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pivotTables/pivotTable2.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hidePivotFieldList="1" defaultThemeVersion="166925"/>
  <mc:AlternateContent xmlns:mc="http://schemas.openxmlformats.org/markup-compatibility/2006">
    <mc:Choice Requires="x15">
      <x15ac:absPath xmlns:x15ac="http://schemas.microsoft.com/office/spreadsheetml/2010/11/ac" url="\\GZALIVONIA\Air\Oshkosh Corporation\2023 Services\Toolkit\GHG Tools\"/>
    </mc:Choice>
  </mc:AlternateContent>
  <xr:revisionPtr revIDLastSave="0" documentId="8_{B3005468-D818-4AA8-8E9C-36FFA9679BC3}" xr6:coauthVersionLast="47" xr6:coauthVersionMax="47" xr10:uidLastSave="{00000000-0000-0000-0000-000000000000}"/>
  <bookViews>
    <workbookView xWindow="-120" yWindow="-120" windowWidth="29040" windowHeight="15840" tabRatio="755" xr2:uid="{FE31D1A8-3BEC-4886-B521-4016E229AE87}"/>
  </bookViews>
  <sheets>
    <sheet name="Introduction" sheetId="39" r:id="rId1"/>
    <sheet name="Scope 1 - Combustion" sheetId="35" r:id="rId2"/>
    <sheet name="Scope 2 - Electricity" sheetId="36" r:id="rId3"/>
    <sheet name="Results Summary" sheetId="21" r:id="rId4"/>
    <sheet name="Emissions Factors" sheetId="14" r:id="rId5"/>
    <sheet name="Category Index" sheetId="3" state="hidden" r:id="rId6"/>
    <sheet name="Tables" sheetId="44" state="hidden" r:id="rId7"/>
    <sheet name="Unit Conversion Table" sheetId="8" state="hidden" r:id="rId8"/>
    <sheet name="Grid Renewables Table" sheetId="9" state="hidden" r:id="rId9"/>
    <sheet name="GWP Values" sheetId="10" state="hidden" r:id="rId10"/>
    <sheet name="EFs - EPA eGRID" sheetId="11" state="hidden" r:id="rId11"/>
    <sheet name="EFs - US EPA Title 40" sheetId="12" state="hidden" r:id="rId12"/>
    <sheet name="Drop Downs - Lists" sheetId="15" state="hidden" r:id="rId13"/>
  </sheets>
  <definedNames>
    <definedName name="_xlnm._FilterDatabase" localSheetId="12" hidden="1">'Drop Downs - Lists'!$D$2:$D$42</definedName>
    <definedName name="_xlnm._FilterDatabase" localSheetId="4" hidden="1">'Emissions Factors'!$C$3:$O$717</definedName>
    <definedName name="_xlnm._FilterDatabase" localSheetId="1" hidden="1">'Scope 1 - Combustion'!$B$12:$AF$522</definedName>
    <definedName name="_xlnm._FilterDatabase" localSheetId="2" hidden="1">'Scope 2 - Electricity'!$B$11:$AJ$698</definedName>
    <definedName name="_xlnm._FilterDatabase" localSheetId="6" hidden="1">Tables!$G$71:$H$74</definedName>
    <definedName name="Choose_Location">#REF!</definedName>
    <definedName name="Currency">#REF!</definedName>
    <definedName name="CY">#REF!</definedName>
    <definedName name="Electricity_Units">#REF!</definedName>
    <definedName name="Flowtype">#REF!</definedName>
    <definedName name="Flowtypes">#REF!</definedName>
    <definedName name="K_Volumes">#REF!</definedName>
    <definedName name="Level_of_Resolution">#REF!</definedName>
    <definedName name="NGUs">#REF!</definedName>
    <definedName name="occupancy">#REF!</definedName>
    <definedName name="_xlnm.Print_Area" localSheetId="4">'Emissions Factors'!$D$2:$O$718</definedName>
    <definedName name="_xlnm.Print_Area" localSheetId="0">Introduction!$A$1:$J$66</definedName>
    <definedName name="_xlnm.Print_Area" localSheetId="3">'Results Summary'!$A$2:$J$39</definedName>
    <definedName name="_xlnm.Print_Area" localSheetId="1">'Scope 1 - Combustion'!$E$3:$AF$524</definedName>
    <definedName name="_xlnm.Print_Area" localSheetId="2">'Scope 2 - Electricity'!$A$2:$AK$699</definedName>
    <definedName name="Volumes">#REF!</definedName>
  </definedNames>
  <calcPr calcId="191029" calcOnSave="0"/>
  <pivotCaches>
    <pivotCache cacheId="0" r:id="rId14"/>
    <pivotCache cacheId="1"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98" i="36" l="1" a="1"/>
  <c r="F698" i="36" s="1"/>
  <c r="E698" i="36"/>
  <c r="D698" i="36"/>
  <c r="C698" i="36"/>
  <c r="B698" i="36"/>
  <c r="B698" i="36" a="1"/>
  <c r="F697" i="36"/>
  <c r="F697" i="36" a="1"/>
  <c r="E697" i="36"/>
  <c r="D697" i="36"/>
  <c r="C697" i="36"/>
  <c r="B697" i="36" a="1"/>
  <c r="B697" i="36" s="1"/>
  <c r="F696" i="36" a="1"/>
  <c r="F696" i="36" s="1"/>
  <c r="E696" i="36"/>
  <c r="D696" i="36"/>
  <c r="C696" i="36"/>
  <c r="B696" i="36" a="1"/>
  <c r="B696" i="36" s="1"/>
  <c r="F695" i="36"/>
  <c r="F695" i="36" a="1"/>
  <c r="E695" i="36"/>
  <c r="D695" i="36"/>
  <c r="C695" i="36"/>
  <c r="B695" i="36" a="1"/>
  <c r="B695" i="36" s="1"/>
  <c r="F694" i="36" a="1"/>
  <c r="F694" i="36" s="1"/>
  <c r="E694" i="36"/>
  <c r="D694" i="36"/>
  <c r="C694" i="36"/>
  <c r="B694" i="36" a="1"/>
  <c r="B694" i="36" s="1"/>
  <c r="F693" i="36" a="1"/>
  <c r="F693" i="36" s="1"/>
  <c r="E693" i="36"/>
  <c r="D693" i="36"/>
  <c r="C693" i="36"/>
  <c r="B693" i="36" a="1"/>
  <c r="B693" i="36" s="1"/>
  <c r="F692" i="36" a="1"/>
  <c r="F692" i="36" s="1"/>
  <c r="E692" i="36"/>
  <c r="D692" i="36"/>
  <c r="C692" i="36"/>
  <c r="B692" i="36"/>
  <c r="B692" i="36" a="1"/>
  <c r="F691" i="36" a="1"/>
  <c r="F691" i="36" s="1"/>
  <c r="E691" i="36"/>
  <c r="D691" i="36"/>
  <c r="C691" i="36"/>
  <c r="B691" i="36" a="1"/>
  <c r="B691" i="36" s="1"/>
  <c r="F690" i="36"/>
  <c r="F690" i="36" a="1"/>
  <c r="E690" i="36"/>
  <c r="D690" i="36"/>
  <c r="C690" i="36"/>
  <c r="B690" i="36"/>
  <c r="B690" i="36" a="1"/>
  <c r="F689" i="36"/>
  <c r="F689" i="36" a="1"/>
  <c r="E689" i="36"/>
  <c r="D689" i="36"/>
  <c r="C689" i="36"/>
  <c r="B689" i="36" a="1"/>
  <c r="B689" i="36" s="1"/>
  <c r="F688" i="36" a="1"/>
  <c r="F688" i="36" s="1"/>
  <c r="E688" i="36"/>
  <c r="D688" i="36"/>
  <c r="C688" i="36"/>
  <c r="B688" i="36" a="1"/>
  <c r="B688" i="36" s="1"/>
  <c r="F687" i="36"/>
  <c r="F687" i="36" a="1"/>
  <c r="E687" i="36"/>
  <c r="D687" i="36"/>
  <c r="C687" i="36"/>
  <c r="B687" i="36" a="1"/>
  <c r="B687" i="36" s="1"/>
  <c r="F686" i="36" a="1"/>
  <c r="F686" i="36" s="1"/>
  <c r="E686" i="36"/>
  <c r="D686" i="36"/>
  <c r="C686" i="36"/>
  <c r="B686" i="36" a="1"/>
  <c r="B686" i="36" s="1"/>
  <c r="F685" i="36" a="1"/>
  <c r="F685" i="36" s="1"/>
  <c r="E685" i="36"/>
  <c r="D685" i="36"/>
  <c r="C685" i="36"/>
  <c r="B685" i="36" a="1"/>
  <c r="B685" i="36" s="1"/>
  <c r="F684" i="36" a="1"/>
  <c r="F684" i="36" s="1"/>
  <c r="E684" i="36"/>
  <c r="D684" i="36"/>
  <c r="C684" i="36"/>
  <c r="B684" i="36"/>
  <c r="B684" i="36" a="1"/>
  <c r="F683" i="36" a="1"/>
  <c r="F683" i="36" s="1"/>
  <c r="E683" i="36"/>
  <c r="D683" i="36"/>
  <c r="C683" i="36"/>
  <c r="B683" i="36" a="1"/>
  <c r="B683" i="36" s="1"/>
  <c r="F682" i="36"/>
  <c r="F682" i="36" a="1"/>
  <c r="E682" i="36"/>
  <c r="D682" i="36"/>
  <c r="C682" i="36"/>
  <c r="B682" i="36"/>
  <c r="B682" i="36" a="1"/>
  <c r="F681" i="36"/>
  <c r="F681" i="36" a="1"/>
  <c r="E681" i="36"/>
  <c r="D681" i="36"/>
  <c r="C681" i="36"/>
  <c r="B681" i="36" a="1"/>
  <c r="B681" i="36" s="1"/>
  <c r="F680" i="36" a="1"/>
  <c r="F680" i="36" s="1"/>
  <c r="E680" i="36"/>
  <c r="D680" i="36"/>
  <c r="C680" i="36"/>
  <c r="B680" i="36" a="1"/>
  <c r="B680" i="36" s="1"/>
  <c r="F679" i="36"/>
  <c r="F679" i="36" a="1"/>
  <c r="E679" i="36"/>
  <c r="D679" i="36"/>
  <c r="C679" i="36"/>
  <c r="B679" i="36" a="1"/>
  <c r="B679" i="36" s="1"/>
  <c r="F678" i="36" a="1"/>
  <c r="F678" i="36" s="1"/>
  <c r="E678" i="36"/>
  <c r="D678" i="36"/>
  <c r="C678" i="36"/>
  <c r="B678" i="36" a="1"/>
  <c r="B678" i="36" s="1"/>
  <c r="F677" i="36" a="1"/>
  <c r="F677" i="36" s="1"/>
  <c r="E677" i="36"/>
  <c r="D677" i="36"/>
  <c r="C677" i="36"/>
  <c r="B677" i="36"/>
  <c r="B677" i="36" a="1"/>
  <c r="F676" i="36" a="1"/>
  <c r="F676" i="36" s="1"/>
  <c r="E676" i="36"/>
  <c r="D676" i="36"/>
  <c r="C676" i="36"/>
  <c r="B676" i="36"/>
  <c r="B676" i="36" a="1"/>
  <c r="F675" i="36" a="1"/>
  <c r="F675" i="36" s="1"/>
  <c r="E675" i="36"/>
  <c r="D675" i="36"/>
  <c r="C675" i="36"/>
  <c r="B675" i="36" a="1"/>
  <c r="B675" i="36" s="1"/>
  <c r="F674" i="36"/>
  <c r="F674" i="36" a="1"/>
  <c r="E674" i="36"/>
  <c r="D674" i="36"/>
  <c r="C674" i="36"/>
  <c r="B674" i="36"/>
  <c r="B674" i="36" a="1"/>
  <c r="F673" i="36"/>
  <c r="F673" i="36" a="1"/>
  <c r="E673" i="36"/>
  <c r="D673" i="36"/>
  <c r="C673" i="36"/>
  <c r="B673" i="36" a="1"/>
  <c r="B673" i="36" s="1"/>
  <c r="F672" i="36" a="1"/>
  <c r="F672" i="36" s="1"/>
  <c r="E672" i="36"/>
  <c r="D672" i="36"/>
  <c r="C672" i="36"/>
  <c r="B672" i="36" a="1"/>
  <c r="B672" i="36" s="1"/>
  <c r="F671" i="36"/>
  <c r="F671" i="36" a="1"/>
  <c r="E671" i="36"/>
  <c r="D671" i="36"/>
  <c r="C671" i="36"/>
  <c r="B671" i="36" a="1"/>
  <c r="B671" i="36" s="1"/>
  <c r="F670" i="36" a="1"/>
  <c r="F670" i="36" s="1"/>
  <c r="E670" i="36"/>
  <c r="D670" i="36"/>
  <c r="C670" i="36"/>
  <c r="B670" i="36" a="1"/>
  <c r="B670" i="36" s="1"/>
  <c r="F669" i="36" a="1"/>
  <c r="F669" i="36" s="1"/>
  <c r="E669" i="36"/>
  <c r="D669" i="36"/>
  <c r="C669" i="36"/>
  <c r="B669" i="36"/>
  <c r="B669" i="36" a="1"/>
  <c r="F668" i="36" a="1"/>
  <c r="F668" i="36" s="1"/>
  <c r="E668" i="36"/>
  <c r="D668" i="36"/>
  <c r="C668" i="36"/>
  <c r="B668" i="36"/>
  <c r="B668" i="36" a="1"/>
  <c r="F667" i="36"/>
  <c r="F667" i="36" a="1"/>
  <c r="E667" i="36"/>
  <c r="D667" i="36"/>
  <c r="C667" i="36"/>
  <c r="B667" i="36" a="1"/>
  <c r="B667" i="36" s="1"/>
  <c r="F666" i="36"/>
  <c r="F666" i="36" a="1"/>
  <c r="E666" i="36"/>
  <c r="D666" i="36"/>
  <c r="C666" i="36"/>
  <c r="B666" i="36"/>
  <c r="B666" i="36" a="1"/>
  <c r="F665" i="36"/>
  <c r="F665" i="36" a="1"/>
  <c r="E665" i="36"/>
  <c r="D665" i="36"/>
  <c r="C665" i="36"/>
  <c r="B665" i="36" a="1"/>
  <c r="B665" i="36" s="1"/>
  <c r="F664" i="36" a="1"/>
  <c r="F664" i="36" s="1"/>
  <c r="E664" i="36"/>
  <c r="D664" i="36"/>
  <c r="C664" i="36"/>
  <c r="B664" i="36" a="1"/>
  <c r="B664" i="36" s="1"/>
  <c r="F663" i="36"/>
  <c r="F663" i="36" a="1"/>
  <c r="E663" i="36"/>
  <c r="D663" i="36"/>
  <c r="C663" i="36"/>
  <c r="B663" i="36" a="1"/>
  <c r="B663" i="36" s="1"/>
  <c r="F662" i="36" a="1"/>
  <c r="F662" i="36" s="1"/>
  <c r="E662" i="36"/>
  <c r="D662" i="36"/>
  <c r="C662" i="36"/>
  <c r="B662" i="36" a="1"/>
  <c r="B662" i="36" s="1"/>
  <c r="F661" i="36" a="1"/>
  <c r="F661" i="36" s="1"/>
  <c r="E661" i="36"/>
  <c r="D661" i="36"/>
  <c r="C661" i="36"/>
  <c r="B661" i="36"/>
  <c r="B661" i="36" a="1"/>
  <c r="F660" i="36" a="1"/>
  <c r="F660" i="36" s="1"/>
  <c r="E660" i="36"/>
  <c r="D660" i="36"/>
  <c r="C660" i="36"/>
  <c r="B660" i="36"/>
  <c r="B660" i="36" a="1"/>
  <c r="F659" i="36"/>
  <c r="F659" i="36" a="1"/>
  <c r="E659" i="36"/>
  <c r="D659" i="36"/>
  <c r="C659" i="36"/>
  <c r="B659" i="36" a="1"/>
  <c r="B659" i="36" s="1"/>
  <c r="F658" i="36"/>
  <c r="F658" i="36" a="1"/>
  <c r="E658" i="36"/>
  <c r="D658" i="36"/>
  <c r="C658" i="36"/>
  <c r="B658" i="36"/>
  <c r="B658" i="36" a="1"/>
  <c r="F657" i="36"/>
  <c r="F657" i="36" a="1"/>
  <c r="E657" i="36"/>
  <c r="D657" i="36"/>
  <c r="C657" i="36"/>
  <c r="B657" i="36" a="1"/>
  <c r="B657" i="36" s="1"/>
  <c r="F656" i="36" a="1"/>
  <c r="F656" i="36" s="1"/>
  <c r="E656" i="36"/>
  <c r="D656" i="36"/>
  <c r="C656" i="36"/>
  <c r="B656" i="36" a="1"/>
  <c r="B656" i="36" s="1"/>
  <c r="F655" i="36"/>
  <c r="F655" i="36" a="1"/>
  <c r="E655" i="36"/>
  <c r="D655" i="36"/>
  <c r="C655" i="36"/>
  <c r="B655" i="36" a="1"/>
  <c r="B655" i="36" s="1"/>
  <c r="F654" i="36" a="1"/>
  <c r="F654" i="36" s="1"/>
  <c r="E654" i="36"/>
  <c r="D654" i="36"/>
  <c r="C654" i="36"/>
  <c r="B654" i="36" a="1"/>
  <c r="B654" i="36" s="1"/>
  <c r="F653" i="36" a="1"/>
  <c r="F653" i="36" s="1"/>
  <c r="E653" i="36"/>
  <c r="D653" i="36"/>
  <c r="C653" i="36"/>
  <c r="B653" i="36"/>
  <c r="B653" i="36" a="1"/>
  <c r="F652" i="36" a="1"/>
  <c r="F652" i="36" s="1"/>
  <c r="E652" i="36"/>
  <c r="D652" i="36"/>
  <c r="C652" i="36"/>
  <c r="B652" i="36"/>
  <c r="B652" i="36" a="1"/>
  <c r="F651" i="36"/>
  <c r="F651" i="36" a="1"/>
  <c r="E651" i="36"/>
  <c r="D651" i="36"/>
  <c r="C651" i="36"/>
  <c r="B651" i="36" a="1"/>
  <c r="B651" i="36" s="1"/>
  <c r="F650" i="36"/>
  <c r="F650" i="36" a="1"/>
  <c r="E650" i="36"/>
  <c r="D650" i="36"/>
  <c r="C650" i="36"/>
  <c r="B650" i="36"/>
  <c r="B650" i="36" a="1"/>
  <c r="F649" i="36"/>
  <c r="F649" i="36" a="1"/>
  <c r="E649" i="36"/>
  <c r="D649" i="36"/>
  <c r="C649" i="36"/>
  <c r="B649" i="36" a="1"/>
  <c r="B649" i="36" s="1"/>
  <c r="F648" i="36" a="1"/>
  <c r="F648" i="36" s="1"/>
  <c r="E648" i="36"/>
  <c r="D648" i="36"/>
  <c r="C648" i="36"/>
  <c r="B648" i="36" a="1"/>
  <c r="B648" i="36" s="1"/>
  <c r="F647" i="36"/>
  <c r="F647" i="36" a="1"/>
  <c r="E647" i="36"/>
  <c r="D647" i="36"/>
  <c r="C647" i="36"/>
  <c r="B647" i="36" a="1"/>
  <c r="B647" i="36" s="1"/>
  <c r="F646" i="36" a="1"/>
  <c r="F646" i="36" s="1"/>
  <c r="E646" i="36"/>
  <c r="D646" i="36"/>
  <c r="C646" i="36"/>
  <c r="B646" i="36" a="1"/>
  <c r="B646" i="36" s="1"/>
  <c r="F645" i="36" a="1"/>
  <c r="F645" i="36" s="1"/>
  <c r="E645" i="36"/>
  <c r="D645" i="36"/>
  <c r="C645" i="36"/>
  <c r="B645" i="36"/>
  <c r="B645" i="36" a="1"/>
  <c r="F644" i="36" a="1"/>
  <c r="F644" i="36" s="1"/>
  <c r="E644" i="36"/>
  <c r="D644" i="36"/>
  <c r="C644" i="36"/>
  <c r="B644" i="36"/>
  <c r="B644" i="36" a="1"/>
  <c r="F643" i="36"/>
  <c r="F643" i="36" a="1"/>
  <c r="E643" i="36"/>
  <c r="D643" i="36"/>
  <c r="C643" i="36"/>
  <c r="B643" i="36" a="1"/>
  <c r="B643" i="36" s="1"/>
  <c r="F642" i="36"/>
  <c r="F642" i="36" a="1"/>
  <c r="E642" i="36"/>
  <c r="D642" i="36"/>
  <c r="C642" i="36"/>
  <c r="B642" i="36"/>
  <c r="B642" i="36" a="1"/>
  <c r="F641" i="36"/>
  <c r="F641" i="36" a="1"/>
  <c r="E641" i="36"/>
  <c r="D641" i="36"/>
  <c r="C641" i="36"/>
  <c r="B641" i="36" a="1"/>
  <c r="B641" i="36" s="1"/>
  <c r="F640" i="36" a="1"/>
  <c r="F640" i="36" s="1"/>
  <c r="E640" i="36"/>
  <c r="D640" i="36"/>
  <c r="C640" i="36"/>
  <c r="B640" i="36" a="1"/>
  <c r="B640" i="36" s="1"/>
  <c r="F639" i="36"/>
  <c r="F639" i="36" a="1"/>
  <c r="E639" i="36"/>
  <c r="D639" i="36"/>
  <c r="C639" i="36"/>
  <c r="B639" i="36" a="1"/>
  <c r="B639" i="36" s="1"/>
  <c r="F638" i="36" a="1"/>
  <c r="F638" i="36" s="1"/>
  <c r="E638" i="36"/>
  <c r="D638" i="36"/>
  <c r="C638" i="36"/>
  <c r="B638" i="36" a="1"/>
  <c r="B638" i="36" s="1"/>
  <c r="F637" i="36" a="1"/>
  <c r="F637" i="36" s="1"/>
  <c r="E637" i="36"/>
  <c r="D637" i="36"/>
  <c r="C637" i="36"/>
  <c r="B637" i="36"/>
  <c r="B637" i="36" a="1"/>
  <c r="F636" i="36" a="1"/>
  <c r="F636" i="36" s="1"/>
  <c r="E636" i="36"/>
  <c r="D636" i="36"/>
  <c r="C636" i="36"/>
  <c r="B636" i="36"/>
  <c r="B636" i="36" a="1"/>
  <c r="F635" i="36" a="1"/>
  <c r="F635" i="36" s="1"/>
  <c r="E635" i="36"/>
  <c r="D635" i="36"/>
  <c r="C635" i="36"/>
  <c r="B635" i="36" a="1"/>
  <c r="B635" i="36" s="1"/>
  <c r="F634" i="36"/>
  <c r="F634" i="36" a="1"/>
  <c r="E634" i="36"/>
  <c r="D634" i="36"/>
  <c r="C634" i="36"/>
  <c r="B634" i="36"/>
  <c r="B634" i="36" a="1"/>
  <c r="F633" i="36"/>
  <c r="F633" i="36" a="1"/>
  <c r="E633" i="36"/>
  <c r="D633" i="36"/>
  <c r="C633" i="36"/>
  <c r="B633" i="36" a="1"/>
  <c r="B633" i="36" s="1"/>
  <c r="F632" i="36" a="1"/>
  <c r="F632" i="36" s="1"/>
  <c r="E632" i="36"/>
  <c r="D632" i="36"/>
  <c r="C632" i="36"/>
  <c r="B632" i="36" a="1"/>
  <c r="B632" i="36" s="1"/>
  <c r="F631" i="36"/>
  <c r="F631" i="36" a="1"/>
  <c r="E631" i="36"/>
  <c r="D631" i="36"/>
  <c r="C631" i="36"/>
  <c r="B631" i="36" a="1"/>
  <c r="B631" i="36" s="1"/>
  <c r="F630" i="36" a="1"/>
  <c r="F630" i="36" s="1"/>
  <c r="E630" i="36"/>
  <c r="D630" i="36"/>
  <c r="C630" i="36"/>
  <c r="B630" i="36" a="1"/>
  <c r="B630" i="36" s="1"/>
  <c r="F629" i="36" a="1"/>
  <c r="F629" i="36" s="1"/>
  <c r="E629" i="36"/>
  <c r="D629" i="36"/>
  <c r="C629" i="36"/>
  <c r="B629" i="36"/>
  <c r="B629" i="36" a="1"/>
  <c r="F628" i="36" a="1"/>
  <c r="F628" i="36" s="1"/>
  <c r="E628" i="36"/>
  <c r="D628" i="36"/>
  <c r="C628" i="36"/>
  <c r="B628" i="36"/>
  <c r="B628" i="36" a="1"/>
  <c r="F627" i="36" a="1"/>
  <c r="F627" i="36" s="1"/>
  <c r="E627" i="36"/>
  <c r="D627" i="36"/>
  <c r="C627" i="36"/>
  <c r="B627" i="36" a="1"/>
  <c r="B627" i="36" s="1"/>
  <c r="F626" i="36"/>
  <c r="F626" i="36" a="1"/>
  <c r="E626" i="36"/>
  <c r="D626" i="36"/>
  <c r="C626" i="36"/>
  <c r="B626" i="36"/>
  <c r="B626" i="36" a="1"/>
  <c r="F625" i="36"/>
  <c r="F625" i="36" a="1"/>
  <c r="E625" i="36"/>
  <c r="D625" i="36"/>
  <c r="C625" i="36"/>
  <c r="B625" i="36" a="1"/>
  <c r="B625" i="36" s="1"/>
  <c r="F624" i="36" a="1"/>
  <c r="F624" i="36" s="1"/>
  <c r="E624" i="36"/>
  <c r="D624" i="36"/>
  <c r="C624" i="36"/>
  <c r="B624" i="36" a="1"/>
  <c r="B624" i="36" s="1"/>
  <c r="F623" i="36"/>
  <c r="F623" i="36" a="1"/>
  <c r="E623" i="36"/>
  <c r="D623" i="36"/>
  <c r="C623" i="36"/>
  <c r="B623" i="36" a="1"/>
  <c r="B623" i="36" s="1"/>
  <c r="F622" i="36" a="1"/>
  <c r="F622" i="36" s="1"/>
  <c r="E622" i="36"/>
  <c r="D622" i="36"/>
  <c r="C622" i="36"/>
  <c r="B622" i="36" a="1"/>
  <c r="B622" i="36" s="1"/>
  <c r="F621" i="36" a="1"/>
  <c r="F621" i="36" s="1"/>
  <c r="E621" i="36"/>
  <c r="D621" i="36"/>
  <c r="C621" i="36"/>
  <c r="B621" i="36"/>
  <c r="B621" i="36" a="1"/>
  <c r="F620" i="36" a="1"/>
  <c r="F620" i="36" s="1"/>
  <c r="E620" i="36"/>
  <c r="D620" i="36"/>
  <c r="C620" i="36"/>
  <c r="B620" i="36"/>
  <c r="B620" i="36" a="1"/>
  <c r="F619" i="36" a="1"/>
  <c r="F619" i="36" s="1"/>
  <c r="E619" i="36"/>
  <c r="D619" i="36"/>
  <c r="C619" i="36"/>
  <c r="B619" i="36" a="1"/>
  <c r="B619" i="36" s="1"/>
  <c r="F618" i="36"/>
  <c r="F618" i="36" a="1"/>
  <c r="E618" i="36"/>
  <c r="D618" i="36"/>
  <c r="C618" i="36"/>
  <c r="B618" i="36"/>
  <c r="B618" i="36" a="1"/>
  <c r="F617" i="36"/>
  <c r="F617" i="36" a="1"/>
  <c r="E617" i="36"/>
  <c r="D617" i="36"/>
  <c r="C617" i="36"/>
  <c r="B617" i="36" a="1"/>
  <c r="B617" i="36" s="1"/>
  <c r="F616" i="36" a="1"/>
  <c r="F616" i="36" s="1"/>
  <c r="E616" i="36"/>
  <c r="D616" i="36"/>
  <c r="C616" i="36"/>
  <c r="B616" i="36" a="1"/>
  <c r="B616" i="36" s="1"/>
  <c r="F615" i="36"/>
  <c r="F615" i="36" a="1"/>
  <c r="E615" i="36"/>
  <c r="D615" i="36"/>
  <c r="C615" i="36"/>
  <c r="B615" i="36" a="1"/>
  <c r="B615" i="36" s="1"/>
  <c r="F614" i="36" a="1"/>
  <c r="F614" i="36" s="1"/>
  <c r="E614" i="36"/>
  <c r="D614" i="36"/>
  <c r="C614" i="36"/>
  <c r="B614" i="36" a="1"/>
  <c r="B614" i="36" s="1"/>
  <c r="F613" i="36" a="1"/>
  <c r="F613" i="36" s="1"/>
  <c r="E613" i="36"/>
  <c r="D613" i="36"/>
  <c r="C613" i="36"/>
  <c r="B613" i="36"/>
  <c r="B613" i="36" a="1"/>
  <c r="F612" i="36"/>
  <c r="F612" i="36" a="1"/>
  <c r="E612" i="36"/>
  <c r="D612" i="36"/>
  <c r="C612" i="36"/>
  <c r="B612" i="36"/>
  <c r="B612" i="36" a="1"/>
  <c r="F611" i="36" a="1"/>
  <c r="F611" i="36" s="1"/>
  <c r="E611" i="36"/>
  <c r="D611" i="36"/>
  <c r="C611" i="36"/>
  <c r="B611" i="36" a="1"/>
  <c r="B611" i="36" s="1"/>
  <c r="F610" i="36"/>
  <c r="F610" i="36" a="1"/>
  <c r="E610" i="36"/>
  <c r="D610" i="36"/>
  <c r="C610" i="36"/>
  <c r="B610" i="36"/>
  <c r="B610" i="36" a="1"/>
  <c r="F609" i="36"/>
  <c r="F609" i="36" a="1"/>
  <c r="E609" i="36"/>
  <c r="D609" i="36"/>
  <c r="C609" i="36"/>
  <c r="B609" i="36" a="1"/>
  <c r="B609" i="36" s="1"/>
  <c r="F608" i="36" a="1"/>
  <c r="F608" i="36" s="1"/>
  <c r="E608" i="36"/>
  <c r="D608" i="36"/>
  <c r="C608" i="36"/>
  <c r="B608" i="36" a="1"/>
  <c r="B608" i="36" s="1"/>
  <c r="F607" i="36"/>
  <c r="F607" i="36" a="1"/>
  <c r="E607" i="36"/>
  <c r="D607" i="36"/>
  <c r="C607" i="36"/>
  <c r="B607" i="36" a="1"/>
  <c r="B607" i="36" s="1"/>
  <c r="F606" i="36" a="1"/>
  <c r="F606" i="36" s="1"/>
  <c r="E606" i="36"/>
  <c r="D606" i="36"/>
  <c r="C606" i="36"/>
  <c r="B606" i="36" a="1"/>
  <c r="B606" i="36" s="1"/>
  <c r="F605" i="36" a="1"/>
  <c r="F605" i="36" s="1"/>
  <c r="E605" i="36"/>
  <c r="D605" i="36"/>
  <c r="C605" i="36"/>
  <c r="B605" i="36"/>
  <c r="B605" i="36" a="1"/>
  <c r="F604" i="36" a="1"/>
  <c r="F604" i="36" s="1"/>
  <c r="E604" i="36"/>
  <c r="D604" i="36"/>
  <c r="C604" i="36"/>
  <c r="B604" i="36"/>
  <c r="B604" i="36" a="1"/>
  <c r="F603" i="36" a="1"/>
  <c r="F603" i="36" s="1"/>
  <c r="E603" i="36"/>
  <c r="D603" i="36"/>
  <c r="C603" i="36"/>
  <c r="B603" i="36" a="1"/>
  <c r="B603" i="36" s="1"/>
  <c r="F602" i="36"/>
  <c r="F602" i="36" a="1"/>
  <c r="E602" i="36"/>
  <c r="D602" i="36"/>
  <c r="C602" i="36"/>
  <c r="B602" i="36"/>
  <c r="B602" i="36" a="1"/>
  <c r="F601" i="36"/>
  <c r="F601" i="36" a="1"/>
  <c r="E601" i="36"/>
  <c r="D601" i="36"/>
  <c r="C601" i="36"/>
  <c r="B601" i="36" a="1"/>
  <c r="B601" i="36" s="1"/>
  <c r="F600" i="36" a="1"/>
  <c r="F600" i="36" s="1"/>
  <c r="E600" i="36"/>
  <c r="D600" i="36"/>
  <c r="C600" i="36"/>
  <c r="B600" i="36" a="1"/>
  <c r="B600" i="36" s="1"/>
  <c r="F599" i="36"/>
  <c r="F599" i="36" a="1"/>
  <c r="E599" i="36"/>
  <c r="D599" i="36"/>
  <c r="C599" i="36"/>
  <c r="B599" i="36" a="1"/>
  <c r="B599" i="36" s="1"/>
  <c r="F598" i="36" a="1"/>
  <c r="F598" i="36" s="1"/>
  <c r="E598" i="36"/>
  <c r="D598" i="36"/>
  <c r="C598" i="36"/>
  <c r="B598" i="36" a="1"/>
  <c r="B598" i="36" s="1"/>
  <c r="F597" i="36" a="1"/>
  <c r="F597" i="36" s="1"/>
  <c r="E597" i="36"/>
  <c r="D597" i="36"/>
  <c r="C597" i="36"/>
  <c r="B597" i="36"/>
  <c r="B597" i="36" a="1"/>
  <c r="F596" i="36"/>
  <c r="F596" i="36" a="1"/>
  <c r="E596" i="36"/>
  <c r="D596" i="36"/>
  <c r="C596" i="36"/>
  <c r="B596" i="36"/>
  <c r="B596" i="36" a="1"/>
  <c r="F595" i="36" a="1"/>
  <c r="F595" i="36" s="1"/>
  <c r="E595" i="36"/>
  <c r="D595" i="36"/>
  <c r="C595" i="36"/>
  <c r="B595" i="36" a="1"/>
  <c r="B595" i="36" s="1"/>
  <c r="F594" i="36"/>
  <c r="F594" i="36" a="1"/>
  <c r="E594" i="36"/>
  <c r="D594" i="36"/>
  <c r="C594" i="36"/>
  <c r="B594" i="36"/>
  <c r="B594" i="36" a="1"/>
  <c r="F593" i="36"/>
  <c r="F593" i="36" a="1"/>
  <c r="E593" i="36"/>
  <c r="D593" i="36"/>
  <c r="C593" i="36"/>
  <c r="B593" i="36" a="1"/>
  <c r="B593" i="36" s="1"/>
  <c r="F592" i="36" a="1"/>
  <c r="F592" i="36" s="1"/>
  <c r="E592" i="36"/>
  <c r="D592" i="36"/>
  <c r="C592" i="36"/>
  <c r="B592" i="36" a="1"/>
  <c r="B592" i="36" s="1"/>
  <c r="F591" i="36"/>
  <c r="F591" i="36" a="1"/>
  <c r="E591" i="36"/>
  <c r="D591" i="36"/>
  <c r="C591" i="36"/>
  <c r="B591" i="36" a="1"/>
  <c r="B591" i="36" s="1"/>
  <c r="F590" i="36" a="1"/>
  <c r="F590" i="36" s="1"/>
  <c r="E590" i="36"/>
  <c r="D590" i="36"/>
  <c r="C590" i="36"/>
  <c r="B590" i="36" a="1"/>
  <c r="B590" i="36" s="1"/>
  <c r="F589" i="36" a="1"/>
  <c r="F589" i="36" s="1"/>
  <c r="E589" i="36"/>
  <c r="D589" i="36"/>
  <c r="C589" i="36"/>
  <c r="B589" i="36"/>
  <c r="B589" i="36" a="1"/>
  <c r="F588" i="36"/>
  <c r="F588" i="36" a="1"/>
  <c r="E588" i="36"/>
  <c r="D588" i="36"/>
  <c r="C588" i="36"/>
  <c r="B588" i="36"/>
  <c r="B588" i="36" a="1"/>
  <c r="F587" i="36" a="1"/>
  <c r="F587" i="36" s="1"/>
  <c r="E587" i="36"/>
  <c r="D587" i="36"/>
  <c r="C587" i="36"/>
  <c r="B587" i="36" a="1"/>
  <c r="B587" i="36" s="1"/>
  <c r="F586" i="36"/>
  <c r="F586" i="36" a="1"/>
  <c r="E586" i="36"/>
  <c r="D586" i="36"/>
  <c r="C586" i="36"/>
  <c r="B586" i="36"/>
  <c r="B586" i="36" a="1"/>
  <c r="F585" i="36"/>
  <c r="F585" i="36" a="1"/>
  <c r="E585" i="36"/>
  <c r="D585" i="36"/>
  <c r="C585" i="36"/>
  <c r="B585" i="36" a="1"/>
  <c r="B585" i="36" s="1"/>
  <c r="F584" i="36" a="1"/>
  <c r="F584" i="36" s="1"/>
  <c r="E584" i="36"/>
  <c r="D584" i="36"/>
  <c r="C584" i="36"/>
  <c r="B584" i="36" a="1"/>
  <c r="B584" i="36" s="1"/>
  <c r="F583" i="36"/>
  <c r="F583" i="36" a="1"/>
  <c r="E583" i="36"/>
  <c r="D583" i="36"/>
  <c r="C583" i="36"/>
  <c r="B583" i="36" a="1"/>
  <c r="B583" i="36" s="1"/>
  <c r="F582" i="36" a="1"/>
  <c r="F582" i="36" s="1"/>
  <c r="E582" i="36"/>
  <c r="D582" i="36"/>
  <c r="C582" i="36"/>
  <c r="B582" i="36" a="1"/>
  <c r="B582" i="36" s="1"/>
  <c r="F581" i="36" a="1"/>
  <c r="F581" i="36" s="1"/>
  <c r="E581" i="36"/>
  <c r="D581" i="36"/>
  <c r="C581" i="36"/>
  <c r="B581" i="36"/>
  <c r="B581" i="36" a="1"/>
  <c r="F580" i="36"/>
  <c r="F580" i="36" a="1"/>
  <c r="E580" i="36"/>
  <c r="D580" i="36"/>
  <c r="C580" i="36"/>
  <c r="B580" i="36"/>
  <c r="B580" i="36" a="1"/>
  <c r="F579" i="36" a="1"/>
  <c r="F579" i="36" s="1"/>
  <c r="E579" i="36"/>
  <c r="D579" i="36"/>
  <c r="C579" i="36"/>
  <c r="B579" i="36" a="1"/>
  <c r="B579" i="36" s="1"/>
  <c r="F578" i="36"/>
  <c r="F578" i="36" a="1"/>
  <c r="E578" i="36"/>
  <c r="D578" i="36"/>
  <c r="C578" i="36"/>
  <c r="B578" i="36" a="1"/>
  <c r="B578" i="36" s="1"/>
  <c r="F577" i="36" a="1"/>
  <c r="F577" i="36" s="1"/>
  <c r="E577" i="36"/>
  <c r="D577" i="36"/>
  <c r="C577" i="36"/>
  <c r="B577" i="36" a="1"/>
  <c r="B577" i="36" s="1"/>
  <c r="F576" i="36" a="1"/>
  <c r="F576" i="36" s="1"/>
  <c r="E576" i="36"/>
  <c r="D576" i="36"/>
  <c r="C576" i="36"/>
  <c r="B576" i="36" a="1"/>
  <c r="B576" i="36" s="1"/>
  <c r="F575" i="36"/>
  <c r="F575" i="36" a="1"/>
  <c r="E575" i="36"/>
  <c r="D575" i="36"/>
  <c r="C575" i="36"/>
  <c r="B575" i="36" a="1"/>
  <c r="B575" i="36" s="1"/>
  <c r="F574" i="36" a="1"/>
  <c r="F574" i="36" s="1"/>
  <c r="E574" i="36"/>
  <c r="D574" i="36"/>
  <c r="C574" i="36"/>
  <c r="B574" i="36" a="1"/>
  <c r="B574" i="36" s="1"/>
  <c r="F573" i="36" a="1"/>
  <c r="F573" i="36" s="1"/>
  <c r="E573" i="36"/>
  <c r="D573" i="36"/>
  <c r="C573" i="36"/>
  <c r="B573" i="36"/>
  <c r="B573" i="36" a="1"/>
  <c r="F572" i="36"/>
  <c r="F572" i="36" a="1"/>
  <c r="E572" i="36"/>
  <c r="D572" i="36"/>
  <c r="C572" i="36"/>
  <c r="B572" i="36"/>
  <c r="B572" i="36" a="1"/>
  <c r="F571" i="36" a="1"/>
  <c r="F571" i="36" s="1"/>
  <c r="E571" i="36"/>
  <c r="D571" i="36"/>
  <c r="C571" i="36"/>
  <c r="B571" i="36" a="1"/>
  <c r="B571" i="36" s="1"/>
  <c r="F570" i="36"/>
  <c r="F570" i="36" a="1"/>
  <c r="E570" i="36"/>
  <c r="D570" i="36"/>
  <c r="C570" i="36"/>
  <c r="B570" i="36"/>
  <c r="B570" i="36" a="1"/>
  <c r="F569" i="36"/>
  <c r="F569" i="36" a="1"/>
  <c r="E569" i="36"/>
  <c r="D569" i="36"/>
  <c r="C569" i="36"/>
  <c r="B569" i="36" a="1"/>
  <c r="B569" i="36" s="1"/>
  <c r="F568" i="36" a="1"/>
  <c r="F568" i="36" s="1"/>
  <c r="E568" i="36"/>
  <c r="D568" i="36"/>
  <c r="C568" i="36"/>
  <c r="B568" i="36" a="1"/>
  <c r="B568" i="36" s="1"/>
  <c r="F567" i="36"/>
  <c r="F567" i="36" a="1"/>
  <c r="E567" i="36"/>
  <c r="D567" i="36"/>
  <c r="C567" i="36"/>
  <c r="B567" i="36"/>
  <c r="B567" i="36" a="1"/>
  <c r="F566" i="36"/>
  <c r="F566" i="36" a="1"/>
  <c r="E566" i="36"/>
  <c r="D566" i="36"/>
  <c r="C566" i="36"/>
  <c r="B566" i="36"/>
  <c r="B566" i="36" a="1"/>
  <c r="F565" i="36" a="1"/>
  <c r="F565" i="36" s="1"/>
  <c r="E565" i="36"/>
  <c r="D565" i="36"/>
  <c r="C565" i="36"/>
  <c r="B565" i="36" a="1"/>
  <c r="B565" i="36" s="1"/>
  <c r="F564" i="36"/>
  <c r="F564" i="36" a="1"/>
  <c r="E564" i="36"/>
  <c r="D564" i="36"/>
  <c r="C564" i="36"/>
  <c r="B564" i="36"/>
  <c r="B564" i="36" a="1"/>
  <c r="F563" i="36"/>
  <c r="F563" i="36" a="1"/>
  <c r="E563" i="36"/>
  <c r="D563" i="36"/>
  <c r="C563" i="36"/>
  <c r="B563" i="36" a="1"/>
  <c r="B563" i="36" s="1"/>
  <c r="F562" i="36"/>
  <c r="F562" i="36" a="1"/>
  <c r="E562" i="36"/>
  <c r="D562" i="36"/>
  <c r="C562" i="36"/>
  <c r="B562" i="36"/>
  <c r="B562" i="36" a="1"/>
  <c r="F561" i="36" a="1"/>
  <c r="F561" i="36" s="1"/>
  <c r="E561" i="36"/>
  <c r="D561" i="36"/>
  <c r="C561" i="36"/>
  <c r="B561" i="36" a="1"/>
  <c r="B561" i="36" s="1"/>
  <c r="F560" i="36" a="1"/>
  <c r="F560" i="36" s="1"/>
  <c r="E560" i="36"/>
  <c r="D560" i="36"/>
  <c r="C560" i="36"/>
  <c r="B560" i="36"/>
  <c r="B560" i="36" a="1"/>
  <c r="F559" i="36"/>
  <c r="F559" i="36" a="1"/>
  <c r="E559" i="36"/>
  <c r="D559" i="36"/>
  <c r="C559" i="36"/>
  <c r="B559" i="36"/>
  <c r="B559" i="36" a="1"/>
  <c r="F558" i="36"/>
  <c r="F558" i="36" a="1"/>
  <c r="E558" i="36"/>
  <c r="D558" i="36"/>
  <c r="C558" i="36"/>
  <c r="B558" i="36" a="1"/>
  <c r="B558" i="36" s="1"/>
  <c r="F557" i="36"/>
  <c r="F557" i="36" a="1"/>
  <c r="E557" i="36"/>
  <c r="D557" i="36"/>
  <c r="C557" i="36"/>
  <c r="B557" i="36" a="1"/>
  <c r="B557" i="36" s="1"/>
  <c r="F556" i="36" a="1"/>
  <c r="F556" i="36" s="1"/>
  <c r="E556" i="36"/>
  <c r="D556" i="36"/>
  <c r="C556" i="36"/>
  <c r="B556" i="36" a="1"/>
  <c r="B556" i="36" s="1"/>
  <c r="F555" i="36" a="1"/>
  <c r="F555" i="36" s="1"/>
  <c r="E555" i="36"/>
  <c r="D555" i="36"/>
  <c r="C555" i="36"/>
  <c r="B555" i="36" a="1"/>
  <c r="B555" i="36" s="1"/>
  <c r="F554" i="36" a="1"/>
  <c r="F554" i="36" s="1"/>
  <c r="E554" i="36"/>
  <c r="D554" i="36"/>
  <c r="C554" i="36"/>
  <c r="B554" i="36"/>
  <c r="B554" i="36" a="1"/>
  <c r="F553" i="36"/>
  <c r="F553" i="36" a="1"/>
  <c r="E553" i="36"/>
  <c r="D553" i="36"/>
  <c r="C553" i="36"/>
  <c r="B553" i="36"/>
  <c r="B553" i="36" a="1"/>
  <c r="F552" i="36" a="1"/>
  <c r="F552" i="36" s="1"/>
  <c r="E552" i="36"/>
  <c r="D552" i="36"/>
  <c r="C552" i="36"/>
  <c r="B552" i="36" a="1"/>
  <c r="B552" i="36" s="1"/>
  <c r="F551" i="36"/>
  <c r="F551" i="36" a="1"/>
  <c r="E551" i="36"/>
  <c r="D551" i="36"/>
  <c r="C551" i="36"/>
  <c r="B551" i="36" a="1"/>
  <c r="B551" i="36" s="1"/>
  <c r="F550" i="36" a="1"/>
  <c r="F550" i="36" s="1"/>
  <c r="E550" i="36"/>
  <c r="D550" i="36"/>
  <c r="C550" i="36"/>
  <c r="B550" i="36" a="1"/>
  <c r="B550" i="36" s="1"/>
  <c r="F549" i="36" a="1"/>
  <c r="F549" i="36" s="1"/>
  <c r="E549" i="36"/>
  <c r="D549" i="36"/>
  <c r="C549" i="36"/>
  <c r="B549" i="36"/>
  <c r="B549" i="36" a="1"/>
  <c r="F548" i="36" a="1"/>
  <c r="F548" i="36" s="1"/>
  <c r="E548" i="36"/>
  <c r="D548" i="36"/>
  <c r="C548" i="36"/>
  <c r="B548" i="36" a="1"/>
  <c r="B548" i="36" s="1"/>
  <c r="F547" i="36" a="1"/>
  <c r="F547" i="36" s="1"/>
  <c r="E547" i="36"/>
  <c r="D547" i="36"/>
  <c r="C547" i="36"/>
  <c r="B547" i="36" a="1"/>
  <c r="B547" i="36" s="1"/>
  <c r="F546" i="36" a="1"/>
  <c r="F546" i="36" s="1"/>
  <c r="E546" i="36"/>
  <c r="D546" i="36"/>
  <c r="C546" i="36"/>
  <c r="B546" i="36"/>
  <c r="B546" i="36" a="1"/>
  <c r="F545" i="36"/>
  <c r="F545" i="36" a="1"/>
  <c r="E545" i="36"/>
  <c r="D545" i="36"/>
  <c r="C545" i="36"/>
  <c r="B545" i="36" a="1"/>
  <c r="B545" i="36" s="1"/>
  <c r="F544" i="36" a="1"/>
  <c r="F544" i="36" s="1"/>
  <c r="E544" i="36"/>
  <c r="D544" i="36"/>
  <c r="C544" i="36"/>
  <c r="B544" i="36" a="1"/>
  <c r="B544" i="36" s="1"/>
  <c r="F543" i="36"/>
  <c r="F543" i="36" a="1"/>
  <c r="E543" i="36"/>
  <c r="D543" i="36"/>
  <c r="C543" i="36"/>
  <c r="B543" i="36"/>
  <c r="B543" i="36" a="1"/>
  <c r="F542" i="36" a="1"/>
  <c r="F542" i="36" s="1"/>
  <c r="E542" i="36"/>
  <c r="D542" i="36"/>
  <c r="C542" i="36"/>
  <c r="B542" i="36" a="1"/>
  <c r="B542" i="36" s="1"/>
  <c r="F541" i="36" a="1"/>
  <c r="F541" i="36" s="1"/>
  <c r="E541" i="36"/>
  <c r="D541" i="36"/>
  <c r="C541" i="36"/>
  <c r="B541" i="36"/>
  <c r="B541" i="36" a="1"/>
  <c r="F540" i="36"/>
  <c r="F540" i="36" a="1"/>
  <c r="E540" i="36"/>
  <c r="D540" i="36"/>
  <c r="C540" i="36"/>
  <c r="B540" i="36"/>
  <c r="B540" i="36" a="1"/>
  <c r="F539" i="36" a="1"/>
  <c r="F539" i="36" s="1"/>
  <c r="E539" i="36"/>
  <c r="D539" i="36"/>
  <c r="C539" i="36"/>
  <c r="B539" i="36" a="1"/>
  <c r="B539" i="36" s="1"/>
  <c r="F538" i="36"/>
  <c r="F538" i="36" a="1"/>
  <c r="E538" i="36"/>
  <c r="D538" i="36"/>
  <c r="C538" i="36"/>
  <c r="B538" i="36"/>
  <c r="B538" i="36" a="1"/>
  <c r="F537" i="36" a="1"/>
  <c r="F537" i="36" s="1"/>
  <c r="E537" i="36"/>
  <c r="D537" i="36"/>
  <c r="C537" i="36"/>
  <c r="B537" i="36" a="1"/>
  <c r="B537" i="36" s="1"/>
  <c r="F536" i="36" a="1"/>
  <c r="F536" i="36" s="1"/>
  <c r="E536" i="36"/>
  <c r="D536" i="36"/>
  <c r="C536" i="36"/>
  <c r="B536" i="36" a="1"/>
  <c r="B536" i="36" s="1"/>
  <c r="F535" i="36"/>
  <c r="F535" i="36" a="1"/>
  <c r="E535" i="36"/>
  <c r="D535" i="36"/>
  <c r="C535" i="36"/>
  <c r="B535" i="36"/>
  <c r="B535" i="36" a="1"/>
  <c r="F534" i="36"/>
  <c r="F534" i="36" a="1"/>
  <c r="E534" i="36"/>
  <c r="D534" i="36"/>
  <c r="C534" i="36"/>
  <c r="B534" i="36"/>
  <c r="B534" i="36" a="1"/>
  <c r="F533" i="36" a="1"/>
  <c r="F533" i="36" s="1"/>
  <c r="E533" i="36"/>
  <c r="D533" i="36"/>
  <c r="C533" i="36"/>
  <c r="B533" i="36" a="1"/>
  <c r="B533" i="36" s="1"/>
  <c r="F532" i="36"/>
  <c r="F532" i="36" a="1"/>
  <c r="E532" i="36"/>
  <c r="D532" i="36"/>
  <c r="C532" i="36"/>
  <c r="B532" i="36" a="1"/>
  <c r="B532" i="36" s="1"/>
  <c r="F531" i="36"/>
  <c r="F531" i="36" a="1"/>
  <c r="E531" i="36"/>
  <c r="D531" i="36"/>
  <c r="C531" i="36"/>
  <c r="B531" i="36" a="1"/>
  <c r="B531" i="36" s="1"/>
  <c r="F530" i="36" a="1"/>
  <c r="F530" i="36" s="1"/>
  <c r="E530" i="36"/>
  <c r="D530" i="36"/>
  <c r="C530" i="36"/>
  <c r="B530" i="36"/>
  <c r="B530" i="36" a="1"/>
  <c r="F529" i="36" a="1"/>
  <c r="F529" i="36" s="1"/>
  <c r="E529" i="36"/>
  <c r="D529" i="36"/>
  <c r="C529" i="36"/>
  <c r="B529" i="36" a="1"/>
  <c r="B529" i="36" s="1"/>
  <c r="F528" i="36" a="1"/>
  <c r="F528" i="36" s="1"/>
  <c r="E528" i="36"/>
  <c r="D528" i="36"/>
  <c r="C528" i="36"/>
  <c r="B528" i="36"/>
  <c r="B528" i="36" a="1"/>
  <c r="F527" i="36"/>
  <c r="F527" i="36" a="1"/>
  <c r="E527" i="36"/>
  <c r="D527" i="36"/>
  <c r="C527" i="36"/>
  <c r="B527" i="36"/>
  <c r="B527" i="36" a="1"/>
  <c r="F526" i="36"/>
  <c r="F526" i="36" a="1"/>
  <c r="E526" i="36"/>
  <c r="D526" i="36"/>
  <c r="C526" i="36"/>
  <c r="B526" i="36" a="1"/>
  <c r="B526" i="36" s="1"/>
  <c r="F525" i="36"/>
  <c r="F525" i="36" a="1"/>
  <c r="E525" i="36"/>
  <c r="D525" i="36"/>
  <c r="C525" i="36"/>
  <c r="B525" i="36" a="1"/>
  <c r="B525" i="36" s="1"/>
  <c r="F524" i="36" a="1"/>
  <c r="F524" i="36" s="1"/>
  <c r="E524" i="36"/>
  <c r="D524" i="36"/>
  <c r="C524" i="36"/>
  <c r="B524" i="36" a="1"/>
  <c r="B524" i="36" s="1"/>
  <c r="F523" i="36" a="1"/>
  <c r="F523" i="36" s="1"/>
  <c r="E523" i="36"/>
  <c r="D523" i="36"/>
  <c r="C523" i="36"/>
  <c r="B523" i="36" a="1"/>
  <c r="B523" i="36" s="1"/>
  <c r="F522" i="36" a="1"/>
  <c r="F522" i="36" s="1"/>
  <c r="E522" i="36"/>
  <c r="D522" i="36"/>
  <c r="C522" i="36"/>
  <c r="B522" i="36"/>
  <c r="B522" i="36" a="1"/>
  <c r="F521" i="36"/>
  <c r="F521" i="36" a="1"/>
  <c r="E521" i="36"/>
  <c r="D521" i="36"/>
  <c r="C521" i="36"/>
  <c r="B521" i="36"/>
  <c r="B521" i="36" a="1"/>
  <c r="F520" i="36" a="1"/>
  <c r="F520" i="36" s="1"/>
  <c r="E520" i="36"/>
  <c r="D520" i="36"/>
  <c r="C520" i="36"/>
  <c r="B520" i="36"/>
  <c r="B520" i="36" a="1"/>
  <c r="F519" i="36"/>
  <c r="F519" i="36" a="1"/>
  <c r="E519" i="36"/>
  <c r="D519" i="36"/>
  <c r="C519" i="36"/>
  <c r="B519" i="36" a="1"/>
  <c r="B519" i="36" s="1"/>
  <c r="F518" i="36"/>
  <c r="F518" i="36" a="1"/>
  <c r="E518" i="36"/>
  <c r="D518" i="36"/>
  <c r="C518" i="36"/>
  <c r="B518" i="36" a="1"/>
  <c r="B518" i="36" s="1"/>
  <c r="F517" i="36" a="1"/>
  <c r="F517" i="36" s="1"/>
  <c r="E517" i="36"/>
  <c r="D517" i="36"/>
  <c r="C517" i="36"/>
  <c r="B517" i="36"/>
  <c r="B517" i="36" a="1"/>
  <c r="F516" i="36" a="1"/>
  <c r="F516" i="36" s="1"/>
  <c r="E516" i="36"/>
  <c r="D516" i="36"/>
  <c r="C516" i="36"/>
  <c r="B516" i="36" a="1"/>
  <c r="B516" i="36" s="1"/>
  <c r="F515" i="36" a="1"/>
  <c r="F515" i="36" s="1"/>
  <c r="E515" i="36"/>
  <c r="D515" i="36"/>
  <c r="C515" i="36"/>
  <c r="B515" i="36" a="1"/>
  <c r="B515" i="36" s="1"/>
  <c r="F514" i="36" a="1"/>
  <c r="F514" i="36" s="1"/>
  <c r="E514" i="36"/>
  <c r="D514" i="36"/>
  <c r="C514" i="36"/>
  <c r="B514" i="36"/>
  <c r="B514" i="36" a="1"/>
  <c r="F513" i="36"/>
  <c r="F513" i="36" a="1"/>
  <c r="E513" i="36"/>
  <c r="D513" i="36"/>
  <c r="C513" i="36"/>
  <c r="B513" i="36"/>
  <c r="B513" i="36" a="1"/>
  <c r="F512" i="36" a="1"/>
  <c r="F512" i="36" s="1"/>
  <c r="E512" i="36"/>
  <c r="D512" i="36"/>
  <c r="C512" i="36"/>
  <c r="B512" i="36" a="1"/>
  <c r="B512" i="36" s="1"/>
  <c r="F511" i="36"/>
  <c r="F511" i="36" a="1"/>
  <c r="E511" i="36"/>
  <c r="D511" i="36"/>
  <c r="C511" i="36"/>
  <c r="B511" i="36"/>
  <c r="B511" i="36" a="1"/>
  <c r="F510" i="36" a="1"/>
  <c r="F510" i="36" s="1"/>
  <c r="E510" i="36"/>
  <c r="D510" i="36"/>
  <c r="C510" i="36"/>
  <c r="B510" i="36" a="1"/>
  <c r="B510" i="36" s="1"/>
  <c r="F509" i="36" a="1"/>
  <c r="F509" i="36" s="1"/>
  <c r="E509" i="36"/>
  <c r="D509" i="36"/>
  <c r="C509" i="36"/>
  <c r="B509" i="36"/>
  <c r="B509" i="36" a="1"/>
  <c r="F508" i="36"/>
  <c r="F508" i="36" a="1"/>
  <c r="E508" i="36"/>
  <c r="D508" i="36"/>
  <c r="C508" i="36"/>
  <c r="B508" i="36"/>
  <c r="B508" i="36" a="1"/>
  <c r="F507" i="36" a="1"/>
  <c r="F507" i="36" s="1"/>
  <c r="E507" i="36"/>
  <c r="D507" i="36"/>
  <c r="C507" i="36"/>
  <c r="B507" i="36" a="1"/>
  <c r="B507" i="36" s="1"/>
  <c r="F506" i="36"/>
  <c r="F506" i="36" a="1"/>
  <c r="E506" i="36"/>
  <c r="D506" i="36"/>
  <c r="C506" i="36"/>
  <c r="B506" i="36"/>
  <c r="B506" i="36" a="1"/>
  <c r="F505" i="36" a="1"/>
  <c r="F505" i="36" s="1"/>
  <c r="E505" i="36"/>
  <c r="D505" i="36"/>
  <c r="C505" i="36"/>
  <c r="B505" i="36" a="1"/>
  <c r="B505" i="36" s="1"/>
  <c r="F504" i="36" a="1"/>
  <c r="F504" i="36" s="1"/>
  <c r="E504" i="36"/>
  <c r="D504" i="36"/>
  <c r="C504" i="36"/>
  <c r="B504" i="36" a="1"/>
  <c r="B504" i="36" s="1"/>
  <c r="F503" i="36"/>
  <c r="F503" i="36" a="1"/>
  <c r="E503" i="36"/>
  <c r="D503" i="36"/>
  <c r="C503" i="36"/>
  <c r="B503" i="36"/>
  <c r="B503" i="36" a="1"/>
  <c r="F502" i="36"/>
  <c r="F502" i="36" a="1"/>
  <c r="E502" i="36"/>
  <c r="D502" i="36"/>
  <c r="C502" i="36"/>
  <c r="B502" i="36"/>
  <c r="B502" i="36" a="1"/>
  <c r="F501" i="36" a="1"/>
  <c r="F501" i="36" s="1"/>
  <c r="E501" i="36"/>
  <c r="D501" i="36"/>
  <c r="C501" i="36"/>
  <c r="B501" i="36" a="1"/>
  <c r="B501" i="36" s="1"/>
  <c r="F500" i="36"/>
  <c r="F500" i="36" a="1"/>
  <c r="E500" i="36"/>
  <c r="D500" i="36"/>
  <c r="C500" i="36"/>
  <c r="B500" i="36"/>
  <c r="B500" i="36" a="1"/>
  <c r="F499" i="36"/>
  <c r="F499" i="36" a="1"/>
  <c r="E499" i="36"/>
  <c r="D499" i="36"/>
  <c r="C499" i="36"/>
  <c r="B499" i="36" a="1"/>
  <c r="B499" i="36" s="1"/>
  <c r="F498" i="36"/>
  <c r="F498" i="36" a="1"/>
  <c r="E498" i="36"/>
  <c r="D498" i="36"/>
  <c r="C498" i="36"/>
  <c r="B498" i="36"/>
  <c r="B498" i="36" a="1"/>
  <c r="F497" i="36" a="1"/>
  <c r="F497" i="36" s="1"/>
  <c r="E497" i="36"/>
  <c r="D497" i="36"/>
  <c r="C497" i="36"/>
  <c r="B497" i="36" a="1"/>
  <c r="B497" i="36" s="1"/>
  <c r="F496" i="36" a="1"/>
  <c r="F496" i="36" s="1"/>
  <c r="E496" i="36"/>
  <c r="D496" i="36"/>
  <c r="C496" i="36"/>
  <c r="B496" i="36"/>
  <c r="B496" i="36" a="1"/>
  <c r="F495" i="36"/>
  <c r="F495" i="36" a="1"/>
  <c r="E495" i="36"/>
  <c r="D495" i="36"/>
  <c r="C495" i="36"/>
  <c r="B495" i="36" a="1"/>
  <c r="B495" i="36" s="1"/>
  <c r="F494" i="36"/>
  <c r="F494" i="36" a="1"/>
  <c r="E494" i="36"/>
  <c r="D494" i="36"/>
  <c r="C494" i="36"/>
  <c r="B494" i="36"/>
  <c r="B494" i="36" a="1"/>
  <c r="F493" i="36"/>
  <c r="F493" i="36" a="1"/>
  <c r="E493" i="36"/>
  <c r="D493" i="36"/>
  <c r="C493" i="36"/>
  <c r="B493" i="36" a="1"/>
  <c r="B493" i="36" s="1"/>
  <c r="F492" i="36"/>
  <c r="F492" i="36" a="1"/>
  <c r="E492" i="36"/>
  <c r="D492" i="36"/>
  <c r="C492" i="36"/>
  <c r="B492" i="36" a="1"/>
  <c r="B492" i="36" s="1"/>
  <c r="F491" i="36" a="1"/>
  <c r="F491" i="36" s="1"/>
  <c r="E491" i="36"/>
  <c r="D491" i="36"/>
  <c r="C491" i="36"/>
  <c r="B491" i="36" a="1"/>
  <c r="B491" i="36" s="1"/>
  <c r="F490" i="36" a="1"/>
  <c r="F490" i="36" s="1"/>
  <c r="E490" i="36"/>
  <c r="D490" i="36"/>
  <c r="C490" i="36"/>
  <c r="B490" i="36"/>
  <c r="B490" i="36" a="1"/>
  <c r="F489" i="36"/>
  <c r="F489" i="36" a="1"/>
  <c r="E489" i="36"/>
  <c r="D489" i="36"/>
  <c r="C489" i="36"/>
  <c r="B489" i="36"/>
  <c r="B489" i="36" a="1"/>
  <c r="F488" i="36" a="1"/>
  <c r="F488" i="36" s="1"/>
  <c r="E488" i="36"/>
  <c r="D488" i="36"/>
  <c r="C488" i="36"/>
  <c r="B488" i="36" a="1"/>
  <c r="B488" i="36" s="1"/>
  <c r="F487" i="36"/>
  <c r="F487" i="36" a="1"/>
  <c r="E487" i="36"/>
  <c r="D487" i="36"/>
  <c r="C487" i="36"/>
  <c r="B487" i="36" a="1"/>
  <c r="B487" i="36" s="1"/>
  <c r="F486" i="36" a="1"/>
  <c r="F486" i="36" s="1"/>
  <c r="E486" i="36"/>
  <c r="D486" i="36"/>
  <c r="C486" i="36"/>
  <c r="B486" i="36" a="1"/>
  <c r="B486" i="36" s="1"/>
  <c r="F485" i="36" a="1"/>
  <c r="F485" i="36" s="1"/>
  <c r="E485" i="36"/>
  <c r="D485" i="36"/>
  <c r="C485" i="36"/>
  <c r="B485" i="36"/>
  <c r="B485" i="36" a="1"/>
  <c r="F484" i="36" a="1"/>
  <c r="F484" i="36" s="1"/>
  <c r="E484" i="36"/>
  <c r="D484" i="36"/>
  <c r="C484" i="36"/>
  <c r="B484" i="36" a="1"/>
  <c r="B484" i="36" s="1"/>
  <c r="F483" i="36" a="1"/>
  <c r="F483" i="36" s="1"/>
  <c r="E483" i="36"/>
  <c r="D483" i="36"/>
  <c r="C483" i="36"/>
  <c r="B483" i="36" a="1"/>
  <c r="B483" i="36" s="1"/>
  <c r="F482" i="36" a="1"/>
  <c r="F482" i="36" s="1"/>
  <c r="E482" i="36"/>
  <c r="D482" i="36"/>
  <c r="C482" i="36"/>
  <c r="B482" i="36"/>
  <c r="B482" i="36" a="1"/>
  <c r="F481" i="36"/>
  <c r="F481" i="36" a="1"/>
  <c r="E481" i="36"/>
  <c r="D481" i="36"/>
  <c r="C481" i="36"/>
  <c r="B481" i="36"/>
  <c r="B481" i="36" a="1"/>
  <c r="F480" i="36" a="1"/>
  <c r="F480" i="36" s="1"/>
  <c r="E480" i="36"/>
  <c r="D480" i="36"/>
  <c r="C480" i="36"/>
  <c r="B480" i="36" a="1"/>
  <c r="B480" i="36" s="1"/>
  <c r="F479" i="36"/>
  <c r="F479" i="36" a="1"/>
  <c r="E479" i="36"/>
  <c r="D479" i="36"/>
  <c r="C479" i="36"/>
  <c r="B479" i="36"/>
  <c r="B479" i="36" a="1"/>
  <c r="F478" i="36" a="1"/>
  <c r="F478" i="36" s="1"/>
  <c r="E478" i="36"/>
  <c r="D478" i="36"/>
  <c r="C478" i="36"/>
  <c r="B478" i="36" a="1"/>
  <c r="B478" i="36" s="1"/>
  <c r="F477" i="36" a="1"/>
  <c r="F477" i="36" s="1"/>
  <c r="E477" i="36"/>
  <c r="D477" i="36"/>
  <c r="C477" i="36"/>
  <c r="B477" i="36"/>
  <c r="B477" i="36" a="1"/>
  <c r="F476" i="36"/>
  <c r="F476" i="36" a="1"/>
  <c r="E476" i="36"/>
  <c r="D476" i="36"/>
  <c r="C476" i="36"/>
  <c r="B476" i="36"/>
  <c r="B476" i="36" a="1"/>
  <c r="F475" i="36" a="1"/>
  <c r="F475" i="36" s="1"/>
  <c r="E475" i="36"/>
  <c r="D475" i="36"/>
  <c r="C475" i="36"/>
  <c r="B475" i="36" a="1"/>
  <c r="B475" i="36" s="1"/>
  <c r="F474" i="36"/>
  <c r="F474" i="36" a="1"/>
  <c r="E474" i="36"/>
  <c r="D474" i="36"/>
  <c r="C474" i="36"/>
  <c r="B474" i="36"/>
  <c r="B474" i="36" a="1"/>
  <c r="F473" i="36" a="1"/>
  <c r="F473" i="36" s="1"/>
  <c r="E473" i="36"/>
  <c r="D473" i="36"/>
  <c r="C473" i="36"/>
  <c r="B473" i="36" a="1"/>
  <c r="B473" i="36" s="1"/>
  <c r="F472" i="36" a="1"/>
  <c r="F472" i="36" s="1"/>
  <c r="E472" i="36"/>
  <c r="D472" i="36"/>
  <c r="C472" i="36"/>
  <c r="B472" i="36" a="1"/>
  <c r="B472" i="36" s="1"/>
  <c r="F471" i="36"/>
  <c r="F471" i="36" a="1"/>
  <c r="E471" i="36"/>
  <c r="D471" i="36"/>
  <c r="C471" i="36"/>
  <c r="B471" i="36"/>
  <c r="B471" i="36" a="1"/>
  <c r="F470" i="36"/>
  <c r="F470" i="36" a="1"/>
  <c r="E470" i="36"/>
  <c r="D470" i="36"/>
  <c r="C470" i="36"/>
  <c r="B470" i="36"/>
  <c r="B470" i="36" a="1"/>
  <c r="F469" i="36" a="1"/>
  <c r="F469" i="36" s="1"/>
  <c r="E469" i="36"/>
  <c r="D469" i="36"/>
  <c r="C469" i="36"/>
  <c r="B469" i="36"/>
  <c r="B469" i="36" a="1"/>
  <c r="F468" i="36"/>
  <c r="F468" i="36" a="1"/>
  <c r="E468" i="36"/>
  <c r="D468" i="36"/>
  <c r="C468" i="36"/>
  <c r="B468" i="36"/>
  <c r="B468" i="36" a="1"/>
  <c r="F467" i="36"/>
  <c r="F467" i="36" a="1"/>
  <c r="E467" i="36"/>
  <c r="D467" i="36"/>
  <c r="C467" i="36"/>
  <c r="B467" i="36" a="1"/>
  <c r="B467" i="36" s="1"/>
  <c r="F466" i="36"/>
  <c r="F466" i="36" a="1"/>
  <c r="E466" i="36"/>
  <c r="D466" i="36"/>
  <c r="C466" i="36"/>
  <c r="B466" i="36"/>
  <c r="B466" i="36" a="1"/>
  <c r="F465" i="36" a="1"/>
  <c r="F465" i="36" s="1"/>
  <c r="E465" i="36"/>
  <c r="D465" i="36"/>
  <c r="C465" i="36"/>
  <c r="B465" i="36" a="1"/>
  <c r="B465" i="36" s="1"/>
  <c r="F464" i="36" a="1"/>
  <c r="F464" i="36" s="1"/>
  <c r="E464" i="36"/>
  <c r="D464" i="36"/>
  <c r="C464" i="36"/>
  <c r="B464" i="36"/>
  <c r="B464" i="36" a="1"/>
  <c r="F463" i="36"/>
  <c r="F463" i="36" a="1"/>
  <c r="E463" i="36"/>
  <c r="D463" i="36"/>
  <c r="C463" i="36"/>
  <c r="B463" i="36" a="1"/>
  <c r="B463" i="36" s="1"/>
  <c r="F462" i="36"/>
  <c r="F462" i="36" a="1"/>
  <c r="E462" i="36"/>
  <c r="D462" i="36"/>
  <c r="C462" i="36"/>
  <c r="B462" i="36" a="1"/>
  <c r="B462" i="36" s="1"/>
  <c r="F461" i="36"/>
  <c r="F461" i="36" a="1"/>
  <c r="E461" i="36"/>
  <c r="D461" i="36"/>
  <c r="C461" i="36"/>
  <c r="B461" i="36" a="1"/>
  <c r="B461" i="36" s="1"/>
  <c r="F460" i="36" a="1"/>
  <c r="F460" i="36" s="1"/>
  <c r="E460" i="36"/>
  <c r="D460" i="36"/>
  <c r="C460" i="36"/>
  <c r="B460" i="36" a="1"/>
  <c r="B460" i="36" s="1"/>
  <c r="F459" i="36" a="1"/>
  <c r="F459" i="36" s="1"/>
  <c r="E459" i="36"/>
  <c r="D459" i="36"/>
  <c r="C459" i="36"/>
  <c r="B459" i="36" a="1"/>
  <c r="B459" i="36" s="1"/>
  <c r="F458" i="36" a="1"/>
  <c r="F458" i="36" s="1"/>
  <c r="E458" i="36"/>
  <c r="D458" i="36"/>
  <c r="C458" i="36"/>
  <c r="B458" i="36"/>
  <c r="B458" i="36" a="1"/>
  <c r="F457" i="36"/>
  <c r="F457" i="36" a="1"/>
  <c r="E457" i="36"/>
  <c r="D457" i="36"/>
  <c r="C457" i="36"/>
  <c r="B457" i="36"/>
  <c r="B457" i="36" a="1"/>
  <c r="F456" i="36" a="1"/>
  <c r="F456" i="36" s="1"/>
  <c r="E456" i="36"/>
  <c r="D456" i="36"/>
  <c r="C456" i="36"/>
  <c r="B456" i="36" a="1"/>
  <c r="B456" i="36" s="1"/>
  <c r="F455" i="36"/>
  <c r="F455" i="36" a="1"/>
  <c r="E455" i="36"/>
  <c r="D455" i="36"/>
  <c r="C455" i="36"/>
  <c r="B455" i="36" a="1"/>
  <c r="B455" i="36" s="1"/>
  <c r="F454" i="36" a="1"/>
  <c r="F454" i="36" s="1"/>
  <c r="E454" i="36"/>
  <c r="D454" i="36"/>
  <c r="C454" i="36"/>
  <c r="B454" i="36" a="1"/>
  <c r="B454" i="36" s="1"/>
  <c r="F453" i="36"/>
  <c r="F453" i="36" a="1"/>
  <c r="E453" i="36"/>
  <c r="D453" i="36"/>
  <c r="C453" i="36"/>
  <c r="B453" i="36"/>
  <c r="B453" i="36" a="1"/>
  <c r="F452" i="36" a="1"/>
  <c r="F452" i="36" s="1"/>
  <c r="E452" i="36"/>
  <c r="D452" i="36"/>
  <c r="C452" i="36"/>
  <c r="B452" i="36" a="1"/>
  <c r="B452" i="36" s="1"/>
  <c r="F451" i="36" a="1"/>
  <c r="F451" i="36" s="1"/>
  <c r="E451" i="36"/>
  <c r="D451" i="36"/>
  <c r="C451" i="36"/>
  <c r="B451" i="36" a="1"/>
  <c r="B451" i="36" s="1"/>
  <c r="F450" i="36" a="1"/>
  <c r="F450" i="36" s="1"/>
  <c r="E450" i="36"/>
  <c r="D450" i="36"/>
  <c r="C450" i="36"/>
  <c r="B450" i="36"/>
  <c r="B450" i="36" a="1"/>
  <c r="F449" i="36"/>
  <c r="F449" i="36" a="1"/>
  <c r="E449" i="36"/>
  <c r="D449" i="36"/>
  <c r="C449" i="36"/>
  <c r="B449" i="36"/>
  <c r="B449" i="36" a="1"/>
  <c r="F448" i="36" a="1"/>
  <c r="F448" i="36" s="1"/>
  <c r="E448" i="36"/>
  <c r="D448" i="36"/>
  <c r="C448" i="36"/>
  <c r="B448" i="36" a="1"/>
  <c r="B448" i="36" s="1"/>
  <c r="F447" i="36"/>
  <c r="F447" i="36" a="1"/>
  <c r="E447" i="36"/>
  <c r="D447" i="36"/>
  <c r="C447" i="36"/>
  <c r="B447" i="36"/>
  <c r="B447" i="36" a="1"/>
  <c r="F446" i="36" a="1"/>
  <c r="F446" i="36" s="1"/>
  <c r="E446" i="36"/>
  <c r="D446" i="36"/>
  <c r="C446" i="36"/>
  <c r="B446" i="36" a="1"/>
  <c r="B446" i="36" s="1"/>
  <c r="F445" i="36" a="1"/>
  <c r="F445" i="36" s="1"/>
  <c r="E445" i="36"/>
  <c r="D445" i="36"/>
  <c r="C445" i="36"/>
  <c r="B445" i="36"/>
  <c r="B445" i="36" a="1"/>
  <c r="F444" i="36"/>
  <c r="F444" i="36" a="1"/>
  <c r="E444" i="36"/>
  <c r="D444" i="36"/>
  <c r="C444" i="36"/>
  <c r="B444" i="36"/>
  <c r="B444" i="36" a="1"/>
  <c r="F443" i="36" a="1"/>
  <c r="F443" i="36" s="1"/>
  <c r="E443" i="36"/>
  <c r="D443" i="36"/>
  <c r="C443" i="36"/>
  <c r="B443" i="36" a="1"/>
  <c r="B443" i="36" s="1"/>
  <c r="F442" i="36"/>
  <c r="F442" i="36" a="1"/>
  <c r="E442" i="36"/>
  <c r="D442" i="36"/>
  <c r="C442" i="36"/>
  <c r="B442" i="36"/>
  <c r="B442" i="36" a="1"/>
  <c r="F441" i="36"/>
  <c r="F441" i="36" a="1"/>
  <c r="E441" i="36"/>
  <c r="D441" i="36"/>
  <c r="C441" i="36"/>
  <c r="B441" i="36" a="1"/>
  <c r="B441" i="36" s="1"/>
  <c r="F440" i="36" a="1"/>
  <c r="F440" i="36" s="1"/>
  <c r="E440" i="36"/>
  <c r="D440" i="36"/>
  <c r="C440" i="36"/>
  <c r="B440" i="36" a="1"/>
  <c r="B440" i="36" s="1"/>
  <c r="F439" i="36"/>
  <c r="F439" i="36" a="1"/>
  <c r="E439" i="36"/>
  <c r="D439" i="36"/>
  <c r="C439" i="36"/>
  <c r="B439" i="36"/>
  <c r="B439" i="36" a="1"/>
  <c r="F438" i="36"/>
  <c r="F438" i="36" a="1"/>
  <c r="E438" i="36"/>
  <c r="D438" i="36"/>
  <c r="C438" i="36"/>
  <c r="B438" i="36"/>
  <c r="B438" i="36" a="1"/>
  <c r="F437" i="36" a="1"/>
  <c r="F437" i="36" s="1"/>
  <c r="E437" i="36"/>
  <c r="D437" i="36"/>
  <c r="C437" i="36"/>
  <c r="B437" i="36" a="1"/>
  <c r="B437" i="36" s="1"/>
  <c r="F436" i="36"/>
  <c r="F436" i="36" a="1"/>
  <c r="E436" i="36"/>
  <c r="D436" i="36"/>
  <c r="C436" i="36"/>
  <c r="B436" i="36"/>
  <c r="B436" i="36" a="1"/>
  <c r="F435" i="36"/>
  <c r="F435" i="36" a="1"/>
  <c r="E435" i="36"/>
  <c r="D435" i="36"/>
  <c r="C435" i="36"/>
  <c r="B435" i="36" a="1"/>
  <c r="B435" i="36" s="1"/>
  <c r="F434" i="36"/>
  <c r="F434" i="36" a="1"/>
  <c r="E434" i="36"/>
  <c r="D434" i="36"/>
  <c r="C434" i="36"/>
  <c r="B434" i="36"/>
  <c r="B434" i="36" a="1"/>
  <c r="F433" i="36" a="1"/>
  <c r="F433" i="36" s="1"/>
  <c r="E433" i="36"/>
  <c r="D433" i="36"/>
  <c r="C433" i="36"/>
  <c r="B433" i="36" a="1"/>
  <c r="B433" i="36" s="1"/>
  <c r="F432" i="36" a="1"/>
  <c r="F432" i="36" s="1"/>
  <c r="E432" i="36"/>
  <c r="D432" i="36"/>
  <c r="C432" i="36"/>
  <c r="B432" i="36"/>
  <c r="B432" i="36" a="1"/>
  <c r="F431" i="36"/>
  <c r="F431" i="36" a="1"/>
  <c r="E431" i="36"/>
  <c r="D431" i="36"/>
  <c r="C431" i="36"/>
  <c r="B431" i="36" a="1"/>
  <c r="B431" i="36" s="1"/>
  <c r="F430" i="36"/>
  <c r="F430" i="36" a="1"/>
  <c r="E430" i="36"/>
  <c r="D430" i="36"/>
  <c r="C430" i="36"/>
  <c r="B430" i="36" a="1"/>
  <c r="B430" i="36" s="1"/>
  <c r="F429" i="36"/>
  <c r="F429" i="36" a="1"/>
  <c r="E429" i="36"/>
  <c r="D429" i="36"/>
  <c r="C429" i="36"/>
  <c r="B429" i="36" a="1"/>
  <c r="B429" i="36" s="1"/>
  <c r="F428" i="36" a="1"/>
  <c r="F428" i="36" s="1"/>
  <c r="E428" i="36"/>
  <c r="D428" i="36"/>
  <c r="C428" i="36"/>
  <c r="B428" i="36" a="1"/>
  <c r="B428" i="36" s="1"/>
  <c r="F427" i="36"/>
  <c r="F427" i="36" a="1"/>
  <c r="E427" i="36"/>
  <c r="D427" i="36"/>
  <c r="C427" i="36"/>
  <c r="B427" i="36" a="1"/>
  <c r="B427" i="36" s="1"/>
  <c r="F426" i="36" a="1"/>
  <c r="F426" i="36" s="1"/>
  <c r="E426" i="36"/>
  <c r="D426" i="36"/>
  <c r="C426" i="36"/>
  <c r="B426" i="36"/>
  <c r="B426" i="36" a="1"/>
  <c r="F425" i="36"/>
  <c r="F425" i="36" a="1"/>
  <c r="E425" i="36"/>
  <c r="D425" i="36"/>
  <c r="C425" i="36"/>
  <c r="B425" i="36"/>
  <c r="B425" i="36" a="1"/>
  <c r="F424" i="36" a="1"/>
  <c r="F424" i="36" s="1"/>
  <c r="E424" i="36"/>
  <c r="D424" i="36"/>
  <c r="C424" i="36"/>
  <c r="B424" i="36"/>
  <c r="B424" i="36" a="1"/>
  <c r="F423" i="36"/>
  <c r="F423" i="36" a="1"/>
  <c r="E423" i="36"/>
  <c r="D423" i="36"/>
  <c r="C423" i="36"/>
  <c r="B423" i="36" a="1"/>
  <c r="B423" i="36" s="1"/>
  <c r="F422" i="36"/>
  <c r="F422" i="36" a="1"/>
  <c r="E422" i="36"/>
  <c r="D422" i="36"/>
  <c r="C422" i="36"/>
  <c r="B422" i="36" a="1"/>
  <c r="B422" i="36" s="1"/>
  <c r="F421" i="36" a="1"/>
  <c r="F421" i="36" s="1"/>
  <c r="E421" i="36"/>
  <c r="D421" i="36"/>
  <c r="C421" i="36"/>
  <c r="B421" i="36"/>
  <c r="B421" i="36" a="1"/>
  <c r="F420" i="36" a="1"/>
  <c r="F420" i="36" s="1"/>
  <c r="E420" i="36"/>
  <c r="D420" i="36"/>
  <c r="C420" i="36"/>
  <c r="B420" i="36" a="1"/>
  <c r="B420" i="36" s="1"/>
  <c r="F419" i="36" a="1"/>
  <c r="F419" i="36" s="1"/>
  <c r="E419" i="36"/>
  <c r="D419" i="36"/>
  <c r="C419" i="36"/>
  <c r="B419" i="36" a="1"/>
  <c r="B419" i="36" s="1"/>
  <c r="F418" i="36" a="1"/>
  <c r="F418" i="36" s="1"/>
  <c r="E418" i="36"/>
  <c r="D418" i="36"/>
  <c r="C418" i="36"/>
  <c r="B418" i="36"/>
  <c r="B418" i="36" a="1"/>
  <c r="F417" i="36"/>
  <c r="F417" i="36" a="1"/>
  <c r="E417" i="36"/>
  <c r="D417" i="36"/>
  <c r="C417" i="36"/>
  <c r="B417" i="36"/>
  <c r="B417" i="36" a="1"/>
  <c r="F416" i="36" a="1"/>
  <c r="F416" i="36" s="1"/>
  <c r="E416" i="36"/>
  <c r="D416" i="36"/>
  <c r="C416" i="36"/>
  <c r="B416" i="36" a="1"/>
  <c r="B416" i="36" s="1"/>
  <c r="F415" i="36"/>
  <c r="F415" i="36" a="1"/>
  <c r="E415" i="36"/>
  <c r="D415" i="36"/>
  <c r="C415" i="36"/>
  <c r="B415" i="36"/>
  <c r="B415" i="36" a="1"/>
  <c r="F414" i="36" a="1"/>
  <c r="F414" i="36" s="1"/>
  <c r="E414" i="36"/>
  <c r="D414" i="36"/>
  <c r="C414" i="36"/>
  <c r="B414" i="36" a="1"/>
  <c r="B414" i="36" s="1"/>
  <c r="F413" i="36" a="1"/>
  <c r="F413" i="36" s="1"/>
  <c r="E413" i="36"/>
  <c r="D413" i="36"/>
  <c r="C413" i="36"/>
  <c r="B413" i="36"/>
  <c r="B413" i="36" a="1"/>
  <c r="F412" i="36"/>
  <c r="F412" i="36" a="1"/>
  <c r="E412" i="36"/>
  <c r="D412" i="36"/>
  <c r="C412" i="36"/>
  <c r="B412" i="36"/>
  <c r="B412" i="36" a="1"/>
  <c r="F411" i="36" a="1"/>
  <c r="F411" i="36" s="1"/>
  <c r="E411" i="36"/>
  <c r="D411" i="36"/>
  <c r="C411" i="36"/>
  <c r="B411" i="36" a="1"/>
  <c r="B411" i="36" s="1"/>
  <c r="F410" i="36"/>
  <c r="F410" i="36" a="1"/>
  <c r="E410" i="36"/>
  <c r="D410" i="36"/>
  <c r="C410" i="36"/>
  <c r="B410" i="36"/>
  <c r="B410" i="36" a="1"/>
  <c r="F409" i="36" a="1"/>
  <c r="F409" i="36" s="1"/>
  <c r="E409" i="36"/>
  <c r="D409" i="36"/>
  <c r="C409" i="36"/>
  <c r="B409" i="36" a="1"/>
  <c r="B409" i="36" s="1"/>
  <c r="F408" i="36" a="1"/>
  <c r="F408" i="36" s="1"/>
  <c r="E408" i="36"/>
  <c r="D408" i="36"/>
  <c r="C408" i="36"/>
  <c r="B408" i="36" a="1"/>
  <c r="B408" i="36" s="1"/>
  <c r="F407" i="36"/>
  <c r="F407" i="36" a="1"/>
  <c r="E407" i="36"/>
  <c r="D407" i="36"/>
  <c r="C407" i="36"/>
  <c r="B407" i="36"/>
  <c r="B407" i="36" a="1"/>
  <c r="F406" i="36"/>
  <c r="F406" i="36" a="1"/>
  <c r="E406" i="36"/>
  <c r="D406" i="36"/>
  <c r="C406" i="36"/>
  <c r="B406" i="36"/>
  <c r="B406" i="36" a="1"/>
  <c r="F405" i="36" a="1"/>
  <c r="F405" i="36" s="1"/>
  <c r="E405" i="36"/>
  <c r="D405" i="36"/>
  <c r="C405" i="36"/>
  <c r="B405" i="36" a="1"/>
  <c r="B405" i="36" s="1"/>
  <c r="F404" i="36"/>
  <c r="F404" i="36" a="1"/>
  <c r="E404" i="36"/>
  <c r="D404" i="36"/>
  <c r="C404" i="36"/>
  <c r="B404" i="36"/>
  <c r="B404" i="36" a="1"/>
  <c r="F403" i="36"/>
  <c r="F403" i="36" a="1"/>
  <c r="E403" i="36"/>
  <c r="D403" i="36"/>
  <c r="C403" i="36"/>
  <c r="B403" i="36" a="1"/>
  <c r="B403" i="36" s="1"/>
  <c r="F402" i="36" a="1"/>
  <c r="F402" i="36" s="1"/>
  <c r="E402" i="36"/>
  <c r="D402" i="36"/>
  <c r="C402" i="36"/>
  <c r="B402" i="36"/>
  <c r="B402" i="36" a="1"/>
  <c r="F401" i="36" a="1"/>
  <c r="F401" i="36" s="1"/>
  <c r="E401" i="36"/>
  <c r="D401" i="36"/>
  <c r="C401" i="36"/>
  <c r="B401" i="36" a="1"/>
  <c r="B401" i="36" s="1"/>
  <c r="F400" i="36" a="1"/>
  <c r="F400" i="36" s="1"/>
  <c r="E400" i="36"/>
  <c r="D400" i="36"/>
  <c r="C400" i="36"/>
  <c r="B400" i="36"/>
  <c r="B400" i="36" a="1"/>
  <c r="F399" i="36"/>
  <c r="F399" i="36" a="1"/>
  <c r="E399" i="36"/>
  <c r="D399" i="36"/>
  <c r="C399" i="36"/>
  <c r="B399" i="36"/>
  <c r="B399" i="36" a="1"/>
  <c r="F398" i="36"/>
  <c r="F398" i="36" a="1"/>
  <c r="E398" i="36"/>
  <c r="D398" i="36"/>
  <c r="C398" i="36"/>
  <c r="B398" i="36"/>
  <c r="B398" i="36" a="1"/>
  <c r="F397" i="36"/>
  <c r="F397" i="36" a="1"/>
  <c r="E397" i="36"/>
  <c r="D397" i="36"/>
  <c r="C397" i="36"/>
  <c r="B397" i="36" a="1"/>
  <c r="B397" i="36" s="1"/>
  <c r="F396" i="36"/>
  <c r="F396" i="36" a="1"/>
  <c r="E396" i="36"/>
  <c r="D396" i="36"/>
  <c r="C396" i="36"/>
  <c r="B396" i="36" a="1"/>
  <c r="B396" i="36" s="1"/>
  <c r="F395" i="36" a="1"/>
  <c r="F395" i="36" s="1"/>
  <c r="E395" i="36"/>
  <c r="D395" i="36"/>
  <c r="C395" i="36"/>
  <c r="B395" i="36" a="1"/>
  <c r="B395" i="36" s="1"/>
  <c r="F394" i="36" a="1"/>
  <c r="F394" i="36" s="1"/>
  <c r="E394" i="36"/>
  <c r="D394" i="36"/>
  <c r="C394" i="36"/>
  <c r="B394" i="36"/>
  <c r="B394" i="36" a="1"/>
  <c r="F393" i="36"/>
  <c r="F393" i="36" a="1"/>
  <c r="E393" i="36"/>
  <c r="D393" i="36"/>
  <c r="C393" i="36"/>
  <c r="B393" i="36"/>
  <c r="B393" i="36" a="1"/>
  <c r="F392" i="36" a="1"/>
  <c r="F392" i="36" s="1"/>
  <c r="E392" i="36"/>
  <c r="D392" i="36"/>
  <c r="C392" i="36"/>
  <c r="B392" i="36"/>
  <c r="B392" i="36" a="1"/>
  <c r="F391" i="36"/>
  <c r="F391" i="36" a="1"/>
  <c r="E391" i="36"/>
  <c r="D391" i="36"/>
  <c r="C391" i="36"/>
  <c r="B391" i="36" a="1"/>
  <c r="B391" i="36" s="1"/>
  <c r="F390" i="36"/>
  <c r="F390" i="36" a="1"/>
  <c r="E390" i="36"/>
  <c r="D390" i="36"/>
  <c r="C390" i="36"/>
  <c r="B390" i="36" a="1"/>
  <c r="B390" i="36" s="1"/>
  <c r="F389" i="36" a="1"/>
  <c r="F389" i="36" s="1"/>
  <c r="E389" i="36"/>
  <c r="D389" i="36"/>
  <c r="C389" i="36"/>
  <c r="B389" i="36"/>
  <c r="B389" i="36" a="1"/>
  <c r="F388" i="36" a="1"/>
  <c r="F388" i="36" s="1"/>
  <c r="E388" i="36"/>
  <c r="D388" i="36"/>
  <c r="C388" i="36"/>
  <c r="B388" i="36" a="1"/>
  <c r="B388" i="36" s="1"/>
  <c r="F387" i="36" a="1"/>
  <c r="F387" i="36" s="1"/>
  <c r="E387" i="36"/>
  <c r="D387" i="36"/>
  <c r="C387" i="36"/>
  <c r="B387" i="36" a="1"/>
  <c r="B387" i="36" s="1"/>
  <c r="F386" i="36" a="1"/>
  <c r="F386" i="36" s="1"/>
  <c r="E386" i="36"/>
  <c r="D386" i="36"/>
  <c r="C386" i="36"/>
  <c r="B386" i="36"/>
  <c r="B386" i="36" a="1"/>
  <c r="F385" i="36"/>
  <c r="F385" i="36" a="1"/>
  <c r="E385" i="36"/>
  <c r="D385" i="36"/>
  <c r="C385" i="36"/>
  <c r="B385" i="36" a="1"/>
  <c r="B385" i="36" s="1"/>
  <c r="F384" i="36" a="1"/>
  <c r="F384" i="36" s="1"/>
  <c r="E384" i="36"/>
  <c r="D384" i="36"/>
  <c r="C384" i="36"/>
  <c r="B384" i="36" a="1"/>
  <c r="B384" i="36" s="1"/>
  <c r="F383" i="36"/>
  <c r="F383" i="36" a="1"/>
  <c r="E383" i="36"/>
  <c r="D383" i="36"/>
  <c r="C383" i="36"/>
  <c r="B383" i="36"/>
  <c r="B383" i="36" a="1"/>
  <c r="F382" i="36" a="1"/>
  <c r="F382" i="36" s="1"/>
  <c r="E382" i="36"/>
  <c r="D382" i="36"/>
  <c r="C382" i="36"/>
  <c r="B382" i="36" a="1"/>
  <c r="B382" i="36" s="1"/>
  <c r="F381" i="36" a="1"/>
  <c r="F381" i="36" s="1"/>
  <c r="E381" i="36"/>
  <c r="D381" i="36"/>
  <c r="C381" i="36"/>
  <c r="B381" i="36"/>
  <c r="B381" i="36" a="1"/>
  <c r="F380" i="36"/>
  <c r="F380" i="36" a="1"/>
  <c r="E380" i="36"/>
  <c r="D380" i="36"/>
  <c r="C380" i="36"/>
  <c r="B380" i="36"/>
  <c r="B380" i="36" a="1"/>
  <c r="F379" i="36" a="1"/>
  <c r="F379" i="36" s="1"/>
  <c r="E379" i="36"/>
  <c r="D379" i="36"/>
  <c r="C379" i="36"/>
  <c r="B379" i="36" a="1"/>
  <c r="B379" i="36" s="1"/>
  <c r="F378" i="36"/>
  <c r="F378" i="36" a="1"/>
  <c r="E378" i="36"/>
  <c r="D378" i="36"/>
  <c r="C378" i="36"/>
  <c r="B378" i="36"/>
  <c r="B378" i="36" a="1"/>
  <c r="F377" i="36" a="1"/>
  <c r="F377" i="36" s="1"/>
  <c r="E377" i="36"/>
  <c r="D377" i="36"/>
  <c r="C377" i="36"/>
  <c r="B377" i="36" a="1"/>
  <c r="B377" i="36" s="1"/>
  <c r="F376" i="36" a="1"/>
  <c r="F376" i="36" s="1"/>
  <c r="E376" i="36"/>
  <c r="D376" i="36"/>
  <c r="C376" i="36"/>
  <c r="B376" i="36" a="1"/>
  <c r="B376" i="36" s="1"/>
  <c r="F375" i="36"/>
  <c r="F375" i="36" a="1"/>
  <c r="E375" i="36"/>
  <c r="D375" i="36"/>
  <c r="C375" i="36"/>
  <c r="B375" i="36"/>
  <c r="B375" i="36" a="1"/>
  <c r="F374" i="36"/>
  <c r="F374" i="36" a="1"/>
  <c r="E374" i="36"/>
  <c r="D374" i="36"/>
  <c r="C374" i="36"/>
  <c r="B374" i="36"/>
  <c r="B374" i="36" a="1"/>
  <c r="F373" i="36" a="1"/>
  <c r="F373" i="36" s="1"/>
  <c r="E373" i="36"/>
  <c r="D373" i="36"/>
  <c r="C373" i="36"/>
  <c r="B373" i="36"/>
  <c r="B373" i="36" a="1"/>
  <c r="F372" i="36"/>
  <c r="F372" i="36" a="1"/>
  <c r="E372" i="36"/>
  <c r="D372" i="36"/>
  <c r="C372" i="36"/>
  <c r="B372" i="36" a="1"/>
  <c r="B372" i="36" s="1"/>
  <c r="F371" i="36"/>
  <c r="F371" i="36" a="1"/>
  <c r="E371" i="36"/>
  <c r="D371" i="36"/>
  <c r="C371" i="36"/>
  <c r="B371" i="36" a="1"/>
  <c r="B371" i="36" s="1"/>
  <c r="F370" i="36" a="1"/>
  <c r="F370" i="36" s="1"/>
  <c r="E370" i="36"/>
  <c r="D370" i="36"/>
  <c r="C370" i="36"/>
  <c r="B370" i="36"/>
  <c r="B370" i="36" a="1"/>
  <c r="F369" i="36" a="1"/>
  <c r="F369" i="36" s="1"/>
  <c r="E369" i="36"/>
  <c r="D369" i="36"/>
  <c r="C369" i="36"/>
  <c r="B369" i="36" a="1"/>
  <c r="B369" i="36" s="1"/>
  <c r="F368" i="36" a="1"/>
  <c r="F368" i="36" s="1"/>
  <c r="E368" i="36"/>
  <c r="D368" i="36"/>
  <c r="C368" i="36"/>
  <c r="B368" i="36"/>
  <c r="B368" i="36" a="1"/>
  <c r="F367" i="36"/>
  <c r="F367" i="36" a="1"/>
  <c r="E367" i="36"/>
  <c r="D367" i="36"/>
  <c r="C367" i="36"/>
  <c r="B367" i="36" a="1"/>
  <c r="B367" i="36" s="1"/>
  <c r="F366" i="36"/>
  <c r="F366" i="36" a="1"/>
  <c r="E366" i="36"/>
  <c r="D366" i="36"/>
  <c r="C366" i="36"/>
  <c r="B366" i="36" a="1"/>
  <c r="B366" i="36" s="1"/>
  <c r="F365" i="36"/>
  <c r="F365" i="36" a="1"/>
  <c r="E365" i="36"/>
  <c r="D365" i="36"/>
  <c r="C365" i="36"/>
  <c r="B365" i="36" a="1"/>
  <c r="B365" i="36" s="1"/>
  <c r="F364" i="36" a="1"/>
  <c r="F364" i="36" s="1"/>
  <c r="E364" i="36"/>
  <c r="D364" i="36"/>
  <c r="C364" i="36"/>
  <c r="B364" i="36" a="1"/>
  <c r="B364" i="36" s="1"/>
  <c r="F363" i="36" a="1"/>
  <c r="F363" i="36" s="1"/>
  <c r="E363" i="36"/>
  <c r="D363" i="36"/>
  <c r="C363" i="36"/>
  <c r="B363" i="36" a="1"/>
  <c r="B363" i="36" s="1"/>
  <c r="F362" i="36" a="1"/>
  <c r="F362" i="36" s="1"/>
  <c r="E362" i="36"/>
  <c r="D362" i="36"/>
  <c r="C362" i="36"/>
  <c r="B362" i="36"/>
  <c r="B362" i="36" a="1"/>
  <c r="F361" i="36"/>
  <c r="F361" i="36" a="1"/>
  <c r="E361" i="36"/>
  <c r="D361" i="36"/>
  <c r="C361" i="36"/>
  <c r="B361" i="36"/>
  <c r="B361" i="36" a="1"/>
  <c r="F360" i="36" a="1"/>
  <c r="F360" i="36" s="1"/>
  <c r="E360" i="36"/>
  <c r="D360" i="36"/>
  <c r="C360" i="36"/>
  <c r="B360" i="36" a="1"/>
  <c r="B360" i="36" s="1"/>
  <c r="F359" i="36"/>
  <c r="F359" i="36" a="1"/>
  <c r="E359" i="36"/>
  <c r="D359" i="36"/>
  <c r="C359" i="36"/>
  <c r="B359" i="36" a="1"/>
  <c r="B359" i="36" s="1"/>
  <c r="F358" i="36" a="1"/>
  <c r="F358" i="36" s="1"/>
  <c r="E358" i="36"/>
  <c r="D358" i="36"/>
  <c r="C358" i="36"/>
  <c r="B358" i="36" a="1"/>
  <c r="B358" i="36" s="1"/>
  <c r="F357" i="36"/>
  <c r="F357" i="36" a="1"/>
  <c r="E357" i="36"/>
  <c r="D357" i="36"/>
  <c r="C357" i="36"/>
  <c r="B357" i="36"/>
  <c r="B357" i="36" a="1"/>
  <c r="F356" i="36" a="1"/>
  <c r="F356" i="36" s="1"/>
  <c r="E356" i="36"/>
  <c r="D356" i="36"/>
  <c r="C356" i="36"/>
  <c r="B356" i="36" a="1"/>
  <c r="B356" i="36" s="1"/>
  <c r="F355" i="36" a="1"/>
  <c r="F355" i="36" s="1"/>
  <c r="E355" i="36"/>
  <c r="D355" i="36"/>
  <c r="C355" i="36"/>
  <c r="B355" i="36"/>
  <c r="B355" i="36" a="1"/>
  <c r="F354" i="36"/>
  <c r="F354" i="36" a="1"/>
  <c r="E354" i="36"/>
  <c r="D354" i="36"/>
  <c r="C354" i="36"/>
  <c r="B354" i="36"/>
  <c r="B354" i="36" a="1"/>
  <c r="F353" i="36" a="1"/>
  <c r="F353" i="36" s="1"/>
  <c r="E353" i="36"/>
  <c r="D353" i="36"/>
  <c r="C353" i="36"/>
  <c r="B353" i="36" a="1"/>
  <c r="B353" i="36" s="1"/>
  <c r="F352" i="36"/>
  <c r="F352" i="36" a="1"/>
  <c r="E352" i="36"/>
  <c r="D352" i="36"/>
  <c r="C352" i="36"/>
  <c r="B352" i="36"/>
  <c r="B352" i="36" a="1"/>
  <c r="F351" i="36"/>
  <c r="F351" i="36" a="1"/>
  <c r="E351" i="36"/>
  <c r="D351" i="36"/>
  <c r="C351" i="36"/>
  <c r="B351" i="36" a="1"/>
  <c r="B351" i="36" s="1"/>
  <c r="F350" i="36"/>
  <c r="F350" i="36" a="1"/>
  <c r="E350" i="36"/>
  <c r="D350" i="36"/>
  <c r="C350" i="36"/>
  <c r="B350" i="36" a="1"/>
  <c r="B350" i="36" s="1"/>
  <c r="F349" i="36" a="1"/>
  <c r="F349" i="36" s="1"/>
  <c r="E349" i="36"/>
  <c r="D349" i="36"/>
  <c r="C349" i="36"/>
  <c r="B349" i="36"/>
  <c r="B349" i="36" a="1"/>
  <c r="F348" i="36" a="1"/>
  <c r="F348" i="36" s="1"/>
  <c r="E348" i="36"/>
  <c r="D348" i="36"/>
  <c r="C348" i="36"/>
  <c r="B348" i="36" a="1"/>
  <c r="B348" i="36" s="1"/>
  <c r="F347" i="36" a="1"/>
  <c r="F347" i="36" s="1"/>
  <c r="E347" i="36"/>
  <c r="D347" i="36"/>
  <c r="C347" i="36"/>
  <c r="B347" i="36"/>
  <c r="B347" i="36" a="1"/>
  <c r="F346" i="36"/>
  <c r="F346" i="36" a="1"/>
  <c r="E346" i="36"/>
  <c r="D346" i="36"/>
  <c r="C346" i="36"/>
  <c r="B346" i="36"/>
  <c r="B346" i="36" a="1"/>
  <c r="F345" i="36" a="1"/>
  <c r="F345" i="36" s="1"/>
  <c r="E345" i="36"/>
  <c r="D345" i="36"/>
  <c r="C345" i="36"/>
  <c r="B345" i="36" a="1"/>
  <c r="B345" i="36" s="1"/>
  <c r="F344" i="36"/>
  <c r="F344" i="36" a="1"/>
  <c r="E344" i="36"/>
  <c r="D344" i="36"/>
  <c r="C344" i="36"/>
  <c r="B344" i="36" a="1"/>
  <c r="B344" i="36" s="1"/>
  <c r="F343" i="36"/>
  <c r="F343" i="36" a="1"/>
  <c r="E343" i="36"/>
  <c r="D343" i="36"/>
  <c r="C343" i="36"/>
  <c r="B343" i="36" a="1"/>
  <c r="B343" i="36" s="1"/>
  <c r="F342" i="36" a="1"/>
  <c r="F342" i="36" s="1"/>
  <c r="E342" i="36"/>
  <c r="D342" i="36"/>
  <c r="C342" i="36"/>
  <c r="B342" i="36" a="1"/>
  <c r="B342" i="36" s="1"/>
  <c r="F341" i="36"/>
  <c r="F341" i="36" a="1"/>
  <c r="E341" i="36"/>
  <c r="D341" i="36"/>
  <c r="C341" i="36"/>
  <c r="B341" i="36"/>
  <c r="B341" i="36" a="1"/>
  <c r="F340" i="36" a="1"/>
  <c r="F340" i="36" s="1"/>
  <c r="E340" i="36"/>
  <c r="D340" i="36"/>
  <c r="C340" i="36"/>
  <c r="B340" i="36" a="1"/>
  <c r="B340" i="36" s="1"/>
  <c r="F339" i="36" a="1"/>
  <c r="F339" i="36" s="1"/>
  <c r="E339" i="36"/>
  <c r="D339" i="36"/>
  <c r="C339" i="36"/>
  <c r="B339" i="36"/>
  <c r="B339" i="36" a="1"/>
  <c r="F338" i="36"/>
  <c r="F338" i="36" a="1"/>
  <c r="E338" i="36"/>
  <c r="D338" i="36"/>
  <c r="C338" i="36"/>
  <c r="B338" i="36"/>
  <c r="B338" i="36" a="1"/>
  <c r="F337" i="36" a="1"/>
  <c r="F337" i="36" s="1"/>
  <c r="E337" i="36"/>
  <c r="D337" i="36"/>
  <c r="C337" i="36"/>
  <c r="B337" i="36"/>
  <c r="B337" i="36" a="1"/>
  <c r="F336" i="36"/>
  <c r="F336" i="36" a="1"/>
  <c r="E336" i="36"/>
  <c r="D336" i="36"/>
  <c r="C336" i="36"/>
  <c r="B336" i="36"/>
  <c r="B336" i="36" a="1"/>
  <c r="F335" i="36"/>
  <c r="F335" i="36" a="1"/>
  <c r="E335" i="36"/>
  <c r="D335" i="36"/>
  <c r="C335" i="36"/>
  <c r="B335" i="36" a="1"/>
  <c r="B335" i="36" s="1"/>
  <c r="F334" i="36"/>
  <c r="F334" i="36" a="1"/>
  <c r="E334" i="36"/>
  <c r="D334" i="36"/>
  <c r="C334" i="36"/>
  <c r="B334" i="36" a="1"/>
  <c r="B334" i="36" s="1"/>
  <c r="F333" i="36" a="1"/>
  <c r="F333" i="36" s="1"/>
  <c r="E333" i="36"/>
  <c r="D333" i="36"/>
  <c r="C333" i="36"/>
  <c r="B333" i="36"/>
  <c r="B333" i="36" a="1"/>
  <c r="F332" i="36" a="1"/>
  <c r="F332" i="36" s="1"/>
  <c r="E332" i="36"/>
  <c r="D332" i="36"/>
  <c r="C332" i="36"/>
  <c r="B332" i="36" a="1"/>
  <c r="B332" i="36" s="1"/>
  <c r="F331" i="36" a="1"/>
  <c r="F331" i="36" s="1"/>
  <c r="E331" i="36"/>
  <c r="D331" i="36"/>
  <c r="C331" i="36"/>
  <c r="B331" i="36"/>
  <c r="B331" i="36" a="1"/>
  <c r="F330" i="36"/>
  <c r="F330" i="36" a="1"/>
  <c r="E330" i="36"/>
  <c r="D330" i="36"/>
  <c r="C330" i="36"/>
  <c r="B330" i="36"/>
  <c r="B330" i="36" a="1"/>
  <c r="F329" i="36" a="1"/>
  <c r="F329" i="36" s="1"/>
  <c r="E329" i="36"/>
  <c r="D329" i="36"/>
  <c r="C329" i="36"/>
  <c r="B329" i="36" a="1"/>
  <c r="B329" i="36" s="1"/>
  <c r="F328" i="36"/>
  <c r="F328" i="36" a="1"/>
  <c r="E328" i="36"/>
  <c r="D328" i="36"/>
  <c r="C328" i="36"/>
  <c r="B328" i="36" a="1"/>
  <c r="B328" i="36" s="1"/>
  <c r="F327" i="36"/>
  <c r="F327" i="36" a="1"/>
  <c r="E327" i="36"/>
  <c r="D327" i="36"/>
  <c r="C327" i="36"/>
  <c r="B327" i="36" a="1"/>
  <c r="B327" i="36" s="1"/>
  <c r="F326" i="36" a="1"/>
  <c r="F326" i="36" s="1"/>
  <c r="E326" i="36"/>
  <c r="D326" i="36"/>
  <c r="C326" i="36"/>
  <c r="B326" i="36" a="1"/>
  <c r="B326" i="36" s="1"/>
  <c r="F325" i="36"/>
  <c r="F325" i="36" a="1"/>
  <c r="E325" i="36"/>
  <c r="D325" i="36"/>
  <c r="C325" i="36"/>
  <c r="B325" i="36"/>
  <c r="B325" i="36" a="1"/>
  <c r="F324" i="36" a="1"/>
  <c r="F324" i="36" s="1"/>
  <c r="E324" i="36"/>
  <c r="D324" i="36"/>
  <c r="C324" i="36"/>
  <c r="B324" i="36" a="1"/>
  <c r="B324" i="36" s="1"/>
  <c r="F323" i="36" a="1"/>
  <c r="F323" i="36" s="1"/>
  <c r="E323" i="36"/>
  <c r="D323" i="36"/>
  <c r="C323" i="36"/>
  <c r="B323" i="36"/>
  <c r="B323" i="36" a="1"/>
  <c r="F322" i="36"/>
  <c r="F322" i="36" a="1"/>
  <c r="E322" i="36"/>
  <c r="D322" i="36"/>
  <c r="C322" i="36"/>
  <c r="B322" i="36"/>
  <c r="B322" i="36" a="1"/>
  <c r="F321" i="36" a="1"/>
  <c r="F321" i="36" s="1"/>
  <c r="E321" i="36"/>
  <c r="D321" i="36"/>
  <c r="C321" i="36"/>
  <c r="B321" i="36" a="1"/>
  <c r="B321" i="36" s="1"/>
  <c r="F320" i="36"/>
  <c r="F320" i="36" a="1"/>
  <c r="E320" i="36"/>
  <c r="D320" i="36"/>
  <c r="C320" i="36"/>
  <c r="B320" i="36"/>
  <c r="B320" i="36" a="1"/>
  <c r="F319" i="36"/>
  <c r="F319" i="36" a="1"/>
  <c r="E319" i="36"/>
  <c r="D319" i="36"/>
  <c r="C319" i="36"/>
  <c r="B319" i="36" a="1"/>
  <c r="B319" i="36" s="1"/>
  <c r="F318" i="36" a="1"/>
  <c r="F318" i="36" s="1"/>
  <c r="E318" i="36"/>
  <c r="D318" i="36"/>
  <c r="C318" i="36"/>
  <c r="B318" i="36" a="1"/>
  <c r="B318" i="36" s="1"/>
  <c r="F317" i="36" a="1"/>
  <c r="F317" i="36" s="1"/>
  <c r="E317" i="36"/>
  <c r="D317" i="36"/>
  <c r="C317" i="36"/>
  <c r="B317" i="36"/>
  <c r="B317" i="36" a="1"/>
  <c r="F316" i="36" a="1"/>
  <c r="F316" i="36" s="1"/>
  <c r="E316" i="36"/>
  <c r="D316" i="36"/>
  <c r="C316" i="36"/>
  <c r="B316" i="36" a="1"/>
  <c r="B316" i="36" s="1"/>
  <c r="F315" i="36" a="1"/>
  <c r="F315" i="36" s="1"/>
  <c r="E315" i="36"/>
  <c r="D315" i="36"/>
  <c r="C315" i="36"/>
  <c r="B315" i="36"/>
  <c r="B315" i="36" a="1"/>
  <c r="F314" i="36"/>
  <c r="F314" i="36" a="1"/>
  <c r="E314" i="36"/>
  <c r="D314" i="36"/>
  <c r="C314" i="36"/>
  <c r="B314" i="36"/>
  <c r="B314" i="36" a="1"/>
  <c r="F313" i="36" a="1"/>
  <c r="F313" i="36" s="1"/>
  <c r="E313" i="36"/>
  <c r="D313" i="36"/>
  <c r="C313" i="36"/>
  <c r="B313" i="36" a="1"/>
  <c r="B313" i="36" s="1"/>
  <c r="F312" i="36"/>
  <c r="F312" i="36" a="1"/>
  <c r="E312" i="36"/>
  <c r="D312" i="36"/>
  <c r="C312" i="36"/>
  <c r="B312" i="36" a="1"/>
  <c r="B312" i="36" s="1"/>
  <c r="F311" i="36"/>
  <c r="F311" i="36" a="1"/>
  <c r="E311" i="36"/>
  <c r="D311" i="36"/>
  <c r="C311" i="36"/>
  <c r="B311" i="36" a="1"/>
  <c r="B311" i="36" s="1"/>
  <c r="F310" i="36" a="1"/>
  <c r="F310" i="36" s="1"/>
  <c r="E310" i="36"/>
  <c r="D310" i="36"/>
  <c r="C310" i="36"/>
  <c r="B310" i="36" a="1"/>
  <c r="B310" i="36" s="1"/>
  <c r="F309" i="36" a="1"/>
  <c r="F309" i="36" s="1"/>
  <c r="E309" i="36"/>
  <c r="D309" i="36"/>
  <c r="C309" i="36"/>
  <c r="B309" i="36"/>
  <c r="B309" i="36" a="1"/>
  <c r="F308" i="36"/>
  <c r="F308" i="36" a="1"/>
  <c r="E308" i="36"/>
  <c r="D308" i="36"/>
  <c r="C308" i="36"/>
  <c r="B308" i="36" a="1"/>
  <c r="B308" i="36" s="1"/>
  <c r="F307" i="36" a="1"/>
  <c r="F307" i="36" s="1"/>
  <c r="E307" i="36"/>
  <c r="D307" i="36"/>
  <c r="C307" i="36"/>
  <c r="B307" i="36" a="1"/>
  <c r="B307" i="36" s="1"/>
  <c r="F306" i="36"/>
  <c r="F306" i="36" a="1"/>
  <c r="E306" i="36"/>
  <c r="D306" i="36"/>
  <c r="C306" i="36"/>
  <c r="B306" i="36"/>
  <c r="B306" i="36" a="1"/>
  <c r="F305" i="36" a="1"/>
  <c r="F305" i="36" s="1"/>
  <c r="E305" i="36"/>
  <c r="D305" i="36"/>
  <c r="C305" i="36"/>
  <c r="B305" i="36"/>
  <c r="B305" i="36" a="1"/>
  <c r="F304" i="36" a="1"/>
  <c r="F304" i="36" s="1"/>
  <c r="E304" i="36"/>
  <c r="D304" i="36"/>
  <c r="C304" i="36"/>
  <c r="B304" i="36" a="1"/>
  <c r="B304" i="36" s="1"/>
  <c r="F303" i="36"/>
  <c r="F303" i="36" a="1"/>
  <c r="E303" i="36"/>
  <c r="D303" i="36"/>
  <c r="C303" i="36"/>
  <c r="B303" i="36" a="1"/>
  <c r="B303" i="36" s="1"/>
  <c r="F302" i="36"/>
  <c r="F302" i="36" a="1"/>
  <c r="E302" i="36"/>
  <c r="D302" i="36"/>
  <c r="C302" i="36"/>
  <c r="B302" i="36" a="1"/>
  <c r="B302" i="36" s="1"/>
  <c r="F301" i="36" a="1"/>
  <c r="F301" i="36" s="1"/>
  <c r="E301" i="36"/>
  <c r="D301" i="36"/>
  <c r="C301" i="36"/>
  <c r="B301" i="36"/>
  <c r="B301" i="36" a="1"/>
  <c r="F300" i="36"/>
  <c r="F300" i="36" a="1"/>
  <c r="E300" i="36"/>
  <c r="D300" i="36"/>
  <c r="C300" i="36"/>
  <c r="B300" i="36" a="1"/>
  <c r="B300" i="36" s="1"/>
  <c r="F299" i="36" a="1"/>
  <c r="F299" i="36" s="1"/>
  <c r="E299" i="36"/>
  <c r="D299" i="36"/>
  <c r="C299" i="36"/>
  <c r="B299" i="36" a="1"/>
  <c r="B299" i="36" s="1"/>
  <c r="F298" i="36"/>
  <c r="F298" i="36" a="1"/>
  <c r="E298" i="36"/>
  <c r="D298" i="36"/>
  <c r="C298" i="36"/>
  <c r="B298" i="36"/>
  <c r="B298" i="36" a="1"/>
  <c r="F297" i="36" a="1"/>
  <c r="F297" i="36" s="1"/>
  <c r="E297" i="36"/>
  <c r="D297" i="36"/>
  <c r="C297" i="36"/>
  <c r="B297" i="36"/>
  <c r="B297" i="36" a="1"/>
  <c r="F296" i="36" a="1"/>
  <c r="F296" i="36" s="1"/>
  <c r="E296" i="36"/>
  <c r="D296" i="36"/>
  <c r="C296" i="36"/>
  <c r="B296" i="36"/>
  <c r="B296" i="36" a="1"/>
  <c r="F295" i="36"/>
  <c r="F295" i="36" a="1"/>
  <c r="E295" i="36"/>
  <c r="D295" i="36"/>
  <c r="C295" i="36"/>
  <c r="B295" i="36"/>
  <c r="B295" i="36" a="1"/>
  <c r="F294" i="36" a="1"/>
  <c r="F294" i="36" s="1"/>
  <c r="E294" i="36"/>
  <c r="D294" i="36"/>
  <c r="C294" i="36"/>
  <c r="B294" i="36" a="1"/>
  <c r="B294" i="36" s="1"/>
  <c r="F293" i="36"/>
  <c r="F293" i="36" a="1"/>
  <c r="E293" i="36"/>
  <c r="D293" i="36"/>
  <c r="C293" i="36"/>
  <c r="B293" i="36"/>
  <c r="B293" i="36" a="1"/>
  <c r="F292" i="36" a="1"/>
  <c r="F292" i="36" s="1"/>
  <c r="E292" i="36"/>
  <c r="D292" i="36"/>
  <c r="C292" i="36"/>
  <c r="B292" i="36" a="1"/>
  <c r="B292" i="36" s="1"/>
  <c r="F291" i="36" a="1"/>
  <c r="F291" i="36" s="1"/>
  <c r="E291" i="36"/>
  <c r="D291" i="36"/>
  <c r="C291" i="36"/>
  <c r="B291" i="36" a="1"/>
  <c r="B291" i="36" s="1"/>
  <c r="F290" i="36"/>
  <c r="F290" i="36" a="1"/>
  <c r="E290" i="36"/>
  <c r="D290" i="36"/>
  <c r="C290" i="36"/>
  <c r="B290" i="36"/>
  <c r="B290" i="36" a="1"/>
  <c r="F289" i="36" a="1"/>
  <c r="F289" i="36" s="1"/>
  <c r="E289" i="36"/>
  <c r="D289" i="36"/>
  <c r="C289" i="36"/>
  <c r="B289" i="36"/>
  <c r="B289" i="36" a="1"/>
  <c r="F288" i="36" a="1"/>
  <c r="F288" i="36" s="1"/>
  <c r="E288" i="36"/>
  <c r="D288" i="36"/>
  <c r="C288" i="36"/>
  <c r="B288" i="36" a="1"/>
  <c r="B288" i="36" s="1"/>
  <c r="F287" i="36"/>
  <c r="F287" i="36" a="1"/>
  <c r="E287" i="36"/>
  <c r="D287" i="36"/>
  <c r="C287" i="36"/>
  <c r="B287" i="36" a="1"/>
  <c r="B287" i="36" s="1"/>
  <c r="F286" i="36" a="1"/>
  <c r="F286" i="36" s="1"/>
  <c r="E286" i="36"/>
  <c r="D286" i="36"/>
  <c r="C286" i="36"/>
  <c r="B286" i="36" a="1"/>
  <c r="B286" i="36" s="1"/>
  <c r="F285" i="36" a="1"/>
  <c r="F285" i="36" s="1"/>
  <c r="E285" i="36"/>
  <c r="D285" i="36"/>
  <c r="C285" i="36"/>
  <c r="B285" i="36"/>
  <c r="B285" i="36" a="1"/>
  <c r="F284" i="36"/>
  <c r="F284" i="36" a="1"/>
  <c r="E284" i="36"/>
  <c r="D284" i="36"/>
  <c r="C284" i="36"/>
  <c r="B284" i="36" a="1"/>
  <c r="B284" i="36" s="1"/>
  <c r="F283" i="36" a="1"/>
  <c r="F283" i="36" s="1"/>
  <c r="E283" i="36"/>
  <c r="D283" i="36"/>
  <c r="C283" i="36"/>
  <c r="B283" i="36" a="1"/>
  <c r="B283" i="36" s="1"/>
  <c r="F282" i="36"/>
  <c r="F282" i="36" a="1"/>
  <c r="E282" i="36"/>
  <c r="D282" i="36"/>
  <c r="C282" i="36"/>
  <c r="B282" i="36"/>
  <c r="B282" i="36" a="1"/>
  <c r="F281" i="36" a="1"/>
  <c r="F281" i="36" s="1"/>
  <c r="E281" i="36"/>
  <c r="D281" i="36"/>
  <c r="C281" i="36"/>
  <c r="B281" i="36" a="1"/>
  <c r="B281" i="36" s="1"/>
  <c r="F280" i="36" a="1"/>
  <c r="F280" i="36" s="1"/>
  <c r="E280" i="36"/>
  <c r="D280" i="36"/>
  <c r="C280" i="36"/>
  <c r="B280" i="36"/>
  <c r="B280" i="36" a="1"/>
  <c r="F279" i="36"/>
  <c r="F279" i="36" a="1"/>
  <c r="E279" i="36"/>
  <c r="D279" i="36"/>
  <c r="C279" i="36"/>
  <c r="B279" i="36" a="1"/>
  <c r="B279" i="36" s="1"/>
  <c r="F278" i="36" a="1"/>
  <c r="F278" i="36" s="1"/>
  <c r="E278" i="36"/>
  <c r="D278" i="36"/>
  <c r="C278" i="36"/>
  <c r="B278" i="36" a="1"/>
  <c r="B278" i="36" s="1"/>
  <c r="F277" i="36" a="1"/>
  <c r="F277" i="36" s="1"/>
  <c r="E277" i="36"/>
  <c r="D277" i="36"/>
  <c r="C277" i="36"/>
  <c r="B277" i="36"/>
  <c r="B277" i="36" a="1"/>
  <c r="F276" i="36"/>
  <c r="F276" i="36" a="1"/>
  <c r="E276" i="36"/>
  <c r="D276" i="36"/>
  <c r="C276" i="36"/>
  <c r="B276" i="36" a="1"/>
  <c r="B276" i="36" s="1"/>
  <c r="F275" i="36" a="1"/>
  <c r="F275" i="36" s="1"/>
  <c r="E275" i="36"/>
  <c r="D275" i="36"/>
  <c r="C275" i="36"/>
  <c r="B275" i="36" a="1"/>
  <c r="B275" i="36" s="1"/>
  <c r="F274" i="36"/>
  <c r="F274" i="36" a="1"/>
  <c r="E274" i="36"/>
  <c r="D274" i="36"/>
  <c r="C274" i="36"/>
  <c r="B274" i="36"/>
  <c r="B274" i="36" a="1"/>
  <c r="F273" i="36" a="1"/>
  <c r="F273" i="36" s="1"/>
  <c r="E273" i="36"/>
  <c r="D273" i="36"/>
  <c r="C273" i="36"/>
  <c r="B273" i="36"/>
  <c r="B273" i="36" a="1"/>
  <c r="F272" i="36" a="1"/>
  <c r="F272" i="36" s="1"/>
  <c r="E272" i="36"/>
  <c r="D272" i="36"/>
  <c r="C272" i="36"/>
  <c r="B272" i="36" a="1"/>
  <c r="B272" i="36" s="1"/>
  <c r="F271" i="36"/>
  <c r="F271" i="36" a="1"/>
  <c r="E271" i="36"/>
  <c r="D271" i="36"/>
  <c r="C271" i="36"/>
  <c r="B271" i="36" a="1"/>
  <c r="B271" i="36" s="1"/>
  <c r="F270" i="36"/>
  <c r="F270" i="36" a="1"/>
  <c r="E270" i="36"/>
  <c r="D270" i="36"/>
  <c r="C270" i="36"/>
  <c r="B270" i="36" a="1"/>
  <c r="B270" i="36" s="1"/>
  <c r="F269" i="36" a="1"/>
  <c r="F269" i="36" s="1"/>
  <c r="E269" i="36"/>
  <c r="D269" i="36"/>
  <c r="C269" i="36"/>
  <c r="B269" i="36"/>
  <c r="B269" i="36" a="1"/>
  <c r="F268" i="36"/>
  <c r="F268" i="36" a="1"/>
  <c r="E268" i="36"/>
  <c r="D268" i="36"/>
  <c r="C268" i="36"/>
  <c r="B268" i="36" a="1"/>
  <c r="B268" i="36" s="1"/>
  <c r="F267" i="36" a="1"/>
  <c r="F267" i="36" s="1"/>
  <c r="E267" i="36"/>
  <c r="D267" i="36"/>
  <c r="C267" i="36"/>
  <c r="B267" i="36" a="1"/>
  <c r="B267" i="36" s="1"/>
  <c r="F266" i="36"/>
  <c r="F266" i="36" a="1"/>
  <c r="E266" i="36"/>
  <c r="D266" i="36"/>
  <c r="C266" i="36"/>
  <c r="B266" i="36"/>
  <c r="B266" i="36" a="1"/>
  <c r="F265" i="36" a="1"/>
  <c r="F265" i="36" s="1"/>
  <c r="E265" i="36"/>
  <c r="D265" i="36"/>
  <c r="C265" i="36"/>
  <c r="B265" i="36"/>
  <c r="B265" i="36" a="1"/>
  <c r="F264" i="36" a="1"/>
  <c r="F264" i="36" s="1"/>
  <c r="E264" i="36"/>
  <c r="D264" i="36"/>
  <c r="C264" i="36"/>
  <c r="B264" i="36"/>
  <c r="B264" i="36" a="1"/>
  <c r="F263" i="36"/>
  <c r="F263" i="36" a="1"/>
  <c r="E263" i="36"/>
  <c r="D263" i="36"/>
  <c r="C263" i="36"/>
  <c r="B263" i="36"/>
  <c r="B263" i="36" a="1"/>
  <c r="F262" i="36" a="1"/>
  <c r="F262" i="36" s="1"/>
  <c r="E262" i="36"/>
  <c r="D262" i="36"/>
  <c r="C262" i="36"/>
  <c r="B262" i="36" a="1"/>
  <c r="B262" i="36" s="1"/>
  <c r="F261" i="36"/>
  <c r="F261" i="36" a="1"/>
  <c r="E261" i="36"/>
  <c r="D261" i="36"/>
  <c r="C261" i="36"/>
  <c r="B261" i="36"/>
  <c r="B261" i="36" a="1"/>
  <c r="F260" i="36" a="1"/>
  <c r="F260" i="36" s="1"/>
  <c r="E260" i="36"/>
  <c r="D260" i="36"/>
  <c r="C260" i="36"/>
  <c r="B260" i="36" a="1"/>
  <c r="B260" i="36" s="1"/>
  <c r="F259" i="36" a="1"/>
  <c r="F259" i="36" s="1"/>
  <c r="E259" i="36"/>
  <c r="D259" i="36"/>
  <c r="C259" i="36"/>
  <c r="B259" i="36" a="1"/>
  <c r="B259" i="36" s="1"/>
  <c r="F258" i="36"/>
  <c r="F258" i="36" a="1"/>
  <c r="E258" i="36"/>
  <c r="D258" i="36"/>
  <c r="C258" i="36"/>
  <c r="B258" i="36"/>
  <c r="B258" i="36" a="1"/>
  <c r="F257" i="36" a="1"/>
  <c r="F257" i="36" s="1"/>
  <c r="E257" i="36"/>
  <c r="D257" i="36"/>
  <c r="C257" i="36"/>
  <c r="B257" i="36"/>
  <c r="B257" i="36" a="1"/>
  <c r="F256" i="36" a="1"/>
  <c r="F256" i="36" s="1"/>
  <c r="E256" i="36"/>
  <c r="D256" i="36"/>
  <c r="C256" i="36"/>
  <c r="B256" i="36" a="1"/>
  <c r="B256" i="36" s="1"/>
  <c r="F255" i="36"/>
  <c r="F255" i="36" a="1"/>
  <c r="E255" i="36"/>
  <c r="D255" i="36"/>
  <c r="C255" i="36"/>
  <c r="B255" i="36" a="1"/>
  <c r="B255" i="36" s="1"/>
  <c r="F254" i="36"/>
  <c r="F254" i="36" a="1"/>
  <c r="E254" i="36"/>
  <c r="D254" i="36"/>
  <c r="C254" i="36"/>
  <c r="B254" i="36" a="1"/>
  <c r="B254" i="36" s="1"/>
  <c r="F253" i="36" a="1"/>
  <c r="F253" i="36" s="1"/>
  <c r="E253" i="36"/>
  <c r="D253" i="36"/>
  <c r="C253" i="36"/>
  <c r="B253" i="36"/>
  <c r="B253" i="36" a="1"/>
  <c r="F252" i="36"/>
  <c r="F252" i="36" a="1"/>
  <c r="E252" i="36"/>
  <c r="D252" i="36"/>
  <c r="C252" i="36"/>
  <c r="B252" i="36" a="1"/>
  <c r="B252" i="36" s="1"/>
  <c r="F251" i="36" a="1"/>
  <c r="F251" i="36" s="1"/>
  <c r="E251" i="36"/>
  <c r="D251" i="36"/>
  <c r="C251" i="36"/>
  <c r="B251" i="36" a="1"/>
  <c r="B251" i="36" s="1"/>
  <c r="F250" i="36"/>
  <c r="F250" i="36" a="1"/>
  <c r="E250" i="36"/>
  <c r="D250" i="36"/>
  <c r="C250" i="36"/>
  <c r="B250" i="36"/>
  <c r="B250" i="36" a="1"/>
  <c r="F249" i="36" a="1"/>
  <c r="F249" i="36" s="1"/>
  <c r="E249" i="36"/>
  <c r="D249" i="36"/>
  <c r="C249" i="36"/>
  <c r="B249" i="36" a="1"/>
  <c r="B249" i="36" s="1"/>
  <c r="F248" i="36" a="1"/>
  <c r="F248" i="36" s="1"/>
  <c r="E248" i="36"/>
  <c r="D248" i="36"/>
  <c r="C248" i="36"/>
  <c r="B248" i="36" a="1"/>
  <c r="B248" i="36" s="1"/>
  <c r="F247" i="36"/>
  <c r="F247" i="36" a="1"/>
  <c r="E247" i="36"/>
  <c r="D247" i="36"/>
  <c r="C247" i="36"/>
  <c r="B247" i="36" a="1"/>
  <c r="B247" i="36" s="1"/>
  <c r="F246" i="36" a="1"/>
  <c r="F246" i="36" s="1"/>
  <c r="E246" i="36"/>
  <c r="D246" i="36"/>
  <c r="C246" i="36"/>
  <c r="B246" i="36" a="1"/>
  <c r="B246" i="36" s="1"/>
  <c r="F245" i="36" a="1"/>
  <c r="F245" i="36" s="1"/>
  <c r="E245" i="36"/>
  <c r="D245" i="36"/>
  <c r="C245" i="36"/>
  <c r="B245" i="36"/>
  <c r="B245" i="36" a="1"/>
  <c r="F244" i="36"/>
  <c r="F244" i="36" a="1"/>
  <c r="E244" i="36"/>
  <c r="D244" i="36"/>
  <c r="C244" i="36"/>
  <c r="B244" i="36" a="1"/>
  <c r="B244" i="36" s="1"/>
  <c r="F243" i="36" a="1"/>
  <c r="F243" i="36" s="1"/>
  <c r="E243" i="36"/>
  <c r="D243" i="36"/>
  <c r="C243" i="36"/>
  <c r="B243" i="36" a="1"/>
  <c r="B243" i="36" s="1"/>
  <c r="F242" i="36"/>
  <c r="F242" i="36" a="1"/>
  <c r="E242" i="36"/>
  <c r="D242" i="36"/>
  <c r="C242" i="36"/>
  <c r="B242" i="36"/>
  <c r="B242" i="36" a="1"/>
  <c r="F241" i="36" a="1"/>
  <c r="F241" i="36" s="1"/>
  <c r="E241" i="36"/>
  <c r="D241" i="36"/>
  <c r="C241" i="36"/>
  <c r="B241" i="36"/>
  <c r="B241" i="36" a="1"/>
  <c r="F240" i="36" a="1"/>
  <c r="F240" i="36" s="1"/>
  <c r="E240" i="36"/>
  <c r="D240" i="36"/>
  <c r="C240" i="36"/>
  <c r="B240" i="36" a="1"/>
  <c r="B240" i="36" s="1"/>
  <c r="F239" i="36"/>
  <c r="F239" i="36" a="1"/>
  <c r="E239" i="36"/>
  <c r="D239" i="36"/>
  <c r="C239" i="36"/>
  <c r="B239" i="36" a="1"/>
  <c r="B239" i="36" s="1"/>
  <c r="F238" i="36"/>
  <c r="F238" i="36" a="1"/>
  <c r="E238" i="36"/>
  <c r="D238" i="36"/>
  <c r="C238" i="36"/>
  <c r="B238" i="36" a="1"/>
  <c r="B238" i="36" s="1"/>
  <c r="F237" i="36" a="1"/>
  <c r="F237" i="36" s="1"/>
  <c r="E237" i="36"/>
  <c r="D237" i="36"/>
  <c r="C237" i="36"/>
  <c r="B237" i="36"/>
  <c r="B237" i="36" a="1"/>
  <c r="F236" i="36"/>
  <c r="F236" i="36" a="1"/>
  <c r="E236" i="36"/>
  <c r="D236" i="36"/>
  <c r="C236" i="36"/>
  <c r="B236" i="36" a="1"/>
  <c r="B236" i="36" s="1"/>
  <c r="F235" i="36" a="1"/>
  <c r="F235" i="36" s="1"/>
  <c r="E235" i="36"/>
  <c r="D235" i="36"/>
  <c r="C235" i="36"/>
  <c r="B235" i="36" a="1"/>
  <c r="B235" i="36" s="1"/>
  <c r="F234" i="36"/>
  <c r="F234" i="36" a="1"/>
  <c r="E234" i="36"/>
  <c r="D234" i="36"/>
  <c r="C234" i="36"/>
  <c r="B234" i="36"/>
  <c r="B234" i="36" a="1"/>
  <c r="F233" i="36" a="1"/>
  <c r="F233" i="36" s="1"/>
  <c r="E233" i="36"/>
  <c r="D233" i="36"/>
  <c r="C233" i="36"/>
  <c r="B233" i="36" a="1"/>
  <c r="B233" i="36" s="1"/>
  <c r="F232" i="36" a="1"/>
  <c r="F232" i="36" s="1"/>
  <c r="E232" i="36"/>
  <c r="D232" i="36"/>
  <c r="C232" i="36"/>
  <c r="B232" i="36" a="1"/>
  <c r="B232" i="36" s="1"/>
  <c r="F231" i="36"/>
  <c r="F231" i="36" a="1"/>
  <c r="E231" i="36"/>
  <c r="D231" i="36"/>
  <c r="C231" i="36"/>
  <c r="B231" i="36"/>
  <c r="B231" i="36" a="1"/>
  <c r="F230" i="36"/>
  <c r="F230" i="36" a="1"/>
  <c r="E230" i="36"/>
  <c r="D230" i="36"/>
  <c r="C230" i="36"/>
  <c r="B230" i="36" a="1"/>
  <c r="B230" i="36" s="1"/>
  <c r="F229" i="36"/>
  <c r="F229" i="36" a="1"/>
  <c r="E229" i="36"/>
  <c r="D229" i="36"/>
  <c r="C229" i="36"/>
  <c r="B229" i="36"/>
  <c r="B229" i="36" a="1"/>
  <c r="F228" i="36"/>
  <c r="F228" i="36" a="1"/>
  <c r="E228" i="36"/>
  <c r="D228" i="36"/>
  <c r="C228" i="36"/>
  <c r="B228" i="36"/>
  <c r="B228" i="36" a="1"/>
  <c r="F227" i="36" a="1"/>
  <c r="F227" i="36" s="1"/>
  <c r="E227" i="36"/>
  <c r="D227" i="36"/>
  <c r="C227" i="36"/>
  <c r="B227" i="36" a="1"/>
  <c r="B227" i="36" s="1"/>
  <c r="F226" i="36"/>
  <c r="F226" i="36" a="1"/>
  <c r="E226" i="36"/>
  <c r="D226" i="36"/>
  <c r="C226" i="36"/>
  <c r="B226" i="36"/>
  <c r="B226" i="36" a="1"/>
  <c r="F225" i="36"/>
  <c r="F225" i="36" a="1"/>
  <c r="E225" i="36"/>
  <c r="D225" i="36"/>
  <c r="C225" i="36"/>
  <c r="B225" i="36"/>
  <c r="B225" i="36" a="1"/>
  <c r="F224" i="36" a="1"/>
  <c r="F224" i="36" s="1"/>
  <c r="E224" i="36"/>
  <c r="D224" i="36"/>
  <c r="C224" i="36"/>
  <c r="B224" i="36" a="1"/>
  <c r="B224" i="36" s="1"/>
  <c r="F223" i="36"/>
  <c r="F223" i="36" a="1"/>
  <c r="E223" i="36"/>
  <c r="D223" i="36"/>
  <c r="C223" i="36"/>
  <c r="B223" i="36"/>
  <c r="B223" i="36" a="1"/>
  <c r="F222" i="36" a="1"/>
  <c r="F222" i="36" s="1"/>
  <c r="E222" i="36"/>
  <c r="D222" i="36"/>
  <c r="C222" i="36"/>
  <c r="B222" i="36" a="1"/>
  <c r="B222" i="36" s="1"/>
  <c r="F221" i="36"/>
  <c r="F221" i="36" a="1"/>
  <c r="E221" i="36"/>
  <c r="D221" i="36"/>
  <c r="C221" i="36"/>
  <c r="B221" i="36"/>
  <c r="B221" i="36" a="1"/>
  <c r="F220" i="36" a="1"/>
  <c r="F220" i="36" s="1"/>
  <c r="E220" i="36"/>
  <c r="D220" i="36"/>
  <c r="C220" i="36"/>
  <c r="B220" i="36"/>
  <c r="B220" i="36" a="1"/>
  <c r="F219" i="36" a="1"/>
  <c r="F219" i="36" s="1"/>
  <c r="E219" i="36"/>
  <c r="D219" i="36"/>
  <c r="C219" i="36"/>
  <c r="B219" i="36" a="1"/>
  <c r="B219" i="36" s="1"/>
  <c r="F218" i="36"/>
  <c r="F218" i="36" a="1"/>
  <c r="E218" i="36"/>
  <c r="D218" i="36"/>
  <c r="C218" i="36"/>
  <c r="B218" i="36"/>
  <c r="B218" i="36" a="1"/>
  <c r="F217" i="36" a="1"/>
  <c r="F217" i="36" s="1"/>
  <c r="E217" i="36"/>
  <c r="D217" i="36"/>
  <c r="C217" i="36"/>
  <c r="B217" i="36" a="1"/>
  <c r="B217" i="36" s="1"/>
  <c r="F216" i="36" a="1"/>
  <c r="F216" i="36" s="1"/>
  <c r="E216" i="36"/>
  <c r="D216" i="36"/>
  <c r="C216" i="36"/>
  <c r="B216" i="36" a="1"/>
  <c r="B216" i="36" s="1"/>
  <c r="F215" i="36"/>
  <c r="F215" i="36" a="1"/>
  <c r="E215" i="36"/>
  <c r="D215" i="36"/>
  <c r="C215" i="36"/>
  <c r="B215" i="36"/>
  <c r="B215" i="36" a="1"/>
  <c r="F214" i="36"/>
  <c r="F214" i="36" a="1"/>
  <c r="E214" i="36"/>
  <c r="D214" i="36"/>
  <c r="C214" i="36"/>
  <c r="B214" i="36" a="1"/>
  <c r="B214" i="36" s="1"/>
  <c r="F213" i="36"/>
  <c r="F213" i="36" a="1"/>
  <c r="E213" i="36"/>
  <c r="D213" i="36"/>
  <c r="C213" i="36"/>
  <c r="B213" i="36"/>
  <c r="B213" i="36" a="1"/>
  <c r="F212" i="36"/>
  <c r="F212" i="36" a="1"/>
  <c r="E212" i="36"/>
  <c r="D212" i="36"/>
  <c r="C212" i="36"/>
  <c r="B212" i="36"/>
  <c r="B212" i="36" a="1"/>
  <c r="F211" i="36" a="1"/>
  <c r="F211" i="36" s="1"/>
  <c r="E211" i="36"/>
  <c r="D211" i="36"/>
  <c r="C211" i="36"/>
  <c r="B211" i="36"/>
  <c r="B211" i="36" a="1"/>
  <c r="F210" i="36"/>
  <c r="F210" i="36" a="1"/>
  <c r="E210" i="36"/>
  <c r="D210" i="36"/>
  <c r="C210" i="36"/>
  <c r="B210" i="36" a="1"/>
  <c r="B210" i="36" s="1"/>
  <c r="F209" i="36" a="1"/>
  <c r="F209" i="36" s="1"/>
  <c r="E209" i="36"/>
  <c r="D209" i="36"/>
  <c r="C209" i="36"/>
  <c r="B209" i="36"/>
  <c r="B209" i="36" a="1"/>
  <c r="F208" i="36"/>
  <c r="F208" i="36" a="1"/>
  <c r="E208" i="36"/>
  <c r="D208" i="36"/>
  <c r="C208" i="36"/>
  <c r="B208" i="36"/>
  <c r="B208" i="36" a="1"/>
  <c r="F207" i="36" a="1"/>
  <c r="F207" i="36" s="1"/>
  <c r="E207" i="36"/>
  <c r="D207" i="36"/>
  <c r="C207" i="36"/>
  <c r="B207" i="36" a="1"/>
  <c r="B207" i="36" s="1"/>
  <c r="F206" i="36"/>
  <c r="F206" i="36" a="1"/>
  <c r="E206" i="36"/>
  <c r="D206" i="36"/>
  <c r="C206" i="36"/>
  <c r="B206" i="36" a="1"/>
  <c r="B206" i="36" s="1"/>
  <c r="F205" i="36" a="1"/>
  <c r="F205" i="36" s="1"/>
  <c r="E205" i="36"/>
  <c r="D205" i="36"/>
  <c r="C205" i="36"/>
  <c r="B205" i="36" a="1"/>
  <c r="B205" i="36" s="1"/>
  <c r="F204" i="36" a="1"/>
  <c r="F204" i="36" s="1"/>
  <c r="E204" i="36"/>
  <c r="D204" i="36"/>
  <c r="C204" i="36"/>
  <c r="B204" i="36"/>
  <c r="B204" i="36" a="1"/>
  <c r="F203" i="36"/>
  <c r="F203" i="36" a="1"/>
  <c r="E203" i="36"/>
  <c r="D203" i="36"/>
  <c r="C203" i="36"/>
  <c r="B203" i="36" a="1"/>
  <c r="B203" i="36" s="1"/>
  <c r="F202" i="36" a="1"/>
  <c r="F202" i="36" s="1"/>
  <c r="E202" i="36"/>
  <c r="D202" i="36"/>
  <c r="C202" i="36"/>
  <c r="B202" i="36"/>
  <c r="B202" i="36" a="1"/>
  <c r="F201" i="36"/>
  <c r="F201" i="36" a="1"/>
  <c r="E201" i="36"/>
  <c r="D201" i="36"/>
  <c r="C201" i="36"/>
  <c r="B201" i="36"/>
  <c r="B201" i="36" a="1"/>
  <c r="F200" i="36" a="1"/>
  <c r="F200" i="36" s="1"/>
  <c r="E200" i="36"/>
  <c r="D200" i="36"/>
  <c r="C200" i="36"/>
  <c r="B200" i="36" a="1"/>
  <c r="B200" i="36" s="1"/>
  <c r="F199" i="36"/>
  <c r="F199" i="36" a="1"/>
  <c r="E199" i="36"/>
  <c r="D199" i="36"/>
  <c r="C199" i="36"/>
  <c r="B199" i="36" a="1"/>
  <c r="B199" i="36" s="1"/>
  <c r="F198" i="36"/>
  <c r="F198" i="36" a="1"/>
  <c r="E198" i="36"/>
  <c r="D198" i="36"/>
  <c r="C198" i="36"/>
  <c r="B198" i="36" a="1"/>
  <c r="B198" i="36" s="1"/>
  <c r="F197" i="36" a="1"/>
  <c r="F197" i="36" s="1"/>
  <c r="E197" i="36"/>
  <c r="D197" i="36"/>
  <c r="C197" i="36"/>
  <c r="B197" i="36" a="1"/>
  <c r="B197" i="36" s="1"/>
  <c r="F196" i="36" a="1"/>
  <c r="F196" i="36" s="1"/>
  <c r="E196" i="36"/>
  <c r="D196" i="36"/>
  <c r="C196" i="36"/>
  <c r="B196" i="36"/>
  <c r="B196" i="36" a="1"/>
  <c r="F195" i="36"/>
  <c r="F195" i="36" a="1"/>
  <c r="E195" i="36"/>
  <c r="D195" i="36"/>
  <c r="C195" i="36"/>
  <c r="B195" i="36" a="1"/>
  <c r="B195" i="36" s="1"/>
  <c r="F194" i="36" a="1"/>
  <c r="F194" i="36" s="1"/>
  <c r="E194" i="36"/>
  <c r="D194" i="36"/>
  <c r="C194" i="36"/>
  <c r="B194" i="36"/>
  <c r="B194" i="36" a="1"/>
  <c r="F193" i="36"/>
  <c r="F193" i="36" a="1"/>
  <c r="E193" i="36"/>
  <c r="D193" i="36"/>
  <c r="C193" i="36"/>
  <c r="B193" i="36"/>
  <c r="B193" i="36" a="1"/>
  <c r="F192" i="36" a="1"/>
  <c r="F192" i="36" s="1"/>
  <c r="E192" i="36"/>
  <c r="D192" i="36"/>
  <c r="C192" i="36"/>
  <c r="B192" i="36" a="1"/>
  <c r="B192" i="36" s="1"/>
  <c r="F191" i="36"/>
  <c r="F191" i="36" a="1"/>
  <c r="E191" i="36"/>
  <c r="D191" i="36"/>
  <c r="C191" i="36"/>
  <c r="B191" i="36" a="1"/>
  <c r="B191" i="36" s="1"/>
  <c r="F190" i="36"/>
  <c r="F190" i="36" a="1"/>
  <c r="E190" i="36"/>
  <c r="D190" i="36"/>
  <c r="C190" i="36"/>
  <c r="B190" i="36" a="1"/>
  <c r="B190" i="36" s="1"/>
  <c r="F189" i="36" a="1"/>
  <c r="F189" i="36" s="1"/>
  <c r="E189" i="36"/>
  <c r="D189" i="36"/>
  <c r="C189" i="36"/>
  <c r="B189" i="36" a="1"/>
  <c r="B189" i="36" s="1"/>
  <c r="F188" i="36" a="1"/>
  <c r="F188" i="36" s="1"/>
  <c r="E188" i="36"/>
  <c r="D188" i="36"/>
  <c r="C188" i="36"/>
  <c r="B188" i="36"/>
  <c r="B188" i="36" a="1"/>
  <c r="F187" i="36"/>
  <c r="F187" i="36" a="1"/>
  <c r="E187" i="36"/>
  <c r="D187" i="36"/>
  <c r="C187" i="36"/>
  <c r="B187" i="36" a="1"/>
  <c r="B187" i="36" s="1"/>
  <c r="F186" i="36" a="1"/>
  <c r="F186" i="36" s="1"/>
  <c r="E186" i="36"/>
  <c r="D186" i="36"/>
  <c r="C186" i="36"/>
  <c r="B186" i="36"/>
  <c r="B186" i="36" a="1"/>
  <c r="F185" i="36"/>
  <c r="F185" i="36" a="1"/>
  <c r="E185" i="36"/>
  <c r="D185" i="36"/>
  <c r="C185" i="36"/>
  <c r="B185" i="36"/>
  <c r="B185" i="36" a="1"/>
  <c r="F184" i="36" a="1"/>
  <c r="F184" i="36" s="1"/>
  <c r="E184" i="36"/>
  <c r="D184" i="36"/>
  <c r="C184" i="36"/>
  <c r="B184" i="36" a="1"/>
  <c r="B184" i="36" s="1"/>
  <c r="F183" i="36"/>
  <c r="F183" i="36" a="1"/>
  <c r="E183" i="36"/>
  <c r="D183" i="36"/>
  <c r="C183" i="36"/>
  <c r="B183" i="36" a="1"/>
  <c r="B183" i="36" s="1"/>
  <c r="F182" i="36"/>
  <c r="F182" i="36" a="1"/>
  <c r="E182" i="36"/>
  <c r="D182" i="36"/>
  <c r="C182" i="36"/>
  <c r="B182" i="36" a="1"/>
  <c r="B182" i="36" s="1"/>
  <c r="F181" i="36" a="1"/>
  <c r="F181" i="36" s="1"/>
  <c r="E181" i="36"/>
  <c r="D181" i="36"/>
  <c r="C181" i="36"/>
  <c r="B181" i="36" a="1"/>
  <c r="B181" i="36" s="1"/>
  <c r="F180" i="36" a="1"/>
  <c r="F180" i="36" s="1"/>
  <c r="E180" i="36"/>
  <c r="D180" i="36"/>
  <c r="C180" i="36"/>
  <c r="B180" i="36"/>
  <c r="B180" i="36" a="1"/>
  <c r="F179" i="36"/>
  <c r="F179" i="36" a="1"/>
  <c r="E179" i="36"/>
  <c r="D179" i="36"/>
  <c r="C179" i="36"/>
  <c r="B179" i="36" a="1"/>
  <c r="B179" i="36" s="1"/>
  <c r="F178" i="36" a="1"/>
  <c r="F178" i="36" s="1"/>
  <c r="E178" i="36"/>
  <c r="D178" i="36"/>
  <c r="C178" i="36"/>
  <c r="B178" i="36"/>
  <c r="B178" i="36" a="1"/>
  <c r="F177" i="36"/>
  <c r="F177" i="36" a="1"/>
  <c r="E177" i="36"/>
  <c r="D177" i="36"/>
  <c r="C177" i="36"/>
  <c r="B177" i="36"/>
  <c r="B177" i="36" a="1"/>
  <c r="F176" i="36" a="1"/>
  <c r="F176" i="36" s="1"/>
  <c r="E176" i="36"/>
  <c r="D176" i="36"/>
  <c r="C176" i="36"/>
  <c r="B176" i="36" a="1"/>
  <c r="B176" i="36" s="1"/>
  <c r="F175" i="36"/>
  <c r="F175" i="36" a="1"/>
  <c r="E175" i="36"/>
  <c r="D175" i="36"/>
  <c r="C175" i="36"/>
  <c r="B175" i="36" a="1"/>
  <c r="B175" i="36" s="1"/>
  <c r="F174" i="36"/>
  <c r="F174" i="36" a="1"/>
  <c r="E174" i="36"/>
  <c r="D174" i="36"/>
  <c r="C174" i="36"/>
  <c r="B174" i="36" a="1"/>
  <c r="B174" i="36" s="1"/>
  <c r="F173" i="36" a="1"/>
  <c r="F173" i="36" s="1"/>
  <c r="E173" i="36"/>
  <c r="D173" i="36"/>
  <c r="C173" i="36"/>
  <c r="B173" i="36" a="1"/>
  <c r="B173" i="36" s="1"/>
  <c r="F172" i="36" a="1"/>
  <c r="F172" i="36" s="1"/>
  <c r="E172" i="36"/>
  <c r="D172" i="36"/>
  <c r="C172" i="36"/>
  <c r="B172" i="36"/>
  <c r="B172" i="36" a="1"/>
  <c r="F171" i="36"/>
  <c r="F171" i="36" a="1"/>
  <c r="E171" i="36"/>
  <c r="D171" i="36"/>
  <c r="C171" i="36"/>
  <c r="B171" i="36" a="1"/>
  <c r="B171" i="36" s="1"/>
  <c r="F170" i="36" a="1"/>
  <c r="F170" i="36" s="1"/>
  <c r="E170" i="36"/>
  <c r="D170" i="36"/>
  <c r="C170" i="36"/>
  <c r="B170" i="36"/>
  <c r="B170" i="36" a="1"/>
  <c r="F169" i="36"/>
  <c r="F169" i="36" a="1"/>
  <c r="E169" i="36"/>
  <c r="D169" i="36"/>
  <c r="C169" i="36"/>
  <c r="B169" i="36"/>
  <c r="B169" i="36" a="1"/>
  <c r="F168" i="36" a="1"/>
  <c r="F168" i="36" s="1"/>
  <c r="E168" i="36"/>
  <c r="D168" i="36"/>
  <c r="C168" i="36"/>
  <c r="B168" i="36" a="1"/>
  <c r="B168" i="36" s="1"/>
  <c r="F167" i="36"/>
  <c r="F167" i="36" a="1"/>
  <c r="E167" i="36"/>
  <c r="D167" i="36"/>
  <c r="C167" i="36"/>
  <c r="B167" i="36" a="1"/>
  <c r="B167" i="36" s="1"/>
  <c r="F166" i="36"/>
  <c r="F166" i="36" a="1"/>
  <c r="E166" i="36"/>
  <c r="D166" i="36"/>
  <c r="C166" i="36"/>
  <c r="B166" i="36" a="1"/>
  <c r="B166" i="36" s="1"/>
  <c r="F165" i="36" a="1"/>
  <c r="F165" i="36" s="1"/>
  <c r="E165" i="36"/>
  <c r="D165" i="36"/>
  <c r="C165" i="36"/>
  <c r="B165" i="36" a="1"/>
  <c r="B165" i="36" s="1"/>
  <c r="F164" i="36" a="1"/>
  <c r="F164" i="36" s="1"/>
  <c r="E164" i="36"/>
  <c r="D164" i="36"/>
  <c r="C164" i="36"/>
  <c r="B164" i="36"/>
  <c r="B164" i="36" a="1"/>
  <c r="F163" i="36" a="1"/>
  <c r="F163" i="36" s="1"/>
  <c r="E163" i="36"/>
  <c r="D163" i="36"/>
  <c r="C163" i="36"/>
  <c r="B163" i="36" a="1"/>
  <c r="B163" i="36" s="1"/>
  <c r="F162" i="36" a="1"/>
  <c r="F162" i="36" s="1"/>
  <c r="E162" i="36"/>
  <c r="D162" i="36"/>
  <c r="C162" i="36"/>
  <c r="B162" i="36"/>
  <c r="B162" i="36" a="1"/>
  <c r="F161" i="36"/>
  <c r="F161" i="36" a="1"/>
  <c r="E161" i="36"/>
  <c r="D161" i="36"/>
  <c r="C161" i="36"/>
  <c r="B161" i="36"/>
  <c r="B161" i="36" a="1"/>
  <c r="F160" i="36" a="1"/>
  <c r="F160" i="36" s="1"/>
  <c r="E160" i="36"/>
  <c r="D160" i="36"/>
  <c r="C160" i="36"/>
  <c r="B160" i="36" a="1"/>
  <c r="B160" i="36" s="1"/>
  <c r="F159" i="36"/>
  <c r="F159" i="36" a="1"/>
  <c r="E159" i="36"/>
  <c r="D159" i="36"/>
  <c r="C159" i="36"/>
  <c r="B159" i="36" a="1"/>
  <c r="B159" i="36" s="1"/>
  <c r="F158" i="36"/>
  <c r="F158" i="36" a="1"/>
  <c r="E158" i="36"/>
  <c r="D158" i="36"/>
  <c r="C158" i="36"/>
  <c r="B158" i="36" a="1"/>
  <c r="B158" i="36" s="1"/>
  <c r="F157" i="36" a="1"/>
  <c r="F157" i="36" s="1"/>
  <c r="E157" i="36"/>
  <c r="D157" i="36"/>
  <c r="C157" i="36"/>
  <c r="B157" i="36" a="1"/>
  <c r="B157" i="36" s="1"/>
  <c r="F156" i="36" a="1"/>
  <c r="F156" i="36" s="1"/>
  <c r="E156" i="36"/>
  <c r="D156" i="36"/>
  <c r="C156" i="36"/>
  <c r="B156" i="36"/>
  <c r="B156" i="36" a="1"/>
  <c r="F155" i="36" a="1"/>
  <c r="F155" i="36" s="1"/>
  <c r="E155" i="36"/>
  <c r="D155" i="36"/>
  <c r="C155" i="36"/>
  <c r="B155" i="36" a="1"/>
  <c r="B155" i="36" s="1"/>
  <c r="F154" i="36" a="1"/>
  <c r="F154" i="36" s="1"/>
  <c r="E154" i="36"/>
  <c r="D154" i="36"/>
  <c r="C154" i="36"/>
  <c r="B154" i="36"/>
  <c r="B154" i="36" a="1"/>
  <c r="F153" i="36"/>
  <c r="F153" i="36" a="1"/>
  <c r="E153" i="36"/>
  <c r="D153" i="36"/>
  <c r="C153" i="36"/>
  <c r="B153" i="36"/>
  <c r="B153" i="36" a="1"/>
  <c r="F152" i="36" a="1"/>
  <c r="F152" i="36" s="1"/>
  <c r="E152" i="36"/>
  <c r="D152" i="36"/>
  <c r="C152" i="36"/>
  <c r="B152" i="36" a="1"/>
  <c r="B152" i="36" s="1"/>
  <c r="F151" i="36"/>
  <c r="F151" i="36" a="1"/>
  <c r="E151" i="36"/>
  <c r="D151" i="36"/>
  <c r="C151" i="36"/>
  <c r="B151" i="36" a="1"/>
  <c r="B151" i="36" s="1"/>
  <c r="F150" i="36"/>
  <c r="F150" i="36" a="1"/>
  <c r="E150" i="36"/>
  <c r="D150" i="36"/>
  <c r="C150" i="36"/>
  <c r="B150" i="36" a="1"/>
  <c r="B150" i="36" s="1"/>
  <c r="F149" i="36" a="1"/>
  <c r="F149" i="36" s="1"/>
  <c r="E149" i="36"/>
  <c r="D149" i="36"/>
  <c r="C149" i="36"/>
  <c r="B149" i="36" a="1"/>
  <c r="B149" i="36" s="1"/>
  <c r="F148" i="36" a="1"/>
  <c r="F148" i="36" s="1"/>
  <c r="E148" i="36"/>
  <c r="D148" i="36"/>
  <c r="C148" i="36"/>
  <c r="B148" i="36"/>
  <c r="B148" i="36" a="1"/>
  <c r="F147" i="36" a="1"/>
  <c r="F147" i="36" s="1"/>
  <c r="E147" i="36"/>
  <c r="D147" i="36"/>
  <c r="C147" i="36"/>
  <c r="B147" i="36" a="1"/>
  <c r="B147" i="36" s="1"/>
  <c r="F146" i="36" a="1"/>
  <c r="F146" i="36" s="1"/>
  <c r="E146" i="36"/>
  <c r="D146" i="36"/>
  <c r="C146" i="36"/>
  <c r="B146" i="36"/>
  <c r="B146" i="36" a="1"/>
  <c r="F145" i="36"/>
  <c r="F145" i="36" a="1"/>
  <c r="E145" i="36"/>
  <c r="D145" i="36"/>
  <c r="C145" i="36"/>
  <c r="B145" i="36"/>
  <c r="B145" i="36" a="1"/>
  <c r="F144" i="36" a="1"/>
  <c r="F144" i="36" s="1"/>
  <c r="E144" i="36"/>
  <c r="D144" i="36"/>
  <c r="C144" i="36"/>
  <c r="B144" i="36" a="1"/>
  <c r="B144" i="36" s="1"/>
  <c r="F143" i="36"/>
  <c r="F143" i="36" a="1"/>
  <c r="E143" i="36"/>
  <c r="D143" i="36"/>
  <c r="C143" i="36"/>
  <c r="B143" i="36" a="1"/>
  <c r="B143" i="36" s="1"/>
  <c r="F142" i="36"/>
  <c r="F142" i="36" a="1"/>
  <c r="E142" i="36"/>
  <c r="D142" i="36"/>
  <c r="C142" i="36"/>
  <c r="B142" i="36" a="1"/>
  <c r="B142" i="36" s="1"/>
  <c r="F141" i="36" a="1"/>
  <c r="F141" i="36" s="1"/>
  <c r="E141" i="36"/>
  <c r="D141" i="36"/>
  <c r="C141" i="36"/>
  <c r="B141" i="36" a="1"/>
  <c r="B141" i="36" s="1"/>
  <c r="F140" i="36" a="1"/>
  <c r="F140" i="36" s="1"/>
  <c r="E140" i="36"/>
  <c r="D140" i="36"/>
  <c r="C140" i="36"/>
  <c r="B140" i="36"/>
  <c r="B140" i="36" a="1"/>
  <c r="F139" i="36" a="1"/>
  <c r="F139" i="36" s="1"/>
  <c r="E139" i="36"/>
  <c r="D139" i="36"/>
  <c r="C139" i="36"/>
  <c r="B139" i="36" a="1"/>
  <c r="B139" i="36" s="1"/>
  <c r="F138" i="36" a="1"/>
  <c r="F138" i="36" s="1"/>
  <c r="E138" i="36"/>
  <c r="D138" i="36"/>
  <c r="C138" i="36"/>
  <c r="B138" i="36"/>
  <c r="B138" i="36" a="1"/>
  <c r="F137" i="36"/>
  <c r="F137" i="36" a="1"/>
  <c r="E137" i="36"/>
  <c r="D137" i="36"/>
  <c r="C137" i="36"/>
  <c r="B137" i="36"/>
  <c r="B137" i="36" a="1"/>
  <c r="F136" i="36" a="1"/>
  <c r="F136" i="36" s="1"/>
  <c r="E136" i="36"/>
  <c r="D136" i="36"/>
  <c r="C136" i="36"/>
  <c r="B136" i="36" a="1"/>
  <c r="B136" i="36" s="1"/>
  <c r="F135" i="36"/>
  <c r="F135" i="36" a="1"/>
  <c r="E135" i="36"/>
  <c r="D135" i="36"/>
  <c r="C135" i="36"/>
  <c r="B135" i="36" a="1"/>
  <c r="B135" i="36" s="1"/>
  <c r="F134" i="36"/>
  <c r="F134" i="36" a="1"/>
  <c r="E134" i="36"/>
  <c r="D134" i="36"/>
  <c r="C134" i="36"/>
  <c r="B134" i="36" a="1"/>
  <c r="B134" i="36" s="1"/>
  <c r="F133" i="36" a="1"/>
  <c r="F133" i="36" s="1"/>
  <c r="E133" i="36"/>
  <c r="D133" i="36"/>
  <c r="C133" i="36"/>
  <c r="B133" i="36" a="1"/>
  <c r="B133" i="36" s="1"/>
  <c r="F132" i="36" a="1"/>
  <c r="F132" i="36" s="1"/>
  <c r="E132" i="36"/>
  <c r="D132" i="36"/>
  <c r="C132" i="36"/>
  <c r="B132" i="36"/>
  <c r="B132" i="36" a="1"/>
  <c r="F131" i="36" a="1"/>
  <c r="F131" i="36" s="1"/>
  <c r="E131" i="36"/>
  <c r="D131" i="36"/>
  <c r="C131" i="36"/>
  <c r="B131" i="36" a="1"/>
  <c r="B131" i="36" s="1"/>
  <c r="F130" i="36" a="1"/>
  <c r="F130" i="36" s="1"/>
  <c r="E130" i="36"/>
  <c r="D130" i="36"/>
  <c r="C130" i="36"/>
  <c r="B130" i="36"/>
  <c r="B130" i="36" a="1"/>
  <c r="F129" i="36"/>
  <c r="F129" i="36" a="1"/>
  <c r="E129" i="36"/>
  <c r="D129" i="36"/>
  <c r="C129" i="36"/>
  <c r="B129" i="36"/>
  <c r="B129" i="36" a="1"/>
  <c r="F128" i="36" a="1"/>
  <c r="F128" i="36" s="1"/>
  <c r="E128" i="36"/>
  <c r="D128" i="36"/>
  <c r="C128" i="36"/>
  <c r="B128" i="36" a="1"/>
  <c r="B128" i="36" s="1"/>
  <c r="F127" i="36"/>
  <c r="F127" i="36" a="1"/>
  <c r="E127" i="36"/>
  <c r="D127" i="36"/>
  <c r="C127" i="36"/>
  <c r="B127" i="36" a="1"/>
  <c r="B127" i="36" s="1"/>
  <c r="F126" i="36"/>
  <c r="F126" i="36" a="1"/>
  <c r="E126" i="36"/>
  <c r="D126" i="36"/>
  <c r="C126" i="36"/>
  <c r="B126" i="36" a="1"/>
  <c r="B126" i="36" s="1"/>
  <c r="F125" i="36" a="1"/>
  <c r="F125" i="36" s="1"/>
  <c r="E125" i="36"/>
  <c r="D125" i="36"/>
  <c r="C125" i="36"/>
  <c r="B125" i="36" a="1"/>
  <c r="B125" i="36" s="1"/>
  <c r="F124" i="36" a="1"/>
  <c r="F124" i="36" s="1"/>
  <c r="E124" i="36"/>
  <c r="D124" i="36"/>
  <c r="C124" i="36"/>
  <c r="B124" i="36"/>
  <c r="B124" i="36" a="1"/>
  <c r="F123" i="36" a="1"/>
  <c r="F123" i="36" s="1"/>
  <c r="E123" i="36"/>
  <c r="D123" i="36"/>
  <c r="C123" i="36"/>
  <c r="B123" i="36" a="1"/>
  <c r="B123" i="36" s="1"/>
  <c r="F122" i="36" a="1"/>
  <c r="F122" i="36" s="1"/>
  <c r="E122" i="36"/>
  <c r="D122" i="36"/>
  <c r="C122" i="36"/>
  <c r="B122" i="36"/>
  <c r="B122" i="36" a="1"/>
  <c r="F121" i="36"/>
  <c r="F121" i="36" a="1"/>
  <c r="E121" i="36"/>
  <c r="D121" i="36"/>
  <c r="C121" i="36"/>
  <c r="B121" i="36"/>
  <c r="B121" i="36" a="1"/>
  <c r="F120" i="36" a="1"/>
  <c r="F120" i="36" s="1"/>
  <c r="E120" i="36"/>
  <c r="D120" i="36"/>
  <c r="C120" i="36"/>
  <c r="B120" i="36" a="1"/>
  <c r="B120" i="36" s="1"/>
  <c r="F119" i="36"/>
  <c r="F119" i="36" a="1"/>
  <c r="E119" i="36"/>
  <c r="D119" i="36"/>
  <c r="C119" i="36"/>
  <c r="B119" i="36" a="1"/>
  <c r="B119" i="36" s="1"/>
  <c r="F118" i="36"/>
  <c r="F118" i="36" a="1"/>
  <c r="E118" i="36"/>
  <c r="D118" i="36"/>
  <c r="C118" i="36"/>
  <c r="B118" i="36" a="1"/>
  <c r="B118" i="36" s="1"/>
  <c r="F117" i="36" a="1"/>
  <c r="F117" i="36" s="1"/>
  <c r="E117" i="36"/>
  <c r="D117" i="36"/>
  <c r="C117" i="36"/>
  <c r="B117" i="36" a="1"/>
  <c r="B117" i="36" s="1"/>
  <c r="F116" i="36" a="1"/>
  <c r="F116" i="36" s="1"/>
  <c r="E116" i="36"/>
  <c r="D116" i="36"/>
  <c r="C116" i="36"/>
  <c r="B116" i="36"/>
  <c r="B116" i="36" a="1"/>
  <c r="F115" i="36" a="1"/>
  <c r="F115" i="36" s="1"/>
  <c r="E115" i="36"/>
  <c r="D115" i="36"/>
  <c r="C115" i="36"/>
  <c r="B115" i="36" a="1"/>
  <c r="B115" i="36" s="1"/>
  <c r="F114" i="36" a="1"/>
  <c r="F114" i="36" s="1"/>
  <c r="E114" i="36"/>
  <c r="D114" i="36"/>
  <c r="C114" i="36"/>
  <c r="B114" i="36"/>
  <c r="B114" i="36" a="1"/>
  <c r="F113" i="36"/>
  <c r="F113" i="36" a="1"/>
  <c r="E113" i="36"/>
  <c r="D113" i="36"/>
  <c r="C113" i="36"/>
  <c r="B113" i="36"/>
  <c r="B113" i="36" a="1"/>
  <c r="F112" i="36" a="1"/>
  <c r="F112" i="36" s="1"/>
  <c r="E112" i="36"/>
  <c r="D112" i="36"/>
  <c r="C112" i="36"/>
  <c r="B112" i="36" a="1"/>
  <c r="B112" i="36" s="1"/>
  <c r="F111" i="36"/>
  <c r="F111" i="36" a="1"/>
  <c r="E111" i="36"/>
  <c r="D111" i="36"/>
  <c r="C111" i="36"/>
  <c r="B111" i="36" a="1"/>
  <c r="B111" i="36" s="1"/>
  <c r="F110" i="36"/>
  <c r="F110" i="36" a="1"/>
  <c r="E110" i="36"/>
  <c r="D110" i="36"/>
  <c r="C110" i="36"/>
  <c r="B110" i="36" a="1"/>
  <c r="B110" i="36" s="1"/>
  <c r="F109" i="36" a="1"/>
  <c r="F109" i="36" s="1"/>
  <c r="E109" i="36"/>
  <c r="D109" i="36"/>
  <c r="C109" i="36"/>
  <c r="B109" i="36" a="1"/>
  <c r="B109" i="36" s="1"/>
  <c r="F108" i="36" a="1"/>
  <c r="F108" i="36" s="1"/>
  <c r="E108" i="36"/>
  <c r="D108" i="36"/>
  <c r="C108" i="36"/>
  <c r="B108" i="36"/>
  <c r="B108" i="36" a="1"/>
  <c r="F107" i="36" a="1"/>
  <c r="F107" i="36" s="1"/>
  <c r="E107" i="36"/>
  <c r="D107" i="36"/>
  <c r="C107" i="36"/>
  <c r="B107" i="36" a="1"/>
  <c r="B107" i="36" s="1"/>
  <c r="F106" i="36" a="1"/>
  <c r="F106" i="36" s="1"/>
  <c r="E106" i="36"/>
  <c r="D106" i="36"/>
  <c r="C106" i="36"/>
  <c r="B106" i="36"/>
  <c r="B106" i="36" a="1"/>
  <c r="F105" i="36"/>
  <c r="F105" i="36" a="1"/>
  <c r="E105" i="36"/>
  <c r="D105" i="36"/>
  <c r="C105" i="36"/>
  <c r="B105" i="36"/>
  <c r="B105" i="36" a="1"/>
  <c r="F104" i="36" a="1"/>
  <c r="F104" i="36" s="1"/>
  <c r="E104" i="36"/>
  <c r="D104" i="36"/>
  <c r="C104" i="36"/>
  <c r="B104" i="36" a="1"/>
  <c r="B104" i="36" s="1"/>
  <c r="F103" i="36"/>
  <c r="F103" i="36" a="1"/>
  <c r="E103" i="36"/>
  <c r="D103" i="36"/>
  <c r="C103" i="36"/>
  <c r="B103" i="36" a="1"/>
  <c r="B103" i="36" s="1"/>
  <c r="F102" i="36"/>
  <c r="F102" i="36" a="1"/>
  <c r="E102" i="36"/>
  <c r="D102" i="36"/>
  <c r="C102" i="36"/>
  <c r="B102" i="36" a="1"/>
  <c r="B102" i="36" s="1"/>
  <c r="F101" i="36" a="1"/>
  <c r="F101" i="36" s="1"/>
  <c r="E101" i="36"/>
  <c r="D101" i="36"/>
  <c r="C101" i="36"/>
  <c r="B101" i="36" a="1"/>
  <c r="B101" i="36" s="1"/>
  <c r="F100" i="36" a="1"/>
  <c r="F100" i="36" s="1"/>
  <c r="E100" i="36"/>
  <c r="D100" i="36"/>
  <c r="C100" i="36"/>
  <c r="B100" i="36"/>
  <c r="B100" i="36" a="1"/>
  <c r="F99" i="36" a="1"/>
  <c r="F99" i="36" s="1"/>
  <c r="E99" i="36"/>
  <c r="D99" i="36"/>
  <c r="C99" i="36"/>
  <c r="B99" i="36" a="1"/>
  <c r="B99" i="36" s="1"/>
  <c r="F98" i="36" a="1"/>
  <c r="F98" i="36" s="1"/>
  <c r="E98" i="36"/>
  <c r="D98" i="36"/>
  <c r="C98" i="36"/>
  <c r="B98" i="36"/>
  <c r="B98" i="36" a="1"/>
  <c r="F97" i="36"/>
  <c r="F97" i="36" a="1"/>
  <c r="E97" i="36"/>
  <c r="D97" i="36"/>
  <c r="C97" i="36"/>
  <c r="B97" i="36"/>
  <c r="B97" i="36" a="1"/>
  <c r="F96" i="36" a="1"/>
  <c r="F96" i="36" s="1"/>
  <c r="E96" i="36"/>
  <c r="D96" i="36"/>
  <c r="C96" i="36"/>
  <c r="B96" i="36" a="1"/>
  <c r="B96" i="36" s="1"/>
  <c r="F95" i="36"/>
  <c r="F95" i="36" a="1"/>
  <c r="E95" i="36"/>
  <c r="D95" i="36"/>
  <c r="C95" i="36"/>
  <c r="B95" i="36" a="1"/>
  <c r="B95" i="36" s="1"/>
  <c r="F94" i="36"/>
  <c r="F94" i="36" a="1"/>
  <c r="E94" i="36"/>
  <c r="D94" i="36"/>
  <c r="C94" i="36"/>
  <c r="B94" i="36" a="1"/>
  <c r="B94" i="36" s="1"/>
  <c r="F93" i="36" a="1"/>
  <c r="F93" i="36" s="1"/>
  <c r="E93" i="36"/>
  <c r="D93" i="36"/>
  <c r="C93" i="36"/>
  <c r="B93" i="36" a="1"/>
  <c r="B93" i="36" s="1"/>
  <c r="F92" i="36" a="1"/>
  <c r="F92" i="36" s="1"/>
  <c r="E92" i="36"/>
  <c r="D92" i="36"/>
  <c r="C92" i="36"/>
  <c r="B92" i="36"/>
  <c r="B92" i="36" a="1"/>
  <c r="F91" i="36" a="1"/>
  <c r="F91" i="36" s="1"/>
  <c r="E91" i="36"/>
  <c r="D91" i="36"/>
  <c r="C91" i="36"/>
  <c r="B91" i="36" a="1"/>
  <c r="B91" i="36" s="1"/>
  <c r="F90" i="36" a="1"/>
  <c r="F90" i="36" s="1"/>
  <c r="E90" i="36"/>
  <c r="D90" i="36"/>
  <c r="C90" i="36"/>
  <c r="B90" i="36"/>
  <c r="B90" i="36" a="1"/>
  <c r="F89" i="36"/>
  <c r="F89" i="36" a="1"/>
  <c r="E89" i="36"/>
  <c r="D89" i="36"/>
  <c r="C89" i="36"/>
  <c r="B89" i="36"/>
  <c r="B89" i="36" a="1"/>
  <c r="F88" i="36" a="1"/>
  <c r="F88" i="36" s="1"/>
  <c r="E88" i="36"/>
  <c r="D88" i="36"/>
  <c r="C88" i="36"/>
  <c r="B88" i="36" a="1"/>
  <c r="B88" i="36" s="1"/>
  <c r="F87" i="36"/>
  <c r="F87" i="36" a="1"/>
  <c r="E87" i="36"/>
  <c r="D87" i="36"/>
  <c r="C87" i="36"/>
  <c r="B87" i="36" a="1"/>
  <c r="B87" i="36" s="1"/>
  <c r="F86" i="36"/>
  <c r="F86" i="36" a="1"/>
  <c r="E86" i="36"/>
  <c r="D86" i="36"/>
  <c r="C86" i="36"/>
  <c r="B86" i="36" a="1"/>
  <c r="B86" i="36" s="1"/>
  <c r="F85" i="36" a="1"/>
  <c r="F85" i="36" s="1"/>
  <c r="E85" i="36"/>
  <c r="D85" i="36"/>
  <c r="C85" i="36"/>
  <c r="B85" i="36" a="1"/>
  <c r="B85" i="36" s="1"/>
  <c r="F84" i="36" a="1"/>
  <c r="F84" i="36" s="1"/>
  <c r="E84" i="36"/>
  <c r="D84" i="36"/>
  <c r="C84" i="36"/>
  <c r="B84" i="36"/>
  <c r="B84" i="36" a="1"/>
  <c r="F83" i="36" a="1"/>
  <c r="F83" i="36" s="1"/>
  <c r="E83" i="36"/>
  <c r="D83" i="36"/>
  <c r="C83" i="36"/>
  <c r="B83" i="36" a="1"/>
  <c r="B83" i="36" s="1"/>
  <c r="F82" i="36" a="1"/>
  <c r="F82" i="36" s="1"/>
  <c r="E82" i="36"/>
  <c r="D82" i="36"/>
  <c r="C82" i="36"/>
  <c r="B82" i="36"/>
  <c r="B82" i="36" a="1"/>
  <c r="F81" i="36"/>
  <c r="F81" i="36" a="1"/>
  <c r="E81" i="36"/>
  <c r="D81" i="36"/>
  <c r="C81" i="36"/>
  <c r="B81" i="36"/>
  <c r="B81" i="36" a="1"/>
  <c r="F80" i="36" a="1"/>
  <c r="F80" i="36" s="1"/>
  <c r="E80" i="36"/>
  <c r="D80" i="36"/>
  <c r="C80" i="36"/>
  <c r="B80" i="36" a="1"/>
  <c r="B80" i="36" s="1"/>
  <c r="F79" i="36"/>
  <c r="F79" i="36" a="1"/>
  <c r="E79" i="36"/>
  <c r="D79" i="36"/>
  <c r="C79" i="36"/>
  <c r="B79" i="36" a="1"/>
  <c r="B79" i="36" s="1"/>
  <c r="F78" i="36"/>
  <c r="F78" i="36" a="1"/>
  <c r="E78" i="36"/>
  <c r="D78" i="36"/>
  <c r="C78" i="36"/>
  <c r="B78" i="36" a="1"/>
  <c r="B78" i="36" s="1"/>
  <c r="F77" i="36" a="1"/>
  <c r="F77" i="36" s="1"/>
  <c r="E77" i="36"/>
  <c r="D77" i="36"/>
  <c r="C77" i="36"/>
  <c r="B77" i="36" a="1"/>
  <c r="B77" i="36" s="1"/>
  <c r="F76" i="36" a="1"/>
  <c r="F76" i="36" s="1"/>
  <c r="E76" i="36"/>
  <c r="D76" i="36"/>
  <c r="C76" i="36"/>
  <c r="B76" i="36"/>
  <c r="B76" i="36" a="1"/>
  <c r="F75" i="36" a="1"/>
  <c r="F75" i="36" s="1"/>
  <c r="E75" i="36"/>
  <c r="D75" i="36"/>
  <c r="C75" i="36"/>
  <c r="B75" i="36" a="1"/>
  <c r="B75" i="36" s="1"/>
  <c r="F74" i="36" a="1"/>
  <c r="F74" i="36" s="1"/>
  <c r="E74" i="36"/>
  <c r="D74" i="36"/>
  <c r="C74" i="36"/>
  <c r="B74" i="36"/>
  <c r="B74" i="36" a="1"/>
  <c r="F73" i="36"/>
  <c r="F73" i="36" a="1"/>
  <c r="E73" i="36"/>
  <c r="D73" i="36"/>
  <c r="C73" i="36"/>
  <c r="B73" i="36"/>
  <c r="B73" i="36" a="1"/>
  <c r="F72" i="36" a="1"/>
  <c r="F72" i="36" s="1"/>
  <c r="E72" i="36"/>
  <c r="D72" i="36"/>
  <c r="C72" i="36"/>
  <c r="B72" i="36" a="1"/>
  <c r="B72" i="36" s="1"/>
  <c r="F71" i="36"/>
  <c r="F71" i="36" a="1"/>
  <c r="E71" i="36"/>
  <c r="D71" i="36"/>
  <c r="C71" i="36"/>
  <c r="B71" i="36" a="1"/>
  <c r="B71" i="36" s="1"/>
  <c r="F70" i="36"/>
  <c r="F70" i="36" a="1"/>
  <c r="E70" i="36"/>
  <c r="D70" i="36"/>
  <c r="C70" i="36"/>
  <c r="B70" i="36" a="1"/>
  <c r="B70" i="36" s="1"/>
  <c r="F69" i="36" a="1"/>
  <c r="F69" i="36" s="1"/>
  <c r="E69" i="36"/>
  <c r="D69" i="36"/>
  <c r="C69" i="36"/>
  <c r="B69" i="36" a="1"/>
  <c r="B69" i="36" s="1"/>
  <c r="F68" i="36" a="1"/>
  <c r="F68" i="36" s="1"/>
  <c r="E68" i="36"/>
  <c r="D68" i="36"/>
  <c r="C68" i="36"/>
  <c r="B68" i="36"/>
  <c r="B68" i="36" a="1"/>
  <c r="F67" i="36" a="1"/>
  <c r="F67" i="36" s="1"/>
  <c r="E67" i="36"/>
  <c r="D67" i="36"/>
  <c r="C67" i="36"/>
  <c r="B67" i="36" a="1"/>
  <c r="B67" i="36" s="1"/>
  <c r="F66" i="36" a="1"/>
  <c r="F66" i="36" s="1"/>
  <c r="E66" i="36"/>
  <c r="D66" i="36"/>
  <c r="C66" i="36"/>
  <c r="B66" i="36"/>
  <c r="B66" i="36" a="1"/>
  <c r="F65" i="36"/>
  <c r="F65" i="36" a="1"/>
  <c r="E65" i="36"/>
  <c r="D65" i="36"/>
  <c r="C65" i="36"/>
  <c r="B65" i="36"/>
  <c r="B65" i="36" a="1"/>
  <c r="F64" i="36" a="1"/>
  <c r="F64" i="36" s="1"/>
  <c r="E64" i="36"/>
  <c r="D64" i="36"/>
  <c r="C64" i="36"/>
  <c r="B64" i="36" a="1"/>
  <c r="B64" i="36" s="1"/>
  <c r="F63" i="36"/>
  <c r="F63" i="36" a="1"/>
  <c r="E63" i="36"/>
  <c r="D63" i="36"/>
  <c r="C63" i="36"/>
  <c r="B63" i="36" a="1"/>
  <c r="B63" i="36" s="1"/>
  <c r="F62" i="36"/>
  <c r="F62" i="36" a="1"/>
  <c r="E62" i="36"/>
  <c r="D62" i="36"/>
  <c r="C62" i="36"/>
  <c r="B62" i="36" a="1"/>
  <c r="B62" i="36" s="1"/>
  <c r="F61" i="36" a="1"/>
  <c r="F61" i="36" s="1"/>
  <c r="E61" i="36"/>
  <c r="D61" i="36"/>
  <c r="C61" i="36"/>
  <c r="B61" i="36" a="1"/>
  <c r="B61" i="36" s="1"/>
  <c r="F60" i="36" a="1"/>
  <c r="F60" i="36" s="1"/>
  <c r="E60" i="36"/>
  <c r="D60" i="36"/>
  <c r="C60" i="36"/>
  <c r="B60" i="36"/>
  <c r="B60" i="36" a="1"/>
  <c r="F59" i="36" a="1"/>
  <c r="F59" i="36" s="1"/>
  <c r="E59" i="36"/>
  <c r="D59" i="36"/>
  <c r="C59" i="36"/>
  <c r="B59" i="36" a="1"/>
  <c r="B59" i="36" s="1"/>
  <c r="F58" i="36" a="1"/>
  <c r="F58" i="36" s="1"/>
  <c r="E58" i="36"/>
  <c r="D58" i="36"/>
  <c r="C58" i="36"/>
  <c r="B58" i="36"/>
  <c r="B58" i="36" a="1"/>
  <c r="F57" i="36"/>
  <c r="F57" i="36" a="1"/>
  <c r="E57" i="36"/>
  <c r="D57" i="36"/>
  <c r="C57" i="36"/>
  <c r="B57" i="36"/>
  <c r="B57" i="36" a="1"/>
  <c r="F56" i="36" a="1"/>
  <c r="F56" i="36" s="1"/>
  <c r="E56" i="36"/>
  <c r="D56" i="36"/>
  <c r="C56" i="36"/>
  <c r="B56" i="36" a="1"/>
  <c r="B56" i="36" s="1"/>
  <c r="F55" i="36"/>
  <c r="F55" i="36" a="1"/>
  <c r="E55" i="36"/>
  <c r="D55" i="36"/>
  <c r="C55" i="36"/>
  <c r="B55" i="36" a="1"/>
  <c r="B55" i="36" s="1"/>
  <c r="F54" i="36"/>
  <c r="F54" i="36" a="1"/>
  <c r="E54" i="36"/>
  <c r="D54" i="36"/>
  <c r="C54" i="36"/>
  <c r="B54" i="36" a="1"/>
  <c r="B54" i="36" s="1"/>
  <c r="F53" i="36" a="1"/>
  <c r="F53" i="36" s="1"/>
  <c r="E53" i="36"/>
  <c r="D53" i="36"/>
  <c r="C53" i="36"/>
  <c r="B53" i="36" a="1"/>
  <c r="B53" i="36" s="1"/>
  <c r="F52" i="36" a="1"/>
  <c r="F52" i="36" s="1"/>
  <c r="E52" i="36"/>
  <c r="D52" i="36"/>
  <c r="C52" i="36"/>
  <c r="B52" i="36"/>
  <c r="B52" i="36" a="1"/>
  <c r="F51" i="36" a="1"/>
  <c r="F51" i="36" s="1"/>
  <c r="E51" i="36"/>
  <c r="D51" i="36"/>
  <c r="C51" i="36"/>
  <c r="B51" i="36" a="1"/>
  <c r="B51" i="36" s="1"/>
  <c r="F50" i="36" a="1"/>
  <c r="F50" i="36" s="1"/>
  <c r="E50" i="36"/>
  <c r="D50" i="36"/>
  <c r="C50" i="36"/>
  <c r="B50" i="36"/>
  <c r="B50" i="36" a="1"/>
  <c r="F49" i="36" a="1"/>
  <c r="F49" i="36" s="1"/>
  <c r="E49" i="36"/>
  <c r="D49" i="36"/>
  <c r="C49" i="36"/>
  <c r="B49" i="36"/>
  <c r="B49" i="36" a="1"/>
  <c r="F48" i="36" a="1"/>
  <c r="F48" i="36" s="1"/>
  <c r="E48" i="36"/>
  <c r="D48" i="36"/>
  <c r="C48" i="36"/>
  <c r="B48" i="36" a="1"/>
  <c r="B48" i="36" s="1"/>
  <c r="F47" i="36"/>
  <c r="F47" i="36" a="1"/>
  <c r="E47" i="36"/>
  <c r="D47" i="36"/>
  <c r="C47" i="36"/>
  <c r="B47" i="36" a="1"/>
  <c r="B47" i="36" s="1"/>
  <c r="F46" i="36"/>
  <c r="F46" i="36" a="1"/>
  <c r="E46" i="36"/>
  <c r="D46" i="36"/>
  <c r="C46" i="36"/>
  <c r="B46" i="36" a="1"/>
  <c r="B46" i="36" s="1"/>
  <c r="F45" i="36" a="1"/>
  <c r="F45" i="36" s="1"/>
  <c r="E45" i="36"/>
  <c r="D45" i="36"/>
  <c r="C45" i="36"/>
  <c r="B45" i="36" a="1"/>
  <c r="B45" i="36" s="1"/>
  <c r="F44" i="36" a="1"/>
  <c r="F44" i="36" s="1"/>
  <c r="E44" i="36"/>
  <c r="D44" i="36"/>
  <c r="C44" i="36"/>
  <c r="B44" i="36" a="1"/>
  <c r="B44" i="36" s="1"/>
  <c r="F43" i="36" a="1"/>
  <c r="F43" i="36" s="1"/>
  <c r="E43" i="36"/>
  <c r="D43" i="36"/>
  <c r="C43" i="36"/>
  <c r="B43" i="36" a="1"/>
  <c r="B43" i="36" s="1"/>
  <c r="F42" i="36" a="1"/>
  <c r="F42" i="36" s="1"/>
  <c r="E42" i="36"/>
  <c r="D42" i="36"/>
  <c r="C42" i="36"/>
  <c r="B42" i="36"/>
  <c r="B42" i="36" a="1"/>
  <c r="F41" i="36" a="1"/>
  <c r="F41" i="36" s="1"/>
  <c r="E41" i="36"/>
  <c r="D41" i="36"/>
  <c r="C41" i="36"/>
  <c r="B41" i="36"/>
  <c r="B41" i="36" a="1"/>
  <c r="F40" i="36" a="1"/>
  <c r="F40" i="36" s="1"/>
  <c r="E40" i="36"/>
  <c r="D40" i="36"/>
  <c r="C40" i="36"/>
  <c r="B40" i="36" a="1"/>
  <c r="B40" i="36" s="1"/>
  <c r="F39" i="36"/>
  <c r="F39" i="36" a="1"/>
  <c r="E39" i="36"/>
  <c r="D39" i="36"/>
  <c r="C39" i="36"/>
  <c r="B39" i="36" a="1"/>
  <c r="B39" i="36" s="1"/>
  <c r="F38" i="36"/>
  <c r="F38" i="36" a="1"/>
  <c r="E38" i="36"/>
  <c r="D38" i="36"/>
  <c r="C38" i="36"/>
  <c r="B38" i="36" a="1"/>
  <c r="B38" i="36" s="1"/>
  <c r="F37" i="36" a="1"/>
  <c r="F37" i="36" s="1"/>
  <c r="E37" i="36"/>
  <c r="D37" i="36"/>
  <c r="C37" i="36"/>
  <c r="B37" i="36" a="1"/>
  <c r="B37" i="36" s="1"/>
  <c r="F36" i="36" a="1"/>
  <c r="F36" i="36" s="1"/>
  <c r="E36" i="36"/>
  <c r="D36" i="36"/>
  <c r="C36" i="36"/>
  <c r="B36" i="36" a="1"/>
  <c r="B36" i="36" s="1"/>
  <c r="F35" i="36" a="1"/>
  <c r="F35" i="36" s="1"/>
  <c r="E35" i="36"/>
  <c r="D35" i="36"/>
  <c r="C35" i="36"/>
  <c r="B35" i="36" a="1"/>
  <c r="B35" i="36" s="1"/>
  <c r="F34" i="36" a="1"/>
  <c r="F34" i="36" s="1"/>
  <c r="E34" i="36"/>
  <c r="D34" i="36"/>
  <c r="C34" i="36"/>
  <c r="B34" i="36"/>
  <c r="B34" i="36" a="1"/>
  <c r="F33" i="36" a="1"/>
  <c r="F33" i="36" s="1"/>
  <c r="E33" i="36"/>
  <c r="D33" i="36"/>
  <c r="C33" i="36"/>
  <c r="B33" i="36"/>
  <c r="B33" i="36" a="1"/>
  <c r="F32" i="36" a="1"/>
  <c r="F32" i="36" s="1"/>
  <c r="E32" i="36"/>
  <c r="D32" i="36"/>
  <c r="C32" i="36"/>
  <c r="B32" i="36" a="1"/>
  <c r="B32" i="36" s="1"/>
  <c r="F31" i="36"/>
  <c r="F31" i="36" a="1"/>
  <c r="E31" i="36"/>
  <c r="D31" i="36"/>
  <c r="C31" i="36"/>
  <c r="B31" i="36" a="1"/>
  <c r="B31" i="36" s="1"/>
  <c r="F30" i="36"/>
  <c r="F30" i="36" a="1"/>
  <c r="E30" i="36"/>
  <c r="D30" i="36"/>
  <c r="C30" i="36"/>
  <c r="B30" i="36" a="1"/>
  <c r="B30" i="36" s="1"/>
  <c r="F29" i="36" a="1"/>
  <c r="F29" i="36" s="1"/>
  <c r="E29" i="36"/>
  <c r="D29" i="36"/>
  <c r="C29" i="36"/>
  <c r="B29" i="36" a="1"/>
  <c r="B29" i="36" s="1"/>
  <c r="F28" i="36" a="1"/>
  <c r="F28" i="36" s="1"/>
  <c r="E28" i="36"/>
  <c r="D28" i="36"/>
  <c r="C28" i="36"/>
  <c r="B28" i="36" a="1"/>
  <c r="B28" i="36" s="1"/>
  <c r="F27" i="36" a="1"/>
  <c r="F27" i="36" s="1"/>
  <c r="E27" i="36"/>
  <c r="D27" i="36"/>
  <c r="C27" i="36"/>
  <c r="B27" i="36" a="1"/>
  <c r="B27" i="36" s="1"/>
  <c r="F26" i="36" a="1"/>
  <c r="F26" i="36" s="1"/>
  <c r="E26" i="36"/>
  <c r="D26" i="36"/>
  <c r="C26" i="36"/>
  <c r="B26" i="36"/>
  <c r="B26" i="36" a="1"/>
  <c r="F25" i="36" a="1"/>
  <c r="F25" i="36" s="1"/>
  <c r="E25" i="36"/>
  <c r="D25" i="36"/>
  <c r="C25" i="36"/>
  <c r="B25" i="36"/>
  <c r="B25" i="36" a="1"/>
  <c r="F24" i="36" a="1"/>
  <c r="F24" i="36" s="1"/>
  <c r="E24" i="36"/>
  <c r="D24" i="36"/>
  <c r="C24" i="36"/>
  <c r="B24" i="36" a="1"/>
  <c r="B24" i="36" s="1"/>
  <c r="F23" i="36"/>
  <c r="F23" i="36" a="1"/>
  <c r="E23" i="36"/>
  <c r="D23" i="36"/>
  <c r="C23" i="36"/>
  <c r="B23" i="36" a="1"/>
  <c r="B23" i="36" s="1"/>
  <c r="F22" i="36"/>
  <c r="F22" i="36" a="1"/>
  <c r="E22" i="36"/>
  <c r="D22" i="36"/>
  <c r="C22" i="36"/>
  <c r="B22" i="36" a="1"/>
  <c r="B22" i="36" s="1"/>
  <c r="F21" i="36" a="1"/>
  <c r="F21" i="36" s="1"/>
  <c r="E21" i="36"/>
  <c r="D21" i="36"/>
  <c r="C21" i="36"/>
  <c r="B21" i="36" a="1"/>
  <c r="B21" i="36" s="1"/>
  <c r="F20" i="36" a="1"/>
  <c r="F20" i="36" s="1"/>
  <c r="E20" i="36"/>
  <c r="D20" i="36"/>
  <c r="C20" i="36"/>
  <c r="B20" i="36" a="1"/>
  <c r="B20" i="36" s="1"/>
  <c r="F19" i="36" a="1"/>
  <c r="F19" i="36" s="1"/>
  <c r="E19" i="36"/>
  <c r="D19" i="36"/>
  <c r="C19" i="36"/>
  <c r="B19" i="36" a="1"/>
  <c r="B19" i="36" s="1"/>
  <c r="F18" i="36" a="1"/>
  <c r="F18" i="36" s="1"/>
  <c r="E18" i="36"/>
  <c r="D18" i="36"/>
  <c r="C18" i="36"/>
  <c r="B18" i="36"/>
  <c r="B18" i="36" a="1"/>
  <c r="F17" i="36" a="1"/>
  <c r="F17" i="36" s="1"/>
  <c r="E17" i="36"/>
  <c r="D17" i="36"/>
  <c r="C17" i="36"/>
  <c r="B17" i="36"/>
  <c r="B17" i="36" a="1"/>
  <c r="F16" i="36" a="1"/>
  <c r="F16" i="36" s="1"/>
  <c r="E16" i="36"/>
  <c r="D16" i="36"/>
  <c r="C16" i="36"/>
  <c r="B16" i="36" a="1"/>
  <c r="B16" i="36" s="1"/>
  <c r="F15" i="36"/>
  <c r="F15" i="36" a="1"/>
  <c r="E15" i="36"/>
  <c r="D15" i="36"/>
  <c r="C15" i="36"/>
  <c r="B15" i="36" a="1"/>
  <c r="B15" i="36" s="1"/>
  <c r="F14" i="36"/>
  <c r="F14" i="36" a="1"/>
  <c r="E14" i="36"/>
  <c r="D14" i="36"/>
  <c r="C14" i="36"/>
  <c r="B14" i="36" a="1"/>
  <c r="B14" i="36" s="1"/>
  <c r="F13" i="36" a="1"/>
  <c r="F13" i="36" s="1"/>
  <c r="E13" i="36"/>
  <c r="D13" i="36"/>
  <c r="C13" i="36"/>
  <c r="B13" i="36" a="1"/>
  <c r="B13" i="36" s="1"/>
  <c r="C514" i="14"/>
  <c r="C515" i="14"/>
  <c r="C516" i="14"/>
  <c r="C517" i="14"/>
  <c r="C518" i="14"/>
  <c r="C519" i="14"/>
  <c r="I17" i="21" l="1"/>
  <c r="H17" i="21"/>
  <c r="G17" i="21"/>
  <c r="F17" i="21"/>
  <c r="E17" i="21"/>
  <c r="I16" i="21"/>
  <c r="H16" i="21"/>
  <c r="G16" i="21"/>
  <c r="F16" i="21"/>
  <c r="E16" i="21"/>
  <c r="I15" i="21"/>
  <c r="H15" i="21"/>
  <c r="G15" i="21"/>
  <c r="F15" i="21"/>
  <c r="E15" i="21"/>
  <c r="D17" i="21"/>
  <c r="D16" i="21"/>
  <c r="D12" i="36"/>
  <c r="G14" i="35"/>
  <c r="I10" i="21" l="1"/>
  <c r="H10" i="21"/>
  <c r="G10" i="21"/>
  <c r="F10" i="21"/>
  <c r="E10" i="21"/>
  <c r="I31" i="21" l="1"/>
  <c r="H31" i="21"/>
  <c r="G31" i="21"/>
  <c r="F31" i="21"/>
  <c r="E31" i="21"/>
  <c r="D31" i="21"/>
  <c r="I30" i="21"/>
  <c r="H30" i="21"/>
  <c r="G30" i="21"/>
  <c r="F30" i="21"/>
  <c r="E30" i="21"/>
  <c r="D30" i="21"/>
  <c r="I29" i="21"/>
  <c r="H29" i="21"/>
  <c r="G29" i="21"/>
  <c r="F29" i="21"/>
  <c r="E29" i="21"/>
  <c r="D29" i="21"/>
  <c r="I28" i="21"/>
  <c r="H28" i="21"/>
  <c r="G28" i="21"/>
  <c r="F28" i="21"/>
  <c r="E28" i="21"/>
  <c r="I27" i="21"/>
  <c r="H27" i="21"/>
  <c r="G27" i="21"/>
  <c r="F27" i="21"/>
  <c r="E27" i="21"/>
  <c r="D27" i="21"/>
  <c r="I26" i="21"/>
  <c r="H26" i="21"/>
  <c r="G26" i="21"/>
  <c r="F26" i="21"/>
  <c r="E26" i="21"/>
  <c r="D26" i="21"/>
  <c r="D15" i="21"/>
  <c r="I24" i="21"/>
  <c r="H24" i="21"/>
  <c r="G24" i="21"/>
  <c r="F24" i="21"/>
  <c r="E24" i="21"/>
  <c r="D24" i="21"/>
  <c r="I23" i="21"/>
  <c r="H23" i="21"/>
  <c r="G23" i="21"/>
  <c r="F23" i="21"/>
  <c r="E23" i="21"/>
  <c r="D23" i="21"/>
  <c r="I22" i="21"/>
  <c r="H22" i="21"/>
  <c r="G22" i="21"/>
  <c r="F22" i="21"/>
  <c r="D22" i="21"/>
  <c r="I21" i="21"/>
  <c r="H21" i="21"/>
  <c r="G21" i="21"/>
  <c r="F21" i="21"/>
  <c r="E21" i="21"/>
  <c r="D21" i="21"/>
  <c r="I20" i="21"/>
  <c r="H20" i="21"/>
  <c r="G20" i="21"/>
  <c r="F20" i="21"/>
  <c r="E20" i="21"/>
  <c r="D20" i="21"/>
  <c r="I19" i="21"/>
  <c r="H19" i="21"/>
  <c r="G19" i="21"/>
  <c r="F19" i="21"/>
  <c r="E19" i="21"/>
  <c r="D19" i="21"/>
  <c r="I9" i="21"/>
  <c r="H9" i="21"/>
  <c r="G9" i="21"/>
  <c r="F9" i="21"/>
  <c r="I12" i="36" l="1"/>
  <c r="O12" i="36"/>
  <c r="I13" i="36"/>
  <c r="O13" i="36"/>
  <c r="I14" i="36"/>
  <c r="O14" i="36"/>
  <c r="I15" i="36"/>
  <c r="O15" i="36"/>
  <c r="T13" i="36"/>
  <c r="T14" i="36"/>
  <c r="T15" i="36"/>
  <c r="K17" i="35"/>
  <c r="T12" i="36" l="1"/>
  <c r="C14" i="35"/>
  <c r="P522" i="35" l="1"/>
  <c r="P521" i="35"/>
  <c r="P520" i="35"/>
  <c r="P519" i="35"/>
  <c r="P518" i="35"/>
  <c r="P517" i="35"/>
  <c r="P516" i="35"/>
  <c r="P515" i="35"/>
  <c r="P514" i="35"/>
  <c r="P513" i="35"/>
  <c r="P512" i="35"/>
  <c r="P511" i="35"/>
  <c r="P510" i="35"/>
  <c r="P509" i="35"/>
  <c r="P508" i="35"/>
  <c r="P507" i="35"/>
  <c r="P506" i="35"/>
  <c r="P505" i="35"/>
  <c r="P504" i="35"/>
  <c r="P503" i="35"/>
  <c r="P502" i="35"/>
  <c r="P501" i="35"/>
  <c r="P500" i="35"/>
  <c r="P499" i="35"/>
  <c r="P498" i="35"/>
  <c r="P497" i="35"/>
  <c r="P496" i="35"/>
  <c r="P495" i="35"/>
  <c r="P494" i="35"/>
  <c r="P493" i="35"/>
  <c r="P492" i="35"/>
  <c r="P491" i="35"/>
  <c r="P490" i="35"/>
  <c r="P489" i="35"/>
  <c r="P488" i="35"/>
  <c r="P487" i="35"/>
  <c r="P486" i="35"/>
  <c r="P485" i="35"/>
  <c r="P484" i="35"/>
  <c r="P483" i="35"/>
  <c r="P482" i="35"/>
  <c r="P481" i="35"/>
  <c r="P480" i="35"/>
  <c r="P479" i="35"/>
  <c r="P478" i="35"/>
  <c r="P477" i="35"/>
  <c r="P476" i="35"/>
  <c r="P475" i="35"/>
  <c r="P474" i="35"/>
  <c r="P473" i="35"/>
  <c r="P472" i="35"/>
  <c r="P471" i="35"/>
  <c r="P470" i="35"/>
  <c r="P469" i="35"/>
  <c r="P468" i="35"/>
  <c r="P467" i="35"/>
  <c r="P466" i="35"/>
  <c r="P465" i="35"/>
  <c r="P464" i="35"/>
  <c r="P463" i="35"/>
  <c r="P462" i="35"/>
  <c r="P461" i="35"/>
  <c r="P460" i="35"/>
  <c r="P459" i="35"/>
  <c r="P458" i="35"/>
  <c r="P457" i="35"/>
  <c r="P456" i="35"/>
  <c r="P455" i="35"/>
  <c r="P454" i="35"/>
  <c r="P453" i="35"/>
  <c r="P452" i="35"/>
  <c r="P451" i="35"/>
  <c r="P450" i="35"/>
  <c r="P449" i="35"/>
  <c r="P448" i="35"/>
  <c r="P447" i="35"/>
  <c r="P446" i="35"/>
  <c r="P445" i="35"/>
  <c r="P444" i="35"/>
  <c r="P443" i="35"/>
  <c r="P442" i="35"/>
  <c r="P441" i="35"/>
  <c r="P440" i="35"/>
  <c r="P439" i="35"/>
  <c r="P438" i="35"/>
  <c r="P437" i="35"/>
  <c r="P436" i="35"/>
  <c r="P435" i="35"/>
  <c r="P434" i="35"/>
  <c r="P433" i="35"/>
  <c r="P432" i="35"/>
  <c r="P431" i="35"/>
  <c r="P430" i="35"/>
  <c r="P429" i="35"/>
  <c r="P428" i="35"/>
  <c r="P427" i="35"/>
  <c r="P426" i="35"/>
  <c r="P425" i="35"/>
  <c r="P424" i="35"/>
  <c r="P423" i="35"/>
  <c r="P422" i="35"/>
  <c r="P421" i="35"/>
  <c r="P420" i="35"/>
  <c r="P419" i="35"/>
  <c r="P418" i="35"/>
  <c r="P417" i="35"/>
  <c r="P416" i="35"/>
  <c r="P415" i="35"/>
  <c r="P414" i="35"/>
  <c r="P413" i="35"/>
  <c r="P412" i="35"/>
  <c r="P411" i="35"/>
  <c r="P410" i="35"/>
  <c r="P409" i="35"/>
  <c r="P408" i="35"/>
  <c r="P407" i="35"/>
  <c r="P406" i="35"/>
  <c r="P405" i="35"/>
  <c r="P404" i="35"/>
  <c r="P403" i="35"/>
  <c r="P402" i="35"/>
  <c r="P401" i="35"/>
  <c r="P400" i="35"/>
  <c r="P399" i="35"/>
  <c r="P398" i="35"/>
  <c r="P397" i="35"/>
  <c r="P396" i="35"/>
  <c r="P395" i="35"/>
  <c r="P394" i="35"/>
  <c r="P393" i="35"/>
  <c r="P392" i="35"/>
  <c r="P391" i="35"/>
  <c r="P390" i="35"/>
  <c r="P389" i="35"/>
  <c r="P388" i="35"/>
  <c r="P387" i="35"/>
  <c r="P386" i="35"/>
  <c r="P385" i="35"/>
  <c r="P384" i="35"/>
  <c r="P383" i="35"/>
  <c r="P382" i="35"/>
  <c r="P381" i="35"/>
  <c r="P380" i="35"/>
  <c r="P379" i="35"/>
  <c r="P378" i="35"/>
  <c r="P377" i="35"/>
  <c r="P376" i="35"/>
  <c r="P375" i="35"/>
  <c r="P374" i="35"/>
  <c r="P373" i="35"/>
  <c r="P372" i="35"/>
  <c r="P371" i="35"/>
  <c r="P370" i="35"/>
  <c r="P369" i="35"/>
  <c r="P368" i="35"/>
  <c r="P367" i="35"/>
  <c r="P366" i="35"/>
  <c r="P365" i="35"/>
  <c r="P364" i="35"/>
  <c r="P363" i="35"/>
  <c r="P362" i="35"/>
  <c r="P361" i="35"/>
  <c r="P360" i="35"/>
  <c r="P359" i="35"/>
  <c r="P358" i="35"/>
  <c r="P357" i="35"/>
  <c r="P356" i="35"/>
  <c r="P355" i="35"/>
  <c r="P354" i="35"/>
  <c r="P353" i="35"/>
  <c r="P352" i="35"/>
  <c r="P351" i="35"/>
  <c r="P350" i="35"/>
  <c r="P349" i="35"/>
  <c r="P348" i="35"/>
  <c r="P347" i="35"/>
  <c r="P346" i="35"/>
  <c r="P345" i="35"/>
  <c r="P344" i="35"/>
  <c r="P343" i="35"/>
  <c r="P342" i="35"/>
  <c r="P341" i="35"/>
  <c r="P340" i="35"/>
  <c r="P339" i="35"/>
  <c r="P338" i="35"/>
  <c r="P337" i="35"/>
  <c r="P336" i="35"/>
  <c r="P335" i="35"/>
  <c r="P334" i="35"/>
  <c r="P333" i="35"/>
  <c r="P332" i="35"/>
  <c r="P331" i="35"/>
  <c r="P330" i="35"/>
  <c r="P329" i="35"/>
  <c r="P328" i="35"/>
  <c r="P327" i="35"/>
  <c r="P326" i="35"/>
  <c r="P325" i="35"/>
  <c r="P324" i="35"/>
  <c r="P323" i="35"/>
  <c r="P322" i="35"/>
  <c r="P321" i="35"/>
  <c r="P320" i="35"/>
  <c r="P319" i="35"/>
  <c r="P318" i="35"/>
  <c r="P317" i="35"/>
  <c r="P316" i="35"/>
  <c r="P315" i="35"/>
  <c r="P314" i="35"/>
  <c r="P313" i="35"/>
  <c r="P312" i="35"/>
  <c r="P311" i="35"/>
  <c r="P310" i="35"/>
  <c r="P309" i="35"/>
  <c r="P308" i="35"/>
  <c r="P307" i="35"/>
  <c r="P306" i="35"/>
  <c r="P305" i="35"/>
  <c r="P304" i="35"/>
  <c r="P303" i="35"/>
  <c r="P302" i="35"/>
  <c r="P301" i="35"/>
  <c r="P300" i="35"/>
  <c r="P299" i="35"/>
  <c r="P298" i="35"/>
  <c r="P297" i="35"/>
  <c r="P296" i="35"/>
  <c r="P295" i="35"/>
  <c r="P294" i="35"/>
  <c r="P293" i="35"/>
  <c r="P292" i="35"/>
  <c r="P291" i="35"/>
  <c r="P290" i="35"/>
  <c r="P289" i="35"/>
  <c r="P288" i="35"/>
  <c r="P287" i="35"/>
  <c r="P286" i="35"/>
  <c r="P285" i="35"/>
  <c r="P284" i="35"/>
  <c r="P283" i="35"/>
  <c r="P282" i="35"/>
  <c r="P281" i="35"/>
  <c r="P280" i="35"/>
  <c r="P279" i="35"/>
  <c r="P278" i="35"/>
  <c r="P277" i="35"/>
  <c r="P276" i="35"/>
  <c r="P275" i="35"/>
  <c r="P274" i="35"/>
  <c r="P273" i="35"/>
  <c r="P272" i="35"/>
  <c r="P271" i="35"/>
  <c r="P270" i="35"/>
  <c r="P269" i="35"/>
  <c r="P268" i="35"/>
  <c r="P267" i="35"/>
  <c r="P266" i="35"/>
  <c r="P265" i="35"/>
  <c r="P264" i="35"/>
  <c r="P263" i="35"/>
  <c r="P262" i="35"/>
  <c r="P261" i="35"/>
  <c r="P260" i="35"/>
  <c r="P259" i="35"/>
  <c r="P258" i="35"/>
  <c r="P257" i="35"/>
  <c r="P256" i="35"/>
  <c r="P255" i="35"/>
  <c r="P254" i="35"/>
  <c r="P253" i="35"/>
  <c r="P252" i="35"/>
  <c r="P251" i="35"/>
  <c r="P250" i="35"/>
  <c r="P249" i="35"/>
  <c r="P248" i="35"/>
  <c r="P247" i="35"/>
  <c r="P246" i="35"/>
  <c r="P245" i="35"/>
  <c r="P244" i="35"/>
  <c r="P243" i="35"/>
  <c r="P242" i="35"/>
  <c r="P241" i="35"/>
  <c r="P240" i="35"/>
  <c r="P239" i="35"/>
  <c r="P238" i="35"/>
  <c r="P237" i="35"/>
  <c r="P236" i="35"/>
  <c r="P235" i="35"/>
  <c r="P234" i="35"/>
  <c r="P233" i="35"/>
  <c r="P232" i="35"/>
  <c r="P231" i="35"/>
  <c r="P230" i="35"/>
  <c r="P229" i="35"/>
  <c r="P228" i="35"/>
  <c r="P227" i="35"/>
  <c r="P226" i="35"/>
  <c r="P225" i="35"/>
  <c r="P224" i="35"/>
  <c r="P223" i="35"/>
  <c r="P222" i="35"/>
  <c r="P221" i="35"/>
  <c r="P220" i="35"/>
  <c r="P219" i="35"/>
  <c r="P218" i="35"/>
  <c r="P217" i="35"/>
  <c r="P216" i="35"/>
  <c r="P215" i="35"/>
  <c r="P214" i="35"/>
  <c r="P213" i="35"/>
  <c r="P212" i="35"/>
  <c r="P211" i="35"/>
  <c r="P210" i="35"/>
  <c r="P209" i="35"/>
  <c r="P208" i="35"/>
  <c r="P207" i="35"/>
  <c r="P206" i="35"/>
  <c r="P205" i="35"/>
  <c r="P204" i="35"/>
  <c r="P203" i="35"/>
  <c r="P202" i="35"/>
  <c r="P201" i="35"/>
  <c r="P200" i="35"/>
  <c r="P199" i="35"/>
  <c r="P198" i="35"/>
  <c r="P197" i="35"/>
  <c r="P196" i="35"/>
  <c r="P195" i="35"/>
  <c r="P194" i="35"/>
  <c r="P193" i="35"/>
  <c r="P192" i="35"/>
  <c r="P191" i="35"/>
  <c r="P190" i="35"/>
  <c r="P189" i="35"/>
  <c r="P188" i="35"/>
  <c r="P187" i="35"/>
  <c r="P186" i="35"/>
  <c r="P185" i="35"/>
  <c r="P184" i="35"/>
  <c r="P183" i="35"/>
  <c r="P182" i="35"/>
  <c r="P181" i="35"/>
  <c r="P180" i="35"/>
  <c r="P179" i="35"/>
  <c r="P178" i="35"/>
  <c r="P177" i="35"/>
  <c r="P176" i="35"/>
  <c r="P175" i="35"/>
  <c r="P174" i="35"/>
  <c r="P173" i="35"/>
  <c r="P172" i="35"/>
  <c r="P171" i="35"/>
  <c r="P170" i="35"/>
  <c r="P169" i="35"/>
  <c r="P168" i="35"/>
  <c r="P167" i="35"/>
  <c r="P166" i="35"/>
  <c r="P165" i="35"/>
  <c r="P164" i="35"/>
  <c r="P163" i="35"/>
  <c r="P162" i="35"/>
  <c r="P161" i="35"/>
  <c r="P160" i="35"/>
  <c r="P159" i="35"/>
  <c r="P158" i="35"/>
  <c r="P157" i="35"/>
  <c r="P156" i="35"/>
  <c r="P155" i="35"/>
  <c r="P154" i="35"/>
  <c r="P153" i="35"/>
  <c r="P152" i="35"/>
  <c r="P151" i="35"/>
  <c r="P150" i="35"/>
  <c r="P149" i="35"/>
  <c r="P148" i="35"/>
  <c r="P147" i="35"/>
  <c r="P146" i="35"/>
  <c r="P145" i="35"/>
  <c r="P144" i="35"/>
  <c r="P143" i="35"/>
  <c r="P142" i="35"/>
  <c r="P141" i="35"/>
  <c r="P140" i="35"/>
  <c r="P139" i="35"/>
  <c r="P138" i="35"/>
  <c r="P137" i="35"/>
  <c r="P136" i="35"/>
  <c r="P135" i="35"/>
  <c r="P134" i="35"/>
  <c r="P133" i="35"/>
  <c r="P132" i="35"/>
  <c r="P131" i="35"/>
  <c r="P130" i="35"/>
  <c r="P129" i="35"/>
  <c r="P128" i="35"/>
  <c r="P127" i="35"/>
  <c r="P126" i="35"/>
  <c r="P125" i="35"/>
  <c r="P124" i="35"/>
  <c r="P123" i="35"/>
  <c r="P122" i="35"/>
  <c r="P121" i="35"/>
  <c r="P120" i="35"/>
  <c r="P119" i="35"/>
  <c r="P118" i="35"/>
  <c r="P117" i="35"/>
  <c r="P116" i="35"/>
  <c r="P115" i="35"/>
  <c r="P114" i="35"/>
  <c r="P113" i="35"/>
  <c r="P112" i="35"/>
  <c r="P111" i="35"/>
  <c r="P110" i="35"/>
  <c r="P109" i="35"/>
  <c r="P108" i="35"/>
  <c r="P107" i="35"/>
  <c r="P106" i="35"/>
  <c r="P105" i="35"/>
  <c r="P104" i="35"/>
  <c r="P103" i="35"/>
  <c r="P102" i="35"/>
  <c r="P101" i="35"/>
  <c r="P100" i="35"/>
  <c r="P99" i="35"/>
  <c r="P98" i="35"/>
  <c r="P97" i="35"/>
  <c r="P96" i="35"/>
  <c r="P95" i="35"/>
  <c r="P94" i="35"/>
  <c r="P93" i="35"/>
  <c r="P92" i="35"/>
  <c r="P91" i="35"/>
  <c r="P90" i="35"/>
  <c r="P89" i="35"/>
  <c r="P88" i="35"/>
  <c r="P87" i="35"/>
  <c r="P86" i="35"/>
  <c r="P85" i="35"/>
  <c r="P84" i="35"/>
  <c r="P83" i="35"/>
  <c r="P82" i="35"/>
  <c r="P81" i="35"/>
  <c r="P80" i="35"/>
  <c r="P79" i="35"/>
  <c r="P78" i="35"/>
  <c r="P77" i="35"/>
  <c r="P76" i="35"/>
  <c r="P75" i="35"/>
  <c r="P74" i="35"/>
  <c r="P73" i="35"/>
  <c r="P72" i="35"/>
  <c r="P71" i="35"/>
  <c r="P70" i="35"/>
  <c r="P69" i="35"/>
  <c r="P68" i="35"/>
  <c r="P67" i="35"/>
  <c r="P66" i="35"/>
  <c r="P65" i="35"/>
  <c r="P64" i="35"/>
  <c r="P63" i="35"/>
  <c r="P62" i="35"/>
  <c r="P61" i="35"/>
  <c r="P60" i="35"/>
  <c r="P59" i="35"/>
  <c r="P58" i="35"/>
  <c r="P57" i="35"/>
  <c r="P56" i="35"/>
  <c r="P55" i="35"/>
  <c r="P54" i="35"/>
  <c r="P53" i="35"/>
  <c r="P52" i="35"/>
  <c r="P51" i="35"/>
  <c r="P50" i="35"/>
  <c r="P49" i="35"/>
  <c r="P48" i="35"/>
  <c r="P47" i="35"/>
  <c r="P46" i="35"/>
  <c r="P45" i="35"/>
  <c r="P44" i="35"/>
  <c r="P43" i="35"/>
  <c r="P42" i="35"/>
  <c r="P41" i="35"/>
  <c r="P40" i="35"/>
  <c r="P39" i="35"/>
  <c r="P38" i="35"/>
  <c r="P37" i="35"/>
  <c r="P36" i="35"/>
  <c r="P35" i="35"/>
  <c r="P34" i="35"/>
  <c r="P33" i="35"/>
  <c r="P32" i="35"/>
  <c r="P31" i="35"/>
  <c r="P30" i="35"/>
  <c r="P29" i="35"/>
  <c r="P28" i="35"/>
  <c r="P27" i="35"/>
  <c r="P26" i="35"/>
  <c r="P25" i="35"/>
  <c r="P24" i="35"/>
  <c r="P23" i="35"/>
  <c r="P22" i="35"/>
  <c r="P21" i="35"/>
  <c r="P20" i="35"/>
  <c r="P19" i="35"/>
  <c r="P18" i="35"/>
  <c r="K522" i="35"/>
  <c r="K521" i="35"/>
  <c r="K520" i="35"/>
  <c r="K519" i="35"/>
  <c r="K518" i="35"/>
  <c r="K517" i="35"/>
  <c r="K516" i="35"/>
  <c r="K515" i="35"/>
  <c r="K514" i="35"/>
  <c r="K513" i="35"/>
  <c r="K512" i="35"/>
  <c r="K511" i="35"/>
  <c r="K510" i="35"/>
  <c r="K509" i="35"/>
  <c r="K508" i="35"/>
  <c r="K507" i="35"/>
  <c r="K506" i="35"/>
  <c r="K505" i="35"/>
  <c r="K504" i="35"/>
  <c r="K503" i="35"/>
  <c r="K502" i="35"/>
  <c r="K501" i="35"/>
  <c r="K500" i="35"/>
  <c r="K499" i="35"/>
  <c r="K498" i="35"/>
  <c r="K497" i="35"/>
  <c r="K496" i="35"/>
  <c r="K495" i="35"/>
  <c r="K494" i="35"/>
  <c r="K493" i="35"/>
  <c r="K492" i="35"/>
  <c r="K491" i="35"/>
  <c r="K490" i="35"/>
  <c r="K489" i="35"/>
  <c r="K488" i="35"/>
  <c r="K487" i="35"/>
  <c r="K486" i="35"/>
  <c r="K485" i="35"/>
  <c r="K484" i="35"/>
  <c r="K483" i="35"/>
  <c r="K482" i="35"/>
  <c r="K481" i="35"/>
  <c r="K480" i="35"/>
  <c r="K479" i="35"/>
  <c r="K478" i="35"/>
  <c r="K477" i="35"/>
  <c r="K476" i="35"/>
  <c r="K475" i="35"/>
  <c r="K474" i="35"/>
  <c r="K473" i="35"/>
  <c r="K472" i="35"/>
  <c r="K471" i="35"/>
  <c r="K470" i="35"/>
  <c r="K469" i="35"/>
  <c r="K468" i="35"/>
  <c r="K467" i="35"/>
  <c r="K466" i="35"/>
  <c r="K465" i="35"/>
  <c r="K464" i="35"/>
  <c r="K463" i="35"/>
  <c r="K462" i="35"/>
  <c r="K461" i="35"/>
  <c r="K460" i="35"/>
  <c r="K459" i="35"/>
  <c r="K458" i="35"/>
  <c r="K457" i="35"/>
  <c r="K456" i="35"/>
  <c r="K455" i="35"/>
  <c r="K454" i="35"/>
  <c r="K453" i="35"/>
  <c r="K452" i="35"/>
  <c r="K451" i="35"/>
  <c r="K450" i="35"/>
  <c r="K449" i="35"/>
  <c r="K448" i="35"/>
  <c r="K447" i="35"/>
  <c r="K446" i="35"/>
  <c r="K445" i="35"/>
  <c r="K444" i="35"/>
  <c r="K443" i="35"/>
  <c r="K442" i="35"/>
  <c r="K441" i="35"/>
  <c r="K440" i="35"/>
  <c r="K439" i="35"/>
  <c r="K438" i="35"/>
  <c r="K437" i="35"/>
  <c r="K436" i="35"/>
  <c r="K435" i="35"/>
  <c r="K434" i="35"/>
  <c r="K433" i="35"/>
  <c r="K432" i="35"/>
  <c r="K431" i="35"/>
  <c r="K430" i="35"/>
  <c r="K429" i="35"/>
  <c r="K428" i="35"/>
  <c r="K427" i="35"/>
  <c r="K426" i="35"/>
  <c r="K425" i="35"/>
  <c r="K424" i="35"/>
  <c r="K423" i="35"/>
  <c r="K422" i="35"/>
  <c r="K421" i="35"/>
  <c r="K420" i="35"/>
  <c r="K419" i="35"/>
  <c r="K418" i="35"/>
  <c r="K417" i="35"/>
  <c r="K416" i="35"/>
  <c r="K415" i="35"/>
  <c r="K414" i="35"/>
  <c r="K413" i="35"/>
  <c r="K412" i="35"/>
  <c r="K411" i="35"/>
  <c r="K410" i="35"/>
  <c r="K409" i="35"/>
  <c r="K408" i="35"/>
  <c r="K407" i="35"/>
  <c r="K406" i="35"/>
  <c r="K405" i="35"/>
  <c r="K404" i="35"/>
  <c r="K403" i="35"/>
  <c r="K402" i="35"/>
  <c r="K401" i="35"/>
  <c r="K400" i="35"/>
  <c r="K399" i="35"/>
  <c r="K398" i="35"/>
  <c r="K397" i="35"/>
  <c r="K396" i="35"/>
  <c r="K395" i="35"/>
  <c r="K394" i="35"/>
  <c r="K393" i="35"/>
  <c r="K392" i="35"/>
  <c r="K391" i="35"/>
  <c r="K390" i="35"/>
  <c r="K389" i="35"/>
  <c r="K388" i="35"/>
  <c r="K387" i="35"/>
  <c r="K386" i="35"/>
  <c r="K385" i="35"/>
  <c r="K384" i="35"/>
  <c r="K383" i="35"/>
  <c r="K382" i="35"/>
  <c r="K381" i="35"/>
  <c r="K380" i="35"/>
  <c r="K379" i="35"/>
  <c r="K378" i="35"/>
  <c r="K377" i="35"/>
  <c r="K376" i="35"/>
  <c r="K375" i="35"/>
  <c r="K374" i="35"/>
  <c r="K373" i="35"/>
  <c r="K372" i="35"/>
  <c r="K371" i="35"/>
  <c r="K370" i="35"/>
  <c r="K369" i="35"/>
  <c r="K368" i="35"/>
  <c r="K367" i="35"/>
  <c r="K366" i="35"/>
  <c r="K365" i="35"/>
  <c r="K364" i="35"/>
  <c r="K363" i="35"/>
  <c r="K362" i="35"/>
  <c r="K361" i="35"/>
  <c r="K360" i="35"/>
  <c r="K359" i="35"/>
  <c r="K358" i="35"/>
  <c r="K357" i="35"/>
  <c r="K356" i="35"/>
  <c r="K355" i="35"/>
  <c r="K354" i="35"/>
  <c r="K353" i="35"/>
  <c r="K352" i="35"/>
  <c r="K351" i="35"/>
  <c r="K350" i="35"/>
  <c r="K349" i="35"/>
  <c r="K348" i="35"/>
  <c r="K347" i="35"/>
  <c r="K346" i="35"/>
  <c r="K345" i="35"/>
  <c r="K344" i="35"/>
  <c r="K343" i="35"/>
  <c r="K342" i="35"/>
  <c r="K341" i="35"/>
  <c r="K340" i="35"/>
  <c r="K339" i="35"/>
  <c r="K338" i="35"/>
  <c r="K337" i="35"/>
  <c r="K336" i="35"/>
  <c r="K335" i="35"/>
  <c r="K334" i="35"/>
  <c r="K333" i="35"/>
  <c r="K332" i="35"/>
  <c r="K331" i="35"/>
  <c r="K330" i="35"/>
  <c r="K329" i="35"/>
  <c r="K328" i="35"/>
  <c r="K327" i="35"/>
  <c r="K326" i="35"/>
  <c r="K325" i="35"/>
  <c r="K324" i="35"/>
  <c r="K323" i="35"/>
  <c r="K322" i="35"/>
  <c r="K321" i="35"/>
  <c r="K320" i="35"/>
  <c r="K319" i="35"/>
  <c r="K318" i="35"/>
  <c r="K317" i="35"/>
  <c r="K316" i="35"/>
  <c r="K315" i="35"/>
  <c r="K314" i="35"/>
  <c r="K313" i="35"/>
  <c r="K312" i="35"/>
  <c r="K311" i="35"/>
  <c r="K310" i="35"/>
  <c r="K309" i="35"/>
  <c r="K308" i="35"/>
  <c r="K307" i="35"/>
  <c r="K306" i="35"/>
  <c r="K305" i="35"/>
  <c r="K304" i="35"/>
  <c r="K303" i="35"/>
  <c r="K302" i="35"/>
  <c r="K301" i="35"/>
  <c r="K300" i="35"/>
  <c r="K299" i="35"/>
  <c r="K298" i="35"/>
  <c r="K297" i="35"/>
  <c r="K296" i="35"/>
  <c r="K295" i="35"/>
  <c r="K294" i="35"/>
  <c r="K293" i="35"/>
  <c r="K292" i="35"/>
  <c r="K291" i="35"/>
  <c r="K290" i="35"/>
  <c r="K289" i="35"/>
  <c r="K288" i="35"/>
  <c r="K287" i="35"/>
  <c r="K286" i="35"/>
  <c r="K285" i="35"/>
  <c r="K284" i="35"/>
  <c r="K283" i="35"/>
  <c r="K282" i="35"/>
  <c r="K281" i="35"/>
  <c r="K280" i="35"/>
  <c r="K279" i="35"/>
  <c r="K278" i="35"/>
  <c r="K277" i="35"/>
  <c r="K276" i="35"/>
  <c r="K275" i="35"/>
  <c r="K274" i="35"/>
  <c r="K273" i="35"/>
  <c r="K272" i="35"/>
  <c r="K271" i="35"/>
  <c r="K270" i="35"/>
  <c r="K269" i="35"/>
  <c r="K268" i="35"/>
  <c r="K267" i="35"/>
  <c r="K266" i="35"/>
  <c r="K265" i="35"/>
  <c r="K264" i="35"/>
  <c r="K263" i="35"/>
  <c r="K262" i="35"/>
  <c r="K261" i="35"/>
  <c r="K260" i="35"/>
  <c r="K259" i="35"/>
  <c r="K258" i="35"/>
  <c r="K257" i="35"/>
  <c r="K256" i="35"/>
  <c r="K255" i="35"/>
  <c r="K254" i="35"/>
  <c r="K253" i="35"/>
  <c r="K252" i="35"/>
  <c r="K251" i="35"/>
  <c r="K250" i="35"/>
  <c r="K249" i="35"/>
  <c r="K248" i="35"/>
  <c r="K247" i="35"/>
  <c r="K246" i="35"/>
  <c r="K245" i="35"/>
  <c r="K244" i="35"/>
  <c r="K243" i="35"/>
  <c r="K242" i="35"/>
  <c r="K241" i="35"/>
  <c r="K240" i="35"/>
  <c r="K239" i="35"/>
  <c r="K238" i="35"/>
  <c r="K237" i="35"/>
  <c r="K236" i="35"/>
  <c r="K235" i="35"/>
  <c r="K234" i="35"/>
  <c r="K233" i="35"/>
  <c r="K232" i="35"/>
  <c r="K231" i="35"/>
  <c r="K230" i="35"/>
  <c r="K229" i="35"/>
  <c r="K228" i="35"/>
  <c r="K227" i="35"/>
  <c r="K226" i="35"/>
  <c r="K225" i="35"/>
  <c r="K224" i="35"/>
  <c r="K223" i="35"/>
  <c r="K222" i="35"/>
  <c r="K221" i="35"/>
  <c r="K220" i="35"/>
  <c r="K219" i="35"/>
  <c r="K218" i="35"/>
  <c r="K217" i="35"/>
  <c r="K216" i="35"/>
  <c r="K215" i="35"/>
  <c r="K214" i="35"/>
  <c r="K213" i="35"/>
  <c r="K212" i="35"/>
  <c r="K211" i="35"/>
  <c r="K210" i="35"/>
  <c r="K209" i="35"/>
  <c r="K208" i="35"/>
  <c r="K207" i="35"/>
  <c r="K206" i="35"/>
  <c r="K205" i="35"/>
  <c r="K204" i="35"/>
  <c r="K203" i="35"/>
  <c r="K202" i="35"/>
  <c r="K201" i="35"/>
  <c r="K200" i="35"/>
  <c r="K199" i="35"/>
  <c r="K198" i="35"/>
  <c r="K197" i="35"/>
  <c r="K196" i="35"/>
  <c r="K195" i="35"/>
  <c r="K194" i="35"/>
  <c r="K193" i="35"/>
  <c r="K192" i="35"/>
  <c r="K191" i="35"/>
  <c r="K190" i="35"/>
  <c r="K189" i="35"/>
  <c r="K188" i="35"/>
  <c r="K187" i="35"/>
  <c r="K186" i="35"/>
  <c r="K185" i="35"/>
  <c r="K184" i="35"/>
  <c r="K183" i="35"/>
  <c r="K182" i="35"/>
  <c r="K181" i="35"/>
  <c r="K180" i="35"/>
  <c r="K179" i="35"/>
  <c r="K178" i="35"/>
  <c r="K177" i="35"/>
  <c r="K176" i="35"/>
  <c r="K175" i="35"/>
  <c r="K174" i="35"/>
  <c r="K173" i="35"/>
  <c r="K172" i="35"/>
  <c r="K171" i="35"/>
  <c r="K170" i="35"/>
  <c r="K169" i="35"/>
  <c r="K168" i="35"/>
  <c r="K167" i="35"/>
  <c r="K166" i="35"/>
  <c r="K165" i="35"/>
  <c r="K164" i="35"/>
  <c r="K163" i="35"/>
  <c r="K162" i="35"/>
  <c r="K161" i="35"/>
  <c r="K160" i="35"/>
  <c r="K159" i="35"/>
  <c r="K158" i="35"/>
  <c r="K157" i="35"/>
  <c r="K156" i="35"/>
  <c r="K155" i="35"/>
  <c r="K154" i="35"/>
  <c r="K153" i="35"/>
  <c r="K152" i="35"/>
  <c r="K151" i="35"/>
  <c r="K150" i="35"/>
  <c r="K149" i="35"/>
  <c r="K148" i="35"/>
  <c r="K147" i="35"/>
  <c r="K146" i="35"/>
  <c r="K145" i="35"/>
  <c r="K144" i="35"/>
  <c r="K143" i="35"/>
  <c r="K142" i="35"/>
  <c r="K141" i="35"/>
  <c r="K140" i="35"/>
  <c r="K139" i="35"/>
  <c r="K138" i="35"/>
  <c r="K137" i="35"/>
  <c r="K136" i="35"/>
  <c r="K135" i="35"/>
  <c r="K134" i="35"/>
  <c r="K133" i="35"/>
  <c r="K132" i="35"/>
  <c r="K131" i="35"/>
  <c r="K130" i="35"/>
  <c r="K129" i="35"/>
  <c r="K128" i="35"/>
  <c r="K127" i="35"/>
  <c r="K126" i="35"/>
  <c r="K125" i="35"/>
  <c r="K124" i="35"/>
  <c r="K123" i="35"/>
  <c r="K122" i="35"/>
  <c r="K121" i="35"/>
  <c r="K120" i="35"/>
  <c r="K119" i="35"/>
  <c r="K118" i="35"/>
  <c r="K117" i="35"/>
  <c r="K116" i="35"/>
  <c r="K115" i="35"/>
  <c r="K114" i="35"/>
  <c r="K113" i="35"/>
  <c r="K112" i="35"/>
  <c r="K111" i="35"/>
  <c r="K110" i="35"/>
  <c r="K109" i="35"/>
  <c r="K108" i="35"/>
  <c r="K107" i="35"/>
  <c r="K106" i="35"/>
  <c r="K105" i="35"/>
  <c r="K104" i="35"/>
  <c r="K103" i="35"/>
  <c r="K102" i="35"/>
  <c r="K101" i="35"/>
  <c r="K100" i="35"/>
  <c r="K99" i="35"/>
  <c r="K98" i="35"/>
  <c r="K97" i="35"/>
  <c r="K96" i="35"/>
  <c r="K95" i="35"/>
  <c r="K94" i="35"/>
  <c r="K93" i="35"/>
  <c r="K92" i="35"/>
  <c r="K91" i="35"/>
  <c r="K90" i="35"/>
  <c r="K89" i="35"/>
  <c r="K88" i="35"/>
  <c r="K87" i="35"/>
  <c r="K86" i="35"/>
  <c r="K85" i="35"/>
  <c r="K84" i="35"/>
  <c r="K83" i="35"/>
  <c r="K82" i="35"/>
  <c r="K81" i="35"/>
  <c r="K80" i="35"/>
  <c r="K79" i="35"/>
  <c r="K78" i="35"/>
  <c r="K77" i="35"/>
  <c r="K76" i="35"/>
  <c r="K75" i="35"/>
  <c r="K74"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1" i="35"/>
  <c r="K20" i="35"/>
  <c r="K19" i="35"/>
  <c r="K18" i="35"/>
  <c r="K16" i="35"/>
  <c r="K15" i="35"/>
  <c r="K14" i="35"/>
  <c r="K13" i="35"/>
  <c r="O25" i="36"/>
  <c r="O698" i="36"/>
  <c r="O697" i="36"/>
  <c r="O696" i="36"/>
  <c r="O695" i="36"/>
  <c r="O694" i="36"/>
  <c r="O693" i="36"/>
  <c r="O692" i="36"/>
  <c r="O691" i="36"/>
  <c r="O690" i="36"/>
  <c r="O689" i="36"/>
  <c r="O688" i="36"/>
  <c r="O687" i="36"/>
  <c r="O686" i="36"/>
  <c r="O685" i="36"/>
  <c r="O684" i="36"/>
  <c r="O683" i="36"/>
  <c r="O682" i="36"/>
  <c r="O681" i="36"/>
  <c r="O680" i="36"/>
  <c r="O679" i="36"/>
  <c r="O678" i="36"/>
  <c r="O677" i="36"/>
  <c r="O676" i="36"/>
  <c r="O675" i="36"/>
  <c r="O674" i="36"/>
  <c r="O673" i="36"/>
  <c r="O672" i="36"/>
  <c r="O671" i="36"/>
  <c r="O670" i="36"/>
  <c r="O669" i="36"/>
  <c r="O668" i="36"/>
  <c r="O667" i="36"/>
  <c r="O666" i="36"/>
  <c r="O665" i="36"/>
  <c r="O664" i="36"/>
  <c r="O663" i="36"/>
  <c r="O662" i="36"/>
  <c r="O661" i="36"/>
  <c r="O660" i="36"/>
  <c r="O659" i="36"/>
  <c r="O658" i="36"/>
  <c r="O657" i="36"/>
  <c r="O656" i="36"/>
  <c r="O655" i="36"/>
  <c r="O654" i="36"/>
  <c r="O653" i="36"/>
  <c r="O652" i="36"/>
  <c r="O651" i="36"/>
  <c r="O650" i="36"/>
  <c r="O649" i="36"/>
  <c r="O648" i="36"/>
  <c r="O647" i="36"/>
  <c r="O646" i="36"/>
  <c r="O645" i="36"/>
  <c r="O644" i="36"/>
  <c r="O643" i="36"/>
  <c r="O642" i="36"/>
  <c r="O641" i="36"/>
  <c r="O640" i="36"/>
  <c r="O639" i="36"/>
  <c r="O638" i="36"/>
  <c r="O637" i="36"/>
  <c r="O636" i="36"/>
  <c r="O635" i="36"/>
  <c r="O634" i="36"/>
  <c r="O633" i="36"/>
  <c r="O632" i="36"/>
  <c r="O631" i="36"/>
  <c r="O630" i="36"/>
  <c r="O629" i="36"/>
  <c r="O628" i="36"/>
  <c r="O627" i="36"/>
  <c r="O626" i="36"/>
  <c r="O625" i="36"/>
  <c r="O624" i="36"/>
  <c r="O623" i="36"/>
  <c r="O622" i="36"/>
  <c r="O621" i="36"/>
  <c r="O620" i="36"/>
  <c r="O619" i="36"/>
  <c r="O618" i="36"/>
  <c r="O617" i="36"/>
  <c r="O616" i="36"/>
  <c r="O615" i="36"/>
  <c r="O614" i="36"/>
  <c r="O613" i="36"/>
  <c r="O612" i="36"/>
  <c r="O611" i="36"/>
  <c r="O610" i="36"/>
  <c r="O609" i="36"/>
  <c r="O608" i="36"/>
  <c r="O607" i="36"/>
  <c r="O606" i="36"/>
  <c r="O605" i="36"/>
  <c r="O604" i="36"/>
  <c r="O603" i="36"/>
  <c r="O602" i="36"/>
  <c r="O601" i="36"/>
  <c r="O600" i="36"/>
  <c r="O599" i="36"/>
  <c r="O598" i="36"/>
  <c r="O597" i="36"/>
  <c r="O596" i="36"/>
  <c r="O595" i="36"/>
  <c r="O594" i="36"/>
  <c r="O593" i="36"/>
  <c r="O592" i="36"/>
  <c r="O591" i="36"/>
  <c r="O590" i="36"/>
  <c r="O589" i="36"/>
  <c r="O588" i="36"/>
  <c r="O587" i="36"/>
  <c r="O586" i="36"/>
  <c r="O585" i="36"/>
  <c r="O584" i="36"/>
  <c r="O583" i="36"/>
  <c r="O582" i="36"/>
  <c r="O581" i="36"/>
  <c r="O580" i="36"/>
  <c r="O579" i="36"/>
  <c r="O578" i="36"/>
  <c r="O577" i="36"/>
  <c r="O576" i="36"/>
  <c r="O575" i="36"/>
  <c r="O574" i="36"/>
  <c r="O573" i="36"/>
  <c r="O572" i="36"/>
  <c r="O571" i="36"/>
  <c r="O570" i="36"/>
  <c r="O569" i="36"/>
  <c r="O568" i="36"/>
  <c r="O567" i="36"/>
  <c r="O566" i="36"/>
  <c r="O565" i="36"/>
  <c r="O564" i="36"/>
  <c r="O563" i="36"/>
  <c r="O562" i="36"/>
  <c r="O561" i="36"/>
  <c r="O560" i="36"/>
  <c r="O559" i="36"/>
  <c r="O558" i="36"/>
  <c r="O557" i="36"/>
  <c r="O556" i="36"/>
  <c r="O555" i="36"/>
  <c r="O554" i="36"/>
  <c r="O553" i="36"/>
  <c r="O552" i="36"/>
  <c r="O551" i="36"/>
  <c r="O550" i="36"/>
  <c r="O549" i="36"/>
  <c r="O548" i="36"/>
  <c r="O547" i="36"/>
  <c r="O546" i="36"/>
  <c r="O545" i="36"/>
  <c r="O544" i="36"/>
  <c r="O543" i="36"/>
  <c r="O542" i="36"/>
  <c r="O541" i="36"/>
  <c r="O540" i="36"/>
  <c r="O539" i="36"/>
  <c r="O538" i="36"/>
  <c r="O537" i="36"/>
  <c r="O536" i="36"/>
  <c r="O535" i="36"/>
  <c r="O534" i="36"/>
  <c r="O533" i="36"/>
  <c r="O532" i="36"/>
  <c r="O531" i="36"/>
  <c r="O530" i="36"/>
  <c r="O529" i="36"/>
  <c r="O528" i="36"/>
  <c r="O527" i="36"/>
  <c r="O526" i="36"/>
  <c r="O525" i="36"/>
  <c r="O524" i="36"/>
  <c r="O523" i="36"/>
  <c r="O522" i="36"/>
  <c r="O521" i="36"/>
  <c r="O520" i="36"/>
  <c r="O519" i="36"/>
  <c r="O518" i="36"/>
  <c r="O517" i="36"/>
  <c r="O516" i="36"/>
  <c r="O515" i="36"/>
  <c r="O514" i="36"/>
  <c r="O513" i="36"/>
  <c r="O512" i="36"/>
  <c r="O511" i="36"/>
  <c r="O510" i="36"/>
  <c r="O509" i="36"/>
  <c r="O508" i="36"/>
  <c r="O507" i="36"/>
  <c r="O506" i="36"/>
  <c r="O505" i="36"/>
  <c r="O504" i="36"/>
  <c r="O503" i="36"/>
  <c r="O502" i="36"/>
  <c r="O501" i="36"/>
  <c r="O500" i="36"/>
  <c r="O499" i="36"/>
  <c r="O498" i="36"/>
  <c r="O497" i="36"/>
  <c r="O496" i="36"/>
  <c r="O495" i="36"/>
  <c r="O494" i="36"/>
  <c r="O493" i="36"/>
  <c r="O492" i="36"/>
  <c r="O491" i="36"/>
  <c r="O490" i="36"/>
  <c r="O489" i="36"/>
  <c r="O488" i="36"/>
  <c r="O487" i="36"/>
  <c r="O486" i="36"/>
  <c r="O485" i="36"/>
  <c r="O484" i="36"/>
  <c r="O483" i="36"/>
  <c r="O482" i="36"/>
  <c r="O481" i="36"/>
  <c r="O480" i="36"/>
  <c r="O479" i="36"/>
  <c r="O478" i="36"/>
  <c r="O477" i="36"/>
  <c r="O476" i="36"/>
  <c r="O475" i="36"/>
  <c r="O474" i="36"/>
  <c r="O473" i="36"/>
  <c r="O472" i="36"/>
  <c r="O471" i="36"/>
  <c r="O470" i="36"/>
  <c r="O469" i="36"/>
  <c r="O468" i="36"/>
  <c r="O467" i="36"/>
  <c r="O466" i="36"/>
  <c r="O465" i="36"/>
  <c r="O464" i="36"/>
  <c r="O463" i="36"/>
  <c r="O462" i="36"/>
  <c r="O461" i="36"/>
  <c r="O460" i="36"/>
  <c r="O459" i="36"/>
  <c r="O458" i="36"/>
  <c r="O457" i="36"/>
  <c r="O456" i="36"/>
  <c r="O455" i="36"/>
  <c r="O454" i="36"/>
  <c r="O453" i="36"/>
  <c r="O452" i="36"/>
  <c r="O451" i="36"/>
  <c r="O450" i="36"/>
  <c r="O449" i="36"/>
  <c r="O448" i="36"/>
  <c r="O447" i="36"/>
  <c r="O446" i="36"/>
  <c r="O445" i="36"/>
  <c r="O444" i="36"/>
  <c r="O443" i="36"/>
  <c r="O442" i="36"/>
  <c r="O441" i="36"/>
  <c r="O440" i="36"/>
  <c r="O439" i="36"/>
  <c r="O438" i="36"/>
  <c r="O437" i="36"/>
  <c r="O436" i="36"/>
  <c r="O435" i="36"/>
  <c r="O434" i="36"/>
  <c r="O433" i="36"/>
  <c r="O432" i="36"/>
  <c r="O431" i="36"/>
  <c r="O430" i="36"/>
  <c r="O429" i="36"/>
  <c r="O428" i="36"/>
  <c r="O427" i="36"/>
  <c r="O426" i="36"/>
  <c r="O425" i="36"/>
  <c r="O424" i="36"/>
  <c r="O423" i="36"/>
  <c r="O422" i="36"/>
  <c r="O421" i="36"/>
  <c r="O420" i="36"/>
  <c r="O419" i="36"/>
  <c r="O418" i="36"/>
  <c r="O417" i="36"/>
  <c r="O416" i="36"/>
  <c r="O415" i="36"/>
  <c r="O414" i="36"/>
  <c r="O413" i="36"/>
  <c r="O412" i="36"/>
  <c r="O411" i="36"/>
  <c r="O410" i="36"/>
  <c r="O409" i="36"/>
  <c r="O408" i="36"/>
  <c r="O407" i="36"/>
  <c r="O406" i="36"/>
  <c r="O405" i="36"/>
  <c r="O404" i="36"/>
  <c r="O403" i="36"/>
  <c r="O402" i="36"/>
  <c r="O401" i="36"/>
  <c r="O400" i="36"/>
  <c r="O399" i="36"/>
  <c r="O398" i="36"/>
  <c r="O397" i="36"/>
  <c r="O396" i="36"/>
  <c r="O395" i="36"/>
  <c r="O394" i="36"/>
  <c r="O393" i="36"/>
  <c r="O392" i="36"/>
  <c r="O391" i="36"/>
  <c r="O390" i="36"/>
  <c r="O389" i="36"/>
  <c r="O388" i="36"/>
  <c r="O387" i="36"/>
  <c r="O386" i="36"/>
  <c r="O385" i="36"/>
  <c r="O384" i="36"/>
  <c r="O383" i="36"/>
  <c r="O382" i="36"/>
  <c r="O381" i="36"/>
  <c r="O380" i="36"/>
  <c r="O379" i="36"/>
  <c r="O378" i="36"/>
  <c r="O377" i="36"/>
  <c r="O376" i="36"/>
  <c r="O375" i="36"/>
  <c r="O374" i="36"/>
  <c r="O373" i="36"/>
  <c r="O372" i="36"/>
  <c r="O371" i="36"/>
  <c r="O370" i="36"/>
  <c r="O369" i="36"/>
  <c r="O368" i="36"/>
  <c r="O367" i="36"/>
  <c r="O366" i="36"/>
  <c r="O365" i="36"/>
  <c r="O364" i="36"/>
  <c r="O363" i="36"/>
  <c r="O362" i="36"/>
  <c r="O361" i="36"/>
  <c r="O360" i="36"/>
  <c r="O359" i="36"/>
  <c r="O358" i="36"/>
  <c r="O357" i="36"/>
  <c r="O356" i="36"/>
  <c r="O355" i="36"/>
  <c r="O354" i="36"/>
  <c r="O353" i="36"/>
  <c r="O352" i="36"/>
  <c r="O351" i="36"/>
  <c r="O350" i="36"/>
  <c r="O349" i="36"/>
  <c r="O348" i="36"/>
  <c r="O347" i="36"/>
  <c r="O346" i="36"/>
  <c r="O345" i="36"/>
  <c r="O344" i="36"/>
  <c r="O343" i="36"/>
  <c r="O342" i="36"/>
  <c r="O341" i="36"/>
  <c r="O340" i="36"/>
  <c r="O339" i="36"/>
  <c r="O338" i="36"/>
  <c r="O337" i="36"/>
  <c r="O336" i="36"/>
  <c r="O335" i="36"/>
  <c r="O334" i="36"/>
  <c r="O333" i="36"/>
  <c r="O332" i="36"/>
  <c r="O331" i="36"/>
  <c r="O330" i="36"/>
  <c r="O329" i="36"/>
  <c r="O328" i="36"/>
  <c r="O327" i="36"/>
  <c r="O326" i="36"/>
  <c r="O325" i="36"/>
  <c r="O324" i="36"/>
  <c r="O323" i="36"/>
  <c r="O322" i="36"/>
  <c r="O321" i="36"/>
  <c r="O320" i="36"/>
  <c r="O319" i="36"/>
  <c r="O318" i="36"/>
  <c r="O317" i="36"/>
  <c r="O316" i="36"/>
  <c r="O315" i="36"/>
  <c r="O314" i="36"/>
  <c r="O313" i="36"/>
  <c r="O312" i="36"/>
  <c r="O311" i="36"/>
  <c r="O310" i="36"/>
  <c r="O309" i="36"/>
  <c r="O308" i="36"/>
  <c r="O307" i="36"/>
  <c r="O306" i="36"/>
  <c r="O305" i="36"/>
  <c r="O304" i="36"/>
  <c r="O303" i="36"/>
  <c r="O302" i="36"/>
  <c r="O301" i="36"/>
  <c r="O300" i="36"/>
  <c r="O299" i="36"/>
  <c r="O298" i="36"/>
  <c r="O297" i="36"/>
  <c r="O296" i="36"/>
  <c r="O295" i="36"/>
  <c r="O294" i="36"/>
  <c r="O293" i="36"/>
  <c r="O292" i="36"/>
  <c r="O291" i="36"/>
  <c r="O290" i="36"/>
  <c r="O289" i="36"/>
  <c r="O288" i="36"/>
  <c r="O287" i="36"/>
  <c r="O286" i="36"/>
  <c r="O285" i="36"/>
  <c r="O284" i="36"/>
  <c r="O283" i="36"/>
  <c r="O282" i="36"/>
  <c r="O281" i="36"/>
  <c r="O280" i="36"/>
  <c r="O279" i="36"/>
  <c r="O278" i="36"/>
  <c r="O277" i="36"/>
  <c r="O276" i="36"/>
  <c r="O275" i="36"/>
  <c r="O274" i="36"/>
  <c r="O273" i="36"/>
  <c r="O272" i="36"/>
  <c r="O271" i="36"/>
  <c r="O270" i="36"/>
  <c r="O269" i="36"/>
  <c r="O268" i="36"/>
  <c r="O267" i="36"/>
  <c r="O266" i="36"/>
  <c r="O265" i="36"/>
  <c r="O264" i="36"/>
  <c r="O263" i="36"/>
  <c r="O262" i="36"/>
  <c r="O261" i="36"/>
  <c r="O260" i="36"/>
  <c r="O259" i="36"/>
  <c r="O258" i="36"/>
  <c r="O257" i="36"/>
  <c r="O256" i="36"/>
  <c r="O255" i="36"/>
  <c r="O254" i="36"/>
  <c r="O253" i="36"/>
  <c r="O252" i="36"/>
  <c r="O251" i="36"/>
  <c r="O250" i="36"/>
  <c r="O249" i="36"/>
  <c r="O248" i="36"/>
  <c r="O247" i="36"/>
  <c r="O246" i="36"/>
  <c r="O245" i="36"/>
  <c r="O244" i="36"/>
  <c r="O243" i="36"/>
  <c r="O242" i="36"/>
  <c r="O241" i="36"/>
  <c r="O240" i="36"/>
  <c r="O239" i="36"/>
  <c r="O238" i="36"/>
  <c r="O237" i="36"/>
  <c r="O236" i="36"/>
  <c r="O235" i="36"/>
  <c r="O234" i="36"/>
  <c r="O233" i="36"/>
  <c r="O232" i="36"/>
  <c r="O231" i="36"/>
  <c r="O230" i="36"/>
  <c r="O229" i="36"/>
  <c r="O228" i="36"/>
  <c r="O227" i="36"/>
  <c r="O226" i="36"/>
  <c r="O225" i="36"/>
  <c r="O224" i="36"/>
  <c r="O223" i="36"/>
  <c r="O222" i="36"/>
  <c r="O221" i="36"/>
  <c r="O220" i="36"/>
  <c r="O219" i="36"/>
  <c r="O218" i="36"/>
  <c r="O217" i="36"/>
  <c r="O216" i="36"/>
  <c r="O215" i="36"/>
  <c r="O214" i="36"/>
  <c r="O213" i="36"/>
  <c r="O212" i="36"/>
  <c r="O211" i="36"/>
  <c r="O210" i="36"/>
  <c r="O209" i="36"/>
  <c r="O208" i="36"/>
  <c r="O207" i="36"/>
  <c r="O206" i="36"/>
  <c r="O205" i="36"/>
  <c r="O204" i="36"/>
  <c r="O203" i="36"/>
  <c r="O202" i="36"/>
  <c r="O201" i="36"/>
  <c r="O200" i="36"/>
  <c r="O199" i="36"/>
  <c r="O198" i="36"/>
  <c r="O197" i="36"/>
  <c r="O196" i="36"/>
  <c r="O195" i="36"/>
  <c r="O194" i="36"/>
  <c r="O193" i="36"/>
  <c r="O192" i="36"/>
  <c r="O191" i="36"/>
  <c r="O190" i="36"/>
  <c r="O189" i="36"/>
  <c r="O188" i="36"/>
  <c r="O187" i="36"/>
  <c r="O186" i="36"/>
  <c r="O185" i="36"/>
  <c r="O184" i="36"/>
  <c r="O183" i="36"/>
  <c r="O182" i="36"/>
  <c r="O181" i="36"/>
  <c r="O180" i="36"/>
  <c r="O179" i="36"/>
  <c r="O178" i="36"/>
  <c r="O177" i="36"/>
  <c r="O176" i="36"/>
  <c r="O175" i="36"/>
  <c r="O174" i="36"/>
  <c r="O173" i="36"/>
  <c r="O172" i="36"/>
  <c r="O171" i="36"/>
  <c r="O170" i="36"/>
  <c r="O169" i="36"/>
  <c r="O168" i="36"/>
  <c r="O167" i="36"/>
  <c r="O166" i="36"/>
  <c r="O165" i="36"/>
  <c r="O164" i="36"/>
  <c r="O163" i="36"/>
  <c r="O162" i="36"/>
  <c r="O161" i="36"/>
  <c r="O160" i="36"/>
  <c r="O159" i="36"/>
  <c r="O158" i="36"/>
  <c r="O157" i="36"/>
  <c r="O156" i="36"/>
  <c r="O155" i="36"/>
  <c r="O154" i="36"/>
  <c r="O153" i="36"/>
  <c r="O152" i="36"/>
  <c r="O151" i="36"/>
  <c r="O150" i="36"/>
  <c r="O149" i="36"/>
  <c r="O148" i="36"/>
  <c r="O147" i="36"/>
  <c r="O146" i="36"/>
  <c r="O145" i="36"/>
  <c r="O144" i="36"/>
  <c r="O143" i="36"/>
  <c r="O142" i="36"/>
  <c r="O141" i="36"/>
  <c r="O140" i="36"/>
  <c r="O139" i="36"/>
  <c r="O138" i="36"/>
  <c r="O137" i="36"/>
  <c r="O136" i="36"/>
  <c r="O135" i="36"/>
  <c r="O134" i="36"/>
  <c r="O133" i="36"/>
  <c r="O132" i="36"/>
  <c r="O131" i="36"/>
  <c r="O130" i="36"/>
  <c r="O129" i="36"/>
  <c r="O128" i="36"/>
  <c r="O127" i="36"/>
  <c r="O126" i="36"/>
  <c r="O125" i="36"/>
  <c r="O124" i="36"/>
  <c r="O123" i="36"/>
  <c r="O122" i="36"/>
  <c r="O121" i="36"/>
  <c r="O120" i="36"/>
  <c r="O119" i="36"/>
  <c r="O118" i="36"/>
  <c r="O117" i="36"/>
  <c r="O116" i="36"/>
  <c r="O115" i="36"/>
  <c r="O114" i="36"/>
  <c r="O113" i="36"/>
  <c r="O112" i="36"/>
  <c r="O111" i="36"/>
  <c r="O110" i="36"/>
  <c r="O109" i="36"/>
  <c r="O108" i="36"/>
  <c r="O107" i="36"/>
  <c r="O106" i="36"/>
  <c r="O105" i="36"/>
  <c r="O104" i="36"/>
  <c r="O103" i="36"/>
  <c r="O102" i="36"/>
  <c r="O101" i="36"/>
  <c r="O100" i="36"/>
  <c r="O99" i="36"/>
  <c r="O98" i="36"/>
  <c r="O97" i="36"/>
  <c r="O96" i="36"/>
  <c r="O95" i="36"/>
  <c r="O94" i="36"/>
  <c r="O93" i="36"/>
  <c r="O92" i="36"/>
  <c r="O91" i="36"/>
  <c r="O90" i="36"/>
  <c r="O89" i="36"/>
  <c r="O88" i="36"/>
  <c r="O87" i="36"/>
  <c r="O86" i="36"/>
  <c r="O85" i="36"/>
  <c r="O84" i="36"/>
  <c r="O83" i="36"/>
  <c r="O82" i="36"/>
  <c r="O81" i="36"/>
  <c r="O80" i="36"/>
  <c r="O79" i="36"/>
  <c r="O78" i="36"/>
  <c r="O77" i="36"/>
  <c r="O76" i="36"/>
  <c r="O75" i="36"/>
  <c r="O74" i="36"/>
  <c r="O73" i="36"/>
  <c r="O72" i="36"/>
  <c r="O71" i="36"/>
  <c r="O70" i="36"/>
  <c r="O69" i="36"/>
  <c r="O68" i="36"/>
  <c r="O67" i="36"/>
  <c r="O66" i="36"/>
  <c r="O65" i="36"/>
  <c r="O64" i="36"/>
  <c r="O63" i="36"/>
  <c r="O62" i="36"/>
  <c r="O61" i="36"/>
  <c r="O60" i="36"/>
  <c r="O59" i="36"/>
  <c r="O58" i="36"/>
  <c r="O57" i="36"/>
  <c r="O56" i="36"/>
  <c r="O55" i="36"/>
  <c r="O54" i="36"/>
  <c r="O53" i="36"/>
  <c r="O52" i="36"/>
  <c r="O51" i="36"/>
  <c r="O50" i="36"/>
  <c r="O49" i="36"/>
  <c r="O48" i="36"/>
  <c r="O47" i="36"/>
  <c r="O46" i="36"/>
  <c r="O45" i="36"/>
  <c r="O44" i="36"/>
  <c r="O43" i="36"/>
  <c r="O42" i="36"/>
  <c r="O41" i="36"/>
  <c r="O40" i="36"/>
  <c r="O39" i="36"/>
  <c r="O38" i="36"/>
  <c r="O37" i="36"/>
  <c r="O36" i="36"/>
  <c r="O35" i="36"/>
  <c r="O34" i="36"/>
  <c r="O33" i="36"/>
  <c r="O32" i="36"/>
  <c r="O31" i="36"/>
  <c r="O30" i="36"/>
  <c r="O29" i="36"/>
  <c r="O28" i="36"/>
  <c r="O27" i="36"/>
  <c r="O26" i="36"/>
  <c r="O24" i="36"/>
  <c r="O23" i="36"/>
  <c r="O22" i="36"/>
  <c r="O21" i="36"/>
  <c r="O20" i="36"/>
  <c r="O19" i="36"/>
  <c r="O18" i="36"/>
  <c r="O17" i="36"/>
  <c r="O16" i="36"/>
  <c r="T698" i="36" l="1"/>
  <c r="T697" i="36"/>
  <c r="T696" i="36"/>
  <c r="T695" i="36"/>
  <c r="T694" i="36"/>
  <c r="T693" i="36"/>
  <c r="T692" i="36"/>
  <c r="T691" i="36"/>
  <c r="T690" i="36"/>
  <c r="T689" i="36"/>
  <c r="T688" i="36"/>
  <c r="T687" i="36"/>
  <c r="T686" i="36"/>
  <c r="T685" i="36"/>
  <c r="T684" i="36"/>
  <c r="T683" i="36"/>
  <c r="T682" i="36"/>
  <c r="T681" i="36"/>
  <c r="T680" i="36"/>
  <c r="T679" i="36"/>
  <c r="T678" i="36"/>
  <c r="T677" i="36"/>
  <c r="T676" i="36"/>
  <c r="T675" i="36"/>
  <c r="T674" i="36"/>
  <c r="T673" i="36"/>
  <c r="T672" i="36"/>
  <c r="T671" i="36"/>
  <c r="T670" i="36"/>
  <c r="T669" i="36"/>
  <c r="T668" i="36"/>
  <c r="T667" i="36"/>
  <c r="T666" i="36"/>
  <c r="T665" i="36"/>
  <c r="T664" i="36"/>
  <c r="T663" i="36"/>
  <c r="T662" i="36"/>
  <c r="T661" i="36"/>
  <c r="T660" i="36"/>
  <c r="T659" i="36"/>
  <c r="T658" i="36"/>
  <c r="T657" i="36"/>
  <c r="T656" i="36"/>
  <c r="T655" i="36"/>
  <c r="T654" i="36"/>
  <c r="T653" i="36"/>
  <c r="T652" i="36"/>
  <c r="T651" i="36"/>
  <c r="T650" i="36"/>
  <c r="T649" i="36"/>
  <c r="T648" i="36"/>
  <c r="T647" i="36"/>
  <c r="T646" i="36"/>
  <c r="T645" i="36"/>
  <c r="T644" i="36"/>
  <c r="T643" i="36"/>
  <c r="T642" i="36"/>
  <c r="T641" i="36"/>
  <c r="T640" i="36"/>
  <c r="T639" i="36"/>
  <c r="T638" i="36"/>
  <c r="T637" i="36"/>
  <c r="T636" i="36"/>
  <c r="T635" i="36"/>
  <c r="T634" i="36"/>
  <c r="T633" i="36"/>
  <c r="T632" i="36"/>
  <c r="T631" i="36"/>
  <c r="T630" i="36"/>
  <c r="T629" i="36"/>
  <c r="T628" i="36"/>
  <c r="T627" i="36"/>
  <c r="T626" i="36"/>
  <c r="T625" i="36"/>
  <c r="T624" i="36"/>
  <c r="T623" i="36"/>
  <c r="T622" i="36"/>
  <c r="T621" i="36"/>
  <c r="T620" i="36"/>
  <c r="T619" i="36"/>
  <c r="T618" i="36"/>
  <c r="T617" i="36"/>
  <c r="T616" i="36"/>
  <c r="T615" i="36"/>
  <c r="T614" i="36"/>
  <c r="T613" i="36"/>
  <c r="T612" i="36"/>
  <c r="T611" i="36"/>
  <c r="T610" i="36"/>
  <c r="T609" i="36"/>
  <c r="T608" i="36"/>
  <c r="T607" i="36"/>
  <c r="T606" i="36"/>
  <c r="T605" i="36"/>
  <c r="T604" i="36"/>
  <c r="T603" i="36"/>
  <c r="T602" i="36"/>
  <c r="T601" i="36"/>
  <c r="T600" i="36"/>
  <c r="T599" i="36"/>
  <c r="T598" i="36"/>
  <c r="T597" i="36"/>
  <c r="T596" i="36"/>
  <c r="T595" i="36"/>
  <c r="T594" i="36"/>
  <c r="T593" i="36"/>
  <c r="T592" i="36"/>
  <c r="T591" i="36"/>
  <c r="T590" i="36"/>
  <c r="T589" i="36"/>
  <c r="T588" i="36"/>
  <c r="T587" i="36"/>
  <c r="T586" i="36"/>
  <c r="T585" i="36"/>
  <c r="T584" i="36"/>
  <c r="T583" i="36"/>
  <c r="T582" i="36"/>
  <c r="T581" i="36"/>
  <c r="T580" i="36"/>
  <c r="T579" i="36"/>
  <c r="T578" i="36"/>
  <c r="T577" i="36"/>
  <c r="T576" i="36"/>
  <c r="T575" i="36"/>
  <c r="T574" i="36"/>
  <c r="T573" i="36"/>
  <c r="T572" i="36"/>
  <c r="T571" i="36"/>
  <c r="T570" i="36"/>
  <c r="T569" i="36"/>
  <c r="T568" i="36"/>
  <c r="T567" i="36"/>
  <c r="T566" i="36"/>
  <c r="T565" i="36"/>
  <c r="T564" i="36"/>
  <c r="T563" i="36"/>
  <c r="T562" i="36"/>
  <c r="T561" i="36"/>
  <c r="T560" i="36"/>
  <c r="T559" i="36"/>
  <c r="T558" i="36"/>
  <c r="T557" i="36"/>
  <c r="T556" i="36"/>
  <c r="T555" i="36"/>
  <c r="T554" i="36"/>
  <c r="T553" i="36"/>
  <c r="T552" i="36"/>
  <c r="T551" i="36"/>
  <c r="T550" i="36"/>
  <c r="T549" i="36"/>
  <c r="T548" i="36"/>
  <c r="T547" i="36"/>
  <c r="T546" i="36"/>
  <c r="T545" i="36"/>
  <c r="T544" i="36"/>
  <c r="T543" i="36"/>
  <c r="T542" i="36"/>
  <c r="T541" i="36"/>
  <c r="T540" i="36"/>
  <c r="T539" i="36"/>
  <c r="T538" i="36"/>
  <c r="T537" i="36"/>
  <c r="T536" i="36"/>
  <c r="T535" i="36"/>
  <c r="T534" i="36"/>
  <c r="T533" i="36"/>
  <c r="T532" i="36"/>
  <c r="T531" i="36"/>
  <c r="T530" i="36"/>
  <c r="T529" i="36"/>
  <c r="T528" i="36"/>
  <c r="T527" i="36"/>
  <c r="T526" i="36"/>
  <c r="T525" i="36"/>
  <c r="T524" i="36"/>
  <c r="T523" i="36"/>
  <c r="T522" i="36"/>
  <c r="T521" i="36"/>
  <c r="T520" i="36"/>
  <c r="T519" i="36"/>
  <c r="T518" i="36"/>
  <c r="T517" i="36"/>
  <c r="T516" i="36"/>
  <c r="T515" i="36"/>
  <c r="T514" i="36"/>
  <c r="T513" i="36"/>
  <c r="T512" i="36"/>
  <c r="T511" i="36"/>
  <c r="T510" i="36"/>
  <c r="T509" i="36"/>
  <c r="T508" i="36"/>
  <c r="T507" i="36"/>
  <c r="T506" i="36"/>
  <c r="T505" i="36"/>
  <c r="T504" i="36"/>
  <c r="T503" i="36"/>
  <c r="T502" i="36"/>
  <c r="T501" i="36"/>
  <c r="T500" i="36"/>
  <c r="T499" i="36"/>
  <c r="T498" i="36"/>
  <c r="T497" i="36"/>
  <c r="T496" i="36"/>
  <c r="T495" i="36"/>
  <c r="T494" i="36"/>
  <c r="T493" i="36"/>
  <c r="T492" i="36"/>
  <c r="T491" i="36"/>
  <c r="T490" i="36"/>
  <c r="T489" i="36"/>
  <c r="T488" i="36"/>
  <c r="T487" i="36"/>
  <c r="T486" i="36"/>
  <c r="T485" i="36"/>
  <c r="T484" i="36"/>
  <c r="T483" i="36"/>
  <c r="T482" i="36"/>
  <c r="T481" i="36"/>
  <c r="T480" i="36"/>
  <c r="T479" i="36"/>
  <c r="T478" i="36"/>
  <c r="T477" i="36"/>
  <c r="T476" i="36"/>
  <c r="T475" i="36"/>
  <c r="T474" i="36"/>
  <c r="T473" i="36"/>
  <c r="T472" i="36"/>
  <c r="T471" i="36"/>
  <c r="T470" i="36"/>
  <c r="T469" i="36"/>
  <c r="T468" i="36"/>
  <c r="T467" i="36"/>
  <c r="T466" i="36"/>
  <c r="T465" i="36"/>
  <c r="T464" i="36"/>
  <c r="T463" i="36"/>
  <c r="T462" i="36"/>
  <c r="T461" i="36"/>
  <c r="T460" i="36"/>
  <c r="T459" i="36"/>
  <c r="T458" i="36"/>
  <c r="T457" i="36"/>
  <c r="T456" i="36"/>
  <c r="T455" i="36"/>
  <c r="T454" i="36"/>
  <c r="T453" i="36"/>
  <c r="T452" i="36"/>
  <c r="T451" i="36"/>
  <c r="T450" i="36"/>
  <c r="T449" i="36"/>
  <c r="T448" i="36"/>
  <c r="T447" i="36"/>
  <c r="T446" i="36"/>
  <c r="T445" i="36"/>
  <c r="T444" i="36"/>
  <c r="T443" i="36"/>
  <c r="T442" i="36"/>
  <c r="T441" i="36"/>
  <c r="T440" i="36"/>
  <c r="T439" i="36"/>
  <c r="T438" i="36"/>
  <c r="T437" i="36"/>
  <c r="T436" i="36"/>
  <c r="T435" i="36"/>
  <c r="T434" i="36"/>
  <c r="T433" i="36"/>
  <c r="T432" i="36"/>
  <c r="T431" i="36"/>
  <c r="T430" i="36"/>
  <c r="T429" i="36"/>
  <c r="T428" i="36"/>
  <c r="T427" i="36"/>
  <c r="T426" i="36"/>
  <c r="T425" i="36"/>
  <c r="T424" i="36"/>
  <c r="T423" i="36"/>
  <c r="T422" i="36"/>
  <c r="T421" i="36"/>
  <c r="T420" i="36"/>
  <c r="T419" i="36"/>
  <c r="T418" i="36"/>
  <c r="T417" i="36"/>
  <c r="T416" i="36"/>
  <c r="T415" i="36"/>
  <c r="T414" i="36"/>
  <c r="T413" i="36"/>
  <c r="T412" i="36"/>
  <c r="T411" i="36"/>
  <c r="T410" i="36"/>
  <c r="T409" i="36"/>
  <c r="T408" i="36"/>
  <c r="T407" i="36"/>
  <c r="T406" i="36"/>
  <c r="T405" i="36"/>
  <c r="T404" i="36"/>
  <c r="T403" i="36"/>
  <c r="T402" i="36"/>
  <c r="T401" i="36"/>
  <c r="T400" i="36"/>
  <c r="T399" i="36"/>
  <c r="T398" i="36"/>
  <c r="T397" i="36"/>
  <c r="T396" i="36"/>
  <c r="T395" i="36"/>
  <c r="T394" i="36"/>
  <c r="T393" i="36"/>
  <c r="T392" i="36"/>
  <c r="T391" i="36"/>
  <c r="T390" i="36"/>
  <c r="T389" i="36"/>
  <c r="T388" i="36"/>
  <c r="T387" i="36"/>
  <c r="T386" i="36"/>
  <c r="T385" i="36"/>
  <c r="T384" i="36"/>
  <c r="T383" i="36"/>
  <c r="T382" i="36"/>
  <c r="T381" i="36"/>
  <c r="T380" i="36"/>
  <c r="T379" i="36"/>
  <c r="T378" i="36"/>
  <c r="T377" i="36"/>
  <c r="T376" i="36"/>
  <c r="T375" i="36"/>
  <c r="T374" i="36"/>
  <c r="T373" i="36"/>
  <c r="T372" i="36"/>
  <c r="T371" i="36"/>
  <c r="T370" i="36"/>
  <c r="T369" i="36"/>
  <c r="T368" i="36"/>
  <c r="T367" i="36"/>
  <c r="T366" i="36"/>
  <c r="T365" i="36"/>
  <c r="T364" i="36"/>
  <c r="T363" i="36"/>
  <c r="T362" i="36"/>
  <c r="T361" i="36"/>
  <c r="T360" i="36"/>
  <c r="T359" i="36"/>
  <c r="T358" i="36"/>
  <c r="T357" i="36"/>
  <c r="T356" i="36"/>
  <c r="T355" i="36"/>
  <c r="T354" i="36"/>
  <c r="T353" i="36"/>
  <c r="T352" i="36"/>
  <c r="T351" i="36"/>
  <c r="T350" i="36"/>
  <c r="T349" i="36"/>
  <c r="T348" i="36"/>
  <c r="T347" i="36"/>
  <c r="T346" i="36"/>
  <c r="T345" i="36"/>
  <c r="T344" i="36"/>
  <c r="T343" i="36"/>
  <c r="T342" i="36"/>
  <c r="T341" i="36"/>
  <c r="T340" i="36"/>
  <c r="T339" i="36"/>
  <c r="T338" i="36"/>
  <c r="T337" i="36"/>
  <c r="T336" i="36"/>
  <c r="T335" i="36"/>
  <c r="T334" i="36"/>
  <c r="T333" i="36"/>
  <c r="T332" i="36"/>
  <c r="T331" i="36"/>
  <c r="T330" i="36"/>
  <c r="T329" i="36"/>
  <c r="T328" i="36"/>
  <c r="T327" i="36"/>
  <c r="T326" i="36"/>
  <c r="T325" i="36"/>
  <c r="T324" i="36"/>
  <c r="T323" i="36"/>
  <c r="T322" i="36"/>
  <c r="T321" i="36"/>
  <c r="T320" i="36"/>
  <c r="T319" i="36"/>
  <c r="T318" i="36"/>
  <c r="T317" i="36"/>
  <c r="T316" i="36"/>
  <c r="T315" i="36"/>
  <c r="T314" i="36"/>
  <c r="T313" i="36"/>
  <c r="T312" i="36"/>
  <c r="T311" i="36"/>
  <c r="T310" i="36"/>
  <c r="T309" i="36"/>
  <c r="T308" i="36"/>
  <c r="T307" i="36"/>
  <c r="T306" i="36"/>
  <c r="T305" i="36"/>
  <c r="T304" i="36"/>
  <c r="T303" i="36"/>
  <c r="T302" i="36"/>
  <c r="T301" i="36"/>
  <c r="T300" i="36"/>
  <c r="T299" i="36"/>
  <c r="T298" i="36"/>
  <c r="T297" i="36"/>
  <c r="T296" i="36"/>
  <c r="T295" i="36"/>
  <c r="T294" i="36"/>
  <c r="T293" i="36"/>
  <c r="T292" i="36"/>
  <c r="T291" i="36"/>
  <c r="T290" i="36"/>
  <c r="T289" i="36"/>
  <c r="T288" i="36"/>
  <c r="T287" i="36"/>
  <c r="T286" i="36"/>
  <c r="T285" i="36"/>
  <c r="T284" i="36"/>
  <c r="T283" i="36"/>
  <c r="T282" i="36"/>
  <c r="T281" i="36"/>
  <c r="T280" i="36"/>
  <c r="T279" i="36"/>
  <c r="T278" i="36"/>
  <c r="T277" i="36"/>
  <c r="T276" i="36"/>
  <c r="T275" i="36"/>
  <c r="T274" i="36"/>
  <c r="T273" i="36"/>
  <c r="T272" i="36"/>
  <c r="T271" i="36"/>
  <c r="T270" i="36"/>
  <c r="T269" i="36"/>
  <c r="T268" i="36"/>
  <c r="T267" i="36"/>
  <c r="T266" i="36"/>
  <c r="T265" i="36"/>
  <c r="T264" i="36"/>
  <c r="T263" i="36"/>
  <c r="T262" i="36"/>
  <c r="T261" i="36"/>
  <c r="T260" i="36"/>
  <c r="T259" i="36"/>
  <c r="T258" i="36"/>
  <c r="T257" i="36"/>
  <c r="T256" i="36"/>
  <c r="T255" i="36"/>
  <c r="T254" i="36"/>
  <c r="T253" i="36"/>
  <c r="T252" i="36"/>
  <c r="T251" i="36"/>
  <c r="T250" i="36"/>
  <c r="T249" i="36"/>
  <c r="T248" i="36"/>
  <c r="T247" i="36"/>
  <c r="T246" i="36"/>
  <c r="T245" i="36"/>
  <c r="T244" i="36"/>
  <c r="T243" i="36"/>
  <c r="T242" i="36"/>
  <c r="T241" i="36"/>
  <c r="T240" i="36"/>
  <c r="T239" i="36"/>
  <c r="T238" i="36"/>
  <c r="T237" i="36"/>
  <c r="T236" i="36"/>
  <c r="T235" i="36"/>
  <c r="T234" i="36"/>
  <c r="T233" i="36"/>
  <c r="T232" i="36"/>
  <c r="T231" i="36"/>
  <c r="T230" i="36"/>
  <c r="T229" i="36"/>
  <c r="T228" i="36"/>
  <c r="T227" i="36"/>
  <c r="T226" i="36"/>
  <c r="T225" i="36"/>
  <c r="T224" i="36"/>
  <c r="T223" i="36"/>
  <c r="T222" i="36"/>
  <c r="T221" i="36"/>
  <c r="T220" i="36"/>
  <c r="T219" i="36"/>
  <c r="T218" i="36"/>
  <c r="T217" i="36"/>
  <c r="T216" i="36"/>
  <c r="T215" i="36"/>
  <c r="T214" i="36"/>
  <c r="T213" i="36"/>
  <c r="T212" i="36"/>
  <c r="T211" i="36"/>
  <c r="T210" i="36"/>
  <c r="T209" i="36"/>
  <c r="T208" i="36"/>
  <c r="T207" i="36"/>
  <c r="T206" i="36"/>
  <c r="T205" i="36"/>
  <c r="T204" i="36"/>
  <c r="T203" i="36"/>
  <c r="T202" i="36"/>
  <c r="T201" i="36"/>
  <c r="T200" i="36"/>
  <c r="T199" i="36"/>
  <c r="T198" i="36"/>
  <c r="T197" i="36"/>
  <c r="T196" i="36"/>
  <c r="T195" i="36"/>
  <c r="T194" i="36"/>
  <c r="T193" i="36"/>
  <c r="T192" i="36"/>
  <c r="T191" i="36"/>
  <c r="T190" i="36"/>
  <c r="T189" i="36"/>
  <c r="T188" i="36"/>
  <c r="T187" i="36"/>
  <c r="T186" i="36"/>
  <c r="T185" i="36"/>
  <c r="T184" i="36"/>
  <c r="T183" i="36"/>
  <c r="T182" i="36"/>
  <c r="T181" i="36"/>
  <c r="T180" i="36"/>
  <c r="T179" i="36"/>
  <c r="T178" i="36"/>
  <c r="T177" i="36"/>
  <c r="T176" i="36"/>
  <c r="T175" i="36"/>
  <c r="T174" i="36"/>
  <c r="T173" i="36"/>
  <c r="T172" i="36"/>
  <c r="T171" i="36"/>
  <c r="T170" i="36"/>
  <c r="T169" i="36"/>
  <c r="T168" i="36"/>
  <c r="T167" i="36"/>
  <c r="T166" i="36"/>
  <c r="T165" i="36"/>
  <c r="T164" i="36"/>
  <c r="T163" i="36"/>
  <c r="T162" i="36"/>
  <c r="T161" i="36"/>
  <c r="T160" i="36"/>
  <c r="T159" i="36"/>
  <c r="T158" i="36"/>
  <c r="T157" i="36"/>
  <c r="T156" i="36"/>
  <c r="T155" i="36"/>
  <c r="T154" i="36"/>
  <c r="T153" i="36"/>
  <c r="T152" i="36"/>
  <c r="T151" i="36"/>
  <c r="T150" i="36"/>
  <c r="T149" i="36"/>
  <c r="T148" i="36"/>
  <c r="T147" i="36"/>
  <c r="T146" i="36"/>
  <c r="T145" i="36"/>
  <c r="T144" i="36"/>
  <c r="T143" i="36"/>
  <c r="T142" i="36"/>
  <c r="T141" i="36"/>
  <c r="T140" i="36"/>
  <c r="T139" i="36"/>
  <c r="T138" i="36"/>
  <c r="T137" i="36"/>
  <c r="T136" i="36"/>
  <c r="T135" i="36"/>
  <c r="T134" i="36"/>
  <c r="T133" i="36"/>
  <c r="T132" i="36"/>
  <c r="T131" i="36"/>
  <c r="T130" i="36"/>
  <c r="T129" i="36"/>
  <c r="T128" i="36"/>
  <c r="T127" i="36"/>
  <c r="T126" i="36"/>
  <c r="T125" i="36"/>
  <c r="T124" i="36"/>
  <c r="T123" i="36"/>
  <c r="T122" i="36"/>
  <c r="T121" i="36"/>
  <c r="T120" i="36"/>
  <c r="T119" i="36"/>
  <c r="T118" i="36"/>
  <c r="T117" i="36"/>
  <c r="T116" i="36"/>
  <c r="T115" i="36"/>
  <c r="T114" i="36"/>
  <c r="T113" i="36"/>
  <c r="T112" i="36"/>
  <c r="T111" i="36"/>
  <c r="T110" i="36"/>
  <c r="T109" i="36"/>
  <c r="T108" i="36"/>
  <c r="T107" i="36"/>
  <c r="T106" i="36"/>
  <c r="T105" i="36"/>
  <c r="T104" i="36"/>
  <c r="T103" i="36"/>
  <c r="T102" i="36"/>
  <c r="T101" i="36"/>
  <c r="T100" i="36"/>
  <c r="T99" i="36"/>
  <c r="T98" i="36"/>
  <c r="T97" i="36"/>
  <c r="T96" i="36"/>
  <c r="T95" i="36"/>
  <c r="T94" i="36"/>
  <c r="T93" i="36"/>
  <c r="T92" i="36"/>
  <c r="T91" i="36"/>
  <c r="T90" i="36"/>
  <c r="T89" i="36"/>
  <c r="T88" i="36"/>
  <c r="T87" i="36"/>
  <c r="T86" i="36"/>
  <c r="T85" i="36"/>
  <c r="T84" i="36"/>
  <c r="T83" i="36"/>
  <c r="T82" i="36"/>
  <c r="T81" i="36"/>
  <c r="T80" i="36"/>
  <c r="T79" i="36"/>
  <c r="T78" i="36"/>
  <c r="T77" i="36"/>
  <c r="T76" i="36"/>
  <c r="T75" i="36"/>
  <c r="T74" i="36"/>
  <c r="T73" i="36"/>
  <c r="T72" i="36"/>
  <c r="T71" i="36"/>
  <c r="T70" i="36"/>
  <c r="T69" i="36"/>
  <c r="T68" i="36"/>
  <c r="T67" i="36"/>
  <c r="T66" i="36"/>
  <c r="T65" i="36"/>
  <c r="T64" i="36"/>
  <c r="T63" i="36"/>
  <c r="T62" i="36"/>
  <c r="T61" i="36"/>
  <c r="T60" i="36"/>
  <c r="T59" i="36"/>
  <c r="T58" i="36"/>
  <c r="T57" i="36"/>
  <c r="T56" i="36"/>
  <c r="T55" i="36"/>
  <c r="T54" i="36"/>
  <c r="T53" i="36"/>
  <c r="T52" i="36"/>
  <c r="T51" i="36"/>
  <c r="T50" i="36"/>
  <c r="T49" i="36"/>
  <c r="T48" i="36"/>
  <c r="T47" i="36"/>
  <c r="T46" i="36"/>
  <c r="T45" i="36"/>
  <c r="T44" i="36"/>
  <c r="T43" i="36"/>
  <c r="T42" i="36"/>
  <c r="T41" i="36"/>
  <c r="T40" i="36"/>
  <c r="T39" i="36"/>
  <c r="T38" i="36"/>
  <c r="T37" i="36"/>
  <c r="T36" i="36"/>
  <c r="T35" i="36"/>
  <c r="T34" i="36"/>
  <c r="T33" i="36"/>
  <c r="T32" i="36"/>
  <c r="T31" i="36"/>
  <c r="T30" i="36"/>
  <c r="T29" i="36"/>
  <c r="T28" i="36"/>
  <c r="T27" i="36"/>
  <c r="T26" i="36"/>
  <c r="T25" i="36"/>
  <c r="T24" i="36"/>
  <c r="T23" i="36"/>
  <c r="T22" i="36"/>
  <c r="T21" i="36"/>
  <c r="B522" i="35"/>
  <c r="B521" i="35"/>
  <c r="B520" i="35"/>
  <c r="B519" i="35"/>
  <c r="B518" i="35"/>
  <c r="B517" i="35"/>
  <c r="B516" i="35"/>
  <c r="B515" i="35"/>
  <c r="B514" i="35"/>
  <c r="B513" i="35"/>
  <c r="B512" i="35"/>
  <c r="B511" i="35"/>
  <c r="B510" i="35"/>
  <c r="B509" i="35"/>
  <c r="B508" i="35"/>
  <c r="B507" i="35"/>
  <c r="B506" i="35"/>
  <c r="B505" i="35"/>
  <c r="B504" i="35"/>
  <c r="B503" i="35"/>
  <c r="B502" i="35"/>
  <c r="B501" i="35"/>
  <c r="B500" i="35"/>
  <c r="B499" i="35"/>
  <c r="B498" i="35"/>
  <c r="B497" i="35"/>
  <c r="B496" i="35"/>
  <c r="B495" i="35"/>
  <c r="B494" i="35"/>
  <c r="B493" i="35"/>
  <c r="B492" i="35"/>
  <c r="B491" i="35"/>
  <c r="B490" i="35"/>
  <c r="B489" i="35"/>
  <c r="B488" i="35"/>
  <c r="B487" i="35"/>
  <c r="B486" i="35"/>
  <c r="B485" i="35"/>
  <c r="B484" i="35"/>
  <c r="B483" i="35"/>
  <c r="B482" i="35"/>
  <c r="B481" i="35"/>
  <c r="B480" i="35"/>
  <c r="B479" i="35"/>
  <c r="B478" i="35"/>
  <c r="B477" i="35"/>
  <c r="B476" i="35"/>
  <c r="B475" i="35"/>
  <c r="B474" i="35"/>
  <c r="B473" i="35"/>
  <c r="B472" i="35"/>
  <c r="B471" i="35"/>
  <c r="B470" i="35"/>
  <c r="B469" i="35"/>
  <c r="B468" i="35"/>
  <c r="B467" i="35"/>
  <c r="B466" i="35"/>
  <c r="B465" i="35"/>
  <c r="B464" i="35"/>
  <c r="B463" i="35"/>
  <c r="B462" i="35"/>
  <c r="B461" i="35"/>
  <c r="B460" i="35"/>
  <c r="B459" i="35"/>
  <c r="B458" i="35"/>
  <c r="B457" i="35"/>
  <c r="B456" i="35"/>
  <c r="B455" i="35"/>
  <c r="B454" i="35"/>
  <c r="B453" i="35"/>
  <c r="B452" i="35"/>
  <c r="B451" i="35"/>
  <c r="B450" i="35"/>
  <c r="B449" i="35"/>
  <c r="B448" i="35"/>
  <c r="B447" i="35"/>
  <c r="B446" i="35"/>
  <c r="B445" i="35"/>
  <c r="B444" i="35"/>
  <c r="B443" i="35"/>
  <c r="B442" i="35"/>
  <c r="B441" i="35"/>
  <c r="B440" i="35"/>
  <c r="B439" i="35"/>
  <c r="B438" i="35"/>
  <c r="B437" i="35"/>
  <c r="B436" i="35"/>
  <c r="B435" i="35"/>
  <c r="B434" i="35"/>
  <c r="B433" i="35"/>
  <c r="B432" i="35"/>
  <c r="B431" i="35"/>
  <c r="B430" i="35"/>
  <c r="B429" i="35"/>
  <c r="B428" i="35"/>
  <c r="B427" i="35"/>
  <c r="B426" i="35"/>
  <c r="B425" i="35"/>
  <c r="B424" i="35"/>
  <c r="B423" i="35"/>
  <c r="B422" i="35"/>
  <c r="B421" i="35"/>
  <c r="B420" i="35"/>
  <c r="B419" i="35"/>
  <c r="B418" i="35"/>
  <c r="B417" i="35"/>
  <c r="B416" i="35"/>
  <c r="B415" i="35"/>
  <c r="B414" i="35"/>
  <c r="B413" i="35"/>
  <c r="B412" i="35"/>
  <c r="B411" i="35"/>
  <c r="B410" i="35"/>
  <c r="B409" i="35"/>
  <c r="B408" i="35"/>
  <c r="B407" i="35"/>
  <c r="B406" i="35"/>
  <c r="B405" i="35"/>
  <c r="B404" i="35"/>
  <c r="B403" i="35"/>
  <c r="B402" i="35"/>
  <c r="B401" i="35"/>
  <c r="B400" i="35"/>
  <c r="B399" i="35"/>
  <c r="B398" i="35"/>
  <c r="B397" i="35"/>
  <c r="B396" i="35"/>
  <c r="B395" i="35"/>
  <c r="B394" i="35"/>
  <c r="B393" i="35"/>
  <c r="B392" i="35"/>
  <c r="B391" i="35"/>
  <c r="B390" i="35"/>
  <c r="B389" i="35"/>
  <c r="B388" i="35"/>
  <c r="B387" i="35"/>
  <c r="B386" i="35"/>
  <c r="B385" i="35"/>
  <c r="B384" i="35"/>
  <c r="B383" i="35"/>
  <c r="B382" i="35"/>
  <c r="B381" i="35"/>
  <c r="B380" i="35"/>
  <c r="B379" i="35"/>
  <c r="B378" i="35"/>
  <c r="B377" i="35"/>
  <c r="B376" i="35"/>
  <c r="B375" i="35"/>
  <c r="B374" i="35"/>
  <c r="B373" i="35"/>
  <c r="B372" i="35"/>
  <c r="B371" i="35"/>
  <c r="B370" i="35"/>
  <c r="B369" i="35"/>
  <c r="B368" i="35"/>
  <c r="B367" i="35"/>
  <c r="B366" i="35"/>
  <c r="B365" i="35"/>
  <c r="B364" i="35"/>
  <c r="B363" i="35"/>
  <c r="B362" i="35"/>
  <c r="B361" i="35"/>
  <c r="B360" i="35"/>
  <c r="B359" i="35"/>
  <c r="B358" i="35"/>
  <c r="B357" i="35"/>
  <c r="B356" i="35"/>
  <c r="B355" i="35"/>
  <c r="B354" i="35"/>
  <c r="B353" i="35"/>
  <c r="B352" i="35"/>
  <c r="B351" i="35"/>
  <c r="B350" i="35"/>
  <c r="B349" i="35"/>
  <c r="B348" i="35"/>
  <c r="B347" i="35"/>
  <c r="B346" i="35"/>
  <c r="B345" i="35"/>
  <c r="B344" i="35"/>
  <c r="B343" i="35"/>
  <c r="B342" i="35"/>
  <c r="B341" i="35"/>
  <c r="B340" i="35"/>
  <c r="B339" i="35"/>
  <c r="B338" i="35"/>
  <c r="B337" i="35"/>
  <c r="B336" i="35"/>
  <c r="B335" i="35"/>
  <c r="B334" i="35"/>
  <c r="B333" i="35"/>
  <c r="B332" i="35"/>
  <c r="B331" i="35"/>
  <c r="B330" i="35"/>
  <c r="B329" i="35"/>
  <c r="B328" i="35"/>
  <c r="B327" i="35"/>
  <c r="B326" i="35"/>
  <c r="B325" i="35"/>
  <c r="B324" i="35"/>
  <c r="B323" i="35"/>
  <c r="B322" i="35"/>
  <c r="B321" i="35"/>
  <c r="B320" i="35"/>
  <c r="B319" i="35"/>
  <c r="B318" i="35"/>
  <c r="B317" i="35"/>
  <c r="B316" i="35"/>
  <c r="B315" i="35"/>
  <c r="B314" i="35"/>
  <c r="B313" i="35"/>
  <c r="B312" i="35"/>
  <c r="B311" i="35"/>
  <c r="B310" i="35"/>
  <c r="B309" i="35"/>
  <c r="B308" i="35"/>
  <c r="B307" i="35"/>
  <c r="B306" i="35"/>
  <c r="B305" i="35"/>
  <c r="B304" i="35"/>
  <c r="B303" i="35"/>
  <c r="B302" i="35"/>
  <c r="B301" i="35"/>
  <c r="B300" i="35"/>
  <c r="B299" i="35"/>
  <c r="B298" i="35"/>
  <c r="B297" i="35"/>
  <c r="B296" i="35"/>
  <c r="B295" i="35"/>
  <c r="B294" i="35"/>
  <c r="B293" i="35"/>
  <c r="B292" i="35"/>
  <c r="B291" i="35"/>
  <c r="B290" i="35"/>
  <c r="B289" i="35"/>
  <c r="B288" i="35"/>
  <c r="B287" i="35"/>
  <c r="B286" i="35"/>
  <c r="B285" i="35"/>
  <c r="B284" i="35"/>
  <c r="B283" i="35"/>
  <c r="B282" i="35"/>
  <c r="B281" i="35"/>
  <c r="B280" i="35"/>
  <c r="B279" i="35"/>
  <c r="B278" i="35"/>
  <c r="B277" i="35"/>
  <c r="B276" i="35"/>
  <c r="B275" i="35"/>
  <c r="B274" i="35"/>
  <c r="B273" i="35"/>
  <c r="B272" i="35"/>
  <c r="B271" i="35"/>
  <c r="B270" i="35"/>
  <c r="B269" i="35"/>
  <c r="B268" i="35"/>
  <c r="B267" i="35"/>
  <c r="B266" i="35"/>
  <c r="B265" i="35"/>
  <c r="B264" i="35"/>
  <c r="B263" i="35"/>
  <c r="B262" i="35"/>
  <c r="B261" i="35"/>
  <c r="B260" i="35"/>
  <c r="B259" i="35"/>
  <c r="B258" i="35"/>
  <c r="B257" i="35"/>
  <c r="B256" i="35"/>
  <c r="B255" i="35"/>
  <c r="B254" i="35"/>
  <c r="B253" i="35"/>
  <c r="B252" i="35"/>
  <c r="B251" i="35"/>
  <c r="B250" i="35"/>
  <c r="B249" i="35"/>
  <c r="B248" i="35"/>
  <c r="B247" i="35"/>
  <c r="B246" i="35"/>
  <c r="B245" i="35"/>
  <c r="B244" i="35"/>
  <c r="B243" i="35"/>
  <c r="B242" i="35"/>
  <c r="B241" i="35"/>
  <c r="B240" i="35"/>
  <c r="B239" i="35"/>
  <c r="B238" i="35"/>
  <c r="B237" i="35"/>
  <c r="B236" i="35"/>
  <c r="B235" i="35"/>
  <c r="B234" i="35"/>
  <c r="B233" i="35"/>
  <c r="B232" i="35"/>
  <c r="B231" i="35"/>
  <c r="B230" i="35"/>
  <c r="B229" i="35"/>
  <c r="B228" i="35"/>
  <c r="B227" i="35"/>
  <c r="B226" i="35"/>
  <c r="B225" i="35"/>
  <c r="B224" i="35"/>
  <c r="B223" i="35"/>
  <c r="B222" i="35"/>
  <c r="B221" i="35"/>
  <c r="B220" i="35"/>
  <c r="B219" i="35"/>
  <c r="B218" i="35"/>
  <c r="B217" i="35"/>
  <c r="B216" i="35"/>
  <c r="B215" i="35"/>
  <c r="B214" i="35"/>
  <c r="B213" i="35"/>
  <c r="B212" i="35"/>
  <c r="B211" i="35"/>
  <c r="B210" i="35"/>
  <c r="B209" i="35"/>
  <c r="B208" i="35"/>
  <c r="B207" i="35"/>
  <c r="B206" i="35"/>
  <c r="B205" i="35"/>
  <c r="B204" i="35"/>
  <c r="B203" i="35"/>
  <c r="B202" i="35"/>
  <c r="B201" i="35"/>
  <c r="B200" i="35"/>
  <c r="B199" i="35"/>
  <c r="B198" i="35"/>
  <c r="B197" i="35"/>
  <c r="B196" i="35"/>
  <c r="B195" i="35"/>
  <c r="B194" i="35"/>
  <c r="B193" i="35"/>
  <c r="B192" i="35"/>
  <c r="B191" i="35"/>
  <c r="B190" i="35"/>
  <c r="B189" i="35"/>
  <c r="B188" i="35"/>
  <c r="B187" i="35"/>
  <c r="B186" i="35"/>
  <c r="B185" i="35"/>
  <c r="B184" i="35"/>
  <c r="B183" i="35"/>
  <c r="B182" i="35"/>
  <c r="B181" i="35"/>
  <c r="B180" i="35"/>
  <c r="B179" i="35"/>
  <c r="B178" i="35"/>
  <c r="B177" i="35"/>
  <c r="B176" i="35"/>
  <c r="B175" i="35"/>
  <c r="B174" i="35"/>
  <c r="B173" i="35"/>
  <c r="B172" i="35"/>
  <c r="B171" i="35"/>
  <c r="B170" i="35"/>
  <c r="B169" i="35"/>
  <c r="B168" i="35"/>
  <c r="B167" i="35"/>
  <c r="B166" i="35"/>
  <c r="B165" i="35"/>
  <c r="B164" i="35"/>
  <c r="B163" i="35"/>
  <c r="B162" i="35"/>
  <c r="B161" i="35"/>
  <c r="B160" i="35"/>
  <c r="B159" i="35"/>
  <c r="B158" i="35"/>
  <c r="B157" i="35"/>
  <c r="B156" i="35"/>
  <c r="B155" i="35"/>
  <c r="B154" i="35"/>
  <c r="B153" i="35"/>
  <c r="B152" i="35"/>
  <c r="B151" i="35"/>
  <c r="B150" i="35"/>
  <c r="B149" i="35"/>
  <c r="B148" i="35"/>
  <c r="B147" i="35"/>
  <c r="B146" i="35"/>
  <c r="B145" i="35"/>
  <c r="B144" i="35"/>
  <c r="B143" i="35"/>
  <c r="B142" i="35"/>
  <c r="B141" i="35"/>
  <c r="B140" i="35"/>
  <c r="B139" i="35"/>
  <c r="B138" i="35"/>
  <c r="B137" i="35"/>
  <c r="B136" i="35"/>
  <c r="B135" i="35"/>
  <c r="B134" i="35"/>
  <c r="B133" i="35"/>
  <c r="B132" i="35"/>
  <c r="B131" i="35"/>
  <c r="B130" i="35"/>
  <c r="B129" i="35"/>
  <c r="B128" i="35"/>
  <c r="B127" i="35"/>
  <c r="B126" i="35"/>
  <c r="B125" i="35"/>
  <c r="B124" i="35"/>
  <c r="B123" i="35"/>
  <c r="B122" i="35"/>
  <c r="B121" i="35"/>
  <c r="B120" i="35"/>
  <c r="B119" i="35"/>
  <c r="B118" i="35"/>
  <c r="B117" i="35"/>
  <c r="B116" i="35"/>
  <c r="B115" i="35"/>
  <c r="B114" i="35"/>
  <c r="B113" i="35"/>
  <c r="B112" i="35"/>
  <c r="B111" i="35"/>
  <c r="B110" i="35"/>
  <c r="B109" i="35"/>
  <c r="B108" i="35"/>
  <c r="B107" i="35"/>
  <c r="B106" i="35"/>
  <c r="B105" i="35"/>
  <c r="B104" i="35"/>
  <c r="B103" i="35"/>
  <c r="B102" i="35"/>
  <c r="B101" i="35"/>
  <c r="B100" i="35"/>
  <c r="B99" i="35"/>
  <c r="B98" i="35"/>
  <c r="B97" i="35"/>
  <c r="B96" i="35"/>
  <c r="B95" i="35"/>
  <c r="B94" i="35"/>
  <c r="B93" i="35"/>
  <c r="B92" i="35"/>
  <c r="B91" i="35"/>
  <c r="B90" i="35"/>
  <c r="B89" i="35"/>
  <c r="B88" i="35"/>
  <c r="B87" i="35"/>
  <c r="B86" i="35"/>
  <c r="B85" i="35"/>
  <c r="B84" i="35"/>
  <c r="B83" i="35"/>
  <c r="B82" i="35"/>
  <c r="B81" i="35"/>
  <c r="B80" i="35"/>
  <c r="B79" i="35"/>
  <c r="B78" i="35"/>
  <c r="B77" i="35"/>
  <c r="B76" i="35"/>
  <c r="B75" i="35"/>
  <c r="B74" i="35"/>
  <c r="B73" i="35"/>
  <c r="B72" i="35"/>
  <c r="B71" i="35"/>
  <c r="B70" i="35"/>
  <c r="B69" i="35"/>
  <c r="B68" i="35"/>
  <c r="B67" i="35"/>
  <c r="B66" i="35"/>
  <c r="B65" i="35"/>
  <c r="B64" i="35"/>
  <c r="B63" i="35"/>
  <c r="B62" i="35"/>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5" i="35"/>
  <c r="B14" i="35"/>
  <c r="B13" i="35"/>
  <c r="B16" i="35"/>
  <c r="C710" i="14"/>
  <c r="C702" i="14"/>
  <c r="C694" i="14"/>
  <c r="C686" i="14"/>
  <c r="C682" i="14"/>
  <c r="C690" i="14"/>
  <c r="C688" i="14"/>
  <c r="C523" i="14"/>
  <c r="C597" i="14"/>
  <c r="C543" i="14"/>
  <c r="C531" i="14"/>
  <c r="C471" i="14"/>
  <c r="C453" i="14"/>
  <c r="C417" i="14"/>
  <c r="I207" i="14"/>
  <c r="H207" i="14"/>
  <c r="I213" i="14"/>
  <c r="H213" i="14"/>
  <c r="G213" i="14"/>
  <c r="C213" i="14" s="1"/>
  <c r="I219" i="14"/>
  <c r="H219" i="14"/>
  <c r="G219" i="14"/>
  <c r="I225" i="14"/>
  <c r="H225" i="14"/>
  <c r="G225" i="14"/>
  <c r="C225" i="14" s="1"/>
  <c r="I231" i="14"/>
  <c r="H231" i="14"/>
  <c r="G231" i="14"/>
  <c r="C231" i="14" s="1"/>
  <c r="I118" i="14"/>
  <c r="I119" i="14" s="1"/>
  <c r="I120" i="14" s="1"/>
  <c r="I121" i="14" s="1"/>
  <c r="I122" i="14" s="1"/>
  <c r="I123" i="14" s="1"/>
  <c r="H118" i="14"/>
  <c r="H119" i="14" s="1"/>
  <c r="H120" i="14" s="1"/>
  <c r="H121" i="14" s="1"/>
  <c r="H122" i="14" s="1"/>
  <c r="H123" i="14" s="1"/>
  <c r="I112" i="14"/>
  <c r="I113" i="14" s="1"/>
  <c r="I114" i="14" s="1"/>
  <c r="I115" i="14" s="1"/>
  <c r="I116" i="14" s="1"/>
  <c r="I117" i="14" s="1"/>
  <c r="H112" i="14"/>
  <c r="H113" i="14" s="1"/>
  <c r="H114" i="14" s="1"/>
  <c r="H115" i="14" s="1"/>
  <c r="H116" i="14" s="1"/>
  <c r="H117" i="14" s="1"/>
  <c r="I106" i="14"/>
  <c r="I107" i="14" s="1"/>
  <c r="I108" i="14" s="1"/>
  <c r="I109" i="14" s="1"/>
  <c r="I110" i="14" s="1"/>
  <c r="I111" i="14" s="1"/>
  <c r="H106" i="14"/>
  <c r="H107" i="14" s="1"/>
  <c r="H108" i="14" s="1"/>
  <c r="H109" i="14" s="1"/>
  <c r="H110" i="14" s="1"/>
  <c r="H111" i="14" s="1"/>
  <c r="I100" i="14"/>
  <c r="I101" i="14" s="1"/>
  <c r="I102" i="14" s="1"/>
  <c r="I103" i="14" s="1"/>
  <c r="I104" i="14" s="1"/>
  <c r="I105" i="14" s="1"/>
  <c r="H100" i="14"/>
  <c r="H101" i="14" s="1"/>
  <c r="H102" i="14" s="1"/>
  <c r="H103" i="14" s="1"/>
  <c r="H104" i="14" s="1"/>
  <c r="H105" i="14" s="1"/>
  <c r="I94" i="14"/>
  <c r="I95" i="14" s="1"/>
  <c r="I96" i="14" s="1"/>
  <c r="I97" i="14" s="1"/>
  <c r="I98" i="14" s="1"/>
  <c r="I99" i="14" s="1"/>
  <c r="H94" i="14"/>
  <c r="H95" i="14" s="1"/>
  <c r="H96" i="14" s="1"/>
  <c r="H97" i="14" s="1"/>
  <c r="H98" i="14" s="1"/>
  <c r="H99" i="14" s="1"/>
  <c r="I88" i="14"/>
  <c r="I89" i="14" s="1"/>
  <c r="I90" i="14" s="1"/>
  <c r="I91" i="14" s="1"/>
  <c r="I92" i="14" s="1"/>
  <c r="I93" i="14" s="1"/>
  <c r="H88" i="14"/>
  <c r="H89" i="14" s="1"/>
  <c r="H90" i="14" s="1"/>
  <c r="H91" i="14" s="1"/>
  <c r="H92" i="14" s="1"/>
  <c r="H93" i="14" s="1"/>
  <c r="I82" i="14"/>
  <c r="I83" i="14" s="1"/>
  <c r="I84" i="14" s="1"/>
  <c r="I85" i="14" s="1"/>
  <c r="I86" i="14" s="1"/>
  <c r="I87" i="14" s="1"/>
  <c r="H82" i="14"/>
  <c r="H83" i="14" s="1"/>
  <c r="H84" i="14" s="1"/>
  <c r="H85" i="14" s="1"/>
  <c r="H86" i="14" s="1"/>
  <c r="H87" i="14" s="1"/>
  <c r="I76" i="14"/>
  <c r="I77" i="14" s="1"/>
  <c r="I78" i="14" s="1"/>
  <c r="I79" i="14" s="1"/>
  <c r="I80" i="14" s="1"/>
  <c r="I81" i="14" s="1"/>
  <c r="H76" i="14"/>
  <c r="H77" i="14" s="1"/>
  <c r="H78" i="14" s="1"/>
  <c r="H79" i="14" s="1"/>
  <c r="H80" i="14" s="1"/>
  <c r="H81" i="14" s="1"/>
  <c r="I70" i="14"/>
  <c r="I71" i="14" s="1"/>
  <c r="I72" i="14" s="1"/>
  <c r="I73" i="14" s="1"/>
  <c r="I74" i="14" s="1"/>
  <c r="I75" i="14" s="1"/>
  <c r="H70" i="14"/>
  <c r="H71" i="14" s="1"/>
  <c r="H72" i="14" s="1"/>
  <c r="H73" i="14" s="1"/>
  <c r="H74" i="14" s="1"/>
  <c r="H75" i="14" s="1"/>
  <c r="I64" i="14"/>
  <c r="I65" i="14" s="1"/>
  <c r="I66" i="14" s="1"/>
  <c r="I67" i="14" s="1"/>
  <c r="I68" i="14" s="1"/>
  <c r="I69" i="14" s="1"/>
  <c r="H64" i="14"/>
  <c r="H65" i="14" s="1"/>
  <c r="H66" i="14" s="1"/>
  <c r="H67" i="14" s="1"/>
  <c r="H68" i="14" s="1"/>
  <c r="H69" i="14" s="1"/>
  <c r="I58" i="14"/>
  <c r="I59" i="14" s="1"/>
  <c r="I60" i="14" s="1"/>
  <c r="I61" i="14" s="1"/>
  <c r="I62" i="14" s="1"/>
  <c r="I63" i="14" s="1"/>
  <c r="H58" i="14"/>
  <c r="H59" i="14" s="1"/>
  <c r="H60" i="14" s="1"/>
  <c r="H61" i="14" s="1"/>
  <c r="H62" i="14" s="1"/>
  <c r="H63" i="14" s="1"/>
  <c r="I52" i="14"/>
  <c r="I53" i="14" s="1"/>
  <c r="I54" i="14" s="1"/>
  <c r="I55" i="14" s="1"/>
  <c r="I56" i="14" s="1"/>
  <c r="I57" i="14" s="1"/>
  <c r="H52" i="14"/>
  <c r="H53" i="14" s="1"/>
  <c r="H54" i="14" s="1"/>
  <c r="H55" i="14" s="1"/>
  <c r="H56" i="14" s="1"/>
  <c r="H57" i="14" s="1"/>
  <c r="I46" i="14"/>
  <c r="I47" i="14" s="1"/>
  <c r="I48" i="14" s="1"/>
  <c r="I49" i="14" s="1"/>
  <c r="I50" i="14" s="1"/>
  <c r="I51" i="14" s="1"/>
  <c r="H46" i="14"/>
  <c r="H47" i="14" s="1"/>
  <c r="H48" i="14" s="1"/>
  <c r="H49" i="14" s="1"/>
  <c r="H50" i="14" s="1"/>
  <c r="H51" i="14" s="1"/>
  <c r="I40" i="14"/>
  <c r="I41" i="14" s="1"/>
  <c r="I42" i="14" s="1"/>
  <c r="I43" i="14" s="1"/>
  <c r="I44" i="14" s="1"/>
  <c r="I45" i="14" s="1"/>
  <c r="H40" i="14"/>
  <c r="H41" i="14" s="1"/>
  <c r="H42" i="14" s="1"/>
  <c r="H43" i="14" s="1"/>
  <c r="H44" i="14" s="1"/>
  <c r="H45" i="14" s="1"/>
  <c r="I34" i="14"/>
  <c r="I35" i="14" s="1"/>
  <c r="I36" i="14" s="1"/>
  <c r="I37" i="14" s="1"/>
  <c r="I38" i="14" s="1"/>
  <c r="I39" i="14" s="1"/>
  <c r="H34" i="14"/>
  <c r="H35" i="14" s="1"/>
  <c r="H36" i="14" s="1"/>
  <c r="H37" i="14" s="1"/>
  <c r="H38" i="14" s="1"/>
  <c r="H39" i="14" s="1"/>
  <c r="I28" i="14"/>
  <c r="I29" i="14" s="1"/>
  <c r="I30" i="14" s="1"/>
  <c r="I31" i="14" s="1"/>
  <c r="I32" i="14" s="1"/>
  <c r="I33" i="14" s="1"/>
  <c r="H28" i="14"/>
  <c r="H29" i="14" s="1"/>
  <c r="H30" i="14" s="1"/>
  <c r="H31" i="14" s="1"/>
  <c r="H32" i="14" s="1"/>
  <c r="H33" i="14" s="1"/>
  <c r="I22" i="14"/>
  <c r="I23" i="14" s="1"/>
  <c r="I24" i="14" s="1"/>
  <c r="I25" i="14" s="1"/>
  <c r="I26" i="14" s="1"/>
  <c r="I27" i="14" s="1"/>
  <c r="H22" i="14"/>
  <c r="H23" i="14" s="1"/>
  <c r="H24" i="14" s="1"/>
  <c r="H25" i="14" s="1"/>
  <c r="H26" i="14" s="1"/>
  <c r="H27" i="14" s="1"/>
  <c r="I16" i="14"/>
  <c r="I17" i="14" s="1"/>
  <c r="I18" i="14" s="1"/>
  <c r="I19" i="14" s="1"/>
  <c r="I20" i="14" s="1"/>
  <c r="I21" i="14" s="1"/>
  <c r="H16" i="14"/>
  <c r="H17" i="14" s="1"/>
  <c r="H18" i="14" s="1"/>
  <c r="H19" i="14" s="1"/>
  <c r="H20" i="14" s="1"/>
  <c r="H21" i="14" s="1"/>
  <c r="I10" i="14"/>
  <c r="I11" i="14" s="1"/>
  <c r="I12" i="14" s="1"/>
  <c r="I13" i="14" s="1"/>
  <c r="I14" i="14" s="1"/>
  <c r="I15" i="14" s="1"/>
  <c r="H10" i="14"/>
  <c r="H11" i="14" s="1"/>
  <c r="H12" i="14" s="1"/>
  <c r="H13" i="14" s="1"/>
  <c r="H14" i="14" s="1"/>
  <c r="H15" i="14" s="1"/>
  <c r="G10" i="14"/>
  <c r="C10" i="14" s="1"/>
  <c r="G16" i="14"/>
  <c r="C16" i="14" s="1"/>
  <c r="G22" i="14"/>
  <c r="G23" i="14" s="1"/>
  <c r="G24" i="14" s="1"/>
  <c r="G28" i="14"/>
  <c r="G29" i="14" s="1"/>
  <c r="G30" i="14" s="1"/>
  <c r="G34" i="14"/>
  <c r="C34" i="14" s="1"/>
  <c r="G40" i="14"/>
  <c r="G41" i="14" s="1"/>
  <c r="C41" i="14" s="1"/>
  <c r="G46" i="14"/>
  <c r="C46" i="14" s="1"/>
  <c r="G52" i="14"/>
  <c r="C52" i="14" s="1"/>
  <c r="G58" i="14"/>
  <c r="C58" i="14" s="1"/>
  <c r="G64" i="14"/>
  <c r="G65" i="14" s="1"/>
  <c r="G70" i="14"/>
  <c r="G71" i="14" s="1"/>
  <c r="G76" i="14"/>
  <c r="G77" i="14" s="1"/>
  <c r="C77" i="14" s="1"/>
  <c r="G82" i="14"/>
  <c r="C82" i="14" s="1"/>
  <c r="G88" i="14"/>
  <c r="G89" i="14" s="1"/>
  <c r="G94" i="14"/>
  <c r="G95" i="14" s="1"/>
  <c r="G100" i="14"/>
  <c r="G101" i="14" s="1"/>
  <c r="G106" i="14"/>
  <c r="G107" i="14" s="1"/>
  <c r="C107" i="14" s="1"/>
  <c r="G118" i="14"/>
  <c r="C118" i="14" s="1"/>
  <c r="G112" i="14"/>
  <c r="G113" i="14" s="1"/>
  <c r="G114" i="14" s="1"/>
  <c r="I160" i="14"/>
  <c r="I161" i="14" s="1"/>
  <c r="I162" i="14" s="1"/>
  <c r="I163" i="14" s="1"/>
  <c r="I164" i="14" s="1"/>
  <c r="I165" i="14" s="1"/>
  <c r="H160" i="14"/>
  <c r="H161" i="14" s="1"/>
  <c r="H162" i="14" s="1"/>
  <c r="H163" i="14" s="1"/>
  <c r="H164" i="14" s="1"/>
  <c r="H165" i="14" s="1"/>
  <c r="I154" i="14"/>
  <c r="I155" i="14" s="1"/>
  <c r="I156" i="14" s="1"/>
  <c r="I157" i="14" s="1"/>
  <c r="I158" i="14" s="1"/>
  <c r="I159" i="14" s="1"/>
  <c r="H154" i="14"/>
  <c r="H155" i="14" s="1"/>
  <c r="H156" i="14" s="1"/>
  <c r="H157" i="14" s="1"/>
  <c r="H158" i="14" s="1"/>
  <c r="H159" i="14" s="1"/>
  <c r="I148" i="14"/>
  <c r="I149" i="14" s="1"/>
  <c r="I150" i="14" s="1"/>
  <c r="I151" i="14" s="1"/>
  <c r="I152" i="14" s="1"/>
  <c r="I153" i="14" s="1"/>
  <c r="H148" i="14"/>
  <c r="H149" i="14" s="1"/>
  <c r="H150" i="14" s="1"/>
  <c r="H151" i="14" s="1"/>
  <c r="H152" i="14" s="1"/>
  <c r="H153" i="14" s="1"/>
  <c r="I142" i="14"/>
  <c r="I143" i="14" s="1"/>
  <c r="I144" i="14" s="1"/>
  <c r="I145" i="14" s="1"/>
  <c r="I146" i="14" s="1"/>
  <c r="I147" i="14" s="1"/>
  <c r="H142" i="14"/>
  <c r="H143" i="14" s="1"/>
  <c r="H144" i="14" s="1"/>
  <c r="H145" i="14" s="1"/>
  <c r="H146" i="14" s="1"/>
  <c r="H147" i="14" s="1"/>
  <c r="I136" i="14"/>
  <c r="I137" i="14" s="1"/>
  <c r="I138" i="14" s="1"/>
  <c r="I139" i="14" s="1"/>
  <c r="I140" i="14" s="1"/>
  <c r="I141" i="14" s="1"/>
  <c r="H136" i="14"/>
  <c r="H137" i="14" s="1"/>
  <c r="H138" i="14" s="1"/>
  <c r="H139" i="14" s="1"/>
  <c r="H140" i="14" s="1"/>
  <c r="H141" i="14" s="1"/>
  <c r="I130" i="14"/>
  <c r="I131" i="14" s="1"/>
  <c r="I132" i="14" s="1"/>
  <c r="I133" i="14" s="1"/>
  <c r="I134" i="14" s="1"/>
  <c r="I135" i="14" s="1"/>
  <c r="H130" i="14"/>
  <c r="H131" i="14" s="1"/>
  <c r="H132" i="14" s="1"/>
  <c r="H133" i="14" s="1"/>
  <c r="H134" i="14" s="1"/>
  <c r="H135" i="14" s="1"/>
  <c r="G160" i="14"/>
  <c r="G161" i="14" s="1"/>
  <c r="G154" i="14"/>
  <c r="G155" i="14" s="1"/>
  <c r="G148" i="14"/>
  <c r="C148" i="14" s="1"/>
  <c r="G142" i="14"/>
  <c r="G143" i="14" s="1"/>
  <c r="G136" i="14"/>
  <c r="G137" i="14" s="1"/>
  <c r="G130" i="14"/>
  <c r="G131" i="14" s="1"/>
  <c r="C131" i="14" s="1"/>
  <c r="I124" i="14"/>
  <c r="I125" i="14" s="1"/>
  <c r="I126" i="14" s="1"/>
  <c r="I127" i="14" s="1"/>
  <c r="I128" i="14" s="1"/>
  <c r="I129" i="14" s="1"/>
  <c r="H124" i="14"/>
  <c r="H125" i="14" s="1"/>
  <c r="H126" i="14" s="1"/>
  <c r="H127" i="14" s="1"/>
  <c r="H128" i="14" s="1"/>
  <c r="H129" i="14" s="1"/>
  <c r="G124" i="14"/>
  <c r="G125" i="14" s="1"/>
  <c r="G126" i="14" s="1"/>
  <c r="C28" i="14"/>
  <c r="C22" i="14"/>
  <c r="C70" i="14"/>
  <c r="C522" i="35"/>
  <c r="C521" i="35"/>
  <c r="C520" i="35"/>
  <c r="C519" i="35"/>
  <c r="C518" i="35"/>
  <c r="C517" i="35"/>
  <c r="C516" i="35"/>
  <c r="C515" i="35"/>
  <c r="C514" i="35"/>
  <c r="C513" i="35"/>
  <c r="C512" i="35"/>
  <c r="C511" i="35"/>
  <c r="C510" i="35"/>
  <c r="C509" i="35"/>
  <c r="C508" i="35"/>
  <c r="C507" i="35"/>
  <c r="C506" i="35"/>
  <c r="C505" i="35"/>
  <c r="C504" i="35"/>
  <c r="C503" i="35"/>
  <c r="C502" i="35"/>
  <c r="C501" i="35"/>
  <c r="C500" i="35"/>
  <c r="C499" i="35"/>
  <c r="C498" i="35"/>
  <c r="C497" i="35"/>
  <c r="C496" i="35"/>
  <c r="C495" i="35"/>
  <c r="C494" i="35"/>
  <c r="C493" i="35"/>
  <c r="C492" i="35"/>
  <c r="C491" i="35"/>
  <c r="C490" i="35"/>
  <c r="C489" i="35"/>
  <c r="C488" i="35"/>
  <c r="C487" i="35"/>
  <c r="C486" i="35"/>
  <c r="C485" i="35"/>
  <c r="C484" i="35"/>
  <c r="C483" i="35"/>
  <c r="C482" i="35"/>
  <c r="C481" i="35"/>
  <c r="C480" i="35"/>
  <c r="C479" i="35"/>
  <c r="C478" i="35"/>
  <c r="C477" i="35"/>
  <c r="C476" i="35"/>
  <c r="C475" i="35"/>
  <c r="C474" i="35"/>
  <c r="C473" i="35"/>
  <c r="C472" i="35"/>
  <c r="C471" i="35"/>
  <c r="C470" i="35"/>
  <c r="C469" i="35"/>
  <c r="C468" i="35"/>
  <c r="C467" i="35"/>
  <c r="C466" i="35"/>
  <c r="C465" i="35"/>
  <c r="C464" i="35"/>
  <c r="C463" i="35"/>
  <c r="C462" i="35"/>
  <c r="C461" i="35"/>
  <c r="C460" i="35"/>
  <c r="C459" i="35"/>
  <c r="C458" i="35"/>
  <c r="C457" i="35"/>
  <c r="C456" i="35"/>
  <c r="C455" i="35"/>
  <c r="C454" i="35"/>
  <c r="C453" i="35"/>
  <c r="C452" i="35"/>
  <c r="C451" i="35"/>
  <c r="C450" i="35"/>
  <c r="C449" i="35"/>
  <c r="C448" i="35"/>
  <c r="C447" i="35"/>
  <c r="C446" i="35"/>
  <c r="C445" i="35"/>
  <c r="C444" i="35"/>
  <c r="C443" i="35"/>
  <c r="C442" i="35"/>
  <c r="C441" i="35"/>
  <c r="C440" i="35"/>
  <c r="C439" i="35"/>
  <c r="C438" i="35"/>
  <c r="C437" i="35"/>
  <c r="C436" i="35"/>
  <c r="C435" i="35"/>
  <c r="C434" i="35"/>
  <c r="C433" i="35"/>
  <c r="C432" i="35"/>
  <c r="C431" i="35"/>
  <c r="C430" i="35"/>
  <c r="C429" i="35"/>
  <c r="C428" i="35"/>
  <c r="C427" i="35"/>
  <c r="C426" i="35"/>
  <c r="C425" i="35"/>
  <c r="C424" i="35"/>
  <c r="C423" i="35"/>
  <c r="C422" i="35"/>
  <c r="C421" i="35"/>
  <c r="C420" i="35"/>
  <c r="C419" i="35"/>
  <c r="C418" i="35"/>
  <c r="C417" i="35"/>
  <c r="C416" i="35"/>
  <c r="C415" i="35"/>
  <c r="C414" i="35"/>
  <c r="C413" i="35"/>
  <c r="C412" i="35"/>
  <c r="C411" i="35"/>
  <c r="C410" i="35"/>
  <c r="C409" i="35"/>
  <c r="C408" i="35"/>
  <c r="C407" i="35"/>
  <c r="C406" i="35"/>
  <c r="C405" i="35"/>
  <c r="C404" i="35"/>
  <c r="C403" i="35"/>
  <c r="C402" i="35"/>
  <c r="C401" i="35"/>
  <c r="C400" i="35"/>
  <c r="C399" i="35"/>
  <c r="C398" i="35"/>
  <c r="C397" i="35"/>
  <c r="C396" i="35"/>
  <c r="C395" i="35"/>
  <c r="C394" i="35"/>
  <c r="C393" i="35"/>
  <c r="C392" i="35"/>
  <c r="C391" i="35"/>
  <c r="C390" i="35"/>
  <c r="C389" i="35"/>
  <c r="C388" i="35"/>
  <c r="C387" i="35"/>
  <c r="C386" i="35"/>
  <c r="C385" i="35"/>
  <c r="C384" i="35"/>
  <c r="C383" i="35"/>
  <c r="C382" i="35"/>
  <c r="C381" i="35"/>
  <c r="C380" i="35"/>
  <c r="C379" i="35"/>
  <c r="C378" i="35"/>
  <c r="C377" i="35"/>
  <c r="C376" i="35"/>
  <c r="C375" i="35"/>
  <c r="C374" i="35"/>
  <c r="C373" i="35"/>
  <c r="C372" i="35"/>
  <c r="C371" i="35"/>
  <c r="C370" i="35"/>
  <c r="C369" i="35"/>
  <c r="C368" i="35"/>
  <c r="C367" i="35"/>
  <c r="C366" i="35"/>
  <c r="C365" i="35"/>
  <c r="C364" i="35"/>
  <c r="C363" i="35"/>
  <c r="C362" i="35"/>
  <c r="C361" i="35"/>
  <c r="C360" i="35"/>
  <c r="C359" i="35"/>
  <c r="C358" i="35"/>
  <c r="C357" i="35"/>
  <c r="C356" i="35"/>
  <c r="C355" i="35"/>
  <c r="C354" i="35"/>
  <c r="C353" i="35"/>
  <c r="C352" i="35"/>
  <c r="C351" i="35"/>
  <c r="C350" i="35"/>
  <c r="C349" i="35"/>
  <c r="C348" i="35"/>
  <c r="C347" i="35"/>
  <c r="C346" i="35"/>
  <c r="C345" i="35"/>
  <c r="C344" i="35"/>
  <c r="C343" i="35"/>
  <c r="C342" i="35"/>
  <c r="C341" i="35"/>
  <c r="C340" i="35"/>
  <c r="C339" i="35"/>
  <c r="C338" i="35"/>
  <c r="C337" i="35"/>
  <c r="C336" i="35"/>
  <c r="C335" i="35"/>
  <c r="C334" i="35"/>
  <c r="C333" i="35"/>
  <c r="C332" i="35"/>
  <c r="C331" i="35"/>
  <c r="C330" i="35"/>
  <c r="C329" i="35"/>
  <c r="C328" i="35"/>
  <c r="C327" i="35"/>
  <c r="C326" i="35"/>
  <c r="C325" i="35"/>
  <c r="C324" i="35"/>
  <c r="C323" i="35"/>
  <c r="C322" i="35"/>
  <c r="C321" i="35"/>
  <c r="C320" i="35"/>
  <c r="C319" i="35"/>
  <c r="C318" i="35"/>
  <c r="C317" i="35"/>
  <c r="C316" i="35"/>
  <c r="C315" i="35"/>
  <c r="C314" i="35"/>
  <c r="C313" i="35"/>
  <c r="C312" i="35"/>
  <c r="C311" i="35"/>
  <c r="C310" i="35"/>
  <c r="C309" i="35"/>
  <c r="C308" i="35"/>
  <c r="C307" i="35"/>
  <c r="C306" i="35"/>
  <c r="C305" i="35"/>
  <c r="C304" i="35"/>
  <c r="C303" i="35"/>
  <c r="C302" i="35"/>
  <c r="C301" i="35"/>
  <c r="C300" i="35"/>
  <c r="C299" i="35"/>
  <c r="C298" i="35"/>
  <c r="C297" i="35"/>
  <c r="C296" i="35"/>
  <c r="C295" i="35"/>
  <c r="C294" i="35"/>
  <c r="C293" i="35"/>
  <c r="C292" i="35"/>
  <c r="C291" i="35"/>
  <c r="C290" i="35"/>
  <c r="C289" i="35"/>
  <c r="C288" i="35"/>
  <c r="C287" i="35"/>
  <c r="C286" i="35"/>
  <c r="C285" i="35"/>
  <c r="C284" i="35"/>
  <c r="C283" i="35"/>
  <c r="C282" i="35"/>
  <c r="C281" i="35"/>
  <c r="C280" i="35"/>
  <c r="C279" i="35"/>
  <c r="C278" i="35"/>
  <c r="C277" i="35"/>
  <c r="C276" i="35"/>
  <c r="C275" i="35"/>
  <c r="C274" i="35"/>
  <c r="C273" i="35"/>
  <c r="C272" i="35"/>
  <c r="C271" i="35"/>
  <c r="C270" i="35"/>
  <c r="C269" i="35"/>
  <c r="C268" i="35"/>
  <c r="C267" i="35"/>
  <c r="C266" i="35"/>
  <c r="C265" i="35"/>
  <c r="C264" i="35"/>
  <c r="C263" i="35"/>
  <c r="C262" i="35"/>
  <c r="C261" i="35"/>
  <c r="C260" i="35"/>
  <c r="C259" i="35"/>
  <c r="C258" i="35"/>
  <c r="C257" i="35"/>
  <c r="C256" i="35"/>
  <c r="C255" i="35"/>
  <c r="C254" i="35"/>
  <c r="C253" i="35"/>
  <c r="C252" i="35"/>
  <c r="C251" i="35"/>
  <c r="C250" i="35"/>
  <c r="C249" i="35"/>
  <c r="C248" i="35"/>
  <c r="C247" i="35"/>
  <c r="C246" i="35"/>
  <c r="C245" i="35"/>
  <c r="C244" i="35"/>
  <c r="C243" i="35"/>
  <c r="C242" i="35"/>
  <c r="C241" i="35"/>
  <c r="C240" i="35"/>
  <c r="C239" i="35"/>
  <c r="C238" i="35"/>
  <c r="C237" i="35"/>
  <c r="C236" i="35"/>
  <c r="C235" i="35"/>
  <c r="C234" i="35"/>
  <c r="C233" i="35"/>
  <c r="C232" i="35"/>
  <c r="C231" i="35"/>
  <c r="C230" i="35"/>
  <c r="C229" i="35"/>
  <c r="C228" i="35"/>
  <c r="C227" i="35"/>
  <c r="C226" i="35"/>
  <c r="C225" i="35"/>
  <c r="C224" i="35"/>
  <c r="C223" i="35"/>
  <c r="C222" i="35"/>
  <c r="C221" i="35"/>
  <c r="C220" i="35"/>
  <c r="C219" i="35"/>
  <c r="C218" i="35"/>
  <c r="C217" i="35"/>
  <c r="C216" i="35"/>
  <c r="C215" i="35"/>
  <c r="C214" i="35"/>
  <c r="C213" i="35"/>
  <c r="C212" i="35"/>
  <c r="C211" i="35"/>
  <c r="C210" i="35"/>
  <c r="C209" i="35"/>
  <c r="C208" i="35"/>
  <c r="C207" i="35"/>
  <c r="C206" i="35"/>
  <c r="C205" i="35"/>
  <c r="C204" i="35"/>
  <c r="C203" i="35"/>
  <c r="C202" i="35"/>
  <c r="C201" i="35"/>
  <c r="C200" i="35"/>
  <c r="C199" i="35"/>
  <c r="C198" i="35"/>
  <c r="C197" i="35"/>
  <c r="C196" i="35"/>
  <c r="C195" i="35"/>
  <c r="C194" i="35"/>
  <c r="C193" i="35"/>
  <c r="C192" i="35"/>
  <c r="C191" i="35"/>
  <c r="C190" i="35"/>
  <c r="C189" i="35"/>
  <c r="C188" i="35"/>
  <c r="C187" i="35"/>
  <c r="C186" i="35"/>
  <c r="C185" i="35"/>
  <c r="C184" i="35"/>
  <c r="C183" i="35"/>
  <c r="C182" i="35"/>
  <c r="C181" i="35"/>
  <c r="C180" i="35"/>
  <c r="C179" i="35"/>
  <c r="C178" i="35"/>
  <c r="C177" i="35"/>
  <c r="C176" i="35"/>
  <c r="C175" i="35"/>
  <c r="C174" i="35"/>
  <c r="C173" i="35"/>
  <c r="C172" i="35"/>
  <c r="C171" i="35"/>
  <c r="C170" i="35"/>
  <c r="C169" i="35"/>
  <c r="C168" i="35"/>
  <c r="C167" i="35"/>
  <c r="C166" i="35"/>
  <c r="C165" i="35"/>
  <c r="C164" i="35"/>
  <c r="C163" i="35"/>
  <c r="C162" i="35"/>
  <c r="C161" i="35"/>
  <c r="C160" i="35"/>
  <c r="C159" i="35"/>
  <c r="C158" i="35"/>
  <c r="C157" i="35"/>
  <c r="C156" i="35"/>
  <c r="C155" i="35"/>
  <c r="C154" i="35"/>
  <c r="C153" i="35"/>
  <c r="C152" i="35"/>
  <c r="C151" i="35"/>
  <c r="C150" i="35"/>
  <c r="C149" i="35"/>
  <c r="C148" i="35"/>
  <c r="C147" i="35"/>
  <c r="C146" i="35"/>
  <c r="C145" i="35"/>
  <c r="C144" i="35"/>
  <c r="C143" i="35"/>
  <c r="C142" i="35"/>
  <c r="C141" i="35"/>
  <c r="C140" i="35"/>
  <c r="C139" i="35"/>
  <c r="C138" i="35"/>
  <c r="C137" i="35"/>
  <c r="C136" i="35"/>
  <c r="C135" i="35"/>
  <c r="C134" i="35"/>
  <c r="C133" i="35"/>
  <c r="C132" i="35"/>
  <c r="C131" i="35"/>
  <c r="C130" i="35"/>
  <c r="C129" i="35"/>
  <c r="C128" i="35"/>
  <c r="C127" i="35"/>
  <c r="C126" i="35"/>
  <c r="C125" i="35"/>
  <c r="C124" i="35"/>
  <c r="C123" i="35"/>
  <c r="C122" i="35"/>
  <c r="C121" i="35"/>
  <c r="C120" i="35"/>
  <c r="C119" i="35"/>
  <c r="C118" i="35"/>
  <c r="C117" i="35"/>
  <c r="C116" i="35"/>
  <c r="C115" i="35"/>
  <c r="C114" i="35"/>
  <c r="C113" i="35"/>
  <c r="C112" i="35"/>
  <c r="C111" i="35"/>
  <c r="C110" i="35"/>
  <c r="C109" i="35"/>
  <c r="C108" i="35"/>
  <c r="C107" i="35"/>
  <c r="C106" i="35"/>
  <c r="C105" i="35"/>
  <c r="C104" i="35"/>
  <c r="C103" i="35"/>
  <c r="C102" i="35"/>
  <c r="C101" i="35"/>
  <c r="C100" i="35"/>
  <c r="C99" i="35"/>
  <c r="C98" i="35"/>
  <c r="C97" i="35"/>
  <c r="C96" i="35"/>
  <c r="C95" i="35"/>
  <c r="C94" i="35"/>
  <c r="C93" i="35"/>
  <c r="C92" i="35"/>
  <c r="C91" i="35"/>
  <c r="C90" i="35"/>
  <c r="C89" i="35"/>
  <c r="C88" i="35"/>
  <c r="C87" i="35"/>
  <c r="C86" i="35"/>
  <c r="C85" i="35"/>
  <c r="C84" i="35"/>
  <c r="C83" i="35"/>
  <c r="C82" i="35"/>
  <c r="C81" i="35"/>
  <c r="C80" i="35"/>
  <c r="C79" i="35"/>
  <c r="C78" i="35"/>
  <c r="C77" i="35"/>
  <c r="C76" i="35"/>
  <c r="C75" i="35"/>
  <c r="C74" i="35"/>
  <c r="C73" i="35"/>
  <c r="C72" i="35"/>
  <c r="C71" i="35"/>
  <c r="C70" i="35"/>
  <c r="C69" i="35"/>
  <c r="C68" i="35"/>
  <c r="C67" i="35"/>
  <c r="C66" i="35"/>
  <c r="C65" i="35"/>
  <c r="C64" i="35"/>
  <c r="C63" i="35"/>
  <c r="C62" i="35"/>
  <c r="C61" i="35"/>
  <c r="C60" i="35"/>
  <c r="C59" i="35"/>
  <c r="C58" i="35"/>
  <c r="C57" i="35"/>
  <c r="C56" i="35"/>
  <c r="C55" i="35"/>
  <c r="C54" i="35"/>
  <c r="C53" i="35"/>
  <c r="C52" i="35"/>
  <c r="C51" i="35"/>
  <c r="C50" i="35"/>
  <c r="C49" i="35"/>
  <c r="C48" i="35"/>
  <c r="C47" i="35"/>
  <c r="C46" i="35"/>
  <c r="C45" i="35"/>
  <c r="C44" i="35"/>
  <c r="C43" i="35"/>
  <c r="C42" i="35"/>
  <c r="C41" i="35"/>
  <c r="C40" i="35"/>
  <c r="C39" i="35"/>
  <c r="C38" i="35"/>
  <c r="C37" i="35"/>
  <c r="C36" i="35"/>
  <c r="C35" i="35"/>
  <c r="C34" i="35"/>
  <c r="C33" i="35"/>
  <c r="C32" i="35"/>
  <c r="C31" i="35"/>
  <c r="C30" i="35"/>
  <c r="C29" i="35"/>
  <c r="C28" i="35"/>
  <c r="C27" i="35"/>
  <c r="C26" i="35"/>
  <c r="C25" i="35"/>
  <c r="C24" i="35"/>
  <c r="C23" i="35"/>
  <c r="C22" i="35"/>
  <c r="C21" i="35"/>
  <c r="C20" i="35"/>
  <c r="C19" i="35"/>
  <c r="C18" i="35"/>
  <c r="C17" i="35"/>
  <c r="P17" i="35" s="1"/>
  <c r="C16" i="35"/>
  <c r="P16" i="35" s="1"/>
  <c r="C15" i="35"/>
  <c r="P15" i="35" s="1"/>
  <c r="C13" i="35"/>
  <c r="P13" i="35" s="1"/>
  <c r="P14" i="35"/>
  <c r="E17" i="8"/>
  <c r="E16" i="8"/>
  <c r="E15" i="8"/>
  <c r="E14" i="8"/>
  <c r="E13" i="8"/>
  <c r="E12" i="8"/>
  <c r="E11" i="8"/>
  <c r="E10" i="8"/>
  <c r="E9" i="8"/>
  <c r="E8" i="8"/>
  <c r="E7" i="8"/>
  <c r="E6" i="8"/>
  <c r="E5" i="8"/>
  <c r="F117" i="8"/>
  <c r="F120" i="8" s="1"/>
  <c r="F106" i="8"/>
  <c r="F109" i="8" s="1"/>
  <c r="E71" i="12"/>
  <c r="E70" i="12"/>
  <c r="E69" i="12"/>
  <c r="F114" i="8"/>
  <c r="F116" i="8" s="1"/>
  <c r="F98" i="8"/>
  <c r="F101" i="8" s="1"/>
  <c r="E120" i="8"/>
  <c r="E119" i="8"/>
  <c r="E118" i="8"/>
  <c r="E117" i="8"/>
  <c r="E116" i="8"/>
  <c r="E115" i="8"/>
  <c r="E114" i="8"/>
  <c r="E113" i="8"/>
  <c r="E112" i="8"/>
  <c r="E111" i="8"/>
  <c r="E110" i="8"/>
  <c r="E109" i="8"/>
  <c r="E108" i="8"/>
  <c r="E107" i="8"/>
  <c r="E106" i="8"/>
  <c r="E105" i="8"/>
  <c r="E104" i="8"/>
  <c r="E103" i="8"/>
  <c r="E102" i="8"/>
  <c r="E101" i="8"/>
  <c r="E100" i="8"/>
  <c r="E99" i="8"/>
  <c r="E98" i="8"/>
  <c r="E97" i="8"/>
  <c r="F62" i="8"/>
  <c r="F93" i="8"/>
  <c r="F95" i="8" s="1"/>
  <c r="F90" i="8"/>
  <c r="F92" i="8" s="1"/>
  <c r="F87" i="8"/>
  <c r="F89" i="8" s="1"/>
  <c r="F84" i="8"/>
  <c r="F86" i="8" s="1"/>
  <c r="F81" i="8"/>
  <c r="F83" i="8" s="1"/>
  <c r="F78" i="8"/>
  <c r="F80" i="8" s="1"/>
  <c r="F75" i="8"/>
  <c r="F77" i="8" s="1"/>
  <c r="F72" i="8"/>
  <c r="F73" i="8" s="1"/>
  <c r="F69" i="8"/>
  <c r="F71" i="8" s="1"/>
  <c r="F66" i="8"/>
  <c r="F68" i="8" s="1"/>
  <c r="F63" i="8"/>
  <c r="F65" i="8" s="1"/>
  <c r="F60" i="8"/>
  <c r="F61" i="8" s="1"/>
  <c r="F57" i="8"/>
  <c r="F59" i="8" s="1"/>
  <c r="F54" i="8"/>
  <c r="F56" i="8" s="1"/>
  <c r="F51" i="8"/>
  <c r="F53" i="8" s="1"/>
  <c r="F48" i="8"/>
  <c r="F49" i="8" s="1"/>
  <c r="E95" i="8"/>
  <c r="E94" i="8"/>
  <c r="E93" i="8"/>
  <c r="E92" i="8"/>
  <c r="E91" i="8"/>
  <c r="E90" i="8"/>
  <c r="E89" i="8"/>
  <c r="E88" i="8"/>
  <c r="E87" i="8"/>
  <c r="E86" i="8"/>
  <c r="E85" i="8"/>
  <c r="E84" i="8"/>
  <c r="E83" i="8"/>
  <c r="E82" i="8"/>
  <c r="E81" i="8"/>
  <c r="E80" i="8"/>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D522" i="35"/>
  <c r="D521" i="35"/>
  <c r="D520" i="35"/>
  <c r="D519" i="35"/>
  <c r="D518" i="35"/>
  <c r="D517" i="35"/>
  <c r="D516" i="35"/>
  <c r="D515" i="35"/>
  <c r="D514" i="35"/>
  <c r="D513" i="35"/>
  <c r="D512" i="35"/>
  <c r="D511" i="35"/>
  <c r="D510" i="35"/>
  <c r="D509" i="35"/>
  <c r="D508" i="35"/>
  <c r="D507" i="35"/>
  <c r="D506" i="35"/>
  <c r="D505" i="35"/>
  <c r="D504" i="35"/>
  <c r="D503" i="35"/>
  <c r="D502" i="35"/>
  <c r="D501" i="35"/>
  <c r="D500" i="35"/>
  <c r="D499" i="35"/>
  <c r="D498" i="35"/>
  <c r="D497" i="35"/>
  <c r="D496" i="35"/>
  <c r="D495" i="35"/>
  <c r="D494" i="35"/>
  <c r="D493" i="35"/>
  <c r="D492" i="35"/>
  <c r="D491" i="35"/>
  <c r="D490" i="35"/>
  <c r="D489" i="35"/>
  <c r="D488" i="35"/>
  <c r="D487" i="35"/>
  <c r="D486" i="35"/>
  <c r="D485" i="35"/>
  <c r="D484" i="35"/>
  <c r="D483" i="35"/>
  <c r="D482" i="35"/>
  <c r="D481" i="35"/>
  <c r="D480" i="35"/>
  <c r="D479" i="35"/>
  <c r="D478" i="35"/>
  <c r="D477" i="35"/>
  <c r="D476" i="35"/>
  <c r="D475" i="35"/>
  <c r="D474" i="35"/>
  <c r="D473" i="35"/>
  <c r="D472" i="35"/>
  <c r="D471" i="35"/>
  <c r="D470" i="35"/>
  <c r="D469" i="35"/>
  <c r="D468" i="35"/>
  <c r="D467" i="35"/>
  <c r="D466" i="35"/>
  <c r="D465" i="35"/>
  <c r="D464" i="35"/>
  <c r="D463" i="35"/>
  <c r="D462" i="35"/>
  <c r="D461" i="35"/>
  <c r="D460" i="35"/>
  <c r="D459" i="35"/>
  <c r="D458" i="35"/>
  <c r="D457" i="35"/>
  <c r="D456" i="35"/>
  <c r="D455" i="35"/>
  <c r="D454" i="35"/>
  <c r="D453" i="35"/>
  <c r="D452" i="35"/>
  <c r="D451" i="35"/>
  <c r="D450" i="35"/>
  <c r="D449" i="35"/>
  <c r="D448" i="35"/>
  <c r="D447" i="35"/>
  <c r="D446" i="35"/>
  <c r="D445" i="35"/>
  <c r="D444" i="35"/>
  <c r="D443" i="35"/>
  <c r="D442" i="35"/>
  <c r="D441" i="35"/>
  <c r="D440" i="35"/>
  <c r="D439" i="35"/>
  <c r="D438" i="35"/>
  <c r="D437" i="35"/>
  <c r="D436" i="35"/>
  <c r="D435" i="35"/>
  <c r="D434" i="35"/>
  <c r="D433" i="35"/>
  <c r="D432" i="35"/>
  <c r="D431" i="35"/>
  <c r="D430" i="35"/>
  <c r="D429" i="35"/>
  <c r="D428" i="35"/>
  <c r="D427" i="35"/>
  <c r="D426" i="35"/>
  <c r="D425" i="35"/>
  <c r="D424" i="35"/>
  <c r="D423" i="35"/>
  <c r="D422" i="35"/>
  <c r="D421" i="35"/>
  <c r="D420" i="35"/>
  <c r="D419" i="35"/>
  <c r="D418" i="35"/>
  <c r="D417" i="35"/>
  <c r="D416" i="35"/>
  <c r="D415" i="35"/>
  <c r="D414" i="35"/>
  <c r="D413" i="35"/>
  <c r="D412" i="35"/>
  <c r="D411" i="35"/>
  <c r="D410" i="35"/>
  <c r="D409" i="35"/>
  <c r="D408" i="35"/>
  <c r="D407" i="35"/>
  <c r="D406" i="35"/>
  <c r="D405" i="35"/>
  <c r="D404" i="35"/>
  <c r="D403" i="35"/>
  <c r="D402" i="35"/>
  <c r="D401" i="35"/>
  <c r="D400" i="35"/>
  <c r="D399" i="35"/>
  <c r="D398" i="35"/>
  <c r="D397" i="35"/>
  <c r="D396" i="35"/>
  <c r="D395" i="35"/>
  <c r="D394" i="35"/>
  <c r="D393" i="35"/>
  <c r="D392" i="35"/>
  <c r="D391" i="35"/>
  <c r="D390" i="35"/>
  <c r="D389" i="35"/>
  <c r="D388" i="35"/>
  <c r="D387" i="35"/>
  <c r="D386" i="35"/>
  <c r="D385" i="35"/>
  <c r="D384" i="35"/>
  <c r="D383" i="35"/>
  <c r="D382" i="35"/>
  <c r="D381" i="35"/>
  <c r="D380" i="35"/>
  <c r="D379" i="35"/>
  <c r="D378" i="35"/>
  <c r="D377" i="35"/>
  <c r="D376" i="35"/>
  <c r="D375" i="35"/>
  <c r="D374" i="35"/>
  <c r="D373" i="35"/>
  <c r="D372" i="35"/>
  <c r="D371" i="35"/>
  <c r="D370" i="35"/>
  <c r="D369" i="35"/>
  <c r="D368" i="35"/>
  <c r="D367" i="35"/>
  <c r="D366" i="35"/>
  <c r="D365" i="35"/>
  <c r="D364" i="35"/>
  <c r="D363" i="35"/>
  <c r="D362" i="35"/>
  <c r="D361" i="35"/>
  <c r="D360" i="35"/>
  <c r="D359" i="35"/>
  <c r="D358" i="35"/>
  <c r="D357" i="35"/>
  <c r="D356" i="35"/>
  <c r="D355" i="35"/>
  <c r="D354" i="35"/>
  <c r="D353" i="35"/>
  <c r="D352" i="35"/>
  <c r="D351" i="35"/>
  <c r="D350" i="35"/>
  <c r="D349" i="35"/>
  <c r="D348" i="35"/>
  <c r="D347" i="35"/>
  <c r="D346" i="35"/>
  <c r="D345" i="35"/>
  <c r="D344" i="35"/>
  <c r="D343" i="35"/>
  <c r="D342" i="35"/>
  <c r="D341" i="35"/>
  <c r="D340" i="35"/>
  <c r="D339" i="35"/>
  <c r="D338" i="35"/>
  <c r="D337" i="35"/>
  <c r="D336" i="35"/>
  <c r="D335" i="35"/>
  <c r="D334" i="35"/>
  <c r="D333" i="35"/>
  <c r="D332" i="35"/>
  <c r="D331" i="35"/>
  <c r="D330" i="35"/>
  <c r="D329" i="35"/>
  <c r="D328" i="35"/>
  <c r="D327" i="35"/>
  <c r="D326" i="35"/>
  <c r="D325" i="35"/>
  <c r="D324" i="35"/>
  <c r="D323" i="35"/>
  <c r="D322" i="35"/>
  <c r="D321" i="35"/>
  <c r="D320" i="35"/>
  <c r="D319" i="35"/>
  <c r="D318" i="35"/>
  <c r="D317" i="35"/>
  <c r="D316" i="35"/>
  <c r="D315" i="35"/>
  <c r="D314" i="35"/>
  <c r="D313" i="35"/>
  <c r="D312" i="35"/>
  <c r="D311" i="35"/>
  <c r="D310" i="35"/>
  <c r="D309" i="35"/>
  <c r="D308" i="35"/>
  <c r="D307" i="35"/>
  <c r="D306" i="35"/>
  <c r="D305" i="35"/>
  <c r="D304" i="35"/>
  <c r="D303" i="35"/>
  <c r="D302" i="35"/>
  <c r="D301" i="35"/>
  <c r="D300" i="35"/>
  <c r="D299" i="35"/>
  <c r="D298" i="35"/>
  <c r="D297" i="35"/>
  <c r="D296" i="35"/>
  <c r="D295" i="35"/>
  <c r="D294" i="35"/>
  <c r="D293" i="35"/>
  <c r="D292" i="35"/>
  <c r="D291" i="35"/>
  <c r="D290" i="35"/>
  <c r="D289" i="35"/>
  <c r="D288" i="35"/>
  <c r="D287" i="35"/>
  <c r="D286" i="35"/>
  <c r="D285" i="35"/>
  <c r="D284" i="35"/>
  <c r="D283" i="35"/>
  <c r="D282" i="35"/>
  <c r="D281" i="35"/>
  <c r="D280" i="35"/>
  <c r="D279" i="35"/>
  <c r="D278" i="35"/>
  <c r="D277" i="35"/>
  <c r="D276" i="35"/>
  <c r="D275" i="35"/>
  <c r="D274" i="35"/>
  <c r="D273" i="35"/>
  <c r="D272" i="35"/>
  <c r="D271" i="35"/>
  <c r="D270" i="35"/>
  <c r="D269" i="35"/>
  <c r="D268" i="35"/>
  <c r="D267" i="35"/>
  <c r="D266" i="35"/>
  <c r="D265" i="35"/>
  <c r="D264" i="35"/>
  <c r="D263" i="35"/>
  <c r="D262" i="35"/>
  <c r="D261" i="35"/>
  <c r="D260" i="35"/>
  <c r="D259" i="35"/>
  <c r="D258" i="35"/>
  <c r="D257" i="35"/>
  <c r="D256" i="35"/>
  <c r="D255" i="35"/>
  <c r="D254" i="35"/>
  <c r="D253" i="35"/>
  <c r="D252" i="35"/>
  <c r="D251" i="35"/>
  <c r="D250" i="35"/>
  <c r="D249" i="35"/>
  <c r="D248" i="35"/>
  <c r="D247" i="35"/>
  <c r="D246" i="35"/>
  <c r="D245" i="35"/>
  <c r="D244" i="35"/>
  <c r="D243" i="35"/>
  <c r="D242" i="35"/>
  <c r="D241" i="35"/>
  <c r="D240" i="35"/>
  <c r="D239" i="35"/>
  <c r="D238" i="35"/>
  <c r="D237" i="35"/>
  <c r="D236" i="35"/>
  <c r="D235" i="35"/>
  <c r="D234" i="35"/>
  <c r="D233" i="35"/>
  <c r="D232" i="35"/>
  <c r="D231" i="35"/>
  <c r="D230" i="35"/>
  <c r="D229" i="35"/>
  <c r="D228" i="35"/>
  <c r="D227" i="35"/>
  <c r="D226" i="35"/>
  <c r="D225" i="35"/>
  <c r="D224" i="35"/>
  <c r="D223" i="35"/>
  <c r="D222" i="35"/>
  <c r="D221" i="35"/>
  <c r="D220" i="35"/>
  <c r="D219" i="35"/>
  <c r="D218" i="35"/>
  <c r="D217" i="35"/>
  <c r="D216" i="35"/>
  <c r="D215" i="35"/>
  <c r="D214" i="35"/>
  <c r="D213" i="35"/>
  <c r="D212" i="35"/>
  <c r="D211" i="35"/>
  <c r="D210" i="35"/>
  <c r="D209" i="35"/>
  <c r="D208" i="35"/>
  <c r="D207" i="35"/>
  <c r="D206" i="35"/>
  <c r="D205" i="35"/>
  <c r="D204" i="35"/>
  <c r="D203" i="35"/>
  <c r="D202" i="35"/>
  <c r="D201" i="35"/>
  <c r="D200" i="35"/>
  <c r="D199" i="35"/>
  <c r="D198" i="35"/>
  <c r="D197" i="35"/>
  <c r="D196" i="35"/>
  <c r="D195" i="35"/>
  <c r="D194" i="35"/>
  <c r="D193" i="35"/>
  <c r="D192" i="35"/>
  <c r="D191" i="35"/>
  <c r="D190" i="35"/>
  <c r="D189" i="35"/>
  <c r="D188" i="35"/>
  <c r="D187" i="35"/>
  <c r="D186" i="35"/>
  <c r="D185" i="35"/>
  <c r="D184" i="35"/>
  <c r="D183" i="35"/>
  <c r="D182" i="35"/>
  <c r="D181" i="35"/>
  <c r="D180" i="35"/>
  <c r="D179" i="35"/>
  <c r="D178" i="35"/>
  <c r="D177" i="35"/>
  <c r="D176" i="35"/>
  <c r="D175" i="35"/>
  <c r="D174" i="35"/>
  <c r="D173" i="35"/>
  <c r="D172" i="35"/>
  <c r="D171" i="35"/>
  <c r="D170" i="35"/>
  <c r="D169" i="35"/>
  <c r="D168" i="35"/>
  <c r="D167" i="35"/>
  <c r="D166" i="35"/>
  <c r="D165" i="35"/>
  <c r="D164" i="35"/>
  <c r="D163" i="35"/>
  <c r="D162" i="35"/>
  <c r="D161" i="35"/>
  <c r="D160" i="35"/>
  <c r="D159" i="35"/>
  <c r="D158" i="35"/>
  <c r="D157" i="35"/>
  <c r="D156" i="35"/>
  <c r="D155" i="35"/>
  <c r="D154" i="35"/>
  <c r="D153" i="35"/>
  <c r="D152" i="35"/>
  <c r="D151" i="35"/>
  <c r="D150" i="35"/>
  <c r="D149" i="35"/>
  <c r="D148" i="35"/>
  <c r="D147" i="35"/>
  <c r="D146" i="35"/>
  <c r="D145" i="35"/>
  <c r="D144" i="35"/>
  <c r="D143" i="35"/>
  <c r="D142" i="35"/>
  <c r="D141" i="35"/>
  <c r="D140" i="35"/>
  <c r="D139" i="35"/>
  <c r="D138" i="35"/>
  <c r="D137" i="35"/>
  <c r="D136" i="35"/>
  <c r="D135" i="35"/>
  <c r="D134" i="35"/>
  <c r="D133" i="35"/>
  <c r="D132" i="35"/>
  <c r="D131" i="35"/>
  <c r="D130" i="35"/>
  <c r="D129" i="35"/>
  <c r="D128" i="35"/>
  <c r="D127" i="35"/>
  <c r="D126" i="35"/>
  <c r="D125" i="35"/>
  <c r="D124" i="35"/>
  <c r="D123" i="35"/>
  <c r="D122" i="35"/>
  <c r="D121" i="35"/>
  <c r="D120" i="35"/>
  <c r="D119" i="35"/>
  <c r="D118" i="35"/>
  <c r="D117" i="35"/>
  <c r="D116" i="35"/>
  <c r="D115" i="35"/>
  <c r="D114" i="35"/>
  <c r="D113" i="35"/>
  <c r="D112" i="35"/>
  <c r="D111" i="35"/>
  <c r="D110" i="35"/>
  <c r="D109" i="35"/>
  <c r="D108" i="35"/>
  <c r="D107" i="35"/>
  <c r="D106" i="35"/>
  <c r="D105" i="35"/>
  <c r="D104" i="35"/>
  <c r="D103" i="35"/>
  <c r="D102" i="35"/>
  <c r="D101" i="35"/>
  <c r="D100" i="35"/>
  <c r="D99" i="35"/>
  <c r="D98" i="35"/>
  <c r="D97" i="35"/>
  <c r="D96" i="35"/>
  <c r="D95" i="35"/>
  <c r="D94" i="35"/>
  <c r="D93" i="35"/>
  <c r="D92" i="35"/>
  <c r="D91" i="35"/>
  <c r="D90" i="35"/>
  <c r="D89" i="35"/>
  <c r="D88" i="35"/>
  <c r="D87" i="35"/>
  <c r="D86" i="35"/>
  <c r="D85" i="35"/>
  <c r="D84" i="35"/>
  <c r="D83" i="35"/>
  <c r="D82" i="35"/>
  <c r="D81" i="35"/>
  <c r="D80" i="35"/>
  <c r="D79" i="35"/>
  <c r="D78" i="35"/>
  <c r="D77" i="35"/>
  <c r="D76" i="35"/>
  <c r="D75" i="35"/>
  <c r="D74" i="35"/>
  <c r="D73" i="35"/>
  <c r="D72" i="35"/>
  <c r="D71" i="35"/>
  <c r="D70" i="35"/>
  <c r="D69" i="35"/>
  <c r="D68" i="35"/>
  <c r="D67" i="35"/>
  <c r="D66" i="35"/>
  <c r="D65" i="35"/>
  <c r="D64" i="35"/>
  <c r="D63" i="35"/>
  <c r="D62" i="35"/>
  <c r="D61" i="35"/>
  <c r="D60" i="35"/>
  <c r="D59" i="35"/>
  <c r="D58" i="35"/>
  <c r="D57" i="35"/>
  <c r="D56" i="35"/>
  <c r="D55" i="35"/>
  <c r="D54" i="35"/>
  <c r="D53" i="35"/>
  <c r="D52" i="35"/>
  <c r="D51" i="35"/>
  <c r="D50" i="35"/>
  <c r="D49" i="35"/>
  <c r="D48" i="35"/>
  <c r="D47" i="35"/>
  <c r="D46" i="35"/>
  <c r="D45" i="35"/>
  <c r="D44" i="35"/>
  <c r="D43" i="35"/>
  <c r="D42" i="35"/>
  <c r="D41" i="35"/>
  <c r="D40" i="35"/>
  <c r="D39" i="35"/>
  <c r="D38" i="35"/>
  <c r="D37" i="35"/>
  <c r="D36" i="35"/>
  <c r="D35" i="35"/>
  <c r="D34" i="35"/>
  <c r="D33" i="35"/>
  <c r="D32" i="35"/>
  <c r="D31" i="35"/>
  <c r="D30" i="35"/>
  <c r="D29" i="35"/>
  <c r="D28" i="35"/>
  <c r="D27" i="35"/>
  <c r="D26" i="35"/>
  <c r="D25" i="35"/>
  <c r="D24" i="35"/>
  <c r="D23" i="35"/>
  <c r="D22" i="35"/>
  <c r="D21" i="35"/>
  <c r="D20" i="35"/>
  <c r="D19" i="35"/>
  <c r="D18" i="35"/>
  <c r="D17" i="35"/>
  <c r="D16" i="35"/>
  <c r="D15" i="35"/>
  <c r="D14" i="35"/>
  <c r="D13" i="35"/>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F40" i="8"/>
  <c r="F42" i="8" s="1"/>
  <c r="F44" i="8"/>
  <c r="F46" i="8" s="1"/>
  <c r="F36" i="8"/>
  <c r="F38" i="8" s="1"/>
  <c r="F32" i="8"/>
  <c r="F34" i="8" s="1"/>
  <c r="F28" i="8"/>
  <c r="F30" i="8" s="1"/>
  <c r="F24" i="8"/>
  <c r="F26" i="8" s="1"/>
  <c r="F20" i="8"/>
  <c r="F19" i="8" s="1"/>
  <c r="F24" i="12"/>
  <c r="F23" i="12"/>
  <c r="F22" i="12"/>
  <c r="F21" i="12"/>
  <c r="F20" i="12"/>
  <c r="F19" i="12"/>
  <c r="F18" i="12"/>
  <c r="F17" i="12"/>
  <c r="F16" i="12"/>
  <c r="E24" i="12"/>
  <c r="E23" i="12"/>
  <c r="E22" i="12"/>
  <c r="E21" i="12"/>
  <c r="E20" i="12"/>
  <c r="E19" i="12"/>
  <c r="E18" i="12"/>
  <c r="E17" i="12"/>
  <c r="E16" i="12"/>
  <c r="E126" i="8"/>
  <c r="C717" i="14"/>
  <c r="C711" i="14"/>
  <c r="C716" i="14"/>
  <c r="C715" i="14"/>
  <c r="C714" i="14"/>
  <c r="C713" i="14"/>
  <c r="C712" i="14"/>
  <c r="C709" i="14"/>
  <c r="C708" i="14"/>
  <c r="C707" i="14"/>
  <c r="C706" i="14"/>
  <c r="C705" i="14"/>
  <c r="C704" i="14"/>
  <c r="C703" i="14"/>
  <c r="C701" i="14"/>
  <c r="C700" i="14"/>
  <c r="C699" i="14"/>
  <c r="C698" i="14"/>
  <c r="C697" i="14"/>
  <c r="C696" i="14"/>
  <c r="C695" i="14"/>
  <c r="C693" i="14"/>
  <c r="C692" i="14"/>
  <c r="C691" i="14"/>
  <c r="C689" i="14"/>
  <c r="C687" i="14"/>
  <c r="C685" i="14"/>
  <c r="C684" i="14"/>
  <c r="C683" i="14"/>
  <c r="C681" i="14"/>
  <c r="C680" i="14"/>
  <c r="C679" i="14"/>
  <c r="C678" i="14"/>
  <c r="C677" i="14"/>
  <c r="C676" i="14"/>
  <c r="C675" i="14"/>
  <c r="C674" i="14"/>
  <c r="C673" i="14"/>
  <c r="C672" i="14"/>
  <c r="C671" i="14"/>
  <c r="C670" i="14"/>
  <c r="C669" i="14"/>
  <c r="C668" i="14"/>
  <c r="C667" i="14"/>
  <c r="C666" i="14"/>
  <c r="C665" i="14"/>
  <c r="C664" i="14"/>
  <c r="C663" i="14"/>
  <c r="C662" i="14"/>
  <c r="C661" i="14"/>
  <c r="C660" i="14"/>
  <c r="C659" i="14"/>
  <c r="C658" i="14"/>
  <c r="C657" i="14"/>
  <c r="C656" i="14"/>
  <c r="C655" i="14"/>
  <c r="C654" i="14"/>
  <c r="C653" i="14"/>
  <c r="C652" i="14"/>
  <c r="C651" i="14"/>
  <c r="C650" i="14"/>
  <c r="C649" i="14"/>
  <c r="C648" i="14"/>
  <c r="C647" i="14"/>
  <c r="C646" i="14"/>
  <c r="C645" i="14"/>
  <c r="C644" i="14"/>
  <c r="C643" i="14"/>
  <c r="C642" i="14"/>
  <c r="C641" i="14"/>
  <c r="C640" i="14"/>
  <c r="C639" i="14"/>
  <c r="C638" i="14"/>
  <c r="C637" i="14"/>
  <c r="C636" i="14"/>
  <c r="C635" i="14"/>
  <c r="C634" i="14"/>
  <c r="C633" i="14"/>
  <c r="C632" i="14"/>
  <c r="C631" i="14"/>
  <c r="C630" i="14"/>
  <c r="C629" i="14"/>
  <c r="C628" i="14"/>
  <c r="C627" i="14"/>
  <c r="C626" i="14"/>
  <c r="C625" i="14"/>
  <c r="C624" i="14"/>
  <c r="C623" i="14"/>
  <c r="C622" i="14"/>
  <c r="C621" i="14"/>
  <c r="C620" i="14"/>
  <c r="C619" i="14"/>
  <c r="C618" i="14"/>
  <c r="C617" i="14"/>
  <c r="C616" i="14"/>
  <c r="C615" i="14"/>
  <c r="C614" i="14"/>
  <c r="C613" i="14"/>
  <c r="C612" i="14"/>
  <c r="C611" i="14"/>
  <c r="C610" i="14"/>
  <c r="C609" i="14"/>
  <c r="C608" i="14"/>
  <c r="C607" i="14"/>
  <c r="C606" i="14"/>
  <c r="C605" i="14"/>
  <c r="C604" i="14"/>
  <c r="C603" i="14"/>
  <c r="C602" i="14"/>
  <c r="C601" i="14"/>
  <c r="C600" i="14"/>
  <c r="C599" i="14"/>
  <c r="C598" i="14"/>
  <c r="C596" i="14"/>
  <c r="C595" i="14"/>
  <c r="C594" i="14"/>
  <c r="C593" i="14"/>
  <c r="C592" i="14"/>
  <c r="C591" i="14"/>
  <c r="C590" i="14"/>
  <c r="C589" i="14"/>
  <c r="C588" i="14"/>
  <c r="C587" i="14"/>
  <c r="C586" i="14"/>
  <c r="C585" i="14"/>
  <c r="C584" i="14"/>
  <c r="C583" i="14"/>
  <c r="C582" i="14"/>
  <c r="C581" i="14"/>
  <c r="C580" i="14"/>
  <c r="C579" i="14"/>
  <c r="C578" i="14"/>
  <c r="C577" i="14"/>
  <c r="C576" i="14"/>
  <c r="C575" i="14"/>
  <c r="C574" i="14"/>
  <c r="C573" i="14"/>
  <c r="C572" i="14"/>
  <c r="C571" i="14"/>
  <c r="C570" i="14"/>
  <c r="C569" i="14"/>
  <c r="C568" i="14"/>
  <c r="C567" i="14"/>
  <c r="C566" i="14"/>
  <c r="C565" i="14"/>
  <c r="C564" i="14"/>
  <c r="C563" i="14"/>
  <c r="C562" i="14"/>
  <c r="C561" i="14"/>
  <c r="C560" i="14"/>
  <c r="C559" i="14"/>
  <c r="C558" i="14"/>
  <c r="C557" i="14"/>
  <c r="C556" i="14"/>
  <c r="C555" i="14"/>
  <c r="C554" i="14"/>
  <c r="C553" i="14"/>
  <c r="C552" i="14"/>
  <c r="C551" i="14"/>
  <c r="C550" i="14"/>
  <c r="C549" i="14"/>
  <c r="C548" i="14"/>
  <c r="C547" i="14"/>
  <c r="C546" i="14"/>
  <c r="C545" i="14"/>
  <c r="C544" i="14"/>
  <c r="C542" i="14"/>
  <c r="C541" i="14"/>
  <c r="C540" i="14"/>
  <c r="C539" i="14"/>
  <c r="C538" i="14"/>
  <c r="C537" i="14"/>
  <c r="C536" i="14"/>
  <c r="C535" i="14"/>
  <c r="C534" i="14"/>
  <c r="C533" i="14"/>
  <c r="C532" i="14"/>
  <c r="C530" i="14"/>
  <c r="C529" i="14"/>
  <c r="C528" i="14"/>
  <c r="C527" i="14"/>
  <c r="C526" i="14"/>
  <c r="C525" i="14"/>
  <c r="C524" i="14"/>
  <c r="C522" i="14"/>
  <c r="C521" i="14"/>
  <c r="C520"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0" i="14"/>
  <c r="C469" i="14"/>
  <c r="C468" i="14"/>
  <c r="C467" i="14"/>
  <c r="C466" i="14"/>
  <c r="C465" i="14"/>
  <c r="C464" i="14"/>
  <c r="C463" i="14"/>
  <c r="C462" i="14"/>
  <c r="C461" i="14"/>
  <c r="C459" i="14"/>
  <c r="C458" i="14"/>
  <c r="C457" i="14"/>
  <c r="C456" i="14"/>
  <c r="C455" i="14"/>
  <c r="C454" i="14"/>
  <c r="C452" i="14"/>
  <c r="C451" i="14"/>
  <c r="C450" i="14"/>
  <c r="C449" i="14"/>
  <c r="C448" i="14"/>
  <c r="C447" i="14"/>
  <c r="C446" i="14"/>
  <c r="C445" i="14"/>
  <c r="C444" i="14"/>
  <c r="C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0" i="14"/>
  <c r="C229" i="14"/>
  <c r="C228" i="14"/>
  <c r="C227" i="14"/>
  <c r="C226" i="14"/>
  <c r="C224" i="14"/>
  <c r="C223" i="14"/>
  <c r="C222" i="14"/>
  <c r="C221" i="14"/>
  <c r="C220" i="14"/>
  <c r="C219" i="14"/>
  <c r="C218" i="14"/>
  <c r="C217" i="14"/>
  <c r="C216" i="14"/>
  <c r="C215" i="14"/>
  <c r="C214"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0" i="14"/>
  <c r="C136" i="14"/>
  <c r="C112" i="14"/>
  <c r="C9" i="14"/>
  <c r="C8" i="14"/>
  <c r="C7" i="14"/>
  <c r="C6" i="14"/>
  <c r="C5" i="14"/>
  <c r="C4" i="14"/>
  <c r="C460" i="14"/>
  <c r="E12" i="36"/>
  <c r="F12" i="36" s="1" a="1"/>
  <c r="F12" i="36" s="1"/>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201" i="35"/>
  <c r="G202" i="35"/>
  <c r="G203" i="35"/>
  <c r="G204" i="35"/>
  <c r="G205" i="35"/>
  <c r="G206" i="35"/>
  <c r="G207" i="35"/>
  <c r="G208" i="35"/>
  <c r="G209" i="35"/>
  <c r="G210" i="35"/>
  <c r="G211" i="35"/>
  <c r="G212" i="35"/>
  <c r="G213" i="35"/>
  <c r="G214" i="35"/>
  <c r="G215" i="35"/>
  <c r="G216" i="35"/>
  <c r="G217" i="35"/>
  <c r="G218" i="35"/>
  <c r="G219" i="35"/>
  <c r="G220" i="35"/>
  <c r="G221" i="35"/>
  <c r="G222" i="35"/>
  <c r="G223" i="35"/>
  <c r="G224" i="35"/>
  <c r="G225" i="35"/>
  <c r="G226" i="35"/>
  <c r="G227" i="35"/>
  <c r="G228" i="35"/>
  <c r="G229" i="35"/>
  <c r="G230" i="35"/>
  <c r="G231" i="35"/>
  <c r="G232" i="35"/>
  <c r="G233" i="35"/>
  <c r="G234" i="35"/>
  <c r="G235" i="35"/>
  <c r="G236" i="35"/>
  <c r="G237" i="35"/>
  <c r="G238" i="35"/>
  <c r="G239" i="35"/>
  <c r="G240" i="35"/>
  <c r="G241" i="35"/>
  <c r="G242" i="35"/>
  <c r="G243" i="35"/>
  <c r="G244" i="35"/>
  <c r="G245" i="35"/>
  <c r="G246" i="35"/>
  <c r="G247" i="35"/>
  <c r="G248" i="35"/>
  <c r="G249" i="35"/>
  <c r="G250" i="35"/>
  <c r="G251" i="35"/>
  <c r="G252" i="35"/>
  <c r="G253" i="35"/>
  <c r="G254" i="35"/>
  <c r="G255" i="35"/>
  <c r="G256" i="35"/>
  <c r="G257" i="35"/>
  <c r="G258" i="35"/>
  <c r="G259" i="35"/>
  <c r="G260" i="35"/>
  <c r="G261" i="35"/>
  <c r="G262" i="35"/>
  <c r="G263" i="35"/>
  <c r="G264" i="35"/>
  <c r="G265" i="35"/>
  <c r="G266" i="35"/>
  <c r="G267" i="35"/>
  <c r="G268" i="35"/>
  <c r="G269" i="35"/>
  <c r="G270" i="35"/>
  <c r="G271" i="35"/>
  <c r="G272" i="35"/>
  <c r="G273" i="35"/>
  <c r="G274" i="35"/>
  <c r="G275" i="35"/>
  <c r="G276" i="35"/>
  <c r="G277" i="35"/>
  <c r="G278" i="35"/>
  <c r="G279" i="35"/>
  <c r="G280" i="35"/>
  <c r="G281" i="35"/>
  <c r="G282" i="35"/>
  <c r="G283" i="35"/>
  <c r="G284" i="35"/>
  <c r="G285" i="35"/>
  <c r="G286" i="35"/>
  <c r="G287" i="35"/>
  <c r="G288" i="35"/>
  <c r="G289" i="35"/>
  <c r="G290" i="35"/>
  <c r="G291" i="35"/>
  <c r="G292" i="35"/>
  <c r="G293" i="35"/>
  <c r="G294" i="35"/>
  <c r="G295" i="35"/>
  <c r="G296" i="35"/>
  <c r="G297" i="35"/>
  <c r="G298" i="35"/>
  <c r="G299" i="35"/>
  <c r="G300" i="35"/>
  <c r="G301" i="35"/>
  <c r="G302" i="35"/>
  <c r="G303" i="35"/>
  <c r="G304" i="35"/>
  <c r="G305" i="35"/>
  <c r="G306" i="35"/>
  <c r="G307" i="35"/>
  <c r="G308" i="35"/>
  <c r="G309" i="35"/>
  <c r="G310" i="35"/>
  <c r="G311" i="35"/>
  <c r="G312" i="35"/>
  <c r="G313" i="35"/>
  <c r="G314" i="35"/>
  <c r="G315" i="35"/>
  <c r="G316" i="35"/>
  <c r="G317" i="35"/>
  <c r="G318" i="35"/>
  <c r="G319" i="35"/>
  <c r="G320" i="35"/>
  <c r="G321" i="35"/>
  <c r="G322" i="35"/>
  <c r="G323" i="35"/>
  <c r="G324" i="35"/>
  <c r="G325" i="35"/>
  <c r="G326" i="35"/>
  <c r="G327" i="35"/>
  <c r="G328" i="35"/>
  <c r="G329" i="35"/>
  <c r="G330" i="35"/>
  <c r="G331" i="35"/>
  <c r="G332" i="35"/>
  <c r="G333" i="35"/>
  <c r="G334" i="35"/>
  <c r="G335" i="35"/>
  <c r="G336" i="35"/>
  <c r="G337" i="35"/>
  <c r="G338" i="35"/>
  <c r="G339" i="35"/>
  <c r="G340" i="35"/>
  <c r="G341" i="35"/>
  <c r="G342" i="35"/>
  <c r="G343" i="35"/>
  <c r="G344" i="35"/>
  <c r="G345" i="35"/>
  <c r="G346" i="35"/>
  <c r="G347" i="35"/>
  <c r="G348" i="35"/>
  <c r="G349" i="35"/>
  <c r="G350" i="35"/>
  <c r="G351" i="35"/>
  <c r="G352" i="35"/>
  <c r="G353" i="35"/>
  <c r="G354" i="35"/>
  <c r="G355" i="35"/>
  <c r="G356" i="35"/>
  <c r="G357" i="35"/>
  <c r="G358" i="35"/>
  <c r="G359" i="35"/>
  <c r="G360" i="35"/>
  <c r="G361" i="35"/>
  <c r="G362" i="35"/>
  <c r="G363" i="35"/>
  <c r="G364" i="35"/>
  <c r="G365" i="35"/>
  <c r="G366" i="35"/>
  <c r="G367" i="35"/>
  <c r="G368" i="35"/>
  <c r="G369" i="35"/>
  <c r="G370" i="35"/>
  <c r="G371" i="35"/>
  <c r="G372" i="35"/>
  <c r="G373" i="35"/>
  <c r="G374" i="35"/>
  <c r="G375" i="35"/>
  <c r="G376" i="35"/>
  <c r="G377" i="35"/>
  <c r="G378" i="35"/>
  <c r="G379" i="35"/>
  <c r="G380" i="35"/>
  <c r="G381" i="35"/>
  <c r="G382" i="35"/>
  <c r="G383" i="35"/>
  <c r="G384" i="35"/>
  <c r="G385" i="35"/>
  <c r="G386" i="35"/>
  <c r="G387" i="35"/>
  <c r="G388" i="35"/>
  <c r="G389" i="35"/>
  <c r="G390" i="35"/>
  <c r="G391" i="35"/>
  <c r="G392" i="35"/>
  <c r="G393" i="35"/>
  <c r="G394" i="35"/>
  <c r="G395" i="35"/>
  <c r="G396" i="35"/>
  <c r="G397" i="35"/>
  <c r="G398" i="35"/>
  <c r="G399" i="35"/>
  <c r="G400" i="35"/>
  <c r="G401" i="35"/>
  <c r="G402" i="35"/>
  <c r="G403" i="35"/>
  <c r="G404" i="35"/>
  <c r="G405" i="35"/>
  <c r="G406" i="35"/>
  <c r="G407" i="35"/>
  <c r="G408" i="35"/>
  <c r="G409" i="35"/>
  <c r="G410" i="35"/>
  <c r="G411" i="35"/>
  <c r="G412" i="35"/>
  <c r="G413" i="35"/>
  <c r="G414" i="35"/>
  <c r="G415" i="35"/>
  <c r="G416" i="35"/>
  <c r="G417" i="35"/>
  <c r="G418" i="35"/>
  <c r="G419" i="35"/>
  <c r="G420" i="35"/>
  <c r="G421" i="35"/>
  <c r="G422" i="35"/>
  <c r="G423" i="35"/>
  <c r="G424" i="35"/>
  <c r="G425" i="35"/>
  <c r="G426" i="35"/>
  <c r="G427" i="35"/>
  <c r="G428" i="35"/>
  <c r="G429" i="35"/>
  <c r="G430" i="35"/>
  <c r="G431" i="35"/>
  <c r="G432" i="35"/>
  <c r="G433" i="35"/>
  <c r="G434" i="35"/>
  <c r="G435" i="35"/>
  <c r="G436" i="35"/>
  <c r="G437" i="35"/>
  <c r="G438" i="35"/>
  <c r="G439" i="35"/>
  <c r="G440" i="35"/>
  <c r="G441" i="35"/>
  <c r="G442" i="35"/>
  <c r="G443" i="35"/>
  <c r="G444" i="35"/>
  <c r="G445" i="35"/>
  <c r="G446" i="35"/>
  <c r="G447" i="35"/>
  <c r="G448" i="35"/>
  <c r="G449" i="35"/>
  <c r="G450" i="35"/>
  <c r="G451" i="35"/>
  <c r="G452" i="35"/>
  <c r="G453" i="35"/>
  <c r="G454" i="35"/>
  <c r="G455" i="35"/>
  <c r="G456" i="35"/>
  <c r="G457" i="35"/>
  <c r="G458" i="35"/>
  <c r="G459" i="35"/>
  <c r="G460" i="35"/>
  <c r="G461" i="35"/>
  <c r="G462" i="35"/>
  <c r="G463" i="35"/>
  <c r="G464" i="35"/>
  <c r="G465" i="35"/>
  <c r="G466" i="35"/>
  <c r="G467" i="35"/>
  <c r="G468" i="35"/>
  <c r="G469" i="35"/>
  <c r="G470" i="35"/>
  <c r="G471" i="35"/>
  <c r="G472" i="35"/>
  <c r="G473" i="35"/>
  <c r="G474" i="35"/>
  <c r="G475" i="35"/>
  <c r="G476" i="35"/>
  <c r="G477" i="35"/>
  <c r="G478" i="35"/>
  <c r="G479" i="35"/>
  <c r="G480" i="35"/>
  <c r="G481" i="35"/>
  <c r="G482" i="35"/>
  <c r="G483" i="35"/>
  <c r="G484" i="35"/>
  <c r="G485" i="35"/>
  <c r="G486" i="35"/>
  <c r="G487" i="35"/>
  <c r="G488" i="35"/>
  <c r="G489" i="35"/>
  <c r="G490" i="35"/>
  <c r="G491" i="35"/>
  <c r="G492" i="35"/>
  <c r="G493" i="35"/>
  <c r="G494" i="35"/>
  <c r="G495" i="35"/>
  <c r="G496" i="35"/>
  <c r="G497" i="35"/>
  <c r="G498" i="35"/>
  <c r="G499" i="35"/>
  <c r="G500" i="35"/>
  <c r="G501" i="35"/>
  <c r="G502" i="35"/>
  <c r="G503" i="35"/>
  <c r="G504" i="35"/>
  <c r="G505" i="35"/>
  <c r="G506" i="35"/>
  <c r="G507" i="35"/>
  <c r="G508" i="35"/>
  <c r="G509" i="35"/>
  <c r="G510" i="35"/>
  <c r="G511" i="35"/>
  <c r="G512" i="35"/>
  <c r="G513" i="35"/>
  <c r="G514" i="35"/>
  <c r="G515" i="35"/>
  <c r="G516" i="35"/>
  <c r="G517" i="35"/>
  <c r="G518" i="35"/>
  <c r="G519" i="35"/>
  <c r="G520" i="35"/>
  <c r="G521" i="35"/>
  <c r="G522" i="35"/>
  <c r="G13" i="35"/>
  <c r="I698" i="36"/>
  <c r="I697" i="36"/>
  <c r="I696" i="36"/>
  <c r="I695" i="36"/>
  <c r="I694" i="36"/>
  <c r="I693" i="36"/>
  <c r="I692" i="36"/>
  <c r="I691" i="36"/>
  <c r="I690" i="36"/>
  <c r="I689" i="36"/>
  <c r="I688" i="36"/>
  <c r="I687" i="36"/>
  <c r="I686" i="36"/>
  <c r="I685" i="36"/>
  <c r="I684" i="36"/>
  <c r="I683" i="36"/>
  <c r="I682" i="36"/>
  <c r="I681" i="36"/>
  <c r="I680" i="36"/>
  <c r="I679" i="36"/>
  <c r="I678" i="36"/>
  <c r="I677" i="36"/>
  <c r="I676" i="36"/>
  <c r="I675" i="36"/>
  <c r="I674" i="36"/>
  <c r="I673" i="36"/>
  <c r="I672" i="36"/>
  <c r="I671" i="36"/>
  <c r="I670" i="36"/>
  <c r="I669" i="36"/>
  <c r="I668" i="36"/>
  <c r="I667" i="36"/>
  <c r="I666" i="36"/>
  <c r="I665" i="36"/>
  <c r="I664" i="36"/>
  <c r="I663" i="36"/>
  <c r="I662" i="36"/>
  <c r="I661" i="36"/>
  <c r="I660" i="36"/>
  <c r="I659" i="36"/>
  <c r="I658" i="36"/>
  <c r="I657" i="36"/>
  <c r="I656" i="36"/>
  <c r="I655" i="36"/>
  <c r="I654" i="36"/>
  <c r="I653" i="36"/>
  <c r="I652" i="36"/>
  <c r="I651" i="36"/>
  <c r="I650" i="36"/>
  <c r="I649" i="36"/>
  <c r="I648" i="36"/>
  <c r="I647" i="36"/>
  <c r="I646" i="36"/>
  <c r="I645" i="36"/>
  <c r="I644" i="36"/>
  <c r="I643" i="36"/>
  <c r="I642" i="36"/>
  <c r="I641" i="36"/>
  <c r="I640" i="36"/>
  <c r="I639" i="36"/>
  <c r="I638" i="36"/>
  <c r="I637" i="36"/>
  <c r="I636" i="36"/>
  <c r="I635" i="36"/>
  <c r="I634" i="36"/>
  <c r="I633" i="36"/>
  <c r="I632" i="36"/>
  <c r="I631" i="36"/>
  <c r="I630" i="36"/>
  <c r="I629" i="36"/>
  <c r="I628" i="36"/>
  <c r="I627" i="36"/>
  <c r="I626" i="36"/>
  <c r="I625" i="36"/>
  <c r="I624" i="36"/>
  <c r="I623" i="36"/>
  <c r="I622" i="36"/>
  <c r="I621" i="36"/>
  <c r="I620" i="36"/>
  <c r="I619" i="36"/>
  <c r="I618" i="36"/>
  <c r="I617" i="36"/>
  <c r="I616" i="36"/>
  <c r="I615" i="36"/>
  <c r="I614" i="36"/>
  <c r="I613" i="36"/>
  <c r="I612" i="36"/>
  <c r="I611" i="36"/>
  <c r="I610" i="36"/>
  <c r="I609" i="36"/>
  <c r="I608" i="36"/>
  <c r="I607" i="36"/>
  <c r="I606" i="36"/>
  <c r="I605" i="36"/>
  <c r="I604" i="36"/>
  <c r="I603" i="36"/>
  <c r="I602" i="36"/>
  <c r="I601" i="36"/>
  <c r="I600" i="36"/>
  <c r="I599" i="36"/>
  <c r="I598" i="36"/>
  <c r="I597" i="36"/>
  <c r="I596" i="36"/>
  <c r="I595" i="36"/>
  <c r="I594" i="36"/>
  <c r="I593" i="36"/>
  <c r="I592" i="36"/>
  <c r="I591" i="36"/>
  <c r="I590" i="36"/>
  <c r="I589" i="36"/>
  <c r="I588" i="36"/>
  <c r="I587" i="36"/>
  <c r="I586" i="36"/>
  <c r="I585" i="36"/>
  <c r="I584" i="36"/>
  <c r="I583" i="36"/>
  <c r="I582" i="36"/>
  <c r="I581" i="36"/>
  <c r="I580" i="36"/>
  <c r="I579" i="36"/>
  <c r="I578" i="36"/>
  <c r="I577" i="36"/>
  <c r="I576" i="36"/>
  <c r="I575" i="36"/>
  <c r="I574" i="36"/>
  <c r="I573" i="36"/>
  <c r="I572" i="36"/>
  <c r="I571" i="36"/>
  <c r="I570" i="36"/>
  <c r="I569" i="36"/>
  <c r="I568" i="36"/>
  <c r="I567" i="36"/>
  <c r="I566" i="36"/>
  <c r="I565" i="36"/>
  <c r="I564" i="36"/>
  <c r="I563" i="36"/>
  <c r="I562" i="36"/>
  <c r="I561" i="36"/>
  <c r="I560" i="36"/>
  <c r="I559" i="36"/>
  <c r="I558" i="36"/>
  <c r="I557" i="36"/>
  <c r="I556" i="36"/>
  <c r="I555" i="36"/>
  <c r="I554" i="36"/>
  <c r="I553" i="36"/>
  <c r="I552" i="36"/>
  <c r="I551" i="36"/>
  <c r="I550" i="36"/>
  <c r="I549" i="36"/>
  <c r="I548" i="36"/>
  <c r="I547" i="36"/>
  <c r="I546" i="36"/>
  <c r="I545" i="36"/>
  <c r="I544" i="36"/>
  <c r="I543" i="36"/>
  <c r="I542" i="36"/>
  <c r="I541" i="36"/>
  <c r="I540" i="36"/>
  <c r="I539" i="36"/>
  <c r="I538" i="36"/>
  <c r="I537" i="36"/>
  <c r="I536" i="36"/>
  <c r="I535" i="36"/>
  <c r="I534" i="36"/>
  <c r="I533" i="36"/>
  <c r="I532" i="36"/>
  <c r="I531" i="36"/>
  <c r="I530" i="36"/>
  <c r="I529" i="36"/>
  <c r="I528" i="36"/>
  <c r="I527" i="36"/>
  <c r="I526" i="36"/>
  <c r="I525" i="36"/>
  <c r="I524" i="36"/>
  <c r="I523" i="36"/>
  <c r="I522" i="36"/>
  <c r="I521" i="36"/>
  <c r="I520" i="36"/>
  <c r="I519" i="36"/>
  <c r="I518" i="36"/>
  <c r="I517" i="36"/>
  <c r="I516" i="36"/>
  <c r="I515" i="36"/>
  <c r="I514" i="36"/>
  <c r="I513" i="36"/>
  <c r="I512" i="36"/>
  <c r="I511" i="36"/>
  <c r="I510" i="36"/>
  <c r="I509" i="36"/>
  <c r="I508" i="36"/>
  <c r="I507" i="36"/>
  <c r="I506" i="36"/>
  <c r="I505" i="36"/>
  <c r="I504" i="36"/>
  <c r="I503" i="36"/>
  <c r="I502" i="36"/>
  <c r="I501" i="36"/>
  <c r="I500" i="36"/>
  <c r="I499" i="36"/>
  <c r="I498" i="36"/>
  <c r="I497" i="36"/>
  <c r="I496" i="36"/>
  <c r="I495" i="36"/>
  <c r="I494" i="36"/>
  <c r="I493" i="36"/>
  <c r="I492" i="36"/>
  <c r="I491" i="36"/>
  <c r="I490" i="36"/>
  <c r="I489" i="36"/>
  <c r="I488" i="36"/>
  <c r="I487" i="36"/>
  <c r="I486" i="36"/>
  <c r="I485" i="36"/>
  <c r="I484" i="36"/>
  <c r="I483" i="36"/>
  <c r="I482" i="36"/>
  <c r="I481" i="36"/>
  <c r="I480" i="36"/>
  <c r="I479" i="36"/>
  <c r="I478" i="36"/>
  <c r="I477" i="36"/>
  <c r="I476" i="36"/>
  <c r="I475" i="36"/>
  <c r="I474" i="36"/>
  <c r="I473" i="36"/>
  <c r="I472" i="36"/>
  <c r="I471" i="36"/>
  <c r="I470" i="36"/>
  <c r="I469" i="36"/>
  <c r="I468" i="36"/>
  <c r="I467" i="36"/>
  <c r="I466" i="36"/>
  <c r="I465" i="36"/>
  <c r="I464" i="36"/>
  <c r="I463" i="36"/>
  <c r="I462" i="36"/>
  <c r="I461" i="36"/>
  <c r="I460" i="36"/>
  <c r="I459" i="36"/>
  <c r="I458" i="36"/>
  <c r="I457" i="36"/>
  <c r="I456" i="36"/>
  <c r="I455" i="36"/>
  <c r="I454" i="36"/>
  <c r="I453" i="36"/>
  <c r="I452" i="36"/>
  <c r="I451" i="36"/>
  <c r="I450" i="36"/>
  <c r="I449" i="36"/>
  <c r="I448" i="36"/>
  <c r="I447" i="36"/>
  <c r="I446" i="36"/>
  <c r="I445" i="36"/>
  <c r="I444" i="36"/>
  <c r="I443" i="36"/>
  <c r="I442" i="36"/>
  <c r="I441" i="36"/>
  <c r="I440" i="36"/>
  <c r="I439" i="36"/>
  <c r="I438" i="36"/>
  <c r="I437" i="36"/>
  <c r="I436" i="36"/>
  <c r="I435" i="36"/>
  <c r="I434" i="36"/>
  <c r="I433" i="36"/>
  <c r="I432" i="36"/>
  <c r="I431" i="36"/>
  <c r="I430" i="36"/>
  <c r="I429" i="36"/>
  <c r="I428" i="36"/>
  <c r="I427" i="36"/>
  <c r="I426" i="36"/>
  <c r="I425" i="36"/>
  <c r="I424" i="36"/>
  <c r="I423" i="36"/>
  <c r="I422" i="36"/>
  <c r="I421" i="36"/>
  <c r="I420" i="36"/>
  <c r="I419" i="36"/>
  <c r="I418" i="36"/>
  <c r="I417" i="36"/>
  <c r="I416" i="36"/>
  <c r="I415" i="36"/>
  <c r="I414" i="36"/>
  <c r="I413" i="36"/>
  <c r="I412" i="36"/>
  <c r="I411" i="36"/>
  <c r="I410" i="36"/>
  <c r="I409" i="36"/>
  <c r="I408" i="36"/>
  <c r="I407" i="36"/>
  <c r="I406" i="36"/>
  <c r="I405" i="36"/>
  <c r="I404" i="36"/>
  <c r="I403" i="36"/>
  <c r="I402" i="36"/>
  <c r="I401" i="36"/>
  <c r="I400" i="36"/>
  <c r="I399" i="36"/>
  <c r="I398" i="36"/>
  <c r="I397" i="36"/>
  <c r="I396" i="36"/>
  <c r="I395" i="36"/>
  <c r="I394" i="36"/>
  <c r="I393" i="36"/>
  <c r="I392" i="36"/>
  <c r="I391" i="36"/>
  <c r="I390" i="36"/>
  <c r="I389" i="36"/>
  <c r="I388" i="36"/>
  <c r="I387" i="36"/>
  <c r="I386" i="36"/>
  <c r="I385" i="36"/>
  <c r="I384" i="36"/>
  <c r="I383" i="36"/>
  <c r="I382" i="36"/>
  <c r="I381" i="36"/>
  <c r="I380" i="36"/>
  <c r="I379" i="36"/>
  <c r="I378" i="36"/>
  <c r="I377" i="36"/>
  <c r="I376" i="36"/>
  <c r="I375" i="36"/>
  <c r="I374" i="36"/>
  <c r="I373" i="36"/>
  <c r="I372" i="36"/>
  <c r="I371" i="36"/>
  <c r="I370" i="36"/>
  <c r="I369" i="36"/>
  <c r="I368" i="36"/>
  <c r="I367" i="36"/>
  <c r="I366" i="36"/>
  <c r="I365" i="36"/>
  <c r="I364" i="36"/>
  <c r="I363" i="36"/>
  <c r="I362" i="36"/>
  <c r="I361" i="36"/>
  <c r="I360" i="36"/>
  <c r="I359" i="36"/>
  <c r="I358" i="36"/>
  <c r="I357" i="36"/>
  <c r="I356" i="36"/>
  <c r="I355" i="36"/>
  <c r="I354" i="36"/>
  <c r="I353" i="36"/>
  <c r="I352" i="36"/>
  <c r="I351" i="36"/>
  <c r="I350" i="36"/>
  <c r="I349" i="36"/>
  <c r="I348" i="36"/>
  <c r="I347" i="36"/>
  <c r="I346" i="36"/>
  <c r="I345" i="36"/>
  <c r="I344" i="36"/>
  <c r="I343" i="36"/>
  <c r="I342" i="36"/>
  <c r="I341" i="36"/>
  <c r="I340" i="36"/>
  <c r="I339" i="36"/>
  <c r="I338" i="36"/>
  <c r="I337" i="36"/>
  <c r="I336" i="36"/>
  <c r="I335" i="36"/>
  <c r="I334" i="36"/>
  <c r="I333" i="36"/>
  <c r="I332" i="36"/>
  <c r="I331" i="36"/>
  <c r="I330" i="36"/>
  <c r="I329" i="36"/>
  <c r="I328" i="36"/>
  <c r="I327" i="36"/>
  <c r="I326" i="36"/>
  <c r="I325" i="36"/>
  <c r="I324" i="36"/>
  <c r="I323" i="36"/>
  <c r="I322" i="36"/>
  <c r="I321" i="36"/>
  <c r="I320" i="36"/>
  <c r="I319" i="36"/>
  <c r="I318" i="36"/>
  <c r="I317" i="36"/>
  <c r="I316" i="36"/>
  <c r="I315" i="36"/>
  <c r="I314" i="36"/>
  <c r="I313" i="36"/>
  <c r="I312" i="36"/>
  <c r="I311" i="36"/>
  <c r="I310" i="36"/>
  <c r="I309" i="36"/>
  <c r="I308" i="36"/>
  <c r="I307" i="36"/>
  <c r="I306" i="36"/>
  <c r="I305" i="36"/>
  <c r="I304" i="36"/>
  <c r="I303" i="36"/>
  <c r="I302" i="36"/>
  <c r="I301" i="36"/>
  <c r="I300" i="36"/>
  <c r="I299" i="36"/>
  <c r="I298" i="36"/>
  <c r="I297" i="36"/>
  <c r="I296" i="36"/>
  <c r="I295" i="36"/>
  <c r="I294" i="36"/>
  <c r="I293" i="36"/>
  <c r="I292" i="36"/>
  <c r="I291" i="36"/>
  <c r="I290" i="36"/>
  <c r="I289" i="36"/>
  <c r="I288" i="36"/>
  <c r="I287" i="36"/>
  <c r="I286" i="36"/>
  <c r="I285" i="36"/>
  <c r="I284" i="36"/>
  <c r="I283" i="36"/>
  <c r="I282" i="36"/>
  <c r="I281" i="36"/>
  <c r="I280" i="36"/>
  <c r="I279" i="36"/>
  <c r="I278" i="36"/>
  <c r="I277" i="36"/>
  <c r="I276" i="36"/>
  <c r="I275" i="36"/>
  <c r="I274" i="36"/>
  <c r="I273" i="36"/>
  <c r="I272" i="36"/>
  <c r="I271" i="36"/>
  <c r="I270" i="36"/>
  <c r="I269" i="36"/>
  <c r="I268" i="36"/>
  <c r="I267" i="36"/>
  <c r="I266" i="36"/>
  <c r="I265" i="36"/>
  <c r="I264" i="36"/>
  <c r="I263" i="36"/>
  <c r="I262" i="36"/>
  <c r="I261" i="36"/>
  <c r="I260" i="36"/>
  <c r="I259" i="36"/>
  <c r="I258" i="36"/>
  <c r="I257" i="36"/>
  <c r="I256" i="36"/>
  <c r="I255" i="36"/>
  <c r="I254" i="36"/>
  <c r="I253" i="36"/>
  <c r="I252" i="36"/>
  <c r="I251" i="36"/>
  <c r="I250" i="36"/>
  <c r="I249" i="36"/>
  <c r="I248" i="36"/>
  <c r="I247" i="36"/>
  <c r="I246" i="36"/>
  <c r="I245" i="36"/>
  <c r="I244" i="36"/>
  <c r="I243" i="36"/>
  <c r="I242" i="36"/>
  <c r="I241" i="36"/>
  <c r="I240" i="36"/>
  <c r="I239" i="36"/>
  <c r="I238" i="36"/>
  <c r="I237" i="36"/>
  <c r="I236" i="36"/>
  <c r="I235" i="36"/>
  <c r="I234" i="36"/>
  <c r="I233" i="36"/>
  <c r="I232" i="36"/>
  <c r="I231" i="36"/>
  <c r="I230" i="36"/>
  <c r="I229" i="36"/>
  <c r="I228" i="36"/>
  <c r="I227" i="36"/>
  <c r="I226" i="36"/>
  <c r="I225" i="36"/>
  <c r="I224" i="36"/>
  <c r="I223" i="36"/>
  <c r="I222" i="36"/>
  <c r="I221" i="36"/>
  <c r="I220" i="36"/>
  <c r="I219" i="36"/>
  <c r="I218" i="36"/>
  <c r="I217" i="36"/>
  <c r="I216" i="36"/>
  <c r="I215" i="36"/>
  <c r="I214" i="36"/>
  <c r="I213" i="36"/>
  <c r="I212" i="36"/>
  <c r="I211" i="36"/>
  <c r="I210" i="36"/>
  <c r="I209" i="36"/>
  <c r="I208" i="36"/>
  <c r="I207" i="36"/>
  <c r="I206" i="36"/>
  <c r="I205" i="36"/>
  <c r="I204" i="36"/>
  <c r="I203" i="36"/>
  <c r="I202" i="36"/>
  <c r="I201" i="36"/>
  <c r="I200" i="36"/>
  <c r="I199" i="36"/>
  <c r="I198" i="36"/>
  <c r="I197" i="36"/>
  <c r="I196" i="36"/>
  <c r="I195" i="36"/>
  <c r="I194" i="36"/>
  <c r="I193" i="36"/>
  <c r="I192" i="36"/>
  <c r="I191" i="36"/>
  <c r="I190" i="36"/>
  <c r="I189" i="36"/>
  <c r="I188" i="36"/>
  <c r="I187" i="36"/>
  <c r="I186" i="36"/>
  <c r="I185" i="36"/>
  <c r="I184" i="36"/>
  <c r="I183" i="36"/>
  <c r="I182" i="36"/>
  <c r="I181" i="36"/>
  <c r="I180" i="36"/>
  <c r="I179" i="36"/>
  <c r="I178" i="36"/>
  <c r="I177" i="36"/>
  <c r="I176" i="36"/>
  <c r="I175" i="36"/>
  <c r="I174" i="36"/>
  <c r="I173" i="36"/>
  <c r="I172" i="36"/>
  <c r="I171" i="36"/>
  <c r="I170" i="36"/>
  <c r="I169" i="36"/>
  <c r="I168" i="36"/>
  <c r="I167" i="36"/>
  <c r="I166" i="36"/>
  <c r="I165" i="36"/>
  <c r="I164" i="36"/>
  <c r="I163" i="36"/>
  <c r="I162" i="36"/>
  <c r="I161" i="36"/>
  <c r="I160" i="36"/>
  <c r="I159" i="36"/>
  <c r="I158" i="36"/>
  <c r="I157" i="36"/>
  <c r="I156" i="36"/>
  <c r="I155" i="36"/>
  <c r="I154" i="36"/>
  <c r="I153" i="36"/>
  <c r="I152" i="36"/>
  <c r="I151" i="36"/>
  <c r="I150" i="36"/>
  <c r="I149" i="36"/>
  <c r="I148" i="36"/>
  <c r="I147" i="36"/>
  <c r="I146" i="36"/>
  <c r="I145" i="36"/>
  <c r="I144" i="36"/>
  <c r="I143" i="36"/>
  <c r="I142" i="36"/>
  <c r="I141" i="36"/>
  <c r="I140" i="36"/>
  <c r="I139" i="36"/>
  <c r="I138" i="36"/>
  <c r="I137" i="36"/>
  <c r="I136" i="36"/>
  <c r="I135" i="36"/>
  <c r="I134" i="36"/>
  <c r="I133" i="36"/>
  <c r="I132" i="36"/>
  <c r="I131" i="36"/>
  <c r="I130" i="36"/>
  <c r="I129" i="36"/>
  <c r="I128" i="36"/>
  <c r="I127" i="36"/>
  <c r="I126" i="36"/>
  <c r="I125" i="36"/>
  <c r="I124" i="36"/>
  <c r="I123" i="36"/>
  <c r="I122" i="36"/>
  <c r="I121" i="36"/>
  <c r="I120" i="36"/>
  <c r="I119" i="36"/>
  <c r="I118" i="36"/>
  <c r="I117" i="36"/>
  <c r="I116" i="36"/>
  <c r="I115" i="36"/>
  <c r="I114" i="36"/>
  <c r="I113" i="36"/>
  <c r="I112" i="36"/>
  <c r="I111" i="36"/>
  <c r="I110" i="36"/>
  <c r="I109" i="36"/>
  <c r="I108" i="36"/>
  <c r="I107" i="36"/>
  <c r="I106" i="36"/>
  <c r="I105" i="36"/>
  <c r="I104" i="36"/>
  <c r="I103" i="36"/>
  <c r="I102" i="36"/>
  <c r="I101" i="36"/>
  <c r="I100" i="36"/>
  <c r="I99" i="36"/>
  <c r="I98" i="36"/>
  <c r="I97" i="36"/>
  <c r="I96" i="36"/>
  <c r="I95" i="36"/>
  <c r="I94" i="36"/>
  <c r="I93" i="36"/>
  <c r="I92" i="36"/>
  <c r="I91" i="36"/>
  <c r="I90" i="36"/>
  <c r="I89" i="36"/>
  <c r="I88" i="36"/>
  <c r="I87" i="36"/>
  <c r="I86" i="36"/>
  <c r="I85" i="36"/>
  <c r="I84" i="36"/>
  <c r="I83" i="36"/>
  <c r="I82" i="36"/>
  <c r="I81" i="36"/>
  <c r="I80" i="36"/>
  <c r="I79" i="36"/>
  <c r="I78" i="36"/>
  <c r="I77" i="36"/>
  <c r="I76" i="36"/>
  <c r="I75" i="36"/>
  <c r="I74" i="36"/>
  <c r="I73" i="36"/>
  <c r="I72" i="36"/>
  <c r="I71" i="36"/>
  <c r="I70" i="36"/>
  <c r="I69" i="36"/>
  <c r="I68" i="36"/>
  <c r="I67" i="36"/>
  <c r="I66" i="36"/>
  <c r="I65" i="36"/>
  <c r="I64" i="36"/>
  <c r="I63" i="36"/>
  <c r="I62" i="36"/>
  <c r="I61" i="36"/>
  <c r="I60" i="36"/>
  <c r="I59" i="36"/>
  <c r="I58" i="36"/>
  <c r="I57" i="36"/>
  <c r="I56" i="36"/>
  <c r="I55" i="36"/>
  <c r="I54" i="36"/>
  <c r="I53" i="36"/>
  <c r="I52" i="36"/>
  <c r="I51" i="36"/>
  <c r="I50" i="36"/>
  <c r="I49" i="36"/>
  <c r="I48" i="36"/>
  <c r="I47" i="36"/>
  <c r="I46" i="36"/>
  <c r="I45" i="36"/>
  <c r="I44" i="36"/>
  <c r="I43" i="36"/>
  <c r="I42" i="36"/>
  <c r="I41" i="36"/>
  <c r="I40" i="36"/>
  <c r="I39" i="36"/>
  <c r="I38" i="36"/>
  <c r="I37" i="36"/>
  <c r="I36" i="36"/>
  <c r="I35" i="36"/>
  <c r="I34" i="36"/>
  <c r="I33" i="36"/>
  <c r="I32" i="36"/>
  <c r="I31" i="36"/>
  <c r="I30" i="36"/>
  <c r="I29" i="36"/>
  <c r="I28" i="36"/>
  <c r="I27" i="36"/>
  <c r="I26" i="36"/>
  <c r="I25" i="36"/>
  <c r="I24" i="36"/>
  <c r="I23" i="36"/>
  <c r="I22" i="36"/>
  <c r="I21" i="36"/>
  <c r="I20" i="36"/>
  <c r="I19" i="36"/>
  <c r="I18" i="36"/>
  <c r="I17" i="36"/>
  <c r="I16" i="36"/>
  <c r="C12" i="36"/>
  <c r="X15" i="36" l="1"/>
  <c r="X23" i="36"/>
  <c r="X31" i="36"/>
  <c r="X39" i="36"/>
  <c r="X47" i="36"/>
  <c r="X55" i="36"/>
  <c r="X63" i="36"/>
  <c r="X71" i="36"/>
  <c r="X79" i="36"/>
  <c r="X87" i="36"/>
  <c r="X95" i="36"/>
  <c r="X103" i="36"/>
  <c r="X111" i="36"/>
  <c r="X119" i="36"/>
  <c r="X127" i="36"/>
  <c r="X135" i="36"/>
  <c r="X143" i="36"/>
  <c r="X151" i="36"/>
  <c r="X159" i="36"/>
  <c r="X167" i="36"/>
  <c r="X175" i="36"/>
  <c r="X183" i="36"/>
  <c r="X191" i="36"/>
  <c r="X199" i="36"/>
  <c r="X207" i="36"/>
  <c r="X215" i="36"/>
  <c r="X223" i="36"/>
  <c r="X231" i="36"/>
  <c r="X239" i="36"/>
  <c r="X247" i="36"/>
  <c r="X255" i="36"/>
  <c r="X263" i="36"/>
  <c r="X271" i="36"/>
  <c r="X279" i="36"/>
  <c r="X287" i="36"/>
  <c r="X295" i="36"/>
  <c r="X303" i="36"/>
  <c r="X311" i="36"/>
  <c r="X319" i="36"/>
  <c r="X327" i="36"/>
  <c r="X335" i="36"/>
  <c r="X343" i="36"/>
  <c r="X351" i="36"/>
  <c r="X359" i="36"/>
  <c r="X367" i="36"/>
  <c r="X375" i="36"/>
  <c r="X383" i="36"/>
  <c r="X391" i="36"/>
  <c r="X399" i="36"/>
  <c r="X407" i="36"/>
  <c r="X415" i="36"/>
  <c r="X423" i="36"/>
  <c r="X431" i="36"/>
  <c r="X439" i="36"/>
  <c r="X447" i="36"/>
  <c r="X455" i="36"/>
  <c r="X463" i="36"/>
  <c r="X471" i="36"/>
  <c r="X479" i="36"/>
  <c r="X487" i="36"/>
  <c r="X495" i="36"/>
  <c r="X503" i="36"/>
  <c r="X511" i="36"/>
  <c r="X519" i="36"/>
  <c r="X527" i="36"/>
  <c r="X535" i="36"/>
  <c r="X543" i="36"/>
  <c r="X551" i="36"/>
  <c r="X559" i="36"/>
  <c r="X567" i="36"/>
  <c r="X575" i="36"/>
  <c r="X583" i="36"/>
  <c r="X591" i="36"/>
  <c r="X599" i="36"/>
  <c r="X607" i="36"/>
  <c r="X615" i="36"/>
  <c r="X623" i="36"/>
  <c r="X631" i="36"/>
  <c r="X639" i="36"/>
  <c r="X647" i="36"/>
  <c r="X655" i="36"/>
  <c r="X663" i="36"/>
  <c r="X671" i="36"/>
  <c r="X679" i="36"/>
  <c r="X687" i="36"/>
  <c r="X16" i="36"/>
  <c r="X24" i="36"/>
  <c r="X32" i="36"/>
  <c r="X40" i="36"/>
  <c r="X48" i="36"/>
  <c r="X56" i="36"/>
  <c r="X64" i="36"/>
  <c r="X72" i="36"/>
  <c r="X80" i="36"/>
  <c r="X88" i="36"/>
  <c r="X96" i="36"/>
  <c r="X104" i="36"/>
  <c r="X112" i="36"/>
  <c r="X120" i="36"/>
  <c r="X128" i="36"/>
  <c r="X136" i="36"/>
  <c r="X144" i="36"/>
  <c r="X152" i="36"/>
  <c r="X160" i="36"/>
  <c r="X168" i="36"/>
  <c r="X176" i="36"/>
  <c r="X184" i="36"/>
  <c r="X192" i="36"/>
  <c r="X200" i="36"/>
  <c r="X208" i="36"/>
  <c r="X216" i="36"/>
  <c r="X224" i="36"/>
  <c r="X232" i="36"/>
  <c r="X240" i="36"/>
  <c r="X248" i="36"/>
  <c r="X256" i="36"/>
  <c r="X264" i="36"/>
  <c r="X272" i="36"/>
  <c r="X280" i="36"/>
  <c r="X288" i="36"/>
  <c r="X296" i="36"/>
  <c r="X304" i="36"/>
  <c r="X312" i="36"/>
  <c r="X320" i="36"/>
  <c r="X328" i="36"/>
  <c r="X336" i="36"/>
  <c r="X344" i="36"/>
  <c r="X352" i="36"/>
  <c r="X360" i="36"/>
  <c r="X368" i="36"/>
  <c r="X376" i="36"/>
  <c r="X384" i="36"/>
  <c r="X392" i="36"/>
  <c r="X400" i="36"/>
  <c r="X408" i="36"/>
  <c r="X416" i="36"/>
  <c r="X424" i="36"/>
  <c r="X432" i="36"/>
  <c r="X440" i="36"/>
  <c r="X448" i="36"/>
  <c r="X456" i="36"/>
  <c r="X464" i="36"/>
  <c r="X472" i="36"/>
  <c r="X480" i="36"/>
  <c r="X488" i="36"/>
  <c r="X496" i="36"/>
  <c r="X504" i="36"/>
  <c r="X512" i="36"/>
  <c r="X520" i="36"/>
  <c r="X528" i="36"/>
  <c r="X536" i="36"/>
  <c r="X544" i="36"/>
  <c r="X552" i="36"/>
  <c r="X560" i="36"/>
  <c r="X568" i="36"/>
  <c r="X576" i="36"/>
  <c r="X584" i="36"/>
  <c r="X592" i="36"/>
  <c r="X600" i="36"/>
  <c r="X608" i="36"/>
  <c r="X616" i="36"/>
  <c r="X624" i="36"/>
  <c r="X632" i="36"/>
  <c r="X640" i="36"/>
  <c r="X648" i="36"/>
  <c r="X656" i="36"/>
  <c r="X664" i="36"/>
  <c r="X672" i="36"/>
  <c r="X680" i="36"/>
  <c r="X688" i="36"/>
  <c r="X17" i="36"/>
  <c r="X25" i="36"/>
  <c r="X33" i="36"/>
  <c r="X41" i="36"/>
  <c r="X49" i="36"/>
  <c r="X57" i="36"/>
  <c r="X65" i="36"/>
  <c r="X73" i="36"/>
  <c r="X81" i="36"/>
  <c r="X89" i="36"/>
  <c r="X97" i="36"/>
  <c r="X105" i="36"/>
  <c r="X113" i="36"/>
  <c r="X121" i="36"/>
  <c r="X129" i="36"/>
  <c r="X137" i="36"/>
  <c r="X145" i="36"/>
  <c r="X153" i="36"/>
  <c r="X161" i="36"/>
  <c r="X169" i="36"/>
  <c r="X177" i="36"/>
  <c r="X185" i="36"/>
  <c r="X193" i="36"/>
  <c r="X201" i="36"/>
  <c r="X209" i="36"/>
  <c r="X217" i="36"/>
  <c r="X225" i="36"/>
  <c r="X233" i="36"/>
  <c r="X241" i="36"/>
  <c r="X249" i="36"/>
  <c r="X257" i="36"/>
  <c r="X265" i="36"/>
  <c r="X273" i="36"/>
  <c r="X281" i="36"/>
  <c r="X289" i="36"/>
  <c r="X297" i="36"/>
  <c r="X305" i="36"/>
  <c r="X313" i="36"/>
  <c r="X321" i="36"/>
  <c r="X329" i="36"/>
  <c r="X337" i="36"/>
  <c r="X345" i="36"/>
  <c r="X353" i="36"/>
  <c r="X361" i="36"/>
  <c r="X369" i="36"/>
  <c r="X377" i="36"/>
  <c r="X385" i="36"/>
  <c r="X393" i="36"/>
  <c r="X401" i="36"/>
  <c r="X409" i="36"/>
  <c r="X417" i="36"/>
  <c r="X425" i="36"/>
  <c r="X433" i="36"/>
  <c r="X441" i="36"/>
  <c r="X449" i="36"/>
  <c r="X457" i="36"/>
  <c r="X465" i="36"/>
  <c r="X473" i="36"/>
  <c r="X481" i="36"/>
  <c r="X489" i="36"/>
  <c r="X497" i="36"/>
  <c r="X505" i="36"/>
  <c r="X513" i="36"/>
  <c r="X521" i="36"/>
  <c r="X529" i="36"/>
  <c r="X537" i="36"/>
  <c r="X545" i="36"/>
  <c r="X553" i="36"/>
  <c r="X561" i="36"/>
  <c r="X569" i="36"/>
  <c r="X577" i="36"/>
  <c r="X585" i="36"/>
  <c r="X593" i="36"/>
  <c r="X601" i="36"/>
  <c r="X609" i="36"/>
  <c r="X617" i="36"/>
  <c r="X625" i="36"/>
  <c r="X633" i="36"/>
  <c r="X641" i="36"/>
  <c r="X649" i="36"/>
  <c r="X657" i="36"/>
  <c r="X665" i="36"/>
  <c r="X673" i="36"/>
  <c r="X681" i="36"/>
  <c r="X689" i="36"/>
  <c r="X18" i="36"/>
  <c r="X26" i="36"/>
  <c r="X34" i="36"/>
  <c r="X42" i="36"/>
  <c r="X50" i="36"/>
  <c r="X58" i="36"/>
  <c r="X66" i="36"/>
  <c r="X74" i="36"/>
  <c r="X82" i="36"/>
  <c r="X90" i="36"/>
  <c r="X98" i="36"/>
  <c r="X106" i="36"/>
  <c r="X114" i="36"/>
  <c r="X122" i="36"/>
  <c r="X130" i="36"/>
  <c r="X138" i="36"/>
  <c r="X146" i="36"/>
  <c r="X154" i="36"/>
  <c r="X162" i="36"/>
  <c r="X170" i="36"/>
  <c r="X178" i="36"/>
  <c r="X186" i="36"/>
  <c r="X194" i="36"/>
  <c r="X202" i="36"/>
  <c r="X210" i="36"/>
  <c r="X218" i="36"/>
  <c r="X226" i="36"/>
  <c r="X234" i="36"/>
  <c r="X242" i="36"/>
  <c r="X250" i="36"/>
  <c r="X258" i="36"/>
  <c r="X266" i="36"/>
  <c r="X274" i="36"/>
  <c r="X282" i="36"/>
  <c r="X290" i="36"/>
  <c r="X298" i="36"/>
  <c r="X306" i="36"/>
  <c r="X314" i="36"/>
  <c r="X322" i="36"/>
  <c r="X330" i="36"/>
  <c r="X338" i="36"/>
  <c r="X346" i="36"/>
  <c r="X354" i="36"/>
  <c r="X362" i="36"/>
  <c r="X370" i="36"/>
  <c r="X378" i="36"/>
  <c r="X386" i="36"/>
  <c r="X394" i="36"/>
  <c r="X402" i="36"/>
  <c r="X410" i="36"/>
  <c r="X418" i="36"/>
  <c r="X426" i="36"/>
  <c r="X434" i="36"/>
  <c r="X442" i="36"/>
  <c r="X450" i="36"/>
  <c r="X458" i="36"/>
  <c r="X466" i="36"/>
  <c r="X474" i="36"/>
  <c r="X482" i="36"/>
  <c r="X490" i="36"/>
  <c r="X498" i="36"/>
  <c r="X506" i="36"/>
  <c r="X514" i="36"/>
  <c r="X522" i="36"/>
  <c r="X530" i="36"/>
  <c r="X538" i="36"/>
  <c r="X546" i="36"/>
  <c r="X554" i="36"/>
  <c r="X562" i="36"/>
  <c r="X570" i="36"/>
  <c r="X578" i="36"/>
  <c r="X586" i="36"/>
  <c r="X594" i="36"/>
  <c r="X602" i="36"/>
  <c r="X610" i="36"/>
  <c r="X618" i="36"/>
  <c r="X626" i="36"/>
  <c r="X634" i="36"/>
  <c r="X642" i="36"/>
  <c r="X650" i="36"/>
  <c r="X658" i="36"/>
  <c r="X666" i="36"/>
  <c r="X674" i="36"/>
  <c r="X682" i="36"/>
  <c r="X690" i="36"/>
  <c r="X19" i="36"/>
  <c r="X27" i="36"/>
  <c r="X35" i="36"/>
  <c r="X43" i="36"/>
  <c r="X51" i="36"/>
  <c r="X59" i="36"/>
  <c r="X67" i="36"/>
  <c r="X75" i="36"/>
  <c r="X83" i="36"/>
  <c r="X91" i="36"/>
  <c r="X99" i="36"/>
  <c r="X107" i="36"/>
  <c r="X115" i="36"/>
  <c r="X123" i="36"/>
  <c r="X131" i="36"/>
  <c r="X139" i="36"/>
  <c r="X147" i="36"/>
  <c r="X155" i="36"/>
  <c r="X163" i="36"/>
  <c r="X171" i="36"/>
  <c r="X179" i="36"/>
  <c r="X187" i="36"/>
  <c r="X195" i="36"/>
  <c r="X203" i="36"/>
  <c r="X211" i="36"/>
  <c r="X219" i="36"/>
  <c r="X227" i="36"/>
  <c r="X235" i="36"/>
  <c r="X243" i="36"/>
  <c r="X251" i="36"/>
  <c r="X259" i="36"/>
  <c r="X267" i="36"/>
  <c r="X275" i="36"/>
  <c r="X283" i="36"/>
  <c r="X291" i="36"/>
  <c r="X299" i="36"/>
  <c r="X307" i="36"/>
  <c r="X315" i="36"/>
  <c r="X323" i="36"/>
  <c r="X331" i="36"/>
  <c r="X339" i="36"/>
  <c r="X347" i="36"/>
  <c r="X355" i="36"/>
  <c r="X363" i="36"/>
  <c r="X371" i="36"/>
  <c r="X379" i="36"/>
  <c r="X387" i="36"/>
  <c r="X395" i="36"/>
  <c r="X403" i="36"/>
  <c r="X411" i="36"/>
  <c r="X419" i="36"/>
  <c r="X427" i="36"/>
  <c r="X435" i="36"/>
  <c r="X443" i="36"/>
  <c r="X451" i="36"/>
  <c r="X459" i="36"/>
  <c r="X467" i="36"/>
  <c r="X475" i="36"/>
  <c r="X483" i="36"/>
  <c r="X491" i="36"/>
  <c r="X499" i="36"/>
  <c r="X507" i="36"/>
  <c r="X515" i="36"/>
  <c r="X523" i="36"/>
  <c r="X531" i="36"/>
  <c r="X539" i="36"/>
  <c r="X547" i="36"/>
  <c r="X555" i="36"/>
  <c r="X563" i="36"/>
  <c r="X571" i="36"/>
  <c r="X579" i="36"/>
  <c r="X587" i="36"/>
  <c r="X595" i="36"/>
  <c r="X603" i="36"/>
  <c r="X611" i="36"/>
  <c r="X619" i="36"/>
  <c r="X627" i="36"/>
  <c r="X635" i="36"/>
  <c r="X643" i="36"/>
  <c r="X651" i="36"/>
  <c r="X659" i="36"/>
  <c r="X667" i="36"/>
  <c r="X675" i="36"/>
  <c r="X683" i="36"/>
  <c r="X691" i="36"/>
  <c r="X20" i="36"/>
  <c r="X28" i="36"/>
  <c r="X36" i="36"/>
  <c r="X44" i="36"/>
  <c r="X52" i="36"/>
  <c r="X60" i="36"/>
  <c r="X68" i="36"/>
  <c r="X76" i="36"/>
  <c r="X84" i="36"/>
  <c r="X92" i="36"/>
  <c r="X100" i="36"/>
  <c r="X108" i="36"/>
  <c r="X116" i="36"/>
  <c r="X124" i="36"/>
  <c r="X132" i="36"/>
  <c r="X140" i="36"/>
  <c r="X148" i="36"/>
  <c r="X156" i="36"/>
  <c r="X164" i="36"/>
  <c r="X172" i="36"/>
  <c r="X180" i="36"/>
  <c r="X188" i="36"/>
  <c r="X196" i="36"/>
  <c r="X204" i="36"/>
  <c r="X212" i="36"/>
  <c r="X220" i="36"/>
  <c r="X228" i="36"/>
  <c r="X236" i="36"/>
  <c r="X244" i="36"/>
  <c r="X252" i="36"/>
  <c r="X260" i="36"/>
  <c r="X268" i="36"/>
  <c r="X276" i="36"/>
  <c r="X284" i="36"/>
  <c r="X292" i="36"/>
  <c r="X300" i="36"/>
  <c r="X308" i="36"/>
  <c r="X316" i="36"/>
  <c r="X324" i="36"/>
  <c r="X332" i="36"/>
  <c r="X340" i="36"/>
  <c r="X348" i="36"/>
  <c r="X356" i="36"/>
  <c r="X364" i="36"/>
  <c r="X372" i="36"/>
  <c r="X380" i="36"/>
  <c r="X388" i="36"/>
  <c r="X396" i="36"/>
  <c r="X404" i="36"/>
  <c r="X412" i="36"/>
  <c r="X420" i="36"/>
  <c r="X428" i="36"/>
  <c r="X436" i="36"/>
  <c r="X444" i="36"/>
  <c r="X452" i="36"/>
  <c r="X460" i="36"/>
  <c r="X468" i="36"/>
  <c r="X476" i="36"/>
  <c r="X484" i="36"/>
  <c r="X492" i="36"/>
  <c r="X500" i="36"/>
  <c r="X508" i="36"/>
  <c r="X516" i="36"/>
  <c r="X524" i="36"/>
  <c r="X532" i="36"/>
  <c r="X540" i="36"/>
  <c r="X548" i="36"/>
  <c r="X556" i="36"/>
  <c r="X564" i="36"/>
  <c r="X572" i="36"/>
  <c r="X580" i="36"/>
  <c r="X588" i="36"/>
  <c r="X596" i="36"/>
  <c r="X604" i="36"/>
  <c r="X612" i="36"/>
  <c r="X620" i="36"/>
  <c r="X628" i="36"/>
  <c r="X636" i="36"/>
  <c r="X644" i="36"/>
  <c r="X652" i="36"/>
  <c r="X660" i="36"/>
  <c r="X668" i="36"/>
  <c r="X676" i="36"/>
  <c r="X684" i="36"/>
  <c r="X692" i="36"/>
  <c r="X21" i="36"/>
  <c r="X53" i="36"/>
  <c r="X22" i="36"/>
  <c r="X54" i="36"/>
  <c r="X86" i="36"/>
  <c r="X118" i="36"/>
  <c r="X150" i="36"/>
  <c r="X182" i="36"/>
  <c r="X214" i="36"/>
  <c r="X246" i="36"/>
  <c r="X278" i="36"/>
  <c r="X310" i="36"/>
  <c r="X342" i="36"/>
  <c r="X374" i="36"/>
  <c r="X406" i="36"/>
  <c r="X438" i="36"/>
  <c r="X470" i="36"/>
  <c r="X502" i="36"/>
  <c r="X534" i="36"/>
  <c r="X566" i="36"/>
  <c r="X598" i="36"/>
  <c r="X630" i="36"/>
  <c r="X662" i="36"/>
  <c r="X694" i="36"/>
  <c r="X581" i="36"/>
  <c r="X677" i="36"/>
  <c r="X70" i="36"/>
  <c r="X294" i="36"/>
  <c r="X390" i="36"/>
  <c r="X486" i="36"/>
  <c r="X582" i="36"/>
  <c r="X13" i="36"/>
  <c r="X109" i="36"/>
  <c r="X205" i="36"/>
  <c r="X269" i="36"/>
  <c r="X365" i="36"/>
  <c r="X429" i="36"/>
  <c r="X493" i="36"/>
  <c r="X557" i="36"/>
  <c r="X653" i="36"/>
  <c r="X14" i="36"/>
  <c r="X110" i="36"/>
  <c r="X206" i="36"/>
  <c r="X334" i="36"/>
  <c r="X430" i="36"/>
  <c r="X526" i="36"/>
  <c r="X654" i="36"/>
  <c r="X149" i="36"/>
  <c r="X245" i="36"/>
  <c r="X341" i="36"/>
  <c r="X29" i="36"/>
  <c r="X61" i="36"/>
  <c r="X93" i="36"/>
  <c r="X125" i="36"/>
  <c r="X157" i="36"/>
  <c r="X189" i="36"/>
  <c r="X221" i="36"/>
  <c r="X253" i="36"/>
  <c r="X285" i="36"/>
  <c r="X317" i="36"/>
  <c r="X349" i="36"/>
  <c r="X381" i="36"/>
  <c r="X413" i="36"/>
  <c r="X445" i="36"/>
  <c r="X477" i="36"/>
  <c r="X509" i="36"/>
  <c r="X541" i="36"/>
  <c r="X573" i="36"/>
  <c r="X605" i="36"/>
  <c r="X637" i="36"/>
  <c r="X669" i="36"/>
  <c r="X695" i="36"/>
  <c r="X69" i="36"/>
  <c r="X133" i="36"/>
  <c r="X229" i="36"/>
  <c r="X293" i="36"/>
  <c r="X357" i="36"/>
  <c r="X421" i="36"/>
  <c r="X485" i="36"/>
  <c r="X549" i="36"/>
  <c r="X645" i="36"/>
  <c r="X38" i="36"/>
  <c r="X134" i="36"/>
  <c r="X198" i="36"/>
  <c r="X262" i="36"/>
  <c r="X358" i="36"/>
  <c r="X454" i="36"/>
  <c r="X550" i="36"/>
  <c r="X646" i="36"/>
  <c r="X678" i="36"/>
  <c r="X77" i="36"/>
  <c r="X141" i="36"/>
  <c r="X621" i="36"/>
  <c r="X46" i="36"/>
  <c r="X142" i="36"/>
  <c r="X238" i="36"/>
  <c r="X302" i="36"/>
  <c r="X398" i="36"/>
  <c r="X494" i="36"/>
  <c r="X590" i="36"/>
  <c r="X686" i="36"/>
  <c r="X117" i="36"/>
  <c r="X181" i="36"/>
  <c r="X277" i="36"/>
  <c r="X373" i="36"/>
  <c r="X437" i="36"/>
  <c r="X501" i="36"/>
  <c r="X565" i="36"/>
  <c r="X629" i="36"/>
  <c r="X693" i="36"/>
  <c r="X30" i="36"/>
  <c r="X62" i="36"/>
  <c r="X94" i="36"/>
  <c r="X126" i="36"/>
  <c r="X158" i="36"/>
  <c r="X190" i="36"/>
  <c r="X222" i="36"/>
  <c r="X254" i="36"/>
  <c r="X286" i="36"/>
  <c r="X318" i="36"/>
  <c r="X350" i="36"/>
  <c r="X382" i="36"/>
  <c r="X414" i="36"/>
  <c r="X446" i="36"/>
  <c r="X478" i="36"/>
  <c r="X510" i="36"/>
  <c r="X542" i="36"/>
  <c r="X574" i="36"/>
  <c r="X606" i="36"/>
  <c r="X638" i="36"/>
  <c r="X670" i="36"/>
  <c r="X696" i="36"/>
  <c r="X37" i="36"/>
  <c r="X101" i="36"/>
  <c r="X165" i="36"/>
  <c r="X197" i="36"/>
  <c r="X261" i="36"/>
  <c r="X325" i="36"/>
  <c r="X389" i="36"/>
  <c r="X453" i="36"/>
  <c r="X517" i="36"/>
  <c r="X613" i="36"/>
  <c r="X697" i="36"/>
  <c r="X102" i="36"/>
  <c r="X166" i="36"/>
  <c r="X230" i="36"/>
  <c r="X326" i="36"/>
  <c r="X422" i="36"/>
  <c r="X518" i="36"/>
  <c r="X614" i="36"/>
  <c r="X698" i="36"/>
  <c r="X45" i="36"/>
  <c r="X173" i="36"/>
  <c r="X237" i="36"/>
  <c r="X301" i="36"/>
  <c r="X333" i="36"/>
  <c r="X397" i="36"/>
  <c r="X461" i="36"/>
  <c r="X525" i="36"/>
  <c r="X589" i="36"/>
  <c r="X685" i="36"/>
  <c r="X78" i="36"/>
  <c r="X174" i="36"/>
  <c r="X270" i="36"/>
  <c r="X366" i="36"/>
  <c r="X462" i="36"/>
  <c r="X558" i="36"/>
  <c r="X622" i="36"/>
  <c r="X85" i="36"/>
  <c r="X213" i="36"/>
  <c r="X309" i="36"/>
  <c r="X405" i="36"/>
  <c r="X469" i="36"/>
  <c r="X533" i="36"/>
  <c r="X597" i="36"/>
  <c r="X661" i="36"/>
  <c r="C94" i="14"/>
  <c r="C124" i="14"/>
  <c r="C154" i="14"/>
  <c r="G162" i="14"/>
  <c r="G163" i="14" s="1"/>
  <c r="C163" i="14" s="1"/>
  <c r="C161" i="14"/>
  <c r="C106" i="14"/>
  <c r="C130" i="14"/>
  <c r="C125" i="14"/>
  <c r="C142" i="14"/>
  <c r="C76" i="14"/>
  <c r="C88" i="14"/>
  <c r="C40" i="14"/>
  <c r="C64" i="14"/>
  <c r="G17" i="14"/>
  <c r="G18" i="14" s="1"/>
  <c r="G19" i="14" s="1"/>
  <c r="G20" i="14" s="1"/>
  <c r="G11" i="14"/>
  <c r="C11" i="14" s="1"/>
  <c r="G59" i="14"/>
  <c r="G144" i="14"/>
  <c r="G145" i="14" s="1"/>
  <c r="C143" i="14"/>
  <c r="G127" i="14"/>
  <c r="G128" i="14" s="1"/>
  <c r="C126" i="14"/>
  <c r="G90" i="14"/>
  <c r="C90" i="14" s="1"/>
  <c r="C89" i="14"/>
  <c r="G72" i="14"/>
  <c r="G73" i="14" s="1"/>
  <c r="C71" i="14"/>
  <c r="G156" i="14"/>
  <c r="C156" i="14" s="1"/>
  <c r="C155" i="14"/>
  <c r="G66" i="14"/>
  <c r="G67" i="14" s="1"/>
  <c r="C65" i="14"/>
  <c r="G102" i="14"/>
  <c r="G103" i="14" s="1"/>
  <c r="C101" i="14"/>
  <c r="G138" i="14"/>
  <c r="G139" i="14" s="1"/>
  <c r="C137" i="14"/>
  <c r="G96" i="14"/>
  <c r="C96" i="14" s="1"/>
  <c r="C95" i="14"/>
  <c r="C100" i="14"/>
  <c r="G35" i="14"/>
  <c r="G149" i="14"/>
  <c r="C113" i="14"/>
  <c r="G53" i="14"/>
  <c r="G78" i="14"/>
  <c r="G119" i="14"/>
  <c r="G83" i="14"/>
  <c r="G47" i="14"/>
  <c r="C114" i="14"/>
  <c r="G115" i="14"/>
  <c r="G108" i="14"/>
  <c r="C24" i="14"/>
  <c r="G25" i="14"/>
  <c r="C30" i="14"/>
  <c r="G31" i="14"/>
  <c r="G42" i="14"/>
  <c r="C29" i="14"/>
  <c r="C23" i="14"/>
  <c r="G132" i="14"/>
  <c r="F102" i="8"/>
  <c r="F103" i="8" s="1"/>
  <c r="F104" i="8"/>
  <c r="F112" i="8"/>
  <c r="F110" i="8"/>
  <c r="F111" i="8" s="1"/>
  <c r="F100" i="8"/>
  <c r="F113" i="8"/>
  <c r="F115" i="8" s="1"/>
  <c r="F108" i="8"/>
  <c r="F85" i="8"/>
  <c r="F97" i="8"/>
  <c r="F99" i="8" s="1"/>
  <c r="F118" i="8"/>
  <c r="F119" i="8" s="1"/>
  <c r="F105" i="8"/>
  <c r="F107" i="8" s="1"/>
  <c r="F50" i="8"/>
  <c r="F74" i="8"/>
  <c r="F52" i="8"/>
  <c r="F64" i="8"/>
  <c r="F76" i="8"/>
  <c r="F88" i="8"/>
  <c r="F55" i="8"/>
  <c r="F67" i="8"/>
  <c r="F79" i="8"/>
  <c r="F91" i="8"/>
  <c r="F58" i="8"/>
  <c r="F70" i="8"/>
  <c r="F82" i="8"/>
  <c r="F94" i="8"/>
  <c r="F23" i="8"/>
  <c r="F31" i="8"/>
  <c r="F43" i="8"/>
  <c r="F33" i="8"/>
  <c r="F35" i="8"/>
  <c r="F37" i="8"/>
  <c r="F22" i="8"/>
  <c r="F25" i="8"/>
  <c r="F41" i="8"/>
  <c r="F21" i="8"/>
  <c r="F29" i="8"/>
  <c r="F45" i="8"/>
  <c r="F27" i="8"/>
  <c r="G157" i="14" l="1"/>
  <c r="C157" i="14" s="1"/>
  <c r="C17" i="14"/>
  <c r="C162" i="14"/>
  <c r="G97" i="14"/>
  <c r="C127" i="14"/>
  <c r="C138" i="14"/>
  <c r="C72" i="14"/>
  <c r="C144" i="14"/>
  <c r="G164" i="14"/>
  <c r="G165" i="14" s="1"/>
  <c r="C165" i="14" s="1"/>
  <c r="G12" i="14"/>
  <c r="G13" i="14" s="1"/>
  <c r="C18" i="14"/>
  <c r="G91" i="14"/>
  <c r="G92" i="14" s="1"/>
  <c r="C19" i="14"/>
  <c r="C66" i="14"/>
  <c r="G60" i="14"/>
  <c r="C59" i="14"/>
  <c r="C47" i="14"/>
  <c r="G48" i="14"/>
  <c r="G84" i="14"/>
  <c r="C83" i="14"/>
  <c r="G120" i="14"/>
  <c r="C119" i="14"/>
  <c r="G36" i="14"/>
  <c r="C35" i="14"/>
  <c r="G79" i="14"/>
  <c r="C78" i="14"/>
  <c r="G150" i="14"/>
  <c r="C149" i="14"/>
  <c r="C102" i="14"/>
  <c r="G54" i="14"/>
  <c r="C53" i="14"/>
  <c r="C115" i="14"/>
  <c r="G116" i="14"/>
  <c r="C97" i="14"/>
  <c r="G98" i="14"/>
  <c r="G104" i="14"/>
  <c r="C103" i="14"/>
  <c r="G109" i="14"/>
  <c r="C108" i="14"/>
  <c r="G74" i="14"/>
  <c r="C73" i="14"/>
  <c r="G68" i="14"/>
  <c r="C67" i="14"/>
  <c r="C31" i="14"/>
  <c r="G32" i="14"/>
  <c r="G21" i="14"/>
  <c r="C21" i="14" s="1"/>
  <c r="C20" i="14"/>
  <c r="G26" i="14"/>
  <c r="C25" i="14"/>
  <c r="G43" i="14"/>
  <c r="C42" i="14"/>
  <c r="G158" i="14"/>
  <c r="C145" i="14"/>
  <c r="G146" i="14"/>
  <c r="C139" i="14"/>
  <c r="G140" i="14"/>
  <c r="G133" i="14"/>
  <c r="C132" i="14"/>
  <c r="G129" i="14"/>
  <c r="C129" i="14" s="1"/>
  <c r="C128" i="14"/>
  <c r="I8" i="44"/>
  <c r="O8" i="44"/>
  <c r="AF8" i="44"/>
  <c r="AG8" i="44"/>
  <c r="AH8" i="44"/>
  <c r="AI8" i="44"/>
  <c r="AJ8" i="44"/>
  <c r="AK8" i="44"/>
  <c r="AL8" i="44"/>
  <c r="AM8" i="44"/>
  <c r="AN8" i="44" s="1"/>
  <c r="AO8" i="44" s="1"/>
  <c r="AP8" i="44" s="1"/>
  <c r="AQ8" i="44" s="1"/>
  <c r="I9" i="44"/>
  <c r="O9" i="44"/>
  <c r="I10" i="44"/>
  <c r="O10" i="44"/>
  <c r="I11" i="44"/>
  <c r="I12" i="44"/>
  <c r="I13" i="44"/>
  <c r="AH13" i="44"/>
  <c r="AF13" i="44" s="1"/>
  <c r="AJ13" i="44"/>
  <c r="AK13" i="44"/>
  <c r="AL13" i="44"/>
  <c r="AM13" i="44"/>
  <c r="AN13" i="44" s="1"/>
  <c r="AO13" i="44" s="1"/>
  <c r="AP13" i="44" s="1"/>
  <c r="AQ13" i="44" s="1"/>
  <c r="I14" i="44"/>
  <c r="I15" i="44"/>
  <c r="I16" i="44"/>
  <c r="I17" i="44"/>
  <c r="I18" i="44"/>
  <c r="I19" i="44"/>
  <c r="I20" i="44"/>
  <c r="O20" i="44"/>
  <c r="I21" i="44"/>
  <c r="I22" i="44"/>
  <c r="I23" i="44"/>
  <c r="I24" i="44"/>
  <c r="I25" i="44"/>
  <c r="I26" i="44"/>
  <c r="I27" i="44"/>
  <c r="I28" i="44"/>
  <c r="I29" i="44"/>
  <c r="I30" i="44"/>
  <c r="I31" i="44"/>
  <c r="I32" i="44"/>
  <c r="I33" i="44"/>
  <c r="O33" i="44"/>
  <c r="I34" i="44"/>
  <c r="O34" i="44"/>
  <c r="I35" i="44"/>
  <c r="O35" i="44"/>
  <c r="I36" i="44"/>
  <c r="O36" i="44"/>
  <c r="I37" i="44"/>
  <c r="O37" i="44"/>
  <c r="I38" i="44"/>
  <c r="I39" i="44"/>
  <c r="I40" i="44"/>
  <c r="I41" i="44"/>
  <c r="I42" i="44"/>
  <c r="I43" i="44"/>
  <c r="I44" i="44"/>
  <c r="I45" i="44"/>
  <c r="I46" i="44"/>
  <c r="I47" i="44"/>
  <c r="I48" i="44"/>
  <c r="O59" i="44"/>
  <c r="O60" i="44"/>
  <c r="O61" i="44"/>
  <c r="O62" i="44"/>
  <c r="O77" i="44"/>
  <c r="O78" i="44"/>
  <c r="O79" i="44"/>
  <c r="O80" i="44"/>
  <c r="O99" i="44"/>
  <c r="O106" i="44"/>
  <c r="O107" i="44"/>
  <c r="O108" i="44"/>
  <c r="O109" i="44"/>
  <c r="O110" i="44"/>
  <c r="O126" i="44"/>
  <c r="O127" i="44"/>
  <c r="O139" i="44"/>
  <c r="O140" i="44"/>
  <c r="O158" i="44"/>
  <c r="O159" i="44"/>
  <c r="O160" i="44"/>
  <c r="O161" i="44"/>
  <c r="O162" i="44"/>
  <c r="O163" i="44"/>
  <c r="O164" i="44"/>
  <c r="O189" i="44"/>
  <c r="O194" i="44"/>
  <c r="O199" i="44"/>
  <c r="O200" i="44"/>
  <c r="O201" i="44"/>
  <c r="O202" i="44"/>
  <c r="O203" i="44"/>
  <c r="O204" i="44"/>
  <c r="O205" i="44"/>
  <c r="O234" i="44"/>
  <c r="O235" i="44"/>
  <c r="O236" i="44"/>
  <c r="O237" i="44"/>
  <c r="O238" i="44"/>
  <c r="O239" i="44"/>
  <c r="O268" i="44"/>
  <c r="O269" i="44"/>
  <c r="O270" i="44"/>
  <c r="O271" i="44"/>
  <c r="O295" i="44"/>
  <c r="O296" i="44"/>
  <c r="O297" i="44"/>
  <c r="O298" i="44"/>
  <c r="O299" i="44"/>
  <c r="O300" i="44"/>
  <c r="O301" i="44"/>
  <c r="O302" i="44"/>
  <c r="O303" i="44"/>
  <c r="O335" i="44"/>
  <c r="O336" i="44"/>
  <c r="O337" i="44"/>
  <c r="O338" i="44"/>
  <c r="O339" i="44"/>
  <c r="O340" i="44"/>
  <c r="O341" i="44"/>
  <c r="O342" i="44"/>
  <c r="O343" i="44"/>
  <c r="O344" i="44"/>
  <c r="O345" i="44"/>
  <c r="O388" i="44"/>
  <c r="O389" i="44"/>
  <c r="O390" i="44"/>
  <c r="O404" i="44"/>
  <c r="O409" i="44"/>
  <c r="O410" i="44"/>
  <c r="O411" i="44"/>
  <c r="O412" i="44"/>
  <c r="O413" i="44"/>
  <c r="O414" i="44"/>
  <c r="O415" i="44"/>
  <c r="O453" i="44"/>
  <c r="O462" i="44"/>
  <c r="O472" i="44"/>
  <c r="O473" i="44"/>
  <c r="O474" i="44"/>
  <c r="O475" i="44"/>
  <c r="O476" i="44"/>
  <c r="O496" i="44"/>
  <c r="O497" i="44"/>
  <c r="O510" i="44"/>
  <c r="O518" i="44"/>
  <c r="O519" i="44"/>
  <c r="O534" i="44"/>
  <c r="O535" i="44"/>
  <c r="O536" i="44"/>
  <c r="O537" i="44"/>
  <c r="O538" i="44"/>
  <c r="O555" i="44"/>
  <c r="O561" i="44"/>
  <c r="O562" i="44"/>
  <c r="O563" i="44"/>
  <c r="O572" i="44"/>
  <c r="O579" i="44"/>
  <c r="O580" i="44"/>
  <c r="O581" i="44"/>
  <c r="O582" i="44"/>
  <c r="O583" i="44"/>
  <c r="O584" i="44"/>
  <c r="O585" i="44"/>
  <c r="O620" i="44"/>
  <c r="O621" i="44"/>
  <c r="O622" i="44"/>
  <c r="O632" i="44"/>
  <c r="O633" i="44"/>
  <c r="O634" i="44"/>
  <c r="O635" i="44"/>
  <c r="O636" i="44"/>
  <c r="O652" i="44"/>
  <c r="O653" i="44"/>
  <c r="O654" i="44"/>
  <c r="O655" i="44"/>
  <c r="O674" i="44"/>
  <c r="O675" i="44"/>
  <c r="O676" i="44"/>
  <c r="O677" i="44"/>
  <c r="O678" i="44"/>
  <c r="O679" i="44"/>
  <c r="O680" i="44"/>
  <c r="O681" i="44"/>
  <c r="O682" i="44"/>
  <c r="O708" i="44"/>
  <c r="O709" i="44"/>
  <c r="O710" i="44"/>
  <c r="O711" i="44"/>
  <c r="O712" i="44"/>
  <c r="O727" i="44"/>
  <c r="O728" i="44"/>
  <c r="O729" i="44"/>
  <c r="O730" i="44"/>
  <c r="O731" i="44"/>
  <c r="O732" i="44"/>
  <c r="O733" i="44"/>
  <c r="O734" i="44"/>
  <c r="O735" i="44"/>
  <c r="O756" i="44"/>
  <c r="O757" i="44"/>
  <c r="O758" i="44"/>
  <c r="O759" i="44"/>
  <c r="O760" i="44"/>
  <c r="O761" i="44"/>
  <c r="O762" i="44"/>
  <c r="O763" i="44"/>
  <c r="O764" i="44"/>
  <c r="O765" i="44"/>
  <c r="O788" i="44"/>
  <c r="O789" i="44"/>
  <c r="O790" i="44"/>
  <c r="O799" i="44"/>
  <c r="O800" i="44"/>
  <c r="O801" i="44"/>
  <c r="O802" i="44"/>
  <c r="O815" i="44"/>
  <c r="O816" i="44"/>
  <c r="O817" i="44"/>
  <c r="C164" i="14" l="1"/>
  <c r="C91" i="14"/>
  <c r="C12" i="14"/>
  <c r="C60" i="14"/>
  <c r="G61" i="14"/>
  <c r="G80" i="14"/>
  <c r="C79" i="14"/>
  <c r="G14" i="14"/>
  <c r="C13" i="14"/>
  <c r="C36" i="14"/>
  <c r="G37" i="14"/>
  <c r="C54" i="14"/>
  <c r="G55" i="14"/>
  <c r="G121" i="14"/>
  <c r="C120" i="14"/>
  <c r="G49" i="14"/>
  <c r="C48" i="14"/>
  <c r="G151" i="14"/>
  <c r="C150" i="14"/>
  <c r="C84" i="14"/>
  <c r="G85" i="14"/>
  <c r="C116" i="14"/>
  <c r="G117" i="14"/>
  <c r="C117" i="14" s="1"/>
  <c r="C92" i="14"/>
  <c r="G93" i="14"/>
  <c r="C93" i="14" s="1"/>
  <c r="G105" i="14"/>
  <c r="C105" i="14" s="1"/>
  <c r="C104" i="14"/>
  <c r="C109" i="14"/>
  <c r="G110" i="14"/>
  <c r="G99" i="14"/>
  <c r="C99" i="14" s="1"/>
  <c r="C98" i="14"/>
  <c r="G69" i="14"/>
  <c r="C69" i="14" s="1"/>
  <c r="C68" i="14"/>
  <c r="G75" i="14"/>
  <c r="C75" i="14" s="1"/>
  <c r="C74" i="14"/>
  <c r="C26" i="14"/>
  <c r="G27" i="14"/>
  <c r="C27" i="14" s="1"/>
  <c r="G33" i="14"/>
  <c r="C33" i="14" s="1"/>
  <c r="C32" i="14"/>
  <c r="C43" i="14"/>
  <c r="G44" i="14"/>
  <c r="G159" i="14"/>
  <c r="C159" i="14" s="1"/>
  <c r="C158" i="14"/>
  <c r="C146" i="14"/>
  <c r="G147" i="14"/>
  <c r="C147" i="14" s="1"/>
  <c r="G141" i="14"/>
  <c r="C141" i="14" s="1"/>
  <c r="C140" i="14"/>
  <c r="C133" i="14"/>
  <c r="G134" i="14"/>
  <c r="AI13" i="44"/>
  <c r="AG13" i="44"/>
  <c r="G62" i="14" l="1"/>
  <c r="C61" i="14"/>
  <c r="C37" i="14"/>
  <c r="G38" i="14"/>
  <c r="C151" i="14"/>
  <c r="G152" i="14"/>
  <c r="G50" i="14"/>
  <c r="C49" i="14"/>
  <c r="G15" i="14"/>
  <c r="C15" i="14" s="1"/>
  <c r="C14" i="14"/>
  <c r="C55" i="14"/>
  <c r="G56" i="14"/>
  <c r="G86" i="14"/>
  <c r="C85" i="14"/>
  <c r="G122" i="14"/>
  <c r="C121" i="14"/>
  <c r="G81" i="14"/>
  <c r="C81" i="14" s="1"/>
  <c r="C80" i="14"/>
  <c r="G111" i="14"/>
  <c r="C111" i="14" s="1"/>
  <c r="C110" i="14"/>
  <c r="G45" i="14"/>
  <c r="C45" i="14" s="1"/>
  <c r="C44" i="14"/>
  <c r="G135" i="14"/>
  <c r="C135" i="14" s="1"/>
  <c r="C134" i="14"/>
  <c r="C62" i="14" l="1"/>
  <c r="G63" i="14"/>
  <c r="C63" i="14" s="1"/>
  <c r="C122" i="14"/>
  <c r="G123" i="14"/>
  <c r="C123" i="14" s="1"/>
  <c r="G51" i="14"/>
  <c r="C51" i="14" s="1"/>
  <c r="C50" i="14"/>
  <c r="C152" i="14"/>
  <c r="G153" i="14"/>
  <c r="G87" i="14"/>
  <c r="C87" i="14" s="1"/>
  <c r="C86" i="14"/>
  <c r="G57" i="14"/>
  <c r="C57" i="14" s="1"/>
  <c r="C56" i="14"/>
  <c r="G39" i="14"/>
  <c r="C39" i="14" s="1"/>
  <c r="C38" i="14"/>
  <c r="C153" i="14" l="1"/>
  <c r="X12" i="36"/>
  <c r="Z268" i="36"/>
  <c r="Y160" i="36"/>
  <c r="Y354" i="36"/>
  <c r="Y675" i="36"/>
  <c r="Y106" i="36"/>
  <c r="AA97" i="36"/>
  <c r="Z97" i="36"/>
  <c r="AA478" i="36"/>
  <c r="Z92" i="36"/>
  <c r="Z220" i="36"/>
  <c r="Z561" i="36"/>
  <c r="AA623" i="36"/>
  <c r="Y226" i="36"/>
  <c r="AA105" i="36"/>
  <c r="AA678" i="36"/>
  <c r="Z56" i="36"/>
  <c r="Z649" i="36"/>
  <c r="AA151" i="36"/>
  <c r="Z209" i="36"/>
  <c r="AA315" i="36"/>
  <c r="AA225" i="36"/>
  <c r="Z549" i="36"/>
  <c r="Y658" i="36"/>
  <c r="AA630" i="36"/>
  <c r="Y554" i="36"/>
  <c r="Y125" i="36"/>
  <c r="Y433" i="36"/>
  <c r="Y376" i="36"/>
  <c r="Z409" i="36"/>
  <c r="AA691" i="36"/>
  <c r="Y94" i="36"/>
  <c r="Y178" i="36"/>
  <c r="AA558" i="36"/>
  <c r="AA669" i="36"/>
  <c r="AA334" i="36"/>
  <c r="Z537" i="36"/>
  <c r="Z68" i="36"/>
  <c r="Y140" i="36"/>
  <c r="AA512" i="36"/>
  <c r="Y96" i="36"/>
  <c r="AA122" i="36"/>
  <c r="Z78" i="36"/>
  <c r="Y281" i="36"/>
  <c r="Y616" i="36"/>
  <c r="Z264" i="36"/>
  <c r="Y234" i="36"/>
  <c r="AA341" i="36"/>
  <c r="Z583" i="36"/>
  <c r="Y529" i="36"/>
  <c r="AA109" i="36"/>
  <c r="AA169" i="36"/>
  <c r="Y564" i="36"/>
  <c r="Y610" i="36"/>
  <c r="Y596" i="36"/>
  <c r="Z278" i="36"/>
  <c r="Y667" i="36"/>
  <c r="AA599" i="36"/>
  <c r="Z103" i="36"/>
  <c r="AA129" i="36"/>
  <c r="Y327" i="36"/>
  <c r="Y225" i="36"/>
  <c r="Y22" i="36"/>
  <c r="AA559" i="36"/>
  <c r="AA84" i="36"/>
  <c r="Z500" i="36"/>
  <c r="AA612" i="36"/>
  <c r="Z422" i="36"/>
  <c r="Y526" i="36"/>
  <c r="Y156" i="36"/>
  <c r="Z580" i="36"/>
  <c r="AA255" i="36"/>
  <c r="Z99" i="36"/>
  <c r="Z514" i="36"/>
  <c r="AA368" i="36"/>
  <c r="AA552" i="36"/>
  <c r="Z354" i="36"/>
  <c r="AA641" i="36"/>
  <c r="AA459" i="36"/>
  <c r="Z501" i="36"/>
  <c r="AA192" i="36"/>
  <c r="Z593" i="36"/>
  <c r="Z509" i="36"/>
  <c r="Z240" i="36"/>
  <c r="Y259" i="36"/>
  <c r="Y523" i="36"/>
  <c r="Y115" i="36"/>
  <c r="AA620" i="36"/>
  <c r="AA697" i="36"/>
  <c r="Z159" i="36"/>
  <c r="Z584" i="36"/>
  <c r="Y232" i="36"/>
  <c r="Z232" i="36"/>
  <c r="Z433" i="36"/>
  <c r="Z479" i="36"/>
  <c r="Y111" i="36"/>
  <c r="Z624" i="36"/>
  <c r="Y255" i="36"/>
  <c r="Y605" i="36"/>
  <c r="AA362" i="36"/>
  <c r="AA124" i="36"/>
  <c r="AA581" i="36"/>
  <c r="AA519" i="36"/>
  <c r="Z72" i="36"/>
  <c r="AA161" i="36"/>
  <c r="AA131" i="36"/>
  <c r="Z467" i="36"/>
  <c r="Z288" i="36"/>
  <c r="AA297" i="36"/>
  <c r="AA554" i="36"/>
  <c r="Z425" i="36"/>
  <c r="Z111" i="36"/>
  <c r="Z25" i="36"/>
  <c r="AA525" i="36"/>
  <c r="Z626" i="36"/>
  <c r="AA180" i="36"/>
  <c r="Y50" i="36"/>
  <c r="AA243" i="36"/>
  <c r="AA138" i="36"/>
  <c r="Z193" i="36"/>
  <c r="Y93" i="36"/>
  <c r="AA664" i="36"/>
  <c r="AA477" i="36"/>
  <c r="Z241" i="36"/>
  <c r="Z447" i="36"/>
  <c r="Z511" i="36"/>
  <c r="Y60" i="36"/>
  <c r="Y231" i="36"/>
  <c r="Y581" i="36"/>
  <c r="Z481" i="36"/>
  <c r="Y220" i="36"/>
  <c r="Z197" i="36"/>
  <c r="Y426" i="36"/>
  <c r="Z465" i="36"/>
  <c r="Y623" i="36"/>
  <c r="Y423" i="36"/>
  <c r="Z496" i="36"/>
  <c r="Y83" i="36"/>
  <c r="AA535" i="36"/>
  <c r="Z45" i="36"/>
  <c r="Y692" i="36"/>
  <c r="AA521" i="36"/>
  <c r="Z247" i="36"/>
  <c r="Y240" i="36"/>
  <c r="AA338" i="36"/>
  <c r="AA279" i="36"/>
  <c r="Y186" i="36"/>
  <c r="AA213" i="36"/>
  <c r="Z117" i="36"/>
  <c r="AA73" i="36"/>
  <c r="AA693" i="36"/>
  <c r="Z527" i="36"/>
  <c r="Y510" i="36"/>
  <c r="Z340" i="36"/>
  <c r="AA426" i="36"/>
  <c r="Z122" i="36"/>
  <c r="AA25" i="36"/>
  <c r="AA99" i="36"/>
  <c r="Z366" i="36"/>
  <c r="Z236" i="36"/>
  <c r="AA258" i="36"/>
  <c r="Z189" i="36"/>
  <c r="AA436" i="36"/>
  <c r="Y504" i="36"/>
  <c r="Z226" i="36"/>
  <c r="Y671" i="36"/>
  <c r="Z661" i="36"/>
  <c r="Z91" i="36"/>
  <c r="AA585" i="36"/>
  <c r="Z81" i="36"/>
  <c r="Y597" i="36"/>
  <c r="Y56" i="36"/>
  <c r="Y626" i="36"/>
  <c r="Y617" i="36"/>
  <c r="Y366" i="36"/>
  <c r="AA527" i="36"/>
  <c r="Y187" i="36"/>
  <c r="AA403" i="36"/>
  <c r="Y431" i="36"/>
  <c r="Z217" i="36"/>
  <c r="Y485" i="36"/>
  <c r="AA271" i="36"/>
  <c r="AA447" i="36"/>
  <c r="AA437" i="36"/>
  <c r="AA605" i="36"/>
  <c r="Y498" i="36"/>
  <c r="Y687" i="36"/>
  <c r="AA602" i="36"/>
  <c r="Z666" i="36"/>
  <c r="Y122" i="36"/>
  <c r="Y680" i="36"/>
  <c r="Z300" i="36"/>
  <c r="Z421" i="36"/>
  <c r="Y630" i="36"/>
  <c r="Y75" i="36"/>
  <c r="AA28" i="36"/>
  <c r="Z564" i="36"/>
  <c r="Y549" i="36"/>
  <c r="AA684" i="36"/>
  <c r="AA312" i="36"/>
  <c r="Y640" i="36"/>
  <c r="Z687" i="36"/>
  <c r="Y118" i="36"/>
  <c r="Y335" i="36"/>
  <c r="Z155" i="36"/>
  <c r="Y202" i="36"/>
  <c r="AA357" i="36"/>
  <c r="Z182" i="36"/>
  <c r="Y686" i="36"/>
  <c r="AA47" i="36"/>
  <c r="AA266" i="36"/>
  <c r="Z461" i="36"/>
  <c r="Z123" i="36"/>
  <c r="Y589" i="36"/>
  <c r="AA660" i="36"/>
  <c r="AA90" i="36"/>
  <c r="Z442" i="36"/>
  <c r="AA586" i="36"/>
  <c r="AA337" i="36"/>
  <c r="Y181" i="36"/>
  <c r="Y233" i="36"/>
  <c r="Y599" i="36"/>
  <c r="Y103" i="36"/>
  <c r="Z663" i="36"/>
  <c r="Y632" i="36"/>
  <c r="Z47" i="36"/>
  <c r="AA62" i="36"/>
  <c r="Z166" i="36"/>
  <c r="AA698" i="36"/>
  <c r="Y407" i="36"/>
  <c r="Z215" i="36"/>
  <c r="AA218" i="36"/>
  <c r="AA428" i="36"/>
  <c r="AA696" i="36"/>
  <c r="Y666" i="36"/>
  <c r="Z361" i="36"/>
  <c r="Y391" i="36"/>
  <c r="Z675" i="36"/>
  <c r="Y193" i="36"/>
  <c r="AA470" i="36"/>
  <c r="Z686" i="36"/>
  <c r="Y197" i="36"/>
  <c r="AA658" i="36"/>
  <c r="Z321" i="36"/>
  <c r="Z455" i="36"/>
  <c r="AA417" i="36"/>
  <c r="Z214" i="36"/>
  <c r="Y336" i="36"/>
  <c r="Z468" i="36"/>
  <c r="Z494" i="36"/>
  <c r="AA65" i="36"/>
  <c r="AA64" i="36"/>
  <c r="Z71" i="36"/>
  <c r="AA348" i="36"/>
  <c r="AA309" i="36"/>
  <c r="AA100" i="36"/>
  <c r="AA496" i="36"/>
  <c r="Y297" i="36"/>
  <c r="Z73" i="36"/>
  <c r="Z683" i="36"/>
  <c r="Z528" i="36"/>
  <c r="Z477" i="36"/>
  <c r="Z138" i="36"/>
  <c r="AA488" i="36"/>
  <c r="Y448" i="36"/>
  <c r="Y300" i="36"/>
  <c r="Y414" i="36"/>
  <c r="AA111" i="36"/>
  <c r="AA92" i="36"/>
  <c r="Y328" i="36"/>
  <c r="AA296" i="36"/>
  <c r="AA252" i="36"/>
  <c r="Y674" i="36"/>
  <c r="AA202" i="36"/>
  <c r="Z30" i="36"/>
  <c r="Y500" i="36"/>
  <c r="Y291" i="36"/>
  <c r="AA369" i="36"/>
  <c r="Z497" i="36"/>
  <c r="Z297" i="36"/>
  <c r="Y568" i="36"/>
  <c r="AA188" i="36"/>
  <c r="Y151" i="36"/>
  <c r="Z14" i="36"/>
  <c r="AH14" i="36" s="1" a="1"/>
  <c r="AH14" i="36" s="1"/>
  <c r="Y572" i="36"/>
  <c r="Y29" i="36"/>
  <c r="Y330" i="36"/>
  <c r="Y39" i="36"/>
  <c r="Z144" i="36"/>
  <c r="Z538" i="36"/>
  <c r="Y325" i="36"/>
  <c r="Z118" i="36"/>
  <c r="AA528" i="36"/>
  <c r="Y253" i="36"/>
  <c r="AA650" i="36"/>
  <c r="Y92" i="36"/>
  <c r="Z23" i="36"/>
  <c r="Y378" i="36"/>
  <c r="Y561" i="36"/>
  <c r="Y44" i="36"/>
  <c r="AA244" i="36"/>
  <c r="Z429" i="36"/>
  <c r="Y222" i="36"/>
  <c r="AA607" i="36"/>
  <c r="AA538" i="36"/>
  <c r="AA251" i="36"/>
  <c r="AA107" i="36"/>
  <c r="Z406" i="36"/>
  <c r="AA257" i="36"/>
  <c r="AA22" i="36"/>
  <c r="Y343" i="36"/>
  <c r="Z432" i="36"/>
  <c r="AA409" i="36"/>
  <c r="Y562" i="36"/>
  <c r="AA335" i="36"/>
  <c r="AA146" i="36"/>
  <c r="AA187" i="36"/>
  <c r="Z271" i="36"/>
  <c r="Z393" i="36"/>
  <c r="AA41" i="36"/>
  <c r="Y544" i="36"/>
  <c r="AA322" i="36"/>
  <c r="Y566" i="36"/>
  <c r="Z554" i="36"/>
  <c r="AA174" i="36"/>
  <c r="Z599" i="36"/>
  <c r="Z201" i="36"/>
  <c r="Z28" i="36"/>
  <c r="Z350" i="36"/>
  <c r="AA431" i="36"/>
  <c r="AA50" i="36"/>
  <c r="Z151" i="36"/>
  <c r="Z315" i="36"/>
  <c r="Y372" i="36"/>
  <c r="Y601" i="36"/>
  <c r="AA114" i="36"/>
  <c r="Z470" i="36"/>
  <c r="Z482" i="36"/>
  <c r="Y158" i="36"/>
  <c r="Y219" i="36"/>
  <c r="AA649" i="36"/>
  <c r="Y217" i="36"/>
  <c r="Y355" i="36"/>
  <c r="Y696" i="36"/>
  <c r="Z203" i="36"/>
  <c r="Y493" i="36"/>
  <c r="Y405" i="36"/>
  <c r="Z165" i="36"/>
  <c r="Z640" i="36"/>
  <c r="AA633" i="36"/>
  <c r="Z46" i="36"/>
  <c r="Y538" i="36"/>
  <c r="AA443" i="36"/>
  <c r="Z109" i="36"/>
  <c r="AA209" i="36"/>
  <c r="Y52" i="36"/>
  <c r="Z248" i="36"/>
  <c r="Y608" i="36"/>
  <c r="Z274" i="36"/>
  <c r="Z293" i="36"/>
  <c r="AA30" i="36"/>
  <c r="Z495" i="36"/>
  <c r="AA66" i="36"/>
  <c r="Y525" i="36"/>
  <c r="AA480" i="36"/>
  <c r="Y600" i="36"/>
  <c r="Z462" i="36"/>
  <c r="Y53" i="36"/>
  <c r="Z653" i="36"/>
  <c r="Z371" i="36"/>
  <c r="Y205" i="36"/>
  <c r="AA288" i="36"/>
  <c r="Z106" i="36"/>
  <c r="Y206" i="36"/>
  <c r="Z473" i="36"/>
  <c r="Z34" i="36"/>
  <c r="Y646" i="36"/>
  <c r="AA242" i="36"/>
  <c r="Z552" i="36"/>
  <c r="Y459" i="36"/>
  <c r="Z613" i="36"/>
  <c r="Z370" i="36"/>
  <c r="Z581" i="36"/>
  <c r="Y478" i="36"/>
  <c r="AA549" i="36"/>
  <c r="AA212" i="36"/>
  <c r="AA360" i="36"/>
  <c r="AA166" i="36"/>
  <c r="AA33" i="36"/>
  <c r="Z245" i="36"/>
  <c r="AA640" i="36"/>
  <c r="AA147" i="36"/>
  <c r="AA560" i="36"/>
  <c r="Y209" i="36"/>
  <c r="AA681" i="36"/>
  <c r="Z168" i="36"/>
  <c r="Y541" i="36"/>
  <c r="Y575" i="36"/>
  <c r="AA545" i="36"/>
  <c r="Y252" i="36"/>
  <c r="Z177" i="36"/>
  <c r="Z176" i="36"/>
  <c r="Z648" i="36"/>
  <c r="AA378" i="36"/>
  <c r="Z273" i="36"/>
  <c r="Z595" i="36"/>
  <c r="Y558" i="36"/>
  <c r="Y560" i="36"/>
  <c r="Y132" i="36"/>
  <c r="Z660" i="36"/>
  <c r="Y296" i="36"/>
  <c r="AA94" i="36"/>
  <c r="AA584" i="36"/>
  <c r="AA248" i="36"/>
  <c r="AA600" i="36"/>
  <c r="AA249" i="36"/>
  <c r="AA486" i="36"/>
  <c r="Y452" i="36"/>
  <c r="AA636" i="36"/>
  <c r="AA613" i="36"/>
  <c r="Y278" i="36"/>
  <c r="Y444" i="36"/>
  <c r="Z88" i="36"/>
  <c r="Y695" i="36"/>
  <c r="AA425" i="36"/>
  <c r="Z258" i="36"/>
  <c r="Y305" i="36"/>
  <c r="Y360" i="36"/>
  <c r="Z84" i="36"/>
  <c r="AA385" i="36"/>
  <c r="Y54" i="36"/>
  <c r="AA661" i="36"/>
  <c r="Y553" i="36"/>
  <c r="AA232" i="36"/>
  <c r="Y456" i="36"/>
  <c r="AA652" i="36"/>
  <c r="AA685" i="36"/>
  <c r="Z112" i="36"/>
  <c r="Z376" i="36"/>
  <c r="Y312" i="36"/>
  <c r="Y371" i="36"/>
  <c r="Z695" i="36"/>
  <c r="Z529" i="36"/>
  <c r="Y489" i="36"/>
  <c r="AA484" i="36"/>
  <c r="AA215" i="36"/>
  <c r="Z459" i="36"/>
  <c r="Y515" i="36"/>
  <c r="AA162" i="36"/>
  <c r="Z697" i="36"/>
  <c r="Z388" i="36"/>
  <c r="AA267" i="36"/>
  <c r="Z610" i="36"/>
  <c r="Y144" i="36"/>
  <c r="Y204" i="36"/>
  <c r="Z173" i="36"/>
  <c r="Y424" i="36"/>
  <c r="Z100" i="36"/>
  <c r="Z207" i="36"/>
  <c r="Y333" i="36"/>
  <c r="AA222" i="36"/>
  <c r="Y238" i="36"/>
  <c r="AA115" i="36"/>
  <c r="Z632" i="36"/>
  <c r="Y337" i="36"/>
  <c r="Z623" i="36"/>
  <c r="Y587" i="36"/>
  <c r="AA123" i="36"/>
  <c r="Z395" i="36"/>
  <c r="Y631" i="36"/>
  <c r="AA467" i="36"/>
  <c r="Z524" i="36"/>
  <c r="Y590" i="36"/>
  <c r="Z412" i="36"/>
  <c r="Z659" i="36"/>
  <c r="Z121" i="36"/>
  <c r="AA432" i="36"/>
  <c r="Z615" i="36"/>
  <c r="Z407" i="36"/>
  <c r="AA301" i="36"/>
  <c r="Z294" i="36"/>
  <c r="Y374" i="36"/>
  <c r="Y218" i="36"/>
  <c r="Y228" i="36"/>
  <c r="AA236" i="36"/>
  <c r="Y463" i="36"/>
  <c r="Y273" i="36"/>
  <c r="AA154" i="36"/>
  <c r="Y645" i="36"/>
  <c r="Z428" i="36"/>
  <c r="Z83" i="36"/>
  <c r="AA137" i="36"/>
  <c r="Z312" i="36"/>
  <c r="Y457" i="36"/>
  <c r="AA610" i="36"/>
  <c r="Y427" i="36"/>
  <c r="AA534" i="36"/>
  <c r="AA186" i="36"/>
  <c r="Y267" i="36"/>
  <c r="AA142" i="36"/>
  <c r="Z94" i="36"/>
  <c r="Z414" i="36"/>
  <c r="AA89" i="36"/>
  <c r="AA69" i="36"/>
  <c r="AA688" i="36"/>
  <c r="Y467" i="36"/>
  <c r="Z504" i="36"/>
  <c r="Z616" i="36"/>
  <c r="Y271" i="36"/>
  <c r="Z330" i="36"/>
  <c r="Z498" i="36"/>
  <c r="Y470" i="36"/>
  <c r="Y643" i="36"/>
  <c r="Y513" i="36"/>
  <c r="Y250" i="36"/>
  <c r="AA221" i="36"/>
  <c r="Z239" i="36"/>
  <c r="AA644" i="36"/>
  <c r="Y208" i="36"/>
  <c r="AA676" i="36"/>
  <c r="Z331" i="36"/>
  <c r="Y317" i="36"/>
  <c r="Z540" i="36"/>
  <c r="AA185" i="36"/>
  <c r="AA178" i="36"/>
  <c r="AA110" i="36"/>
  <c r="Z119" i="36"/>
  <c r="Y502" i="36"/>
  <c r="Z134" i="36"/>
  <c r="Y487" i="36"/>
  <c r="Y375" i="36"/>
  <c r="Z272" i="36"/>
  <c r="AA390" i="36"/>
  <c r="Z298" i="36"/>
  <c r="Y80" i="36"/>
  <c r="Z307" i="36"/>
  <c r="Y684" i="36"/>
  <c r="Z299" i="36"/>
  <c r="Y283" i="36"/>
  <c r="AA591" i="36"/>
  <c r="Z349" i="36"/>
  <c r="AA194" i="36"/>
  <c r="Z539" i="36"/>
  <c r="AA276" i="36"/>
  <c r="Y101" i="36"/>
  <c r="Z136" i="36"/>
  <c r="Y164" i="36"/>
  <c r="AA576" i="36"/>
  <c r="Y254" i="36"/>
  <c r="AA410" i="36"/>
  <c r="Y548" i="36"/>
  <c r="AA274" i="36"/>
  <c r="Z510" i="36"/>
  <c r="Y689" i="36"/>
  <c r="Z405" i="36"/>
  <c r="Y334" i="36"/>
  <c r="AA363" i="36"/>
  <c r="Z639" i="36"/>
  <c r="Y588" i="36"/>
  <c r="AA656" i="36"/>
  <c r="AA557" i="36"/>
  <c r="AA216" i="36"/>
  <c r="Z411" i="36"/>
  <c r="Y163" i="36"/>
  <c r="AA152" i="36"/>
  <c r="Z157" i="36"/>
  <c r="AA191" i="36"/>
  <c r="Z246" i="36"/>
  <c r="Y344" i="36"/>
  <c r="AA29" i="36"/>
  <c r="Z383" i="36"/>
  <c r="AA208" i="36"/>
  <c r="Z333" i="36"/>
  <c r="AA654" i="36"/>
  <c r="Y189" i="36"/>
  <c r="AA598" i="36"/>
  <c r="AA148" i="36"/>
  <c r="Y556" i="36"/>
  <c r="Z466" i="36"/>
  <c r="Y82" i="36"/>
  <c r="Y672" i="36"/>
  <c r="Z635" i="36"/>
  <c r="AA323" i="36"/>
  <c r="Y308" i="36"/>
  <c r="Z641" i="36"/>
  <c r="Y307" i="36"/>
  <c r="AA320" i="36"/>
  <c r="Y299" i="36"/>
  <c r="AA379" i="36"/>
  <c r="Z591" i="36"/>
  <c r="Y349" i="36"/>
  <c r="Z194" i="36"/>
  <c r="Y539" i="36"/>
  <c r="Y172" i="36"/>
  <c r="Y591" i="36"/>
  <c r="AA423" i="36"/>
  <c r="Y350" i="36"/>
  <c r="Z625" i="36"/>
  <c r="Y399" i="36"/>
  <c r="AA136" i="36"/>
  <c r="Y621" i="36"/>
  <c r="AA291" i="36"/>
  <c r="Y530" i="36"/>
  <c r="Z614" i="36"/>
  <c r="Z251" i="36"/>
  <c r="Z558" i="36"/>
  <c r="Z605" i="36"/>
  <c r="Z132" i="36"/>
  <c r="Z222" i="36"/>
  <c r="AA77" i="36"/>
  <c r="Y207" i="36"/>
  <c r="Z358" i="36"/>
  <c r="Y488" i="36"/>
  <c r="Y173" i="36"/>
  <c r="AA204" i="36"/>
  <c r="Y528" i="36"/>
  <c r="AA300" i="36"/>
  <c r="AA463" i="36"/>
  <c r="Y182" i="36"/>
  <c r="Y697" i="36"/>
  <c r="Z162" i="36"/>
  <c r="Z289" i="36"/>
  <c r="Z107" i="36"/>
  <c r="Z698" i="36"/>
  <c r="AA356" i="36"/>
  <c r="Z526" i="36"/>
  <c r="Z269" i="36"/>
  <c r="AA671" i="36"/>
  <c r="Y682" i="36"/>
  <c r="Z440" i="36"/>
  <c r="Z436" i="36"/>
  <c r="Y401" i="36"/>
  <c r="Y420" i="36"/>
  <c r="Z493" i="36"/>
  <c r="Y490" i="36"/>
  <c r="AA295" i="36"/>
  <c r="AA355" i="36"/>
  <c r="Y165" i="36"/>
  <c r="Z668" i="36"/>
  <c r="AA511" i="36"/>
  <c r="Y166" i="36"/>
  <c r="Z50" i="36"/>
  <c r="AA433" i="36"/>
  <c r="Z374" i="36"/>
  <c r="Z403" i="36"/>
  <c r="AA67" i="36"/>
  <c r="Z98" i="36"/>
  <c r="Y133" i="36"/>
  <c r="AA302" i="36"/>
  <c r="Y451" i="36"/>
  <c r="AA550" i="36"/>
  <c r="Z475" i="36"/>
  <c r="Z694" i="36"/>
  <c r="AA121" i="36"/>
  <c r="Z573" i="36"/>
  <c r="Z387" i="36"/>
  <c r="AA365" i="36"/>
  <c r="Z377" i="36"/>
  <c r="Y450" i="36"/>
  <c r="AA358" i="36"/>
  <c r="Y679" i="36"/>
  <c r="AA210" i="36"/>
  <c r="Y382" i="36"/>
  <c r="AA35" i="36"/>
  <c r="Y149" i="36"/>
  <c r="AA130" i="36"/>
  <c r="Z647" i="36"/>
  <c r="Y373" i="36"/>
  <c r="Z673" i="36"/>
  <c r="Y430" i="36"/>
  <c r="AA247" i="36"/>
  <c r="AA544" i="36"/>
  <c r="Y26" i="36"/>
  <c r="Z127" i="36"/>
  <c r="AA501" i="36"/>
  <c r="AA344" i="36"/>
  <c r="Z170" i="36"/>
  <c r="Y383" i="36"/>
  <c r="Y629" i="36"/>
  <c r="Z536" i="36"/>
  <c r="AA663" i="36"/>
  <c r="Y475" i="36"/>
  <c r="Y358" i="36"/>
  <c r="Y332" i="36"/>
  <c r="Y641" i="36"/>
  <c r="AA435" i="36"/>
  <c r="Z320" i="36"/>
  <c r="AA43" i="36"/>
  <c r="Z379" i="36"/>
  <c r="Z684" i="36"/>
  <c r="AA299" i="36"/>
  <c r="Z283" i="36"/>
  <c r="Y690" i="36"/>
  <c r="AA349" i="36"/>
  <c r="Y609" i="36"/>
  <c r="AA539" i="36"/>
  <c r="Y276" i="36"/>
  <c r="Y418" i="36"/>
  <c r="Z596" i="36"/>
  <c r="Z664" i="36"/>
  <c r="Y388" i="36"/>
  <c r="Z533" i="36"/>
  <c r="Z110" i="36"/>
  <c r="Y119" i="36"/>
  <c r="AA175" i="36"/>
  <c r="Y134" i="36"/>
  <c r="AA200" i="36"/>
  <c r="AA375" i="36"/>
  <c r="Y272" i="36"/>
  <c r="Z390" i="36"/>
  <c r="Y199" i="36"/>
  <c r="Y395" i="36"/>
  <c r="AA446" i="36"/>
  <c r="Z35" i="36"/>
  <c r="AA277" i="36"/>
  <c r="Z130" i="36"/>
  <c r="Y647" i="36"/>
  <c r="AA182" i="36"/>
  <c r="Y673" i="36"/>
  <c r="AA167" i="36"/>
  <c r="Z636" i="36"/>
  <c r="AA298" i="36"/>
  <c r="Y235" i="36"/>
  <c r="AA440" i="36"/>
  <c r="AA308" i="36"/>
  <c r="Z401" i="36"/>
  <c r="Z36" i="36"/>
  <c r="Y131" i="36"/>
  <c r="Z490" i="36"/>
  <c r="Y295" i="36"/>
  <c r="Y227" i="36"/>
  <c r="Y293" i="36"/>
  <c r="Y154" i="36"/>
  <c r="AA172" i="36"/>
  <c r="AA330" i="36"/>
  <c r="Y248" i="36"/>
  <c r="AA52" i="36"/>
  <c r="AA273" i="36"/>
  <c r="Z332" i="36"/>
  <c r="Z443" i="36"/>
  <c r="Y236" i="36"/>
  <c r="Y46" i="36"/>
  <c r="Z633" i="36"/>
  <c r="AA564" i="36"/>
  <c r="Y465" i="36"/>
  <c r="Z70" i="36"/>
  <c r="Y484" i="36"/>
  <c r="Y203" i="36"/>
  <c r="Y495" i="36"/>
  <c r="Z262" i="36"/>
  <c r="Y585" i="36"/>
  <c r="AA503" i="36"/>
  <c r="Z638" i="36"/>
  <c r="AA518" i="36"/>
  <c r="Z290" i="36"/>
  <c r="AA618" i="36"/>
  <c r="Y323" i="36"/>
  <c r="AA230" i="36"/>
  <c r="Y517" i="36"/>
  <c r="Z359" i="36"/>
  <c r="Z627" i="36"/>
  <c r="Y611" i="36"/>
  <c r="AA190" i="36"/>
  <c r="Z582" i="36"/>
  <c r="Z420" i="36"/>
  <c r="Z691" i="36"/>
  <c r="Z472" i="36"/>
  <c r="Y364" i="36"/>
  <c r="Z644" i="36"/>
  <c r="Z400" i="36"/>
  <c r="Y676" i="36"/>
  <c r="AA75" i="36"/>
  <c r="Z171" i="36"/>
  <c r="AA523" i="36"/>
  <c r="Y249" i="36"/>
  <c r="Y477" i="36"/>
  <c r="AA690" i="36"/>
  <c r="Z654" i="36"/>
  <c r="AA609" i="36"/>
  <c r="Z598" i="36"/>
  <c r="Z148" i="36"/>
  <c r="AA418" i="36"/>
  <c r="Y466" i="36"/>
  <c r="AA259" i="36"/>
  <c r="AA672" i="36"/>
  <c r="AA694" i="36"/>
  <c r="AA458" i="36"/>
  <c r="AA420" i="36"/>
  <c r="Z396" i="36"/>
  <c r="Z446" i="36"/>
  <c r="Y35" i="36"/>
  <c r="Z277" i="36"/>
  <c r="Y130" i="36"/>
  <c r="AA541" i="36"/>
  <c r="Z149" i="36"/>
  <c r="Y275" i="36"/>
  <c r="AA647" i="36"/>
  <c r="Z373" i="36"/>
  <c r="AA673" i="36"/>
  <c r="Z430" i="36"/>
  <c r="Y183" i="36"/>
  <c r="AA495" i="36"/>
  <c r="Y198" i="36"/>
  <c r="AA71" i="36"/>
  <c r="Y663" i="36"/>
  <c r="AA317" i="36"/>
  <c r="Y694" i="36"/>
  <c r="Z185" i="36"/>
  <c r="Y573" i="36"/>
  <c r="Y387" i="36"/>
  <c r="Z365" i="36"/>
  <c r="Y377" i="36"/>
  <c r="AA578" i="36"/>
  <c r="Z578" i="36"/>
  <c r="AA265" i="36"/>
  <c r="Y303" i="36"/>
  <c r="AA472" i="36"/>
  <c r="AA364" i="36"/>
  <c r="AA662" i="36"/>
  <c r="Y400" i="36"/>
  <c r="Z57" i="36"/>
  <c r="Z75" i="36"/>
  <c r="Y171" i="36"/>
  <c r="Z523" i="36"/>
  <c r="Z44" i="36"/>
  <c r="Z444" i="36"/>
  <c r="AA565" i="36"/>
  <c r="Y161" i="36"/>
  <c r="Y263" i="36"/>
  <c r="Y90" i="36"/>
  <c r="Y257" i="36"/>
  <c r="AA72" i="36"/>
  <c r="Y69" i="36"/>
  <c r="Z250" i="36"/>
  <c r="AA406" i="36"/>
  <c r="AA476" i="36"/>
  <c r="AA634" i="36"/>
  <c r="Y636" i="36"/>
  <c r="Z309" i="36"/>
  <c r="Z33" i="36"/>
  <c r="Y71" i="36"/>
  <c r="Z64" i="36"/>
  <c r="Z129" i="36"/>
  <c r="Y494" i="36"/>
  <c r="Y468" i="36"/>
  <c r="AA667" i="36"/>
  <c r="Y214" i="36"/>
  <c r="AA327" i="36"/>
  <c r="AA139" i="36"/>
  <c r="Y321" i="36"/>
  <c r="Z658" i="36"/>
  <c r="AA325" i="36"/>
  <c r="AA287" i="36"/>
  <c r="Z89" i="36"/>
  <c r="Z681" i="36"/>
  <c r="AA39" i="36"/>
  <c r="AA438" i="36"/>
  <c r="AA87" i="36"/>
  <c r="Y570" i="36"/>
  <c r="Z48" i="36"/>
  <c r="Y563" i="36"/>
  <c r="Y265" i="36"/>
  <c r="Z31" i="36"/>
  <c r="AA692" i="36"/>
  <c r="Y301" i="36"/>
  <c r="AA471" i="36"/>
  <c r="AA83" i="36"/>
  <c r="Y439" i="36"/>
  <c r="Z521" i="36"/>
  <c r="AA606" i="36"/>
  <c r="Y192" i="36"/>
  <c r="Y268" i="36"/>
  <c r="AA56" i="36"/>
  <c r="AA196" i="36"/>
  <c r="Y113" i="36"/>
  <c r="Z642" i="36"/>
  <c r="Y63" i="36"/>
  <c r="Z652" i="36"/>
  <c r="AA416" i="36"/>
  <c r="Y114" i="36"/>
  <c r="Z634" i="36"/>
  <c r="AA310" i="36"/>
  <c r="Y309" i="36"/>
  <c r="Y33" i="36"/>
  <c r="AA135" i="36"/>
  <c r="Y64" i="36"/>
  <c r="Y129" i="36"/>
  <c r="AA103" i="36"/>
  <c r="Y559" i="36"/>
  <c r="Z86" i="36"/>
  <c r="AA289" i="36"/>
  <c r="Z327" i="36"/>
  <c r="Z139" i="36"/>
  <c r="Y499" i="36"/>
  <c r="Z547" i="36"/>
  <c r="Y380" i="36"/>
  <c r="Y57" i="36"/>
  <c r="Z678" i="36"/>
  <c r="AA407" i="36"/>
  <c r="AA615" i="36"/>
  <c r="Y368" i="36"/>
  <c r="Z603" i="36"/>
  <c r="AA659" i="36"/>
  <c r="Y15" i="36"/>
  <c r="AG15" i="36" s="1" a="1"/>
  <c r="AG15" i="36" s="1"/>
  <c r="Z590" i="36"/>
  <c r="AA524" i="36"/>
  <c r="Y120" i="36"/>
  <c r="Z413" i="36"/>
  <c r="Y256" i="36"/>
  <c r="Y27" i="36"/>
  <c r="Z587" i="36"/>
  <c r="Y688" i="36"/>
  <c r="Y397" i="36"/>
  <c r="Z198" i="36"/>
  <c r="AA34" i="36"/>
  <c r="Z604" i="36"/>
  <c r="AA398" i="36"/>
  <c r="Y652" i="36"/>
  <c r="Z416" i="36"/>
  <c r="AA306" i="36"/>
  <c r="Z85" i="36"/>
  <c r="AA74" i="36"/>
  <c r="Y505" i="36"/>
  <c r="Y51" i="36"/>
  <c r="Y351" i="36"/>
  <c r="Z76" i="36"/>
  <c r="Y49" i="36"/>
  <c r="AA454" i="36"/>
  <c r="Z363" i="36"/>
  <c r="Y639" i="36"/>
  <c r="AA282" i="36"/>
  <c r="Z656" i="36"/>
  <c r="Y516" i="36"/>
  <c r="Z216" i="36"/>
  <c r="Y411" i="36"/>
  <c r="Z255" i="36"/>
  <c r="Y40" i="36"/>
  <c r="Z362" i="36"/>
  <c r="AA404" i="36"/>
  <c r="Y116" i="36"/>
  <c r="Y67" i="36"/>
  <c r="AA617" i="36"/>
  <c r="Z261" i="36"/>
  <c r="Y302" i="36"/>
  <c r="Z579" i="36"/>
  <c r="Y550" i="36"/>
  <c r="AA23" i="36"/>
  <c r="Z574" i="36"/>
  <c r="AA388" i="36"/>
  <c r="Y533" i="36"/>
  <c r="Y110" i="36"/>
  <c r="AA183" i="36"/>
  <c r="Z175" i="36"/>
  <c r="AA198" i="36"/>
  <c r="Z200" i="36"/>
  <c r="Z375" i="36"/>
  <c r="Z65" i="36"/>
  <c r="Z141" i="36"/>
  <c r="Y319" i="36"/>
  <c r="AA303" i="36"/>
  <c r="Y472" i="36"/>
  <c r="Y108" i="36"/>
  <c r="Z662" i="36"/>
  <c r="AA594" i="36"/>
  <c r="Z364" i="36"/>
  <c r="Y644" i="36"/>
  <c r="AA400" i="36"/>
  <c r="Z676" i="36"/>
  <c r="Y331" i="36"/>
  <c r="AA171" i="36"/>
  <c r="Y540" i="36"/>
  <c r="Z249" i="36"/>
  <c r="Z178" i="36"/>
  <c r="Z49" i="36"/>
  <c r="Y73" i="36"/>
  <c r="AA133" i="36"/>
  <c r="Z618" i="36"/>
  <c r="AA451" i="36"/>
  <c r="Z230" i="36"/>
  <c r="AA517" i="36"/>
  <c r="AA551" i="36"/>
  <c r="Y627" i="36"/>
  <c r="AA256" i="36"/>
  <c r="Z190" i="36"/>
  <c r="Y511" i="36"/>
  <c r="AA444" i="36"/>
  <c r="Z322" i="36"/>
  <c r="Y362" i="36"/>
  <c r="AA532" i="36"/>
  <c r="AA116" i="36"/>
  <c r="AA195" i="36"/>
  <c r="Z617" i="36"/>
  <c r="Y261" i="36"/>
  <c r="AA628" i="36"/>
  <c r="Y579" i="36"/>
  <c r="AA37" i="36"/>
  <c r="Z567" i="36"/>
  <c r="AA48" i="36"/>
  <c r="AA307" i="36"/>
  <c r="Z265" i="36"/>
  <c r="AA31" i="36"/>
  <c r="Y294" i="36"/>
  <c r="Z301" i="36"/>
  <c r="Y471" i="36"/>
  <c r="Y615" i="36"/>
  <c r="Z655" i="36"/>
  <c r="Y107" i="36"/>
  <c r="Z542" i="36"/>
  <c r="AA571" i="36"/>
  <c r="Y527" i="36"/>
  <c r="Z26" i="36"/>
  <c r="Z137" i="36"/>
  <c r="Y117" i="36"/>
  <c r="Z213" i="36"/>
  <c r="AA42" i="36"/>
  <c r="Z279" i="36"/>
  <c r="Z338" i="36"/>
  <c r="Z672" i="36"/>
  <c r="Y329" i="36"/>
  <c r="AA367" i="36"/>
  <c r="Y287" i="36"/>
  <c r="Y45" i="36"/>
  <c r="Z535" i="36"/>
  <c r="AA522" i="36"/>
  <c r="AA589" i="36"/>
  <c r="Y139" i="36"/>
  <c r="Z679" i="36"/>
  <c r="AA498" i="36"/>
  <c r="Y89" i="36"/>
  <c r="AA421" i="36"/>
  <c r="Z60" i="36"/>
  <c r="Z575" i="36"/>
  <c r="AA159" i="36"/>
  <c r="Y242" i="36"/>
  <c r="Z253" i="36"/>
  <c r="Y68" i="36"/>
  <c r="AA473" i="36"/>
  <c r="Z270" i="36"/>
  <c r="AA160" i="36"/>
  <c r="Z512" i="36"/>
  <c r="Z115" i="36"/>
  <c r="AA547" i="36"/>
  <c r="AA452" i="36"/>
  <c r="Z643" i="36"/>
  <c r="AA587" i="36"/>
  <c r="Y316" i="36"/>
  <c r="AA217" i="36"/>
  <c r="Z688" i="36"/>
  <c r="Y642" i="36"/>
  <c r="Z237" i="36"/>
  <c r="AA144" i="36"/>
  <c r="Y542" i="36"/>
  <c r="Z571" i="36"/>
  <c r="AA593" i="36"/>
  <c r="AA141" i="36"/>
  <c r="Y137" i="36"/>
  <c r="AA54" i="36"/>
  <c r="Y213" i="36"/>
  <c r="Z42" i="36"/>
  <c r="Z645" i="36"/>
  <c r="Y112" i="36"/>
  <c r="Z389" i="36"/>
  <c r="AA393" i="36"/>
  <c r="Z367" i="36"/>
  <c r="Y105" i="36"/>
  <c r="AA580" i="36"/>
  <c r="AA113" i="36"/>
  <c r="AA292" i="36"/>
  <c r="Y483" i="36"/>
  <c r="Y409" i="36"/>
  <c r="Z206" i="36"/>
  <c r="AA106" i="36"/>
  <c r="Y224" i="36"/>
  <c r="Z205" i="36"/>
  <c r="AA371" i="36"/>
  <c r="Z260" i="36"/>
  <c r="Z53" i="36"/>
  <c r="Z380" i="36"/>
  <c r="Z592" i="36"/>
  <c r="Z480" i="36"/>
  <c r="Z525" i="36"/>
  <c r="Y461" i="36"/>
  <c r="Z566" i="36"/>
  <c r="Z565" i="36"/>
  <c r="Z563" i="36"/>
  <c r="AA207" i="36"/>
  <c r="AA402" i="36"/>
  <c r="Z424" i="36"/>
  <c r="AA173" i="36"/>
  <c r="Y237" i="36"/>
  <c r="Z62" i="36"/>
  <c r="Y136" i="36"/>
  <c r="AA164" i="36"/>
  <c r="Z576" i="36"/>
  <c r="AA318" i="36"/>
  <c r="Z410" i="36"/>
  <c r="AA21" i="36"/>
  <c r="Y578" i="36"/>
  <c r="AA619" i="36"/>
  <c r="AA332" i="36"/>
  <c r="AA474" i="36"/>
  <c r="Z435" i="36"/>
  <c r="Y320" i="36"/>
  <c r="Z43" i="36"/>
  <c r="Y379" i="36"/>
  <c r="AA386" i="36"/>
  <c r="Z347" i="36"/>
  <c r="AA427" i="36"/>
  <c r="Y167" i="36"/>
  <c r="Y311" i="36"/>
  <c r="Z55" i="36"/>
  <c r="AA326" i="36"/>
  <c r="Z314" i="36"/>
  <c r="Y503" i="36"/>
  <c r="Z693" i="36"/>
  <c r="Y518" i="36"/>
  <c r="AA163" i="36"/>
  <c r="Z630" i="36"/>
  <c r="Y603" i="36"/>
  <c r="AA331" i="36"/>
  <c r="Z317" i="36"/>
  <c r="AA540" i="36"/>
  <c r="Y185" i="36"/>
  <c r="AA573" i="36"/>
  <c r="Y100" i="36"/>
  <c r="Y365" i="36"/>
  <c r="AA441" i="36"/>
  <c r="AA228" i="36"/>
  <c r="Y386" i="36"/>
  <c r="AA556" i="36"/>
  <c r="Y322" i="36"/>
  <c r="AA82" i="36"/>
  <c r="Z532" i="36"/>
  <c r="Z116" i="36"/>
  <c r="Z195" i="36"/>
  <c r="Y404" i="36"/>
  <c r="Y403" i="36"/>
  <c r="Z67" i="36"/>
  <c r="Y98" i="36"/>
  <c r="AA261" i="36"/>
  <c r="Z302" i="36"/>
  <c r="AA579" i="36"/>
  <c r="Z550" i="36"/>
  <c r="Y655" i="36"/>
  <c r="Y390" i="36"/>
  <c r="Z484" i="36"/>
  <c r="AA439" i="36"/>
  <c r="AA49" i="36"/>
  <c r="Z454" i="36"/>
  <c r="Y363" i="36"/>
  <c r="AA24" i="36"/>
  <c r="Z282" i="36"/>
  <c r="AA63" i="36"/>
  <c r="AA516" i="36"/>
  <c r="Y216" i="36"/>
  <c r="AA577" i="36"/>
  <c r="AA502" i="36"/>
  <c r="Y70" i="36"/>
  <c r="AA487" i="36"/>
  <c r="AA311" i="36"/>
  <c r="Y55" i="36"/>
  <c r="Z326" i="36"/>
  <c r="Y314" i="36"/>
  <c r="AA567" i="36"/>
  <c r="Y693" i="36"/>
  <c r="AA583" i="36"/>
  <c r="AA391" i="36"/>
  <c r="Y194" i="36"/>
  <c r="AA60" i="36"/>
  <c r="AA575" i="36"/>
  <c r="Y486" i="36"/>
  <c r="Z242" i="36"/>
  <c r="AA253" i="36"/>
  <c r="Y34" i="36"/>
  <c r="Y473" i="36"/>
  <c r="AA270" i="36"/>
  <c r="AA629" i="36"/>
  <c r="Z682" i="36"/>
  <c r="Z568" i="36"/>
  <c r="Z37" i="36"/>
  <c r="AA595" i="36"/>
  <c r="AA127" i="36"/>
  <c r="Z341" i="36"/>
  <c r="AA429" i="36"/>
  <c r="Y264" i="36"/>
  <c r="AA616" i="36"/>
  <c r="AA345" i="36"/>
  <c r="Y78" i="36"/>
  <c r="AA648" i="36"/>
  <c r="AA479" i="36"/>
  <c r="Y370" i="36"/>
  <c r="AA140" i="36"/>
  <c r="Y196" i="36"/>
  <c r="Y537" i="36"/>
  <c r="Z54" i="36"/>
  <c r="Y88" i="36"/>
  <c r="AA157" i="36"/>
  <c r="Y127" i="36"/>
  <c r="AA246" i="36"/>
  <c r="Z344" i="36"/>
  <c r="Y170" i="36"/>
  <c r="AA383" i="36"/>
  <c r="AA254" i="36"/>
  <c r="Z458" i="36"/>
  <c r="AA548" i="36"/>
  <c r="Y396" i="36"/>
  <c r="Y446" i="36"/>
  <c r="AA689" i="36"/>
  <c r="Y277" i="36"/>
  <c r="AA101" i="36"/>
  <c r="Z39" i="36"/>
  <c r="Y352" i="36"/>
  <c r="Z402" i="36"/>
  <c r="AA61" i="36"/>
  <c r="Z313" i="36"/>
  <c r="Y306" i="36"/>
  <c r="AA38" i="36"/>
  <c r="Y74" i="36"/>
  <c r="AA569" i="36"/>
  <c r="Z179" i="36"/>
  <c r="Z351" i="36"/>
  <c r="AA624" i="36"/>
  <c r="Y482" i="36"/>
  <c r="AA98" i="36"/>
  <c r="Z133" i="36"/>
  <c r="Y618" i="36"/>
  <c r="Z451" i="36"/>
  <c r="Y230" i="36"/>
  <c r="AA655" i="36"/>
  <c r="Z551" i="36"/>
  <c r="Y36" i="36"/>
  <c r="Z256" i="36"/>
  <c r="Z696" i="36"/>
  <c r="AA119" i="36"/>
  <c r="Z502" i="36"/>
  <c r="AA134" i="36"/>
  <c r="Z487" i="36"/>
  <c r="Z311" i="36"/>
  <c r="AA272" i="36"/>
  <c r="Y326" i="36"/>
  <c r="Y247" i="36"/>
  <c r="AA55" i="36"/>
  <c r="Y262" i="36"/>
  <c r="AA314" i="36"/>
  <c r="Z503" i="36"/>
  <c r="Y638" i="36"/>
  <c r="Z518" i="36"/>
  <c r="Y290" i="36"/>
  <c r="AA88" i="36"/>
  <c r="Z385" i="36"/>
  <c r="AA58" i="36"/>
  <c r="Y441" i="36"/>
  <c r="AA51" i="36"/>
  <c r="Z619" i="36"/>
  <c r="Y76" i="36"/>
  <c r="Z474" i="36"/>
  <c r="Y435" i="36"/>
  <c r="AA448" i="36"/>
  <c r="Y43" i="36"/>
  <c r="AA347" i="36"/>
  <c r="Z384" i="36"/>
  <c r="Z285" i="36"/>
  <c r="Y402" i="36"/>
  <c r="Z61" i="36"/>
  <c r="Y313" i="36"/>
  <c r="AA450" i="36"/>
  <c r="Z38" i="36"/>
  <c r="AA679" i="36"/>
  <c r="Z569" i="36"/>
  <c r="Y179" i="36"/>
  <c r="Y190" i="36"/>
  <c r="Y393" i="36"/>
  <c r="AA193" i="36"/>
  <c r="AA372" i="36"/>
  <c r="Z577" i="36"/>
  <c r="AA434" i="36"/>
  <c r="Y30" i="36"/>
  <c r="Z202" i="36"/>
  <c r="AA79" i="36"/>
  <c r="Z252" i="36"/>
  <c r="Z296" i="36"/>
  <c r="Y551" i="36"/>
  <c r="Z150" i="36"/>
  <c r="AA353" i="36"/>
  <c r="Z391" i="36"/>
  <c r="Z546" i="36"/>
  <c r="AA449" i="36"/>
  <c r="Y58" i="36"/>
  <c r="Z453" i="36"/>
  <c r="AA506" i="36"/>
  <c r="Y534" i="36"/>
  <c r="Y460" i="36"/>
  <c r="AA168" i="36"/>
  <c r="Y650" i="36"/>
  <c r="Z419" i="36"/>
  <c r="AA158" i="36"/>
  <c r="Z680" i="36"/>
  <c r="Z143" i="36"/>
  <c r="AA646" i="36"/>
  <c r="AA677" i="36"/>
  <c r="Y479" i="36"/>
  <c r="Y698" i="36"/>
  <c r="Y569" i="36"/>
  <c r="Z368" i="36"/>
  <c r="Y408" i="36"/>
  <c r="Y586" i="36"/>
  <c r="Z15" i="36"/>
  <c r="AH15" i="36" s="1" a="1"/>
  <c r="AH15" i="36" s="1"/>
  <c r="AA590" i="36"/>
  <c r="Z608" i="36"/>
  <c r="Z120" i="36"/>
  <c r="AA413" i="36"/>
  <c r="AA81" i="36"/>
  <c r="Z163" i="36"/>
  <c r="AA14" i="36"/>
  <c r="AI14" i="36" s="1" a="1"/>
  <c r="AI14" i="36" s="1"/>
  <c r="AA509" i="36"/>
  <c r="Z397" i="36"/>
  <c r="AA376" i="36"/>
  <c r="Z180" i="36"/>
  <c r="Z337" i="36"/>
  <c r="AA674" i="36"/>
  <c r="AA241" i="36"/>
  <c r="AA520" i="36"/>
  <c r="Z352" i="36"/>
  <c r="Z486" i="36"/>
  <c r="Y340" i="36"/>
  <c r="AA336" i="36"/>
  <c r="Y150" i="36"/>
  <c r="Z353" i="36"/>
  <c r="Y455" i="36"/>
  <c r="Y546" i="36"/>
  <c r="Z449" i="36"/>
  <c r="AA125" i="36"/>
  <c r="Y453" i="36"/>
  <c r="Z506" i="36"/>
  <c r="AA601" i="36"/>
  <c r="Y657" i="36"/>
  <c r="Z174" i="36"/>
  <c r="Z316" i="36"/>
  <c r="Y419" i="36"/>
  <c r="Z158" i="36"/>
  <c r="AA333" i="36"/>
  <c r="Z417" i="36"/>
  <c r="AA682" i="36"/>
  <c r="AA395" i="36"/>
  <c r="Y47" i="36"/>
  <c r="Z167" i="36"/>
  <c r="AA91" i="36"/>
  <c r="Y269" i="36"/>
  <c r="Z671" i="36"/>
  <c r="AA226" i="36"/>
  <c r="Y440" i="36"/>
  <c r="Y436" i="36"/>
  <c r="AA465" i="36"/>
  <c r="AA149" i="36"/>
  <c r="AA493" i="36"/>
  <c r="AA366" i="36"/>
  <c r="Y633" i="36"/>
  <c r="Y25" i="36"/>
  <c r="AA293" i="36"/>
  <c r="Y668" i="36"/>
  <c r="AA280" i="36"/>
  <c r="Z415" i="36"/>
  <c r="Y65" i="36"/>
  <c r="AA494" i="36"/>
  <c r="AA340" i="36"/>
  <c r="Z336" i="36"/>
  <c r="AA214" i="36"/>
  <c r="Y353" i="36"/>
  <c r="AA455" i="36"/>
  <c r="AA531" i="36"/>
  <c r="Y449" i="36"/>
  <c r="Z125" i="36"/>
  <c r="AA686" i="36"/>
  <c r="Y406" i="36"/>
  <c r="Y613" i="36"/>
  <c r="AA40" i="36"/>
  <c r="Y174" i="36"/>
  <c r="AA542" i="36"/>
  <c r="Z308" i="36"/>
  <c r="Z507" i="36"/>
  <c r="AA150" i="36"/>
  <c r="AA283" i="36"/>
  <c r="Z690" i="36"/>
  <c r="Y654" i="36"/>
  <c r="Z609" i="36"/>
  <c r="Y598" i="36"/>
  <c r="Z276" i="36"/>
  <c r="Z418" i="36"/>
  <c r="Z280" i="36"/>
  <c r="Y141" i="36"/>
  <c r="AA319" i="36"/>
  <c r="Z303" i="36"/>
  <c r="Y536" i="36"/>
  <c r="AA108" i="36"/>
  <c r="Y662" i="36"/>
  <c r="Z594" i="36"/>
  <c r="AA57" i="36"/>
  <c r="AA237" i="36"/>
  <c r="Y628" i="36"/>
  <c r="Z381" i="36"/>
  <c r="Y223" i="36"/>
  <c r="AA126" i="36"/>
  <c r="Z392" i="36"/>
  <c r="Z292" i="36"/>
  <c r="Z346" i="36"/>
  <c r="Y318" i="36"/>
  <c r="Z541" i="36"/>
  <c r="Y21" i="36"/>
  <c r="AA206" i="36"/>
  <c r="Z585" i="36"/>
  <c r="Z439" i="36"/>
  <c r="AA638" i="36"/>
  <c r="Y454" i="36"/>
  <c r="AA290" i="36"/>
  <c r="Z24" i="36"/>
  <c r="Y282" i="36"/>
  <c r="Z63" i="36"/>
  <c r="Z516" i="36"/>
  <c r="AA622" i="36"/>
  <c r="Y121" i="36"/>
  <c r="Y285" i="36"/>
  <c r="AA387" i="36"/>
  <c r="Y61" i="36"/>
  <c r="AA377" i="36"/>
  <c r="Z450" i="36"/>
  <c r="Y38" i="36"/>
  <c r="AA313" i="36"/>
  <c r="Z306" i="36"/>
  <c r="Y85" i="36"/>
  <c r="Z74" i="36"/>
  <c r="AA505" i="36"/>
  <c r="AA179" i="36"/>
  <c r="AA351" i="36"/>
  <c r="Y624" i="36"/>
  <c r="Z59" i="36"/>
  <c r="Z287" i="36"/>
  <c r="Z522" i="36"/>
  <c r="Y576" i="36"/>
  <c r="Z254" i="36"/>
  <c r="Y458" i="36"/>
  <c r="Z548" i="36"/>
  <c r="AA396" i="36"/>
  <c r="AA510" i="36"/>
  <c r="Z689" i="36"/>
  <c r="AA405" i="36"/>
  <c r="Z101" i="36"/>
  <c r="Y547" i="36"/>
  <c r="Y389" i="36"/>
  <c r="Y359" i="36"/>
  <c r="Y381" i="36"/>
  <c r="AA611" i="36"/>
  <c r="Z126" i="36"/>
  <c r="Y392" i="36"/>
  <c r="Y292" i="36"/>
  <c r="Y346" i="36"/>
  <c r="AA382" i="36"/>
  <c r="Z32" i="36"/>
  <c r="AA128" i="36"/>
  <c r="Z597" i="36"/>
  <c r="AA15" i="36"/>
  <c r="Y384" i="36"/>
  <c r="AA608" i="36"/>
  <c r="AA120" i="36"/>
  <c r="AA597" i="36"/>
  <c r="Y81" i="36"/>
  <c r="Y298" i="36"/>
  <c r="Y91" i="36"/>
  <c r="AA603" i="36"/>
  <c r="Y176" i="36"/>
  <c r="Z382" i="36"/>
  <c r="AA457" i="36"/>
  <c r="Y464" i="36"/>
  <c r="Z543" i="36"/>
  <c r="AA572" i="36"/>
  <c r="Y602" i="36"/>
  <c r="Z339" i="36"/>
  <c r="AA631" i="36"/>
  <c r="AA223" i="36"/>
  <c r="Z27" i="36"/>
  <c r="Y492" i="36"/>
  <c r="Y524" i="36"/>
  <c r="Z184" i="36"/>
  <c r="Y664" i="36"/>
  <c r="AA145" i="36"/>
  <c r="Y445" i="36"/>
  <c r="Z113" i="36"/>
  <c r="Y221" i="36"/>
  <c r="Y59" i="36"/>
  <c r="AA70" i="36"/>
  <c r="Z491" i="36"/>
  <c r="Z224" i="36"/>
  <c r="AA205" i="36"/>
  <c r="Y243" i="36"/>
  <c r="AA260" i="36"/>
  <c r="AA53" i="36"/>
  <c r="Z156" i="36"/>
  <c r="AA592" i="36"/>
  <c r="AA95" i="36"/>
  <c r="Y612" i="36"/>
  <c r="AA485" i="36"/>
  <c r="AA566" i="36"/>
  <c r="Y437" i="36"/>
  <c r="Y97" i="36"/>
  <c r="AA199" i="36"/>
  <c r="Y649" i="36"/>
  <c r="AA234" i="36"/>
  <c r="AA384" i="36"/>
  <c r="AA153" i="36"/>
  <c r="Y24" i="36"/>
  <c r="Z431" i="36"/>
  <c r="Y215" i="36"/>
  <c r="Z210" i="36"/>
  <c r="AA240" i="36"/>
  <c r="AA574" i="36"/>
  <c r="Z457" i="36"/>
  <c r="AA670" i="36"/>
  <c r="Y543" i="36"/>
  <c r="Z572" i="36"/>
  <c r="AA675" i="36"/>
  <c r="Y339" i="36"/>
  <c r="Z441" i="36"/>
  <c r="Y188" i="36"/>
  <c r="AA412" i="36"/>
  <c r="AA492" i="36"/>
  <c r="AA235" i="36"/>
  <c r="Y184" i="36"/>
  <c r="Y143" i="36"/>
  <c r="AA305" i="36"/>
  <c r="AA464" i="36"/>
  <c r="Y635" i="36"/>
  <c r="AA422" i="36"/>
  <c r="Z544" i="36"/>
  <c r="AA500" i="36"/>
  <c r="Y84" i="36"/>
  <c r="Y239" i="36"/>
  <c r="Z22" i="36"/>
  <c r="Z225" i="36"/>
  <c r="Z263" i="36"/>
  <c r="Z221" i="36"/>
  <c r="AA321" i="36"/>
  <c r="Y72" i="36"/>
  <c r="Z667" i="36"/>
  <c r="AA278" i="36"/>
  <c r="Y417" i="36"/>
  <c r="Z519" i="36"/>
  <c r="Z372" i="36"/>
  <c r="AA239" i="36"/>
  <c r="AA117" i="36"/>
  <c r="Z228" i="36"/>
  <c r="Z186" i="36"/>
  <c r="Y279" i="36"/>
  <c r="Z275" i="36"/>
  <c r="Y574" i="36"/>
  <c r="AA373" i="36"/>
  <c r="AA533" i="36"/>
  <c r="AA430" i="36"/>
  <c r="Z183" i="36"/>
  <c r="Y175" i="36"/>
  <c r="Y347" i="36"/>
  <c r="Y148" i="36"/>
  <c r="Z556" i="36"/>
  <c r="AA466" i="36"/>
  <c r="Z82" i="36"/>
  <c r="Y532" i="36"/>
  <c r="AA635" i="36"/>
  <c r="Y195" i="36"/>
  <c r="AA469" i="36"/>
  <c r="Z229" i="36"/>
  <c r="AA588" i="36"/>
  <c r="Y583" i="36"/>
  <c r="Z557" i="36"/>
  <c r="Z152" i="36"/>
  <c r="Y157" i="36"/>
  <c r="Z191" i="36"/>
  <c r="Y246" i="36"/>
  <c r="AA408" i="36"/>
  <c r="Z29" i="36"/>
  <c r="Y447" i="36"/>
  <c r="AA85" i="36"/>
  <c r="Y109" i="36"/>
  <c r="Z505" i="36"/>
  <c r="Z51" i="36"/>
  <c r="Y619" i="36"/>
  <c r="AA76" i="36"/>
  <c r="Y474" i="36"/>
  <c r="AA563" i="36"/>
  <c r="Z448" i="36"/>
  <c r="AA189" i="36"/>
  <c r="Z211" i="36"/>
  <c r="Y469" i="36"/>
  <c r="Z517" i="36"/>
  <c r="AA359" i="36"/>
  <c r="AA627" i="36"/>
  <c r="Z611" i="36"/>
  <c r="Y126" i="36"/>
  <c r="AA582" i="36"/>
  <c r="Z223" i="36"/>
  <c r="Y62" i="36"/>
  <c r="AA392" i="36"/>
  <c r="Z164" i="36"/>
  <c r="AA346" i="36"/>
  <c r="Z318" i="36"/>
  <c r="Y410" i="36"/>
  <c r="Z21" i="36"/>
  <c r="Y274" i="36"/>
  <c r="AA394" i="36"/>
  <c r="Z196" i="36"/>
  <c r="Y501" i="36"/>
  <c r="Y280" i="36"/>
  <c r="AA170" i="36"/>
  <c r="Z319" i="36"/>
  <c r="Z629" i="36"/>
  <c r="AA536" i="36"/>
  <c r="Z108" i="36"/>
  <c r="AA475" i="36"/>
  <c r="Y594" i="36"/>
  <c r="AA625" i="36"/>
  <c r="AA639" i="36"/>
  <c r="Z588" i="36"/>
  <c r="Y656" i="36"/>
  <c r="Y557" i="36"/>
  <c r="Y152" i="36"/>
  <c r="AA411" i="36"/>
  <c r="Y191" i="36"/>
  <c r="Z637" i="36"/>
  <c r="Z408" i="36"/>
  <c r="AA316" i="36"/>
  <c r="AA132" i="36"/>
  <c r="Y123" i="36"/>
  <c r="Z243" i="36"/>
  <c r="Y260" i="36"/>
  <c r="Y580" i="36"/>
  <c r="AA156" i="36"/>
  <c r="Y592" i="36"/>
  <c r="Y422" i="36"/>
  <c r="Z612" i="36"/>
  <c r="Z485" i="36"/>
  <c r="AA36" i="36"/>
  <c r="Y508" i="36"/>
  <c r="Y32" i="36"/>
  <c r="Z128" i="36"/>
  <c r="AA651" i="36"/>
  <c r="Y394" i="36"/>
  <c r="Y324" i="36"/>
  <c r="Z677" i="36"/>
  <c r="Y398" i="36"/>
  <c r="Y356" i="36"/>
  <c r="Y480" i="36"/>
  <c r="Y147" i="36"/>
  <c r="Y653" i="36"/>
  <c r="AA181" i="36"/>
  <c r="AA380" i="36"/>
  <c r="Z665" i="36"/>
  <c r="Y415" i="36"/>
  <c r="Z154" i="36"/>
  <c r="AA513" i="36"/>
  <c r="AA184" i="36"/>
  <c r="Z188" i="36"/>
  <c r="AA294" i="36"/>
  <c r="AA328" i="36"/>
  <c r="Y251" i="36"/>
  <c r="Z438" i="36"/>
  <c r="AA414" i="36"/>
  <c r="Y625" i="36"/>
  <c r="AA399" i="36"/>
  <c r="Y582" i="36"/>
  <c r="AA621" i="36"/>
  <c r="Z291" i="36"/>
  <c r="AA515" i="36"/>
  <c r="Y614" i="36"/>
  <c r="Z267" i="36"/>
  <c r="AA666" i="36"/>
  <c r="AA285" i="36"/>
  <c r="Y201" i="36"/>
  <c r="AA374" i="36"/>
  <c r="AA460" i="36"/>
  <c r="AA268" i="36"/>
  <c r="Y124" i="36"/>
  <c r="AA596" i="36"/>
  <c r="Y99" i="36"/>
  <c r="AA281" i="36"/>
  <c r="Y691" i="36"/>
  <c r="AA508" i="36"/>
  <c r="AA96" i="36"/>
  <c r="Y128" i="36"/>
  <c r="Z651" i="36"/>
  <c r="AA562" i="36"/>
  <c r="AA324" i="36"/>
  <c r="Y677" i="36"/>
  <c r="AA462" i="36"/>
  <c r="Y288" i="36"/>
  <c r="Z266" i="36"/>
  <c r="AA499" i="36"/>
  <c r="AA653" i="36"/>
  <c r="Z181" i="36"/>
  <c r="Z348" i="36"/>
  <c r="Y429" i="36"/>
  <c r="Z492" i="36"/>
  <c r="Y348" i="36"/>
  <c r="Z646" i="36"/>
  <c r="Z146" i="36"/>
  <c r="AA530" i="36"/>
  <c r="Y678" i="36"/>
  <c r="Z87" i="36"/>
  <c r="AA93" i="36"/>
  <c r="Y48" i="36"/>
  <c r="Z386" i="36"/>
  <c r="AA329" i="36"/>
  <c r="Y31" i="36"/>
  <c r="Z692" i="36"/>
  <c r="AA45" i="36"/>
  <c r="Y338" i="36"/>
  <c r="Z304" i="36"/>
  <c r="Y567" i="36"/>
  <c r="Y521" i="36"/>
  <c r="Z606" i="36"/>
  <c r="AA424" i="36"/>
  <c r="Z234" i="36"/>
  <c r="AA264" i="36"/>
  <c r="Z483" i="36"/>
  <c r="Z281" i="36"/>
  <c r="AA78" i="36"/>
  <c r="Z508" i="36"/>
  <c r="Z96" i="36"/>
  <c r="Y512" i="36"/>
  <c r="Y651" i="36"/>
  <c r="Z562" i="36"/>
  <c r="Z452" i="36"/>
  <c r="Y270" i="36"/>
  <c r="Y669" i="36"/>
  <c r="AA352" i="36"/>
  <c r="Y266" i="36"/>
  <c r="Z499" i="36"/>
  <c r="AA219" i="36"/>
  <c r="Z66" i="36"/>
  <c r="AA570" i="36"/>
  <c r="Y659" i="36"/>
  <c r="AA489" i="36"/>
  <c r="AA643" i="36"/>
  <c r="Z305" i="36"/>
  <c r="AA561" i="36"/>
  <c r="Y476" i="36"/>
  <c r="Y552" i="36"/>
  <c r="AA553" i="36"/>
  <c r="Z334" i="36"/>
  <c r="AA537" i="36"/>
  <c r="AA442" i="36"/>
  <c r="Z531" i="36"/>
  <c r="Z95" i="36"/>
  <c r="Z559" i="36"/>
  <c r="Z669" i="36"/>
  <c r="Z102" i="36"/>
  <c r="Y565" i="36"/>
  <c r="Z208" i="36"/>
  <c r="Z369" i="36"/>
  <c r="Z445" i="36"/>
  <c r="Z40" i="36"/>
  <c r="AA483" i="36"/>
  <c r="Y545" i="36"/>
  <c r="Z325" i="36"/>
  <c r="Y177" i="36"/>
  <c r="Z105" i="36"/>
  <c r="Z233" i="36"/>
  <c r="Y519" i="36"/>
  <c r="Y683" i="36"/>
  <c r="AA262" i="36"/>
  <c r="Z212" i="36"/>
  <c r="AA238" i="36"/>
  <c r="Y685" i="36"/>
  <c r="Y95" i="36"/>
  <c r="AA665" i="36"/>
  <c r="Z437" i="36"/>
  <c r="Y310" i="36"/>
  <c r="AA461" i="36"/>
  <c r="Z147" i="36"/>
  <c r="Y416" i="36"/>
  <c r="Z356" i="36"/>
  <c r="Z398" i="36"/>
  <c r="Y604" i="36"/>
  <c r="Z324" i="36"/>
  <c r="Z394" i="36"/>
  <c r="Y514" i="36"/>
  <c r="Z586" i="36"/>
  <c r="Y593" i="36"/>
  <c r="Y169" i="36"/>
  <c r="Z199" i="36"/>
  <c r="Y535" i="36"/>
  <c r="Z620" i="36"/>
  <c r="Y168" i="36"/>
  <c r="Y28" i="36"/>
  <c r="Z601" i="36"/>
  <c r="Y506" i="36"/>
  <c r="AA419" i="36"/>
  <c r="Z650" i="36"/>
  <c r="Y357" i="36"/>
  <c r="AA657" i="36"/>
  <c r="Z545" i="36"/>
  <c r="Y342" i="36"/>
  <c r="AA250" i="36"/>
  <c r="Z69" i="36"/>
  <c r="Z423" i="36"/>
  <c r="Z257" i="36"/>
  <c r="Z90" i="36"/>
  <c r="Z323" i="36"/>
  <c r="AA177" i="36"/>
  <c r="Z80" i="36"/>
  <c r="AA44" i="36"/>
  <c r="Y665" i="36"/>
  <c r="Z555" i="36"/>
  <c r="AA80" i="36"/>
  <c r="Z520" i="36"/>
  <c r="Z295" i="36"/>
  <c r="Z135" i="36"/>
  <c r="AA286" i="36"/>
  <c r="AA165" i="36"/>
  <c r="Y634" i="36"/>
  <c r="Z104" i="36"/>
  <c r="Z476" i="36"/>
  <c r="Z114" i="36"/>
  <c r="Y155" i="36"/>
  <c r="Z204" i="36"/>
  <c r="AA370" i="36"/>
  <c r="Z357" i="36"/>
  <c r="Z328" i="36"/>
  <c r="Y442" i="36"/>
  <c r="Y367" i="36"/>
  <c r="AA514" i="36"/>
  <c r="Z478" i="36"/>
  <c r="Y443" i="36"/>
  <c r="Y341" i="36"/>
  <c r="AA245" i="36"/>
  <c r="Z427" i="36"/>
  <c r="Y584" i="36"/>
  <c r="Y289" i="36"/>
  <c r="Y286" i="36"/>
  <c r="AA507" i="36"/>
  <c r="Z434" i="36"/>
  <c r="AA481" i="36"/>
  <c r="AA32" i="36"/>
  <c r="Z192" i="36"/>
  <c r="AA497" i="36"/>
  <c r="Y462" i="36"/>
  <c r="Y481" i="36"/>
  <c r="AA211" i="36"/>
  <c r="AA220" i="36"/>
  <c r="Y138" i="36"/>
  <c r="AA668" i="36"/>
  <c r="AA284" i="36"/>
  <c r="Y661" i="36"/>
  <c r="AA526" i="36"/>
  <c r="Y361" i="36"/>
  <c r="AA504" i="36"/>
  <c r="AA86" i="36"/>
  <c r="Z553" i="36"/>
  <c r="AA626" i="36"/>
  <c r="AA229" i="36"/>
  <c r="Z238" i="36"/>
  <c r="AA233" i="36"/>
  <c r="Z343" i="36"/>
  <c r="Z286" i="36"/>
  <c r="AA203" i="36"/>
  <c r="Z657" i="36"/>
  <c r="AA304" i="36"/>
  <c r="Y142" i="36"/>
  <c r="AA604" i="36"/>
  <c r="AA468" i="36"/>
  <c r="Z426" i="36"/>
  <c r="Y491" i="36"/>
  <c r="Z589" i="36"/>
  <c r="Y428" i="36"/>
  <c r="Y14" i="36"/>
  <c r="AG14" i="36" s="1" a="1"/>
  <c r="AG14" i="36" s="1"/>
  <c r="AA637" i="36"/>
  <c r="Y145" i="36"/>
  <c r="Y413" i="36"/>
  <c r="AA397" i="36"/>
  <c r="Y509" i="36"/>
  <c r="Y607" i="36"/>
  <c r="AA27" i="36"/>
  <c r="Z469" i="36"/>
  <c r="Z560" i="36"/>
  <c r="AA339" i="36"/>
  <c r="Z602" i="36"/>
  <c r="Y522" i="36"/>
  <c r="AA543" i="36"/>
  <c r="Z464" i="36"/>
  <c r="Z570" i="36"/>
  <c r="AA645" i="36"/>
  <c r="Y212" i="36"/>
  <c r="Z219" i="36"/>
  <c r="AA415" i="36"/>
  <c r="AA491" i="36"/>
  <c r="Z142" i="36"/>
  <c r="Y345" i="36"/>
  <c r="AA445" i="36"/>
  <c r="Z456" i="36"/>
  <c r="Y159" i="36"/>
  <c r="Y648" i="36"/>
  <c r="Y284" i="36"/>
  <c r="Y421" i="36"/>
  <c r="Z153" i="36"/>
  <c r="Z227" i="36"/>
  <c r="Y23" i="36"/>
  <c r="AA490" i="36"/>
  <c r="Z131" i="36"/>
  <c r="AA381" i="36"/>
  <c r="AA401" i="36"/>
  <c r="Y637" i="36"/>
  <c r="Z161" i="36"/>
  <c r="Y497" i="36"/>
  <c r="AA632" i="36"/>
  <c r="Y425" i="36"/>
  <c r="AA176" i="36"/>
  <c r="Z244" i="36"/>
  <c r="Y496" i="36"/>
  <c r="Z515" i="36"/>
  <c r="Y180" i="36"/>
  <c r="Z670" i="36"/>
  <c r="Y571" i="36"/>
  <c r="Z607" i="36"/>
  <c r="Y210" i="36"/>
  <c r="Y211" i="36"/>
  <c r="Y200" i="36"/>
  <c r="Z160" i="36"/>
  <c r="Y79" i="36"/>
  <c r="Z399" i="36"/>
  <c r="Z284" i="36"/>
  <c r="Z342" i="36"/>
  <c r="Z674" i="36"/>
  <c r="Z235" i="36"/>
  <c r="AA529" i="36"/>
  <c r="AA555" i="36"/>
  <c r="Z488" i="36"/>
  <c r="Z52" i="36"/>
  <c r="Y37" i="36"/>
  <c r="AA104" i="36"/>
  <c r="Z259" i="36"/>
  <c r="Z140" i="36"/>
  <c r="Y531" i="36"/>
  <c r="AA197" i="36"/>
  <c r="AA263" i="36"/>
  <c r="Y66" i="36"/>
  <c r="Y620" i="36"/>
  <c r="Z145" i="36"/>
  <c r="Y520" i="36"/>
  <c r="Y102" i="36"/>
  <c r="Y41" i="36"/>
  <c r="Z471" i="36"/>
  <c r="Y244" i="36"/>
  <c r="Z187" i="36"/>
  <c r="AA275" i="36"/>
  <c r="Y315" i="36"/>
  <c r="Y135" i="36"/>
  <c r="Y369" i="36"/>
  <c r="AA350" i="36"/>
  <c r="Y670" i="36"/>
  <c r="Y412" i="36"/>
  <c r="Y153" i="36"/>
  <c r="Y162" i="36"/>
  <c r="Z124" i="36"/>
  <c r="AA687" i="36"/>
  <c r="Z513" i="36"/>
  <c r="Y660" i="36"/>
  <c r="Z600" i="36"/>
  <c r="Z345" i="36"/>
  <c r="Z631" i="36"/>
  <c r="AA361" i="36"/>
  <c r="AA201" i="36"/>
  <c r="AA568" i="36"/>
  <c r="AA642" i="36"/>
  <c r="Z360" i="36"/>
  <c r="Y507" i="36"/>
  <c r="AA143" i="36"/>
  <c r="AA680" i="36"/>
  <c r="Y245" i="36"/>
  <c r="AA155" i="36"/>
  <c r="Z231" i="36"/>
  <c r="Y104" i="36"/>
  <c r="Z460" i="36"/>
  <c r="Z534" i="36"/>
  <c r="Y622" i="36"/>
  <c r="AA453" i="36"/>
  <c r="Z58" i="36"/>
  <c r="Y385" i="36"/>
  <c r="AA546" i="36"/>
  <c r="AA224" i="36"/>
  <c r="AA695" i="36"/>
  <c r="Y432" i="36"/>
  <c r="Z489" i="36"/>
  <c r="Y258" i="36"/>
  <c r="Y304" i="36"/>
  <c r="AA482" i="36"/>
  <c r="AA343" i="36"/>
  <c r="Y42" i="36"/>
  <c r="AA102" i="36"/>
  <c r="Z329" i="36"/>
  <c r="Z404" i="36"/>
  <c r="AA112" i="36"/>
  <c r="Z93" i="36"/>
  <c r="Y87" i="36"/>
  <c r="AA614" i="36"/>
  <c r="Z530" i="36"/>
  <c r="Y146" i="36"/>
  <c r="Z621" i="36"/>
  <c r="Z628" i="36"/>
  <c r="Z335" i="36"/>
  <c r="AA389" i="36"/>
  <c r="Y606" i="36"/>
  <c r="Z41" i="36"/>
  <c r="Z169" i="36"/>
  <c r="Y555" i="36"/>
  <c r="Y86" i="36"/>
  <c r="Z378" i="36"/>
  <c r="Z355" i="36"/>
  <c r="Z685" i="36"/>
  <c r="Y77" i="36"/>
  <c r="Y595" i="36"/>
  <c r="Z310" i="36"/>
  <c r="AA231" i="36"/>
  <c r="AA46" i="36"/>
  <c r="Z622" i="36"/>
  <c r="AA59" i="36"/>
  <c r="AA683" i="36"/>
  <c r="AA68" i="36"/>
  <c r="Y434" i="36"/>
  <c r="Y438" i="36"/>
  <c r="AA227" i="36"/>
  <c r="Y681" i="36"/>
  <c r="AA269" i="36"/>
  <c r="Z463" i="36"/>
  <c r="AA354" i="36"/>
  <c r="AA456" i="36"/>
  <c r="Z77" i="36"/>
  <c r="Z172" i="36"/>
  <c r="Y229" i="36"/>
  <c r="AA26" i="36"/>
  <c r="Z218" i="36"/>
  <c r="AA118" i="36"/>
  <c r="Z79" i="36"/>
  <c r="Y577" i="36"/>
  <c r="AA342" i="36"/>
  <c r="Y241" i="36"/>
  <c r="W15" i="36" a="1"/>
  <c r="W15" i="36" s="1"/>
  <c r="W14" i="36" a="1"/>
  <c r="W14" i="36" s="1"/>
  <c r="AI15" i="36" a="1"/>
  <c r="AI15" i="36" s="1"/>
  <c r="Y12" i="36" l="1"/>
  <c r="AG12" i="36" s="1" a="1"/>
  <c r="AG12" i="36" s="1"/>
  <c r="AA12" i="36"/>
  <c r="AI12" i="36" s="1" a="1"/>
  <c r="AI12" i="36" s="1"/>
  <c r="Z12" i="36"/>
  <c r="AH12" i="36" s="1" a="1"/>
  <c r="AH12" i="36" s="1"/>
  <c r="AA13" i="36"/>
  <c r="AI13" i="36" s="1" a="1"/>
  <c r="AI13" i="36" s="1"/>
  <c r="Z13" i="36"/>
  <c r="AH13" i="36" s="1" a="1"/>
  <c r="AH13" i="36" s="1"/>
  <c r="Y13" i="36"/>
  <c r="AG13" i="36" s="1" a="1"/>
  <c r="AG13" i="36" s="1"/>
  <c r="W13" i="36" a="1"/>
  <c r="W13" i="36" s="1"/>
  <c r="AJ15" i="36"/>
  <c r="AJ14" i="36"/>
  <c r="W12" i="36" a="1"/>
  <c r="W12" i="36" s="1"/>
  <c r="AJ13" i="36" l="1"/>
  <c r="AJ12" i="36"/>
  <c r="D10" i="21" l="1"/>
  <c r="D28" i="21"/>
  <c r="D35" i="21" s="1"/>
  <c r="E34" i="21"/>
  <c r="G35" i="21"/>
  <c r="D34" i="21"/>
  <c r="E38" i="21"/>
  <c r="I33" i="21"/>
  <c r="E35" i="21"/>
  <c r="D38" i="21"/>
  <c r="E33" i="21"/>
  <c r="G34" i="21"/>
  <c r="I35" i="21"/>
  <c r="E37" i="21"/>
  <c r="G38" i="21"/>
  <c r="H35" i="21"/>
  <c r="H34" i="21"/>
  <c r="D36" i="21"/>
  <c r="F37" i="21"/>
  <c r="H38" i="21"/>
  <c r="G37" i="21"/>
  <c r="I38" i="21"/>
  <c r="D33" i="21"/>
  <c r="G33" i="21"/>
  <c r="I34" i="21"/>
  <c r="H33" i="21"/>
  <c r="H37" i="21"/>
  <c r="I37" i="21"/>
  <c r="T20" i="36"/>
  <c r="T19" i="36"/>
  <c r="T18" i="36"/>
  <c r="T17" i="36"/>
  <c r="T16" i="36"/>
  <c r="E129" i="8"/>
  <c r="E128" i="8"/>
  <c r="E127" i="8"/>
  <c r="E130" i="8"/>
  <c r="E131" i="8"/>
  <c r="B12" i="36" l="1" a="1"/>
  <c r="B12" i="36" s="1"/>
  <c r="W379" i="36" a="1"/>
  <c r="W379" i="36" s="1"/>
  <c r="W380" i="36" a="1"/>
  <c r="W380" i="36" s="1"/>
  <c r="W655" i="36" a="1"/>
  <c r="W655" i="36" s="1"/>
  <c r="W647" i="36" a="1"/>
  <c r="W647" i="36" s="1"/>
  <c r="W619" i="36" a="1"/>
  <c r="W619" i="36" s="1"/>
  <c r="W612" i="36" a="1"/>
  <c r="W612" i="36" s="1"/>
  <c r="W583" i="36" a="1"/>
  <c r="W583" i="36" s="1"/>
  <c r="W576" i="36" a="1"/>
  <c r="W576" i="36" s="1"/>
  <c r="W560" i="36" a="1"/>
  <c r="W560" i="36" s="1"/>
  <c r="W553" i="36" a="1"/>
  <c r="W553" i="36" s="1"/>
  <c r="W539" i="36" a="1"/>
  <c r="W539" i="36" s="1"/>
  <c r="W531" i="36" a="1"/>
  <c r="W531" i="36" s="1"/>
  <c r="W510" i="36" a="1"/>
  <c r="W510" i="36" s="1"/>
  <c r="W502" i="36" a="1"/>
  <c r="W502" i="36" s="1"/>
  <c r="W494" i="36" a="1"/>
  <c r="W494" i="36" s="1"/>
  <c r="W487" i="36" a="1"/>
  <c r="W487" i="36" s="1"/>
  <c r="W465" i="36" a="1"/>
  <c r="W465" i="36" s="1"/>
  <c r="W451" i="36" a="1"/>
  <c r="W451" i="36" s="1"/>
  <c r="W444" i="36" a="1"/>
  <c r="W444" i="36" s="1"/>
  <c r="W422" i="36" a="1"/>
  <c r="W422" i="36" s="1"/>
  <c r="W416" i="36" a="1"/>
  <c r="W416" i="36" s="1"/>
  <c r="W408" i="36" a="1"/>
  <c r="W408" i="36" s="1"/>
  <c r="W394" i="36" a="1"/>
  <c r="W394" i="36" s="1"/>
  <c r="W359" i="36" a="1"/>
  <c r="W359" i="36" s="1"/>
  <c r="W344" i="36" a="1"/>
  <c r="W344" i="36" s="1"/>
  <c r="W339" i="36" a="1"/>
  <c r="W339" i="36" s="1"/>
  <c r="W328" i="36" a="1"/>
  <c r="W328" i="36" s="1"/>
  <c r="W322" i="36" a="1"/>
  <c r="W322" i="36" s="1"/>
  <c r="W315" i="36" a="1"/>
  <c r="W315" i="36" s="1"/>
  <c r="W310" i="36" a="1"/>
  <c r="W310" i="36" s="1"/>
  <c r="W292" i="36" a="1"/>
  <c r="W292" i="36" s="1"/>
  <c r="W287" i="36" a="1"/>
  <c r="W287" i="36" s="1"/>
  <c r="W281" i="36" a="1"/>
  <c r="W281" i="36" s="1"/>
  <c r="W275" i="36" a="1"/>
  <c r="W275" i="36" s="1"/>
  <c r="W268" i="36" a="1"/>
  <c r="W268" i="36" s="1"/>
  <c r="W262" i="36" a="1"/>
  <c r="W262" i="36" s="1"/>
  <c r="W257" i="36" a="1"/>
  <c r="W257" i="36" s="1"/>
  <c r="W237" i="36" a="1"/>
  <c r="W237" i="36" s="1"/>
  <c r="W231" i="36" a="1"/>
  <c r="W231" i="36" s="1"/>
  <c r="W212" i="36" a="1"/>
  <c r="W212" i="36" s="1"/>
  <c r="W206" i="36" a="1"/>
  <c r="W206" i="36" s="1"/>
  <c r="W200" i="36" a="1"/>
  <c r="W200" i="36" s="1"/>
  <c r="W194" i="36" a="1"/>
  <c r="W194" i="36" s="1"/>
  <c r="W187" i="36" a="1"/>
  <c r="W187" i="36" s="1"/>
  <c r="W175" i="36" a="1"/>
  <c r="W175" i="36" s="1"/>
  <c r="W169" i="36" a="1"/>
  <c r="W169" i="36" s="1"/>
  <c r="W156" i="36" a="1"/>
  <c r="W156" i="36" s="1"/>
  <c r="W144" i="36" a="1"/>
  <c r="W144" i="36" s="1"/>
  <c r="W138" i="36" a="1"/>
  <c r="W138" i="36" s="1"/>
  <c r="W131" i="36" a="1"/>
  <c r="W131" i="36" s="1"/>
  <c r="W691" i="36" a="1"/>
  <c r="W691" i="36" s="1"/>
  <c r="W683" i="36" a="1"/>
  <c r="W683" i="36" s="1"/>
  <c r="W676" i="36" a="1"/>
  <c r="W676" i="36" s="1"/>
  <c r="W654" i="36" a="1"/>
  <c r="W654" i="36" s="1"/>
  <c r="W646" i="36" a="1"/>
  <c r="W646" i="36" s="1"/>
  <c r="W632" i="36" a="1"/>
  <c r="W632" i="36" s="1"/>
  <c r="W618" i="36" a="1"/>
  <c r="W618" i="36" s="1"/>
  <c r="W604" i="36" a="1"/>
  <c r="W604" i="36" s="1"/>
  <c r="W589" i="36" a="1"/>
  <c r="W589" i="36" s="1"/>
  <c r="W582" i="36" a="1"/>
  <c r="W582" i="36" s="1"/>
  <c r="W567" i="36" a="1"/>
  <c r="W567" i="36" s="1"/>
  <c r="W559" i="36" a="1"/>
  <c r="W559" i="36" s="1"/>
  <c r="W552" i="36" a="1"/>
  <c r="W552" i="36" s="1"/>
  <c r="W523" i="36" a="1"/>
  <c r="W523" i="36" s="1"/>
  <c r="W509" i="36" a="1"/>
  <c r="W509" i="36" s="1"/>
  <c r="W501" i="36" a="1"/>
  <c r="W501" i="36" s="1"/>
  <c r="W493" i="36" a="1"/>
  <c r="W493" i="36" s="1"/>
  <c r="W486" i="36" a="1"/>
  <c r="W486" i="36" s="1"/>
  <c r="W472" i="36" a="1"/>
  <c r="W472" i="36" s="1"/>
  <c r="W464" i="36" a="1"/>
  <c r="W464" i="36" s="1"/>
  <c r="W450" i="36" a="1"/>
  <c r="W450" i="36" s="1"/>
  <c r="W443" i="36" a="1"/>
  <c r="W443" i="36" s="1"/>
  <c r="W436" i="36" a="1"/>
  <c r="W436" i="36" s="1"/>
  <c r="W421" i="36" a="1"/>
  <c r="W421" i="36" s="1"/>
  <c r="W407" i="36" a="1"/>
  <c r="W407" i="36" s="1"/>
  <c r="W400" i="36" a="1"/>
  <c r="W400" i="36" s="1"/>
  <c r="W386" i="36" a="1"/>
  <c r="W386" i="36" s="1"/>
  <c r="W372" i="36" a="1"/>
  <c r="W372" i="36" s="1"/>
  <c r="W354" i="36" a="1"/>
  <c r="W354" i="36" s="1"/>
  <c r="W338" i="36" a="1"/>
  <c r="W338" i="36" s="1"/>
  <c r="W333" i="36" a="1"/>
  <c r="W333" i="36" s="1"/>
  <c r="W327" i="36" a="1"/>
  <c r="W327" i="36" s="1"/>
  <c r="W303" i="36" a="1"/>
  <c r="W303" i="36" s="1"/>
  <c r="W218" i="36" a="1"/>
  <c r="W218" i="36" s="1"/>
  <c r="W199" i="36" a="1"/>
  <c r="W199" i="36" s="1"/>
  <c r="W596" i="36" a="1"/>
  <c r="W596" i="36" s="1"/>
  <c r="W566" i="36" a="1"/>
  <c r="W566" i="36" s="1"/>
  <c r="W529" i="36" a="1"/>
  <c r="W529" i="36" s="1"/>
  <c r="W522" i="36" a="1"/>
  <c r="W522" i="36" s="1"/>
  <c r="W500" i="36" a="1"/>
  <c r="W500" i="36" s="1"/>
  <c r="W479" i="36" a="1"/>
  <c r="W479" i="36" s="1"/>
  <c r="W456" i="36" a="1"/>
  <c r="W456" i="36" s="1"/>
  <c r="W358" i="36" a="1"/>
  <c r="W358" i="36" s="1"/>
  <c r="W308" i="36" a="1"/>
  <c r="W308" i="36" s="1"/>
  <c r="W260" i="36" a="1"/>
  <c r="W260" i="36" s="1"/>
  <c r="W249" i="36" a="1"/>
  <c r="W249" i="36" s="1"/>
  <c r="W660" i="36" a="1"/>
  <c r="W660" i="36" s="1"/>
  <c r="W652" i="36" a="1"/>
  <c r="W652" i="36" s="1"/>
  <c r="W616" i="36" a="1"/>
  <c r="W616" i="36" s="1"/>
  <c r="W550" i="36" a="1"/>
  <c r="W550" i="36" s="1"/>
  <c r="W391" i="36" a="1"/>
  <c r="W391" i="36" s="1"/>
  <c r="W347" i="36" a="1"/>
  <c r="W347" i="36" s="1"/>
  <c r="W337" i="36" a="1"/>
  <c r="W337" i="36" s="1"/>
  <c r="W279" i="36" a="1"/>
  <c r="W279" i="36" s="1"/>
  <c r="W141" i="36" a="1"/>
  <c r="W141" i="36" s="1"/>
  <c r="W572" i="36" a="1"/>
  <c r="W572" i="36" s="1"/>
  <c r="W410" i="36" a="1"/>
  <c r="W410" i="36" s="1"/>
  <c r="W403" i="36" a="1"/>
  <c r="W403" i="36" s="1"/>
  <c r="W317" i="36" a="1"/>
  <c r="W317" i="36" s="1"/>
  <c r="W139" i="36" a="1"/>
  <c r="W139" i="36" s="1"/>
  <c r="W306" i="36" a="1"/>
  <c r="W306" i="36" s="1"/>
  <c r="W85" i="36" a="1"/>
  <c r="W85" i="36" s="1"/>
  <c r="W388" i="36" a="1"/>
  <c r="W388" i="36" s="1"/>
  <c r="W129" i="36" a="1"/>
  <c r="W129" i="36" s="1"/>
  <c r="W78" i="36" a="1"/>
  <c r="W78" i="36" s="1"/>
  <c r="W49" i="36" a="1"/>
  <c r="W49" i="36" s="1"/>
  <c r="W55" i="36" a="1"/>
  <c r="W55" i="36" s="1"/>
  <c r="W517" i="36" a="1"/>
  <c r="W517" i="36" s="1"/>
  <c r="W221" i="36" a="1"/>
  <c r="W221" i="36" s="1"/>
  <c r="W171" i="36" a="1"/>
  <c r="W171" i="36" s="1"/>
  <c r="W542" i="36" a="1"/>
  <c r="W542" i="36" s="1"/>
  <c r="W101" i="36" a="1"/>
  <c r="W101" i="36" s="1"/>
  <c r="W679" i="36" a="1"/>
  <c r="W679" i="36" s="1"/>
  <c r="W611" i="36" a="1"/>
  <c r="W611" i="36" s="1"/>
  <c r="W458" i="36" a="1"/>
  <c r="W458" i="36" s="1"/>
  <c r="W546" i="36" a="1"/>
  <c r="W546" i="36" s="1"/>
  <c r="W530" i="36" a="1"/>
  <c r="W530" i="36" s="1"/>
  <c r="W401" i="36" a="1"/>
  <c r="W401" i="36" s="1"/>
  <c r="W633" i="36" a="1"/>
  <c r="W633" i="36" s="1"/>
  <c r="W625" i="36" a="1"/>
  <c r="W625" i="36" s="1"/>
  <c r="W545" i="36" a="1"/>
  <c r="W545" i="36" s="1"/>
  <c r="W640" i="36" a="1"/>
  <c r="W640" i="36" s="1"/>
  <c r="W496" i="36" a="1"/>
  <c r="W496" i="36" s="1"/>
  <c r="W387" i="36" a="1"/>
  <c r="W387" i="36" s="1"/>
  <c r="W343" i="36" a="1"/>
  <c r="W343" i="36" s="1"/>
  <c r="W150" i="36" a="1"/>
  <c r="W150" i="36" s="1"/>
  <c r="W670" i="36" a="1"/>
  <c r="W670" i="36" s="1"/>
  <c r="W631" i="36" a="1"/>
  <c r="W631" i="36" s="1"/>
  <c r="W473" i="36" a="1"/>
  <c r="W473" i="36" s="1"/>
  <c r="W669" i="36" a="1"/>
  <c r="W669" i="36" s="1"/>
  <c r="W662" i="36" a="1"/>
  <c r="W662" i="36" s="1"/>
  <c r="W630" i="36" a="1"/>
  <c r="W630" i="36" s="1"/>
  <c r="W590" i="36" a="1"/>
  <c r="W590" i="36" s="1"/>
  <c r="W692" i="36" a="1"/>
  <c r="W692" i="36" s="1"/>
  <c r="W661" i="36" a="1"/>
  <c r="W661" i="36" s="1"/>
  <c r="W597" i="36" a="1"/>
  <c r="W597" i="36" s="1"/>
  <c r="W684" i="36" a="1"/>
  <c r="W684" i="36" s="1"/>
  <c r="W524" i="36" a="1"/>
  <c r="W524" i="36" s="1"/>
  <c r="W549" i="36" a="1"/>
  <c r="W549" i="36" s="1"/>
  <c r="W605" i="36" a="1"/>
  <c r="W605" i="36" s="1"/>
  <c r="W24" i="36" a="1"/>
  <c r="W24" i="36" s="1"/>
  <c r="T516" i="35" a="1"/>
  <c r="T516" i="35" s="1"/>
  <c r="T522" i="35" a="1"/>
  <c r="T522" i="35" s="1"/>
  <c r="T521" i="35" a="1"/>
  <c r="T521" i="35" s="1"/>
  <c r="T520" i="35" a="1"/>
  <c r="T520" i="35" s="1"/>
  <c r="T519" i="35" a="1"/>
  <c r="T519" i="35" s="1"/>
  <c r="T517" i="35" a="1"/>
  <c r="T517" i="35" s="1"/>
  <c r="T518" i="35" a="1"/>
  <c r="T518" i="35" s="1"/>
  <c r="T515" i="35" a="1"/>
  <c r="T515" i="35" s="1"/>
  <c r="T507" i="35" a="1"/>
  <c r="T507" i="35" s="1"/>
  <c r="T499" i="35" a="1"/>
  <c r="T499" i="35" s="1"/>
  <c r="T491" i="35" a="1"/>
  <c r="T491" i="35" s="1"/>
  <c r="T484" i="35" a="1"/>
  <c r="T484" i="35" s="1"/>
  <c r="T476" i="35" a="1"/>
  <c r="T476" i="35" s="1"/>
  <c r="T468" i="35" a="1"/>
  <c r="T468" i="35" s="1"/>
  <c r="T460" i="35" a="1"/>
  <c r="T460" i="35" s="1"/>
  <c r="T452" i="35" a="1"/>
  <c r="T452" i="35" s="1"/>
  <c r="T444" i="35" a="1"/>
  <c r="T444" i="35" s="1"/>
  <c r="T436" i="35" a="1"/>
  <c r="T436" i="35" s="1"/>
  <c r="T428" i="35" a="1"/>
  <c r="T428" i="35" s="1"/>
  <c r="T420" i="35" a="1"/>
  <c r="T420" i="35" s="1"/>
  <c r="T412" i="35" a="1"/>
  <c r="T412" i="35" s="1"/>
  <c r="T404" i="35" a="1"/>
  <c r="T404" i="35" s="1"/>
  <c r="T397" i="35" a="1"/>
  <c r="T397" i="35" s="1"/>
  <c r="T389" i="35" a="1"/>
  <c r="T389" i="35" s="1"/>
  <c r="T381" i="35" a="1"/>
  <c r="T381" i="35" s="1"/>
  <c r="T376" i="35" a="1"/>
  <c r="T376" i="35" s="1"/>
  <c r="T368" i="35" a="1"/>
  <c r="T368" i="35" s="1"/>
  <c r="T360" i="35" a="1"/>
  <c r="T360" i="35" s="1"/>
  <c r="T352" i="35" a="1"/>
  <c r="T352" i="35" s="1"/>
  <c r="T344" i="35" a="1"/>
  <c r="T344" i="35" s="1"/>
  <c r="T336" i="35" a="1"/>
  <c r="T336" i="35" s="1"/>
  <c r="T328" i="35" a="1"/>
  <c r="T328" i="35" s="1"/>
  <c r="T320" i="35" a="1"/>
  <c r="T320" i="35" s="1"/>
  <c r="T313" i="35" a="1"/>
  <c r="T313" i="35" s="1"/>
  <c r="T305" i="35" a="1"/>
  <c r="T305" i="35" s="1"/>
  <c r="T297" i="35" a="1"/>
  <c r="T297" i="35" s="1"/>
  <c r="T289" i="35" a="1"/>
  <c r="T289" i="35" s="1"/>
  <c r="T281" i="35" a="1"/>
  <c r="T281" i="35" s="1"/>
  <c r="T273" i="35" a="1"/>
  <c r="T273" i="35" s="1"/>
  <c r="T265" i="35" a="1"/>
  <c r="T265" i="35" s="1"/>
  <c r="T257" i="35" a="1"/>
  <c r="T257" i="35" s="1"/>
  <c r="T249" i="35" a="1"/>
  <c r="T249" i="35" s="1"/>
  <c r="T241" i="35" a="1"/>
  <c r="T241" i="35" s="1"/>
  <c r="T514" i="35" a="1"/>
  <c r="T514" i="35" s="1"/>
  <c r="T506" i="35" a="1"/>
  <c r="T506" i="35" s="1"/>
  <c r="T498" i="35" a="1"/>
  <c r="T498" i="35" s="1"/>
  <c r="T490" i="35" a="1"/>
  <c r="T490" i="35" s="1"/>
  <c r="T483" i="35" a="1"/>
  <c r="T483" i="35" s="1"/>
  <c r="T475" i="35" a="1"/>
  <c r="T475" i="35" s="1"/>
  <c r="T467" i="35" a="1"/>
  <c r="T467" i="35" s="1"/>
  <c r="T459" i="35" a="1"/>
  <c r="T459" i="35" s="1"/>
  <c r="T451" i="35" a="1"/>
  <c r="T451" i="35" s="1"/>
  <c r="T443" i="35" a="1"/>
  <c r="T443" i="35" s="1"/>
  <c r="T435" i="35" a="1"/>
  <c r="T435" i="35" s="1"/>
  <c r="T427" i="35" a="1"/>
  <c r="T427" i="35" s="1"/>
  <c r="T419" i="35" a="1"/>
  <c r="T419" i="35" s="1"/>
  <c r="T411" i="35" a="1"/>
  <c r="T411" i="35" s="1"/>
  <c r="T403" i="35" a="1"/>
  <c r="T403" i="35" s="1"/>
  <c r="T396" i="35" a="1"/>
  <c r="T396" i="35" s="1"/>
  <c r="T388" i="35" a="1"/>
  <c r="T388" i="35" s="1"/>
  <c r="T380" i="35" a="1"/>
  <c r="T380" i="35" s="1"/>
  <c r="T375" i="35" a="1"/>
  <c r="T375" i="35" s="1"/>
  <c r="T367" i="35" a="1"/>
  <c r="T367" i="35" s="1"/>
  <c r="T359" i="35" a="1"/>
  <c r="T359" i="35" s="1"/>
  <c r="T351" i="35" a="1"/>
  <c r="T351" i="35" s="1"/>
  <c r="T343" i="35" a="1"/>
  <c r="T343" i="35" s="1"/>
  <c r="T335" i="35" a="1"/>
  <c r="T335" i="35" s="1"/>
  <c r="T327" i="35" a="1"/>
  <c r="T327" i="35" s="1"/>
  <c r="T319" i="35" a="1"/>
  <c r="T319" i="35" s="1"/>
  <c r="T312" i="35" a="1"/>
  <c r="T312" i="35" s="1"/>
  <c r="T304" i="35" a="1"/>
  <c r="T304" i="35" s="1"/>
  <c r="T296" i="35" a="1"/>
  <c r="T296" i="35" s="1"/>
  <c r="T288" i="35" a="1"/>
  <c r="T288" i="35" s="1"/>
  <c r="T280" i="35" a="1"/>
  <c r="T280" i="35" s="1"/>
  <c r="T272" i="35" a="1"/>
  <c r="T272" i="35" s="1"/>
  <c r="T264" i="35" a="1"/>
  <c r="T264" i="35" s="1"/>
  <c r="T256" i="35" a="1"/>
  <c r="T256" i="35" s="1"/>
  <c r="T248" i="35" a="1"/>
  <c r="T248" i="35" s="1"/>
  <c r="T240" i="35" a="1"/>
  <c r="T240" i="35" s="1"/>
  <c r="T513" i="35" a="1"/>
  <c r="T513" i="35" s="1"/>
  <c r="T505" i="35" a="1"/>
  <c r="T505" i="35" s="1"/>
  <c r="T497" i="35" a="1"/>
  <c r="T497" i="35" s="1"/>
  <c r="T489" i="35" a="1"/>
  <c r="T489" i="35" s="1"/>
  <c r="T482" i="35" a="1"/>
  <c r="T482" i="35" s="1"/>
  <c r="T474" i="35" a="1"/>
  <c r="T474" i="35" s="1"/>
  <c r="T466" i="35" a="1"/>
  <c r="T466" i="35" s="1"/>
  <c r="T458" i="35" a="1"/>
  <c r="T458" i="35" s="1"/>
  <c r="T450" i="35" a="1"/>
  <c r="T450" i="35" s="1"/>
  <c r="T442" i="35" a="1"/>
  <c r="T442" i="35" s="1"/>
  <c r="T434" i="35" a="1"/>
  <c r="T434" i="35" s="1"/>
  <c r="T426" i="35" a="1"/>
  <c r="T426" i="35" s="1"/>
  <c r="T418" i="35" a="1"/>
  <c r="T418" i="35" s="1"/>
  <c r="T410" i="35" a="1"/>
  <c r="T410" i="35" s="1"/>
  <c r="T395" i="35" a="1"/>
  <c r="T395" i="35" s="1"/>
  <c r="T387" i="35" a="1"/>
  <c r="T387" i="35" s="1"/>
  <c r="T374" i="35" a="1"/>
  <c r="T374" i="35" s="1"/>
  <c r="T366" i="35" a="1"/>
  <c r="T366" i="35" s="1"/>
  <c r="T358" i="35" a="1"/>
  <c r="T358" i="35" s="1"/>
  <c r="T350" i="35" a="1"/>
  <c r="T350" i="35" s="1"/>
  <c r="T342" i="35" a="1"/>
  <c r="T342" i="35" s="1"/>
  <c r="T334" i="35" a="1"/>
  <c r="T334" i="35" s="1"/>
  <c r="T326" i="35" a="1"/>
  <c r="T326" i="35" s="1"/>
  <c r="T318" i="35" a="1"/>
  <c r="T318" i="35" s="1"/>
  <c r="T311" i="35" a="1"/>
  <c r="T311" i="35" s="1"/>
  <c r="T303" i="35" a="1"/>
  <c r="T303" i="35" s="1"/>
  <c r="T295" i="35" a="1"/>
  <c r="T295" i="35" s="1"/>
  <c r="T287" i="35" a="1"/>
  <c r="T287" i="35" s="1"/>
  <c r="T279" i="35" a="1"/>
  <c r="T279" i="35" s="1"/>
  <c r="T271" i="35" a="1"/>
  <c r="T271" i="35" s="1"/>
  <c r="T263" i="35" a="1"/>
  <c r="T263" i="35" s="1"/>
  <c r="T255" i="35" a="1"/>
  <c r="T255" i="35" s="1"/>
  <c r="T247" i="35" a="1"/>
  <c r="T247" i="35" s="1"/>
  <c r="T239" i="35" a="1"/>
  <c r="T239" i="35" s="1"/>
  <c r="T512" i="35" a="1"/>
  <c r="T512" i="35" s="1"/>
  <c r="T504" i="35" a="1"/>
  <c r="T504" i="35" s="1"/>
  <c r="T496" i="35" a="1"/>
  <c r="T496" i="35" s="1"/>
  <c r="T488" i="35" a="1"/>
  <c r="T488" i="35" s="1"/>
  <c r="T481" i="35" a="1"/>
  <c r="T481" i="35" s="1"/>
  <c r="T473" i="35" a="1"/>
  <c r="T473" i="35" s="1"/>
  <c r="T465" i="35" a="1"/>
  <c r="T465" i="35" s="1"/>
  <c r="T457" i="35" a="1"/>
  <c r="T457" i="35" s="1"/>
  <c r="T449" i="35" a="1"/>
  <c r="T449" i="35" s="1"/>
  <c r="T441" i="35" a="1"/>
  <c r="T441" i="35" s="1"/>
  <c r="T433" i="35" a="1"/>
  <c r="T433" i="35" s="1"/>
  <c r="T425" i="35" a="1"/>
  <c r="T425" i="35" s="1"/>
  <c r="T417" i="35" a="1"/>
  <c r="T417" i="35" s="1"/>
  <c r="T409" i="35" a="1"/>
  <c r="T409" i="35" s="1"/>
  <c r="T402" i="35" a="1"/>
  <c r="T402" i="35" s="1"/>
  <c r="T394" i="35" a="1"/>
  <c r="T394" i="35" s="1"/>
  <c r="T386" i="35" a="1"/>
  <c r="T386" i="35" s="1"/>
  <c r="T373" i="35" a="1"/>
  <c r="T373" i="35" s="1"/>
  <c r="T365" i="35" a="1"/>
  <c r="T365" i="35" s="1"/>
  <c r="T357" i="35" a="1"/>
  <c r="T357" i="35" s="1"/>
  <c r="T349" i="35" a="1"/>
  <c r="T349" i="35" s="1"/>
  <c r="T341" i="35" a="1"/>
  <c r="T341" i="35" s="1"/>
  <c r="T333" i="35" a="1"/>
  <c r="T333" i="35" s="1"/>
  <c r="T325" i="35" a="1"/>
  <c r="T325" i="35" s="1"/>
  <c r="T310" i="35" a="1"/>
  <c r="T310" i="35" s="1"/>
  <c r="T302" i="35" a="1"/>
  <c r="T302" i="35" s="1"/>
  <c r="T294" i="35" a="1"/>
  <c r="T294" i="35" s="1"/>
  <c r="T286" i="35" a="1"/>
  <c r="T286" i="35" s="1"/>
  <c r="T278" i="35" a="1"/>
  <c r="T278" i="35" s="1"/>
  <c r="T270" i="35" a="1"/>
  <c r="T270" i="35" s="1"/>
  <c r="T262" i="35" a="1"/>
  <c r="T262" i="35" s="1"/>
  <c r="T254" i="35" a="1"/>
  <c r="T254" i="35" s="1"/>
  <c r="T246" i="35" a="1"/>
  <c r="T246" i="35" s="1"/>
  <c r="T238" i="35" a="1"/>
  <c r="T238" i="35" s="1"/>
  <c r="T511" i="35" a="1"/>
  <c r="T511" i="35" s="1"/>
  <c r="T503" i="35" a="1"/>
  <c r="T503" i="35" s="1"/>
  <c r="T495" i="35" a="1"/>
  <c r="T495" i="35" s="1"/>
  <c r="T487" i="35" a="1"/>
  <c r="T487" i="35" s="1"/>
  <c r="T480" i="35" a="1"/>
  <c r="T480" i="35" s="1"/>
  <c r="T472" i="35" a="1"/>
  <c r="T472" i="35" s="1"/>
  <c r="T464" i="35" a="1"/>
  <c r="T464" i="35" s="1"/>
  <c r="T456" i="35" a="1"/>
  <c r="T456" i="35" s="1"/>
  <c r="T448" i="35" a="1"/>
  <c r="T448" i="35" s="1"/>
  <c r="T440" i="35" a="1"/>
  <c r="T440" i="35" s="1"/>
  <c r="T432" i="35" a="1"/>
  <c r="T432" i="35" s="1"/>
  <c r="T424" i="35" a="1"/>
  <c r="T424" i="35" s="1"/>
  <c r="T416" i="35" a="1"/>
  <c r="T416" i="35" s="1"/>
  <c r="T408" i="35" a="1"/>
  <c r="T408" i="35" s="1"/>
  <c r="T401" i="35" a="1"/>
  <c r="T401" i="35" s="1"/>
  <c r="T393" i="35" a="1"/>
  <c r="T393" i="35" s="1"/>
  <c r="T385" i="35" a="1"/>
  <c r="T385" i="35" s="1"/>
  <c r="T372" i="35" a="1"/>
  <c r="T372" i="35" s="1"/>
  <c r="T364" i="35" a="1"/>
  <c r="T364" i="35" s="1"/>
  <c r="T356" i="35" a="1"/>
  <c r="T356" i="35" s="1"/>
  <c r="T348" i="35" a="1"/>
  <c r="T348" i="35" s="1"/>
  <c r="T340" i="35" a="1"/>
  <c r="T340" i="35" s="1"/>
  <c r="T332" i="35" a="1"/>
  <c r="T332" i="35" s="1"/>
  <c r="T324" i="35" a="1"/>
  <c r="T324" i="35" s="1"/>
  <c r="T317" i="35" a="1"/>
  <c r="T317" i="35" s="1"/>
  <c r="T309" i="35" a="1"/>
  <c r="T309" i="35" s="1"/>
  <c r="T301" i="35" a="1"/>
  <c r="T301" i="35" s="1"/>
  <c r="T293" i="35" a="1"/>
  <c r="T293" i="35" s="1"/>
  <c r="T285" i="35" a="1"/>
  <c r="T285" i="35" s="1"/>
  <c r="T277" i="35" a="1"/>
  <c r="T277" i="35" s="1"/>
  <c r="T269" i="35" a="1"/>
  <c r="T269" i="35" s="1"/>
  <c r="T261" i="35" a="1"/>
  <c r="T261" i="35" s="1"/>
  <c r="T253" i="35" a="1"/>
  <c r="T253" i="35" s="1"/>
  <c r="T245" i="35" a="1"/>
  <c r="T245" i="35" s="1"/>
  <c r="T237" i="35" a="1"/>
  <c r="T237" i="35" s="1"/>
  <c r="T509" i="35" a="1"/>
  <c r="T509" i="35" s="1"/>
  <c r="T501" i="35" a="1"/>
  <c r="T501" i="35" s="1"/>
  <c r="T493" i="35" a="1"/>
  <c r="T493" i="35" s="1"/>
  <c r="T478" i="35" a="1"/>
  <c r="T478" i="35" s="1"/>
  <c r="T470" i="35" a="1"/>
  <c r="T470" i="35" s="1"/>
  <c r="T462" i="35" a="1"/>
  <c r="T462" i="35" s="1"/>
  <c r="T454" i="35" a="1"/>
  <c r="T454" i="35" s="1"/>
  <c r="T446" i="35" a="1"/>
  <c r="T446" i="35" s="1"/>
  <c r="T438" i="35" a="1"/>
  <c r="T438" i="35" s="1"/>
  <c r="T430" i="35" a="1"/>
  <c r="T430" i="35" s="1"/>
  <c r="T422" i="35" a="1"/>
  <c r="T422" i="35" s="1"/>
  <c r="T414" i="35" a="1"/>
  <c r="T414" i="35" s="1"/>
  <c r="T406" i="35" a="1"/>
  <c r="T406" i="35" s="1"/>
  <c r="T399" i="35" a="1"/>
  <c r="T399" i="35" s="1"/>
  <c r="T391" i="35" a="1"/>
  <c r="T391" i="35" s="1"/>
  <c r="T383" i="35" a="1"/>
  <c r="T383" i="35" s="1"/>
  <c r="T378" i="35" a="1"/>
  <c r="T378" i="35" s="1"/>
  <c r="T370" i="35" a="1"/>
  <c r="T370" i="35" s="1"/>
  <c r="T362" i="35" a="1"/>
  <c r="T362" i="35" s="1"/>
  <c r="T354" i="35" a="1"/>
  <c r="T354" i="35" s="1"/>
  <c r="T346" i="35" a="1"/>
  <c r="T346" i="35" s="1"/>
  <c r="T338" i="35" a="1"/>
  <c r="T338" i="35" s="1"/>
  <c r="T330" i="35" a="1"/>
  <c r="T330" i="35" s="1"/>
  <c r="T322" i="35" a="1"/>
  <c r="T322" i="35" s="1"/>
  <c r="T315" i="35" a="1"/>
  <c r="T315" i="35" s="1"/>
  <c r="T307" i="35" a="1"/>
  <c r="T307" i="35" s="1"/>
  <c r="T299" i="35" a="1"/>
  <c r="T299" i="35" s="1"/>
  <c r="T291" i="35" a="1"/>
  <c r="T291" i="35" s="1"/>
  <c r="T283" i="35" a="1"/>
  <c r="T283" i="35" s="1"/>
  <c r="T275" i="35" a="1"/>
  <c r="T275" i="35" s="1"/>
  <c r="T267" i="35" a="1"/>
  <c r="T267" i="35" s="1"/>
  <c r="T259" i="35" a="1"/>
  <c r="T259" i="35" s="1"/>
  <c r="T251" i="35" a="1"/>
  <c r="T251" i="35" s="1"/>
  <c r="T243" i="35" a="1"/>
  <c r="T243" i="35" s="1"/>
  <c r="T235" i="35" a="1"/>
  <c r="T235" i="35" s="1"/>
  <c r="T494" i="35" a="1"/>
  <c r="T494" i="35" s="1"/>
  <c r="T463" i="35" a="1"/>
  <c r="T463" i="35" s="1"/>
  <c r="T431" i="35" a="1"/>
  <c r="T431" i="35" s="1"/>
  <c r="T400" i="35" a="1"/>
  <c r="T400" i="35" s="1"/>
  <c r="T371" i="35" a="1"/>
  <c r="T371" i="35" s="1"/>
  <c r="T339" i="35" a="1"/>
  <c r="T339" i="35" s="1"/>
  <c r="T308" i="35" a="1"/>
  <c r="T308" i="35" s="1"/>
  <c r="T276" i="35" a="1"/>
  <c r="T276" i="35" s="1"/>
  <c r="T244" i="35" a="1"/>
  <c r="T244" i="35" s="1"/>
  <c r="T229" i="35" a="1"/>
  <c r="T229" i="35" s="1"/>
  <c r="T221" i="35" a="1"/>
  <c r="T221" i="35" s="1"/>
  <c r="T213" i="35" a="1"/>
  <c r="T213" i="35" s="1"/>
  <c r="T205" i="35" a="1"/>
  <c r="T205" i="35" s="1"/>
  <c r="T197" i="35" a="1"/>
  <c r="T197" i="35" s="1"/>
  <c r="T189" i="35" a="1"/>
  <c r="T189" i="35" s="1"/>
  <c r="T181" i="35" a="1"/>
  <c r="T181" i="35" s="1"/>
  <c r="T173" i="35" a="1"/>
  <c r="T173" i="35" s="1"/>
  <c r="T165" i="35" a="1"/>
  <c r="T165" i="35" s="1"/>
  <c r="T157" i="35" a="1"/>
  <c r="T157" i="35" s="1"/>
  <c r="T149" i="35" a="1"/>
  <c r="T149" i="35" s="1"/>
  <c r="T141" i="35" a="1"/>
  <c r="T141" i="35" s="1"/>
  <c r="T133" i="35" a="1"/>
  <c r="T133" i="35" s="1"/>
  <c r="T125" i="35" a="1"/>
  <c r="T125" i="35" s="1"/>
  <c r="T117" i="35" a="1"/>
  <c r="T117" i="35" s="1"/>
  <c r="T109" i="35" a="1"/>
  <c r="T109" i="35" s="1"/>
  <c r="T101" i="35" a="1"/>
  <c r="T101" i="35" s="1"/>
  <c r="T93" i="35" a="1"/>
  <c r="T93" i="35" s="1"/>
  <c r="T85" i="35" a="1"/>
  <c r="T85" i="35" s="1"/>
  <c r="T70" i="35" a="1"/>
  <c r="T70" i="35" s="1"/>
  <c r="T63" i="35" a="1"/>
  <c r="T63" i="35" s="1"/>
  <c r="T55" i="35" a="1"/>
  <c r="T55" i="35" s="1"/>
  <c r="T47" i="35" a="1"/>
  <c r="T47" i="35" s="1"/>
  <c r="T39" i="35" a="1"/>
  <c r="T39" i="35" s="1"/>
  <c r="T31" i="35" a="1"/>
  <c r="T31" i="35" s="1"/>
  <c r="T23" i="35" a="1"/>
  <c r="T23" i="35" s="1"/>
  <c r="T15" i="35" a="1"/>
  <c r="T15" i="35" s="1"/>
  <c r="T492" i="35" a="1"/>
  <c r="T492" i="35" s="1"/>
  <c r="T461" i="35" a="1"/>
  <c r="T461" i="35" s="1"/>
  <c r="T429" i="35" a="1"/>
  <c r="T429" i="35" s="1"/>
  <c r="T398" i="35" a="1"/>
  <c r="T398" i="35" s="1"/>
  <c r="T369" i="35" a="1"/>
  <c r="T369" i="35" s="1"/>
  <c r="T337" i="35" a="1"/>
  <c r="T337" i="35" s="1"/>
  <c r="T306" i="35" a="1"/>
  <c r="T306" i="35" s="1"/>
  <c r="T274" i="35" a="1"/>
  <c r="T274" i="35" s="1"/>
  <c r="T242" i="35" a="1"/>
  <c r="T242" i="35" s="1"/>
  <c r="T228" i="35" a="1"/>
  <c r="T228" i="35" s="1"/>
  <c r="T220" i="35" a="1"/>
  <c r="T220" i="35" s="1"/>
  <c r="T212" i="35" a="1"/>
  <c r="T212" i="35" s="1"/>
  <c r="T204" i="35" a="1"/>
  <c r="T204" i="35" s="1"/>
  <c r="T196" i="35" a="1"/>
  <c r="T196" i="35" s="1"/>
  <c r="T188" i="35" a="1"/>
  <c r="T188" i="35" s="1"/>
  <c r="T180" i="35" a="1"/>
  <c r="T180" i="35" s="1"/>
  <c r="T172" i="35" a="1"/>
  <c r="T172" i="35" s="1"/>
  <c r="T164" i="35" a="1"/>
  <c r="T164" i="35" s="1"/>
  <c r="T156" i="35" a="1"/>
  <c r="T156" i="35" s="1"/>
  <c r="T148" i="35" a="1"/>
  <c r="T148" i="35" s="1"/>
  <c r="T140" i="35" a="1"/>
  <c r="T140" i="35" s="1"/>
  <c r="T132" i="35" a="1"/>
  <c r="T132" i="35" s="1"/>
  <c r="T124" i="35" a="1"/>
  <c r="T124" i="35" s="1"/>
  <c r="T116" i="35" a="1"/>
  <c r="T116" i="35" s="1"/>
  <c r="T108" i="35" a="1"/>
  <c r="T108" i="35" s="1"/>
  <c r="T100" i="35" a="1"/>
  <c r="T100" i="35" s="1"/>
  <c r="T92" i="35" a="1"/>
  <c r="T92" i="35" s="1"/>
  <c r="T84" i="35" a="1"/>
  <c r="T84" i="35" s="1"/>
  <c r="T77" i="35" a="1"/>
  <c r="T77" i="35" s="1"/>
  <c r="T69" i="35" a="1"/>
  <c r="T69" i="35" s="1"/>
  <c r="T62" i="35" a="1"/>
  <c r="T62" i="35" s="1"/>
  <c r="T54" i="35" a="1"/>
  <c r="T54" i="35" s="1"/>
  <c r="T46" i="35" a="1"/>
  <c r="T46" i="35" s="1"/>
  <c r="T38" i="35" a="1"/>
  <c r="T38" i="35" s="1"/>
  <c r="T30" i="35" a="1"/>
  <c r="T30" i="35" s="1"/>
  <c r="T22" i="35" a="1"/>
  <c r="T22" i="35" s="1"/>
  <c r="T14" i="35" a="1"/>
  <c r="T14" i="35" s="1"/>
  <c r="T486" i="35" a="1"/>
  <c r="T486" i="35" s="1"/>
  <c r="T455" i="35" a="1"/>
  <c r="T455" i="35" s="1"/>
  <c r="T423" i="35" a="1"/>
  <c r="T423" i="35" s="1"/>
  <c r="T392" i="35" a="1"/>
  <c r="T392" i="35" s="1"/>
  <c r="T363" i="35" a="1"/>
  <c r="T363" i="35" s="1"/>
  <c r="T331" i="35" a="1"/>
  <c r="T331" i="35" s="1"/>
  <c r="T300" i="35" a="1"/>
  <c r="T300" i="35" s="1"/>
  <c r="T268" i="35" a="1"/>
  <c r="T268" i="35" s="1"/>
  <c r="T236" i="35" a="1"/>
  <c r="T236" i="35" s="1"/>
  <c r="T227" i="35" a="1"/>
  <c r="T227" i="35" s="1"/>
  <c r="T219" i="35" a="1"/>
  <c r="T219" i="35" s="1"/>
  <c r="T211" i="35" a="1"/>
  <c r="T211" i="35" s="1"/>
  <c r="T203" i="35" a="1"/>
  <c r="T203" i="35" s="1"/>
  <c r="T195" i="35" a="1"/>
  <c r="T195" i="35" s="1"/>
  <c r="T187" i="35" a="1"/>
  <c r="T187" i="35" s="1"/>
  <c r="T179" i="35" a="1"/>
  <c r="T179" i="35" s="1"/>
  <c r="T171" i="35" a="1"/>
  <c r="T171" i="35" s="1"/>
  <c r="T163" i="35" a="1"/>
  <c r="T163" i="35" s="1"/>
  <c r="T155" i="35" a="1"/>
  <c r="T155" i="35" s="1"/>
  <c r="T147" i="35" a="1"/>
  <c r="T147" i="35" s="1"/>
  <c r="T139" i="35" a="1"/>
  <c r="T139" i="35" s="1"/>
  <c r="T131" i="35" a="1"/>
  <c r="T131" i="35" s="1"/>
  <c r="T123" i="35" a="1"/>
  <c r="T123" i="35" s="1"/>
  <c r="T115" i="35" a="1"/>
  <c r="T115" i="35" s="1"/>
  <c r="T107" i="35" a="1"/>
  <c r="T107" i="35" s="1"/>
  <c r="T99" i="35" a="1"/>
  <c r="T99" i="35" s="1"/>
  <c r="T91" i="35" a="1"/>
  <c r="T91" i="35" s="1"/>
  <c r="T83" i="35" a="1"/>
  <c r="T83" i="35" s="1"/>
  <c r="T76" i="35" a="1"/>
  <c r="T76" i="35" s="1"/>
  <c r="T68" i="35" a="1"/>
  <c r="T68" i="35" s="1"/>
  <c r="T61" i="35" a="1"/>
  <c r="T61" i="35" s="1"/>
  <c r="T53" i="35" a="1"/>
  <c r="T53" i="35" s="1"/>
  <c r="T45" i="35" a="1"/>
  <c r="T45" i="35" s="1"/>
  <c r="T37" i="35" a="1"/>
  <c r="T37" i="35" s="1"/>
  <c r="T29" i="35" a="1"/>
  <c r="T29" i="35" s="1"/>
  <c r="T21" i="35" a="1"/>
  <c r="T21" i="35" s="1"/>
  <c r="T13" i="35" a="1"/>
  <c r="T13" i="35" s="1"/>
  <c r="T485" i="35" a="1"/>
  <c r="T485" i="35" s="1"/>
  <c r="T453" i="35" a="1"/>
  <c r="T453" i="35" s="1"/>
  <c r="T421" i="35" a="1"/>
  <c r="T421" i="35" s="1"/>
  <c r="T390" i="35" a="1"/>
  <c r="T390" i="35" s="1"/>
  <c r="T361" i="35" a="1"/>
  <c r="T361" i="35" s="1"/>
  <c r="T329" i="35" a="1"/>
  <c r="T329" i="35" s="1"/>
  <c r="T298" i="35" a="1"/>
  <c r="T298" i="35" s="1"/>
  <c r="T266" i="35" a="1"/>
  <c r="T266" i="35" s="1"/>
  <c r="T234" i="35" a="1"/>
  <c r="T234" i="35" s="1"/>
  <c r="T226" i="35" a="1"/>
  <c r="T226" i="35" s="1"/>
  <c r="T218" i="35" a="1"/>
  <c r="T218" i="35" s="1"/>
  <c r="T210" i="35" a="1"/>
  <c r="T210" i="35" s="1"/>
  <c r="T202" i="35" a="1"/>
  <c r="T202" i="35" s="1"/>
  <c r="T194" i="35" a="1"/>
  <c r="T194" i="35" s="1"/>
  <c r="T186" i="35" a="1"/>
  <c r="T186" i="35" s="1"/>
  <c r="T178" i="35" a="1"/>
  <c r="T178" i="35" s="1"/>
  <c r="T170" i="35" a="1"/>
  <c r="T170" i="35" s="1"/>
  <c r="T162" i="35" a="1"/>
  <c r="T162" i="35" s="1"/>
  <c r="T154" i="35" a="1"/>
  <c r="T154" i="35" s="1"/>
  <c r="T146" i="35" a="1"/>
  <c r="T146" i="35" s="1"/>
  <c r="T138" i="35" a="1"/>
  <c r="T138" i="35" s="1"/>
  <c r="T130" i="35" a="1"/>
  <c r="T130" i="35" s="1"/>
  <c r="T122" i="35" a="1"/>
  <c r="T122" i="35" s="1"/>
  <c r="T114" i="35" a="1"/>
  <c r="T114" i="35" s="1"/>
  <c r="T106" i="35" a="1"/>
  <c r="T106" i="35" s="1"/>
  <c r="T98" i="35" a="1"/>
  <c r="T98" i="35" s="1"/>
  <c r="T90" i="35" a="1"/>
  <c r="T90" i="35" s="1"/>
  <c r="T82" i="35" a="1"/>
  <c r="T82" i="35" s="1"/>
  <c r="T75" i="35" a="1"/>
  <c r="T75" i="35" s="1"/>
  <c r="T67" i="35" a="1"/>
  <c r="T67" i="35" s="1"/>
  <c r="T60" i="35" a="1"/>
  <c r="T60" i="35" s="1"/>
  <c r="T52" i="35" a="1"/>
  <c r="T52" i="35" s="1"/>
  <c r="T44" i="35" a="1"/>
  <c r="T44" i="35" s="1"/>
  <c r="T36" i="35" a="1"/>
  <c r="T36" i="35" s="1"/>
  <c r="T28" i="35" a="1"/>
  <c r="T28" i="35" s="1"/>
  <c r="T20" i="35" a="1"/>
  <c r="T20" i="35" s="1"/>
  <c r="T510" i="35" a="1"/>
  <c r="T510" i="35" s="1"/>
  <c r="T479" i="35" a="1"/>
  <c r="T479" i="35" s="1"/>
  <c r="T447" i="35" a="1"/>
  <c r="T447" i="35" s="1"/>
  <c r="T415" i="35" a="1"/>
  <c r="T415" i="35" s="1"/>
  <c r="T384" i="35" a="1"/>
  <c r="T384" i="35" s="1"/>
  <c r="T355" i="35" a="1"/>
  <c r="T355" i="35" s="1"/>
  <c r="T323" i="35" a="1"/>
  <c r="T323" i="35" s="1"/>
  <c r="T292" i="35" a="1"/>
  <c r="T292" i="35" s="1"/>
  <c r="T260" i="35" a="1"/>
  <c r="T260" i="35" s="1"/>
  <c r="T233" i="35" a="1"/>
  <c r="T233" i="35" s="1"/>
  <c r="T225" i="35" a="1"/>
  <c r="T225" i="35" s="1"/>
  <c r="T217" i="35" a="1"/>
  <c r="T217" i="35" s="1"/>
  <c r="T209" i="35" a="1"/>
  <c r="T209" i="35" s="1"/>
  <c r="T201" i="35" a="1"/>
  <c r="T201" i="35" s="1"/>
  <c r="T193" i="35" a="1"/>
  <c r="T193" i="35" s="1"/>
  <c r="T185" i="35" a="1"/>
  <c r="T185" i="35" s="1"/>
  <c r="T177" i="35" a="1"/>
  <c r="T177" i="35" s="1"/>
  <c r="T169" i="35" a="1"/>
  <c r="T169" i="35" s="1"/>
  <c r="T161" i="35" a="1"/>
  <c r="T161" i="35" s="1"/>
  <c r="T153" i="35" a="1"/>
  <c r="T153" i="35" s="1"/>
  <c r="T145" i="35" a="1"/>
  <c r="T145" i="35" s="1"/>
  <c r="T137" i="35" a="1"/>
  <c r="T137" i="35" s="1"/>
  <c r="T129" i="35" a="1"/>
  <c r="T129" i="35" s="1"/>
  <c r="T121" i="35" a="1"/>
  <c r="T121" i="35" s="1"/>
  <c r="T113" i="35" a="1"/>
  <c r="T113" i="35" s="1"/>
  <c r="T105" i="35" a="1"/>
  <c r="T105" i="35" s="1"/>
  <c r="T97" i="35" a="1"/>
  <c r="T97" i="35" s="1"/>
  <c r="T89" i="35" a="1"/>
  <c r="T89" i="35" s="1"/>
  <c r="T81" i="35" a="1"/>
  <c r="T81" i="35" s="1"/>
  <c r="T74" i="35" a="1"/>
  <c r="T74" i="35" s="1"/>
  <c r="T66" i="35" a="1"/>
  <c r="T66" i="35" s="1"/>
  <c r="T59" i="35" a="1"/>
  <c r="T59" i="35" s="1"/>
  <c r="T51" i="35" a="1"/>
  <c r="T51" i="35" s="1"/>
  <c r="T43" i="35" a="1"/>
  <c r="T43" i="35" s="1"/>
  <c r="T35" i="35" a="1"/>
  <c r="T35" i="35" s="1"/>
  <c r="T27" i="35" a="1"/>
  <c r="T27" i="35" s="1"/>
  <c r="T19" i="35" a="1"/>
  <c r="T19" i="35" s="1"/>
  <c r="T502" i="35" a="1"/>
  <c r="T502" i="35" s="1"/>
  <c r="T471" i="35" a="1"/>
  <c r="T471" i="35" s="1"/>
  <c r="T439" i="35" a="1"/>
  <c r="T439" i="35" s="1"/>
  <c r="T407" i="35" a="1"/>
  <c r="T407" i="35" s="1"/>
  <c r="T379" i="35" a="1"/>
  <c r="T379" i="35" s="1"/>
  <c r="T347" i="35" a="1"/>
  <c r="T347" i="35" s="1"/>
  <c r="T316" i="35" a="1"/>
  <c r="T316" i="35" s="1"/>
  <c r="T284" i="35" a="1"/>
  <c r="T284" i="35" s="1"/>
  <c r="T252" i="35" a="1"/>
  <c r="T252" i="35" s="1"/>
  <c r="T231" i="35" a="1"/>
  <c r="T231" i="35" s="1"/>
  <c r="T223" i="35" a="1"/>
  <c r="T223" i="35" s="1"/>
  <c r="T215" i="35" a="1"/>
  <c r="T215" i="35" s="1"/>
  <c r="T207" i="35" a="1"/>
  <c r="T207" i="35" s="1"/>
  <c r="T199" i="35" a="1"/>
  <c r="T199" i="35" s="1"/>
  <c r="T191" i="35" a="1"/>
  <c r="T191" i="35" s="1"/>
  <c r="T183" i="35" a="1"/>
  <c r="T183" i="35" s="1"/>
  <c r="T175" i="35" a="1"/>
  <c r="T175" i="35" s="1"/>
  <c r="T167" i="35" a="1"/>
  <c r="T167" i="35" s="1"/>
  <c r="T159" i="35" a="1"/>
  <c r="T159" i="35" s="1"/>
  <c r="T151" i="35" a="1"/>
  <c r="T151" i="35" s="1"/>
  <c r="T143" i="35" a="1"/>
  <c r="T143" i="35" s="1"/>
  <c r="T135" i="35" a="1"/>
  <c r="T135" i="35" s="1"/>
  <c r="T127" i="35" a="1"/>
  <c r="T127" i="35" s="1"/>
  <c r="T119" i="35" a="1"/>
  <c r="T119" i="35" s="1"/>
  <c r="T111" i="35" a="1"/>
  <c r="T111" i="35" s="1"/>
  <c r="T103" i="35" a="1"/>
  <c r="T103" i="35" s="1"/>
  <c r="T95" i="35" a="1"/>
  <c r="T95" i="35" s="1"/>
  <c r="T87" i="35" a="1"/>
  <c r="T87" i="35" s="1"/>
  <c r="T79" i="35" a="1"/>
  <c r="T79" i="35" s="1"/>
  <c r="T72" i="35" a="1"/>
  <c r="T72" i="35" s="1"/>
  <c r="T65" i="35" a="1"/>
  <c r="T65" i="35" s="1"/>
  <c r="T57" i="35" a="1"/>
  <c r="T57" i="35" s="1"/>
  <c r="T49" i="35" a="1"/>
  <c r="T49" i="35" s="1"/>
  <c r="T41" i="35" a="1"/>
  <c r="T41" i="35" s="1"/>
  <c r="T33" i="35" a="1"/>
  <c r="T33" i="35" s="1"/>
  <c r="T25" i="35" a="1"/>
  <c r="T25" i="35" s="1"/>
  <c r="T17" i="35" a="1"/>
  <c r="T17" i="35" s="1"/>
  <c r="T500" i="35" a="1"/>
  <c r="T500" i="35" s="1"/>
  <c r="T469" i="35" a="1"/>
  <c r="T469" i="35" s="1"/>
  <c r="T437" i="35" a="1"/>
  <c r="T437" i="35" s="1"/>
  <c r="T405" i="35" a="1"/>
  <c r="T405" i="35" s="1"/>
  <c r="T377" i="35" a="1"/>
  <c r="T377" i="35" s="1"/>
  <c r="T345" i="35" a="1"/>
  <c r="T345" i="35" s="1"/>
  <c r="T314" i="35" a="1"/>
  <c r="T314" i="35" s="1"/>
  <c r="T282" i="35" a="1"/>
  <c r="T282" i="35" s="1"/>
  <c r="T250" i="35" a="1"/>
  <c r="T250" i="35" s="1"/>
  <c r="T230" i="35" a="1"/>
  <c r="T230" i="35" s="1"/>
  <c r="T222" i="35" a="1"/>
  <c r="T222" i="35" s="1"/>
  <c r="T214" i="35" a="1"/>
  <c r="T214" i="35" s="1"/>
  <c r="T206" i="35" a="1"/>
  <c r="T206" i="35" s="1"/>
  <c r="T198" i="35" a="1"/>
  <c r="T198" i="35" s="1"/>
  <c r="T190" i="35" a="1"/>
  <c r="T190" i="35" s="1"/>
  <c r="T182" i="35" a="1"/>
  <c r="T182" i="35" s="1"/>
  <c r="T174" i="35" a="1"/>
  <c r="T174" i="35" s="1"/>
  <c r="T166" i="35" a="1"/>
  <c r="T166" i="35" s="1"/>
  <c r="T158" i="35" a="1"/>
  <c r="T158" i="35" s="1"/>
  <c r="T150" i="35" a="1"/>
  <c r="T150" i="35" s="1"/>
  <c r="T142" i="35" a="1"/>
  <c r="T142" i="35" s="1"/>
  <c r="T134" i="35" a="1"/>
  <c r="T134" i="35" s="1"/>
  <c r="T126" i="35" a="1"/>
  <c r="T126" i="35" s="1"/>
  <c r="T118" i="35" a="1"/>
  <c r="T118" i="35" s="1"/>
  <c r="T110" i="35" a="1"/>
  <c r="T110" i="35" s="1"/>
  <c r="T102" i="35" a="1"/>
  <c r="T102" i="35" s="1"/>
  <c r="T94" i="35" a="1"/>
  <c r="T94" i="35" s="1"/>
  <c r="T86" i="35" a="1"/>
  <c r="T86" i="35" s="1"/>
  <c r="T78" i="35" a="1"/>
  <c r="T78" i="35" s="1"/>
  <c r="T71" i="35" a="1"/>
  <c r="T71" i="35" s="1"/>
  <c r="T64" i="35" a="1"/>
  <c r="T64" i="35" s="1"/>
  <c r="T56" i="35" a="1"/>
  <c r="T56" i="35" s="1"/>
  <c r="T48" i="35" a="1"/>
  <c r="T48" i="35" s="1"/>
  <c r="T40" i="35" a="1"/>
  <c r="T40" i="35" s="1"/>
  <c r="T32" i="35" a="1"/>
  <c r="T32" i="35" s="1"/>
  <c r="T24" i="35" a="1"/>
  <c r="T24" i="35" s="1"/>
  <c r="T16" i="35" a="1"/>
  <c r="T16" i="35" s="1"/>
  <c r="T290" i="35" a="1"/>
  <c r="T290" i="35" s="1"/>
  <c r="T184" i="35" a="1"/>
  <c r="T184" i="35" s="1"/>
  <c r="T120" i="35" a="1"/>
  <c r="T120" i="35" s="1"/>
  <c r="T58" i="35" a="1"/>
  <c r="T58" i="35" s="1"/>
  <c r="T508" i="35" a="1"/>
  <c r="T508" i="35" s="1"/>
  <c r="T258" i="35" a="1"/>
  <c r="T258" i="35" s="1"/>
  <c r="T176" i="35" a="1"/>
  <c r="T176" i="35" s="1"/>
  <c r="T112" i="35" a="1"/>
  <c r="T112" i="35" s="1"/>
  <c r="T50" i="35" a="1"/>
  <c r="T50" i="35" s="1"/>
  <c r="T477" i="35" a="1"/>
  <c r="T477" i="35" s="1"/>
  <c r="T232" i="35" a="1"/>
  <c r="T232" i="35" s="1"/>
  <c r="T168" i="35" a="1"/>
  <c r="T168" i="35" s="1"/>
  <c r="T104" i="35" a="1"/>
  <c r="T104" i="35" s="1"/>
  <c r="T42" i="35" a="1"/>
  <c r="T42" i="35" s="1"/>
  <c r="T445" i="35" a="1"/>
  <c r="T445" i="35" s="1"/>
  <c r="T224" i="35" a="1"/>
  <c r="T224" i="35" s="1"/>
  <c r="T160" i="35" a="1"/>
  <c r="T160" i="35" s="1"/>
  <c r="T96" i="35" a="1"/>
  <c r="T96" i="35" s="1"/>
  <c r="T34" i="35" a="1"/>
  <c r="T34" i="35" s="1"/>
  <c r="T413" i="35" a="1"/>
  <c r="T413" i="35" s="1"/>
  <c r="T216" i="35" a="1"/>
  <c r="T216" i="35" s="1"/>
  <c r="T152" i="35" a="1"/>
  <c r="T152" i="35" s="1"/>
  <c r="T88" i="35" a="1"/>
  <c r="T88" i="35" s="1"/>
  <c r="T26" i="35" a="1"/>
  <c r="T26" i="35" s="1"/>
  <c r="T382" i="35" a="1"/>
  <c r="T382" i="35" s="1"/>
  <c r="T208" i="35" a="1"/>
  <c r="T208" i="35" s="1"/>
  <c r="T144" i="35" a="1"/>
  <c r="T144" i="35" s="1"/>
  <c r="T80" i="35" a="1"/>
  <c r="T80" i="35" s="1"/>
  <c r="T18" i="35" a="1"/>
  <c r="T18" i="35" s="1"/>
  <c r="T353" i="35" a="1"/>
  <c r="T353" i="35" s="1"/>
  <c r="T200" i="35" a="1"/>
  <c r="T200" i="35" s="1"/>
  <c r="T136" i="35" a="1"/>
  <c r="T136" i="35" s="1"/>
  <c r="T73" i="35" a="1"/>
  <c r="T73" i="35" s="1"/>
  <c r="T321" i="35" a="1"/>
  <c r="T321" i="35" s="1"/>
  <c r="T192" i="35" a="1"/>
  <c r="T192" i="35" s="1"/>
  <c r="T128" i="35" a="1"/>
  <c r="T128" i="35" s="1"/>
  <c r="V128" i="35" l="1"/>
  <c r="U128" i="35"/>
  <c r="W128" i="35"/>
  <c r="W174" i="35"/>
  <c r="V174" i="35"/>
  <c r="U174" i="35"/>
  <c r="W97" i="35"/>
  <c r="V97" i="35"/>
  <c r="U97" i="35"/>
  <c r="U83" i="35"/>
  <c r="W83" i="35"/>
  <c r="V83" i="35"/>
  <c r="W492" i="35"/>
  <c r="V492" i="35"/>
  <c r="U492" i="35"/>
  <c r="W446" i="35"/>
  <c r="V446" i="35"/>
  <c r="U446" i="35"/>
  <c r="W417" i="35"/>
  <c r="V417" i="35"/>
  <c r="U417" i="35"/>
  <c r="W466" i="35"/>
  <c r="V466" i="35"/>
  <c r="U466" i="35"/>
  <c r="W281" i="35"/>
  <c r="V281" i="35"/>
  <c r="U281" i="35"/>
  <c r="V192" i="35"/>
  <c r="U192" i="35"/>
  <c r="W192" i="35"/>
  <c r="V144" i="35"/>
  <c r="U144" i="35"/>
  <c r="W144" i="35"/>
  <c r="W34" i="35"/>
  <c r="V34" i="35"/>
  <c r="U34" i="35"/>
  <c r="V232" i="35"/>
  <c r="U232" i="35"/>
  <c r="W232" i="35"/>
  <c r="V120" i="35"/>
  <c r="U120" i="35"/>
  <c r="W120" i="35"/>
  <c r="V56" i="35"/>
  <c r="U56" i="35"/>
  <c r="W56" i="35"/>
  <c r="W118" i="35"/>
  <c r="V118" i="35"/>
  <c r="U118" i="35"/>
  <c r="W182" i="35"/>
  <c r="V182" i="35"/>
  <c r="U182" i="35"/>
  <c r="W282" i="35"/>
  <c r="V282" i="35"/>
  <c r="U282" i="35"/>
  <c r="W17" i="35"/>
  <c r="V17" i="35"/>
  <c r="U17" i="35"/>
  <c r="W79" i="35"/>
  <c r="V79" i="35"/>
  <c r="U79" i="35"/>
  <c r="W143" i="35"/>
  <c r="V143" i="35"/>
  <c r="U143" i="35"/>
  <c r="W207" i="35"/>
  <c r="V207" i="35"/>
  <c r="U207" i="35"/>
  <c r="U379" i="35"/>
  <c r="W379" i="35"/>
  <c r="V379" i="35"/>
  <c r="U43" i="35"/>
  <c r="W43" i="35"/>
  <c r="V43" i="35"/>
  <c r="W105" i="35"/>
  <c r="V105" i="35"/>
  <c r="U105" i="35"/>
  <c r="W169" i="35"/>
  <c r="V169" i="35"/>
  <c r="U169" i="35"/>
  <c r="W233" i="35"/>
  <c r="V233" i="35"/>
  <c r="U233" i="35"/>
  <c r="W479" i="35"/>
  <c r="V479" i="35"/>
  <c r="U479" i="35"/>
  <c r="U67" i="35"/>
  <c r="W67" i="35"/>
  <c r="V67" i="35"/>
  <c r="W130" i="35"/>
  <c r="V130" i="35"/>
  <c r="U130" i="35"/>
  <c r="W194" i="35"/>
  <c r="V194" i="35"/>
  <c r="U194" i="35"/>
  <c r="W329" i="35"/>
  <c r="V329" i="35"/>
  <c r="U329" i="35"/>
  <c r="W29" i="35"/>
  <c r="V29" i="35"/>
  <c r="U29" i="35"/>
  <c r="U91" i="35"/>
  <c r="W91" i="35"/>
  <c r="V91" i="35"/>
  <c r="U155" i="35"/>
  <c r="W155" i="35"/>
  <c r="V155" i="35"/>
  <c r="U219" i="35"/>
  <c r="W219" i="35"/>
  <c r="V219" i="35"/>
  <c r="W423" i="35"/>
  <c r="V423" i="35"/>
  <c r="U423" i="35"/>
  <c r="W54" i="35"/>
  <c r="V54" i="35"/>
  <c r="U54" i="35"/>
  <c r="W116" i="35"/>
  <c r="V116" i="35"/>
  <c r="U116" i="35"/>
  <c r="W180" i="35"/>
  <c r="V180" i="35"/>
  <c r="U180" i="35"/>
  <c r="W274" i="35"/>
  <c r="V274" i="35"/>
  <c r="U274" i="35"/>
  <c r="W15" i="35"/>
  <c r="V15" i="35"/>
  <c r="U15" i="35"/>
  <c r="W85" i="35"/>
  <c r="V85" i="35"/>
  <c r="U85" i="35"/>
  <c r="W149" i="35"/>
  <c r="V149" i="35"/>
  <c r="U149" i="35"/>
  <c r="W213" i="35"/>
  <c r="V213" i="35"/>
  <c r="U213" i="35"/>
  <c r="V400" i="35"/>
  <c r="U400" i="35"/>
  <c r="W400" i="35"/>
  <c r="U267" i="35"/>
  <c r="W267" i="35"/>
  <c r="V267" i="35"/>
  <c r="W330" i="35"/>
  <c r="V330" i="35"/>
  <c r="U330" i="35"/>
  <c r="W391" i="35"/>
  <c r="V391" i="35"/>
  <c r="U391" i="35"/>
  <c r="W454" i="35"/>
  <c r="V454" i="35"/>
  <c r="U454" i="35"/>
  <c r="W245" i="35"/>
  <c r="V245" i="35"/>
  <c r="U245" i="35"/>
  <c r="W309" i="35"/>
  <c r="V309" i="35"/>
  <c r="U309" i="35"/>
  <c r="W372" i="35"/>
  <c r="V372" i="35"/>
  <c r="U372" i="35"/>
  <c r="V440" i="35"/>
  <c r="U440" i="35"/>
  <c r="W440" i="35"/>
  <c r="W503" i="35"/>
  <c r="V503" i="35"/>
  <c r="U503" i="35"/>
  <c r="W286" i="35"/>
  <c r="V286" i="35"/>
  <c r="U286" i="35"/>
  <c r="W357" i="35"/>
  <c r="V357" i="35"/>
  <c r="U357" i="35"/>
  <c r="W425" i="35"/>
  <c r="V425" i="35"/>
  <c r="U425" i="35"/>
  <c r="V488" i="35"/>
  <c r="U488" i="35"/>
  <c r="W488" i="35"/>
  <c r="W271" i="35"/>
  <c r="V271" i="35"/>
  <c r="U271" i="35"/>
  <c r="W334" i="35"/>
  <c r="V334" i="35"/>
  <c r="U334" i="35"/>
  <c r="W410" i="35"/>
  <c r="V410" i="35"/>
  <c r="U410" i="35"/>
  <c r="W474" i="35"/>
  <c r="V474" i="35"/>
  <c r="U474" i="35"/>
  <c r="V256" i="35"/>
  <c r="U256" i="35"/>
  <c r="W256" i="35"/>
  <c r="W319" i="35"/>
  <c r="V319" i="35"/>
  <c r="U319" i="35"/>
  <c r="W380" i="35"/>
  <c r="V380" i="35"/>
  <c r="U380" i="35"/>
  <c r="U443" i="35"/>
  <c r="W443" i="35"/>
  <c r="V443" i="35"/>
  <c r="W506" i="35"/>
  <c r="V506" i="35"/>
  <c r="U506" i="35"/>
  <c r="W289" i="35"/>
  <c r="V289" i="35"/>
  <c r="U289" i="35"/>
  <c r="V352" i="35"/>
  <c r="U352" i="35"/>
  <c r="W352" i="35"/>
  <c r="W412" i="35"/>
  <c r="V412" i="35"/>
  <c r="U412" i="35"/>
  <c r="W476" i="35"/>
  <c r="V476" i="35"/>
  <c r="U476" i="35"/>
  <c r="W519" i="35"/>
  <c r="V519" i="35"/>
  <c r="U519" i="35"/>
  <c r="AA18" i="36"/>
  <c r="Z18" i="36"/>
  <c r="Y18" i="36"/>
  <c r="W250" i="35"/>
  <c r="V250" i="35"/>
  <c r="U250" i="35"/>
  <c r="W161" i="35"/>
  <c r="V161" i="35"/>
  <c r="U161" i="35"/>
  <c r="W21" i="35"/>
  <c r="V21" i="35"/>
  <c r="U21" i="35"/>
  <c r="W242" i="35"/>
  <c r="V242" i="35"/>
  <c r="U242" i="35"/>
  <c r="W383" i="35"/>
  <c r="V383" i="35"/>
  <c r="U383" i="35"/>
  <c r="W349" i="35"/>
  <c r="V349" i="35"/>
  <c r="U349" i="35"/>
  <c r="V248" i="35"/>
  <c r="U248" i="35"/>
  <c r="W248" i="35"/>
  <c r="W498" i="35"/>
  <c r="V498" i="35"/>
  <c r="U498" i="35"/>
  <c r="W321" i="35"/>
  <c r="V321" i="35"/>
  <c r="U321" i="35"/>
  <c r="V208" i="35"/>
  <c r="U208" i="35"/>
  <c r="W208" i="35"/>
  <c r="V96" i="35"/>
  <c r="U96" i="35"/>
  <c r="W96" i="35"/>
  <c r="W477" i="35"/>
  <c r="V477" i="35"/>
  <c r="U477" i="35"/>
  <c r="V184" i="35"/>
  <c r="U184" i="35"/>
  <c r="W184" i="35"/>
  <c r="V64" i="35"/>
  <c r="U64" i="35"/>
  <c r="W64" i="35"/>
  <c r="W126" i="35"/>
  <c r="V126" i="35"/>
  <c r="U126" i="35"/>
  <c r="W190" i="35"/>
  <c r="V190" i="35"/>
  <c r="U190" i="35"/>
  <c r="W314" i="35"/>
  <c r="V314" i="35"/>
  <c r="U314" i="35"/>
  <c r="W25" i="35"/>
  <c r="V25" i="35"/>
  <c r="U25" i="35"/>
  <c r="W87" i="35"/>
  <c r="V87" i="35"/>
  <c r="U87" i="35"/>
  <c r="W151" i="35"/>
  <c r="V151" i="35"/>
  <c r="U151" i="35"/>
  <c r="W215" i="35"/>
  <c r="V215" i="35"/>
  <c r="U215" i="35"/>
  <c r="W407" i="35"/>
  <c r="V407" i="35"/>
  <c r="U407" i="35"/>
  <c r="U51" i="35"/>
  <c r="W51" i="35"/>
  <c r="V51" i="35"/>
  <c r="W113" i="35"/>
  <c r="V113" i="35"/>
  <c r="U113" i="35"/>
  <c r="W177" i="35"/>
  <c r="V177" i="35"/>
  <c r="U177" i="35"/>
  <c r="W260" i="35"/>
  <c r="V260" i="35"/>
  <c r="U260" i="35"/>
  <c r="W510" i="35"/>
  <c r="V510" i="35"/>
  <c r="U510" i="35"/>
  <c r="U75" i="35"/>
  <c r="W75" i="35"/>
  <c r="V75" i="35"/>
  <c r="W138" i="35"/>
  <c r="V138" i="35"/>
  <c r="U138" i="35"/>
  <c r="W202" i="35"/>
  <c r="V202" i="35"/>
  <c r="U202" i="35"/>
  <c r="W361" i="35"/>
  <c r="V361" i="35"/>
  <c r="U361" i="35"/>
  <c r="W37" i="35"/>
  <c r="V37" i="35"/>
  <c r="U37" i="35"/>
  <c r="U99" i="35"/>
  <c r="W99" i="35"/>
  <c r="V99" i="35"/>
  <c r="U163" i="35"/>
  <c r="W163" i="35"/>
  <c r="V163" i="35"/>
  <c r="U227" i="35"/>
  <c r="W227" i="35"/>
  <c r="V227" i="35"/>
  <c r="W455" i="35"/>
  <c r="V455" i="35"/>
  <c r="U455" i="35"/>
  <c r="W62" i="35"/>
  <c r="V62" i="35"/>
  <c r="U62" i="35"/>
  <c r="W124" i="35"/>
  <c r="V124" i="35"/>
  <c r="U124" i="35"/>
  <c r="W188" i="35"/>
  <c r="V188" i="35"/>
  <c r="U188" i="35"/>
  <c r="W306" i="35"/>
  <c r="V306" i="35"/>
  <c r="U306" i="35"/>
  <c r="W23" i="35"/>
  <c r="V23" i="35"/>
  <c r="U23" i="35"/>
  <c r="W93" i="35"/>
  <c r="V93" i="35"/>
  <c r="U93" i="35"/>
  <c r="W157" i="35"/>
  <c r="V157" i="35"/>
  <c r="U157" i="35"/>
  <c r="W221" i="35"/>
  <c r="V221" i="35"/>
  <c r="U221" i="35"/>
  <c r="W431" i="35"/>
  <c r="V431" i="35"/>
  <c r="U431" i="35"/>
  <c r="U275" i="35"/>
  <c r="W275" i="35"/>
  <c r="V275" i="35"/>
  <c r="W338" i="35"/>
  <c r="V338" i="35"/>
  <c r="U338" i="35"/>
  <c r="W399" i="35"/>
  <c r="V399" i="35"/>
  <c r="U399" i="35"/>
  <c r="W462" i="35"/>
  <c r="V462" i="35"/>
  <c r="U462" i="35"/>
  <c r="W253" i="35"/>
  <c r="V253" i="35"/>
  <c r="U253" i="35"/>
  <c r="W317" i="35"/>
  <c r="V317" i="35"/>
  <c r="U317" i="35"/>
  <c r="W385" i="35"/>
  <c r="V385" i="35"/>
  <c r="U385" i="35"/>
  <c r="V448" i="35"/>
  <c r="U448" i="35"/>
  <c r="W448" i="35"/>
  <c r="W511" i="35"/>
  <c r="V511" i="35"/>
  <c r="U511" i="35"/>
  <c r="W294" i="35"/>
  <c r="V294" i="35"/>
  <c r="U294" i="35"/>
  <c r="W365" i="35"/>
  <c r="V365" i="35"/>
  <c r="U365" i="35"/>
  <c r="W433" i="35"/>
  <c r="V433" i="35"/>
  <c r="U433" i="35"/>
  <c r="V496" i="35"/>
  <c r="U496" i="35"/>
  <c r="W496" i="35"/>
  <c r="W279" i="35"/>
  <c r="V279" i="35"/>
  <c r="U279" i="35"/>
  <c r="W342" i="35"/>
  <c r="V342" i="35"/>
  <c r="U342" i="35"/>
  <c r="W418" i="35"/>
  <c r="V418" i="35"/>
  <c r="U418" i="35"/>
  <c r="W482" i="35"/>
  <c r="V482" i="35"/>
  <c r="U482" i="35"/>
  <c r="V264" i="35"/>
  <c r="U264" i="35"/>
  <c r="W264" i="35"/>
  <c r="W327" i="35"/>
  <c r="V327" i="35"/>
  <c r="U327" i="35"/>
  <c r="W388" i="35"/>
  <c r="V388" i="35"/>
  <c r="U388" i="35"/>
  <c r="U451" i="35"/>
  <c r="W451" i="35"/>
  <c r="V451" i="35"/>
  <c r="W514" i="35"/>
  <c r="V514" i="35"/>
  <c r="U514" i="35"/>
  <c r="W297" i="35"/>
  <c r="V297" i="35"/>
  <c r="U297" i="35"/>
  <c r="V360" i="35"/>
  <c r="U360" i="35"/>
  <c r="W360" i="35"/>
  <c r="W420" i="35"/>
  <c r="V420" i="35"/>
  <c r="U420" i="35"/>
  <c r="W484" i="35"/>
  <c r="V484" i="35"/>
  <c r="U484" i="35"/>
  <c r="V520" i="35"/>
  <c r="U520" i="35"/>
  <c r="W520" i="35"/>
  <c r="W58" i="35"/>
  <c r="V58" i="35"/>
  <c r="U58" i="35"/>
  <c r="W135" i="35"/>
  <c r="V135" i="35"/>
  <c r="U135" i="35"/>
  <c r="W60" i="35"/>
  <c r="V60" i="35"/>
  <c r="U60" i="35"/>
  <c r="V392" i="35"/>
  <c r="U392" i="35"/>
  <c r="W392" i="35"/>
  <c r="U371" i="35"/>
  <c r="W371" i="35"/>
  <c r="V371" i="35"/>
  <c r="V432" i="35"/>
  <c r="U432" i="35"/>
  <c r="W432" i="35"/>
  <c r="U395" i="35"/>
  <c r="W395" i="35"/>
  <c r="V395" i="35"/>
  <c r="U435" i="35"/>
  <c r="W435" i="35"/>
  <c r="V435" i="35"/>
  <c r="W73" i="35"/>
  <c r="V73" i="35"/>
  <c r="U73" i="35"/>
  <c r="W382" i="35"/>
  <c r="V382" i="35"/>
  <c r="U382" i="35"/>
  <c r="V160" i="35"/>
  <c r="U160" i="35"/>
  <c r="W160" i="35"/>
  <c r="W50" i="35"/>
  <c r="V50" i="35"/>
  <c r="U50" i="35"/>
  <c r="W290" i="35"/>
  <c r="V290" i="35"/>
  <c r="U290" i="35"/>
  <c r="W71" i="35"/>
  <c r="V71" i="35"/>
  <c r="U71" i="35"/>
  <c r="W134" i="35"/>
  <c r="V134" i="35"/>
  <c r="U134" i="35"/>
  <c r="W198" i="35"/>
  <c r="V198" i="35"/>
  <c r="U198" i="35"/>
  <c r="W345" i="35"/>
  <c r="V345" i="35"/>
  <c r="U345" i="35"/>
  <c r="W33" i="35"/>
  <c r="V33" i="35"/>
  <c r="U33" i="35"/>
  <c r="W95" i="35"/>
  <c r="V95" i="35"/>
  <c r="U95" i="35"/>
  <c r="W159" i="35"/>
  <c r="V159" i="35"/>
  <c r="U159" i="35"/>
  <c r="W223" i="35"/>
  <c r="V223" i="35"/>
  <c r="U223" i="35"/>
  <c r="W439" i="35"/>
  <c r="V439" i="35"/>
  <c r="U439" i="35"/>
  <c r="U59" i="35"/>
  <c r="W59" i="35"/>
  <c r="V59" i="35"/>
  <c r="W121" i="35"/>
  <c r="V121" i="35"/>
  <c r="U121" i="35"/>
  <c r="W185" i="35"/>
  <c r="V185" i="35"/>
  <c r="U185" i="35"/>
  <c r="W292" i="35"/>
  <c r="V292" i="35"/>
  <c r="U292" i="35"/>
  <c r="W20" i="35"/>
  <c r="V20" i="35"/>
  <c r="U20" i="35"/>
  <c r="W82" i="35"/>
  <c r="V82" i="35"/>
  <c r="U82" i="35"/>
  <c r="W146" i="35"/>
  <c r="V146" i="35"/>
  <c r="U146" i="35"/>
  <c r="W210" i="35"/>
  <c r="V210" i="35"/>
  <c r="U210" i="35"/>
  <c r="W390" i="35"/>
  <c r="V390" i="35"/>
  <c r="U390" i="35"/>
  <c r="W45" i="35"/>
  <c r="V45" i="35"/>
  <c r="U45" i="35"/>
  <c r="U107" i="35"/>
  <c r="W107" i="35"/>
  <c r="V107" i="35"/>
  <c r="U171" i="35"/>
  <c r="W171" i="35"/>
  <c r="V171" i="35"/>
  <c r="W236" i="35"/>
  <c r="V236" i="35"/>
  <c r="U236" i="35"/>
  <c r="W486" i="35"/>
  <c r="V486" i="35"/>
  <c r="U486" i="35"/>
  <c r="W69" i="35"/>
  <c r="V69" i="35"/>
  <c r="U69" i="35"/>
  <c r="W132" i="35"/>
  <c r="V132" i="35"/>
  <c r="U132" i="35"/>
  <c r="W196" i="35"/>
  <c r="V196" i="35"/>
  <c r="U196" i="35"/>
  <c r="W337" i="35"/>
  <c r="V337" i="35"/>
  <c r="U337" i="35"/>
  <c r="W31" i="35"/>
  <c r="V31" i="35"/>
  <c r="U31" i="35"/>
  <c r="W101" i="35"/>
  <c r="V101" i="35"/>
  <c r="U101" i="35"/>
  <c r="W165" i="35"/>
  <c r="V165" i="35"/>
  <c r="U165" i="35"/>
  <c r="W229" i="35"/>
  <c r="V229" i="35"/>
  <c r="U229" i="35"/>
  <c r="W463" i="35"/>
  <c r="V463" i="35"/>
  <c r="U463" i="35"/>
  <c r="U283" i="35"/>
  <c r="W283" i="35"/>
  <c r="V283" i="35"/>
  <c r="W346" i="35"/>
  <c r="V346" i="35"/>
  <c r="U346" i="35"/>
  <c r="W406" i="35"/>
  <c r="V406" i="35"/>
  <c r="U406" i="35"/>
  <c r="W470" i="35"/>
  <c r="V470" i="35"/>
  <c r="U470" i="35"/>
  <c r="W261" i="35"/>
  <c r="V261" i="35"/>
  <c r="U261" i="35"/>
  <c r="W324" i="35"/>
  <c r="V324" i="35"/>
  <c r="U324" i="35"/>
  <c r="W393" i="35"/>
  <c r="V393" i="35"/>
  <c r="U393" i="35"/>
  <c r="V456" i="35"/>
  <c r="U456" i="35"/>
  <c r="W456" i="35"/>
  <c r="W238" i="35"/>
  <c r="V238" i="35"/>
  <c r="U238" i="35"/>
  <c r="W302" i="35"/>
  <c r="V302" i="35"/>
  <c r="U302" i="35"/>
  <c r="W373" i="35"/>
  <c r="V373" i="35"/>
  <c r="U373" i="35"/>
  <c r="W441" i="35"/>
  <c r="V441" i="35"/>
  <c r="U441" i="35"/>
  <c r="V504" i="35"/>
  <c r="U504" i="35"/>
  <c r="W504" i="35"/>
  <c r="W287" i="35"/>
  <c r="V287" i="35"/>
  <c r="U287" i="35"/>
  <c r="W350" i="35"/>
  <c r="V350" i="35"/>
  <c r="U350" i="35"/>
  <c r="W426" i="35"/>
  <c r="V426" i="35"/>
  <c r="U426" i="35"/>
  <c r="W489" i="35"/>
  <c r="V489" i="35"/>
  <c r="U489" i="35"/>
  <c r="V272" i="35"/>
  <c r="U272" i="35"/>
  <c r="W272" i="35"/>
  <c r="W335" i="35"/>
  <c r="V335" i="35"/>
  <c r="U335" i="35"/>
  <c r="W396" i="35"/>
  <c r="V396" i="35"/>
  <c r="U396" i="35"/>
  <c r="U459" i="35"/>
  <c r="W459" i="35"/>
  <c r="V459" i="35"/>
  <c r="W241" i="35"/>
  <c r="V241" i="35"/>
  <c r="U241" i="35"/>
  <c r="W305" i="35"/>
  <c r="V305" i="35"/>
  <c r="U305" i="35"/>
  <c r="V368" i="35"/>
  <c r="U368" i="35"/>
  <c r="W368" i="35"/>
  <c r="W428" i="35"/>
  <c r="V428" i="35"/>
  <c r="U428" i="35"/>
  <c r="U491" i="35"/>
  <c r="W491" i="35"/>
  <c r="V491" i="35"/>
  <c r="W521" i="35"/>
  <c r="V521" i="35"/>
  <c r="U521" i="35"/>
  <c r="V168" i="35"/>
  <c r="U168" i="35"/>
  <c r="W168" i="35"/>
  <c r="U347" i="35"/>
  <c r="W347" i="35"/>
  <c r="V347" i="35"/>
  <c r="W186" i="35"/>
  <c r="V186" i="35"/>
  <c r="U186" i="35"/>
  <c r="W46" i="35"/>
  <c r="V46" i="35"/>
  <c r="U46" i="35"/>
  <c r="W205" i="35"/>
  <c r="V205" i="35"/>
  <c r="U205" i="35"/>
  <c r="W364" i="35"/>
  <c r="V364" i="35"/>
  <c r="U364" i="35"/>
  <c r="W326" i="35"/>
  <c r="V326" i="35"/>
  <c r="U326" i="35"/>
  <c r="W468" i="35"/>
  <c r="V468" i="35"/>
  <c r="U468" i="35"/>
  <c r="V224" i="35"/>
  <c r="U224" i="35"/>
  <c r="W224" i="35"/>
  <c r="W78" i="35"/>
  <c r="V78" i="35"/>
  <c r="U78" i="35"/>
  <c r="W377" i="35"/>
  <c r="V377" i="35"/>
  <c r="U377" i="35"/>
  <c r="W103" i="35"/>
  <c r="V103" i="35"/>
  <c r="U103" i="35"/>
  <c r="W167" i="35"/>
  <c r="V167" i="35"/>
  <c r="U167" i="35"/>
  <c r="W231" i="35"/>
  <c r="V231" i="35"/>
  <c r="U231" i="35"/>
  <c r="W471" i="35"/>
  <c r="V471" i="35"/>
  <c r="U471" i="35"/>
  <c r="W66" i="35"/>
  <c r="V66" i="35"/>
  <c r="U66" i="35"/>
  <c r="W129" i="35"/>
  <c r="V129" i="35"/>
  <c r="U129" i="35"/>
  <c r="W193" i="35"/>
  <c r="V193" i="35"/>
  <c r="U193" i="35"/>
  <c r="U323" i="35"/>
  <c r="W323" i="35"/>
  <c r="V323" i="35"/>
  <c r="W28" i="35"/>
  <c r="V28" i="35"/>
  <c r="U28" i="35"/>
  <c r="W90" i="35"/>
  <c r="V90" i="35"/>
  <c r="U90" i="35"/>
  <c r="W154" i="35"/>
  <c r="V154" i="35"/>
  <c r="U154" i="35"/>
  <c r="W218" i="35"/>
  <c r="V218" i="35"/>
  <c r="U218" i="35"/>
  <c r="W421" i="35"/>
  <c r="V421" i="35"/>
  <c r="U421" i="35"/>
  <c r="W53" i="35"/>
  <c r="V53" i="35"/>
  <c r="U53" i="35"/>
  <c r="U115" i="35"/>
  <c r="W115" i="35"/>
  <c r="V115" i="35"/>
  <c r="U179" i="35"/>
  <c r="W179" i="35"/>
  <c r="V179" i="35"/>
  <c r="W268" i="35"/>
  <c r="V268" i="35"/>
  <c r="U268" i="35"/>
  <c r="W14" i="35"/>
  <c r="V14" i="35"/>
  <c r="U14" i="35"/>
  <c r="W77" i="35"/>
  <c r="V77" i="35"/>
  <c r="U77" i="35"/>
  <c r="W140" i="35"/>
  <c r="V140" i="35"/>
  <c r="U140" i="35"/>
  <c r="W204" i="35"/>
  <c r="V204" i="35"/>
  <c r="U204" i="35"/>
  <c r="W369" i="35"/>
  <c r="V369" i="35"/>
  <c r="U369" i="35"/>
  <c r="W39" i="35"/>
  <c r="V39" i="35"/>
  <c r="U39" i="35"/>
  <c r="W109" i="35"/>
  <c r="V109" i="35"/>
  <c r="U109" i="35"/>
  <c r="W173" i="35"/>
  <c r="V173" i="35"/>
  <c r="U173" i="35"/>
  <c r="W244" i="35"/>
  <c r="V244" i="35"/>
  <c r="U244" i="35"/>
  <c r="W494" i="35"/>
  <c r="V494" i="35"/>
  <c r="U494" i="35"/>
  <c r="U291" i="35"/>
  <c r="W291" i="35"/>
  <c r="V291" i="35"/>
  <c r="W354" i="35"/>
  <c r="V354" i="35"/>
  <c r="U354" i="35"/>
  <c r="W414" i="35"/>
  <c r="V414" i="35"/>
  <c r="U414" i="35"/>
  <c r="W478" i="35"/>
  <c r="V478" i="35"/>
  <c r="U478" i="35"/>
  <c r="W269" i="35"/>
  <c r="V269" i="35"/>
  <c r="U269" i="35"/>
  <c r="W332" i="35"/>
  <c r="V332" i="35"/>
  <c r="U332" i="35"/>
  <c r="W401" i="35"/>
  <c r="V401" i="35"/>
  <c r="U401" i="35"/>
  <c r="V464" i="35"/>
  <c r="U464" i="35"/>
  <c r="W464" i="35"/>
  <c r="W246" i="35"/>
  <c r="V246" i="35"/>
  <c r="U246" i="35"/>
  <c r="W310" i="35"/>
  <c r="V310" i="35"/>
  <c r="U310" i="35"/>
  <c r="W386" i="35"/>
  <c r="V386" i="35"/>
  <c r="U386" i="35"/>
  <c r="W449" i="35"/>
  <c r="V449" i="35"/>
  <c r="U449" i="35"/>
  <c r="V512" i="35"/>
  <c r="U512" i="35"/>
  <c r="W512" i="35"/>
  <c r="W295" i="35"/>
  <c r="V295" i="35"/>
  <c r="U295" i="35"/>
  <c r="W358" i="35"/>
  <c r="V358" i="35"/>
  <c r="U358" i="35"/>
  <c r="W434" i="35"/>
  <c r="V434" i="35"/>
  <c r="U434" i="35"/>
  <c r="W497" i="35"/>
  <c r="V497" i="35"/>
  <c r="U497" i="35"/>
  <c r="V280" i="35"/>
  <c r="U280" i="35"/>
  <c r="W280" i="35"/>
  <c r="W343" i="35"/>
  <c r="V343" i="35"/>
  <c r="U343" i="35"/>
  <c r="U403" i="35"/>
  <c r="W403" i="35"/>
  <c r="V403" i="35"/>
  <c r="U467" i="35"/>
  <c r="W467" i="35"/>
  <c r="V467" i="35"/>
  <c r="W249" i="35"/>
  <c r="V249" i="35"/>
  <c r="U249" i="35"/>
  <c r="W313" i="35"/>
  <c r="V313" i="35"/>
  <c r="U313" i="35"/>
  <c r="V376" i="35"/>
  <c r="U376" i="35"/>
  <c r="W376" i="35"/>
  <c r="W436" i="35"/>
  <c r="V436" i="35"/>
  <c r="U436" i="35"/>
  <c r="U499" i="35"/>
  <c r="W499" i="35"/>
  <c r="V499" i="35"/>
  <c r="W522" i="35"/>
  <c r="V522" i="35"/>
  <c r="U522" i="35"/>
  <c r="AA19" i="36"/>
  <c r="Z19" i="36"/>
  <c r="Y19" i="36"/>
  <c r="W413" i="35"/>
  <c r="V413" i="35"/>
  <c r="U413" i="35"/>
  <c r="V72" i="35"/>
  <c r="U72" i="35"/>
  <c r="W72" i="35"/>
  <c r="W225" i="35"/>
  <c r="V225" i="35"/>
  <c r="U225" i="35"/>
  <c r="U147" i="35"/>
  <c r="W147" i="35"/>
  <c r="V147" i="35"/>
  <c r="W70" i="35"/>
  <c r="V70" i="35"/>
  <c r="U70" i="35"/>
  <c r="W237" i="35"/>
  <c r="V237" i="35"/>
  <c r="U237" i="35"/>
  <c r="W481" i="35"/>
  <c r="V481" i="35"/>
  <c r="U481" i="35"/>
  <c r="W517" i="35"/>
  <c r="V517" i="35"/>
  <c r="U517" i="35"/>
  <c r="W26" i="35"/>
  <c r="V26" i="35"/>
  <c r="U26" i="35"/>
  <c r="V16" i="35"/>
  <c r="U16" i="35"/>
  <c r="W16" i="35"/>
  <c r="W206" i="35"/>
  <c r="V206" i="35"/>
  <c r="U206" i="35"/>
  <c r="V200" i="35"/>
  <c r="U200" i="35"/>
  <c r="W200" i="35"/>
  <c r="V88" i="35"/>
  <c r="U88" i="35"/>
  <c r="W88" i="35"/>
  <c r="W445" i="35"/>
  <c r="V445" i="35"/>
  <c r="U445" i="35"/>
  <c r="V176" i="35"/>
  <c r="U176" i="35"/>
  <c r="W176" i="35"/>
  <c r="V24" i="35"/>
  <c r="U24" i="35"/>
  <c r="W24" i="35"/>
  <c r="W86" i="35"/>
  <c r="V86" i="35"/>
  <c r="U86" i="35"/>
  <c r="W150" i="35"/>
  <c r="V150" i="35"/>
  <c r="U150" i="35"/>
  <c r="W214" i="35"/>
  <c r="V214" i="35"/>
  <c r="U214" i="35"/>
  <c r="W405" i="35"/>
  <c r="V405" i="35"/>
  <c r="U405" i="35"/>
  <c r="W49" i="35"/>
  <c r="V49" i="35"/>
  <c r="U49" i="35"/>
  <c r="W111" i="35"/>
  <c r="V111" i="35"/>
  <c r="U111" i="35"/>
  <c r="W175" i="35"/>
  <c r="V175" i="35"/>
  <c r="U175" i="35"/>
  <c r="W252" i="35"/>
  <c r="V252" i="35"/>
  <c r="U252" i="35"/>
  <c r="W502" i="35"/>
  <c r="V502" i="35"/>
  <c r="U502" i="35"/>
  <c r="W74" i="35"/>
  <c r="V74" i="35"/>
  <c r="U74" i="35"/>
  <c r="W137" i="35"/>
  <c r="V137" i="35"/>
  <c r="U137" i="35"/>
  <c r="W201" i="35"/>
  <c r="V201" i="35"/>
  <c r="U201" i="35"/>
  <c r="U355" i="35"/>
  <c r="W355" i="35"/>
  <c r="V355" i="35"/>
  <c r="W36" i="35"/>
  <c r="V36" i="35"/>
  <c r="U36" i="35"/>
  <c r="W98" i="35"/>
  <c r="V98" i="35"/>
  <c r="U98" i="35"/>
  <c r="W162" i="35"/>
  <c r="V162" i="35"/>
  <c r="U162" i="35"/>
  <c r="W226" i="35"/>
  <c r="V226" i="35"/>
  <c r="U226" i="35"/>
  <c r="W453" i="35"/>
  <c r="V453" i="35"/>
  <c r="U453" i="35"/>
  <c r="W61" i="35"/>
  <c r="V61" i="35"/>
  <c r="U61" i="35"/>
  <c r="U123" i="35"/>
  <c r="W123" i="35"/>
  <c r="V123" i="35"/>
  <c r="U187" i="35"/>
  <c r="W187" i="35"/>
  <c r="V187" i="35"/>
  <c r="W300" i="35"/>
  <c r="V300" i="35"/>
  <c r="U300" i="35"/>
  <c r="W22" i="35"/>
  <c r="V22" i="35"/>
  <c r="U22" i="35"/>
  <c r="W84" i="35"/>
  <c r="V84" i="35"/>
  <c r="U84" i="35"/>
  <c r="W148" i="35"/>
  <c r="V148" i="35"/>
  <c r="U148" i="35"/>
  <c r="W212" i="35"/>
  <c r="V212" i="35"/>
  <c r="U212" i="35"/>
  <c r="W398" i="35"/>
  <c r="V398" i="35"/>
  <c r="U398" i="35"/>
  <c r="W47" i="35"/>
  <c r="V47" i="35"/>
  <c r="U47" i="35"/>
  <c r="W117" i="35"/>
  <c r="V117" i="35"/>
  <c r="U117" i="35"/>
  <c r="W181" i="35"/>
  <c r="V181" i="35"/>
  <c r="U181" i="35"/>
  <c r="W276" i="35"/>
  <c r="V276" i="35"/>
  <c r="U276" i="35"/>
  <c r="U235" i="35"/>
  <c r="W235" i="35"/>
  <c r="V235" i="35"/>
  <c r="U299" i="35"/>
  <c r="W299" i="35"/>
  <c r="V299" i="35"/>
  <c r="W362" i="35"/>
  <c r="V362" i="35"/>
  <c r="U362" i="35"/>
  <c r="W422" i="35"/>
  <c r="V422" i="35"/>
  <c r="U422" i="35"/>
  <c r="W493" i="35"/>
  <c r="V493" i="35"/>
  <c r="U493" i="35"/>
  <c r="W277" i="35"/>
  <c r="V277" i="35"/>
  <c r="U277" i="35"/>
  <c r="W340" i="35"/>
  <c r="V340" i="35"/>
  <c r="U340" i="35"/>
  <c r="V408" i="35"/>
  <c r="U408" i="35"/>
  <c r="W408" i="35"/>
  <c r="V472" i="35"/>
  <c r="U472" i="35"/>
  <c r="W472" i="35"/>
  <c r="W254" i="35"/>
  <c r="V254" i="35"/>
  <c r="U254" i="35"/>
  <c r="W325" i="35"/>
  <c r="V325" i="35"/>
  <c r="U325" i="35"/>
  <c r="W394" i="35"/>
  <c r="V394" i="35"/>
  <c r="U394" i="35"/>
  <c r="W457" i="35"/>
  <c r="V457" i="35"/>
  <c r="U457" i="35"/>
  <c r="W239" i="35"/>
  <c r="V239" i="35"/>
  <c r="U239" i="35"/>
  <c r="W303" i="35"/>
  <c r="V303" i="35"/>
  <c r="U303" i="35"/>
  <c r="W366" i="35"/>
  <c r="V366" i="35"/>
  <c r="U366" i="35"/>
  <c r="W442" i="35"/>
  <c r="V442" i="35"/>
  <c r="U442" i="35"/>
  <c r="W505" i="35"/>
  <c r="V505" i="35"/>
  <c r="U505" i="35"/>
  <c r="V288" i="35"/>
  <c r="U288" i="35"/>
  <c r="W288" i="35"/>
  <c r="W351" i="35"/>
  <c r="V351" i="35"/>
  <c r="U351" i="35"/>
  <c r="U411" i="35"/>
  <c r="W411" i="35"/>
  <c r="V411" i="35"/>
  <c r="U475" i="35"/>
  <c r="W475" i="35"/>
  <c r="V475" i="35"/>
  <c r="W257" i="35"/>
  <c r="V257" i="35"/>
  <c r="U257" i="35"/>
  <c r="W320" i="35"/>
  <c r="V320" i="35"/>
  <c r="U320" i="35"/>
  <c r="W381" i="35"/>
  <c r="V381" i="35"/>
  <c r="U381" i="35"/>
  <c r="W444" i="35"/>
  <c r="V444" i="35"/>
  <c r="U444" i="35"/>
  <c r="U507" i="35"/>
  <c r="W507" i="35"/>
  <c r="V507" i="35"/>
  <c r="W516" i="35"/>
  <c r="V516" i="35"/>
  <c r="U516" i="35"/>
  <c r="Y20" i="36"/>
  <c r="AA20" i="36"/>
  <c r="Z20" i="36"/>
  <c r="V80" i="35"/>
  <c r="U80" i="35"/>
  <c r="W80" i="35"/>
  <c r="W500" i="35"/>
  <c r="V500" i="35"/>
  <c r="U500" i="35"/>
  <c r="W447" i="35"/>
  <c r="V447" i="35"/>
  <c r="U447" i="35"/>
  <c r="U211" i="35"/>
  <c r="W211" i="35"/>
  <c r="V211" i="35"/>
  <c r="W141" i="35"/>
  <c r="V141" i="35"/>
  <c r="U141" i="35"/>
  <c r="W301" i="35"/>
  <c r="V301" i="35"/>
  <c r="U301" i="35"/>
  <c r="W263" i="35"/>
  <c r="V263" i="35"/>
  <c r="U263" i="35"/>
  <c r="W375" i="35"/>
  <c r="V375" i="35"/>
  <c r="U375" i="35"/>
  <c r="V136" i="35"/>
  <c r="U136" i="35"/>
  <c r="W136" i="35"/>
  <c r="V112" i="35"/>
  <c r="U112" i="35"/>
  <c r="W112" i="35"/>
  <c r="W142" i="35"/>
  <c r="V142" i="35"/>
  <c r="U142" i="35"/>
  <c r="W41" i="35"/>
  <c r="V41" i="35"/>
  <c r="U41" i="35"/>
  <c r="W353" i="35"/>
  <c r="V353" i="35"/>
  <c r="U353" i="35"/>
  <c r="V152" i="35"/>
  <c r="U152" i="35"/>
  <c r="W152" i="35"/>
  <c r="W42" i="35"/>
  <c r="V42" i="35"/>
  <c r="U42" i="35"/>
  <c r="W258" i="35"/>
  <c r="V258" i="35"/>
  <c r="U258" i="35"/>
  <c r="V32" i="35"/>
  <c r="U32" i="35"/>
  <c r="W32" i="35"/>
  <c r="W94" i="35"/>
  <c r="V94" i="35"/>
  <c r="U94" i="35"/>
  <c r="W158" i="35"/>
  <c r="V158" i="35"/>
  <c r="U158" i="35"/>
  <c r="W222" i="35"/>
  <c r="V222" i="35"/>
  <c r="U222" i="35"/>
  <c r="W437" i="35"/>
  <c r="V437" i="35"/>
  <c r="U437" i="35"/>
  <c r="W57" i="35"/>
  <c r="V57" i="35"/>
  <c r="U57" i="35"/>
  <c r="W119" i="35"/>
  <c r="V119" i="35"/>
  <c r="U119" i="35"/>
  <c r="W183" i="35"/>
  <c r="V183" i="35"/>
  <c r="U183" i="35"/>
  <c r="W284" i="35"/>
  <c r="V284" i="35"/>
  <c r="U284" i="35"/>
  <c r="U19" i="35"/>
  <c r="W19" i="35"/>
  <c r="V19" i="35"/>
  <c r="W81" i="35"/>
  <c r="V81" i="35"/>
  <c r="U81" i="35"/>
  <c r="W145" i="35"/>
  <c r="V145" i="35"/>
  <c r="U145" i="35"/>
  <c r="W209" i="35"/>
  <c r="V209" i="35"/>
  <c r="U209" i="35"/>
  <c r="V384" i="35"/>
  <c r="U384" i="35"/>
  <c r="W384" i="35"/>
  <c r="W44" i="35"/>
  <c r="V44" i="35"/>
  <c r="U44" i="35"/>
  <c r="W106" i="35"/>
  <c r="V106" i="35"/>
  <c r="U106" i="35"/>
  <c r="W170" i="35"/>
  <c r="V170" i="35"/>
  <c r="U170" i="35"/>
  <c r="W234" i="35"/>
  <c r="V234" i="35"/>
  <c r="U234" i="35"/>
  <c r="W485" i="35"/>
  <c r="V485" i="35"/>
  <c r="U485" i="35"/>
  <c r="W68" i="35"/>
  <c r="V68" i="35"/>
  <c r="U68" i="35"/>
  <c r="U131" i="35"/>
  <c r="W131" i="35"/>
  <c r="V131" i="35"/>
  <c r="U195" i="35"/>
  <c r="W195" i="35"/>
  <c r="V195" i="35"/>
  <c r="U331" i="35"/>
  <c r="W331" i="35"/>
  <c r="V331" i="35"/>
  <c r="W30" i="35"/>
  <c r="V30" i="35"/>
  <c r="U30" i="35"/>
  <c r="W92" i="35"/>
  <c r="V92" i="35"/>
  <c r="U92" i="35"/>
  <c r="W156" i="35"/>
  <c r="V156" i="35"/>
  <c r="U156" i="35"/>
  <c r="W220" i="35"/>
  <c r="V220" i="35"/>
  <c r="U220" i="35"/>
  <c r="W429" i="35"/>
  <c r="V429" i="35"/>
  <c r="U429" i="35"/>
  <c r="W55" i="35"/>
  <c r="V55" i="35"/>
  <c r="U55" i="35"/>
  <c r="W125" i="35"/>
  <c r="V125" i="35"/>
  <c r="U125" i="35"/>
  <c r="W189" i="35"/>
  <c r="V189" i="35"/>
  <c r="U189" i="35"/>
  <c r="W308" i="35"/>
  <c r="V308" i="35"/>
  <c r="U308" i="35"/>
  <c r="U243" i="35"/>
  <c r="W243" i="35"/>
  <c r="V243" i="35"/>
  <c r="U307" i="35"/>
  <c r="W307" i="35"/>
  <c r="V307" i="35"/>
  <c r="W370" i="35"/>
  <c r="V370" i="35"/>
  <c r="U370" i="35"/>
  <c r="W430" i="35"/>
  <c r="V430" i="35"/>
  <c r="U430" i="35"/>
  <c r="W501" i="35"/>
  <c r="V501" i="35"/>
  <c r="U501" i="35"/>
  <c r="W285" i="35"/>
  <c r="V285" i="35"/>
  <c r="U285" i="35"/>
  <c r="W348" i="35"/>
  <c r="V348" i="35"/>
  <c r="U348" i="35"/>
  <c r="V416" i="35"/>
  <c r="U416" i="35"/>
  <c r="W416" i="35"/>
  <c r="V480" i="35"/>
  <c r="U480" i="35"/>
  <c r="W480" i="35"/>
  <c r="W262" i="35"/>
  <c r="V262" i="35"/>
  <c r="U262" i="35"/>
  <c r="W333" i="35"/>
  <c r="V333" i="35"/>
  <c r="U333" i="35"/>
  <c r="W402" i="35"/>
  <c r="V402" i="35"/>
  <c r="U402" i="35"/>
  <c r="W465" i="35"/>
  <c r="V465" i="35"/>
  <c r="U465" i="35"/>
  <c r="W247" i="35"/>
  <c r="V247" i="35"/>
  <c r="U247" i="35"/>
  <c r="W311" i="35"/>
  <c r="V311" i="35"/>
  <c r="U311" i="35"/>
  <c r="W374" i="35"/>
  <c r="V374" i="35"/>
  <c r="U374" i="35"/>
  <c r="W450" i="35"/>
  <c r="V450" i="35"/>
  <c r="U450" i="35"/>
  <c r="W513" i="35"/>
  <c r="V513" i="35"/>
  <c r="U513" i="35"/>
  <c r="V296" i="35"/>
  <c r="U296" i="35"/>
  <c r="W296" i="35"/>
  <c r="W359" i="35"/>
  <c r="V359" i="35"/>
  <c r="U359" i="35"/>
  <c r="U419" i="35"/>
  <c r="W419" i="35"/>
  <c r="V419" i="35"/>
  <c r="U483" i="35"/>
  <c r="W483" i="35"/>
  <c r="V483" i="35"/>
  <c r="W265" i="35"/>
  <c r="V265" i="35"/>
  <c r="U265" i="35"/>
  <c r="V328" i="35"/>
  <c r="U328" i="35"/>
  <c r="W328" i="35"/>
  <c r="W389" i="35"/>
  <c r="V389" i="35"/>
  <c r="U389" i="35"/>
  <c r="W452" i="35"/>
  <c r="V452" i="35"/>
  <c r="U452" i="35"/>
  <c r="U515" i="35"/>
  <c r="W515" i="35"/>
  <c r="V515" i="35"/>
  <c r="W110" i="35"/>
  <c r="V110" i="35"/>
  <c r="U110" i="35"/>
  <c r="U35" i="35"/>
  <c r="W35" i="35"/>
  <c r="V35" i="35"/>
  <c r="W298" i="35"/>
  <c r="V298" i="35"/>
  <c r="U298" i="35"/>
  <c r="W172" i="35"/>
  <c r="V172" i="35"/>
  <c r="U172" i="35"/>
  <c r="W322" i="35"/>
  <c r="V322" i="35"/>
  <c r="U322" i="35"/>
  <c r="W278" i="35"/>
  <c r="V278" i="35"/>
  <c r="U278" i="35"/>
  <c r="V344" i="35"/>
  <c r="U344" i="35"/>
  <c r="W344" i="35"/>
  <c r="W18" i="35"/>
  <c r="V18" i="35"/>
  <c r="U18" i="35"/>
  <c r="V216" i="35"/>
  <c r="U216" i="35"/>
  <c r="W216" i="35"/>
  <c r="V104" i="35"/>
  <c r="U104" i="35"/>
  <c r="W104" i="35"/>
  <c r="W508" i="35"/>
  <c r="V508" i="35"/>
  <c r="U508" i="35"/>
  <c r="V40" i="35"/>
  <c r="U40" i="35"/>
  <c r="W40" i="35"/>
  <c r="W102" i="35"/>
  <c r="V102" i="35"/>
  <c r="U102" i="35"/>
  <c r="W166" i="35"/>
  <c r="V166" i="35"/>
  <c r="U166" i="35"/>
  <c r="W230" i="35"/>
  <c r="V230" i="35"/>
  <c r="U230" i="35"/>
  <c r="W469" i="35"/>
  <c r="V469" i="35"/>
  <c r="U469" i="35"/>
  <c r="W65" i="35"/>
  <c r="V65" i="35"/>
  <c r="U65" i="35"/>
  <c r="W127" i="35"/>
  <c r="V127" i="35"/>
  <c r="U127" i="35"/>
  <c r="W191" i="35"/>
  <c r="V191" i="35"/>
  <c r="U191" i="35"/>
  <c r="W316" i="35"/>
  <c r="V316" i="35"/>
  <c r="U316" i="35"/>
  <c r="U27" i="35"/>
  <c r="W27" i="35"/>
  <c r="V27" i="35"/>
  <c r="W89" i="35"/>
  <c r="V89" i="35"/>
  <c r="U89" i="35"/>
  <c r="W153" i="35"/>
  <c r="V153" i="35"/>
  <c r="U153" i="35"/>
  <c r="W217" i="35"/>
  <c r="V217" i="35"/>
  <c r="U217" i="35"/>
  <c r="W415" i="35"/>
  <c r="V415" i="35"/>
  <c r="U415" i="35"/>
  <c r="W52" i="35"/>
  <c r="V52" i="35"/>
  <c r="U52" i="35"/>
  <c r="W114" i="35"/>
  <c r="V114" i="35"/>
  <c r="U114" i="35"/>
  <c r="W178" i="35"/>
  <c r="V178" i="35"/>
  <c r="U178" i="35"/>
  <c r="W266" i="35"/>
  <c r="V266" i="35"/>
  <c r="U266" i="35"/>
  <c r="W13" i="35"/>
  <c r="V13" i="35"/>
  <c r="U13" i="35"/>
  <c r="W76" i="35"/>
  <c r="V76" i="35"/>
  <c r="U76" i="35"/>
  <c r="U139" i="35"/>
  <c r="W139" i="35"/>
  <c r="V139" i="35"/>
  <c r="U203" i="35"/>
  <c r="W203" i="35"/>
  <c r="V203" i="35"/>
  <c r="U363" i="35"/>
  <c r="W363" i="35"/>
  <c r="V363" i="35"/>
  <c r="W38" i="35"/>
  <c r="V38" i="35"/>
  <c r="U38" i="35"/>
  <c r="W100" i="35"/>
  <c r="V100" i="35"/>
  <c r="U100" i="35"/>
  <c r="W164" i="35"/>
  <c r="V164" i="35"/>
  <c r="U164" i="35"/>
  <c r="W228" i="35"/>
  <c r="V228" i="35"/>
  <c r="U228" i="35"/>
  <c r="W461" i="35"/>
  <c r="V461" i="35"/>
  <c r="U461" i="35"/>
  <c r="W63" i="35"/>
  <c r="V63" i="35"/>
  <c r="U63" i="35"/>
  <c r="W133" i="35"/>
  <c r="V133" i="35"/>
  <c r="U133" i="35"/>
  <c r="W197" i="35"/>
  <c r="V197" i="35"/>
  <c r="U197" i="35"/>
  <c r="U339" i="35"/>
  <c r="W339" i="35"/>
  <c r="V339" i="35"/>
  <c r="U251" i="35"/>
  <c r="W251" i="35"/>
  <c r="V251" i="35"/>
  <c r="U315" i="35"/>
  <c r="W315" i="35"/>
  <c r="V315" i="35"/>
  <c r="W378" i="35"/>
  <c r="V378" i="35"/>
  <c r="U378" i="35"/>
  <c r="W438" i="35"/>
  <c r="V438" i="35"/>
  <c r="U438" i="35"/>
  <c r="W509" i="35"/>
  <c r="V509" i="35"/>
  <c r="U509" i="35"/>
  <c r="W293" i="35"/>
  <c r="V293" i="35"/>
  <c r="U293" i="35"/>
  <c r="W356" i="35"/>
  <c r="V356" i="35"/>
  <c r="U356" i="35"/>
  <c r="V424" i="35"/>
  <c r="U424" i="35"/>
  <c r="W424" i="35"/>
  <c r="W487" i="35"/>
  <c r="V487" i="35"/>
  <c r="U487" i="35"/>
  <c r="W270" i="35"/>
  <c r="V270" i="35"/>
  <c r="U270" i="35"/>
  <c r="W341" i="35"/>
  <c r="V341" i="35"/>
  <c r="U341" i="35"/>
  <c r="W409" i="35"/>
  <c r="V409" i="35"/>
  <c r="U409" i="35"/>
  <c r="W473" i="35"/>
  <c r="V473" i="35"/>
  <c r="U473" i="35"/>
  <c r="W255" i="35"/>
  <c r="V255" i="35"/>
  <c r="U255" i="35"/>
  <c r="W318" i="35"/>
  <c r="V318" i="35"/>
  <c r="U318" i="35"/>
  <c r="U387" i="35"/>
  <c r="W387" i="35"/>
  <c r="V387" i="35"/>
  <c r="W458" i="35"/>
  <c r="V458" i="35"/>
  <c r="U458" i="35"/>
  <c r="V240" i="35"/>
  <c r="U240" i="35"/>
  <c r="W240" i="35"/>
  <c r="V304" i="35"/>
  <c r="U304" i="35"/>
  <c r="W304" i="35"/>
  <c r="W367" i="35"/>
  <c r="V367" i="35"/>
  <c r="U367" i="35"/>
  <c r="U427" i="35"/>
  <c r="W427" i="35"/>
  <c r="V427" i="35"/>
  <c r="W490" i="35"/>
  <c r="V490" i="35"/>
  <c r="U490" i="35"/>
  <c r="W273" i="35"/>
  <c r="V273" i="35"/>
  <c r="U273" i="35"/>
  <c r="V336" i="35"/>
  <c r="U336" i="35"/>
  <c r="W336" i="35"/>
  <c r="W397" i="35"/>
  <c r="V397" i="35"/>
  <c r="U397" i="35"/>
  <c r="W460" i="35"/>
  <c r="V460" i="35"/>
  <c r="U460" i="35"/>
  <c r="W518" i="35"/>
  <c r="V518" i="35"/>
  <c r="U518" i="35"/>
  <c r="Z17" i="36"/>
  <c r="Y17" i="36"/>
  <c r="AA17" i="36"/>
  <c r="V48" i="35"/>
  <c r="U48" i="35"/>
  <c r="W48" i="35"/>
  <c r="W199" i="35"/>
  <c r="V199" i="35"/>
  <c r="U199" i="35"/>
  <c r="W122" i="35"/>
  <c r="V122" i="35"/>
  <c r="U122" i="35"/>
  <c r="W108" i="35"/>
  <c r="V108" i="35"/>
  <c r="U108" i="35"/>
  <c r="U259" i="35"/>
  <c r="W259" i="35"/>
  <c r="V259" i="35"/>
  <c r="W495" i="35"/>
  <c r="V495" i="35"/>
  <c r="U495" i="35"/>
  <c r="V312" i="35"/>
  <c r="U312" i="35"/>
  <c r="W312" i="35"/>
  <c r="W404" i="35"/>
  <c r="V404" i="35"/>
  <c r="U404" i="35"/>
  <c r="AA16" i="36"/>
  <c r="Z16" i="36"/>
  <c r="Y16" i="36"/>
  <c r="W232" i="36" a="1"/>
  <c r="W232" i="36" s="1"/>
  <c r="W39" i="36" a="1"/>
  <c r="W39" i="36" s="1"/>
  <c r="W269" i="36" a="1"/>
  <c r="W269" i="36" s="1"/>
  <c r="W381" i="36" a="1"/>
  <c r="W381" i="36" s="1"/>
  <c r="W72" i="36" a="1"/>
  <c r="W72" i="36" s="1"/>
  <c r="W79" i="36" a="1"/>
  <c r="W79" i="36" s="1"/>
  <c r="W158" i="36" a="1"/>
  <c r="W158" i="36" s="1"/>
  <c r="W504" i="36" a="1"/>
  <c r="W504" i="36" s="1"/>
  <c r="W629" i="36" a="1"/>
  <c r="W629" i="36" s="1"/>
  <c r="W537" i="36" a="1"/>
  <c r="W537" i="36" s="1"/>
  <c r="W298" i="36" a="1"/>
  <c r="W298" i="36" s="1"/>
  <c r="W395" i="36" a="1"/>
  <c r="W395" i="36" s="1"/>
  <c r="W92" i="36" a="1"/>
  <c r="W92" i="36" s="1"/>
  <c r="W271" i="36" a="1"/>
  <c r="W271" i="36" s="1"/>
  <c r="W634" i="36" a="1"/>
  <c r="W634" i="36" s="1"/>
  <c r="W222" i="36" a="1"/>
  <c r="W222" i="36" s="1"/>
  <c r="W17" i="36" a="1"/>
  <c r="W17" i="36" s="1"/>
  <c r="W578" i="36" a="1"/>
  <c r="W578" i="36" s="1"/>
  <c r="W644" i="36" a="1"/>
  <c r="W644" i="36" s="1"/>
  <c r="W470" i="36" a="1"/>
  <c r="W470" i="36" s="1"/>
  <c r="W167" i="36" a="1"/>
  <c r="W167" i="36" s="1"/>
  <c r="W485" i="36" a="1"/>
  <c r="W485" i="36" s="1"/>
  <c r="W243" i="36" a="1"/>
  <c r="W243" i="36" s="1"/>
  <c r="W561" i="36" a="1"/>
  <c r="W561" i="36" s="1"/>
  <c r="W52" i="36" a="1"/>
  <c r="W52" i="36" s="1"/>
  <c r="W234" i="36" a="1"/>
  <c r="W234" i="36" s="1"/>
  <c r="W627" i="36" a="1"/>
  <c r="W627" i="36" s="1"/>
  <c r="W196" i="36" a="1"/>
  <c r="W196" i="36" s="1"/>
  <c r="W76" i="36" a="1"/>
  <c r="W76" i="36" s="1"/>
  <c r="W153" i="36" a="1"/>
  <c r="W153" i="36" s="1"/>
  <c r="W316" i="36" a="1"/>
  <c r="W316" i="36" s="1"/>
  <c r="W123" i="36" a="1"/>
  <c r="W123" i="36" s="1"/>
  <c r="W355" i="36" a="1"/>
  <c r="W355" i="36" s="1"/>
  <c r="W329" i="36" a="1"/>
  <c r="W329" i="36" s="1"/>
  <c r="W48" i="36" a="1"/>
  <c r="W48" i="36" s="1"/>
  <c r="W128" i="36" a="1"/>
  <c r="W128" i="36" s="1"/>
  <c r="W288" i="36" a="1"/>
  <c r="W288" i="36" s="1"/>
  <c r="W663" i="36" a="1"/>
  <c r="W663" i="36" s="1"/>
  <c r="W32" i="36" a="1"/>
  <c r="W32" i="36" s="1"/>
  <c r="W36" i="36" a="1"/>
  <c r="W36" i="36" s="1"/>
  <c r="W103" i="36" a="1"/>
  <c r="W103" i="36" s="1"/>
  <c r="W240" i="36" a="1"/>
  <c r="W240" i="36" s="1"/>
  <c r="W402" i="36" a="1"/>
  <c r="W402" i="36" s="1"/>
  <c r="W665" i="36" a="1"/>
  <c r="W665" i="36" s="1"/>
  <c r="W389" i="36" a="1"/>
  <c r="W389" i="36" s="1"/>
  <c r="W98" i="36" a="1"/>
  <c r="W98" i="36" s="1"/>
  <c r="W209" i="36" a="1"/>
  <c r="W209" i="36" s="1"/>
  <c r="W384" i="36" a="1"/>
  <c r="W384" i="36" s="1"/>
  <c r="W641" i="36" a="1"/>
  <c r="W641" i="36" s="1"/>
  <c r="W189" i="36" a="1"/>
  <c r="W189" i="36" s="1"/>
  <c r="W245" i="36" a="1"/>
  <c r="W245" i="36" s="1"/>
  <c r="W467" i="36" a="1"/>
  <c r="W467" i="36" s="1"/>
  <c r="W525" i="36" a="1"/>
  <c r="W525" i="36" s="1"/>
  <c r="W585" i="36" a="1"/>
  <c r="W585" i="36" s="1"/>
  <c r="W649" i="36" a="1"/>
  <c r="W649" i="36" s="1"/>
  <c r="W461" i="36" a="1"/>
  <c r="W461" i="36" s="1"/>
  <c r="W520" i="36" a="1"/>
  <c r="W520" i="36" s="1"/>
  <c r="W587" i="36" a="1"/>
  <c r="W587" i="36" s="1"/>
  <c r="W651" i="36" a="1"/>
  <c r="W651" i="36" s="1"/>
  <c r="W210" i="36" a="1"/>
  <c r="W210" i="36" s="1"/>
  <c r="W413" i="36" a="1"/>
  <c r="W413" i="36" s="1"/>
  <c r="W478" i="36" a="1"/>
  <c r="W478" i="36" s="1"/>
  <c r="W544" i="36" a="1"/>
  <c r="W544" i="36" s="1"/>
  <c r="W674" i="36" a="1"/>
  <c r="W674" i="36" s="1"/>
  <c r="W173" i="36" a="1"/>
  <c r="W173" i="36" s="1"/>
  <c r="W242" i="36" a="1"/>
  <c r="W242" i="36" s="1"/>
  <c r="W371" i="36" a="1"/>
  <c r="W371" i="36" s="1"/>
  <c r="W435" i="36" a="1"/>
  <c r="W435" i="36" s="1"/>
  <c r="W697" i="36" a="1"/>
  <c r="W697" i="36" s="1"/>
  <c r="W180" i="36" a="1"/>
  <c r="W180" i="36" s="1"/>
  <c r="W256" i="36" a="1"/>
  <c r="W256" i="36" s="1"/>
  <c r="W393" i="36" a="1"/>
  <c r="W393" i="36" s="1"/>
  <c r="W457" i="36" a="1"/>
  <c r="W457" i="36" s="1"/>
  <c r="W698" i="36" a="1"/>
  <c r="W698" i="36" s="1"/>
  <c r="W181" i="36" a="1"/>
  <c r="W181" i="36" s="1"/>
  <c r="W250" i="36" a="1"/>
  <c r="W250" i="36" s="1"/>
  <c r="W304" i="36" a="1"/>
  <c r="W304" i="36" s="1"/>
  <c r="W365" i="36" a="1"/>
  <c r="W365" i="36" s="1"/>
  <c r="W27" i="36" a="1"/>
  <c r="W27" i="36" s="1"/>
  <c r="W106" i="36" a="1"/>
  <c r="W106" i="36" s="1"/>
  <c r="W433" i="36" a="1"/>
  <c r="W433" i="36" s="1"/>
  <c r="W102" i="36" a="1"/>
  <c r="W102" i="36" s="1"/>
  <c r="W16" i="36" a="1"/>
  <c r="W16" i="36" s="1"/>
  <c r="W562" i="36" a="1"/>
  <c r="W562" i="36" s="1"/>
  <c r="W688" i="36" a="1"/>
  <c r="W688" i="36" s="1"/>
  <c r="W455" i="36" a="1"/>
  <c r="W455" i="36" s="1"/>
  <c r="W211" i="36" a="1"/>
  <c r="W211" i="36" s="1"/>
  <c r="W373" i="36" a="1"/>
  <c r="W373" i="36" s="1"/>
  <c r="W216" i="36" a="1"/>
  <c r="W216" i="36" s="1"/>
  <c r="W125" i="36" a="1"/>
  <c r="W125" i="36" s="1"/>
  <c r="W42" i="36" a="1"/>
  <c r="W42" i="36" s="1"/>
  <c r="W643" i="36" a="1"/>
  <c r="W643" i="36" s="1"/>
  <c r="W383" i="36" a="1"/>
  <c r="W383" i="36" s="1"/>
  <c r="W311" i="36" a="1"/>
  <c r="W311" i="36" s="1"/>
  <c r="W584" i="36" a="1"/>
  <c r="W584" i="36" s="1"/>
  <c r="W518" i="36" a="1"/>
  <c r="W518" i="36" s="1"/>
  <c r="W580" i="36" a="1"/>
  <c r="W580" i="36" s="1"/>
  <c r="W405" i="36" a="1"/>
  <c r="W405" i="36" s="1"/>
  <c r="W229" i="36" a="1"/>
  <c r="W229" i="36" s="1"/>
  <c r="W428" i="36" a="1"/>
  <c r="W428" i="36" s="1"/>
  <c r="W174" i="36" a="1"/>
  <c r="W174" i="36" s="1"/>
  <c r="W626" i="36" a="1"/>
  <c r="W626" i="36" s="1"/>
  <c r="W425" i="36" a="1"/>
  <c r="W425" i="36" s="1"/>
  <c r="W430" i="36" a="1"/>
  <c r="W430" i="36" s="1"/>
  <c r="W120" i="36" a="1"/>
  <c r="W120" i="36" s="1"/>
  <c r="W412" i="36" a="1"/>
  <c r="W412" i="36" s="1"/>
  <c r="W368" i="36" a="1"/>
  <c r="W368" i="36" s="1"/>
  <c r="W448" i="36" a="1"/>
  <c r="W448" i="36" s="1"/>
  <c r="W64" i="36" a="1"/>
  <c r="W64" i="36" s="1"/>
  <c r="W126" i="36" a="1"/>
  <c r="W126" i="36" s="1"/>
  <c r="W266" i="36" a="1"/>
  <c r="W266" i="36" s="1"/>
  <c r="W432" i="36" a="1"/>
  <c r="W432" i="36" s="1"/>
  <c r="W656" i="36" a="1"/>
  <c r="W656" i="36" s="1"/>
  <c r="W497" i="36" a="1"/>
  <c r="W497" i="36" s="1"/>
  <c r="W409" i="36" a="1"/>
  <c r="W409" i="36" s="1"/>
  <c r="W247" i="36" a="1"/>
  <c r="W247" i="36" s="1"/>
  <c r="W28" i="36" a="1"/>
  <c r="W28" i="36" s="1"/>
  <c r="W83" i="36" a="1"/>
  <c r="W83" i="36" s="1"/>
  <c r="W170" i="36" a="1"/>
  <c r="W170" i="36" s="1"/>
  <c r="W331" i="36" a="1"/>
  <c r="W331" i="36" s="1"/>
  <c r="W571" i="36" a="1"/>
  <c r="W571" i="36" s="1"/>
  <c r="W259" i="36" a="1"/>
  <c r="W259" i="36" s="1"/>
  <c r="W447" i="36" a="1"/>
  <c r="W447" i="36" s="1"/>
  <c r="W390" i="36" a="1"/>
  <c r="W390" i="36" s="1"/>
  <c r="W71" i="36" a="1"/>
  <c r="W71" i="36" s="1"/>
  <c r="W301" i="36" a="1"/>
  <c r="W301" i="36" s="1"/>
  <c r="W81" i="36" a="1"/>
  <c r="W81" i="36" s="1"/>
  <c r="W51" i="36" a="1"/>
  <c r="W51" i="36" s="1"/>
  <c r="W109" i="36" a="1"/>
  <c r="W109" i="36" s="1"/>
  <c r="W272" i="36" a="1"/>
  <c r="W272" i="36" s="1"/>
  <c r="W419" i="36" a="1"/>
  <c r="W419" i="36" s="1"/>
  <c r="W694" i="36" a="1"/>
  <c r="W694" i="36" s="1"/>
  <c r="W526" i="36" a="1"/>
  <c r="W526" i="36" s="1"/>
  <c r="W503" i="36" a="1"/>
  <c r="W503" i="36" s="1"/>
  <c r="W37" i="36" a="1"/>
  <c r="W37" i="36" s="1"/>
  <c r="W104" i="36" a="1"/>
  <c r="W104" i="36" s="1"/>
  <c r="W404" i="36" a="1"/>
  <c r="W404" i="36" s="1"/>
  <c r="W671" i="36" a="1"/>
  <c r="W671" i="36" s="1"/>
  <c r="W195" i="36" a="1"/>
  <c r="W195" i="36" s="1"/>
  <c r="W251" i="36" a="1"/>
  <c r="W251" i="36" s="1"/>
  <c r="W533" i="36" a="1"/>
  <c r="W533" i="36" s="1"/>
  <c r="W592" i="36" a="1"/>
  <c r="W592" i="36" s="1"/>
  <c r="W657" i="36" a="1"/>
  <c r="W657" i="36" s="1"/>
  <c r="W527" i="36" a="1"/>
  <c r="W527" i="36" s="1"/>
  <c r="W594" i="36" a="1"/>
  <c r="W594" i="36" s="1"/>
  <c r="W659" i="36" a="1"/>
  <c r="W659" i="36" s="1"/>
  <c r="W217" i="36" a="1"/>
  <c r="W217" i="36" s="1"/>
  <c r="W284" i="36" a="1"/>
  <c r="W284" i="36" s="1"/>
  <c r="W353" i="36" a="1"/>
  <c r="W353" i="36" s="1"/>
  <c r="W420" i="36" a="1"/>
  <c r="W420" i="36" s="1"/>
  <c r="W314" i="36" a="1"/>
  <c r="W314" i="36" s="1"/>
  <c r="W508" i="36" a="1"/>
  <c r="W508" i="36" s="1"/>
  <c r="W574" i="36" a="1"/>
  <c r="W574" i="36" s="1"/>
  <c r="W639" i="36" a="1"/>
  <c r="W639" i="36" s="1"/>
  <c r="W137" i="36" a="1"/>
  <c r="W137" i="36" s="1"/>
  <c r="W261" i="36" a="1"/>
  <c r="W261" i="36" s="1"/>
  <c r="W184" i="36" a="1"/>
  <c r="W184" i="36" s="1"/>
  <c r="W505" i="36" a="1"/>
  <c r="W505" i="36" s="1"/>
  <c r="W31" i="36" a="1"/>
  <c r="W31" i="36" s="1"/>
  <c r="W238" i="36" a="1"/>
  <c r="W238" i="36" s="1"/>
  <c r="W190" i="36" a="1"/>
  <c r="W190" i="36" s="1"/>
  <c r="W164" i="36" a="1"/>
  <c r="W164" i="36" s="1"/>
  <c r="W276" i="36" a="1"/>
  <c r="W276" i="36" s="1"/>
  <c r="W628" i="36" a="1"/>
  <c r="W628" i="36" s="1"/>
  <c r="W248" i="36" a="1"/>
  <c r="W248" i="36" s="1"/>
  <c r="W406" i="36" a="1"/>
  <c r="W406" i="36" s="1"/>
  <c r="W293" i="36" a="1"/>
  <c r="W293" i="36" s="1"/>
  <c r="W598" i="36" a="1"/>
  <c r="W598" i="36" s="1"/>
  <c r="W70" i="36" a="1"/>
  <c r="W70" i="36" s="1"/>
  <c r="W278" i="36" a="1"/>
  <c r="W278" i="36" s="1"/>
  <c r="W418" i="36" a="1"/>
  <c r="W418" i="36" s="1"/>
  <c r="W84" i="36" a="1"/>
  <c r="W84" i="36" s="1"/>
  <c r="W636" i="36" a="1"/>
  <c r="W636" i="36" s="1"/>
  <c r="W91" i="36" a="1"/>
  <c r="W91" i="36" s="1"/>
  <c r="W183" i="36" a="1"/>
  <c r="W183" i="36" s="1"/>
  <c r="W513" i="36" a="1"/>
  <c r="W513" i="36" s="1"/>
  <c r="W197" i="36" a="1"/>
  <c r="W197" i="36" s="1"/>
  <c r="W536" i="36" a="1"/>
  <c r="W536" i="36" s="1"/>
  <c r="W297" i="36" a="1"/>
  <c r="W297" i="36" s="1"/>
  <c r="W624" i="36" a="1"/>
  <c r="W624" i="36" s="1"/>
  <c r="W307" i="36" a="1"/>
  <c r="W307" i="36" s="1"/>
  <c r="W56" i="36" a="1"/>
  <c r="W56" i="36" s="1"/>
  <c r="W593" i="36" a="1"/>
  <c r="W593" i="36" s="1"/>
  <c r="W69" i="36" a="1"/>
  <c r="W69" i="36" s="1"/>
  <c r="W133" i="36" a="1"/>
  <c r="W133" i="36" s="1"/>
  <c r="W299" i="36" a="1"/>
  <c r="W299" i="36" s="1"/>
  <c r="W452" i="36" a="1"/>
  <c r="W452" i="36" s="1"/>
  <c r="W685" i="36" a="1"/>
  <c r="W685" i="36" s="1"/>
  <c r="W614" i="36" a="1"/>
  <c r="W614" i="36" s="1"/>
  <c r="W312" i="36" a="1"/>
  <c r="W312" i="36" s="1"/>
  <c r="W41" i="36" a="1"/>
  <c r="W41" i="36" s="1"/>
  <c r="W96" i="36" a="1"/>
  <c r="W96" i="36" s="1"/>
  <c r="W185" i="36" a="1"/>
  <c r="W185" i="36" s="1"/>
  <c r="W346" i="36" a="1"/>
  <c r="W346" i="36" s="1"/>
  <c r="W600" i="36" a="1"/>
  <c r="W600" i="36" s="1"/>
  <c r="W445" i="36" a="1"/>
  <c r="W445" i="36" s="1"/>
  <c r="W620" i="36" a="1"/>
  <c r="W620" i="36" s="1"/>
  <c r="W476" i="36" a="1"/>
  <c r="W476" i="36" s="1"/>
  <c r="W77" i="36" a="1"/>
  <c r="W77" i="36" s="1"/>
  <c r="W318" i="36" a="1"/>
  <c r="W318" i="36" s="1"/>
  <c r="W488" i="36" a="1"/>
  <c r="W488" i="36" s="1"/>
  <c r="W86" i="36" a="1"/>
  <c r="W86" i="36" s="1"/>
  <c r="W94" i="36" a="1"/>
  <c r="W94" i="36" s="1"/>
  <c r="W54" i="36" a="1"/>
  <c r="W54" i="36" s="1"/>
  <c r="W122" i="36" a="1"/>
  <c r="W122" i="36" s="1"/>
  <c r="W305" i="36" a="1"/>
  <c r="W305" i="36" s="1"/>
  <c r="W439" i="36" a="1"/>
  <c r="W439" i="36" s="1"/>
  <c r="W22" i="36" a="1"/>
  <c r="W22" i="36" s="1"/>
  <c r="W648" i="36" a="1"/>
  <c r="W648" i="36" s="1"/>
  <c r="W43" i="36" a="1"/>
  <c r="W43" i="36" s="1"/>
  <c r="W110" i="36" a="1"/>
  <c r="W110" i="36" s="1"/>
  <c r="W241" i="36" a="1"/>
  <c r="W241" i="36" s="1"/>
  <c r="W423" i="36" a="1"/>
  <c r="W423" i="36" s="1"/>
  <c r="W132" i="36" a="1"/>
  <c r="W132" i="36" s="1"/>
  <c r="W417" i="36" a="1"/>
  <c r="W417" i="36" s="1"/>
  <c r="W541" i="36" a="1"/>
  <c r="W541" i="36" s="1"/>
  <c r="W599" i="36" a="1"/>
  <c r="W599" i="36" s="1"/>
  <c r="W477" i="36" a="1"/>
  <c r="W477" i="36" s="1"/>
  <c r="W535" i="36" a="1"/>
  <c r="W535" i="36" s="1"/>
  <c r="W601" i="36" a="1"/>
  <c r="W601" i="36" s="1"/>
  <c r="W666" i="36" a="1"/>
  <c r="W666" i="36" s="1"/>
  <c r="W161" i="36" a="1"/>
  <c r="W161" i="36" s="1"/>
  <c r="W223" i="36" a="1"/>
  <c r="W223" i="36" s="1"/>
  <c r="W296" i="36" a="1"/>
  <c r="W296" i="36" s="1"/>
  <c r="W427" i="36" a="1"/>
  <c r="W427" i="36" s="1"/>
  <c r="W499" i="36" a="1"/>
  <c r="W499" i="36" s="1"/>
  <c r="W689" i="36" a="1"/>
  <c r="W689" i="36" s="1"/>
  <c r="W193" i="36" a="1"/>
  <c r="W193" i="36" s="1"/>
  <c r="W255" i="36" a="1"/>
  <c r="W255" i="36" s="1"/>
  <c r="W321" i="36" a="1"/>
  <c r="W321" i="36" s="1"/>
  <c r="W385" i="36" a="1"/>
  <c r="W385" i="36" s="1"/>
  <c r="W449" i="36" a="1"/>
  <c r="W449" i="36" s="1"/>
  <c r="W515" i="36" a="1"/>
  <c r="W515" i="36" s="1"/>
  <c r="W645" i="36" a="1"/>
  <c r="W645" i="36" s="1"/>
  <c r="W143" i="36" a="1"/>
  <c r="W143" i="36" s="1"/>
  <c r="W205" i="36" a="1"/>
  <c r="W205" i="36" s="1"/>
  <c r="W274" i="36" a="1"/>
  <c r="W274" i="36" s="1"/>
  <c r="W105" i="36" a="1"/>
  <c r="W105" i="36" s="1"/>
  <c r="W357" i="36" a="1"/>
  <c r="W357" i="36" s="1"/>
  <c r="W29" i="36" a="1"/>
  <c r="W29" i="36" s="1"/>
  <c r="W369" i="36" a="1"/>
  <c r="W369" i="36" s="1"/>
  <c r="W111" i="36" a="1"/>
  <c r="W111" i="36" s="1"/>
  <c r="W495" i="36" a="1"/>
  <c r="W495" i="36" s="1"/>
  <c r="W686" i="36" a="1"/>
  <c r="W686" i="36" s="1"/>
  <c r="W285" i="36" a="1"/>
  <c r="W285" i="36" s="1"/>
  <c r="W230" i="36" a="1"/>
  <c r="W230" i="36" s="1"/>
  <c r="W40" i="36" a="1"/>
  <c r="W40" i="36" s="1"/>
  <c r="W246" i="36" a="1"/>
  <c r="W246" i="36" s="1"/>
  <c r="W115" i="36" a="1"/>
  <c r="W115" i="36" s="1"/>
  <c r="W30" i="36" a="1"/>
  <c r="W30" i="36" s="1"/>
  <c r="W366" i="36" a="1"/>
  <c r="W366" i="36" s="1"/>
  <c r="W396" i="36" a="1"/>
  <c r="W396" i="36" s="1"/>
  <c r="W454" i="36" a="1"/>
  <c r="W454" i="36" s="1"/>
  <c r="W273" i="36" a="1"/>
  <c r="W273" i="36" s="1"/>
  <c r="W558" i="36" a="1"/>
  <c r="W558" i="36" s="1"/>
  <c r="W309" i="36" a="1"/>
  <c r="W309" i="36" s="1"/>
  <c r="W113" i="36" a="1"/>
  <c r="W113" i="36" s="1"/>
  <c r="W82" i="36" a="1"/>
  <c r="W82" i="36" s="1"/>
  <c r="W151" i="36" a="1"/>
  <c r="W151" i="36" s="1"/>
  <c r="W313" i="36" a="1"/>
  <c r="W313" i="36" s="1"/>
  <c r="W481" i="36" a="1"/>
  <c r="W481" i="36" s="1"/>
  <c r="W18" i="36" a="1"/>
  <c r="W18" i="36" s="1"/>
  <c r="W591" i="36" a="1"/>
  <c r="W591" i="36" s="1"/>
  <c r="W356" i="36" a="1"/>
  <c r="W356" i="36" s="1"/>
  <c r="W360" i="36" a="1"/>
  <c r="W360" i="36" s="1"/>
  <c r="W658" i="36" a="1"/>
  <c r="W658" i="36" s="1"/>
  <c r="W46" i="36" a="1"/>
  <c r="W46" i="36" s="1"/>
  <c r="W621" i="36" a="1"/>
  <c r="W621" i="36" s="1"/>
  <c r="W90" i="36" a="1"/>
  <c r="W90" i="36" s="1"/>
  <c r="W203" i="36" a="1"/>
  <c r="W203" i="36" s="1"/>
  <c r="W334" i="36" a="1"/>
  <c r="W334" i="36" s="1"/>
  <c r="W117" i="36" a="1"/>
  <c r="W117" i="36" s="1"/>
  <c r="W182" i="36" a="1"/>
  <c r="W182" i="36" s="1"/>
  <c r="W59" i="36" a="1"/>
  <c r="W59" i="36" s="1"/>
  <c r="W319" i="36" a="1"/>
  <c r="W319" i="36" s="1"/>
  <c r="W490" i="36" a="1"/>
  <c r="W490" i="36" s="1"/>
  <c r="W44" i="36" a="1"/>
  <c r="W44" i="36" s="1"/>
  <c r="W45" i="36" a="1"/>
  <c r="W45" i="36" s="1"/>
  <c r="W57" i="36" a="1"/>
  <c r="W57" i="36" s="1"/>
  <c r="W60" i="36" a="1"/>
  <c r="W60" i="36" s="1"/>
  <c r="W116" i="36" a="1"/>
  <c r="W116" i="36" s="1"/>
  <c r="W290" i="36" a="1"/>
  <c r="W290" i="36" s="1"/>
  <c r="W440" i="36" a="1"/>
  <c r="W440" i="36" s="1"/>
  <c r="W208" i="36" a="1"/>
  <c r="W208" i="36" s="1"/>
  <c r="W264" i="36" a="1"/>
  <c r="W264" i="36" s="1"/>
  <c r="W340" i="36" a="1"/>
  <c r="W340" i="36" s="1"/>
  <c r="W424" i="36" a="1"/>
  <c r="W424" i="36" s="1"/>
  <c r="W489" i="36" a="1"/>
  <c r="W489" i="36" s="1"/>
  <c r="W548" i="36" a="1"/>
  <c r="W548" i="36" s="1"/>
  <c r="W607" i="36" a="1"/>
  <c r="W607" i="36" s="1"/>
  <c r="W672" i="36" a="1"/>
  <c r="W672" i="36" s="1"/>
  <c r="W484" i="36" a="1"/>
  <c r="W484" i="36" s="1"/>
  <c r="W543" i="36" a="1"/>
  <c r="W543" i="36" s="1"/>
  <c r="W615" i="36" a="1"/>
  <c r="W615" i="36" s="1"/>
  <c r="W166" i="36" a="1"/>
  <c r="W166" i="36" s="1"/>
  <c r="W228" i="36" a="1"/>
  <c r="W228" i="36" s="1"/>
  <c r="W302" i="36" a="1"/>
  <c r="W302" i="36" s="1"/>
  <c r="W507" i="36" a="1"/>
  <c r="W507" i="36" s="1"/>
  <c r="W696" i="36" a="1"/>
  <c r="W696" i="36" s="1"/>
  <c r="W198" i="36" a="1"/>
  <c r="W198" i="36" s="1"/>
  <c r="W326" i="36" a="1"/>
  <c r="W326" i="36" s="1"/>
  <c r="W392" i="36" a="1"/>
  <c r="W392" i="36" s="1"/>
  <c r="W653" i="36" a="1"/>
  <c r="W653" i="36" s="1"/>
  <c r="W149" i="36" a="1"/>
  <c r="W149" i="36" s="1"/>
  <c r="W280" i="36" a="1"/>
  <c r="W280" i="36" s="1"/>
  <c r="W415" i="36" a="1"/>
  <c r="W415" i="36" s="1"/>
  <c r="W480" i="36" a="1"/>
  <c r="W480" i="36" s="1"/>
  <c r="W538" i="36" a="1"/>
  <c r="W538" i="36" s="1"/>
  <c r="W263" i="36" a="1"/>
  <c r="W263" i="36" s="1"/>
  <c r="W540" i="36" a="1"/>
  <c r="W540" i="36" s="1"/>
  <c r="W119" i="36" a="1"/>
  <c r="W119" i="36" s="1"/>
  <c r="W352" i="36" a="1"/>
  <c r="W352" i="36" s="1"/>
  <c r="W579" i="36" a="1"/>
  <c r="W579" i="36" s="1"/>
  <c r="W336" i="36" a="1"/>
  <c r="W336" i="36" s="1"/>
  <c r="W438" i="36" a="1"/>
  <c r="W438" i="36" s="1"/>
  <c r="W142" i="36" a="1"/>
  <c r="W142" i="36" s="1"/>
  <c r="W471" i="36" a="1"/>
  <c r="W471" i="36" s="1"/>
  <c r="W162" i="36" a="1"/>
  <c r="W162" i="36" s="1"/>
  <c r="W107" i="36" a="1"/>
  <c r="W107" i="36" s="1"/>
  <c r="W244" i="36" a="1"/>
  <c r="W244" i="36" s="1"/>
  <c r="W134" i="36" a="1"/>
  <c r="W134" i="36" s="1"/>
  <c r="W265" i="36" a="1"/>
  <c r="W265" i="36" s="1"/>
  <c r="W677" i="36" a="1"/>
  <c r="W677" i="36" s="1"/>
  <c r="W191" i="36" a="1"/>
  <c r="W191" i="36" s="1"/>
  <c r="W289" i="36" a="1"/>
  <c r="W289" i="36" s="1"/>
  <c r="W642" i="36" a="1"/>
  <c r="W642" i="36" s="1"/>
  <c r="W135" i="36" a="1"/>
  <c r="W135" i="36" s="1"/>
  <c r="W342" i="36" a="1"/>
  <c r="W342" i="36" s="1"/>
  <c r="W602" i="36" a="1"/>
  <c r="W602" i="36" s="1"/>
  <c r="W364" i="36" a="1"/>
  <c r="W364" i="36" s="1"/>
  <c r="W690" i="36" a="1"/>
  <c r="W690" i="36" s="1"/>
  <c r="W99" i="36" a="1"/>
  <c r="W99" i="36" s="1"/>
  <c r="W67" i="36" a="1"/>
  <c r="W67" i="36" s="1"/>
  <c r="W20" i="36" a="1"/>
  <c r="W20" i="36" s="1"/>
  <c r="W89" i="36" a="1"/>
  <c r="W89" i="36" s="1"/>
  <c r="W165" i="36" a="1"/>
  <c r="W165" i="36" s="1"/>
  <c r="W345" i="36" a="1"/>
  <c r="W345" i="36" s="1"/>
  <c r="W511" i="36" a="1"/>
  <c r="W511" i="36" s="1"/>
  <c r="W62" i="36" a="1"/>
  <c r="W62" i="36" s="1"/>
  <c r="W411" i="36" a="1"/>
  <c r="W411" i="36" s="1"/>
  <c r="W53" i="36" a="1"/>
  <c r="W53" i="36" s="1"/>
  <c r="W252" i="36" a="1"/>
  <c r="W252" i="36" s="1"/>
  <c r="W376" i="36" a="1"/>
  <c r="W376" i="36" s="1"/>
  <c r="W687" i="36" a="1"/>
  <c r="W687" i="36" s="1"/>
  <c r="W26" i="36" a="1"/>
  <c r="W26" i="36" s="1"/>
  <c r="W75" i="36" a="1"/>
  <c r="W75" i="36" s="1"/>
  <c r="W97" i="36" a="1"/>
  <c r="W97" i="36" s="1"/>
  <c r="W361" i="36" a="1"/>
  <c r="W361" i="36" s="1"/>
  <c r="W227" i="36" a="1"/>
  <c r="W227" i="36" s="1"/>
  <c r="W294" i="36" a="1"/>
  <c r="W294" i="36" s="1"/>
  <c r="W534" i="36" a="1"/>
  <c r="W534" i="36" s="1"/>
  <c r="W66" i="36" a="1"/>
  <c r="W66" i="36" s="1"/>
  <c r="W157" i="36" a="1"/>
  <c r="W157" i="36" s="1"/>
  <c r="W335" i="36" a="1"/>
  <c r="W335" i="36" s="1"/>
  <c r="W519" i="36" a="1"/>
  <c r="W519" i="36" s="1"/>
  <c r="W74" i="36" a="1"/>
  <c r="W74" i="36" s="1"/>
  <c r="W87" i="36" a="1"/>
  <c r="W87" i="36" s="1"/>
  <c r="W88" i="36" a="1"/>
  <c r="W88" i="36" s="1"/>
  <c r="W73" i="36" a="1"/>
  <c r="W73" i="36" s="1"/>
  <c r="W140" i="36" a="1"/>
  <c r="W140" i="36" s="1"/>
  <c r="W466" i="36" a="1"/>
  <c r="W466" i="36" s="1"/>
  <c r="W152" i="36" a="1"/>
  <c r="W152" i="36" s="1"/>
  <c r="W214" i="36" a="1"/>
  <c r="W214" i="36" s="1"/>
  <c r="W270" i="36" a="1"/>
  <c r="W270" i="36" s="1"/>
  <c r="W367" i="36" a="1"/>
  <c r="W367" i="36" s="1"/>
  <c r="W431" i="36" a="1"/>
  <c r="W431" i="36" s="1"/>
  <c r="W555" i="36" a="1"/>
  <c r="W555" i="36" s="1"/>
  <c r="W613" i="36" a="1"/>
  <c r="W613" i="36" s="1"/>
  <c r="W678" i="36" a="1"/>
  <c r="W678" i="36" s="1"/>
  <c r="W622" i="36" a="1"/>
  <c r="W622" i="36" s="1"/>
  <c r="W172" i="36" a="1"/>
  <c r="W172" i="36" s="1"/>
  <c r="W235" i="36" a="1"/>
  <c r="W235" i="36" s="1"/>
  <c r="W320" i="36" a="1"/>
  <c r="W320" i="36" s="1"/>
  <c r="W377" i="36" a="1"/>
  <c r="W377" i="36" s="1"/>
  <c r="W441" i="36" a="1"/>
  <c r="W441" i="36" s="1"/>
  <c r="W638" i="36" a="1"/>
  <c r="W638" i="36" s="1"/>
  <c r="W267" i="36" a="1"/>
  <c r="W267" i="36" s="1"/>
  <c r="W332" i="36" a="1"/>
  <c r="W332" i="36" s="1"/>
  <c r="W399" i="36" a="1"/>
  <c r="W399" i="36" s="1"/>
  <c r="W463" i="36" a="1"/>
  <c r="W463" i="36" s="1"/>
  <c r="W603" i="36" a="1"/>
  <c r="W603" i="36" s="1"/>
  <c r="W155" i="36" a="1"/>
  <c r="W155" i="36" s="1"/>
  <c r="W225" i="36" a="1"/>
  <c r="W225" i="36" s="1"/>
  <c r="W286" i="36" a="1"/>
  <c r="W286" i="36" s="1"/>
  <c r="W349" i="36" a="1"/>
  <c r="W349" i="36" s="1"/>
  <c r="W95" i="36" a="1"/>
  <c r="W95" i="36" s="1"/>
  <c r="W80" i="36" a="1"/>
  <c r="W80" i="36" s="1"/>
  <c r="W93" i="36" a="1"/>
  <c r="W93" i="36" s="1"/>
  <c r="W577" i="36" a="1"/>
  <c r="W577" i="36" s="1"/>
  <c r="W350" i="36" a="1"/>
  <c r="W350" i="36" s="1"/>
  <c r="W159" i="36" a="1"/>
  <c r="W159" i="36" s="1"/>
  <c r="W374" i="36" a="1"/>
  <c r="W374" i="36" s="1"/>
  <c r="W179" i="36" a="1"/>
  <c r="W179" i="36" s="1"/>
  <c r="W521" i="36" a="1"/>
  <c r="W521" i="36" s="1"/>
  <c r="W610" i="36" a="1"/>
  <c r="W610" i="36" s="1"/>
  <c r="W145" i="36" a="1"/>
  <c r="W145" i="36" s="1"/>
  <c r="W341" i="36" a="1"/>
  <c r="W341" i="36" s="1"/>
  <c r="W295" i="36" a="1"/>
  <c r="W295" i="36" s="1"/>
  <c r="W34" i="36" a="1"/>
  <c r="W34" i="36" s="1"/>
  <c r="W100" i="36" a="1"/>
  <c r="W100" i="36" s="1"/>
  <c r="W201" i="36" a="1"/>
  <c r="W201" i="36" s="1"/>
  <c r="W375" i="36" a="1"/>
  <c r="W375" i="36" s="1"/>
  <c r="W569" i="36" a="1"/>
  <c r="W569" i="36" s="1"/>
  <c r="W130" i="36" a="1"/>
  <c r="W130" i="36" s="1"/>
  <c r="W163" i="36" a="1"/>
  <c r="W163" i="36" s="1"/>
  <c r="W68" i="36" a="1"/>
  <c r="W68" i="36" s="1"/>
  <c r="W650" i="36" a="1"/>
  <c r="W650" i="36" s="1"/>
  <c r="W127" i="36" a="1"/>
  <c r="W127" i="36" s="1"/>
  <c r="W283" i="36" a="1"/>
  <c r="W283" i="36" s="1"/>
  <c r="W453" i="36" a="1"/>
  <c r="W453" i="36" s="1"/>
  <c r="W61" i="36" a="1"/>
  <c r="W61" i="36" s="1"/>
  <c r="W118" i="36" a="1"/>
  <c r="W118" i="36" s="1"/>
  <c r="W215" i="36" a="1"/>
  <c r="W215" i="36" s="1"/>
  <c r="W35" i="36" a="1"/>
  <c r="W35" i="36" s="1"/>
  <c r="W253" i="36" a="1"/>
  <c r="W253" i="36" s="1"/>
  <c r="W397" i="36" a="1"/>
  <c r="W397" i="36" s="1"/>
  <c r="W606" i="36" a="1"/>
  <c r="W606" i="36" s="1"/>
  <c r="W474" i="36" a="1"/>
  <c r="W474" i="36" s="1"/>
  <c r="W207" i="36" a="1"/>
  <c r="W207" i="36" s="1"/>
  <c r="W362" i="36" a="1"/>
  <c r="W362" i="36" s="1"/>
  <c r="W160" i="36" a="1"/>
  <c r="W160" i="36" s="1"/>
  <c r="W176" i="36" a="1"/>
  <c r="W176" i="36" s="1"/>
  <c r="W351" i="36" a="1"/>
  <c r="W351" i="36" s="1"/>
  <c r="W554" i="36" a="1"/>
  <c r="W554" i="36" s="1"/>
  <c r="W233" i="36" a="1"/>
  <c r="W233" i="36" s="1"/>
  <c r="W282" i="36" a="1"/>
  <c r="W282" i="36" s="1"/>
  <c r="W382" i="36" a="1"/>
  <c r="W382" i="36" s="1"/>
  <c r="W446" i="36" a="1"/>
  <c r="W446" i="36" s="1"/>
  <c r="W512" i="36" a="1"/>
  <c r="W512" i="36" s="1"/>
  <c r="W570" i="36" a="1"/>
  <c r="W570" i="36" s="1"/>
  <c r="W635" i="36" a="1"/>
  <c r="W635" i="36" s="1"/>
  <c r="W506" i="36" a="1"/>
  <c r="W506" i="36" s="1"/>
  <c r="W637" i="36" a="1"/>
  <c r="W637" i="36" s="1"/>
  <c r="W695" i="36" a="1"/>
  <c r="W695" i="36" s="1"/>
  <c r="W192" i="36" a="1"/>
  <c r="W192" i="36" s="1"/>
  <c r="W254" i="36" a="1"/>
  <c r="W254" i="36" s="1"/>
  <c r="W398" i="36" a="1"/>
  <c r="W398" i="36" s="1"/>
  <c r="W462" i="36" a="1"/>
  <c r="W462" i="36" s="1"/>
  <c r="W528" i="36" a="1"/>
  <c r="W528" i="36" s="1"/>
  <c r="W595" i="36" a="1"/>
  <c r="W595" i="36" s="1"/>
  <c r="W148" i="36" a="1"/>
  <c r="W148" i="36" s="1"/>
  <c r="W224" i="36" a="1"/>
  <c r="W224" i="36" s="1"/>
  <c r="W414" i="36" a="1"/>
  <c r="W414" i="36" s="1"/>
  <c r="W551" i="36" a="1"/>
  <c r="W551" i="36" s="1"/>
  <c r="W617" i="36" a="1"/>
  <c r="W617" i="36" s="1"/>
  <c r="W682" i="36" a="1"/>
  <c r="W682" i="36" s="1"/>
  <c r="W168" i="36" a="1"/>
  <c r="W168" i="36" s="1"/>
  <c r="W23" i="36" a="1"/>
  <c r="W23" i="36" s="1"/>
  <c r="S413" i="35" a="1"/>
  <c r="S413" i="35" s="1"/>
  <c r="S174" i="35" a="1"/>
  <c r="S174" i="35" s="1"/>
  <c r="S72" i="35" a="1"/>
  <c r="S72" i="35" s="1"/>
  <c r="S161" i="35" a="1"/>
  <c r="S161" i="35" s="1"/>
  <c r="S52" i="35" a="1"/>
  <c r="S52" i="35" s="1"/>
  <c r="S76" i="35" a="1"/>
  <c r="S76" i="35" s="1"/>
  <c r="S164" i="35" a="1"/>
  <c r="S164" i="35" s="1"/>
  <c r="S197" i="35" a="1"/>
  <c r="S197" i="35" s="1"/>
  <c r="S438" i="35" a="1"/>
  <c r="S438" i="35" s="1"/>
  <c r="S487" i="35" a="1"/>
  <c r="S487" i="35" s="1"/>
  <c r="S318" i="35" a="1"/>
  <c r="S318" i="35" s="1"/>
  <c r="S427" i="35" a="1"/>
  <c r="S427" i="35" s="1"/>
  <c r="S397" i="35" a="1"/>
  <c r="S397" i="35" s="1"/>
  <c r="S232" i="35" a="1"/>
  <c r="S232" i="35" s="1"/>
  <c r="S282" i="35" a="1"/>
  <c r="S282" i="35" s="1"/>
  <c r="S379" i="35" a="1"/>
  <c r="S379" i="35" s="1"/>
  <c r="S479" i="35" a="1"/>
  <c r="S479" i="35" s="1"/>
  <c r="S21" i="35" a="1"/>
  <c r="S21" i="35" s="1"/>
  <c r="S46" i="35" a="1"/>
  <c r="S46" i="35" s="1"/>
  <c r="S141" i="35" a="1"/>
  <c r="S141" i="35" s="1"/>
  <c r="S446" i="35" a="1"/>
  <c r="S446" i="35" s="1"/>
  <c r="S495" i="35" a="1"/>
  <c r="S495" i="35" s="1"/>
  <c r="S326" i="35" a="1"/>
  <c r="S326" i="35" s="1"/>
  <c r="S435" i="35" a="1"/>
  <c r="S435" i="35" s="1"/>
  <c r="S468" i="35" a="1"/>
  <c r="S468" i="35" s="1"/>
  <c r="S96" i="35" a="1"/>
  <c r="S96" i="35" s="1"/>
  <c r="S477" i="35" a="1"/>
  <c r="S477" i="35" s="1"/>
  <c r="S184" i="35" a="1"/>
  <c r="S184" i="35" s="1"/>
  <c r="S64" i="35" a="1"/>
  <c r="S64" i="35" s="1"/>
  <c r="S126" i="35" a="1"/>
  <c r="S126" i="35" s="1"/>
  <c r="S190" i="35" a="1"/>
  <c r="S190" i="35" s="1"/>
  <c r="S314" i="35" a="1"/>
  <c r="S314" i="35" s="1"/>
  <c r="S25" i="35" a="1"/>
  <c r="S25" i="35" s="1"/>
  <c r="S87" i="35" a="1"/>
  <c r="S87" i="35" s="1"/>
  <c r="S151" i="35" a="1"/>
  <c r="S151" i="35" s="1"/>
  <c r="S215" i="35" a="1"/>
  <c r="S215" i="35" s="1"/>
  <c r="S407" i="35" a="1"/>
  <c r="S407" i="35" s="1"/>
  <c r="S51" i="35" a="1"/>
  <c r="S51" i="35" s="1"/>
  <c r="S113" i="35" a="1"/>
  <c r="S113" i="35" s="1"/>
  <c r="S177" i="35" a="1"/>
  <c r="S177" i="35" s="1"/>
  <c r="S260" i="35" a="1"/>
  <c r="S260" i="35" s="1"/>
  <c r="S510" i="35" a="1"/>
  <c r="S510" i="35" s="1"/>
  <c r="S67" i="35" a="1"/>
  <c r="S67" i="35" s="1"/>
  <c r="S130" i="35" a="1"/>
  <c r="S130" i="35" s="1"/>
  <c r="S194" i="35" a="1"/>
  <c r="S194" i="35" s="1"/>
  <c r="S329" i="35" a="1"/>
  <c r="S329" i="35" s="1"/>
  <c r="S29" i="35" a="1"/>
  <c r="S29" i="35" s="1"/>
  <c r="S91" i="35" a="1"/>
  <c r="S91" i="35" s="1"/>
  <c r="S155" i="35" a="1"/>
  <c r="S155" i="35" s="1"/>
  <c r="S219" i="35" a="1"/>
  <c r="S219" i="35" s="1"/>
  <c r="S423" i="35" a="1"/>
  <c r="S423" i="35" s="1"/>
  <c r="S54" i="35" a="1"/>
  <c r="S54" i="35" s="1"/>
  <c r="S116" i="35" a="1"/>
  <c r="S116" i="35" s="1"/>
  <c r="S180" i="35" a="1"/>
  <c r="S180" i="35" s="1"/>
  <c r="S274" i="35" a="1"/>
  <c r="S274" i="35" s="1"/>
  <c r="S15" i="35" a="1"/>
  <c r="S15" i="35" s="1"/>
  <c r="S85" i="35" a="1"/>
  <c r="S85" i="35" s="1"/>
  <c r="S149" i="35" a="1"/>
  <c r="S149" i="35" s="1"/>
  <c r="S213" i="35" a="1"/>
  <c r="S213" i="35" s="1"/>
  <c r="S400" i="35" a="1"/>
  <c r="S400" i="35" s="1"/>
  <c r="S267" i="35" a="1"/>
  <c r="S267" i="35" s="1"/>
  <c r="S330" i="35" a="1"/>
  <c r="S330" i="35" s="1"/>
  <c r="S391" i="35" a="1"/>
  <c r="S391" i="35" s="1"/>
  <c r="S454" i="35" a="1"/>
  <c r="S454" i="35" s="1"/>
  <c r="S245" i="35" a="1"/>
  <c r="S245" i="35" s="1"/>
  <c r="S309" i="35" a="1"/>
  <c r="S309" i="35" s="1"/>
  <c r="S372" i="35" a="1"/>
  <c r="S372" i="35" s="1"/>
  <c r="S440" i="35" a="1"/>
  <c r="S440" i="35" s="1"/>
  <c r="S503" i="35" a="1"/>
  <c r="S503" i="35" s="1"/>
  <c r="S286" i="35" a="1"/>
  <c r="S286" i="35" s="1"/>
  <c r="S357" i="35" a="1"/>
  <c r="S357" i="35" s="1"/>
  <c r="S425" i="35" a="1"/>
  <c r="S425" i="35" s="1"/>
  <c r="S488" i="35" a="1"/>
  <c r="S488" i="35" s="1"/>
  <c r="S271" i="35" a="1"/>
  <c r="S271" i="35" s="1"/>
  <c r="S334" i="35" a="1"/>
  <c r="S334" i="35" s="1"/>
  <c r="S410" i="35" a="1"/>
  <c r="S410" i="35" s="1"/>
  <c r="S474" i="35" a="1"/>
  <c r="S474" i="35" s="1"/>
  <c r="S256" i="35" a="1"/>
  <c r="S256" i="35" s="1"/>
  <c r="S319" i="35" a="1"/>
  <c r="S319" i="35" s="1"/>
  <c r="S380" i="35" a="1"/>
  <c r="S380" i="35" s="1"/>
  <c r="S443" i="35" a="1"/>
  <c r="S443" i="35" s="1"/>
  <c r="S506" i="35" a="1"/>
  <c r="S506" i="35" s="1"/>
  <c r="S289" i="35" a="1"/>
  <c r="S289" i="35" s="1"/>
  <c r="S352" i="35" a="1"/>
  <c r="S352" i="35" s="1"/>
  <c r="S412" i="35" a="1"/>
  <c r="S412" i="35" s="1"/>
  <c r="S476" i="35" a="1"/>
  <c r="S476" i="35" s="1"/>
  <c r="S519" i="35" a="1"/>
  <c r="S519" i="35" s="1"/>
  <c r="S168" i="35" a="1"/>
  <c r="S168" i="35" s="1"/>
  <c r="S500" i="35" a="1"/>
  <c r="S500" i="35" s="1"/>
  <c r="S347" i="35" a="1"/>
  <c r="S347" i="35" s="1"/>
  <c r="S225" i="35" a="1"/>
  <c r="S225" i="35" s="1"/>
  <c r="S178" i="35" a="1"/>
  <c r="S178" i="35" s="1"/>
  <c r="S139" i="35" a="1"/>
  <c r="S139" i="35" s="1"/>
  <c r="S100" i="35" a="1"/>
  <c r="S100" i="35" s="1"/>
  <c r="S133" i="35" a="1"/>
  <c r="S133" i="35" s="1"/>
  <c r="S315" i="35" a="1"/>
  <c r="S315" i="35" s="1"/>
  <c r="S356" i="35" a="1"/>
  <c r="S356" i="35" s="1"/>
  <c r="S409" i="35" a="1"/>
  <c r="S409" i="35" s="1"/>
  <c r="S458" i="35" a="1"/>
  <c r="S458" i="35" s="1"/>
  <c r="S490" i="35" a="1"/>
  <c r="S490" i="35" s="1"/>
  <c r="S336" i="35" a="1"/>
  <c r="S336" i="35" s="1"/>
  <c r="S144" i="35" a="1"/>
  <c r="S144" i="35" s="1"/>
  <c r="S118" i="35" a="1"/>
  <c r="S118" i="35" s="1"/>
  <c r="S143" i="35" a="1"/>
  <c r="S143" i="35" s="1"/>
  <c r="S169" i="35" a="1"/>
  <c r="S169" i="35" s="1"/>
  <c r="S186" i="35" a="1"/>
  <c r="S186" i="35" s="1"/>
  <c r="S211" i="35" a="1"/>
  <c r="S211" i="35" s="1"/>
  <c r="S242" i="35" a="1"/>
  <c r="S242" i="35" s="1"/>
  <c r="S205" i="35" a="1"/>
  <c r="S205" i="35" s="1"/>
  <c r="S383" i="35" a="1"/>
  <c r="S383" i="35" s="1"/>
  <c r="S301" i="35" a="1"/>
  <c r="S301" i="35" s="1"/>
  <c r="S417" i="35" a="1"/>
  <c r="S417" i="35" s="1"/>
  <c r="S466" i="35" a="1"/>
  <c r="S466" i="35" s="1"/>
  <c r="S498" i="35" a="1"/>
  <c r="S498" i="35" s="1"/>
  <c r="S404" i="35" a="1"/>
  <c r="S404" i="35" s="1"/>
  <c r="S208" i="35" a="1"/>
  <c r="S208" i="35" s="1"/>
  <c r="S73" i="35" a="1"/>
  <c r="S73" i="35" s="1"/>
  <c r="S382" i="35" a="1"/>
  <c r="S382" i="35" s="1"/>
  <c r="S160" i="35" a="1"/>
  <c r="S160" i="35" s="1"/>
  <c r="S50" i="35" a="1"/>
  <c r="S50" i="35" s="1"/>
  <c r="S290" i="35" a="1"/>
  <c r="S290" i="35" s="1"/>
  <c r="S71" i="35" a="1"/>
  <c r="S71" i="35" s="1"/>
  <c r="S134" i="35" a="1"/>
  <c r="S134" i="35" s="1"/>
  <c r="S198" i="35" a="1"/>
  <c r="S198" i="35" s="1"/>
  <c r="S345" i="35" a="1"/>
  <c r="S345" i="35" s="1"/>
  <c r="S33" i="35" a="1"/>
  <c r="S33" i="35" s="1"/>
  <c r="S95" i="35" a="1"/>
  <c r="S95" i="35" s="1"/>
  <c r="S159" i="35" a="1"/>
  <c r="S159" i="35" s="1"/>
  <c r="S223" i="35" a="1"/>
  <c r="S223" i="35" s="1"/>
  <c r="S439" i="35" a="1"/>
  <c r="S439" i="35" s="1"/>
  <c r="S59" i="35" a="1"/>
  <c r="S59" i="35" s="1"/>
  <c r="S121" i="35" a="1"/>
  <c r="S121" i="35" s="1"/>
  <c r="S185" i="35" a="1"/>
  <c r="S185" i="35" s="1"/>
  <c r="S292" i="35" a="1"/>
  <c r="S292" i="35" s="1"/>
  <c r="S75" i="35" a="1"/>
  <c r="S75" i="35" s="1"/>
  <c r="S138" i="35" a="1"/>
  <c r="S138" i="35" s="1"/>
  <c r="S202" i="35" a="1"/>
  <c r="S202" i="35" s="1"/>
  <c r="S361" i="35" a="1"/>
  <c r="S361" i="35" s="1"/>
  <c r="S37" i="35" a="1"/>
  <c r="S37" i="35" s="1"/>
  <c r="S99" i="35" a="1"/>
  <c r="S99" i="35" s="1"/>
  <c r="S163" i="35" a="1"/>
  <c r="S163" i="35" s="1"/>
  <c r="S227" i="35" a="1"/>
  <c r="S227" i="35" s="1"/>
  <c r="S455" i="35" a="1"/>
  <c r="S455" i="35" s="1"/>
  <c r="S62" i="35" a="1"/>
  <c r="S62" i="35" s="1"/>
  <c r="S124" i="35" a="1"/>
  <c r="S124" i="35" s="1"/>
  <c r="S188" i="35" a="1"/>
  <c r="S188" i="35" s="1"/>
  <c r="S306" i="35" a="1"/>
  <c r="S306" i="35" s="1"/>
  <c r="S23" i="35" a="1"/>
  <c r="S23" i="35" s="1"/>
  <c r="S93" i="35" a="1"/>
  <c r="S93" i="35" s="1"/>
  <c r="S157" i="35" a="1"/>
  <c r="S157" i="35" s="1"/>
  <c r="S221" i="35" a="1"/>
  <c r="S221" i="35" s="1"/>
  <c r="S431" i="35" a="1"/>
  <c r="S431" i="35" s="1"/>
  <c r="S275" i="35" a="1"/>
  <c r="S275" i="35" s="1"/>
  <c r="S338" i="35" a="1"/>
  <c r="S338" i="35" s="1"/>
  <c r="S399" i="35" a="1"/>
  <c r="S399" i="35" s="1"/>
  <c r="S462" i="35" a="1"/>
  <c r="S462" i="35" s="1"/>
  <c r="S253" i="35" a="1"/>
  <c r="S253" i="35" s="1"/>
  <c r="S317" i="35" a="1"/>
  <c r="S317" i="35" s="1"/>
  <c r="S385" i="35" a="1"/>
  <c r="S385" i="35" s="1"/>
  <c r="S448" i="35" a="1"/>
  <c r="S448" i="35" s="1"/>
  <c r="S511" i="35" a="1"/>
  <c r="S511" i="35" s="1"/>
  <c r="S294" i="35" a="1"/>
  <c r="S294" i="35" s="1"/>
  <c r="S365" i="35" a="1"/>
  <c r="S365" i="35" s="1"/>
  <c r="S433" i="35" a="1"/>
  <c r="S433" i="35" s="1"/>
  <c r="S496" i="35" a="1"/>
  <c r="S496" i="35" s="1"/>
  <c r="S279" i="35" a="1"/>
  <c r="S279" i="35" s="1"/>
  <c r="S342" i="35" a="1"/>
  <c r="S342" i="35" s="1"/>
  <c r="S418" i="35" a="1"/>
  <c r="S418" i="35" s="1"/>
  <c r="S482" i="35" a="1"/>
  <c r="S482" i="35" s="1"/>
  <c r="S264" i="35" a="1"/>
  <c r="S264" i="35" s="1"/>
  <c r="S327" i="35" a="1"/>
  <c r="S327" i="35" s="1"/>
  <c r="S388" i="35" a="1"/>
  <c r="S388" i="35" s="1"/>
  <c r="S451" i="35" a="1"/>
  <c r="S451" i="35" s="1"/>
  <c r="S514" i="35" a="1"/>
  <c r="S514" i="35" s="1"/>
  <c r="S297" i="35" a="1"/>
  <c r="S297" i="35" s="1"/>
  <c r="S360" i="35" a="1"/>
  <c r="S360" i="35" s="1"/>
  <c r="S420" i="35" a="1"/>
  <c r="S420" i="35" s="1"/>
  <c r="S484" i="35" a="1"/>
  <c r="S484" i="35" s="1"/>
  <c r="S520" i="35" a="1"/>
  <c r="S520" i="35" s="1"/>
  <c r="S136" i="35" a="1"/>
  <c r="S136" i="35" s="1"/>
  <c r="S26" i="35" a="1"/>
  <c r="S26" i="35" s="1"/>
  <c r="S224" i="35" a="1"/>
  <c r="S224" i="35" s="1"/>
  <c r="S112" i="35" a="1"/>
  <c r="S112" i="35" s="1"/>
  <c r="S16" i="35" a="1"/>
  <c r="S16" i="35" s="1"/>
  <c r="S78" i="35" a="1"/>
  <c r="S78" i="35" s="1"/>
  <c r="S142" i="35" a="1"/>
  <c r="S142" i="35" s="1"/>
  <c r="S206" i="35" a="1"/>
  <c r="S206" i="35" s="1"/>
  <c r="S377" i="35" a="1"/>
  <c r="S377" i="35" s="1"/>
  <c r="S41" i="35" a="1"/>
  <c r="S41" i="35" s="1"/>
  <c r="S103" i="35" a="1"/>
  <c r="S103" i="35" s="1"/>
  <c r="S167" i="35" a="1"/>
  <c r="S167" i="35" s="1"/>
  <c r="S231" i="35" a="1"/>
  <c r="S231" i="35" s="1"/>
  <c r="S471" i="35" a="1"/>
  <c r="S471" i="35" s="1"/>
  <c r="S66" i="35" a="1"/>
  <c r="S66" i="35" s="1"/>
  <c r="S129" i="35" a="1"/>
  <c r="S129" i="35" s="1"/>
  <c r="S193" i="35" a="1"/>
  <c r="S193" i="35" s="1"/>
  <c r="S323" i="35" a="1"/>
  <c r="S323" i="35" s="1"/>
  <c r="S20" i="35" a="1"/>
  <c r="S20" i="35" s="1"/>
  <c r="S82" i="35" a="1"/>
  <c r="S82" i="35" s="1"/>
  <c r="S146" i="35" a="1"/>
  <c r="S146" i="35" s="1"/>
  <c r="S210" i="35" a="1"/>
  <c r="S210" i="35" s="1"/>
  <c r="S390" i="35" a="1"/>
  <c r="S390" i="35" s="1"/>
  <c r="S45" i="35" a="1"/>
  <c r="S45" i="35" s="1"/>
  <c r="S107" i="35" a="1"/>
  <c r="S107" i="35" s="1"/>
  <c r="S171" i="35" a="1"/>
  <c r="S171" i="35" s="1"/>
  <c r="S236" i="35" a="1"/>
  <c r="S236" i="35" s="1"/>
  <c r="S486" i="35" a="1"/>
  <c r="S486" i="35" s="1"/>
  <c r="S69" i="35" a="1"/>
  <c r="S69" i="35" s="1"/>
  <c r="S132" i="35" a="1"/>
  <c r="S132" i="35" s="1"/>
  <c r="S196" i="35" a="1"/>
  <c r="S196" i="35" s="1"/>
  <c r="S337" i="35" a="1"/>
  <c r="S337" i="35" s="1"/>
  <c r="S31" i="35" a="1"/>
  <c r="S31" i="35" s="1"/>
  <c r="S101" i="35" a="1"/>
  <c r="S101" i="35" s="1"/>
  <c r="S165" i="35" a="1"/>
  <c r="S165" i="35" s="1"/>
  <c r="S229" i="35" a="1"/>
  <c r="S229" i="35" s="1"/>
  <c r="S463" i="35" a="1"/>
  <c r="S463" i="35" s="1"/>
  <c r="S283" i="35" a="1"/>
  <c r="S283" i="35" s="1"/>
  <c r="S346" i="35" a="1"/>
  <c r="S346" i="35" s="1"/>
  <c r="S406" i="35" a="1"/>
  <c r="S406" i="35" s="1"/>
  <c r="S470" i="35" a="1"/>
  <c r="S470" i="35" s="1"/>
  <c r="S261" i="35" a="1"/>
  <c r="S261" i="35" s="1"/>
  <c r="S324" i="35" a="1"/>
  <c r="S324" i="35" s="1"/>
  <c r="S393" i="35" a="1"/>
  <c r="S393" i="35" s="1"/>
  <c r="S456" i="35" a="1"/>
  <c r="S456" i="35" s="1"/>
  <c r="S238" i="35" a="1"/>
  <c r="S238" i="35" s="1"/>
  <c r="S302" i="35" a="1"/>
  <c r="S302" i="35" s="1"/>
  <c r="S373" i="35" a="1"/>
  <c r="S373" i="35" s="1"/>
  <c r="S441" i="35" a="1"/>
  <c r="S441" i="35" s="1"/>
  <c r="S504" i="35" a="1"/>
  <c r="S504" i="35" s="1"/>
  <c r="S287" i="35" a="1"/>
  <c r="S287" i="35" s="1"/>
  <c r="S350" i="35" a="1"/>
  <c r="S350" i="35" s="1"/>
  <c r="S426" i="35" a="1"/>
  <c r="S426" i="35" s="1"/>
  <c r="S489" i="35" a="1"/>
  <c r="S489" i="35" s="1"/>
  <c r="S272" i="35" a="1"/>
  <c r="S272" i="35" s="1"/>
  <c r="S335" i="35" a="1"/>
  <c r="S335" i="35" s="1"/>
  <c r="S396" i="35" a="1"/>
  <c r="S396" i="35" s="1"/>
  <c r="S459" i="35" a="1"/>
  <c r="S459" i="35" s="1"/>
  <c r="S241" i="35" a="1"/>
  <c r="S241" i="35" s="1"/>
  <c r="S305" i="35" a="1"/>
  <c r="S305" i="35" s="1"/>
  <c r="S368" i="35" a="1"/>
  <c r="S368" i="35" s="1"/>
  <c r="S428" i="35" a="1"/>
  <c r="S428" i="35" s="1"/>
  <c r="S491" i="35" a="1"/>
  <c r="S491" i="35" s="1"/>
  <c r="S521" i="35" a="1"/>
  <c r="S521" i="35" s="1"/>
  <c r="S80" i="35" a="1"/>
  <c r="S80" i="35" s="1"/>
  <c r="S110" i="35" a="1"/>
  <c r="S110" i="35" s="1"/>
  <c r="S135" i="35" a="1"/>
  <c r="S135" i="35" s="1"/>
  <c r="S97" i="35" a="1"/>
  <c r="S97" i="35" s="1"/>
  <c r="S114" i="35" a="1"/>
  <c r="S114" i="35" s="1"/>
  <c r="S203" i="35" a="1"/>
  <c r="S203" i="35" s="1"/>
  <c r="S228" i="35" a="1"/>
  <c r="S228" i="35" s="1"/>
  <c r="S339" i="35" a="1"/>
  <c r="S339" i="35" s="1"/>
  <c r="S509" i="35" a="1"/>
  <c r="S509" i="35" s="1"/>
  <c r="S270" i="35" a="1"/>
  <c r="S270" i="35" s="1"/>
  <c r="S255" i="35" a="1"/>
  <c r="S255" i="35" s="1"/>
  <c r="S304" i="35" a="1"/>
  <c r="S304" i="35" s="1"/>
  <c r="S518" i="35" a="1"/>
  <c r="S518" i="35" s="1"/>
  <c r="S321" i="35" a="1"/>
  <c r="S321" i="35" s="1"/>
  <c r="S120" i="35" a="1"/>
  <c r="S120" i="35" s="1"/>
  <c r="S17" i="35" a="1"/>
  <c r="S17" i="35" s="1"/>
  <c r="S43" i="35" a="1"/>
  <c r="S43" i="35" s="1"/>
  <c r="S122" i="35" a="1"/>
  <c r="S122" i="35" s="1"/>
  <c r="S147" i="35" a="1"/>
  <c r="S147" i="35" s="1"/>
  <c r="S172" i="35" a="1"/>
  <c r="S172" i="35" s="1"/>
  <c r="S371" i="35" a="1"/>
  <c r="S371" i="35" s="1"/>
  <c r="S237" i="35" a="1"/>
  <c r="S237" i="35" s="1"/>
  <c r="S278" i="35" a="1"/>
  <c r="S278" i="35" s="1"/>
  <c r="S263" i="35" a="1"/>
  <c r="S263" i="35" s="1"/>
  <c r="S375" i="35" a="1"/>
  <c r="S375" i="35" s="1"/>
  <c r="S517" i="35" a="1"/>
  <c r="S517" i="35" s="1"/>
  <c r="S88" i="35" a="1"/>
  <c r="S88" i="35" s="1"/>
  <c r="S24" i="35" a="1"/>
  <c r="S24" i="35" s="1"/>
  <c r="S214" i="35" a="1"/>
  <c r="S214" i="35" s="1"/>
  <c r="S49" i="35" a="1"/>
  <c r="S49" i="35" s="1"/>
  <c r="S111" i="35" a="1"/>
  <c r="S111" i="35" s="1"/>
  <c r="S175" i="35" a="1"/>
  <c r="S175" i="35" s="1"/>
  <c r="S252" i="35" a="1"/>
  <c r="S252" i="35" s="1"/>
  <c r="S502" i="35" a="1"/>
  <c r="S502" i="35" s="1"/>
  <c r="S74" i="35" a="1"/>
  <c r="S74" i="35" s="1"/>
  <c r="S137" i="35" a="1"/>
  <c r="S137" i="35" s="1"/>
  <c r="S201" i="35" a="1"/>
  <c r="S201" i="35" s="1"/>
  <c r="S355" i="35" a="1"/>
  <c r="S355" i="35" s="1"/>
  <c r="S28" i="35" a="1"/>
  <c r="S28" i="35" s="1"/>
  <c r="S90" i="35" a="1"/>
  <c r="S90" i="35" s="1"/>
  <c r="S154" i="35" a="1"/>
  <c r="S154" i="35" s="1"/>
  <c r="S218" i="35" a="1"/>
  <c r="S218" i="35" s="1"/>
  <c r="S421" i="35" a="1"/>
  <c r="S421" i="35" s="1"/>
  <c r="S53" i="35" a="1"/>
  <c r="S53" i="35" s="1"/>
  <c r="S115" i="35" a="1"/>
  <c r="S115" i="35" s="1"/>
  <c r="S179" i="35" a="1"/>
  <c r="S179" i="35" s="1"/>
  <c r="S268" i="35" a="1"/>
  <c r="S268" i="35" s="1"/>
  <c r="S14" i="35" a="1"/>
  <c r="S14" i="35" s="1"/>
  <c r="S77" i="35" a="1"/>
  <c r="S77" i="35" s="1"/>
  <c r="S140" i="35" a="1"/>
  <c r="S140" i="35" s="1"/>
  <c r="S204" i="35" a="1"/>
  <c r="S204" i="35" s="1"/>
  <c r="S369" i="35" a="1"/>
  <c r="S369" i="35" s="1"/>
  <c r="S39" i="35" a="1"/>
  <c r="S39" i="35" s="1"/>
  <c r="S109" i="35" a="1"/>
  <c r="S109" i="35" s="1"/>
  <c r="S173" i="35" a="1"/>
  <c r="S173" i="35" s="1"/>
  <c r="S244" i="35" a="1"/>
  <c r="S244" i="35" s="1"/>
  <c r="S494" i="35" a="1"/>
  <c r="S494" i="35" s="1"/>
  <c r="S291" i="35" a="1"/>
  <c r="S291" i="35" s="1"/>
  <c r="S354" i="35" a="1"/>
  <c r="S354" i="35" s="1"/>
  <c r="S414" i="35" a="1"/>
  <c r="S414" i="35" s="1"/>
  <c r="S478" i="35" a="1"/>
  <c r="S478" i="35" s="1"/>
  <c r="S269" i="35" a="1"/>
  <c r="S269" i="35" s="1"/>
  <c r="S332" i="35" a="1"/>
  <c r="S332" i="35" s="1"/>
  <c r="S401" i="35" a="1"/>
  <c r="S401" i="35" s="1"/>
  <c r="S464" i="35" a="1"/>
  <c r="S464" i="35" s="1"/>
  <c r="S246" i="35" a="1"/>
  <c r="S246" i="35" s="1"/>
  <c r="S310" i="35" a="1"/>
  <c r="S310" i="35" s="1"/>
  <c r="S386" i="35" a="1"/>
  <c r="S386" i="35" s="1"/>
  <c r="S449" i="35" a="1"/>
  <c r="S449" i="35" s="1"/>
  <c r="S512" i="35" a="1"/>
  <c r="S512" i="35" s="1"/>
  <c r="S295" i="35" a="1"/>
  <c r="S295" i="35" s="1"/>
  <c r="S358" i="35" a="1"/>
  <c r="S358" i="35" s="1"/>
  <c r="S434" i="35" a="1"/>
  <c r="S434" i="35" s="1"/>
  <c r="S497" i="35" a="1"/>
  <c r="S497" i="35" s="1"/>
  <c r="S280" i="35" a="1"/>
  <c r="S280" i="35" s="1"/>
  <c r="S343" i="35" a="1"/>
  <c r="S343" i="35" s="1"/>
  <c r="S403" i="35" a="1"/>
  <c r="S403" i="35" s="1"/>
  <c r="S467" i="35" a="1"/>
  <c r="S467" i="35" s="1"/>
  <c r="S249" i="35" a="1"/>
  <c r="S249" i="35" s="1"/>
  <c r="S313" i="35" a="1"/>
  <c r="S313" i="35" s="1"/>
  <c r="S376" i="35" a="1"/>
  <c r="S376" i="35" s="1"/>
  <c r="S436" i="35" a="1"/>
  <c r="S436" i="35" s="1"/>
  <c r="S499" i="35" a="1"/>
  <c r="S499" i="35" s="1"/>
  <c r="S522" i="35" a="1"/>
  <c r="S522" i="35" s="1"/>
  <c r="S192" i="35" a="1"/>
  <c r="S192" i="35" s="1"/>
  <c r="S58" i="35" a="1"/>
  <c r="S58" i="35" s="1"/>
  <c r="S250" i="35" a="1"/>
  <c r="S250" i="35" s="1"/>
  <c r="S199" i="35" a="1"/>
  <c r="S199" i="35" s="1"/>
  <c r="S35" i="35" a="1"/>
  <c r="S35" i="35" s="1"/>
  <c r="S447" i="35" a="1"/>
  <c r="S447" i="35" s="1"/>
  <c r="S266" i="35" a="1"/>
  <c r="S266" i="35" s="1"/>
  <c r="S363" i="35" a="1"/>
  <c r="S363" i="35" s="1"/>
  <c r="S461" i="35" a="1"/>
  <c r="S461" i="35" s="1"/>
  <c r="S251" i="35" a="1"/>
  <c r="S251" i="35" s="1"/>
  <c r="S293" i="35" a="1"/>
  <c r="S293" i="35" s="1"/>
  <c r="S341" i="35" a="1"/>
  <c r="S341" i="35" s="1"/>
  <c r="S387" i="35" a="1"/>
  <c r="S387" i="35" s="1"/>
  <c r="S367" i="35" a="1"/>
  <c r="S367" i="35" s="1"/>
  <c r="S273" i="35" a="1"/>
  <c r="S273" i="35" s="1"/>
  <c r="S56" i="35" a="1"/>
  <c r="S56" i="35" s="1"/>
  <c r="S79" i="35" a="1"/>
  <c r="S79" i="35" s="1"/>
  <c r="S105" i="35" a="1"/>
  <c r="S105" i="35" s="1"/>
  <c r="S60" i="35" a="1"/>
  <c r="S60" i="35" s="1"/>
  <c r="S83" i="35" a="1"/>
  <c r="S83" i="35" s="1"/>
  <c r="S108" i="35" a="1"/>
  <c r="S108" i="35" s="1"/>
  <c r="S70" i="35" a="1"/>
  <c r="S70" i="35" s="1"/>
  <c r="S259" i="35" a="1"/>
  <c r="S259" i="35" s="1"/>
  <c r="S364" i="35" a="1"/>
  <c r="S364" i="35" s="1"/>
  <c r="S349" i="35" a="1"/>
  <c r="S349" i="35" s="1"/>
  <c r="S395" i="35" a="1"/>
  <c r="S395" i="35" s="1"/>
  <c r="S312" i="35" a="1"/>
  <c r="S312" i="35" s="1"/>
  <c r="S281" i="35" a="1"/>
  <c r="S281" i="35" s="1"/>
  <c r="S445" i="35" a="1"/>
  <c r="S445" i="35" s="1"/>
  <c r="S86" i="35" a="1"/>
  <c r="S86" i="35" s="1"/>
  <c r="S405" i="35" a="1"/>
  <c r="S405" i="35" s="1"/>
  <c r="S353" i="35" a="1"/>
  <c r="S353" i="35" s="1"/>
  <c r="S152" i="35" a="1"/>
  <c r="S152" i="35" s="1"/>
  <c r="S42" i="35" a="1"/>
  <c r="S42" i="35" s="1"/>
  <c r="S258" i="35" a="1"/>
  <c r="S258" i="35" s="1"/>
  <c r="S32" i="35" a="1"/>
  <c r="S32" i="35" s="1"/>
  <c r="S94" i="35" a="1"/>
  <c r="S94" i="35" s="1"/>
  <c r="S158" i="35" a="1"/>
  <c r="S158" i="35" s="1"/>
  <c r="S222" i="35" a="1"/>
  <c r="S222" i="35" s="1"/>
  <c r="S437" i="35" a="1"/>
  <c r="S437" i="35" s="1"/>
  <c r="S57" i="35" a="1"/>
  <c r="S57" i="35" s="1"/>
  <c r="S119" i="35" a="1"/>
  <c r="S119" i="35" s="1"/>
  <c r="S183" i="35" a="1"/>
  <c r="S183" i="35" s="1"/>
  <c r="S284" i="35" a="1"/>
  <c r="S284" i="35" s="1"/>
  <c r="S19" i="35" a="1"/>
  <c r="S19" i="35" s="1"/>
  <c r="S81" i="35" a="1"/>
  <c r="S81" i="35" s="1"/>
  <c r="S145" i="35" a="1"/>
  <c r="S145" i="35" s="1"/>
  <c r="S209" i="35" a="1"/>
  <c r="S209" i="35" s="1"/>
  <c r="S384" i="35" a="1"/>
  <c r="S384" i="35" s="1"/>
  <c r="S36" i="35" a="1"/>
  <c r="S36" i="35" s="1"/>
  <c r="S98" i="35" a="1"/>
  <c r="S98" i="35" s="1"/>
  <c r="S162" i="35" a="1"/>
  <c r="S162" i="35" s="1"/>
  <c r="S226" i="35" a="1"/>
  <c r="S226" i="35" s="1"/>
  <c r="S453" i="35" a="1"/>
  <c r="S453" i="35" s="1"/>
  <c r="S61" i="35" a="1"/>
  <c r="S61" i="35" s="1"/>
  <c r="S123" i="35" a="1"/>
  <c r="S123" i="35" s="1"/>
  <c r="S187" i="35" a="1"/>
  <c r="S187" i="35" s="1"/>
  <c r="S300" i="35" a="1"/>
  <c r="S300" i="35" s="1"/>
  <c r="S22" i="35" a="1"/>
  <c r="S22" i="35" s="1"/>
  <c r="S84" i="35" a="1"/>
  <c r="S84" i="35" s="1"/>
  <c r="S148" i="35" a="1"/>
  <c r="S148" i="35" s="1"/>
  <c r="S212" i="35" a="1"/>
  <c r="S212" i="35" s="1"/>
  <c r="S398" i="35" a="1"/>
  <c r="S398" i="35" s="1"/>
  <c r="S47" i="35" a="1"/>
  <c r="S47" i="35" s="1"/>
  <c r="S117" i="35" a="1"/>
  <c r="S117" i="35" s="1"/>
  <c r="S181" i="35" a="1"/>
  <c r="S181" i="35" s="1"/>
  <c r="S276" i="35" a="1"/>
  <c r="S276" i="35" s="1"/>
  <c r="S235" i="35" a="1"/>
  <c r="S235" i="35" s="1"/>
  <c r="S299" i="35" a="1"/>
  <c r="S299" i="35" s="1"/>
  <c r="S362" i="35" a="1"/>
  <c r="S362" i="35" s="1"/>
  <c r="S422" i="35" a="1"/>
  <c r="S422" i="35" s="1"/>
  <c r="S493" i="35" a="1"/>
  <c r="S493" i="35" s="1"/>
  <c r="S277" i="35" a="1"/>
  <c r="S277" i="35" s="1"/>
  <c r="S340" i="35" a="1"/>
  <c r="S340" i="35" s="1"/>
  <c r="S408" i="35" a="1"/>
  <c r="S408" i="35" s="1"/>
  <c r="S472" i="35" a="1"/>
  <c r="S472" i="35" s="1"/>
  <c r="S254" i="35" a="1"/>
  <c r="S254" i="35" s="1"/>
  <c r="S325" i="35" a="1"/>
  <c r="S325" i="35" s="1"/>
  <c r="S394" i="35" a="1"/>
  <c r="S394" i="35" s="1"/>
  <c r="S457" i="35" a="1"/>
  <c r="S457" i="35" s="1"/>
  <c r="S239" i="35" a="1"/>
  <c r="S239" i="35" s="1"/>
  <c r="S303" i="35" a="1"/>
  <c r="S303" i="35" s="1"/>
  <c r="S366" i="35" a="1"/>
  <c r="S366" i="35" s="1"/>
  <c r="S442" i="35" a="1"/>
  <c r="S442" i="35" s="1"/>
  <c r="S505" i="35" a="1"/>
  <c r="S505" i="35" s="1"/>
  <c r="S288" i="35" a="1"/>
  <c r="S288" i="35" s="1"/>
  <c r="S351" i="35" a="1"/>
  <c r="S351" i="35" s="1"/>
  <c r="S411" i="35" a="1"/>
  <c r="S411" i="35" s="1"/>
  <c r="S475" i="35" a="1"/>
  <c r="S475" i="35" s="1"/>
  <c r="S257" i="35" a="1"/>
  <c r="S257" i="35" s="1"/>
  <c r="S320" i="35" a="1"/>
  <c r="S320" i="35" s="1"/>
  <c r="S381" i="35" a="1"/>
  <c r="S381" i="35" s="1"/>
  <c r="S444" i="35" a="1"/>
  <c r="S444" i="35" s="1"/>
  <c r="S507" i="35" a="1"/>
  <c r="S507" i="35" s="1"/>
  <c r="S516" i="35" a="1"/>
  <c r="S516" i="35" s="1"/>
  <c r="S48" i="35" a="1"/>
  <c r="S48" i="35" s="1"/>
  <c r="S38" i="35" a="1"/>
  <c r="S38" i="35" s="1"/>
  <c r="S63" i="35" a="1"/>
  <c r="S63" i="35" s="1"/>
  <c r="S378" i="35" a="1"/>
  <c r="S378" i="35" s="1"/>
  <c r="S424" i="35" a="1"/>
  <c r="S424" i="35" s="1"/>
  <c r="S473" i="35" a="1"/>
  <c r="S473" i="35" s="1"/>
  <c r="S240" i="35" a="1"/>
  <c r="S240" i="35" s="1"/>
  <c r="S460" i="35" a="1"/>
  <c r="S460" i="35" s="1"/>
  <c r="S34" i="35" a="1"/>
  <c r="S34" i="35" s="1"/>
  <c r="S182" i="35" a="1"/>
  <c r="S182" i="35" s="1"/>
  <c r="S207" i="35" a="1"/>
  <c r="S207" i="35" s="1"/>
  <c r="S233" i="35" a="1"/>
  <c r="S233" i="35" s="1"/>
  <c r="S298" i="35" a="1"/>
  <c r="S298" i="35" s="1"/>
  <c r="S392" i="35" a="1"/>
  <c r="S392" i="35" s="1"/>
  <c r="S492" i="35" a="1"/>
  <c r="S492" i="35" s="1"/>
  <c r="S322" i="35" a="1"/>
  <c r="S322" i="35" s="1"/>
  <c r="S432" i="35" a="1"/>
  <c r="S432" i="35" s="1"/>
  <c r="S481" i="35" a="1"/>
  <c r="S481" i="35" s="1"/>
  <c r="S248" i="35" a="1"/>
  <c r="S248" i="35" s="1"/>
  <c r="S344" i="35" a="1"/>
  <c r="S344" i="35" s="1"/>
  <c r="S200" i="35" a="1"/>
  <c r="S200" i="35" s="1"/>
  <c r="S176" i="35" a="1"/>
  <c r="S176" i="35" s="1"/>
  <c r="S150" i="35" a="1"/>
  <c r="S150" i="35" s="1"/>
  <c r="S128" i="35" a="1"/>
  <c r="S128" i="35" s="1"/>
  <c r="S18" i="35" a="1"/>
  <c r="S18" i="35" s="1"/>
  <c r="S216" i="35" a="1"/>
  <c r="S216" i="35" s="1"/>
  <c r="S104" i="35" a="1"/>
  <c r="S104" i="35" s="1"/>
  <c r="S508" i="35" a="1"/>
  <c r="S508" i="35" s="1"/>
  <c r="S40" i="35" a="1"/>
  <c r="S40" i="35" s="1"/>
  <c r="S102" i="35" a="1"/>
  <c r="S102" i="35" s="1"/>
  <c r="S166" i="35" a="1"/>
  <c r="S166" i="35" s="1"/>
  <c r="S230" i="35" a="1"/>
  <c r="S230" i="35" s="1"/>
  <c r="S469" i="35" a="1"/>
  <c r="S469" i="35" s="1"/>
  <c r="S65" i="35" a="1"/>
  <c r="S65" i="35" s="1"/>
  <c r="S127" i="35" a="1"/>
  <c r="S127" i="35" s="1"/>
  <c r="S191" i="35" a="1"/>
  <c r="S191" i="35" s="1"/>
  <c r="S316" i="35" a="1"/>
  <c r="S316" i="35" s="1"/>
  <c r="S27" i="35" a="1"/>
  <c r="S27" i="35" s="1"/>
  <c r="S89" i="35" a="1"/>
  <c r="S89" i="35" s="1"/>
  <c r="S153" i="35" a="1"/>
  <c r="S153" i="35" s="1"/>
  <c r="S217" i="35" a="1"/>
  <c r="S217" i="35" s="1"/>
  <c r="S415" i="35" a="1"/>
  <c r="S415" i="35" s="1"/>
  <c r="S44" i="35" a="1"/>
  <c r="S44" i="35" s="1"/>
  <c r="S106" i="35" a="1"/>
  <c r="S106" i="35" s="1"/>
  <c r="S170" i="35" a="1"/>
  <c r="S170" i="35" s="1"/>
  <c r="S234" i="35" a="1"/>
  <c r="S234" i="35" s="1"/>
  <c r="S485" i="35" a="1"/>
  <c r="S485" i="35" s="1"/>
  <c r="S68" i="35" a="1"/>
  <c r="S68" i="35" s="1"/>
  <c r="S131" i="35" a="1"/>
  <c r="S131" i="35" s="1"/>
  <c r="S195" i="35" a="1"/>
  <c r="S195" i="35" s="1"/>
  <c r="S331" i="35" a="1"/>
  <c r="S331" i="35" s="1"/>
  <c r="S30" i="35" a="1"/>
  <c r="S30" i="35" s="1"/>
  <c r="S92" i="35" a="1"/>
  <c r="S92" i="35" s="1"/>
  <c r="S156" i="35" a="1"/>
  <c r="S156" i="35" s="1"/>
  <c r="S220" i="35" a="1"/>
  <c r="S220" i="35" s="1"/>
  <c r="S429" i="35" a="1"/>
  <c r="S429" i="35" s="1"/>
  <c r="S55" i="35" a="1"/>
  <c r="S55" i="35" s="1"/>
  <c r="S125" i="35" a="1"/>
  <c r="S125" i="35" s="1"/>
  <c r="S189" i="35" a="1"/>
  <c r="S189" i="35" s="1"/>
  <c r="S308" i="35" a="1"/>
  <c r="S308" i="35" s="1"/>
  <c r="S243" i="35" a="1"/>
  <c r="S243" i="35" s="1"/>
  <c r="S307" i="35" a="1"/>
  <c r="S307" i="35" s="1"/>
  <c r="S370" i="35" a="1"/>
  <c r="S370" i="35" s="1"/>
  <c r="S430" i="35" a="1"/>
  <c r="S430" i="35" s="1"/>
  <c r="S501" i="35" a="1"/>
  <c r="S501" i="35" s="1"/>
  <c r="S285" i="35" a="1"/>
  <c r="S285" i="35" s="1"/>
  <c r="S348" i="35" a="1"/>
  <c r="S348" i="35" s="1"/>
  <c r="S416" i="35" a="1"/>
  <c r="S416" i="35" s="1"/>
  <c r="S480" i="35" a="1"/>
  <c r="S480" i="35" s="1"/>
  <c r="S262" i="35" a="1"/>
  <c r="S262" i="35" s="1"/>
  <c r="S333" i="35" a="1"/>
  <c r="S333" i="35" s="1"/>
  <c r="S402" i="35" a="1"/>
  <c r="S402" i="35" s="1"/>
  <c r="S465" i="35" a="1"/>
  <c r="S465" i="35" s="1"/>
  <c r="S247" i="35" a="1"/>
  <c r="S247" i="35" s="1"/>
  <c r="S311" i="35" a="1"/>
  <c r="S311" i="35" s="1"/>
  <c r="S374" i="35" a="1"/>
  <c r="S374" i="35" s="1"/>
  <c r="S450" i="35" a="1"/>
  <c r="S450" i="35" s="1"/>
  <c r="S513" i="35" a="1"/>
  <c r="S513" i="35" s="1"/>
  <c r="S296" i="35" a="1"/>
  <c r="S296" i="35" s="1"/>
  <c r="S359" i="35" a="1"/>
  <c r="S359" i="35" s="1"/>
  <c r="S419" i="35" a="1"/>
  <c r="S419" i="35" s="1"/>
  <c r="S483" i="35" a="1"/>
  <c r="S483" i="35" s="1"/>
  <c r="S265" i="35" a="1"/>
  <c r="S265" i="35" s="1"/>
  <c r="S328" i="35" a="1"/>
  <c r="S328" i="35" s="1"/>
  <c r="S389" i="35" a="1"/>
  <c r="S389" i="35" s="1"/>
  <c r="S452" i="35" a="1"/>
  <c r="S452" i="35" s="1"/>
  <c r="S515" i="35" a="1"/>
  <c r="S515" i="35" s="1"/>
  <c r="W482" i="36" l="1" a="1"/>
  <c r="W482" i="36" s="1"/>
  <c r="W460" i="36" a="1"/>
  <c r="W460" i="36" s="1"/>
  <c r="W492" i="36" a="1"/>
  <c r="W492" i="36" s="1"/>
  <c r="W213" i="36" a="1"/>
  <c r="W213" i="36" s="1"/>
  <c r="W468" i="36" a="1"/>
  <c r="W468" i="36" s="1"/>
  <c r="W136" i="36" a="1"/>
  <c r="W136" i="36" s="1"/>
  <c r="W50" i="36" a="1"/>
  <c r="W50" i="36" s="1"/>
  <c r="W47" i="36" a="1"/>
  <c r="W47" i="36" s="1"/>
  <c r="W121" i="36" a="1"/>
  <c r="W121" i="36" s="1"/>
  <c r="W557" i="36" a="1"/>
  <c r="W557" i="36" s="1"/>
  <c r="W330" i="36" a="1"/>
  <c r="W330" i="36" s="1"/>
  <c r="W112" i="36" a="1"/>
  <c r="W112" i="36" s="1"/>
  <c r="W469" i="36" a="1"/>
  <c r="W469" i="36" s="1"/>
  <c r="W575" i="36" a="1"/>
  <c r="W575" i="36" s="1"/>
  <c r="W437" i="36" a="1"/>
  <c r="W437" i="36" s="1"/>
  <c r="W147" i="36" a="1"/>
  <c r="W147" i="36" s="1"/>
  <c r="W146" i="36" a="1"/>
  <c r="W146" i="36" s="1"/>
  <c r="W532" i="36" a="1"/>
  <c r="W532" i="36" s="1"/>
  <c r="W236" i="36" a="1"/>
  <c r="W236" i="36" s="1"/>
  <c r="W668" i="36" a="1"/>
  <c r="W668" i="36" s="1"/>
  <c r="W680" i="36" a="1"/>
  <c r="W680" i="36" s="1"/>
  <c r="W547" i="36" a="1"/>
  <c r="W547" i="36" s="1"/>
  <c r="W434" i="36" a="1"/>
  <c r="W434" i="36" s="1"/>
  <c r="W258" i="36" a="1"/>
  <c r="W258" i="36" s="1"/>
  <c r="W675" i="36" a="1"/>
  <c r="W675" i="36" s="1"/>
  <c r="W33" i="36" a="1"/>
  <c r="W33" i="36" s="1"/>
  <c r="W516" i="36" a="1"/>
  <c r="W516" i="36" s="1"/>
  <c r="W239" i="36" a="1"/>
  <c r="W239" i="36" s="1"/>
  <c r="W667" i="36" a="1"/>
  <c r="W667" i="36" s="1"/>
  <c r="W204" i="36" a="1"/>
  <c r="W204" i="36" s="1"/>
  <c r="W581" i="36" a="1"/>
  <c r="W581" i="36" s="1"/>
  <c r="W608" i="36" a="1"/>
  <c r="W608" i="36" s="1"/>
  <c r="W348" i="36" a="1"/>
  <c r="W348" i="36" s="1"/>
  <c r="W573" i="36" a="1"/>
  <c r="W573" i="36" s="1"/>
  <c r="W114" i="36" a="1"/>
  <c r="W114" i="36" s="1"/>
  <c r="W429" i="36" a="1"/>
  <c r="W429" i="36" s="1"/>
  <c r="W58" i="36" a="1"/>
  <c r="W58" i="36" s="1"/>
  <c r="W370" i="36" a="1"/>
  <c r="W370" i="36" s="1"/>
  <c r="W202" i="36" a="1"/>
  <c r="W202" i="36" s="1"/>
  <c r="W442" i="36" a="1"/>
  <c r="W442" i="36" s="1"/>
  <c r="W568" i="36" a="1"/>
  <c r="W568" i="36" s="1"/>
  <c r="W426" i="36" a="1"/>
  <c r="W426" i="36" s="1"/>
  <c r="W219" i="36" a="1"/>
  <c r="W219" i="36" s="1"/>
  <c r="W693" i="36" a="1"/>
  <c r="W693" i="36" s="1"/>
  <c r="W177" i="36" a="1"/>
  <c r="W177" i="36" s="1"/>
  <c r="W514" i="36" a="1"/>
  <c r="W514" i="36" s="1"/>
  <c r="W491" i="36" a="1"/>
  <c r="W491" i="36" s="1"/>
  <c r="W325" i="36" a="1"/>
  <c r="W325" i="36" s="1"/>
  <c r="W38" i="36" a="1"/>
  <c r="W38" i="36" s="1"/>
  <c r="W277" i="36" a="1"/>
  <c r="W277" i="36" s="1"/>
  <c r="W363" i="36" a="1"/>
  <c r="W363" i="36" s="1"/>
  <c r="W664" i="36" a="1"/>
  <c r="W664" i="36" s="1"/>
  <c r="W588" i="36" a="1"/>
  <c r="W588" i="36" s="1"/>
  <c r="W378" i="36" a="1"/>
  <c r="W378" i="36" s="1"/>
  <c r="W300" i="36" a="1"/>
  <c r="W300" i="36" s="1"/>
  <c r="W681" i="36" a="1"/>
  <c r="W681" i="36" s="1"/>
  <c r="W563" i="36" a="1"/>
  <c r="W563" i="36" s="1"/>
  <c r="W565" i="36" a="1"/>
  <c r="W565" i="36" s="1"/>
  <c r="W63" i="36" a="1"/>
  <c r="W63" i="36" s="1"/>
  <c r="W108" i="36" a="1"/>
  <c r="W108" i="36" s="1"/>
  <c r="W65" i="36" a="1"/>
  <c r="W65" i="36" s="1"/>
  <c r="W564" i="36" a="1"/>
  <c r="W564" i="36" s="1"/>
  <c r="W556" i="36" a="1"/>
  <c r="W556" i="36" s="1"/>
  <c r="W188" i="36" a="1"/>
  <c r="W188" i="36" s="1"/>
  <c r="W154" i="36" a="1"/>
  <c r="W154" i="36" s="1"/>
  <c r="W475" i="36" a="1"/>
  <c r="W475" i="36" s="1"/>
  <c r="W483" i="36" a="1"/>
  <c r="W483" i="36" s="1"/>
  <c r="W220" i="36" a="1"/>
  <c r="W220" i="36" s="1"/>
  <c r="W609" i="36" a="1"/>
  <c r="W609" i="36" s="1"/>
  <c r="W673" i="36" a="1"/>
  <c r="W673" i="36" s="1"/>
  <c r="W291" i="36" a="1"/>
  <c r="W291" i="36" s="1"/>
  <c r="W623" i="36" a="1"/>
  <c r="W623" i="36" s="1"/>
  <c r="W498" i="36" a="1"/>
  <c r="W498" i="36" s="1"/>
  <c r="W178" i="36" a="1"/>
  <c r="W178" i="36" s="1"/>
  <c r="W25" i="36" a="1"/>
  <c r="W25" i="36" s="1"/>
  <c r="W186" i="36" a="1"/>
  <c r="W186" i="36" s="1"/>
  <c r="W323" i="36" a="1"/>
  <c r="W323" i="36" s="1"/>
  <c r="W459" i="36" a="1"/>
  <c r="W459" i="36" s="1"/>
  <c r="W124" i="36" a="1"/>
  <c r="W124" i="36" s="1"/>
  <c r="W19" i="36" a="1"/>
  <c r="W19" i="36" s="1"/>
  <c r="W324" i="36" a="1"/>
  <c r="W324" i="36" s="1"/>
  <c r="W226" i="36" a="1"/>
  <c r="W226" i="36" s="1"/>
  <c r="W586" i="36" a="1"/>
  <c r="W586" i="36" s="1"/>
  <c r="W21" i="36" a="1"/>
  <c r="W21" i="36" s="1"/>
  <c r="M26" i="12"/>
  <c r="H126" i="8" l="1"/>
  <c r="H122" i="8"/>
  <c r="U1591" i="9" l="1"/>
  <c r="T1591" i="9"/>
  <c r="S1591" i="9"/>
  <c r="C1591" i="9"/>
  <c r="U1590" i="9"/>
  <c r="S1590" i="9" s="1"/>
  <c r="T1590" i="9"/>
  <c r="C1590" i="9"/>
  <c r="U1589" i="9"/>
  <c r="S1589" i="9" s="1"/>
  <c r="T1589" i="9"/>
  <c r="C1589" i="9"/>
  <c r="U1588" i="9"/>
  <c r="S1588" i="9" s="1"/>
  <c r="T1588" i="9"/>
  <c r="C1588" i="9"/>
  <c r="U1587" i="9"/>
  <c r="T1587" i="9"/>
  <c r="S1587" i="9"/>
  <c r="C1587" i="9"/>
  <c r="U1586" i="9"/>
  <c r="S1586" i="9" s="1"/>
  <c r="T1586" i="9"/>
  <c r="C1586" i="9"/>
  <c r="U1585" i="9"/>
  <c r="S1585" i="9" s="1"/>
  <c r="T1585" i="9"/>
  <c r="C1585" i="9"/>
  <c r="U1584" i="9"/>
  <c r="S1584" i="9" s="1"/>
  <c r="T1584" i="9"/>
  <c r="C1584" i="9"/>
  <c r="U1583" i="9"/>
  <c r="S1583" i="9" s="1"/>
  <c r="T1583" i="9"/>
  <c r="C1583" i="9"/>
  <c r="U1582" i="9"/>
  <c r="S1582" i="9" s="1"/>
  <c r="T1582" i="9"/>
  <c r="C1582" i="9"/>
  <c r="U1581" i="9"/>
  <c r="S1581" i="9" s="1"/>
  <c r="T1581" i="9"/>
  <c r="C1581" i="9"/>
  <c r="U1580" i="9"/>
  <c r="S1580" i="9" s="1"/>
  <c r="T1580" i="9"/>
  <c r="C1580" i="9"/>
  <c r="U1579" i="9"/>
  <c r="S1579" i="9" s="1"/>
  <c r="T1579" i="9"/>
  <c r="C1579" i="9"/>
  <c r="U1578" i="9"/>
  <c r="S1578" i="9" s="1"/>
  <c r="T1578" i="9"/>
  <c r="C1578" i="9"/>
  <c r="U1577" i="9"/>
  <c r="T1577" i="9"/>
  <c r="S1577" i="9"/>
  <c r="C1577" i="9"/>
  <c r="U1576" i="9"/>
  <c r="S1576" i="9" s="1"/>
  <c r="T1576" i="9"/>
  <c r="C1576" i="9"/>
  <c r="U1575" i="9"/>
  <c r="T1575" i="9"/>
  <c r="S1575" i="9"/>
  <c r="C1575" i="9"/>
  <c r="U1574" i="9"/>
  <c r="S1574" i="9" s="1"/>
  <c r="T1574" i="9"/>
  <c r="C1574" i="9"/>
  <c r="U1573" i="9"/>
  <c r="T1573" i="9"/>
  <c r="S1573" i="9"/>
  <c r="C1573" i="9"/>
  <c r="U1572" i="9"/>
  <c r="S1572" i="9" s="1"/>
  <c r="T1572" i="9"/>
  <c r="C1572" i="9"/>
  <c r="U1571" i="9"/>
  <c r="T1571" i="9"/>
  <c r="S1571" i="9"/>
  <c r="C1571" i="9"/>
  <c r="U1570" i="9"/>
  <c r="S1570" i="9" s="1"/>
  <c r="T1570" i="9"/>
  <c r="C1570" i="9"/>
  <c r="U1569" i="9"/>
  <c r="S1569" i="9" s="1"/>
  <c r="T1569" i="9"/>
  <c r="C1569" i="9"/>
  <c r="U1568" i="9"/>
  <c r="S1568" i="9" s="1"/>
  <c r="T1568" i="9"/>
  <c r="C1568" i="9"/>
  <c r="U1567" i="9"/>
  <c r="S1567" i="9" s="1"/>
  <c r="T1567" i="9"/>
  <c r="C1567" i="9"/>
  <c r="U1566" i="9"/>
  <c r="S1566" i="9" s="1"/>
  <c r="T1566" i="9"/>
  <c r="C1566" i="9"/>
  <c r="U1565" i="9"/>
  <c r="S1565" i="9" s="1"/>
  <c r="T1565" i="9"/>
  <c r="C1565" i="9"/>
  <c r="U1564" i="9"/>
  <c r="S1564" i="9" s="1"/>
  <c r="T1564" i="9"/>
  <c r="C1564" i="9"/>
  <c r="U1563" i="9"/>
  <c r="S1563" i="9" s="1"/>
  <c r="T1563" i="9"/>
  <c r="C1563" i="9"/>
  <c r="U1562" i="9"/>
  <c r="S1562" i="9" s="1"/>
  <c r="T1562" i="9"/>
  <c r="C1562" i="9"/>
  <c r="U1561" i="9"/>
  <c r="T1561" i="9"/>
  <c r="S1561" i="9"/>
  <c r="C1561" i="9"/>
  <c r="U1560" i="9"/>
  <c r="S1560" i="9" s="1"/>
  <c r="T1560" i="9"/>
  <c r="C1560" i="9"/>
  <c r="U1559" i="9"/>
  <c r="T1559" i="9"/>
  <c r="S1559" i="9"/>
  <c r="C1559" i="9"/>
  <c r="U1558" i="9"/>
  <c r="S1558" i="9" s="1"/>
  <c r="T1558" i="9"/>
  <c r="C1558" i="9"/>
  <c r="U1557" i="9"/>
  <c r="T1557" i="9"/>
  <c r="S1557" i="9"/>
  <c r="C1557" i="9"/>
  <c r="U1556" i="9"/>
  <c r="S1556" i="9" s="1"/>
  <c r="T1556" i="9"/>
  <c r="C1556" i="9"/>
  <c r="U1555" i="9"/>
  <c r="T1555" i="9"/>
  <c r="S1555" i="9"/>
  <c r="C1555" i="9"/>
  <c r="U1554" i="9"/>
  <c r="S1554" i="9" s="1"/>
  <c r="T1554" i="9"/>
  <c r="C1554" i="9"/>
  <c r="U1553" i="9"/>
  <c r="S1553" i="9" s="1"/>
  <c r="T1553" i="9"/>
  <c r="C1553" i="9"/>
  <c r="U1552" i="9"/>
  <c r="S1552" i="9" s="1"/>
  <c r="T1552" i="9"/>
  <c r="C1552" i="9"/>
  <c r="U1551" i="9"/>
  <c r="S1551" i="9" s="1"/>
  <c r="T1551" i="9"/>
  <c r="C1551" i="9"/>
  <c r="U1550" i="9"/>
  <c r="S1550" i="9" s="1"/>
  <c r="T1550" i="9"/>
  <c r="C1550" i="9"/>
  <c r="U1549" i="9"/>
  <c r="S1549" i="9" s="1"/>
  <c r="T1549" i="9"/>
  <c r="C1549" i="9"/>
  <c r="U1548" i="9"/>
  <c r="S1548" i="9" s="1"/>
  <c r="T1548" i="9"/>
  <c r="C1548" i="9"/>
  <c r="U1547" i="9"/>
  <c r="S1547" i="9" s="1"/>
  <c r="T1547" i="9"/>
  <c r="C1547" i="9"/>
  <c r="U1546" i="9"/>
  <c r="S1546" i="9" s="1"/>
  <c r="T1546" i="9"/>
  <c r="C1546" i="9"/>
  <c r="U1545" i="9"/>
  <c r="T1545" i="9"/>
  <c r="S1545" i="9"/>
  <c r="C1545" i="9"/>
  <c r="U1544" i="9"/>
  <c r="S1544" i="9" s="1"/>
  <c r="T1544" i="9"/>
  <c r="C1544" i="9"/>
  <c r="U1543" i="9"/>
  <c r="T1543" i="9"/>
  <c r="S1543" i="9"/>
  <c r="C1543" i="9"/>
  <c r="U1542" i="9"/>
  <c r="S1542" i="9" s="1"/>
  <c r="T1542" i="9"/>
  <c r="C1542" i="9"/>
  <c r="U1541" i="9"/>
  <c r="T1541" i="9"/>
  <c r="S1541" i="9"/>
  <c r="C1541" i="9"/>
  <c r="U1540" i="9"/>
  <c r="S1540" i="9" s="1"/>
  <c r="T1540" i="9"/>
  <c r="C1540" i="9"/>
  <c r="U1539" i="9"/>
  <c r="T1539" i="9"/>
  <c r="S1539" i="9"/>
  <c r="C1539" i="9"/>
  <c r="U1538" i="9"/>
  <c r="S1538" i="9" s="1"/>
  <c r="T1538" i="9"/>
  <c r="C1538" i="9"/>
  <c r="U1537" i="9"/>
  <c r="S1537" i="9" s="1"/>
  <c r="T1537" i="9"/>
  <c r="C1537" i="9"/>
  <c r="U1536" i="9"/>
  <c r="S1536" i="9" s="1"/>
  <c r="T1536" i="9"/>
  <c r="C1536" i="9"/>
  <c r="U1535" i="9"/>
  <c r="S1535" i="9" s="1"/>
  <c r="T1535" i="9"/>
  <c r="C1535" i="9"/>
  <c r="U1534" i="9"/>
  <c r="S1534" i="9" s="1"/>
  <c r="T1534" i="9"/>
  <c r="C1534" i="9"/>
  <c r="U1533" i="9"/>
  <c r="S1533" i="9" s="1"/>
  <c r="T1533" i="9"/>
  <c r="C1533" i="9"/>
  <c r="U1532" i="9"/>
  <c r="S1532" i="9" s="1"/>
  <c r="T1532" i="9"/>
  <c r="C1532" i="9"/>
  <c r="U1531" i="9"/>
  <c r="S1531" i="9" s="1"/>
  <c r="T1531" i="9"/>
  <c r="C1531" i="9"/>
  <c r="U1530" i="9"/>
  <c r="S1530" i="9" s="1"/>
  <c r="T1530" i="9"/>
  <c r="C1530" i="9"/>
  <c r="U1529" i="9"/>
  <c r="T1529" i="9"/>
  <c r="S1529" i="9"/>
  <c r="C1529" i="9"/>
  <c r="U1528" i="9"/>
  <c r="S1528" i="9" s="1"/>
  <c r="T1528" i="9"/>
  <c r="C1528" i="9"/>
  <c r="U1527" i="9"/>
  <c r="T1527" i="9"/>
  <c r="S1527" i="9"/>
  <c r="C1527" i="9"/>
  <c r="U1526" i="9"/>
  <c r="S1526" i="9" s="1"/>
  <c r="T1526" i="9"/>
  <c r="C1526" i="9"/>
  <c r="U1525" i="9"/>
  <c r="T1525" i="9"/>
  <c r="S1525" i="9"/>
  <c r="C1525" i="9"/>
  <c r="U1524" i="9"/>
  <c r="S1524" i="9" s="1"/>
  <c r="T1524" i="9"/>
  <c r="C1524" i="9"/>
  <c r="U1523" i="9"/>
  <c r="T1523" i="9"/>
  <c r="S1523" i="9"/>
  <c r="C1523" i="9"/>
  <c r="U1522" i="9"/>
  <c r="S1522" i="9" s="1"/>
  <c r="T1522" i="9"/>
  <c r="C1522" i="9"/>
  <c r="U1521" i="9"/>
  <c r="S1521" i="9" s="1"/>
  <c r="T1521" i="9"/>
  <c r="C1521" i="9"/>
  <c r="U1520" i="9"/>
  <c r="S1520" i="9" s="1"/>
  <c r="T1520" i="9"/>
  <c r="C1520" i="9"/>
  <c r="U1519" i="9"/>
  <c r="S1519" i="9" s="1"/>
  <c r="T1519" i="9"/>
  <c r="C1519" i="9"/>
  <c r="U1518" i="9"/>
  <c r="S1518" i="9" s="1"/>
  <c r="T1518" i="9"/>
  <c r="C1518" i="9"/>
  <c r="U1517" i="9"/>
  <c r="S1517" i="9" s="1"/>
  <c r="T1517" i="9"/>
  <c r="C1517" i="9"/>
  <c r="U1516" i="9"/>
  <c r="S1516" i="9" s="1"/>
  <c r="T1516" i="9"/>
  <c r="C1516" i="9"/>
  <c r="U1515" i="9"/>
  <c r="S1515" i="9" s="1"/>
  <c r="T1515" i="9"/>
  <c r="C1515" i="9"/>
  <c r="U1514" i="9"/>
  <c r="S1514" i="9" s="1"/>
  <c r="T1514" i="9"/>
  <c r="C1514" i="9"/>
  <c r="U1513" i="9"/>
  <c r="T1513" i="9"/>
  <c r="S1513" i="9"/>
  <c r="C1513" i="9"/>
  <c r="U1512" i="9"/>
  <c r="S1512" i="9" s="1"/>
  <c r="T1512" i="9"/>
  <c r="C1512" i="9"/>
  <c r="U1511" i="9"/>
  <c r="T1511" i="9"/>
  <c r="S1511" i="9"/>
  <c r="C1511" i="9"/>
  <c r="U1510" i="9"/>
  <c r="S1510" i="9" s="1"/>
  <c r="T1510" i="9"/>
  <c r="C1510" i="9"/>
  <c r="U1509" i="9"/>
  <c r="T1509" i="9"/>
  <c r="S1509" i="9"/>
  <c r="C1509" i="9"/>
  <c r="U1508" i="9"/>
  <c r="S1508" i="9" s="1"/>
  <c r="T1508" i="9"/>
  <c r="C1508" i="9"/>
  <c r="U1507" i="9"/>
  <c r="T1507" i="9"/>
  <c r="S1507" i="9"/>
  <c r="C1507" i="9"/>
  <c r="U1506" i="9"/>
  <c r="S1506" i="9" s="1"/>
  <c r="T1506" i="9"/>
  <c r="C1506" i="9"/>
  <c r="U1505" i="9"/>
  <c r="S1505" i="9" s="1"/>
  <c r="T1505" i="9"/>
  <c r="C1505" i="9"/>
  <c r="U1504" i="9"/>
  <c r="S1504" i="9" s="1"/>
  <c r="T1504" i="9"/>
  <c r="C1504" i="9"/>
  <c r="U1503" i="9"/>
  <c r="S1503" i="9" s="1"/>
  <c r="T1503" i="9"/>
  <c r="C1503" i="9"/>
  <c r="U1502" i="9"/>
  <c r="S1502" i="9" s="1"/>
  <c r="T1502" i="9"/>
  <c r="C1502" i="9"/>
  <c r="U1501" i="9"/>
  <c r="S1501" i="9" s="1"/>
  <c r="T1501" i="9"/>
  <c r="C1501" i="9"/>
  <c r="U1500" i="9"/>
  <c r="S1500" i="9" s="1"/>
  <c r="T1500" i="9"/>
  <c r="C1500" i="9"/>
  <c r="U1499" i="9"/>
  <c r="S1499" i="9" s="1"/>
  <c r="T1499" i="9"/>
  <c r="C1499" i="9"/>
  <c r="U1498" i="9"/>
  <c r="S1498" i="9" s="1"/>
  <c r="T1498" i="9"/>
  <c r="C1498" i="9"/>
  <c r="U1497" i="9"/>
  <c r="T1497" i="9"/>
  <c r="S1497" i="9"/>
  <c r="C1497" i="9"/>
  <c r="U1496" i="9"/>
  <c r="S1496" i="9" s="1"/>
  <c r="T1496" i="9"/>
  <c r="C1496" i="9"/>
  <c r="U1495" i="9"/>
  <c r="T1495" i="9"/>
  <c r="S1495" i="9"/>
  <c r="C1495" i="9"/>
  <c r="U1494" i="9"/>
  <c r="S1494" i="9" s="1"/>
  <c r="T1494" i="9"/>
  <c r="C1494" i="9"/>
  <c r="U1493" i="9"/>
  <c r="T1493" i="9"/>
  <c r="S1493" i="9"/>
  <c r="C1493" i="9"/>
  <c r="U1492" i="9"/>
  <c r="S1492" i="9" s="1"/>
  <c r="T1492" i="9"/>
  <c r="C1492" i="9"/>
  <c r="U1491" i="9"/>
  <c r="T1491" i="9"/>
  <c r="S1491" i="9"/>
  <c r="C1491" i="9"/>
  <c r="U1490" i="9"/>
  <c r="S1490" i="9" s="1"/>
  <c r="T1490" i="9"/>
  <c r="C1490" i="9"/>
  <c r="U1489" i="9"/>
  <c r="S1489" i="9" s="1"/>
  <c r="T1489" i="9"/>
  <c r="C1489" i="9"/>
  <c r="U1488" i="9"/>
  <c r="S1488" i="9" s="1"/>
  <c r="T1488" i="9"/>
  <c r="C1488" i="9"/>
  <c r="U1487" i="9"/>
  <c r="S1487" i="9" s="1"/>
  <c r="T1487" i="9"/>
  <c r="C1487" i="9"/>
  <c r="U1486" i="9"/>
  <c r="S1486" i="9" s="1"/>
  <c r="T1486" i="9"/>
  <c r="C1486" i="9"/>
  <c r="U1485" i="9"/>
  <c r="S1485" i="9" s="1"/>
  <c r="T1485" i="9"/>
  <c r="C1485" i="9"/>
  <c r="U1484" i="9"/>
  <c r="S1484" i="9" s="1"/>
  <c r="T1484" i="9"/>
  <c r="C1484" i="9"/>
  <c r="U1483" i="9"/>
  <c r="S1483" i="9" s="1"/>
  <c r="T1483" i="9"/>
  <c r="C1483" i="9"/>
  <c r="U1482" i="9"/>
  <c r="S1482" i="9" s="1"/>
  <c r="T1482" i="9"/>
  <c r="C1482" i="9"/>
  <c r="U1481" i="9"/>
  <c r="T1481" i="9"/>
  <c r="S1481" i="9"/>
  <c r="C1481" i="9"/>
  <c r="U1480" i="9"/>
  <c r="S1480" i="9" s="1"/>
  <c r="T1480" i="9"/>
  <c r="C1480" i="9"/>
  <c r="U1479" i="9"/>
  <c r="T1479" i="9"/>
  <c r="S1479" i="9"/>
  <c r="C1479" i="9"/>
  <c r="U1478" i="9"/>
  <c r="S1478" i="9" s="1"/>
  <c r="T1478" i="9"/>
  <c r="C1478" i="9"/>
  <c r="U1477" i="9"/>
  <c r="T1477" i="9"/>
  <c r="S1477" i="9"/>
  <c r="C1477" i="9"/>
  <c r="U1476" i="9"/>
  <c r="S1476" i="9" s="1"/>
  <c r="T1476" i="9"/>
  <c r="C1476" i="9"/>
  <c r="U1475" i="9"/>
  <c r="T1475" i="9"/>
  <c r="S1475" i="9"/>
  <c r="C1475" i="9"/>
  <c r="U1474" i="9"/>
  <c r="S1474" i="9" s="1"/>
  <c r="T1474" i="9"/>
  <c r="C1474" i="9"/>
  <c r="U1473" i="9"/>
  <c r="S1473" i="9" s="1"/>
  <c r="T1473" i="9"/>
  <c r="C1473" i="9"/>
  <c r="U1472" i="9"/>
  <c r="S1472" i="9" s="1"/>
  <c r="T1472" i="9"/>
  <c r="C1472" i="9"/>
  <c r="U1471" i="9"/>
  <c r="S1471" i="9" s="1"/>
  <c r="T1471" i="9"/>
  <c r="C1471" i="9"/>
  <c r="U1470" i="9"/>
  <c r="S1470" i="9" s="1"/>
  <c r="T1470" i="9"/>
  <c r="C1470" i="9"/>
  <c r="U1469" i="9"/>
  <c r="S1469" i="9" s="1"/>
  <c r="T1469" i="9"/>
  <c r="C1469" i="9"/>
  <c r="U1468" i="9"/>
  <c r="S1468" i="9" s="1"/>
  <c r="T1468" i="9"/>
  <c r="C1468" i="9"/>
  <c r="U1467" i="9"/>
  <c r="S1467" i="9" s="1"/>
  <c r="T1467" i="9"/>
  <c r="C1467" i="9"/>
  <c r="U1466" i="9"/>
  <c r="S1466" i="9" s="1"/>
  <c r="T1466" i="9"/>
  <c r="C1466" i="9"/>
  <c r="U1465" i="9"/>
  <c r="T1465" i="9"/>
  <c r="S1465" i="9"/>
  <c r="C1465" i="9"/>
  <c r="U1464" i="9"/>
  <c r="S1464" i="9" s="1"/>
  <c r="T1464" i="9"/>
  <c r="C1464" i="9"/>
  <c r="U1463" i="9"/>
  <c r="T1463" i="9"/>
  <c r="S1463" i="9"/>
  <c r="C1463" i="9"/>
  <c r="U1462" i="9"/>
  <c r="S1462" i="9" s="1"/>
  <c r="T1462" i="9"/>
  <c r="C1462" i="9"/>
  <c r="U1461" i="9"/>
  <c r="T1461" i="9"/>
  <c r="S1461" i="9"/>
  <c r="C1461" i="9"/>
  <c r="U1460" i="9"/>
  <c r="S1460" i="9" s="1"/>
  <c r="T1460" i="9"/>
  <c r="C1460" i="9"/>
  <c r="U1459" i="9"/>
  <c r="T1459" i="9"/>
  <c r="S1459" i="9"/>
  <c r="C1459" i="9"/>
  <c r="U1458" i="9"/>
  <c r="S1458" i="9" s="1"/>
  <c r="T1458" i="9"/>
  <c r="C1458" i="9"/>
  <c r="U1457" i="9"/>
  <c r="S1457" i="9" s="1"/>
  <c r="T1457" i="9"/>
  <c r="C1457" i="9"/>
  <c r="U1456" i="9"/>
  <c r="S1456" i="9" s="1"/>
  <c r="T1456" i="9"/>
  <c r="C1456" i="9"/>
  <c r="U1455" i="9"/>
  <c r="S1455" i="9" s="1"/>
  <c r="T1455" i="9"/>
  <c r="C1455" i="9"/>
  <c r="U1454" i="9"/>
  <c r="S1454" i="9" s="1"/>
  <c r="T1454" i="9"/>
  <c r="C1454" i="9"/>
  <c r="U1453" i="9"/>
  <c r="S1453" i="9" s="1"/>
  <c r="T1453" i="9"/>
  <c r="C1453" i="9"/>
  <c r="U1452" i="9"/>
  <c r="S1452" i="9" s="1"/>
  <c r="T1452" i="9"/>
  <c r="C1452" i="9"/>
  <c r="U1451" i="9"/>
  <c r="S1451" i="9" s="1"/>
  <c r="T1451" i="9"/>
  <c r="C1451" i="9"/>
  <c r="U1450" i="9"/>
  <c r="S1450" i="9" s="1"/>
  <c r="T1450" i="9"/>
  <c r="C1450" i="9"/>
  <c r="U1449" i="9"/>
  <c r="T1449" i="9"/>
  <c r="S1449" i="9"/>
  <c r="C1449" i="9"/>
  <c r="U1448" i="9"/>
  <c r="S1448" i="9" s="1"/>
  <c r="T1448" i="9"/>
  <c r="C1448" i="9"/>
  <c r="U1447" i="9"/>
  <c r="T1447" i="9"/>
  <c r="S1447" i="9"/>
  <c r="C1447" i="9"/>
  <c r="U1446" i="9"/>
  <c r="S1446" i="9" s="1"/>
  <c r="T1446" i="9"/>
  <c r="C1446" i="9"/>
  <c r="U1445" i="9"/>
  <c r="T1445" i="9"/>
  <c r="S1445" i="9"/>
  <c r="C1445" i="9"/>
  <c r="U1444" i="9"/>
  <c r="S1444" i="9" s="1"/>
  <c r="T1444" i="9"/>
  <c r="C1444" i="9"/>
  <c r="U1443" i="9"/>
  <c r="T1443" i="9"/>
  <c r="S1443" i="9"/>
  <c r="C1443" i="9"/>
  <c r="U1442" i="9"/>
  <c r="S1442" i="9" s="1"/>
  <c r="T1442" i="9"/>
  <c r="C1442" i="9"/>
  <c r="U1441" i="9"/>
  <c r="S1441" i="9" s="1"/>
  <c r="T1441" i="9"/>
  <c r="C1441" i="9"/>
  <c r="U1440" i="9"/>
  <c r="S1440" i="9" s="1"/>
  <c r="T1440" i="9"/>
  <c r="C1440" i="9"/>
  <c r="U1439" i="9"/>
  <c r="S1439" i="9" s="1"/>
  <c r="T1439" i="9"/>
  <c r="C1439" i="9"/>
  <c r="U1438" i="9"/>
  <c r="S1438" i="9" s="1"/>
  <c r="T1438" i="9"/>
  <c r="C1438" i="9"/>
  <c r="U1437" i="9"/>
  <c r="S1437" i="9" s="1"/>
  <c r="T1437" i="9"/>
  <c r="C1437" i="9"/>
  <c r="U1436" i="9"/>
  <c r="S1436" i="9" s="1"/>
  <c r="T1436" i="9"/>
  <c r="C1436" i="9"/>
  <c r="U1435" i="9"/>
  <c r="S1435" i="9" s="1"/>
  <c r="T1435" i="9"/>
  <c r="C1435" i="9"/>
  <c r="U1434" i="9"/>
  <c r="S1434" i="9" s="1"/>
  <c r="T1434" i="9"/>
  <c r="C1434" i="9"/>
  <c r="U1433" i="9"/>
  <c r="T1433" i="9"/>
  <c r="S1433" i="9"/>
  <c r="C1433" i="9"/>
  <c r="U1432" i="9"/>
  <c r="S1432" i="9" s="1"/>
  <c r="T1432" i="9"/>
  <c r="C1432" i="9"/>
  <c r="U1431" i="9"/>
  <c r="T1431" i="9"/>
  <c r="S1431" i="9"/>
  <c r="C1431" i="9"/>
  <c r="U1430" i="9"/>
  <c r="S1430" i="9" s="1"/>
  <c r="T1430" i="9"/>
  <c r="C1430" i="9"/>
  <c r="U1429" i="9"/>
  <c r="T1429" i="9"/>
  <c r="S1429" i="9"/>
  <c r="C1429" i="9"/>
  <c r="U1428" i="9"/>
  <c r="S1428" i="9" s="1"/>
  <c r="T1428" i="9"/>
  <c r="C1428" i="9"/>
  <c r="U1427" i="9"/>
  <c r="T1427" i="9"/>
  <c r="S1427" i="9"/>
  <c r="C1427" i="9"/>
  <c r="U1426" i="9"/>
  <c r="S1426" i="9" s="1"/>
  <c r="T1426" i="9"/>
  <c r="C1426" i="9"/>
  <c r="U1425" i="9"/>
  <c r="T1425" i="9"/>
  <c r="S1425" i="9"/>
  <c r="C1425" i="9"/>
  <c r="U1424" i="9"/>
  <c r="S1424" i="9" s="1"/>
  <c r="T1424" i="9"/>
  <c r="C1424" i="9"/>
  <c r="U1423" i="9"/>
  <c r="T1423" i="9"/>
  <c r="S1423" i="9"/>
  <c r="C1423" i="9"/>
  <c r="U1422" i="9"/>
  <c r="S1422" i="9" s="1"/>
  <c r="T1422" i="9"/>
  <c r="C1422" i="9"/>
  <c r="U1421" i="9"/>
  <c r="T1421" i="9"/>
  <c r="S1421" i="9"/>
  <c r="C1421" i="9"/>
  <c r="U1420" i="9"/>
  <c r="S1420" i="9" s="1"/>
  <c r="T1420" i="9"/>
  <c r="C1420" i="9"/>
  <c r="U1419" i="9"/>
  <c r="T1419" i="9"/>
  <c r="S1419" i="9"/>
  <c r="C1419" i="9"/>
  <c r="U1418" i="9"/>
  <c r="S1418" i="9" s="1"/>
  <c r="T1418" i="9"/>
  <c r="C1418" i="9"/>
  <c r="U1417" i="9"/>
  <c r="T1417" i="9"/>
  <c r="S1417" i="9"/>
  <c r="C1417" i="9"/>
  <c r="U1416" i="9"/>
  <c r="S1416" i="9" s="1"/>
  <c r="T1416" i="9"/>
  <c r="C1416" i="9"/>
  <c r="U1415" i="9"/>
  <c r="T1415" i="9"/>
  <c r="S1415" i="9"/>
  <c r="C1415" i="9"/>
  <c r="U1414" i="9"/>
  <c r="S1414" i="9" s="1"/>
  <c r="T1414" i="9"/>
  <c r="C1414" i="9"/>
  <c r="U1413" i="9"/>
  <c r="T1413" i="9"/>
  <c r="S1413" i="9"/>
  <c r="C1413" i="9"/>
  <c r="U1412" i="9"/>
  <c r="S1412" i="9" s="1"/>
  <c r="T1412" i="9"/>
  <c r="C1412" i="9"/>
  <c r="U1411" i="9"/>
  <c r="T1411" i="9"/>
  <c r="S1411" i="9"/>
  <c r="C1411" i="9"/>
  <c r="U1410" i="9"/>
  <c r="S1410" i="9" s="1"/>
  <c r="T1410" i="9"/>
  <c r="C1410" i="9"/>
  <c r="U1409" i="9"/>
  <c r="T1409" i="9"/>
  <c r="S1409" i="9"/>
  <c r="C1409" i="9"/>
  <c r="U1408" i="9"/>
  <c r="S1408" i="9" s="1"/>
  <c r="T1408" i="9"/>
  <c r="C1408" i="9"/>
  <c r="U1407" i="9"/>
  <c r="T1407" i="9"/>
  <c r="S1407" i="9"/>
  <c r="C1407" i="9"/>
  <c r="U1406" i="9"/>
  <c r="S1406" i="9" s="1"/>
  <c r="T1406" i="9"/>
  <c r="C1406" i="9"/>
  <c r="U1405" i="9"/>
  <c r="T1405" i="9"/>
  <c r="S1405" i="9"/>
  <c r="C1405" i="9"/>
  <c r="U1404" i="9"/>
  <c r="S1404" i="9" s="1"/>
  <c r="T1404" i="9"/>
  <c r="C1404" i="9"/>
  <c r="U1403" i="9"/>
  <c r="T1403" i="9"/>
  <c r="S1403" i="9"/>
  <c r="C1403" i="9"/>
  <c r="U1402" i="9"/>
  <c r="S1402" i="9" s="1"/>
  <c r="T1402" i="9"/>
  <c r="C1402" i="9"/>
  <c r="U1401" i="9"/>
  <c r="T1401" i="9"/>
  <c r="S1401" i="9"/>
  <c r="C1401" i="9"/>
  <c r="U1400" i="9"/>
  <c r="S1400" i="9" s="1"/>
  <c r="T1400" i="9"/>
  <c r="C1400" i="9"/>
  <c r="U1399" i="9"/>
  <c r="T1399" i="9"/>
  <c r="S1399" i="9"/>
  <c r="C1399" i="9"/>
  <c r="U1398" i="9"/>
  <c r="S1398" i="9" s="1"/>
  <c r="T1398" i="9"/>
  <c r="C1398" i="9"/>
  <c r="U1397" i="9"/>
  <c r="T1397" i="9"/>
  <c r="S1397" i="9"/>
  <c r="C1397" i="9"/>
  <c r="U1396" i="9"/>
  <c r="S1396" i="9" s="1"/>
  <c r="T1396" i="9"/>
  <c r="C1396" i="9"/>
  <c r="U1395" i="9"/>
  <c r="T1395" i="9"/>
  <c r="S1395" i="9"/>
  <c r="C1395" i="9"/>
  <c r="U1394" i="9"/>
  <c r="S1394" i="9" s="1"/>
  <c r="T1394" i="9"/>
  <c r="C1394" i="9"/>
  <c r="U1393" i="9"/>
  <c r="T1393" i="9"/>
  <c r="S1393" i="9"/>
  <c r="C1393" i="9"/>
  <c r="U1392" i="9"/>
  <c r="S1392" i="9" s="1"/>
  <c r="T1392" i="9"/>
  <c r="C1392" i="9"/>
  <c r="U1391" i="9"/>
  <c r="T1391" i="9"/>
  <c r="S1391" i="9"/>
  <c r="C1391" i="9"/>
  <c r="U1390" i="9"/>
  <c r="S1390" i="9" s="1"/>
  <c r="T1390" i="9"/>
  <c r="C1390" i="9"/>
  <c r="U1389" i="9"/>
  <c r="T1389" i="9"/>
  <c r="S1389" i="9"/>
  <c r="C1389" i="9"/>
  <c r="U1388" i="9"/>
  <c r="S1388" i="9" s="1"/>
  <c r="T1388" i="9"/>
  <c r="C1388" i="9"/>
  <c r="U1387" i="9"/>
  <c r="T1387" i="9"/>
  <c r="S1387" i="9"/>
  <c r="C1387" i="9"/>
  <c r="U1386" i="9"/>
  <c r="S1386" i="9" s="1"/>
  <c r="T1386" i="9"/>
  <c r="C1386" i="9"/>
  <c r="U1385" i="9"/>
  <c r="T1385" i="9"/>
  <c r="S1385" i="9"/>
  <c r="C1385" i="9"/>
  <c r="U1384" i="9"/>
  <c r="S1384" i="9" s="1"/>
  <c r="T1384" i="9"/>
  <c r="C1384" i="9"/>
  <c r="U1383" i="9"/>
  <c r="T1383" i="9"/>
  <c r="S1383" i="9"/>
  <c r="C1383" i="9"/>
  <c r="U1382" i="9"/>
  <c r="S1382" i="9" s="1"/>
  <c r="T1382" i="9"/>
  <c r="C1382" i="9"/>
  <c r="U1381" i="9"/>
  <c r="T1381" i="9"/>
  <c r="S1381" i="9"/>
  <c r="C1381" i="9"/>
  <c r="U1380" i="9"/>
  <c r="S1380" i="9" s="1"/>
  <c r="T1380" i="9"/>
  <c r="C1380" i="9"/>
  <c r="U1379" i="9"/>
  <c r="T1379" i="9"/>
  <c r="S1379" i="9"/>
  <c r="C1379" i="9"/>
  <c r="U1378" i="9"/>
  <c r="S1378" i="9" s="1"/>
  <c r="T1378" i="9"/>
  <c r="C1378" i="9"/>
  <c r="U1377" i="9"/>
  <c r="T1377" i="9"/>
  <c r="S1377" i="9"/>
  <c r="C1377" i="9"/>
  <c r="U1376" i="9"/>
  <c r="S1376" i="9" s="1"/>
  <c r="T1376" i="9"/>
  <c r="C1376" i="9"/>
  <c r="U1375" i="9"/>
  <c r="T1375" i="9"/>
  <c r="S1375" i="9"/>
  <c r="C1375" i="9"/>
  <c r="U1374" i="9"/>
  <c r="S1374" i="9" s="1"/>
  <c r="T1374" i="9"/>
  <c r="C1374" i="9"/>
  <c r="U1373" i="9"/>
  <c r="T1373" i="9"/>
  <c r="S1373" i="9"/>
  <c r="C1373" i="9"/>
  <c r="U1372" i="9"/>
  <c r="S1372" i="9" s="1"/>
  <c r="T1372" i="9"/>
  <c r="C1372" i="9"/>
  <c r="U1371" i="9"/>
  <c r="T1371" i="9"/>
  <c r="S1371" i="9"/>
  <c r="C1371" i="9"/>
  <c r="U1370" i="9"/>
  <c r="S1370" i="9" s="1"/>
  <c r="T1370" i="9"/>
  <c r="C1370" i="9"/>
  <c r="U1369" i="9"/>
  <c r="T1369" i="9"/>
  <c r="S1369" i="9"/>
  <c r="C1369" i="9"/>
  <c r="U1368" i="9"/>
  <c r="S1368" i="9" s="1"/>
  <c r="T1368" i="9"/>
  <c r="C1368" i="9"/>
  <c r="U1367" i="9"/>
  <c r="T1367" i="9"/>
  <c r="S1367" i="9"/>
  <c r="C1367" i="9"/>
  <c r="U1366" i="9"/>
  <c r="S1366" i="9" s="1"/>
  <c r="T1366" i="9"/>
  <c r="C1366" i="9"/>
  <c r="U1365" i="9"/>
  <c r="T1365" i="9"/>
  <c r="S1365" i="9"/>
  <c r="C1365" i="9"/>
  <c r="U1364" i="9"/>
  <c r="S1364" i="9" s="1"/>
  <c r="T1364" i="9"/>
  <c r="C1364" i="9"/>
  <c r="U1363" i="9"/>
  <c r="T1363" i="9"/>
  <c r="S1363" i="9"/>
  <c r="C1363" i="9"/>
  <c r="U1362" i="9"/>
  <c r="S1362" i="9" s="1"/>
  <c r="T1362" i="9"/>
  <c r="C1362" i="9"/>
  <c r="U1361" i="9"/>
  <c r="T1361" i="9"/>
  <c r="S1361" i="9"/>
  <c r="C1361" i="9"/>
  <c r="U1360" i="9"/>
  <c r="S1360" i="9" s="1"/>
  <c r="T1360" i="9"/>
  <c r="C1360" i="9"/>
  <c r="U1359" i="9"/>
  <c r="T1359" i="9"/>
  <c r="S1359" i="9"/>
  <c r="C1359" i="9"/>
  <c r="U1358" i="9"/>
  <c r="S1358" i="9" s="1"/>
  <c r="T1358" i="9"/>
  <c r="C1358" i="9"/>
  <c r="U1357" i="9"/>
  <c r="T1357" i="9"/>
  <c r="S1357" i="9"/>
  <c r="C1357" i="9"/>
  <c r="U1356" i="9"/>
  <c r="S1356" i="9" s="1"/>
  <c r="T1356" i="9"/>
  <c r="C1356" i="9"/>
  <c r="U1355" i="9"/>
  <c r="T1355" i="9"/>
  <c r="S1355" i="9"/>
  <c r="C1355" i="9"/>
  <c r="U1354" i="9"/>
  <c r="S1354" i="9" s="1"/>
  <c r="T1354" i="9"/>
  <c r="C1354" i="9"/>
  <c r="U1353" i="9"/>
  <c r="T1353" i="9"/>
  <c r="S1353" i="9"/>
  <c r="C1353" i="9"/>
  <c r="U1352" i="9"/>
  <c r="S1352" i="9" s="1"/>
  <c r="T1352" i="9"/>
  <c r="C1352" i="9"/>
  <c r="U1351" i="9"/>
  <c r="T1351" i="9"/>
  <c r="S1351" i="9"/>
  <c r="C1351" i="9"/>
  <c r="U1350" i="9"/>
  <c r="S1350" i="9" s="1"/>
  <c r="T1350" i="9"/>
  <c r="C1350" i="9"/>
  <c r="U1349" i="9"/>
  <c r="T1349" i="9"/>
  <c r="S1349" i="9"/>
  <c r="C1349" i="9"/>
  <c r="U1348" i="9"/>
  <c r="S1348" i="9" s="1"/>
  <c r="T1348" i="9"/>
  <c r="C1348" i="9"/>
  <c r="U1347" i="9"/>
  <c r="T1347" i="9"/>
  <c r="S1347" i="9"/>
  <c r="C1347" i="9"/>
  <c r="U1346" i="9"/>
  <c r="S1346" i="9" s="1"/>
  <c r="T1346" i="9"/>
  <c r="C1346" i="9"/>
  <c r="U1345" i="9"/>
  <c r="T1345" i="9"/>
  <c r="S1345" i="9"/>
  <c r="C1345" i="9"/>
  <c r="U1344" i="9"/>
  <c r="S1344" i="9" s="1"/>
  <c r="T1344" i="9"/>
  <c r="C1344" i="9"/>
  <c r="U1343" i="9"/>
  <c r="T1343" i="9"/>
  <c r="S1343" i="9"/>
  <c r="C1343" i="9"/>
  <c r="U1342" i="9"/>
  <c r="S1342" i="9" s="1"/>
  <c r="T1342" i="9"/>
  <c r="C1342" i="9"/>
  <c r="U1341" i="9"/>
  <c r="T1341" i="9"/>
  <c r="S1341" i="9"/>
  <c r="C1341" i="9"/>
  <c r="U1340" i="9"/>
  <c r="S1340" i="9" s="1"/>
  <c r="T1340" i="9"/>
  <c r="C1340" i="9"/>
  <c r="U1339" i="9"/>
  <c r="T1339" i="9"/>
  <c r="S1339" i="9"/>
  <c r="C1339" i="9"/>
  <c r="U1338" i="9"/>
  <c r="S1338" i="9" s="1"/>
  <c r="T1338" i="9"/>
  <c r="C1338" i="9"/>
  <c r="U1337" i="9"/>
  <c r="T1337" i="9"/>
  <c r="S1337" i="9"/>
  <c r="C1337" i="9"/>
  <c r="U1336" i="9"/>
  <c r="S1336" i="9" s="1"/>
  <c r="T1336" i="9"/>
  <c r="C1336" i="9"/>
  <c r="U1335" i="9"/>
  <c r="T1335" i="9"/>
  <c r="S1335" i="9"/>
  <c r="C1335" i="9"/>
  <c r="U1334" i="9"/>
  <c r="S1334" i="9" s="1"/>
  <c r="T1334" i="9"/>
  <c r="C1334" i="9"/>
  <c r="U1333" i="9"/>
  <c r="T1333" i="9"/>
  <c r="S1333" i="9"/>
  <c r="C1333" i="9"/>
  <c r="U1332" i="9"/>
  <c r="S1332" i="9" s="1"/>
  <c r="T1332" i="9"/>
  <c r="C1332" i="9"/>
  <c r="U1331" i="9"/>
  <c r="T1331" i="9"/>
  <c r="S1331" i="9"/>
  <c r="C1331" i="9"/>
  <c r="U1330" i="9"/>
  <c r="S1330" i="9" s="1"/>
  <c r="T1330" i="9"/>
  <c r="C1330" i="9"/>
  <c r="U1329" i="9"/>
  <c r="T1329" i="9"/>
  <c r="S1329" i="9"/>
  <c r="C1329" i="9"/>
  <c r="U1328" i="9"/>
  <c r="S1328" i="9" s="1"/>
  <c r="T1328" i="9"/>
  <c r="C1328" i="9"/>
  <c r="U1327" i="9"/>
  <c r="T1327" i="9"/>
  <c r="S1327" i="9"/>
  <c r="C1327" i="9"/>
  <c r="U1326" i="9"/>
  <c r="S1326" i="9" s="1"/>
  <c r="T1326" i="9"/>
  <c r="C1326" i="9"/>
  <c r="U1325" i="9"/>
  <c r="T1325" i="9"/>
  <c r="S1325" i="9"/>
  <c r="C1325" i="9"/>
  <c r="U1324" i="9"/>
  <c r="S1324" i="9" s="1"/>
  <c r="T1324" i="9"/>
  <c r="C1324" i="9"/>
  <c r="U1323" i="9"/>
  <c r="T1323" i="9"/>
  <c r="S1323" i="9"/>
  <c r="C1323" i="9"/>
  <c r="U1322" i="9"/>
  <c r="S1322" i="9" s="1"/>
  <c r="T1322" i="9"/>
  <c r="C1322" i="9"/>
  <c r="U1321" i="9"/>
  <c r="T1321" i="9"/>
  <c r="S1321" i="9"/>
  <c r="C1321" i="9"/>
  <c r="U1320" i="9"/>
  <c r="S1320" i="9" s="1"/>
  <c r="T1320" i="9"/>
  <c r="C1320" i="9"/>
  <c r="U1319" i="9"/>
  <c r="T1319" i="9"/>
  <c r="S1319" i="9"/>
  <c r="C1319" i="9"/>
  <c r="U1318" i="9"/>
  <c r="S1318" i="9" s="1"/>
  <c r="T1318" i="9"/>
  <c r="C1318" i="9"/>
  <c r="U1317" i="9"/>
  <c r="S1317" i="9" s="1"/>
  <c r="T1317" i="9"/>
  <c r="C1317" i="9"/>
  <c r="U1316" i="9"/>
  <c r="S1316" i="9" s="1"/>
  <c r="T1316" i="9"/>
  <c r="C1316" i="9"/>
  <c r="U1315" i="9"/>
  <c r="S1315" i="9" s="1"/>
  <c r="T1315" i="9"/>
  <c r="C1315" i="9"/>
  <c r="U1314" i="9"/>
  <c r="S1314" i="9" s="1"/>
  <c r="T1314" i="9"/>
  <c r="C1314" i="9"/>
  <c r="U1313" i="9"/>
  <c r="T1313" i="9"/>
  <c r="S1313" i="9"/>
  <c r="C1313" i="9"/>
  <c r="U1312" i="9"/>
  <c r="S1312" i="9" s="1"/>
  <c r="T1312" i="9"/>
  <c r="C1312" i="9"/>
  <c r="U1311" i="9"/>
  <c r="T1311" i="9"/>
  <c r="S1311" i="9"/>
  <c r="C1311" i="9"/>
  <c r="U1310" i="9"/>
  <c r="S1310" i="9" s="1"/>
  <c r="T1310" i="9"/>
  <c r="C1310" i="9"/>
  <c r="U1309" i="9"/>
  <c r="S1309" i="9" s="1"/>
  <c r="T1309" i="9"/>
  <c r="C1309" i="9"/>
  <c r="U1308" i="9"/>
  <c r="S1308" i="9" s="1"/>
  <c r="T1308" i="9"/>
  <c r="C1308" i="9"/>
  <c r="U1307" i="9"/>
  <c r="T1307" i="9"/>
  <c r="S1307" i="9"/>
  <c r="C1307" i="9"/>
  <c r="U1306" i="9"/>
  <c r="S1306" i="9" s="1"/>
  <c r="T1306" i="9"/>
  <c r="C1306" i="9"/>
  <c r="U1305" i="9"/>
  <c r="T1305" i="9"/>
  <c r="S1305" i="9"/>
  <c r="C1305" i="9"/>
  <c r="U1304" i="9"/>
  <c r="S1304" i="9" s="1"/>
  <c r="T1304" i="9"/>
  <c r="C1304" i="9"/>
  <c r="U1303" i="9"/>
  <c r="T1303" i="9"/>
  <c r="S1303" i="9"/>
  <c r="C1303" i="9"/>
  <c r="U1302" i="9"/>
  <c r="S1302" i="9" s="1"/>
  <c r="T1302" i="9"/>
  <c r="C1302" i="9"/>
  <c r="U1301" i="9"/>
  <c r="S1301" i="9" s="1"/>
  <c r="T1301" i="9"/>
  <c r="C1301" i="9"/>
  <c r="U1300" i="9"/>
  <c r="S1300" i="9" s="1"/>
  <c r="T1300" i="9"/>
  <c r="C1300" i="9"/>
  <c r="U1299" i="9"/>
  <c r="S1299" i="9" s="1"/>
  <c r="T1299" i="9"/>
  <c r="C1299" i="9"/>
  <c r="U1298" i="9"/>
  <c r="S1298" i="9" s="1"/>
  <c r="T1298" i="9"/>
  <c r="C1298" i="9"/>
  <c r="U1297" i="9"/>
  <c r="T1297" i="9"/>
  <c r="S1297" i="9"/>
  <c r="C1297" i="9"/>
  <c r="U1296" i="9"/>
  <c r="S1296" i="9" s="1"/>
  <c r="T1296" i="9"/>
  <c r="C1296" i="9"/>
  <c r="U1295" i="9"/>
  <c r="T1295" i="9"/>
  <c r="S1295" i="9"/>
  <c r="C1295" i="9"/>
  <c r="U1294" i="9"/>
  <c r="S1294" i="9" s="1"/>
  <c r="T1294" i="9"/>
  <c r="C1294" i="9"/>
  <c r="U1293" i="9"/>
  <c r="S1293" i="9" s="1"/>
  <c r="T1293" i="9"/>
  <c r="C1293" i="9"/>
  <c r="U1292" i="9"/>
  <c r="S1292" i="9" s="1"/>
  <c r="T1292" i="9"/>
  <c r="C1292" i="9"/>
  <c r="U1291" i="9"/>
  <c r="T1291" i="9"/>
  <c r="S1291" i="9"/>
  <c r="C1291" i="9"/>
  <c r="U1290" i="9"/>
  <c r="S1290" i="9" s="1"/>
  <c r="T1290" i="9"/>
  <c r="C1290" i="9"/>
  <c r="U1289" i="9"/>
  <c r="T1289" i="9"/>
  <c r="S1289" i="9"/>
  <c r="C1289" i="9"/>
  <c r="U1288" i="9"/>
  <c r="S1288" i="9" s="1"/>
  <c r="T1288" i="9"/>
  <c r="C1288" i="9"/>
  <c r="U1287" i="9"/>
  <c r="T1287" i="9"/>
  <c r="S1287" i="9"/>
  <c r="C1287" i="9"/>
  <c r="U1286" i="9"/>
  <c r="S1286" i="9" s="1"/>
  <c r="T1286" i="9"/>
  <c r="C1286" i="9"/>
  <c r="U1285" i="9"/>
  <c r="S1285" i="9" s="1"/>
  <c r="T1285" i="9"/>
  <c r="C1285" i="9"/>
  <c r="U1284" i="9"/>
  <c r="S1284" i="9" s="1"/>
  <c r="T1284" i="9"/>
  <c r="C1284" i="9"/>
  <c r="U1283" i="9"/>
  <c r="S1283" i="9" s="1"/>
  <c r="T1283" i="9"/>
  <c r="C1283" i="9"/>
  <c r="U1282" i="9"/>
  <c r="S1282" i="9" s="1"/>
  <c r="T1282" i="9"/>
  <c r="C1282" i="9"/>
  <c r="U1281" i="9"/>
  <c r="T1281" i="9"/>
  <c r="S1281" i="9"/>
  <c r="C1281" i="9"/>
  <c r="U1280" i="9"/>
  <c r="S1280" i="9" s="1"/>
  <c r="T1280" i="9"/>
  <c r="C1280" i="9"/>
  <c r="U1279" i="9"/>
  <c r="T1279" i="9"/>
  <c r="S1279" i="9"/>
  <c r="C1279" i="9"/>
  <c r="U1278" i="9"/>
  <c r="T1278" i="9"/>
  <c r="S1278" i="9"/>
  <c r="C1278" i="9"/>
  <c r="U1277" i="9"/>
  <c r="T1277" i="9"/>
  <c r="S1277" i="9"/>
  <c r="C1277" i="9"/>
  <c r="U1276" i="9"/>
  <c r="T1276" i="9"/>
  <c r="S1276" i="9"/>
  <c r="C1276" i="9"/>
  <c r="U1275" i="9"/>
  <c r="T1275" i="9"/>
  <c r="S1275" i="9"/>
  <c r="C1275" i="9"/>
  <c r="U1274" i="9"/>
  <c r="T1274" i="9"/>
  <c r="S1274" i="9"/>
  <c r="C1274" i="9"/>
  <c r="U1273" i="9"/>
  <c r="T1273" i="9"/>
  <c r="S1273" i="9"/>
  <c r="C1273" i="9"/>
  <c r="U1272" i="9"/>
  <c r="T1272" i="9"/>
  <c r="S1272" i="9"/>
  <c r="C1272" i="9"/>
  <c r="U1271" i="9"/>
  <c r="T1271" i="9"/>
  <c r="S1271" i="9"/>
  <c r="C1271" i="9"/>
  <c r="U1270" i="9"/>
  <c r="T1270" i="9"/>
  <c r="S1270" i="9"/>
  <c r="C1270" i="9"/>
  <c r="U1269" i="9"/>
  <c r="T1269" i="9"/>
  <c r="S1269" i="9"/>
  <c r="C1269" i="9"/>
  <c r="U1268" i="9"/>
  <c r="T1268" i="9"/>
  <c r="S1268" i="9"/>
  <c r="C1268" i="9"/>
  <c r="U1267" i="9"/>
  <c r="T1267" i="9"/>
  <c r="S1267" i="9"/>
  <c r="C1267" i="9"/>
  <c r="U1266" i="9"/>
  <c r="T1266" i="9"/>
  <c r="S1266" i="9"/>
  <c r="C1266" i="9"/>
  <c r="U1265" i="9"/>
  <c r="T1265" i="9"/>
  <c r="S1265" i="9"/>
  <c r="C1265" i="9"/>
  <c r="U1264" i="9"/>
  <c r="T1264" i="9"/>
  <c r="S1264" i="9"/>
  <c r="C1264" i="9"/>
  <c r="U1263" i="9"/>
  <c r="T1263" i="9"/>
  <c r="S1263" i="9"/>
  <c r="C1263" i="9"/>
  <c r="U1262" i="9"/>
  <c r="T1262" i="9"/>
  <c r="S1262" i="9"/>
  <c r="C1262" i="9"/>
  <c r="U1261" i="9"/>
  <c r="T1261" i="9"/>
  <c r="S1261" i="9"/>
  <c r="C1261" i="9"/>
  <c r="U1260" i="9"/>
  <c r="T1260" i="9"/>
  <c r="S1260" i="9"/>
  <c r="C1260" i="9"/>
  <c r="U1259" i="9"/>
  <c r="T1259" i="9"/>
  <c r="S1259" i="9"/>
  <c r="C1259" i="9"/>
  <c r="U1258" i="9"/>
  <c r="T1258" i="9"/>
  <c r="S1258" i="9"/>
  <c r="C1258" i="9"/>
  <c r="U1257" i="9"/>
  <c r="T1257" i="9"/>
  <c r="S1257" i="9"/>
  <c r="C1257" i="9"/>
  <c r="U1256" i="9"/>
  <c r="T1256" i="9"/>
  <c r="S1256" i="9"/>
  <c r="C1256" i="9"/>
  <c r="U1255" i="9"/>
  <c r="T1255" i="9"/>
  <c r="S1255" i="9"/>
  <c r="C1255" i="9"/>
  <c r="U1254" i="9"/>
  <c r="T1254" i="9"/>
  <c r="S1254" i="9"/>
  <c r="C1254" i="9"/>
  <c r="U1253" i="9"/>
  <c r="T1253" i="9"/>
  <c r="S1253" i="9"/>
  <c r="C1253" i="9"/>
  <c r="U1252" i="9"/>
  <c r="T1252" i="9"/>
  <c r="S1252" i="9"/>
  <c r="C1252" i="9"/>
  <c r="U1251" i="9"/>
  <c r="T1251" i="9"/>
  <c r="S1251" i="9"/>
  <c r="C1251" i="9"/>
  <c r="U1250" i="9"/>
  <c r="T1250" i="9"/>
  <c r="S1250" i="9"/>
  <c r="C1250" i="9"/>
  <c r="U1249" i="9"/>
  <c r="T1249" i="9"/>
  <c r="S1249" i="9"/>
  <c r="C1249" i="9"/>
  <c r="U1248" i="9"/>
  <c r="T1248" i="9"/>
  <c r="S1248" i="9"/>
  <c r="C1248" i="9"/>
  <c r="U1247" i="9"/>
  <c r="T1247" i="9"/>
  <c r="S1247" i="9"/>
  <c r="C1247" i="9"/>
  <c r="U1246" i="9"/>
  <c r="T1246" i="9"/>
  <c r="S1246" i="9"/>
  <c r="C1246" i="9"/>
  <c r="U1245" i="9"/>
  <c r="T1245" i="9"/>
  <c r="S1245" i="9"/>
  <c r="C1245" i="9"/>
  <c r="U1244" i="9"/>
  <c r="T1244" i="9"/>
  <c r="S1244" i="9"/>
  <c r="C1244" i="9"/>
  <c r="U1243" i="9"/>
  <c r="T1243" i="9"/>
  <c r="S1243" i="9"/>
  <c r="C1243" i="9"/>
  <c r="U1242" i="9"/>
  <c r="T1242" i="9"/>
  <c r="S1242" i="9"/>
  <c r="C1242" i="9"/>
  <c r="U1241" i="9"/>
  <c r="T1241" i="9"/>
  <c r="S1241" i="9"/>
  <c r="C1241" i="9"/>
  <c r="U1240" i="9"/>
  <c r="T1240" i="9"/>
  <c r="S1240" i="9"/>
  <c r="C1240" i="9"/>
  <c r="U1239" i="9"/>
  <c r="T1239" i="9"/>
  <c r="S1239" i="9"/>
  <c r="C1239" i="9"/>
  <c r="U1238" i="9"/>
  <c r="T1238" i="9"/>
  <c r="S1238" i="9"/>
  <c r="C1238" i="9"/>
  <c r="U1237" i="9"/>
  <c r="T1237" i="9"/>
  <c r="S1237" i="9"/>
  <c r="C1237" i="9"/>
  <c r="U1236" i="9"/>
  <c r="T1236" i="9"/>
  <c r="S1236" i="9"/>
  <c r="C1236" i="9"/>
  <c r="U1235" i="9"/>
  <c r="T1235" i="9"/>
  <c r="S1235" i="9"/>
  <c r="C1235" i="9"/>
  <c r="U1234" i="9"/>
  <c r="T1234" i="9"/>
  <c r="S1234" i="9"/>
  <c r="C1234" i="9"/>
  <c r="U1233" i="9"/>
  <c r="T1233" i="9"/>
  <c r="S1233" i="9"/>
  <c r="C1233" i="9"/>
  <c r="U1232" i="9"/>
  <c r="T1232" i="9"/>
  <c r="S1232" i="9"/>
  <c r="C1232" i="9"/>
  <c r="U1231" i="9"/>
  <c r="T1231" i="9"/>
  <c r="S1231" i="9"/>
  <c r="C1231" i="9"/>
  <c r="U1230" i="9"/>
  <c r="T1230" i="9"/>
  <c r="S1230" i="9"/>
  <c r="C1230" i="9"/>
  <c r="U1229" i="9"/>
  <c r="T1229" i="9"/>
  <c r="S1229" i="9"/>
  <c r="C1229" i="9"/>
  <c r="U1228" i="9"/>
  <c r="T1228" i="9"/>
  <c r="S1228" i="9"/>
  <c r="C1228" i="9"/>
  <c r="U1227" i="9"/>
  <c r="T1227" i="9"/>
  <c r="S1227" i="9"/>
  <c r="C1227" i="9"/>
  <c r="U1226" i="9"/>
  <c r="T1226" i="9"/>
  <c r="S1226" i="9"/>
  <c r="C1226" i="9"/>
  <c r="U1225" i="9"/>
  <c r="T1225" i="9"/>
  <c r="S1225" i="9"/>
  <c r="C1225" i="9"/>
  <c r="U1224" i="9"/>
  <c r="T1224" i="9"/>
  <c r="S1224" i="9"/>
  <c r="C1224" i="9"/>
  <c r="U1223" i="9"/>
  <c r="T1223" i="9"/>
  <c r="S1223" i="9"/>
  <c r="C1223" i="9"/>
  <c r="U1222" i="9"/>
  <c r="T1222" i="9"/>
  <c r="S1222" i="9"/>
  <c r="C1222" i="9"/>
  <c r="U1221" i="9"/>
  <c r="T1221" i="9"/>
  <c r="S1221" i="9"/>
  <c r="C1221" i="9"/>
  <c r="U1220" i="9"/>
  <c r="T1220" i="9"/>
  <c r="S1220" i="9"/>
  <c r="C1220" i="9"/>
  <c r="U1219" i="9"/>
  <c r="T1219" i="9"/>
  <c r="S1219" i="9"/>
  <c r="C1219" i="9"/>
  <c r="U1218" i="9"/>
  <c r="T1218" i="9"/>
  <c r="S1218" i="9"/>
  <c r="C1218" i="9"/>
  <c r="U1217" i="9"/>
  <c r="T1217" i="9"/>
  <c r="S1217" i="9"/>
  <c r="C1217" i="9"/>
  <c r="U1216" i="9"/>
  <c r="T1216" i="9"/>
  <c r="S1216" i="9"/>
  <c r="C1216" i="9"/>
  <c r="U1215" i="9"/>
  <c r="T1215" i="9"/>
  <c r="S1215" i="9"/>
  <c r="C1215" i="9"/>
  <c r="U1214" i="9"/>
  <c r="T1214" i="9"/>
  <c r="S1214" i="9"/>
  <c r="C1214" i="9"/>
  <c r="U1213" i="9"/>
  <c r="T1213" i="9"/>
  <c r="S1213" i="9"/>
  <c r="C1213" i="9"/>
  <c r="U1212" i="9"/>
  <c r="T1212" i="9"/>
  <c r="S1212" i="9"/>
  <c r="C1212" i="9"/>
  <c r="U1211" i="9"/>
  <c r="T1211" i="9"/>
  <c r="S1211" i="9"/>
  <c r="C1211" i="9"/>
  <c r="U1210" i="9"/>
  <c r="T1210" i="9"/>
  <c r="S1210" i="9"/>
  <c r="C1210" i="9"/>
  <c r="U1209" i="9"/>
  <c r="T1209" i="9"/>
  <c r="S1209" i="9"/>
  <c r="C1209" i="9"/>
  <c r="U1208" i="9"/>
  <c r="T1208" i="9"/>
  <c r="S1208" i="9"/>
  <c r="C1208" i="9"/>
  <c r="U1207" i="9"/>
  <c r="T1207" i="9"/>
  <c r="S1207" i="9"/>
  <c r="C1207" i="9"/>
  <c r="U1206" i="9"/>
  <c r="T1206" i="9"/>
  <c r="S1206" i="9"/>
  <c r="C1206" i="9"/>
  <c r="U1205" i="9"/>
  <c r="T1205" i="9"/>
  <c r="S1205" i="9"/>
  <c r="C1205" i="9"/>
  <c r="U1204" i="9"/>
  <c r="T1204" i="9"/>
  <c r="S1204" i="9"/>
  <c r="C1204" i="9"/>
  <c r="U1203" i="9"/>
  <c r="T1203" i="9"/>
  <c r="S1203" i="9"/>
  <c r="C1203" i="9"/>
  <c r="U1202" i="9"/>
  <c r="T1202" i="9"/>
  <c r="S1202" i="9"/>
  <c r="C1202" i="9"/>
  <c r="U1201" i="9"/>
  <c r="T1201" i="9"/>
  <c r="S1201" i="9"/>
  <c r="C1201" i="9"/>
  <c r="U1200" i="9"/>
  <c r="T1200" i="9"/>
  <c r="S1200" i="9"/>
  <c r="C1200" i="9"/>
  <c r="U1199" i="9"/>
  <c r="T1199" i="9"/>
  <c r="S1199" i="9"/>
  <c r="C1199" i="9"/>
  <c r="U1198" i="9"/>
  <c r="T1198" i="9"/>
  <c r="S1198" i="9"/>
  <c r="C1198" i="9"/>
  <c r="U1197" i="9"/>
  <c r="T1197" i="9"/>
  <c r="S1197" i="9"/>
  <c r="C1197" i="9"/>
  <c r="U1196" i="9"/>
  <c r="T1196" i="9"/>
  <c r="S1196" i="9"/>
  <c r="C1196" i="9"/>
  <c r="U1195" i="9"/>
  <c r="T1195" i="9"/>
  <c r="S1195" i="9"/>
  <c r="C1195" i="9"/>
  <c r="U1194" i="9"/>
  <c r="T1194" i="9"/>
  <c r="S1194" i="9"/>
  <c r="C1194" i="9"/>
  <c r="U1193" i="9"/>
  <c r="T1193" i="9"/>
  <c r="S1193" i="9"/>
  <c r="C1193" i="9"/>
  <c r="U1192" i="9"/>
  <c r="T1192" i="9"/>
  <c r="S1192" i="9"/>
  <c r="C1192" i="9"/>
  <c r="U1191" i="9"/>
  <c r="T1191" i="9"/>
  <c r="S1191" i="9"/>
  <c r="C1191" i="9"/>
  <c r="U1190" i="9"/>
  <c r="T1190" i="9"/>
  <c r="S1190" i="9"/>
  <c r="C1190" i="9"/>
  <c r="U1189" i="9"/>
  <c r="T1189" i="9"/>
  <c r="S1189" i="9"/>
  <c r="C1189" i="9"/>
  <c r="U1188" i="9"/>
  <c r="T1188" i="9"/>
  <c r="S1188" i="9"/>
  <c r="C1188" i="9"/>
  <c r="U1187" i="9"/>
  <c r="T1187" i="9"/>
  <c r="S1187" i="9"/>
  <c r="C1187" i="9"/>
  <c r="U1186" i="9"/>
  <c r="T1186" i="9"/>
  <c r="S1186" i="9"/>
  <c r="C1186" i="9"/>
  <c r="U1185" i="9"/>
  <c r="T1185" i="9"/>
  <c r="S1185" i="9"/>
  <c r="C1185" i="9"/>
  <c r="U1184" i="9"/>
  <c r="T1184" i="9"/>
  <c r="S1184" i="9"/>
  <c r="C1184" i="9"/>
  <c r="U1183" i="9"/>
  <c r="T1183" i="9"/>
  <c r="S1183" i="9"/>
  <c r="C1183" i="9"/>
  <c r="U1182" i="9"/>
  <c r="T1182" i="9"/>
  <c r="S1182" i="9"/>
  <c r="C1182" i="9"/>
  <c r="U1181" i="9"/>
  <c r="T1181" i="9"/>
  <c r="S1181" i="9"/>
  <c r="C1181" i="9"/>
  <c r="U1180" i="9"/>
  <c r="T1180" i="9"/>
  <c r="S1180" i="9"/>
  <c r="C1180" i="9"/>
  <c r="U1179" i="9"/>
  <c r="T1179" i="9"/>
  <c r="S1179" i="9"/>
  <c r="C1179" i="9"/>
  <c r="U1178" i="9"/>
  <c r="T1178" i="9"/>
  <c r="S1178" i="9"/>
  <c r="C1178" i="9"/>
  <c r="U1177" i="9"/>
  <c r="T1177" i="9"/>
  <c r="S1177" i="9"/>
  <c r="C1177" i="9"/>
  <c r="U1176" i="9"/>
  <c r="T1176" i="9"/>
  <c r="S1176" i="9"/>
  <c r="C1176" i="9"/>
  <c r="U1175" i="9"/>
  <c r="T1175" i="9"/>
  <c r="S1175" i="9"/>
  <c r="C1175" i="9"/>
  <c r="U1174" i="9"/>
  <c r="T1174" i="9"/>
  <c r="S1174" i="9"/>
  <c r="C1174" i="9"/>
  <c r="U1173" i="9"/>
  <c r="T1173" i="9"/>
  <c r="S1173" i="9"/>
  <c r="C1173" i="9"/>
  <c r="U1172" i="9"/>
  <c r="T1172" i="9"/>
  <c r="S1172" i="9"/>
  <c r="C1172" i="9"/>
  <c r="U1171" i="9"/>
  <c r="T1171" i="9"/>
  <c r="S1171" i="9"/>
  <c r="C1171" i="9"/>
  <c r="U1170" i="9"/>
  <c r="T1170" i="9"/>
  <c r="S1170" i="9"/>
  <c r="C1170" i="9"/>
  <c r="U1169" i="9"/>
  <c r="T1169" i="9"/>
  <c r="S1169" i="9"/>
  <c r="C1169" i="9"/>
  <c r="U1168" i="9"/>
  <c r="T1168" i="9"/>
  <c r="S1168" i="9"/>
  <c r="C1168" i="9"/>
  <c r="U1167" i="9"/>
  <c r="T1167" i="9"/>
  <c r="S1167" i="9"/>
  <c r="C1167" i="9"/>
  <c r="U1166" i="9"/>
  <c r="T1166" i="9"/>
  <c r="S1166" i="9"/>
  <c r="C1166" i="9"/>
  <c r="U1165" i="9"/>
  <c r="T1165" i="9"/>
  <c r="S1165" i="9"/>
  <c r="C1165" i="9"/>
  <c r="U1164" i="9"/>
  <c r="T1164" i="9"/>
  <c r="S1164" i="9"/>
  <c r="C1164" i="9"/>
  <c r="U1163" i="9"/>
  <c r="T1163" i="9"/>
  <c r="S1163" i="9"/>
  <c r="C1163" i="9"/>
  <c r="U1162" i="9"/>
  <c r="T1162" i="9"/>
  <c r="S1162" i="9"/>
  <c r="C1162" i="9"/>
  <c r="U1161" i="9"/>
  <c r="T1161" i="9"/>
  <c r="S1161" i="9"/>
  <c r="C1161" i="9"/>
  <c r="U1160" i="9"/>
  <c r="T1160" i="9"/>
  <c r="S1160" i="9"/>
  <c r="C1160" i="9"/>
  <c r="U1159" i="9"/>
  <c r="T1159" i="9"/>
  <c r="S1159" i="9"/>
  <c r="C1159" i="9"/>
  <c r="U1158" i="9"/>
  <c r="T1158" i="9"/>
  <c r="S1158" i="9"/>
  <c r="C1158" i="9"/>
  <c r="U1157" i="9"/>
  <c r="T1157" i="9"/>
  <c r="S1157" i="9"/>
  <c r="C1157" i="9"/>
  <c r="U1156" i="9"/>
  <c r="T1156" i="9"/>
  <c r="S1156" i="9"/>
  <c r="C1156" i="9"/>
  <c r="U1155" i="9"/>
  <c r="T1155" i="9"/>
  <c r="S1155" i="9"/>
  <c r="C1155" i="9"/>
  <c r="U1154" i="9"/>
  <c r="T1154" i="9"/>
  <c r="S1154" i="9"/>
  <c r="C1154" i="9"/>
  <c r="U1153" i="9"/>
  <c r="T1153" i="9"/>
  <c r="S1153" i="9"/>
  <c r="C1153" i="9"/>
  <c r="U1152" i="9"/>
  <c r="T1152" i="9"/>
  <c r="S1152" i="9"/>
  <c r="C1152" i="9"/>
  <c r="U1151" i="9"/>
  <c r="T1151" i="9"/>
  <c r="S1151" i="9"/>
  <c r="C1151" i="9"/>
  <c r="U1150" i="9"/>
  <c r="T1150" i="9"/>
  <c r="S1150" i="9"/>
  <c r="C1150" i="9"/>
  <c r="U1149" i="9"/>
  <c r="T1149" i="9"/>
  <c r="S1149" i="9"/>
  <c r="C1149" i="9"/>
  <c r="U1148" i="9"/>
  <c r="T1148" i="9"/>
  <c r="S1148" i="9"/>
  <c r="C1148" i="9"/>
  <c r="U1147" i="9"/>
  <c r="T1147" i="9"/>
  <c r="S1147" i="9"/>
  <c r="C1147" i="9"/>
  <c r="U1146" i="9"/>
  <c r="T1146" i="9"/>
  <c r="S1146" i="9"/>
  <c r="C1146" i="9"/>
  <c r="U1145" i="9"/>
  <c r="T1145" i="9"/>
  <c r="S1145" i="9"/>
  <c r="C1145" i="9"/>
  <c r="U1144" i="9"/>
  <c r="T1144" i="9"/>
  <c r="S1144" i="9"/>
  <c r="C1144" i="9"/>
  <c r="U1143" i="9"/>
  <c r="T1143" i="9"/>
  <c r="S1143" i="9"/>
  <c r="C1143" i="9"/>
  <c r="U1142" i="9"/>
  <c r="T1142" i="9"/>
  <c r="S1142" i="9"/>
  <c r="C1142" i="9"/>
  <c r="U1141" i="9"/>
  <c r="T1141" i="9"/>
  <c r="S1141" i="9"/>
  <c r="C1141" i="9"/>
  <c r="U1140" i="9"/>
  <c r="T1140" i="9"/>
  <c r="S1140" i="9"/>
  <c r="C1140" i="9"/>
  <c r="U1139" i="9"/>
  <c r="T1139" i="9"/>
  <c r="S1139" i="9"/>
  <c r="C1139" i="9"/>
  <c r="U1138" i="9"/>
  <c r="T1138" i="9"/>
  <c r="S1138" i="9"/>
  <c r="C1138" i="9"/>
  <c r="U1137" i="9"/>
  <c r="T1137" i="9"/>
  <c r="S1137" i="9"/>
  <c r="C1137" i="9"/>
  <c r="U1136" i="9"/>
  <c r="T1136" i="9"/>
  <c r="S1136" i="9"/>
  <c r="C1136" i="9"/>
  <c r="U1135" i="9"/>
  <c r="T1135" i="9"/>
  <c r="S1135" i="9"/>
  <c r="C1135" i="9"/>
  <c r="U1134" i="9"/>
  <c r="T1134" i="9"/>
  <c r="S1134" i="9"/>
  <c r="C1134" i="9"/>
  <c r="U1133" i="9"/>
  <c r="T1133" i="9"/>
  <c r="S1133" i="9"/>
  <c r="C1133" i="9"/>
  <c r="U1132" i="9"/>
  <c r="T1132" i="9"/>
  <c r="S1132" i="9"/>
  <c r="C1132" i="9"/>
  <c r="U1131" i="9"/>
  <c r="T1131" i="9"/>
  <c r="S1131" i="9"/>
  <c r="C1131" i="9"/>
  <c r="U1130" i="9"/>
  <c r="T1130" i="9"/>
  <c r="S1130" i="9"/>
  <c r="C1130" i="9"/>
  <c r="U1129" i="9"/>
  <c r="T1129" i="9"/>
  <c r="S1129" i="9"/>
  <c r="C1129" i="9"/>
  <c r="U1128" i="9"/>
  <c r="T1128" i="9"/>
  <c r="S1128" i="9"/>
  <c r="C1128" i="9"/>
  <c r="U1127" i="9"/>
  <c r="T1127" i="9"/>
  <c r="S1127" i="9"/>
  <c r="C1127" i="9"/>
  <c r="U1126" i="9"/>
  <c r="T1126" i="9"/>
  <c r="S1126" i="9"/>
  <c r="C1126" i="9"/>
  <c r="U1125" i="9"/>
  <c r="T1125" i="9"/>
  <c r="S1125" i="9"/>
  <c r="C1125" i="9"/>
  <c r="U1124" i="9"/>
  <c r="T1124" i="9"/>
  <c r="S1124" i="9"/>
  <c r="C1124" i="9"/>
  <c r="U1123" i="9"/>
  <c r="T1123" i="9"/>
  <c r="S1123" i="9"/>
  <c r="C1123" i="9"/>
  <c r="U1122" i="9"/>
  <c r="S1122" i="9" s="1"/>
  <c r="T1122" i="9"/>
  <c r="C1122" i="9"/>
  <c r="U1121" i="9"/>
  <c r="T1121" i="9"/>
  <c r="S1121" i="9"/>
  <c r="C1121" i="9"/>
  <c r="U1120" i="9"/>
  <c r="S1120" i="9" s="1"/>
  <c r="T1120" i="9"/>
  <c r="C1120" i="9"/>
  <c r="U1119" i="9"/>
  <c r="T1119" i="9"/>
  <c r="S1119" i="9"/>
  <c r="C1119" i="9"/>
  <c r="U1118" i="9"/>
  <c r="S1118" i="9" s="1"/>
  <c r="T1118" i="9"/>
  <c r="C1118" i="9"/>
  <c r="U1117" i="9"/>
  <c r="T1117" i="9"/>
  <c r="S1117" i="9"/>
  <c r="C1117" i="9"/>
  <c r="U1116" i="9"/>
  <c r="S1116" i="9" s="1"/>
  <c r="T1116" i="9"/>
  <c r="C1116" i="9"/>
  <c r="U1115" i="9"/>
  <c r="T1115" i="9"/>
  <c r="S1115" i="9"/>
  <c r="C1115" i="9"/>
  <c r="U1114" i="9"/>
  <c r="S1114" i="9" s="1"/>
  <c r="T1114" i="9"/>
  <c r="C1114" i="9"/>
  <c r="U1113" i="9"/>
  <c r="T1113" i="9"/>
  <c r="S1113" i="9"/>
  <c r="C1113" i="9"/>
  <c r="U1112" i="9"/>
  <c r="S1112" i="9" s="1"/>
  <c r="T1112" i="9"/>
  <c r="C1112" i="9"/>
  <c r="U1111" i="9"/>
  <c r="T1111" i="9"/>
  <c r="S1111" i="9"/>
  <c r="C1111" i="9"/>
  <c r="U1110" i="9"/>
  <c r="S1110" i="9" s="1"/>
  <c r="T1110" i="9"/>
  <c r="C1110" i="9"/>
  <c r="U1109" i="9"/>
  <c r="T1109" i="9"/>
  <c r="S1109" i="9"/>
  <c r="C1109" i="9"/>
  <c r="U1108" i="9"/>
  <c r="S1108" i="9" s="1"/>
  <c r="T1108" i="9"/>
  <c r="C1108" i="9"/>
  <c r="U1107" i="9"/>
  <c r="T1107" i="9"/>
  <c r="S1107" i="9"/>
  <c r="C1107" i="9"/>
  <c r="U1106" i="9"/>
  <c r="S1106" i="9" s="1"/>
  <c r="T1106" i="9"/>
  <c r="C1106" i="9"/>
  <c r="U1105" i="9"/>
  <c r="T1105" i="9"/>
  <c r="S1105" i="9"/>
  <c r="C1105" i="9"/>
  <c r="U1104" i="9"/>
  <c r="S1104" i="9" s="1"/>
  <c r="T1104" i="9"/>
  <c r="C1104" i="9"/>
  <c r="U1103" i="9"/>
  <c r="T1103" i="9"/>
  <c r="S1103" i="9"/>
  <c r="C1103" i="9"/>
  <c r="U1102" i="9"/>
  <c r="S1102" i="9" s="1"/>
  <c r="T1102" i="9"/>
  <c r="C1102" i="9"/>
  <c r="U1101" i="9"/>
  <c r="T1101" i="9"/>
  <c r="S1101" i="9"/>
  <c r="C1101" i="9"/>
  <c r="U1100" i="9"/>
  <c r="S1100" i="9" s="1"/>
  <c r="T1100" i="9"/>
  <c r="C1100" i="9"/>
  <c r="U1099" i="9"/>
  <c r="T1099" i="9"/>
  <c r="S1099" i="9"/>
  <c r="C1099" i="9"/>
  <c r="U1098" i="9"/>
  <c r="S1098" i="9" s="1"/>
  <c r="T1098" i="9"/>
  <c r="C1098" i="9"/>
  <c r="U1097" i="9"/>
  <c r="T1097" i="9"/>
  <c r="S1097" i="9"/>
  <c r="C1097" i="9"/>
  <c r="U1096" i="9"/>
  <c r="S1096" i="9" s="1"/>
  <c r="T1096" i="9"/>
  <c r="C1096" i="9"/>
  <c r="U1095" i="9"/>
  <c r="T1095" i="9"/>
  <c r="S1095" i="9"/>
  <c r="C1095" i="9"/>
  <c r="U1094" i="9"/>
  <c r="S1094" i="9" s="1"/>
  <c r="T1094" i="9"/>
  <c r="C1094" i="9"/>
  <c r="U1093" i="9"/>
  <c r="T1093" i="9"/>
  <c r="S1093" i="9"/>
  <c r="C1093" i="9"/>
  <c r="U1092" i="9"/>
  <c r="S1092" i="9" s="1"/>
  <c r="T1092" i="9"/>
  <c r="C1092" i="9"/>
  <c r="U1091" i="9"/>
  <c r="T1091" i="9"/>
  <c r="S1091" i="9"/>
  <c r="C1091" i="9"/>
  <c r="U1090" i="9"/>
  <c r="S1090" i="9" s="1"/>
  <c r="T1090" i="9"/>
  <c r="C1090" i="9"/>
  <c r="U1089" i="9"/>
  <c r="T1089" i="9"/>
  <c r="S1089" i="9"/>
  <c r="C1089" i="9"/>
  <c r="U1088" i="9"/>
  <c r="S1088" i="9" s="1"/>
  <c r="T1088" i="9"/>
  <c r="C1088" i="9"/>
  <c r="U1087" i="9"/>
  <c r="T1087" i="9"/>
  <c r="S1087" i="9"/>
  <c r="C1087" i="9"/>
  <c r="U1086" i="9"/>
  <c r="S1086" i="9" s="1"/>
  <c r="T1086" i="9"/>
  <c r="C1086" i="9"/>
  <c r="U1085" i="9"/>
  <c r="T1085" i="9"/>
  <c r="S1085" i="9"/>
  <c r="C1085" i="9"/>
  <c r="U1084" i="9"/>
  <c r="S1084" i="9" s="1"/>
  <c r="T1084" i="9"/>
  <c r="C1084" i="9"/>
  <c r="U1083" i="9"/>
  <c r="T1083" i="9"/>
  <c r="S1083" i="9"/>
  <c r="C1083" i="9"/>
  <c r="U1082" i="9"/>
  <c r="S1082" i="9" s="1"/>
  <c r="T1082" i="9"/>
  <c r="C1082" i="9"/>
  <c r="U1081" i="9"/>
  <c r="T1081" i="9"/>
  <c r="S1081" i="9"/>
  <c r="C1081" i="9"/>
  <c r="U1080" i="9"/>
  <c r="S1080" i="9" s="1"/>
  <c r="T1080" i="9"/>
  <c r="C1080" i="9"/>
  <c r="U1079" i="9"/>
  <c r="T1079" i="9"/>
  <c r="S1079" i="9"/>
  <c r="C1079" i="9"/>
  <c r="U1078" i="9"/>
  <c r="S1078" i="9" s="1"/>
  <c r="T1078" i="9"/>
  <c r="C1078" i="9"/>
  <c r="U1077" i="9"/>
  <c r="T1077" i="9"/>
  <c r="S1077" i="9"/>
  <c r="C1077" i="9"/>
  <c r="U1076" i="9"/>
  <c r="S1076" i="9" s="1"/>
  <c r="T1076" i="9"/>
  <c r="C1076" i="9"/>
  <c r="U1075" i="9"/>
  <c r="T1075" i="9"/>
  <c r="S1075" i="9"/>
  <c r="C1075" i="9"/>
  <c r="U1074" i="9"/>
  <c r="S1074" i="9" s="1"/>
  <c r="T1074" i="9"/>
  <c r="C1074" i="9"/>
  <c r="U1073" i="9"/>
  <c r="T1073" i="9"/>
  <c r="S1073" i="9"/>
  <c r="C1073" i="9"/>
  <c r="U1072" i="9"/>
  <c r="S1072" i="9" s="1"/>
  <c r="T1072" i="9"/>
  <c r="C1072" i="9"/>
  <c r="U1071" i="9"/>
  <c r="T1071" i="9"/>
  <c r="S1071" i="9"/>
  <c r="C1071" i="9"/>
  <c r="U1070" i="9"/>
  <c r="S1070" i="9" s="1"/>
  <c r="T1070" i="9"/>
  <c r="C1070" i="9"/>
  <c r="U1069" i="9"/>
  <c r="T1069" i="9"/>
  <c r="S1069" i="9"/>
  <c r="C1069" i="9"/>
  <c r="U1068" i="9"/>
  <c r="S1068" i="9" s="1"/>
  <c r="T1068" i="9"/>
  <c r="C1068" i="9"/>
  <c r="U1067" i="9"/>
  <c r="T1067" i="9"/>
  <c r="S1067" i="9"/>
  <c r="C1067" i="9"/>
  <c r="U1066" i="9"/>
  <c r="S1066" i="9" s="1"/>
  <c r="T1066" i="9"/>
  <c r="C1066" i="9"/>
  <c r="U1065" i="9"/>
  <c r="T1065" i="9"/>
  <c r="S1065" i="9"/>
  <c r="C1065" i="9"/>
  <c r="U1064" i="9"/>
  <c r="S1064" i="9" s="1"/>
  <c r="T1064" i="9"/>
  <c r="C1064" i="9"/>
  <c r="U1063" i="9"/>
  <c r="T1063" i="9"/>
  <c r="S1063" i="9"/>
  <c r="C1063" i="9"/>
  <c r="U1062" i="9"/>
  <c r="S1062" i="9" s="1"/>
  <c r="T1062" i="9"/>
  <c r="C1062" i="9"/>
  <c r="U1061" i="9"/>
  <c r="T1061" i="9"/>
  <c r="S1061" i="9"/>
  <c r="C1061" i="9"/>
  <c r="U1060" i="9"/>
  <c r="S1060" i="9" s="1"/>
  <c r="T1060" i="9"/>
  <c r="C1060" i="9"/>
  <c r="U1059" i="9"/>
  <c r="T1059" i="9"/>
  <c r="S1059" i="9"/>
  <c r="C1059" i="9"/>
  <c r="U1058" i="9"/>
  <c r="S1058" i="9" s="1"/>
  <c r="T1058" i="9"/>
  <c r="C1058" i="9"/>
  <c r="U1057" i="9"/>
  <c r="T1057" i="9"/>
  <c r="S1057" i="9"/>
  <c r="C1057" i="9"/>
  <c r="U1056" i="9"/>
  <c r="S1056" i="9" s="1"/>
  <c r="T1056" i="9"/>
  <c r="C1056" i="9"/>
  <c r="U1055" i="9"/>
  <c r="T1055" i="9"/>
  <c r="S1055" i="9"/>
  <c r="C1055" i="9"/>
  <c r="U1054" i="9"/>
  <c r="S1054" i="9" s="1"/>
  <c r="T1054" i="9"/>
  <c r="C1054" i="9"/>
  <c r="U1053" i="9"/>
  <c r="T1053" i="9"/>
  <c r="S1053" i="9"/>
  <c r="C1053" i="9"/>
  <c r="U1052" i="9"/>
  <c r="S1052" i="9" s="1"/>
  <c r="T1052" i="9"/>
  <c r="C1052" i="9"/>
  <c r="U1051" i="9"/>
  <c r="T1051" i="9"/>
  <c r="S1051" i="9"/>
  <c r="C1051" i="9"/>
  <c r="U1050" i="9"/>
  <c r="S1050" i="9" s="1"/>
  <c r="T1050" i="9"/>
  <c r="C1050" i="9"/>
  <c r="U1049" i="9"/>
  <c r="T1049" i="9"/>
  <c r="S1049" i="9"/>
  <c r="C1049" i="9"/>
  <c r="U1048" i="9"/>
  <c r="S1048" i="9" s="1"/>
  <c r="T1048" i="9"/>
  <c r="C1048" i="9"/>
  <c r="U1047" i="9"/>
  <c r="T1047" i="9"/>
  <c r="S1047" i="9"/>
  <c r="C1047" i="9"/>
  <c r="U1046" i="9"/>
  <c r="S1046" i="9" s="1"/>
  <c r="T1046" i="9"/>
  <c r="C1046" i="9"/>
  <c r="U1045" i="9"/>
  <c r="T1045" i="9"/>
  <c r="S1045" i="9"/>
  <c r="C1045" i="9"/>
  <c r="U1044" i="9"/>
  <c r="S1044" i="9" s="1"/>
  <c r="T1044" i="9"/>
  <c r="C1044" i="9"/>
  <c r="U1043" i="9"/>
  <c r="T1043" i="9"/>
  <c r="S1043" i="9"/>
  <c r="C1043" i="9"/>
  <c r="U1042" i="9"/>
  <c r="S1042" i="9" s="1"/>
  <c r="T1042" i="9"/>
  <c r="C1042" i="9"/>
  <c r="U1041" i="9"/>
  <c r="T1041" i="9"/>
  <c r="S1041" i="9"/>
  <c r="C1041" i="9"/>
  <c r="U1040" i="9"/>
  <c r="S1040" i="9" s="1"/>
  <c r="T1040" i="9"/>
  <c r="C1040" i="9"/>
  <c r="U1039" i="9"/>
  <c r="T1039" i="9"/>
  <c r="S1039" i="9"/>
  <c r="C1039" i="9"/>
  <c r="U1038" i="9"/>
  <c r="S1038" i="9" s="1"/>
  <c r="T1038" i="9"/>
  <c r="C1038" i="9"/>
  <c r="U1037" i="9"/>
  <c r="T1037" i="9"/>
  <c r="S1037" i="9"/>
  <c r="C1037" i="9"/>
  <c r="U1036" i="9"/>
  <c r="S1036" i="9" s="1"/>
  <c r="T1036" i="9"/>
  <c r="C1036" i="9"/>
  <c r="U1035" i="9"/>
  <c r="T1035" i="9"/>
  <c r="S1035" i="9"/>
  <c r="C1035" i="9"/>
  <c r="U1034" i="9"/>
  <c r="S1034" i="9" s="1"/>
  <c r="T1034" i="9"/>
  <c r="C1034" i="9"/>
  <c r="U1033" i="9"/>
  <c r="T1033" i="9"/>
  <c r="S1033" i="9"/>
  <c r="C1033" i="9"/>
  <c r="U1032" i="9"/>
  <c r="S1032" i="9" s="1"/>
  <c r="T1032" i="9"/>
  <c r="C1032" i="9"/>
  <c r="U1031" i="9"/>
  <c r="T1031" i="9"/>
  <c r="S1031" i="9"/>
  <c r="C1031" i="9"/>
  <c r="U1030" i="9"/>
  <c r="S1030" i="9" s="1"/>
  <c r="T1030" i="9"/>
  <c r="C1030" i="9"/>
  <c r="U1029" i="9"/>
  <c r="T1029" i="9"/>
  <c r="S1029" i="9"/>
  <c r="C1029" i="9"/>
  <c r="U1028" i="9"/>
  <c r="S1028" i="9" s="1"/>
  <c r="T1028" i="9"/>
  <c r="C1028" i="9"/>
  <c r="U1027" i="9"/>
  <c r="T1027" i="9"/>
  <c r="S1027" i="9"/>
  <c r="C1027" i="9"/>
  <c r="U1026" i="9"/>
  <c r="S1026" i="9" s="1"/>
  <c r="T1026" i="9"/>
  <c r="C1026" i="9"/>
  <c r="U1025" i="9"/>
  <c r="T1025" i="9"/>
  <c r="S1025" i="9"/>
  <c r="C1025" i="9"/>
  <c r="U1024" i="9"/>
  <c r="S1024" i="9" s="1"/>
  <c r="T1024" i="9"/>
  <c r="C1024" i="9"/>
  <c r="U1023" i="9"/>
  <c r="T1023" i="9"/>
  <c r="S1023" i="9"/>
  <c r="C1023" i="9"/>
  <c r="U1022" i="9"/>
  <c r="S1022" i="9" s="1"/>
  <c r="T1022" i="9"/>
  <c r="C1022" i="9"/>
  <c r="U1021" i="9"/>
  <c r="T1021" i="9"/>
  <c r="S1021" i="9"/>
  <c r="C1021" i="9"/>
  <c r="U1020" i="9"/>
  <c r="S1020" i="9" s="1"/>
  <c r="T1020" i="9"/>
  <c r="C1020" i="9"/>
  <c r="U1019" i="9"/>
  <c r="T1019" i="9"/>
  <c r="S1019" i="9"/>
  <c r="C1019" i="9"/>
  <c r="U1018" i="9"/>
  <c r="S1018" i="9" s="1"/>
  <c r="T1018" i="9"/>
  <c r="C1018" i="9"/>
  <c r="U1017" i="9"/>
  <c r="T1017" i="9"/>
  <c r="S1017" i="9"/>
  <c r="C1017" i="9"/>
  <c r="U1016" i="9"/>
  <c r="S1016" i="9" s="1"/>
  <c r="T1016" i="9"/>
  <c r="C1016" i="9"/>
  <c r="U1015" i="9"/>
  <c r="T1015" i="9"/>
  <c r="S1015" i="9"/>
  <c r="C1015" i="9"/>
  <c r="U1014" i="9"/>
  <c r="S1014" i="9" s="1"/>
  <c r="T1014" i="9"/>
  <c r="C1014" i="9"/>
  <c r="U1013" i="9"/>
  <c r="T1013" i="9"/>
  <c r="S1013" i="9"/>
  <c r="C1013" i="9"/>
  <c r="U1012" i="9"/>
  <c r="S1012" i="9" s="1"/>
  <c r="T1012" i="9"/>
  <c r="C1012" i="9"/>
  <c r="U1011" i="9"/>
  <c r="T1011" i="9"/>
  <c r="S1011" i="9"/>
  <c r="C1011" i="9"/>
  <c r="U1010" i="9"/>
  <c r="S1010" i="9" s="1"/>
  <c r="T1010" i="9"/>
  <c r="C1010" i="9"/>
  <c r="U1009" i="9"/>
  <c r="T1009" i="9"/>
  <c r="S1009" i="9"/>
  <c r="C1009" i="9"/>
  <c r="U1008" i="9"/>
  <c r="S1008" i="9" s="1"/>
  <c r="T1008" i="9"/>
  <c r="C1008" i="9"/>
  <c r="U1007" i="9"/>
  <c r="T1007" i="9"/>
  <c r="S1007" i="9"/>
  <c r="C1007" i="9"/>
  <c r="U1006" i="9"/>
  <c r="S1006" i="9" s="1"/>
  <c r="T1006" i="9"/>
  <c r="C1006" i="9"/>
  <c r="U1005" i="9"/>
  <c r="T1005" i="9"/>
  <c r="S1005" i="9"/>
  <c r="C1005" i="9"/>
  <c r="U1004" i="9"/>
  <c r="S1004" i="9" s="1"/>
  <c r="T1004" i="9"/>
  <c r="C1004" i="9"/>
  <c r="U1003" i="9"/>
  <c r="T1003" i="9"/>
  <c r="S1003" i="9"/>
  <c r="C1003" i="9"/>
  <c r="U1002" i="9"/>
  <c r="S1002" i="9" s="1"/>
  <c r="T1002" i="9"/>
  <c r="C1002" i="9"/>
  <c r="U1001" i="9"/>
  <c r="T1001" i="9"/>
  <c r="S1001" i="9"/>
  <c r="C1001" i="9"/>
  <c r="U1000" i="9"/>
  <c r="S1000" i="9" s="1"/>
  <c r="T1000" i="9"/>
  <c r="C1000" i="9"/>
  <c r="U999" i="9"/>
  <c r="T999" i="9"/>
  <c r="S999" i="9"/>
  <c r="C999" i="9"/>
  <c r="U998" i="9"/>
  <c r="S998" i="9" s="1"/>
  <c r="T998" i="9"/>
  <c r="C998" i="9"/>
  <c r="U997" i="9"/>
  <c r="T997" i="9"/>
  <c r="S997" i="9"/>
  <c r="C997" i="9"/>
  <c r="U996" i="9"/>
  <c r="S996" i="9" s="1"/>
  <c r="T996" i="9"/>
  <c r="C996" i="9"/>
  <c r="U995" i="9"/>
  <c r="T995" i="9"/>
  <c r="S995" i="9"/>
  <c r="C995" i="9"/>
  <c r="U994" i="9"/>
  <c r="S994" i="9" s="1"/>
  <c r="T994" i="9"/>
  <c r="C994" i="9"/>
  <c r="U993" i="9"/>
  <c r="T993" i="9"/>
  <c r="S993" i="9"/>
  <c r="C993" i="9"/>
  <c r="U992" i="9"/>
  <c r="S992" i="9" s="1"/>
  <c r="T992" i="9"/>
  <c r="C992" i="9"/>
  <c r="U991" i="9"/>
  <c r="T991" i="9"/>
  <c r="S991" i="9"/>
  <c r="C991" i="9"/>
  <c r="U990" i="9"/>
  <c r="S990" i="9" s="1"/>
  <c r="T990" i="9"/>
  <c r="C990" i="9"/>
  <c r="U989" i="9"/>
  <c r="T989" i="9"/>
  <c r="S989" i="9"/>
  <c r="C989" i="9"/>
  <c r="U988" i="9"/>
  <c r="S988" i="9" s="1"/>
  <c r="T988" i="9"/>
  <c r="C988" i="9"/>
  <c r="U987" i="9"/>
  <c r="T987" i="9"/>
  <c r="S987" i="9"/>
  <c r="C987" i="9"/>
  <c r="U986" i="9"/>
  <c r="S986" i="9" s="1"/>
  <c r="T986" i="9"/>
  <c r="C986" i="9"/>
  <c r="U985" i="9"/>
  <c r="T985" i="9"/>
  <c r="S985" i="9"/>
  <c r="C985" i="9"/>
  <c r="U984" i="9"/>
  <c r="S984" i="9" s="1"/>
  <c r="T984" i="9"/>
  <c r="C984" i="9"/>
  <c r="U983" i="9"/>
  <c r="T983" i="9"/>
  <c r="S983" i="9"/>
  <c r="C983" i="9"/>
  <c r="U982" i="9"/>
  <c r="S982" i="9" s="1"/>
  <c r="T982" i="9"/>
  <c r="C982" i="9"/>
  <c r="U981" i="9"/>
  <c r="T981" i="9"/>
  <c r="S981" i="9"/>
  <c r="C981" i="9"/>
  <c r="C980" i="9"/>
  <c r="C979" i="9"/>
  <c r="C978" i="9"/>
  <c r="C977" i="9"/>
  <c r="C976" i="9"/>
  <c r="C975" i="9"/>
  <c r="C974" i="9"/>
  <c r="C973" i="9"/>
  <c r="C972" i="9"/>
  <c r="C971" i="9"/>
  <c r="C970" i="9"/>
  <c r="C969" i="9"/>
  <c r="C968" i="9"/>
  <c r="U967" i="9"/>
  <c r="T967" i="9"/>
  <c r="S967" i="9"/>
  <c r="C967" i="9"/>
  <c r="U966" i="9"/>
  <c r="T966" i="9"/>
  <c r="S966" i="9"/>
  <c r="C966" i="9"/>
  <c r="U965" i="9"/>
  <c r="T965" i="9"/>
  <c r="S965" i="9"/>
  <c r="C965" i="9"/>
  <c r="U964" i="9"/>
  <c r="T964" i="9"/>
  <c r="S964" i="9"/>
  <c r="C964" i="9"/>
  <c r="U963" i="9"/>
  <c r="T963" i="9"/>
  <c r="S963" i="9"/>
  <c r="C963" i="9"/>
  <c r="U962" i="9"/>
  <c r="T962" i="9"/>
  <c r="S962" i="9"/>
  <c r="C962" i="9"/>
  <c r="U961" i="9"/>
  <c r="T961" i="9"/>
  <c r="S961" i="9"/>
  <c r="C961" i="9"/>
  <c r="U960" i="9"/>
  <c r="T960" i="9"/>
  <c r="S960" i="9"/>
  <c r="C960" i="9"/>
  <c r="U959" i="9"/>
  <c r="T959" i="9"/>
  <c r="S959" i="9"/>
  <c r="C959" i="9"/>
  <c r="U958" i="9"/>
  <c r="T958" i="9"/>
  <c r="S958" i="9"/>
  <c r="C958" i="9"/>
  <c r="U957" i="9"/>
  <c r="T957" i="9"/>
  <c r="S957" i="9"/>
  <c r="C957" i="9"/>
  <c r="U956" i="9"/>
  <c r="T956" i="9"/>
  <c r="S956" i="9"/>
  <c r="C956" i="9"/>
  <c r="U955" i="9"/>
  <c r="T955" i="9"/>
  <c r="S955" i="9"/>
  <c r="C955" i="9"/>
  <c r="U954" i="9"/>
  <c r="T954" i="9"/>
  <c r="S954" i="9"/>
  <c r="C954" i="9"/>
  <c r="U953" i="9"/>
  <c r="T953" i="9"/>
  <c r="S953" i="9"/>
  <c r="C953" i="9"/>
  <c r="U952" i="9"/>
  <c r="T952" i="9"/>
  <c r="S952" i="9"/>
  <c r="C952" i="9"/>
  <c r="U951" i="9"/>
  <c r="T951" i="9"/>
  <c r="S951" i="9"/>
  <c r="C951" i="9"/>
  <c r="U950" i="9"/>
  <c r="T950" i="9"/>
  <c r="S950" i="9"/>
  <c r="C950" i="9"/>
  <c r="U949" i="9"/>
  <c r="T949" i="9"/>
  <c r="S949" i="9"/>
  <c r="C949" i="9"/>
  <c r="U948" i="9"/>
  <c r="T948" i="9"/>
  <c r="S948" i="9"/>
  <c r="C948" i="9"/>
  <c r="U947" i="9"/>
  <c r="T947" i="9"/>
  <c r="S947" i="9"/>
  <c r="C947" i="9"/>
  <c r="U946" i="9"/>
  <c r="T946" i="9"/>
  <c r="S946" i="9"/>
  <c r="C946" i="9"/>
  <c r="U945" i="9"/>
  <c r="T945" i="9"/>
  <c r="S945" i="9"/>
  <c r="C945" i="9"/>
  <c r="U944" i="9"/>
  <c r="T944" i="9"/>
  <c r="S944" i="9"/>
  <c r="C944" i="9"/>
  <c r="U943" i="9"/>
  <c r="T943" i="9"/>
  <c r="S943" i="9"/>
  <c r="C943" i="9"/>
  <c r="U942" i="9"/>
  <c r="T942" i="9"/>
  <c r="S942" i="9"/>
  <c r="C942" i="9"/>
  <c r="U941" i="9"/>
  <c r="T941" i="9"/>
  <c r="S941" i="9"/>
  <c r="C941" i="9"/>
  <c r="U940" i="9"/>
  <c r="T940" i="9"/>
  <c r="S940" i="9"/>
  <c r="C940" i="9"/>
  <c r="U939" i="9"/>
  <c r="T939" i="9"/>
  <c r="S939" i="9"/>
  <c r="C939" i="9"/>
  <c r="U938" i="9"/>
  <c r="T938" i="9"/>
  <c r="S938" i="9"/>
  <c r="C938" i="9"/>
  <c r="U937" i="9"/>
  <c r="T937" i="9"/>
  <c r="S937" i="9"/>
  <c r="C937" i="9"/>
  <c r="U936" i="9"/>
  <c r="T936" i="9"/>
  <c r="S936" i="9"/>
  <c r="C936" i="9"/>
  <c r="U935" i="9"/>
  <c r="T935" i="9"/>
  <c r="S935" i="9"/>
  <c r="C935" i="9"/>
  <c r="U934" i="9"/>
  <c r="T934" i="9"/>
  <c r="S934" i="9"/>
  <c r="C934" i="9"/>
  <c r="U933" i="9"/>
  <c r="T933" i="9"/>
  <c r="S933" i="9"/>
  <c r="C933" i="9"/>
  <c r="U932" i="9"/>
  <c r="T932" i="9"/>
  <c r="S932" i="9"/>
  <c r="C932" i="9"/>
  <c r="U931" i="9"/>
  <c r="T931" i="9"/>
  <c r="S931" i="9"/>
  <c r="C931" i="9"/>
  <c r="U930" i="9"/>
  <c r="T930" i="9"/>
  <c r="S930" i="9"/>
  <c r="C930" i="9"/>
  <c r="U929" i="9"/>
  <c r="T929" i="9"/>
  <c r="S929" i="9"/>
  <c r="C929" i="9"/>
  <c r="U928" i="9"/>
  <c r="T928" i="9"/>
  <c r="S928" i="9"/>
  <c r="C928" i="9"/>
  <c r="U927" i="9"/>
  <c r="T927" i="9"/>
  <c r="S927" i="9"/>
  <c r="C927" i="9"/>
  <c r="U926" i="9"/>
  <c r="T926" i="9"/>
  <c r="S926" i="9"/>
  <c r="C926" i="9"/>
  <c r="U925" i="9"/>
  <c r="T925" i="9"/>
  <c r="S925" i="9"/>
  <c r="C925" i="9"/>
  <c r="U924" i="9"/>
  <c r="T924" i="9"/>
  <c r="S924" i="9"/>
  <c r="C924" i="9"/>
  <c r="U923" i="9"/>
  <c r="T923" i="9"/>
  <c r="S923" i="9"/>
  <c r="C923" i="9"/>
  <c r="U922" i="9"/>
  <c r="T922" i="9"/>
  <c r="S922" i="9"/>
  <c r="C922" i="9"/>
  <c r="U921" i="9"/>
  <c r="T921" i="9"/>
  <c r="S921" i="9"/>
  <c r="C921" i="9"/>
  <c r="U920" i="9"/>
  <c r="T920" i="9"/>
  <c r="S920" i="9"/>
  <c r="C920" i="9"/>
  <c r="U919" i="9"/>
  <c r="T919" i="9"/>
  <c r="S919" i="9"/>
  <c r="C919" i="9"/>
  <c r="U918" i="9"/>
  <c r="T918" i="9"/>
  <c r="S918" i="9"/>
  <c r="C918" i="9"/>
  <c r="U917" i="9"/>
  <c r="T917" i="9"/>
  <c r="S917" i="9"/>
  <c r="C917" i="9"/>
  <c r="U916" i="9"/>
  <c r="T916" i="9"/>
  <c r="S916" i="9"/>
  <c r="C916" i="9"/>
  <c r="U915" i="9"/>
  <c r="T915" i="9"/>
  <c r="S915" i="9"/>
  <c r="C915" i="9"/>
  <c r="U914" i="9"/>
  <c r="T914" i="9"/>
  <c r="S914" i="9"/>
  <c r="C914" i="9"/>
  <c r="U913" i="9"/>
  <c r="T913" i="9"/>
  <c r="S913" i="9"/>
  <c r="C913" i="9"/>
  <c r="U912" i="9"/>
  <c r="T912" i="9"/>
  <c r="S912" i="9"/>
  <c r="C912" i="9"/>
  <c r="U911" i="9"/>
  <c r="T911" i="9"/>
  <c r="S911" i="9"/>
  <c r="C911" i="9"/>
  <c r="U910" i="9"/>
  <c r="T910" i="9"/>
  <c r="S910" i="9"/>
  <c r="C910" i="9"/>
  <c r="U909" i="9"/>
  <c r="T909" i="9"/>
  <c r="S909" i="9"/>
  <c r="C909" i="9"/>
  <c r="U908" i="9"/>
  <c r="T908" i="9"/>
  <c r="S908" i="9"/>
  <c r="C908" i="9"/>
  <c r="U907" i="9"/>
  <c r="T907" i="9"/>
  <c r="S907" i="9"/>
  <c r="C907" i="9"/>
  <c r="U906" i="9"/>
  <c r="T906" i="9"/>
  <c r="S906" i="9"/>
  <c r="C906" i="9"/>
  <c r="U905" i="9"/>
  <c r="T905" i="9"/>
  <c r="S905" i="9"/>
  <c r="C905" i="9"/>
  <c r="U904" i="9"/>
  <c r="T904" i="9"/>
  <c r="S904" i="9"/>
  <c r="C904" i="9"/>
  <c r="U903" i="9"/>
  <c r="T903" i="9"/>
  <c r="S903" i="9"/>
  <c r="C903" i="9"/>
  <c r="U902" i="9"/>
  <c r="T902" i="9"/>
  <c r="S902" i="9"/>
  <c r="C902" i="9"/>
  <c r="U901" i="9"/>
  <c r="T901" i="9"/>
  <c r="S901" i="9"/>
  <c r="C901" i="9"/>
  <c r="U900" i="9"/>
  <c r="T900" i="9"/>
  <c r="S900" i="9"/>
  <c r="C900" i="9"/>
  <c r="U899" i="9"/>
  <c r="T899" i="9"/>
  <c r="S899" i="9"/>
  <c r="C899" i="9"/>
  <c r="U898" i="9"/>
  <c r="T898" i="9"/>
  <c r="S898" i="9"/>
  <c r="C898" i="9"/>
  <c r="U897" i="9"/>
  <c r="T897" i="9"/>
  <c r="S897" i="9"/>
  <c r="C897" i="9"/>
  <c r="U896" i="9"/>
  <c r="T896" i="9"/>
  <c r="S896" i="9"/>
  <c r="C896" i="9"/>
  <c r="U895" i="9"/>
  <c r="T895" i="9"/>
  <c r="S895" i="9"/>
  <c r="C895" i="9"/>
  <c r="U894" i="9"/>
  <c r="T894" i="9"/>
  <c r="S894" i="9"/>
  <c r="C894" i="9"/>
  <c r="U893" i="9"/>
  <c r="T893" i="9"/>
  <c r="S893" i="9"/>
  <c r="C893" i="9"/>
  <c r="U892" i="9"/>
  <c r="T892" i="9"/>
  <c r="S892" i="9"/>
  <c r="C892" i="9"/>
  <c r="U891" i="9"/>
  <c r="T891" i="9"/>
  <c r="S891" i="9"/>
  <c r="C891" i="9"/>
  <c r="U890" i="9"/>
  <c r="T890" i="9"/>
  <c r="S890" i="9"/>
  <c r="C890" i="9"/>
  <c r="U889" i="9"/>
  <c r="T889" i="9"/>
  <c r="S889" i="9"/>
  <c r="C889" i="9"/>
  <c r="U888" i="9"/>
  <c r="T888" i="9"/>
  <c r="S888" i="9"/>
  <c r="C888" i="9"/>
  <c r="U887" i="9"/>
  <c r="T887" i="9"/>
  <c r="S887" i="9"/>
  <c r="C887" i="9"/>
  <c r="U886" i="9"/>
  <c r="T886" i="9"/>
  <c r="S886" i="9"/>
  <c r="C886" i="9"/>
  <c r="U885" i="9"/>
  <c r="T885" i="9"/>
  <c r="S885" i="9"/>
  <c r="C885" i="9"/>
  <c r="U884" i="9"/>
  <c r="T884" i="9"/>
  <c r="S884" i="9"/>
  <c r="C884" i="9"/>
  <c r="U883" i="9"/>
  <c r="T883" i="9"/>
  <c r="S883" i="9"/>
  <c r="C883" i="9"/>
  <c r="U882" i="9"/>
  <c r="T882" i="9"/>
  <c r="S882" i="9"/>
  <c r="C882" i="9"/>
  <c r="U881" i="9"/>
  <c r="T881" i="9"/>
  <c r="S881" i="9"/>
  <c r="C881" i="9"/>
  <c r="U880" i="9"/>
  <c r="T880" i="9"/>
  <c r="S880" i="9"/>
  <c r="C880" i="9"/>
  <c r="U879" i="9"/>
  <c r="T879" i="9"/>
  <c r="S879" i="9"/>
  <c r="C879" i="9"/>
  <c r="U878" i="9"/>
  <c r="T878" i="9"/>
  <c r="S878" i="9"/>
  <c r="C878" i="9"/>
  <c r="U877" i="9"/>
  <c r="T877" i="9"/>
  <c r="S877" i="9"/>
  <c r="C877" i="9"/>
  <c r="U876" i="9"/>
  <c r="T876" i="9"/>
  <c r="S876" i="9"/>
  <c r="C876" i="9"/>
  <c r="U875" i="9"/>
  <c r="T875" i="9"/>
  <c r="S875" i="9"/>
  <c r="C875" i="9"/>
  <c r="U874" i="9"/>
  <c r="T874" i="9"/>
  <c r="S874" i="9"/>
  <c r="C874" i="9"/>
  <c r="U873" i="9"/>
  <c r="T873" i="9"/>
  <c r="S873" i="9"/>
  <c r="C873" i="9"/>
  <c r="U872" i="9"/>
  <c r="T872" i="9"/>
  <c r="S872" i="9"/>
  <c r="C872" i="9"/>
  <c r="U871" i="9"/>
  <c r="T871" i="9"/>
  <c r="S871" i="9"/>
  <c r="C871" i="9"/>
  <c r="U870" i="9"/>
  <c r="T870" i="9"/>
  <c r="S870" i="9"/>
  <c r="C870" i="9"/>
  <c r="U869" i="9"/>
  <c r="T869" i="9"/>
  <c r="S869" i="9"/>
  <c r="C869" i="9"/>
  <c r="U868" i="9"/>
  <c r="T868" i="9"/>
  <c r="S868" i="9"/>
  <c r="C868" i="9"/>
  <c r="U867" i="9"/>
  <c r="T867" i="9"/>
  <c r="S867" i="9"/>
  <c r="C867" i="9"/>
  <c r="U866" i="9"/>
  <c r="T866" i="9"/>
  <c r="S866" i="9"/>
  <c r="C866" i="9"/>
  <c r="U865" i="9"/>
  <c r="T865" i="9"/>
  <c r="S865" i="9"/>
  <c r="C865" i="9"/>
  <c r="U864" i="9"/>
  <c r="T864" i="9"/>
  <c r="S864" i="9"/>
  <c r="C864" i="9"/>
  <c r="U863" i="9"/>
  <c r="T863" i="9"/>
  <c r="S863" i="9"/>
  <c r="C863" i="9"/>
  <c r="U862" i="9"/>
  <c r="T862" i="9"/>
  <c r="S862" i="9"/>
  <c r="C862" i="9"/>
  <c r="U861" i="9"/>
  <c r="T861" i="9"/>
  <c r="S861" i="9"/>
  <c r="C861" i="9"/>
  <c r="U860" i="9"/>
  <c r="T860" i="9"/>
  <c r="S860" i="9"/>
  <c r="C860" i="9"/>
  <c r="U859" i="9"/>
  <c r="T859" i="9"/>
  <c r="S859" i="9"/>
  <c r="C859" i="9"/>
  <c r="U858" i="9"/>
  <c r="T858" i="9"/>
  <c r="S858" i="9"/>
  <c r="C858" i="9"/>
  <c r="U857" i="9"/>
  <c r="T857" i="9"/>
  <c r="S857" i="9"/>
  <c r="C857" i="9"/>
  <c r="U856" i="9"/>
  <c r="T856" i="9"/>
  <c r="S856" i="9"/>
  <c r="C856" i="9"/>
  <c r="U855" i="9"/>
  <c r="T855" i="9"/>
  <c r="S855" i="9"/>
  <c r="C855" i="9"/>
  <c r="U854" i="9"/>
  <c r="T854" i="9"/>
  <c r="S854" i="9"/>
  <c r="C854" i="9"/>
  <c r="U853" i="9"/>
  <c r="T853" i="9"/>
  <c r="S853" i="9"/>
  <c r="C853" i="9"/>
  <c r="U852" i="9"/>
  <c r="T852" i="9"/>
  <c r="S852" i="9"/>
  <c r="C852" i="9"/>
  <c r="U851" i="9"/>
  <c r="T851" i="9"/>
  <c r="S851" i="9"/>
  <c r="C851" i="9"/>
  <c r="U850" i="9"/>
  <c r="T850" i="9"/>
  <c r="S850" i="9"/>
  <c r="C850" i="9"/>
  <c r="U849" i="9"/>
  <c r="T849" i="9"/>
  <c r="S849" i="9"/>
  <c r="C849" i="9"/>
  <c r="U848" i="9"/>
  <c r="T848" i="9"/>
  <c r="S848" i="9"/>
  <c r="C848" i="9"/>
  <c r="U847" i="9"/>
  <c r="T847" i="9"/>
  <c r="S847" i="9"/>
  <c r="C847" i="9"/>
  <c r="U846" i="9"/>
  <c r="T846" i="9"/>
  <c r="S846" i="9"/>
  <c r="C846" i="9"/>
  <c r="U845" i="9"/>
  <c r="T845" i="9"/>
  <c r="S845" i="9"/>
  <c r="C845" i="9"/>
  <c r="U844" i="9"/>
  <c r="T844" i="9"/>
  <c r="S844" i="9"/>
  <c r="C844" i="9"/>
  <c r="U843" i="9"/>
  <c r="T843" i="9"/>
  <c r="S843" i="9"/>
  <c r="C843" i="9"/>
  <c r="U842" i="9"/>
  <c r="T842" i="9"/>
  <c r="S842" i="9"/>
  <c r="C842" i="9"/>
  <c r="U841" i="9"/>
  <c r="T841" i="9"/>
  <c r="S841" i="9"/>
  <c r="C841" i="9"/>
  <c r="U840" i="9"/>
  <c r="T840" i="9"/>
  <c r="S840" i="9"/>
  <c r="C840" i="9"/>
  <c r="U839" i="9"/>
  <c r="T839" i="9"/>
  <c r="S839" i="9"/>
  <c r="C839" i="9"/>
  <c r="U838" i="9"/>
  <c r="T838" i="9"/>
  <c r="S838" i="9"/>
  <c r="C838" i="9"/>
  <c r="U837" i="9"/>
  <c r="T837" i="9"/>
  <c r="S837" i="9"/>
  <c r="C837" i="9"/>
  <c r="U836" i="9"/>
  <c r="T836" i="9"/>
  <c r="S836" i="9"/>
  <c r="C836" i="9"/>
  <c r="U835" i="9"/>
  <c r="T835" i="9"/>
  <c r="S835" i="9"/>
  <c r="C835" i="9"/>
  <c r="U834" i="9"/>
  <c r="T834" i="9"/>
  <c r="S834" i="9"/>
  <c r="C834" i="9"/>
  <c r="U833" i="9"/>
  <c r="T833" i="9"/>
  <c r="S833" i="9"/>
  <c r="C833" i="9"/>
  <c r="U832" i="9"/>
  <c r="T832" i="9"/>
  <c r="S832" i="9"/>
  <c r="C832" i="9"/>
  <c r="U831" i="9"/>
  <c r="T831" i="9"/>
  <c r="S831" i="9"/>
  <c r="C831" i="9"/>
  <c r="U830" i="9"/>
  <c r="T830" i="9"/>
  <c r="S830" i="9"/>
  <c r="C830" i="9"/>
  <c r="U829" i="9"/>
  <c r="T829" i="9"/>
  <c r="S829" i="9"/>
  <c r="C829" i="9"/>
  <c r="U828" i="9"/>
  <c r="T828" i="9"/>
  <c r="S828" i="9"/>
  <c r="C828" i="9"/>
  <c r="U827" i="9"/>
  <c r="T827" i="9"/>
  <c r="S827" i="9"/>
  <c r="C827" i="9"/>
  <c r="U826" i="9"/>
  <c r="T826" i="9"/>
  <c r="S826" i="9"/>
  <c r="C826" i="9"/>
  <c r="U825" i="9"/>
  <c r="T825" i="9"/>
  <c r="S825" i="9"/>
  <c r="C825" i="9"/>
  <c r="U824" i="9"/>
  <c r="T824" i="9"/>
  <c r="S824" i="9"/>
  <c r="C824" i="9"/>
  <c r="U823" i="9"/>
  <c r="T823" i="9"/>
  <c r="S823" i="9"/>
  <c r="C823" i="9"/>
  <c r="U822" i="9"/>
  <c r="T822" i="9"/>
  <c r="S822" i="9"/>
  <c r="C822" i="9"/>
  <c r="U821" i="9"/>
  <c r="T821" i="9"/>
  <c r="S821" i="9"/>
  <c r="C821" i="9"/>
  <c r="U820" i="9"/>
  <c r="T820" i="9"/>
  <c r="S820" i="9"/>
  <c r="C820" i="9"/>
  <c r="U819" i="9"/>
  <c r="T819" i="9"/>
  <c r="S819" i="9"/>
  <c r="C819" i="9"/>
  <c r="U818" i="9"/>
  <c r="T818" i="9"/>
  <c r="S818" i="9"/>
  <c r="C818" i="9"/>
  <c r="U817" i="9"/>
  <c r="T817" i="9"/>
  <c r="S817" i="9"/>
  <c r="C817" i="9"/>
  <c r="U816" i="9"/>
  <c r="T816" i="9"/>
  <c r="S816" i="9"/>
  <c r="C816" i="9"/>
  <c r="U815" i="9"/>
  <c r="T815" i="9"/>
  <c r="S815" i="9"/>
  <c r="C815" i="9"/>
  <c r="U814" i="9"/>
  <c r="T814" i="9"/>
  <c r="S814" i="9"/>
  <c r="C814" i="9"/>
  <c r="U813" i="9"/>
  <c r="T813" i="9"/>
  <c r="S813" i="9"/>
  <c r="C813" i="9"/>
  <c r="U812" i="9"/>
  <c r="T812" i="9"/>
  <c r="S812" i="9"/>
  <c r="C812" i="9"/>
  <c r="U811" i="9"/>
  <c r="T811" i="9"/>
  <c r="S811" i="9"/>
  <c r="C811" i="9"/>
  <c r="U810" i="9"/>
  <c r="T810" i="9"/>
  <c r="S810" i="9"/>
  <c r="C810" i="9"/>
  <c r="U809" i="9"/>
  <c r="T809" i="9"/>
  <c r="S809" i="9"/>
  <c r="C809" i="9"/>
  <c r="U808" i="9"/>
  <c r="T808" i="9"/>
  <c r="S808" i="9"/>
  <c r="C808" i="9"/>
  <c r="U807" i="9"/>
  <c r="T807" i="9"/>
  <c r="S807" i="9"/>
  <c r="C807" i="9"/>
  <c r="U806" i="9"/>
  <c r="T806" i="9"/>
  <c r="S806" i="9"/>
  <c r="C806" i="9"/>
  <c r="U805" i="9"/>
  <c r="T805" i="9"/>
  <c r="S805" i="9"/>
  <c r="C805" i="9"/>
  <c r="U804" i="9"/>
  <c r="T804" i="9"/>
  <c r="S804" i="9"/>
  <c r="C804" i="9"/>
  <c r="U803" i="9"/>
  <c r="T803" i="9"/>
  <c r="S803" i="9"/>
  <c r="C803" i="9"/>
  <c r="U802" i="9"/>
  <c r="T802" i="9"/>
  <c r="S802" i="9"/>
  <c r="C802" i="9"/>
  <c r="U801" i="9"/>
  <c r="T801" i="9"/>
  <c r="S801" i="9"/>
  <c r="C801" i="9"/>
  <c r="U800" i="9"/>
  <c r="T800" i="9"/>
  <c r="S800" i="9"/>
  <c r="C800" i="9"/>
  <c r="U799" i="9"/>
  <c r="T799" i="9"/>
  <c r="S799" i="9"/>
  <c r="C799" i="9"/>
  <c r="C798" i="9"/>
  <c r="C797" i="9"/>
  <c r="C796" i="9"/>
  <c r="C795" i="9"/>
  <c r="C794" i="9"/>
  <c r="C793" i="9"/>
  <c r="C792" i="9"/>
  <c r="C791" i="9"/>
  <c r="C790" i="9"/>
  <c r="C789" i="9"/>
  <c r="C788" i="9"/>
  <c r="C787" i="9"/>
  <c r="C786" i="9"/>
  <c r="C785" i="9"/>
  <c r="C784" i="9"/>
  <c r="C783" i="9"/>
  <c r="C782" i="9"/>
  <c r="C781" i="9"/>
  <c r="C780" i="9"/>
  <c r="C779" i="9"/>
  <c r="C778" i="9"/>
  <c r="C777" i="9"/>
  <c r="C776" i="9"/>
  <c r="C775" i="9"/>
  <c r="C774" i="9"/>
  <c r="C773" i="9"/>
  <c r="U772" i="9"/>
  <c r="S772" i="9" s="1"/>
  <c r="T772" i="9"/>
  <c r="C772" i="9"/>
  <c r="U771" i="9"/>
  <c r="S771" i="9" s="1"/>
  <c r="T771" i="9"/>
  <c r="C771" i="9"/>
  <c r="U770" i="9"/>
  <c r="S770" i="9" s="1"/>
  <c r="T770" i="9"/>
  <c r="C770" i="9"/>
  <c r="U769" i="9"/>
  <c r="S769" i="9" s="1"/>
  <c r="T769" i="9"/>
  <c r="C769" i="9"/>
  <c r="U768" i="9"/>
  <c r="S768" i="9" s="1"/>
  <c r="T768" i="9"/>
  <c r="C768" i="9"/>
  <c r="U767" i="9"/>
  <c r="S767" i="9" s="1"/>
  <c r="T767" i="9"/>
  <c r="C767" i="9"/>
  <c r="U766" i="9"/>
  <c r="S766" i="9" s="1"/>
  <c r="T766" i="9"/>
  <c r="C766" i="9"/>
  <c r="U765" i="9"/>
  <c r="S765" i="9" s="1"/>
  <c r="T765" i="9"/>
  <c r="C765" i="9"/>
  <c r="U764" i="9"/>
  <c r="S764" i="9" s="1"/>
  <c r="T764" i="9"/>
  <c r="C764" i="9"/>
  <c r="U763" i="9"/>
  <c r="S763" i="9" s="1"/>
  <c r="T763" i="9"/>
  <c r="C763" i="9"/>
  <c r="U762" i="9"/>
  <c r="S762" i="9" s="1"/>
  <c r="T762" i="9"/>
  <c r="C762" i="9"/>
  <c r="U761" i="9"/>
  <c r="S761" i="9" s="1"/>
  <c r="T761" i="9"/>
  <c r="C761" i="9"/>
  <c r="U760" i="9"/>
  <c r="S760" i="9" s="1"/>
  <c r="T760" i="9"/>
  <c r="C760" i="9"/>
  <c r="U759" i="9"/>
  <c r="S759" i="9" s="1"/>
  <c r="T759" i="9"/>
  <c r="C759" i="9"/>
  <c r="U758" i="9"/>
  <c r="S758" i="9" s="1"/>
  <c r="T758" i="9"/>
  <c r="C758" i="9"/>
  <c r="U757" i="9"/>
  <c r="S757" i="9" s="1"/>
  <c r="T757" i="9"/>
  <c r="C757" i="9"/>
  <c r="U756" i="9"/>
  <c r="S756" i="9" s="1"/>
  <c r="T756" i="9"/>
  <c r="C756" i="9"/>
  <c r="U755" i="9"/>
  <c r="S755" i="9" s="1"/>
  <c r="T755" i="9"/>
  <c r="C755" i="9"/>
  <c r="U754" i="9"/>
  <c r="S754" i="9" s="1"/>
  <c r="T754" i="9"/>
  <c r="C754" i="9"/>
  <c r="U753" i="9"/>
  <c r="S753" i="9" s="1"/>
  <c r="T753" i="9"/>
  <c r="C753" i="9"/>
  <c r="U752" i="9"/>
  <c r="S752" i="9" s="1"/>
  <c r="T752" i="9"/>
  <c r="C752" i="9"/>
  <c r="U751" i="9"/>
  <c r="S751" i="9" s="1"/>
  <c r="T751" i="9"/>
  <c r="C751" i="9"/>
  <c r="U750" i="9"/>
  <c r="S750" i="9" s="1"/>
  <c r="T750" i="9"/>
  <c r="C750" i="9"/>
  <c r="U749" i="9"/>
  <c r="S749" i="9" s="1"/>
  <c r="T749" i="9"/>
  <c r="C749" i="9"/>
  <c r="U748" i="9"/>
  <c r="S748" i="9" s="1"/>
  <c r="T748" i="9"/>
  <c r="C748" i="9"/>
  <c r="U747" i="9"/>
  <c r="S747" i="9" s="1"/>
  <c r="T747" i="9"/>
  <c r="C747" i="9"/>
  <c r="U746" i="9"/>
  <c r="S746" i="9" s="1"/>
  <c r="T746" i="9"/>
  <c r="C746" i="9"/>
  <c r="U745" i="9"/>
  <c r="S745" i="9" s="1"/>
  <c r="T745" i="9"/>
  <c r="C745" i="9"/>
  <c r="U744" i="9"/>
  <c r="S744" i="9" s="1"/>
  <c r="T744" i="9"/>
  <c r="C744" i="9"/>
  <c r="U743" i="9"/>
  <c r="S743" i="9" s="1"/>
  <c r="T743" i="9"/>
  <c r="C743" i="9"/>
  <c r="U742" i="9"/>
  <c r="S742" i="9" s="1"/>
  <c r="T742" i="9"/>
  <c r="C742" i="9"/>
  <c r="U741" i="9"/>
  <c r="S741" i="9" s="1"/>
  <c r="T741" i="9"/>
  <c r="C741" i="9"/>
  <c r="U740" i="9"/>
  <c r="S740" i="9" s="1"/>
  <c r="T740" i="9"/>
  <c r="C740" i="9"/>
  <c r="U739" i="9"/>
  <c r="S739" i="9" s="1"/>
  <c r="T739" i="9"/>
  <c r="C739" i="9"/>
  <c r="U738" i="9"/>
  <c r="S738" i="9" s="1"/>
  <c r="T738" i="9"/>
  <c r="C738" i="9"/>
  <c r="U737" i="9"/>
  <c r="S737" i="9" s="1"/>
  <c r="T737" i="9"/>
  <c r="C737" i="9"/>
  <c r="U736" i="9"/>
  <c r="S736" i="9" s="1"/>
  <c r="T736" i="9"/>
  <c r="C736" i="9"/>
  <c r="U735" i="9"/>
  <c r="S735" i="9" s="1"/>
  <c r="T735" i="9"/>
  <c r="C735" i="9"/>
  <c r="U734" i="9"/>
  <c r="S734" i="9" s="1"/>
  <c r="T734" i="9"/>
  <c r="C734" i="9"/>
  <c r="U733" i="9"/>
  <c r="S733" i="9" s="1"/>
  <c r="T733" i="9"/>
  <c r="C733" i="9"/>
  <c r="U732" i="9"/>
  <c r="S732" i="9" s="1"/>
  <c r="T732" i="9"/>
  <c r="C732" i="9"/>
  <c r="U731" i="9"/>
  <c r="S731" i="9" s="1"/>
  <c r="T731" i="9"/>
  <c r="C731" i="9"/>
  <c r="U730" i="9"/>
  <c r="S730" i="9" s="1"/>
  <c r="T730" i="9"/>
  <c r="C730" i="9"/>
  <c r="U729" i="9"/>
  <c r="S729" i="9" s="1"/>
  <c r="T729" i="9"/>
  <c r="C729" i="9"/>
  <c r="U728" i="9"/>
  <c r="S728" i="9" s="1"/>
  <c r="T728" i="9"/>
  <c r="C728" i="9"/>
  <c r="U727" i="9"/>
  <c r="S727" i="9" s="1"/>
  <c r="T727" i="9"/>
  <c r="C727" i="9"/>
  <c r="U726" i="9"/>
  <c r="S726" i="9" s="1"/>
  <c r="T726" i="9"/>
  <c r="C726" i="9"/>
  <c r="U725" i="9"/>
  <c r="S725" i="9" s="1"/>
  <c r="T725" i="9"/>
  <c r="C725" i="9"/>
  <c r="U724" i="9"/>
  <c r="S724" i="9" s="1"/>
  <c r="T724" i="9"/>
  <c r="C724" i="9"/>
  <c r="U723" i="9"/>
  <c r="S723" i="9" s="1"/>
  <c r="T723" i="9"/>
  <c r="C723" i="9"/>
  <c r="U722" i="9"/>
  <c r="S722" i="9" s="1"/>
  <c r="T722" i="9"/>
  <c r="C722" i="9"/>
  <c r="U721" i="9"/>
  <c r="S721" i="9" s="1"/>
  <c r="T721" i="9"/>
  <c r="C721" i="9"/>
  <c r="U720" i="9"/>
  <c r="S720" i="9" s="1"/>
  <c r="T720" i="9"/>
  <c r="C720" i="9"/>
  <c r="U719" i="9"/>
  <c r="S719" i="9" s="1"/>
  <c r="T719" i="9"/>
  <c r="C719" i="9"/>
  <c r="U718" i="9"/>
  <c r="S718" i="9" s="1"/>
  <c r="T718" i="9"/>
  <c r="C718" i="9"/>
  <c r="U717" i="9"/>
  <c r="S717" i="9" s="1"/>
  <c r="T717" i="9"/>
  <c r="C717" i="9"/>
  <c r="U716" i="9"/>
  <c r="S716" i="9" s="1"/>
  <c r="T716" i="9"/>
  <c r="C716" i="9"/>
  <c r="U715" i="9"/>
  <c r="S715" i="9" s="1"/>
  <c r="T715" i="9"/>
  <c r="C715" i="9"/>
  <c r="U714" i="9"/>
  <c r="S714" i="9" s="1"/>
  <c r="T714" i="9"/>
  <c r="C714" i="9"/>
  <c r="U713" i="9"/>
  <c r="S713" i="9" s="1"/>
  <c r="T713" i="9"/>
  <c r="C713" i="9"/>
  <c r="U712" i="9"/>
  <c r="S712" i="9" s="1"/>
  <c r="T712" i="9"/>
  <c r="C712" i="9"/>
  <c r="U711" i="9"/>
  <c r="S711" i="9" s="1"/>
  <c r="T711" i="9"/>
  <c r="C711" i="9"/>
  <c r="U710" i="9"/>
  <c r="S710" i="9" s="1"/>
  <c r="T710" i="9"/>
  <c r="C710" i="9"/>
  <c r="U709" i="9"/>
  <c r="S709" i="9" s="1"/>
  <c r="T709" i="9"/>
  <c r="C709" i="9"/>
  <c r="U708" i="9"/>
  <c r="S708" i="9" s="1"/>
  <c r="T708" i="9"/>
  <c r="C708" i="9"/>
  <c r="U707" i="9"/>
  <c r="S707" i="9" s="1"/>
  <c r="T707" i="9"/>
  <c r="C707" i="9"/>
  <c r="U706" i="9"/>
  <c r="S706" i="9" s="1"/>
  <c r="T706" i="9"/>
  <c r="C706" i="9"/>
  <c r="U705" i="9"/>
  <c r="S705" i="9" s="1"/>
  <c r="T705" i="9"/>
  <c r="C705" i="9"/>
  <c r="U704" i="9"/>
  <c r="S704" i="9" s="1"/>
  <c r="T704" i="9"/>
  <c r="C704" i="9"/>
  <c r="U703" i="9"/>
  <c r="S703" i="9" s="1"/>
  <c r="T703" i="9"/>
  <c r="C703" i="9"/>
  <c r="U702" i="9"/>
  <c r="S702" i="9" s="1"/>
  <c r="T702" i="9"/>
  <c r="C702" i="9"/>
  <c r="U701" i="9"/>
  <c r="S701" i="9" s="1"/>
  <c r="T701" i="9"/>
  <c r="C701" i="9"/>
  <c r="U700" i="9"/>
  <c r="S700" i="9" s="1"/>
  <c r="T700" i="9"/>
  <c r="C700" i="9"/>
  <c r="U699" i="9"/>
  <c r="S699" i="9" s="1"/>
  <c r="T699" i="9"/>
  <c r="C699" i="9"/>
  <c r="U698" i="9"/>
  <c r="S698" i="9" s="1"/>
  <c r="T698" i="9"/>
  <c r="C698" i="9"/>
  <c r="U697" i="9"/>
  <c r="S697" i="9" s="1"/>
  <c r="T697" i="9"/>
  <c r="C697" i="9"/>
  <c r="U696" i="9"/>
  <c r="S696" i="9" s="1"/>
  <c r="T696" i="9"/>
  <c r="C696" i="9"/>
  <c r="U695" i="9"/>
  <c r="S695" i="9" s="1"/>
  <c r="T695" i="9"/>
  <c r="C695" i="9"/>
  <c r="U694" i="9"/>
  <c r="S694" i="9" s="1"/>
  <c r="T694" i="9"/>
  <c r="C694" i="9"/>
  <c r="U693" i="9"/>
  <c r="S693" i="9" s="1"/>
  <c r="T693" i="9"/>
  <c r="C693" i="9"/>
  <c r="U692" i="9"/>
  <c r="S692" i="9" s="1"/>
  <c r="T692" i="9"/>
  <c r="C692" i="9"/>
  <c r="U691" i="9"/>
  <c r="S691" i="9" s="1"/>
  <c r="T691" i="9"/>
  <c r="C691" i="9"/>
  <c r="U690" i="9"/>
  <c r="S690" i="9" s="1"/>
  <c r="T690" i="9"/>
  <c r="C690" i="9"/>
  <c r="U689" i="9"/>
  <c r="S689" i="9" s="1"/>
  <c r="T689" i="9"/>
  <c r="C689" i="9"/>
  <c r="U688" i="9"/>
  <c r="S688" i="9" s="1"/>
  <c r="T688" i="9"/>
  <c r="C688" i="9"/>
  <c r="U687" i="9"/>
  <c r="S687" i="9" s="1"/>
  <c r="T687" i="9"/>
  <c r="C687" i="9"/>
  <c r="U686" i="9"/>
  <c r="S686" i="9" s="1"/>
  <c r="T686" i="9"/>
  <c r="C686" i="9"/>
  <c r="U685" i="9"/>
  <c r="S685" i="9" s="1"/>
  <c r="T685" i="9"/>
  <c r="C685" i="9"/>
  <c r="U684" i="9"/>
  <c r="S684" i="9" s="1"/>
  <c r="T684" i="9"/>
  <c r="C684" i="9"/>
  <c r="U683" i="9"/>
  <c r="S683" i="9" s="1"/>
  <c r="T683" i="9"/>
  <c r="C683" i="9"/>
  <c r="U682" i="9"/>
  <c r="S682" i="9" s="1"/>
  <c r="T682" i="9"/>
  <c r="C682" i="9"/>
  <c r="U681" i="9"/>
  <c r="S681" i="9" s="1"/>
  <c r="T681" i="9"/>
  <c r="C681" i="9"/>
  <c r="U680" i="9"/>
  <c r="S680" i="9" s="1"/>
  <c r="T680" i="9"/>
  <c r="C680" i="9"/>
  <c r="U679" i="9"/>
  <c r="S679" i="9" s="1"/>
  <c r="T679" i="9"/>
  <c r="C679" i="9"/>
  <c r="U678" i="9"/>
  <c r="S678" i="9" s="1"/>
  <c r="T678" i="9"/>
  <c r="C678" i="9"/>
  <c r="U677" i="9"/>
  <c r="S677" i="9" s="1"/>
  <c r="T677" i="9"/>
  <c r="C677" i="9"/>
  <c r="U676" i="9"/>
  <c r="S676" i="9" s="1"/>
  <c r="T676" i="9"/>
  <c r="C676" i="9"/>
  <c r="U675" i="9"/>
  <c r="S675" i="9" s="1"/>
  <c r="T675" i="9"/>
  <c r="C675" i="9"/>
  <c r="U674" i="9"/>
  <c r="S674" i="9" s="1"/>
  <c r="T674" i="9"/>
  <c r="C674" i="9"/>
  <c r="U673" i="9"/>
  <c r="S673" i="9" s="1"/>
  <c r="T673" i="9"/>
  <c r="C673" i="9"/>
  <c r="U672" i="9"/>
  <c r="S672" i="9" s="1"/>
  <c r="T672" i="9"/>
  <c r="C672" i="9"/>
  <c r="U671" i="9"/>
  <c r="S671" i="9" s="1"/>
  <c r="T671" i="9"/>
  <c r="C671" i="9"/>
  <c r="U670" i="9"/>
  <c r="S670" i="9" s="1"/>
  <c r="T670" i="9"/>
  <c r="C670" i="9"/>
  <c r="U669" i="9"/>
  <c r="S669" i="9" s="1"/>
  <c r="T669" i="9"/>
  <c r="C669" i="9"/>
  <c r="U668" i="9"/>
  <c r="S668" i="9" s="1"/>
  <c r="T668" i="9"/>
  <c r="C668" i="9"/>
  <c r="U667" i="9"/>
  <c r="S667" i="9" s="1"/>
  <c r="T667" i="9"/>
  <c r="C667" i="9"/>
  <c r="U666" i="9"/>
  <c r="S666" i="9" s="1"/>
  <c r="T666" i="9"/>
  <c r="C666" i="9"/>
  <c r="U665" i="9"/>
  <c r="S665" i="9" s="1"/>
  <c r="T665" i="9"/>
  <c r="C665" i="9"/>
  <c r="U664" i="9"/>
  <c r="S664" i="9" s="1"/>
  <c r="T664" i="9"/>
  <c r="C664" i="9"/>
  <c r="U663" i="9"/>
  <c r="S663" i="9" s="1"/>
  <c r="T663" i="9"/>
  <c r="C663" i="9"/>
  <c r="U662" i="9"/>
  <c r="S662" i="9" s="1"/>
  <c r="T662" i="9"/>
  <c r="C662" i="9"/>
  <c r="U661" i="9"/>
  <c r="S661" i="9" s="1"/>
  <c r="T661" i="9"/>
  <c r="C661" i="9"/>
  <c r="U660" i="9"/>
  <c r="S660" i="9" s="1"/>
  <c r="T660" i="9"/>
  <c r="C660" i="9"/>
  <c r="U659" i="9"/>
  <c r="S659" i="9" s="1"/>
  <c r="T659" i="9"/>
  <c r="C659" i="9"/>
  <c r="U658" i="9"/>
  <c r="S658" i="9" s="1"/>
  <c r="T658" i="9"/>
  <c r="C658" i="9"/>
  <c r="U657" i="9"/>
  <c r="S657" i="9" s="1"/>
  <c r="T657" i="9"/>
  <c r="C657" i="9"/>
  <c r="U656" i="9"/>
  <c r="S656" i="9" s="1"/>
  <c r="T656" i="9"/>
  <c r="C656" i="9"/>
  <c r="U655" i="9"/>
  <c r="S655" i="9" s="1"/>
  <c r="T655" i="9"/>
  <c r="C655" i="9"/>
  <c r="U654" i="9"/>
  <c r="S654" i="9" s="1"/>
  <c r="T654" i="9"/>
  <c r="C654" i="9"/>
  <c r="U653" i="9"/>
  <c r="S653" i="9" s="1"/>
  <c r="T653" i="9"/>
  <c r="C653" i="9"/>
  <c r="U652" i="9"/>
  <c r="S652" i="9" s="1"/>
  <c r="T652" i="9"/>
  <c r="C652" i="9"/>
  <c r="U651" i="9"/>
  <c r="S651" i="9" s="1"/>
  <c r="T651" i="9"/>
  <c r="C651" i="9"/>
  <c r="U650" i="9"/>
  <c r="S650" i="9" s="1"/>
  <c r="T650" i="9"/>
  <c r="C650" i="9"/>
  <c r="U649" i="9"/>
  <c r="S649" i="9" s="1"/>
  <c r="T649" i="9"/>
  <c r="C649" i="9"/>
  <c r="U648" i="9"/>
  <c r="S648" i="9" s="1"/>
  <c r="T648" i="9"/>
  <c r="C648" i="9"/>
  <c r="U647" i="9"/>
  <c r="S647" i="9" s="1"/>
  <c r="T647" i="9"/>
  <c r="C647" i="9"/>
  <c r="U646" i="9"/>
  <c r="S646" i="9" s="1"/>
  <c r="T646" i="9"/>
  <c r="C646" i="9"/>
  <c r="U645" i="9"/>
  <c r="S645" i="9" s="1"/>
  <c r="T645" i="9"/>
  <c r="C645" i="9"/>
  <c r="U644" i="9"/>
  <c r="S644" i="9" s="1"/>
  <c r="T644" i="9"/>
  <c r="C644" i="9"/>
  <c r="U643" i="9"/>
  <c r="S643" i="9" s="1"/>
  <c r="T643" i="9"/>
  <c r="C643" i="9"/>
  <c r="U642" i="9"/>
  <c r="S642" i="9" s="1"/>
  <c r="T642" i="9"/>
  <c r="C642" i="9"/>
  <c r="U641" i="9"/>
  <c r="S641" i="9" s="1"/>
  <c r="T641" i="9"/>
  <c r="C641" i="9"/>
  <c r="U640" i="9"/>
  <c r="S640" i="9" s="1"/>
  <c r="T640" i="9"/>
  <c r="C640" i="9"/>
  <c r="U639" i="9"/>
  <c r="S639" i="9" s="1"/>
  <c r="T639" i="9"/>
  <c r="C639" i="9"/>
  <c r="U638" i="9"/>
  <c r="S638" i="9" s="1"/>
  <c r="T638" i="9"/>
  <c r="C638" i="9"/>
  <c r="U637" i="9"/>
  <c r="S637" i="9" s="1"/>
  <c r="T637" i="9"/>
  <c r="C637" i="9"/>
  <c r="U636" i="9"/>
  <c r="S636" i="9" s="1"/>
  <c r="T636" i="9"/>
  <c r="C636" i="9"/>
  <c r="U635" i="9"/>
  <c r="S635" i="9" s="1"/>
  <c r="T635" i="9"/>
  <c r="C635" i="9"/>
  <c r="U634" i="9"/>
  <c r="S634" i="9" s="1"/>
  <c r="T634" i="9"/>
  <c r="C634" i="9"/>
  <c r="U633" i="9"/>
  <c r="S633" i="9" s="1"/>
  <c r="T633" i="9"/>
  <c r="C633" i="9"/>
  <c r="U632" i="9"/>
  <c r="S632" i="9" s="1"/>
  <c r="T632" i="9"/>
  <c r="C632" i="9"/>
  <c r="U631" i="9"/>
  <c r="S631" i="9" s="1"/>
  <c r="T631" i="9"/>
  <c r="C631" i="9"/>
  <c r="U630" i="9"/>
  <c r="S630" i="9" s="1"/>
  <c r="T630" i="9"/>
  <c r="C630" i="9"/>
  <c r="U629" i="9"/>
  <c r="S629" i="9" s="1"/>
  <c r="T629" i="9"/>
  <c r="C629" i="9"/>
  <c r="U628" i="9"/>
  <c r="S628" i="9" s="1"/>
  <c r="T628" i="9"/>
  <c r="C628" i="9"/>
  <c r="U627" i="9"/>
  <c r="S627" i="9" s="1"/>
  <c r="T627" i="9"/>
  <c r="C627" i="9"/>
  <c r="U626" i="9"/>
  <c r="S626" i="9" s="1"/>
  <c r="T626" i="9"/>
  <c r="C626" i="9"/>
  <c r="U625" i="9"/>
  <c r="S625" i="9" s="1"/>
  <c r="T625" i="9"/>
  <c r="C625" i="9"/>
  <c r="U624" i="9"/>
  <c r="S624" i="9" s="1"/>
  <c r="T624" i="9"/>
  <c r="C624" i="9"/>
  <c r="U623" i="9"/>
  <c r="S623" i="9" s="1"/>
  <c r="T623" i="9"/>
  <c r="C623" i="9"/>
  <c r="U622" i="9"/>
  <c r="S622" i="9" s="1"/>
  <c r="T622" i="9"/>
  <c r="C622" i="9"/>
  <c r="U621" i="9"/>
  <c r="S621" i="9" s="1"/>
  <c r="T621" i="9"/>
  <c r="C621" i="9"/>
  <c r="U620" i="9"/>
  <c r="S620" i="9" s="1"/>
  <c r="T620" i="9"/>
  <c r="C620" i="9"/>
  <c r="U619" i="9"/>
  <c r="S619" i="9" s="1"/>
  <c r="T619" i="9"/>
  <c r="C619" i="9"/>
  <c r="U618" i="9"/>
  <c r="S618" i="9" s="1"/>
  <c r="T618" i="9"/>
  <c r="C618" i="9"/>
  <c r="U617" i="9"/>
  <c r="S617" i="9" s="1"/>
  <c r="T617" i="9"/>
  <c r="C617" i="9"/>
  <c r="U616" i="9"/>
  <c r="S616" i="9" s="1"/>
  <c r="T616" i="9"/>
  <c r="C616" i="9"/>
  <c r="U615" i="9"/>
  <c r="S615" i="9" s="1"/>
  <c r="T615" i="9"/>
  <c r="C615" i="9"/>
  <c r="U614" i="9"/>
  <c r="S614" i="9" s="1"/>
  <c r="T614" i="9"/>
  <c r="C614" i="9"/>
  <c r="U613" i="9"/>
  <c r="S613" i="9" s="1"/>
  <c r="T613" i="9"/>
  <c r="C613" i="9"/>
  <c r="U612" i="9"/>
  <c r="S612" i="9" s="1"/>
  <c r="T612" i="9"/>
  <c r="C612" i="9"/>
  <c r="U611" i="9"/>
  <c r="S611" i="9" s="1"/>
  <c r="T611" i="9"/>
  <c r="C611" i="9"/>
  <c r="U610" i="9"/>
  <c r="S610" i="9" s="1"/>
  <c r="T610" i="9"/>
  <c r="C610" i="9"/>
  <c r="U609" i="9"/>
  <c r="S609" i="9" s="1"/>
  <c r="T609" i="9"/>
  <c r="C609" i="9"/>
  <c r="U608" i="9"/>
  <c r="S608" i="9" s="1"/>
  <c r="T608" i="9"/>
  <c r="C608" i="9"/>
  <c r="U607" i="9"/>
  <c r="S607" i="9" s="1"/>
  <c r="T607" i="9"/>
  <c r="C607" i="9"/>
  <c r="U606" i="9"/>
  <c r="S606" i="9" s="1"/>
  <c r="T606" i="9"/>
  <c r="C606" i="9"/>
  <c r="U605" i="9"/>
  <c r="S605" i="9" s="1"/>
  <c r="T605" i="9"/>
  <c r="C605" i="9"/>
  <c r="U604" i="9"/>
  <c r="S604" i="9" s="1"/>
  <c r="T604" i="9"/>
  <c r="C604" i="9"/>
  <c r="U603" i="9"/>
  <c r="S603" i="9" s="1"/>
  <c r="T603" i="9"/>
  <c r="C603" i="9"/>
  <c r="C602" i="9"/>
  <c r="U601" i="9"/>
  <c r="S601" i="9" s="1"/>
  <c r="T601" i="9"/>
  <c r="C601" i="9"/>
  <c r="U600" i="9"/>
  <c r="T600" i="9"/>
  <c r="S600" i="9"/>
  <c r="C600" i="9"/>
  <c r="U599" i="9"/>
  <c r="S599" i="9" s="1"/>
  <c r="T599" i="9"/>
  <c r="C599" i="9"/>
  <c r="U598" i="9"/>
  <c r="T598" i="9"/>
  <c r="S598" i="9"/>
  <c r="C598" i="9"/>
  <c r="U597" i="9"/>
  <c r="S597" i="9" s="1"/>
  <c r="T597" i="9"/>
  <c r="C597" i="9"/>
  <c r="U596" i="9"/>
  <c r="T596" i="9"/>
  <c r="S596" i="9"/>
  <c r="C596" i="9"/>
  <c r="U595" i="9"/>
  <c r="S595" i="9" s="1"/>
  <c r="T595" i="9"/>
  <c r="C595" i="9"/>
  <c r="U594" i="9"/>
  <c r="T594" i="9"/>
  <c r="S594" i="9"/>
  <c r="C594" i="9"/>
  <c r="U593" i="9"/>
  <c r="S593" i="9" s="1"/>
  <c r="T593" i="9"/>
  <c r="C593" i="9"/>
  <c r="U592" i="9"/>
  <c r="T592" i="9"/>
  <c r="S592" i="9"/>
  <c r="C592" i="9"/>
  <c r="U591" i="9"/>
  <c r="S591" i="9" s="1"/>
  <c r="T591" i="9"/>
  <c r="C591" i="9"/>
  <c r="U590" i="9"/>
  <c r="T590" i="9"/>
  <c r="S590" i="9"/>
  <c r="C590" i="9"/>
  <c r="U589" i="9"/>
  <c r="S589" i="9" s="1"/>
  <c r="T589" i="9"/>
  <c r="C589" i="9"/>
  <c r="U588" i="9"/>
  <c r="T588" i="9"/>
  <c r="S588" i="9"/>
  <c r="C588" i="9"/>
  <c r="U587" i="9"/>
  <c r="S587" i="9" s="1"/>
  <c r="T587" i="9"/>
  <c r="C587" i="9"/>
  <c r="U586" i="9"/>
  <c r="T586" i="9"/>
  <c r="S586" i="9"/>
  <c r="C586" i="9"/>
  <c r="U585" i="9"/>
  <c r="S585" i="9" s="1"/>
  <c r="T585" i="9"/>
  <c r="C585" i="9"/>
  <c r="U584" i="9"/>
  <c r="T584" i="9"/>
  <c r="S584" i="9"/>
  <c r="C584" i="9"/>
  <c r="U583" i="9"/>
  <c r="S583" i="9" s="1"/>
  <c r="T583" i="9"/>
  <c r="C583" i="9"/>
  <c r="U582" i="9"/>
  <c r="T582" i="9"/>
  <c r="S582" i="9"/>
  <c r="C582" i="9"/>
  <c r="U581" i="9"/>
  <c r="S581" i="9" s="1"/>
  <c r="T581" i="9"/>
  <c r="C581" i="9"/>
  <c r="U580" i="9"/>
  <c r="T580" i="9"/>
  <c r="S580" i="9"/>
  <c r="C580" i="9"/>
  <c r="U579" i="9"/>
  <c r="S579" i="9" s="1"/>
  <c r="T579" i="9"/>
  <c r="C579" i="9"/>
  <c r="U578" i="9"/>
  <c r="T578" i="9"/>
  <c r="S578" i="9"/>
  <c r="C578" i="9"/>
  <c r="U577" i="9"/>
  <c r="S577" i="9" s="1"/>
  <c r="T577" i="9"/>
  <c r="C577" i="9"/>
  <c r="U576" i="9"/>
  <c r="T576" i="9"/>
  <c r="S576" i="9"/>
  <c r="C576" i="9"/>
  <c r="U575" i="9"/>
  <c r="S575" i="9" s="1"/>
  <c r="T575" i="9"/>
  <c r="C575" i="9"/>
  <c r="U574" i="9"/>
  <c r="T574" i="9"/>
  <c r="S574" i="9"/>
  <c r="C574" i="9"/>
  <c r="U573" i="9"/>
  <c r="S573" i="9" s="1"/>
  <c r="T573" i="9"/>
  <c r="C573" i="9"/>
  <c r="U572" i="9"/>
  <c r="T572" i="9"/>
  <c r="S572" i="9"/>
  <c r="C572" i="9"/>
  <c r="U571" i="9"/>
  <c r="S571" i="9" s="1"/>
  <c r="T571" i="9"/>
  <c r="C571" i="9"/>
  <c r="U570" i="9"/>
  <c r="T570" i="9"/>
  <c r="S570" i="9"/>
  <c r="C570" i="9"/>
  <c r="U569" i="9"/>
  <c r="S569" i="9" s="1"/>
  <c r="T569" i="9"/>
  <c r="C569" i="9"/>
  <c r="U568" i="9"/>
  <c r="T568" i="9"/>
  <c r="S568" i="9"/>
  <c r="C568" i="9"/>
  <c r="U567" i="9"/>
  <c r="S567" i="9" s="1"/>
  <c r="T567" i="9"/>
  <c r="C567" i="9"/>
  <c r="U566" i="9"/>
  <c r="T566" i="9"/>
  <c r="S566" i="9"/>
  <c r="C566" i="9"/>
  <c r="U565" i="9"/>
  <c r="S565" i="9" s="1"/>
  <c r="T565" i="9"/>
  <c r="C565" i="9"/>
  <c r="U564" i="9"/>
  <c r="T564" i="9"/>
  <c r="S564" i="9"/>
  <c r="C564" i="9"/>
  <c r="U563" i="9"/>
  <c r="S563" i="9" s="1"/>
  <c r="T563" i="9"/>
  <c r="C563" i="9"/>
  <c r="U562" i="9"/>
  <c r="T562" i="9"/>
  <c r="S562" i="9"/>
  <c r="C562" i="9"/>
  <c r="U561" i="9"/>
  <c r="S561" i="9" s="1"/>
  <c r="T561" i="9"/>
  <c r="C561" i="9"/>
  <c r="U560" i="9"/>
  <c r="T560" i="9"/>
  <c r="S560" i="9"/>
  <c r="C560" i="9"/>
  <c r="U559" i="9"/>
  <c r="S559" i="9" s="1"/>
  <c r="T559" i="9"/>
  <c r="C559" i="9"/>
  <c r="U558" i="9"/>
  <c r="T558" i="9"/>
  <c r="S558" i="9"/>
  <c r="C558" i="9"/>
  <c r="U557" i="9"/>
  <c r="S557" i="9" s="1"/>
  <c r="T557" i="9"/>
  <c r="C557" i="9"/>
  <c r="U556" i="9"/>
  <c r="T556" i="9"/>
  <c r="S556" i="9"/>
  <c r="C556" i="9"/>
  <c r="U555" i="9"/>
  <c r="S555" i="9" s="1"/>
  <c r="T555" i="9"/>
  <c r="C555" i="9"/>
  <c r="U554" i="9"/>
  <c r="T554" i="9"/>
  <c r="S554" i="9"/>
  <c r="C554" i="9"/>
  <c r="U553" i="9"/>
  <c r="S553" i="9" s="1"/>
  <c r="T553" i="9"/>
  <c r="C553" i="9"/>
  <c r="U552" i="9"/>
  <c r="T552" i="9"/>
  <c r="S552" i="9"/>
  <c r="C552" i="9"/>
  <c r="U551" i="9"/>
  <c r="S551" i="9" s="1"/>
  <c r="T551" i="9"/>
  <c r="C551" i="9"/>
  <c r="U550" i="9"/>
  <c r="T550" i="9"/>
  <c r="S550" i="9"/>
  <c r="C550" i="9"/>
  <c r="U549" i="9"/>
  <c r="S549" i="9" s="1"/>
  <c r="T549" i="9"/>
  <c r="C549" i="9"/>
  <c r="U548" i="9"/>
  <c r="T548" i="9"/>
  <c r="S548" i="9"/>
  <c r="C548" i="9"/>
  <c r="U547" i="9"/>
  <c r="S547" i="9" s="1"/>
  <c r="T547" i="9"/>
  <c r="C547" i="9"/>
  <c r="U546" i="9"/>
  <c r="T546" i="9"/>
  <c r="S546" i="9"/>
  <c r="C546" i="9"/>
  <c r="U545" i="9"/>
  <c r="S545" i="9" s="1"/>
  <c r="T545" i="9"/>
  <c r="C545" i="9"/>
  <c r="U544" i="9"/>
  <c r="T544" i="9"/>
  <c r="S544" i="9"/>
  <c r="C544" i="9"/>
  <c r="U543" i="9"/>
  <c r="S543" i="9" s="1"/>
  <c r="T543" i="9"/>
  <c r="C543" i="9"/>
  <c r="U542" i="9"/>
  <c r="T542" i="9"/>
  <c r="S542" i="9"/>
  <c r="C542" i="9"/>
  <c r="U541" i="9"/>
  <c r="S541" i="9" s="1"/>
  <c r="T541" i="9"/>
  <c r="C541" i="9"/>
  <c r="U540" i="9"/>
  <c r="T540" i="9"/>
  <c r="S540" i="9"/>
  <c r="C540" i="9"/>
  <c r="U539" i="9"/>
  <c r="S539" i="9" s="1"/>
  <c r="T539" i="9"/>
  <c r="C539" i="9"/>
  <c r="U538" i="9"/>
  <c r="T538" i="9"/>
  <c r="S538" i="9"/>
  <c r="C538" i="9"/>
  <c r="U537" i="9"/>
  <c r="S537" i="9" s="1"/>
  <c r="T537" i="9"/>
  <c r="C537" i="9"/>
  <c r="U536" i="9"/>
  <c r="T536" i="9"/>
  <c r="S536" i="9"/>
  <c r="C536" i="9"/>
  <c r="U535" i="9"/>
  <c r="S535" i="9" s="1"/>
  <c r="T535" i="9"/>
  <c r="C535" i="9"/>
  <c r="U534" i="9"/>
  <c r="T534" i="9"/>
  <c r="S534" i="9"/>
  <c r="C534" i="9"/>
  <c r="U533" i="9"/>
  <c r="S533" i="9" s="1"/>
  <c r="T533" i="9"/>
  <c r="C533" i="9"/>
  <c r="U532" i="9"/>
  <c r="T532" i="9"/>
  <c r="S532" i="9"/>
  <c r="C532" i="9"/>
  <c r="U531" i="9"/>
  <c r="S531" i="9" s="1"/>
  <c r="T531" i="9"/>
  <c r="C531" i="9"/>
  <c r="U530" i="9"/>
  <c r="T530" i="9"/>
  <c r="S530" i="9"/>
  <c r="C530" i="9"/>
  <c r="U529" i="9"/>
  <c r="S529" i="9" s="1"/>
  <c r="T529" i="9"/>
  <c r="C529" i="9"/>
  <c r="U528" i="9"/>
  <c r="T528" i="9"/>
  <c r="S528" i="9"/>
  <c r="C528" i="9"/>
  <c r="U527" i="9"/>
  <c r="S527" i="9" s="1"/>
  <c r="T527" i="9"/>
  <c r="C527" i="9"/>
  <c r="U526" i="9"/>
  <c r="T526" i="9"/>
  <c r="S526" i="9"/>
  <c r="C526" i="9"/>
  <c r="U525" i="9"/>
  <c r="S525" i="9" s="1"/>
  <c r="T525" i="9"/>
  <c r="C525" i="9"/>
  <c r="U524" i="9"/>
  <c r="T524" i="9"/>
  <c r="S524" i="9"/>
  <c r="C524" i="9"/>
  <c r="U523" i="9"/>
  <c r="S523" i="9" s="1"/>
  <c r="T523" i="9"/>
  <c r="C523" i="9"/>
  <c r="U522" i="9"/>
  <c r="T522" i="9"/>
  <c r="S522" i="9"/>
  <c r="C522" i="9"/>
  <c r="U521" i="9"/>
  <c r="S521" i="9" s="1"/>
  <c r="T521" i="9"/>
  <c r="C521" i="9"/>
  <c r="U520" i="9"/>
  <c r="T520" i="9"/>
  <c r="S520" i="9"/>
  <c r="C520" i="9"/>
  <c r="U519" i="9"/>
  <c r="S519" i="9" s="1"/>
  <c r="T519" i="9"/>
  <c r="C519" i="9"/>
  <c r="U518" i="9"/>
  <c r="T518" i="9"/>
  <c r="S518" i="9"/>
  <c r="C518" i="9"/>
  <c r="U517" i="9"/>
  <c r="S517" i="9" s="1"/>
  <c r="T517" i="9"/>
  <c r="C517" i="9"/>
  <c r="U516" i="9"/>
  <c r="T516" i="9"/>
  <c r="S516" i="9"/>
  <c r="C516" i="9"/>
  <c r="U515" i="9"/>
  <c r="S515" i="9" s="1"/>
  <c r="T515" i="9"/>
  <c r="C515" i="9"/>
  <c r="U514" i="9"/>
  <c r="T514" i="9"/>
  <c r="S514" i="9"/>
  <c r="C514" i="9"/>
  <c r="U513" i="9"/>
  <c r="S513" i="9" s="1"/>
  <c r="T513" i="9"/>
  <c r="C513" i="9"/>
  <c r="U512" i="9"/>
  <c r="T512" i="9"/>
  <c r="S512" i="9"/>
  <c r="C512" i="9"/>
  <c r="U511" i="9"/>
  <c r="S511" i="9" s="1"/>
  <c r="T511" i="9"/>
  <c r="C511" i="9"/>
  <c r="U510" i="9"/>
  <c r="T510" i="9"/>
  <c r="S510" i="9"/>
  <c r="C510" i="9"/>
  <c r="U509" i="9"/>
  <c r="S509" i="9" s="1"/>
  <c r="T509" i="9"/>
  <c r="C509" i="9"/>
  <c r="U508" i="9"/>
  <c r="T508" i="9"/>
  <c r="S508" i="9"/>
  <c r="C508" i="9"/>
  <c r="U507" i="9"/>
  <c r="S507" i="9" s="1"/>
  <c r="T507" i="9"/>
  <c r="C507" i="9"/>
  <c r="U506" i="9"/>
  <c r="T506" i="9"/>
  <c r="S506" i="9"/>
  <c r="C506" i="9"/>
  <c r="U505" i="9"/>
  <c r="S505" i="9" s="1"/>
  <c r="T505" i="9"/>
  <c r="C505" i="9"/>
  <c r="U504" i="9"/>
  <c r="T504" i="9"/>
  <c r="S504" i="9"/>
  <c r="C504" i="9"/>
  <c r="U503" i="9"/>
  <c r="S503" i="9" s="1"/>
  <c r="T503" i="9"/>
  <c r="C503" i="9"/>
  <c r="U502" i="9"/>
  <c r="T502" i="9"/>
  <c r="S502" i="9"/>
  <c r="C502" i="9"/>
  <c r="U501" i="9"/>
  <c r="S501" i="9" s="1"/>
  <c r="T501" i="9"/>
  <c r="C501" i="9"/>
  <c r="U500" i="9"/>
  <c r="T500" i="9"/>
  <c r="S500" i="9"/>
  <c r="C500" i="9"/>
  <c r="U499" i="9"/>
  <c r="S499" i="9" s="1"/>
  <c r="T499" i="9"/>
  <c r="C499" i="9"/>
  <c r="U498" i="9"/>
  <c r="T498" i="9"/>
  <c r="S498" i="9"/>
  <c r="C498" i="9"/>
  <c r="U497" i="9"/>
  <c r="S497" i="9" s="1"/>
  <c r="T497" i="9"/>
  <c r="C497" i="9"/>
  <c r="U496" i="9"/>
  <c r="T496" i="9"/>
  <c r="S496" i="9"/>
  <c r="C496" i="9"/>
  <c r="U495" i="9"/>
  <c r="S495" i="9" s="1"/>
  <c r="T495" i="9"/>
  <c r="C495" i="9"/>
  <c r="U494" i="9"/>
  <c r="T494" i="9"/>
  <c r="S494" i="9"/>
  <c r="C494" i="9"/>
  <c r="U493" i="9"/>
  <c r="S493" i="9" s="1"/>
  <c r="T493" i="9"/>
  <c r="C493" i="9"/>
  <c r="U492" i="9"/>
  <c r="T492" i="9"/>
  <c r="S492" i="9"/>
  <c r="C492" i="9"/>
  <c r="U491" i="9"/>
  <c r="S491" i="9" s="1"/>
  <c r="T491" i="9"/>
  <c r="C491" i="9"/>
  <c r="U490" i="9"/>
  <c r="T490" i="9"/>
  <c r="S490" i="9"/>
  <c r="C490" i="9"/>
  <c r="U489" i="9"/>
  <c r="S489" i="9" s="1"/>
  <c r="T489" i="9"/>
  <c r="C489" i="9"/>
  <c r="U488" i="9"/>
  <c r="T488" i="9"/>
  <c r="S488" i="9"/>
  <c r="C488" i="9"/>
  <c r="U487" i="9"/>
  <c r="S487" i="9" s="1"/>
  <c r="T487" i="9"/>
  <c r="C487" i="9"/>
  <c r="U486" i="9"/>
  <c r="T486" i="9"/>
  <c r="S486" i="9"/>
  <c r="C486" i="9"/>
  <c r="U485" i="9"/>
  <c r="S485" i="9" s="1"/>
  <c r="T485" i="9"/>
  <c r="C485" i="9"/>
  <c r="U484" i="9"/>
  <c r="T484" i="9"/>
  <c r="S484" i="9"/>
  <c r="C484" i="9"/>
  <c r="U483" i="9"/>
  <c r="S483" i="9" s="1"/>
  <c r="T483" i="9"/>
  <c r="C483" i="9"/>
  <c r="U482" i="9"/>
  <c r="T482" i="9"/>
  <c r="S482" i="9"/>
  <c r="C482" i="9"/>
  <c r="U481" i="9"/>
  <c r="S481" i="9" s="1"/>
  <c r="T481" i="9"/>
  <c r="C481" i="9"/>
  <c r="U480" i="9"/>
  <c r="T480" i="9"/>
  <c r="S480" i="9"/>
  <c r="C480" i="9"/>
  <c r="U479" i="9"/>
  <c r="S479" i="9" s="1"/>
  <c r="T479" i="9"/>
  <c r="C479" i="9"/>
  <c r="U478" i="9"/>
  <c r="T478" i="9"/>
  <c r="S478" i="9"/>
  <c r="C478" i="9"/>
  <c r="U477" i="9"/>
  <c r="S477" i="9" s="1"/>
  <c r="T477" i="9"/>
  <c r="C477" i="9"/>
  <c r="U476" i="9"/>
  <c r="T476" i="9"/>
  <c r="S476" i="9"/>
  <c r="C476" i="9"/>
  <c r="U475" i="9"/>
  <c r="S475" i="9" s="1"/>
  <c r="T475" i="9"/>
  <c r="C475" i="9"/>
  <c r="U474" i="9"/>
  <c r="T474" i="9"/>
  <c r="S474" i="9"/>
  <c r="C474" i="9"/>
  <c r="U473" i="9"/>
  <c r="S473" i="9" s="1"/>
  <c r="T473" i="9"/>
  <c r="C473" i="9"/>
  <c r="U472" i="9"/>
  <c r="T472" i="9"/>
  <c r="S472" i="9"/>
  <c r="C472" i="9"/>
  <c r="U471" i="9"/>
  <c r="S471" i="9" s="1"/>
  <c r="T471" i="9"/>
  <c r="C471" i="9"/>
  <c r="U470" i="9"/>
  <c r="T470" i="9"/>
  <c r="S470" i="9"/>
  <c r="C470" i="9"/>
  <c r="U469" i="9"/>
  <c r="S469" i="9" s="1"/>
  <c r="T469" i="9"/>
  <c r="C469" i="9"/>
  <c r="U468" i="9"/>
  <c r="T468" i="9"/>
  <c r="S468" i="9"/>
  <c r="C468" i="9"/>
  <c r="U467" i="9"/>
  <c r="S467" i="9" s="1"/>
  <c r="T467" i="9"/>
  <c r="C467" i="9"/>
  <c r="U466" i="9"/>
  <c r="T466" i="9"/>
  <c r="S466" i="9"/>
  <c r="C466" i="9"/>
  <c r="U465" i="9"/>
  <c r="S465" i="9" s="1"/>
  <c r="T465" i="9"/>
  <c r="C465" i="9"/>
  <c r="U464" i="9"/>
  <c r="T464" i="9"/>
  <c r="S464" i="9"/>
  <c r="C464" i="9"/>
  <c r="U463" i="9"/>
  <c r="S463" i="9" s="1"/>
  <c r="T463" i="9"/>
  <c r="C463" i="9"/>
  <c r="U462" i="9"/>
  <c r="T462" i="9"/>
  <c r="S462" i="9"/>
  <c r="C462" i="9"/>
  <c r="U461" i="9"/>
  <c r="S461" i="9" s="1"/>
  <c r="T461" i="9"/>
  <c r="C461" i="9"/>
  <c r="U460" i="9"/>
  <c r="T460" i="9"/>
  <c r="S460" i="9"/>
  <c r="C460" i="9"/>
  <c r="U459" i="9"/>
  <c r="S459" i="9" s="1"/>
  <c r="T459" i="9"/>
  <c r="C459" i="9"/>
  <c r="U458" i="9"/>
  <c r="T458" i="9"/>
  <c r="S458" i="9"/>
  <c r="C458" i="9"/>
  <c r="U457" i="9"/>
  <c r="S457" i="9" s="1"/>
  <c r="T457" i="9"/>
  <c r="C457" i="9"/>
  <c r="U456" i="9"/>
  <c r="T456" i="9"/>
  <c r="S456" i="9"/>
  <c r="C456" i="9"/>
  <c r="U455" i="9"/>
  <c r="S455" i="9" s="1"/>
  <c r="T455" i="9"/>
  <c r="C455" i="9"/>
  <c r="U454" i="9"/>
  <c r="T454" i="9"/>
  <c r="S454" i="9"/>
  <c r="C454" i="9"/>
  <c r="U453" i="9"/>
  <c r="S453" i="9" s="1"/>
  <c r="T453" i="9"/>
  <c r="C453" i="9"/>
  <c r="U452" i="9"/>
  <c r="T452" i="9"/>
  <c r="S452" i="9"/>
  <c r="C452" i="9"/>
  <c r="U451" i="9"/>
  <c r="S451" i="9" s="1"/>
  <c r="T451" i="9"/>
  <c r="C451" i="9"/>
  <c r="U450" i="9"/>
  <c r="T450" i="9"/>
  <c r="S450" i="9"/>
  <c r="C450" i="9"/>
  <c r="U449" i="9"/>
  <c r="S449" i="9" s="1"/>
  <c r="T449" i="9"/>
  <c r="C449" i="9"/>
  <c r="U448" i="9"/>
  <c r="T448" i="9"/>
  <c r="S448" i="9"/>
  <c r="C448" i="9"/>
  <c r="U447" i="9"/>
  <c r="S447" i="9" s="1"/>
  <c r="T447" i="9"/>
  <c r="C447" i="9"/>
  <c r="U446" i="9"/>
  <c r="T446" i="9"/>
  <c r="S446" i="9"/>
  <c r="C446" i="9"/>
  <c r="U445" i="9"/>
  <c r="S445" i="9" s="1"/>
  <c r="T445" i="9"/>
  <c r="C445" i="9"/>
  <c r="U444" i="9"/>
  <c r="T444" i="9"/>
  <c r="S444" i="9"/>
  <c r="C444" i="9"/>
  <c r="U443" i="9"/>
  <c r="S443" i="9" s="1"/>
  <c r="T443" i="9"/>
  <c r="C443" i="9"/>
  <c r="U442" i="9"/>
  <c r="T442" i="9"/>
  <c r="S442" i="9"/>
  <c r="C442" i="9"/>
  <c r="U441" i="9"/>
  <c r="S441" i="9" s="1"/>
  <c r="T441" i="9"/>
  <c r="C441" i="9"/>
  <c r="U440" i="9"/>
  <c r="T440" i="9"/>
  <c r="S440" i="9"/>
  <c r="C440" i="9"/>
  <c r="U439" i="9"/>
  <c r="S439" i="9" s="1"/>
  <c r="T439" i="9"/>
  <c r="C439" i="9"/>
  <c r="U438" i="9"/>
  <c r="T438" i="9"/>
  <c r="S438" i="9"/>
  <c r="C438" i="9"/>
  <c r="U437" i="9"/>
  <c r="S437" i="9" s="1"/>
  <c r="T437" i="9"/>
  <c r="C437" i="9"/>
  <c r="U436" i="9"/>
  <c r="T436" i="9"/>
  <c r="S436" i="9"/>
  <c r="C436" i="9"/>
  <c r="U435" i="9"/>
  <c r="S435" i="9" s="1"/>
  <c r="T435"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U408" i="9"/>
  <c r="S408" i="9" s="1"/>
  <c r="T408" i="9"/>
  <c r="C408" i="9"/>
  <c r="U407" i="9"/>
  <c r="T407" i="9"/>
  <c r="S407" i="9"/>
  <c r="C407" i="9"/>
  <c r="U406" i="9"/>
  <c r="S406" i="9" s="1"/>
  <c r="T406" i="9"/>
  <c r="C406" i="9"/>
  <c r="U405" i="9"/>
  <c r="T405" i="9"/>
  <c r="S405" i="9"/>
  <c r="C405" i="9"/>
  <c r="U404" i="9"/>
  <c r="S404" i="9" s="1"/>
  <c r="T404" i="9"/>
  <c r="C404" i="9"/>
  <c r="U403" i="9"/>
  <c r="T403" i="9"/>
  <c r="S403" i="9"/>
  <c r="C403" i="9"/>
  <c r="U402" i="9"/>
  <c r="S402" i="9" s="1"/>
  <c r="T402" i="9"/>
  <c r="C402" i="9"/>
  <c r="U401" i="9"/>
  <c r="T401" i="9"/>
  <c r="S401" i="9"/>
  <c r="C401" i="9"/>
  <c r="U400" i="9"/>
  <c r="S400" i="9" s="1"/>
  <c r="T400" i="9"/>
  <c r="C400" i="9"/>
  <c r="U399" i="9"/>
  <c r="T399" i="9"/>
  <c r="S399" i="9"/>
  <c r="C399" i="9"/>
  <c r="U398" i="9"/>
  <c r="S398" i="9" s="1"/>
  <c r="T398" i="9"/>
  <c r="C398" i="9"/>
  <c r="U397" i="9"/>
  <c r="T397" i="9"/>
  <c r="S397" i="9"/>
  <c r="C397" i="9"/>
  <c r="U396" i="9"/>
  <c r="S396" i="9" s="1"/>
  <c r="T396" i="9"/>
  <c r="C396" i="9"/>
  <c r="U395" i="9"/>
  <c r="T395" i="9"/>
  <c r="S395" i="9"/>
  <c r="C395" i="9"/>
  <c r="U394" i="9"/>
  <c r="S394" i="9" s="1"/>
  <c r="T394" i="9"/>
  <c r="C394" i="9"/>
  <c r="U393" i="9"/>
  <c r="T393" i="9"/>
  <c r="S393" i="9"/>
  <c r="C393" i="9"/>
  <c r="U392" i="9"/>
  <c r="S392" i="9" s="1"/>
  <c r="T392" i="9"/>
  <c r="C392" i="9"/>
  <c r="U391" i="9"/>
  <c r="T391" i="9"/>
  <c r="S391" i="9"/>
  <c r="C391" i="9"/>
  <c r="U390" i="9"/>
  <c r="S390" i="9" s="1"/>
  <c r="T390" i="9"/>
  <c r="C390" i="9"/>
  <c r="U389" i="9"/>
  <c r="T389" i="9"/>
  <c r="S389" i="9"/>
  <c r="C389" i="9"/>
  <c r="U388" i="9"/>
  <c r="S388" i="9" s="1"/>
  <c r="T388" i="9"/>
  <c r="C388" i="9"/>
  <c r="U387" i="9"/>
  <c r="T387" i="9"/>
  <c r="S387" i="9"/>
  <c r="C387" i="9"/>
  <c r="U386" i="9"/>
  <c r="S386" i="9" s="1"/>
  <c r="T386" i="9"/>
  <c r="C386" i="9"/>
  <c r="U385" i="9"/>
  <c r="T385" i="9"/>
  <c r="S385" i="9"/>
  <c r="C385" i="9"/>
  <c r="U384" i="9"/>
  <c r="S384" i="9" s="1"/>
  <c r="T384" i="9"/>
  <c r="C384" i="9"/>
  <c r="U383" i="9"/>
  <c r="T383" i="9"/>
  <c r="S383" i="9"/>
  <c r="C383" i="9"/>
  <c r="U382" i="9"/>
  <c r="S382" i="9" s="1"/>
  <c r="T382" i="9"/>
  <c r="C382" i="9"/>
  <c r="U381" i="9"/>
  <c r="T381" i="9"/>
  <c r="S381" i="9"/>
  <c r="C381" i="9"/>
  <c r="U380" i="9"/>
  <c r="S380" i="9" s="1"/>
  <c r="T380" i="9"/>
  <c r="C380" i="9"/>
  <c r="U379" i="9"/>
  <c r="T379" i="9"/>
  <c r="S379" i="9"/>
  <c r="C379" i="9"/>
  <c r="U378" i="9"/>
  <c r="S378" i="9" s="1"/>
  <c r="T378" i="9"/>
  <c r="C378" i="9"/>
  <c r="U377" i="9"/>
  <c r="T377" i="9"/>
  <c r="S377" i="9"/>
  <c r="C377" i="9"/>
  <c r="U376" i="9"/>
  <c r="S376" i="9" s="1"/>
  <c r="T376" i="9"/>
  <c r="C376" i="9"/>
  <c r="U375" i="9"/>
  <c r="T375" i="9"/>
  <c r="S375" i="9"/>
  <c r="C375" i="9"/>
  <c r="U374" i="9"/>
  <c r="S374" i="9" s="1"/>
  <c r="T374" i="9"/>
  <c r="C374" i="9"/>
  <c r="U373" i="9"/>
  <c r="T373" i="9"/>
  <c r="S373" i="9"/>
  <c r="C373" i="9"/>
  <c r="U372" i="9"/>
  <c r="S372" i="9" s="1"/>
  <c r="T372" i="9"/>
  <c r="C372" i="9"/>
  <c r="U371" i="9"/>
  <c r="T371" i="9"/>
  <c r="S371" i="9"/>
  <c r="C371" i="9"/>
  <c r="U370" i="9"/>
  <c r="S370" i="9" s="1"/>
  <c r="T370" i="9"/>
  <c r="C370" i="9"/>
  <c r="U369" i="9"/>
  <c r="T369" i="9"/>
  <c r="S369" i="9"/>
  <c r="C369" i="9"/>
  <c r="U368" i="9"/>
  <c r="S368" i="9" s="1"/>
  <c r="T368" i="9"/>
  <c r="C368" i="9"/>
  <c r="U367" i="9"/>
  <c r="T367" i="9"/>
  <c r="S367" i="9"/>
  <c r="C367" i="9"/>
  <c r="U366" i="9"/>
  <c r="S366" i="9" s="1"/>
  <c r="T366" i="9"/>
  <c r="C366" i="9"/>
  <c r="U365" i="9"/>
  <c r="T365" i="9"/>
  <c r="S365" i="9"/>
  <c r="C365" i="9"/>
  <c r="U364" i="9"/>
  <c r="S364" i="9" s="1"/>
  <c r="T364" i="9"/>
  <c r="C364" i="9"/>
  <c r="U363" i="9"/>
  <c r="T363" i="9"/>
  <c r="S363" i="9"/>
  <c r="C363" i="9"/>
  <c r="U362" i="9"/>
  <c r="S362" i="9" s="1"/>
  <c r="T362" i="9"/>
  <c r="C362" i="9"/>
  <c r="U361" i="9"/>
  <c r="T361" i="9"/>
  <c r="S361" i="9"/>
  <c r="C361" i="9"/>
  <c r="U360" i="9"/>
  <c r="S360" i="9" s="1"/>
  <c r="T360" i="9"/>
  <c r="C360" i="9"/>
  <c r="U359" i="9"/>
  <c r="T359" i="9"/>
  <c r="S359" i="9"/>
  <c r="C359" i="9"/>
  <c r="U358" i="9"/>
  <c r="S358" i="9" s="1"/>
  <c r="T358" i="9"/>
  <c r="C358" i="9"/>
  <c r="U357" i="9"/>
  <c r="T357" i="9"/>
  <c r="S357" i="9"/>
  <c r="C357" i="9"/>
  <c r="U356" i="9"/>
  <c r="S356" i="9" s="1"/>
  <c r="T356" i="9"/>
  <c r="C356" i="9"/>
  <c r="U355" i="9"/>
  <c r="T355" i="9"/>
  <c r="S355" i="9"/>
  <c r="C355" i="9"/>
  <c r="U354" i="9"/>
  <c r="S354" i="9" s="1"/>
  <c r="T354" i="9"/>
  <c r="C354" i="9"/>
  <c r="U353" i="9"/>
  <c r="T353" i="9"/>
  <c r="S353" i="9"/>
  <c r="C353" i="9"/>
  <c r="U352" i="9"/>
  <c r="S352" i="9" s="1"/>
  <c r="T352" i="9"/>
  <c r="C352" i="9"/>
  <c r="U351" i="9"/>
  <c r="T351" i="9"/>
  <c r="S351" i="9"/>
  <c r="C351" i="9"/>
  <c r="U350" i="9"/>
  <c r="S350" i="9" s="1"/>
  <c r="T350" i="9"/>
  <c r="C350" i="9"/>
  <c r="U349" i="9"/>
  <c r="T349" i="9"/>
  <c r="S349" i="9"/>
  <c r="C349" i="9"/>
  <c r="U348" i="9"/>
  <c r="S348" i="9" s="1"/>
  <c r="T348" i="9"/>
  <c r="C348" i="9"/>
  <c r="U347" i="9"/>
  <c r="T347" i="9"/>
  <c r="S347" i="9"/>
  <c r="C347" i="9"/>
  <c r="U346" i="9"/>
  <c r="S346" i="9" s="1"/>
  <c r="T346" i="9"/>
  <c r="C346" i="9"/>
  <c r="U345" i="9"/>
  <c r="T345" i="9"/>
  <c r="S345" i="9"/>
  <c r="C345" i="9"/>
  <c r="U344" i="9"/>
  <c r="S344" i="9" s="1"/>
  <c r="T344" i="9"/>
  <c r="C344" i="9"/>
  <c r="U343" i="9"/>
  <c r="T343" i="9"/>
  <c r="S343" i="9"/>
  <c r="C343" i="9"/>
  <c r="U342" i="9"/>
  <c r="S342" i="9" s="1"/>
  <c r="T342" i="9"/>
  <c r="C342" i="9"/>
  <c r="U341" i="9"/>
  <c r="T341" i="9"/>
  <c r="S341" i="9"/>
  <c r="C341" i="9"/>
  <c r="U340" i="9"/>
  <c r="S340" i="9" s="1"/>
  <c r="T340" i="9"/>
  <c r="C340" i="9"/>
  <c r="U339" i="9"/>
  <c r="T339" i="9"/>
  <c r="S339" i="9"/>
  <c r="C339" i="9"/>
  <c r="U338" i="9"/>
  <c r="S338" i="9" s="1"/>
  <c r="T338" i="9"/>
  <c r="C338" i="9"/>
  <c r="U337" i="9"/>
  <c r="T337" i="9"/>
  <c r="S337" i="9"/>
  <c r="C337" i="9"/>
  <c r="U336" i="9"/>
  <c r="S336" i="9" s="1"/>
  <c r="T336" i="9"/>
  <c r="C336" i="9"/>
  <c r="U335" i="9"/>
  <c r="T335" i="9"/>
  <c r="S335" i="9"/>
  <c r="C335" i="9"/>
  <c r="U334" i="9"/>
  <c r="S334" i="9" s="1"/>
  <c r="T334" i="9"/>
  <c r="C334" i="9"/>
  <c r="U333" i="9"/>
  <c r="T333" i="9"/>
  <c r="S333" i="9"/>
  <c r="C333" i="9"/>
  <c r="U332" i="9"/>
  <c r="S332" i="9" s="1"/>
  <c r="T332" i="9"/>
  <c r="C332" i="9"/>
  <c r="U331" i="9"/>
  <c r="T331" i="9"/>
  <c r="S331" i="9"/>
  <c r="C331" i="9"/>
  <c r="U330" i="9"/>
  <c r="S330" i="9" s="1"/>
  <c r="T330" i="9"/>
  <c r="C330" i="9"/>
  <c r="U329" i="9"/>
  <c r="T329" i="9"/>
  <c r="S329" i="9"/>
  <c r="C329" i="9"/>
  <c r="U328" i="9"/>
  <c r="S328" i="9" s="1"/>
  <c r="T328" i="9"/>
  <c r="C328" i="9"/>
  <c r="U327" i="9"/>
  <c r="T327" i="9"/>
  <c r="S327" i="9"/>
  <c r="C327" i="9"/>
  <c r="U326" i="9"/>
  <c r="S326" i="9" s="1"/>
  <c r="T326" i="9"/>
  <c r="C326" i="9"/>
  <c r="U325" i="9"/>
  <c r="T325" i="9"/>
  <c r="S325" i="9"/>
  <c r="C325" i="9"/>
  <c r="U324" i="9"/>
  <c r="S324" i="9" s="1"/>
  <c r="T324" i="9"/>
  <c r="C324" i="9"/>
  <c r="U323" i="9"/>
  <c r="T323" i="9"/>
  <c r="S323" i="9"/>
  <c r="C323" i="9"/>
  <c r="U322" i="9"/>
  <c r="S322" i="9" s="1"/>
  <c r="T322" i="9"/>
  <c r="C322" i="9"/>
  <c r="U321" i="9"/>
  <c r="T321" i="9"/>
  <c r="S321" i="9"/>
  <c r="C321" i="9"/>
  <c r="U320" i="9"/>
  <c r="S320" i="9" s="1"/>
  <c r="T320" i="9"/>
  <c r="C320" i="9"/>
  <c r="U319" i="9"/>
  <c r="T319" i="9"/>
  <c r="S319" i="9"/>
  <c r="C319" i="9"/>
  <c r="U318" i="9"/>
  <c r="S318" i="9" s="1"/>
  <c r="T318" i="9"/>
  <c r="C318" i="9"/>
  <c r="U317" i="9"/>
  <c r="T317" i="9"/>
  <c r="S317" i="9"/>
  <c r="C317" i="9"/>
  <c r="U316" i="9"/>
  <c r="S316" i="9" s="1"/>
  <c r="T316" i="9"/>
  <c r="C316" i="9"/>
  <c r="U315" i="9"/>
  <c r="T315" i="9"/>
  <c r="S315" i="9"/>
  <c r="C315" i="9"/>
  <c r="U314" i="9"/>
  <c r="S314" i="9" s="1"/>
  <c r="T314" i="9"/>
  <c r="C314" i="9"/>
  <c r="U313" i="9"/>
  <c r="T313" i="9"/>
  <c r="S313" i="9"/>
  <c r="C313" i="9"/>
  <c r="U312" i="9"/>
  <c r="S312" i="9" s="1"/>
  <c r="T312" i="9"/>
  <c r="C312" i="9"/>
  <c r="U311" i="9"/>
  <c r="T311" i="9"/>
  <c r="S311" i="9"/>
  <c r="C311" i="9"/>
  <c r="U310" i="9"/>
  <c r="S310" i="9" s="1"/>
  <c r="T310" i="9"/>
  <c r="C310" i="9"/>
  <c r="U309" i="9"/>
  <c r="T309" i="9"/>
  <c r="S309" i="9"/>
  <c r="C309" i="9"/>
  <c r="U308" i="9"/>
  <c r="S308" i="9" s="1"/>
  <c r="T308" i="9"/>
  <c r="C308" i="9"/>
  <c r="U307" i="9"/>
  <c r="T307" i="9"/>
  <c r="S307" i="9"/>
  <c r="C307" i="9"/>
  <c r="U306" i="9"/>
  <c r="S306" i="9" s="1"/>
  <c r="T306" i="9"/>
  <c r="C306" i="9"/>
  <c r="U305" i="9"/>
  <c r="T305" i="9"/>
  <c r="S305" i="9"/>
  <c r="C305" i="9"/>
  <c r="U304" i="9"/>
  <c r="S304" i="9" s="1"/>
  <c r="T304" i="9"/>
  <c r="C304" i="9"/>
  <c r="U303" i="9"/>
  <c r="T303" i="9"/>
  <c r="S303" i="9"/>
  <c r="C303" i="9"/>
  <c r="U302" i="9"/>
  <c r="S302" i="9" s="1"/>
  <c r="T302" i="9"/>
  <c r="C302" i="9"/>
  <c r="U301" i="9"/>
  <c r="T301" i="9"/>
  <c r="S301" i="9"/>
  <c r="C301" i="9"/>
  <c r="U300" i="9"/>
  <c r="S300" i="9" s="1"/>
  <c r="T300" i="9"/>
  <c r="C300" i="9"/>
  <c r="U299" i="9"/>
  <c r="T299" i="9"/>
  <c r="S299" i="9"/>
  <c r="C299" i="9"/>
  <c r="U298" i="9"/>
  <c r="S298" i="9" s="1"/>
  <c r="T298" i="9"/>
  <c r="C298" i="9"/>
  <c r="U297" i="9"/>
  <c r="T297" i="9"/>
  <c r="S297" i="9"/>
  <c r="C297" i="9"/>
  <c r="U296" i="9"/>
  <c r="S296" i="9" s="1"/>
  <c r="T296" i="9"/>
  <c r="C296" i="9"/>
  <c r="U295" i="9"/>
  <c r="T295" i="9"/>
  <c r="S295" i="9"/>
  <c r="C295" i="9"/>
  <c r="U294" i="9"/>
  <c r="S294" i="9" s="1"/>
  <c r="T294" i="9"/>
  <c r="C294" i="9"/>
  <c r="U293" i="9"/>
  <c r="T293" i="9"/>
  <c r="S293" i="9"/>
  <c r="C293" i="9"/>
  <c r="U292" i="9"/>
  <c r="S292" i="9" s="1"/>
  <c r="T292" i="9"/>
  <c r="C292" i="9"/>
  <c r="U291" i="9"/>
  <c r="T291" i="9"/>
  <c r="S291" i="9"/>
  <c r="C291" i="9"/>
  <c r="U290" i="9"/>
  <c r="S290" i="9" s="1"/>
  <c r="T290" i="9"/>
  <c r="C290" i="9"/>
  <c r="U289" i="9"/>
  <c r="T289" i="9"/>
  <c r="S289" i="9"/>
  <c r="C289" i="9"/>
  <c r="U288" i="9"/>
  <c r="S288" i="9" s="1"/>
  <c r="T288" i="9"/>
  <c r="C288" i="9"/>
  <c r="U287" i="9"/>
  <c r="T287" i="9"/>
  <c r="S287" i="9"/>
  <c r="C287" i="9"/>
  <c r="U286" i="9"/>
  <c r="S286" i="9" s="1"/>
  <c r="T286" i="9"/>
  <c r="C286" i="9"/>
  <c r="U285" i="9"/>
  <c r="T285" i="9"/>
  <c r="S285" i="9"/>
  <c r="C285" i="9"/>
  <c r="U284" i="9"/>
  <c r="S284" i="9" s="1"/>
  <c r="T284" i="9"/>
  <c r="C284" i="9"/>
  <c r="U283" i="9"/>
  <c r="T283" i="9"/>
  <c r="S283" i="9"/>
  <c r="C283" i="9"/>
  <c r="U282" i="9"/>
  <c r="S282" i="9" s="1"/>
  <c r="T282" i="9"/>
  <c r="C282" i="9"/>
  <c r="U281" i="9"/>
  <c r="T281" i="9"/>
  <c r="S281" i="9"/>
  <c r="C281" i="9"/>
  <c r="U280" i="9"/>
  <c r="S280" i="9" s="1"/>
  <c r="T280" i="9"/>
  <c r="C280" i="9"/>
  <c r="U279" i="9"/>
  <c r="T279" i="9"/>
  <c r="S279" i="9"/>
  <c r="C279" i="9"/>
  <c r="U278" i="9"/>
  <c r="S278" i="9" s="1"/>
  <c r="T278" i="9"/>
  <c r="C278" i="9"/>
  <c r="U277" i="9"/>
  <c r="T277" i="9"/>
  <c r="S277" i="9"/>
  <c r="C277" i="9"/>
  <c r="U276" i="9"/>
  <c r="S276" i="9" s="1"/>
  <c r="T276" i="9"/>
  <c r="C276" i="9"/>
  <c r="U275" i="9"/>
  <c r="T275" i="9"/>
  <c r="S275" i="9"/>
  <c r="C275" i="9"/>
  <c r="U274" i="9"/>
  <c r="S274" i="9" s="1"/>
  <c r="T274" i="9"/>
  <c r="C274" i="9"/>
  <c r="U273" i="9"/>
  <c r="T273" i="9"/>
  <c r="S273" i="9"/>
  <c r="C273" i="9"/>
  <c r="U272" i="9"/>
  <c r="S272" i="9" s="1"/>
  <c r="T272" i="9"/>
  <c r="C272" i="9"/>
  <c r="U271" i="9"/>
  <c r="T271" i="9"/>
  <c r="S271" i="9"/>
  <c r="C271" i="9"/>
  <c r="U270" i="9"/>
  <c r="S270" i="9" s="1"/>
  <c r="T270" i="9"/>
  <c r="C270" i="9"/>
  <c r="U269" i="9"/>
  <c r="T269" i="9"/>
  <c r="S269" i="9"/>
  <c r="C269" i="9"/>
  <c r="U268" i="9"/>
  <c r="S268" i="9" s="1"/>
  <c r="T268" i="9"/>
  <c r="C268" i="9"/>
  <c r="U267" i="9"/>
  <c r="T267" i="9"/>
  <c r="S267" i="9"/>
  <c r="C267" i="9"/>
  <c r="U266" i="9"/>
  <c r="S266" i="9" s="1"/>
  <c r="T266" i="9"/>
  <c r="C266" i="9"/>
  <c r="U265" i="9"/>
  <c r="T265" i="9"/>
  <c r="S265" i="9"/>
  <c r="C265" i="9"/>
  <c r="U264" i="9"/>
  <c r="S264" i="9" s="1"/>
  <c r="T264" i="9"/>
  <c r="C264" i="9"/>
  <c r="U263" i="9"/>
  <c r="T263" i="9"/>
  <c r="S263" i="9"/>
  <c r="C263" i="9"/>
  <c r="U262" i="9"/>
  <c r="S262" i="9" s="1"/>
  <c r="T262" i="9"/>
  <c r="C262" i="9"/>
  <c r="U261" i="9"/>
  <c r="T261" i="9"/>
  <c r="S261" i="9"/>
  <c r="C261" i="9"/>
  <c r="U260" i="9"/>
  <c r="S260" i="9" s="1"/>
  <c r="T260" i="9"/>
  <c r="C260" i="9"/>
  <c r="U259" i="9"/>
  <c r="T259" i="9"/>
  <c r="S259" i="9"/>
  <c r="C259" i="9"/>
  <c r="U258" i="9"/>
  <c r="S258" i="9" s="1"/>
  <c r="T258" i="9"/>
  <c r="C258" i="9"/>
  <c r="U257" i="9"/>
  <c r="T257" i="9"/>
  <c r="S257" i="9"/>
  <c r="C257" i="9"/>
  <c r="U256" i="9"/>
  <c r="S256" i="9" s="1"/>
  <c r="T256" i="9"/>
  <c r="C256" i="9"/>
  <c r="U255" i="9"/>
  <c r="T255" i="9"/>
  <c r="S255" i="9"/>
  <c r="C255" i="9"/>
  <c r="U254" i="9"/>
  <c r="S254" i="9" s="1"/>
  <c r="T254" i="9"/>
  <c r="C254" i="9"/>
  <c r="U253" i="9"/>
  <c r="T253" i="9"/>
  <c r="S253" i="9"/>
  <c r="C253" i="9"/>
  <c r="U252" i="9"/>
  <c r="S252" i="9" s="1"/>
  <c r="T252" i="9"/>
  <c r="C252" i="9"/>
  <c r="U251" i="9"/>
  <c r="T251" i="9"/>
  <c r="S251" i="9"/>
  <c r="C251" i="9"/>
  <c r="U250" i="9"/>
  <c r="S250" i="9" s="1"/>
  <c r="T250" i="9"/>
  <c r="C250" i="9"/>
  <c r="U249" i="9"/>
  <c r="T249" i="9"/>
  <c r="S249" i="9"/>
  <c r="C249" i="9"/>
  <c r="U248" i="9"/>
  <c r="S248" i="9" s="1"/>
  <c r="T248" i="9"/>
  <c r="C248" i="9"/>
  <c r="U247" i="9"/>
  <c r="T247" i="9"/>
  <c r="S247" i="9"/>
  <c r="C247" i="9"/>
  <c r="U246" i="9"/>
  <c r="S246" i="9" s="1"/>
  <c r="T246" i="9"/>
  <c r="C246" i="9"/>
  <c r="U245" i="9"/>
  <c r="T245" i="9"/>
  <c r="S245" i="9"/>
  <c r="C245" i="9"/>
  <c r="U244" i="9"/>
  <c r="S244" i="9" s="1"/>
  <c r="T244" i="9"/>
  <c r="C244" i="9"/>
  <c r="U243" i="9"/>
  <c r="T243" i="9"/>
  <c r="S243" i="9"/>
  <c r="C243" i="9"/>
  <c r="U242" i="9"/>
  <c r="S242" i="9" s="1"/>
  <c r="T242" i="9"/>
  <c r="C242" i="9"/>
  <c r="U241" i="9"/>
  <c r="T241" i="9"/>
  <c r="S241" i="9"/>
  <c r="C241" i="9"/>
  <c r="U240" i="9"/>
  <c r="S240" i="9" s="1"/>
  <c r="T240" i="9"/>
  <c r="C240" i="9"/>
  <c r="U239" i="9"/>
  <c r="T239" i="9"/>
  <c r="S239" i="9"/>
  <c r="C239" i="9"/>
  <c r="U238" i="9"/>
  <c r="S238" i="9" s="1"/>
  <c r="T238" i="9"/>
  <c r="C238" i="9"/>
  <c r="U237" i="9"/>
  <c r="T237" i="9"/>
  <c r="S237" i="9"/>
  <c r="C237" i="9"/>
  <c r="U236" i="9"/>
  <c r="S236" i="9" s="1"/>
  <c r="T236" i="9"/>
  <c r="C236" i="9"/>
  <c r="U235" i="9"/>
  <c r="T235" i="9"/>
  <c r="S235" i="9"/>
  <c r="C235" i="9"/>
  <c r="U234" i="9"/>
  <c r="S234" i="9" s="1"/>
  <c r="T234" i="9"/>
  <c r="C234" i="9"/>
  <c r="U233" i="9"/>
  <c r="T233" i="9"/>
  <c r="S233" i="9"/>
  <c r="C233" i="9"/>
  <c r="U232" i="9"/>
  <c r="S232" i="9" s="1"/>
  <c r="T232" i="9"/>
  <c r="C232" i="9"/>
  <c r="U231" i="9"/>
  <c r="T231" i="9"/>
  <c r="S231" i="9"/>
  <c r="C231" i="9"/>
  <c r="U230" i="9"/>
  <c r="S230" i="9" s="1"/>
  <c r="T230" i="9"/>
  <c r="C230" i="9"/>
  <c r="U229" i="9"/>
  <c r="T229" i="9"/>
  <c r="S229" i="9"/>
  <c r="C229" i="9"/>
  <c r="U228" i="9"/>
  <c r="S228" i="9" s="1"/>
  <c r="T228" i="9"/>
  <c r="C228" i="9"/>
  <c r="U227" i="9"/>
  <c r="T227" i="9"/>
  <c r="S227" i="9"/>
  <c r="C227" i="9"/>
  <c r="U226" i="9"/>
  <c r="S226" i="9" s="1"/>
  <c r="T226" i="9"/>
  <c r="C226" i="9"/>
  <c r="U225" i="9"/>
  <c r="T225" i="9"/>
  <c r="S225" i="9"/>
  <c r="C225" i="9"/>
  <c r="U224" i="9"/>
  <c r="S224" i="9" s="1"/>
  <c r="T224" i="9"/>
  <c r="C224" i="9"/>
  <c r="U223" i="9"/>
  <c r="T223" i="9"/>
  <c r="S223" i="9"/>
  <c r="C223" i="9"/>
  <c r="U222" i="9"/>
  <c r="S222" i="9" s="1"/>
  <c r="T222" i="9"/>
  <c r="C222" i="9"/>
  <c r="U221" i="9"/>
  <c r="T221" i="9"/>
  <c r="S221" i="9"/>
  <c r="C221" i="9"/>
  <c r="U220" i="9"/>
  <c r="S220" i="9" s="1"/>
  <c r="T220" i="9"/>
  <c r="C220" i="9"/>
  <c r="U219" i="9"/>
  <c r="T219" i="9"/>
  <c r="S219" i="9"/>
  <c r="C219" i="9"/>
  <c r="U218" i="9"/>
  <c r="S218" i="9" s="1"/>
  <c r="T218" i="9"/>
  <c r="C218" i="9"/>
  <c r="U217" i="9"/>
  <c r="T217" i="9"/>
  <c r="S217" i="9"/>
  <c r="C217" i="9"/>
  <c r="U216" i="9"/>
  <c r="S216" i="9" s="1"/>
  <c r="T216" i="9"/>
  <c r="C216" i="9"/>
  <c r="U215" i="9"/>
  <c r="T215" i="9"/>
  <c r="S215" i="9"/>
  <c r="C215" i="9"/>
  <c r="U214" i="9"/>
  <c r="S214" i="9" s="1"/>
  <c r="T214" i="9"/>
  <c r="C214" i="9"/>
  <c r="U213" i="9"/>
  <c r="T213" i="9"/>
  <c r="S213" i="9"/>
  <c r="C213" i="9"/>
  <c r="U212" i="9"/>
  <c r="S212" i="9" s="1"/>
  <c r="T212" i="9"/>
  <c r="C212" i="9"/>
  <c r="U211" i="9"/>
  <c r="T211" i="9"/>
  <c r="S211" i="9"/>
  <c r="C211" i="9"/>
  <c r="U210" i="9"/>
  <c r="S210" i="9" s="1"/>
  <c r="T210" i="9"/>
  <c r="C210" i="9"/>
  <c r="U209" i="9"/>
  <c r="T209" i="9"/>
  <c r="S209" i="9"/>
  <c r="C209" i="9"/>
  <c r="U208" i="9"/>
  <c r="S208" i="9" s="1"/>
  <c r="T208" i="9"/>
  <c r="C208" i="9"/>
  <c r="U207" i="9"/>
  <c r="T207" i="9"/>
  <c r="S207" i="9"/>
  <c r="C207" i="9"/>
  <c r="U206" i="9"/>
  <c r="S206" i="9" s="1"/>
  <c r="T206" i="9"/>
  <c r="C206" i="9"/>
  <c r="U205" i="9"/>
  <c r="T205" i="9"/>
  <c r="S205" i="9"/>
  <c r="C205" i="9"/>
  <c r="U204" i="9"/>
  <c r="S204" i="9" s="1"/>
  <c r="T204" i="9"/>
  <c r="C204" i="9"/>
  <c r="U203" i="9"/>
  <c r="T203" i="9"/>
  <c r="S203" i="9"/>
  <c r="C203" i="9"/>
  <c r="U202" i="9"/>
  <c r="S202" i="9" s="1"/>
  <c r="T202" i="9"/>
  <c r="C202" i="9"/>
  <c r="U201" i="9"/>
  <c r="T201" i="9"/>
  <c r="S201" i="9"/>
  <c r="C201" i="9"/>
  <c r="U200" i="9"/>
  <c r="S200" i="9" s="1"/>
  <c r="T200" i="9"/>
  <c r="C200" i="9"/>
  <c r="U199" i="9"/>
  <c r="T199" i="9"/>
  <c r="S199" i="9"/>
  <c r="C199" i="9"/>
  <c r="U198" i="9"/>
  <c r="S198" i="9" s="1"/>
  <c r="T198" i="9"/>
  <c r="C198" i="9"/>
  <c r="U197" i="9"/>
  <c r="T197" i="9"/>
  <c r="S197" i="9"/>
  <c r="C197" i="9"/>
  <c r="U196" i="9"/>
  <c r="S196" i="9" s="1"/>
  <c r="T196" i="9"/>
  <c r="C196" i="9"/>
  <c r="U195" i="9"/>
  <c r="T195" i="9"/>
  <c r="S195" i="9"/>
  <c r="C195" i="9"/>
  <c r="U194" i="9"/>
  <c r="S194" i="9" s="1"/>
  <c r="T194" i="9"/>
  <c r="C194" i="9"/>
  <c r="U193" i="9"/>
  <c r="T193" i="9"/>
  <c r="S193" i="9"/>
  <c r="C193" i="9"/>
  <c r="U192" i="9"/>
  <c r="S192" i="9" s="1"/>
  <c r="T192" i="9"/>
  <c r="C192" i="9"/>
  <c r="U191" i="9"/>
  <c r="T191" i="9"/>
  <c r="S191" i="9"/>
  <c r="C191" i="9"/>
  <c r="U190" i="9"/>
  <c r="S190" i="9" s="1"/>
  <c r="T190" i="9"/>
  <c r="C190" i="9"/>
  <c r="U189" i="9"/>
  <c r="T189" i="9"/>
  <c r="S189" i="9"/>
  <c r="C189" i="9"/>
  <c r="U188" i="9"/>
  <c r="S188" i="9" s="1"/>
  <c r="T188" i="9"/>
  <c r="C188" i="9"/>
  <c r="U187" i="9"/>
  <c r="T187" i="9"/>
  <c r="S187" i="9"/>
  <c r="C187" i="9"/>
  <c r="U186" i="9"/>
  <c r="S186" i="9" s="1"/>
  <c r="T186" i="9"/>
  <c r="C186" i="9"/>
  <c r="U185" i="9"/>
  <c r="T185" i="9"/>
  <c r="S185" i="9"/>
  <c r="C185" i="9"/>
  <c r="U184" i="9"/>
  <c r="S184" i="9" s="1"/>
  <c r="T184" i="9"/>
  <c r="C184" i="9"/>
  <c r="U183" i="9"/>
  <c r="S183" i="9" s="1"/>
  <c r="T183" i="9"/>
  <c r="C183" i="9"/>
  <c r="U182" i="9"/>
  <c r="S182" i="9" s="1"/>
  <c r="T182" i="9"/>
  <c r="C182" i="9"/>
  <c r="U181" i="9"/>
  <c r="S181" i="9" s="1"/>
  <c r="T181" i="9"/>
  <c r="C181" i="9"/>
  <c r="U180" i="9"/>
  <c r="S180" i="9" s="1"/>
  <c r="T180" i="9"/>
  <c r="C180" i="9"/>
  <c r="U179" i="9"/>
  <c r="S179" i="9" s="1"/>
  <c r="T179" i="9"/>
  <c r="C179" i="9"/>
  <c r="U178" i="9"/>
  <c r="S178" i="9" s="1"/>
  <c r="T178" i="9"/>
  <c r="C178" i="9"/>
  <c r="U177" i="9"/>
  <c r="T177" i="9"/>
  <c r="S177" i="9"/>
  <c r="C177" i="9"/>
  <c r="U176" i="9"/>
  <c r="S176" i="9" s="1"/>
  <c r="T176" i="9"/>
  <c r="C176" i="9"/>
  <c r="U175" i="9"/>
  <c r="T175" i="9"/>
  <c r="S175" i="9"/>
  <c r="C175" i="9"/>
  <c r="U174" i="9"/>
  <c r="S174" i="9" s="1"/>
  <c r="T174" i="9"/>
  <c r="C174" i="9"/>
  <c r="U173" i="9"/>
  <c r="S173" i="9" s="1"/>
  <c r="T173" i="9"/>
  <c r="C173" i="9"/>
  <c r="U172" i="9"/>
  <c r="S172" i="9" s="1"/>
  <c r="T172" i="9"/>
  <c r="C172" i="9"/>
  <c r="U171" i="9"/>
  <c r="S171" i="9" s="1"/>
  <c r="T171" i="9"/>
  <c r="C171" i="9"/>
  <c r="U170" i="9"/>
  <c r="S170" i="9" s="1"/>
  <c r="T170" i="9"/>
  <c r="C170" i="9"/>
  <c r="U169" i="9"/>
  <c r="T169" i="9"/>
  <c r="S169" i="9"/>
  <c r="C169" i="9"/>
  <c r="U168" i="9"/>
  <c r="S168" i="9" s="1"/>
  <c r="T168" i="9"/>
  <c r="C168" i="9"/>
  <c r="U167" i="9"/>
  <c r="S167" i="9" s="1"/>
  <c r="T167" i="9"/>
  <c r="C167" i="9"/>
  <c r="U166" i="9"/>
  <c r="S166" i="9" s="1"/>
  <c r="T166" i="9"/>
  <c r="C166" i="9"/>
  <c r="U165" i="9"/>
  <c r="S165" i="9" s="1"/>
  <c r="T165" i="9"/>
  <c r="C165" i="9"/>
  <c r="U164" i="9"/>
  <c r="S164" i="9" s="1"/>
  <c r="T164" i="9"/>
  <c r="C164" i="9"/>
  <c r="U163" i="9"/>
  <c r="S163" i="9" s="1"/>
  <c r="T163" i="9"/>
  <c r="C163" i="9"/>
  <c r="U162" i="9"/>
  <c r="S162" i="9" s="1"/>
  <c r="T162" i="9"/>
  <c r="C162" i="9"/>
  <c r="U161" i="9"/>
  <c r="T161" i="9"/>
  <c r="S161" i="9"/>
  <c r="C161" i="9"/>
  <c r="U160" i="9"/>
  <c r="S160" i="9" s="1"/>
  <c r="T160" i="9"/>
  <c r="C160" i="9"/>
  <c r="U159" i="9"/>
  <c r="T159" i="9"/>
  <c r="S159" i="9"/>
  <c r="C159" i="9"/>
  <c r="U158" i="9"/>
  <c r="S158" i="9" s="1"/>
  <c r="T158" i="9"/>
  <c r="C158" i="9"/>
  <c r="U157" i="9"/>
  <c r="S157" i="9" s="1"/>
  <c r="T157" i="9"/>
  <c r="C157" i="9"/>
  <c r="U156" i="9"/>
  <c r="S156" i="9" s="1"/>
  <c r="T156" i="9"/>
  <c r="C156" i="9"/>
  <c r="U155" i="9"/>
  <c r="S155" i="9" s="1"/>
  <c r="T155" i="9"/>
  <c r="C155" i="9"/>
  <c r="U154" i="9"/>
  <c r="S154" i="9" s="1"/>
  <c r="T154" i="9"/>
  <c r="C154" i="9"/>
  <c r="U153" i="9"/>
  <c r="T153" i="9"/>
  <c r="S153" i="9"/>
  <c r="C153" i="9"/>
  <c r="U152" i="9"/>
  <c r="S152" i="9" s="1"/>
  <c r="T152" i="9"/>
  <c r="C152" i="9"/>
  <c r="U151" i="9"/>
  <c r="S151" i="9" s="1"/>
  <c r="T151" i="9"/>
  <c r="C151" i="9"/>
  <c r="U150" i="9"/>
  <c r="S150" i="9" s="1"/>
  <c r="T150" i="9"/>
  <c r="C150" i="9"/>
  <c r="U149" i="9"/>
  <c r="S149" i="9" s="1"/>
  <c r="T149" i="9"/>
  <c r="C149" i="9"/>
  <c r="U148" i="9"/>
  <c r="S148" i="9" s="1"/>
  <c r="T148" i="9"/>
  <c r="C148" i="9"/>
  <c r="U147" i="9"/>
  <c r="S147" i="9" s="1"/>
  <c r="T147" i="9"/>
  <c r="C147" i="9"/>
  <c r="U146" i="9"/>
  <c r="S146" i="9" s="1"/>
  <c r="T146" i="9"/>
  <c r="C146" i="9"/>
  <c r="U145" i="9"/>
  <c r="T145" i="9"/>
  <c r="S145" i="9"/>
  <c r="C145" i="9"/>
  <c r="U144" i="9"/>
  <c r="S144" i="9" s="1"/>
  <c r="T144" i="9"/>
  <c r="C144" i="9"/>
  <c r="U143" i="9"/>
  <c r="T143" i="9"/>
  <c r="S143" i="9"/>
  <c r="C143" i="9"/>
  <c r="U142" i="9"/>
  <c r="S142" i="9" s="1"/>
  <c r="T142" i="9"/>
  <c r="C142" i="9"/>
  <c r="U141" i="9"/>
  <c r="S141" i="9" s="1"/>
  <c r="T141" i="9"/>
  <c r="C141" i="9"/>
  <c r="U140" i="9"/>
  <c r="S140" i="9" s="1"/>
  <c r="T140" i="9"/>
  <c r="C140" i="9"/>
  <c r="U139" i="9"/>
  <c r="S139" i="9" s="1"/>
  <c r="T139" i="9"/>
  <c r="C139" i="9"/>
  <c r="U138" i="9"/>
  <c r="S138" i="9" s="1"/>
  <c r="T138" i="9"/>
  <c r="C138" i="9"/>
  <c r="U137" i="9"/>
  <c r="T137" i="9"/>
  <c r="S137" i="9"/>
  <c r="C137" i="9"/>
  <c r="U136" i="9"/>
  <c r="S136" i="9" s="1"/>
  <c r="T136" i="9"/>
  <c r="C136" i="9"/>
  <c r="U135" i="9"/>
  <c r="S135" i="9" s="1"/>
  <c r="T135" i="9"/>
  <c r="C135" i="9"/>
  <c r="U134" i="9"/>
  <c r="S134" i="9" s="1"/>
  <c r="T134" i="9"/>
  <c r="C134" i="9"/>
  <c r="U133" i="9"/>
  <c r="S133" i="9" s="1"/>
  <c r="T133" i="9"/>
  <c r="C133" i="9"/>
  <c r="U132" i="9"/>
  <c r="S132" i="9" s="1"/>
  <c r="T132" i="9"/>
  <c r="C132" i="9"/>
  <c r="U131" i="9"/>
  <c r="S131" i="9" s="1"/>
  <c r="T131" i="9"/>
  <c r="C131" i="9"/>
  <c r="U130" i="9"/>
  <c r="S130" i="9" s="1"/>
  <c r="T130" i="9"/>
  <c r="C130" i="9"/>
  <c r="U129" i="9"/>
  <c r="T129" i="9"/>
  <c r="S129" i="9"/>
  <c r="C129" i="9"/>
  <c r="U128" i="9"/>
  <c r="S128" i="9" s="1"/>
  <c r="T128" i="9"/>
  <c r="C128" i="9"/>
  <c r="U127" i="9"/>
  <c r="T127" i="9"/>
  <c r="S127" i="9"/>
  <c r="C127" i="9"/>
  <c r="U126" i="9"/>
  <c r="S126" i="9" s="1"/>
  <c r="T126" i="9"/>
  <c r="C126" i="9"/>
  <c r="U125" i="9"/>
  <c r="S125" i="9" s="1"/>
  <c r="T125" i="9"/>
  <c r="C125" i="9"/>
  <c r="U124" i="9"/>
  <c r="S124" i="9" s="1"/>
  <c r="T124" i="9"/>
  <c r="C124" i="9"/>
  <c r="U123" i="9"/>
  <c r="S123" i="9" s="1"/>
  <c r="T123" i="9"/>
  <c r="C123" i="9"/>
  <c r="U122" i="9"/>
  <c r="S122" i="9" s="1"/>
  <c r="T122" i="9"/>
  <c r="C122" i="9"/>
  <c r="U121" i="9"/>
  <c r="T121" i="9"/>
  <c r="S121" i="9"/>
  <c r="C121" i="9"/>
  <c r="U120" i="9"/>
  <c r="S120" i="9" s="1"/>
  <c r="T120" i="9"/>
  <c r="C120" i="9"/>
  <c r="U119" i="9"/>
  <c r="S119" i="9" s="1"/>
  <c r="T119" i="9"/>
  <c r="C119" i="9"/>
  <c r="U118" i="9"/>
  <c r="S118" i="9" s="1"/>
  <c r="T118" i="9"/>
  <c r="C118" i="9"/>
  <c r="U117" i="9"/>
  <c r="S117" i="9" s="1"/>
  <c r="T117" i="9"/>
  <c r="C117" i="9"/>
  <c r="U116" i="9"/>
  <c r="S116" i="9" s="1"/>
  <c r="T116" i="9"/>
  <c r="C116" i="9"/>
  <c r="U115" i="9"/>
  <c r="S115" i="9" s="1"/>
  <c r="T115" i="9"/>
  <c r="C115" i="9"/>
  <c r="U114" i="9"/>
  <c r="S114" i="9" s="1"/>
  <c r="T114" i="9"/>
  <c r="C114" i="9"/>
  <c r="U113" i="9"/>
  <c r="T113" i="9"/>
  <c r="S113" i="9"/>
  <c r="C113" i="9"/>
  <c r="U112" i="9"/>
  <c r="S112" i="9" s="1"/>
  <c r="T112" i="9"/>
  <c r="C112" i="9"/>
  <c r="U111" i="9"/>
  <c r="T111" i="9"/>
  <c r="S111" i="9"/>
  <c r="C111" i="9"/>
  <c r="U110" i="9"/>
  <c r="S110" i="9" s="1"/>
  <c r="T110" i="9"/>
  <c r="C110" i="9"/>
  <c r="U109" i="9"/>
  <c r="S109" i="9" s="1"/>
  <c r="T109" i="9"/>
  <c r="C109" i="9"/>
  <c r="U108" i="9"/>
  <c r="S108" i="9" s="1"/>
  <c r="T108" i="9"/>
  <c r="C108" i="9"/>
  <c r="U107" i="9"/>
  <c r="S107" i="9" s="1"/>
  <c r="T107" i="9"/>
  <c r="C107" i="9"/>
  <c r="U106" i="9"/>
  <c r="S106" i="9" s="1"/>
  <c r="T106" i="9"/>
  <c r="C106" i="9"/>
  <c r="U105" i="9"/>
  <c r="T105" i="9"/>
  <c r="S105" i="9"/>
  <c r="C105" i="9"/>
  <c r="U104" i="9"/>
  <c r="S104" i="9" s="1"/>
  <c r="T104" i="9"/>
  <c r="C104" i="9"/>
  <c r="U103" i="9"/>
  <c r="S103" i="9" s="1"/>
  <c r="T103" i="9"/>
  <c r="C103" i="9"/>
  <c r="U102" i="9"/>
  <c r="S102" i="9" s="1"/>
  <c r="T102" i="9"/>
  <c r="C102" i="9"/>
  <c r="U101" i="9"/>
  <c r="S101" i="9" s="1"/>
  <c r="T101" i="9"/>
  <c r="C101" i="9"/>
  <c r="U100" i="9"/>
  <c r="S100" i="9" s="1"/>
  <c r="T100" i="9"/>
  <c r="C100" i="9"/>
  <c r="U99" i="9"/>
  <c r="S99" i="9" s="1"/>
  <c r="T99" i="9"/>
  <c r="C99" i="9"/>
  <c r="U98" i="9"/>
  <c r="S98" i="9" s="1"/>
  <c r="T98" i="9"/>
  <c r="C98" i="9"/>
  <c r="U97" i="9"/>
  <c r="T97" i="9"/>
  <c r="S97" i="9"/>
  <c r="C97" i="9"/>
  <c r="U96" i="9"/>
  <c r="S96" i="9" s="1"/>
  <c r="T96" i="9"/>
  <c r="C96" i="9"/>
  <c r="U95" i="9"/>
  <c r="T95" i="9"/>
  <c r="S95" i="9"/>
  <c r="C95" i="9"/>
  <c r="U94" i="9"/>
  <c r="S94" i="9" s="1"/>
  <c r="T94" i="9"/>
  <c r="C94" i="9"/>
  <c r="U93" i="9"/>
  <c r="S93" i="9" s="1"/>
  <c r="T93" i="9"/>
  <c r="C93" i="9"/>
  <c r="U92" i="9"/>
  <c r="S92" i="9" s="1"/>
  <c r="T92" i="9"/>
  <c r="C92" i="9"/>
  <c r="U91" i="9"/>
  <c r="S91" i="9" s="1"/>
  <c r="T91" i="9"/>
  <c r="C91" i="9"/>
  <c r="U90" i="9"/>
  <c r="S90" i="9" s="1"/>
  <c r="T90" i="9"/>
  <c r="C90" i="9"/>
  <c r="U89" i="9"/>
  <c r="T89" i="9"/>
  <c r="S89" i="9"/>
  <c r="C89" i="9"/>
  <c r="U88" i="9"/>
  <c r="S88" i="9" s="1"/>
  <c r="T88" i="9"/>
  <c r="C88" i="9"/>
  <c r="U87" i="9"/>
  <c r="S87" i="9" s="1"/>
  <c r="T87" i="9"/>
  <c r="C87" i="9"/>
  <c r="U86" i="9"/>
  <c r="S86" i="9" s="1"/>
  <c r="T86" i="9"/>
  <c r="C86" i="9"/>
  <c r="U85" i="9"/>
  <c r="S85" i="9" s="1"/>
  <c r="T85" i="9"/>
  <c r="C85" i="9"/>
  <c r="U84" i="9"/>
  <c r="S84" i="9" s="1"/>
  <c r="T84" i="9"/>
  <c r="C84" i="9"/>
  <c r="U83" i="9"/>
  <c r="S83" i="9" s="1"/>
  <c r="T83" i="9"/>
  <c r="C83" i="9"/>
  <c r="U82" i="9"/>
  <c r="S82" i="9" s="1"/>
  <c r="T82" i="9"/>
  <c r="C82" i="9"/>
  <c r="U81" i="9"/>
  <c r="T81" i="9"/>
  <c r="S81" i="9"/>
  <c r="C81" i="9"/>
  <c r="U80" i="9"/>
  <c r="S80" i="9" s="1"/>
  <c r="T80" i="9"/>
  <c r="C80" i="9"/>
  <c r="U79" i="9"/>
  <c r="T79" i="9"/>
  <c r="S79" i="9"/>
  <c r="C79" i="9"/>
  <c r="U78" i="9"/>
  <c r="S78" i="9" s="1"/>
  <c r="T78" i="9"/>
  <c r="C78" i="9"/>
  <c r="U77" i="9"/>
  <c r="S77" i="9" s="1"/>
  <c r="T77" i="9"/>
  <c r="C77" i="9"/>
  <c r="U76" i="9"/>
  <c r="S76" i="9" s="1"/>
  <c r="T76" i="9"/>
  <c r="C76" i="9"/>
  <c r="U75" i="9"/>
  <c r="S75" i="9" s="1"/>
  <c r="T75" i="9"/>
  <c r="C75" i="9"/>
  <c r="U74" i="9"/>
  <c r="S74" i="9" s="1"/>
  <c r="T74" i="9"/>
  <c r="C74" i="9"/>
  <c r="U73" i="9"/>
  <c r="T73" i="9"/>
  <c r="S73" i="9"/>
  <c r="C73" i="9"/>
  <c r="U72" i="9"/>
  <c r="S72" i="9" s="1"/>
  <c r="T72" i="9"/>
  <c r="C72" i="9"/>
  <c r="U71" i="9"/>
  <c r="S71" i="9" s="1"/>
  <c r="T71" i="9"/>
  <c r="C71" i="9"/>
  <c r="U57" i="9"/>
  <c r="S57" i="9" s="1"/>
  <c r="T57" i="9"/>
  <c r="C57" i="9"/>
  <c r="U56" i="9"/>
  <c r="S56" i="9" s="1"/>
  <c r="T56" i="9"/>
  <c r="C56" i="9"/>
  <c r="U55" i="9"/>
  <c r="S55" i="9" s="1"/>
  <c r="T55" i="9"/>
  <c r="C55" i="9"/>
  <c r="U54" i="9"/>
  <c r="S54" i="9" s="1"/>
  <c r="T54" i="9"/>
  <c r="C54" i="9"/>
  <c r="U53" i="9"/>
  <c r="S53" i="9" s="1"/>
  <c r="T53" i="9"/>
  <c r="C53" i="9"/>
  <c r="U52" i="9"/>
  <c r="S52" i="9" s="1"/>
  <c r="T52" i="9"/>
  <c r="C52" i="9"/>
  <c r="U51" i="9"/>
  <c r="S51" i="9" s="1"/>
  <c r="T51" i="9"/>
  <c r="C51" i="9"/>
  <c r="U50" i="9"/>
  <c r="S50" i="9" s="1"/>
  <c r="T50" i="9"/>
  <c r="C50" i="9"/>
  <c r="U49" i="9"/>
  <c r="S49" i="9" s="1"/>
  <c r="T49" i="9"/>
  <c r="C49" i="9"/>
  <c r="U48" i="9"/>
  <c r="S48" i="9" s="1"/>
  <c r="T48" i="9"/>
  <c r="C48" i="9"/>
  <c r="U47" i="9"/>
  <c r="S47" i="9" s="1"/>
  <c r="T47" i="9"/>
  <c r="C47" i="9"/>
  <c r="U46" i="9"/>
  <c r="S46" i="9" s="1"/>
  <c r="T46" i="9"/>
  <c r="C46" i="9"/>
  <c r="U45" i="9"/>
  <c r="S45" i="9" s="1"/>
  <c r="T45" i="9"/>
  <c r="C45" i="9"/>
  <c r="U44" i="9"/>
  <c r="S44" i="9" s="1"/>
  <c r="T44" i="9"/>
  <c r="C44" i="9"/>
  <c r="U43" i="9"/>
  <c r="S43" i="9" s="1"/>
  <c r="T43" i="9"/>
  <c r="C43" i="9"/>
  <c r="U42" i="9"/>
  <c r="S42" i="9" s="1"/>
  <c r="T42" i="9"/>
  <c r="C42" i="9"/>
  <c r="U41" i="9"/>
  <c r="S41" i="9" s="1"/>
  <c r="T41" i="9"/>
  <c r="C41" i="9"/>
  <c r="U40" i="9"/>
  <c r="S40" i="9" s="1"/>
  <c r="T40" i="9"/>
  <c r="C40" i="9"/>
  <c r="U39" i="9"/>
  <c r="S39" i="9" s="1"/>
  <c r="T39" i="9"/>
  <c r="C39" i="9"/>
  <c r="U38" i="9"/>
  <c r="S38" i="9" s="1"/>
  <c r="T38" i="9"/>
  <c r="C38" i="9"/>
  <c r="U37" i="9"/>
  <c r="S37" i="9" s="1"/>
  <c r="T37" i="9"/>
  <c r="C37" i="9"/>
  <c r="U36" i="9"/>
  <c r="S36" i="9" s="1"/>
  <c r="T36" i="9"/>
  <c r="C36" i="9"/>
  <c r="U35" i="9"/>
  <c r="S35" i="9" s="1"/>
  <c r="T35" i="9"/>
  <c r="C35" i="9"/>
  <c r="U34" i="9"/>
  <c r="S34" i="9" s="1"/>
  <c r="T34" i="9"/>
  <c r="C34" i="9"/>
  <c r="U33" i="9"/>
  <c r="S33" i="9" s="1"/>
  <c r="T33" i="9"/>
  <c r="C33" i="9"/>
  <c r="U32" i="9"/>
  <c r="S32" i="9" s="1"/>
  <c r="T32" i="9"/>
  <c r="C32" i="9"/>
  <c r="U31" i="9"/>
  <c r="S31" i="9" s="1"/>
  <c r="T31" i="9"/>
  <c r="C31" i="9"/>
  <c r="U30" i="9"/>
  <c r="S30" i="9" s="1"/>
  <c r="T30" i="9"/>
  <c r="C30" i="9"/>
  <c r="U29" i="9"/>
  <c r="S29" i="9" s="1"/>
  <c r="T29" i="9"/>
  <c r="C29" i="9"/>
  <c r="U28" i="9"/>
  <c r="S28" i="9" s="1"/>
  <c r="T28" i="9"/>
  <c r="C28" i="9"/>
  <c r="U27" i="9"/>
  <c r="S27" i="9" s="1"/>
  <c r="T27" i="9"/>
  <c r="C27" i="9"/>
  <c r="U26" i="9"/>
  <c r="S26" i="9" s="1"/>
  <c r="T26" i="9"/>
  <c r="C26" i="9"/>
  <c r="U25" i="9"/>
  <c r="S25" i="9" s="1"/>
  <c r="T25" i="9"/>
  <c r="C25" i="9"/>
  <c r="U24" i="9"/>
  <c r="S24" i="9" s="1"/>
  <c r="T24" i="9"/>
  <c r="C24" i="9"/>
  <c r="U23" i="9"/>
  <c r="S23" i="9" s="1"/>
  <c r="T23" i="9"/>
  <c r="C23" i="9"/>
  <c r="U22" i="9"/>
  <c r="S22" i="9" s="1"/>
  <c r="T22" i="9"/>
  <c r="C22" i="9"/>
  <c r="U21" i="9"/>
  <c r="S21" i="9" s="1"/>
  <c r="T21" i="9"/>
  <c r="C21" i="9"/>
  <c r="U20" i="9"/>
  <c r="S20" i="9" s="1"/>
  <c r="T20" i="9"/>
  <c r="C20" i="9"/>
  <c r="U19" i="9"/>
  <c r="S19" i="9" s="1"/>
  <c r="T19" i="9"/>
  <c r="C19" i="9"/>
  <c r="U18" i="9"/>
  <c r="S18" i="9" s="1"/>
  <c r="T18" i="9"/>
  <c r="C18" i="9"/>
  <c r="U17" i="9"/>
  <c r="S17" i="9" s="1"/>
  <c r="T17" i="9"/>
  <c r="C17" i="9"/>
  <c r="U16" i="9"/>
  <c r="S16" i="9" s="1"/>
  <c r="T16" i="9"/>
  <c r="C16" i="9"/>
  <c r="U15" i="9"/>
  <c r="S15" i="9" s="1"/>
  <c r="T15" i="9"/>
  <c r="C15" i="9"/>
  <c r="U14" i="9"/>
  <c r="S14" i="9" s="1"/>
  <c r="T14" i="9"/>
  <c r="C14" i="9"/>
  <c r="U13" i="9"/>
  <c r="S13" i="9" s="1"/>
  <c r="T13" i="9"/>
  <c r="C13" i="9"/>
  <c r="U12" i="9"/>
  <c r="S12" i="9" s="1"/>
  <c r="T12" i="9"/>
  <c r="C12" i="9"/>
  <c r="U11" i="9"/>
  <c r="S11" i="9" s="1"/>
  <c r="T11" i="9"/>
  <c r="C11" i="9"/>
  <c r="U10" i="9"/>
  <c r="S10" i="9" s="1"/>
  <c r="T10" i="9"/>
  <c r="C10" i="9"/>
  <c r="U9" i="9"/>
  <c r="S9" i="9" s="1"/>
  <c r="T9" i="9"/>
  <c r="C9" i="9"/>
  <c r="U8" i="9"/>
  <c r="S8" i="9" s="1"/>
  <c r="T8" i="9"/>
  <c r="C8" i="9"/>
  <c r="U7" i="9"/>
  <c r="S7" i="9" s="1"/>
  <c r="T7" i="9"/>
  <c r="C7" i="9"/>
  <c r="U6" i="9"/>
  <c r="S6" i="9" s="1"/>
  <c r="T6" i="9"/>
  <c r="C6" i="9"/>
  <c r="R94" i="12" l="1"/>
  <c r="O94" i="12"/>
  <c r="N94" i="12"/>
  <c r="L94" i="12"/>
  <c r="K94" i="12"/>
  <c r="J94" i="12"/>
  <c r="M94" i="12" s="1"/>
  <c r="P94" i="12" s="1"/>
  <c r="F94" i="12"/>
  <c r="D94" i="12"/>
  <c r="E94" i="12" s="1"/>
  <c r="Q94" i="12" s="1"/>
  <c r="R93" i="12"/>
  <c r="M93" i="12"/>
  <c r="P93" i="12" s="1"/>
  <c r="L93" i="12"/>
  <c r="O93" i="12" s="1"/>
  <c r="K93" i="12"/>
  <c r="N93" i="12" s="1"/>
  <c r="Q93" i="12" s="1"/>
  <c r="J93" i="12"/>
  <c r="F93" i="12"/>
  <c r="E93" i="12"/>
  <c r="D93" i="12"/>
  <c r="N92" i="12"/>
  <c r="Q92" i="12" s="1"/>
  <c r="H92" i="12"/>
  <c r="G92" i="12"/>
  <c r="F92" i="12"/>
  <c r="E92" i="12"/>
  <c r="D92" i="12"/>
  <c r="C92" i="12"/>
  <c r="M91" i="12"/>
  <c r="P91" i="12" s="1"/>
  <c r="G91" i="12"/>
  <c r="F91" i="12"/>
  <c r="E91" i="12"/>
  <c r="D91" i="12"/>
  <c r="H90" i="12"/>
  <c r="G90" i="12"/>
  <c r="C90" i="12"/>
  <c r="D90" i="12" s="1"/>
  <c r="M89" i="12"/>
  <c r="L89" i="12"/>
  <c r="O89" i="12" s="1"/>
  <c r="R89" i="12" s="1"/>
  <c r="K89" i="12"/>
  <c r="J89" i="12"/>
  <c r="E89" i="12"/>
  <c r="P89" i="12" s="1"/>
  <c r="D89" i="12"/>
  <c r="F89" i="12" s="1"/>
  <c r="K88" i="12"/>
  <c r="H88" i="12"/>
  <c r="G88" i="12"/>
  <c r="C88" i="12"/>
  <c r="D88" i="12" s="1"/>
  <c r="K87" i="12"/>
  <c r="H87" i="12"/>
  <c r="G87" i="12"/>
  <c r="C87" i="12"/>
  <c r="D87" i="12" s="1"/>
  <c r="K86" i="12"/>
  <c r="H86" i="12"/>
  <c r="G86" i="12"/>
  <c r="D86" i="12"/>
  <c r="C86" i="12"/>
  <c r="H85" i="12"/>
  <c r="G85" i="12"/>
  <c r="D85" i="12"/>
  <c r="C85" i="12"/>
  <c r="K84" i="12"/>
  <c r="H84" i="12"/>
  <c r="G84" i="12"/>
  <c r="C84" i="12"/>
  <c r="D84" i="12" s="1"/>
  <c r="K83" i="12"/>
  <c r="H83" i="12"/>
  <c r="G83" i="12"/>
  <c r="C83" i="12"/>
  <c r="D83" i="12" s="1"/>
  <c r="K82" i="12"/>
  <c r="H82" i="12"/>
  <c r="G82" i="12"/>
  <c r="D82" i="12"/>
  <c r="C82" i="12"/>
  <c r="L81" i="12"/>
  <c r="K81" i="12"/>
  <c r="N81" i="12" s="1"/>
  <c r="J81" i="12"/>
  <c r="M81" i="12" s="1"/>
  <c r="D81" i="12"/>
  <c r="R79" i="12"/>
  <c r="Q79" i="12"/>
  <c r="P79" i="12"/>
  <c r="O79" i="12"/>
  <c r="N79" i="12"/>
  <c r="M79" i="12"/>
  <c r="K79" i="12"/>
  <c r="T79" i="12" s="1"/>
  <c r="J79" i="12"/>
  <c r="S79" i="12" s="1"/>
  <c r="C79" i="12"/>
  <c r="R78" i="12"/>
  <c r="Q78" i="12"/>
  <c r="P78" i="12"/>
  <c r="O78" i="12"/>
  <c r="N78" i="12"/>
  <c r="M78" i="12"/>
  <c r="L78" i="12"/>
  <c r="U78" i="12" s="1"/>
  <c r="C78" i="12"/>
  <c r="L76" i="12"/>
  <c r="K76" i="12"/>
  <c r="J76" i="12"/>
  <c r="D76" i="12"/>
  <c r="L75" i="12"/>
  <c r="K75" i="12"/>
  <c r="J75" i="12"/>
  <c r="D75" i="12"/>
  <c r="L74" i="12"/>
  <c r="K74" i="12"/>
  <c r="J74" i="12"/>
  <c r="D74" i="12"/>
  <c r="L73" i="12"/>
  <c r="K73" i="12"/>
  <c r="J73" i="12"/>
  <c r="D73" i="12"/>
  <c r="T71" i="12"/>
  <c r="R71" i="12"/>
  <c r="P71" i="12"/>
  <c r="O71" i="12"/>
  <c r="N71" i="12"/>
  <c r="M71" i="12"/>
  <c r="L71" i="12"/>
  <c r="U71" i="12" s="1"/>
  <c r="K71" i="12"/>
  <c r="H71" i="12"/>
  <c r="Q71" i="12" s="1"/>
  <c r="C71" i="12"/>
  <c r="R70" i="12"/>
  <c r="Q70" i="12"/>
  <c r="P70" i="12"/>
  <c r="O70" i="12"/>
  <c r="N70" i="12"/>
  <c r="M70" i="12"/>
  <c r="K70" i="12"/>
  <c r="T70" i="12" s="1"/>
  <c r="J70" i="12"/>
  <c r="S70" i="12" s="1"/>
  <c r="H70" i="12"/>
  <c r="D70" i="12"/>
  <c r="C70" i="12"/>
  <c r="L70" i="12" s="1"/>
  <c r="U70" i="12" s="1"/>
  <c r="R69" i="12"/>
  <c r="P69" i="12"/>
  <c r="O69" i="12"/>
  <c r="M69" i="12"/>
  <c r="J69" i="12"/>
  <c r="S69" i="12" s="1"/>
  <c r="H69" i="12"/>
  <c r="D69" i="12"/>
  <c r="C69" i="12"/>
  <c r="L67" i="12"/>
  <c r="J67" i="12"/>
  <c r="I67" i="12"/>
  <c r="H67" i="12"/>
  <c r="K67" i="12" s="1"/>
  <c r="D67" i="12"/>
  <c r="J66" i="12"/>
  <c r="I66" i="12"/>
  <c r="L66" i="12" s="1"/>
  <c r="H66" i="12"/>
  <c r="K66" i="12" s="1"/>
  <c r="D66" i="12"/>
  <c r="L65" i="12"/>
  <c r="K65" i="12"/>
  <c r="J65" i="12"/>
  <c r="I65" i="12"/>
  <c r="H65" i="12"/>
  <c r="D65" i="12"/>
  <c r="R63" i="12"/>
  <c r="Q63" i="12"/>
  <c r="P63" i="12"/>
  <c r="O63" i="12"/>
  <c r="N63" i="12"/>
  <c r="M63" i="12"/>
  <c r="C63" i="12"/>
  <c r="L61" i="12"/>
  <c r="K61" i="12"/>
  <c r="J61" i="12"/>
  <c r="D61" i="12"/>
  <c r="W59" i="12"/>
  <c r="V59" i="12"/>
  <c r="T59" i="12"/>
  <c r="N59" i="12"/>
  <c r="M59" i="12"/>
  <c r="K59" i="12"/>
  <c r="J59" i="12"/>
  <c r="S59" i="12" s="1"/>
  <c r="I59" i="12"/>
  <c r="D59" i="12"/>
  <c r="X58" i="12"/>
  <c r="W58" i="12"/>
  <c r="V58" i="12"/>
  <c r="S58" i="12"/>
  <c r="O58" i="12"/>
  <c r="R58" i="12" s="1"/>
  <c r="M58" i="12"/>
  <c r="K58" i="12"/>
  <c r="J58" i="12"/>
  <c r="I58" i="12"/>
  <c r="L58" i="12" s="1"/>
  <c r="U58" i="12" s="1"/>
  <c r="F58" i="12"/>
  <c r="E58" i="12"/>
  <c r="P58" i="12" s="1"/>
  <c r="D58" i="12"/>
  <c r="W57" i="12"/>
  <c r="V57" i="12"/>
  <c r="T57" i="12"/>
  <c r="L57" i="12"/>
  <c r="K57" i="12"/>
  <c r="N57" i="12" s="1"/>
  <c r="J57" i="12"/>
  <c r="M57" i="12" s="1"/>
  <c r="I57" i="12"/>
  <c r="X57" i="12" s="1"/>
  <c r="D57" i="12"/>
  <c r="W56" i="12"/>
  <c r="V56" i="12"/>
  <c r="T56" i="12"/>
  <c r="N56" i="12"/>
  <c r="M56" i="12"/>
  <c r="K56" i="12"/>
  <c r="J56" i="12"/>
  <c r="S56" i="12" s="1"/>
  <c r="I56" i="12"/>
  <c r="D56" i="12"/>
  <c r="W55" i="12"/>
  <c r="V55" i="12"/>
  <c r="T55" i="12"/>
  <c r="Q55" i="12"/>
  <c r="N55" i="12"/>
  <c r="M55" i="12"/>
  <c r="P55" i="12" s="1"/>
  <c r="K55" i="12"/>
  <c r="K92" i="12" s="1"/>
  <c r="J55" i="12"/>
  <c r="I55" i="12"/>
  <c r="F55" i="12"/>
  <c r="E55" i="12"/>
  <c r="D55" i="12"/>
  <c r="X54" i="12"/>
  <c r="W54" i="12"/>
  <c r="V54" i="12"/>
  <c r="T54" i="12"/>
  <c r="S54" i="12"/>
  <c r="P54" i="12"/>
  <c r="M54" i="12"/>
  <c r="L54" i="12"/>
  <c r="K54" i="12"/>
  <c r="N54" i="12" s="1"/>
  <c r="J54" i="12"/>
  <c r="I54" i="12"/>
  <c r="F54" i="12"/>
  <c r="E54" i="12"/>
  <c r="D54" i="12"/>
  <c r="X53" i="12"/>
  <c r="W53" i="12"/>
  <c r="V53" i="12"/>
  <c r="S53" i="12"/>
  <c r="O53" i="12"/>
  <c r="R53" i="12" s="1"/>
  <c r="L53" i="12"/>
  <c r="U53" i="12" s="1"/>
  <c r="K53" i="12"/>
  <c r="J53" i="12"/>
  <c r="M53" i="12" s="1"/>
  <c r="P53" i="12" s="1"/>
  <c r="I53" i="12"/>
  <c r="F53" i="12"/>
  <c r="D53" i="12"/>
  <c r="E53" i="12" s="1"/>
  <c r="W52" i="12"/>
  <c r="V52" i="12"/>
  <c r="N52" i="12"/>
  <c r="M52" i="12"/>
  <c r="K52" i="12"/>
  <c r="T52" i="12" s="1"/>
  <c r="J52" i="12"/>
  <c r="S52" i="12" s="1"/>
  <c r="I52" i="12"/>
  <c r="D52" i="12"/>
  <c r="X51" i="12"/>
  <c r="W51" i="12"/>
  <c r="V51" i="12"/>
  <c r="T51" i="12"/>
  <c r="N51" i="12"/>
  <c r="M51" i="12"/>
  <c r="L51" i="12"/>
  <c r="K51" i="12"/>
  <c r="J51" i="12"/>
  <c r="S51" i="12" s="1"/>
  <c r="I51" i="12"/>
  <c r="D51" i="12"/>
  <c r="W50" i="12"/>
  <c r="V50" i="12"/>
  <c r="S50" i="12"/>
  <c r="M50" i="12"/>
  <c r="K50" i="12"/>
  <c r="J50" i="12"/>
  <c r="I50" i="12"/>
  <c r="F50" i="12"/>
  <c r="E50" i="12"/>
  <c r="P50" i="12" s="1"/>
  <c r="D50" i="12"/>
  <c r="W49" i="12"/>
  <c r="V49" i="12"/>
  <c r="T49" i="12"/>
  <c r="N49" i="12"/>
  <c r="L49" i="12"/>
  <c r="K49" i="12"/>
  <c r="J49" i="12"/>
  <c r="I49" i="12"/>
  <c r="X49" i="12" s="1"/>
  <c r="D49" i="12"/>
  <c r="W48" i="12"/>
  <c r="V48" i="12"/>
  <c r="N48" i="12"/>
  <c r="K48" i="12"/>
  <c r="T48" i="12" s="1"/>
  <c r="J48" i="12"/>
  <c r="I48" i="12"/>
  <c r="D48" i="12"/>
  <c r="W47" i="12"/>
  <c r="V47" i="12"/>
  <c r="T47" i="12"/>
  <c r="M47" i="12"/>
  <c r="P47" i="12" s="1"/>
  <c r="K47" i="12"/>
  <c r="N47" i="12" s="1"/>
  <c r="Q47" i="12" s="1"/>
  <c r="J47" i="12"/>
  <c r="S47" i="12" s="1"/>
  <c r="I47" i="12"/>
  <c r="L47" i="12" s="1"/>
  <c r="F47" i="12"/>
  <c r="D47" i="12"/>
  <c r="E47" i="12" s="1"/>
  <c r="X46" i="12"/>
  <c r="W46" i="12"/>
  <c r="V46" i="12"/>
  <c r="U46" i="12"/>
  <c r="S46" i="12"/>
  <c r="M46" i="12"/>
  <c r="L46" i="12"/>
  <c r="O46" i="12" s="1"/>
  <c r="K46" i="12"/>
  <c r="N46" i="12" s="1"/>
  <c r="J46" i="12"/>
  <c r="I46" i="12"/>
  <c r="F46" i="12"/>
  <c r="E46" i="12"/>
  <c r="P46" i="12" s="1"/>
  <c r="D46" i="12"/>
  <c r="X45" i="12"/>
  <c r="W45" i="12"/>
  <c r="V45" i="12"/>
  <c r="O45" i="12"/>
  <c r="K45" i="12"/>
  <c r="J45" i="12"/>
  <c r="I45" i="12"/>
  <c r="L45" i="12" s="1"/>
  <c r="U45" i="12" s="1"/>
  <c r="D45" i="12"/>
  <c r="W44" i="12"/>
  <c r="V44" i="12"/>
  <c r="S44" i="12"/>
  <c r="M44" i="12"/>
  <c r="K44" i="12"/>
  <c r="J44" i="12"/>
  <c r="I44" i="12"/>
  <c r="D44" i="12"/>
  <c r="W43" i="12"/>
  <c r="V43" i="12"/>
  <c r="U43" i="12"/>
  <c r="T43" i="12"/>
  <c r="N43" i="12"/>
  <c r="M43" i="12"/>
  <c r="L43" i="12"/>
  <c r="O43" i="12" s="1"/>
  <c r="K43" i="12"/>
  <c r="J43" i="12"/>
  <c r="S43" i="12" s="1"/>
  <c r="I43" i="12"/>
  <c r="X43" i="12" s="1"/>
  <c r="D43" i="12"/>
  <c r="X42" i="12"/>
  <c r="W42" i="12"/>
  <c r="V42" i="12"/>
  <c r="S42" i="12"/>
  <c r="L42" i="12"/>
  <c r="U42" i="12" s="1"/>
  <c r="K42" i="12"/>
  <c r="N42" i="12" s="1"/>
  <c r="J42" i="12"/>
  <c r="M42" i="12" s="1"/>
  <c r="I42" i="12"/>
  <c r="F42" i="12"/>
  <c r="E42" i="12"/>
  <c r="Q42" i="12" s="1"/>
  <c r="D42" i="12"/>
  <c r="W41" i="12"/>
  <c r="V41" i="12"/>
  <c r="S41" i="12"/>
  <c r="O41" i="12"/>
  <c r="N41" i="12"/>
  <c r="Q41" i="12" s="1"/>
  <c r="L41" i="12"/>
  <c r="U41" i="12" s="1"/>
  <c r="K41" i="12"/>
  <c r="T41" i="12" s="1"/>
  <c r="J41" i="12"/>
  <c r="M41" i="12" s="1"/>
  <c r="I41" i="12"/>
  <c r="X41" i="12" s="1"/>
  <c r="E41" i="12"/>
  <c r="D41" i="12"/>
  <c r="F41" i="12" s="1"/>
  <c r="V40" i="12"/>
  <c r="S40" i="12"/>
  <c r="M40" i="12"/>
  <c r="P40" i="12" s="1"/>
  <c r="J40" i="12"/>
  <c r="I40" i="12"/>
  <c r="F40" i="12"/>
  <c r="E40" i="12"/>
  <c r="D40" i="12"/>
  <c r="X39" i="12"/>
  <c r="W39" i="12"/>
  <c r="V39" i="12"/>
  <c r="S39" i="12"/>
  <c r="N39" i="12"/>
  <c r="Q39" i="12" s="1"/>
  <c r="K39" i="12"/>
  <c r="T39" i="12" s="1"/>
  <c r="J39" i="12"/>
  <c r="M39" i="12" s="1"/>
  <c r="I39" i="12"/>
  <c r="L39" i="12" s="1"/>
  <c r="F39" i="12"/>
  <c r="D39" i="12"/>
  <c r="E39" i="12" s="1"/>
  <c r="P39" i="12" s="1"/>
  <c r="W38" i="12"/>
  <c r="V38" i="12"/>
  <c r="N38" i="12"/>
  <c r="M38" i="12"/>
  <c r="K38" i="12"/>
  <c r="T38" i="12" s="1"/>
  <c r="J38" i="12"/>
  <c r="S38" i="12" s="1"/>
  <c r="I38" i="12"/>
  <c r="D38" i="12"/>
  <c r="X37" i="12"/>
  <c r="W37" i="12"/>
  <c r="V37" i="12"/>
  <c r="U37" i="12"/>
  <c r="T37" i="12"/>
  <c r="Q37" i="12"/>
  <c r="N37" i="12"/>
  <c r="M37" i="12"/>
  <c r="P37" i="12" s="1"/>
  <c r="L37" i="12"/>
  <c r="O37" i="12" s="1"/>
  <c r="R37" i="12" s="1"/>
  <c r="K37" i="12"/>
  <c r="J37" i="12"/>
  <c r="S37" i="12" s="1"/>
  <c r="I37" i="12"/>
  <c r="F37" i="12"/>
  <c r="D37" i="12"/>
  <c r="E37" i="12" s="1"/>
  <c r="Z36" i="12"/>
  <c r="W36" i="12"/>
  <c r="V36" i="12"/>
  <c r="S36" i="12"/>
  <c r="N36" i="12"/>
  <c r="L36" i="12"/>
  <c r="K36" i="12"/>
  <c r="T36" i="12" s="1"/>
  <c r="J36" i="12"/>
  <c r="M36" i="12" s="1"/>
  <c r="I36" i="12"/>
  <c r="X36" i="12" s="1"/>
  <c r="D36" i="12"/>
  <c r="W35" i="12"/>
  <c r="V35" i="12"/>
  <c r="U35" i="12"/>
  <c r="P35" i="12"/>
  <c r="O35" i="12"/>
  <c r="N35" i="12"/>
  <c r="M35" i="12"/>
  <c r="L35" i="12"/>
  <c r="K35" i="12"/>
  <c r="T35" i="12" s="1"/>
  <c r="J35" i="12"/>
  <c r="S35" i="12" s="1"/>
  <c r="I35" i="12"/>
  <c r="X35" i="12" s="1"/>
  <c r="F35" i="12"/>
  <c r="E35" i="12"/>
  <c r="D35" i="12"/>
  <c r="X34" i="12"/>
  <c r="W34" i="12"/>
  <c r="V34" i="12"/>
  <c r="U34" i="12"/>
  <c r="R34" i="12"/>
  <c r="K34" i="12"/>
  <c r="J34" i="12"/>
  <c r="S34" i="12" s="1"/>
  <c r="I34" i="12"/>
  <c r="L34" i="12" s="1"/>
  <c r="O34" i="12" s="1"/>
  <c r="F34" i="12"/>
  <c r="E34" i="12"/>
  <c r="D34" i="12"/>
  <c r="X33" i="12"/>
  <c r="W33" i="12"/>
  <c r="V33" i="12"/>
  <c r="U33" i="12"/>
  <c r="L33" i="12"/>
  <c r="O33" i="12" s="1"/>
  <c r="K33" i="12"/>
  <c r="T33" i="12" s="1"/>
  <c r="J33" i="12"/>
  <c r="I33" i="12"/>
  <c r="D33" i="12"/>
  <c r="W32" i="12"/>
  <c r="V32" i="12"/>
  <c r="S32" i="12"/>
  <c r="Q32" i="12"/>
  <c r="N32" i="12"/>
  <c r="M32" i="12"/>
  <c r="K32" i="12"/>
  <c r="T32" i="12" s="1"/>
  <c r="J32" i="12"/>
  <c r="I32" i="12"/>
  <c r="D32" i="12"/>
  <c r="E32" i="12" s="1"/>
  <c r="P32" i="12" s="1"/>
  <c r="X31" i="12"/>
  <c r="W31" i="12"/>
  <c r="V31" i="12"/>
  <c r="S31" i="12"/>
  <c r="N31" i="12"/>
  <c r="L31" i="12"/>
  <c r="K31" i="12"/>
  <c r="T31" i="12" s="1"/>
  <c r="J31" i="12"/>
  <c r="M31" i="12" s="1"/>
  <c r="P31" i="12" s="1"/>
  <c r="I31" i="12"/>
  <c r="D31" i="12"/>
  <c r="E31" i="12" s="1"/>
  <c r="Q31" i="12" s="1"/>
  <c r="W30" i="12"/>
  <c r="V30" i="12"/>
  <c r="S30" i="12"/>
  <c r="Q30" i="12"/>
  <c r="M30" i="12"/>
  <c r="P30" i="12" s="1"/>
  <c r="K30" i="12"/>
  <c r="N30" i="12" s="1"/>
  <c r="J30" i="12"/>
  <c r="I30" i="12"/>
  <c r="X30" i="12" s="1"/>
  <c r="E30" i="12"/>
  <c r="D30" i="12"/>
  <c r="F30" i="12" s="1"/>
  <c r="W29" i="12"/>
  <c r="V29" i="12"/>
  <c r="T29" i="12"/>
  <c r="N29" i="12"/>
  <c r="K29" i="12"/>
  <c r="J29" i="12"/>
  <c r="I29" i="12"/>
  <c r="D29" i="12"/>
  <c r="F29" i="12" s="1"/>
  <c r="W28" i="12"/>
  <c r="V28" i="12"/>
  <c r="T28" i="12"/>
  <c r="R28" i="12"/>
  <c r="O28" i="12"/>
  <c r="M28" i="12"/>
  <c r="P28" i="12" s="1"/>
  <c r="L28" i="12"/>
  <c r="U28" i="12" s="1"/>
  <c r="K28" i="12"/>
  <c r="N28" i="12" s="1"/>
  <c r="Q28" i="12" s="1"/>
  <c r="J28" i="12"/>
  <c r="S28" i="12" s="1"/>
  <c r="I28" i="12"/>
  <c r="X28" i="12" s="1"/>
  <c r="F28" i="12"/>
  <c r="E28" i="12"/>
  <c r="D28" i="12"/>
  <c r="R26" i="12"/>
  <c r="Q26" i="12"/>
  <c r="P26" i="12"/>
  <c r="O26" i="12"/>
  <c r="N26" i="12"/>
  <c r="L26" i="12"/>
  <c r="U26" i="12" s="1"/>
  <c r="J26" i="12"/>
  <c r="S26" i="12" s="1"/>
  <c r="C26" i="12"/>
  <c r="O24" i="12"/>
  <c r="N24" i="12"/>
  <c r="M24" i="12"/>
  <c r="L24" i="12"/>
  <c r="K24" i="12"/>
  <c r="J24" i="12"/>
  <c r="D24" i="12"/>
  <c r="O23" i="12"/>
  <c r="N23" i="12"/>
  <c r="M23" i="12"/>
  <c r="L23" i="12"/>
  <c r="K23" i="12"/>
  <c r="J23" i="12"/>
  <c r="D23" i="12"/>
  <c r="O22" i="12"/>
  <c r="N22" i="12"/>
  <c r="M22" i="12"/>
  <c r="L22" i="12"/>
  <c r="K22" i="12"/>
  <c r="J22" i="12"/>
  <c r="D22" i="12"/>
  <c r="O21" i="12"/>
  <c r="N21" i="12"/>
  <c r="M21" i="12"/>
  <c r="L21" i="12"/>
  <c r="K21" i="12"/>
  <c r="J21" i="12"/>
  <c r="D21" i="12"/>
  <c r="O20" i="12"/>
  <c r="N20" i="12"/>
  <c r="M20" i="12"/>
  <c r="L20" i="12"/>
  <c r="K20" i="12"/>
  <c r="J20" i="12"/>
  <c r="D20" i="12"/>
  <c r="O19" i="12"/>
  <c r="N19" i="12"/>
  <c r="M19" i="12"/>
  <c r="L19" i="12"/>
  <c r="K19" i="12"/>
  <c r="J19" i="12"/>
  <c r="D19" i="12"/>
  <c r="O18" i="12"/>
  <c r="N18" i="12"/>
  <c r="M18" i="12"/>
  <c r="L18" i="12"/>
  <c r="K18" i="12"/>
  <c r="J18" i="12"/>
  <c r="D18" i="12"/>
  <c r="O17" i="12"/>
  <c r="N17" i="12"/>
  <c r="M17" i="12"/>
  <c r="L17" i="12"/>
  <c r="K17" i="12"/>
  <c r="J17" i="12"/>
  <c r="D17" i="12"/>
  <c r="O16" i="12"/>
  <c r="N16" i="12"/>
  <c r="M16" i="12"/>
  <c r="L16" i="12"/>
  <c r="K16" i="12"/>
  <c r="J16" i="12"/>
  <c r="D16" i="12"/>
  <c r="DC131" i="11"/>
  <c r="DA131" i="11"/>
  <c r="DC130" i="11"/>
  <c r="DA130" i="11"/>
  <c r="DC129" i="11"/>
  <c r="DA129" i="11"/>
  <c r="DI129" i="11" s="1"/>
  <c r="DK129" i="11" s="1"/>
  <c r="DL129" i="11" s="1"/>
  <c r="DC128" i="11"/>
  <c r="DE128" i="11" s="1"/>
  <c r="DA128" i="11"/>
  <c r="DC127" i="11"/>
  <c r="DA127" i="11"/>
  <c r="DI127" i="11" s="1"/>
  <c r="DC126" i="11"/>
  <c r="DA126" i="11"/>
  <c r="DC125" i="11"/>
  <c r="DA125" i="11"/>
  <c r="DI125" i="11" s="1"/>
  <c r="DJ125" i="11" s="1"/>
  <c r="DE124" i="11"/>
  <c r="DF124" i="11" s="1"/>
  <c r="DC124" i="11"/>
  <c r="DA124" i="11"/>
  <c r="DC123" i="11"/>
  <c r="DA123" i="11"/>
  <c r="DC122" i="11"/>
  <c r="DA122" i="11"/>
  <c r="DC121" i="11"/>
  <c r="DA121" i="11"/>
  <c r="DC120" i="11"/>
  <c r="DA120" i="11"/>
  <c r="DI120" i="11" s="1"/>
  <c r="DK120" i="11" s="1"/>
  <c r="DL120" i="11" s="1"/>
  <c r="DC119" i="11"/>
  <c r="DA119" i="11"/>
  <c r="DC118" i="11"/>
  <c r="DA118" i="11"/>
  <c r="DC117" i="11"/>
  <c r="DA117" i="11"/>
  <c r="DC116" i="11"/>
  <c r="DA116" i="11"/>
  <c r="DC115" i="11"/>
  <c r="DA115" i="11"/>
  <c r="DC114" i="11"/>
  <c r="DA114" i="11"/>
  <c r="DC113" i="11"/>
  <c r="DA113" i="11"/>
  <c r="DC112" i="11"/>
  <c r="DA112" i="11"/>
  <c r="DC111" i="11"/>
  <c r="DA111" i="11"/>
  <c r="DI111" i="11" s="1"/>
  <c r="DK111" i="11" s="1"/>
  <c r="DL111" i="11" s="1"/>
  <c r="DC110" i="11"/>
  <c r="DA110" i="11"/>
  <c r="DC109" i="11"/>
  <c r="DA109" i="11"/>
  <c r="DC108" i="11"/>
  <c r="DA108" i="11"/>
  <c r="DC107" i="11"/>
  <c r="DA107" i="11"/>
  <c r="DC106" i="11"/>
  <c r="DA106" i="11"/>
  <c r="DC105" i="11"/>
  <c r="DA105" i="11"/>
  <c r="DC104" i="11"/>
  <c r="DA104" i="11"/>
  <c r="CL104" i="11"/>
  <c r="CM104" i="11" s="1"/>
  <c r="CH104" i="11"/>
  <c r="CK104" i="11" s="1"/>
  <c r="CG104" i="11"/>
  <c r="CJ104" i="11" s="1"/>
  <c r="CF104" i="11"/>
  <c r="CI104" i="11" s="1"/>
  <c r="BT104" i="11"/>
  <c r="BP104" i="11"/>
  <c r="BS104" i="11" s="1"/>
  <c r="BO104" i="11"/>
  <c r="BR104" i="11" s="1"/>
  <c r="BN104" i="11"/>
  <c r="BQ104" i="11" s="1"/>
  <c r="BB104" i="11"/>
  <c r="AX104" i="11"/>
  <c r="BA104" i="11" s="1"/>
  <c r="AW104" i="11"/>
  <c r="AZ104" i="11" s="1"/>
  <c r="AV104" i="11"/>
  <c r="AY104" i="11" s="1"/>
  <c r="AJ104" i="11"/>
  <c r="AK104" i="11" s="1"/>
  <c r="AF104" i="11"/>
  <c r="AI104" i="11" s="1"/>
  <c r="AE104" i="11"/>
  <c r="AH104" i="11" s="1"/>
  <c r="AD104" i="11"/>
  <c r="AG104" i="11" s="1"/>
  <c r="R104" i="11"/>
  <c r="G104" i="11" s="1"/>
  <c r="N104" i="11"/>
  <c r="Q104" i="11" s="1"/>
  <c r="M104" i="11"/>
  <c r="P104" i="11" s="1"/>
  <c r="L104" i="11"/>
  <c r="O104" i="11" s="1"/>
  <c r="DC103" i="11"/>
  <c r="DA103" i="11"/>
  <c r="DI103" i="11" s="1"/>
  <c r="DK103" i="11" s="1"/>
  <c r="DL103" i="11" s="1"/>
  <c r="CL103" i="11"/>
  <c r="CM103" i="11" s="1"/>
  <c r="CH103" i="11"/>
  <c r="CK103" i="11" s="1"/>
  <c r="CG103" i="11"/>
  <c r="CJ103" i="11" s="1"/>
  <c r="CF103" i="11"/>
  <c r="CI103" i="11" s="1"/>
  <c r="BT103" i="11"/>
  <c r="BI103" i="11" s="1"/>
  <c r="BP103" i="11"/>
  <c r="BS103" i="11" s="1"/>
  <c r="BO103" i="11"/>
  <c r="BR103" i="11" s="1"/>
  <c r="BN103" i="11"/>
  <c r="BQ103" i="11" s="1"/>
  <c r="BB103" i="11"/>
  <c r="AX103" i="11"/>
  <c r="BA103" i="11" s="1"/>
  <c r="AW103" i="11"/>
  <c r="AZ103" i="11" s="1"/>
  <c r="AV103" i="11"/>
  <c r="AY103" i="11" s="1"/>
  <c r="AJ103" i="11"/>
  <c r="AK103" i="11" s="1"/>
  <c r="AF103" i="11"/>
  <c r="AI103" i="11" s="1"/>
  <c r="AE103" i="11"/>
  <c r="AH103" i="11" s="1"/>
  <c r="AD103" i="11"/>
  <c r="AG103" i="11" s="1"/>
  <c r="R103" i="11"/>
  <c r="N103" i="11"/>
  <c r="Q103" i="11" s="1"/>
  <c r="M103" i="11"/>
  <c r="P103" i="11" s="1"/>
  <c r="L103" i="11"/>
  <c r="O103" i="11" s="1"/>
  <c r="DC102" i="11"/>
  <c r="DA102" i="11"/>
  <c r="CL102" i="11"/>
  <c r="CM102" i="11" s="1"/>
  <c r="CH102" i="11"/>
  <c r="CK102" i="11" s="1"/>
  <c r="CG102" i="11"/>
  <c r="CJ102" i="11" s="1"/>
  <c r="CF102" i="11"/>
  <c r="CI102" i="11" s="1"/>
  <c r="BT102" i="11"/>
  <c r="BP102" i="11"/>
  <c r="BS102" i="11" s="1"/>
  <c r="BO102" i="11"/>
  <c r="BR102" i="11" s="1"/>
  <c r="BN102" i="11"/>
  <c r="BQ102" i="11" s="1"/>
  <c r="BB102" i="11"/>
  <c r="AX102" i="11"/>
  <c r="BA102" i="11" s="1"/>
  <c r="AW102" i="11"/>
  <c r="AZ102" i="11" s="1"/>
  <c r="AV102" i="11"/>
  <c r="AY102" i="11" s="1"/>
  <c r="AJ102" i="11"/>
  <c r="AF102" i="11"/>
  <c r="AI102" i="11" s="1"/>
  <c r="AE102" i="11"/>
  <c r="AH102" i="11" s="1"/>
  <c r="AD102" i="11"/>
  <c r="AG102" i="11" s="1"/>
  <c r="R102" i="11"/>
  <c r="S102" i="11" s="1"/>
  <c r="N102" i="11"/>
  <c r="Q102" i="11" s="1"/>
  <c r="M102" i="11"/>
  <c r="P102" i="11" s="1"/>
  <c r="L102" i="11"/>
  <c r="O102" i="11" s="1"/>
  <c r="DC101" i="11"/>
  <c r="DA101" i="11"/>
  <c r="CL101" i="11"/>
  <c r="CM101" i="11" s="1"/>
  <c r="CH101" i="11"/>
  <c r="CK101" i="11" s="1"/>
  <c r="CG101" i="11"/>
  <c r="CJ101" i="11" s="1"/>
  <c r="CF101" i="11"/>
  <c r="CI101" i="11" s="1"/>
  <c r="BT101" i="11"/>
  <c r="BU101" i="11" s="1"/>
  <c r="BP101" i="11"/>
  <c r="BS101" i="11" s="1"/>
  <c r="BO101" i="11"/>
  <c r="BR101" i="11" s="1"/>
  <c r="BN101" i="11"/>
  <c r="BQ101" i="11" s="1"/>
  <c r="BB101" i="11"/>
  <c r="AX101" i="11"/>
  <c r="BA101" i="11" s="1"/>
  <c r="AW101" i="11"/>
  <c r="AZ101" i="11" s="1"/>
  <c r="AV101" i="11"/>
  <c r="AY101" i="11" s="1"/>
  <c r="AJ101" i="11"/>
  <c r="AK101" i="11" s="1"/>
  <c r="AF101" i="11"/>
  <c r="AI101" i="11" s="1"/>
  <c r="AE101" i="11"/>
  <c r="AH101" i="11" s="1"/>
  <c r="AD101" i="11"/>
  <c r="AG101" i="11" s="1"/>
  <c r="R101" i="11"/>
  <c r="S101" i="11" s="1"/>
  <c r="N101" i="11"/>
  <c r="Q101" i="11" s="1"/>
  <c r="M101" i="11"/>
  <c r="P101" i="11" s="1"/>
  <c r="L101" i="11"/>
  <c r="O101" i="11" s="1"/>
  <c r="DC100" i="11"/>
  <c r="DA100" i="11"/>
  <c r="CL100" i="11"/>
  <c r="CM100" i="11" s="1"/>
  <c r="CH100" i="11"/>
  <c r="CK100" i="11" s="1"/>
  <c r="CG100" i="11"/>
  <c r="CJ100" i="11" s="1"/>
  <c r="CF100" i="11"/>
  <c r="CI100" i="11" s="1"/>
  <c r="BT100" i="11"/>
  <c r="BU100" i="11" s="1"/>
  <c r="BP100" i="11"/>
  <c r="BS100" i="11" s="1"/>
  <c r="BO100" i="11"/>
  <c r="BR100" i="11" s="1"/>
  <c r="BN100" i="11"/>
  <c r="BQ100" i="11" s="1"/>
  <c r="BB100" i="11"/>
  <c r="AX100" i="11"/>
  <c r="BA100" i="11" s="1"/>
  <c r="AW100" i="11"/>
  <c r="AZ100" i="11" s="1"/>
  <c r="AV100" i="11"/>
  <c r="AY100" i="11" s="1"/>
  <c r="AJ100" i="11"/>
  <c r="AF100" i="11"/>
  <c r="AI100" i="11" s="1"/>
  <c r="AE100" i="11"/>
  <c r="AH100" i="11" s="1"/>
  <c r="AD100" i="11"/>
  <c r="AG100" i="11" s="1"/>
  <c r="R100" i="11"/>
  <c r="S100" i="11" s="1"/>
  <c r="N100" i="11"/>
  <c r="Q100" i="11" s="1"/>
  <c r="M100" i="11"/>
  <c r="P100" i="11" s="1"/>
  <c r="L100" i="11"/>
  <c r="O100" i="11" s="1"/>
  <c r="DC99" i="11"/>
  <c r="DA99" i="11"/>
  <c r="CL99" i="11"/>
  <c r="CM99" i="11" s="1"/>
  <c r="CH99" i="11"/>
  <c r="CK99" i="11" s="1"/>
  <c r="CG99" i="11"/>
  <c r="CJ99" i="11" s="1"/>
  <c r="CF99" i="11"/>
  <c r="CI99" i="11" s="1"/>
  <c r="BT99" i="11"/>
  <c r="BU99" i="11" s="1"/>
  <c r="BP99" i="11"/>
  <c r="BS99" i="11" s="1"/>
  <c r="BO99" i="11"/>
  <c r="BR99" i="11" s="1"/>
  <c r="BN99" i="11"/>
  <c r="BQ99" i="11" s="1"/>
  <c r="BB99" i="11"/>
  <c r="AX99" i="11"/>
  <c r="BA99" i="11" s="1"/>
  <c r="AW99" i="11"/>
  <c r="AZ99" i="11" s="1"/>
  <c r="AV99" i="11"/>
  <c r="AY99" i="11" s="1"/>
  <c r="AJ99" i="11"/>
  <c r="AK99" i="11" s="1"/>
  <c r="AF99" i="11"/>
  <c r="AI99" i="11" s="1"/>
  <c r="AE99" i="11"/>
  <c r="AH99" i="11" s="1"/>
  <c r="AD99" i="11"/>
  <c r="AG99" i="11" s="1"/>
  <c r="R99" i="11"/>
  <c r="N99" i="11"/>
  <c r="Q99" i="11" s="1"/>
  <c r="M99" i="11"/>
  <c r="P99" i="11" s="1"/>
  <c r="L99" i="11"/>
  <c r="O99" i="11" s="1"/>
  <c r="DC98" i="11"/>
  <c r="DA98" i="11"/>
  <c r="CL98" i="11"/>
  <c r="CM98" i="11" s="1"/>
  <c r="CH98" i="11"/>
  <c r="CK98" i="11" s="1"/>
  <c r="CG98" i="11"/>
  <c r="CJ98" i="11" s="1"/>
  <c r="CF98" i="11"/>
  <c r="CI98" i="11" s="1"/>
  <c r="BT98" i="11"/>
  <c r="BP98" i="11"/>
  <c r="BS98" i="11" s="1"/>
  <c r="BO98" i="11"/>
  <c r="BR98" i="11" s="1"/>
  <c r="BN98" i="11"/>
  <c r="BQ98" i="11" s="1"/>
  <c r="BB98" i="11"/>
  <c r="AQ98" i="11" s="1"/>
  <c r="AX98" i="11"/>
  <c r="BA98" i="11" s="1"/>
  <c r="AW98" i="11"/>
  <c r="AZ98" i="11" s="1"/>
  <c r="AV98" i="11"/>
  <c r="AY98" i="11" s="1"/>
  <c r="AJ98" i="11"/>
  <c r="AF98" i="11"/>
  <c r="AI98" i="11" s="1"/>
  <c r="AE98" i="11"/>
  <c r="AH98" i="11" s="1"/>
  <c r="AD98" i="11"/>
  <c r="AG98" i="11" s="1"/>
  <c r="R98" i="11"/>
  <c r="N98" i="11"/>
  <c r="Q98" i="11" s="1"/>
  <c r="M98" i="11"/>
  <c r="P98" i="11" s="1"/>
  <c r="L98" i="11"/>
  <c r="O98" i="11" s="1"/>
  <c r="DC97" i="11"/>
  <c r="DA97" i="11"/>
  <c r="CL97" i="11"/>
  <c r="CM97" i="11" s="1"/>
  <c r="CH97" i="11"/>
  <c r="CK97" i="11" s="1"/>
  <c r="CG97" i="11"/>
  <c r="CJ97" i="11" s="1"/>
  <c r="CF97" i="11"/>
  <c r="CI97" i="11" s="1"/>
  <c r="BT97" i="11"/>
  <c r="BU97" i="11" s="1"/>
  <c r="BP97" i="11"/>
  <c r="BS97" i="11" s="1"/>
  <c r="BO97" i="11"/>
  <c r="BR97" i="11" s="1"/>
  <c r="BN97" i="11"/>
  <c r="BQ97" i="11" s="1"/>
  <c r="BB97" i="11"/>
  <c r="AX97" i="11"/>
  <c r="BA97" i="11" s="1"/>
  <c r="AW97" i="11"/>
  <c r="AZ97" i="11" s="1"/>
  <c r="AV97" i="11"/>
  <c r="AY97" i="11" s="1"/>
  <c r="AJ97" i="11"/>
  <c r="AF97" i="11"/>
  <c r="AI97" i="11" s="1"/>
  <c r="AE97" i="11"/>
  <c r="AH97" i="11" s="1"/>
  <c r="AD97" i="11"/>
  <c r="AG97" i="11" s="1"/>
  <c r="R97" i="11"/>
  <c r="N97" i="11"/>
  <c r="Q97" i="11" s="1"/>
  <c r="M97" i="11"/>
  <c r="P97" i="11" s="1"/>
  <c r="L97" i="11"/>
  <c r="O97" i="11" s="1"/>
  <c r="DC96" i="11"/>
  <c r="DE96" i="11" s="1"/>
  <c r="DG96" i="11" s="1"/>
  <c r="DH96" i="11" s="1"/>
  <c r="DA96" i="11"/>
  <c r="CL96" i="11"/>
  <c r="CM96" i="11" s="1"/>
  <c r="CH96" i="11"/>
  <c r="CK96" i="11" s="1"/>
  <c r="CG96" i="11"/>
  <c r="CJ96" i="11" s="1"/>
  <c r="CF96" i="11"/>
  <c r="CI96" i="11" s="1"/>
  <c r="BT96" i="11"/>
  <c r="BU96" i="11" s="1"/>
  <c r="BP96" i="11"/>
  <c r="BS96" i="11" s="1"/>
  <c r="BO96" i="11"/>
  <c r="BR96" i="11" s="1"/>
  <c r="BN96" i="11"/>
  <c r="BQ96" i="11" s="1"/>
  <c r="BB96" i="11"/>
  <c r="AX96" i="11"/>
  <c r="BA96" i="11" s="1"/>
  <c r="AW96" i="11"/>
  <c r="AZ96" i="11" s="1"/>
  <c r="AV96" i="11"/>
  <c r="AY96" i="11" s="1"/>
  <c r="AJ96" i="11"/>
  <c r="AK96" i="11" s="1"/>
  <c r="AF96" i="11"/>
  <c r="AI96" i="11" s="1"/>
  <c r="AE96" i="11"/>
  <c r="AH96" i="11" s="1"/>
  <c r="AD96" i="11"/>
  <c r="AG96" i="11" s="1"/>
  <c r="R96" i="11"/>
  <c r="S96" i="11" s="1"/>
  <c r="N96" i="11"/>
  <c r="Q96" i="11" s="1"/>
  <c r="M96" i="11"/>
  <c r="P96" i="11" s="1"/>
  <c r="L96" i="11"/>
  <c r="O96" i="11" s="1"/>
  <c r="DC95" i="11"/>
  <c r="DA95" i="11"/>
  <c r="CL95" i="11"/>
  <c r="CM95" i="11" s="1"/>
  <c r="CH95" i="11"/>
  <c r="CK95" i="11" s="1"/>
  <c r="CG95" i="11"/>
  <c r="CJ95" i="11" s="1"/>
  <c r="CF95" i="11"/>
  <c r="CI95" i="11" s="1"/>
  <c r="BT95" i="11"/>
  <c r="BP95" i="11"/>
  <c r="BS95" i="11" s="1"/>
  <c r="BO95" i="11"/>
  <c r="BR95" i="11" s="1"/>
  <c r="BN95" i="11"/>
  <c r="BQ95" i="11" s="1"/>
  <c r="BB95" i="11"/>
  <c r="AX95" i="11"/>
  <c r="BA95" i="11" s="1"/>
  <c r="AW95" i="11"/>
  <c r="AZ95" i="11" s="1"/>
  <c r="AV95" i="11"/>
  <c r="AY95" i="11" s="1"/>
  <c r="AJ95" i="11"/>
  <c r="AF95" i="11"/>
  <c r="AI95" i="11" s="1"/>
  <c r="AE95" i="11"/>
  <c r="AH95" i="11" s="1"/>
  <c r="AD95" i="11"/>
  <c r="AG95" i="11" s="1"/>
  <c r="R95" i="11"/>
  <c r="N95" i="11"/>
  <c r="Q95" i="11" s="1"/>
  <c r="M95" i="11"/>
  <c r="P95" i="11" s="1"/>
  <c r="L95" i="11"/>
  <c r="O95" i="11" s="1"/>
  <c r="DC94" i="11"/>
  <c r="DA94" i="11"/>
  <c r="CL94" i="11"/>
  <c r="CM94" i="11" s="1"/>
  <c r="CH94" i="11"/>
  <c r="CK94" i="11" s="1"/>
  <c r="CG94" i="11"/>
  <c r="CJ94" i="11" s="1"/>
  <c r="CF94" i="11"/>
  <c r="CI94" i="11" s="1"/>
  <c r="BT94" i="11"/>
  <c r="BU94" i="11" s="1"/>
  <c r="BP94" i="11"/>
  <c r="BS94" i="11" s="1"/>
  <c r="BO94" i="11"/>
  <c r="BR94" i="11" s="1"/>
  <c r="BN94" i="11"/>
  <c r="BQ94" i="11" s="1"/>
  <c r="BB94" i="11"/>
  <c r="BC94" i="11" s="1"/>
  <c r="AX94" i="11"/>
  <c r="BA94" i="11" s="1"/>
  <c r="AW94" i="11"/>
  <c r="AZ94" i="11" s="1"/>
  <c r="AV94" i="11"/>
  <c r="AY94" i="11" s="1"/>
  <c r="AJ94" i="11"/>
  <c r="AK94" i="11" s="1"/>
  <c r="AF94" i="11"/>
  <c r="AI94" i="11" s="1"/>
  <c r="AE94" i="11"/>
  <c r="AH94" i="11" s="1"/>
  <c r="AD94" i="11"/>
  <c r="AG94" i="11" s="1"/>
  <c r="R94" i="11"/>
  <c r="S94" i="11" s="1"/>
  <c r="N94" i="11"/>
  <c r="Q94" i="11" s="1"/>
  <c r="M94" i="11"/>
  <c r="P94" i="11" s="1"/>
  <c r="L94" i="11"/>
  <c r="O94" i="11" s="1"/>
  <c r="DC93" i="11"/>
  <c r="DA93" i="11"/>
  <c r="CL93" i="11"/>
  <c r="CM93" i="11" s="1"/>
  <c r="CH93" i="11"/>
  <c r="CK93" i="11" s="1"/>
  <c r="CG93" i="11"/>
  <c r="CJ93" i="11" s="1"/>
  <c r="CF93" i="11"/>
  <c r="CI93" i="11" s="1"/>
  <c r="BT93" i="11"/>
  <c r="BP93" i="11"/>
  <c r="BS93" i="11" s="1"/>
  <c r="BO93" i="11"/>
  <c r="BR93" i="11" s="1"/>
  <c r="BN93" i="11"/>
  <c r="BQ93" i="11" s="1"/>
  <c r="BB93" i="11"/>
  <c r="AX93" i="11"/>
  <c r="BA93" i="11" s="1"/>
  <c r="AW93" i="11"/>
  <c r="AZ93" i="11" s="1"/>
  <c r="AV93" i="11"/>
  <c r="AY93" i="11" s="1"/>
  <c r="AJ93" i="11"/>
  <c r="AF93" i="11"/>
  <c r="AI93" i="11" s="1"/>
  <c r="AE93" i="11"/>
  <c r="AH93" i="11" s="1"/>
  <c r="AD93" i="11"/>
  <c r="AG93" i="11" s="1"/>
  <c r="R93" i="11"/>
  <c r="S93" i="11" s="1"/>
  <c r="N93" i="11"/>
  <c r="Q93" i="11" s="1"/>
  <c r="M93" i="11"/>
  <c r="P93" i="11" s="1"/>
  <c r="L93" i="11"/>
  <c r="O93" i="11" s="1"/>
  <c r="DC92" i="11"/>
  <c r="DA92" i="11"/>
  <c r="CL92" i="11"/>
  <c r="CM92" i="11" s="1"/>
  <c r="CH92" i="11"/>
  <c r="CK92" i="11" s="1"/>
  <c r="CG92" i="11"/>
  <c r="CJ92" i="11" s="1"/>
  <c r="CF92" i="11"/>
  <c r="CI92" i="11" s="1"/>
  <c r="BT92" i="11"/>
  <c r="BU92" i="11" s="1"/>
  <c r="BP92" i="11"/>
  <c r="BS92" i="11" s="1"/>
  <c r="BO92" i="11"/>
  <c r="BR92" i="11" s="1"/>
  <c r="BN92" i="11"/>
  <c r="BQ92" i="11" s="1"/>
  <c r="BB92" i="11"/>
  <c r="AX92" i="11"/>
  <c r="BA92" i="11" s="1"/>
  <c r="AW92" i="11"/>
  <c r="AZ92" i="11" s="1"/>
  <c r="AV92" i="11"/>
  <c r="AY92" i="11" s="1"/>
  <c r="AJ92" i="11"/>
  <c r="AK92" i="11" s="1"/>
  <c r="AF92" i="11"/>
  <c r="AI92" i="11" s="1"/>
  <c r="AE92" i="11"/>
  <c r="AH92" i="11" s="1"/>
  <c r="AD92" i="11"/>
  <c r="AG92" i="11" s="1"/>
  <c r="R92" i="11"/>
  <c r="S92" i="11" s="1"/>
  <c r="N92" i="11"/>
  <c r="Q92" i="11" s="1"/>
  <c r="M92" i="11"/>
  <c r="P92" i="11" s="1"/>
  <c r="L92" i="11"/>
  <c r="O92" i="11" s="1"/>
  <c r="DC90" i="11"/>
  <c r="DA90" i="11"/>
  <c r="DI90" i="11" s="1"/>
  <c r="DK90" i="11" s="1"/>
  <c r="DL90" i="11" s="1"/>
  <c r="CL90" i="11"/>
  <c r="CM90" i="11" s="1"/>
  <c r="CH90" i="11"/>
  <c r="CK90" i="11" s="1"/>
  <c r="CG90" i="11"/>
  <c r="CJ90" i="11" s="1"/>
  <c r="CF90" i="11"/>
  <c r="CI90" i="11" s="1"/>
  <c r="BT90" i="11"/>
  <c r="BU90" i="11" s="1"/>
  <c r="BP90" i="11"/>
  <c r="BS90" i="11" s="1"/>
  <c r="BO90" i="11"/>
  <c r="BR90" i="11" s="1"/>
  <c r="BN90" i="11"/>
  <c r="BQ90" i="11" s="1"/>
  <c r="BB90" i="11"/>
  <c r="BC90" i="11" s="1"/>
  <c r="AX90" i="11"/>
  <c r="BA90" i="11" s="1"/>
  <c r="AW90" i="11"/>
  <c r="AZ90" i="11" s="1"/>
  <c r="AV90" i="11"/>
  <c r="AY90" i="11" s="1"/>
  <c r="AJ90" i="11"/>
  <c r="AF90" i="11"/>
  <c r="AI90" i="11" s="1"/>
  <c r="AE90" i="11"/>
  <c r="AH90" i="11" s="1"/>
  <c r="AD90" i="11"/>
  <c r="AG90" i="11" s="1"/>
  <c r="R90" i="11"/>
  <c r="N90" i="11"/>
  <c r="Q90" i="11" s="1"/>
  <c r="M90" i="11"/>
  <c r="P90" i="11" s="1"/>
  <c r="L90" i="11"/>
  <c r="O90" i="11" s="1"/>
  <c r="DC89" i="11"/>
  <c r="DA89" i="11"/>
  <c r="CL89" i="11"/>
  <c r="CM89" i="11" s="1"/>
  <c r="CH89" i="11"/>
  <c r="CK89" i="11" s="1"/>
  <c r="CG89" i="11"/>
  <c r="CJ89" i="11" s="1"/>
  <c r="CF89" i="11"/>
  <c r="CI89" i="11" s="1"/>
  <c r="BT89" i="11"/>
  <c r="BI89" i="11" s="1"/>
  <c r="BP89" i="11"/>
  <c r="BS89" i="11" s="1"/>
  <c r="BO89" i="11"/>
  <c r="BR89" i="11" s="1"/>
  <c r="BN89" i="11"/>
  <c r="BQ89" i="11" s="1"/>
  <c r="BB89" i="11"/>
  <c r="BC89" i="11" s="1"/>
  <c r="AX89" i="11"/>
  <c r="BA89" i="11" s="1"/>
  <c r="AW89" i="11"/>
  <c r="AZ89" i="11" s="1"/>
  <c r="AV89" i="11"/>
  <c r="AY89" i="11" s="1"/>
  <c r="AQ89" i="11"/>
  <c r="AJ89" i="11"/>
  <c r="AK89" i="11" s="1"/>
  <c r="AF89" i="11"/>
  <c r="AI89" i="11" s="1"/>
  <c r="AE89" i="11"/>
  <c r="AH89" i="11" s="1"/>
  <c r="AD89" i="11"/>
  <c r="AG89" i="11" s="1"/>
  <c r="R89" i="11"/>
  <c r="N89" i="11"/>
  <c r="Q89" i="11" s="1"/>
  <c r="M89" i="11"/>
  <c r="P89" i="11" s="1"/>
  <c r="L89" i="11"/>
  <c r="O89" i="11" s="1"/>
  <c r="DC88" i="11"/>
  <c r="DA88" i="11"/>
  <c r="CL88" i="11"/>
  <c r="CM88" i="11" s="1"/>
  <c r="CH88" i="11"/>
  <c r="CK88" i="11" s="1"/>
  <c r="CG88" i="11"/>
  <c r="CJ88" i="11" s="1"/>
  <c r="CF88" i="11"/>
  <c r="CI88" i="11" s="1"/>
  <c r="BT88" i="11"/>
  <c r="BP88" i="11"/>
  <c r="BS88" i="11" s="1"/>
  <c r="BO88" i="11"/>
  <c r="BR88" i="11" s="1"/>
  <c r="BN88" i="11"/>
  <c r="BQ88" i="11" s="1"/>
  <c r="BB88" i="11"/>
  <c r="BC88" i="11" s="1"/>
  <c r="AX88" i="11"/>
  <c r="BA88" i="11" s="1"/>
  <c r="AW88" i="11"/>
  <c r="AZ88" i="11" s="1"/>
  <c r="AV88" i="11"/>
  <c r="AY88" i="11" s="1"/>
  <c r="AJ88" i="11"/>
  <c r="AF88" i="11"/>
  <c r="AI88" i="11" s="1"/>
  <c r="AE88" i="11"/>
  <c r="AH88" i="11" s="1"/>
  <c r="AD88" i="11"/>
  <c r="AG88" i="11" s="1"/>
  <c r="R88" i="11"/>
  <c r="G88" i="11" s="1"/>
  <c r="N88" i="11"/>
  <c r="Q88" i="11" s="1"/>
  <c r="M88" i="11"/>
  <c r="P88" i="11" s="1"/>
  <c r="L88" i="11"/>
  <c r="O88" i="11" s="1"/>
  <c r="DC87" i="11"/>
  <c r="DA87" i="11"/>
  <c r="DI87" i="11" s="1"/>
  <c r="DJ87" i="11" s="1"/>
  <c r="CL87" i="11"/>
  <c r="CM87" i="11" s="1"/>
  <c r="CH87" i="11"/>
  <c r="CK87" i="11" s="1"/>
  <c r="CG87" i="11"/>
  <c r="CJ87" i="11" s="1"/>
  <c r="CF87" i="11"/>
  <c r="CI87" i="11" s="1"/>
  <c r="BT87" i="11"/>
  <c r="BP87" i="11"/>
  <c r="BS87" i="11" s="1"/>
  <c r="BO87" i="11"/>
  <c r="BR87" i="11" s="1"/>
  <c r="BN87" i="11"/>
  <c r="BQ87" i="11" s="1"/>
  <c r="BB87" i="11"/>
  <c r="AX87" i="11"/>
  <c r="BA87" i="11" s="1"/>
  <c r="AW87" i="11"/>
  <c r="AZ87" i="11" s="1"/>
  <c r="AV87" i="11"/>
  <c r="AY87" i="11" s="1"/>
  <c r="AJ87" i="11"/>
  <c r="AK87" i="11" s="1"/>
  <c r="AF87" i="11"/>
  <c r="AI87" i="11" s="1"/>
  <c r="AE87" i="11"/>
  <c r="AH87" i="11" s="1"/>
  <c r="AD87" i="11"/>
  <c r="AG87" i="11" s="1"/>
  <c r="R87" i="11"/>
  <c r="S87" i="11" s="1"/>
  <c r="N87" i="11"/>
  <c r="Q87" i="11" s="1"/>
  <c r="M87" i="11"/>
  <c r="P87" i="11" s="1"/>
  <c r="L87" i="11"/>
  <c r="O87" i="11" s="1"/>
  <c r="DC86" i="11"/>
  <c r="DA86" i="11"/>
  <c r="CL86" i="11"/>
  <c r="CM86" i="11" s="1"/>
  <c r="CH86" i="11"/>
  <c r="CK86" i="11" s="1"/>
  <c r="CG86" i="11"/>
  <c r="CJ86" i="11" s="1"/>
  <c r="CF86" i="11"/>
  <c r="CI86" i="11" s="1"/>
  <c r="BT86" i="11"/>
  <c r="BU86" i="11" s="1"/>
  <c r="BP86" i="11"/>
  <c r="BS86" i="11" s="1"/>
  <c r="BO86" i="11"/>
  <c r="BR86" i="11" s="1"/>
  <c r="BN86" i="11"/>
  <c r="BQ86" i="11" s="1"/>
  <c r="BB86" i="11"/>
  <c r="AX86" i="11"/>
  <c r="BA86" i="11" s="1"/>
  <c r="AW86" i="11"/>
  <c r="AZ86" i="11" s="1"/>
  <c r="AV86" i="11"/>
  <c r="AY86" i="11" s="1"/>
  <c r="AJ86" i="11"/>
  <c r="AK86" i="11" s="1"/>
  <c r="AF86" i="11"/>
  <c r="AI86" i="11" s="1"/>
  <c r="AE86" i="11"/>
  <c r="AH86" i="11" s="1"/>
  <c r="AD86" i="11"/>
  <c r="AG86" i="11" s="1"/>
  <c r="R86" i="11"/>
  <c r="N86" i="11"/>
  <c r="Q86" i="11" s="1"/>
  <c r="M86" i="11"/>
  <c r="P86" i="11" s="1"/>
  <c r="L86" i="11"/>
  <c r="O86" i="11" s="1"/>
  <c r="DC85" i="11"/>
  <c r="DA85" i="11"/>
  <c r="CL85" i="11"/>
  <c r="CM85" i="11" s="1"/>
  <c r="CH85" i="11"/>
  <c r="CK85" i="11" s="1"/>
  <c r="CG85" i="11"/>
  <c r="CJ85" i="11" s="1"/>
  <c r="CF85" i="11"/>
  <c r="CI85" i="11" s="1"/>
  <c r="BT85" i="11"/>
  <c r="BU85" i="11" s="1"/>
  <c r="BP85" i="11"/>
  <c r="BS85" i="11" s="1"/>
  <c r="BO85" i="11"/>
  <c r="BR85" i="11" s="1"/>
  <c r="BN85" i="11"/>
  <c r="BQ85" i="11" s="1"/>
  <c r="BB85" i="11"/>
  <c r="AX85" i="11"/>
  <c r="BA85" i="11" s="1"/>
  <c r="AW85" i="11"/>
  <c r="AZ85" i="11" s="1"/>
  <c r="AV85" i="11"/>
  <c r="AY85" i="11" s="1"/>
  <c r="AJ85" i="11"/>
  <c r="AK85" i="11" s="1"/>
  <c r="AF85" i="11"/>
  <c r="AI85" i="11" s="1"/>
  <c r="AE85" i="11"/>
  <c r="AH85" i="11" s="1"/>
  <c r="AD85" i="11"/>
  <c r="AG85" i="11" s="1"/>
  <c r="R85" i="11"/>
  <c r="N85" i="11"/>
  <c r="Q85" i="11" s="1"/>
  <c r="M85" i="11"/>
  <c r="P85" i="11" s="1"/>
  <c r="L85" i="11"/>
  <c r="O85" i="11" s="1"/>
  <c r="DC84" i="11"/>
  <c r="DA84" i="11"/>
  <c r="CL84" i="11"/>
  <c r="CM84" i="11" s="1"/>
  <c r="CH84" i="11"/>
  <c r="CK84" i="11" s="1"/>
  <c r="CG84" i="11"/>
  <c r="CJ84" i="11" s="1"/>
  <c r="CF84" i="11"/>
  <c r="CI84" i="11" s="1"/>
  <c r="BT84" i="11"/>
  <c r="BU84" i="11" s="1"/>
  <c r="BP84" i="11"/>
  <c r="BS84" i="11" s="1"/>
  <c r="BO84" i="11"/>
  <c r="BR84" i="11" s="1"/>
  <c r="BN84" i="11"/>
  <c r="BQ84" i="11" s="1"/>
  <c r="BB84" i="11"/>
  <c r="AX84" i="11"/>
  <c r="BA84" i="11" s="1"/>
  <c r="AW84" i="11"/>
  <c r="AZ84" i="11" s="1"/>
  <c r="AV84" i="11"/>
  <c r="AY84" i="11" s="1"/>
  <c r="AJ84" i="11"/>
  <c r="Y84" i="11" s="1"/>
  <c r="AF84" i="11"/>
  <c r="AI84" i="11" s="1"/>
  <c r="AE84" i="11"/>
  <c r="AH84" i="11" s="1"/>
  <c r="AD84" i="11"/>
  <c r="AG84" i="11" s="1"/>
  <c r="R84" i="11"/>
  <c r="G84" i="11" s="1"/>
  <c r="N84" i="11"/>
  <c r="Q84" i="11" s="1"/>
  <c r="M84" i="11"/>
  <c r="P84" i="11" s="1"/>
  <c r="L84" i="11"/>
  <c r="O84" i="11" s="1"/>
  <c r="DC83" i="11"/>
  <c r="DA83" i="11"/>
  <c r="CL83" i="11"/>
  <c r="CM83" i="11" s="1"/>
  <c r="CH83" i="11"/>
  <c r="CK83" i="11" s="1"/>
  <c r="CG83" i="11"/>
  <c r="CJ83" i="11" s="1"/>
  <c r="CF83" i="11"/>
  <c r="CI83" i="11" s="1"/>
  <c r="BT83" i="11"/>
  <c r="BP83" i="11"/>
  <c r="BS83" i="11" s="1"/>
  <c r="BO83" i="11"/>
  <c r="BR83" i="11" s="1"/>
  <c r="BN83" i="11"/>
  <c r="BQ83" i="11" s="1"/>
  <c r="BB83" i="11"/>
  <c r="AX83" i="11"/>
  <c r="BA83" i="11" s="1"/>
  <c r="AW83" i="11"/>
  <c r="AZ83" i="11" s="1"/>
  <c r="AV83" i="11"/>
  <c r="AY83" i="11" s="1"/>
  <c r="AJ83" i="11"/>
  <c r="AK83" i="11" s="1"/>
  <c r="AF83" i="11"/>
  <c r="AI83" i="11" s="1"/>
  <c r="AE83" i="11"/>
  <c r="AH83" i="11" s="1"/>
  <c r="AD83" i="11"/>
  <c r="AG83" i="11" s="1"/>
  <c r="R83" i="11"/>
  <c r="N83" i="11"/>
  <c r="Q83" i="11" s="1"/>
  <c r="M83" i="11"/>
  <c r="P83" i="11" s="1"/>
  <c r="L83" i="11"/>
  <c r="O83" i="11" s="1"/>
  <c r="DC82" i="11"/>
  <c r="DA82" i="11"/>
  <c r="CL82" i="11"/>
  <c r="CM82" i="11" s="1"/>
  <c r="CH82" i="11"/>
  <c r="CK82" i="11" s="1"/>
  <c r="CG82" i="11"/>
  <c r="CJ82" i="11" s="1"/>
  <c r="CF82" i="11"/>
  <c r="CI82" i="11" s="1"/>
  <c r="BT82" i="11"/>
  <c r="BU82" i="11" s="1"/>
  <c r="BP82" i="11"/>
  <c r="BS82" i="11" s="1"/>
  <c r="BO82" i="11"/>
  <c r="BR82" i="11" s="1"/>
  <c r="BN82" i="11"/>
  <c r="BQ82" i="11" s="1"/>
  <c r="BB82" i="11"/>
  <c r="AX82" i="11"/>
  <c r="BA82" i="11" s="1"/>
  <c r="AW82" i="11"/>
  <c r="AZ82" i="11" s="1"/>
  <c r="AV82" i="11"/>
  <c r="AY82" i="11" s="1"/>
  <c r="AJ82" i="11"/>
  <c r="AK82" i="11" s="1"/>
  <c r="AF82" i="11"/>
  <c r="AI82" i="11" s="1"/>
  <c r="AE82" i="11"/>
  <c r="AH82" i="11" s="1"/>
  <c r="AD82" i="11"/>
  <c r="AG82" i="11" s="1"/>
  <c r="R82" i="11"/>
  <c r="N82" i="11"/>
  <c r="Q82" i="11" s="1"/>
  <c r="M82" i="11"/>
  <c r="P82" i="11" s="1"/>
  <c r="L82" i="11"/>
  <c r="O82" i="11" s="1"/>
  <c r="DC81" i="11"/>
  <c r="DA81" i="11"/>
  <c r="CL81" i="11"/>
  <c r="CH81" i="11"/>
  <c r="CK81" i="11" s="1"/>
  <c r="CG81" i="11"/>
  <c r="CJ81" i="11" s="1"/>
  <c r="CF81" i="11"/>
  <c r="CI81" i="11" s="1"/>
  <c r="BT81" i="11"/>
  <c r="BU81" i="11" s="1"/>
  <c r="BP81" i="11"/>
  <c r="BS81" i="11" s="1"/>
  <c r="BO81" i="11"/>
  <c r="BR81" i="11" s="1"/>
  <c r="BN81" i="11"/>
  <c r="BQ81" i="11" s="1"/>
  <c r="BB81" i="11"/>
  <c r="BC81" i="11" s="1"/>
  <c r="AX81" i="11"/>
  <c r="BA81" i="11" s="1"/>
  <c r="AW81" i="11"/>
  <c r="AZ81" i="11" s="1"/>
  <c r="AV81" i="11"/>
  <c r="AY81" i="11" s="1"/>
  <c r="AJ81" i="11"/>
  <c r="AK81" i="11" s="1"/>
  <c r="AF81" i="11"/>
  <c r="AI81" i="11" s="1"/>
  <c r="AE81" i="11"/>
  <c r="AH81" i="11" s="1"/>
  <c r="AD81" i="11"/>
  <c r="AG81" i="11" s="1"/>
  <c r="R81" i="11"/>
  <c r="N81" i="11"/>
  <c r="Q81" i="11" s="1"/>
  <c r="M81" i="11"/>
  <c r="P81" i="11" s="1"/>
  <c r="L81" i="11"/>
  <c r="O81" i="11" s="1"/>
  <c r="DC80" i="11"/>
  <c r="DA80" i="11"/>
  <c r="CL80" i="11"/>
  <c r="CM80" i="11" s="1"/>
  <c r="CH80" i="11"/>
  <c r="CK80" i="11" s="1"/>
  <c r="CG80" i="11"/>
  <c r="CJ80" i="11" s="1"/>
  <c r="CF80" i="11"/>
  <c r="CI80" i="11" s="1"/>
  <c r="BT80" i="11"/>
  <c r="BI80" i="11" s="1"/>
  <c r="BP80" i="11"/>
  <c r="BS80" i="11" s="1"/>
  <c r="BO80" i="11"/>
  <c r="BR80" i="11" s="1"/>
  <c r="BN80" i="11"/>
  <c r="BQ80" i="11" s="1"/>
  <c r="BB80" i="11"/>
  <c r="AQ80" i="11" s="1"/>
  <c r="AX80" i="11"/>
  <c r="BA80" i="11" s="1"/>
  <c r="AW80" i="11"/>
  <c r="AZ80" i="11" s="1"/>
  <c r="AV80" i="11"/>
  <c r="AY80" i="11" s="1"/>
  <c r="AJ80" i="11"/>
  <c r="AK80" i="11" s="1"/>
  <c r="AF80" i="11"/>
  <c r="AI80" i="11" s="1"/>
  <c r="AE80" i="11"/>
  <c r="AH80" i="11" s="1"/>
  <c r="AD80" i="11"/>
  <c r="AG80" i="11" s="1"/>
  <c r="R80" i="11"/>
  <c r="S80" i="11" s="1"/>
  <c r="N80" i="11"/>
  <c r="Q80" i="11" s="1"/>
  <c r="M80" i="11"/>
  <c r="P80" i="11" s="1"/>
  <c r="L80" i="11"/>
  <c r="O80" i="11" s="1"/>
  <c r="DC79" i="11"/>
  <c r="DA79" i="11"/>
  <c r="CL79" i="11"/>
  <c r="CM79" i="11" s="1"/>
  <c r="CH79" i="11"/>
  <c r="CK79" i="11" s="1"/>
  <c r="CG79" i="11"/>
  <c r="CJ79" i="11" s="1"/>
  <c r="CF79" i="11"/>
  <c r="CI79" i="11" s="1"/>
  <c r="BT79" i="11"/>
  <c r="BP79" i="11"/>
  <c r="BS79" i="11" s="1"/>
  <c r="BO79" i="11"/>
  <c r="BR79" i="11" s="1"/>
  <c r="BN79" i="11"/>
  <c r="BQ79" i="11" s="1"/>
  <c r="BB79" i="11"/>
  <c r="AX79" i="11"/>
  <c r="BA79" i="11" s="1"/>
  <c r="AW79" i="11"/>
  <c r="AZ79" i="11" s="1"/>
  <c r="AV79" i="11"/>
  <c r="AY79" i="11" s="1"/>
  <c r="AJ79" i="11"/>
  <c r="AK79" i="11" s="1"/>
  <c r="AF79" i="11"/>
  <c r="AI79" i="11" s="1"/>
  <c r="AE79" i="11"/>
  <c r="AH79" i="11" s="1"/>
  <c r="AD79" i="11"/>
  <c r="AG79" i="11" s="1"/>
  <c r="Y79" i="11"/>
  <c r="R79" i="11"/>
  <c r="G79" i="11" s="1"/>
  <c r="N79" i="11"/>
  <c r="Q79" i="11" s="1"/>
  <c r="M79" i="11"/>
  <c r="P79" i="11" s="1"/>
  <c r="L79" i="11"/>
  <c r="O79" i="11" s="1"/>
  <c r="CL78" i="11"/>
  <c r="CM78" i="11" s="1"/>
  <c r="CH78" i="11"/>
  <c r="CK78" i="11" s="1"/>
  <c r="CG78" i="11"/>
  <c r="CJ78" i="11" s="1"/>
  <c r="CF78" i="11"/>
  <c r="CI78" i="11" s="1"/>
  <c r="BT78" i="11"/>
  <c r="BP78" i="11"/>
  <c r="BS78" i="11" s="1"/>
  <c r="BO78" i="11"/>
  <c r="BR78" i="11" s="1"/>
  <c r="BN78" i="11"/>
  <c r="BQ78" i="11" s="1"/>
  <c r="BB78" i="11"/>
  <c r="BC78" i="11" s="1"/>
  <c r="AX78" i="11"/>
  <c r="BA78" i="11" s="1"/>
  <c r="AW78" i="11"/>
  <c r="AZ78" i="11" s="1"/>
  <c r="AV78" i="11"/>
  <c r="AY78" i="11" s="1"/>
  <c r="AJ78" i="11"/>
  <c r="AK78" i="11" s="1"/>
  <c r="AF78" i="11"/>
  <c r="AI78" i="11" s="1"/>
  <c r="AE78" i="11"/>
  <c r="AH78" i="11" s="1"/>
  <c r="AD78" i="11"/>
  <c r="AG78" i="11" s="1"/>
  <c r="R78" i="11"/>
  <c r="N78" i="11"/>
  <c r="Q78" i="11" s="1"/>
  <c r="M78" i="11"/>
  <c r="P78" i="11" s="1"/>
  <c r="L78" i="11"/>
  <c r="O78" i="11" s="1"/>
  <c r="CL77" i="11"/>
  <c r="CM77" i="11" s="1"/>
  <c r="CH77" i="11"/>
  <c r="CK77" i="11" s="1"/>
  <c r="CG77" i="11"/>
  <c r="CJ77" i="11" s="1"/>
  <c r="CF77" i="11"/>
  <c r="CI77" i="11" s="1"/>
  <c r="BT77" i="11"/>
  <c r="BU77" i="11" s="1"/>
  <c r="BP77" i="11"/>
  <c r="BS77" i="11" s="1"/>
  <c r="BO77" i="11"/>
  <c r="BR77" i="11" s="1"/>
  <c r="BN77" i="11"/>
  <c r="BQ77" i="11" s="1"/>
  <c r="BB77" i="11"/>
  <c r="AX77" i="11"/>
  <c r="BA77" i="11" s="1"/>
  <c r="AW77" i="11"/>
  <c r="AZ77" i="11" s="1"/>
  <c r="AV77" i="11"/>
  <c r="AY77" i="11" s="1"/>
  <c r="AJ77" i="11"/>
  <c r="AK77" i="11" s="1"/>
  <c r="AF77" i="11"/>
  <c r="AI77" i="11" s="1"/>
  <c r="AE77" i="11"/>
  <c r="AH77" i="11" s="1"/>
  <c r="AD77" i="11"/>
  <c r="AG77" i="11" s="1"/>
  <c r="R77" i="11"/>
  <c r="N77" i="11"/>
  <c r="Q77" i="11" s="1"/>
  <c r="M77" i="11"/>
  <c r="P77" i="11" s="1"/>
  <c r="L77" i="11"/>
  <c r="O77" i="11" s="1"/>
  <c r="CL76" i="11"/>
  <c r="CM76" i="11" s="1"/>
  <c r="CH76" i="11"/>
  <c r="CK76" i="11" s="1"/>
  <c r="CG76" i="11"/>
  <c r="CJ76" i="11" s="1"/>
  <c r="CF76" i="11"/>
  <c r="CI76" i="11" s="1"/>
  <c r="BT76" i="11"/>
  <c r="BU76" i="11" s="1"/>
  <c r="BP76" i="11"/>
  <c r="BS76" i="11" s="1"/>
  <c r="BO76" i="11"/>
  <c r="BR76" i="11" s="1"/>
  <c r="BN76" i="11"/>
  <c r="BQ76" i="11" s="1"/>
  <c r="BB76" i="11"/>
  <c r="BC76" i="11" s="1"/>
  <c r="AX76" i="11"/>
  <c r="BA76" i="11" s="1"/>
  <c r="AW76" i="11"/>
  <c r="AZ76" i="11" s="1"/>
  <c r="AV76" i="11"/>
  <c r="AY76" i="11" s="1"/>
  <c r="AJ76" i="11"/>
  <c r="AK76" i="11" s="1"/>
  <c r="AF76" i="11"/>
  <c r="AI76" i="11" s="1"/>
  <c r="AE76" i="11"/>
  <c r="AH76" i="11" s="1"/>
  <c r="AD76" i="11"/>
  <c r="AG76" i="11" s="1"/>
  <c r="R76" i="11"/>
  <c r="N76" i="11"/>
  <c r="Q76" i="11" s="1"/>
  <c r="M76" i="11"/>
  <c r="P76" i="11" s="1"/>
  <c r="L76" i="11"/>
  <c r="O76" i="11" s="1"/>
  <c r="CL75" i="11"/>
  <c r="CH75" i="11"/>
  <c r="CK75" i="11" s="1"/>
  <c r="CG75" i="11"/>
  <c r="CJ75" i="11" s="1"/>
  <c r="CF75" i="11"/>
  <c r="CI75" i="11" s="1"/>
  <c r="BT75" i="11"/>
  <c r="BU75" i="11" s="1"/>
  <c r="BP75" i="11"/>
  <c r="BS75" i="11" s="1"/>
  <c r="BO75" i="11"/>
  <c r="BR75" i="11" s="1"/>
  <c r="BN75" i="11"/>
  <c r="BQ75" i="11" s="1"/>
  <c r="BB75" i="11"/>
  <c r="AX75" i="11"/>
  <c r="BA75" i="11" s="1"/>
  <c r="AW75" i="11"/>
  <c r="AZ75" i="11" s="1"/>
  <c r="AV75" i="11"/>
  <c r="AY75" i="11" s="1"/>
  <c r="AJ75" i="11"/>
  <c r="AK75" i="11" s="1"/>
  <c r="AF75" i="11"/>
  <c r="AI75" i="11" s="1"/>
  <c r="AE75" i="11"/>
  <c r="AH75" i="11" s="1"/>
  <c r="AD75" i="11"/>
  <c r="AG75" i="11" s="1"/>
  <c r="R75" i="11"/>
  <c r="S75" i="11" s="1"/>
  <c r="N75" i="11"/>
  <c r="Q75" i="11" s="1"/>
  <c r="M75" i="11"/>
  <c r="P75" i="11" s="1"/>
  <c r="L75" i="11"/>
  <c r="O75" i="11" s="1"/>
  <c r="CL74" i="11"/>
  <c r="CM74" i="11" s="1"/>
  <c r="CH74" i="11"/>
  <c r="CK74" i="11" s="1"/>
  <c r="CG74" i="11"/>
  <c r="CJ74" i="11" s="1"/>
  <c r="CF74" i="11"/>
  <c r="CI74" i="11" s="1"/>
  <c r="BT74" i="11"/>
  <c r="BP74" i="11"/>
  <c r="BS74" i="11" s="1"/>
  <c r="BO74" i="11"/>
  <c r="BR74" i="11" s="1"/>
  <c r="BN74" i="11"/>
  <c r="BQ74" i="11" s="1"/>
  <c r="BB74" i="11"/>
  <c r="BC74" i="11" s="1"/>
  <c r="AX74" i="11"/>
  <c r="BA74" i="11" s="1"/>
  <c r="AW74" i="11"/>
  <c r="AZ74" i="11" s="1"/>
  <c r="AV74" i="11"/>
  <c r="AY74" i="11" s="1"/>
  <c r="AJ74" i="11"/>
  <c r="AF74" i="11"/>
  <c r="AI74" i="11" s="1"/>
  <c r="AE74" i="11"/>
  <c r="AH74" i="11" s="1"/>
  <c r="AD74" i="11"/>
  <c r="AG74" i="11" s="1"/>
  <c r="R74" i="11"/>
  <c r="N74" i="11"/>
  <c r="Q74" i="11" s="1"/>
  <c r="M74" i="11"/>
  <c r="P74" i="11" s="1"/>
  <c r="L74" i="11"/>
  <c r="O74" i="11" s="1"/>
  <c r="CL73" i="11"/>
  <c r="CM73" i="11" s="1"/>
  <c r="CH73" i="11"/>
  <c r="CK73" i="11" s="1"/>
  <c r="CG73" i="11"/>
  <c r="CJ73" i="11" s="1"/>
  <c r="CF73" i="11"/>
  <c r="CI73" i="11" s="1"/>
  <c r="BT73" i="11"/>
  <c r="BP73" i="11"/>
  <c r="BS73" i="11" s="1"/>
  <c r="BO73" i="11"/>
  <c r="BR73" i="11" s="1"/>
  <c r="BN73" i="11"/>
  <c r="BQ73" i="11" s="1"/>
  <c r="BB73" i="11"/>
  <c r="AX73" i="11"/>
  <c r="BA73" i="11" s="1"/>
  <c r="AW73" i="11"/>
  <c r="AZ73" i="11" s="1"/>
  <c r="AV73" i="11"/>
  <c r="AY73" i="11" s="1"/>
  <c r="AJ73" i="11"/>
  <c r="AK73" i="11" s="1"/>
  <c r="AF73" i="11"/>
  <c r="AI73" i="11" s="1"/>
  <c r="AE73" i="11"/>
  <c r="AH73" i="11" s="1"/>
  <c r="AD73" i="11"/>
  <c r="AG73" i="11" s="1"/>
  <c r="R73" i="11"/>
  <c r="G73" i="11" s="1"/>
  <c r="N73" i="11"/>
  <c r="Q73" i="11" s="1"/>
  <c r="M73" i="11"/>
  <c r="P73" i="11" s="1"/>
  <c r="L73" i="11"/>
  <c r="O73" i="11" s="1"/>
  <c r="CL72" i="11"/>
  <c r="CM72" i="11" s="1"/>
  <c r="CH72" i="11"/>
  <c r="CK72" i="11" s="1"/>
  <c r="CG72" i="11"/>
  <c r="CJ72" i="11" s="1"/>
  <c r="CF72" i="11"/>
  <c r="CI72" i="11" s="1"/>
  <c r="BT72" i="11"/>
  <c r="BI72" i="11" s="1"/>
  <c r="BP72" i="11"/>
  <c r="BS72" i="11" s="1"/>
  <c r="BO72" i="11"/>
  <c r="BR72" i="11" s="1"/>
  <c r="BN72" i="11"/>
  <c r="BQ72" i="11" s="1"/>
  <c r="BB72" i="11"/>
  <c r="AX72" i="11"/>
  <c r="BA72" i="11" s="1"/>
  <c r="AW72" i="11"/>
  <c r="AZ72" i="11" s="1"/>
  <c r="AV72" i="11"/>
  <c r="AY72" i="11" s="1"/>
  <c r="AJ72" i="11"/>
  <c r="AK72" i="11" s="1"/>
  <c r="AF72" i="11"/>
  <c r="AI72" i="11" s="1"/>
  <c r="AE72" i="11"/>
  <c r="AH72" i="11" s="1"/>
  <c r="AD72" i="11"/>
  <c r="AG72" i="11" s="1"/>
  <c r="R72" i="11"/>
  <c r="N72" i="11"/>
  <c r="Q72" i="11" s="1"/>
  <c r="M72" i="11"/>
  <c r="P72" i="11" s="1"/>
  <c r="L72" i="11"/>
  <c r="O72" i="11" s="1"/>
  <c r="CL71" i="11"/>
  <c r="CM71" i="11" s="1"/>
  <c r="CH71" i="11"/>
  <c r="CK71" i="11" s="1"/>
  <c r="CG71" i="11"/>
  <c r="CJ71" i="11" s="1"/>
  <c r="CF71" i="11"/>
  <c r="CI71" i="11" s="1"/>
  <c r="BT71" i="11"/>
  <c r="BU71" i="11" s="1"/>
  <c r="BP71" i="11"/>
  <c r="BS71" i="11" s="1"/>
  <c r="BO71" i="11"/>
  <c r="BR71" i="11" s="1"/>
  <c r="BN71" i="11"/>
  <c r="BQ71" i="11" s="1"/>
  <c r="BB71" i="11"/>
  <c r="AX71" i="11"/>
  <c r="BA71" i="11" s="1"/>
  <c r="AW71" i="11"/>
  <c r="AZ71" i="11" s="1"/>
  <c r="AV71" i="11"/>
  <c r="AY71" i="11" s="1"/>
  <c r="AJ71" i="11"/>
  <c r="AK71" i="11" s="1"/>
  <c r="AF71" i="11"/>
  <c r="AI71" i="11" s="1"/>
  <c r="AE71" i="11"/>
  <c r="AH71" i="11" s="1"/>
  <c r="AD71" i="11"/>
  <c r="AG71" i="11" s="1"/>
  <c r="R71" i="11"/>
  <c r="S71" i="11" s="1"/>
  <c r="N71" i="11"/>
  <c r="Q71" i="11" s="1"/>
  <c r="M71" i="11"/>
  <c r="P71" i="11" s="1"/>
  <c r="L71" i="11"/>
  <c r="O71" i="11" s="1"/>
  <c r="CL70" i="11"/>
  <c r="CM70" i="11" s="1"/>
  <c r="CH70" i="11"/>
  <c r="CK70" i="11" s="1"/>
  <c r="CG70" i="11"/>
  <c r="CJ70" i="11" s="1"/>
  <c r="CF70" i="11"/>
  <c r="CI70" i="11" s="1"/>
  <c r="BT70" i="11"/>
  <c r="BU70" i="11" s="1"/>
  <c r="BP70" i="11"/>
  <c r="BS70" i="11" s="1"/>
  <c r="BO70" i="11"/>
  <c r="BR70" i="11" s="1"/>
  <c r="BN70" i="11"/>
  <c r="BQ70" i="11" s="1"/>
  <c r="BB70" i="11"/>
  <c r="AX70" i="11"/>
  <c r="BA70" i="11" s="1"/>
  <c r="AW70" i="11"/>
  <c r="AZ70" i="11" s="1"/>
  <c r="AV70" i="11"/>
  <c r="AY70" i="11" s="1"/>
  <c r="AJ70" i="11"/>
  <c r="AK70" i="11" s="1"/>
  <c r="AF70" i="11"/>
  <c r="AI70" i="11" s="1"/>
  <c r="AE70" i="11"/>
  <c r="AH70" i="11" s="1"/>
  <c r="AD70" i="11"/>
  <c r="AG70" i="11" s="1"/>
  <c r="R70" i="11"/>
  <c r="N70" i="11"/>
  <c r="Q70" i="11" s="1"/>
  <c r="M70" i="11"/>
  <c r="P70" i="11" s="1"/>
  <c r="L70" i="11"/>
  <c r="O70" i="11" s="1"/>
  <c r="CL69" i="11"/>
  <c r="CM69" i="11" s="1"/>
  <c r="CH69" i="11"/>
  <c r="CK69" i="11" s="1"/>
  <c r="CG69" i="11"/>
  <c r="CJ69" i="11" s="1"/>
  <c r="CF69" i="11"/>
  <c r="CI69" i="11" s="1"/>
  <c r="BT69" i="11"/>
  <c r="BU69" i="11" s="1"/>
  <c r="BP69" i="11"/>
  <c r="BS69" i="11" s="1"/>
  <c r="BO69" i="11"/>
  <c r="BR69" i="11" s="1"/>
  <c r="BN69" i="11"/>
  <c r="BQ69" i="11" s="1"/>
  <c r="BB69" i="11"/>
  <c r="AX69" i="11"/>
  <c r="BA69" i="11" s="1"/>
  <c r="AW69" i="11"/>
  <c r="AZ69" i="11" s="1"/>
  <c r="AV69" i="11"/>
  <c r="AY69" i="11" s="1"/>
  <c r="AJ69" i="11"/>
  <c r="AK69" i="11" s="1"/>
  <c r="AF69" i="11"/>
  <c r="AI69" i="11" s="1"/>
  <c r="AE69" i="11"/>
  <c r="AH69" i="11" s="1"/>
  <c r="AD69" i="11"/>
  <c r="AG69" i="11" s="1"/>
  <c r="R69" i="11"/>
  <c r="N69" i="11"/>
  <c r="Q69" i="11" s="1"/>
  <c r="M69" i="11"/>
  <c r="P69" i="11" s="1"/>
  <c r="L69" i="11"/>
  <c r="O69" i="11" s="1"/>
  <c r="CL68" i="11"/>
  <c r="CM68" i="11" s="1"/>
  <c r="CH68" i="11"/>
  <c r="CK68" i="11" s="1"/>
  <c r="CG68" i="11"/>
  <c r="CJ68" i="11" s="1"/>
  <c r="CF68" i="11"/>
  <c r="CI68" i="11" s="1"/>
  <c r="BT68" i="11"/>
  <c r="BU68" i="11" s="1"/>
  <c r="BP68" i="11"/>
  <c r="BS68" i="11" s="1"/>
  <c r="BO68" i="11"/>
  <c r="BR68" i="11" s="1"/>
  <c r="BN68" i="11"/>
  <c r="BQ68" i="11" s="1"/>
  <c r="BB68" i="11"/>
  <c r="BC68" i="11" s="1"/>
  <c r="AX68" i="11"/>
  <c r="BA68" i="11" s="1"/>
  <c r="AW68" i="11"/>
  <c r="AZ68" i="11" s="1"/>
  <c r="AV68" i="11"/>
  <c r="AY68" i="11" s="1"/>
  <c r="AJ68" i="11"/>
  <c r="AK68" i="11" s="1"/>
  <c r="AF68" i="11"/>
  <c r="AI68" i="11" s="1"/>
  <c r="AE68" i="11"/>
  <c r="AH68" i="11" s="1"/>
  <c r="AD68" i="11"/>
  <c r="AG68" i="11" s="1"/>
  <c r="R68" i="11"/>
  <c r="N68" i="11"/>
  <c r="Q68" i="11" s="1"/>
  <c r="M68" i="11"/>
  <c r="P68" i="11" s="1"/>
  <c r="L68" i="11"/>
  <c r="O68" i="11" s="1"/>
  <c r="CL67" i="11"/>
  <c r="CM67" i="11" s="1"/>
  <c r="CH67" i="11"/>
  <c r="CK67" i="11" s="1"/>
  <c r="CG67" i="11"/>
  <c r="CJ67" i="11" s="1"/>
  <c r="CF67" i="11"/>
  <c r="CI67" i="11" s="1"/>
  <c r="BT67" i="11"/>
  <c r="BP67" i="11"/>
  <c r="BS67" i="11" s="1"/>
  <c r="BO67" i="11"/>
  <c r="BR67" i="11" s="1"/>
  <c r="BN67" i="11"/>
  <c r="BQ67" i="11" s="1"/>
  <c r="BB67" i="11"/>
  <c r="AX67" i="11"/>
  <c r="BA67" i="11" s="1"/>
  <c r="AW67" i="11"/>
  <c r="AZ67" i="11" s="1"/>
  <c r="AV67" i="11"/>
  <c r="AY67" i="11" s="1"/>
  <c r="AJ67" i="11"/>
  <c r="AK67" i="11" s="1"/>
  <c r="AF67" i="11"/>
  <c r="AI67" i="11" s="1"/>
  <c r="AE67" i="11"/>
  <c r="AH67" i="11" s="1"/>
  <c r="AD67" i="11"/>
  <c r="AG67" i="11" s="1"/>
  <c r="R67" i="11"/>
  <c r="N67" i="11"/>
  <c r="Q67" i="11" s="1"/>
  <c r="M67" i="11"/>
  <c r="P67" i="11" s="1"/>
  <c r="L67" i="11"/>
  <c r="O67" i="11" s="1"/>
  <c r="CL66" i="11"/>
  <c r="CM66" i="11" s="1"/>
  <c r="CH66" i="11"/>
  <c r="CK66" i="11" s="1"/>
  <c r="CG66" i="11"/>
  <c r="CJ66" i="11" s="1"/>
  <c r="CF66" i="11"/>
  <c r="CI66" i="11" s="1"/>
  <c r="BT66" i="11"/>
  <c r="BP66" i="11"/>
  <c r="BS66" i="11" s="1"/>
  <c r="BO66" i="11"/>
  <c r="BR66" i="11" s="1"/>
  <c r="BN66" i="11"/>
  <c r="BQ66" i="11" s="1"/>
  <c r="BB66" i="11"/>
  <c r="BC66" i="11" s="1"/>
  <c r="AX66" i="11"/>
  <c r="BA66" i="11" s="1"/>
  <c r="AW66" i="11"/>
  <c r="AZ66" i="11" s="1"/>
  <c r="AV66" i="11"/>
  <c r="AY66" i="11" s="1"/>
  <c r="AJ66" i="11"/>
  <c r="AK66" i="11" s="1"/>
  <c r="AF66" i="11"/>
  <c r="AI66" i="11" s="1"/>
  <c r="AE66" i="11"/>
  <c r="AH66" i="11" s="1"/>
  <c r="AD66" i="11"/>
  <c r="AG66" i="11" s="1"/>
  <c r="R66" i="11"/>
  <c r="N66" i="11"/>
  <c r="Q66" i="11" s="1"/>
  <c r="M66" i="11"/>
  <c r="P66" i="11" s="1"/>
  <c r="L66" i="11"/>
  <c r="O66" i="11" s="1"/>
  <c r="CL65" i="11"/>
  <c r="CM65" i="11" s="1"/>
  <c r="CH65" i="11"/>
  <c r="CK65" i="11" s="1"/>
  <c r="CG65" i="11"/>
  <c r="CJ65" i="11" s="1"/>
  <c r="CF65" i="11"/>
  <c r="CI65" i="11" s="1"/>
  <c r="BT65" i="11"/>
  <c r="BU65" i="11" s="1"/>
  <c r="BP65" i="11"/>
  <c r="BS65" i="11" s="1"/>
  <c r="BO65" i="11"/>
  <c r="BR65" i="11" s="1"/>
  <c r="BN65" i="11"/>
  <c r="BQ65" i="11" s="1"/>
  <c r="BB65" i="11"/>
  <c r="AX65" i="11"/>
  <c r="BA65" i="11" s="1"/>
  <c r="AW65" i="11"/>
  <c r="AZ65" i="11" s="1"/>
  <c r="AV65" i="11"/>
  <c r="AY65" i="11" s="1"/>
  <c r="AJ65" i="11"/>
  <c r="AK65" i="11" s="1"/>
  <c r="AF65" i="11"/>
  <c r="AI65" i="11" s="1"/>
  <c r="AE65" i="11"/>
  <c r="AH65" i="11" s="1"/>
  <c r="AD65" i="11"/>
  <c r="AG65" i="11" s="1"/>
  <c r="R65" i="11"/>
  <c r="S65" i="11" s="1"/>
  <c r="N65" i="11"/>
  <c r="Q65" i="11" s="1"/>
  <c r="M65" i="11"/>
  <c r="P65" i="11" s="1"/>
  <c r="L65" i="11"/>
  <c r="O65" i="11" s="1"/>
  <c r="CL64" i="11"/>
  <c r="CH64" i="11"/>
  <c r="CK64" i="11" s="1"/>
  <c r="CG64" i="11"/>
  <c r="CJ64" i="11" s="1"/>
  <c r="CF64" i="11"/>
  <c r="CI64" i="11" s="1"/>
  <c r="BT64" i="11"/>
  <c r="BU64" i="11" s="1"/>
  <c r="BP64" i="11"/>
  <c r="BS64" i="11" s="1"/>
  <c r="BO64" i="11"/>
  <c r="BR64" i="11" s="1"/>
  <c r="BN64" i="11"/>
  <c r="BQ64" i="11" s="1"/>
  <c r="BB64" i="11"/>
  <c r="BC64" i="11" s="1"/>
  <c r="AX64" i="11"/>
  <c r="BA64" i="11" s="1"/>
  <c r="AW64" i="11"/>
  <c r="AZ64" i="11" s="1"/>
  <c r="AV64" i="11"/>
  <c r="AY64" i="11" s="1"/>
  <c r="AJ64" i="11"/>
  <c r="AK64" i="11" s="1"/>
  <c r="AF64" i="11"/>
  <c r="AI64" i="11" s="1"/>
  <c r="AE64" i="11"/>
  <c r="AH64" i="11" s="1"/>
  <c r="AD64" i="11"/>
  <c r="AG64" i="11" s="1"/>
  <c r="R64" i="11"/>
  <c r="N64" i="11"/>
  <c r="Q64" i="11" s="1"/>
  <c r="M64" i="11"/>
  <c r="P64" i="11" s="1"/>
  <c r="L64" i="11"/>
  <c r="O64" i="11" s="1"/>
  <c r="CL63" i="11"/>
  <c r="CM63" i="11" s="1"/>
  <c r="CH63" i="11"/>
  <c r="CK63" i="11" s="1"/>
  <c r="CG63" i="11"/>
  <c r="CJ63" i="11" s="1"/>
  <c r="CF63" i="11"/>
  <c r="CI63" i="11" s="1"/>
  <c r="BT63" i="11"/>
  <c r="BU63" i="11" s="1"/>
  <c r="BP63" i="11"/>
  <c r="BS63" i="11" s="1"/>
  <c r="BO63" i="11"/>
  <c r="BR63" i="11" s="1"/>
  <c r="BN63" i="11"/>
  <c r="BQ63" i="11" s="1"/>
  <c r="BB63" i="11"/>
  <c r="AX63" i="11"/>
  <c r="BA63" i="11" s="1"/>
  <c r="AW63" i="11"/>
  <c r="AZ63" i="11" s="1"/>
  <c r="AV63" i="11"/>
  <c r="AY63" i="11" s="1"/>
  <c r="AJ63" i="11"/>
  <c r="AK63" i="11" s="1"/>
  <c r="AF63" i="11"/>
  <c r="AI63" i="11" s="1"/>
  <c r="AE63" i="11"/>
  <c r="AH63" i="11" s="1"/>
  <c r="AD63" i="11"/>
  <c r="AG63" i="11" s="1"/>
  <c r="R63" i="11"/>
  <c r="N63" i="11"/>
  <c r="Q63" i="11" s="1"/>
  <c r="M63" i="11"/>
  <c r="P63" i="11" s="1"/>
  <c r="L63" i="11"/>
  <c r="O63" i="11" s="1"/>
  <c r="CL62" i="11"/>
  <c r="CM62" i="11" s="1"/>
  <c r="CH62" i="11"/>
  <c r="CK62" i="11" s="1"/>
  <c r="CG62" i="11"/>
  <c r="CJ62" i="11" s="1"/>
  <c r="CF62" i="11"/>
  <c r="CI62" i="11" s="1"/>
  <c r="BT62" i="11"/>
  <c r="BP62" i="11"/>
  <c r="BS62" i="11" s="1"/>
  <c r="BO62" i="11"/>
  <c r="BR62" i="11" s="1"/>
  <c r="BN62" i="11"/>
  <c r="BQ62" i="11" s="1"/>
  <c r="BB62" i="11"/>
  <c r="BC62" i="11" s="1"/>
  <c r="AX62" i="11"/>
  <c r="BA62" i="11" s="1"/>
  <c r="AW62" i="11"/>
  <c r="AZ62" i="11" s="1"/>
  <c r="AV62" i="11"/>
  <c r="AY62" i="11" s="1"/>
  <c r="AJ62" i="11"/>
  <c r="AK62" i="11" s="1"/>
  <c r="AF62" i="11"/>
  <c r="AI62" i="11" s="1"/>
  <c r="AE62" i="11"/>
  <c r="AH62" i="11" s="1"/>
  <c r="AD62" i="11"/>
  <c r="AG62" i="11" s="1"/>
  <c r="R62" i="11"/>
  <c r="N62" i="11"/>
  <c r="Q62" i="11" s="1"/>
  <c r="M62" i="11"/>
  <c r="P62" i="11" s="1"/>
  <c r="L62" i="11"/>
  <c r="O62" i="11" s="1"/>
  <c r="CL61" i="11"/>
  <c r="CH61" i="11"/>
  <c r="CK61" i="11" s="1"/>
  <c r="CG61" i="11"/>
  <c r="CJ61" i="11" s="1"/>
  <c r="CF61" i="11"/>
  <c r="CI61" i="11" s="1"/>
  <c r="BT61" i="11"/>
  <c r="BU61" i="11" s="1"/>
  <c r="BP61" i="11"/>
  <c r="BS61" i="11" s="1"/>
  <c r="BO61" i="11"/>
  <c r="BR61" i="11" s="1"/>
  <c r="BN61" i="11"/>
  <c r="BQ61" i="11" s="1"/>
  <c r="BB61" i="11"/>
  <c r="AX61" i="11"/>
  <c r="BA61" i="11" s="1"/>
  <c r="AW61" i="11"/>
  <c r="AZ61" i="11" s="1"/>
  <c r="AV61" i="11"/>
  <c r="AY61" i="11" s="1"/>
  <c r="AJ61" i="11"/>
  <c r="AK61" i="11" s="1"/>
  <c r="AF61" i="11"/>
  <c r="AI61" i="11" s="1"/>
  <c r="AE61" i="11"/>
  <c r="AH61" i="11" s="1"/>
  <c r="AD61" i="11"/>
  <c r="AG61" i="11" s="1"/>
  <c r="R61" i="11"/>
  <c r="S61" i="11" s="1"/>
  <c r="N61" i="11"/>
  <c r="Q61" i="11" s="1"/>
  <c r="M61" i="11"/>
  <c r="P61" i="11" s="1"/>
  <c r="L61" i="11"/>
  <c r="O61" i="11" s="1"/>
  <c r="CL60" i="11"/>
  <c r="CM60" i="11" s="1"/>
  <c r="CH60" i="11"/>
  <c r="CK60" i="11" s="1"/>
  <c r="CG60" i="11"/>
  <c r="CJ60" i="11" s="1"/>
  <c r="CF60" i="11"/>
  <c r="CI60" i="11" s="1"/>
  <c r="BT60" i="11"/>
  <c r="BU60" i="11" s="1"/>
  <c r="BP60" i="11"/>
  <c r="BS60" i="11" s="1"/>
  <c r="BO60" i="11"/>
  <c r="BR60" i="11" s="1"/>
  <c r="BN60" i="11"/>
  <c r="BQ60" i="11" s="1"/>
  <c r="BB60" i="11"/>
  <c r="BC60" i="11" s="1"/>
  <c r="AX60" i="11"/>
  <c r="BA60" i="11" s="1"/>
  <c r="AW60" i="11"/>
  <c r="AZ60" i="11" s="1"/>
  <c r="AV60" i="11"/>
  <c r="AY60" i="11" s="1"/>
  <c r="AJ60" i="11"/>
  <c r="AK60" i="11" s="1"/>
  <c r="AF60" i="11"/>
  <c r="AI60" i="11" s="1"/>
  <c r="AE60" i="11"/>
  <c r="AH60" i="11" s="1"/>
  <c r="AD60" i="11"/>
  <c r="AG60" i="11" s="1"/>
  <c r="R60" i="11"/>
  <c r="S60" i="11" s="1"/>
  <c r="N60" i="11"/>
  <c r="Q60" i="11" s="1"/>
  <c r="M60" i="11"/>
  <c r="P60" i="11" s="1"/>
  <c r="L60" i="11"/>
  <c r="O60" i="11" s="1"/>
  <c r="CL59" i="11"/>
  <c r="CH59" i="11"/>
  <c r="CK59" i="11" s="1"/>
  <c r="CG59" i="11"/>
  <c r="CJ59" i="11" s="1"/>
  <c r="CF59" i="11"/>
  <c r="CI59" i="11" s="1"/>
  <c r="BT59" i="11"/>
  <c r="BU59" i="11" s="1"/>
  <c r="BP59" i="11"/>
  <c r="BS59" i="11" s="1"/>
  <c r="BO59" i="11"/>
  <c r="BR59" i="11" s="1"/>
  <c r="BN59" i="11"/>
  <c r="BQ59" i="11" s="1"/>
  <c r="BB59" i="11"/>
  <c r="AX59" i="11"/>
  <c r="BA59" i="11" s="1"/>
  <c r="AW59" i="11"/>
  <c r="AZ59" i="11" s="1"/>
  <c r="AV59" i="11"/>
  <c r="AY59" i="11" s="1"/>
  <c r="AJ59" i="11"/>
  <c r="AF59" i="11"/>
  <c r="AI59" i="11" s="1"/>
  <c r="AE59" i="11"/>
  <c r="AH59" i="11" s="1"/>
  <c r="AD59" i="11"/>
  <c r="AG59" i="11" s="1"/>
  <c r="R59" i="11"/>
  <c r="S59" i="11" s="1"/>
  <c r="N59" i="11"/>
  <c r="Q59" i="11" s="1"/>
  <c r="M59" i="11"/>
  <c r="P59" i="11" s="1"/>
  <c r="L59" i="11"/>
  <c r="O59" i="11" s="1"/>
  <c r="CL58" i="11"/>
  <c r="CM58" i="11" s="1"/>
  <c r="CH58" i="11"/>
  <c r="CK58" i="11" s="1"/>
  <c r="CG58" i="11"/>
  <c r="CJ58" i="11" s="1"/>
  <c r="CF58" i="11"/>
  <c r="CI58" i="11" s="1"/>
  <c r="BT58" i="11"/>
  <c r="BP58" i="11"/>
  <c r="BS58" i="11" s="1"/>
  <c r="BO58" i="11"/>
  <c r="BR58" i="11" s="1"/>
  <c r="BN58" i="11"/>
  <c r="BQ58" i="11" s="1"/>
  <c r="BB58" i="11"/>
  <c r="AQ58" i="11" s="1"/>
  <c r="AX58" i="11"/>
  <c r="BA58" i="11" s="1"/>
  <c r="AW58" i="11"/>
  <c r="AZ58" i="11" s="1"/>
  <c r="AV58" i="11"/>
  <c r="AY58" i="11" s="1"/>
  <c r="AJ58" i="11"/>
  <c r="AK58" i="11" s="1"/>
  <c r="AF58" i="11"/>
  <c r="AI58" i="11" s="1"/>
  <c r="AE58" i="11"/>
  <c r="AH58" i="11" s="1"/>
  <c r="AD58" i="11"/>
  <c r="AG58" i="11" s="1"/>
  <c r="R58" i="11"/>
  <c r="S58" i="11" s="1"/>
  <c r="N58" i="11"/>
  <c r="Q58" i="11" s="1"/>
  <c r="M58" i="11"/>
  <c r="P58" i="11" s="1"/>
  <c r="L58" i="11"/>
  <c r="O58" i="11" s="1"/>
  <c r="CL57" i="11"/>
  <c r="CM57" i="11" s="1"/>
  <c r="CH57" i="11"/>
  <c r="CK57" i="11" s="1"/>
  <c r="CG57" i="11"/>
  <c r="CJ57" i="11" s="1"/>
  <c r="CF57" i="11"/>
  <c r="CI57" i="11" s="1"/>
  <c r="BT57" i="11"/>
  <c r="BU57" i="11" s="1"/>
  <c r="BP57" i="11"/>
  <c r="BS57" i="11" s="1"/>
  <c r="BO57" i="11"/>
  <c r="BR57" i="11" s="1"/>
  <c r="BN57" i="11"/>
  <c r="BQ57" i="11" s="1"/>
  <c r="BB57" i="11"/>
  <c r="BC57" i="11" s="1"/>
  <c r="AX57" i="11"/>
  <c r="BA57" i="11" s="1"/>
  <c r="AW57" i="11"/>
  <c r="AZ57" i="11" s="1"/>
  <c r="AV57" i="11"/>
  <c r="AY57" i="11" s="1"/>
  <c r="AJ57" i="11"/>
  <c r="AF57" i="11"/>
  <c r="AI57" i="11" s="1"/>
  <c r="AE57" i="11"/>
  <c r="AH57" i="11" s="1"/>
  <c r="AD57" i="11"/>
  <c r="AG57" i="11" s="1"/>
  <c r="R57" i="11"/>
  <c r="S57" i="11" s="1"/>
  <c r="N57" i="11"/>
  <c r="Q57" i="11" s="1"/>
  <c r="M57" i="11"/>
  <c r="P57" i="11" s="1"/>
  <c r="L57" i="11"/>
  <c r="O57" i="11" s="1"/>
  <c r="CL56" i="11"/>
  <c r="CM56" i="11" s="1"/>
  <c r="CH56" i="11"/>
  <c r="CK56" i="11" s="1"/>
  <c r="CG56" i="11"/>
  <c r="CJ56" i="11" s="1"/>
  <c r="CF56" i="11"/>
  <c r="CI56" i="11" s="1"/>
  <c r="BT56" i="11"/>
  <c r="BP56" i="11"/>
  <c r="BS56" i="11" s="1"/>
  <c r="BO56" i="11"/>
  <c r="BR56" i="11" s="1"/>
  <c r="BN56" i="11"/>
  <c r="BQ56" i="11" s="1"/>
  <c r="BB56" i="11"/>
  <c r="BC56" i="11" s="1"/>
  <c r="AX56" i="11"/>
  <c r="BA56" i="11" s="1"/>
  <c r="AW56" i="11"/>
  <c r="AZ56" i="11" s="1"/>
  <c r="AV56" i="11"/>
  <c r="AY56" i="11" s="1"/>
  <c r="AJ56" i="11"/>
  <c r="AK56" i="11" s="1"/>
  <c r="AF56" i="11"/>
  <c r="AI56" i="11" s="1"/>
  <c r="AE56" i="11"/>
  <c r="AH56" i="11" s="1"/>
  <c r="AD56" i="11"/>
  <c r="AG56" i="11" s="1"/>
  <c r="R56" i="11"/>
  <c r="N56" i="11"/>
  <c r="Q56" i="11" s="1"/>
  <c r="M56" i="11"/>
  <c r="P56" i="11" s="1"/>
  <c r="L56" i="11"/>
  <c r="O56" i="11" s="1"/>
  <c r="CL55" i="11"/>
  <c r="CM55" i="11" s="1"/>
  <c r="CH55" i="11"/>
  <c r="CK55" i="11" s="1"/>
  <c r="CG55" i="11"/>
  <c r="CJ55" i="11" s="1"/>
  <c r="CF55" i="11"/>
  <c r="CI55" i="11" s="1"/>
  <c r="BT55" i="11"/>
  <c r="BU55" i="11" s="1"/>
  <c r="BP55" i="11"/>
  <c r="BS55" i="11" s="1"/>
  <c r="BO55" i="11"/>
  <c r="BR55" i="11" s="1"/>
  <c r="BN55" i="11"/>
  <c r="BQ55" i="11" s="1"/>
  <c r="BB55" i="11"/>
  <c r="BC55" i="11" s="1"/>
  <c r="AX55" i="11"/>
  <c r="BA55" i="11" s="1"/>
  <c r="AW55" i="11"/>
  <c r="AZ55" i="11" s="1"/>
  <c r="AV55" i="11"/>
  <c r="AY55" i="11" s="1"/>
  <c r="AJ55" i="11"/>
  <c r="AF55" i="11"/>
  <c r="AI55" i="11" s="1"/>
  <c r="AE55" i="11"/>
  <c r="AH55" i="11" s="1"/>
  <c r="AD55" i="11"/>
  <c r="AG55" i="11" s="1"/>
  <c r="R55" i="11"/>
  <c r="N55" i="11"/>
  <c r="Q55" i="11" s="1"/>
  <c r="M55" i="11"/>
  <c r="P55" i="11" s="1"/>
  <c r="L55" i="11"/>
  <c r="O55" i="11" s="1"/>
  <c r="CL54" i="11"/>
  <c r="CM54" i="11" s="1"/>
  <c r="CH54" i="11"/>
  <c r="CK54" i="11" s="1"/>
  <c r="CG54" i="11"/>
  <c r="CJ54" i="11" s="1"/>
  <c r="CF54" i="11"/>
  <c r="CI54" i="11" s="1"/>
  <c r="BT54" i="11"/>
  <c r="BP54" i="11"/>
  <c r="BS54" i="11" s="1"/>
  <c r="BO54" i="11"/>
  <c r="BR54" i="11" s="1"/>
  <c r="BN54" i="11"/>
  <c r="BQ54" i="11" s="1"/>
  <c r="BB54" i="11"/>
  <c r="BC54" i="11" s="1"/>
  <c r="AX54" i="11"/>
  <c r="BA54" i="11" s="1"/>
  <c r="AW54" i="11"/>
  <c r="AZ54" i="11" s="1"/>
  <c r="AV54" i="11"/>
  <c r="AY54" i="11" s="1"/>
  <c r="AJ54" i="11"/>
  <c r="AK54" i="11" s="1"/>
  <c r="AF54" i="11"/>
  <c r="AI54" i="11" s="1"/>
  <c r="AE54" i="11"/>
  <c r="AH54" i="11" s="1"/>
  <c r="AD54" i="11"/>
  <c r="AG54" i="11" s="1"/>
  <c r="R54" i="11"/>
  <c r="N54" i="11"/>
  <c r="Q54" i="11" s="1"/>
  <c r="M54" i="11"/>
  <c r="P54" i="11" s="1"/>
  <c r="L54" i="11"/>
  <c r="O54" i="11" s="1"/>
  <c r="CL53" i="11"/>
  <c r="CM53" i="11" s="1"/>
  <c r="CH53" i="11"/>
  <c r="CK53" i="11" s="1"/>
  <c r="CG53" i="11"/>
  <c r="CJ53" i="11" s="1"/>
  <c r="CF53" i="11"/>
  <c r="CI53" i="11" s="1"/>
  <c r="BT53" i="11"/>
  <c r="BU53" i="11" s="1"/>
  <c r="BP53" i="11"/>
  <c r="BS53" i="11" s="1"/>
  <c r="BO53" i="11"/>
  <c r="BR53" i="11" s="1"/>
  <c r="BN53" i="11"/>
  <c r="BQ53" i="11" s="1"/>
  <c r="BB53" i="11"/>
  <c r="BC53" i="11" s="1"/>
  <c r="AX53" i="11"/>
  <c r="BA53" i="11" s="1"/>
  <c r="AW53" i="11"/>
  <c r="AZ53" i="11" s="1"/>
  <c r="AV53" i="11"/>
  <c r="AY53" i="11" s="1"/>
  <c r="AJ53" i="11"/>
  <c r="AF53" i="11"/>
  <c r="AI53" i="11" s="1"/>
  <c r="AE53" i="11"/>
  <c r="AH53" i="11" s="1"/>
  <c r="AD53" i="11"/>
  <c r="AG53" i="11" s="1"/>
  <c r="R53" i="11"/>
  <c r="S53" i="11" s="1"/>
  <c r="N53" i="11"/>
  <c r="Q53" i="11" s="1"/>
  <c r="M53" i="11"/>
  <c r="P53" i="11" s="1"/>
  <c r="L53" i="11"/>
  <c r="O53" i="11" s="1"/>
  <c r="CL52" i="11"/>
  <c r="CM52" i="11" s="1"/>
  <c r="CH52" i="11"/>
  <c r="CK52" i="11" s="1"/>
  <c r="CG52" i="11"/>
  <c r="CJ52" i="11" s="1"/>
  <c r="CF52" i="11"/>
  <c r="CI52" i="11" s="1"/>
  <c r="BT52" i="11"/>
  <c r="BP52" i="11"/>
  <c r="BS52" i="11" s="1"/>
  <c r="BO52" i="11"/>
  <c r="BR52" i="11" s="1"/>
  <c r="BN52" i="11"/>
  <c r="BQ52" i="11" s="1"/>
  <c r="BB52" i="11"/>
  <c r="BC52" i="11" s="1"/>
  <c r="AX52" i="11"/>
  <c r="BA52" i="11" s="1"/>
  <c r="AW52" i="11"/>
  <c r="AZ52" i="11" s="1"/>
  <c r="AV52" i="11"/>
  <c r="AY52" i="11" s="1"/>
  <c r="AJ52" i="11"/>
  <c r="AF52" i="11"/>
  <c r="AI52" i="11" s="1"/>
  <c r="AE52" i="11"/>
  <c r="AH52" i="11" s="1"/>
  <c r="AD52" i="11"/>
  <c r="AG52" i="11" s="1"/>
  <c r="R52" i="11"/>
  <c r="N52" i="11"/>
  <c r="Q52" i="11" s="1"/>
  <c r="M52" i="11"/>
  <c r="P52" i="11" s="1"/>
  <c r="L52" i="11"/>
  <c r="O52" i="11" s="1"/>
  <c r="CL42" i="11"/>
  <c r="CM42" i="11" s="1"/>
  <c r="CH42" i="11"/>
  <c r="CK42" i="11" s="1"/>
  <c r="CG42" i="11"/>
  <c r="CJ42" i="11" s="1"/>
  <c r="CF42" i="11"/>
  <c r="CI42" i="11" s="1"/>
  <c r="BU42" i="11"/>
  <c r="BV42" i="11" s="1"/>
  <c r="BQ42" i="11"/>
  <c r="BT42" i="11" s="1"/>
  <c r="BP42" i="11"/>
  <c r="BS42" i="11" s="1"/>
  <c r="BO42" i="11"/>
  <c r="BR42" i="11" s="1"/>
  <c r="BC42" i="11"/>
  <c r="AY42" i="11"/>
  <c r="BB42" i="11" s="1"/>
  <c r="AX42" i="11"/>
  <c r="BA42" i="11" s="1"/>
  <c r="AW42" i="11"/>
  <c r="AZ42" i="11" s="1"/>
  <c r="AK42" i="11"/>
  <c r="AG42" i="11"/>
  <c r="AJ42" i="11" s="1"/>
  <c r="AF42" i="11"/>
  <c r="AI42" i="11" s="1"/>
  <c r="AE42" i="11"/>
  <c r="AH42" i="11" s="1"/>
  <c r="S42" i="11"/>
  <c r="T42" i="11" s="1"/>
  <c r="O42" i="11"/>
  <c r="R42" i="11" s="1"/>
  <c r="N42" i="11"/>
  <c r="Q42" i="11" s="1"/>
  <c r="M42" i="11"/>
  <c r="P42" i="11" s="1"/>
  <c r="DL41" i="11"/>
  <c r="DN41" i="11" s="1"/>
  <c r="DO41" i="11" s="1"/>
  <c r="DJ41" i="11"/>
  <c r="DK41" i="11" s="1"/>
  <c r="DI41" i="11"/>
  <c r="DF41" i="11"/>
  <c r="DC41" i="11"/>
  <c r="CZ41" i="11"/>
  <c r="CL41" i="11"/>
  <c r="CM41" i="11" s="1"/>
  <c r="CH41" i="11"/>
  <c r="CK41" i="11" s="1"/>
  <c r="CG41" i="11"/>
  <c r="CJ41" i="11" s="1"/>
  <c r="CF41" i="11"/>
  <c r="CI41" i="11" s="1"/>
  <c r="BU41" i="11"/>
  <c r="BQ41" i="11"/>
  <c r="BT41" i="11" s="1"/>
  <c r="BP41" i="11"/>
  <c r="BS41" i="11" s="1"/>
  <c r="BO41" i="11"/>
  <c r="BR41" i="11" s="1"/>
  <c r="BC41" i="11"/>
  <c r="AY41" i="11"/>
  <c r="BB41" i="11" s="1"/>
  <c r="AX41" i="11"/>
  <c r="BA41" i="11" s="1"/>
  <c r="AW41" i="11"/>
  <c r="AZ41" i="11" s="1"/>
  <c r="AK41" i="11"/>
  <c r="AG41" i="11"/>
  <c r="AJ41" i="11" s="1"/>
  <c r="AF41" i="11"/>
  <c r="AI41" i="11" s="1"/>
  <c r="AE41" i="11"/>
  <c r="AH41" i="11" s="1"/>
  <c r="S41" i="11"/>
  <c r="T41" i="11" s="1"/>
  <c r="O41" i="11"/>
  <c r="R41" i="11" s="1"/>
  <c r="N41" i="11"/>
  <c r="Q41" i="11" s="1"/>
  <c r="M41" i="11"/>
  <c r="DL40" i="11"/>
  <c r="DM40" i="11" s="1"/>
  <c r="DJ40" i="11"/>
  <c r="DK40" i="11" s="1"/>
  <c r="DI40" i="11"/>
  <c r="DF40" i="11"/>
  <c r="DC40" i="11"/>
  <c r="CZ40" i="11"/>
  <c r="CL40" i="11"/>
  <c r="CM40" i="11" s="1"/>
  <c r="CH40" i="11"/>
  <c r="CK40" i="11" s="1"/>
  <c r="CG40" i="11"/>
  <c r="CJ40" i="11" s="1"/>
  <c r="CF40" i="11"/>
  <c r="CI40" i="11" s="1"/>
  <c r="BU40" i="11"/>
  <c r="BQ40" i="11"/>
  <c r="BT40" i="11" s="1"/>
  <c r="BP40" i="11"/>
  <c r="BS40" i="11" s="1"/>
  <c r="BO40" i="11"/>
  <c r="BR40" i="11" s="1"/>
  <c r="BC40" i="11"/>
  <c r="BD40" i="11" s="1"/>
  <c r="AY40" i="11"/>
  <c r="BB40" i="11" s="1"/>
  <c r="AX40" i="11"/>
  <c r="BA40" i="11" s="1"/>
  <c r="AW40" i="11"/>
  <c r="AZ40" i="11" s="1"/>
  <c r="AK40" i="11"/>
  <c r="AG40" i="11"/>
  <c r="AJ40" i="11" s="1"/>
  <c r="AF40" i="11"/>
  <c r="AI40" i="11" s="1"/>
  <c r="AE40" i="11"/>
  <c r="AH40" i="11" s="1"/>
  <c r="S40" i="11"/>
  <c r="O40" i="11"/>
  <c r="R40" i="11" s="1"/>
  <c r="N40" i="11"/>
  <c r="Q40" i="11" s="1"/>
  <c r="M40" i="11"/>
  <c r="DL39" i="11"/>
  <c r="DM39" i="11" s="1"/>
  <c r="DJ39" i="11"/>
  <c r="DK39" i="11" s="1"/>
  <c r="DI39" i="11"/>
  <c r="DF39" i="11"/>
  <c r="DC39" i="11"/>
  <c r="CZ39" i="11"/>
  <c r="CL39" i="11"/>
  <c r="CM39" i="11" s="1"/>
  <c r="CH39" i="11"/>
  <c r="CK39" i="11" s="1"/>
  <c r="CG39" i="11"/>
  <c r="CJ39" i="11" s="1"/>
  <c r="CF39" i="11"/>
  <c r="CI39" i="11" s="1"/>
  <c r="BU39" i="11"/>
  <c r="BQ39" i="11"/>
  <c r="BT39" i="11" s="1"/>
  <c r="BP39" i="11"/>
  <c r="BS39" i="11" s="1"/>
  <c r="BO39" i="11"/>
  <c r="BR39" i="11" s="1"/>
  <c r="BC39" i="11"/>
  <c r="BD39" i="11" s="1"/>
  <c r="AY39" i="11"/>
  <c r="BB39" i="11" s="1"/>
  <c r="AX39" i="11"/>
  <c r="BA39" i="11" s="1"/>
  <c r="AW39" i="11"/>
  <c r="AZ39" i="11" s="1"/>
  <c r="AK39" i="11"/>
  <c r="AG39" i="11"/>
  <c r="AJ39" i="11" s="1"/>
  <c r="AF39" i="11"/>
  <c r="AI39" i="11" s="1"/>
  <c r="AE39" i="11"/>
  <c r="AH39" i="11" s="1"/>
  <c r="S39" i="11"/>
  <c r="T39" i="11" s="1"/>
  <c r="O39" i="11"/>
  <c r="R39" i="11" s="1"/>
  <c r="N39" i="11"/>
  <c r="Q39" i="11" s="1"/>
  <c r="M39" i="11"/>
  <c r="DL38" i="11"/>
  <c r="DN38" i="11" s="1"/>
  <c r="DO38" i="11" s="1"/>
  <c r="DJ38" i="11"/>
  <c r="DK38" i="11" s="1"/>
  <c r="DI38" i="11"/>
  <c r="DF38" i="11"/>
  <c r="DC38" i="11"/>
  <c r="CZ38" i="11"/>
  <c r="CL38" i="11"/>
  <c r="CM38" i="11" s="1"/>
  <c r="CH38" i="11"/>
  <c r="CK38" i="11" s="1"/>
  <c r="CG38" i="11"/>
  <c r="CJ38" i="11" s="1"/>
  <c r="CF38" i="11"/>
  <c r="CI38" i="11" s="1"/>
  <c r="BU38" i="11"/>
  <c r="BQ38" i="11"/>
  <c r="BT38" i="11" s="1"/>
  <c r="BP38" i="11"/>
  <c r="BS38" i="11" s="1"/>
  <c r="BO38" i="11"/>
  <c r="BR38" i="11" s="1"/>
  <c r="BC38" i="11"/>
  <c r="AY38" i="11"/>
  <c r="BB38" i="11" s="1"/>
  <c r="AX38" i="11"/>
  <c r="BA38" i="11" s="1"/>
  <c r="AW38" i="11"/>
  <c r="AZ38" i="11" s="1"/>
  <c r="AK38" i="11"/>
  <c r="AG38" i="11"/>
  <c r="AJ38" i="11" s="1"/>
  <c r="AF38" i="11"/>
  <c r="AI38" i="11" s="1"/>
  <c r="AE38" i="11"/>
  <c r="AH38" i="11" s="1"/>
  <c r="S38" i="11"/>
  <c r="T38" i="11" s="1"/>
  <c r="O38" i="11"/>
  <c r="R38" i="11" s="1"/>
  <c r="N38" i="11"/>
  <c r="Q38" i="11" s="1"/>
  <c r="M38" i="11"/>
  <c r="DL37" i="11"/>
  <c r="DN37" i="11" s="1"/>
  <c r="DO37" i="11" s="1"/>
  <c r="DJ37" i="11"/>
  <c r="DK37" i="11" s="1"/>
  <c r="DI37" i="11"/>
  <c r="DF37" i="11"/>
  <c r="DC37" i="11"/>
  <c r="CZ37" i="11"/>
  <c r="CL37" i="11"/>
  <c r="CM37" i="11" s="1"/>
  <c r="CH37" i="11"/>
  <c r="CK37" i="11" s="1"/>
  <c r="CG37" i="11"/>
  <c r="CJ37" i="11" s="1"/>
  <c r="CF37" i="11"/>
  <c r="CI37" i="11" s="1"/>
  <c r="BU37" i="11"/>
  <c r="BQ37" i="11"/>
  <c r="BT37" i="11" s="1"/>
  <c r="BP37" i="11"/>
  <c r="BS37" i="11" s="1"/>
  <c r="BO37" i="11"/>
  <c r="BR37" i="11" s="1"/>
  <c r="BC37" i="11"/>
  <c r="AY37" i="11"/>
  <c r="BB37" i="11" s="1"/>
  <c r="AX37" i="11"/>
  <c r="BA37" i="11" s="1"/>
  <c r="AW37" i="11"/>
  <c r="AZ37" i="11" s="1"/>
  <c r="AK37" i="11"/>
  <c r="AG37" i="11"/>
  <c r="AJ37" i="11" s="1"/>
  <c r="AF37" i="11"/>
  <c r="AI37" i="11" s="1"/>
  <c r="AE37" i="11"/>
  <c r="AH37" i="11" s="1"/>
  <c r="S37" i="11"/>
  <c r="T37" i="11" s="1"/>
  <c r="O37" i="11"/>
  <c r="R37" i="11" s="1"/>
  <c r="N37" i="11"/>
  <c r="Q37" i="11" s="1"/>
  <c r="M37" i="11"/>
  <c r="DL36" i="11"/>
  <c r="DM36" i="11" s="1"/>
  <c r="DJ36" i="11"/>
  <c r="DK36" i="11" s="1"/>
  <c r="DI36" i="11"/>
  <c r="DF36" i="11"/>
  <c r="DC36" i="11"/>
  <c r="CZ36" i="11"/>
  <c r="CL36" i="11"/>
  <c r="CM36" i="11" s="1"/>
  <c r="CH36" i="11"/>
  <c r="CK36" i="11" s="1"/>
  <c r="CG36" i="11"/>
  <c r="CJ36" i="11" s="1"/>
  <c r="CF36" i="11"/>
  <c r="CI36" i="11" s="1"/>
  <c r="BU36" i="11"/>
  <c r="BQ36" i="11"/>
  <c r="BT36" i="11" s="1"/>
  <c r="BP36" i="11"/>
  <c r="BS36" i="11" s="1"/>
  <c r="BO36" i="11"/>
  <c r="BR36" i="11" s="1"/>
  <c r="BC36" i="11"/>
  <c r="BD36" i="11" s="1"/>
  <c r="AY36" i="11"/>
  <c r="BB36" i="11" s="1"/>
  <c r="AX36" i="11"/>
  <c r="BA36" i="11" s="1"/>
  <c r="AW36" i="11"/>
  <c r="AZ36" i="11" s="1"/>
  <c r="AK36" i="11"/>
  <c r="AG36" i="11"/>
  <c r="AJ36" i="11" s="1"/>
  <c r="AF36" i="11"/>
  <c r="AI36" i="11" s="1"/>
  <c r="AE36" i="11"/>
  <c r="AH36" i="11" s="1"/>
  <c r="S36" i="11"/>
  <c r="O36" i="11"/>
  <c r="R36" i="11" s="1"/>
  <c r="N36" i="11"/>
  <c r="Q36" i="11" s="1"/>
  <c r="M36" i="11"/>
  <c r="DL35" i="11"/>
  <c r="DM35" i="11" s="1"/>
  <c r="DJ35" i="11"/>
  <c r="DK35" i="11" s="1"/>
  <c r="DI35" i="11"/>
  <c r="DF35" i="11"/>
  <c r="DC35" i="11"/>
  <c r="CZ35" i="11"/>
  <c r="CL35" i="11"/>
  <c r="CM35" i="11" s="1"/>
  <c r="CH35" i="11"/>
  <c r="CK35" i="11" s="1"/>
  <c r="CG35" i="11"/>
  <c r="CJ35" i="11" s="1"/>
  <c r="CF35" i="11"/>
  <c r="CI35" i="11" s="1"/>
  <c r="BU35" i="11"/>
  <c r="BQ35" i="11"/>
  <c r="BT35" i="11" s="1"/>
  <c r="BP35" i="11"/>
  <c r="BS35" i="11" s="1"/>
  <c r="BO35" i="11"/>
  <c r="BR35" i="11" s="1"/>
  <c r="BC35" i="11"/>
  <c r="BD35" i="11" s="1"/>
  <c r="AY35" i="11"/>
  <c r="BB35" i="11" s="1"/>
  <c r="AX35" i="11"/>
  <c r="BA35" i="11" s="1"/>
  <c r="AW35" i="11"/>
  <c r="AZ35" i="11" s="1"/>
  <c r="AK35" i="11"/>
  <c r="AG35" i="11"/>
  <c r="AJ35" i="11" s="1"/>
  <c r="AF35" i="11"/>
  <c r="AI35" i="11" s="1"/>
  <c r="AE35" i="11"/>
  <c r="AH35" i="11" s="1"/>
  <c r="S35" i="11"/>
  <c r="O35" i="11"/>
  <c r="R35" i="11" s="1"/>
  <c r="N35" i="11"/>
  <c r="Q35" i="11" s="1"/>
  <c r="M35" i="11"/>
  <c r="DL34" i="11"/>
  <c r="DN34" i="11" s="1"/>
  <c r="DO34" i="11" s="1"/>
  <c r="DJ34" i="11"/>
  <c r="DK34" i="11" s="1"/>
  <c r="DI34" i="11"/>
  <c r="DF34" i="11"/>
  <c r="DC34" i="11"/>
  <c r="CZ34" i="11"/>
  <c r="CL34" i="11"/>
  <c r="CH34" i="11"/>
  <c r="CK34" i="11" s="1"/>
  <c r="CG34" i="11"/>
  <c r="CJ34" i="11" s="1"/>
  <c r="CF34" i="11"/>
  <c r="CI34" i="11" s="1"/>
  <c r="BU34" i="11"/>
  <c r="BV34" i="11" s="1"/>
  <c r="BQ34" i="11"/>
  <c r="BT34" i="11" s="1"/>
  <c r="BP34" i="11"/>
  <c r="BS34" i="11" s="1"/>
  <c r="BO34" i="11"/>
  <c r="BR34" i="11" s="1"/>
  <c r="BC34" i="11"/>
  <c r="BD34" i="11" s="1"/>
  <c r="AY34" i="11"/>
  <c r="BB34" i="11" s="1"/>
  <c r="AX34" i="11"/>
  <c r="BA34" i="11" s="1"/>
  <c r="AW34" i="11"/>
  <c r="AZ34" i="11" s="1"/>
  <c r="AK34" i="11"/>
  <c r="AG34" i="11"/>
  <c r="AJ34" i="11" s="1"/>
  <c r="AF34" i="11"/>
  <c r="AI34" i="11" s="1"/>
  <c r="AE34" i="11"/>
  <c r="AH34" i="11" s="1"/>
  <c r="S34" i="11"/>
  <c r="T34" i="11" s="1"/>
  <c r="O34" i="11"/>
  <c r="R34" i="11" s="1"/>
  <c r="N34" i="11"/>
  <c r="Q34" i="11" s="1"/>
  <c r="M34" i="11"/>
  <c r="DL33" i="11"/>
  <c r="DN33" i="11" s="1"/>
  <c r="DO33" i="11" s="1"/>
  <c r="DJ33" i="11"/>
  <c r="DK33" i="11" s="1"/>
  <c r="DI33" i="11"/>
  <c r="DF33" i="11"/>
  <c r="DC33" i="11"/>
  <c r="CZ33" i="11"/>
  <c r="CL33" i="11"/>
  <c r="CM33" i="11" s="1"/>
  <c r="CH33" i="11"/>
  <c r="CK33" i="11" s="1"/>
  <c r="CG33" i="11"/>
  <c r="CJ33" i="11" s="1"/>
  <c r="CF33" i="11"/>
  <c r="CI33" i="11" s="1"/>
  <c r="BU33" i="11"/>
  <c r="BQ33" i="11"/>
  <c r="BT33" i="11" s="1"/>
  <c r="BP33" i="11"/>
  <c r="BS33" i="11" s="1"/>
  <c r="BO33" i="11"/>
  <c r="BR33" i="11" s="1"/>
  <c r="BC33" i="11"/>
  <c r="AY33" i="11"/>
  <c r="BB33" i="11" s="1"/>
  <c r="AX33" i="11"/>
  <c r="BA33" i="11" s="1"/>
  <c r="AW33" i="11"/>
  <c r="AZ33" i="11" s="1"/>
  <c r="AK33" i="11"/>
  <c r="AG33" i="11"/>
  <c r="AJ33" i="11" s="1"/>
  <c r="AF33" i="11"/>
  <c r="AI33" i="11" s="1"/>
  <c r="AE33" i="11"/>
  <c r="AH33" i="11" s="1"/>
  <c r="S33" i="11"/>
  <c r="T33" i="11" s="1"/>
  <c r="O33" i="11"/>
  <c r="R33" i="11" s="1"/>
  <c r="N33" i="11"/>
  <c r="Q33" i="11" s="1"/>
  <c r="M33" i="11"/>
  <c r="DL32" i="11"/>
  <c r="DM32" i="11" s="1"/>
  <c r="DJ32" i="11"/>
  <c r="DK32" i="11" s="1"/>
  <c r="DI32" i="11"/>
  <c r="DF32" i="11"/>
  <c r="DC32" i="11"/>
  <c r="CZ32" i="11"/>
  <c r="CL32" i="11"/>
  <c r="CM32" i="11" s="1"/>
  <c r="CH32" i="11"/>
  <c r="CK32" i="11" s="1"/>
  <c r="CG32" i="11"/>
  <c r="CJ32" i="11" s="1"/>
  <c r="CF32" i="11"/>
  <c r="CI32" i="11" s="1"/>
  <c r="BU32" i="11"/>
  <c r="BQ32" i="11"/>
  <c r="BT32" i="11" s="1"/>
  <c r="BP32" i="11"/>
  <c r="BS32" i="11" s="1"/>
  <c r="BO32" i="11"/>
  <c r="BR32" i="11" s="1"/>
  <c r="BC32" i="11"/>
  <c r="BD32" i="11" s="1"/>
  <c r="AY32" i="11"/>
  <c r="BB32" i="11" s="1"/>
  <c r="AX32" i="11"/>
  <c r="BA32" i="11" s="1"/>
  <c r="AW32" i="11"/>
  <c r="AZ32" i="11" s="1"/>
  <c r="AK32" i="11"/>
  <c r="AG32" i="11"/>
  <c r="AJ32" i="11" s="1"/>
  <c r="AF32" i="11"/>
  <c r="AI32" i="11" s="1"/>
  <c r="AE32" i="11"/>
  <c r="AH32" i="11" s="1"/>
  <c r="S32" i="11"/>
  <c r="G32" i="11" s="1"/>
  <c r="O32" i="11"/>
  <c r="R32" i="11" s="1"/>
  <c r="N32" i="11"/>
  <c r="Q32" i="11" s="1"/>
  <c r="M32" i="11"/>
  <c r="DL31" i="11"/>
  <c r="DM31" i="11" s="1"/>
  <c r="DJ31" i="11"/>
  <c r="DK31" i="11" s="1"/>
  <c r="DI31" i="11"/>
  <c r="DF31" i="11"/>
  <c r="DC31" i="11"/>
  <c r="CZ31" i="11"/>
  <c r="CL31" i="11"/>
  <c r="CM31" i="11" s="1"/>
  <c r="CH31" i="11"/>
  <c r="CK31" i="11" s="1"/>
  <c r="CG31" i="11"/>
  <c r="CJ31" i="11" s="1"/>
  <c r="CF31" i="11"/>
  <c r="CI31" i="11" s="1"/>
  <c r="BU31" i="11"/>
  <c r="BQ31" i="11"/>
  <c r="BT31" i="11" s="1"/>
  <c r="BP31" i="11"/>
  <c r="BS31" i="11" s="1"/>
  <c r="BO31" i="11"/>
  <c r="BR31" i="11" s="1"/>
  <c r="BC31" i="11"/>
  <c r="BD31" i="11" s="1"/>
  <c r="AY31" i="11"/>
  <c r="BB31" i="11" s="1"/>
  <c r="AX31" i="11"/>
  <c r="BA31" i="11" s="1"/>
  <c r="AW31" i="11"/>
  <c r="AZ31" i="11" s="1"/>
  <c r="AK31" i="11"/>
  <c r="AG31" i="11"/>
  <c r="AJ31" i="11" s="1"/>
  <c r="AF31" i="11"/>
  <c r="AI31" i="11" s="1"/>
  <c r="AE31" i="11"/>
  <c r="AH31" i="11" s="1"/>
  <c r="S31" i="11"/>
  <c r="T31" i="11" s="1"/>
  <c r="O31" i="11"/>
  <c r="R31" i="11" s="1"/>
  <c r="N31" i="11"/>
  <c r="Q31" i="11" s="1"/>
  <c r="M31" i="11"/>
  <c r="BC30" i="11"/>
  <c r="BD30" i="11" s="1"/>
  <c r="AY30" i="11"/>
  <c r="BB30" i="11" s="1"/>
  <c r="AX30" i="11"/>
  <c r="BA30" i="11" s="1"/>
  <c r="AW30" i="11"/>
  <c r="AZ30" i="11" s="1"/>
  <c r="AK30" i="11"/>
  <c r="AG30" i="11"/>
  <c r="AJ30" i="11" s="1"/>
  <c r="AF30" i="11"/>
  <c r="AI30" i="11" s="1"/>
  <c r="AE30" i="11"/>
  <c r="AH30" i="11" s="1"/>
  <c r="S30" i="11"/>
  <c r="O30" i="11"/>
  <c r="R30" i="11" s="1"/>
  <c r="N30" i="11"/>
  <c r="Q30" i="11" s="1"/>
  <c r="M30" i="11"/>
  <c r="DL29" i="11"/>
  <c r="DM29" i="11" s="1"/>
  <c r="DJ29" i="11"/>
  <c r="DK29" i="11" s="1"/>
  <c r="DI29" i="11"/>
  <c r="DF29" i="11"/>
  <c r="DC29" i="11"/>
  <c r="CZ29" i="11"/>
  <c r="CL29" i="11"/>
  <c r="CM29" i="11" s="1"/>
  <c r="CH29" i="11"/>
  <c r="CK29" i="11" s="1"/>
  <c r="CG29" i="11"/>
  <c r="CJ29" i="11" s="1"/>
  <c r="CF29" i="11"/>
  <c r="CI29" i="11" s="1"/>
  <c r="BU29" i="11"/>
  <c r="BQ29" i="11"/>
  <c r="BT29" i="11" s="1"/>
  <c r="BP29" i="11"/>
  <c r="BS29" i="11" s="1"/>
  <c r="BO29" i="11"/>
  <c r="BR29" i="11" s="1"/>
  <c r="BC29" i="11"/>
  <c r="BD29" i="11" s="1"/>
  <c r="AY29" i="11"/>
  <c r="BB29" i="11" s="1"/>
  <c r="AX29" i="11"/>
  <c r="BA29" i="11" s="1"/>
  <c r="AW29" i="11"/>
  <c r="AZ29" i="11" s="1"/>
  <c r="AK29" i="11"/>
  <c r="AG29" i="11"/>
  <c r="AJ29" i="11" s="1"/>
  <c r="AF29" i="11"/>
  <c r="AI29" i="11" s="1"/>
  <c r="AE29" i="11"/>
  <c r="AH29" i="11" s="1"/>
  <c r="S29" i="11"/>
  <c r="T29" i="11" s="1"/>
  <c r="O29" i="11"/>
  <c r="R29" i="11" s="1"/>
  <c r="N29" i="11"/>
  <c r="Q29" i="11" s="1"/>
  <c r="M29" i="11"/>
  <c r="DL28" i="11"/>
  <c r="DN28" i="11" s="1"/>
  <c r="DO28" i="11" s="1"/>
  <c r="DJ28" i="11"/>
  <c r="DK28" i="11" s="1"/>
  <c r="DI28" i="11"/>
  <c r="DF28" i="11"/>
  <c r="DC28" i="11"/>
  <c r="CZ28" i="11"/>
  <c r="CL28" i="11"/>
  <c r="CM28" i="11" s="1"/>
  <c r="CH28" i="11"/>
  <c r="CK28" i="11" s="1"/>
  <c r="CG28" i="11"/>
  <c r="CJ28" i="11" s="1"/>
  <c r="CF28" i="11"/>
  <c r="CI28" i="11" s="1"/>
  <c r="BU28" i="11"/>
  <c r="BV28" i="11" s="1"/>
  <c r="BQ28" i="11"/>
  <c r="BT28" i="11" s="1"/>
  <c r="BP28" i="11"/>
  <c r="BS28" i="11" s="1"/>
  <c r="BO28" i="11"/>
  <c r="BR28" i="11" s="1"/>
  <c r="BC28" i="11"/>
  <c r="BD28" i="11" s="1"/>
  <c r="AY28" i="11"/>
  <c r="BB28" i="11" s="1"/>
  <c r="AX28" i="11"/>
  <c r="BA28" i="11" s="1"/>
  <c r="AW28" i="11"/>
  <c r="AZ28" i="11" s="1"/>
  <c r="AK28" i="11"/>
  <c r="AG28" i="11"/>
  <c r="AJ28" i="11" s="1"/>
  <c r="AF28" i="11"/>
  <c r="AI28" i="11" s="1"/>
  <c r="AE28" i="11"/>
  <c r="AH28" i="11" s="1"/>
  <c r="S28" i="11"/>
  <c r="O28" i="11"/>
  <c r="R28" i="11" s="1"/>
  <c r="N28" i="11"/>
  <c r="Q28" i="11" s="1"/>
  <c r="M28" i="11"/>
  <c r="DL27" i="11"/>
  <c r="DN27" i="11" s="1"/>
  <c r="DO27" i="11" s="1"/>
  <c r="DJ27" i="11"/>
  <c r="DK27" i="11" s="1"/>
  <c r="DI27" i="11"/>
  <c r="DF27" i="11"/>
  <c r="DC27" i="11"/>
  <c r="CZ27" i="11"/>
  <c r="CL27" i="11"/>
  <c r="CM27" i="11" s="1"/>
  <c r="CH27" i="11"/>
  <c r="CK27" i="11" s="1"/>
  <c r="CG27" i="11"/>
  <c r="CJ27" i="11" s="1"/>
  <c r="CF27" i="11"/>
  <c r="CI27" i="11" s="1"/>
  <c r="BU27" i="11"/>
  <c r="BV27" i="11" s="1"/>
  <c r="BQ27" i="11"/>
  <c r="BT27" i="11" s="1"/>
  <c r="BP27" i="11"/>
  <c r="BS27" i="11" s="1"/>
  <c r="BO27" i="11"/>
  <c r="BR27" i="11" s="1"/>
  <c r="BC27" i="11"/>
  <c r="AQ27" i="11" s="1"/>
  <c r="AY27" i="11"/>
  <c r="BB27" i="11" s="1"/>
  <c r="AX27" i="11"/>
  <c r="BA27" i="11" s="1"/>
  <c r="AW27" i="11"/>
  <c r="AZ27" i="11" s="1"/>
  <c r="AK27" i="11"/>
  <c r="AG27" i="11"/>
  <c r="AJ27" i="11" s="1"/>
  <c r="AF27" i="11"/>
  <c r="AI27" i="11" s="1"/>
  <c r="AE27" i="11"/>
  <c r="AH27" i="11" s="1"/>
  <c r="S27" i="11"/>
  <c r="O27" i="11"/>
  <c r="R27" i="11" s="1"/>
  <c r="N27" i="11"/>
  <c r="Q27" i="11" s="1"/>
  <c r="M27" i="11"/>
  <c r="DL26" i="11"/>
  <c r="DM26" i="11" s="1"/>
  <c r="DJ26" i="11"/>
  <c r="DK26" i="11" s="1"/>
  <c r="DI26" i="11"/>
  <c r="DF26" i="11"/>
  <c r="DC26" i="11"/>
  <c r="CZ26" i="11"/>
  <c r="CL26" i="11"/>
  <c r="CM26" i="11" s="1"/>
  <c r="CH26" i="11"/>
  <c r="CK26" i="11" s="1"/>
  <c r="CG26" i="11"/>
  <c r="CJ26" i="11" s="1"/>
  <c r="CF26" i="11"/>
  <c r="CI26" i="11" s="1"/>
  <c r="BU26" i="11"/>
  <c r="BQ26" i="11"/>
  <c r="BT26" i="11" s="1"/>
  <c r="BP26" i="11"/>
  <c r="BS26" i="11" s="1"/>
  <c r="BO26" i="11"/>
  <c r="BR26" i="11" s="1"/>
  <c r="BC26" i="11"/>
  <c r="AY26" i="11"/>
  <c r="BB26" i="11" s="1"/>
  <c r="AX26" i="11"/>
  <c r="BA26" i="11" s="1"/>
  <c r="AW26" i="11"/>
  <c r="AZ26" i="11" s="1"/>
  <c r="AK26" i="11"/>
  <c r="AL26" i="11" s="1"/>
  <c r="AG26" i="11"/>
  <c r="AJ26" i="11" s="1"/>
  <c r="AF26" i="11"/>
  <c r="AI26" i="11" s="1"/>
  <c r="AE26" i="11"/>
  <c r="AH26" i="11" s="1"/>
  <c r="S26" i="11"/>
  <c r="O26" i="11"/>
  <c r="R26" i="11" s="1"/>
  <c r="N26" i="11"/>
  <c r="Q26" i="11" s="1"/>
  <c r="M26" i="11"/>
  <c r="DL25" i="11"/>
  <c r="DM25" i="11" s="1"/>
  <c r="DJ25" i="11"/>
  <c r="DK25" i="11" s="1"/>
  <c r="DI25" i="11"/>
  <c r="DF25" i="11"/>
  <c r="DC25" i="11"/>
  <c r="CZ25" i="11"/>
  <c r="CL25" i="11"/>
  <c r="CM25" i="11" s="1"/>
  <c r="CH25" i="11"/>
  <c r="CK25" i="11" s="1"/>
  <c r="CG25" i="11"/>
  <c r="CJ25" i="11" s="1"/>
  <c r="CF25" i="11"/>
  <c r="CI25" i="11" s="1"/>
  <c r="BU25" i="11"/>
  <c r="BQ25" i="11"/>
  <c r="BT25" i="11" s="1"/>
  <c r="BP25" i="11"/>
  <c r="BS25" i="11" s="1"/>
  <c r="BO25" i="11"/>
  <c r="BR25" i="11" s="1"/>
  <c r="BC25" i="11"/>
  <c r="BD25" i="11" s="1"/>
  <c r="AY25" i="11"/>
  <c r="BB25" i="11" s="1"/>
  <c r="AX25" i="11"/>
  <c r="BA25" i="11" s="1"/>
  <c r="AW25" i="11"/>
  <c r="AZ25" i="11" s="1"/>
  <c r="AK25" i="11"/>
  <c r="AG25" i="11"/>
  <c r="AJ25" i="11" s="1"/>
  <c r="AF25" i="11"/>
  <c r="AI25" i="11" s="1"/>
  <c r="AE25" i="11"/>
  <c r="AH25" i="11" s="1"/>
  <c r="S25" i="11"/>
  <c r="T25" i="11" s="1"/>
  <c r="O25" i="11"/>
  <c r="R25" i="11" s="1"/>
  <c r="N25" i="11"/>
  <c r="Q25" i="11" s="1"/>
  <c r="M25" i="11"/>
  <c r="DL24" i="11"/>
  <c r="DN24" i="11" s="1"/>
  <c r="DO24" i="11" s="1"/>
  <c r="DJ24" i="11"/>
  <c r="DK24" i="11" s="1"/>
  <c r="DI24" i="11"/>
  <c r="DF24" i="11"/>
  <c r="DC24" i="11"/>
  <c r="CZ24" i="11"/>
  <c r="CL24" i="11"/>
  <c r="CM24" i="11" s="1"/>
  <c r="CH24" i="11"/>
  <c r="CK24" i="11" s="1"/>
  <c r="CG24" i="11"/>
  <c r="CJ24" i="11" s="1"/>
  <c r="CF24" i="11"/>
  <c r="CI24" i="11" s="1"/>
  <c r="BU24" i="11"/>
  <c r="BQ24" i="11"/>
  <c r="BT24" i="11" s="1"/>
  <c r="BP24" i="11"/>
  <c r="BS24" i="11" s="1"/>
  <c r="BO24" i="11"/>
  <c r="BR24" i="11" s="1"/>
  <c r="BC24" i="11"/>
  <c r="BD24" i="11" s="1"/>
  <c r="AY24" i="11"/>
  <c r="BB24" i="11" s="1"/>
  <c r="AX24" i="11"/>
  <c r="BA24" i="11" s="1"/>
  <c r="AW24" i="11"/>
  <c r="AZ24" i="11" s="1"/>
  <c r="AK24" i="11"/>
  <c r="AG24" i="11"/>
  <c r="AJ24" i="11" s="1"/>
  <c r="AF24" i="11"/>
  <c r="AI24" i="11" s="1"/>
  <c r="AE24" i="11"/>
  <c r="AH24" i="11" s="1"/>
  <c r="S24" i="11"/>
  <c r="T24" i="11" s="1"/>
  <c r="O24" i="11"/>
  <c r="R24" i="11" s="1"/>
  <c r="N24" i="11"/>
  <c r="Q24" i="11" s="1"/>
  <c r="M24" i="11"/>
  <c r="DL23" i="11"/>
  <c r="DN23" i="11" s="1"/>
  <c r="DO23" i="11" s="1"/>
  <c r="DJ23" i="11"/>
  <c r="DK23" i="11" s="1"/>
  <c r="DI23" i="11"/>
  <c r="DF23" i="11"/>
  <c r="DC23" i="11"/>
  <c r="CZ23" i="11"/>
  <c r="CL23" i="11"/>
  <c r="CH23" i="11"/>
  <c r="CK23" i="11" s="1"/>
  <c r="CG23" i="11"/>
  <c r="CJ23" i="11" s="1"/>
  <c r="CF23" i="11"/>
  <c r="CI23" i="11" s="1"/>
  <c r="BU23" i="11"/>
  <c r="BV23" i="11" s="1"/>
  <c r="BQ23" i="11"/>
  <c r="BT23" i="11" s="1"/>
  <c r="BP23" i="11"/>
  <c r="BS23" i="11" s="1"/>
  <c r="BO23" i="11"/>
  <c r="BR23" i="11" s="1"/>
  <c r="BC23" i="11"/>
  <c r="BD23" i="11" s="1"/>
  <c r="AY23" i="11"/>
  <c r="BB23" i="11" s="1"/>
  <c r="AX23" i="11"/>
  <c r="BA23" i="11" s="1"/>
  <c r="AW23" i="11"/>
  <c r="AZ23" i="11" s="1"/>
  <c r="AK23" i="11"/>
  <c r="AL23" i="11" s="1"/>
  <c r="AG23" i="11"/>
  <c r="AJ23" i="11" s="1"/>
  <c r="AF23" i="11"/>
  <c r="AI23" i="11" s="1"/>
  <c r="AE23" i="11"/>
  <c r="AH23" i="11" s="1"/>
  <c r="S23" i="11"/>
  <c r="O23" i="11"/>
  <c r="R23" i="11" s="1"/>
  <c r="N23" i="11"/>
  <c r="Q23" i="11" s="1"/>
  <c r="M23" i="11"/>
  <c r="DL22" i="11"/>
  <c r="DM22" i="11" s="1"/>
  <c r="DJ22" i="11"/>
  <c r="DK22" i="11" s="1"/>
  <c r="DI22" i="11"/>
  <c r="DF22" i="11"/>
  <c r="DC22" i="11"/>
  <c r="CZ22" i="11"/>
  <c r="CL22" i="11"/>
  <c r="CM22" i="11" s="1"/>
  <c r="CH22" i="11"/>
  <c r="CK22" i="11" s="1"/>
  <c r="CG22" i="11"/>
  <c r="CJ22" i="11" s="1"/>
  <c r="CF22" i="11"/>
  <c r="CI22" i="11" s="1"/>
  <c r="BU22" i="11"/>
  <c r="BQ22" i="11"/>
  <c r="BT22" i="11" s="1"/>
  <c r="BP22" i="11"/>
  <c r="BS22" i="11" s="1"/>
  <c r="BO22" i="11"/>
  <c r="BR22" i="11" s="1"/>
  <c r="BC22" i="11"/>
  <c r="BD22" i="11" s="1"/>
  <c r="AY22" i="11"/>
  <c r="BB22" i="11" s="1"/>
  <c r="AX22" i="11"/>
  <c r="BA22" i="11" s="1"/>
  <c r="AW22" i="11"/>
  <c r="AZ22" i="11" s="1"/>
  <c r="AK22" i="11"/>
  <c r="AG22" i="11"/>
  <c r="AJ22" i="11" s="1"/>
  <c r="AF22" i="11"/>
  <c r="AI22" i="11" s="1"/>
  <c r="AE22" i="11"/>
  <c r="AH22" i="11" s="1"/>
  <c r="S22" i="11"/>
  <c r="T22" i="11" s="1"/>
  <c r="O22" i="11"/>
  <c r="R22" i="11" s="1"/>
  <c r="N22" i="11"/>
  <c r="Q22" i="11" s="1"/>
  <c r="M22" i="11"/>
  <c r="DL21" i="11"/>
  <c r="DM21" i="11" s="1"/>
  <c r="DJ21" i="11"/>
  <c r="DK21" i="11" s="1"/>
  <c r="DI21" i="11"/>
  <c r="DF21" i="11"/>
  <c r="DC21" i="11"/>
  <c r="CZ21" i="11"/>
  <c r="CL21" i="11"/>
  <c r="CM21" i="11" s="1"/>
  <c r="CH21" i="11"/>
  <c r="CK21" i="11" s="1"/>
  <c r="CG21" i="11"/>
  <c r="CJ21" i="11" s="1"/>
  <c r="CF21" i="11"/>
  <c r="CI21" i="11" s="1"/>
  <c r="BU21" i="11"/>
  <c r="BQ21" i="11"/>
  <c r="BT21" i="11" s="1"/>
  <c r="BP21" i="11"/>
  <c r="BS21" i="11" s="1"/>
  <c r="BO21" i="11"/>
  <c r="BR21" i="11" s="1"/>
  <c r="BC21" i="11"/>
  <c r="BD21" i="11" s="1"/>
  <c r="AY21" i="11"/>
  <c r="BB21" i="11" s="1"/>
  <c r="AX21" i="11"/>
  <c r="BA21" i="11" s="1"/>
  <c r="AW21" i="11"/>
  <c r="AZ21" i="11" s="1"/>
  <c r="AK21" i="11"/>
  <c r="AG21" i="11"/>
  <c r="AJ21" i="11" s="1"/>
  <c r="AF21" i="11"/>
  <c r="AI21" i="11" s="1"/>
  <c r="AE21" i="11"/>
  <c r="AH21" i="11" s="1"/>
  <c r="S21" i="11"/>
  <c r="T21" i="11" s="1"/>
  <c r="O21" i="11"/>
  <c r="R21" i="11" s="1"/>
  <c r="N21" i="11"/>
  <c r="Q21" i="11" s="1"/>
  <c r="M21" i="11"/>
  <c r="DL20" i="11"/>
  <c r="DN20" i="11" s="1"/>
  <c r="DO20" i="11" s="1"/>
  <c r="DJ20" i="11"/>
  <c r="DK20" i="11" s="1"/>
  <c r="DI20" i="11"/>
  <c r="DF20" i="11"/>
  <c r="DC20" i="11"/>
  <c r="CZ20" i="11"/>
  <c r="CL20" i="11"/>
  <c r="CM20" i="11" s="1"/>
  <c r="CH20" i="11"/>
  <c r="CK20" i="11" s="1"/>
  <c r="CG20" i="11"/>
  <c r="CJ20" i="11" s="1"/>
  <c r="CF20" i="11"/>
  <c r="CI20" i="11" s="1"/>
  <c r="BU20" i="11"/>
  <c r="BQ20" i="11"/>
  <c r="BT20" i="11" s="1"/>
  <c r="BP20" i="11"/>
  <c r="BS20" i="11" s="1"/>
  <c r="BO20" i="11"/>
  <c r="BR20" i="11" s="1"/>
  <c r="BC20" i="11"/>
  <c r="BD20" i="11" s="1"/>
  <c r="AY20" i="11"/>
  <c r="BB20" i="11" s="1"/>
  <c r="AX20" i="11"/>
  <c r="BA20" i="11" s="1"/>
  <c r="AW20" i="11"/>
  <c r="AZ20" i="11" s="1"/>
  <c r="AK20" i="11"/>
  <c r="AG20" i="11"/>
  <c r="AJ20" i="11" s="1"/>
  <c r="AF20" i="11"/>
  <c r="AI20" i="11" s="1"/>
  <c r="AE20" i="11"/>
  <c r="AH20" i="11" s="1"/>
  <c r="S20" i="11"/>
  <c r="O20" i="11"/>
  <c r="R20" i="11" s="1"/>
  <c r="N20" i="11"/>
  <c r="Q20" i="11" s="1"/>
  <c r="M20" i="11"/>
  <c r="DL19" i="11"/>
  <c r="DN19" i="11" s="1"/>
  <c r="DO19" i="11" s="1"/>
  <c r="DJ19" i="11"/>
  <c r="DK19" i="11" s="1"/>
  <c r="DI19" i="11"/>
  <c r="DF19" i="11"/>
  <c r="DC19" i="11"/>
  <c r="CZ19" i="11"/>
  <c r="CL19" i="11"/>
  <c r="CH19" i="11"/>
  <c r="CK19" i="11" s="1"/>
  <c r="CG19" i="11"/>
  <c r="CJ19" i="11" s="1"/>
  <c r="CF19" i="11"/>
  <c r="CI19" i="11" s="1"/>
  <c r="BU19" i="11"/>
  <c r="BV19" i="11" s="1"/>
  <c r="BQ19" i="11"/>
  <c r="BT19" i="11" s="1"/>
  <c r="BP19" i="11"/>
  <c r="BS19" i="11" s="1"/>
  <c r="BO19" i="11"/>
  <c r="BR19" i="11" s="1"/>
  <c r="BC19" i="11"/>
  <c r="BD19" i="11" s="1"/>
  <c r="AY19" i="11"/>
  <c r="BB19" i="11" s="1"/>
  <c r="AX19" i="11"/>
  <c r="BA19" i="11" s="1"/>
  <c r="AW19" i="11"/>
  <c r="AZ19" i="11" s="1"/>
  <c r="AK19" i="11"/>
  <c r="AL19" i="11" s="1"/>
  <c r="AG19" i="11"/>
  <c r="AJ19" i="11" s="1"/>
  <c r="AF19" i="11"/>
  <c r="AI19" i="11" s="1"/>
  <c r="AE19" i="11"/>
  <c r="AH19" i="11" s="1"/>
  <c r="S19" i="11"/>
  <c r="T19" i="11" s="1"/>
  <c r="O19" i="11"/>
  <c r="R19" i="11" s="1"/>
  <c r="N19" i="11"/>
  <c r="Q19" i="11" s="1"/>
  <c r="M19" i="11"/>
  <c r="DL18" i="11"/>
  <c r="DM18" i="11" s="1"/>
  <c r="DJ18" i="11"/>
  <c r="DK18" i="11" s="1"/>
  <c r="DI18" i="11"/>
  <c r="DF18" i="11"/>
  <c r="DC18" i="11"/>
  <c r="CZ18" i="11"/>
  <c r="CL18" i="11"/>
  <c r="CM18" i="11" s="1"/>
  <c r="CH18" i="11"/>
  <c r="CK18" i="11" s="1"/>
  <c r="CG18" i="11"/>
  <c r="CJ18" i="11" s="1"/>
  <c r="CF18" i="11"/>
  <c r="CI18" i="11" s="1"/>
  <c r="BU18" i="11"/>
  <c r="BQ18" i="11"/>
  <c r="BT18" i="11" s="1"/>
  <c r="BP18" i="11"/>
  <c r="BS18" i="11" s="1"/>
  <c r="BO18" i="11"/>
  <c r="BR18" i="11" s="1"/>
  <c r="BC18" i="11"/>
  <c r="AY18" i="11"/>
  <c r="BB18" i="11" s="1"/>
  <c r="AX18" i="11"/>
  <c r="BA18" i="11" s="1"/>
  <c r="AW18" i="11"/>
  <c r="AZ18" i="11" s="1"/>
  <c r="AK18" i="11"/>
  <c r="AG18" i="11"/>
  <c r="AJ18" i="11" s="1"/>
  <c r="AF18" i="11"/>
  <c r="AI18" i="11" s="1"/>
  <c r="AE18" i="11"/>
  <c r="AH18" i="11" s="1"/>
  <c r="S18" i="11"/>
  <c r="O18" i="11"/>
  <c r="R18" i="11" s="1"/>
  <c r="N18" i="11"/>
  <c r="Q18" i="11" s="1"/>
  <c r="M18" i="11"/>
  <c r="DL17" i="11"/>
  <c r="DM17" i="11" s="1"/>
  <c r="DJ17" i="11"/>
  <c r="DK17" i="11" s="1"/>
  <c r="DI17" i="11"/>
  <c r="DF17" i="11"/>
  <c r="DC17" i="11"/>
  <c r="CZ17" i="11"/>
  <c r="CL17" i="11"/>
  <c r="CM17" i="11" s="1"/>
  <c r="CH17" i="11"/>
  <c r="CK17" i="11" s="1"/>
  <c r="CG17" i="11"/>
  <c r="CJ17" i="11" s="1"/>
  <c r="CF17" i="11"/>
  <c r="CI17" i="11" s="1"/>
  <c r="BU17" i="11"/>
  <c r="BQ17" i="11"/>
  <c r="BT17" i="11" s="1"/>
  <c r="BP17" i="11"/>
  <c r="BS17" i="11" s="1"/>
  <c r="BO17" i="11"/>
  <c r="BR17" i="11" s="1"/>
  <c r="BC17" i="11"/>
  <c r="BD17" i="11" s="1"/>
  <c r="AY17" i="11"/>
  <c r="BB17" i="11" s="1"/>
  <c r="AX17" i="11"/>
  <c r="BA17" i="11" s="1"/>
  <c r="AW17" i="11"/>
  <c r="AZ17" i="11" s="1"/>
  <c r="AK17" i="11"/>
  <c r="AG17" i="11"/>
  <c r="AJ17" i="11" s="1"/>
  <c r="AF17" i="11"/>
  <c r="AI17" i="11" s="1"/>
  <c r="AE17" i="11"/>
  <c r="AH17" i="11" s="1"/>
  <c r="S17" i="11"/>
  <c r="T17" i="11" s="1"/>
  <c r="O17" i="11"/>
  <c r="R17" i="11" s="1"/>
  <c r="N17" i="11"/>
  <c r="Q17" i="11" s="1"/>
  <c r="M17" i="11"/>
  <c r="DL16" i="11"/>
  <c r="DN16" i="11" s="1"/>
  <c r="DO16" i="11" s="1"/>
  <c r="DJ16" i="11"/>
  <c r="DK16" i="11" s="1"/>
  <c r="DI16" i="11"/>
  <c r="DF16" i="11"/>
  <c r="DC16" i="11"/>
  <c r="CZ16" i="11"/>
  <c r="CL16" i="11"/>
  <c r="CM16" i="11" s="1"/>
  <c r="CH16" i="11"/>
  <c r="CK16" i="11" s="1"/>
  <c r="CG16" i="11"/>
  <c r="CJ16" i="11" s="1"/>
  <c r="CF16" i="11"/>
  <c r="CI16" i="11" s="1"/>
  <c r="BU16" i="11"/>
  <c r="BQ16" i="11"/>
  <c r="BT16" i="11" s="1"/>
  <c r="BP16" i="11"/>
  <c r="BS16" i="11" s="1"/>
  <c r="BO16" i="11"/>
  <c r="BR16" i="11" s="1"/>
  <c r="BC16" i="11"/>
  <c r="BD16" i="11" s="1"/>
  <c r="AY16" i="11"/>
  <c r="BB16" i="11" s="1"/>
  <c r="AX16" i="11"/>
  <c r="BA16" i="11" s="1"/>
  <c r="AW16" i="11"/>
  <c r="AZ16" i="11" s="1"/>
  <c r="AK16" i="11"/>
  <c r="AG16" i="11"/>
  <c r="AJ16" i="11" s="1"/>
  <c r="AF16" i="11"/>
  <c r="AI16" i="11" s="1"/>
  <c r="AE16" i="11"/>
  <c r="AH16" i="11" s="1"/>
  <c r="S16" i="11"/>
  <c r="O16" i="11"/>
  <c r="R16" i="11" s="1"/>
  <c r="N16" i="11"/>
  <c r="Q16" i="11" s="1"/>
  <c r="M16" i="11"/>
  <c r="DL15" i="11"/>
  <c r="DN15" i="11" s="1"/>
  <c r="DO15" i="11" s="1"/>
  <c r="DJ15" i="11"/>
  <c r="DK15" i="11" s="1"/>
  <c r="DI15" i="11"/>
  <c r="DF15" i="11"/>
  <c r="DC15" i="11"/>
  <c r="CZ15" i="11"/>
  <c r="CL15" i="11"/>
  <c r="CH15" i="11"/>
  <c r="CK15" i="11" s="1"/>
  <c r="CG15" i="11"/>
  <c r="CJ15" i="11" s="1"/>
  <c r="CF15" i="11"/>
  <c r="CI15" i="11" s="1"/>
  <c r="BU15" i="11"/>
  <c r="BV15" i="11" s="1"/>
  <c r="BQ15" i="11"/>
  <c r="BT15" i="11" s="1"/>
  <c r="BP15" i="11"/>
  <c r="BS15" i="11" s="1"/>
  <c r="BO15" i="11"/>
  <c r="BR15" i="11" s="1"/>
  <c r="BC15" i="11"/>
  <c r="AY15" i="11"/>
  <c r="BB15" i="11" s="1"/>
  <c r="AX15" i="11"/>
  <c r="BA15" i="11" s="1"/>
  <c r="AW15" i="11"/>
  <c r="AZ15" i="11" s="1"/>
  <c r="AK15" i="11"/>
  <c r="AG15" i="11"/>
  <c r="AJ15" i="11" s="1"/>
  <c r="AF15" i="11"/>
  <c r="AI15" i="11" s="1"/>
  <c r="AE15" i="11"/>
  <c r="AH15" i="11" s="1"/>
  <c r="S15" i="11"/>
  <c r="T15" i="11" s="1"/>
  <c r="O15" i="11"/>
  <c r="R15" i="11" s="1"/>
  <c r="N15" i="11"/>
  <c r="Q15" i="11" s="1"/>
  <c r="M15" i="11"/>
  <c r="DL14" i="11"/>
  <c r="DM14" i="11" s="1"/>
  <c r="DJ14" i="11"/>
  <c r="DK14" i="11" s="1"/>
  <c r="DI14" i="11"/>
  <c r="DF14" i="11"/>
  <c r="DC14" i="11"/>
  <c r="CZ14" i="11"/>
  <c r="G12" i="10"/>
  <c r="F12" i="10"/>
  <c r="E12" i="10"/>
  <c r="D12" i="10"/>
  <c r="E133" i="8"/>
  <c r="E132" i="8"/>
  <c r="F125" i="8"/>
  <c r="E125" i="8"/>
  <c r="E124" i="8"/>
  <c r="F123" i="8"/>
  <c r="F124" i="8" s="1"/>
  <c r="E123" i="8"/>
  <c r="E122" i="8"/>
  <c r="E18" i="8"/>
  <c r="Y15" i="11" l="1"/>
  <c r="Y32" i="11"/>
  <c r="BI55" i="11"/>
  <c r="G77" i="11"/>
  <c r="DI82" i="11"/>
  <c r="DJ82" i="11" s="1"/>
  <c r="DE88" i="11"/>
  <c r="DG88" i="11" s="1"/>
  <c r="DH88" i="11" s="1"/>
  <c r="Y27" i="11"/>
  <c r="AQ18" i="11"/>
  <c r="BI24" i="11"/>
  <c r="AQ33" i="11"/>
  <c r="Y60" i="11"/>
  <c r="BI67" i="11"/>
  <c r="AQ72" i="11"/>
  <c r="BI73" i="11"/>
  <c r="Y97" i="11"/>
  <c r="Y95" i="11"/>
  <c r="G23" i="11"/>
  <c r="Y23" i="11"/>
  <c r="DI105" i="11"/>
  <c r="DK105" i="11" s="1"/>
  <c r="DL105" i="11" s="1"/>
  <c r="DI83" i="11"/>
  <c r="DK83" i="11" s="1"/>
  <c r="DL83" i="11" s="1"/>
  <c r="DI93" i="11"/>
  <c r="DK93" i="11" s="1"/>
  <c r="DL93" i="11" s="1"/>
  <c r="BI64" i="11"/>
  <c r="Y18" i="11"/>
  <c r="G20" i="11"/>
  <c r="G55" i="11"/>
  <c r="AQ85" i="11"/>
  <c r="BI87" i="11"/>
  <c r="DE105" i="11"/>
  <c r="DG105" i="11" s="1"/>
  <c r="DH105" i="11" s="1"/>
  <c r="Y37" i="11"/>
  <c r="BI37" i="11"/>
  <c r="AQ61" i="11"/>
  <c r="DI86" i="11"/>
  <c r="DJ86" i="11" s="1"/>
  <c r="BI69" i="11"/>
  <c r="BI100" i="11"/>
  <c r="BI38" i="11"/>
  <c r="G52" i="11"/>
  <c r="BI75" i="11"/>
  <c r="DI95" i="11"/>
  <c r="DK95" i="11" s="1"/>
  <c r="DL95" i="11" s="1"/>
  <c r="BI77" i="11"/>
  <c r="G22" i="11"/>
  <c r="DI84" i="11"/>
  <c r="DK84" i="11" s="1"/>
  <c r="DL84" i="11" s="1"/>
  <c r="BI95" i="11"/>
  <c r="AQ31" i="11"/>
  <c r="BI86" i="11"/>
  <c r="DI123" i="11"/>
  <c r="AQ88" i="11"/>
  <c r="DE92" i="11"/>
  <c r="DF92" i="11" s="1"/>
  <c r="G28" i="11"/>
  <c r="AQ42" i="11"/>
  <c r="AQ62" i="11"/>
  <c r="BI62" i="11"/>
  <c r="G63" i="11"/>
  <c r="BI66" i="11"/>
  <c r="AQ78" i="11"/>
  <c r="BI78" i="11"/>
  <c r="AQ95" i="11"/>
  <c r="Y78" i="11"/>
  <c r="DI88" i="11"/>
  <c r="DE94" i="11"/>
  <c r="DF94" i="11" s="1"/>
  <c r="AQ35" i="11"/>
  <c r="BD42" i="11"/>
  <c r="DE79" i="11"/>
  <c r="DE119" i="11"/>
  <c r="DF119" i="11" s="1"/>
  <c r="AQ15" i="11"/>
  <c r="BI15" i="11"/>
  <c r="BI20" i="11"/>
  <c r="G26" i="11"/>
  <c r="Y30" i="11"/>
  <c r="Y41" i="11"/>
  <c r="BI42" i="11"/>
  <c r="G62" i="11"/>
  <c r="Y73" i="11"/>
  <c r="G89" i="11"/>
  <c r="DE104" i="11"/>
  <c r="DI130" i="11"/>
  <c r="DJ130" i="11" s="1"/>
  <c r="Y26" i="11"/>
  <c r="AQ26" i="11"/>
  <c r="BI33" i="11"/>
  <c r="Y36" i="11"/>
  <c r="AQ59" i="11"/>
  <c r="Y62" i="11"/>
  <c r="BI63" i="11"/>
  <c r="Y74" i="11"/>
  <c r="BI79" i="11"/>
  <c r="BI83" i="11"/>
  <c r="Y89" i="11"/>
  <c r="DG92" i="11"/>
  <c r="DH92" i="11" s="1"/>
  <c r="Y93" i="11"/>
  <c r="AQ102" i="11"/>
  <c r="DE112" i="11"/>
  <c r="BI85" i="11"/>
  <c r="G16" i="11"/>
  <c r="Y19" i="11"/>
  <c r="AQ23" i="11"/>
  <c r="AQ28" i="11"/>
  <c r="AQ38" i="11"/>
  <c r="Y40" i="11"/>
  <c r="AQ64" i="11"/>
  <c r="AQ74" i="11"/>
  <c r="BI74" i="11"/>
  <c r="BI93" i="11"/>
  <c r="DI102" i="11"/>
  <c r="DK102" i="11" s="1"/>
  <c r="DL102" i="11" s="1"/>
  <c r="BI104" i="11"/>
  <c r="DI117" i="11"/>
  <c r="DK117" i="11" s="1"/>
  <c r="DL117" i="11" s="1"/>
  <c r="DE109" i="11"/>
  <c r="DG109" i="11" s="1"/>
  <c r="DH109" i="11" s="1"/>
  <c r="Y90" i="11"/>
  <c r="DI97" i="11"/>
  <c r="DK97" i="11" s="1"/>
  <c r="DL97" i="11" s="1"/>
  <c r="DI98" i="11"/>
  <c r="DK98" i="11" s="1"/>
  <c r="DL98" i="11" s="1"/>
  <c r="DI101" i="11"/>
  <c r="DE110" i="11"/>
  <c r="DG110" i="11" s="1"/>
  <c r="DH110" i="11" s="1"/>
  <c r="DI114" i="11"/>
  <c r="BI34" i="11"/>
  <c r="DM37" i="11"/>
  <c r="G58" i="11"/>
  <c r="BI59" i="11"/>
  <c r="BI61" i="11"/>
  <c r="Y64" i="11"/>
  <c r="Y68" i="11"/>
  <c r="G98" i="11"/>
  <c r="DE126" i="11"/>
  <c r="DG126" i="11" s="1"/>
  <c r="DH126" i="11" s="1"/>
  <c r="G19" i="11"/>
  <c r="AQ22" i="11"/>
  <c r="CM34" i="11"/>
  <c r="DI100" i="11"/>
  <c r="DJ100" i="11" s="1"/>
  <c r="DE123" i="11"/>
  <c r="DG123" i="11" s="1"/>
  <c r="DH123" i="11" s="1"/>
  <c r="AL27" i="11"/>
  <c r="DM28" i="11"/>
  <c r="AL32" i="11"/>
  <c r="DM41" i="11"/>
  <c r="BU104" i="11"/>
  <c r="DI113" i="11"/>
  <c r="DJ113" i="11" s="1"/>
  <c r="DE116" i="11"/>
  <c r="DF116" i="11" s="1"/>
  <c r="DM16" i="11"/>
  <c r="AQ34" i="11"/>
  <c r="BI65" i="11"/>
  <c r="AK74" i="11"/>
  <c r="BU83" i="11"/>
  <c r="DJ120" i="11"/>
  <c r="AL15" i="11"/>
  <c r="BI23" i="11"/>
  <c r="BU62" i="11"/>
  <c r="Y81" i="11"/>
  <c r="BU89" i="11"/>
  <c r="DE93" i="11"/>
  <c r="DG93" i="11" s="1"/>
  <c r="DH93" i="11" s="1"/>
  <c r="DI121" i="11"/>
  <c r="DJ121" i="11" s="1"/>
  <c r="G17" i="11"/>
  <c r="BV38" i="11"/>
  <c r="Y58" i="11"/>
  <c r="BU67" i="11"/>
  <c r="DE81" i="11"/>
  <c r="DG81" i="11" s="1"/>
  <c r="DH81" i="11" s="1"/>
  <c r="BV20" i="11"/>
  <c r="Y22" i="11"/>
  <c r="BC59" i="11"/>
  <c r="BC61" i="11"/>
  <c r="BU79" i="11"/>
  <c r="BU93" i="11"/>
  <c r="DI99" i="11"/>
  <c r="DK99" i="11" s="1"/>
  <c r="DL99" i="11" s="1"/>
  <c r="DE107" i="11"/>
  <c r="DG107" i="11" s="1"/>
  <c r="DH107" i="11" s="1"/>
  <c r="DE111" i="11"/>
  <c r="DI115" i="11"/>
  <c r="DK115" i="11" s="1"/>
  <c r="DL115" i="11" s="1"/>
  <c r="AL18" i="11"/>
  <c r="DM20" i="11"/>
  <c r="AL22" i="11"/>
  <c r="Y33" i="11"/>
  <c r="AQ39" i="11"/>
  <c r="AL40" i="11"/>
  <c r="Y52" i="11"/>
  <c r="AQ55" i="11"/>
  <c r="BD38" i="11"/>
  <c r="AQ19" i="11"/>
  <c r="DM33" i="11"/>
  <c r="G40" i="11"/>
  <c r="AQ41" i="11"/>
  <c r="AK52" i="11"/>
  <c r="Y54" i="11"/>
  <c r="BD15" i="11"/>
  <c r="BI19" i="11"/>
  <c r="DM24" i="11"/>
  <c r="BD26" i="11"/>
  <c r="BD27" i="11"/>
  <c r="BD18" i="11"/>
  <c r="G18" i="11"/>
  <c r="DK101" i="11"/>
  <c r="DL101" i="11" s="1"/>
  <c r="DJ101" i="11"/>
  <c r="AL30" i="11"/>
  <c r="BI16" i="11"/>
  <c r="T18" i="11"/>
  <c r="BV24" i="11"/>
  <c r="G27" i="11"/>
  <c r="G29" i="11"/>
  <c r="G30" i="11"/>
  <c r="G35" i="11"/>
  <c r="G36" i="11"/>
  <c r="AQ37" i="11"/>
  <c r="DF88" i="11"/>
  <c r="AL36" i="11"/>
  <c r="BV16" i="11"/>
  <c r="BI27" i="11"/>
  <c r="BI28" i="11"/>
  <c r="BI41" i="11"/>
  <c r="Y56" i="11"/>
  <c r="BI68" i="11"/>
  <c r="Y69" i="11"/>
  <c r="DI79" i="11"/>
  <c r="DK79" i="11" s="1"/>
  <c r="DL79" i="11" s="1"/>
  <c r="Y80" i="11"/>
  <c r="DI81" i="11"/>
  <c r="DK81" i="11" s="1"/>
  <c r="DL81" i="11" s="1"/>
  <c r="Y85" i="11"/>
  <c r="Y86" i="11"/>
  <c r="BI92" i="11"/>
  <c r="DE101" i="11"/>
  <c r="DE106" i="11"/>
  <c r="DG106" i="11" s="1"/>
  <c r="DH106" i="11" s="1"/>
  <c r="DI109" i="11"/>
  <c r="DE121" i="11"/>
  <c r="DK125" i="11"/>
  <c r="DL125" i="11" s="1"/>
  <c r="DI128" i="11"/>
  <c r="CM59" i="11"/>
  <c r="CM61" i="11"/>
  <c r="AQ68" i="11"/>
  <c r="BU78" i="11"/>
  <c r="BU73" i="11"/>
  <c r="CM75" i="11"/>
  <c r="AQ81" i="11"/>
  <c r="Y82" i="11"/>
  <c r="DK82" i="11"/>
  <c r="DL82" i="11" s="1"/>
  <c r="Y96" i="11"/>
  <c r="BI96" i="11"/>
  <c r="Y98" i="11"/>
  <c r="BC98" i="11"/>
  <c r="BC102" i="11"/>
  <c r="BU103" i="11"/>
  <c r="DI106" i="11"/>
  <c r="G54" i="11"/>
  <c r="G56" i="11"/>
  <c r="BI57" i="11"/>
  <c r="BC58" i="11"/>
  <c r="Y65" i="11"/>
  <c r="G80" i="11"/>
  <c r="BI82" i="11"/>
  <c r="DE86" i="11"/>
  <c r="G97" i="11"/>
  <c r="AK98" i="11"/>
  <c r="DE115" i="11"/>
  <c r="DE117" i="11"/>
  <c r="DF126" i="11"/>
  <c r="BI81" i="11"/>
  <c r="DJ117" i="11"/>
  <c r="DE120" i="11"/>
  <c r="DE125" i="11"/>
  <c r="DI126" i="11"/>
  <c r="DJ126" i="11" s="1"/>
  <c r="DE129" i="11"/>
  <c r="BC85" i="11"/>
  <c r="BU87" i="11"/>
  <c r="AK90" i="11"/>
  <c r="AK93" i="11"/>
  <c r="AK95" i="11"/>
  <c r="BC95" i="11"/>
  <c r="BU95" i="11"/>
  <c r="DF96" i="11"/>
  <c r="BI101" i="11"/>
  <c r="DF105" i="11"/>
  <c r="DI108" i="11"/>
  <c r="BI71" i="11"/>
  <c r="BC80" i="11"/>
  <c r="BU80" i="11"/>
  <c r="G83" i="11"/>
  <c r="DK87" i="11"/>
  <c r="DL87" i="11" s="1"/>
  <c r="DE127" i="11"/>
  <c r="DJ129" i="11"/>
  <c r="G59" i="11"/>
  <c r="Y63" i="11"/>
  <c r="G67" i="11"/>
  <c r="G69" i="11"/>
  <c r="AQ70" i="11"/>
  <c r="DE80" i="11"/>
  <c r="DF80" i="11" s="1"/>
  <c r="DE83" i="11"/>
  <c r="DG83" i="11" s="1"/>
  <c r="DH83" i="11" s="1"/>
  <c r="AQ84" i="11"/>
  <c r="DE84" i="11"/>
  <c r="AQ97" i="11"/>
  <c r="DE97" i="11"/>
  <c r="DF97" i="11" s="1"/>
  <c r="Y100" i="11"/>
  <c r="DE108" i="11"/>
  <c r="DF108" i="11" s="1"/>
  <c r="DI124" i="11"/>
  <c r="DK124" i="11" s="1"/>
  <c r="DL124" i="11" s="1"/>
  <c r="P21" i="11"/>
  <c r="P31" i="11"/>
  <c r="P36" i="11"/>
  <c r="P39" i="11"/>
  <c r="S55" i="11"/>
  <c r="P16" i="11"/>
  <c r="P17" i="11"/>
  <c r="G24" i="11"/>
  <c r="P25" i="11"/>
  <c r="P34" i="11"/>
  <c r="P35" i="11"/>
  <c r="P41" i="11"/>
  <c r="S54" i="11"/>
  <c r="S89" i="11"/>
  <c r="P37" i="11"/>
  <c r="P26" i="11"/>
  <c r="P19" i="11"/>
  <c r="P22" i="11"/>
  <c r="P38" i="11"/>
  <c r="P15" i="11"/>
  <c r="P24" i="11"/>
  <c r="G25" i="11"/>
  <c r="P29" i="11"/>
  <c r="P33" i="11"/>
  <c r="G61" i="11"/>
  <c r="P20" i="11"/>
  <c r="P27" i="11"/>
  <c r="G60" i="11"/>
  <c r="S88" i="11"/>
  <c r="G96" i="11"/>
  <c r="G101" i="11"/>
  <c r="P18" i="11"/>
  <c r="G21" i="11"/>
  <c r="P23" i="11"/>
  <c r="P28" i="11"/>
  <c r="P30" i="11"/>
  <c r="G31" i="11"/>
  <c r="P32" i="11"/>
  <c r="G39" i="11"/>
  <c r="P40" i="11"/>
  <c r="G15" i="11"/>
  <c r="T20" i="11"/>
  <c r="T27" i="11"/>
  <c r="T32" i="11"/>
  <c r="S52" i="11"/>
  <c r="T16" i="11"/>
  <c r="T23" i="11"/>
  <c r="S56" i="11"/>
  <c r="T30" i="11"/>
  <c r="G53" i="11"/>
  <c r="S62" i="11"/>
  <c r="S73" i="11"/>
  <c r="S79" i="11"/>
  <c r="T26" i="11"/>
  <c r="S104" i="11"/>
  <c r="T28" i="11"/>
  <c r="T35" i="11"/>
  <c r="T40" i="11"/>
  <c r="S63" i="11"/>
  <c r="G93" i="11"/>
  <c r="T36" i="11"/>
  <c r="G65" i="11"/>
  <c r="CM15" i="11"/>
  <c r="DM15" i="11"/>
  <c r="AL16" i="11"/>
  <c r="Y16" i="11"/>
  <c r="CM19" i="11"/>
  <c r="DM19" i="11"/>
  <c r="AL20" i="11"/>
  <c r="Y20" i="11"/>
  <c r="CM23" i="11"/>
  <c r="DM23" i="11"/>
  <c r="AL24" i="11"/>
  <c r="Y24" i="11"/>
  <c r="DM27" i="11"/>
  <c r="AL28" i="11"/>
  <c r="Y28" i="11"/>
  <c r="AQ32" i="11"/>
  <c r="DM34" i="11"/>
  <c r="AQ36" i="11"/>
  <c r="DM38" i="11"/>
  <c r="AQ40" i="11"/>
  <c r="AQ53" i="11"/>
  <c r="BI53" i="11"/>
  <c r="AQ56" i="11"/>
  <c r="DG79" i="11"/>
  <c r="DH79" i="11" s="1"/>
  <c r="DF79" i="11"/>
  <c r="DF104" i="11"/>
  <c r="DG104" i="11"/>
  <c r="DH104" i="11" s="1"/>
  <c r="DF128" i="11"/>
  <c r="DG128" i="11"/>
  <c r="DH128" i="11" s="1"/>
  <c r="AQ16" i="11"/>
  <c r="AQ20" i="11"/>
  <c r="AQ24" i="11"/>
  <c r="BV31" i="11"/>
  <c r="BI31" i="11"/>
  <c r="BV35" i="11"/>
  <c r="BI35" i="11"/>
  <c r="BV39" i="11"/>
  <c r="BI39" i="11"/>
  <c r="BU52" i="11"/>
  <c r="BI52" i="11"/>
  <c r="DN14" i="11"/>
  <c r="DO14" i="11" s="1"/>
  <c r="DN17" i="11"/>
  <c r="DO17" i="11" s="1"/>
  <c r="DN18" i="11"/>
  <c r="DO18" i="11" s="1"/>
  <c r="DN21" i="11"/>
  <c r="DO21" i="11" s="1"/>
  <c r="DN22" i="11"/>
  <c r="DO22" i="11" s="1"/>
  <c r="DN25" i="11"/>
  <c r="DO25" i="11" s="1"/>
  <c r="DN26" i="11"/>
  <c r="DO26" i="11" s="1"/>
  <c r="DN29" i="11"/>
  <c r="DO29" i="11" s="1"/>
  <c r="AL31" i="11"/>
  <c r="Y31" i="11"/>
  <c r="AL35" i="11"/>
  <c r="Y35" i="11"/>
  <c r="AL39" i="11"/>
  <c r="Y39" i="11"/>
  <c r="AQ52" i="11"/>
  <c r="AK55" i="11"/>
  <c r="Y55" i="11"/>
  <c r="BU58" i="11"/>
  <c r="BI58" i="11"/>
  <c r="BV18" i="11"/>
  <c r="BI18" i="11"/>
  <c r="BV22" i="11"/>
  <c r="BI22" i="11"/>
  <c r="BV26" i="11"/>
  <c r="BI26" i="11"/>
  <c r="DG86" i="11"/>
  <c r="DH86" i="11" s="1"/>
  <c r="DF86" i="11"/>
  <c r="AL34" i="11"/>
  <c r="Y34" i="11"/>
  <c r="AL38" i="11"/>
  <c r="Y38" i="11"/>
  <c r="AL42" i="11"/>
  <c r="Y42" i="11"/>
  <c r="BU54" i="11"/>
  <c r="BI54" i="11"/>
  <c r="BV17" i="11"/>
  <c r="BI17" i="11"/>
  <c r="BV21" i="11"/>
  <c r="BI21" i="11"/>
  <c r="BV25" i="11"/>
  <c r="BI25" i="11"/>
  <c r="BV29" i="11"/>
  <c r="BI29" i="11"/>
  <c r="AL33" i="11"/>
  <c r="BD33" i="11"/>
  <c r="BV33" i="11"/>
  <c r="AL37" i="11"/>
  <c r="BD37" i="11"/>
  <c r="BV37" i="11"/>
  <c r="AL41" i="11"/>
  <c r="BD41" i="11"/>
  <c r="BV41" i="11"/>
  <c r="AQ54" i="11"/>
  <c r="AK57" i="11"/>
  <c r="Y57" i="11"/>
  <c r="AL17" i="11"/>
  <c r="Y17" i="11"/>
  <c r="AL21" i="11"/>
  <c r="Y21" i="11"/>
  <c r="AL25" i="11"/>
  <c r="Y25" i="11"/>
  <c r="AL29" i="11"/>
  <c r="Y29" i="11"/>
  <c r="DN31" i="11"/>
  <c r="DO31" i="11" s="1"/>
  <c r="DN32" i="11"/>
  <c r="DO32" i="11" s="1"/>
  <c r="G34" i="11"/>
  <c r="DN35" i="11"/>
  <c r="DO35" i="11" s="1"/>
  <c r="DN36" i="11"/>
  <c r="DO36" i="11" s="1"/>
  <c r="G38" i="11"/>
  <c r="DN39" i="11"/>
  <c r="DO39" i="11" s="1"/>
  <c r="DN40" i="11"/>
  <c r="DO40" i="11" s="1"/>
  <c r="G42" i="11"/>
  <c r="AQ57" i="11"/>
  <c r="AK59" i="11"/>
  <c r="Y59" i="11"/>
  <c r="AQ17" i="11"/>
  <c r="AQ21" i="11"/>
  <c r="AQ25" i="11"/>
  <c r="AQ29" i="11"/>
  <c r="BV32" i="11"/>
  <c r="BI32" i="11"/>
  <c r="G33" i="11"/>
  <c r="BV36" i="11"/>
  <c r="BI36" i="11"/>
  <c r="G37" i="11"/>
  <c r="BV40" i="11"/>
  <c r="BI40" i="11"/>
  <c r="G41" i="11"/>
  <c r="AK53" i="11"/>
  <c r="Y53" i="11"/>
  <c r="BU56" i="11"/>
  <c r="BI56" i="11"/>
  <c r="G57" i="11"/>
  <c r="BI60" i="11"/>
  <c r="CM64" i="11"/>
  <c r="BC65" i="11"/>
  <c r="AQ65" i="11"/>
  <c r="Y66" i="11"/>
  <c r="AQ66" i="11"/>
  <c r="BC70" i="11"/>
  <c r="G71" i="11"/>
  <c r="Y71" i="11"/>
  <c r="S76" i="11"/>
  <c r="G76" i="11"/>
  <c r="BI76" i="11"/>
  <c r="DG80" i="11"/>
  <c r="DH80" i="11" s="1"/>
  <c r="CM81" i="11"/>
  <c r="DE82" i="11"/>
  <c r="BC86" i="11"/>
  <c r="AQ86" i="11"/>
  <c r="Y87" i="11"/>
  <c r="DE87" i="11"/>
  <c r="S90" i="11"/>
  <c r="G90" i="11"/>
  <c r="BI90" i="11"/>
  <c r="DE90" i="11"/>
  <c r="Y94" i="11"/>
  <c r="AQ94" i="11"/>
  <c r="BI94" i="11"/>
  <c r="DJ98" i="11"/>
  <c r="DJ99" i="11"/>
  <c r="DF106" i="11"/>
  <c r="DF109" i="11"/>
  <c r="DI110" i="11"/>
  <c r="DI112" i="11"/>
  <c r="DG124" i="11"/>
  <c r="DH124" i="11" s="1"/>
  <c r="L32" i="12"/>
  <c r="X32" i="12"/>
  <c r="F36" i="12"/>
  <c r="E36" i="12"/>
  <c r="O42" i="12"/>
  <c r="R42" i="12" s="1"/>
  <c r="X52" i="12"/>
  <c r="L52" i="12"/>
  <c r="N58" i="12"/>
  <c r="Q58" i="12" s="1"/>
  <c r="T58" i="12"/>
  <c r="E59" i="12"/>
  <c r="P59" i="12" s="1"/>
  <c r="F59" i="12"/>
  <c r="N69" i="12"/>
  <c r="Q69" i="12"/>
  <c r="L69" i="12"/>
  <c r="U69" i="12" s="1"/>
  <c r="M88" i="12"/>
  <c r="M87" i="12"/>
  <c r="M86" i="12"/>
  <c r="M85" i="12"/>
  <c r="M84" i="12"/>
  <c r="M83" i="12"/>
  <c r="M82" i="12"/>
  <c r="S70" i="11"/>
  <c r="G70" i="11"/>
  <c r="BI70" i="11"/>
  <c r="BC75" i="11"/>
  <c r="AQ75" i="11"/>
  <c r="Y76" i="11"/>
  <c r="AQ76" i="11"/>
  <c r="S86" i="11"/>
  <c r="G86" i="11"/>
  <c r="AQ90" i="11"/>
  <c r="G94" i="11"/>
  <c r="DJ106" i="11"/>
  <c r="DK106" i="11"/>
  <c r="DL106" i="11" s="1"/>
  <c r="DF112" i="11"/>
  <c r="DG112" i="11"/>
  <c r="DH112" i="11" s="1"/>
  <c r="DG121" i="11"/>
  <c r="DH121" i="11" s="1"/>
  <c r="DF121" i="11"/>
  <c r="X44" i="12"/>
  <c r="L44" i="12"/>
  <c r="F56" i="12"/>
  <c r="E56" i="12"/>
  <c r="X59" i="12"/>
  <c r="L59" i="12"/>
  <c r="Y61" i="11"/>
  <c r="S64" i="11"/>
  <c r="G64" i="11"/>
  <c r="S69" i="11"/>
  <c r="BC69" i="11"/>
  <c r="AQ69" i="11"/>
  <c r="Y70" i="11"/>
  <c r="BU74" i="11"/>
  <c r="G75" i="11"/>
  <c r="Y75" i="11"/>
  <c r="DI80" i="11"/>
  <c r="S81" i="11"/>
  <c r="G81" i="11"/>
  <c r="DF83" i="11"/>
  <c r="BU88" i="11"/>
  <c r="BI88" i="11"/>
  <c r="DJ90" i="11"/>
  <c r="BC93" i="11"/>
  <c r="AQ93" i="11"/>
  <c r="DI94" i="11"/>
  <c r="DE95" i="11"/>
  <c r="DG97" i="11"/>
  <c r="DH97" i="11" s="1"/>
  <c r="BU98" i="11"/>
  <c r="BI98" i="11"/>
  <c r="G100" i="11"/>
  <c r="AK100" i="11"/>
  <c r="DK100" i="11"/>
  <c r="DL100" i="11" s="1"/>
  <c r="DG108" i="11"/>
  <c r="DH108" i="11" s="1"/>
  <c r="DF123" i="11"/>
  <c r="DJ124" i="11"/>
  <c r="DF127" i="11"/>
  <c r="DG127" i="11"/>
  <c r="DH127" i="11" s="1"/>
  <c r="E29" i="12"/>
  <c r="Q29" i="12" s="1"/>
  <c r="L30" i="12"/>
  <c r="F31" i="12"/>
  <c r="E33" i="12"/>
  <c r="R33" i="12" s="1"/>
  <c r="F33" i="12"/>
  <c r="N34" i="12"/>
  <c r="Q34" i="12" s="1"/>
  <c r="T34" i="12"/>
  <c r="P36" i="12"/>
  <c r="U49" i="12"/>
  <c r="O49" i="12"/>
  <c r="L56" i="12"/>
  <c r="X56" i="12"/>
  <c r="F57" i="12"/>
  <c r="E57" i="12"/>
  <c r="F83" i="12"/>
  <c r="E83" i="12"/>
  <c r="F86" i="12"/>
  <c r="E86" i="12"/>
  <c r="BC63" i="11"/>
  <c r="AQ63" i="11"/>
  <c r="S74" i="11"/>
  <c r="G74" i="11"/>
  <c r="BC79" i="11"/>
  <c r="AQ79" i="11"/>
  <c r="DJ79" i="11"/>
  <c r="DE85" i="11"/>
  <c r="AK88" i="11"/>
  <c r="Y88" i="11"/>
  <c r="S95" i="11"/>
  <c r="G95" i="11"/>
  <c r="Y102" i="11"/>
  <c r="AK102" i="11"/>
  <c r="BC104" i="11"/>
  <c r="AQ104" i="11"/>
  <c r="DI104" i="11"/>
  <c r="DG117" i="11"/>
  <c r="DH117" i="11" s="1"/>
  <c r="DF117" i="11"/>
  <c r="DF120" i="11"/>
  <c r="DG120" i="11"/>
  <c r="DH120" i="11" s="1"/>
  <c r="DK127" i="11"/>
  <c r="DL127" i="11" s="1"/>
  <c r="DJ127" i="11"/>
  <c r="I90" i="12"/>
  <c r="X29" i="12"/>
  <c r="L29" i="12"/>
  <c r="L90" i="12" s="1"/>
  <c r="M34" i="12"/>
  <c r="P34" i="12" s="1"/>
  <c r="R35" i="12"/>
  <c r="O47" i="12"/>
  <c r="R47" i="12" s="1"/>
  <c r="U47" i="12"/>
  <c r="X47" i="12"/>
  <c r="X50" i="12"/>
  <c r="L50" i="12"/>
  <c r="E51" i="12"/>
  <c r="F51" i="12"/>
  <c r="O54" i="12"/>
  <c r="R54" i="12" s="1"/>
  <c r="U54" i="12"/>
  <c r="S68" i="11"/>
  <c r="G68" i="11"/>
  <c r="BC73" i="11"/>
  <c r="AQ73" i="11"/>
  <c r="S85" i="11"/>
  <c r="G85" i="11"/>
  <c r="DE89" i="11"/>
  <c r="DI89" i="11"/>
  <c r="BC92" i="11"/>
  <c r="AQ92" i="11"/>
  <c r="DF111" i="11"/>
  <c r="DG111" i="11"/>
  <c r="DH111" i="11" s="1"/>
  <c r="DI116" i="11"/>
  <c r="DE122" i="11"/>
  <c r="DK123" i="11"/>
  <c r="DL123" i="11" s="1"/>
  <c r="DJ123" i="11"/>
  <c r="M33" i="12"/>
  <c r="P33" i="12" s="1"/>
  <c r="S33" i="12"/>
  <c r="M45" i="12"/>
  <c r="S45" i="12"/>
  <c r="F48" i="12"/>
  <c r="E48" i="12"/>
  <c r="Q48" i="12" s="1"/>
  <c r="S67" i="11"/>
  <c r="BC67" i="11"/>
  <c r="AQ67" i="11"/>
  <c r="BC72" i="11"/>
  <c r="BU72" i="11"/>
  <c r="S78" i="11"/>
  <c r="G78" i="11"/>
  <c r="S83" i="11"/>
  <c r="BC83" i="11"/>
  <c r="AQ83" i="11"/>
  <c r="S84" i="11"/>
  <c r="AK84" i="11"/>
  <c r="BC84" i="11"/>
  <c r="DJ84" i="11"/>
  <c r="DK86" i="11"/>
  <c r="DL86" i="11" s="1"/>
  <c r="G92" i="11"/>
  <c r="Y92" i="11"/>
  <c r="DF93" i="11"/>
  <c r="S98" i="11"/>
  <c r="BC99" i="11"/>
  <c r="Y99" i="11"/>
  <c r="AQ99" i="11"/>
  <c r="DJ102" i="11"/>
  <c r="BC103" i="11"/>
  <c r="AQ103" i="11"/>
  <c r="DJ114" i="11"/>
  <c r="DK114" i="11"/>
  <c r="DL114" i="11" s="1"/>
  <c r="DK128" i="11"/>
  <c r="DL128" i="11" s="1"/>
  <c r="DJ128" i="11"/>
  <c r="Q36" i="12"/>
  <c r="E43" i="12"/>
  <c r="P43" i="12" s="1"/>
  <c r="F43" i="12"/>
  <c r="T45" i="12"/>
  <c r="N45" i="12"/>
  <c r="L48" i="12"/>
  <c r="X48" i="12"/>
  <c r="N50" i="12"/>
  <c r="Q50" i="12" s="1"/>
  <c r="T50" i="12"/>
  <c r="P56" i="12"/>
  <c r="F82" i="12"/>
  <c r="E82" i="12"/>
  <c r="F85" i="12"/>
  <c r="E85" i="12"/>
  <c r="BU66" i="11"/>
  <c r="Y67" i="11"/>
  <c r="S72" i="11"/>
  <c r="G72" i="11"/>
  <c r="S77" i="11"/>
  <c r="BC77" i="11"/>
  <c r="AQ77" i="11"/>
  <c r="DJ81" i="11"/>
  <c r="BC82" i="11"/>
  <c r="AQ82" i="11"/>
  <c r="Y83" i="11"/>
  <c r="BI84" i="11"/>
  <c r="BC87" i="11"/>
  <c r="AQ87" i="11"/>
  <c r="DK88" i="11"/>
  <c r="DL88" i="11" s="1"/>
  <c r="DJ88" i="11"/>
  <c r="DJ95" i="11"/>
  <c r="S97" i="11"/>
  <c r="AK97" i="11"/>
  <c r="BC97" i="11"/>
  <c r="BI99" i="11"/>
  <c r="DE99" i="11"/>
  <c r="S103" i="11"/>
  <c r="G103" i="11"/>
  <c r="DE103" i="11"/>
  <c r="DI107" i="11"/>
  <c r="DF110" i="11"/>
  <c r="DJ111" i="11"/>
  <c r="DE113" i="11"/>
  <c r="DG116" i="11"/>
  <c r="DH116" i="11" s="1"/>
  <c r="DG119" i="11"/>
  <c r="DH119" i="11" s="1"/>
  <c r="DE131" i="11"/>
  <c r="DI131" i="11"/>
  <c r="T30" i="12"/>
  <c r="O31" i="12"/>
  <c r="R31" i="12" s="1"/>
  <c r="U31" i="12"/>
  <c r="T53" i="12"/>
  <c r="N53" i="12"/>
  <c r="Q53" i="12" s="1"/>
  <c r="I88" i="12"/>
  <c r="I84" i="12"/>
  <c r="X55" i="12"/>
  <c r="I83" i="12"/>
  <c r="I82" i="12"/>
  <c r="I87" i="12"/>
  <c r="I86" i="12"/>
  <c r="I85" i="12"/>
  <c r="L55" i="12"/>
  <c r="U57" i="12"/>
  <c r="O57" i="12"/>
  <c r="L63" i="12"/>
  <c r="K63" i="12"/>
  <c r="D63" i="12"/>
  <c r="E63" i="12" s="1"/>
  <c r="AQ60" i="11"/>
  <c r="S66" i="11"/>
  <c r="G66" i="11"/>
  <c r="BC71" i="11"/>
  <c r="AQ71" i="11"/>
  <c r="Y72" i="11"/>
  <c r="Y77" i="11"/>
  <c r="S82" i="11"/>
  <c r="G82" i="11"/>
  <c r="DI85" i="11"/>
  <c r="G87" i="11"/>
  <c r="DJ93" i="11"/>
  <c r="BI97" i="11"/>
  <c r="S99" i="11"/>
  <c r="G99" i="11"/>
  <c r="BC100" i="11"/>
  <c r="AQ100" i="11"/>
  <c r="DE100" i="11"/>
  <c r="BC101" i="11"/>
  <c r="AQ101" i="11"/>
  <c r="Y101" i="11"/>
  <c r="Y103" i="11"/>
  <c r="DJ103" i="11"/>
  <c r="Y104" i="11"/>
  <c r="DK108" i="11"/>
  <c r="DL108" i="11" s="1"/>
  <c r="DJ108" i="11"/>
  <c r="DE118" i="11"/>
  <c r="DI118" i="11"/>
  <c r="DI119" i="11"/>
  <c r="DI122" i="11"/>
  <c r="F32" i="12"/>
  <c r="N33" i="12"/>
  <c r="Q33" i="12" s="1"/>
  <c r="O51" i="12"/>
  <c r="U51" i="12"/>
  <c r="J63" i="12"/>
  <c r="E81" i="12"/>
  <c r="F81" i="12"/>
  <c r="F84" i="12"/>
  <c r="E84" i="12"/>
  <c r="F87" i="12"/>
  <c r="E87" i="12"/>
  <c r="F90" i="12"/>
  <c r="E90" i="12"/>
  <c r="I92" i="12"/>
  <c r="DI92" i="11"/>
  <c r="DI96" i="11"/>
  <c r="BU102" i="11"/>
  <c r="BI102" i="11"/>
  <c r="DE130" i="11"/>
  <c r="M29" i="12"/>
  <c r="S29" i="12"/>
  <c r="U36" i="12"/>
  <c r="O36" i="12"/>
  <c r="R36" i="12" s="1"/>
  <c r="X38" i="12"/>
  <c r="L38" i="12"/>
  <c r="P41" i="12"/>
  <c r="F44" i="12"/>
  <c r="E44" i="12"/>
  <c r="P44" i="12" s="1"/>
  <c r="S48" i="12"/>
  <c r="M48" i="12"/>
  <c r="P48" i="12" s="1"/>
  <c r="F49" i="12"/>
  <c r="E49" i="12"/>
  <c r="Q49" i="12" s="1"/>
  <c r="S55" i="12"/>
  <c r="J92" i="12"/>
  <c r="M92" i="12" s="1"/>
  <c r="P92" i="12" s="1"/>
  <c r="Q56" i="12"/>
  <c r="L87" i="12"/>
  <c r="L83" i="12"/>
  <c r="O81" i="12"/>
  <c r="L86" i="12"/>
  <c r="L84" i="12"/>
  <c r="L88" i="12"/>
  <c r="L82" i="12"/>
  <c r="F88" i="12"/>
  <c r="E88" i="12"/>
  <c r="N89" i="12"/>
  <c r="K90" i="12"/>
  <c r="G102" i="11"/>
  <c r="DE114" i="11"/>
  <c r="E45" i="12"/>
  <c r="R45" i="12" s="1"/>
  <c r="F45" i="12"/>
  <c r="M49" i="12"/>
  <c r="P49" i="12" s="1"/>
  <c r="S49" i="12"/>
  <c r="K78" i="12"/>
  <c r="T78" i="12" s="1"/>
  <c r="J78" i="12"/>
  <c r="S78" i="12" s="1"/>
  <c r="D78" i="12"/>
  <c r="BC96" i="11"/>
  <c r="AQ96" i="11"/>
  <c r="DE98" i="11"/>
  <c r="DE102" i="11"/>
  <c r="K26" i="12"/>
  <c r="T26" i="12" s="1"/>
  <c r="D26" i="12"/>
  <c r="E26" i="12" s="1"/>
  <c r="Q35" i="12"/>
  <c r="U39" i="12"/>
  <c r="O39" i="12"/>
  <c r="R39" i="12" s="1"/>
  <c r="R41" i="12"/>
  <c r="P42" i="12"/>
  <c r="T44" i="12"/>
  <c r="N44" i="12"/>
  <c r="Q44" i="12" s="1"/>
  <c r="R46" i="12"/>
  <c r="Q57" i="12"/>
  <c r="Q59" i="12"/>
  <c r="D71" i="12"/>
  <c r="J71" i="12"/>
  <c r="S71" i="12" s="1"/>
  <c r="T42" i="12"/>
  <c r="T46" i="12"/>
  <c r="S57" i="12"/>
  <c r="N88" i="12"/>
  <c r="Q88" i="12" s="1"/>
  <c r="N87" i="12"/>
  <c r="Q87" i="12" s="1"/>
  <c r="N86" i="12"/>
  <c r="Q86" i="12" s="1"/>
  <c r="N85" i="12"/>
  <c r="Q85" i="12" s="1"/>
  <c r="N84" i="12"/>
  <c r="Q84" i="12" s="1"/>
  <c r="N83" i="12"/>
  <c r="Q83" i="12" s="1"/>
  <c r="N82" i="12"/>
  <c r="Q82" i="12" s="1"/>
  <c r="Q95" i="12" s="1"/>
  <c r="K85" i="12"/>
  <c r="Q46" i="12"/>
  <c r="P57" i="12"/>
  <c r="K69" i="12"/>
  <c r="T69" i="12" s="1"/>
  <c r="L79" i="12"/>
  <c r="U79" i="12" s="1"/>
  <c r="D79" i="12"/>
  <c r="F38" i="12"/>
  <c r="E38" i="12"/>
  <c r="Q38" i="12" s="1"/>
  <c r="F52" i="12"/>
  <c r="E52" i="12"/>
  <c r="Q52" i="12" s="1"/>
  <c r="Q54" i="12"/>
  <c r="J90" i="12"/>
  <c r="J82" i="12"/>
  <c r="J83" i="12"/>
  <c r="J84" i="12"/>
  <c r="J85" i="12"/>
  <c r="J86" i="12"/>
  <c r="J87" i="12"/>
  <c r="J88" i="12"/>
  <c r="AE14" i="35" l="1" a="1"/>
  <c r="AE14" i="35" s="1"/>
  <c r="AD14" i="35" a="1"/>
  <c r="AD14" i="35" s="1"/>
  <c r="AC14" i="35" a="1"/>
  <c r="AC14" i="35" s="1"/>
  <c r="AE74" i="35" a="1"/>
  <c r="AE74" i="35" s="1"/>
  <c r="AD74" i="35" a="1"/>
  <c r="AD74" i="35" s="1"/>
  <c r="AC74" i="35" a="1"/>
  <c r="AC74" i="35" s="1"/>
  <c r="AE138" i="35" a="1"/>
  <c r="AE138" i="35" s="1"/>
  <c r="AD138" i="35" a="1"/>
  <c r="AD138" i="35" s="1"/>
  <c r="AC138" i="35" a="1"/>
  <c r="AC138" i="35" s="1"/>
  <c r="AD202" i="35" a="1"/>
  <c r="AD202" i="35" s="1"/>
  <c r="AE202" i="35" a="1"/>
  <c r="AE202" i="35" s="1"/>
  <c r="AC202" i="35" a="1"/>
  <c r="AC202" i="35" s="1"/>
  <c r="AD266" i="35" a="1"/>
  <c r="AD266" i="35" s="1"/>
  <c r="AC266" i="35" a="1"/>
  <c r="AC266" i="35" s="1"/>
  <c r="AE266" i="35" a="1"/>
  <c r="AE266" i="35" s="1"/>
  <c r="AD330" i="35" a="1"/>
  <c r="AD330" i="35" s="1"/>
  <c r="AC330" i="35" a="1"/>
  <c r="AC330" i="35" s="1"/>
  <c r="AE330" i="35" a="1"/>
  <c r="AE330" i="35" s="1"/>
  <c r="AE392" i="35" a="1"/>
  <c r="AE392" i="35" s="1"/>
  <c r="AD392" i="35" a="1"/>
  <c r="AD392" i="35" s="1"/>
  <c r="AC392" i="35" a="1"/>
  <c r="AC392" i="35" s="1"/>
  <c r="AE456" i="35" a="1"/>
  <c r="AE456" i="35" s="1"/>
  <c r="AD456" i="35" a="1"/>
  <c r="AD456" i="35" s="1"/>
  <c r="AC456" i="35" a="1"/>
  <c r="AC456" i="35" s="1"/>
  <c r="AE27" i="35" a="1"/>
  <c r="AE27" i="35" s="1"/>
  <c r="AD27" i="35" a="1"/>
  <c r="AD27" i="35" s="1"/>
  <c r="AC27" i="35" a="1"/>
  <c r="AC27" i="35" s="1"/>
  <c r="AC91" i="35" a="1"/>
  <c r="AC91" i="35" s="1"/>
  <c r="AE91" i="35" a="1"/>
  <c r="AE91" i="35" s="1"/>
  <c r="AD91" i="35" a="1"/>
  <c r="AD91" i="35" s="1"/>
  <c r="AE155" i="35" a="1"/>
  <c r="AE155" i="35" s="1"/>
  <c r="AD155" i="35" a="1"/>
  <c r="AD155" i="35" s="1"/>
  <c r="AC155" i="35" a="1"/>
  <c r="AC155" i="35" s="1"/>
  <c r="AD219" i="35" a="1"/>
  <c r="AD219" i="35" s="1"/>
  <c r="AE219" i="35" a="1"/>
  <c r="AE219" i="35" s="1"/>
  <c r="AC219" i="35" a="1"/>
  <c r="AC219" i="35" s="1"/>
  <c r="AE283" i="35" a="1"/>
  <c r="AE283" i="35" s="1"/>
  <c r="AD283" i="35" a="1"/>
  <c r="AD283" i="35" s="1"/>
  <c r="AC283" i="35" a="1"/>
  <c r="AC283" i="35" s="1"/>
  <c r="AE347" i="35" a="1"/>
  <c r="AE347" i="35" s="1"/>
  <c r="AD347" i="35" a="1"/>
  <c r="AD347" i="35" s="1"/>
  <c r="AC347" i="35" a="1"/>
  <c r="AC347" i="35" s="1"/>
  <c r="AE409" i="35" a="1"/>
  <c r="AE409" i="35" s="1"/>
  <c r="AD409" i="35" a="1"/>
  <c r="AD409" i="35" s="1"/>
  <c r="AC409" i="35" a="1"/>
  <c r="AC409" i="35" s="1"/>
  <c r="AE473" i="35" a="1"/>
  <c r="AE473" i="35" s="1"/>
  <c r="AD473" i="35" a="1"/>
  <c r="AD473" i="35" s="1"/>
  <c r="AC473" i="35" a="1"/>
  <c r="AC473" i="35" s="1"/>
  <c r="AD44" i="35" a="1"/>
  <c r="AD44" i="35" s="1"/>
  <c r="AC44" i="35" a="1"/>
  <c r="AC44" i="35" s="1"/>
  <c r="AE44" i="35" a="1"/>
  <c r="AE44" i="35" s="1"/>
  <c r="AE108" i="35" a="1"/>
  <c r="AE108" i="35" s="1"/>
  <c r="AD108" i="35" a="1"/>
  <c r="AD108" i="35" s="1"/>
  <c r="AC108" i="35" a="1"/>
  <c r="AC108" i="35" s="1"/>
  <c r="AE172" i="35" a="1"/>
  <c r="AE172" i="35" s="1"/>
  <c r="AD172" i="35" a="1"/>
  <c r="AD172" i="35" s="1"/>
  <c r="AC172" i="35" a="1"/>
  <c r="AC172" i="35" s="1"/>
  <c r="AE236" i="35" a="1"/>
  <c r="AE236" i="35" s="1"/>
  <c r="AD236" i="35" a="1"/>
  <c r="AD236" i="35" s="1"/>
  <c r="AC236" i="35" a="1"/>
  <c r="AC236" i="35" s="1"/>
  <c r="AE300" i="35" a="1"/>
  <c r="AE300" i="35" s="1"/>
  <c r="AD300" i="35" a="1"/>
  <c r="AD300" i="35" s="1"/>
  <c r="AC300" i="35" a="1"/>
  <c r="AC300" i="35" s="1"/>
  <c r="AE364" i="35" a="1"/>
  <c r="AE364" i="35" s="1"/>
  <c r="AD364" i="35" a="1"/>
  <c r="AD364" i="35" s="1"/>
  <c r="AC364" i="35" a="1"/>
  <c r="AC364" i="35" s="1"/>
  <c r="AD434" i="35" a="1"/>
  <c r="AD434" i="35" s="1"/>
  <c r="AC434" i="35" a="1"/>
  <c r="AC434" i="35" s="1"/>
  <c r="AE434" i="35" a="1"/>
  <c r="AE434" i="35" s="1"/>
  <c r="AC498" i="35" a="1"/>
  <c r="AC498" i="35" s="1"/>
  <c r="AE498" i="35" a="1"/>
  <c r="AE498" i="35" s="1"/>
  <c r="AD498" i="35" a="1"/>
  <c r="AD498" i="35" s="1"/>
  <c r="AE77" i="35" a="1"/>
  <c r="AE77" i="35" s="1"/>
  <c r="AD77" i="35" a="1"/>
  <c r="AD77" i="35" s="1"/>
  <c r="AC77" i="35" a="1"/>
  <c r="AC77" i="35" s="1"/>
  <c r="AE141" i="35" a="1"/>
  <c r="AE141" i="35" s="1"/>
  <c r="AD141" i="35" a="1"/>
  <c r="AD141" i="35" s="1"/>
  <c r="AC141" i="35" a="1"/>
  <c r="AC141" i="35" s="1"/>
  <c r="AC205" i="35" a="1"/>
  <c r="AC205" i="35" s="1"/>
  <c r="AE205" i="35" a="1"/>
  <c r="AE205" i="35" s="1"/>
  <c r="AD205" i="35" a="1"/>
  <c r="AD205" i="35" s="1"/>
  <c r="AE269" i="35" a="1"/>
  <c r="AE269" i="35" s="1"/>
  <c r="AD269" i="35" a="1"/>
  <c r="AD269" i="35" s="1"/>
  <c r="AC269" i="35" a="1"/>
  <c r="AC269" i="35" s="1"/>
  <c r="AC333" i="35" a="1"/>
  <c r="AC333" i="35" s="1"/>
  <c r="AE333" i="35" a="1"/>
  <c r="AE333" i="35" s="1"/>
  <c r="AD333" i="35" a="1"/>
  <c r="AD333" i="35" s="1"/>
  <c r="AD403" i="35" a="1"/>
  <c r="AD403" i="35" s="1"/>
  <c r="AC403" i="35" a="1"/>
  <c r="AC403" i="35" s="1"/>
  <c r="AE403" i="35" a="1"/>
  <c r="AE403" i="35" s="1"/>
  <c r="AD467" i="35" a="1"/>
  <c r="AD467" i="35" s="1"/>
  <c r="AC467" i="35" a="1"/>
  <c r="AC467" i="35" s="1"/>
  <c r="AE467" i="35" a="1"/>
  <c r="AE467" i="35" s="1"/>
  <c r="AE46" i="35" a="1"/>
  <c r="AE46" i="35" s="1"/>
  <c r="AD46" i="35" a="1"/>
  <c r="AD46" i="35" s="1"/>
  <c r="AC46" i="35" a="1"/>
  <c r="AC46" i="35" s="1"/>
  <c r="AE110" i="35" a="1"/>
  <c r="AE110" i="35" s="1"/>
  <c r="AD110" i="35" a="1"/>
  <c r="AD110" i="35" s="1"/>
  <c r="AC110" i="35" a="1"/>
  <c r="AC110" i="35" s="1"/>
  <c r="AE174" i="35" a="1"/>
  <c r="AE174" i="35" s="1"/>
  <c r="AD174" i="35" a="1"/>
  <c r="AD174" i="35" s="1"/>
  <c r="AC174" i="35" a="1"/>
  <c r="AC174" i="35" s="1"/>
  <c r="AD238" i="35" a="1"/>
  <c r="AD238" i="35" s="1"/>
  <c r="AC238" i="35" a="1"/>
  <c r="AC238" i="35" s="1"/>
  <c r="AE238" i="35" a="1"/>
  <c r="AE238" i="35" s="1"/>
  <c r="AE302" i="35" a="1"/>
  <c r="AE302" i="35" s="1"/>
  <c r="AD302" i="35" a="1"/>
  <c r="AD302" i="35" s="1"/>
  <c r="AC302" i="35" a="1"/>
  <c r="AC302" i="35" s="1"/>
  <c r="AE366" i="35" a="1"/>
  <c r="AE366" i="35" s="1"/>
  <c r="AD366" i="35" a="1"/>
  <c r="AD366" i="35" s="1"/>
  <c r="AC366" i="35" a="1"/>
  <c r="AC366" i="35" s="1"/>
  <c r="AE428" i="35" a="1"/>
  <c r="AE428" i="35" s="1"/>
  <c r="AD428" i="35" a="1"/>
  <c r="AD428" i="35" s="1"/>
  <c r="AC428" i="35" a="1"/>
  <c r="AC428" i="35" s="1"/>
  <c r="AE492" i="35" a="1"/>
  <c r="AE492" i="35" s="1"/>
  <c r="AD492" i="35" a="1"/>
  <c r="AD492" i="35" s="1"/>
  <c r="AC492" i="35" a="1"/>
  <c r="AC492" i="35" s="1"/>
  <c r="AC63" i="35" a="1"/>
  <c r="AC63" i="35" s="1"/>
  <c r="AD63" i="35" a="1"/>
  <c r="AD63" i="35" s="1"/>
  <c r="AE63" i="35" a="1"/>
  <c r="AE63" i="35" s="1"/>
  <c r="AE127" i="35" a="1"/>
  <c r="AE127" i="35" s="1"/>
  <c r="AD127" i="35" a="1"/>
  <c r="AD127" i="35" s="1"/>
  <c r="AC127" i="35" a="1"/>
  <c r="AC127" i="35" s="1"/>
  <c r="AE191" i="35" a="1"/>
  <c r="AE191" i="35" s="1"/>
  <c r="AD191" i="35" a="1"/>
  <c r="AD191" i="35" s="1"/>
  <c r="AC191" i="35" a="1"/>
  <c r="AC191" i="35" s="1"/>
  <c r="AE255" i="35" a="1"/>
  <c r="AE255" i="35" s="1"/>
  <c r="AD255" i="35" a="1"/>
  <c r="AD255" i="35" s="1"/>
  <c r="AC255" i="35" a="1"/>
  <c r="AC255" i="35" s="1"/>
  <c r="AD319" i="35" a="1"/>
  <c r="AD319" i="35" s="1"/>
  <c r="AC319" i="35" a="1"/>
  <c r="AC319" i="35" s="1"/>
  <c r="AE319" i="35" a="1"/>
  <c r="AE319" i="35" s="1"/>
  <c r="AE381" i="35" a="1"/>
  <c r="AE381" i="35" s="1"/>
  <c r="AD381" i="35" a="1"/>
  <c r="AD381" i="35" s="1"/>
  <c r="AC381" i="35" a="1"/>
  <c r="AC381" i="35" s="1"/>
  <c r="AE445" i="35" a="1"/>
  <c r="AE445" i="35" s="1"/>
  <c r="AD445" i="35" a="1"/>
  <c r="AD445" i="35" s="1"/>
  <c r="AC445" i="35" a="1"/>
  <c r="AC445" i="35" s="1"/>
  <c r="AE16" i="35" a="1"/>
  <c r="AE16" i="35" s="1"/>
  <c r="AD16" i="35" a="1"/>
  <c r="AD16" i="35" s="1"/>
  <c r="AC16" i="35" a="1"/>
  <c r="AC16" i="35" s="1"/>
  <c r="AD80" i="35" a="1"/>
  <c r="AD80" i="35" s="1"/>
  <c r="AC80" i="35" a="1"/>
  <c r="AC80" i="35" s="1"/>
  <c r="AE80" i="35" a="1"/>
  <c r="AE80" i="35" s="1"/>
  <c r="AD144" i="35" a="1"/>
  <c r="AD144" i="35" s="1"/>
  <c r="AC144" i="35" a="1"/>
  <c r="AC144" i="35" s="1"/>
  <c r="AE144" i="35" a="1"/>
  <c r="AE144" i="35" s="1"/>
  <c r="AE208" i="35" a="1"/>
  <c r="AE208" i="35" s="1"/>
  <c r="AD208" i="35" a="1"/>
  <c r="AD208" i="35" s="1"/>
  <c r="AC208" i="35" a="1"/>
  <c r="AC208" i="35" s="1"/>
  <c r="AE272" i="35" a="1"/>
  <c r="AE272" i="35" s="1"/>
  <c r="AD272" i="35" a="1"/>
  <c r="AD272" i="35" s="1"/>
  <c r="AC272" i="35" a="1"/>
  <c r="AC272" i="35" s="1"/>
  <c r="AE336" i="35" a="1"/>
  <c r="AE336" i="35" s="1"/>
  <c r="AD336" i="35" a="1"/>
  <c r="AD336" i="35" s="1"/>
  <c r="AC336" i="35" a="1"/>
  <c r="AC336" i="35" s="1"/>
  <c r="AC398" i="35" a="1"/>
  <c r="AC398" i="35" s="1"/>
  <c r="AE398" i="35" a="1"/>
  <c r="AE398" i="35" s="1"/>
  <c r="AD398" i="35" a="1"/>
  <c r="AD398" i="35" s="1"/>
  <c r="AE462" i="35" a="1"/>
  <c r="AE462" i="35" s="1"/>
  <c r="AD462" i="35" a="1"/>
  <c r="AD462" i="35" s="1"/>
  <c r="AC462" i="35" a="1"/>
  <c r="AC462" i="35" s="1"/>
  <c r="AE33" i="35" a="1"/>
  <c r="AE33" i="35" s="1"/>
  <c r="AD33" i="35" a="1"/>
  <c r="AD33" i="35" s="1"/>
  <c r="AC33" i="35" a="1"/>
  <c r="AC33" i="35" s="1"/>
  <c r="AE97" i="35" a="1"/>
  <c r="AE97" i="35" s="1"/>
  <c r="AD97" i="35" a="1"/>
  <c r="AD97" i="35" s="1"/>
  <c r="AC97" i="35" a="1"/>
  <c r="AC97" i="35" s="1"/>
  <c r="AD161" i="35" a="1"/>
  <c r="AD161" i="35" s="1"/>
  <c r="AC161" i="35" a="1"/>
  <c r="AC161" i="35" s="1"/>
  <c r="AE161" i="35" a="1"/>
  <c r="AE161" i="35" s="1"/>
  <c r="AC225" i="35" a="1"/>
  <c r="AC225" i="35" s="1"/>
  <c r="AE225" i="35" a="1"/>
  <c r="AE225" i="35" s="1"/>
  <c r="AD225" i="35" a="1"/>
  <c r="AD225" i="35" s="1"/>
  <c r="AE289" i="35" a="1"/>
  <c r="AE289" i="35" s="1"/>
  <c r="AD289" i="35" a="1"/>
  <c r="AD289" i="35" s="1"/>
  <c r="AC289" i="35" a="1"/>
  <c r="AC289" i="35" s="1"/>
  <c r="AE353" i="35" a="1"/>
  <c r="AE353" i="35" s="1"/>
  <c r="AD353" i="35" a="1"/>
  <c r="AD353" i="35" s="1"/>
  <c r="AC353" i="35" a="1"/>
  <c r="AC353" i="35" s="1"/>
  <c r="AD415" i="35" a="1"/>
  <c r="AD415" i="35" s="1"/>
  <c r="AC415" i="35" a="1"/>
  <c r="AC415" i="35" s="1"/>
  <c r="AE415" i="35" a="1"/>
  <c r="AE415" i="35" s="1"/>
  <c r="AC479" i="35" a="1"/>
  <c r="AC479" i="35" s="1"/>
  <c r="AE479" i="35" a="1"/>
  <c r="AE479" i="35" s="1"/>
  <c r="AD479" i="35" a="1"/>
  <c r="AD479" i="35" s="1"/>
  <c r="AE502" i="35" a="1"/>
  <c r="AE502" i="35" s="1"/>
  <c r="AD502" i="35" a="1"/>
  <c r="AD502" i="35" s="1"/>
  <c r="AC502" i="35" a="1"/>
  <c r="AC502" i="35" s="1"/>
  <c r="AC520" i="35" a="1"/>
  <c r="AC520" i="35" s="1"/>
  <c r="AE520" i="35" a="1"/>
  <c r="AE520" i="35" s="1"/>
  <c r="AD520" i="35" a="1"/>
  <c r="AD520" i="35" s="1"/>
  <c r="AE18" i="35" a="1"/>
  <c r="AE18" i="35" s="1"/>
  <c r="AD18" i="35" a="1"/>
  <c r="AD18" i="35" s="1"/>
  <c r="AC18" i="35" a="1"/>
  <c r="AC18" i="35" s="1"/>
  <c r="AE82" i="35" a="1"/>
  <c r="AE82" i="35" s="1"/>
  <c r="AD82" i="35" a="1"/>
  <c r="AD82" i="35" s="1"/>
  <c r="AC82" i="35" a="1"/>
  <c r="AC82" i="35" s="1"/>
  <c r="AE146" i="35" a="1"/>
  <c r="AE146" i="35" s="1"/>
  <c r="AD146" i="35" a="1"/>
  <c r="AD146" i="35" s="1"/>
  <c r="AC146" i="35" a="1"/>
  <c r="AC146" i="35" s="1"/>
  <c r="AE210" i="35" a="1"/>
  <c r="AE210" i="35" s="1"/>
  <c r="AC210" i="35" a="1"/>
  <c r="AC210" i="35" s="1"/>
  <c r="AD210" i="35" a="1"/>
  <c r="AD210" i="35" s="1"/>
  <c r="AE274" i="35" a="1"/>
  <c r="AE274" i="35" s="1"/>
  <c r="AD274" i="35" a="1"/>
  <c r="AD274" i="35" s="1"/>
  <c r="AC274" i="35" a="1"/>
  <c r="AC274" i="35" s="1"/>
  <c r="AD338" i="35" a="1"/>
  <c r="AD338" i="35" s="1"/>
  <c r="AC338" i="35" a="1"/>
  <c r="AC338" i="35" s="1"/>
  <c r="AE338" i="35" a="1"/>
  <c r="AE338" i="35" s="1"/>
  <c r="AC400" i="35" a="1"/>
  <c r="AC400" i="35" s="1"/>
  <c r="AE400" i="35" a="1"/>
  <c r="AE400" i="35" s="1"/>
  <c r="AD400" i="35" a="1"/>
  <c r="AD400" i="35" s="1"/>
  <c r="AE464" i="35" a="1"/>
  <c r="AE464" i="35" s="1"/>
  <c r="AD464" i="35" a="1"/>
  <c r="AD464" i="35" s="1"/>
  <c r="AC464" i="35" a="1"/>
  <c r="AC464" i="35" s="1"/>
  <c r="AE35" i="35" a="1"/>
  <c r="AE35" i="35" s="1"/>
  <c r="AD35" i="35" a="1"/>
  <c r="AD35" i="35" s="1"/>
  <c r="AC35" i="35" a="1"/>
  <c r="AC35" i="35" s="1"/>
  <c r="AC99" i="35" a="1"/>
  <c r="AC99" i="35" s="1"/>
  <c r="AE99" i="35" a="1"/>
  <c r="AE99" i="35" s="1"/>
  <c r="AD99" i="35" a="1"/>
  <c r="AD99" i="35" s="1"/>
  <c r="AD163" i="35" a="1"/>
  <c r="AD163" i="35" s="1"/>
  <c r="AC163" i="35" a="1"/>
  <c r="AC163" i="35" s="1"/>
  <c r="AE163" i="35" a="1"/>
  <c r="AE163" i="35" s="1"/>
  <c r="AE227" i="35" a="1"/>
  <c r="AE227" i="35" s="1"/>
  <c r="AC227" i="35" a="1"/>
  <c r="AC227" i="35" s="1"/>
  <c r="AD227" i="35" a="1"/>
  <c r="AD227" i="35" s="1"/>
  <c r="AE291" i="35" a="1"/>
  <c r="AE291" i="35" s="1"/>
  <c r="AD291" i="35" a="1"/>
  <c r="AD291" i="35" s="1"/>
  <c r="AC291" i="35" a="1"/>
  <c r="AC291" i="35" s="1"/>
  <c r="AE355" i="35" a="1"/>
  <c r="AE355" i="35" s="1"/>
  <c r="AD355" i="35" a="1"/>
  <c r="AD355" i="35" s="1"/>
  <c r="AC355" i="35" a="1"/>
  <c r="AC355" i="35" s="1"/>
  <c r="AE417" i="35" a="1"/>
  <c r="AE417" i="35" s="1"/>
  <c r="AD417" i="35" a="1"/>
  <c r="AD417" i="35" s="1"/>
  <c r="AC417" i="35" a="1"/>
  <c r="AC417" i="35" s="1"/>
  <c r="AE481" i="35" a="1"/>
  <c r="AE481" i="35" s="1"/>
  <c r="AD481" i="35" a="1"/>
  <c r="AD481" i="35" s="1"/>
  <c r="AC481" i="35" a="1"/>
  <c r="AC481" i="35" s="1"/>
  <c r="AE52" i="35" a="1"/>
  <c r="AE52" i="35" s="1"/>
  <c r="AD52" i="35" a="1"/>
  <c r="AD52" i="35" s="1"/>
  <c r="AC52" i="35" a="1"/>
  <c r="AC52" i="35" s="1"/>
  <c r="AE116" i="35" a="1"/>
  <c r="AE116" i="35" s="1"/>
  <c r="AD116" i="35" a="1"/>
  <c r="AD116" i="35" s="1"/>
  <c r="AC116" i="35" a="1"/>
  <c r="AC116" i="35" s="1"/>
  <c r="AC180" i="35" a="1"/>
  <c r="AC180" i="35" s="1"/>
  <c r="AD180" i="35" a="1"/>
  <c r="AD180" i="35" s="1"/>
  <c r="AE180" i="35" a="1"/>
  <c r="AE180" i="35" s="1"/>
  <c r="AE244" i="35" a="1"/>
  <c r="AE244" i="35" s="1"/>
  <c r="AD244" i="35" a="1"/>
  <c r="AD244" i="35" s="1"/>
  <c r="AC244" i="35" a="1"/>
  <c r="AC244" i="35" s="1"/>
  <c r="AE308" i="35" a="1"/>
  <c r="AE308" i="35" s="1"/>
  <c r="AD308" i="35" a="1"/>
  <c r="AD308" i="35" s="1"/>
  <c r="AC308" i="35" a="1"/>
  <c r="AC308" i="35" s="1"/>
  <c r="AD372" i="35" a="1"/>
  <c r="AD372" i="35" s="1"/>
  <c r="AC372" i="35" a="1"/>
  <c r="AC372" i="35" s="1"/>
  <c r="AE372" i="35" a="1"/>
  <c r="AE372" i="35" s="1"/>
  <c r="AE442" i="35" a="1"/>
  <c r="AE442" i="35" s="1"/>
  <c r="AD442" i="35" a="1"/>
  <c r="AD442" i="35" s="1"/>
  <c r="AC442" i="35" a="1"/>
  <c r="AC442" i="35" s="1"/>
  <c r="AD21" i="35" a="1"/>
  <c r="AD21" i="35" s="1"/>
  <c r="AC21" i="35" a="1"/>
  <c r="AC21" i="35" s="1"/>
  <c r="AE21" i="35" a="1"/>
  <c r="AE21" i="35" s="1"/>
  <c r="AE85" i="35" a="1"/>
  <c r="AE85" i="35" s="1"/>
  <c r="AD85" i="35" a="1"/>
  <c r="AD85" i="35" s="1"/>
  <c r="AC85" i="35" a="1"/>
  <c r="AC85" i="35" s="1"/>
  <c r="AD149" i="35" a="1"/>
  <c r="AD149" i="35" s="1"/>
  <c r="AC149" i="35" a="1"/>
  <c r="AC149" i="35" s="1"/>
  <c r="AE149" i="35" a="1"/>
  <c r="AE149" i="35" s="1"/>
  <c r="AD213" i="35" a="1"/>
  <c r="AD213" i="35" s="1"/>
  <c r="AC213" i="35" a="1"/>
  <c r="AC213" i="35" s="1"/>
  <c r="AE213" i="35" a="1"/>
  <c r="AE213" i="35" s="1"/>
  <c r="AE277" i="35" a="1"/>
  <c r="AE277" i="35" s="1"/>
  <c r="AD277" i="35" a="1"/>
  <c r="AD277" i="35" s="1"/>
  <c r="AC277" i="35" a="1"/>
  <c r="AC277" i="35" s="1"/>
  <c r="AC341" i="35" a="1"/>
  <c r="AC341" i="35" s="1"/>
  <c r="AE341" i="35" a="1"/>
  <c r="AE341" i="35" s="1"/>
  <c r="AD341" i="35" a="1"/>
  <c r="AD341" i="35" s="1"/>
  <c r="AC411" i="35" a="1"/>
  <c r="AC411" i="35" s="1"/>
  <c r="AE411" i="35" a="1"/>
  <c r="AE411" i="35" s="1"/>
  <c r="AD411" i="35" a="1"/>
  <c r="AD411" i="35" s="1"/>
  <c r="AE475" i="35" a="1"/>
  <c r="AE475" i="35" s="1"/>
  <c r="AD475" i="35" a="1"/>
  <c r="AD475" i="35" s="1"/>
  <c r="AC475" i="35" a="1"/>
  <c r="AC475" i="35" s="1"/>
  <c r="AE54" i="35" a="1"/>
  <c r="AE54" i="35" s="1"/>
  <c r="AD54" i="35" a="1"/>
  <c r="AD54" i="35" s="1"/>
  <c r="AC54" i="35" a="1"/>
  <c r="AC54" i="35" s="1"/>
  <c r="AE118" i="35" a="1"/>
  <c r="AE118" i="35" s="1"/>
  <c r="AD118" i="35" a="1"/>
  <c r="AD118" i="35" s="1"/>
  <c r="AC118" i="35" a="1"/>
  <c r="AC118" i="35" s="1"/>
  <c r="AC182" i="35" a="1"/>
  <c r="AC182" i="35" s="1"/>
  <c r="AE182" i="35" a="1"/>
  <c r="AE182" i="35" s="1"/>
  <c r="AD182" i="35" a="1"/>
  <c r="AD182" i="35" s="1"/>
  <c r="AE246" i="35" a="1"/>
  <c r="AE246" i="35" s="1"/>
  <c r="AD246" i="35" a="1"/>
  <c r="AD246" i="35" s="1"/>
  <c r="AC246" i="35" a="1"/>
  <c r="AC246" i="35" s="1"/>
  <c r="AE310" i="35" a="1"/>
  <c r="AE310" i="35" s="1"/>
  <c r="AD310" i="35" a="1"/>
  <c r="AD310" i="35" s="1"/>
  <c r="AC310" i="35" a="1"/>
  <c r="AC310" i="35" s="1"/>
  <c r="AE374" i="35" a="1"/>
  <c r="AE374" i="35" s="1"/>
  <c r="AD374" i="35" a="1"/>
  <c r="AD374" i="35" s="1"/>
  <c r="AC374" i="35" a="1"/>
  <c r="AC374" i="35" s="1"/>
  <c r="AD436" i="35" a="1"/>
  <c r="AD436" i="35" s="1"/>
  <c r="AC436" i="35" a="1"/>
  <c r="AC436" i="35" s="1"/>
  <c r="AE436" i="35" a="1"/>
  <c r="AE436" i="35" s="1"/>
  <c r="AE500" i="35" a="1"/>
  <c r="AE500" i="35" s="1"/>
  <c r="AD500" i="35" a="1"/>
  <c r="AD500" i="35" s="1"/>
  <c r="AC500" i="35" a="1"/>
  <c r="AC500" i="35" s="1"/>
  <c r="AD71" i="35" a="1"/>
  <c r="AD71" i="35" s="1"/>
  <c r="AC71" i="35" a="1"/>
  <c r="AC71" i="35" s="1"/>
  <c r="AE71" i="35" a="1"/>
  <c r="AE71" i="35" s="1"/>
  <c r="AE135" i="35" a="1"/>
  <c r="AE135" i="35" s="1"/>
  <c r="AD135" i="35" a="1"/>
  <c r="AD135" i="35" s="1"/>
  <c r="AC135" i="35" a="1"/>
  <c r="AC135" i="35" s="1"/>
  <c r="AE199" i="35" a="1"/>
  <c r="AE199" i="35" s="1"/>
  <c r="AC199" i="35" a="1"/>
  <c r="AC199" i="35" s="1"/>
  <c r="AD199" i="35" a="1"/>
  <c r="AD199" i="35" s="1"/>
  <c r="AE263" i="35" a="1"/>
  <c r="AE263" i="35" s="1"/>
  <c r="AD263" i="35" a="1"/>
  <c r="AD263" i="35" s="1"/>
  <c r="AC263" i="35" a="1"/>
  <c r="AC263" i="35" s="1"/>
  <c r="AE327" i="35" a="1"/>
  <c r="AE327" i="35" s="1"/>
  <c r="AD327" i="35" a="1"/>
  <c r="AD327" i="35" s="1"/>
  <c r="AC327" i="35" a="1"/>
  <c r="AC327" i="35" s="1"/>
  <c r="AE389" i="35" a="1"/>
  <c r="AE389" i="35" s="1"/>
  <c r="AD389" i="35" a="1"/>
  <c r="AD389" i="35" s="1"/>
  <c r="AC389" i="35" a="1"/>
  <c r="AC389" i="35" s="1"/>
  <c r="AD453" i="35" a="1"/>
  <c r="AD453" i="35" s="1"/>
  <c r="AC453" i="35" a="1"/>
  <c r="AC453" i="35" s="1"/>
  <c r="AE453" i="35" a="1"/>
  <c r="AE453" i="35" s="1"/>
  <c r="AE24" i="35" a="1"/>
  <c r="AE24" i="35" s="1"/>
  <c r="AD24" i="35" a="1"/>
  <c r="AD24" i="35" s="1"/>
  <c r="AC24" i="35" a="1"/>
  <c r="AC24" i="35" s="1"/>
  <c r="AD88" i="35" a="1"/>
  <c r="AD88" i="35" s="1"/>
  <c r="AC88" i="35" a="1"/>
  <c r="AC88" i="35" s="1"/>
  <c r="AE88" i="35" a="1"/>
  <c r="AE88" i="35" s="1"/>
  <c r="AE152" i="35" a="1"/>
  <c r="AE152" i="35" s="1"/>
  <c r="AC152" i="35" a="1"/>
  <c r="AC152" i="35" s="1"/>
  <c r="AD152" i="35" a="1"/>
  <c r="AD152" i="35" s="1"/>
  <c r="AE216" i="35" a="1"/>
  <c r="AE216" i="35" s="1"/>
  <c r="AD216" i="35" a="1"/>
  <c r="AD216" i="35" s="1"/>
  <c r="AC216" i="35" a="1"/>
  <c r="AC216" i="35" s="1"/>
  <c r="AD280" i="35" a="1"/>
  <c r="AD280" i="35" s="1"/>
  <c r="AC280" i="35" a="1"/>
  <c r="AC280" i="35" s="1"/>
  <c r="AE280" i="35" a="1"/>
  <c r="AE280" i="35" s="1"/>
  <c r="AE344" i="35" a="1"/>
  <c r="AE344" i="35" s="1"/>
  <c r="AD344" i="35" a="1"/>
  <c r="AD344" i="35" s="1"/>
  <c r="AC344" i="35" a="1"/>
  <c r="AC344" i="35" s="1"/>
  <c r="AE406" i="35" a="1"/>
  <c r="AE406" i="35" s="1"/>
  <c r="AD406" i="35" a="1"/>
  <c r="AD406" i="35" s="1"/>
  <c r="AC406" i="35" a="1"/>
  <c r="AC406" i="35" s="1"/>
  <c r="AE470" i="35" a="1"/>
  <c r="AE470" i="35" s="1"/>
  <c r="AD470" i="35" a="1"/>
  <c r="AD470" i="35" s="1"/>
  <c r="AC470" i="35" a="1"/>
  <c r="AC470" i="35" s="1"/>
  <c r="AE41" i="35" a="1"/>
  <c r="AE41" i="35" s="1"/>
  <c r="AD41" i="35" a="1"/>
  <c r="AD41" i="35" s="1"/>
  <c r="AC41" i="35" a="1"/>
  <c r="AC41" i="35" s="1"/>
  <c r="AE105" i="35" a="1"/>
  <c r="AE105" i="35" s="1"/>
  <c r="AD105" i="35" a="1"/>
  <c r="AD105" i="35" s="1"/>
  <c r="AC105" i="35" a="1"/>
  <c r="AC105" i="35" s="1"/>
  <c r="AD169" i="35" a="1"/>
  <c r="AD169" i="35" s="1"/>
  <c r="AC169" i="35" a="1"/>
  <c r="AC169" i="35" s="1"/>
  <c r="AE169" i="35" a="1"/>
  <c r="AE169" i="35" s="1"/>
  <c r="AE233" i="35" a="1"/>
  <c r="AE233" i="35" s="1"/>
  <c r="AD233" i="35" a="1"/>
  <c r="AD233" i="35" s="1"/>
  <c r="AC233" i="35" a="1"/>
  <c r="AC233" i="35" s="1"/>
  <c r="AE297" i="35" a="1"/>
  <c r="AE297" i="35" s="1"/>
  <c r="AD297" i="35" a="1"/>
  <c r="AD297" i="35" s="1"/>
  <c r="AC297" i="35" a="1"/>
  <c r="AC297" i="35" s="1"/>
  <c r="AE361" i="35" a="1"/>
  <c r="AE361" i="35" s="1"/>
  <c r="AD361" i="35" a="1"/>
  <c r="AD361" i="35" s="1"/>
  <c r="AC361" i="35" a="1"/>
  <c r="AC361" i="35" s="1"/>
  <c r="AE423" i="35" a="1"/>
  <c r="AE423" i="35" s="1"/>
  <c r="AD423" i="35" a="1"/>
  <c r="AD423" i="35" s="1"/>
  <c r="AC423" i="35" a="1"/>
  <c r="AC423" i="35" s="1"/>
  <c r="AE487" i="35" a="1"/>
  <c r="AE487" i="35" s="1"/>
  <c r="AD487" i="35" a="1"/>
  <c r="AD487" i="35" s="1"/>
  <c r="AC487" i="35" a="1"/>
  <c r="AC487" i="35" s="1"/>
  <c r="AD510" i="35" a="1"/>
  <c r="AD510" i="35" s="1"/>
  <c r="AC510" i="35" a="1"/>
  <c r="AC510" i="35" s="1"/>
  <c r="AE510" i="35" a="1"/>
  <c r="AE510" i="35" s="1"/>
  <c r="AE521" i="35" a="1"/>
  <c r="AE521" i="35" s="1"/>
  <c r="AD521" i="35" a="1"/>
  <c r="AD521" i="35" s="1"/>
  <c r="AC521" i="35" a="1"/>
  <c r="AC521" i="35" s="1"/>
  <c r="AE26" i="35" a="1"/>
  <c r="AE26" i="35" s="1"/>
  <c r="AD26" i="35" a="1"/>
  <c r="AD26" i="35" s="1"/>
  <c r="AC26" i="35" a="1"/>
  <c r="AC26" i="35" s="1"/>
  <c r="AE90" i="35" a="1"/>
  <c r="AE90" i="35" s="1"/>
  <c r="AD90" i="35" a="1"/>
  <c r="AD90" i="35" s="1"/>
  <c r="AC90" i="35" a="1"/>
  <c r="AC90" i="35" s="1"/>
  <c r="AC154" i="35" a="1"/>
  <c r="AC154" i="35" s="1"/>
  <c r="AE154" i="35" a="1"/>
  <c r="AE154" i="35" s="1"/>
  <c r="AD154" i="35" a="1"/>
  <c r="AD154" i="35" s="1"/>
  <c r="AE218" i="35" a="1"/>
  <c r="AE218" i="35" s="1"/>
  <c r="AD218" i="35" a="1"/>
  <c r="AD218" i="35" s="1"/>
  <c r="AC218" i="35" a="1"/>
  <c r="AC218" i="35" s="1"/>
  <c r="AE282" i="35" a="1"/>
  <c r="AE282" i="35" s="1"/>
  <c r="AD282" i="35" a="1"/>
  <c r="AD282" i="35" s="1"/>
  <c r="AC282" i="35" a="1"/>
  <c r="AC282" i="35" s="1"/>
  <c r="AD346" i="35" a="1"/>
  <c r="AD346" i="35" s="1"/>
  <c r="AC346" i="35" a="1"/>
  <c r="AC346" i="35" s="1"/>
  <c r="AE346" i="35" a="1"/>
  <c r="AE346" i="35" s="1"/>
  <c r="AE408" i="35" a="1"/>
  <c r="AE408" i="35" s="1"/>
  <c r="AD408" i="35" a="1"/>
  <c r="AD408" i="35" s="1"/>
  <c r="AC408" i="35" a="1"/>
  <c r="AC408" i="35" s="1"/>
  <c r="AD472" i="35" a="1"/>
  <c r="AD472" i="35" s="1"/>
  <c r="AC472" i="35" a="1"/>
  <c r="AC472" i="35" s="1"/>
  <c r="AE472" i="35" a="1"/>
  <c r="AE472" i="35" s="1"/>
  <c r="AE43" i="35" a="1"/>
  <c r="AE43" i="35" s="1"/>
  <c r="AD43" i="35" a="1"/>
  <c r="AD43" i="35" s="1"/>
  <c r="AC43" i="35" a="1"/>
  <c r="AC43" i="35" s="1"/>
  <c r="AC107" i="35" a="1"/>
  <c r="AC107" i="35" s="1"/>
  <c r="AD107" i="35" a="1"/>
  <c r="AD107" i="35" s="1"/>
  <c r="AE107" i="35" a="1"/>
  <c r="AE107" i="35" s="1"/>
  <c r="AE171" i="35" a="1"/>
  <c r="AE171" i="35" s="1"/>
  <c r="AD171" i="35" a="1"/>
  <c r="AD171" i="35" s="1"/>
  <c r="AC171" i="35" a="1"/>
  <c r="AC171" i="35" s="1"/>
  <c r="AE235" i="35" a="1"/>
  <c r="AE235" i="35" s="1"/>
  <c r="AD235" i="35" a="1"/>
  <c r="AD235" i="35" s="1"/>
  <c r="AC235" i="35" a="1"/>
  <c r="AC235" i="35" s="1"/>
  <c r="AC299" i="35" a="1"/>
  <c r="AC299" i="35" s="1"/>
  <c r="AE299" i="35" a="1"/>
  <c r="AE299" i="35" s="1"/>
  <c r="AD299" i="35" a="1"/>
  <c r="AD299" i="35" s="1"/>
  <c r="AE363" i="35" a="1"/>
  <c r="AE363" i="35" s="1"/>
  <c r="AD363" i="35" a="1"/>
  <c r="AD363" i="35" s="1"/>
  <c r="AC363" i="35" a="1"/>
  <c r="AC363" i="35" s="1"/>
  <c r="AE425" i="35" a="1"/>
  <c r="AE425" i="35" s="1"/>
  <c r="AD425" i="35" a="1"/>
  <c r="AD425" i="35" s="1"/>
  <c r="AC425" i="35" a="1"/>
  <c r="AC425" i="35" s="1"/>
  <c r="AE489" i="35" a="1"/>
  <c r="AE489" i="35" s="1"/>
  <c r="AD489" i="35" a="1"/>
  <c r="AD489" i="35" s="1"/>
  <c r="AC489" i="35" a="1"/>
  <c r="AC489" i="35" s="1"/>
  <c r="AE60" i="35" a="1"/>
  <c r="AE60" i="35" s="1"/>
  <c r="AD60" i="35" a="1"/>
  <c r="AD60" i="35" s="1"/>
  <c r="AC60" i="35" a="1"/>
  <c r="AC60" i="35" s="1"/>
  <c r="AE124" i="35" a="1"/>
  <c r="AE124" i="35" s="1"/>
  <c r="AD124" i="35" a="1"/>
  <c r="AD124" i="35" s="1"/>
  <c r="AC124" i="35" a="1"/>
  <c r="AC124" i="35" s="1"/>
  <c r="AE188" i="35" a="1"/>
  <c r="AE188" i="35" s="1"/>
  <c r="AC188" i="35" a="1"/>
  <c r="AC188" i="35" s="1"/>
  <c r="AD188" i="35" a="1"/>
  <c r="AD188" i="35" s="1"/>
  <c r="AD252" i="35" a="1"/>
  <c r="AD252" i="35" s="1"/>
  <c r="AC252" i="35" a="1"/>
  <c r="AC252" i="35" s="1"/>
  <c r="AE252" i="35" a="1"/>
  <c r="AE252" i="35" s="1"/>
  <c r="AE316" i="35" a="1"/>
  <c r="AE316" i="35" s="1"/>
  <c r="AD316" i="35" a="1"/>
  <c r="AD316" i="35" s="1"/>
  <c r="AC316" i="35" a="1"/>
  <c r="AC316" i="35" s="1"/>
  <c r="AD386" i="35" a="1"/>
  <c r="AD386" i="35" s="1"/>
  <c r="AC386" i="35" a="1"/>
  <c r="AC386" i="35" s="1"/>
  <c r="AE386" i="35" a="1"/>
  <c r="AE386" i="35" s="1"/>
  <c r="AE450" i="35" a="1"/>
  <c r="AE450" i="35" s="1"/>
  <c r="AD450" i="35" a="1"/>
  <c r="AD450" i="35" s="1"/>
  <c r="AC450" i="35" a="1"/>
  <c r="AC450" i="35" s="1"/>
  <c r="AE29" i="35" a="1"/>
  <c r="AE29" i="35" s="1"/>
  <c r="AD29" i="35" a="1"/>
  <c r="AD29" i="35" s="1"/>
  <c r="AC29" i="35" a="1"/>
  <c r="AC29" i="35" s="1"/>
  <c r="AE93" i="35" a="1"/>
  <c r="AE93" i="35" s="1"/>
  <c r="AD93" i="35" a="1"/>
  <c r="AD93" i="35" s="1"/>
  <c r="AC93" i="35" a="1"/>
  <c r="AC93" i="35" s="1"/>
  <c r="AE157" i="35" a="1"/>
  <c r="AE157" i="35" s="1"/>
  <c r="AD157" i="35" a="1"/>
  <c r="AD157" i="35" s="1"/>
  <c r="AC157" i="35" a="1"/>
  <c r="AC157" i="35" s="1"/>
  <c r="AE221" i="35" a="1"/>
  <c r="AE221" i="35" s="1"/>
  <c r="AD221" i="35" a="1"/>
  <c r="AD221" i="35" s="1"/>
  <c r="AC221" i="35" a="1"/>
  <c r="AC221" i="35" s="1"/>
  <c r="AC285" i="35" a="1"/>
  <c r="AC285" i="35" s="1"/>
  <c r="AE285" i="35" a="1"/>
  <c r="AE285" i="35" s="1"/>
  <c r="AD285" i="35" a="1"/>
  <c r="AD285" i="35" s="1"/>
  <c r="AC349" i="35" a="1"/>
  <c r="AC349" i="35" s="1"/>
  <c r="AE349" i="35" a="1"/>
  <c r="AE349" i="35" s="1"/>
  <c r="AD349" i="35" a="1"/>
  <c r="AD349" i="35" s="1"/>
  <c r="AE419" i="35" a="1"/>
  <c r="AE419" i="35" s="1"/>
  <c r="AD419" i="35" a="1"/>
  <c r="AD419" i="35" s="1"/>
  <c r="AC419" i="35" a="1"/>
  <c r="AC419" i="35" s="1"/>
  <c r="AE483" i="35" a="1"/>
  <c r="AE483" i="35" s="1"/>
  <c r="AD483" i="35" a="1"/>
  <c r="AD483" i="35" s="1"/>
  <c r="AC483" i="35" a="1"/>
  <c r="AC483" i="35" s="1"/>
  <c r="AE62" i="35" a="1"/>
  <c r="AE62" i="35" s="1"/>
  <c r="AD62" i="35" a="1"/>
  <c r="AD62" i="35" s="1"/>
  <c r="AC62" i="35" a="1"/>
  <c r="AC62" i="35" s="1"/>
  <c r="AE126" i="35" a="1"/>
  <c r="AE126" i="35" s="1"/>
  <c r="AC126" i="35" a="1"/>
  <c r="AC126" i="35" s="1"/>
  <c r="AD126" i="35" a="1"/>
  <c r="AD126" i="35" s="1"/>
  <c r="AE190" i="35" a="1"/>
  <c r="AE190" i="35" s="1"/>
  <c r="AC190" i="35" a="1"/>
  <c r="AC190" i="35" s="1"/>
  <c r="AD190" i="35" a="1"/>
  <c r="AD190" i="35" s="1"/>
  <c r="AE254" i="35" a="1"/>
  <c r="AE254" i="35" s="1"/>
  <c r="AD254" i="35" a="1"/>
  <c r="AD254" i="35" s="1"/>
  <c r="AC254" i="35" a="1"/>
  <c r="AC254" i="35" s="1"/>
  <c r="AE318" i="35" a="1"/>
  <c r="AE318" i="35" s="1"/>
  <c r="AD318" i="35" a="1"/>
  <c r="AD318" i="35" s="1"/>
  <c r="AC318" i="35" a="1"/>
  <c r="AC318" i="35" s="1"/>
  <c r="AE380" i="35" a="1"/>
  <c r="AE380" i="35" s="1"/>
  <c r="AD380" i="35" a="1"/>
  <c r="AD380" i="35" s="1"/>
  <c r="AC380" i="35" a="1"/>
  <c r="AC380" i="35" s="1"/>
  <c r="AC444" i="35" a="1"/>
  <c r="AC444" i="35" s="1"/>
  <c r="AE444" i="35" a="1"/>
  <c r="AE444" i="35" s="1"/>
  <c r="AD444" i="35" a="1"/>
  <c r="AD444" i="35" s="1"/>
  <c r="AD15" i="35" a="1"/>
  <c r="AD15" i="35" s="1"/>
  <c r="AC15" i="35" a="1"/>
  <c r="AC15" i="35" s="1"/>
  <c r="AE15" i="35" a="1"/>
  <c r="AE15" i="35" s="1"/>
  <c r="AE79" i="35" a="1"/>
  <c r="AE79" i="35" s="1"/>
  <c r="AD79" i="35" a="1"/>
  <c r="AD79" i="35" s="1"/>
  <c r="AC79" i="35" a="1"/>
  <c r="AC79" i="35" s="1"/>
  <c r="AE143" i="35" a="1"/>
  <c r="AE143" i="35" s="1"/>
  <c r="AD143" i="35" a="1"/>
  <c r="AD143" i="35" s="1"/>
  <c r="AC143" i="35" a="1"/>
  <c r="AC143" i="35" s="1"/>
  <c r="AE207" i="35" a="1"/>
  <c r="AE207" i="35" s="1"/>
  <c r="AC207" i="35" a="1"/>
  <c r="AC207" i="35" s="1"/>
  <c r="AD207" i="35" a="1"/>
  <c r="AD207" i="35" s="1"/>
  <c r="AE271" i="35" a="1"/>
  <c r="AE271" i="35" s="1"/>
  <c r="AD271" i="35" a="1"/>
  <c r="AD271" i="35" s="1"/>
  <c r="AC271" i="35" a="1"/>
  <c r="AC271" i="35" s="1"/>
  <c r="AE335" i="35" a="1"/>
  <c r="AE335" i="35" s="1"/>
  <c r="AD335" i="35" a="1"/>
  <c r="AD335" i="35" s="1"/>
  <c r="AC335" i="35" a="1"/>
  <c r="AC335" i="35" s="1"/>
  <c r="AE397" i="35" a="1"/>
  <c r="AE397" i="35" s="1"/>
  <c r="AD397" i="35" a="1"/>
  <c r="AD397" i="35" s="1"/>
  <c r="AC397" i="35" a="1"/>
  <c r="AC397" i="35" s="1"/>
  <c r="AE461" i="35" a="1"/>
  <c r="AE461" i="35" s="1"/>
  <c r="AD461" i="35" a="1"/>
  <c r="AD461" i="35" s="1"/>
  <c r="AC461" i="35" a="1"/>
  <c r="AC461" i="35" s="1"/>
  <c r="AC32" i="35" a="1"/>
  <c r="AC32" i="35" s="1"/>
  <c r="AE32" i="35" a="1"/>
  <c r="AE32" i="35" s="1"/>
  <c r="AD32" i="35" a="1"/>
  <c r="AD32" i="35" s="1"/>
  <c r="AD96" i="35" a="1"/>
  <c r="AD96" i="35" s="1"/>
  <c r="AC96" i="35" a="1"/>
  <c r="AC96" i="35" s="1"/>
  <c r="AE96" i="35" a="1"/>
  <c r="AE96" i="35" s="1"/>
  <c r="AE160" i="35" a="1"/>
  <c r="AE160" i="35" s="1"/>
  <c r="AD160" i="35" a="1"/>
  <c r="AD160" i="35" s="1"/>
  <c r="AC160" i="35" a="1"/>
  <c r="AC160" i="35" s="1"/>
  <c r="AC224" i="35" a="1"/>
  <c r="AC224" i="35" s="1"/>
  <c r="AE224" i="35" a="1"/>
  <c r="AE224" i="35" s="1"/>
  <c r="AD224" i="35" a="1"/>
  <c r="AD224" i="35" s="1"/>
  <c r="AE288" i="35" a="1"/>
  <c r="AE288" i="35" s="1"/>
  <c r="AD288" i="35" a="1"/>
  <c r="AD288" i="35" s="1"/>
  <c r="AC288" i="35" a="1"/>
  <c r="AC288" i="35" s="1"/>
  <c r="AE352" i="35" a="1"/>
  <c r="AE352" i="35" s="1"/>
  <c r="AD352" i="35" a="1"/>
  <c r="AD352" i="35" s="1"/>
  <c r="AC352" i="35" a="1"/>
  <c r="AC352" i="35" s="1"/>
  <c r="AE414" i="35" a="1"/>
  <c r="AE414" i="35" s="1"/>
  <c r="AD414" i="35" a="1"/>
  <c r="AD414" i="35" s="1"/>
  <c r="AC414" i="35" a="1"/>
  <c r="AC414" i="35" s="1"/>
  <c r="AE478" i="35" a="1"/>
  <c r="AE478" i="35" s="1"/>
  <c r="AD478" i="35" a="1"/>
  <c r="AD478" i="35" s="1"/>
  <c r="AC478" i="35" a="1"/>
  <c r="AC478" i="35" s="1"/>
  <c r="AE49" i="35" a="1"/>
  <c r="AE49" i="35" s="1"/>
  <c r="AD49" i="35" a="1"/>
  <c r="AD49" i="35" s="1"/>
  <c r="AC49" i="35" a="1"/>
  <c r="AC49" i="35" s="1"/>
  <c r="AE113" i="35" a="1"/>
  <c r="AE113" i="35" s="1"/>
  <c r="AD113" i="35" a="1"/>
  <c r="AD113" i="35" s="1"/>
  <c r="AC113" i="35" a="1"/>
  <c r="AC113" i="35" s="1"/>
  <c r="AD177" i="35" a="1"/>
  <c r="AD177" i="35" s="1"/>
  <c r="AE177" i="35" a="1"/>
  <c r="AE177" i="35" s="1"/>
  <c r="AC177" i="35" a="1"/>
  <c r="AC177" i="35" s="1"/>
  <c r="AC241" i="35" a="1"/>
  <c r="AC241" i="35" s="1"/>
  <c r="AE241" i="35" a="1"/>
  <c r="AE241" i="35" s="1"/>
  <c r="AD241" i="35" a="1"/>
  <c r="AD241" i="35" s="1"/>
  <c r="AE305" i="35" a="1"/>
  <c r="AE305" i="35" s="1"/>
  <c r="AD305" i="35" a="1"/>
  <c r="AD305" i="35" s="1"/>
  <c r="AC305" i="35" a="1"/>
  <c r="AC305" i="35" s="1"/>
  <c r="AE369" i="35" a="1"/>
  <c r="AE369" i="35" s="1"/>
  <c r="AD369" i="35" a="1"/>
  <c r="AD369" i="35" s="1"/>
  <c r="AC369" i="35" a="1"/>
  <c r="AC369" i="35" s="1"/>
  <c r="AE431" i="35" a="1"/>
  <c r="AE431" i="35" s="1"/>
  <c r="AD431" i="35" a="1"/>
  <c r="AD431" i="35" s="1"/>
  <c r="AC431" i="35" a="1"/>
  <c r="AC431" i="35" s="1"/>
  <c r="AE495" i="35" a="1"/>
  <c r="AE495" i="35" s="1"/>
  <c r="AD495" i="35" a="1"/>
  <c r="AD495" i="35" s="1"/>
  <c r="AC495" i="35" a="1"/>
  <c r="AC495" i="35" s="1"/>
  <c r="AE512" i="35" a="1"/>
  <c r="AE512" i="35" s="1"/>
  <c r="AD512" i="35" a="1"/>
  <c r="AD512" i="35" s="1"/>
  <c r="AC512" i="35" a="1"/>
  <c r="AC512" i="35" s="1"/>
  <c r="AC34" i="35" a="1"/>
  <c r="AC34" i="35" s="1"/>
  <c r="AE34" i="35" a="1"/>
  <c r="AE34" i="35" s="1"/>
  <c r="AD34" i="35" a="1"/>
  <c r="AD34" i="35" s="1"/>
  <c r="AE98" i="35" a="1"/>
  <c r="AE98" i="35" s="1"/>
  <c r="AD98" i="35" a="1"/>
  <c r="AD98" i="35" s="1"/>
  <c r="AC98" i="35" a="1"/>
  <c r="AC98" i="35" s="1"/>
  <c r="AE162" i="35" a="1"/>
  <c r="AE162" i="35" s="1"/>
  <c r="AD162" i="35" a="1"/>
  <c r="AD162" i="35" s="1"/>
  <c r="AC162" i="35" a="1"/>
  <c r="AC162" i="35" s="1"/>
  <c r="AE226" i="35" a="1"/>
  <c r="AE226" i="35" s="1"/>
  <c r="AD226" i="35" a="1"/>
  <c r="AD226" i="35" s="1"/>
  <c r="AC226" i="35" a="1"/>
  <c r="AC226" i="35" s="1"/>
  <c r="AE290" i="35" a="1"/>
  <c r="AE290" i="35" s="1"/>
  <c r="AD290" i="35" a="1"/>
  <c r="AD290" i="35" s="1"/>
  <c r="AC290" i="35" a="1"/>
  <c r="AC290" i="35" s="1"/>
  <c r="AC354" i="35" a="1"/>
  <c r="AC354" i="35" s="1"/>
  <c r="AE354" i="35" a="1"/>
  <c r="AE354" i="35" s="1"/>
  <c r="AD354" i="35" a="1"/>
  <c r="AD354" i="35" s="1"/>
  <c r="AE416" i="35" a="1"/>
  <c r="AE416" i="35" s="1"/>
  <c r="AD416" i="35" a="1"/>
  <c r="AD416" i="35" s="1"/>
  <c r="AC416" i="35" a="1"/>
  <c r="AC416" i="35" s="1"/>
  <c r="AE480" i="35" a="1"/>
  <c r="AE480" i="35" s="1"/>
  <c r="AD480" i="35" a="1"/>
  <c r="AD480" i="35" s="1"/>
  <c r="AC480" i="35" a="1"/>
  <c r="AC480" i="35" s="1"/>
  <c r="AE51" i="35" a="1"/>
  <c r="AE51" i="35" s="1"/>
  <c r="AD51" i="35" a="1"/>
  <c r="AD51" i="35" s="1"/>
  <c r="AC51" i="35" a="1"/>
  <c r="AC51" i="35" s="1"/>
  <c r="AC115" i="35" a="1"/>
  <c r="AC115" i="35" s="1"/>
  <c r="AD115" i="35" a="1"/>
  <c r="AD115" i="35" s="1"/>
  <c r="AE115" i="35" a="1"/>
  <c r="AE115" i="35" s="1"/>
  <c r="AE179" i="35" a="1"/>
  <c r="AE179" i="35" s="1"/>
  <c r="AD179" i="35" a="1"/>
  <c r="AD179" i="35" s="1"/>
  <c r="AC179" i="35" a="1"/>
  <c r="AC179" i="35" s="1"/>
  <c r="AD243" i="35" a="1"/>
  <c r="AD243" i="35" s="1"/>
  <c r="AC243" i="35" a="1"/>
  <c r="AC243" i="35" s="1"/>
  <c r="AE243" i="35" a="1"/>
  <c r="AE243" i="35" s="1"/>
  <c r="AE307" i="35" a="1"/>
  <c r="AE307" i="35" s="1"/>
  <c r="AD307" i="35" a="1"/>
  <c r="AD307" i="35" s="1"/>
  <c r="AC307" i="35" a="1"/>
  <c r="AC307" i="35" s="1"/>
  <c r="AE371" i="35" a="1"/>
  <c r="AE371" i="35" s="1"/>
  <c r="AD371" i="35" a="1"/>
  <c r="AD371" i="35" s="1"/>
  <c r="AC371" i="35" a="1"/>
  <c r="AC371" i="35" s="1"/>
  <c r="AE433" i="35" a="1"/>
  <c r="AE433" i="35" s="1"/>
  <c r="AD433" i="35" a="1"/>
  <c r="AD433" i="35" s="1"/>
  <c r="AC433" i="35" a="1"/>
  <c r="AC433" i="35" s="1"/>
  <c r="AE497" i="35" a="1"/>
  <c r="AE497" i="35" s="1"/>
  <c r="AD497" i="35" a="1"/>
  <c r="AD497" i="35" s="1"/>
  <c r="AC497" i="35" a="1"/>
  <c r="AC497" i="35" s="1"/>
  <c r="AE68" i="35" a="1"/>
  <c r="AE68" i="35" s="1"/>
  <c r="AD68" i="35" a="1"/>
  <c r="AD68" i="35" s="1"/>
  <c r="AC68" i="35" a="1"/>
  <c r="AC68" i="35" s="1"/>
  <c r="AE132" i="35" a="1"/>
  <c r="AE132" i="35" s="1"/>
  <c r="AD132" i="35" a="1"/>
  <c r="AD132" i="35" s="1"/>
  <c r="AC132" i="35" a="1"/>
  <c r="AC132" i="35" s="1"/>
  <c r="AE196" i="35" a="1"/>
  <c r="AE196" i="35" s="1"/>
  <c r="AD196" i="35" a="1"/>
  <c r="AD196" i="35" s="1"/>
  <c r="AC196" i="35" a="1"/>
  <c r="AC196" i="35" s="1"/>
  <c r="AE260" i="35" a="1"/>
  <c r="AE260" i="35" s="1"/>
  <c r="AD260" i="35" a="1"/>
  <c r="AD260" i="35" s="1"/>
  <c r="AC260" i="35" a="1"/>
  <c r="AC260" i="35" s="1"/>
  <c r="AE324" i="35" a="1"/>
  <c r="AE324" i="35" s="1"/>
  <c r="AD324" i="35" a="1"/>
  <c r="AD324" i="35" s="1"/>
  <c r="AC324" i="35" a="1"/>
  <c r="AC324" i="35" s="1"/>
  <c r="AD394" i="35" a="1"/>
  <c r="AD394" i="35" s="1"/>
  <c r="AC394" i="35" a="1"/>
  <c r="AC394" i="35" s="1"/>
  <c r="AE394" i="35" a="1"/>
  <c r="AE394" i="35" s="1"/>
  <c r="AE458" i="35" a="1"/>
  <c r="AE458" i="35" s="1"/>
  <c r="AD458" i="35" a="1"/>
  <c r="AD458" i="35" s="1"/>
  <c r="AC458" i="35" a="1"/>
  <c r="AC458" i="35" s="1"/>
  <c r="AE37" i="35" a="1"/>
  <c r="AE37" i="35" s="1"/>
  <c r="AD37" i="35" a="1"/>
  <c r="AD37" i="35" s="1"/>
  <c r="AC37" i="35" a="1"/>
  <c r="AC37" i="35" s="1"/>
  <c r="AE101" i="35" a="1"/>
  <c r="AE101" i="35" s="1"/>
  <c r="AD101" i="35" a="1"/>
  <c r="AD101" i="35" s="1"/>
  <c r="AC101" i="35" a="1"/>
  <c r="AC101" i="35" s="1"/>
  <c r="AE165" i="35" a="1"/>
  <c r="AE165" i="35" s="1"/>
  <c r="AD165" i="35" a="1"/>
  <c r="AD165" i="35" s="1"/>
  <c r="AC165" i="35" a="1"/>
  <c r="AC165" i="35" s="1"/>
  <c r="AD229" i="35" a="1"/>
  <c r="AD229" i="35" s="1"/>
  <c r="AC229" i="35" a="1"/>
  <c r="AC229" i="35" s="1"/>
  <c r="AE229" i="35" a="1"/>
  <c r="AE229" i="35" s="1"/>
  <c r="AE293" i="35" a="1"/>
  <c r="AE293" i="35" s="1"/>
  <c r="AD293" i="35" a="1"/>
  <c r="AD293" i="35" s="1"/>
  <c r="AC293" i="35" a="1"/>
  <c r="AC293" i="35" s="1"/>
  <c r="AE357" i="35" a="1"/>
  <c r="AE357" i="35" s="1"/>
  <c r="AD357" i="35" a="1"/>
  <c r="AD357" i="35" s="1"/>
  <c r="AC357" i="35" a="1"/>
  <c r="AC357" i="35" s="1"/>
  <c r="AC427" i="35" a="1"/>
  <c r="AC427" i="35" s="1"/>
  <c r="AE427" i="35" a="1"/>
  <c r="AE427" i="35" s="1"/>
  <c r="AD427" i="35" a="1"/>
  <c r="AD427" i="35" s="1"/>
  <c r="AC491" i="35" a="1"/>
  <c r="AC491" i="35" s="1"/>
  <c r="AE491" i="35" a="1"/>
  <c r="AE491" i="35" s="1"/>
  <c r="AD491" i="35" a="1"/>
  <c r="AD491" i="35" s="1"/>
  <c r="AE70" i="35" a="1"/>
  <c r="AE70" i="35" s="1"/>
  <c r="AD70" i="35" a="1"/>
  <c r="AD70" i="35" s="1"/>
  <c r="AC70" i="35" a="1"/>
  <c r="AC70" i="35" s="1"/>
  <c r="AE134" i="35" a="1"/>
  <c r="AE134" i="35" s="1"/>
  <c r="AD134" i="35" a="1"/>
  <c r="AD134" i="35" s="1"/>
  <c r="AC134" i="35" a="1"/>
  <c r="AC134" i="35" s="1"/>
  <c r="AD198" i="35" a="1"/>
  <c r="AD198" i="35" s="1"/>
  <c r="AC198" i="35" a="1"/>
  <c r="AC198" i="35" s="1"/>
  <c r="AE198" i="35" a="1"/>
  <c r="AE198" i="35" s="1"/>
  <c r="AE262" i="35" a="1"/>
  <c r="AE262" i="35" s="1"/>
  <c r="AD262" i="35" a="1"/>
  <c r="AD262" i="35" s="1"/>
  <c r="AC262" i="35" a="1"/>
  <c r="AC262" i="35" s="1"/>
  <c r="AE326" i="35" a="1"/>
  <c r="AE326" i="35" s="1"/>
  <c r="AD326" i="35" a="1"/>
  <c r="AD326" i="35" s="1"/>
  <c r="AC326" i="35" a="1"/>
  <c r="AC326" i="35" s="1"/>
  <c r="AE388" i="35" a="1"/>
  <c r="AE388" i="35" s="1"/>
  <c r="AD388" i="35" a="1"/>
  <c r="AD388" i="35" s="1"/>
  <c r="AC388" i="35" a="1"/>
  <c r="AC388" i="35" s="1"/>
  <c r="AE452" i="35" a="1"/>
  <c r="AE452" i="35" s="1"/>
  <c r="AD452" i="35" a="1"/>
  <c r="AD452" i="35" s="1"/>
  <c r="AC452" i="35" a="1"/>
  <c r="AC452" i="35" s="1"/>
  <c r="AD23" i="35" a="1"/>
  <c r="AD23" i="35" s="1"/>
  <c r="AC23" i="35" a="1"/>
  <c r="AC23" i="35" s="1"/>
  <c r="AE23" i="35" a="1"/>
  <c r="AE23" i="35" s="1"/>
  <c r="AE87" i="35" a="1"/>
  <c r="AE87" i="35" s="1"/>
  <c r="AD87" i="35" a="1"/>
  <c r="AD87" i="35" s="1"/>
  <c r="AC87" i="35" a="1"/>
  <c r="AC87" i="35" s="1"/>
  <c r="AE151" i="35" a="1"/>
  <c r="AE151" i="35" s="1"/>
  <c r="AD151" i="35" a="1"/>
  <c r="AD151" i="35" s="1"/>
  <c r="AC151" i="35" a="1"/>
  <c r="AC151" i="35" s="1"/>
  <c r="AC215" i="35" a="1"/>
  <c r="AC215" i="35" s="1"/>
  <c r="AE215" i="35" a="1"/>
  <c r="AE215" i="35" s="1"/>
  <c r="AD215" i="35" a="1"/>
  <c r="AD215" i="35" s="1"/>
  <c r="AE279" i="35" a="1"/>
  <c r="AE279" i="35" s="1"/>
  <c r="AD279" i="35" a="1"/>
  <c r="AD279" i="35" s="1"/>
  <c r="AC279" i="35" a="1"/>
  <c r="AC279" i="35" s="1"/>
  <c r="AE343" i="35" a="1"/>
  <c r="AE343" i="35" s="1"/>
  <c r="AD343" i="35" a="1"/>
  <c r="AD343" i="35" s="1"/>
  <c r="AC343" i="35" a="1"/>
  <c r="AC343" i="35" s="1"/>
  <c r="AD405" i="35" a="1"/>
  <c r="AD405" i="35" s="1"/>
  <c r="AC405" i="35" a="1"/>
  <c r="AC405" i="35" s="1"/>
  <c r="AE405" i="35" a="1"/>
  <c r="AE405" i="35" s="1"/>
  <c r="AE469" i="35" a="1"/>
  <c r="AE469" i="35" s="1"/>
  <c r="AD469" i="35" a="1"/>
  <c r="AD469" i="35" s="1"/>
  <c r="AC469" i="35" a="1"/>
  <c r="AC469" i="35" s="1"/>
  <c r="AC40" i="35" a="1"/>
  <c r="AC40" i="35" s="1"/>
  <c r="AD40" i="35" a="1"/>
  <c r="AD40" i="35" s="1"/>
  <c r="AE40" i="35" a="1"/>
  <c r="AE40" i="35" s="1"/>
  <c r="AD104" i="35" a="1"/>
  <c r="AD104" i="35" s="1"/>
  <c r="AC104" i="35" a="1"/>
  <c r="AC104" i="35" s="1"/>
  <c r="AE104" i="35" a="1"/>
  <c r="AE104" i="35" s="1"/>
  <c r="AE168" i="35" a="1"/>
  <c r="AE168" i="35" s="1"/>
  <c r="AD168" i="35" a="1"/>
  <c r="AD168" i="35" s="1"/>
  <c r="AC168" i="35" a="1"/>
  <c r="AC168" i="35" s="1"/>
  <c r="AD232" i="35" a="1"/>
  <c r="AD232" i="35" s="1"/>
  <c r="AC232" i="35" a="1"/>
  <c r="AC232" i="35" s="1"/>
  <c r="AE232" i="35" a="1"/>
  <c r="AE232" i="35" s="1"/>
  <c r="AE296" i="35" a="1"/>
  <c r="AE296" i="35" s="1"/>
  <c r="AD296" i="35" a="1"/>
  <c r="AD296" i="35" s="1"/>
  <c r="AC296" i="35" a="1"/>
  <c r="AC296" i="35" s="1"/>
  <c r="AE360" i="35" a="1"/>
  <c r="AE360" i="35" s="1"/>
  <c r="AD360" i="35" a="1"/>
  <c r="AD360" i="35" s="1"/>
  <c r="AC360" i="35" a="1"/>
  <c r="AC360" i="35" s="1"/>
  <c r="AE422" i="35" a="1"/>
  <c r="AE422" i="35" s="1"/>
  <c r="AD422" i="35" a="1"/>
  <c r="AD422" i="35" s="1"/>
  <c r="AC422" i="35" a="1"/>
  <c r="AC422" i="35" s="1"/>
  <c r="AE486" i="35" a="1"/>
  <c r="AE486" i="35" s="1"/>
  <c r="AD486" i="35" a="1"/>
  <c r="AD486" i="35" s="1"/>
  <c r="AC486" i="35" a="1"/>
  <c r="AC486" i="35" s="1"/>
  <c r="AC57" i="35" a="1"/>
  <c r="AC57" i="35" s="1"/>
  <c r="AE57" i="35" a="1"/>
  <c r="AE57" i="35" s="1"/>
  <c r="AD57" i="35" a="1"/>
  <c r="AD57" i="35" s="1"/>
  <c r="AE121" i="35" a="1"/>
  <c r="AE121" i="35" s="1"/>
  <c r="AD121" i="35" a="1"/>
  <c r="AD121" i="35" s="1"/>
  <c r="AC121" i="35" a="1"/>
  <c r="AC121" i="35" s="1"/>
  <c r="AD185" i="35" a="1"/>
  <c r="AD185" i="35" s="1"/>
  <c r="AE185" i="35" a="1"/>
  <c r="AE185" i="35" s="1"/>
  <c r="AC185" i="35" a="1"/>
  <c r="AC185" i="35" s="1"/>
  <c r="AE249" i="35" a="1"/>
  <c r="AE249" i="35" s="1"/>
  <c r="AD249" i="35" a="1"/>
  <c r="AD249" i="35" s="1"/>
  <c r="AC249" i="35" a="1"/>
  <c r="AC249" i="35" s="1"/>
  <c r="AE313" i="35" a="1"/>
  <c r="AE313" i="35" s="1"/>
  <c r="AD313" i="35" a="1"/>
  <c r="AD313" i="35" s="1"/>
  <c r="AC313" i="35" a="1"/>
  <c r="AC313" i="35" s="1"/>
  <c r="AD377" i="35" a="1"/>
  <c r="AD377" i="35" s="1"/>
  <c r="AC377" i="35" a="1"/>
  <c r="AC377" i="35" s="1"/>
  <c r="AE377" i="35" a="1"/>
  <c r="AE377" i="35" s="1"/>
  <c r="AC439" i="35" a="1"/>
  <c r="AC439" i="35" s="1"/>
  <c r="AE439" i="35" a="1"/>
  <c r="AE439" i="35" s="1"/>
  <c r="AD439" i="35" a="1"/>
  <c r="AD439" i="35" s="1"/>
  <c r="AE505" i="35" a="1"/>
  <c r="AE505" i="35" s="1"/>
  <c r="AD505" i="35" a="1"/>
  <c r="AD505" i="35" s="1"/>
  <c r="AC505" i="35" a="1"/>
  <c r="AC505" i="35" s="1"/>
  <c r="AC513" i="35" a="1"/>
  <c r="AC513" i="35" s="1"/>
  <c r="AE513" i="35" a="1"/>
  <c r="AE513" i="35" s="1"/>
  <c r="AD513" i="35" a="1"/>
  <c r="AD513" i="35" s="1"/>
  <c r="AD42" i="35" a="1"/>
  <c r="AD42" i="35" s="1"/>
  <c r="AC42" i="35" a="1"/>
  <c r="AC42" i="35" s="1"/>
  <c r="AE42" i="35" a="1"/>
  <c r="AE42" i="35" s="1"/>
  <c r="AE106" i="35" a="1"/>
  <c r="AE106" i="35" s="1"/>
  <c r="AD106" i="35" a="1"/>
  <c r="AD106" i="35" s="1"/>
  <c r="AC106" i="35" a="1"/>
  <c r="AC106" i="35" s="1"/>
  <c r="AE170" i="35" a="1"/>
  <c r="AE170" i="35" s="1"/>
  <c r="AD170" i="35" a="1"/>
  <c r="AD170" i="35" s="1"/>
  <c r="AC170" i="35" a="1"/>
  <c r="AC170" i="35" s="1"/>
  <c r="AC234" i="35" a="1"/>
  <c r="AC234" i="35" s="1"/>
  <c r="AE234" i="35" a="1"/>
  <c r="AE234" i="35" s="1"/>
  <c r="AD234" i="35" a="1"/>
  <c r="AD234" i="35" s="1"/>
  <c r="AE298" i="35" a="1"/>
  <c r="AE298" i="35" s="1"/>
  <c r="AD298" i="35" a="1"/>
  <c r="AD298" i="35" s="1"/>
  <c r="AC298" i="35" a="1"/>
  <c r="AC298" i="35" s="1"/>
  <c r="AC362" i="35" a="1"/>
  <c r="AC362" i="35" s="1"/>
  <c r="AE362" i="35" a="1"/>
  <c r="AE362" i="35" s="1"/>
  <c r="AD362" i="35" a="1"/>
  <c r="AD362" i="35" s="1"/>
  <c r="AE424" i="35" a="1"/>
  <c r="AE424" i="35" s="1"/>
  <c r="AD424" i="35" a="1"/>
  <c r="AD424" i="35" s="1"/>
  <c r="AC424" i="35" a="1"/>
  <c r="AC424" i="35" s="1"/>
  <c r="AE488" i="35" a="1"/>
  <c r="AE488" i="35" s="1"/>
  <c r="AD488" i="35" a="1"/>
  <c r="AD488" i="35" s="1"/>
  <c r="AC488" i="35" a="1"/>
  <c r="AC488" i="35" s="1"/>
  <c r="AE59" i="35" a="1"/>
  <c r="AE59" i="35" s="1"/>
  <c r="AC59" i="35" a="1"/>
  <c r="AC59" i="35" s="1"/>
  <c r="AD59" i="35" a="1"/>
  <c r="AD59" i="35" s="1"/>
  <c r="AC123" i="35" a="1"/>
  <c r="AC123" i="35" s="1"/>
  <c r="AE123" i="35" a="1"/>
  <c r="AE123" i="35" s="1"/>
  <c r="AD123" i="35" a="1"/>
  <c r="AD123" i="35" s="1"/>
  <c r="AE187" i="35" a="1"/>
  <c r="AE187" i="35" s="1"/>
  <c r="AD187" i="35" a="1"/>
  <c r="AD187" i="35" s="1"/>
  <c r="AC187" i="35" a="1"/>
  <c r="AC187" i="35" s="1"/>
  <c r="AE251" i="35" a="1"/>
  <c r="AE251" i="35" s="1"/>
  <c r="AD251" i="35" a="1"/>
  <c r="AD251" i="35" s="1"/>
  <c r="AC251" i="35" a="1"/>
  <c r="AC251" i="35" s="1"/>
  <c r="AE315" i="35" a="1"/>
  <c r="AE315" i="35" s="1"/>
  <c r="AD315" i="35" a="1"/>
  <c r="AD315" i="35" s="1"/>
  <c r="AC315" i="35" a="1"/>
  <c r="AC315" i="35" s="1"/>
  <c r="AE379" i="35" a="1"/>
  <c r="AE379" i="35" s="1"/>
  <c r="AD379" i="35" a="1"/>
  <c r="AD379" i="35" s="1"/>
  <c r="AC379" i="35" a="1"/>
  <c r="AC379" i="35" s="1"/>
  <c r="AE441" i="35" a="1"/>
  <c r="AE441" i="35" s="1"/>
  <c r="AD441" i="35" a="1"/>
  <c r="AD441" i="35" s="1"/>
  <c r="AC441" i="35" a="1"/>
  <c r="AC441" i="35" s="1"/>
  <c r="AE511" i="35" a="1"/>
  <c r="AE511" i="35" s="1"/>
  <c r="AD511" i="35" a="1"/>
  <c r="AD511" i="35" s="1"/>
  <c r="AC511" i="35" a="1"/>
  <c r="AC511" i="35" s="1"/>
  <c r="AE76" i="35" a="1"/>
  <c r="AE76" i="35" s="1"/>
  <c r="AC76" i="35" a="1"/>
  <c r="AC76" i="35" s="1"/>
  <c r="AD76" i="35" a="1"/>
  <c r="AD76" i="35" s="1"/>
  <c r="AE140" i="35" a="1"/>
  <c r="AE140" i="35" s="1"/>
  <c r="AD140" i="35" a="1"/>
  <c r="AD140" i="35" s="1"/>
  <c r="AC140" i="35" a="1"/>
  <c r="AC140" i="35" s="1"/>
  <c r="AC204" i="35" a="1"/>
  <c r="AC204" i="35" s="1"/>
  <c r="AE204" i="35" a="1"/>
  <c r="AE204" i="35" s="1"/>
  <c r="AD204" i="35" a="1"/>
  <c r="AD204" i="35" s="1"/>
  <c r="AD268" i="35" a="1"/>
  <c r="AD268" i="35" s="1"/>
  <c r="AC268" i="35" a="1"/>
  <c r="AC268" i="35" s="1"/>
  <c r="AE268" i="35" a="1"/>
  <c r="AE268" i="35" s="1"/>
  <c r="AE332" i="35" a="1"/>
  <c r="AE332" i="35" s="1"/>
  <c r="AD332" i="35" a="1"/>
  <c r="AD332" i="35" s="1"/>
  <c r="AC332" i="35" a="1"/>
  <c r="AC332" i="35" s="1"/>
  <c r="AE402" i="35" a="1"/>
  <c r="AE402" i="35" s="1"/>
  <c r="AD402" i="35" a="1"/>
  <c r="AD402" i="35" s="1"/>
  <c r="AC402" i="35" a="1"/>
  <c r="AC402" i="35" s="1"/>
  <c r="AE466" i="35" a="1"/>
  <c r="AE466" i="35" s="1"/>
  <c r="AD466" i="35" a="1"/>
  <c r="AD466" i="35" s="1"/>
  <c r="AC466" i="35" a="1"/>
  <c r="AC466" i="35" s="1"/>
  <c r="AE45" i="35" a="1"/>
  <c r="AE45" i="35" s="1"/>
  <c r="AD45" i="35" a="1"/>
  <c r="AD45" i="35" s="1"/>
  <c r="AC45" i="35" a="1"/>
  <c r="AC45" i="35" s="1"/>
  <c r="AE109" i="35" a="1"/>
  <c r="AE109" i="35" s="1"/>
  <c r="AD109" i="35" a="1"/>
  <c r="AD109" i="35" s="1"/>
  <c r="AC109" i="35" a="1"/>
  <c r="AC109" i="35" s="1"/>
  <c r="AE173" i="35" a="1"/>
  <c r="AE173" i="35" s="1"/>
  <c r="AC173" i="35" a="1"/>
  <c r="AC173" i="35" s="1"/>
  <c r="AD173" i="35" a="1"/>
  <c r="AD173" i="35" s="1"/>
  <c r="AE237" i="35" a="1"/>
  <c r="AE237" i="35" s="1"/>
  <c r="AD237" i="35" a="1"/>
  <c r="AD237" i="35" s="1"/>
  <c r="AC237" i="35" a="1"/>
  <c r="AC237" i="35" s="1"/>
  <c r="AD301" i="35" a="1"/>
  <c r="AD301" i="35" s="1"/>
  <c r="AC301" i="35" a="1"/>
  <c r="AC301" i="35" s="1"/>
  <c r="AE301" i="35" a="1"/>
  <c r="AE301" i="35" s="1"/>
  <c r="AE365" i="35" a="1"/>
  <c r="AE365" i="35" s="1"/>
  <c r="AD365" i="35" a="1"/>
  <c r="AD365" i="35" s="1"/>
  <c r="AC365" i="35" a="1"/>
  <c r="AC365" i="35" s="1"/>
  <c r="AE435" i="35" a="1"/>
  <c r="AE435" i="35" s="1"/>
  <c r="AD435" i="35" a="1"/>
  <c r="AD435" i="35" s="1"/>
  <c r="AC435" i="35" a="1"/>
  <c r="AC435" i="35" s="1"/>
  <c r="AE499" i="35" a="1"/>
  <c r="AE499" i="35" s="1"/>
  <c r="AD499" i="35" a="1"/>
  <c r="AD499" i="35" s="1"/>
  <c r="AC499" i="35" a="1"/>
  <c r="AC499" i="35" s="1"/>
  <c r="AE78" i="35" a="1"/>
  <c r="AE78" i="35" s="1"/>
  <c r="AD78" i="35" a="1"/>
  <c r="AD78" i="35" s="1"/>
  <c r="AC78" i="35" a="1"/>
  <c r="AC78" i="35" s="1"/>
  <c r="AE142" i="35" a="1"/>
  <c r="AE142" i="35" s="1"/>
  <c r="AD142" i="35" a="1"/>
  <c r="AD142" i="35" s="1"/>
  <c r="AC142" i="35" a="1"/>
  <c r="AC142" i="35" s="1"/>
  <c r="AE206" i="35" a="1"/>
  <c r="AE206" i="35" s="1"/>
  <c r="AD206" i="35" a="1"/>
  <c r="AD206" i="35" s="1"/>
  <c r="AC206" i="35" a="1"/>
  <c r="AC206" i="35" s="1"/>
  <c r="AE270" i="35" a="1"/>
  <c r="AE270" i="35" s="1"/>
  <c r="AD270" i="35" a="1"/>
  <c r="AD270" i="35" s="1"/>
  <c r="AC270" i="35" a="1"/>
  <c r="AC270" i="35" s="1"/>
  <c r="AE334" i="35" a="1"/>
  <c r="AE334" i="35" s="1"/>
  <c r="AD334" i="35" a="1"/>
  <c r="AD334" i="35" s="1"/>
  <c r="AC334" i="35" a="1"/>
  <c r="AC334" i="35" s="1"/>
  <c r="AD396" i="35" a="1"/>
  <c r="AD396" i="35" s="1"/>
  <c r="AC396" i="35" a="1"/>
  <c r="AC396" i="35" s="1"/>
  <c r="AE396" i="35" a="1"/>
  <c r="AE396" i="35" s="1"/>
  <c r="AD460" i="35" a="1"/>
  <c r="AD460" i="35" s="1"/>
  <c r="AC460" i="35" a="1"/>
  <c r="AC460" i="35" s="1"/>
  <c r="AE460" i="35" a="1"/>
  <c r="AE460" i="35" s="1"/>
  <c r="AE31" i="35" a="1"/>
  <c r="AE31" i="35" s="1"/>
  <c r="AD31" i="35" a="1"/>
  <c r="AD31" i="35" s="1"/>
  <c r="AC31" i="35" a="1"/>
  <c r="AC31" i="35" s="1"/>
  <c r="AE95" i="35" a="1"/>
  <c r="AE95" i="35" s="1"/>
  <c r="AD95" i="35" a="1"/>
  <c r="AD95" i="35" s="1"/>
  <c r="AC95" i="35" a="1"/>
  <c r="AC95" i="35" s="1"/>
  <c r="AE159" i="35" a="1"/>
  <c r="AE159" i="35" s="1"/>
  <c r="AC159" i="35" a="1"/>
  <c r="AC159" i="35" s="1"/>
  <c r="AD159" i="35" a="1"/>
  <c r="AD159" i="35" s="1"/>
  <c r="AD223" i="35" a="1"/>
  <c r="AD223" i="35" s="1"/>
  <c r="AC223" i="35" a="1"/>
  <c r="AC223" i="35" s="1"/>
  <c r="AE223" i="35" a="1"/>
  <c r="AE223" i="35" s="1"/>
  <c r="AE287" i="35" a="1"/>
  <c r="AE287" i="35" s="1"/>
  <c r="AD287" i="35" a="1"/>
  <c r="AD287" i="35" s="1"/>
  <c r="AC287" i="35" a="1"/>
  <c r="AC287" i="35" s="1"/>
  <c r="AE351" i="35" a="1"/>
  <c r="AE351" i="35" s="1"/>
  <c r="AD351" i="35" a="1"/>
  <c r="AD351" i="35" s="1"/>
  <c r="AC351" i="35" a="1"/>
  <c r="AC351" i="35" s="1"/>
  <c r="AD413" i="35" a="1"/>
  <c r="AD413" i="35" s="1"/>
  <c r="AC413" i="35" a="1"/>
  <c r="AC413" i="35" s="1"/>
  <c r="AE413" i="35" a="1"/>
  <c r="AE413" i="35" s="1"/>
  <c r="AC477" i="35" a="1"/>
  <c r="AC477" i="35" s="1"/>
  <c r="AE477" i="35" a="1"/>
  <c r="AE477" i="35" s="1"/>
  <c r="AD477" i="35" a="1"/>
  <c r="AD477" i="35" s="1"/>
  <c r="AD48" i="35" a="1"/>
  <c r="AD48" i="35" s="1"/>
  <c r="AC48" i="35" a="1"/>
  <c r="AC48" i="35" s="1"/>
  <c r="AE48" i="35" a="1"/>
  <c r="AE48" i="35" s="1"/>
  <c r="AD112" i="35" a="1"/>
  <c r="AD112" i="35" s="1"/>
  <c r="AC112" i="35" a="1"/>
  <c r="AC112" i="35" s="1"/>
  <c r="AE112" i="35" a="1"/>
  <c r="AE112" i="35" s="1"/>
  <c r="AD176" i="35" a="1"/>
  <c r="AD176" i="35" s="1"/>
  <c r="AC176" i="35" a="1"/>
  <c r="AC176" i="35" s="1"/>
  <c r="AE176" i="35" a="1"/>
  <c r="AE176" i="35" s="1"/>
  <c r="AE240" i="35" a="1"/>
  <c r="AE240" i="35" s="1"/>
  <c r="AD240" i="35" a="1"/>
  <c r="AD240" i="35" s="1"/>
  <c r="AC240" i="35" a="1"/>
  <c r="AC240" i="35" s="1"/>
  <c r="AE304" i="35" a="1"/>
  <c r="AE304" i="35" s="1"/>
  <c r="AD304" i="35" a="1"/>
  <c r="AD304" i="35" s="1"/>
  <c r="AC304" i="35" a="1"/>
  <c r="AC304" i="35" s="1"/>
  <c r="AE368" i="35" a="1"/>
  <c r="AE368" i="35" s="1"/>
  <c r="AD368" i="35" a="1"/>
  <c r="AD368" i="35" s="1"/>
  <c r="AC368" i="35" a="1"/>
  <c r="AC368" i="35" s="1"/>
  <c r="AE430" i="35" a="1"/>
  <c r="AE430" i="35" s="1"/>
  <c r="AD430" i="35" a="1"/>
  <c r="AD430" i="35" s="1"/>
  <c r="AC430" i="35" a="1"/>
  <c r="AC430" i="35" s="1"/>
  <c r="AE494" i="35" a="1"/>
  <c r="AE494" i="35" s="1"/>
  <c r="AD494" i="35" a="1"/>
  <c r="AD494" i="35" s="1"/>
  <c r="AC494" i="35" a="1"/>
  <c r="AC494" i="35" s="1"/>
  <c r="AD65" i="35" a="1"/>
  <c r="AD65" i="35" s="1"/>
  <c r="AC65" i="35" a="1"/>
  <c r="AC65" i="35" s="1"/>
  <c r="AE65" i="35" a="1"/>
  <c r="AE65" i="35" s="1"/>
  <c r="AE129" i="35" a="1"/>
  <c r="AE129" i="35" s="1"/>
  <c r="AD129" i="35" a="1"/>
  <c r="AD129" i="35" s="1"/>
  <c r="AC129" i="35" a="1"/>
  <c r="AC129" i="35" s="1"/>
  <c r="AD193" i="35" a="1"/>
  <c r="AD193" i="35" s="1"/>
  <c r="AC193" i="35" a="1"/>
  <c r="AC193" i="35" s="1"/>
  <c r="AE193" i="35" a="1"/>
  <c r="AE193" i="35" s="1"/>
  <c r="AC257" i="35" a="1"/>
  <c r="AC257" i="35" s="1"/>
  <c r="AE257" i="35" a="1"/>
  <c r="AE257" i="35" s="1"/>
  <c r="AD257" i="35" a="1"/>
  <c r="AD257" i="35" s="1"/>
  <c r="AE321" i="35" a="1"/>
  <c r="AE321" i="35" s="1"/>
  <c r="AD321" i="35" a="1"/>
  <c r="AD321" i="35" s="1"/>
  <c r="AC321" i="35" a="1"/>
  <c r="AC321" i="35" s="1"/>
  <c r="AE383" i="35" a="1"/>
  <c r="AE383" i="35" s="1"/>
  <c r="AD383" i="35" a="1"/>
  <c r="AD383" i="35" s="1"/>
  <c r="AC383" i="35" a="1"/>
  <c r="AC383" i="35" s="1"/>
  <c r="AE447" i="35" a="1"/>
  <c r="AE447" i="35" s="1"/>
  <c r="AD447" i="35" a="1"/>
  <c r="AD447" i="35" s="1"/>
  <c r="AC447" i="35" a="1"/>
  <c r="AC447" i="35" s="1"/>
  <c r="AE507" i="35" a="1"/>
  <c r="AE507" i="35" s="1"/>
  <c r="AD507" i="35" a="1"/>
  <c r="AD507" i="35" s="1"/>
  <c r="AC507" i="35" a="1"/>
  <c r="AC507" i="35" s="1"/>
  <c r="AE506" i="35" a="1"/>
  <c r="AE506" i="35" s="1"/>
  <c r="AD506" i="35" a="1"/>
  <c r="AD506" i="35" s="1"/>
  <c r="AC506" i="35" a="1"/>
  <c r="AC506" i="35" s="1"/>
  <c r="AE522" i="35" a="1"/>
  <c r="AE522" i="35" s="1"/>
  <c r="AD522" i="35" a="1"/>
  <c r="AD522" i="35" s="1"/>
  <c r="AC522" i="35" a="1"/>
  <c r="AC522" i="35" s="1"/>
  <c r="AD50" i="35" a="1"/>
  <c r="AD50" i="35" s="1"/>
  <c r="AC50" i="35" a="1"/>
  <c r="AC50" i="35" s="1"/>
  <c r="AE50" i="35" a="1"/>
  <c r="AE50" i="35" s="1"/>
  <c r="AE114" i="35" a="1"/>
  <c r="AE114" i="35" s="1"/>
  <c r="AD114" i="35" a="1"/>
  <c r="AD114" i="35" s="1"/>
  <c r="AC114" i="35" a="1"/>
  <c r="AC114" i="35" s="1"/>
  <c r="AC178" i="35" a="1"/>
  <c r="AC178" i="35" s="1"/>
  <c r="AE178" i="35" a="1"/>
  <c r="AE178" i="35" s="1"/>
  <c r="AD178" i="35" a="1"/>
  <c r="AD178" i="35" s="1"/>
  <c r="AE242" i="35" a="1"/>
  <c r="AE242" i="35" s="1"/>
  <c r="AD242" i="35" a="1"/>
  <c r="AD242" i="35" s="1"/>
  <c r="AC242" i="35" a="1"/>
  <c r="AC242" i="35" s="1"/>
  <c r="AC306" i="35" a="1"/>
  <c r="AC306" i="35" s="1"/>
  <c r="AE306" i="35" a="1"/>
  <c r="AE306" i="35" s="1"/>
  <c r="AD306" i="35" a="1"/>
  <c r="AD306" i="35" s="1"/>
  <c r="AE370" i="35" a="1"/>
  <c r="AE370" i="35" s="1"/>
  <c r="AD370" i="35" a="1"/>
  <c r="AD370" i="35" s="1"/>
  <c r="AC370" i="35" a="1"/>
  <c r="AC370" i="35" s="1"/>
  <c r="AC432" i="35" a="1"/>
  <c r="AC432" i="35" s="1"/>
  <c r="AE432" i="35" a="1"/>
  <c r="AE432" i="35" s="1"/>
  <c r="AD432" i="35" a="1"/>
  <c r="AD432" i="35" s="1"/>
  <c r="AE496" i="35" a="1"/>
  <c r="AE496" i="35" s="1"/>
  <c r="AD496" i="35" a="1"/>
  <c r="AD496" i="35" s="1"/>
  <c r="AC496" i="35" a="1"/>
  <c r="AC496" i="35" s="1"/>
  <c r="AD67" i="35" a="1"/>
  <c r="AD67" i="35" s="1"/>
  <c r="AC67" i="35" a="1"/>
  <c r="AC67" i="35" s="1"/>
  <c r="AE67" i="35" a="1"/>
  <c r="AE67" i="35" s="1"/>
  <c r="AC131" i="35" a="1"/>
  <c r="AC131" i="35" s="1"/>
  <c r="AD131" i="35" a="1"/>
  <c r="AD131" i="35" s="1"/>
  <c r="AE131" i="35" a="1"/>
  <c r="AE131" i="35" s="1"/>
  <c r="AC195" i="35" a="1"/>
  <c r="AC195" i="35" s="1"/>
  <c r="AD195" i="35" a="1"/>
  <c r="AD195" i="35" s="1"/>
  <c r="AE195" i="35" a="1"/>
  <c r="AE195" i="35" s="1"/>
  <c r="AD259" i="35" a="1"/>
  <c r="AD259" i="35" s="1"/>
  <c r="AC259" i="35" a="1"/>
  <c r="AC259" i="35" s="1"/>
  <c r="AE259" i="35" a="1"/>
  <c r="AE259" i="35" s="1"/>
  <c r="AE323" i="35" a="1"/>
  <c r="AE323" i="35" s="1"/>
  <c r="AD323" i="35" a="1"/>
  <c r="AD323" i="35" s="1"/>
  <c r="AC323" i="35" a="1"/>
  <c r="AC323" i="35" s="1"/>
  <c r="AE385" i="35" a="1"/>
  <c r="AE385" i="35" s="1"/>
  <c r="AD385" i="35" a="1"/>
  <c r="AD385" i="35" s="1"/>
  <c r="AC385" i="35" a="1"/>
  <c r="AC385" i="35" s="1"/>
  <c r="AE449" i="35" a="1"/>
  <c r="AE449" i="35" s="1"/>
  <c r="AD449" i="35" a="1"/>
  <c r="AD449" i="35" s="1"/>
  <c r="AC449" i="35" a="1"/>
  <c r="AC449" i="35" s="1"/>
  <c r="AE20" i="35" a="1"/>
  <c r="AE20" i="35" s="1"/>
  <c r="AD20" i="35" a="1"/>
  <c r="AD20" i="35" s="1"/>
  <c r="AC20" i="35" a="1"/>
  <c r="AC20" i="35" s="1"/>
  <c r="AE84" i="35" a="1"/>
  <c r="AE84" i="35" s="1"/>
  <c r="AD84" i="35" a="1"/>
  <c r="AD84" i="35" s="1"/>
  <c r="AC84" i="35" a="1"/>
  <c r="AC84" i="35" s="1"/>
  <c r="AE148" i="35" a="1"/>
  <c r="AE148" i="35" s="1"/>
  <c r="AD148" i="35" a="1"/>
  <c r="AD148" i="35" s="1"/>
  <c r="AC148" i="35" a="1"/>
  <c r="AC148" i="35" s="1"/>
  <c r="AD212" i="35" a="1"/>
  <c r="AD212" i="35" s="1"/>
  <c r="AC212" i="35" a="1"/>
  <c r="AC212" i="35" s="1"/>
  <c r="AE212" i="35" a="1"/>
  <c r="AE212" i="35" s="1"/>
  <c r="AE276" i="35" a="1"/>
  <c r="AE276" i="35" s="1"/>
  <c r="AD276" i="35" a="1"/>
  <c r="AD276" i="35" s="1"/>
  <c r="AC276" i="35" a="1"/>
  <c r="AC276" i="35" s="1"/>
  <c r="AE340" i="35" a="1"/>
  <c r="AE340" i="35" s="1"/>
  <c r="AD340" i="35" a="1"/>
  <c r="AD340" i="35" s="1"/>
  <c r="AC340" i="35" a="1"/>
  <c r="AC340" i="35" s="1"/>
  <c r="AE410" i="35" a="1"/>
  <c r="AE410" i="35" s="1"/>
  <c r="AD410" i="35" a="1"/>
  <c r="AD410" i="35" s="1"/>
  <c r="AC410" i="35" a="1"/>
  <c r="AC410" i="35" s="1"/>
  <c r="AE474" i="35" a="1"/>
  <c r="AE474" i="35" s="1"/>
  <c r="AD474" i="35" a="1"/>
  <c r="AD474" i="35" s="1"/>
  <c r="AC474" i="35" a="1"/>
  <c r="AC474" i="35" s="1"/>
  <c r="AE53" i="35" a="1"/>
  <c r="AE53" i="35" s="1"/>
  <c r="AD53" i="35" a="1"/>
  <c r="AD53" i="35" s="1"/>
  <c r="AC53" i="35" a="1"/>
  <c r="AC53" i="35" s="1"/>
  <c r="AE117" i="35" a="1"/>
  <c r="AE117" i="35" s="1"/>
  <c r="AD117" i="35" a="1"/>
  <c r="AD117" i="35" s="1"/>
  <c r="AC117" i="35" a="1"/>
  <c r="AC117" i="35" s="1"/>
  <c r="AD181" i="35" a="1"/>
  <c r="AD181" i="35" s="1"/>
  <c r="AE181" i="35" a="1"/>
  <c r="AE181" i="35" s="1"/>
  <c r="AC181" i="35" a="1"/>
  <c r="AC181" i="35" s="1"/>
  <c r="AE245" i="35" a="1"/>
  <c r="AE245" i="35" s="1"/>
  <c r="AD245" i="35" a="1"/>
  <c r="AD245" i="35" s="1"/>
  <c r="AC245" i="35" a="1"/>
  <c r="AC245" i="35" s="1"/>
  <c r="AE309" i="35" a="1"/>
  <c r="AE309" i="35" s="1"/>
  <c r="AD309" i="35" a="1"/>
  <c r="AD309" i="35" s="1"/>
  <c r="AC309" i="35" a="1"/>
  <c r="AC309" i="35" s="1"/>
  <c r="AE373" i="35" a="1"/>
  <c r="AE373" i="35" s="1"/>
  <c r="AD373" i="35" a="1"/>
  <c r="AD373" i="35" s="1"/>
  <c r="AC373" i="35" a="1"/>
  <c r="AC373" i="35" s="1"/>
  <c r="AE443" i="35" a="1"/>
  <c r="AE443" i="35" s="1"/>
  <c r="AD443" i="35" a="1"/>
  <c r="AD443" i="35" s="1"/>
  <c r="AC443" i="35" a="1"/>
  <c r="AC443" i="35" s="1"/>
  <c r="AE22" i="35" a="1"/>
  <c r="AE22" i="35" s="1"/>
  <c r="AD22" i="35" a="1"/>
  <c r="AD22" i="35" s="1"/>
  <c r="AC22" i="35" a="1"/>
  <c r="AC22" i="35" s="1"/>
  <c r="AE86" i="35" a="1"/>
  <c r="AE86" i="35" s="1"/>
  <c r="AD86" i="35" a="1"/>
  <c r="AD86" i="35" s="1"/>
  <c r="AC86" i="35" a="1"/>
  <c r="AC86" i="35" s="1"/>
  <c r="AE150" i="35" a="1"/>
  <c r="AE150" i="35" s="1"/>
  <c r="AD150" i="35" a="1"/>
  <c r="AD150" i="35" s="1"/>
  <c r="AC150" i="35" a="1"/>
  <c r="AC150" i="35" s="1"/>
  <c r="AC214" i="35" a="1"/>
  <c r="AC214" i="35" s="1"/>
  <c r="AE214" i="35" a="1"/>
  <c r="AE214" i="35" s="1"/>
  <c r="AD214" i="35" a="1"/>
  <c r="AD214" i="35" s="1"/>
  <c r="AC278" i="35" a="1"/>
  <c r="AC278" i="35" s="1"/>
  <c r="AE278" i="35" a="1"/>
  <c r="AE278" i="35" s="1"/>
  <c r="AD278" i="35" a="1"/>
  <c r="AD278" i="35" s="1"/>
  <c r="AE342" i="35" a="1"/>
  <c r="AE342" i="35" s="1"/>
  <c r="AD342" i="35" a="1"/>
  <c r="AD342" i="35" s="1"/>
  <c r="AC342" i="35" a="1"/>
  <c r="AC342" i="35" s="1"/>
  <c r="AE404" i="35" a="1"/>
  <c r="AE404" i="35" s="1"/>
  <c r="AD404" i="35" a="1"/>
  <c r="AD404" i="35" s="1"/>
  <c r="AC404" i="35" a="1"/>
  <c r="AC404" i="35" s="1"/>
  <c r="AE468" i="35" a="1"/>
  <c r="AE468" i="35" s="1"/>
  <c r="AD468" i="35" a="1"/>
  <c r="AD468" i="35" s="1"/>
  <c r="AC468" i="35" a="1"/>
  <c r="AC468" i="35" s="1"/>
  <c r="AE39" i="35" a="1"/>
  <c r="AE39" i="35" s="1"/>
  <c r="AD39" i="35" a="1"/>
  <c r="AD39" i="35" s="1"/>
  <c r="AC39" i="35" a="1"/>
  <c r="AC39" i="35" s="1"/>
  <c r="AE103" i="35" a="1"/>
  <c r="AE103" i="35" s="1"/>
  <c r="AD103" i="35" a="1"/>
  <c r="AD103" i="35" s="1"/>
  <c r="AC103" i="35" a="1"/>
  <c r="AC103" i="35" s="1"/>
  <c r="AC167" i="35" a="1"/>
  <c r="AC167" i="35" s="1"/>
  <c r="AE167" i="35" a="1"/>
  <c r="AE167" i="35" s="1"/>
  <c r="AD167" i="35" a="1"/>
  <c r="AD167" i="35" s="1"/>
  <c r="AC231" i="35" a="1"/>
  <c r="AC231" i="35" s="1"/>
  <c r="AE231" i="35" a="1"/>
  <c r="AE231" i="35" s="1"/>
  <c r="AD231" i="35" a="1"/>
  <c r="AD231" i="35" s="1"/>
  <c r="AE295" i="35" a="1"/>
  <c r="AE295" i="35" s="1"/>
  <c r="AD295" i="35" a="1"/>
  <c r="AD295" i="35" s="1"/>
  <c r="AC295" i="35" a="1"/>
  <c r="AC295" i="35" s="1"/>
  <c r="AD359" i="35" a="1"/>
  <c r="AD359" i="35" s="1"/>
  <c r="AC359" i="35" a="1"/>
  <c r="AC359" i="35" s="1"/>
  <c r="AE359" i="35" a="1"/>
  <c r="AE359" i="35" s="1"/>
  <c r="AE421" i="35" a="1"/>
  <c r="AE421" i="35" s="1"/>
  <c r="AD421" i="35" a="1"/>
  <c r="AD421" i="35" s="1"/>
  <c r="AC421" i="35" a="1"/>
  <c r="AC421" i="35" s="1"/>
  <c r="AE485" i="35" a="1"/>
  <c r="AE485" i="35" s="1"/>
  <c r="AD485" i="35" a="1"/>
  <c r="AD485" i="35" s="1"/>
  <c r="AC485" i="35" a="1"/>
  <c r="AC485" i="35" s="1"/>
  <c r="AE56" i="35" a="1"/>
  <c r="AE56" i="35" s="1"/>
  <c r="AD56" i="35" a="1"/>
  <c r="AD56" i="35" s="1"/>
  <c r="AC56" i="35" a="1"/>
  <c r="AC56" i="35" s="1"/>
  <c r="AD120" i="35" a="1"/>
  <c r="AD120" i="35" s="1"/>
  <c r="AC120" i="35" a="1"/>
  <c r="AC120" i="35" s="1"/>
  <c r="AE120" i="35" a="1"/>
  <c r="AE120" i="35" s="1"/>
  <c r="AD184" i="35" a="1"/>
  <c r="AD184" i="35" s="1"/>
  <c r="AC184" i="35" a="1"/>
  <c r="AC184" i="35" s="1"/>
  <c r="AE184" i="35" a="1"/>
  <c r="AE184" i="35" s="1"/>
  <c r="AE248" i="35" a="1"/>
  <c r="AE248" i="35" s="1"/>
  <c r="AD248" i="35" a="1"/>
  <c r="AD248" i="35" s="1"/>
  <c r="AC248" i="35" a="1"/>
  <c r="AC248" i="35" s="1"/>
  <c r="AE312" i="35" a="1"/>
  <c r="AE312" i="35" s="1"/>
  <c r="AD312" i="35" a="1"/>
  <c r="AD312" i="35" s="1"/>
  <c r="AC312" i="35" a="1"/>
  <c r="AC312" i="35" s="1"/>
  <c r="AE376" i="35" a="1"/>
  <c r="AE376" i="35" s="1"/>
  <c r="AD376" i="35" a="1"/>
  <c r="AD376" i="35" s="1"/>
  <c r="AC376" i="35" a="1"/>
  <c r="AC376" i="35" s="1"/>
  <c r="AE438" i="35" a="1"/>
  <c r="AE438" i="35" s="1"/>
  <c r="AD438" i="35" a="1"/>
  <c r="AD438" i="35" s="1"/>
  <c r="AC438" i="35" a="1"/>
  <c r="AC438" i="35" s="1"/>
  <c r="AE504" i="35" a="1"/>
  <c r="AE504" i="35" s="1"/>
  <c r="AD504" i="35" a="1"/>
  <c r="AD504" i="35" s="1"/>
  <c r="AC504" i="35" a="1"/>
  <c r="AC504" i="35" s="1"/>
  <c r="AE73" i="35" a="1"/>
  <c r="AE73" i="35" s="1"/>
  <c r="AD73" i="35" a="1"/>
  <c r="AD73" i="35" s="1"/>
  <c r="AC73" i="35" a="1"/>
  <c r="AC73" i="35" s="1"/>
  <c r="AE137" i="35" a="1"/>
  <c r="AE137" i="35" s="1"/>
  <c r="AD137" i="35" a="1"/>
  <c r="AD137" i="35" s="1"/>
  <c r="AC137" i="35" a="1"/>
  <c r="AC137" i="35" s="1"/>
  <c r="AE201" i="35" a="1"/>
  <c r="AE201" i="35" s="1"/>
  <c r="AD201" i="35" a="1"/>
  <c r="AD201" i="35" s="1"/>
  <c r="AC201" i="35" a="1"/>
  <c r="AC201" i="35" s="1"/>
  <c r="AE265" i="35" a="1"/>
  <c r="AE265" i="35" s="1"/>
  <c r="AD265" i="35" a="1"/>
  <c r="AD265" i="35" s="1"/>
  <c r="AC265" i="35" a="1"/>
  <c r="AC265" i="35" s="1"/>
  <c r="AE329" i="35" a="1"/>
  <c r="AE329" i="35" s="1"/>
  <c r="AD329" i="35" a="1"/>
  <c r="AD329" i="35" s="1"/>
  <c r="AC329" i="35" a="1"/>
  <c r="AC329" i="35" s="1"/>
  <c r="AC391" i="35" a="1"/>
  <c r="AC391" i="35" s="1"/>
  <c r="AE391" i="35" a="1"/>
  <c r="AE391" i="35" s="1"/>
  <c r="AD391" i="35" a="1"/>
  <c r="AD391" i="35" s="1"/>
  <c r="AE455" i="35" a="1"/>
  <c r="AE455" i="35" s="1"/>
  <c r="AD455" i="35" a="1"/>
  <c r="AD455" i="35" s="1"/>
  <c r="AC455" i="35" a="1"/>
  <c r="AC455" i="35" s="1"/>
  <c r="AD515" i="35" a="1"/>
  <c r="AD515" i="35" s="1"/>
  <c r="AC515" i="35" a="1"/>
  <c r="AC515" i="35" s="1"/>
  <c r="AE515" i="35" a="1"/>
  <c r="AE515" i="35" s="1"/>
  <c r="AE514" i="35" a="1"/>
  <c r="AE514" i="35" s="1"/>
  <c r="AD514" i="35" a="1"/>
  <c r="AD514" i="35" s="1"/>
  <c r="AC514" i="35" a="1"/>
  <c r="AC514" i="35" s="1"/>
  <c r="AE518" i="35" a="1"/>
  <c r="AE518" i="35" s="1"/>
  <c r="AD518" i="35" a="1"/>
  <c r="AD518" i="35" s="1"/>
  <c r="AC518" i="35" a="1"/>
  <c r="AC518" i="35" s="1"/>
  <c r="AE58" i="35" a="1"/>
  <c r="AE58" i="35" s="1"/>
  <c r="AD58" i="35" a="1"/>
  <c r="AD58" i="35" s="1"/>
  <c r="AC58" i="35" a="1"/>
  <c r="AC58" i="35" s="1"/>
  <c r="AE122" i="35" a="1"/>
  <c r="AE122" i="35" s="1"/>
  <c r="AD122" i="35" a="1"/>
  <c r="AD122" i="35" s="1"/>
  <c r="AC122" i="35" a="1"/>
  <c r="AC122" i="35" s="1"/>
  <c r="AC186" i="35" a="1"/>
  <c r="AC186" i="35" s="1"/>
  <c r="AD186" i="35" a="1"/>
  <c r="AD186" i="35" s="1"/>
  <c r="AE186" i="35" a="1"/>
  <c r="AE186" i="35" s="1"/>
  <c r="AC250" i="35" a="1"/>
  <c r="AC250" i="35" s="1"/>
  <c r="AE250" i="35" a="1"/>
  <c r="AE250" i="35" s="1"/>
  <c r="AD250" i="35" a="1"/>
  <c r="AD250" i="35" s="1"/>
  <c r="AC314" i="35" a="1"/>
  <c r="AC314" i="35" s="1"/>
  <c r="AE314" i="35" a="1"/>
  <c r="AE314" i="35" s="1"/>
  <c r="AD314" i="35" a="1"/>
  <c r="AD314" i="35" s="1"/>
  <c r="AE378" i="35" a="1"/>
  <c r="AE378" i="35" s="1"/>
  <c r="AD378" i="35" a="1"/>
  <c r="AD378" i="35" s="1"/>
  <c r="AC378" i="35" a="1"/>
  <c r="AC378" i="35" s="1"/>
  <c r="AE440" i="35" a="1"/>
  <c r="AE440" i="35" s="1"/>
  <c r="AD440" i="35" a="1"/>
  <c r="AD440" i="35" s="1"/>
  <c r="AC440" i="35" a="1"/>
  <c r="AC440" i="35" s="1"/>
  <c r="AC508" i="35" a="1"/>
  <c r="AC508" i="35" s="1"/>
  <c r="AE508" i="35" a="1"/>
  <c r="AE508" i="35" s="1"/>
  <c r="AD508" i="35" a="1"/>
  <c r="AD508" i="35" s="1"/>
  <c r="AE75" i="35" a="1"/>
  <c r="AE75" i="35" s="1"/>
  <c r="AD75" i="35" a="1"/>
  <c r="AD75" i="35" s="1"/>
  <c r="AC75" i="35" a="1"/>
  <c r="AC75" i="35" s="1"/>
  <c r="AC139" i="35" a="1"/>
  <c r="AC139" i="35" s="1"/>
  <c r="AD139" i="35" a="1"/>
  <c r="AD139" i="35" s="1"/>
  <c r="AE139" i="35" a="1"/>
  <c r="AE139" i="35" s="1"/>
  <c r="AD203" i="35" a="1"/>
  <c r="AD203" i="35" s="1"/>
  <c r="AC203" i="35" a="1"/>
  <c r="AC203" i="35" s="1"/>
  <c r="AE203" i="35" a="1"/>
  <c r="AE203" i="35" s="1"/>
  <c r="AE267" i="35" a="1"/>
  <c r="AE267" i="35" s="1"/>
  <c r="AD267" i="35" a="1"/>
  <c r="AD267" i="35" s="1"/>
  <c r="AC267" i="35" a="1"/>
  <c r="AC267" i="35" s="1"/>
  <c r="AE331" i="35" a="1"/>
  <c r="AE331" i="35" s="1"/>
  <c r="AD331" i="35" a="1"/>
  <c r="AD331" i="35" s="1"/>
  <c r="AC331" i="35" a="1"/>
  <c r="AC331" i="35" s="1"/>
  <c r="AE393" i="35" a="1"/>
  <c r="AE393" i="35" s="1"/>
  <c r="AD393" i="35" a="1"/>
  <c r="AD393" i="35" s="1"/>
  <c r="AC393" i="35" a="1"/>
  <c r="AC393" i="35" s="1"/>
  <c r="AE457" i="35" a="1"/>
  <c r="AE457" i="35" s="1"/>
  <c r="AD457" i="35" a="1"/>
  <c r="AD457" i="35" s="1"/>
  <c r="AC457" i="35" a="1"/>
  <c r="AC457" i="35" s="1"/>
  <c r="AE28" i="35" a="1"/>
  <c r="AE28" i="35" s="1"/>
  <c r="AD28" i="35" a="1"/>
  <c r="AD28" i="35" s="1"/>
  <c r="AC28" i="35" a="1"/>
  <c r="AC28" i="35" s="1"/>
  <c r="AE92" i="35" a="1"/>
  <c r="AE92" i="35" s="1"/>
  <c r="AD92" i="35" a="1"/>
  <c r="AD92" i="35" s="1"/>
  <c r="AC92" i="35" a="1"/>
  <c r="AC92" i="35" s="1"/>
  <c r="AD156" i="35" a="1"/>
  <c r="AD156" i="35" s="1"/>
  <c r="AC156" i="35" a="1"/>
  <c r="AC156" i="35" s="1"/>
  <c r="AE156" i="35" a="1"/>
  <c r="AE156" i="35" s="1"/>
  <c r="AD220" i="35" a="1"/>
  <c r="AD220" i="35" s="1"/>
  <c r="AC220" i="35" a="1"/>
  <c r="AC220" i="35" s="1"/>
  <c r="AE220" i="35" a="1"/>
  <c r="AE220" i="35" s="1"/>
  <c r="AE284" i="35" a="1"/>
  <c r="AE284" i="35" s="1"/>
  <c r="AD284" i="35" a="1"/>
  <c r="AD284" i="35" s="1"/>
  <c r="AC284" i="35" a="1"/>
  <c r="AC284" i="35" s="1"/>
  <c r="AE348" i="35" a="1"/>
  <c r="AE348" i="35" s="1"/>
  <c r="AD348" i="35" a="1"/>
  <c r="AD348" i="35" s="1"/>
  <c r="AC348" i="35" a="1"/>
  <c r="AC348" i="35" s="1"/>
  <c r="AC418" i="35" a="1"/>
  <c r="AC418" i="35" s="1"/>
  <c r="AE418" i="35" a="1"/>
  <c r="AE418" i="35" s="1"/>
  <c r="AD418" i="35" a="1"/>
  <c r="AD418" i="35" s="1"/>
  <c r="AE482" i="35" a="1"/>
  <c r="AE482" i="35" s="1"/>
  <c r="AD482" i="35" a="1"/>
  <c r="AD482" i="35" s="1"/>
  <c r="AC482" i="35" a="1"/>
  <c r="AC482" i="35" s="1"/>
  <c r="AC61" i="35" a="1"/>
  <c r="AC61" i="35" s="1"/>
  <c r="AE61" i="35" a="1"/>
  <c r="AE61" i="35" s="1"/>
  <c r="AD61" i="35" a="1"/>
  <c r="AD61" i="35" s="1"/>
  <c r="AE125" i="35" a="1"/>
  <c r="AE125" i="35" s="1"/>
  <c r="AD125" i="35" a="1"/>
  <c r="AD125" i="35" s="1"/>
  <c r="AC125" i="35" a="1"/>
  <c r="AC125" i="35" s="1"/>
  <c r="AE189" i="35" a="1"/>
  <c r="AE189" i="35" s="1"/>
  <c r="AD189" i="35" a="1"/>
  <c r="AD189" i="35" s="1"/>
  <c r="AC189" i="35" a="1"/>
  <c r="AC189" i="35" s="1"/>
  <c r="AE253" i="35" a="1"/>
  <c r="AE253" i="35" s="1"/>
  <c r="AD253" i="35" a="1"/>
  <c r="AD253" i="35" s="1"/>
  <c r="AC253" i="35" a="1"/>
  <c r="AC253" i="35" s="1"/>
  <c r="AE317" i="35" a="1"/>
  <c r="AE317" i="35" s="1"/>
  <c r="AD317" i="35" a="1"/>
  <c r="AD317" i="35" s="1"/>
  <c r="AC317" i="35" a="1"/>
  <c r="AC317" i="35" s="1"/>
  <c r="AE387" i="35" a="1"/>
  <c r="AE387" i="35" s="1"/>
  <c r="AD387" i="35" a="1"/>
  <c r="AD387" i="35" s="1"/>
  <c r="AC387" i="35" a="1"/>
  <c r="AC387" i="35" s="1"/>
  <c r="AC451" i="35" a="1"/>
  <c r="AC451" i="35" s="1"/>
  <c r="AE451" i="35" a="1"/>
  <c r="AE451" i="35" s="1"/>
  <c r="AD451" i="35" a="1"/>
  <c r="AD451" i="35" s="1"/>
  <c r="AC30" i="35" a="1"/>
  <c r="AC30" i="35" s="1"/>
  <c r="AE30" i="35" a="1"/>
  <c r="AE30" i="35" s="1"/>
  <c r="AD30" i="35" a="1"/>
  <c r="AD30" i="35" s="1"/>
  <c r="AE94" i="35" a="1"/>
  <c r="AE94" i="35" s="1"/>
  <c r="AC94" i="35" a="1"/>
  <c r="AC94" i="35" s="1"/>
  <c r="AD94" i="35" a="1"/>
  <c r="AD94" i="35" s="1"/>
  <c r="AE158" i="35" a="1"/>
  <c r="AE158" i="35" s="1"/>
  <c r="AD158" i="35" a="1"/>
  <c r="AD158" i="35" s="1"/>
  <c r="AC158" i="35" a="1"/>
  <c r="AC158" i="35" s="1"/>
  <c r="AE222" i="35" a="1"/>
  <c r="AE222" i="35" s="1"/>
  <c r="AC222" i="35" a="1"/>
  <c r="AC222" i="35" s="1"/>
  <c r="AD222" i="35" a="1"/>
  <c r="AD222" i="35" s="1"/>
  <c r="AE286" i="35" a="1"/>
  <c r="AE286" i="35" s="1"/>
  <c r="AD286" i="35" a="1"/>
  <c r="AD286" i="35" s="1"/>
  <c r="AC286" i="35" a="1"/>
  <c r="AC286" i="35" s="1"/>
  <c r="AE350" i="35" a="1"/>
  <c r="AE350" i="35" s="1"/>
  <c r="AD350" i="35" a="1"/>
  <c r="AD350" i="35" s="1"/>
  <c r="AC350" i="35" a="1"/>
  <c r="AC350" i="35" s="1"/>
  <c r="AE412" i="35" a="1"/>
  <c r="AE412" i="35" s="1"/>
  <c r="AD412" i="35" a="1"/>
  <c r="AD412" i="35" s="1"/>
  <c r="AC412" i="35" a="1"/>
  <c r="AC412" i="35" s="1"/>
  <c r="AE476" i="35" a="1"/>
  <c r="AE476" i="35" s="1"/>
  <c r="AD476" i="35" a="1"/>
  <c r="AD476" i="35" s="1"/>
  <c r="AC476" i="35" a="1"/>
  <c r="AC476" i="35" s="1"/>
  <c r="AE47" i="35" a="1"/>
  <c r="AE47" i="35" s="1"/>
  <c r="AD47" i="35" a="1"/>
  <c r="AD47" i="35" s="1"/>
  <c r="AC47" i="35" a="1"/>
  <c r="AC47" i="35" s="1"/>
  <c r="AE111" i="35" a="1"/>
  <c r="AE111" i="35" s="1"/>
  <c r="AD111" i="35" a="1"/>
  <c r="AD111" i="35" s="1"/>
  <c r="AC111" i="35" a="1"/>
  <c r="AC111" i="35" s="1"/>
  <c r="AE175" i="35" a="1"/>
  <c r="AE175" i="35" s="1"/>
  <c r="AC175" i="35" a="1"/>
  <c r="AC175" i="35" s="1"/>
  <c r="AD175" i="35" a="1"/>
  <c r="AD175" i="35" s="1"/>
  <c r="AE239" i="35" a="1"/>
  <c r="AE239" i="35" s="1"/>
  <c r="AD239" i="35" a="1"/>
  <c r="AD239" i="35" s="1"/>
  <c r="AC239" i="35" a="1"/>
  <c r="AC239" i="35" s="1"/>
  <c r="AE303" i="35" a="1"/>
  <c r="AE303" i="35" s="1"/>
  <c r="AD303" i="35" a="1"/>
  <c r="AD303" i="35" s="1"/>
  <c r="AC303" i="35" a="1"/>
  <c r="AC303" i="35" s="1"/>
  <c r="AD367" i="35" a="1"/>
  <c r="AD367" i="35" s="1"/>
  <c r="AC367" i="35" a="1"/>
  <c r="AC367" i="35" s="1"/>
  <c r="AE367" i="35" a="1"/>
  <c r="AE367" i="35" s="1"/>
  <c r="AE429" i="35" a="1"/>
  <c r="AE429" i="35" s="1"/>
  <c r="AD429" i="35" a="1"/>
  <c r="AD429" i="35" s="1"/>
  <c r="AC429" i="35" a="1"/>
  <c r="AC429" i="35" s="1"/>
  <c r="AD493" i="35" a="1"/>
  <c r="AD493" i="35" s="1"/>
  <c r="AC493" i="35" a="1"/>
  <c r="AC493" i="35" s="1"/>
  <c r="AE493" i="35" a="1"/>
  <c r="AE493" i="35" s="1"/>
  <c r="AE64" i="35" a="1"/>
  <c r="AE64" i="35" s="1"/>
  <c r="AD64" i="35" a="1"/>
  <c r="AD64" i="35" s="1"/>
  <c r="AC64" i="35" a="1"/>
  <c r="AC64" i="35" s="1"/>
  <c r="AD128" i="35" a="1"/>
  <c r="AD128" i="35" s="1"/>
  <c r="AC128" i="35" a="1"/>
  <c r="AC128" i="35" s="1"/>
  <c r="AE128" i="35" a="1"/>
  <c r="AE128" i="35" s="1"/>
  <c r="AD192" i="35" a="1"/>
  <c r="AD192" i="35" s="1"/>
  <c r="AE192" i="35" a="1"/>
  <c r="AE192" i="35" s="1"/>
  <c r="AC192" i="35" a="1"/>
  <c r="AC192" i="35" s="1"/>
  <c r="AE256" i="35" a="1"/>
  <c r="AE256" i="35" s="1"/>
  <c r="AD256" i="35" a="1"/>
  <c r="AD256" i="35" s="1"/>
  <c r="AC256" i="35" a="1"/>
  <c r="AC256" i="35" s="1"/>
  <c r="AE320" i="35" a="1"/>
  <c r="AE320" i="35" s="1"/>
  <c r="AD320" i="35" a="1"/>
  <c r="AD320" i="35" s="1"/>
  <c r="AC320" i="35" a="1"/>
  <c r="AC320" i="35" s="1"/>
  <c r="AC382" i="35" a="1"/>
  <c r="AC382" i="35" s="1"/>
  <c r="AE382" i="35" a="1"/>
  <c r="AE382" i="35" s="1"/>
  <c r="AD382" i="35" a="1"/>
  <c r="AD382" i="35" s="1"/>
  <c r="AC446" i="35" a="1"/>
  <c r="AC446" i="35" s="1"/>
  <c r="AE446" i="35" a="1"/>
  <c r="AE446" i="35" s="1"/>
  <c r="AD446" i="35" a="1"/>
  <c r="AD446" i="35" s="1"/>
  <c r="AD17" i="35" a="1"/>
  <c r="AD17" i="35" s="1"/>
  <c r="AC17" i="35" a="1"/>
  <c r="AC17" i="35" s="1"/>
  <c r="AE17" i="35" a="1"/>
  <c r="AE17" i="35" s="1"/>
  <c r="AE81" i="35" a="1"/>
  <c r="AE81" i="35" s="1"/>
  <c r="AD81" i="35" a="1"/>
  <c r="AD81" i="35" s="1"/>
  <c r="AC81" i="35" a="1"/>
  <c r="AC81" i="35" s="1"/>
  <c r="AE145" i="35" a="1"/>
  <c r="AE145" i="35" s="1"/>
  <c r="AD145" i="35" a="1"/>
  <c r="AD145" i="35" s="1"/>
  <c r="AC145" i="35" a="1"/>
  <c r="AC145" i="35" s="1"/>
  <c r="AE209" i="35" a="1"/>
  <c r="AE209" i="35" s="1"/>
  <c r="AD209" i="35" a="1"/>
  <c r="AD209" i="35" s="1"/>
  <c r="AC209" i="35" a="1"/>
  <c r="AC209" i="35" s="1"/>
  <c r="AC273" i="35" a="1"/>
  <c r="AC273" i="35" s="1"/>
  <c r="AE273" i="35" a="1"/>
  <c r="AE273" i="35" s="1"/>
  <c r="AD273" i="35" a="1"/>
  <c r="AD273" i="35" s="1"/>
  <c r="AE337" i="35" a="1"/>
  <c r="AE337" i="35" s="1"/>
  <c r="AD337" i="35" a="1"/>
  <c r="AD337" i="35" s="1"/>
  <c r="AC337" i="35" a="1"/>
  <c r="AC337" i="35" s="1"/>
  <c r="AE399" i="35" a="1"/>
  <c r="AE399" i="35" s="1"/>
  <c r="AD399" i="35" a="1"/>
  <c r="AD399" i="35" s="1"/>
  <c r="AC399" i="35" a="1"/>
  <c r="AC399" i="35" s="1"/>
  <c r="AC463" i="35" a="1"/>
  <c r="AC463" i="35" s="1"/>
  <c r="AE463" i="35" a="1"/>
  <c r="AE463" i="35" s="1"/>
  <c r="AD463" i="35" a="1"/>
  <c r="AD463" i="35" s="1"/>
  <c r="AE501" i="35" a="1"/>
  <c r="AE501" i="35" s="1"/>
  <c r="AD501" i="35" a="1"/>
  <c r="AD501" i="35" s="1"/>
  <c r="AC501" i="35" a="1"/>
  <c r="AC501" i="35" s="1"/>
  <c r="AE516" i="35" a="1"/>
  <c r="AE516" i="35" s="1"/>
  <c r="AD516" i="35" a="1"/>
  <c r="AD516" i="35" s="1"/>
  <c r="AC516" i="35" a="1"/>
  <c r="AC516" i="35" s="1"/>
  <c r="AE519" i="35" a="1"/>
  <c r="AE519" i="35" s="1"/>
  <c r="AD519" i="35" a="1"/>
  <c r="AD519" i="35" s="1"/>
  <c r="AC519" i="35" a="1"/>
  <c r="AC519" i="35" s="1"/>
  <c r="AE66" i="35" a="1"/>
  <c r="AE66" i="35" s="1"/>
  <c r="AD66" i="35" a="1"/>
  <c r="AD66" i="35" s="1"/>
  <c r="AC66" i="35" a="1"/>
  <c r="AC66" i="35" s="1"/>
  <c r="AE130" i="35" a="1"/>
  <c r="AE130" i="35" s="1"/>
  <c r="AD130" i="35" a="1"/>
  <c r="AD130" i="35" s="1"/>
  <c r="AC130" i="35" a="1"/>
  <c r="AC130" i="35" s="1"/>
  <c r="AC194" i="35" a="1"/>
  <c r="AC194" i="35" s="1"/>
  <c r="AE194" i="35" a="1"/>
  <c r="AE194" i="35" s="1"/>
  <c r="AD194" i="35" a="1"/>
  <c r="AD194" i="35" s="1"/>
  <c r="AE258" i="35" a="1"/>
  <c r="AE258" i="35" s="1"/>
  <c r="AD258" i="35" a="1"/>
  <c r="AD258" i="35" s="1"/>
  <c r="AC258" i="35" a="1"/>
  <c r="AC258" i="35" s="1"/>
  <c r="AC322" i="35" a="1"/>
  <c r="AC322" i="35" s="1"/>
  <c r="AE322" i="35" a="1"/>
  <c r="AE322" i="35" s="1"/>
  <c r="AD322" i="35" a="1"/>
  <c r="AD322" i="35" s="1"/>
  <c r="AD384" i="35" a="1"/>
  <c r="AD384" i="35" s="1"/>
  <c r="AC384" i="35" a="1"/>
  <c r="AC384" i="35" s="1"/>
  <c r="AE384" i="35" a="1"/>
  <c r="AE384" i="35" s="1"/>
  <c r="AD448" i="35" a="1"/>
  <c r="AD448" i="35" s="1"/>
  <c r="AC448" i="35" a="1"/>
  <c r="AC448" i="35" s="1"/>
  <c r="AE448" i="35" a="1"/>
  <c r="AE448" i="35" s="1"/>
  <c r="AD19" i="35" a="1"/>
  <c r="AD19" i="35" s="1"/>
  <c r="AC19" i="35" a="1"/>
  <c r="AC19" i="35" s="1"/>
  <c r="AE19" i="35" a="1"/>
  <c r="AE19" i="35" s="1"/>
  <c r="AC83" i="35" a="1"/>
  <c r="AC83" i="35" s="1"/>
  <c r="AD83" i="35" a="1"/>
  <c r="AD83" i="35" s="1"/>
  <c r="AE83" i="35" a="1"/>
  <c r="AE83" i="35" s="1"/>
  <c r="AC147" i="35" a="1"/>
  <c r="AC147" i="35" s="1"/>
  <c r="AE147" i="35" a="1"/>
  <c r="AE147" i="35" s="1"/>
  <c r="AD147" i="35" a="1"/>
  <c r="AD147" i="35" s="1"/>
  <c r="AE211" i="35" a="1"/>
  <c r="AE211" i="35" s="1"/>
  <c r="AD211" i="35" a="1"/>
  <c r="AD211" i="35" s="1"/>
  <c r="AC211" i="35" a="1"/>
  <c r="AC211" i="35" s="1"/>
  <c r="AE275" i="35" a="1"/>
  <c r="AE275" i="35" s="1"/>
  <c r="AD275" i="35" a="1"/>
  <c r="AD275" i="35" s="1"/>
  <c r="AC275" i="35" a="1"/>
  <c r="AC275" i="35" s="1"/>
  <c r="AE339" i="35" a="1"/>
  <c r="AE339" i="35" s="1"/>
  <c r="AD339" i="35" a="1"/>
  <c r="AD339" i="35" s="1"/>
  <c r="AC339" i="35" a="1"/>
  <c r="AC339" i="35" s="1"/>
  <c r="AE401" i="35" a="1"/>
  <c r="AE401" i="35" s="1"/>
  <c r="AD401" i="35" a="1"/>
  <c r="AD401" i="35" s="1"/>
  <c r="AC401" i="35" a="1"/>
  <c r="AC401" i="35" s="1"/>
  <c r="AD465" i="35" a="1"/>
  <c r="AD465" i="35" s="1"/>
  <c r="AC465" i="35" a="1"/>
  <c r="AC465" i="35" s="1"/>
  <c r="AE465" i="35" a="1"/>
  <c r="AE465" i="35" s="1"/>
  <c r="AD36" i="35" a="1"/>
  <c r="AD36" i="35" s="1"/>
  <c r="AC36" i="35" a="1"/>
  <c r="AC36" i="35" s="1"/>
  <c r="AE36" i="35" a="1"/>
  <c r="AE36" i="35" s="1"/>
  <c r="AE100" i="35" a="1"/>
  <c r="AE100" i="35" s="1"/>
  <c r="AD100" i="35" a="1"/>
  <c r="AD100" i="35" s="1"/>
  <c r="AC100" i="35" a="1"/>
  <c r="AC100" i="35" s="1"/>
  <c r="AE164" i="35" a="1"/>
  <c r="AE164" i="35" s="1"/>
  <c r="AD164" i="35" a="1"/>
  <c r="AD164" i="35" s="1"/>
  <c r="AC164" i="35" a="1"/>
  <c r="AC164" i="35" s="1"/>
  <c r="AE228" i="35" a="1"/>
  <c r="AE228" i="35" s="1"/>
  <c r="AD228" i="35" a="1"/>
  <c r="AD228" i="35" s="1"/>
  <c r="AC228" i="35" a="1"/>
  <c r="AC228" i="35" s="1"/>
  <c r="AE292" i="35" a="1"/>
  <c r="AE292" i="35" s="1"/>
  <c r="AD292" i="35" a="1"/>
  <c r="AD292" i="35" s="1"/>
  <c r="AC292" i="35" a="1"/>
  <c r="AC292" i="35" s="1"/>
  <c r="AE356" i="35" a="1"/>
  <c r="AE356" i="35" s="1"/>
  <c r="AD356" i="35" a="1"/>
  <c r="AD356" i="35" s="1"/>
  <c r="AC356" i="35" a="1"/>
  <c r="AC356" i="35" s="1"/>
  <c r="AE426" i="35" a="1"/>
  <c r="AE426" i="35" s="1"/>
  <c r="AD426" i="35" a="1"/>
  <c r="AD426" i="35" s="1"/>
  <c r="AC426" i="35" a="1"/>
  <c r="AC426" i="35" s="1"/>
  <c r="AE490" i="35" a="1"/>
  <c r="AE490" i="35" s="1"/>
  <c r="AD490" i="35" a="1"/>
  <c r="AD490" i="35" s="1"/>
  <c r="AC490" i="35" a="1"/>
  <c r="AC490" i="35" s="1"/>
  <c r="AC69" i="35" a="1"/>
  <c r="AC69" i="35" s="1"/>
  <c r="AE69" i="35" a="1"/>
  <c r="AE69" i="35" s="1"/>
  <c r="AD69" i="35" a="1"/>
  <c r="AD69" i="35" s="1"/>
  <c r="AE133" i="35" a="1"/>
  <c r="AE133" i="35" s="1"/>
  <c r="AD133" i="35" a="1"/>
  <c r="AD133" i="35" s="1"/>
  <c r="AC133" i="35" a="1"/>
  <c r="AC133" i="35" s="1"/>
  <c r="AE197" i="35" a="1"/>
  <c r="AE197" i="35" s="1"/>
  <c r="AC197" i="35" a="1"/>
  <c r="AC197" i="35" s="1"/>
  <c r="AD197" i="35" a="1"/>
  <c r="AD197" i="35" s="1"/>
  <c r="AE261" i="35" a="1"/>
  <c r="AE261" i="35" s="1"/>
  <c r="AD261" i="35" a="1"/>
  <c r="AD261" i="35" s="1"/>
  <c r="AC261" i="35" a="1"/>
  <c r="AC261" i="35" s="1"/>
  <c r="AE325" i="35" a="1"/>
  <c r="AE325" i="35" s="1"/>
  <c r="AD325" i="35" a="1"/>
  <c r="AD325" i="35" s="1"/>
  <c r="AC325" i="35" a="1"/>
  <c r="AC325" i="35" s="1"/>
  <c r="AE395" i="35" a="1"/>
  <c r="AE395" i="35" s="1"/>
  <c r="AD395" i="35" a="1"/>
  <c r="AD395" i="35" s="1"/>
  <c r="AC395" i="35" a="1"/>
  <c r="AC395" i="35" s="1"/>
  <c r="AE459" i="35" a="1"/>
  <c r="AE459" i="35" s="1"/>
  <c r="AD459" i="35" a="1"/>
  <c r="AD459" i="35" s="1"/>
  <c r="AC459" i="35" a="1"/>
  <c r="AC459" i="35" s="1"/>
  <c r="AC38" i="35" a="1"/>
  <c r="AC38" i="35" s="1"/>
  <c r="AD38" i="35" a="1"/>
  <c r="AD38" i="35" s="1"/>
  <c r="AE38" i="35" a="1"/>
  <c r="AE38" i="35" s="1"/>
  <c r="AE102" i="35" a="1"/>
  <c r="AE102" i="35" s="1"/>
  <c r="AC102" i="35" a="1"/>
  <c r="AC102" i="35" s="1"/>
  <c r="AD102" i="35" a="1"/>
  <c r="AD102" i="35" s="1"/>
  <c r="AC166" i="35" a="1"/>
  <c r="AC166" i="35" s="1"/>
  <c r="AD166" i="35" a="1"/>
  <c r="AD166" i="35" s="1"/>
  <c r="AE166" i="35" a="1"/>
  <c r="AE166" i="35" s="1"/>
  <c r="AE230" i="35" a="1"/>
  <c r="AE230" i="35" s="1"/>
  <c r="AD230" i="35" a="1"/>
  <c r="AD230" i="35" s="1"/>
  <c r="AC230" i="35" a="1"/>
  <c r="AC230" i="35" s="1"/>
  <c r="AD294" i="35" a="1"/>
  <c r="AD294" i="35" s="1"/>
  <c r="AC294" i="35" a="1"/>
  <c r="AC294" i="35" s="1"/>
  <c r="AE294" i="35" a="1"/>
  <c r="AE294" i="35" s="1"/>
  <c r="AE358" i="35" a="1"/>
  <c r="AE358" i="35" s="1"/>
  <c r="AD358" i="35" a="1"/>
  <c r="AD358" i="35" s="1"/>
  <c r="AC358" i="35" a="1"/>
  <c r="AC358" i="35" s="1"/>
  <c r="AD420" i="35" a="1"/>
  <c r="AD420" i="35" s="1"/>
  <c r="AC420" i="35" a="1"/>
  <c r="AC420" i="35" s="1"/>
  <c r="AE420" i="35" a="1"/>
  <c r="AE420" i="35" s="1"/>
  <c r="AD484" i="35" a="1"/>
  <c r="AD484" i="35" s="1"/>
  <c r="AC484" i="35" a="1"/>
  <c r="AC484" i="35" s="1"/>
  <c r="AE484" i="35" a="1"/>
  <c r="AE484" i="35" s="1"/>
  <c r="AC55" i="35" a="1"/>
  <c r="AC55" i="35" s="1"/>
  <c r="AE55" i="35" a="1"/>
  <c r="AE55" i="35" s="1"/>
  <c r="AD55" i="35" a="1"/>
  <c r="AD55" i="35" s="1"/>
  <c r="AE119" i="35" a="1"/>
  <c r="AE119" i="35" s="1"/>
  <c r="AD119" i="35" a="1"/>
  <c r="AD119" i="35" s="1"/>
  <c r="AC119" i="35" a="1"/>
  <c r="AC119" i="35" s="1"/>
  <c r="AD183" i="35" a="1"/>
  <c r="AD183" i="35" s="1"/>
  <c r="AC183" i="35" a="1"/>
  <c r="AC183" i="35" s="1"/>
  <c r="AE183" i="35" a="1"/>
  <c r="AE183" i="35" s="1"/>
  <c r="AE247" i="35" a="1"/>
  <c r="AE247" i="35" s="1"/>
  <c r="AD247" i="35" a="1"/>
  <c r="AD247" i="35" s="1"/>
  <c r="AC247" i="35" a="1"/>
  <c r="AC247" i="35" s="1"/>
  <c r="AD311" i="35" a="1"/>
  <c r="AD311" i="35" s="1"/>
  <c r="AC311" i="35" a="1"/>
  <c r="AC311" i="35" s="1"/>
  <c r="AE311" i="35" a="1"/>
  <c r="AE311" i="35" s="1"/>
  <c r="AC375" i="35" a="1"/>
  <c r="AC375" i="35" s="1"/>
  <c r="AE375" i="35" a="1"/>
  <c r="AE375" i="35" s="1"/>
  <c r="AD375" i="35" a="1"/>
  <c r="AD375" i="35" s="1"/>
  <c r="AE437" i="35" a="1"/>
  <c r="AE437" i="35" s="1"/>
  <c r="AD437" i="35" a="1"/>
  <c r="AD437" i="35" s="1"/>
  <c r="AC437" i="35" a="1"/>
  <c r="AC437" i="35" s="1"/>
  <c r="AC503" i="35" a="1"/>
  <c r="AC503" i="35" s="1"/>
  <c r="AE503" i="35" a="1"/>
  <c r="AE503" i="35" s="1"/>
  <c r="AD503" i="35" a="1"/>
  <c r="AD503" i="35" s="1"/>
  <c r="AE72" i="35" a="1"/>
  <c r="AE72" i="35" s="1"/>
  <c r="AD72" i="35" a="1"/>
  <c r="AD72" i="35" s="1"/>
  <c r="AC72" i="35" a="1"/>
  <c r="AC72" i="35" s="1"/>
  <c r="AD136" i="35" a="1"/>
  <c r="AD136" i="35" s="1"/>
  <c r="AC136" i="35" a="1"/>
  <c r="AC136" i="35" s="1"/>
  <c r="AE136" i="35" a="1"/>
  <c r="AE136" i="35" s="1"/>
  <c r="AE200" i="35" a="1"/>
  <c r="AE200" i="35" s="1"/>
  <c r="AC200" i="35" a="1"/>
  <c r="AC200" i="35" s="1"/>
  <c r="AD200" i="35" a="1"/>
  <c r="AD200" i="35" s="1"/>
  <c r="AC264" i="35" a="1"/>
  <c r="AC264" i="35" s="1"/>
  <c r="AE264" i="35" a="1"/>
  <c r="AE264" i="35" s="1"/>
  <c r="AD264" i="35" a="1"/>
  <c r="AD264" i="35" s="1"/>
  <c r="AE328" i="35" a="1"/>
  <c r="AE328" i="35" s="1"/>
  <c r="AD328" i="35" a="1"/>
  <c r="AD328" i="35" s="1"/>
  <c r="AC328" i="35" a="1"/>
  <c r="AC328" i="35" s="1"/>
  <c r="AE390" i="35" a="1"/>
  <c r="AE390" i="35" s="1"/>
  <c r="AD390" i="35" a="1"/>
  <c r="AD390" i="35" s="1"/>
  <c r="AC390" i="35" a="1"/>
  <c r="AC390" i="35" s="1"/>
  <c r="AE454" i="35" a="1"/>
  <c r="AE454" i="35" s="1"/>
  <c r="AD454" i="35" a="1"/>
  <c r="AD454" i="35" s="1"/>
  <c r="AC454" i="35" a="1"/>
  <c r="AC454" i="35" s="1"/>
  <c r="AE25" i="35" a="1"/>
  <c r="AE25" i="35" s="1"/>
  <c r="AD25" i="35" a="1"/>
  <c r="AD25" i="35" s="1"/>
  <c r="AC25" i="35" a="1"/>
  <c r="AC25" i="35" s="1"/>
  <c r="AE89" i="35" a="1"/>
  <c r="AE89" i="35" s="1"/>
  <c r="AD89" i="35" a="1"/>
  <c r="AD89" i="35" s="1"/>
  <c r="AC89" i="35" a="1"/>
  <c r="AC89" i="35" s="1"/>
  <c r="AE153" i="35" a="1"/>
  <c r="AE153" i="35" s="1"/>
  <c r="AD153" i="35" a="1"/>
  <c r="AD153" i="35" s="1"/>
  <c r="AC153" i="35" a="1"/>
  <c r="AC153" i="35" s="1"/>
  <c r="AE217" i="35" a="1"/>
  <c r="AE217" i="35" s="1"/>
  <c r="AC217" i="35" a="1"/>
  <c r="AC217" i="35" s="1"/>
  <c r="AD217" i="35" a="1"/>
  <c r="AD217" i="35" s="1"/>
  <c r="AE281" i="35" a="1"/>
  <c r="AE281" i="35" s="1"/>
  <c r="AD281" i="35" a="1"/>
  <c r="AD281" i="35" s="1"/>
  <c r="AC281" i="35" a="1"/>
  <c r="AC281" i="35" s="1"/>
  <c r="AE345" i="35" a="1"/>
  <c r="AE345" i="35" s="1"/>
  <c r="AD345" i="35" a="1"/>
  <c r="AD345" i="35" s="1"/>
  <c r="AC345" i="35" a="1"/>
  <c r="AC345" i="35" s="1"/>
  <c r="AC407" i="35" a="1"/>
  <c r="AC407" i="35" s="1"/>
  <c r="AE407" i="35" a="1"/>
  <c r="AE407" i="35" s="1"/>
  <c r="AD407" i="35" a="1"/>
  <c r="AD407" i="35" s="1"/>
  <c r="AE471" i="35" a="1"/>
  <c r="AE471" i="35" s="1"/>
  <c r="AD471" i="35" a="1"/>
  <c r="AD471" i="35" s="1"/>
  <c r="AC471" i="35" a="1"/>
  <c r="AC471" i="35" s="1"/>
  <c r="AE509" i="35" a="1"/>
  <c r="AE509" i="35" s="1"/>
  <c r="AD509" i="35" a="1"/>
  <c r="AD509" i="35" s="1"/>
  <c r="AC509" i="35" a="1"/>
  <c r="AC509" i="35" s="1"/>
  <c r="AE517" i="35" a="1"/>
  <c r="AE517" i="35" s="1"/>
  <c r="AD517" i="35" a="1"/>
  <c r="AD517" i="35" s="1"/>
  <c r="AC517" i="35" a="1"/>
  <c r="AC517" i="35" s="1"/>
  <c r="AG379" i="36" a="1"/>
  <c r="AG379" i="36" s="1"/>
  <c r="AI379" i="36" a="1"/>
  <c r="AI379" i="36" s="1"/>
  <c r="AH379" i="36" a="1"/>
  <c r="AH379" i="36" s="1"/>
  <c r="AG380" i="36" a="1"/>
  <c r="AG380" i="36" s="1"/>
  <c r="AI380" i="36" a="1"/>
  <c r="AI380" i="36" s="1"/>
  <c r="AH380" i="36" a="1"/>
  <c r="AH380" i="36" s="1"/>
  <c r="AG133" i="36" a="1"/>
  <c r="AG133" i="36" s="1"/>
  <c r="AH133" i="36" a="1"/>
  <c r="AH133" i="36" s="1"/>
  <c r="AI133" i="36" a="1"/>
  <c r="AI133" i="36" s="1"/>
  <c r="AG556" i="36" a="1"/>
  <c r="AG556" i="36" s="1"/>
  <c r="AI556" i="36" a="1"/>
  <c r="AI556" i="36" s="1"/>
  <c r="AH556" i="36" a="1"/>
  <c r="AH556" i="36" s="1"/>
  <c r="AG242" i="36" a="1"/>
  <c r="AG242" i="36" s="1"/>
  <c r="AH242" i="36" a="1"/>
  <c r="AH242" i="36" s="1"/>
  <c r="AI242" i="36" a="1"/>
  <c r="AI242" i="36" s="1"/>
  <c r="AG565" i="36" a="1"/>
  <c r="AG565" i="36" s="1"/>
  <c r="AI565" i="36" a="1"/>
  <c r="AI565" i="36" s="1"/>
  <c r="AH565" i="36" a="1"/>
  <c r="AH565" i="36" s="1"/>
  <c r="AI209" i="36" a="1"/>
  <c r="AI209" i="36" s="1"/>
  <c r="AG209" i="36" a="1"/>
  <c r="AG209" i="36" s="1"/>
  <c r="AH209" i="36" a="1"/>
  <c r="AH209" i="36" s="1"/>
  <c r="AG20" i="36" a="1"/>
  <c r="AG20" i="36" s="1"/>
  <c r="AH20" i="36" a="1"/>
  <c r="AH20" i="36" s="1"/>
  <c r="AI20" i="36" a="1"/>
  <c r="AI20" i="36" s="1"/>
  <c r="AG279" i="36" a="1"/>
  <c r="AG279" i="36" s="1"/>
  <c r="AI279" i="36" a="1"/>
  <c r="AI279" i="36" s="1"/>
  <c r="AH279" i="36" a="1"/>
  <c r="AH279" i="36" s="1"/>
  <c r="AH154" i="36" a="1"/>
  <c r="AH154" i="36" s="1"/>
  <c r="AG154" i="36" a="1"/>
  <c r="AG154" i="36" s="1"/>
  <c r="AI154" i="36" a="1"/>
  <c r="AI154" i="36" s="1"/>
  <c r="AG477" i="36" a="1"/>
  <c r="AG477" i="36" s="1"/>
  <c r="AH477" i="36" a="1"/>
  <c r="AH477" i="36" s="1"/>
  <c r="AI477" i="36" a="1"/>
  <c r="AI477" i="36" s="1"/>
  <c r="AG288" i="36" a="1"/>
  <c r="AG288" i="36" s="1"/>
  <c r="AI288" i="36" a="1"/>
  <c r="AI288" i="36" s="1"/>
  <c r="AH288" i="36" a="1"/>
  <c r="AH288" i="36" s="1"/>
  <c r="AI611" i="36" a="1"/>
  <c r="AI611" i="36" s="1"/>
  <c r="AG611" i="36" a="1"/>
  <c r="AG611" i="36" s="1"/>
  <c r="AH611" i="36" a="1"/>
  <c r="AH611" i="36" s="1"/>
  <c r="AH255" i="36" a="1"/>
  <c r="AH255" i="36" s="1"/>
  <c r="AG255" i="36" a="1"/>
  <c r="AG255" i="36" s="1"/>
  <c r="AI255" i="36" a="1"/>
  <c r="AI255" i="36" s="1"/>
  <c r="AI653" i="36" a="1"/>
  <c r="AI653" i="36" s="1"/>
  <c r="AH653" i="36" a="1"/>
  <c r="AH653" i="36" s="1"/>
  <c r="AG653" i="36" a="1"/>
  <c r="AG653" i="36" s="1"/>
  <c r="AG308" i="36" a="1"/>
  <c r="AG308" i="36" s="1"/>
  <c r="AH308" i="36" a="1"/>
  <c r="AH308" i="36" s="1"/>
  <c r="AI308" i="36" a="1"/>
  <c r="AI308" i="36" s="1"/>
  <c r="AH130" i="36" a="1"/>
  <c r="AH130" i="36" s="1"/>
  <c r="AG130" i="36" a="1"/>
  <c r="AG130" i="36" s="1"/>
  <c r="AI130" i="36" a="1"/>
  <c r="AI130" i="36" s="1"/>
  <c r="AH30" i="36" a="1"/>
  <c r="AH30" i="36" s="1"/>
  <c r="AG30" i="36" a="1"/>
  <c r="AG30" i="36" s="1"/>
  <c r="AI30" i="36" a="1"/>
  <c r="AI30" i="36" s="1"/>
  <c r="AI584" i="36" a="1"/>
  <c r="AI584" i="36" s="1"/>
  <c r="AG584" i="36" a="1"/>
  <c r="AG584" i="36" s="1"/>
  <c r="AH584" i="36" a="1"/>
  <c r="AH584" i="36" s="1"/>
  <c r="AG531" i="36" a="1"/>
  <c r="AG531" i="36" s="1"/>
  <c r="AH531" i="36" a="1"/>
  <c r="AH531" i="36" s="1"/>
  <c r="AI531" i="36" a="1"/>
  <c r="AI531" i="36" s="1"/>
  <c r="AI136" i="36" a="1"/>
  <c r="AI136" i="36" s="1"/>
  <c r="AH136" i="36" a="1"/>
  <c r="AH136" i="36" s="1"/>
  <c r="AG136" i="36" a="1"/>
  <c r="AG136" i="36" s="1"/>
  <c r="AI456" i="36" a="1"/>
  <c r="AI456" i="36" s="1"/>
  <c r="AG456" i="36" a="1"/>
  <c r="AG456" i="36" s="1"/>
  <c r="AH456" i="36" a="1"/>
  <c r="AH456" i="36" s="1"/>
  <c r="AH403" i="36" a="1"/>
  <c r="AH403" i="36" s="1"/>
  <c r="AG403" i="36" a="1"/>
  <c r="AG403" i="36" s="1"/>
  <c r="AI403" i="36" a="1"/>
  <c r="AI403" i="36" s="1"/>
  <c r="AI303" i="36" a="1"/>
  <c r="AI303" i="36" s="1"/>
  <c r="AG303" i="36" a="1"/>
  <c r="AG303" i="36" s="1"/>
  <c r="AH303" i="36" a="1"/>
  <c r="AH303" i="36" s="1"/>
  <c r="AI328" i="36" a="1"/>
  <c r="AI328" i="36" s="1"/>
  <c r="AH328" i="36" a="1"/>
  <c r="AH328" i="36" s="1"/>
  <c r="AG328" i="36" a="1"/>
  <c r="AG328" i="36" s="1"/>
  <c r="AH275" i="36" a="1"/>
  <c r="AH275" i="36" s="1"/>
  <c r="AI275" i="36" a="1"/>
  <c r="AI275" i="36" s="1"/>
  <c r="AG275" i="36" a="1"/>
  <c r="AG275" i="36" s="1"/>
  <c r="AG481" i="36" a="1"/>
  <c r="AG481" i="36" s="1"/>
  <c r="AI481" i="36" a="1"/>
  <c r="AI481" i="36" s="1"/>
  <c r="AH481" i="36" a="1"/>
  <c r="AH481" i="36" s="1"/>
  <c r="AI200" i="36" a="1"/>
  <c r="AI200" i="36" s="1"/>
  <c r="AG200" i="36" a="1"/>
  <c r="AG200" i="36" s="1"/>
  <c r="AH200" i="36" a="1"/>
  <c r="AH200" i="36" s="1"/>
  <c r="AH381" i="36" a="1"/>
  <c r="AH381" i="36" s="1"/>
  <c r="AG381" i="36" a="1"/>
  <c r="AG381" i="36" s="1"/>
  <c r="AI381" i="36" a="1"/>
  <c r="AI381" i="36" s="1"/>
  <c r="AH548" i="36" a="1"/>
  <c r="AH548" i="36" s="1"/>
  <c r="AI548" i="36" a="1"/>
  <c r="AI548" i="36" s="1"/>
  <c r="AG548" i="36" a="1"/>
  <c r="AG548" i="36" s="1"/>
  <c r="AH36" i="36" a="1"/>
  <c r="AH36" i="36" s="1"/>
  <c r="AI36" i="36" a="1"/>
  <c r="AI36" i="36" s="1"/>
  <c r="AG36" i="36" a="1"/>
  <c r="AG36" i="36" s="1"/>
  <c r="AH203" i="36" a="1"/>
  <c r="AH203" i="36" s="1"/>
  <c r="AI203" i="36" a="1"/>
  <c r="AI203" i="36" s="1"/>
  <c r="AG203" i="36" a="1"/>
  <c r="AG203" i="36" s="1"/>
  <c r="AH370" i="36" a="1"/>
  <c r="AH370" i="36" s="1"/>
  <c r="AG370" i="36" a="1"/>
  <c r="AG370" i="36" s="1"/>
  <c r="AI370" i="36" a="1"/>
  <c r="AI370" i="36" s="1"/>
  <c r="AH537" i="36" a="1"/>
  <c r="AH537" i="36" s="1"/>
  <c r="AG537" i="36" a="1"/>
  <c r="AG537" i="36" s="1"/>
  <c r="AI537" i="36" a="1"/>
  <c r="AI537" i="36" s="1"/>
  <c r="AI25" i="36" a="1"/>
  <c r="AI25" i="36" s="1"/>
  <c r="AG25" i="36" a="1"/>
  <c r="AG25" i="36" s="1"/>
  <c r="AH25" i="36" a="1"/>
  <c r="AH25" i="36" s="1"/>
  <c r="AH192" i="36" a="1"/>
  <c r="AH192" i="36" s="1"/>
  <c r="AG192" i="36" a="1"/>
  <c r="AG192" i="36" s="1"/>
  <c r="AI192" i="36" a="1"/>
  <c r="AI192" i="36" s="1"/>
  <c r="AH359" i="36" a="1"/>
  <c r="AH359" i="36" s="1"/>
  <c r="AG359" i="36" a="1"/>
  <c r="AG359" i="36" s="1"/>
  <c r="AI359" i="36" a="1"/>
  <c r="AI359" i="36" s="1"/>
  <c r="AG406" i="36" a="1"/>
  <c r="AG406" i="36" s="1"/>
  <c r="AI406" i="36" a="1"/>
  <c r="AI406" i="36" s="1"/>
  <c r="AH406" i="36" a="1"/>
  <c r="AH406" i="36" s="1"/>
  <c r="AG398" i="36" a="1"/>
  <c r="AG398" i="36" s="1"/>
  <c r="AI398" i="36" a="1"/>
  <c r="AI398" i="36" s="1"/>
  <c r="AH398" i="36" a="1"/>
  <c r="AH398" i="36" s="1"/>
  <c r="AG181" i="36" a="1"/>
  <c r="AG181" i="36" s="1"/>
  <c r="AH181" i="36" a="1"/>
  <c r="AH181" i="36" s="1"/>
  <c r="AI181" i="36" a="1"/>
  <c r="AI181" i="36" s="1"/>
  <c r="AH348" i="36" a="1"/>
  <c r="AH348" i="36" s="1"/>
  <c r="AG348" i="36" a="1"/>
  <c r="AG348" i="36" s="1"/>
  <c r="AI348" i="36" a="1"/>
  <c r="AI348" i="36" s="1"/>
  <c r="AH515" i="36" a="1"/>
  <c r="AH515" i="36" s="1"/>
  <c r="AG515" i="36" a="1"/>
  <c r="AG515" i="36" s="1"/>
  <c r="AI515" i="36" a="1"/>
  <c r="AI515" i="36" s="1"/>
  <c r="AG682" i="36" a="1"/>
  <c r="AG682" i="36" s="1"/>
  <c r="AH682" i="36" a="1"/>
  <c r="AH682" i="36" s="1"/>
  <c r="AI682" i="36" a="1"/>
  <c r="AI682" i="36" s="1"/>
  <c r="AG170" i="36" a="1"/>
  <c r="AG170" i="36" s="1"/>
  <c r="AH170" i="36" a="1"/>
  <c r="AH170" i="36" s="1"/>
  <c r="AI170" i="36" a="1"/>
  <c r="AI170" i="36" s="1"/>
  <c r="AG337" i="36" a="1"/>
  <c r="AG337" i="36" s="1"/>
  <c r="AH337" i="36" a="1"/>
  <c r="AH337" i="36" s="1"/>
  <c r="AI337" i="36" a="1"/>
  <c r="AI337" i="36" s="1"/>
  <c r="AH504" i="36" a="1"/>
  <c r="AH504" i="36" s="1"/>
  <c r="AI504" i="36" a="1"/>
  <c r="AI504" i="36" s="1"/>
  <c r="AG504" i="36" a="1"/>
  <c r="AG504" i="36" s="1"/>
  <c r="AG671" i="36" a="1"/>
  <c r="AG671" i="36" s="1"/>
  <c r="AH671" i="36" a="1"/>
  <c r="AH671" i="36" s="1"/>
  <c r="AI671" i="36" a="1"/>
  <c r="AI671" i="36" s="1"/>
  <c r="AI159" i="36" a="1"/>
  <c r="AI159" i="36" s="1"/>
  <c r="AG159" i="36" a="1"/>
  <c r="AG159" i="36" s="1"/>
  <c r="AH159" i="36" a="1"/>
  <c r="AH159" i="36" s="1"/>
  <c r="AH214" i="36" a="1"/>
  <c r="AH214" i="36" s="1"/>
  <c r="AG214" i="36" a="1"/>
  <c r="AG214" i="36" s="1"/>
  <c r="AI214" i="36" a="1"/>
  <c r="AI214" i="36" s="1"/>
  <c r="AG493" i="36" a="1"/>
  <c r="AG493" i="36" s="1"/>
  <c r="AI493" i="36" a="1"/>
  <c r="AI493" i="36" s="1"/>
  <c r="AH493" i="36" a="1"/>
  <c r="AH493" i="36" s="1"/>
  <c r="AH660" i="36" a="1"/>
  <c r="AH660" i="36" s="1"/>
  <c r="AG660" i="36" a="1"/>
  <c r="AG660" i="36" s="1"/>
  <c r="AI660" i="36" a="1"/>
  <c r="AI660" i="36" s="1"/>
  <c r="AG148" i="36" a="1"/>
  <c r="AG148" i="36" s="1"/>
  <c r="AH148" i="36" a="1"/>
  <c r="AH148" i="36" s="1"/>
  <c r="AI148" i="36" a="1"/>
  <c r="AI148" i="36" s="1"/>
  <c r="AI251" i="36" a="1"/>
  <c r="AI251" i="36" s="1"/>
  <c r="AH251" i="36" a="1"/>
  <c r="AH251" i="36" s="1"/>
  <c r="AG251" i="36" a="1"/>
  <c r="AG251" i="36" s="1"/>
  <c r="AH418" i="36" a="1"/>
  <c r="AH418" i="36" s="1"/>
  <c r="AG418" i="36" a="1"/>
  <c r="AG418" i="36" s="1"/>
  <c r="AI418" i="36" a="1"/>
  <c r="AI418" i="36" s="1"/>
  <c r="AG585" i="36" a="1"/>
  <c r="AG585" i="36" s="1"/>
  <c r="AI585" i="36" a="1"/>
  <c r="AI585" i="36" s="1"/>
  <c r="AH585" i="36" a="1"/>
  <c r="AH585" i="36" s="1"/>
  <c r="AG73" i="36" a="1"/>
  <c r="AG73" i="36" s="1"/>
  <c r="AH73" i="36" a="1"/>
  <c r="AH73" i="36" s="1"/>
  <c r="AI73" i="36" a="1"/>
  <c r="AI73" i="36" s="1"/>
  <c r="AG240" i="36" a="1"/>
  <c r="AG240" i="36" s="1"/>
  <c r="AI240" i="36" a="1"/>
  <c r="AI240" i="36" s="1"/>
  <c r="AH240" i="36" a="1"/>
  <c r="AH240" i="36" s="1"/>
  <c r="AI407" i="36" a="1"/>
  <c r="AI407" i="36" s="1"/>
  <c r="AH407" i="36" a="1"/>
  <c r="AH407" i="36" s="1"/>
  <c r="AG407" i="36" a="1"/>
  <c r="AG407" i="36" s="1"/>
  <c r="AG302" i="36" a="1"/>
  <c r="AG302" i="36" s="1"/>
  <c r="AH302" i="36" a="1"/>
  <c r="AH302" i="36" s="1"/>
  <c r="AI302" i="36" a="1"/>
  <c r="AI302" i="36" s="1"/>
  <c r="AH582" i="36" a="1"/>
  <c r="AH582" i="36" s="1"/>
  <c r="AI582" i="36" a="1"/>
  <c r="AI582" i="36" s="1"/>
  <c r="AG582" i="36" a="1"/>
  <c r="AG582" i="36" s="1"/>
  <c r="AH293" i="36" a="1"/>
  <c r="AH293" i="36" s="1"/>
  <c r="AG293" i="36" a="1"/>
  <c r="AG293" i="36" s="1"/>
  <c r="AI293" i="36" a="1"/>
  <c r="AI293" i="36" s="1"/>
  <c r="AH460" i="36" a="1"/>
  <c r="AH460" i="36" s="1"/>
  <c r="AI460" i="36" a="1"/>
  <c r="AI460" i="36" s="1"/>
  <c r="AG460" i="36" a="1"/>
  <c r="AG460" i="36" s="1"/>
  <c r="AG627" i="36" a="1"/>
  <c r="AG627" i="36" s="1"/>
  <c r="AH627" i="36" a="1"/>
  <c r="AH627" i="36" s="1"/>
  <c r="AI627" i="36" a="1"/>
  <c r="AI627" i="36" s="1"/>
  <c r="AG115" i="36" a="1"/>
  <c r="AG115" i="36" s="1"/>
  <c r="AI115" i="36" a="1"/>
  <c r="AI115" i="36" s="1"/>
  <c r="AH115" i="36" a="1"/>
  <c r="AH115" i="36" s="1"/>
  <c r="AH282" i="36" a="1"/>
  <c r="AH282" i="36" s="1"/>
  <c r="AI282" i="36" a="1"/>
  <c r="AI282" i="36" s="1"/>
  <c r="AG282" i="36" a="1"/>
  <c r="AG282" i="36" s="1"/>
  <c r="AI449" i="36" a="1"/>
  <c r="AI449" i="36" s="1"/>
  <c r="AH449" i="36" a="1"/>
  <c r="AH449" i="36" s="1"/>
  <c r="AG449" i="36" a="1"/>
  <c r="AG449" i="36" s="1"/>
  <c r="AI616" i="36" a="1"/>
  <c r="AI616" i="36" s="1"/>
  <c r="AG616" i="36" a="1"/>
  <c r="AG616" i="36" s="1"/>
  <c r="AH616" i="36" a="1"/>
  <c r="AH616" i="36" s="1"/>
  <c r="AG104" i="36" a="1"/>
  <c r="AG104" i="36" s="1"/>
  <c r="AH104" i="36" a="1"/>
  <c r="AH104" i="36" s="1"/>
  <c r="AI104" i="36" a="1"/>
  <c r="AI104" i="36" s="1"/>
  <c r="AI271" i="36" a="1"/>
  <c r="AI271" i="36" s="1"/>
  <c r="AG271" i="36" a="1"/>
  <c r="AG271" i="36" s="1"/>
  <c r="AH271" i="36" a="1"/>
  <c r="AH271" i="36" s="1"/>
  <c r="AH414" i="36" a="1"/>
  <c r="AH414" i="36" s="1"/>
  <c r="AI414" i="36" a="1"/>
  <c r="AI414" i="36" s="1"/>
  <c r="AG414" i="36" a="1"/>
  <c r="AG414" i="36" s="1"/>
  <c r="AI605" i="36" a="1"/>
  <c r="AI605" i="36" s="1"/>
  <c r="AH605" i="36" a="1"/>
  <c r="AH605" i="36" s="1"/>
  <c r="AG605" i="36" a="1"/>
  <c r="AG605" i="36" s="1"/>
  <c r="AI93" i="36" a="1"/>
  <c r="AI93" i="36" s="1"/>
  <c r="AG93" i="36" a="1"/>
  <c r="AG93" i="36" s="1"/>
  <c r="AH93" i="36" a="1"/>
  <c r="AH93" i="36" s="1"/>
  <c r="AG260" i="36" a="1"/>
  <c r="AG260" i="36" s="1"/>
  <c r="AI260" i="36" a="1"/>
  <c r="AI260" i="36" s="1"/>
  <c r="AH260" i="36" a="1"/>
  <c r="AH260" i="36" s="1"/>
  <c r="AH427" i="36" a="1"/>
  <c r="AH427" i="36" s="1"/>
  <c r="AI427" i="36" a="1"/>
  <c r="AI427" i="36" s="1"/>
  <c r="AG427" i="36" a="1"/>
  <c r="AG427" i="36" s="1"/>
  <c r="AH594" i="36" a="1"/>
  <c r="AH594" i="36" s="1"/>
  <c r="AG594" i="36" a="1"/>
  <c r="AG594" i="36" s="1"/>
  <c r="AI594" i="36" a="1"/>
  <c r="AI594" i="36" s="1"/>
  <c r="AG82" i="36" a="1"/>
  <c r="AG82" i="36" s="1"/>
  <c r="AH82" i="36" a="1"/>
  <c r="AH82" i="36" s="1"/>
  <c r="AI82" i="36" a="1"/>
  <c r="AI82" i="36" s="1"/>
  <c r="AH249" i="36" a="1"/>
  <c r="AH249" i="36" s="1"/>
  <c r="AI249" i="36" a="1"/>
  <c r="AI249" i="36" s="1"/>
  <c r="AG249" i="36" a="1"/>
  <c r="AG249" i="36" s="1"/>
  <c r="AI416" i="36" a="1"/>
  <c r="AI416" i="36" s="1"/>
  <c r="AH416" i="36" a="1"/>
  <c r="AH416" i="36" s="1"/>
  <c r="AG416" i="36" a="1"/>
  <c r="AG416" i="36" s="1"/>
  <c r="AI583" i="36" a="1"/>
  <c r="AI583" i="36" s="1"/>
  <c r="AH583" i="36" a="1"/>
  <c r="AH583" i="36" s="1"/>
  <c r="AG583" i="36" a="1"/>
  <c r="AG583" i="36" s="1"/>
  <c r="AH71" i="36" a="1"/>
  <c r="AH71" i="36" s="1"/>
  <c r="AI71" i="36" a="1"/>
  <c r="AI71" i="36" s="1"/>
  <c r="AG71" i="36" a="1"/>
  <c r="AG71" i="36" s="1"/>
  <c r="AI134" i="36" a="1"/>
  <c r="AI134" i="36" s="1"/>
  <c r="AH134" i="36" a="1"/>
  <c r="AH134" i="36" s="1"/>
  <c r="AG134" i="36" a="1"/>
  <c r="AG134" i="36" s="1"/>
  <c r="AI469" i="36" a="1"/>
  <c r="AI469" i="36" s="1"/>
  <c r="AH469" i="36" a="1"/>
  <c r="AH469" i="36" s="1"/>
  <c r="AG469" i="36" a="1"/>
  <c r="AG469" i="36" s="1"/>
  <c r="AH636" i="36" a="1"/>
  <c r="AH636" i="36" s="1"/>
  <c r="AG636" i="36" a="1"/>
  <c r="AG636" i="36" s="1"/>
  <c r="AI636" i="36" a="1"/>
  <c r="AI636" i="36" s="1"/>
  <c r="AI60" i="36" a="1"/>
  <c r="AI60" i="36" s="1"/>
  <c r="AH60" i="36" a="1"/>
  <c r="AH60" i="36" s="1"/>
  <c r="AG60" i="36" a="1"/>
  <c r="AG60" i="36" s="1"/>
  <c r="AI227" i="36" a="1"/>
  <c r="AI227" i="36" s="1"/>
  <c r="AH227" i="36" a="1"/>
  <c r="AH227" i="36" s="1"/>
  <c r="AG227" i="36" a="1"/>
  <c r="AG227" i="36" s="1"/>
  <c r="AG394" i="36" a="1"/>
  <c r="AG394" i="36" s="1"/>
  <c r="AH394" i="36" a="1"/>
  <c r="AH394" i="36" s="1"/>
  <c r="AI394" i="36" a="1"/>
  <c r="AI394" i="36" s="1"/>
  <c r="AH561" i="36" a="1"/>
  <c r="AH561" i="36" s="1"/>
  <c r="AG561" i="36" a="1"/>
  <c r="AG561" i="36" s="1"/>
  <c r="AI561" i="36" a="1"/>
  <c r="AI561" i="36" s="1"/>
  <c r="AI49" i="36" a="1"/>
  <c r="AI49" i="36" s="1"/>
  <c r="AH49" i="36" a="1"/>
  <c r="AH49" i="36" s="1"/>
  <c r="AG49" i="36" a="1"/>
  <c r="AG49" i="36" s="1"/>
  <c r="AI216" i="36" a="1"/>
  <c r="AI216" i="36" s="1"/>
  <c r="AH216" i="36" a="1"/>
  <c r="AH216" i="36" s="1"/>
  <c r="AG216" i="36" a="1"/>
  <c r="AG216" i="36" s="1"/>
  <c r="AG383" i="36" a="1"/>
  <c r="AG383" i="36" s="1"/>
  <c r="AI383" i="36" a="1"/>
  <c r="AI383" i="36" s="1"/>
  <c r="AH383" i="36" a="1"/>
  <c r="AH383" i="36" s="1"/>
  <c r="AG118" i="36" a="1"/>
  <c r="AG118" i="36" s="1"/>
  <c r="AI118" i="36" a="1"/>
  <c r="AI118" i="36" s="1"/>
  <c r="AH118" i="36" a="1"/>
  <c r="AH118" i="36" s="1"/>
  <c r="AG494" i="36" a="1"/>
  <c r="AG494" i="36" s="1"/>
  <c r="AH494" i="36" a="1"/>
  <c r="AH494" i="36" s="1"/>
  <c r="AI494" i="36" a="1"/>
  <c r="AI494" i="36" s="1"/>
  <c r="AG269" i="36" a="1"/>
  <c r="AG269" i="36" s="1"/>
  <c r="AH269" i="36" a="1"/>
  <c r="AH269" i="36" s="1"/>
  <c r="AI269" i="36" a="1"/>
  <c r="AI269" i="36" s="1"/>
  <c r="AG436" i="36" a="1"/>
  <c r="AG436" i="36" s="1"/>
  <c r="AH436" i="36" a="1"/>
  <c r="AH436" i="36" s="1"/>
  <c r="AI436" i="36" a="1"/>
  <c r="AI436" i="36" s="1"/>
  <c r="AI603" i="36" a="1"/>
  <c r="AI603" i="36" s="1"/>
  <c r="AH603" i="36" a="1"/>
  <c r="AH603" i="36" s="1"/>
  <c r="AG603" i="36" a="1"/>
  <c r="AG603" i="36" s="1"/>
  <c r="AI91" i="36" a="1"/>
  <c r="AI91" i="36" s="1"/>
  <c r="AG91" i="36" a="1"/>
  <c r="AG91" i="36" s="1"/>
  <c r="AH91" i="36" a="1"/>
  <c r="AH91" i="36" s="1"/>
  <c r="AG258" i="36" a="1"/>
  <c r="AG258" i="36" s="1"/>
  <c r="AI258" i="36" a="1"/>
  <c r="AI258" i="36" s="1"/>
  <c r="AH258" i="36" a="1"/>
  <c r="AH258" i="36" s="1"/>
  <c r="AG425" i="36" a="1"/>
  <c r="AG425" i="36" s="1"/>
  <c r="AI425" i="36" a="1"/>
  <c r="AI425" i="36" s="1"/>
  <c r="AH425" i="36" a="1"/>
  <c r="AH425" i="36" s="1"/>
  <c r="AG592" i="36" a="1"/>
  <c r="AG592" i="36" s="1"/>
  <c r="AH592" i="36" a="1"/>
  <c r="AH592" i="36" s="1"/>
  <c r="AI592" i="36" a="1"/>
  <c r="AI592" i="36" s="1"/>
  <c r="AG80" i="36" a="1"/>
  <c r="AG80" i="36" s="1"/>
  <c r="AH80" i="36" a="1"/>
  <c r="AH80" i="36" s="1"/>
  <c r="AI80" i="36" a="1"/>
  <c r="AI80" i="36" s="1"/>
  <c r="AG247" i="36" a="1"/>
  <c r="AG247" i="36" s="1"/>
  <c r="AH247" i="36" a="1"/>
  <c r="AH247" i="36" s="1"/>
  <c r="AI247" i="36" a="1"/>
  <c r="AI247" i="36" s="1"/>
  <c r="AG262" i="36" a="1"/>
  <c r="AG262" i="36" s="1"/>
  <c r="AI262" i="36" a="1"/>
  <c r="AI262" i="36" s="1"/>
  <c r="AH262" i="36" a="1"/>
  <c r="AH262" i="36" s="1"/>
  <c r="AG111" i="36" a="1"/>
  <c r="AG111" i="36" s="1"/>
  <c r="AI111" i="36" a="1"/>
  <c r="AI111" i="36" s="1"/>
  <c r="AH111" i="36" a="1"/>
  <c r="AH111" i="36" s="1"/>
  <c r="AH526" i="36" a="1"/>
  <c r="AH526" i="36" s="1"/>
  <c r="AI526" i="36" a="1"/>
  <c r="AI526" i="36" s="1"/>
  <c r="AG526" i="36" a="1"/>
  <c r="AG526" i="36" s="1"/>
  <c r="AI409" i="36" a="1"/>
  <c r="AI409" i="36" s="1"/>
  <c r="AH409" i="36" a="1"/>
  <c r="AH409" i="36" s="1"/>
  <c r="AG409" i="36" a="1"/>
  <c r="AG409" i="36" s="1"/>
  <c r="AI53" i="36" a="1"/>
  <c r="AI53" i="36" s="1"/>
  <c r="AH53" i="36" a="1"/>
  <c r="AH53" i="36" s="1"/>
  <c r="AG53" i="36" a="1"/>
  <c r="AG53" i="36" s="1"/>
  <c r="AG376" i="36" a="1"/>
  <c r="AG376" i="36" s="1"/>
  <c r="AI376" i="36" a="1"/>
  <c r="AI376" i="36" s="1"/>
  <c r="AH376" i="36" a="1"/>
  <c r="AH376" i="36" s="1"/>
  <c r="AH532" i="36" a="1"/>
  <c r="AH532" i="36" s="1"/>
  <c r="AG532" i="36" a="1"/>
  <c r="AG532" i="36" s="1"/>
  <c r="AI532" i="36" a="1"/>
  <c r="AI532" i="36" s="1"/>
  <c r="AG112" i="36" a="1"/>
  <c r="AG112" i="36" s="1"/>
  <c r="AI112" i="36" a="1"/>
  <c r="AI112" i="36" s="1"/>
  <c r="AH112" i="36" a="1"/>
  <c r="AH112" i="36" s="1"/>
  <c r="AI499" i="36" a="1"/>
  <c r="AI499" i="36" s="1"/>
  <c r="AH499" i="36" a="1"/>
  <c r="AH499" i="36" s="1"/>
  <c r="AG499" i="36" a="1"/>
  <c r="AG499" i="36" s="1"/>
  <c r="AI102" i="36" a="1"/>
  <c r="AI102" i="36" s="1"/>
  <c r="AH102" i="36" a="1"/>
  <c r="AH102" i="36" s="1"/>
  <c r="AG102" i="36" a="1"/>
  <c r="AG102" i="36" s="1"/>
  <c r="AI121" i="36" a="1"/>
  <c r="AI121" i="36" s="1"/>
  <c r="AH121" i="36" a="1"/>
  <c r="AH121" i="36" s="1"/>
  <c r="AG121" i="36" a="1"/>
  <c r="AG121" i="36" s="1"/>
  <c r="AG99" i="36" a="1"/>
  <c r="AG99" i="36" s="1"/>
  <c r="AH99" i="36" a="1"/>
  <c r="AH99" i="36" s="1"/>
  <c r="AI99" i="36" a="1"/>
  <c r="AI99" i="36" s="1"/>
  <c r="AH318" i="36" a="1"/>
  <c r="AH318" i="36" s="1"/>
  <c r="AI318" i="36" a="1"/>
  <c r="AI318" i="36" s="1"/>
  <c r="AG318" i="36" a="1"/>
  <c r="AG318" i="36" s="1"/>
  <c r="AG141" i="36" a="1"/>
  <c r="AG141" i="36" s="1"/>
  <c r="AH141" i="36" a="1"/>
  <c r="AH141" i="36" s="1"/>
  <c r="AI141" i="36" a="1"/>
  <c r="AI141" i="36" s="1"/>
  <c r="AI475" i="36" a="1"/>
  <c r="AI475" i="36" s="1"/>
  <c r="AG475" i="36" a="1"/>
  <c r="AG475" i="36" s="1"/>
  <c r="AH475" i="36" a="1"/>
  <c r="AH475" i="36" s="1"/>
  <c r="AH642" i="36" a="1"/>
  <c r="AH642" i="36" s="1"/>
  <c r="AG642" i="36" a="1"/>
  <c r="AG642" i="36" s="1"/>
  <c r="AI642" i="36" a="1"/>
  <c r="AI642" i="36" s="1"/>
  <c r="AI685" i="36" a="1"/>
  <c r="AI685" i="36" s="1"/>
  <c r="AG685" i="36" a="1"/>
  <c r="AG685" i="36" s="1"/>
  <c r="AH685" i="36" a="1"/>
  <c r="AH685" i="36" s="1"/>
  <c r="AI72" i="36" a="1"/>
  <c r="AI72" i="36" s="1"/>
  <c r="AG72" i="36" a="1"/>
  <c r="AG72" i="36" s="1"/>
  <c r="AH72" i="36" a="1"/>
  <c r="AH72" i="36" s="1"/>
  <c r="AH698" i="36" a="1"/>
  <c r="AH698" i="36" s="1"/>
  <c r="AG698" i="36" a="1"/>
  <c r="AG698" i="36" s="1"/>
  <c r="AI698" i="36" a="1"/>
  <c r="AI698" i="36" s="1"/>
  <c r="AH645" i="36" a="1"/>
  <c r="AH645" i="36" s="1"/>
  <c r="AG645" i="36" a="1"/>
  <c r="AG645" i="36" s="1"/>
  <c r="AI645" i="36" a="1"/>
  <c r="AI645" i="36" s="1"/>
  <c r="AH623" i="36" a="1"/>
  <c r="AH623" i="36" s="1"/>
  <c r="AG623" i="36" a="1"/>
  <c r="AG623" i="36" s="1"/>
  <c r="AI623" i="36" a="1"/>
  <c r="AI623" i="36" s="1"/>
  <c r="AI570" i="36" a="1"/>
  <c r="AI570" i="36" s="1"/>
  <c r="AH570" i="36" a="1"/>
  <c r="AH570" i="36" s="1"/>
  <c r="AG570" i="36" a="1"/>
  <c r="AG570" i="36" s="1"/>
  <c r="AG517" i="36" a="1"/>
  <c r="AG517" i="36" s="1"/>
  <c r="AH517" i="36" a="1"/>
  <c r="AH517" i="36" s="1"/>
  <c r="AI517" i="36" a="1"/>
  <c r="AI517" i="36" s="1"/>
  <c r="AH495" i="36" a="1"/>
  <c r="AH495" i="36" s="1"/>
  <c r="AI495" i="36" a="1"/>
  <c r="AI495" i="36" s="1"/>
  <c r="AG495" i="36" a="1"/>
  <c r="AG495" i="36" s="1"/>
  <c r="AG442" i="36" a="1"/>
  <c r="AG442" i="36" s="1"/>
  <c r="AI442" i="36" a="1"/>
  <c r="AI442" i="36" s="1"/>
  <c r="AH442" i="36" a="1"/>
  <c r="AH442" i="36" s="1"/>
  <c r="AI389" i="36" a="1"/>
  <c r="AI389" i="36" s="1"/>
  <c r="AG389" i="36" a="1"/>
  <c r="AG389" i="36" s="1"/>
  <c r="AH389" i="36" a="1"/>
  <c r="AH389" i="36" s="1"/>
  <c r="AI367" i="36" a="1"/>
  <c r="AI367" i="36" s="1"/>
  <c r="AG367" i="36" a="1"/>
  <c r="AG367" i="36" s="1"/>
  <c r="AH367" i="36" a="1"/>
  <c r="AH367" i="36" s="1"/>
  <c r="AG317" i="36" a="1"/>
  <c r="AG317" i="36" s="1"/>
  <c r="AH317" i="36" a="1"/>
  <c r="AH317" i="36" s="1"/>
  <c r="AI317" i="36" a="1"/>
  <c r="AI317" i="36" s="1"/>
  <c r="AG484" i="36" a="1"/>
  <c r="AG484" i="36" s="1"/>
  <c r="AH484" i="36" a="1"/>
  <c r="AH484" i="36" s="1"/>
  <c r="AI484" i="36" a="1"/>
  <c r="AI484" i="36" s="1"/>
  <c r="AG651" i="36" a="1"/>
  <c r="AG651" i="36" s="1"/>
  <c r="AH651" i="36" a="1"/>
  <c r="AH651" i="36" s="1"/>
  <c r="AI651" i="36" a="1"/>
  <c r="AI651" i="36" s="1"/>
  <c r="AH139" i="36" a="1"/>
  <c r="AH139" i="36" s="1"/>
  <c r="AI139" i="36" a="1"/>
  <c r="AI139" i="36" s="1"/>
  <c r="AG139" i="36" a="1"/>
  <c r="AG139" i="36" s="1"/>
  <c r="AH306" i="36" a="1"/>
  <c r="AH306" i="36" s="1"/>
  <c r="AG306" i="36" a="1"/>
  <c r="AG306" i="36" s="1"/>
  <c r="AI306" i="36" a="1"/>
  <c r="AI306" i="36" s="1"/>
  <c r="AG473" i="36" a="1"/>
  <c r="AG473" i="36" s="1"/>
  <c r="AH473" i="36" a="1"/>
  <c r="AH473" i="36" s="1"/>
  <c r="AI473" i="36" a="1"/>
  <c r="AI473" i="36" s="1"/>
  <c r="AI640" i="36" a="1"/>
  <c r="AI640" i="36" s="1"/>
  <c r="AH640" i="36" a="1"/>
  <c r="AH640" i="36" s="1"/>
  <c r="AG640" i="36" a="1"/>
  <c r="AG640" i="36" s="1"/>
  <c r="AG128" i="36" a="1"/>
  <c r="AG128" i="36" s="1"/>
  <c r="AI128" i="36" a="1"/>
  <c r="AI128" i="36" s="1"/>
  <c r="AH128" i="36" a="1"/>
  <c r="AH128" i="36" s="1"/>
  <c r="AH295" i="36" a="1"/>
  <c r="AH295" i="36" s="1"/>
  <c r="AG295" i="36" a="1"/>
  <c r="AG295" i="36" s="1"/>
  <c r="AI295" i="36" a="1"/>
  <c r="AI295" i="36" s="1"/>
  <c r="AH19" i="36" a="1"/>
  <c r="AH19" i="36" s="1"/>
  <c r="AG19" i="36" a="1"/>
  <c r="AG19" i="36" s="1"/>
  <c r="AI19" i="36" a="1"/>
  <c r="AI19" i="36" s="1"/>
  <c r="AI629" i="36" a="1"/>
  <c r="AI629" i="36" s="1"/>
  <c r="AG629" i="36" a="1"/>
  <c r="AG629" i="36" s="1"/>
  <c r="AH629" i="36" a="1"/>
  <c r="AH629" i="36" s="1"/>
  <c r="AG117" i="36" a="1"/>
  <c r="AG117" i="36" s="1"/>
  <c r="AH117" i="36" a="1"/>
  <c r="AH117" i="36" s="1"/>
  <c r="AI117" i="36" a="1"/>
  <c r="AI117" i="36" s="1"/>
  <c r="AG284" i="36" a="1"/>
  <c r="AG284" i="36" s="1"/>
  <c r="AI284" i="36" a="1"/>
  <c r="AI284" i="36" s="1"/>
  <c r="AH284" i="36" a="1"/>
  <c r="AH284" i="36" s="1"/>
  <c r="AI451" i="36" a="1"/>
  <c r="AI451" i="36" s="1"/>
  <c r="AH451" i="36" a="1"/>
  <c r="AH451" i="36" s="1"/>
  <c r="AG451" i="36" a="1"/>
  <c r="AG451" i="36" s="1"/>
  <c r="AI618" i="36" a="1"/>
  <c r="AI618" i="36" s="1"/>
  <c r="AG618" i="36" a="1"/>
  <c r="AG618" i="36" s="1"/>
  <c r="AH618" i="36" a="1"/>
  <c r="AH618" i="36" s="1"/>
  <c r="AG106" i="36" a="1"/>
  <c r="AG106" i="36" s="1"/>
  <c r="AI106" i="36" a="1"/>
  <c r="AI106" i="36" s="1"/>
  <c r="AH106" i="36" a="1"/>
  <c r="AH106" i="36" s="1"/>
  <c r="AI273" i="36" a="1"/>
  <c r="AI273" i="36" s="1"/>
  <c r="AH273" i="36" a="1"/>
  <c r="AH273" i="36" s="1"/>
  <c r="AG273" i="36" a="1"/>
  <c r="AG273" i="36" s="1"/>
  <c r="AG440" i="36" a="1"/>
  <c r="AG440" i="36" s="1"/>
  <c r="AI440" i="36" a="1"/>
  <c r="AI440" i="36" s="1"/>
  <c r="AH440" i="36" a="1"/>
  <c r="AH440" i="36" s="1"/>
  <c r="AI607" i="36" a="1"/>
  <c r="AI607" i="36" s="1"/>
  <c r="AH607" i="36" a="1"/>
  <c r="AH607" i="36" s="1"/>
  <c r="AG607" i="36" a="1"/>
  <c r="AG607" i="36" s="1"/>
  <c r="AI95" i="36" a="1"/>
  <c r="AI95" i="36" s="1"/>
  <c r="AG95" i="36" a="1"/>
  <c r="AG95" i="36" s="1"/>
  <c r="AH95" i="36" a="1"/>
  <c r="AH95" i="36" s="1"/>
  <c r="AG310" i="36" a="1"/>
  <c r="AG310" i="36" s="1"/>
  <c r="AH310" i="36" a="1"/>
  <c r="AH310" i="36" s="1"/>
  <c r="AI310" i="36" a="1"/>
  <c r="AI310" i="36" s="1"/>
  <c r="AI429" i="36" a="1"/>
  <c r="AI429" i="36" s="1"/>
  <c r="AG429" i="36" a="1"/>
  <c r="AG429" i="36" s="1"/>
  <c r="AH429" i="36" a="1"/>
  <c r="AH429" i="36" s="1"/>
  <c r="AI596" i="36" a="1"/>
  <c r="AI596" i="36" s="1"/>
  <c r="AH596" i="36" a="1"/>
  <c r="AH596" i="36" s="1"/>
  <c r="AG596" i="36" a="1"/>
  <c r="AG596" i="36" s="1"/>
  <c r="AI84" i="36" a="1"/>
  <c r="AI84" i="36" s="1"/>
  <c r="AG84" i="36" a="1"/>
  <c r="AG84" i="36" s="1"/>
  <c r="AH84" i="36" a="1"/>
  <c r="AH84" i="36" s="1"/>
  <c r="AG187" i="36" a="1"/>
  <c r="AG187" i="36" s="1"/>
  <c r="AI187" i="36" a="1"/>
  <c r="AI187" i="36" s="1"/>
  <c r="AH187" i="36" a="1"/>
  <c r="AH187" i="36" s="1"/>
  <c r="AH354" i="36" a="1"/>
  <c r="AH354" i="36" s="1"/>
  <c r="AI354" i="36" a="1"/>
  <c r="AI354" i="36" s="1"/>
  <c r="AG354" i="36" a="1"/>
  <c r="AG354" i="36" s="1"/>
  <c r="AH521" i="36" a="1"/>
  <c r="AH521" i="36" s="1"/>
  <c r="AI521" i="36" a="1"/>
  <c r="AI521" i="36" s="1"/>
  <c r="AG521" i="36" a="1"/>
  <c r="AG521" i="36" s="1"/>
  <c r="AI688" i="36" a="1"/>
  <c r="AI688" i="36" s="1"/>
  <c r="AG688" i="36" a="1"/>
  <c r="AG688" i="36" s="1"/>
  <c r="AH688" i="36" a="1"/>
  <c r="AH688" i="36" s="1"/>
  <c r="AH176" i="36" a="1"/>
  <c r="AH176" i="36" s="1"/>
  <c r="AI176" i="36" a="1"/>
  <c r="AI176" i="36" s="1"/>
  <c r="AG176" i="36" a="1"/>
  <c r="AG176" i="36" s="1"/>
  <c r="AH343" i="36" a="1"/>
  <c r="AH343" i="36" s="1"/>
  <c r="AG343" i="36" a="1"/>
  <c r="AG343" i="36" s="1"/>
  <c r="AI343" i="36" a="1"/>
  <c r="AI343" i="36" s="1"/>
  <c r="AH294" i="36" a="1"/>
  <c r="AH294" i="36" s="1"/>
  <c r="AG294" i="36" a="1"/>
  <c r="AG294" i="36" s="1"/>
  <c r="AI294" i="36" a="1"/>
  <c r="AI294" i="36" s="1"/>
  <c r="AG286" i="36" a="1"/>
  <c r="AG286" i="36" s="1"/>
  <c r="AH286" i="36" a="1"/>
  <c r="AH286" i="36" s="1"/>
  <c r="AI286" i="36" a="1"/>
  <c r="AI286" i="36" s="1"/>
  <c r="AI229" i="36" a="1"/>
  <c r="AI229" i="36" s="1"/>
  <c r="AG229" i="36" a="1"/>
  <c r="AG229" i="36" s="1"/>
  <c r="AH229" i="36" a="1"/>
  <c r="AH229" i="36" s="1"/>
  <c r="AH396" i="36" a="1"/>
  <c r="AH396" i="36" s="1"/>
  <c r="AG396" i="36" a="1"/>
  <c r="AG396" i="36" s="1"/>
  <c r="AI396" i="36" a="1"/>
  <c r="AI396" i="36" s="1"/>
  <c r="AI563" i="36" a="1"/>
  <c r="AI563" i="36" s="1"/>
  <c r="AH563" i="36" a="1"/>
  <c r="AH563" i="36" s="1"/>
  <c r="AG563" i="36" a="1"/>
  <c r="AG563" i="36" s="1"/>
  <c r="AH51" i="36" a="1"/>
  <c r="AH51" i="36" s="1"/>
  <c r="AI51" i="36" a="1"/>
  <c r="AI51" i="36" s="1"/>
  <c r="AG51" i="36" a="1"/>
  <c r="AG51" i="36" s="1"/>
  <c r="AI218" i="36" a="1"/>
  <c r="AI218" i="36" s="1"/>
  <c r="AH218" i="36" a="1"/>
  <c r="AH218" i="36" s="1"/>
  <c r="AG218" i="36" a="1"/>
  <c r="AG218" i="36" s="1"/>
  <c r="AI385" i="36" a="1"/>
  <c r="AI385" i="36" s="1"/>
  <c r="AH385" i="36" a="1"/>
  <c r="AH385" i="36" s="1"/>
  <c r="AG385" i="36" a="1"/>
  <c r="AG385" i="36" s="1"/>
  <c r="AH552" i="36" a="1"/>
  <c r="AH552" i="36" s="1"/>
  <c r="AG552" i="36" a="1"/>
  <c r="AG552" i="36" s="1"/>
  <c r="AI552" i="36" a="1"/>
  <c r="AI552" i="36" s="1"/>
  <c r="AI40" i="36" a="1"/>
  <c r="AI40" i="36" s="1"/>
  <c r="AH40" i="36" a="1"/>
  <c r="AH40" i="36" s="1"/>
  <c r="AG40" i="36" a="1"/>
  <c r="AG40" i="36" s="1"/>
  <c r="AI207" i="36" a="1"/>
  <c r="AI207" i="36" s="1"/>
  <c r="AG207" i="36" a="1"/>
  <c r="AG207" i="36" s="1"/>
  <c r="AH207" i="36" a="1"/>
  <c r="AH207" i="36" s="1"/>
  <c r="AG18" i="36" a="1"/>
  <c r="AG18" i="36" s="1"/>
  <c r="AH18" i="36" a="1"/>
  <c r="AH18" i="36" s="1"/>
  <c r="AI18" i="36" a="1"/>
  <c r="AI18" i="36" s="1"/>
  <c r="AG541" i="36" a="1"/>
  <c r="AG541" i="36" s="1"/>
  <c r="AI541" i="36" a="1"/>
  <c r="AI541" i="36" s="1"/>
  <c r="AH541" i="36" a="1"/>
  <c r="AH541" i="36" s="1"/>
  <c r="AG29" i="36" a="1"/>
  <c r="AG29" i="36" s="1"/>
  <c r="AI29" i="36" a="1"/>
  <c r="AI29" i="36" s="1"/>
  <c r="AH29" i="36" a="1"/>
  <c r="AH29" i="36" s="1"/>
  <c r="AH196" i="36" a="1"/>
  <c r="AH196" i="36" s="1"/>
  <c r="AI196" i="36" a="1"/>
  <c r="AI196" i="36" s="1"/>
  <c r="AG196" i="36" a="1"/>
  <c r="AG196" i="36" s="1"/>
  <c r="AG363" i="36" a="1"/>
  <c r="AG363" i="36" s="1"/>
  <c r="AH363" i="36" a="1"/>
  <c r="AH363" i="36" s="1"/>
  <c r="AI363" i="36" a="1"/>
  <c r="AI363" i="36" s="1"/>
  <c r="AH530" i="36" a="1"/>
  <c r="AH530" i="36" s="1"/>
  <c r="AI530" i="36" a="1"/>
  <c r="AI530" i="36" s="1"/>
  <c r="AG530" i="36" a="1"/>
  <c r="AG530" i="36" s="1"/>
  <c r="AG697" i="36" a="1"/>
  <c r="AG697" i="36" s="1"/>
  <c r="AI697" i="36" a="1"/>
  <c r="AI697" i="36" s="1"/>
  <c r="AH697" i="36" a="1"/>
  <c r="AH697" i="36" s="1"/>
  <c r="AI185" i="36" a="1"/>
  <c r="AI185" i="36" s="1"/>
  <c r="AH185" i="36" a="1"/>
  <c r="AH185" i="36" s="1"/>
  <c r="AG185" i="36" a="1"/>
  <c r="AG185" i="36" s="1"/>
  <c r="AG352" i="36" a="1"/>
  <c r="AG352" i="36" s="1"/>
  <c r="AH352" i="36" a="1"/>
  <c r="AH352" i="36" s="1"/>
  <c r="AI352" i="36" a="1"/>
  <c r="AI352" i="36" s="1"/>
  <c r="AI519" i="36" a="1"/>
  <c r="AI519" i="36" s="1"/>
  <c r="AG519" i="36" a="1"/>
  <c r="AG519" i="36" s="1"/>
  <c r="AH519" i="36" a="1"/>
  <c r="AH519" i="36" s="1"/>
  <c r="AG694" i="36" a="1"/>
  <c r="AG694" i="36" s="1"/>
  <c r="AH694" i="36" a="1"/>
  <c r="AH694" i="36" s="1"/>
  <c r="AI694" i="36" a="1"/>
  <c r="AI694" i="36" s="1"/>
  <c r="AG278" i="36" a="1"/>
  <c r="AG278" i="36" s="1"/>
  <c r="AI278" i="36" a="1"/>
  <c r="AI278" i="36" s="1"/>
  <c r="AH278" i="36" a="1"/>
  <c r="AH278" i="36" s="1"/>
  <c r="AI405" i="36" a="1"/>
  <c r="AI405" i="36" s="1"/>
  <c r="AH405" i="36" a="1"/>
  <c r="AH405" i="36" s="1"/>
  <c r="AG405" i="36" a="1"/>
  <c r="AG405" i="36" s="1"/>
  <c r="AH572" i="36" a="1"/>
  <c r="AH572" i="36" s="1"/>
  <c r="AI572" i="36" a="1"/>
  <c r="AI572" i="36" s="1"/>
  <c r="AG572" i="36" a="1"/>
  <c r="AG572" i="36" s="1"/>
  <c r="AI675" i="36" a="1"/>
  <c r="AI675" i="36" s="1"/>
  <c r="AG675" i="36" a="1"/>
  <c r="AG675" i="36" s="1"/>
  <c r="AH675" i="36" a="1"/>
  <c r="AH675" i="36" s="1"/>
  <c r="AI163" i="36" a="1"/>
  <c r="AI163" i="36" s="1"/>
  <c r="AG163" i="36" a="1"/>
  <c r="AG163" i="36" s="1"/>
  <c r="AH163" i="36" a="1"/>
  <c r="AH163" i="36" s="1"/>
  <c r="AH330" i="36" a="1"/>
  <c r="AH330" i="36" s="1"/>
  <c r="AG330" i="36" a="1"/>
  <c r="AG330" i="36" s="1"/>
  <c r="AI330" i="36" a="1"/>
  <c r="AI330" i="36" s="1"/>
  <c r="AI497" i="36" a="1"/>
  <c r="AI497" i="36" s="1"/>
  <c r="AG497" i="36" a="1"/>
  <c r="AG497" i="36" s="1"/>
  <c r="AH497" i="36" a="1"/>
  <c r="AH497" i="36" s="1"/>
  <c r="AH664" i="36" a="1"/>
  <c r="AH664" i="36" s="1"/>
  <c r="AG664" i="36" a="1"/>
  <c r="AG664" i="36" s="1"/>
  <c r="AI664" i="36" a="1"/>
  <c r="AI664" i="36" s="1"/>
  <c r="AG152" i="36" a="1"/>
  <c r="AG152" i="36" s="1"/>
  <c r="AI152" i="36" a="1"/>
  <c r="AI152" i="36" s="1"/>
  <c r="AH152" i="36" a="1"/>
  <c r="AH152" i="36" s="1"/>
  <c r="AG319" i="36" a="1"/>
  <c r="AG319" i="36" s="1"/>
  <c r="AI319" i="36" a="1"/>
  <c r="AI319" i="36" s="1"/>
  <c r="AH319" i="36" a="1"/>
  <c r="AH319" i="36" s="1"/>
  <c r="AH142" i="36" a="1"/>
  <c r="AH142" i="36" s="1"/>
  <c r="AI142" i="36" a="1"/>
  <c r="AI142" i="36" s="1"/>
  <c r="AG142" i="36" a="1"/>
  <c r="AG142" i="36" s="1"/>
  <c r="AH86" i="36" a="1"/>
  <c r="AH86" i="36" s="1"/>
  <c r="AG86" i="36" a="1"/>
  <c r="AG86" i="36" s="1"/>
  <c r="AI86" i="36" a="1"/>
  <c r="AI86" i="36" s="1"/>
  <c r="AI205" i="36" a="1"/>
  <c r="AI205" i="36" s="1"/>
  <c r="AH205" i="36" a="1"/>
  <c r="AH205" i="36" s="1"/>
  <c r="AG205" i="36" a="1"/>
  <c r="AG205" i="36" s="1"/>
  <c r="AG372" i="36" a="1"/>
  <c r="AG372" i="36" s="1"/>
  <c r="AH372" i="36" a="1"/>
  <c r="AH372" i="36" s="1"/>
  <c r="AI372" i="36" a="1"/>
  <c r="AI372" i="36" s="1"/>
  <c r="AG539" i="36" a="1"/>
  <c r="AG539" i="36" s="1"/>
  <c r="AI539" i="36" a="1"/>
  <c r="AI539" i="36" s="1"/>
  <c r="AH539" i="36" a="1"/>
  <c r="AH539" i="36" s="1"/>
  <c r="AH27" i="36" a="1"/>
  <c r="AH27" i="36" s="1"/>
  <c r="AG27" i="36" a="1"/>
  <c r="AG27" i="36" s="1"/>
  <c r="AI27" i="36" a="1"/>
  <c r="AI27" i="36" s="1"/>
  <c r="AG194" i="36" a="1"/>
  <c r="AG194" i="36" s="1"/>
  <c r="AH194" i="36" a="1"/>
  <c r="AH194" i="36" s="1"/>
  <c r="AI194" i="36" a="1"/>
  <c r="AI194" i="36" s="1"/>
  <c r="AI361" i="36" a="1"/>
  <c r="AI361" i="36" s="1"/>
  <c r="AH361" i="36" a="1"/>
  <c r="AH361" i="36" s="1"/>
  <c r="AG361" i="36" a="1"/>
  <c r="AG361" i="36" s="1"/>
  <c r="AH528" i="36" a="1"/>
  <c r="AH528" i="36" s="1"/>
  <c r="AI528" i="36" a="1"/>
  <c r="AI528" i="36" s="1"/>
  <c r="AG528" i="36" a="1"/>
  <c r="AG528" i="36" s="1"/>
  <c r="AG695" i="36" a="1"/>
  <c r="AG695" i="36" s="1"/>
  <c r="AH695" i="36" a="1"/>
  <c r="AH695" i="36" s="1"/>
  <c r="AI695" i="36" a="1"/>
  <c r="AI695" i="36" s="1"/>
  <c r="AH183" i="36" a="1"/>
  <c r="AH183" i="36" s="1"/>
  <c r="AG183" i="36" a="1"/>
  <c r="AG183" i="36" s="1"/>
  <c r="AI183" i="36" a="1"/>
  <c r="AI183" i="36" s="1"/>
  <c r="AH390" i="36" a="1"/>
  <c r="AH390" i="36" s="1"/>
  <c r="AG390" i="36" a="1"/>
  <c r="AG390" i="36" s="1"/>
  <c r="AI390" i="36" a="1"/>
  <c r="AI390" i="36" s="1"/>
  <c r="AH261" i="36" a="1"/>
  <c r="AH261" i="36" s="1"/>
  <c r="AI261" i="36" a="1"/>
  <c r="AI261" i="36" s="1"/>
  <c r="AG261" i="36" a="1"/>
  <c r="AG261" i="36" s="1"/>
  <c r="AI58" i="36" a="1"/>
  <c r="AI58" i="36" s="1"/>
  <c r="AH58" i="36" a="1"/>
  <c r="AH58" i="36" s="1"/>
  <c r="AG58" i="36" a="1"/>
  <c r="AG58" i="36" s="1"/>
  <c r="AH253" i="36" a="1"/>
  <c r="AH253" i="36" s="1"/>
  <c r="AI253" i="36" a="1"/>
  <c r="AI253" i="36" s="1"/>
  <c r="AG253" i="36" a="1"/>
  <c r="AG253" i="36" s="1"/>
  <c r="AH576" i="36" a="1"/>
  <c r="AH576" i="36" s="1"/>
  <c r="AI576" i="36" a="1"/>
  <c r="AI576" i="36" s="1"/>
  <c r="AG576" i="36" a="1"/>
  <c r="AG576" i="36" s="1"/>
  <c r="AG220" i="36" a="1"/>
  <c r="AG220" i="36" s="1"/>
  <c r="AI220" i="36" a="1"/>
  <c r="AI220" i="36" s="1"/>
  <c r="AH220" i="36" a="1"/>
  <c r="AH220" i="36" s="1"/>
  <c r="AH543" i="36" a="1"/>
  <c r="AH543" i="36" s="1"/>
  <c r="AG543" i="36" a="1"/>
  <c r="AG543" i="36" s="1"/>
  <c r="AI543" i="36" a="1"/>
  <c r="AI543" i="36" s="1"/>
  <c r="AH123" i="36" a="1"/>
  <c r="AH123" i="36" s="1"/>
  <c r="AG123" i="36" a="1"/>
  <c r="AG123" i="36" s="1"/>
  <c r="AI123" i="36" a="1"/>
  <c r="AI123" i="36" s="1"/>
  <c r="AI470" i="36" a="1"/>
  <c r="AI470" i="36" s="1"/>
  <c r="AH470" i="36" a="1"/>
  <c r="AH470" i="36" s="1"/>
  <c r="AG470" i="36" a="1"/>
  <c r="AG470" i="36" s="1"/>
  <c r="AG321" i="36" a="1"/>
  <c r="AG321" i="36" s="1"/>
  <c r="AH321" i="36" a="1"/>
  <c r="AH321" i="36" s="1"/>
  <c r="AI321" i="36" a="1"/>
  <c r="AI321" i="36" s="1"/>
  <c r="AI132" i="36" a="1"/>
  <c r="AI132" i="36" s="1"/>
  <c r="AH132" i="36" a="1"/>
  <c r="AH132" i="36" s="1"/>
  <c r="AG132" i="36" a="1"/>
  <c r="AG132" i="36" s="1"/>
  <c r="AH455" i="36" a="1"/>
  <c r="AH455" i="36" s="1"/>
  <c r="AI455" i="36" a="1"/>
  <c r="AI455" i="36" s="1"/>
  <c r="AG455" i="36" a="1"/>
  <c r="AG455" i="36" s="1"/>
  <c r="AI266" i="36" a="1"/>
  <c r="AI266" i="36" s="1"/>
  <c r="AG266" i="36" a="1"/>
  <c r="AG266" i="36" s="1"/>
  <c r="AH266" i="36" a="1"/>
  <c r="AH266" i="36" s="1"/>
  <c r="AG518" i="36" a="1"/>
  <c r="AG518" i="36" s="1"/>
  <c r="AH518" i="36" a="1"/>
  <c r="AH518" i="36" s="1"/>
  <c r="AI518" i="36" a="1"/>
  <c r="AI518" i="36" s="1"/>
  <c r="AG428" i="36" a="1"/>
  <c r="AG428" i="36" s="1"/>
  <c r="AI428" i="36" a="1"/>
  <c r="AI428" i="36" s="1"/>
  <c r="AH428" i="36" a="1"/>
  <c r="AH428" i="36" s="1"/>
  <c r="AH198" i="36" a="1"/>
  <c r="AH198" i="36" s="1"/>
  <c r="AI198" i="36" a="1"/>
  <c r="AI198" i="36" s="1"/>
  <c r="AG198" i="36" a="1"/>
  <c r="AG198" i="36" s="1"/>
  <c r="AH353" i="36" a="1"/>
  <c r="AH353" i="36" s="1"/>
  <c r="AI353" i="36" a="1"/>
  <c r="AI353" i="36" s="1"/>
  <c r="AG353" i="36" a="1"/>
  <c r="AG353" i="36" s="1"/>
  <c r="AH300" i="36" a="1"/>
  <c r="AH300" i="36" s="1"/>
  <c r="AI300" i="36" a="1"/>
  <c r="AI300" i="36" s="1"/>
  <c r="AG300" i="36" a="1"/>
  <c r="AG300" i="36" s="1"/>
  <c r="AI438" i="36" a="1"/>
  <c r="AI438" i="36" s="1"/>
  <c r="AG438" i="36" a="1"/>
  <c r="AG438" i="36" s="1"/>
  <c r="AH438" i="36" a="1"/>
  <c r="AH438" i="36" s="1"/>
  <c r="AH225" i="36" a="1"/>
  <c r="AH225" i="36" s="1"/>
  <c r="AI225" i="36" a="1"/>
  <c r="AI225" i="36" s="1"/>
  <c r="AG225" i="36" a="1"/>
  <c r="AG225" i="36" s="1"/>
  <c r="AH172" i="36" a="1"/>
  <c r="AH172" i="36" s="1"/>
  <c r="AI172" i="36" a="1"/>
  <c r="AI172" i="36" s="1"/>
  <c r="AG172" i="36" a="1"/>
  <c r="AG172" i="36" s="1"/>
  <c r="AH126" i="36" a="1"/>
  <c r="AH126" i="36" s="1"/>
  <c r="AI126" i="36" a="1"/>
  <c r="AI126" i="36" s="1"/>
  <c r="AG126" i="36" a="1"/>
  <c r="AG126" i="36" s="1"/>
  <c r="AG97" i="36" a="1"/>
  <c r="AG97" i="36" s="1"/>
  <c r="AH97" i="36" a="1"/>
  <c r="AH97" i="36" s="1"/>
  <c r="AI97" i="36" a="1"/>
  <c r="AI97" i="36" s="1"/>
  <c r="AI44" i="36" a="1"/>
  <c r="AI44" i="36" s="1"/>
  <c r="AH44" i="36" a="1"/>
  <c r="AH44" i="36" s="1"/>
  <c r="AG44" i="36" a="1"/>
  <c r="AG44" i="36" s="1"/>
  <c r="AG454" i="36" a="1"/>
  <c r="AG454" i="36" s="1"/>
  <c r="AH454" i="36" a="1"/>
  <c r="AH454" i="36" s="1"/>
  <c r="AI454" i="36" a="1"/>
  <c r="AI454" i="36" s="1"/>
  <c r="AG189" i="36" a="1"/>
  <c r="AG189" i="36" s="1"/>
  <c r="AI189" i="36" a="1"/>
  <c r="AI189" i="36" s="1"/>
  <c r="AH189" i="36" a="1"/>
  <c r="AH189" i="36" s="1"/>
  <c r="AG356" i="36" a="1"/>
  <c r="AG356" i="36" s="1"/>
  <c r="AI356" i="36" a="1"/>
  <c r="AI356" i="36" s="1"/>
  <c r="AH356" i="36" a="1"/>
  <c r="AH356" i="36" s="1"/>
  <c r="AI523" i="36" a="1"/>
  <c r="AI523" i="36" s="1"/>
  <c r="AH523" i="36" a="1"/>
  <c r="AH523" i="36" s="1"/>
  <c r="AG523" i="36" a="1"/>
  <c r="AG523" i="36" s="1"/>
  <c r="AI690" i="36" a="1"/>
  <c r="AI690" i="36" s="1"/>
  <c r="AG690" i="36" a="1"/>
  <c r="AG690" i="36" s="1"/>
  <c r="AH690" i="36" a="1"/>
  <c r="AH690" i="36" s="1"/>
  <c r="AG178" i="36" a="1"/>
  <c r="AG178" i="36" s="1"/>
  <c r="AH178" i="36" a="1"/>
  <c r="AH178" i="36" s="1"/>
  <c r="AI178" i="36" a="1"/>
  <c r="AI178" i="36" s="1"/>
  <c r="AI345" i="36" a="1"/>
  <c r="AI345" i="36" s="1"/>
  <c r="AG345" i="36" a="1"/>
  <c r="AG345" i="36" s="1"/>
  <c r="AH345" i="36" a="1"/>
  <c r="AH345" i="36" s="1"/>
  <c r="AH512" i="36" a="1"/>
  <c r="AH512" i="36" s="1"/>
  <c r="AG512" i="36" a="1"/>
  <c r="AG512" i="36" s="1"/>
  <c r="AI512" i="36" a="1"/>
  <c r="AI512" i="36" s="1"/>
  <c r="AI679" i="36" a="1"/>
  <c r="AI679" i="36" s="1"/>
  <c r="AG679" i="36" a="1"/>
  <c r="AG679" i="36" s="1"/>
  <c r="AH679" i="36" a="1"/>
  <c r="AH679" i="36" s="1"/>
  <c r="AG167" i="36" a="1"/>
  <c r="AG167" i="36" s="1"/>
  <c r="AI167" i="36" a="1"/>
  <c r="AI167" i="36" s="1"/>
  <c r="AH167" i="36" a="1"/>
  <c r="AH167" i="36" s="1"/>
  <c r="AI270" i="36" a="1"/>
  <c r="AI270" i="36" s="1"/>
  <c r="AG270" i="36" a="1"/>
  <c r="AG270" i="36" s="1"/>
  <c r="AH270" i="36" a="1"/>
  <c r="AH270" i="36" s="1"/>
  <c r="AG501" i="36" a="1"/>
  <c r="AG501" i="36" s="1"/>
  <c r="AH501" i="36" a="1"/>
  <c r="AH501" i="36" s="1"/>
  <c r="AI501" i="36" a="1"/>
  <c r="AI501" i="36" s="1"/>
  <c r="AG668" i="36" a="1"/>
  <c r="AG668" i="36" s="1"/>
  <c r="AI668" i="36" a="1"/>
  <c r="AI668" i="36" s="1"/>
  <c r="AH668" i="36" a="1"/>
  <c r="AH668" i="36" s="1"/>
  <c r="AG156" i="36" a="1"/>
  <c r="AG156" i="36" s="1"/>
  <c r="AI156" i="36" a="1"/>
  <c r="AI156" i="36" s="1"/>
  <c r="AH156" i="36" a="1"/>
  <c r="AH156" i="36" s="1"/>
  <c r="AG323" i="36" a="1"/>
  <c r="AG323" i="36" s="1"/>
  <c r="AI323" i="36" a="1"/>
  <c r="AI323" i="36" s="1"/>
  <c r="AH323" i="36" a="1"/>
  <c r="AH323" i="36" s="1"/>
  <c r="AI490" i="36" a="1"/>
  <c r="AI490" i="36" s="1"/>
  <c r="AH490" i="36" a="1"/>
  <c r="AH490" i="36" s="1"/>
  <c r="AG490" i="36" a="1"/>
  <c r="AG490" i="36" s="1"/>
  <c r="AI657" i="36" a="1"/>
  <c r="AI657" i="36" s="1"/>
  <c r="AH657" i="36" a="1"/>
  <c r="AH657" i="36" s="1"/>
  <c r="AG657" i="36" a="1"/>
  <c r="AG657" i="36" s="1"/>
  <c r="AI145" i="36" a="1"/>
  <c r="AI145" i="36" s="1"/>
  <c r="AG145" i="36" a="1"/>
  <c r="AG145" i="36" s="1"/>
  <c r="AH145" i="36" a="1"/>
  <c r="AH145" i="36" s="1"/>
  <c r="AI312" i="36" a="1"/>
  <c r="AI312" i="36" s="1"/>
  <c r="AH312" i="36" a="1"/>
  <c r="AH312" i="36" s="1"/>
  <c r="AG312" i="36" a="1"/>
  <c r="AG312" i="36" s="1"/>
  <c r="AH479" i="36" a="1"/>
  <c r="AH479" i="36" s="1"/>
  <c r="AG479" i="36" a="1"/>
  <c r="AG479" i="36" s="1"/>
  <c r="AI479" i="36" a="1"/>
  <c r="AI479" i="36" s="1"/>
  <c r="AH606" i="36" a="1"/>
  <c r="AH606" i="36" s="1"/>
  <c r="AG606" i="36" a="1"/>
  <c r="AG606" i="36" s="1"/>
  <c r="AI606" i="36" a="1"/>
  <c r="AI606" i="36" s="1"/>
  <c r="AI301" i="36" a="1"/>
  <c r="AI301" i="36" s="1"/>
  <c r="AH301" i="36" a="1"/>
  <c r="AH301" i="36" s="1"/>
  <c r="AG301" i="36" a="1"/>
  <c r="AG301" i="36" s="1"/>
  <c r="AH468" i="36" a="1"/>
  <c r="AH468" i="36" s="1"/>
  <c r="AG468" i="36" a="1"/>
  <c r="AG468" i="36" s="1"/>
  <c r="AI468" i="36" a="1"/>
  <c r="AI468" i="36" s="1"/>
  <c r="AG635" i="36" a="1"/>
  <c r="AG635" i="36" s="1"/>
  <c r="AI635" i="36" a="1"/>
  <c r="AI635" i="36" s="1"/>
  <c r="AH635" i="36" a="1"/>
  <c r="AH635" i="36" s="1"/>
  <c r="AH59" i="36" a="1"/>
  <c r="AH59" i="36" s="1"/>
  <c r="AG59" i="36" a="1"/>
  <c r="AG59" i="36" s="1"/>
  <c r="AI59" i="36" a="1"/>
  <c r="AI59" i="36" s="1"/>
  <c r="AG226" i="36" a="1"/>
  <c r="AG226" i="36" s="1"/>
  <c r="AI226" i="36" a="1"/>
  <c r="AI226" i="36" s="1"/>
  <c r="AH226" i="36" a="1"/>
  <c r="AH226" i="36" s="1"/>
  <c r="AG393" i="36" a="1"/>
  <c r="AG393" i="36" s="1"/>
  <c r="AH393" i="36" a="1"/>
  <c r="AH393" i="36" s="1"/>
  <c r="AI393" i="36" a="1"/>
  <c r="AI393" i="36" s="1"/>
  <c r="AH560" i="36" a="1"/>
  <c r="AH560" i="36" s="1"/>
  <c r="AG560" i="36" a="1"/>
  <c r="AG560" i="36" s="1"/>
  <c r="AI560" i="36" a="1"/>
  <c r="AI560" i="36" s="1"/>
  <c r="AH48" i="36" a="1"/>
  <c r="AH48" i="36" s="1"/>
  <c r="AI48" i="36" a="1"/>
  <c r="AI48" i="36" s="1"/>
  <c r="AG48" i="36" a="1"/>
  <c r="AG48" i="36" s="1"/>
  <c r="AI215" i="36" a="1"/>
  <c r="AI215" i="36" s="1"/>
  <c r="AH215" i="36" a="1"/>
  <c r="AH215" i="36" s="1"/>
  <c r="AG215" i="36" a="1"/>
  <c r="AG215" i="36" s="1"/>
  <c r="AH62" i="36" a="1"/>
  <c r="AH62" i="36" s="1"/>
  <c r="AI62" i="36" a="1"/>
  <c r="AI62" i="36" s="1"/>
  <c r="AG62" i="36" a="1"/>
  <c r="AG62" i="36" s="1"/>
  <c r="AH613" i="36" a="1"/>
  <c r="AH613" i="36" s="1"/>
  <c r="AI613" i="36" a="1"/>
  <c r="AI613" i="36" s="1"/>
  <c r="AG613" i="36" a="1"/>
  <c r="AG613" i="36" s="1"/>
  <c r="AH101" i="36" a="1"/>
  <c r="AH101" i="36" s="1"/>
  <c r="AI101" i="36" a="1"/>
  <c r="AI101" i="36" s="1"/>
  <c r="AG101" i="36" a="1"/>
  <c r="AG101" i="36" s="1"/>
  <c r="AI268" i="36" a="1"/>
  <c r="AI268" i="36" s="1"/>
  <c r="AH268" i="36" a="1"/>
  <c r="AH268" i="36" s="1"/>
  <c r="AG268" i="36" a="1"/>
  <c r="AG268" i="36" s="1"/>
  <c r="AG435" i="36" a="1"/>
  <c r="AG435" i="36" s="1"/>
  <c r="AH435" i="36" a="1"/>
  <c r="AH435" i="36" s="1"/>
  <c r="AI435" i="36" a="1"/>
  <c r="AI435" i="36" s="1"/>
  <c r="AG602" i="36" a="1"/>
  <c r="AG602" i="36" s="1"/>
  <c r="AH602" i="36" a="1"/>
  <c r="AH602" i="36" s="1"/>
  <c r="AI602" i="36" a="1"/>
  <c r="AI602" i="36" s="1"/>
  <c r="AG90" i="36" a="1"/>
  <c r="AG90" i="36" s="1"/>
  <c r="AI90" i="36" a="1"/>
  <c r="AI90" i="36" s="1"/>
  <c r="AH90" i="36" a="1"/>
  <c r="AH90" i="36" s="1"/>
  <c r="AI257" i="36" a="1"/>
  <c r="AI257" i="36" s="1"/>
  <c r="AG257" i="36" a="1"/>
  <c r="AG257" i="36" s="1"/>
  <c r="AH257" i="36" a="1"/>
  <c r="AH257" i="36" s="1"/>
  <c r="AI424" i="36" a="1"/>
  <c r="AI424" i="36" s="1"/>
  <c r="AG424" i="36" a="1"/>
  <c r="AG424" i="36" s="1"/>
  <c r="AH424" i="36" a="1"/>
  <c r="AH424" i="36" s="1"/>
  <c r="AH591" i="36" a="1"/>
  <c r="AH591" i="36" s="1"/>
  <c r="AG591" i="36" a="1"/>
  <c r="AG591" i="36" s="1"/>
  <c r="AI591" i="36" a="1"/>
  <c r="AI591" i="36" s="1"/>
  <c r="AG79" i="36" a="1"/>
  <c r="AG79" i="36" s="1"/>
  <c r="AH79" i="36" a="1"/>
  <c r="AH79" i="36" s="1"/>
  <c r="AI79" i="36" a="1"/>
  <c r="AI79" i="36" s="1"/>
  <c r="AG206" i="36" a="1"/>
  <c r="AG206" i="36" s="1"/>
  <c r="AH206" i="36" a="1"/>
  <c r="AH206" i="36" s="1"/>
  <c r="AI206" i="36" a="1"/>
  <c r="AI206" i="36" s="1"/>
  <c r="AI413" i="36" a="1"/>
  <c r="AI413" i="36" s="1"/>
  <c r="AG413" i="36" a="1"/>
  <c r="AG413" i="36" s="1"/>
  <c r="AH413" i="36" a="1"/>
  <c r="AH413" i="36" s="1"/>
  <c r="AH580" i="36" a="1"/>
  <c r="AH580" i="36" s="1"/>
  <c r="AG580" i="36" a="1"/>
  <c r="AG580" i="36" s="1"/>
  <c r="AI580" i="36" a="1"/>
  <c r="AI580" i="36" s="1"/>
  <c r="AH68" i="36" a="1"/>
  <c r="AH68" i="36" s="1"/>
  <c r="AI68" i="36" a="1"/>
  <c r="AI68" i="36" s="1"/>
  <c r="AG68" i="36" a="1"/>
  <c r="AG68" i="36" s="1"/>
  <c r="AG235" i="36" a="1"/>
  <c r="AG235" i="36" s="1"/>
  <c r="AI235" i="36" a="1"/>
  <c r="AI235" i="36" s="1"/>
  <c r="AH235" i="36" a="1"/>
  <c r="AH235" i="36" s="1"/>
  <c r="AG402" i="36" a="1"/>
  <c r="AG402" i="36" s="1"/>
  <c r="AI402" i="36" a="1"/>
  <c r="AI402" i="36" s="1"/>
  <c r="AH402" i="36" a="1"/>
  <c r="AH402" i="36" s="1"/>
  <c r="AG569" i="36" a="1"/>
  <c r="AG569" i="36" s="1"/>
  <c r="AI569" i="36" a="1"/>
  <c r="AI569" i="36" s="1"/>
  <c r="AH569" i="36" a="1"/>
  <c r="AH569" i="36" s="1"/>
  <c r="AI57" i="36" a="1"/>
  <c r="AI57" i="36" s="1"/>
  <c r="AH57" i="36" a="1"/>
  <c r="AH57" i="36" s="1"/>
  <c r="AG57" i="36" a="1"/>
  <c r="AG57" i="36" s="1"/>
  <c r="AH224" i="36" a="1"/>
  <c r="AH224" i="36" s="1"/>
  <c r="AI224" i="36" a="1"/>
  <c r="AI224" i="36" s="1"/>
  <c r="AG224" i="36" a="1"/>
  <c r="AG224" i="36" s="1"/>
  <c r="AG391" i="36" a="1"/>
  <c r="AG391" i="36" s="1"/>
  <c r="AH391" i="36" a="1"/>
  <c r="AH391" i="36" s="1"/>
  <c r="AI391" i="36" a="1"/>
  <c r="AI391" i="36" s="1"/>
  <c r="AI174" i="36" a="1"/>
  <c r="AI174" i="36" s="1"/>
  <c r="AG174" i="36" a="1"/>
  <c r="AG174" i="36" s="1"/>
  <c r="AH174" i="36" a="1"/>
  <c r="AH174" i="36" s="1"/>
  <c r="AG534" i="36" a="1"/>
  <c r="AG534" i="36" s="1"/>
  <c r="AI534" i="36" a="1"/>
  <c r="AI534" i="36" s="1"/>
  <c r="AH534" i="36" a="1"/>
  <c r="AH534" i="36" s="1"/>
  <c r="AG277" i="36" a="1"/>
  <c r="AG277" i="36" s="1"/>
  <c r="AH277" i="36" a="1"/>
  <c r="AH277" i="36" s="1"/>
  <c r="AI277" i="36" a="1"/>
  <c r="AI277" i="36" s="1"/>
  <c r="AI444" i="36" a="1"/>
  <c r="AI444" i="36" s="1"/>
  <c r="AG444" i="36" a="1"/>
  <c r="AG444" i="36" s="1"/>
  <c r="AH444" i="36" a="1"/>
  <c r="AH444" i="36" s="1"/>
  <c r="AG547" i="36" a="1"/>
  <c r="AG547" i="36" s="1"/>
  <c r="AI547" i="36" a="1"/>
  <c r="AI547" i="36" s="1"/>
  <c r="AH547" i="36" a="1"/>
  <c r="AH547" i="36" s="1"/>
  <c r="AI35" i="36" a="1"/>
  <c r="AI35" i="36" s="1"/>
  <c r="AG35" i="36" a="1"/>
  <c r="AG35" i="36" s="1"/>
  <c r="AH35" i="36" a="1"/>
  <c r="AH35" i="36" s="1"/>
  <c r="AH202" i="36" a="1"/>
  <c r="AH202" i="36" s="1"/>
  <c r="AI202" i="36" a="1"/>
  <c r="AI202" i="36" s="1"/>
  <c r="AG202" i="36" a="1"/>
  <c r="AG202" i="36" s="1"/>
  <c r="AH369" i="36" a="1"/>
  <c r="AH369" i="36" s="1"/>
  <c r="AI369" i="36" a="1"/>
  <c r="AI369" i="36" s="1"/>
  <c r="AG369" i="36" a="1"/>
  <c r="AG369" i="36" s="1"/>
  <c r="AH536" i="36" a="1"/>
  <c r="AH536" i="36" s="1"/>
  <c r="AI536" i="36" a="1"/>
  <c r="AI536" i="36" s="1"/>
  <c r="AG536" i="36" a="1"/>
  <c r="AG536" i="36" s="1"/>
  <c r="AI24" i="36" a="1"/>
  <c r="AI24" i="36" s="1"/>
  <c r="AH24" i="36" a="1"/>
  <c r="AH24" i="36" s="1"/>
  <c r="AG24" i="36" a="1"/>
  <c r="AG24" i="36" s="1"/>
  <c r="AG191" i="36" a="1"/>
  <c r="AG191" i="36" s="1"/>
  <c r="AH191" i="36" a="1"/>
  <c r="AH191" i="36" s="1"/>
  <c r="AI191" i="36" a="1"/>
  <c r="AI191" i="36" s="1"/>
  <c r="AG446" i="36" a="1"/>
  <c r="AG446" i="36" s="1"/>
  <c r="AH446" i="36" a="1"/>
  <c r="AH446" i="36" s="1"/>
  <c r="AI446" i="36" a="1"/>
  <c r="AI446" i="36" s="1"/>
  <c r="AG589" i="36" a="1"/>
  <c r="AG589" i="36" s="1"/>
  <c r="AH589" i="36" a="1"/>
  <c r="AH589" i="36" s="1"/>
  <c r="AI589" i="36" a="1"/>
  <c r="AI589" i="36" s="1"/>
  <c r="AI77" i="36" a="1"/>
  <c r="AI77" i="36" s="1"/>
  <c r="AH77" i="36" a="1"/>
  <c r="AH77" i="36" s="1"/>
  <c r="AG77" i="36" a="1"/>
  <c r="AG77" i="36" s="1"/>
  <c r="AG244" i="36" a="1"/>
  <c r="AG244" i="36" s="1"/>
  <c r="AH244" i="36" a="1"/>
  <c r="AH244" i="36" s="1"/>
  <c r="AI244" i="36" a="1"/>
  <c r="AI244" i="36" s="1"/>
  <c r="AH411" i="36" a="1"/>
  <c r="AH411" i="36" s="1"/>
  <c r="AI411" i="36" a="1"/>
  <c r="AI411" i="36" s="1"/>
  <c r="AG411" i="36" a="1"/>
  <c r="AG411" i="36" s="1"/>
  <c r="AH578" i="36" a="1"/>
  <c r="AH578" i="36" s="1"/>
  <c r="AI578" i="36" a="1"/>
  <c r="AI578" i="36" s="1"/>
  <c r="AG578" i="36" a="1"/>
  <c r="AG578" i="36" s="1"/>
  <c r="AG66" i="36" a="1"/>
  <c r="AG66" i="36" s="1"/>
  <c r="AH66" i="36" a="1"/>
  <c r="AH66" i="36" s="1"/>
  <c r="AI66" i="36" a="1"/>
  <c r="AI66" i="36" s="1"/>
  <c r="AI233" i="36" a="1"/>
  <c r="AI233" i="36" s="1"/>
  <c r="AG233" i="36" a="1"/>
  <c r="AG233" i="36" s="1"/>
  <c r="AH233" i="36" a="1"/>
  <c r="AH233" i="36" s="1"/>
  <c r="AH400" i="36" a="1"/>
  <c r="AH400" i="36" s="1"/>
  <c r="AG400" i="36" a="1"/>
  <c r="AG400" i="36" s="1"/>
  <c r="AI400" i="36" a="1"/>
  <c r="AI400" i="36" s="1"/>
  <c r="AI567" i="36" a="1"/>
  <c r="AI567" i="36" s="1"/>
  <c r="AH567" i="36" a="1"/>
  <c r="AH567" i="36" s="1"/>
  <c r="AG567" i="36" a="1"/>
  <c r="AG567" i="36" s="1"/>
  <c r="AG55" i="36" a="1"/>
  <c r="AG55" i="36" s="1"/>
  <c r="AH55" i="36" a="1"/>
  <c r="AH55" i="36" s="1"/>
  <c r="AI55" i="36" a="1"/>
  <c r="AI55" i="36" s="1"/>
  <c r="AG22" i="36" a="1"/>
  <c r="AG22" i="36" s="1"/>
  <c r="AI22" i="36" a="1"/>
  <c r="AI22" i="36" s="1"/>
  <c r="AH22" i="36" a="1"/>
  <c r="AH22" i="36" s="1"/>
  <c r="AG239" i="36" a="1"/>
  <c r="AG239" i="36" s="1"/>
  <c r="AI239" i="36" a="1"/>
  <c r="AI239" i="36" s="1"/>
  <c r="AH239" i="36" a="1"/>
  <c r="AH239" i="36" s="1"/>
  <c r="AI638" i="36" a="1"/>
  <c r="AI638" i="36" s="1"/>
  <c r="AG638" i="36" a="1"/>
  <c r="AG638" i="36" s="1"/>
  <c r="AH638" i="36" a="1"/>
  <c r="AH638" i="36" s="1"/>
  <c r="AG75" i="36" a="1"/>
  <c r="AG75" i="36" s="1"/>
  <c r="AH75" i="36" a="1"/>
  <c r="AH75" i="36" s="1"/>
  <c r="AI75" i="36" a="1"/>
  <c r="AI75" i="36" s="1"/>
  <c r="AG158" i="36" a="1"/>
  <c r="AG158" i="36" s="1"/>
  <c r="AI158" i="36" a="1"/>
  <c r="AI158" i="36" s="1"/>
  <c r="AH158" i="36" a="1"/>
  <c r="AH158" i="36" s="1"/>
  <c r="AG42" i="36" a="1"/>
  <c r="AG42" i="36" s="1"/>
  <c r="AI42" i="36" a="1"/>
  <c r="AI42" i="36" s="1"/>
  <c r="AH42" i="36" a="1"/>
  <c r="AH42" i="36" s="1"/>
  <c r="AH365" i="36" a="1"/>
  <c r="AH365" i="36" s="1"/>
  <c r="AI365" i="36" a="1"/>
  <c r="AI365" i="36" s="1"/>
  <c r="AG365" i="36" a="1"/>
  <c r="AG365" i="36" s="1"/>
  <c r="AG624" i="36" a="1"/>
  <c r="AG624" i="36" s="1"/>
  <c r="AI624" i="36" a="1"/>
  <c r="AI624" i="36" s="1"/>
  <c r="AH624" i="36" a="1"/>
  <c r="AH624" i="36" s="1"/>
  <c r="AI165" i="36" a="1"/>
  <c r="AI165" i="36" s="1"/>
  <c r="AH165" i="36" a="1"/>
  <c r="AH165" i="36" s="1"/>
  <c r="AG165" i="36" a="1"/>
  <c r="AG165" i="36" s="1"/>
  <c r="AG143" i="36" a="1"/>
  <c r="AG143" i="36" s="1"/>
  <c r="AH143" i="36" a="1"/>
  <c r="AH143" i="36" s="1"/>
  <c r="AI143" i="36" a="1"/>
  <c r="AI143" i="36" s="1"/>
  <c r="AI633" i="36" a="1"/>
  <c r="AI633" i="36" s="1"/>
  <c r="AG633" i="36" a="1"/>
  <c r="AG633" i="36" s="1"/>
  <c r="AH633" i="36" a="1"/>
  <c r="AH633" i="36" s="1"/>
  <c r="AG341" i="36" a="1"/>
  <c r="AG341" i="36" s="1"/>
  <c r="AH341" i="36" a="1"/>
  <c r="AH341" i="36" s="1"/>
  <c r="AI341" i="36" a="1"/>
  <c r="AI341" i="36" s="1"/>
  <c r="AI600" i="36" a="1"/>
  <c r="AI600" i="36" s="1"/>
  <c r="AG600" i="36" a="1"/>
  <c r="AG600" i="36" s="1"/>
  <c r="AH600" i="36" a="1"/>
  <c r="AH600" i="36" s="1"/>
  <c r="AI464" i="36" a="1"/>
  <c r="AI464" i="36" s="1"/>
  <c r="AH464" i="36" a="1"/>
  <c r="AH464" i="36" s="1"/>
  <c r="AG464" i="36" a="1"/>
  <c r="AG464" i="36" s="1"/>
  <c r="AH693" i="36" a="1"/>
  <c r="AH693" i="36" s="1"/>
  <c r="AG693" i="36" a="1"/>
  <c r="AG693" i="36" s="1"/>
  <c r="AI693" i="36" a="1"/>
  <c r="AI693" i="36" s="1"/>
  <c r="AG595" i="36" a="1"/>
  <c r="AG595" i="36" s="1"/>
  <c r="AH595" i="36" a="1"/>
  <c r="AH595" i="36" s="1"/>
  <c r="AI595" i="36" a="1"/>
  <c r="AI595" i="36" s="1"/>
  <c r="AH147" i="36" a="1"/>
  <c r="AH147" i="36" s="1"/>
  <c r="AI147" i="36" a="1"/>
  <c r="AI147" i="36" s="1"/>
  <c r="AG147" i="36" a="1"/>
  <c r="AG147" i="36" s="1"/>
  <c r="AG520" i="36" a="1"/>
  <c r="AG520" i="36" s="1"/>
  <c r="AI520" i="36" a="1"/>
  <c r="AI520" i="36" s="1"/>
  <c r="AH520" i="36" a="1"/>
  <c r="AH520" i="36" s="1"/>
  <c r="AH467" i="36" a="1"/>
  <c r="AH467" i="36" s="1"/>
  <c r="AI467" i="36" a="1"/>
  <c r="AI467" i="36" s="1"/>
  <c r="AG467" i="36" a="1"/>
  <c r="AG467" i="36" s="1"/>
  <c r="AI314" i="36" a="1"/>
  <c r="AI314" i="36" s="1"/>
  <c r="AH314" i="36" a="1"/>
  <c r="AH314" i="36" s="1"/>
  <c r="AG314" i="36" a="1"/>
  <c r="AG314" i="36" s="1"/>
  <c r="AH392" i="36" a="1"/>
  <c r="AH392" i="36" s="1"/>
  <c r="AI392" i="36" a="1"/>
  <c r="AI392" i="36" s="1"/>
  <c r="AG392" i="36" a="1"/>
  <c r="AG392" i="36" s="1"/>
  <c r="AG339" i="36" a="1"/>
  <c r="AG339" i="36" s="1"/>
  <c r="AI339" i="36" a="1"/>
  <c r="AI339" i="36" s="1"/>
  <c r="AH339" i="36" a="1"/>
  <c r="AH339" i="36" s="1"/>
  <c r="AG648" i="36" a="1"/>
  <c r="AG648" i="36" s="1"/>
  <c r="AI648" i="36" a="1"/>
  <c r="AI648" i="36" s="1"/>
  <c r="AH648" i="36" a="1"/>
  <c r="AH648" i="36" s="1"/>
  <c r="AI264" i="36" a="1"/>
  <c r="AI264" i="36" s="1"/>
  <c r="AG264" i="36" a="1"/>
  <c r="AG264" i="36" s="1"/>
  <c r="AH264" i="36" a="1"/>
  <c r="AH264" i="36" s="1"/>
  <c r="AI211" i="36" a="1"/>
  <c r="AI211" i="36" s="1"/>
  <c r="AH211" i="36" a="1"/>
  <c r="AH211" i="36" s="1"/>
  <c r="AG211" i="36" a="1"/>
  <c r="AG211" i="36" s="1"/>
  <c r="AI637" i="36" a="1"/>
  <c r="AI637" i="36" s="1"/>
  <c r="AH637" i="36" a="1"/>
  <c r="AH637" i="36" s="1"/>
  <c r="AG637" i="36" a="1"/>
  <c r="AG637" i="36" s="1"/>
  <c r="AH125" i="36" a="1"/>
  <c r="AH125" i="36" s="1"/>
  <c r="AG125" i="36" a="1"/>
  <c r="AG125" i="36" s="1"/>
  <c r="AI125" i="36" a="1"/>
  <c r="AI125" i="36" s="1"/>
  <c r="AI292" i="36" a="1"/>
  <c r="AI292" i="36" s="1"/>
  <c r="AG292" i="36" a="1"/>
  <c r="AG292" i="36" s="1"/>
  <c r="AH292" i="36" a="1"/>
  <c r="AH292" i="36" s="1"/>
  <c r="AH459" i="36" a="1"/>
  <c r="AH459" i="36" s="1"/>
  <c r="AI459" i="36" a="1"/>
  <c r="AI459" i="36" s="1"/>
  <c r="AG459" i="36" a="1"/>
  <c r="AG459" i="36" s="1"/>
  <c r="AI626" i="36" a="1"/>
  <c r="AI626" i="36" s="1"/>
  <c r="AH626" i="36" a="1"/>
  <c r="AH626" i="36" s="1"/>
  <c r="AG626" i="36" a="1"/>
  <c r="AG626" i="36" s="1"/>
  <c r="AG114" i="36" a="1"/>
  <c r="AG114" i="36" s="1"/>
  <c r="AI114" i="36" a="1"/>
  <c r="AI114" i="36" s="1"/>
  <c r="AH114" i="36" a="1"/>
  <c r="AH114" i="36" s="1"/>
  <c r="AG281" i="36" a="1"/>
  <c r="AG281" i="36" s="1"/>
  <c r="AH281" i="36" a="1"/>
  <c r="AH281" i="36" s="1"/>
  <c r="AI281" i="36" a="1"/>
  <c r="AI281" i="36" s="1"/>
  <c r="AI448" i="36" a="1"/>
  <c r="AI448" i="36" s="1"/>
  <c r="AH448" i="36" a="1"/>
  <c r="AH448" i="36" s="1"/>
  <c r="AG448" i="36" a="1"/>
  <c r="AG448" i="36" s="1"/>
  <c r="AH615" i="36" a="1"/>
  <c r="AH615" i="36" s="1"/>
  <c r="AG615" i="36" a="1"/>
  <c r="AG615" i="36" s="1"/>
  <c r="AI615" i="36" a="1"/>
  <c r="AI615" i="36" s="1"/>
  <c r="AH103" i="36" a="1"/>
  <c r="AH103" i="36" s="1"/>
  <c r="AI103" i="36" a="1"/>
  <c r="AI103" i="36" s="1"/>
  <c r="AG103" i="36" a="1"/>
  <c r="AG103" i="36" s="1"/>
  <c r="AH374" i="36" a="1"/>
  <c r="AH374" i="36" s="1"/>
  <c r="AG374" i="36" a="1"/>
  <c r="AG374" i="36" s="1"/>
  <c r="AI374" i="36" a="1"/>
  <c r="AI374" i="36" s="1"/>
  <c r="AI437" i="36" a="1"/>
  <c r="AI437" i="36" s="1"/>
  <c r="AH437" i="36" a="1"/>
  <c r="AH437" i="36" s="1"/>
  <c r="AG437" i="36" a="1"/>
  <c r="AG437" i="36" s="1"/>
  <c r="AH604" i="36" a="1"/>
  <c r="AH604" i="36" s="1"/>
  <c r="AI604" i="36" a="1"/>
  <c r="AI604" i="36" s="1"/>
  <c r="AG604" i="36" a="1"/>
  <c r="AG604" i="36" s="1"/>
  <c r="AH92" i="36" a="1"/>
  <c r="AH92" i="36" s="1"/>
  <c r="AI92" i="36" a="1"/>
  <c r="AI92" i="36" s="1"/>
  <c r="AG92" i="36" a="1"/>
  <c r="AG92" i="36" s="1"/>
  <c r="AI259" i="36" a="1"/>
  <c r="AI259" i="36" s="1"/>
  <c r="AH259" i="36" a="1"/>
  <c r="AH259" i="36" s="1"/>
  <c r="AG259" i="36" a="1"/>
  <c r="AG259" i="36" s="1"/>
  <c r="AI426" i="36" a="1"/>
  <c r="AI426" i="36" s="1"/>
  <c r="AG426" i="36" a="1"/>
  <c r="AG426" i="36" s="1"/>
  <c r="AH426" i="36" a="1"/>
  <c r="AH426" i="36" s="1"/>
  <c r="AG593" i="36" a="1"/>
  <c r="AG593" i="36" s="1"/>
  <c r="AI593" i="36" a="1"/>
  <c r="AI593" i="36" s="1"/>
  <c r="AH593" i="36" a="1"/>
  <c r="AH593" i="36" s="1"/>
  <c r="AH81" i="36" a="1"/>
  <c r="AH81" i="36" s="1"/>
  <c r="AG81" i="36" a="1"/>
  <c r="AG81" i="36" s="1"/>
  <c r="AI81" i="36" a="1"/>
  <c r="AI81" i="36" s="1"/>
  <c r="AH248" i="36" a="1"/>
  <c r="AH248" i="36" s="1"/>
  <c r="AI248" i="36" a="1"/>
  <c r="AI248" i="36" s="1"/>
  <c r="AG248" i="36" a="1"/>
  <c r="AG248" i="36" s="1"/>
  <c r="AH415" i="36" a="1"/>
  <c r="AH415" i="36" s="1"/>
  <c r="AI415" i="36" a="1"/>
  <c r="AI415" i="36" s="1"/>
  <c r="AG415" i="36" a="1"/>
  <c r="AG415" i="36" s="1"/>
  <c r="AH358" i="36" a="1"/>
  <c r="AH358" i="36" s="1"/>
  <c r="AG358" i="36" a="1"/>
  <c r="AG358" i="36" s="1"/>
  <c r="AI358" i="36" a="1"/>
  <c r="AI358" i="36" s="1"/>
  <c r="AG598" i="36" a="1"/>
  <c r="AG598" i="36" s="1"/>
  <c r="AH598" i="36" a="1"/>
  <c r="AH598" i="36" s="1"/>
  <c r="AI598" i="36" a="1"/>
  <c r="AI598" i="36" s="1"/>
  <c r="AI237" i="36" a="1"/>
  <c r="AI237" i="36" s="1"/>
  <c r="AG237" i="36" a="1"/>
  <c r="AG237" i="36" s="1"/>
  <c r="AH237" i="36" a="1"/>
  <c r="AH237" i="36" s="1"/>
  <c r="AI404" i="36" a="1"/>
  <c r="AI404" i="36" s="1"/>
  <c r="AH404" i="36" a="1"/>
  <c r="AH404" i="36" s="1"/>
  <c r="AG404" i="36" a="1"/>
  <c r="AG404" i="36" s="1"/>
  <c r="AH571" i="36" a="1"/>
  <c r="AH571" i="36" s="1"/>
  <c r="AG571" i="36" a="1"/>
  <c r="AG571" i="36" s="1"/>
  <c r="AI571" i="36" a="1"/>
  <c r="AI571" i="36" s="1"/>
  <c r="AI674" i="36" a="1"/>
  <c r="AI674" i="36" s="1"/>
  <c r="AH674" i="36" a="1"/>
  <c r="AH674" i="36" s="1"/>
  <c r="AG674" i="36" a="1"/>
  <c r="AG674" i="36" s="1"/>
  <c r="AG162" i="36" a="1"/>
  <c r="AG162" i="36" s="1"/>
  <c r="AI162" i="36" a="1"/>
  <c r="AI162" i="36" s="1"/>
  <c r="AH162" i="36" a="1"/>
  <c r="AH162" i="36" s="1"/>
  <c r="AH329" i="36" a="1"/>
  <c r="AH329" i="36" s="1"/>
  <c r="AI329" i="36" a="1"/>
  <c r="AI329" i="36" s="1"/>
  <c r="AG329" i="36" a="1"/>
  <c r="AG329" i="36" s="1"/>
  <c r="AG496" i="36" a="1"/>
  <c r="AG496" i="36" s="1"/>
  <c r="AH496" i="36" a="1"/>
  <c r="AH496" i="36" s="1"/>
  <c r="AI496" i="36" a="1"/>
  <c r="AI496" i="36" s="1"/>
  <c r="AH663" i="36" a="1"/>
  <c r="AH663" i="36" s="1"/>
  <c r="AI663" i="36" a="1"/>
  <c r="AI663" i="36" s="1"/>
  <c r="AG663" i="36" a="1"/>
  <c r="AG663" i="36" s="1"/>
  <c r="AG151" i="36" a="1"/>
  <c r="AG151" i="36" s="1"/>
  <c r="AI151" i="36" a="1"/>
  <c r="AI151" i="36" s="1"/>
  <c r="AH151" i="36" a="1"/>
  <c r="AH151" i="36" s="1"/>
  <c r="AG150" i="36" a="1"/>
  <c r="AG150" i="36" s="1"/>
  <c r="AH150" i="36" a="1"/>
  <c r="AH150" i="36" s="1"/>
  <c r="AI150" i="36" a="1"/>
  <c r="AI150" i="36" s="1"/>
  <c r="AH549" i="36" a="1"/>
  <c r="AH549" i="36" s="1"/>
  <c r="AG549" i="36" a="1"/>
  <c r="AG549" i="36" s="1"/>
  <c r="AI549" i="36" a="1"/>
  <c r="AI549" i="36" s="1"/>
  <c r="AG37" i="36" a="1"/>
  <c r="AG37" i="36" s="1"/>
  <c r="AI37" i="36" a="1"/>
  <c r="AI37" i="36" s="1"/>
  <c r="AH37" i="36" a="1"/>
  <c r="AH37" i="36" s="1"/>
  <c r="AI204" i="36" a="1"/>
  <c r="AI204" i="36" s="1"/>
  <c r="AH204" i="36" a="1"/>
  <c r="AH204" i="36" s="1"/>
  <c r="AG204" i="36" a="1"/>
  <c r="AG204" i="36" s="1"/>
  <c r="AH371" i="36" a="1"/>
  <c r="AH371" i="36" s="1"/>
  <c r="AI371" i="36" a="1"/>
  <c r="AI371" i="36" s="1"/>
  <c r="AG371" i="36" a="1"/>
  <c r="AG371" i="36" s="1"/>
  <c r="AH538" i="36" a="1"/>
  <c r="AH538" i="36" s="1"/>
  <c r="AG538" i="36" a="1"/>
  <c r="AG538" i="36" s="1"/>
  <c r="AI538" i="36" a="1"/>
  <c r="AI538" i="36" s="1"/>
  <c r="AH26" i="36" a="1"/>
  <c r="AH26" i="36" s="1"/>
  <c r="AG26" i="36" a="1"/>
  <c r="AG26" i="36" s="1"/>
  <c r="AI26" i="36" a="1"/>
  <c r="AI26" i="36" s="1"/>
  <c r="AI193" i="36" a="1"/>
  <c r="AI193" i="36" s="1"/>
  <c r="AG193" i="36" a="1"/>
  <c r="AG193" i="36" s="1"/>
  <c r="AH193" i="36" a="1"/>
  <c r="AH193" i="36" s="1"/>
  <c r="AI360" i="36" a="1"/>
  <c r="AI360" i="36" s="1"/>
  <c r="AG360" i="36" a="1"/>
  <c r="AG360" i="36" s="1"/>
  <c r="AH360" i="36" a="1"/>
  <c r="AH360" i="36" s="1"/>
  <c r="AG527" i="36" a="1"/>
  <c r="AG527" i="36" s="1"/>
  <c r="AI527" i="36" a="1"/>
  <c r="AI527" i="36" s="1"/>
  <c r="AH527" i="36" a="1"/>
  <c r="AH527" i="36" s="1"/>
  <c r="AH326" i="36" a="1"/>
  <c r="AH326" i="36" s="1"/>
  <c r="AG326" i="36" a="1"/>
  <c r="AG326" i="36" s="1"/>
  <c r="AI326" i="36" a="1"/>
  <c r="AI326" i="36" s="1"/>
  <c r="AG349" i="36" a="1"/>
  <c r="AG349" i="36" s="1"/>
  <c r="AI349" i="36" a="1"/>
  <c r="AI349" i="36" s="1"/>
  <c r="AH349" i="36" a="1"/>
  <c r="AH349" i="36" s="1"/>
  <c r="AH516" i="36" a="1"/>
  <c r="AH516" i="36" s="1"/>
  <c r="AI516" i="36" a="1"/>
  <c r="AI516" i="36" s="1"/>
  <c r="AG516" i="36" a="1"/>
  <c r="AG516" i="36" s="1"/>
  <c r="AI683" i="36" a="1"/>
  <c r="AI683" i="36" s="1"/>
  <c r="AG683" i="36" a="1"/>
  <c r="AG683" i="36" s="1"/>
  <c r="AH683" i="36" a="1"/>
  <c r="AH683" i="36" s="1"/>
  <c r="AI171" i="36" a="1"/>
  <c r="AI171" i="36" s="1"/>
  <c r="AH171" i="36" a="1"/>
  <c r="AH171" i="36" s="1"/>
  <c r="AG171" i="36" a="1"/>
  <c r="AG171" i="36" s="1"/>
  <c r="AG338" i="36" a="1"/>
  <c r="AG338" i="36" s="1"/>
  <c r="AH338" i="36" a="1"/>
  <c r="AH338" i="36" s="1"/>
  <c r="AI338" i="36" a="1"/>
  <c r="AI338" i="36" s="1"/>
  <c r="AG505" i="36" a="1"/>
  <c r="AG505" i="36" s="1"/>
  <c r="AH505" i="36" a="1"/>
  <c r="AH505" i="36" s="1"/>
  <c r="AI505" i="36" a="1"/>
  <c r="AI505" i="36" s="1"/>
  <c r="AH672" i="36" a="1"/>
  <c r="AH672" i="36" s="1"/>
  <c r="AI672" i="36" a="1"/>
  <c r="AI672" i="36" s="1"/>
  <c r="AG672" i="36" a="1"/>
  <c r="AG672" i="36" s="1"/>
  <c r="AG160" i="36" a="1"/>
  <c r="AG160" i="36" s="1"/>
  <c r="AI160" i="36" a="1"/>
  <c r="AI160" i="36" s="1"/>
  <c r="AH160" i="36" a="1"/>
  <c r="AH160" i="36" s="1"/>
  <c r="AI327" i="36" a="1"/>
  <c r="AI327" i="36" s="1"/>
  <c r="AG327" i="36" a="1"/>
  <c r="AG327" i="36" s="1"/>
  <c r="AH327" i="36" a="1"/>
  <c r="AH327" i="36" s="1"/>
  <c r="AH190" i="36" a="1"/>
  <c r="AH190" i="36" s="1"/>
  <c r="AG190" i="36" a="1"/>
  <c r="AG190" i="36" s="1"/>
  <c r="AI190" i="36" a="1"/>
  <c r="AI190" i="36" s="1"/>
  <c r="AH166" i="36" a="1"/>
  <c r="AH166" i="36" s="1"/>
  <c r="AG166" i="36" a="1"/>
  <c r="AG166" i="36" s="1"/>
  <c r="AI166" i="36" a="1"/>
  <c r="AI166" i="36" s="1"/>
  <c r="AG213" i="36" a="1"/>
  <c r="AG213" i="36" s="1"/>
  <c r="AH213" i="36" a="1"/>
  <c r="AH213" i="36" s="1"/>
  <c r="AI213" i="36" a="1"/>
  <c r="AI213" i="36" s="1"/>
  <c r="AI316" i="36" a="1"/>
  <c r="AI316" i="36" s="1"/>
  <c r="AH316" i="36" a="1"/>
  <c r="AH316" i="36" s="1"/>
  <c r="AG316" i="36" a="1"/>
  <c r="AG316" i="36" s="1"/>
  <c r="AI483" i="36" a="1"/>
  <c r="AI483" i="36" s="1"/>
  <c r="AH483" i="36" a="1"/>
  <c r="AH483" i="36" s="1"/>
  <c r="AG483" i="36" a="1"/>
  <c r="AG483" i="36" s="1"/>
  <c r="AH650" i="36" a="1"/>
  <c r="AH650" i="36" s="1"/>
  <c r="AI650" i="36" a="1"/>
  <c r="AI650" i="36" s="1"/>
  <c r="AG650" i="36" a="1"/>
  <c r="AG650" i="36" s="1"/>
  <c r="AI138" i="36" a="1"/>
  <c r="AI138" i="36" s="1"/>
  <c r="AG138" i="36" a="1"/>
  <c r="AG138" i="36" s="1"/>
  <c r="AH138" i="36" a="1"/>
  <c r="AH138" i="36" s="1"/>
  <c r="AI305" i="36" a="1"/>
  <c r="AI305" i="36" s="1"/>
  <c r="AH305" i="36" a="1"/>
  <c r="AH305" i="36" s="1"/>
  <c r="AG305" i="36" a="1"/>
  <c r="AG305" i="36" s="1"/>
  <c r="AG472" i="36" a="1"/>
  <c r="AG472" i="36" s="1"/>
  <c r="AH472" i="36" a="1"/>
  <c r="AH472" i="36" s="1"/>
  <c r="AI472" i="36" a="1"/>
  <c r="AI472" i="36" s="1"/>
  <c r="AG639" i="36" a="1"/>
  <c r="AG639" i="36" s="1"/>
  <c r="AI639" i="36" a="1"/>
  <c r="AI639" i="36" s="1"/>
  <c r="AH639" i="36" a="1"/>
  <c r="AH639" i="36" s="1"/>
  <c r="AG127" i="36" a="1"/>
  <c r="AG127" i="36" s="1"/>
  <c r="AH127" i="36" a="1"/>
  <c r="AH127" i="36" s="1"/>
  <c r="AI127" i="36" a="1"/>
  <c r="AI127" i="36" s="1"/>
  <c r="AI17" i="36" a="1"/>
  <c r="AI17" i="36" s="1"/>
  <c r="AG17" i="36" a="1"/>
  <c r="AG17" i="36" s="1"/>
  <c r="AH17" i="36" a="1"/>
  <c r="AH17" i="36" s="1"/>
  <c r="AI525" i="36" a="1"/>
  <c r="AI525" i="36" s="1"/>
  <c r="AH525" i="36" a="1"/>
  <c r="AH525" i="36" s="1"/>
  <c r="AG525" i="36" a="1"/>
  <c r="AG525" i="36" s="1"/>
  <c r="AI692" i="36" a="1"/>
  <c r="AI692" i="36" s="1"/>
  <c r="AG692" i="36" a="1"/>
  <c r="AG692" i="36" s="1"/>
  <c r="AH692" i="36" a="1"/>
  <c r="AH692" i="36" s="1"/>
  <c r="AG180" i="36" a="1"/>
  <c r="AG180" i="36" s="1"/>
  <c r="AI180" i="36" a="1"/>
  <c r="AI180" i="36" s="1"/>
  <c r="AH180" i="36" a="1"/>
  <c r="AH180" i="36" s="1"/>
  <c r="AI347" i="36" a="1"/>
  <c r="AI347" i="36" s="1"/>
  <c r="AG347" i="36" a="1"/>
  <c r="AG347" i="36" s="1"/>
  <c r="AH347" i="36" a="1"/>
  <c r="AH347" i="36" s="1"/>
  <c r="AG514" i="36" a="1"/>
  <c r="AG514" i="36" s="1"/>
  <c r="AI514" i="36" a="1"/>
  <c r="AI514" i="36" s="1"/>
  <c r="AH514" i="36" a="1"/>
  <c r="AH514" i="36" s="1"/>
  <c r="AH681" i="36" a="1"/>
  <c r="AH681" i="36" s="1"/>
  <c r="AG681" i="36" a="1"/>
  <c r="AG681" i="36" s="1"/>
  <c r="AI681" i="36" a="1"/>
  <c r="AI681" i="36" s="1"/>
  <c r="AI169" i="36" a="1"/>
  <c r="AI169" i="36" s="1"/>
  <c r="AH169" i="36" a="1"/>
  <c r="AH169" i="36" s="1"/>
  <c r="AG169" i="36" a="1"/>
  <c r="AG169" i="36" s="1"/>
  <c r="AG336" i="36" a="1"/>
  <c r="AG336" i="36" s="1"/>
  <c r="AH336" i="36" a="1"/>
  <c r="AH336" i="36" s="1"/>
  <c r="AI336" i="36" a="1"/>
  <c r="AI336" i="36" s="1"/>
  <c r="AG503" i="36" a="1"/>
  <c r="AG503" i="36" s="1"/>
  <c r="AH503" i="36" a="1"/>
  <c r="AH503" i="36" s="1"/>
  <c r="AI503" i="36" a="1"/>
  <c r="AI503" i="36" s="1"/>
  <c r="AI654" i="36" a="1"/>
  <c r="AI654" i="36" s="1"/>
  <c r="AG654" i="36" a="1"/>
  <c r="AG654" i="36" s="1"/>
  <c r="AH654" i="36" a="1"/>
  <c r="AH654" i="36" s="1"/>
  <c r="AI182" i="36" a="1"/>
  <c r="AI182" i="36" s="1"/>
  <c r="AH182" i="36" a="1"/>
  <c r="AH182" i="36" s="1"/>
  <c r="AG182" i="36" a="1"/>
  <c r="AG182" i="36" s="1"/>
  <c r="AI186" i="36" a="1"/>
  <c r="AI186" i="36" s="1"/>
  <c r="AH186" i="36" a="1"/>
  <c r="AH186" i="36" s="1"/>
  <c r="AG186" i="36" a="1"/>
  <c r="AG186" i="36" s="1"/>
  <c r="AI609" i="36" a="1"/>
  <c r="AI609" i="36" s="1"/>
  <c r="AG609" i="36" a="1"/>
  <c r="AG609" i="36" s="1"/>
  <c r="AH609" i="36" a="1"/>
  <c r="AH609" i="36" s="1"/>
  <c r="AG587" i="36" a="1"/>
  <c r="AG587" i="36" s="1"/>
  <c r="AI587" i="36" a="1"/>
  <c r="AI587" i="36" s="1"/>
  <c r="AH587" i="36" a="1"/>
  <c r="AH587" i="36" s="1"/>
  <c r="AG231" i="36" a="1"/>
  <c r="AG231" i="36" s="1"/>
  <c r="AI231" i="36" a="1"/>
  <c r="AI231" i="36" s="1"/>
  <c r="AH231" i="36" a="1"/>
  <c r="AH231" i="36" s="1"/>
  <c r="AH554" i="36" a="1"/>
  <c r="AH554" i="36" s="1"/>
  <c r="AG554" i="36" a="1"/>
  <c r="AG554" i="36" s="1"/>
  <c r="AI554" i="36" a="1"/>
  <c r="AI554" i="36" s="1"/>
  <c r="AI430" i="36" a="1"/>
  <c r="AI430" i="36" s="1"/>
  <c r="AG430" i="36" a="1"/>
  <c r="AG430" i="36" s="1"/>
  <c r="AH430" i="36" a="1"/>
  <c r="AH430" i="36" s="1"/>
  <c r="AH457" i="36" a="1"/>
  <c r="AH457" i="36" s="1"/>
  <c r="AG457" i="36" a="1"/>
  <c r="AG457" i="36" s="1"/>
  <c r="AI457" i="36" a="1"/>
  <c r="AI457" i="36" s="1"/>
  <c r="AG332" i="36" a="1"/>
  <c r="AG332" i="36" s="1"/>
  <c r="AI332" i="36" a="1"/>
  <c r="AI332" i="36" s="1"/>
  <c r="AH332" i="36" a="1"/>
  <c r="AH332" i="36" s="1"/>
  <c r="AH655" i="36" a="1"/>
  <c r="AH655" i="36" s="1"/>
  <c r="AI655" i="36" a="1"/>
  <c r="AI655" i="36" s="1"/>
  <c r="AG655" i="36" a="1"/>
  <c r="AG655" i="36" s="1"/>
  <c r="AG466" i="36" a="1"/>
  <c r="AG466" i="36" s="1"/>
  <c r="AH466" i="36" a="1"/>
  <c r="AH466" i="36" s="1"/>
  <c r="AI466" i="36" a="1"/>
  <c r="AI466" i="36" s="1"/>
  <c r="AI508" i="36" a="1"/>
  <c r="AI508" i="36" s="1"/>
  <c r="AG508" i="36" a="1"/>
  <c r="AG508" i="36" s="1"/>
  <c r="AH508" i="36" a="1"/>
  <c r="AH508" i="36" s="1"/>
  <c r="AI88" i="36" a="1"/>
  <c r="AI88" i="36" s="1"/>
  <c r="AH88" i="36" a="1"/>
  <c r="AH88" i="36" s="1"/>
  <c r="AG88" i="36" a="1"/>
  <c r="AG88" i="36" s="1"/>
  <c r="AH631" i="36" a="1"/>
  <c r="AH631" i="36" s="1"/>
  <c r="AG631" i="36" a="1"/>
  <c r="AG631" i="36" s="1"/>
  <c r="AI631" i="36" a="1"/>
  <c r="AI631" i="36" s="1"/>
  <c r="AI325" i="36" a="1"/>
  <c r="AI325" i="36" s="1"/>
  <c r="AH325" i="36" a="1"/>
  <c r="AH325" i="36" s="1"/>
  <c r="AG325" i="36" a="1"/>
  <c r="AG325" i="36" s="1"/>
  <c r="AG83" i="36" a="1"/>
  <c r="AG83" i="36" s="1"/>
  <c r="AH83" i="36" a="1"/>
  <c r="AH83" i="36" s="1"/>
  <c r="AI83" i="36" a="1"/>
  <c r="AI83" i="36" s="1"/>
  <c r="AI669" i="36" a="1"/>
  <c r="AI669" i="36" s="1"/>
  <c r="AG669" i="36" a="1"/>
  <c r="AG669" i="36" s="1"/>
  <c r="AH669" i="36" a="1"/>
  <c r="AH669" i="36" s="1"/>
  <c r="AI687" i="36" a="1"/>
  <c r="AI687" i="36" s="1"/>
  <c r="AG687" i="36" a="1"/>
  <c r="AG687" i="36" s="1"/>
  <c r="AH687" i="36" a="1"/>
  <c r="AH687" i="36" s="1"/>
  <c r="AI634" i="36" a="1"/>
  <c r="AI634" i="36" s="1"/>
  <c r="AG634" i="36" a="1"/>
  <c r="AG634" i="36" s="1"/>
  <c r="AH634" i="36" a="1"/>
  <c r="AH634" i="36" s="1"/>
  <c r="AG581" i="36" a="1"/>
  <c r="AG581" i="36" s="1"/>
  <c r="AI581" i="36" a="1"/>
  <c r="AI581" i="36" s="1"/>
  <c r="AH581" i="36" a="1"/>
  <c r="AH581" i="36" s="1"/>
  <c r="AG559" i="36" a="1"/>
  <c r="AG559" i="36" s="1"/>
  <c r="AI559" i="36" a="1"/>
  <c r="AI559" i="36" s="1"/>
  <c r="AH559" i="36" a="1"/>
  <c r="AH559" i="36" s="1"/>
  <c r="AI506" i="36" a="1"/>
  <c r="AI506" i="36" s="1"/>
  <c r="AG506" i="36" a="1"/>
  <c r="AG506" i="36" s="1"/>
  <c r="AH506" i="36" a="1"/>
  <c r="AH506" i="36" s="1"/>
  <c r="AI453" i="36" a="1"/>
  <c r="AI453" i="36" s="1"/>
  <c r="AH453" i="36" a="1"/>
  <c r="AH453" i="36" s="1"/>
  <c r="AG453" i="36" a="1"/>
  <c r="AG453" i="36" s="1"/>
  <c r="AI431" i="36" a="1"/>
  <c r="AI431" i="36" s="1"/>
  <c r="AH431" i="36" a="1"/>
  <c r="AH431" i="36" s="1"/>
  <c r="AG431" i="36" a="1"/>
  <c r="AG431" i="36" s="1"/>
  <c r="AI378" i="36" a="1"/>
  <c r="AI378" i="36" s="1"/>
  <c r="AG378" i="36" a="1"/>
  <c r="AG378" i="36" s="1"/>
  <c r="AH378" i="36" a="1"/>
  <c r="AH378" i="36" s="1"/>
  <c r="AI573" i="36" a="1"/>
  <c r="AI573" i="36" s="1"/>
  <c r="AG573" i="36" a="1"/>
  <c r="AG573" i="36" s="1"/>
  <c r="AH573" i="36" a="1"/>
  <c r="AH573" i="36" s="1"/>
  <c r="AH61" i="36" a="1"/>
  <c r="AH61" i="36" s="1"/>
  <c r="AG61" i="36" a="1"/>
  <c r="AG61" i="36" s="1"/>
  <c r="AI61" i="36" a="1"/>
  <c r="AI61" i="36" s="1"/>
  <c r="AG228" i="36" a="1"/>
  <c r="AG228" i="36" s="1"/>
  <c r="AI228" i="36" a="1"/>
  <c r="AI228" i="36" s="1"/>
  <c r="AH228" i="36" a="1"/>
  <c r="AH228" i="36" s="1"/>
  <c r="AG395" i="36" a="1"/>
  <c r="AG395" i="36" s="1"/>
  <c r="AH395" i="36" a="1"/>
  <c r="AH395" i="36" s="1"/>
  <c r="AI395" i="36" a="1"/>
  <c r="AI395" i="36" s="1"/>
  <c r="AG562" i="36" a="1"/>
  <c r="AG562" i="36" s="1"/>
  <c r="AH562" i="36" a="1"/>
  <c r="AH562" i="36" s="1"/>
  <c r="AI562" i="36" a="1"/>
  <c r="AI562" i="36" s="1"/>
  <c r="AI50" i="36" a="1"/>
  <c r="AI50" i="36" s="1"/>
  <c r="AH50" i="36" a="1"/>
  <c r="AH50" i="36" s="1"/>
  <c r="AG50" i="36" a="1"/>
  <c r="AG50" i="36" s="1"/>
  <c r="AG217" i="36" a="1"/>
  <c r="AG217" i="36" s="1"/>
  <c r="AH217" i="36" a="1"/>
  <c r="AH217" i="36" s="1"/>
  <c r="AI217" i="36" a="1"/>
  <c r="AI217" i="36" s="1"/>
  <c r="AI384" i="36" a="1"/>
  <c r="AI384" i="36" s="1"/>
  <c r="AG384" i="36" a="1"/>
  <c r="AG384" i="36" s="1"/>
  <c r="AH384" i="36" a="1"/>
  <c r="AH384" i="36" s="1"/>
  <c r="AI551" i="36" a="1"/>
  <c r="AI551" i="36" s="1"/>
  <c r="AG551" i="36" a="1"/>
  <c r="AG551" i="36" s="1"/>
  <c r="AH551" i="36" a="1"/>
  <c r="AH551" i="36" s="1"/>
  <c r="AH39" i="36" a="1"/>
  <c r="AH39" i="36" s="1"/>
  <c r="AG39" i="36" a="1"/>
  <c r="AG39" i="36" s="1"/>
  <c r="AI39" i="36" a="1"/>
  <c r="AI39" i="36" s="1"/>
  <c r="AI510" i="36" a="1"/>
  <c r="AI510" i="36" s="1"/>
  <c r="AH510" i="36" a="1"/>
  <c r="AH510" i="36" s="1"/>
  <c r="AG510" i="36" a="1"/>
  <c r="AG510" i="36" s="1"/>
  <c r="AG373" i="36" a="1"/>
  <c r="AG373" i="36" s="1"/>
  <c r="AI373" i="36" a="1"/>
  <c r="AI373" i="36" s="1"/>
  <c r="AH373" i="36" a="1"/>
  <c r="AH373" i="36" s="1"/>
  <c r="AH540" i="36" a="1"/>
  <c r="AH540" i="36" s="1"/>
  <c r="AI540" i="36" a="1"/>
  <c r="AI540" i="36" s="1"/>
  <c r="AG540" i="36" a="1"/>
  <c r="AG540" i="36" s="1"/>
  <c r="AH28" i="36" a="1"/>
  <c r="AH28" i="36" s="1"/>
  <c r="AI28" i="36" a="1"/>
  <c r="AI28" i="36" s="1"/>
  <c r="AG28" i="36" a="1"/>
  <c r="AG28" i="36" s="1"/>
  <c r="AG195" i="36" a="1"/>
  <c r="AG195" i="36" s="1"/>
  <c r="AI195" i="36" a="1"/>
  <c r="AI195" i="36" s="1"/>
  <c r="AH195" i="36" a="1"/>
  <c r="AH195" i="36" s="1"/>
  <c r="AH362" i="36" a="1"/>
  <c r="AH362" i="36" s="1"/>
  <c r="AG362" i="36" a="1"/>
  <c r="AG362" i="36" s="1"/>
  <c r="AI362" i="36" a="1"/>
  <c r="AI362" i="36" s="1"/>
  <c r="AG529" i="36" a="1"/>
  <c r="AG529" i="36" s="1"/>
  <c r="AH529" i="36" a="1"/>
  <c r="AH529" i="36" s="1"/>
  <c r="AI529" i="36" a="1"/>
  <c r="AI529" i="36" s="1"/>
  <c r="AI696" i="36" a="1"/>
  <c r="AI696" i="36" s="1"/>
  <c r="AH696" i="36" a="1"/>
  <c r="AH696" i="36" s="1"/>
  <c r="AG696" i="36" a="1"/>
  <c r="AG696" i="36" s="1"/>
  <c r="AH184" i="36" a="1"/>
  <c r="AH184" i="36" s="1"/>
  <c r="AG184" i="36" a="1"/>
  <c r="AG184" i="36" s="1"/>
  <c r="AI184" i="36" a="1"/>
  <c r="AI184" i="36" s="1"/>
  <c r="AG351" i="36" a="1"/>
  <c r="AG351" i="36" s="1"/>
  <c r="AH351" i="36" a="1"/>
  <c r="AH351" i="36" s="1"/>
  <c r="AI351" i="36" a="1"/>
  <c r="AI351" i="36" s="1"/>
  <c r="AG342" i="36" a="1"/>
  <c r="AG342" i="36" s="1"/>
  <c r="AH342" i="36" a="1"/>
  <c r="AH342" i="36" s="1"/>
  <c r="AI342" i="36" a="1"/>
  <c r="AI342" i="36" s="1"/>
  <c r="AI350" i="36" a="1"/>
  <c r="AI350" i="36" s="1"/>
  <c r="AH350" i="36" a="1"/>
  <c r="AH350" i="36" s="1"/>
  <c r="AG350" i="36" a="1"/>
  <c r="AG350" i="36" s="1"/>
  <c r="AG173" i="36" a="1"/>
  <c r="AG173" i="36" s="1"/>
  <c r="AI173" i="36" a="1"/>
  <c r="AI173" i="36" s="1"/>
  <c r="AH173" i="36" a="1"/>
  <c r="AH173" i="36" s="1"/>
  <c r="AI340" i="36" a="1"/>
  <c r="AI340" i="36" s="1"/>
  <c r="AG340" i="36" a="1"/>
  <c r="AG340" i="36" s="1"/>
  <c r="AH340" i="36" a="1"/>
  <c r="AH340" i="36" s="1"/>
  <c r="AI507" i="36" a="1"/>
  <c r="AI507" i="36" s="1"/>
  <c r="AH507" i="36" a="1"/>
  <c r="AH507" i="36" s="1"/>
  <c r="AG507" i="36" a="1"/>
  <c r="AG507" i="36" s="1"/>
  <c r="AI610" i="36" a="1"/>
  <c r="AI610" i="36" s="1"/>
  <c r="AH610" i="36" a="1"/>
  <c r="AH610" i="36" s="1"/>
  <c r="AG610" i="36" a="1"/>
  <c r="AG610" i="36" s="1"/>
  <c r="AH98" i="36" a="1"/>
  <c r="AH98" i="36" s="1"/>
  <c r="AI98" i="36" a="1"/>
  <c r="AI98" i="36" s="1"/>
  <c r="AG98" i="36" a="1"/>
  <c r="AG98" i="36" s="1"/>
  <c r="AI265" i="36" a="1"/>
  <c r="AI265" i="36" s="1"/>
  <c r="AH265" i="36" a="1"/>
  <c r="AH265" i="36" s="1"/>
  <c r="AG265" i="36" a="1"/>
  <c r="AG265" i="36" s="1"/>
  <c r="AH432" i="36" a="1"/>
  <c r="AH432" i="36" s="1"/>
  <c r="AG432" i="36" a="1"/>
  <c r="AG432" i="36" s="1"/>
  <c r="AI432" i="36" a="1"/>
  <c r="AI432" i="36" s="1"/>
  <c r="AH599" i="36" a="1"/>
  <c r="AH599" i="36" s="1"/>
  <c r="AI599" i="36" a="1"/>
  <c r="AI599" i="36" s="1"/>
  <c r="AG599" i="36" a="1"/>
  <c r="AG599" i="36" s="1"/>
  <c r="AG87" i="36" a="1"/>
  <c r="AG87" i="36" s="1"/>
  <c r="AI87" i="36" a="1"/>
  <c r="AI87" i="36" s="1"/>
  <c r="AH87" i="36" a="1"/>
  <c r="AH87" i="36" s="1"/>
  <c r="AH254" i="36" a="1"/>
  <c r="AH254" i="36" s="1"/>
  <c r="AG254" i="36" a="1"/>
  <c r="AG254" i="36" s="1"/>
  <c r="AI254" i="36" a="1"/>
  <c r="AI254" i="36" s="1"/>
  <c r="AG485" i="36" a="1"/>
  <c r="AG485" i="36" s="1"/>
  <c r="AH485" i="36" a="1"/>
  <c r="AH485" i="36" s="1"/>
  <c r="AI485" i="36" a="1"/>
  <c r="AI485" i="36" s="1"/>
  <c r="AI652" i="36" a="1"/>
  <c r="AI652" i="36" s="1"/>
  <c r="AG652" i="36" a="1"/>
  <c r="AG652" i="36" s="1"/>
  <c r="AH652" i="36" a="1"/>
  <c r="AH652" i="36" s="1"/>
  <c r="AG140" i="36" a="1"/>
  <c r="AG140" i="36" s="1"/>
  <c r="AI140" i="36" a="1"/>
  <c r="AI140" i="36" s="1"/>
  <c r="AH140" i="36" a="1"/>
  <c r="AH140" i="36" s="1"/>
  <c r="AI307" i="36" a="1"/>
  <c r="AI307" i="36" s="1"/>
  <c r="AH307" i="36" a="1"/>
  <c r="AH307" i="36" s="1"/>
  <c r="AG307" i="36" a="1"/>
  <c r="AG307" i="36" s="1"/>
  <c r="AH474" i="36" a="1"/>
  <c r="AH474" i="36" s="1"/>
  <c r="AG474" i="36" a="1"/>
  <c r="AG474" i="36" s="1"/>
  <c r="AI474" i="36" a="1"/>
  <c r="AI474" i="36" s="1"/>
  <c r="AG641" i="36" a="1"/>
  <c r="AG641" i="36" s="1"/>
  <c r="AH641" i="36" a="1"/>
  <c r="AH641" i="36" s="1"/>
  <c r="AI641" i="36" a="1"/>
  <c r="AI641" i="36" s="1"/>
  <c r="AG129" i="36" a="1"/>
  <c r="AG129" i="36" s="1"/>
  <c r="AI129" i="36" a="1"/>
  <c r="AI129" i="36" s="1"/>
  <c r="AH129" i="36" a="1"/>
  <c r="AH129" i="36" s="1"/>
  <c r="AH296" i="36" a="1"/>
  <c r="AH296" i="36" s="1"/>
  <c r="AI296" i="36" a="1"/>
  <c r="AI296" i="36" s="1"/>
  <c r="AG296" i="36" a="1"/>
  <c r="AG296" i="36" s="1"/>
  <c r="AI463" i="36" a="1"/>
  <c r="AI463" i="36" s="1"/>
  <c r="AH463" i="36" a="1"/>
  <c r="AH463" i="36" s="1"/>
  <c r="AG463" i="36" a="1"/>
  <c r="AG463" i="36" s="1"/>
  <c r="AI574" i="36" a="1"/>
  <c r="AI574" i="36" s="1"/>
  <c r="AH574" i="36" a="1"/>
  <c r="AH574" i="36" s="1"/>
  <c r="AG574" i="36" a="1"/>
  <c r="AG574" i="36" s="1"/>
  <c r="AG686" i="36" a="1"/>
  <c r="AG686" i="36" s="1"/>
  <c r="AI686" i="36" a="1"/>
  <c r="AI686" i="36" s="1"/>
  <c r="AH686" i="36" a="1"/>
  <c r="AH686" i="36" s="1"/>
  <c r="AH285" i="36" a="1"/>
  <c r="AH285" i="36" s="1"/>
  <c r="AG285" i="36" a="1"/>
  <c r="AG285" i="36" s="1"/>
  <c r="AI285" i="36" a="1"/>
  <c r="AI285" i="36" s="1"/>
  <c r="AH452" i="36" a="1"/>
  <c r="AH452" i="36" s="1"/>
  <c r="AG452" i="36" a="1"/>
  <c r="AG452" i="36" s="1"/>
  <c r="AI452" i="36" a="1"/>
  <c r="AI452" i="36" s="1"/>
  <c r="AG619" i="36" a="1"/>
  <c r="AG619" i="36" s="1"/>
  <c r="AH619" i="36" a="1"/>
  <c r="AH619" i="36" s="1"/>
  <c r="AI619" i="36" a="1"/>
  <c r="AI619" i="36" s="1"/>
  <c r="AG107" i="36" a="1"/>
  <c r="AG107" i="36" s="1"/>
  <c r="AH107" i="36" a="1"/>
  <c r="AH107" i="36" s="1"/>
  <c r="AI107" i="36" a="1"/>
  <c r="AI107" i="36" s="1"/>
  <c r="AI274" i="36" a="1"/>
  <c r="AI274" i="36" s="1"/>
  <c r="AH274" i="36" a="1"/>
  <c r="AH274" i="36" s="1"/>
  <c r="AG274" i="36" a="1"/>
  <c r="AG274" i="36" s="1"/>
  <c r="AH441" i="36" a="1"/>
  <c r="AH441" i="36" s="1"/>
  <c r="AG441" i="36" a="1"/>
  <c r="AG441" i="36" s="1"/>
  <c r="AI441" i="36" a="1"/>
  <c r="AI441" i="36" s="1"/>
  <c r="AG608" i="36" a="1"/>
  <c r="AG608" i="36" s="1"/>
  <c r="AH608" i="36" a="1"/>
  <c r="AH608" i="36" s="1"/>
  <c r="AI608" i="36" a="1"/>
  <c r="AI608" i="36" s="1"/>
  <c r="AG96" i="36" a="1"/>
  <c r="AG96" i="36" s="1"/>
  <c r="AI96" i="36" a="1"/>
  <c r="AI96" i="36" s="1"/>
  <c r="AH96" i="36" a="1"/>
  <c r="AH96" i="36" s="1"/>
  <c r="AH263" i="36" a="1"/>
  <c r="AH263" i="36" s="1"/>
  <c r="AI263" i="36" a="1"/>
  <c r="AI263" i="36" s="1"/>
  <c r="AG263" i="36" a="1"/>
  <c r="AG263" i="36" s="1"/>
  <c r="AG366" i="36" a="1"/>
  <c r="AG366" i="36" s="1"/>
  <c r="AI366" i="36" a="1"/>
  <c r="AI366" i="36" s="1"/>
  <c r="AH366" i="36" a="1"/>
  <c r="AH366" i="36" s="1"/>
  <c r="AH661" i="36" a="1"/>
  <c r="AH661" i="36" s="1"/>
  <c r="AG661" i="36" a="1"/>
  <c r="AG661" i="36" s="1"/>
  <c r="AI661" i="36" a="1"/>
  <c r="AI661" i="36" s="1"/>
  <c r="AI149" i="36" a="1"/>
  <c r="AI149" i="36" s="1"/>
  <c r="AH149" i="36" a="1"/>
  <c r="AH149" i="36" s="1"/>
  <c r="AG149" i="36" a="1"/>
  <c r="AG149" i="36" s="1"/>
  <c r="AI252" i="36" a="1"/>
  <c r="AI252" i="36" s="1"/>
  <c r="AG252" i="36" a="1"/>
  <c r="AG252" i="36" s="1"/>
  <c r="AH252" i="36" a="1"/>
  <c r="AH252" i="36" s="1"/>
  <c r="AG419" i="36" a="1"/>
  <c r="AG419" i="36" s="1"/>
  <c r="AH419" i="36" a="1"/>
  <c r="AH419" i="36" s="1"/>
  <c r="AI419" i="36" a="1"/>
  <c r="AI419" i="36" s="1"/>
  <c r="AI586" i="36" a="1"/>
  <c r="AI586" i="36" s="1"/>
  <c r="AH586" i="36" a="1"/>
  <c r="AH586" i="36" s="1"/>
  <c r="AG586" i="36" a="1"/>
  <c r="AG586" i="36" s="1"/>
  <c r="AH74" i="36" a="1"/>
  <c r="AH74" i="36" s="1"/>
  <c r="AI74" i="36" a="1"/>
  <c r="AI74" i="36" s="1"/>
  <c r="AG74" i="36" a="1"/>
  <c r="AG74" i="36" s="1"/>
  <c r="AH241" i="36" a="1"/>
  <c r="AH241" i="36" s="1"/>
  <c r="AG241" i="36" a="1"/>
  <c r="AG241" i="36" s="1"/>
  <c r="AI241" i="36" a="1"/>
  <c r="AI241" i="36" s="1"/>
  <c r="AI408" i="36" a="1"/>
  <c r="AI408" i="36" s="1"/>
  <c r="AH408" i="36" a="1"/>
  <c r="AH408" i="36" s="1"/>
  <c r="AG408" i="36" a="1"/>
  <c r="AG408" i="36" s="1"/>
  <c r="AG575" i="36" a="1"/>
  <c r="AG575" i="36" s="1"/>
  <c r="AI575" i="36" a="1"/>
  <c r="AI575" i="36" s="1"/>
  <c r="AH575" i="36" a="1"/>
  <c r="AH575" i="36" s="1"/>
  <c r="AI63" i="36" a="1"/>
  <c r="AI63" i="36" s="1"/>
  <c r="AH63" i="36" a="1"/>
  <c r="AH63" i="36" s="1"/>
  <c r="AG63" i="36" a="1"/>
  <c r="AG63" i="36" s="1"/>
  <c r="AI78" i="36" a="1"/>
  <c r="AI78" i="36" s="1"/>
  <c r="AG78" i="36" a="1"/>
  <c r="AG78" i="36" s="1"/>
  <c r="AH78" i="36" a="1"/>
  <c r="AH78" i="36" s="1"/>
  <c r="AI461" i="36" a="1"/>
  <c r="AI461" i="36" s="1"/>
  <c r="AH461" i="36" a="1"/>
  <c r="AH461" i="36" s="1"/>
  <c r="AG461" i="36" a="1"/>
  <c r="AG461" i="36" s="1"/>
  <c r="AG628" i="36" a="1"/>
  <c r="AG628" i="36" s="1"/>
  <c r="AH628" i="36" a="1"/>
  <c r="AH628" i="36" s="1"/>
  <c r="AI628" i="36" a="1"/>
  <c r="AI628" i="36" s="1"/>
  <c r="AI116" i="36" a="1"/>
  <c r="AI116" i="36" s="1"/>
  <c r="AG116" i="36" a="1"/>
  <c r="AG116" i="36" s="1"/>
  <c r="AH116" i="36" a="1"/>
  <c r="AH116" i="36" s="1"/>
  <c r="AH283" i="36" a="1"/>
  <c r="AH283" i="36" s="1"/>
  <c r="AG283" i="36" a="1"/>
  <c r="AG283" i="36" s="1"/>
  <c r="AI283" i="36" a="1"/>
  <c r="AI283" i="36" s="1"/>
  <c r="AH450" i="36" a="1"/>
  <c r="AH450" i="36" s="1"/>
  <c r="AI450" i="36" a="1"/>
  <c r="AI450" i="36" s="1"/>
  <c r="AG450" i="36" a="1"/>
  <c r="AG450" i="36" s="1"/>
  <c r="AI617" i="36" a="1"/>
  <c r="AI617" i="36" s="1"/>
  <c r="AG617" i="36" a="1"/>
  <c r="AG617" i="36" s="1"/>
  <c r="AH617" i="36" a="1"/>
  <c r="AH617" i="36" s="1"/>
  <c r="AG105" i="36" a="1"/>
  <c r="AG105" i="36" s="1"/>
  <c r="AI105" i="36" a="1"/>
  <c r="AI105" i="36" s="1"/>
  <c r="AH105" i="36" a="1"/>
  <c r="AH105" i="36" s="1"/>
  <c r="AI272" i="36" a="1"/>
  <c r="AI272" i="36" s="1"/>
  <c r="AG272" i="36" a="1"/>
  <c r="AG272" i="36" s="1"/>
  <c r="AH272" i="36" a="1"/>
  <c r="AH272" i="36" s="1"/>
  <c r="AH439" i="36" a="1"/>
  <c r="AH439" i="36" s="1"/>
  <c r="AG439" i="36" a="1"/>
  <c r="AG439" i="36" s="1"/>
  <c r="AI439" i="36" a="1"/>
  <c r="AI439" i="36" s="1"/>
  <c r="AG486" i="36" a="1"/>
  <c r="AG486" i="36" s="1"/>
  <c r="AH486" i="36" a="1"/>
  <c r="AH486" i="36" s="1"/>
  <c r="AI486" i="36" a="1"/>
  <c r="AI486" i="36" s="1"/>
  <c r="AH646" i="36" a="1"/>
  <c r="AH646" i="36" s="1"/>
  <c r="AG646" i="36" a="1"/>
  <c r="AG646" i="36" s="1"/>
  <c r="AI646" i="36" a="1"/>
  <c r="AI646" i="36" s="1"/>
  <c r="AH684" i="36" a="1"/>
  <c r="AH684" i="36" s="1"/>
  <c r="AG684" i="36" a="1"/>
  <c r="AG684" i="36" s="1"/>
  <c r="AI684" i="36" a="1"/>
  <c r="AI684" i="36" s="1"/>
  <c r="AG420" i="36" a="1"/>
  <c r="AG420" i="36" s="1"/>
  <c r="AH420" i="36" a="1"/>
  <c r="AH420" i="36" s="1"/>
  <c r="AI420" i="36" a="1"/>
  <c r="AI420" i="36" s="1"/>
  <c r="AH64" i="36" a="1"/>
  <c r="AH64" i="36" s="1"/>
  <c r="AI64" i="36" a="1"/>
  <c r="AI64" i="36" s="1"/>
  <c r="AG64" i="36" a="1"/>
  <c r="AG64" i="36" s="1"/>
  <c r="AI387" i="36" a="1"/>
  <c r="AI387" i="36" s="1"/>
  <c r="AH387" i="36" a="1"/>
  <c r="AH387" i="36" s="1"/>
  <c r="AG387" i="36" a="1"/>
  <c r="AG387" i="36" s="1"/>
  <c r="AG31" i="36" a="1"/>
  <c r="AG31" i="36" s="1"/>
  <c r="AI31" i="36" a="1"/>
  <c r="AI31" i="36" s="1"/>
  <c r="AH31" i="36" a="1"/>
  <c r="AH31" i="36" s="1"/>
  <c r="AG290" i="36" a="1"/>
  <c r="AG290" i="36" s="1"/>
  <c r="AI290" i="36" a="1"/>
  <c r="AI290" i="36" s="1"/>
  <c r="AH290" i="36" a="1"/>
  <c r="AH290" i="36" s="1"/>
  <c r="AG677" i="36" a="1"/>
  <c r="AG677" i="36" s="1"/>
  <c r="AH677" i="36" a="1"/>
  <c r="AH677" i="36" s="1"/>
  <c r="AI677" i="36" a="1"/>
  <c r="AI677" i="36" s="1"/>
  <c r="AG488" i="36" a="1"/>
  <c r="AG488" i="36" s="1"/>
  <c r="AI488" i="36" a="1"/>
  <c r="AI488" i="36" s="1"/>
  <c r="AH488" i="36" a="1"/>
  <c r="AH488" i="36" s="1"/>
  <c r="AI299" i="36" a="1"/>
  <c r="AI299" i="36" s="1"/>
  <c r="AG299" i="36" a="1"/>
  <c r="AG299" i="36" s="1"/>
  <c r="AH299" i="36" a="1"/>
  <c r="AH299" i="36" s="1"/>
  <c r="AH550" i="36" a="1"/>
  <c r="AH550" i="36" s="1"/>
  <c r="AI550" i="36" a="1"/>
  <c r="AI550" i="36" s="1"/>
  <c r="AG550" i="36" a="1"/>
  <c r="AG550" i="36" s="1"/>
  <c r="AI433" i="36" a="1"/>
  <c r="AI433" i="36" s="1"/>
  <c r="AG433" i="36" a="1"/>
  <c r="AG433" i="36" s="1"/>
  <c r="AH433" i="36" a="1"/>
  <c r="AH433" i="36" s="1"/>
  <c r="AI119" i="36" a="1"/>
  <c r="AI119" i="36" s="1"/>
  <c r="AG119" i="36" a="1"/>
  <c r="AG119" i="36" s="1"/>
  <c r="AH119" i="36" a="1"/>
  <c r="AH119" i="36" s="1"/>
  <c r="AI492" i="36" a="1"/>
  <c r="AI492" i="36" s="1"/>
  <c r="AH492" i="36" a="1"/>
  <c r="AH492" i="36" s="1"/>
  <c r="AG492" i="36" a="1"/>
  <c r="AG492" i="36" s="1"/>
  <c r="AH250" i="36" a="1"/>
  <c r="AH250" i="36" s="1"/>
  <c r="AI250" i="36" a="1"/>
  <c r="AI250" i="36" s="1"/>
  <c r="AG250" i="36" a="1"/>
  <c r="AG250" i="36" s="1"/>
  <c r="AH197" i="36" a="1"/>
  <c r="AH197" i="36" s="1"/>
  <c r="AG197" i="36" a="1"/>
  <c r="AG197" i="36" s="1"/>
  <c r="AI197" i="36" a="1"/>
  <c r="AI197" i="36" s="1"/>
  <c r="AH175" i="36" a="1"/>
  <c r="AH175" i="36" s="1"/>
  <c r="AG175" i="36" a="1"/>
  <c r="AG175" i="36" s="1"/>
  <c r="AI175" i="36" a="1"/>
  <c r="AI175" i="36" s="1"/>
  <c r="AG122" i="36" a="1"/>
  <c r="AG122" i="36" s="1"/>
  <c r="AH122" i="36" a="1"/>
  <c r="AH122" i="36" s="1"/>
  <c r="AI122" i="36" a="1"/>
  <c r="AI122" i="36" s="1"/>
  <c r="AG69" i="36" a="1"/>
  <c r="AG69" i="36" s="1"/>
  <c r="AH69" i="36" a="1"/>
  <c r="AH69" i="36" s="1"/>
  <c r="AI69" i="36" a="1"/>
  <c r="AI69" i="36" s="1"/>
  <c r="AH47" i="36" a="1"/>
  <c r="AH47" i="36" s="1"/>
  <c r="AG47" i="36" a="1"/>
  <c r="AG47" i="36" s="1"/>
  <c r="AI47" i="36" a="1"/>
  <c r="AI47" i="36" s="1"/>
  <c r="AH673" i="36" a="1"/>
  <c r="AH673" i="36" s="1"/>
  <c r="AI673" i="36" a="1"/>
  <c r="AI673" i="36" s="1"/>
  <c r="AG673" i="36" a="1"/>
  <c r="AG673" i="36" s="1"/>
  <c r="AG620" i="36" a="1"/>
  <c r="AG620" i="36" s="1"/>
  <c r="AI620" i="36" a="1"/>
  <c r="AI620" i="36" s="1"/>
  <c r="AH620" i="36" a="1"/>
  <c r="AH620" i="36" s="1"/>
  <c r="AI462" i="36" a="1"/>
  <c r="AI462" i="36" s="1"/>
  <c r="AG462" i="36" a="1"/>
  <c r="AG462" i="36" s="1"/>
  <c r="AH462" i="36" a="1"/>
  <c r="AH462" i="36" s="1"/>
  <c r="AH545" i="36" a="1"/>
  <c r="AH545" i="36" s="1"/>
  <c r="AG545" i="36" a="1"/>
  <c r="AG545" i="36" s="1"/>
  <c r="AI545" i="36" a="1"/>
  <c r="AI545" i="36" s="1"/>
  <c r="AI509" i="36" a="1"/>
  <c r="AI509" i="36" s="1"/>
  <c r="AG509" i="36" a="1"/>
  <c r="AG509" i="36" s="1"/>
  <c r="AH509" i="36" a="1"/>
  <c r="AH509" i="36" s="1"/>
  <c r="AH676" i="36" a="1"/>
  <c r="AH676" i="36" s="1"/>
  <c r="AI676" i="36" a="1"/>
  <c r="AI676" i="36" s="1"/>
  <c r="AG676" i="36" a="1"/>
  <c r="AG676" i="36" s="1"/>
  <c r="AG164" i="36" a="1"/>
  <c r="AG164" i="36" s="1"/>
  <c r="AI164" i="36" a="1"/>
  <c r="AI164" i="36" s="1"/>
  <c r="AH164" i="36" a="1"/>
  <c r="AH164" i="36" s="1"/>
  <c r="AI331" i="36" a="1"/>
  <c r="AI331" i="36" s="1"/>
  <c r="AH331" i="36" a="1"/>
  <c r="AH331" i="36" s="1"/>
  <c r="AG331" i="36" a="1"/>
  <c r="AG331" i="36" s="1"/>
  <c r="AG498" i="36" a="1"/>
  <c r="AG498" i="36" s="1"/>
  <c r="AH498" i="36" a="1"/>
  <c r="AH498" i="36" s="1"/>
  <c r="AI498" i="36" a="1"/>
  <c r="AI498" i="36" s="1"/>
  <c r="AI665" i="36" a="1"/>
  <c r="AI665" i="36" s="1"/>
  <c r="AH665" i="36" a="1"/>
  <c r="AH665" i="36" s="1"/>
  <c r="AG665" i="36" a="1"/>
  <c r="AG665" i="36" s="1"/>
  <c r="AH153" i="36" a="1"/>
  <c r="AH153" i="36" s="1"/>
  <c r="AI153" i="36" a="1"/>
  <c r="AI153" i="36" s="1"/>
  <c r="AG153" i="36" a="1"/>
  <c r="AG153" i="36" s="1"/>
  <c r="AI320" i="36" a="1"/>
  <c r="AI320" i="36" s="1"/>
  <c r="AH320" i="36" a="1"/>
  <c r="AH320" i="36" s="1"/>
  <c r="AG320" i="36" a="1"/>
  <c r="AG320" i="36" s="1"/>
  <c r="AG487" i="36" a="1"/>
  <c r="AG487" i="36" s="1"/>
  <c r="AH487" i="36" a="1"/>
  <c r="AH487" i="36" s="1"/>
  <c r="AI487" i="36" a="1"/>
  <c r="AI487" i="36" s="1"/>
  <c r="AG622" i="36" a="1"/>
  <c r="AG622" i="36" s="1"/>
  <c r="AH622" i="36" a="1"/>
  <c r="AH622" i="36" s="1"/>
  <c r="AI622" i="36" a="1"/>
  <c r="AI622" i="36" s="1"/>
  <c r="AI70" i="36" a="1"/>
  <c r="AI70" i="36" s="1"/>
  <c r="AG70" i="36" a="1"/>
  <c r="AG70" i="36" s="1"/>
  <c r="AH70" i="36" a="1"/>
  <c r="AH70" i="36" s="1"/>
  <c r="AH309" i="36" a="1"/>
  <c r="AH309" i="36" s="1"/>
  <c r="AI309" i="36" a="1"/>
  <c r="AI309" i="36" s="1"/>
  <c r="AG309" i="36" a="1"/>
  <c r="AG309" i="36" s="1"/>
  <c r="AG476" i="36" a="1"/>
  <c r="AG476" i="36" s="1"/>
  <c r="AI476" i="36" a="1"/>
  <c r="AI476" i="36" s="1"/>
  <c r="AH476" i="36" a="1"/>
  <c r="AH476" i="36" s="1"/>
  <c r="AH643" i="36" a="1"/>
  <c r="AH643" i="36" s="1"/>
  <c r="AG643" i="36" a="1"/>
  <c r="AG643" i="36" s="1"/>
  <c r="AI643" i="36" a="1"/>
  <c r="AI643" i="36" s="1"/>
  <c r="AG131" i="36" a="1"/>
  <c r="AG131" i="36" s="1"/>
  <c r="AH131" i="36" a="1"/>
  <c r="AH131" i="36" s="1"/>
  <c r="AI131" i="36" a="1"/>
  <c r="AI131" i="36" s="1"/>
  <c r="AH298" i="36" a="1"/>
  <c r="AH298" i="36" s="1"/>
  <c r="AG298" i="36" a="1"/>
  <c r="AG298" i="36" s="1"/>
  <c r="AI298" i="36" a="1"/>
  <c r="AI298" i="36" s="1"/>
  <c r="AI465" i="36" a="1"/>
  <c r="AI465" i="36" s="1"/>
  <c r="AH465" i="36" a="1"/>
  <c r="AH465" i="36" s="1"/>
  <c r="AG465" i="36" a="1"/>
  <c r="AG465" i="36" s="1"/>
  <c r="AI632" i="36" a="1"/>
  <c r="AI632" i="36" s="1"/>
  <c r="AG632" i="36" a="1"/>
  <c r="AG632" i="36" s="1"/>
  <c r="AH632" i="36" a="1"/>
  <c r="AH632" i="36" s="1"/>
  <c r="AG120" i="36" a="1"/>
  <c r="AG120" i="36" s="1"/>
  <c r="AI120" i="36" a="1"/>
  <c r="AI120" i="36" s="1"/>
  <c r="AH120" i="36" a="1"/>
  <c r="AH120" i="36" s="1"/>
  <c r="AH287" i="36" a="1"/>
  <c r="AH287" i="36" s="1"/>
  <c r="AI287" i="36" a="1"/>
  <c r="AI287" i="36" s="1"/>
  <c r="AG287" i="36" a="1"/>
  <c r="AG287" i="36" s="1"/>
  <c r="AG558" i="36" a="1"/>
  <c r="AG558" i="36" s="1"/>
  <c r="AH558" i="36" a="1"/>
  <c r="AH558" i="36" s="1"/>
  <c r="AI558" i="36" a="1"/>
  <c r="AI558" i="36" s="1"/>
  <c r="AH621" i="36" a="1"/>
  <c r="AH621" i="36" s="1"/>
  <c r="AI621" i="36" a="1"/>
  <c r="AI621" i="36" s="1"/>
  <c r="AG621" i="36" a="1"/>
  <c r="AG621" i="36" s="1"/>
  <c r="AI109" i="36" a="1"/>
  <c r="AI109" i="36" s="1"/>
  <c r="AG109" i="36" a="1"/>
  <c r="AG109" i="36" s="1"/>
  <c r="AH109" i="36" a="1"/>
  <c r="AH109" i="36" s="1"/>
  <c r="AG276" i="36" a="1"/>
  <c r="AG276" i="36" s="1"/>
  <c r="AI276" i="36" a="1"/>
  <c r="AI276" i="36" s="1"/>
  <c r="AH276" i="36" a="1"/>
  <c r="AH276" i="36" s="1"/>
  <c r="AI443" i="36" a="1"/>
  <c r="AI443" i="36" s="1"/>
  <c r="AG443" i="36" a="1"/>
  <c r="AG443" i="36" s="1"/>
  <c r="AH443" i="36" a="1"/>
  <c r="AH443" i="36" s="1"/>
  <c r="AG546" i="36" a="1"/>
  <c r="AG546" i="36" s="1"/>
  <c r="AI546" i="36" a="1"/>
  <c r="AI546" i="36" s="1"/>
  <c r="AH546" i="36" a="1"/>
  <c r="AH546" i="36" s="1"/>
  <c r="AG34" i="36" a="1"/>
  <c r="AG34" i="36" s="1"/>
  <c r="AI34" i="36" a="1"/>
  <c r="AI34" i="36" s="1"/>
  <c r="AH34" i="36" a="1"/>
  <c r="AH34" i="36" s="1"/>
  <c r="AG201" i="36" a="1"/>
  <c r="AG201" i="36" s="1"/>
  <c r="AI201" i="36" a="1"/>
  <c r="AI201" i="36" s="1"/>
  <c r="AH201" i="36" a="1"/>
  <c r="AH201" i="36" s="1"/>
  <c r="AI368" i="36" a="1"/>
  <c r="AI368" i="36" s="1"/>
  <c r="AG368" i="36" a="1"/>
  <c r="AG368" i="36" s="1"/>
  <c r="AH368" i="36" a="1"/>
  <c r="AH368" i="36" s="1"/>
  <c r="AH535" i="36" a="1"/>
  <c r="AH535" i="36" s="1"/>
  <c r="AG535" i="36" a="1"/>
  <c r="AG535" i="36" s="1"/>
  <c r="AI535" i="36" a="1"/>
  <c r="AI535" i="36" s="1"/>
  <c r="AI23" i="36" a="1"/>
  <c r="AI23" i="36" s="1"/>
  <c r="AG23" i="36" a="1"/>
  <c r="AG23" i="36" s="1"/>
  <c r="AH23" i="36" a="1"/>
  <c r="AH23" i="36" s="1"/>
  <c r="AH382" i="36" a="1"/>
  <c r="AH382" i="36" s="1"/>
  <c r="AI382" i="36" a="1"/>
  <c r="AI382" i="36" s="1"/>
  <c r="AG382" i="36" a="1"/>
  <c r="AG382" i="36" s="1"/>
  <c r="AI421" i="36" a="1"/>
  <c r="AI421" i="36" s="1"/>
  <c r="AH421" i="36" a="1"/>
  <c r="AH421" i="36" s="1"/>
  <c r="AG421" i="36" a="1"/>
  <c r="AG421" i="36" s="1"/>
  <c r="AI588" i="36" a="1"/>
  <c r="AI588" i="36" s="1"/>
  <c r="AH588" i="36" a="1"/>
  <c r="AH588" i="36" s="1"/>
  <c r="AG588" i="36" a="1"/>
  <c r="AG588" i="36" s="1"/>
  <c r="AI76" i="36" a="1"/>
  <c r="AI76" i="36" s="1"/>
  <c r="AH76" i="36" a="1"/>
  <c r="AH76" i="36" s="1"/>
  <c r="AG76" i="36" a="1"/>
  <c r="AG76" i="36" s="1"/>
  <c r="AH243" i="36" a="1"/>
  <c r="AH243" i="36" s="1"/>
  <c r="AG243" i="36" a="1"/>
  <c r="AG243" i="36" s="1"/>
  <c r="AI243" i="36" a="1"/>
  <c r="AI243" i="36" s="1"/>
  <c r="AI410" i="36" a="1"/>
  <c r="AI410" i="36" s="1"/>
  <c r="AG410" i="36" a="1"/>
  <c r="AG410" i="36" s="1"/>
  <c r="AH410" i="36" a="1"/>
  <c r="AH410" i="36" s="1"/>
  <c r="AG577" i="36" a="1"/>
  <c r="AG577" i="36" s="1"/>
  <c r="AH577" i="36" a="1"/>
  <c r="AH577" i="36" s="1"/>
  <c r="AI577" i="36" a="1"/>
  <c r="AI577" i="36" s="1"/>
  <c r="AH65" i="36" a="1"/>
  <c r="AH65" i="36" s="1"/>
  <c r="AI65" i="36" a="1"/>
  <c r="AI65" i="36" s="1"/>
  <c r="AG65" i="36" a="1"/>
  <c r="AG65" i="36" s="1"/>
  <c r="AH232" i="36" a="1"/>
  <c r="AH232" i="36" s="1"/>
  <c r="AG232" i="36" a="1"/>
  <c r="AG232" i="36" s="1"/>
  <c r="AI232" i="36" a="1"/>
  <c r="AI232" i="36" s="1"/>
  <c r="AH399" i="36" a="1"/>
  <c r="AH399" i="36" s="1"/>
  <c r="AI399" i="36" a="1"/>
  <c r="AI399" i="36" s="1"/>
  <c r="AG399" i="36" a="1"/>
  <c r="AG399" i="36" s="1"/>
  <c r="AG238" i="36" a="1"/>
  <c r="AG238" i="36" s="1"/>
  <c r="AH238" i="36" a="1"/>
  <c r="AH238" i="36" s="1"/>
  <c r="AI238" i="36" a="1"/>
  <c r="AI238" i="36" s="1"/>
  <c r="AG566" i="36" a="1"/>
  <c r="AG566" i="36" s="1"/>
  <c r="AH566" i="36" a="1"/>
  <c r="AH566" i="36" s="1"/>
  <c r="AI566" i="36" a="1"/>
  <c r="AI566" i="36" s="1"/>
  <c r="AH221" i="36" a="1"/>
  <c r="AH221" i="36" s="1"/>
  <c r="AG221" i="36" a="1"/>
  <c r="AG221" i="36" s="1"/>
  <c r="AI221" i="36" a="1"/>
  <c r="AI221" i="36" s="1"/>
  <c r="AI388" i="36" a="1"/>
  <c r="AI388" i="36" s="1"/>
  <c r="AG388" i="36" a="1"/>
  <c r="AG388" i="36" s="1"/>
  <c r="AH388" i="36" a="1"/>
  <c r="AH388" i="36" s="1"/>
  <c r="AG555" i="36" a="1"/>
  <c r="AG555" i="36" s="1"/>
  <c r="AI555" i="36" a="1"/>
  <c r="AI555" i="36" s="1"/>
  <c r="AH555" i="36" a="1"/>
  <c r="AH555" i="36" s="1"/>
  <c r="AG43" i="36" a="1"/>
  <c r="AG43" i="36" s="1"/>
  <c r="AI43" i="36" a="1"/>
  <c r="AI43" i="36" s="1"/>
  <c r="AH43" i="36" a="1"/>
  <c r="AH43" i="36" s="1"/>
  <c r="AH210" i="36" a="1"/>
  <c r="AH210" i="36" s="1"/>
  <c r="AG210" i="36" a="1"/>
  <c r="AG210" i="36" s="1"/>
  <c r="AI210" i="36" a="1"/>
  <c r="AI210" i="36" s="1"/>
  <c r="AG377" i="36" a="1"/>
  <c r="AG377" i="36" s="1"/>
  <c r="AI377" i="36" a="1"/>
  <c r="AI377" i="36" s="1"/>
  <c r="AH377" i="36" a="1"/>
  <c r="AH377" i="36" s="1"/>
  <c r="AH544" i="36" a="1"/>
  <c r="AH544" i="36" s="1"/>
  <c r="AI544" i="36" a="1"/>
  <c r="AI544" i="36" s="1"/>
  <c r="AG544" i="36" a="1"/>
  <c r="AG544" i="36" s="1"/>
  <c r="AG32" i="36" a="1"/>
  <c r="AG32" i="36" s="1"/>
  <c r="AI32" i="36" a="1"/>
  <c r="AI32" i="36" s="1"/>
  <c r="AH32" i="36" a="1"/>
  <c r="AH32" i="36" s="1"/>
  <c r="AI199" i="36" a="1"/>
  <c r="AI199" i="36" s="1"/>
  <c r="AG199" i="36" a="1"/>
  <c r="AG199" i="36" s="1"/>
  <c r="AH199" i="36" a="1"/>
  <c r="AH199" i="36" s="1"/>
  <c r="AG542" i="36" a="1"/>
  <c r="AG542" i="36" s="1"/>
  <c r="AH542" i="36" a="1"/>
  <c r="AH542" i="36" s="1"/>
  <c r="AI542" i="36" a="1"/>
  <c r="AI542" i="36" s="1"/>
  <c r="AI597" i="36" a="1"/>
  <c r="AI597" i="36" s="1"/>
  <c r="AH597" i="36" a="1"/>
  <c r="AH597" i="36" s="1"/>
  <c r="AG597" i="36" a="1"/>
  <c r="AG597" i="36" s="1"/>
  <c r="AG85" i="36" a="1"/>
  <c r="AG85" i="36" s="1"/>
  <c r="AI85" i="36" a="1"/>
  <c r="AI85" i="36" s="1"/>
  <c r="AH85" i="36" a="1"/>
  <c r="AH85" i="36" s="1"/>
  <c r="AG188" i="36" a="1"/>
  <c r="AG188" i="36" s="1"/>
  <c r="AI188" i="36" a="1"/>
  <c r="AI188" i="36" s="1"/>
  <c r="AH188" i="36" a="1"/>
  <c r="AH188" i="36" s="1"/>
  <c r="AG355" i="36" a="1"/>
  <c r="AG355" i="36" s="1"/>
  <c r="AH355" i="36" a="1"/>
  <c r="AH355" i="36" s="1"/>
  <c r="AI355" i="36" a="1"/>
  <c r="AI355" i="36" s="1"/>
  <c r="AH522" i="36" a="1"/>
  <c r="AH522" i="36" s="1"/>
  <c r="AG522" i="36" a="1"/>
  <c r="AG522" i="36" s="1"/>
  <c r="AI522" i="36" a="1"/>
  <c r="AI522" i="36" s="1"/>
  <c r="AG689" i="36" a="1"/>
  <c r="AG689" i="36" s="1"/>
  <c r="AI689" i="36" a="1"/>
  <c r="AI689" i="36" s="1"/>
  <c r="AH689" i="36" a="1"/>
  <c r="AH689" i="36" s="1"/>
  <c r="AH177" i="36" a="1"/>
  <c r="AH177" i="36" s="1"/>
  <c r="AI177" i="36" a="1"/>
  <c r="AI177" i="36" s="1"/>
  <c r="AG177" i="36" a="1"/>
  <c r="AG177" i="36" s="1"/>
  <c r="AH344" i="36" a="1"/>
  <c r="AH344" i="36" s="1"/>
  <c r="AI344" i="36" a="1"/>
  <c r="AI344" i="36" s="1"/>
  <c r="AG344" i="36" a="1"/>
  <c r="AG344" i="36" s="1"/>
  <c r="AI511" i="36" a="1"/>
  <c r="AI511" i="36" s="1"/>
  <c r="AG511" i="36" a="1"/>
  <c r="AG511" i="36" s="1"/>
  <c r="AH511" i="36" a="1"/>
  <c r="AH511" i="36" s="1"/>
  <c r="AH670" i="36" a="1"/>
  <c r="AH670" i="36" s="1"/>
  <c r="AG670" i="36" a="1"/>
  <c r="AG670" i="36" s="1"/>
  <c r="AI670" i="36" a="1"/>
  <c r="AI670" i="36" s="1"/>
  <c r="AG230" i="36" a="1"/>
  <c r="AG230" i="36" s="1"/>
  <c r="AI230" i="36" a="1"/>
  <c r="AI230" i="36" s="1"/>
  <c r="AH230" i="36" a="1"/>
  <c r="AH230" i="36" s="1"/>
  <c r="AG397" i="36" a="1"/>
  <c r="AG397" i="36" s="1"/>
  <c r="AI397" i="36" a="1"/>
  <c r="AI397" i="36" s="1"/>
  <c r="AH397" i="36" a="1"/>
  <c r="AH397" i="36" s="1"/>
  <c r="AH564" i="36" a="1"/>
  <c r="AH564" i="36" s="1"/>
  <c r="AI564" i="36" a="1"/>
  <c r="AI564" i="36" s="1"/>
  <c r="AG564" i="36" a="1"/>
  <c r="AG564" i="36" s="1"/>
  <c r="AI52" i="36" a="1"/>
  <c r="AI52" i="36" s="1"/>
  <c r="AH52" i="36" a="1"/>
  <c r="AH52" i="36" s="1"/>
  <c r="AG52" i="36" a="1"/>
  <c r="AG52" i="36" s="1"/>
  <c r="AI219" i="36" a="1"/>
  <c r="AI219" i="36" s="1"/>
  <c r="AG219" i="36" a="1"/>
  <c r="AG219" i="36" s="1"/>
  <c r="AH219" i="36" a="1"/>
  <c r="AH219" i="36" s="1"/>
  <c r="AH386" i="36" a="1"/>
  <c r="AH386" i="36" s="1"/>
  <c r="AG386" i="36" a="1"/>
  <c r="AG386" i="36" s="1"/>
  <c r="AI386" i="36" a="1"/>
  <c r="AI386" i="36" s="1"/>
  <c r="AG553" i="36" a="1"/>
  <c r="AG553" i="36" s="1"/>
  <c r="AI553" i="36" a="1"/>
  <c r="AI553" i="36" s="1"/>
  <c r="AH553" i="36" a="1"/>
  <c r="AH553" i="36" s="1"/>
  <c r="AI41" i="36" a="1"/>
  <c r="AI41" i="36" s="1"/>
  <c r="AG41" i="36" a="1"/>
  <c r="AG41" i="36" s="1"/>
  <c r="AH41" i="36" a="1"/>
  <c r="AH41" i="36" s="1"/>
  <c r="AG208" i="36" a="1"/>
  <c r="AG208" i="36" s="1"/>
  <c r="AH208" i="36" a="1"/>
  <c r="AH208" i="36" s="1"/>
  <c r="AI208" i="36" a="1"/>
  <c r="AI208" i="36" s="1"/>
  <c r="AG375" i="36" a="1"/>
  <c r="AG375" i="36" s="1"/>
  <c r="AH375" i="36" a="1"/>
  <c r="AH375" i="36" s="1"/>
  <c r="AI375" i="36" a="1"/>
  <c r="AI375" i="36" s="1"/>
  <c r="AG54" i="36" a="1"/>
  <c r="AG54" i="36" s="1"/>
  <c r="AI54" i="36" a="1"/>
  <c r="AI54" i="36" s="1"/>
  <c r="AH54" i="36" a="1"/>
  <c r="AH54" i="36" s="1"/>
  <c r="AI478" i="36" a="1"/>
  <c r="AI478" i="36" s="1"/>
  <c r="AG478" i="36" a="1"/>
  <c r="AG478" i="36" s="1"/>
  <c r="AH478" i="36" a="1"/>
  <c r="AH478" i="36" s="1"/>
  <c r="AH666" i="36" a="1"/>
  <c r="AH666" i="36" s="1"/>
  <c r="AG666" i="36" a="1"/>
  <c r="AG666" i="36" s="1"/>
  <c r="AI666" i="36" a="1"/>
  <c r="AI666" i="36" s="1"/>
  <c r="AI644" i="36" a="1"/>
  <c r="AI644" i="36" s="1"/>
  <c r="AG644" i="36" a="1"/>
  <c r="AG644" i="36" s="1"/>
  <c r="AH644" i="36" a="1"/>
  <c r="AH644" i="36" s="1"/>
  <c r="AH678" i="36" a="1"/>
  <c r="AH678" i="36" s="1"/>
  <c r="AI678" i="36" a="1"/>
  <c r="AI678" i="36" s="1"/>
  <c r="AG678" i="36" a="1"/>
  <c r="AG678" i="36" s="1"/>
  <c r="AI297" i="36" a="1"/>
  <c r="AI297" i="36" s="1"/>
  <c r="AG297" i="36" a="1"/>
  <c r="AG297" i="36" s="1"/>
  <c r="AH297" i="36" a="1"/>
  <c r="AH297" i="36" s="1"/>
  <c r="AG659" i="36" a="1"/>
  <c r="AG659" i="36" s="1"/>
  <c r="AH659" i="36" a="1"/>
  <c r="AH659" i="36" s="1"/>
  <c r="AI659" i="36" a="1"/>
  <c r="AI659" i="36" s="1"/>
  <c r="AG417" i="36" a="1"/>
  <c r="AG417" i="36" s="1"/>
  <c r="AH417" i="36" a="1"/>
  <c r="AH417" i="36" s="1"/>
  <c r="AI417" i="36" a="1"/>
  <c r="AI417" i="36" s="1"/>
  <c r="AG364" i="36" a="1"/>
  <c r="AG364" i="36" s="1"/>
  <c r="AI364" i="36" a="1"/>
  <c r="AI364" i="36" s="1"/>
  <c r="AH364" i="36" a="1"/>
  <c r="AH364" i="36" s="1"/>
  <c r="AG334" i="36" a="1"/>
  <c r="AG334" i="36" s="1"/>
  <c r="AI334" i="36" a="1"/>
  <c r="AI334" i="36" s="1"/>
  <c r="AH334" i="36" a="1"/>
  <c r="AH334" i="36" s="1"/>
  <c r="AG289" i="36" a="1"/>
  <c r="AG289" i="36" s="1"/>
  <c r="AH289" i="36" a="1"/>
  <c r="AH289" i="36" s="1"/>
  <c r="AI289" i="36" a="1"/>
  <c r="AI289" i="36" s="1"/>
  <c r="AH236" i="36" a="1"/>
  <c r="AH236" i="36" s="1"/>
  <c r="AG236" i="36" a="1"/>
  <c r="AG236" i="36" s="1"/>
  <c r="AI236" i="36" a="1"/>
  <c r="AI236" i="36" s="1"/>
  <c r="AH16" i="36" a="1"/>
  <c r="AH16" i="36" s="1"/>
  <c r="AG16" i="36" a="1"/>
  <c r="AG16" i="36" s="1"/>
  <c r="AI16" i="36" a="1"/>
  <c r="AI16" i="36" s="1"/>
  <c r="AI161" i="36" a="1"/>
  <c r="AI161" i="36" s="1"/>
  <c r="AG161" i="36" a="1"/>
  <c r="AG161" i="36" s="1"/>
  <c r="AH161" i="36" a="1"/>
  <c r="AH161" i="36" s="1"/>
  <c r="AG108" i="36" a="1"/>
  <c r="AG108" i="36" s="1"/>
  <c r="AH108" i="36" a="1"/>
  <c r="AH108" i="36" s="1"/>
  <c r="AI108" i="36" a="1"/>
  <c r="AI108" i="36" s="1"/>
  <c r="AG630" i="36" a="1"/>
  <c r="AG630" i="36" s="1"/>
  <c r="AI630" i="36" a="1"/>
  <c r="AI630" i="36" s="1"/>
  <c r="AH630" i="36" a="1"/>
  <c r="AH630" i="36" s="1"/>
  <c r="AG33" i="36" a="1"/>
  <c r="AG33" i="36" s="1"/>
  <c r="AH33" i="36" a="1"/>
  <c r="AH33" i="36" s="1"/>
  <c r="AI33" i="36" a="1"/>
  <c r="AI33" i="36" s="1"/>
  <c r="AI445" i="36" a="1"/>
  <c r="AI445" i="36" s="1"/>
  <c r="AH445" i="36" a="1"/>
  <c r="AH445" i="36" s="1"/>
  <c r="AG445" i="36" a="1"/>
  <c r="AG445" i="36" s="1"/>
  <c r="AH612" i="36" a="1"/>
  <c r="AH612" i="36" s="1"/>
  <c r="AI612" i="36" a="1"/>
  <c r="AI612" i="36" s="1"/>
  <c r="AG612" i="36" a="1"/>
  <c r="AG612" i="36" s="1"/>
  <c r="AG100" i="36" a="1"/>
  <c r="AG100" i="36" s="1"/>
  <c r="AI100" i="36" a="1"/>
  <c r="AI100" i="36" s="1"/>
  <c r="AH100" i="36" a="1"/>
  <c r="AH100" i="36" s="1"/>
  <c r="AG267" i="36" a="1"/>
  <c r="AG267" i="36" s="1"/>
  <c r="AI267" i="36" a="1"/>
  <c r="AI267" i="36" s="1"/>
  <c r="AH267" i="36" a="1"/>
  <c r="AH267" i="36" s="1"/>
  <c r="AG434" i="36" a="1"/>
  <c r="AG434" i="36" s="1"/>
  <c r="AH434" i="36" a="1"/>
  <c r="AH434" i="36" s="1"/>
  <c r="AI434" i="36" a="1"/>
  <c r="AI434" i="36" s="1"/>
  <c r="AI601" i="36" a="1"/>
  <c r="AI601" i="36" s="1"/>
  <c r="AH601" i="36" a="1"/>
  <c r="AH601" i="36" s="1"/>
  <c r="AG601" i="36" a="1"/>
  <c r="AG601" i="36" s="1"/>
  <c r="AI89" i="36" a="1"/>
  <c r="AI89" i="36" s="1"/>
  <c r="AH89" i="36" a="1"/>
  <c r="AH89" i="36" s="1"/>
  <c r="AG89" i="36" a="1"/>
  <c r="AG89" i="36" s="1"/>
  <c r="AH256" i="36" a="1"/>
  <c r="AH256" i="36" s="1"/>
  <c r="AI256" i="36" a="1"/>
  <c r="AI256" i="36" s="1"/>
  <c r="AG256" i="36" a="1"/>
  <c r="AG256" i="36" s="1"/>
  <c r="AI423" i="36" a="1"/>
  <c r="AI423" i="36" s="1"/>
  <c r="AG423" i="36" a="1"/>
  <c r="AG423" i="36" s="1"/>
  <c r="AH423" i="36" a="1"/>
  <c r="AH423" i="36" s="1"/>
  <c r="AH422" i="36" a="1"/>
  <c r="AH422" i="36" s="1"/>
  <c r="AG422" i="36" a="1"/>
  <c r="AG422" i="36" s="1"/>
  <c r="AI422" i="36" a="1"/>
  <c r="AI422" i="36" s="1"/>
  <c r="AI614" i="36" a="1"/>
  <c r="AI614" i="36" s="1"/>
  <c r="AG614" i="36" a="1"/>
  <c r="AG614" i="36" s="1"/>
  <c r="AH614" i="36" a="1"/>
  <c r="AH614" i="36" s="1"/>
  <c r="AI245" i="36" a="1"/>
  <c r="AI245" i="36" s="1"/>
  <c r="AH245" i="36" a="1"/>
  <c r="AH245" i="36" s="1"/>
  <c r="AG245" i="36" a="1"/>
  <c r="AG245" i="36" s="1"/>
  <c r="AI412" i="36" a="1"/>
  <c r="AI412" i="36" s="1"/>
  <c r="AH412" i="36" a="1"/>
  <c r="AH412" i="36" s="1"/>
  <c r="AG412" i="36" a="1"/>
  <c r="AG412" i="36" s="1"/>
  <c r="AH579" i="36" a="1"/>
  <c r="AH579" i="36" s="1"/>
  <c r="AI579" i="36" a="1"/>
  <c r="AI579" i="36" s="1"/>
  <c r="AG579" i="36" a="1"/>
  <c r="AG579" i="36" s="1"/>
  <c r="AI67" i="36" a="1"/>
  <c r="AI67" i="36" s="1"/>
  <c r="AG67" i="36" a="1"/>
  <c r="AG67" i="36" s="1"/>
  <c r="AH67" i="36" a="1"/>
  <c r="AH67" i="36" s="1"/>
  <c r="AI234" i="36" a="1"/>
  <c r="AI234" i="36" s="1"/>
  <c r="AG234" i="36" a="1"/>
  <c r="AG234" i="36" s="1"/>
  <c r="AH234" i="36" a="1"/>
  <c r="AH234" i="36" s="1"/>
  <c r="AH401" i="36" a="1"/>
  <c r="AH401" i="36" s="1"/>
  <c r="AI401" i="36" a="1"/>
  <c r="AI401" i="36" s="1"/>
  <c r="AG401" i="36" a="1"/>
  <c r="AG401" i="36" s="1"/>
  <c r="AG568" i="36" a="1"/>
  <c r="AG568" i="36" s="1"/>
  <c r="AI568" i="36" a="1"/>
  <c r="AI568" i="36" s="1"/>
  <c r="AH568" i="36" a="1"/>
  <c r="AH568" i="36" s="1"/>
  <c r="AG56" i="36" a="1"/>
  <c r="AG56" i="36" s="1"/>
  <c r="AH56" i="36" a="1"/>
  <c r="AH56" i="36" s="1"/>
  <c r="AI56" i="36" a="1"/>
  <c r="AI56" i="36" s="1"/>
  <c r="AH223" i="36" a="1"/>
  <c r="AH223" i="36" s="1"/>
  <c r="AI223" i="36" a="1"/>
  <c r="AI223" i="36" s="1"/>
  <c r="AG223" i="36" a="1"/>
  <c r="AG223" i="36" s="1"/>
  <c r="AG110" i="36" a="1"/>
  <c r="AG110" i="36" s="1"/>
  <c r="AI110" i="36" a="1"/>
  <c r="AI110" i="36" s="1"/>
  <c r="AH110" i="36" a="1"/>
  <c r="AH110" i="36" s="1"/>
  <c r="AG557" i="36" a="1"/>
  <c r="AG557" i="36" s="1"/>
  <c r="AI557" i="36" a="1"/>
  <c r="AI557" i="36" s="1"/>
  <c r="AH557" i="36" a="1"/>
  <c r="AH557" i="36" s="1"/>
  <c r="AH45" i="36" a="1"/>
  <c r="AH45" i="36" s="1"/>
  <c r="AI45" i="36" a="1"/>
  <c r="AI45" i="36" s="1"/>
  <c r="AG45" i="36" a="1"/>
  <c r="AG45" i="36" s="1"/>
  <c r="AG212" i="36" a="1"/>
  <c r="AG212" i="36" s="1"/>
  <c r="AH212" i="36" a="1"/>
  <c r="AH212" i="36" s="1"/>
  <c r="AI212" i="36" a="1"/>
  <c r="AI212" i="36" s="1"/>
  <c r="AH315" i="36" a="1"/>
  <c r="AH315" i="36" s="1"/>
  <c r="AI315" i="36" a="1"/>
  <c r="AI315" i="36" s="1"/>
  <c r="AG315" i="36" a="1"/>
  <c r="AG315" i="36" s="1"/>
  <c r="AI482" i="36" a="1"/>
  <c r="AI482" i="36" s="1"/>
  <c r="AH482" i="36" a="1"/>
  <c r="AH482" i="36" s="1"/>
  <c r="AG482" i="36" a="1"/>
  <c r="AG482" i="36" s="1"/>
  <c r="AH649" i="36" a="1"/>
  <c r="AH649" i="36" s="1"/>
  <c r="AG649" i="36" a="1"/>
  <c r="AG649" i="36" s="1"/>
  <c r="AI649" i="36" a="1"/>
  <c r="AI649" i="36" s="1"/>
  <c r="AH137" i="36" a="1"/>
  <c r="AH137" i="36" s="1"/>
  <c r="AG137" i="36" a="1"/>
  <c r="AG137" i="36" s="1"/>
  <c r="AI137" i="36" a="1"/>
  <c r="AI137" i="36" s="1"/>
  <c r="AI304" i="36" a="1"/>
  <c r="AI304" i="36" s="1"/>
  <c r="AG304" i="36" a="1"/>
  <c r="AG304" i="36" s="1"/>
  <c r="AH304" i="36" a="1"/>
  <c r="AH304" i="36" s="1"/>
  <c r="AH471" i="36" a="1"/>
  <c r="AH471" i="36" s="1"/>
  <c r="AG471" i="36" a="1"/>
  <c r="AG471" i="36" s="1"/>
  <c r="AI471" i="36" a="1"/>
  <c r="AI471" i="36" s="1"/>
  <c r="AH590" i="36" a="1"/>
  <c r="AH590" i="36" s="1"/>
  <c r="AI590" i="36" a="1"/>
  <c r="AI590" i="36" s="1"/>
  <c r="AG590" i="36" a="1"/>
  <c r="AG590" i="36" s="1"/>
  <c r="AH357" i="36" a="1"/>
  <c r="AH357" i="36" s="1"/>
  <c r="AI357" i="36" a="1"/>
  <c r="AI357" i="36" s="1"/>
  <c r="AG357" i="36" a="1"/>
  <c r="AG357" i="36" s="1"/>
  <c r="AI524" i="36" a="1"/>
  <c r="AI524" i="36" s="1"/>
  <c r="AG524" i="36" a="1"/>
  <c r="AG524" i="36" s="1"/>
  <c r="AH524" i="36" a="1"/>
  <c r="AH524" i="36" s="1"/>
  <c r="AH691" i="36" a="1"/>
  <c r="AH691" i="36" s="1"/>
  <c r="AG691" i="36" a="1"/>
  <c r="AG691" i="36" s="1"/>
  <c r="AI691" i="36" a="1"/>
  <c r="AI691" i="36" s="1"/>
  <c r="AG179" i="36" a="1"/>
  <c r="AG179" i="36" s="1"/>
  <c r="AH179" i="36" a="1"/>
  <c r="AH179" i="36" s="1"/>
  <c r="AI179" i="36" a="1"/>
  <c r="AI179" i="36" s="1"/>
  <c r="AH346" i="36" a="1"/>
  <c r="AH346" i="36" s="1"/>
  <c r="AI346" i="36" a="1"/>
  <c r="AI346" i="36" s="1"/>
  <c r="AG346" i="36" a="1"/>
  <c r="AG346" i="36" s="1"/>
  <c r="AG513" i="36" a="1"/>
  <c r="AG513" i="36" s="1"/>
  <c r="AI513" i="36" a="1"/>
  <c r="AI513" i="36" s="1"/>
  <c r="AH513" i="36" a="1"/>
  <c r="AH513" i="36" s="1"/>
  <c r="AI680" i="36" a="1"/>
  <c r="AI680" i="36" s="1"/>
  <c r="AH680" i="36" a="1"/>
  <c r="AH680" i="36" s="1"/>
  <c r="AG680" i="36" a="1"/>
  <c r="AG680" i="36" s="1"/>
  <c r="AH168" i="36" a="1"/>
  <c r="AH168" i="36" s="1"/>
  <c r="AG168" i="36" a="1"/>
  <c r="AG168" i="36" s="1"/>
  <c r="AI168" i="36" a="1"/>
  <c r="AI168" i="36" s="1"/>
  <c r="AH335" i="36" a="1"/>
  <c r="AH335" i="36" s="1"/>
  <c r="AG335" i="36" a="1"/>
  <c r="AG335" i="36" s="1"/>
  <c r="AI335" i="36" a="1"/>
  <c r="AI335" i="36" s="1"/>
  <c r="AG246" i="36" a="1"/>
  <c r="AG246" i="36" s="1"/>
  <c r="AH246" i="36" a="1"/>
  <c r="AH246" i="36" s="1"/>
  <c r="AI246" i="36" a="1"/>
  <c r="AI246" i="36" s="1"/>
  <c r="AG222" i="36" a="1"/>
  <c r="AG222" i="36" s="1"/>
  <c r="AH222" i="36" a="1"/>
  <c r="AH222" i="36" s="1"/>
  <c r="AI222" i="36" a="1"/>
  <c r="AI222" i="36" s="1"/>
  <c r="AI157" i="36" a="1"/>
  <c r="AI157" i="36" s="1"/>
  <c r="AG157" i="36" a="1"/>
  <c r="AG157" i="36" s="1"/>
  <c r="AH157" i="36" a="1"/>
  <c r="AH157" i="36" s="1"/>
  <c r="AH324" i="36" a="1"/>
  <c r="AH324" i="36" s="1"/>
  <c r="AG324" i="36" a="1"/>
  <c r="AG324" i="36" s="1"/>
  <c r="AI324" i="36" a="1"/>
  <c r="AI324" i="36" s="1"/>
  <c r="AI491" i="36" a="1"/>
  <c r="AI491" i="36" s="1"/>
  <c r="AG491" i="36" a="1"/>
  <c r="AG491" i="36" s="1"/>
  <c r="AH491" i="36" a="1"/>
  <c r="AH491" i="36" s="1"/>
  <c r="AH658" i="36" a="1"/>
  <c r="AH658" i="36" s="1"/>
  <c r="AI658" i="36" a="1"/>
  <c r="AI658" i="36" s="1"/>
  <c r="AG658" i="36" a="1"/>
  <c r="AG658" i="36" s="1"/>
  <c r="AH146" i="36" a="1"/>
  <c r="AH146" i="36" s="1"/>
  <c r="AG146" i="36" a="1"/>
  <c r="AG146" i="36" s="1"/>
  <c r="AI146" i="36" a="1"/>
  <c r="AI146" i="36" s="1"/>
  <c r="AG313" i="36" a="1"/>
  <c r="AG313" i="36" s="1"/>
  <c r="AI313" i="36" a="1"/>
  <c r="AI313" i="36" s="1"/>
  <c r="AH313" i="36" a="1"/>
  <c r="AH313" i="36" s="1"/>
  <c r="AG480" i="36" a="1"/>
  <c r="AG480" i="36" s="1"/>
  <c r="AI480" i="36" a="1"/>
  <c r="AI480" i="36" s="1"/>
  <c r="AH480" i="36" a="1"/>
  <c r="AH480" i="36" s="1"/>
  <c r="AG647" i="36" a="1"/>
  <c r="AG647" i="36" s="1"/>
  <c r="AH647" i="36" a="1"/>
  <c r="AH647" i="36" s="1"/>
  <c r="AI647" i="36" a="1"/>
  <c r="AI647" i="36" s="1"/>
  <c r="AG135" i="36" a="1"/>
  <c r="AG135" i="36" s="1"/>
  <c r="AH135" i="36" a="1"/>
  <c r="AH135" i="36" s="1"/>
  <c r="AI135" i="36" a="1"/>
  <c r="AI135" i="36" s="1"/>
  <c r="AH46" i="36" a="1"/>
  <c r="AH46" i="36" s="1"/>
  <c r="AI46" i="36" a="1"/>
  <c r="AI46" i="36" s="1"/>
  <c r="AG46" i="36" a="1"/>
  <c r="AG46" i="36" s="1"/>
  <c r="AG533" i="36" a="1"/>
  <c r="AG533" i="36" s="1"/>
  <c r="AH533" i="36" a="1"/>
  <c r="AH533" i="36" s="1"/>
  <c r="AI533" i="36" a="1"/>
  <c r="AI533" i="36" s="1"/>
  <c r="AG21" i="36" a="1"/>
  <c r="AG21" i="36" s="1"/>
  <c r="AI21" i="36" a="1"/>
  <c r="AI21" i="36" s="1"/>
  <c r="AH21" i="36" a="1"/>
  <c r="AH21" i="36" s="1"/>
  <c r="AI124" i="36" a="1"/>
  <c r="AI124" i="36" s="1"/>
  <c r="AH124" i="36" a="1"/>
  <c r="AH124" i="36" s="1"/>
  <c r="AG124" i="36" a="1"/>
  <c r="AG124" i="36" s="1"/>
  <c r="AH291" i="36" a="1"/>
  <c r="AH291" i="36" s="1"/>
  <c r="AI291" i="36" a="1"/>
  <c r="AI291" i="36" s="1"/>
  <c r="AG291" i="36" a="1"/>
  <c r="AG291" i="36" s="1"/>
  <c r="AG458" i="36" a="1"/>
  <c r="AG458" i="36" s="1"/>
  <c r="AH458" i="36" a="1"/>
  <c r="AH458" i="36" s="1"/>
  <c r="AI458" i="36" a="1"/>
  <c r="AI458" i="36" s="1"/>
  <c r="AG625" i="36" a="1"/>
  <c r="AG625" i="36" s="1"/>
  <c r="AH625" i="36" a="1"/>
  <c r="AH625" i="36" s="1"/>
  <c r="AI625" i="36" a="1"/>
  <c r="AI625" i="36" s="1"/>
  <c r="AH113" i="36" a="1"/>
  <c r="AH113" i="36" s="1"/>
  <c r="AI113" i="36" a="1"/>
  <c r="AI113" i="36" s="1"/>
  <c r="AG113" i="36" a="1"/>
  <c r="AG113" i="36" s="1"/>
  <c r="AI280" i="36" a="1"/>
  <c r="AI280" i="36" s="1"/>
  <c r="AG280" i="36" a="1"/>
  <c r="AG280" i="36" s="1"/>
  <c r="AH280" i="36" a="1"/>
  <c r="AH280" i="36" s="1"/>
  <c r="AH447" i="36" a="1"/>
  <c r="AH447" i="36" s="1"/>
  <c r="AG447" i="36" a="1"/>
  <c r="AG447" i="36" s="1"/>
  <c r="AI447" i="36" a="1"/>
  <c r="AI447" i="36" s="1"/>
  <c r="AH502" i="36" a="1"/>
  <c r="AH502" i="36" s="1"/>
  <c r="AG502" i="36" a="1"/>
  <c r="AG502" i="36" s="1"/>
  <c r="AI502" i="36" a="1"/>
  <c r="AI502" i="36" s="1"/>
  <c r="AI662" i="36" a="1"/>
  <c r="AI662" i="36" s="1"/>
  <c r="AH662" i="36" a="1"/>
  <c r="AH662" i="36" s="1"/>
  <c r="AG662" i="36" a="1"/>
  <c r="AG662" i="36" s="1"/>
  <c r="AH333" i="36" a="1"/>
  <c r="AH333" i="36" s="1"/>
  <c r="AG333" i="36" a="1"/>
  <c r="AG333" i="36" s="1"/>
  <c r="AI333" i="36" a="1"/>
  <c r="AI333" i="36" s="1"/>
  <c r="AG500" i="36" a="1"/>
  <c r="AG500" i="36" s="1"/>
  <c r="AH500" i="36" a="1"/>
  <c r="AH500" i="36" s="1"/>
  <c r="AI500" i="36" a="1"/>
  <c r="AI500" i="36" s="1"/>
  <c r="AH667" i="36" a="1"/>
  <c r="AH667" i="36" s="1"/>
  <c r="AG667" i="36" a="1"/>
  <c r="AG667" i="36" s="1"/>
  <c r="AI667" i="36" a="1"/>
  <c r="AI667" i="36" s="1"/>
  <c r="AG155" i="36" a="1"/>
  <c r="AG155" i="36" s="1"/>
  <c r="AI155" i="36" a="1"/>
  <c r="AI155" i="36" s="1"/>
  <c r="AH155" i="36" a="1"/>
  <c r="AH155" i="36" s="1"/>
  <c r="AG322" i="36" a="1"/>
  <c r="AG322" i="36" s="1"/>
  <c r="AH322" i="36" a="1"/>
  <c r="AH322" i="36" s="1"/>
  <c r="AI322" i="36" a="1"/>
  <c r="AI322" i="36" s="1"/>
  <c r="AG489" i="36" a="1"/>
  <c r="AG489" i="36" s="1"/>
  <c r="AI489" i="36" a="1"/>
  <c r="AI489" i="36" s="1"/>
  <c r="AH489" i="36" a="1"/>
  <c r="AH489" i="36" s="1"/>
  <c r="AI656" i="36" a="1"/>
  <c r="AI656" i="36" s="1"/>
  <c r="AG656" i="36" a="1"/>
  <c r="AG656" i="36" s="1"/>
  <c r="AH656" i="36" a="1"/>
  <c r="AH656" i="36" s="1"/>
  <c r="AH144" i="36" a="1"/>
  <c r="AH144" i="36" s="1"/>
  <c r="AG144" i="36" a="1"/>
  <c r="AG144" i="36" s="1"/>
  <c r="AI144" i="36" a="1"/>
  <c r="AI144" i="36" s="1"/>
  <c r="AH311" i="36" a="1"/>
  <c r="AH311" i="36" s="1"/>
  <c r="AI311" i="36" a="1"/>
  <c r="AI311" i="36" s="1"/>
  <c r="AG311" i="36" a="1"/>
  <c r="AG311" i="36" s="1"/>
  <c r="AI94" i="36" a="1"/>
  <c r="AI94" i="36" s="1"/>
  <c r="AH94" i="36" a="1"/>
  <c r="AH94" i="36" s="1"/>
  <c r="AG94" i="36" a="1"/>
  <c r="AG94" i="36" s="1"/>
  <c r="AI38" i="36" a="1"/>
  <c r="AI38" i="36" s="1"/>
  <c r="AH38" i="36" a="1"/>
  <c r="AH38" i="36" s="1"/>
  <c r="AG38" i="36" a="1"/>
  <c r="AG38" i="36" s="1"/>
  <c r="DJ83" i="11"/>
  <c r="DJ105" i="11"/>
  <c r="DK126" i="11"/>
  <c r="DL126" i="11" s="1"/>
  <c r="DK113" i="11"/>
  <c r="DL113" i="11" s="1"/>
  <c r="DK130" i="11"/>
  <c r="DL130" i="11" s="1"/>
  <c r="DJ97" i="11"/>
  <c r="DG94" i="11"/>
  <c r="DH94" i="11" s="1"/>
  <c r="DJ115" i="11"/>
  <c r="DF81" i="11"/>
  <c r="DF107" i="11"/>
  <c r="DK121" i="11"/>
  <c r="DL121" i="11" s="1"/>
  <c r="DK109" i="11"/>
  <c r="DL109" i="11" s="1"/>
  <c r="DJ109" i="11"/>
  <c r="DG129" i="11"/>
  <c r="DH129" i="11" s="1"/>
  <c r="DF129" i="11"/>
  <c r="DF115" i="11"/>
  <c r="DG115" i="11"/>
  <c r="DH115" i="11" s="1"/>
  <c r="DG101" i="11"/>
  <c r="DH101" i="11" s="1"/>
  <c r="DF101" i="11"/>
  <c r="DG125" i="11"/>
  <c r="DH125" i="11" s="1"/>
  <c r="DF125" i="11"/>
  <c r="DG84" i="11"/>
  <c r="DH84" i="11" s="1"/>
  <c r="DF84" i="11"/>
  <c r="P29" i="12"/>
  <c r="M90" i="12"/>
  <c r="P90" i="12" s="1"/>
  <c r="DJ118" i="11"/>
  <c r="DK118" i="11"/>
  <c r="DL118" i="11" s="1"/>
  <c r="R57" i="12"/>
  <c r="DK107" i="11"/>
  <c r="DL107" i="11" s="1"/>
  <c r="DJ107" i="11"/>
  <c r="DK89" i="11"/>
  <c r="DL89" i="11" s="1"/>
  <c r="DJ89" i="11"/>
  <c r="DG85" i="11"/>
  <c r="DH85" i="11" s="1"/>
  <c r="DF85" i="11"/>
  <c r="DG95" i="11"/>
  <c r="DH95" i="11" s="1"/>
  <c r="DF95" i="11"/>
  <c r="DK112" i="11"/>
  <c r="DL112" i="11" s="1"/>
  <c r="DJ112" i="11"/>
  <c r="DG130" i="11"/>
  <c r="DH130" i="11" s="1"/>
  <c r="DF130" i="11"/>
  <c r="DG118" i="11"/>
  <c r="DH118" i="11" s="1"/>
  <c r="DF118" i="11"/>
  <c r="DK131" i="11"/>
  <c r="DL131" i="11" s="1"/>
  <c r="DJ131" i="11"/>
  <c r="DG103" i="11"/>
  <c r="DH103" i="11" s="1"/>
  <c r="DF103" i="11"/>
  <c r="DG89" i="11"/>
  <c r="DH89" i="11" s="1"/>
  <c r="DF89" i="11"/>
  <c r="DK94" i="11"/>
  <c r="DL94" i="11" s="1"/>
  <c r="DJ94" i="11"/>
  <c r="P82" i="12"/>
  <c r="DJ110" i="11"/>
  <c r="DK110" i="11"/>
  <c r="DL110" i="11" s="1"/>
  <c r="DG90" i="11"/>
  <c r="DH90" i="11" s="1"/>
  <c r="DF90" i="11"/>
  <c r="DG82" i="11"/>
  <c r="DH82" i="11" s="1"/>
  <c r="DF82" i="11"/>
  <c r="DG102" i="11"/>
  <c r="DH102" i="11" s="1"/>
  <c r="DF102" i="11"/>
  <c r="P52" i="12"/>
  <c r="R51" i="12"/>
  <c r="DG100" i="11"/>
  <c r="DH100" i="11" s="1"/>
  <c r="DF100" i="11"/>
  <c r="DK85" i="11"/>
  <c r="DL85" i="11" s="1"/>
  <c r="DJ85" i="11"/>
  <c r="L92" i="12"/>
  <c r="O55" i="12"/>
  <c r="U55" i="12"/>
  <c r="L85" i="12"/>
  <c r="DF131" i="11"/>
  <c r="DG131" i="11"/>
  <c r="DH131" i="11" s="1"/>
  <c r="U48" i="12"/>
  <c r="O48" i="12"/>
  <c r="R48" i="12" s="1"/>
  <c r="DG122" i="11"/>
  <c r="DH122" i="11" s="1"/>
  <c r="DF122" i="11"/>
  <c r="O56" i="12"/>
  <c r="R56" i="12" s="1"/>
  <c r="U56" i="12"/>
  <c r="DK80" i="11"/>
  <c r="DL80" i="11" s="1"/>
  <c r="DJ80" i="11"/>
  <c r="P83" i="12"/>
  <c r="DG98" i="11"/>
  <c r="DH98" i="11" s="1"/>
  <c r="DF98" i="11"/>
  <c r="O38" i="12"/>
  <c r="R38" i="12" s="1"/>
  <c r="U38" i="12"/>
  <c r="Q45" i="12"/>
  <c r="DK116" i="11"/>
  <c r="DL116" i="11" s="1"/>
  <c r="DJ116" i="11"/>
  <c r="Q43" i="12"/>
  <c r="R49" i="12"/>
  <c r="U30" i="12"/>
  <c r="O30" i="12"/>
  <c r="R30" i="12" s="1"/>
  <c r="O44" i="12"/>
  <c r="R44" i="12" s="1"/>
  <c r="U44" i="12"/>
  <c r="P84" i="12"/>
  <c r="AB36" i="12"/>
  <c r="AA36" i="12"/>
  <c r="DJ96" i="11"/>
  <c r="DK96" i="11"/>
  <c r="DL96" i="11" s="1"/>
  <c r="DG99" i="11"/>
  <c r="DH99" i="11" s="1"/>
  <c r="DF99" i="11"/>
  <c r="P45" i="12"/>
  <c r="Q51" i="12"/>
  <c r="P51" i="12"/>
  <c r="P85" i="12"/>
  <c r="DK92" i="11"/>
  <c r="DL92" i="11" s="1"/>
  <c r="DJ92" i="11"/>
  <c r="DG113" i="11"/>
  <c r="DH113" i="11" s="1"/>
  <c r="DF113" i="11"/>
  <c r="U50" i="12"/>
  <c r="O50" i="12"/>
  <c r="R50" i="12" s="1"/>
  <c r="R43" i="12"/>
  <c r="P86" i="12"/>
  <c r="O32" i="12"/>
  <c r="R32" i="12" s="1"/>
  <c r="U32" i="12"/>
  <c r="DF87" i="11"/>
  <c r="DG87" i="11"/>
  <c r="DH87" i="11" s="1"/>
  <c r="R81" i="12"/>
  <c r="O85" i="12"/>
  <c r="R85" i="12" s="1"/>
  <c r="O88" i="12"/>
  <c r="R88" i="12" s="1"/>
  <c r="O84" i="12"/>
  <c r="R84" i="12" s="1"/>
  <c r="O87" i="12"/>
  <c r="R87" i="12" s="1"/>
  <c r="O86" i="12"/>
  <c r="R86" i="12" s="1"/>
  <c r="O83" i="12"/>
  <c r="R83" i="12" s="1"/>
  <c r="O82" i="12"/>
  <c r="R82" i="12" s="1"/>
  <c r="R95" i="12" s="1"/>
  <c r="DJ122" i="11"/>
  <c r="DK122" i="11"/>
  <c r="DL122" i="11" s="1"/>
  <c r="U29" i="12"/>
  <c r="O29" i="12"/>
  <c r="P87" i="12"/>
  <c r="DG114" i="11"/>
  <c r="DH114" i="11" s="1"/>
  <c r="DF114" i="11"/>
  <c r="Q89" i="12"/>
  <c r="N90" i="12"/>
  <c r="Q90" i="12" s="1"/>
  <c r="Q81" i="12"/>
  <c r="P81" i="12"/>
  <c r="DK119" i="11"/>
  <c r="DL119" i="11" s="1"/>
  <c r="DJ119" i="11"/>
  <c r="P38" i="12"/>
  <c r="DK104" i="11"/>
  <c r="DL104" i="11" s="1"/>
  <c r="DJ104" i="11"/>
  <c r="O59" i="12"/>
  <c r="R59" i="12" s="1"/>
  <c r="U59" i="12"/>
  <c r="P88" i="12"/>
  <c r="O52" i="12"/>
  <c r="R52" i="12" s="1"/>
  <c r="U52" i="12"/>
  <c r="AJ516" i="36" l="1"/>
  <c r="AJ371" i="36"/>
  <c r="AJ329" i="36"/>
  <c r="AJ415" i="36"/>
  <c r="AJ437" i="36"/>
  <c r="AJ459" i="36"/>
  <c r="AJ392" i="36"/>
  <c r="AJ215" i="36"/>
  <c r="AJ301" i="36"/>
  <c r="AJ126" i="36"/>
  <c r="AJ528" i="36"/>
  <c r="AJ142" i="36"/>
  <c r="AJ572" i="36"/>
  <c r="AJ100" i="36"/>
  <c r="AJ542" i="36"/>
  <c r="AJ558" i="36"/>
  <c r="AJ476" i="36"/>
  <c r="AJ498" i="36"/>
  <c r="AJ105" i="36"/>
  <c r="AJ107" i="36"/>
  <c r="AJ129" i="36"/>
  <c r="AJ87" i="36"/>
  <c r="AJ173" i="36"/>
  <c r="AJ195" i="36"/>
  <c r="AJ217" i="36"/>
  <c r="AJ527" i="36"/>
  <c r="AJ593" i="36"/>
  <c r="AJ520" i="36"/>
  <c r="AJ143" i="36"/>
  <c r="AJ239" i="36"/>
  <c r="AJ391" i="36"/>
  <c r="AJ435" i="36"/>
  <c r="AJ393" i="36"/>
  <c r="AJ382" i="36"/>
  <c r="AJ320" i="36"/>
  <c r="AJ586" i="36"/>
  <c r="AJ574" i="36"/>
  <c r="AJ610" i="36"/>
  <c r="AJ696" i="36"/>
  <c r="AJ530" i="36"/>
  <c r="AJ70" i="36"/>
  <c r="AJ452" i="36"/>
  <c r="AJ474" i="36"/>
  <c r="AJ432" i="36"/>
  <c r="AJ506" i="36"/>
  <c r="AJ631" i="36"/>
  <c r="AJ554" i="36"/>
  <c r="AJ17" i="36"/>
  <c r="AJ193" i="36"/>
  <c r="AJ237" i="36"/>
  <c r="AJ264" i="36"/>
  <c r="AJ35" i="36"/>
  <c r="AJ59" i="36"/>
  <c r="AJ679" i="36"/>
  <c r="AJ390" i="36"/>
  <c r="AJ330" i="36"/>
  <c r="AJ83" i="36"/>
  <c r="AJ356" i="36"/>
  <c r="AJ396" i="36"/>
  <c r="AJ596" i="36"/>
  <c r="AJ19" i="36"/>
  <c r="AJ640" i="36"/>
  <c r="AJ623" i="36"/>
  <c r="AJ102" i="36"/>
  <c r="AJ603" i="36"/>
  <c r="AJ583" i="36"/>
  <c r="AJ605" i="36"/>
  <c r="AJ515" i="36"/>
  <c r="AJ537" i="36"/>
  <c r="AJ36" i="36"/>
  <c r="AJ30" i="36"/>
  <c r="AJ653" i="36"/>
  <c r="AJ154" i="36"/>
  <c r="AF509" i="35"/>
  <c r="AF217" i="35"/>
  <c r="AF25" i="35"/>
  <c r="AF200" i="35"/>
  <c r="AF183" i="35"/>
  <c r="AF459" i="35"/>
  <c r="AF426" i="35"/>
  <c r="AF401" i="35"/>
  <c r="AF501" i="35"/>
  <c r="AF175" i="35"/>
  <c r="AF476" i="35"/>
  <c r="AF393" i="35"/>
  <c r="AF378" i="35"/>
  <c r="AF504" i="35"/>
  <c r="AJ694" i="36"/>
  <c r="AJ29" i="36"/>
  <c r="AJ117" i="36"/>
  <c r="AJ517" i="36"/>
  <c r="AJ80" i="36"/>
  <c r="AJ494" i="36"/>
  <c r="AJ82" i="36"/>
  <c r="AJ482" i="36"/>
  <c r="AJ177" i="36"/>
  <c r="AJ287" i="36"/>
  <c r="AJ309" i="36"/>
  <c r="AJ331" i="36"/>
  <c r="AJ351" i="36"/>
  <c r="AJ114" i="36"/>
  <c r="AJ648" i="36"/>
  <c r="AJ547" i="36"/>
  <c r="AJ606" i="36"/>
  <c r="AJ266" i="36"/>
  <c r="AJ343" i="36"/>
  <c r="AJ187" i="36"/>
  <c r="AJ429" i="36"/>
  <c r="AJ317" i="36"/>
  <c r="AJ685" i="36"/>
  <c r="AJ99" i="36"/>
  <c r="AJ258" i="36"/>
  <c r="AJ260" i="36"/>
  <c r="AJ240" i="36"/>
  <c r="AJ418" i="36"/>
  <c r="AJ456" i="36"/>
  <c r="AJ279" i="36"/>
  <c r="AJ38" i="36"/>
  <c r="AJ612" i="36"/>
  <c r="AJ598" i="36"/>
  <c r="AJ374" i="36"/>
  <c r="AJ292" i="36"/>
  <c r="AJ589" i="36"/>
  <c r="AJ569" i="36"/>
  <c r="AJ635" i="36"/>
  <c r="AJ690" i="36"/>
  <c r="AJ31" i="36"/>
  <c r="AJ332" i="36"/>
  <c r="AJ180" i="36"/>
  <c r="AJ160" i="36"/>
  <c r="AJ37" i="36"/>
  <c r="AJ602" i="36"/>
  <c r="AJ501" i="36"/>
  <c r="AJ194" i="36"/>
  <c r="AJ152" i="36"/>
  <c r="AJ278" i="36"/>
  <c r="AJ310" i="36"/>
  <c r="AJ284" i="36"/>
  <c r="AJ112" i="36"/>
  <c r="AJ247" i="36"/>
  <c r="AJ269" i="36"/>
  <c r="AJ337" i="36"/>
  <c r="AJ242" i="36"/>
  <c r="AF407" i="35"/>
  <c r="AF375" i="35"/>
  <c r="AF382" i="35"/>
  <c r="AF250" i="35"/>
  <c r="AF391" i="35"/>
  <c r="AJ555" i="36"/>
  <c r="AJ577" i="36"/>
  <c r="AJ620" i="36"/>
  <c r="AJ622" i="36"/>
  <c r="AJ462" i="36"/>
  <c r="AJ255" i="36"/>
  <c r="AF184" i="35"/>
  <c r="AJ122" i="36"/>
  <c r="AJ439" i="36"/>
  <c r="AJ441" i="36"/>
  <c r="AJ379" i="36"/>
  <c r="AF420" i="35"/>
  <c r="AF69" i="35"/>
  <c r="AF61" i="35"/>
  <c r="AF508" i="35"/>
  <c r="AF413" i="35"/>
  <c r="AF396" i="35"/>
  <c r="AF513" i="35"/>
  <c r="AF377" i="35"/>
  <c r="AF57" i="35"/>
  <c r="AF40" i="35"/>
  <c r="AF491" i="35"/>
  <c r="AF485" i="35"/>
  <c r="AF468" i="35"/>
  <c r="AF443" i="35"/>
  <c r="AF410" i="35"/>
  <c r="AJ104" i="36"/>
  <c r="AJ148" i="36"/>
  <c r="AJ170" i="36"/>
  <c r="AJ144" i="36"/>
  <c r="AJ146" i="36"/>
  <c r="AJ168" i="36"/>
  <c r="AJ67" i="36"/>
  <c r="AJ443" i="36"/>
  <c r="AJ509" i="36"/>
  <c r="AJ175" i="36"/>
  <c r="AJ646" i="36"/>
  <c r="AJ116" i="36"/>
  <c r="AJ184" i="36"/>
  <c r="AJ508" i="36"/>
  <c r="AJ681" i="36"/>
  <c r="AJ166" i="36"/>
  <c r="AJ683" i="36"/>
  <c r="AJ538" i="36"/>
  <c r="AJ358" i="36"/>
  <c r="AJ400" i="36"/>
  <c r="AJ444" i="36"/>
  <c r="AJ424" i="36"/>
  <c r="AJ468" i="36"/>
  <c r="AJ345" i="36"/>
  <c r="AJ543" i="36"/>
  <c r="AJ86" i="36"/>
  <c r="AJ675" i="36"/>
  <c r="AJ84" i="36"/>
  <c r="AJ367" i="36"/>
  <c r="AJ698" i="36"/>
  <c r="AJ91" i="36"/>
  <c r="AJ93" i="36"/>
  <c r="AJ159" i="36"/>
  <c r="AJ303" i="36"/>
  <c r="AF465" i="35"/>
  <c r="AF448" i="35"/>
  <c r="AF65" i="35"/>
  <c r="AF48" i="35"/>
  <c r="AF415" i="35"/>
  <c r="AF266" i="35"/>
  <c r="AJ322" i="36"/>
  <c r="AJ423" i="36"/>
  <c r="AJ478" i="36"/>
  <c r="AF385" i="35"/>
  <c r="AF67" i="35"/>
  <c r="AF370" i="35"/>
  <c r="AF50" i="35"/>
  <c r="AF507" i="35"/>
  <c r="AF193" i="35"/>
  <c r="AF494" i="35"/>
  <c r="AF176" i="35"/>
  <c r="AF159" i="35"/>
  <c r="AF435" i="35"/>
  <c r="AF402" i="35"/>
  <c r="AF76" i="35"/>
  <c r="AF379" i="35"/>
  <c r="AF59" i="35"/>
  <c r="AF42" i="35"/>
  <c r="AF422" i="35"/>
  <c r="AF104" i="35"/>
  <c r="AF388" i="35"/>
  <c r="AF357" i="35"/>
  <c r="AF324" i="35"/>
  <c r="AF307" i="35"/>
  <c r="AF290" i="35"/>
  <c r="AF369" i="35"/>
  <c r="AF352" i="35"/>
  <c r="AF335" i="35"/>
  <c r="AF318" i="35"/>
  <c r="AF235" i="35"/>
  <c r="AF218" i="35"/>
  <c r="AF510" i="35"/>
  <c r="AF361" i="35"/>
  <c r="AF344" i="35"/>
  <c r="AF327" i="35"/>
  <c r="AF310" i="35"/>
  <c r="AF277" i="35"/>
  <c r="AF244" i="35"/>
  <c r="AF353" i="35"/>
  <c r="AF336" i="35"/>
  <c r="AF302" i="35"/>
  <c r="AF467" i="35"/>
  <c r="AF269" i="35"/>
  <c r="AF236" i="35"/>
  <c r="AF219" i="35"/>
  <c r="AJ524" i="36"/>
  <c r="AJ553" i="36"/>
  <c r="AJ267" i="36"/>
  <c r="AJ599" i="36"/>
  <c r="AJ350" i="36"/>
  <c r="AJ28" i="36"/>
  <c r="AJ50" i="36"/>
  <c r="AJ453" i="36"/>
  <c r="AJ325" i="36"/>
  <c r="AJ525" i="36"/>
  <c r="AJ483" i="36"/>
  <c r="AJ404" i="36"/>
  <c r="AJ448" i="36"/>
  <c r="AJ211" i="36"/>
  <c r="AJ147" i="36"/>
  <c r="AJ165" i="36"/>
  <c r="AJ202" i="36"/>
  <c r="AJ224" i="36"/>
  <c r="AJ268" i="36"/>
  <c r="AJ300" i="36"/>
  <c r="AJ261" i="36"/>
  <c r="AJ563" i="36"/>
  <c r="AJ521" i="36"/>
  <c r="AJ607" i="36"/>
  <c r="AJ570" i="36"/>
  <c r="AF281" i="35"/>
  <c r="AF247" i="35"/>
  <c r="AF230" i="35"/>
  <c r="AF164" i="35"/>
  <c r="AF130" i="35"/>
  <c r="AF256" i="35"/>
  <c r="AF239" i="35"/>
  <c r="AF189" i="35"/>
  <c r="AF122" i="35"/>
  <c r="AF265" i="35"/>
  <c r="AF248" i="35"/>
  <c r="AF181" i="35"/>
  <c r="AF148" i="35"/>
  <c r="AF114" i="35"/>
  <c r="AF240" i="35"/>
  <c r="AF206" i="35"/>
  <c r="AF140" i="35"/>
  <c r="AF106" i="35"/>
  <c r="AF185" i="35"/>
  <c r="AF168" i="35"/>
  <c r="AJ64" i="36"/>
  <c r="AF234" i="35"/>
  <c r="AF241" i="35"/>
  <c r="AF224" i="35"/>
  <c r="AF107" i="35"/>
  <c r="AF182" i="35"/>
  <c r="AF99" i="35"/>
  <c r="AF225" i="35"/>
  <c r="AF434" i="35"/>
  <c r="AF91" i="35"/>
  <c r="AF202" i="35"/>
  <c r="AJ311" i="36"/>
  <c r="AJ291" i="36"/>
  <c r="AJ21" i="36"/>
  <c r="AJ157" i="36"/>
  <c r="AJ357" i="36"/>
  <c r="AJ649" i="36"/>
  <c r="AJ557" i="36"/>
  <c r="AJ614" i="36"/>
  <c r="AJ256" i="36"/>
  <c r="AJ412" i="36"/>
  <c r="AJ522" i="36"/>
  <c r="AJ65" i="36"/>
  <c r="AJ632" i="36"/>
  <c r="AJ655" i="36"/>
  <c r="AJ186" i="36"/>
  <c r="AJ305" i="36"/>
  <c r="AJ531" i="36"/>
  <c r="AJ288" i="36"/>
  <c r="AJ556" i="36"/>
  <c r="AF194" i="35"/>
  <c r="AF186" i="35"/>
  <c r="AF278" i="35"/>
  <c r="AF195" i="35"/>
  <c r="AF178" i="35"/>
  <c r="AF204" i="35"/>
  <c r="AF215" i="35"/>
  <c r="AJ335" i="36"/>
  <c r="AJ491" i="36"/>
  <c r="AJ212" i="36"/>
  <c r="AJ364" i="36"/>
  <c r="AJ238" i="36"/>
  <c r="AJ546" i="36"/>
  <c r="AJ489" i="36"/>
  <c r="AJ667" i="36"/>
  <c r="AJ662" i="36"/>
  <c r="AJ124" i="36"/>
  <c r="AJ533" i="36"/>
  <c r="AJ513" i="36"/>
  <c r="AJ691" i="36"/>
  <c r="AJ590" i="36"/>
  <c r="AJ56" i="36"/>
  <c r="AJ447" i="36"/>
  <c r="AJ33" i="36"/>
  <c r="AJ54" i="36"/>
  <c r="AJ23" i="36"/>
  <c r="AJ625" i="36"/>
  <c r="AJ647" i="36"/>
  <c r="AJ222" i="36"/>
  <c r="AJ346" i="36"/>
  <c r="AJ568" i="36"/>
  <c r="AJ245" i="36"/>
  <c r="AJ289" i="36"/>
  <c r="AJ678" i="36"/>
  <c r="AJ333" i="36"/>
  <c r="AJ135" i="36"/>
  <c r="AJ179" i="36"/>
  <c r="AJ234" i="36"/>
  <c r="AJ313" i="36"/>
  <c r="AJ304" i="36"/>
  <c r="AJ161" i="36"/>
  <c r="AJ297" i="36"/>
  <c r="AJ41" i="36"/>
  <c r="AJ670" i="36"/>
  <c r="AJ109" i="36"/>
  <c r="AJ46" i="36"/>
  <c r="AJ223" i="36"/>
  <c r="AJ94" i="36"/>
  <c r="AJ280" i="36"/>
  <c r="AJ324" i="36"/>
  <c r="AJ137" i="36"/>
  <c r="AJ315" i="36"/>
  <c r="AJ401" i="36"/>
  <c r="AJ445" i="36"/>
  <c r="AJ658" i="36"/>
  <c r="AJ680" i="36"/>
  <c r="AJ579" i="36"/>
  <c r="AJ601" i="36"/>
  <c r="AJ656" i="36"/>
  <c r="AJ500" i="36"/>
  <c r="AJ502" i="36"/>
  <c r="AJ113" i="36"/>
  <c r="AJ458" i="36"/>
  <c r="AJ480" i="36"/>
  <c r="AJ246" i="36"/>
  <c r="AJ471" i="36"/>
  <c r="AJ334" i="36"/>
  <c r="AJ344" i="36"/>
  <c r="AJ689" i="36"/>
  <c r="AJ32" i="36"/>
  <c r="AJ210" i="36"/>
  <c r="AJ108" i="36"/>
  <c r="AJ236" i="36"/>
  <c r="AJ659" i="36"/>
  <c r="AJ644" i="36"/>
  <c r="AJ208" i="36"/>
  <c r="AJ386" i="36"/>
  <c r="AJ564" i="36"/>
  <c r="AJ230" i="36"/>
  <c r="AJ155" i="36"/>
  <c r="AJ153" i="36"/>
  <c r="AJ250" i="36"/>
  <c r="AJ299" i="36"/>
  <c r="AJ684" i="36"/>
  <c r="AJ283" i="36"/>
  <c r="AJ461" i="36"/>
  <c r="AJ241" i="36"/>
  <c r="AJ285" i="36"/>
  <c r="AJ463" i="36"/>
  <c r="AJ507" i="36"/>
  <c r="AJ373" i="36"/>
  <c r="AJ551" i="36"/>
  <c r="AJ395" i="36"/>
  <c r="AJ573" i="36"/>
  <c r="AJ559" i="36"/>
  <c r="AJ687" i="36"/>
  <c r="AJ231" i="36"/>
  <c r="AJ347" i="36"/>
  <c r="AJ127" i="36"/>
  <c r="AJ213" i="36"/>
  <c r="AJ327" i="36"/>
  <c r="AF151" i="35"/>
  <c r="AF134" i="35"/>
  <c r="AF101" i="35"/>
  <c r="AF68" i="35"/>
  <c r="AF243" i="35"/>
  <c r="AF51" i="35"/>
  <c r="AF113" i="35"/>
  <c r="AF79" i="35"/>
  <c r="AF444" i="35"/>
  <c r="AF62" i="35"/>
  <c r="AF29" i="35"/>
  <c r="AF188" i="35"/>
  <c r="AF489" i="35"/>
  <c r="AF521" i="35"/>
  <c r="AF105" i="35"/>
  <c r="AF280" i="35"/>
  <c r="AF54" i="35"/>
  <c r="AF411" i="35"/>
  <c r="AF213" i="35"/>
  <c r="AF481" i="35"/>
  <c r="AF163" i="35"/>
  <c r="AF464" i="35"/>
  <c r="AF479" i="35"/>
  <c r="AF97" i="35"/>
  <c r="AF238" i="35"/>
  <c r="AF46" i="35"/>
  <c r="AF473" i="35"/>
  <c r="AF456" i="35"/>
  <c r="AJ45" i="36"/>
  <c r="AJ110" i="36"/>
  <c r="AJ422" i="36"/>
  <c r="AJ89" i="36"/>
  <c r="AJ434" i="36"/>
  <c r="AJ666" i="36"/>
  <c r="AJ219" i="36"/>
  <c r="AJ85" i="36"/>
  <c r="AJ199" i="36"/>
  <c r="AJ43" i="36"/>
  <c r="AJ221" i="36"/>
  <c r="AJ399" i="36"/>
  <c r="AJ243" i="36"/>
  <c r="AJ421" i="36"/>
  <c r="AJ465" i="36"/>
  <c r="AJ131" i="36"/>
  <c r="AJ47" i="36"/>
  <c r="AJ433" i="36"/>
  <c r="AJ290" i="36"/>
  <c r="AJ617" i="36"/>
  <c r="AJ74" i="36"/>
  <c r="AJ419" i="36"/>
  <c r="AJ661" i="36"/>
  <c r="AJ485" i="36"/>
  <c r="AJ98" i="36"/>
  <c r="AJ529" i="36"/>
  <c r="AJ510" i="36"/>
  <c r="AJ430" i="36"/>
  <c r="AJ349" i="36"/>
  <c r="AJ360" i="36"/>
  <c r="AJ162" i="36"/>
  <c r="AJ426" i="36"/>
  <c r="AJ604" i="36"/>
  <c r="AJ626" i="36"/>
  <c r="AJ464" i="36"/>
  <c r="AJ341" i="36"/>
  <c r="AJ75" i="36"/>
  <c r="AJ66" i="36"/>
  <c r="AJ534" i="36"/>
  <c r="AJ90" i="36"/>
  <c r="AJ62" i="36"/>
  <c r="AJ145" i="36"/>
  <c r="AJ668" i="36"/>
  <c r="AJ319" i="36"/>
  <c r="AJ497" i="36"/>
  <c r="AJ519" i="36"/>
  <c r="AJ363" i="36"/>
  <c r="AJ40" i="36"/>
  <c r="AJ629" i="36"/>
  <c r="AJ473" i="36"/>
  <c r="AJ442" i="36"/>
  <c r="AJ121" i="36"/>
  <c r="AJ526" i="36"/>
  <c r="AJ262" i="36"/>
  <c r="AJ436" i="36"/>
  <c r="AJ49" i="36"/>
  <c r="AJ394" i="36"/>
  <c r="AJ636" i="36"/>
  <c r="AJ71" i="36"/>
  <c r="AJ594" i="36"/>
  <c r="AJ616" i="36"/>
  <c r="AJ660" i="36"/>
  <c r="AJ406" i="36"/>
  <c r="AJ25" i="36"/>
  <c r="AJ203" i="36"/>
  <c r="AJ584" i="36"/>
  <c r="AJ565" i="36"/>
  <c r="AJ597" i="36"/>
  <c r="AJ201" i="36"/>
  <c r="AJ621" i="36"/>
  <c r="AJ665" i="36"/>
  <c r="AJ492" i="36"/>
  <c r="AJ575" i="36"/>
  <c r="AJ274" i="36"/>
  <c r="AJ619" i="36"/>
  <c r="AJ296" i="36"/>
  <c r="AJ641" i="36"/>
  <c r="AJ182" i="36"/>
  <c r="AJ503" i="36"/>
  <c r="AJ505" i="36"/>
  <c r="AJ150" i="36"/>
  <c r="AJ674" i="36"/>
  <c r="AJ103" i="36"/>
  <c r="AJ467" i="36"/>
  <c r="AJ22" i="36"/>
  <c r="AJ578" i="36"/>
  <c r="AJ244" i="36"/>
  <c r="AJ536" i="36"/>
  <c r="AJ206" i="36"/>
  <c r="AJ226" i="36"/>
  <c r="AJ167" i="36"/>
  <c r="AJ523" i="36"/>
  <c r="AJ189" i="36"/>
  <c r="AJ225" i="36"/>
  <c r="AJ455" i="36"/>
  <c r="AJ321" i="36"/>
  <c r="AJ253" i="36"/>
  <c r="AJ539" i="36"/>
  <c r="AJ196" i="36"/>
  <c r="AJ541" i="36"/>
  <c r="AJ218" i="36"/>
  <c r="AJ176" i="36"/>
  <c r="AJ651" i="36"/>
  <c r="AJ495" i="36"/>
  <c r="AJ141" i="36"/>
  <c r="AJ376" i="36"/>
  <c r="AJ592" i="36"/>
  <c r="AJ118" i="36"/>
  <c r="AJ227" i="36"/>
  <c r="AJ249" i="36"/>
  <c r="AJ302" i="36"/>
  <c r="AJ251" i="36"/>
  <c r="AJ682" i="36"/>
  <c r="AJ481" i="36"/>
  <c r="AJ136" i="36"/>
  <c r="AJ477" i="36"/>
  <c r="AJ133" i="36"/>
  <c r="AF394" i="35"/>
  <c r="AJ630" i="36"/>
  <c r="AJ16" i="36"/>
  <c r="AJ417" i="36"/>
  <c r="AJ375" i="36"/>
  <c r="AJ52" i="36"/>
  <c r="AJ397" i="36"/>
  <c r="AJ511" i="36"/>
  <c r="AJ355" i="36"/>
  <c r="AJ377" i="36"/>
  <c r="AJ76" i="36"/>
  <c r="AJ535" i="36"/>
  <c r="AJ643" i="36"/>
  <c r="AJ487" i="36"/>
  <c r="AJ550" i="36"/>
  <c r="AJ488" i="36"/>
  <c r="AJ272" i="36"/>
  <c r="AJ450" i="36"/>
  <c r="AJ78" i="36"/>
  <c r="AJ408" i="36"/>
  <c r="AJ252" i="36"/>
  <c r="AJ96" i="36"/>
  <c r="AJ686" i="36"/>
  <c r="AJ140" i="36"/>
  <c r="AJ254" i="36"/>
  <c r="AJ340" i="36"/>
  <c r="AJ362" i="36"/>
  <c r="AJ540" i="36"/>
  <c r="AJ384" i="36"/>
  <c r="AJ228" i="36"/>
  <c r="AJ378" i="36"/>
  <c r="AJ581" i="36"/>
  <c r="AJ669" i="36"/>
  <c r="AJ587" i="36"/>
  <c r="AJ639" i="36"/>
  <c r="AJ138" i="36"/>
  <c r="AJ316" i="36"/>
  <c r="AJ326" i="36"/>
  <c r="AJ496" i="36"/>
  <c r="AJ81" i="36"/>
  <c r="AJ259" i="36"/>
  <c r="AJ125" i="36"/>
  <c r="AJ339" i="36"/>
  <c r="AJ633" i="36"/>
  <c r="AJ42" i="36"/>
  <c r="AJ638" i="36"/>
  <c r="AJ77" i="36"/>
  <c r="AJ446" i="36"/>
  <c r="AJ174" i="36"/>
  <c r="AJ57" i="36"/>
  <c r="AJ402" i="36"/>
  <c r="AJ580" i="36"/>
  <c r="AJ101" i="36"/>
  <c r="AJ560" i="36"/>
  <c r="AJ479" i="36"/>
  <c r="AJ657" i="36"/>
  <c r="AJ323" i="36"/>
  <c r="AJ97" i="36"/>
  <c r="AJ353" i="36"/>
  <c r="AJ428" i="36"/>
  <c r="AJ470" i="36"/>
  <c r="AJ695" i="36"/>
  <c r="AJ697" i="36"/>
  <c r="AJ286" i="36"/>
  <c r="AJ354" i="36"/>
  <c r="AJ106" i="36"/>
  <c r="AJ128" i="36"/>
  <c r="AJ306" i="36"/>
  <c r="AJ642" i="36"/>
  <c r="AJ318" i="36"/>
  <c r="AJ53" i="36"/>
  <c r="AJ469" i="36"/>
  <c r="AJ427" i="36"/>
  <c r="AJ271" i="36"/>
  <c r="AJ449" i="36"/>
  <c r="AJ115" i="36"/>
  <c r="AJ293" i="36"/>
  <c r="AJ407" i="36"/>
  <c r="AJ73" i="36"/>
  <c r="AJ181" i="36"/>
  <c r="AJ359" i="36"/>
  <c r="AJ381" i="36"/>
  <c r="AJ275" i="36"/>
  <c r="AJ308" i="36"/>
  <c r="AJ611" i="36"/>
  <c r="AJ20" i="36"/>
  <c r="AJ566" i="36"/>
  <c r="AJ232" i="36"/>
  <c r="AJ34" i="36"/>
  <c r="AJ120" i="36"/>
  <c r="AJ298" i="36"/>
  <c r="AJ164" i="36"/>
  <c r="AJ545" i="36"/>
  <c r="AJ673" i="36"/>
  <c r="AJ69" i="36"/>
  <c r="AJ197" i="36"/>
  <c r="AJ387" i="36"/>
  <c r="AJ420" i="36"/>
  <c r="AJ63" i="36"/>
  <c r="AJ149" i="36"/>
  <c r="AJ366" i="36"/>
  <c r="AJ652" i="36"/>
  <c r="AJ342" i="36"/>
  <c r="AJ39" i="36"/>
  <c r="AJ562" i="36"/>
  <c r="AJ61" i="36"/>
  <c r="AJ431" i="36"/>
  <c r="AJ634" i="36"/>
  <c r="AJ609" i="36"/>
  <c r="AJ336" i="36"/>
  <c r="AJ650" i="36"/>
  <c r="AJ190" i="36"/>
  <c r="AJ672" i="36"/>
  <c r="AJ338" i="36"/>
  <c r="AJ151" i="36"/>
  <c r="AJ281" i="36"/>
  <c r="AJ637" i="36"/>
  <c r="AJ595" i="36"/>
  <c r="AJ600" i="36"/>
  <c r="AJ624" i="36"/>
  <c r="AJ55" i="36"/>
  <c r="AJ233" i="36"/>
  <c r="AJ411" i="36"/>
  <c r="AJ369" i="36"/>
  <c r="AJ79" i="36"/>
  <c r="AJ257" i="36"/>
  <c r="AJ312" i="36"/>
  <c r="AJ454" i="36"/>
  <c r="AJ132" i="36"/>
  <c r="AJ58" i="36"/>
  <c r="AJ372" i="36"/>
  <c r="AJ352" i="36"/>
  <c r="AJ18" i="36"/>
  <c r="AJ552" i="36"/>
  <c r="AJ51" i="36"/>
  <c r="AJ294" i="36"/>
  <c r="AJ440" i="36"/>
  <c r="AJ618" i="36"/>
  <c r="AJ139" i="36"/>
  <c r="AJ484" i="36"/>
  <c r="AJ389" i="36"/>
  <c r="AJ72" i="36"/>
  <c r="AJ425" i="36"/>
  <c r="AJ383" i="36"/>
  <c r="AJ561" i="36"/>
  <c r="AJ60" i="36"/>
  <c r="AJ582" i="36"/>
  <c r="AJ493" i="36"/>
  <c r="AJ403" i="36"/>
  <c r="AJ209" i="36"/>
  <c r="AJ380" i="36"/>
  <c r="AJ188" i="36"/>
  <c r="AJ544" i="36"/>
  <c r="AJ388" i="36"/>
  <c r="AJ410" i="36"/>
  <c r="AJ588" i="36"/>
  <c r="AJ368" i="36"/>
  <c r="AJ276" i="36"/>
  <c r="AJ676" i="36"/>
  <c r="AJ119" i="36"/>
  <c r="AJ677" i="36"/>
  <c r="AJ486" i="36"/>
  <c r="AJ628" i="36"/>
  <c r="AJ263" i="36"/>
  <c r="AJ608" i="36"/>
  <c r="AJ307" i="36"/>
  <c r="AJ265" i="36"/>
  <c r="AJ88" i="36"/>
  <c r="AJ466" i="36"/>
  <c r="AJ457" i="36"/>
  <c r="AJ654" i="36"/>
  <c r="AJ169" i="36"/>
  <c r="AJ514" i="36"/>
  <c r="AJ692" i="36"/>
  <c r="AJ472" i="36"/>
  <c r="AJ171" i="36"/>
  <c r="AJ549" i="36"/>
  <c r="AJ663" i="36"/>
  <c r="AJ571" i="36"/>
  <c r="AJ92" i="36"/>
  <c r="AJ615" i="36"/>
  <c r="AJ365" i="36"/>
  <c r="AJ158" i="36"/>
  <c r="AJ567" i="36"/>
  <c r="AJ191" i="36"/>
  <c r="AJ277" i="36"/>
  <c r="AJ235" i="36"/>
  <c r="AJ413" i="36"/>
  <c r="AJ613" i="36"/>
  <c r="AJ490" i="36"/>
  <c r="AJ156" i="36"/>
  <c r="AJ270" i="36"/>
  <c r="AJ178" i="36"/>
  <c r="AJ44" i="36"/>
  <c r="AJ438" i="36"/>
  <c r="AJ198" i="36"/>
  <c r="AJ518" i="36"/>
  <c r="AJ220" i="36"/>
  <c r="AJ27" i="36"/>
  <c r="AJ205" i="36"/>
  <c r="AJ664" i="36"/>
  <c r="AJ185" i="36"/>
  <c r="AJ688" i="36"/>
  <c r="AJ95" i="36"/>
  <c r="AJ273" i="36"/>
  <c r="AJ475" i="36"/>
  <c r="AJ532" i="36"/>
  <c r="AJ409" i="36"/>
  <c r="AJ111" i="36"/>
  <c r="AJ216" i="36"/>
  <c r="AJ134" i="36"/>
  <c r="AJ282" i="36"/>
  <c r="AJ627" i="36"/>
  <c r="AJ585" i="36"/>
  <c r="AJ671" i="36"/>
  <c r="AJ398" i="36"/>
  <c r="AJ192" i="36"/>
  <c r="AJ200" i="36"/>
  <c r="AJ328" i="36"/>
  <c r="AJ26" i="36"/>
  <c r="AJ204" i="36"/>
  <c r="AJ248" i="36"/>
  <c r="AJ314" i="36"/>
  <c r="AJ693" i="36"/>
  <c r="AJ24" i="36"/>
  <c r="AJ68" i="36"/>
  <c r="AJ591" i="36"/>
  <c r="AJ48" i="36"/>
  <c r="AJ512" i="36"/>
  <c r="AJ172" i="36"/>
  <c r="AJ123" i="36"/>
  <c r="AJ576" i="36"/>
  <c r="AJ183" i="36"/>
  <c r="AJ361" i="36"/>
  <c r="AJ163" i="36"/>
  <c r="AJ405" i="36"/>
  <c r="AJ207" i="36"/>
  <c r="AJ385" i="36"/>
  <c r="AJ229" i="36"/>
  <c r="AJ451" i="36"/>
  <c r="AJ295" i="36"/>
  <c r="AJ645" i="36"/>
  <c r="AJ499" i="36"/>
  <c r="AJ416" i="36"/>
  <c r="AJ414" i="36"/>
  <c r="AJ460" i="36"/>
  <c r="AJ214" i="36"/>
  <c r="AJ504" i="36"/>
  <c r="AJ348" i="36"/>
  <c r="AJ370" i="36"/>
  <c r="AJ548" i="36"/>
  <c r="AJ130" i="36"/>
  <c r="AF115" i="35"/>
  <c r="AF517" i="35"/>
  <c r="AF89" i="35"/>
  <c r="AF72" i="35"/>
  <c r="AF197" i="35"/>
  <c r="AF490" i="35"/>
  <c r="AF322" i="35"/>
  <c r="AF516" i="35"/>
  <c r="AF463" i="35"/>
  <c r="AF81" i="35"/>
  <c r="AF446" i="35"/>
  <c r="AF64" i="35"/>
  <c r="AF47" i="35"/>
  <c r="AF222" i="35"/>
  <c r="AF482" i="35"/>
  <c r="AF156" i="35"/>
  <c r="AF457" i="35"/>
  <c r="AF440" i="35"/>
  <c r="AF314" i="35"/>
  <c r="AF514" i="35"/>
  <c r="AF73" i="35"/>
  <c r="AF56" i="35"/>
  <c r="AF39" i="35"/>
  <c r="AF22" i="35"/>
  <c r="AF474" i="35"/>
  <c r="AF449" i="35"/>
  <c r="AF306" i="35"/>
  <c r="AF506" i="35"/>
  <c r="AF223" i="35"/>
  <c r="AF31" i="35"/>
  <c r="AF499" i="35"/>
  <c r="AF173" i="35"/>
  <c r="AF466" i="35"/>
  <c r="AF441" i="35"/>
  <c r="AF424" i="35"/>
  <c r="AF505" i="35"/>
  <c r="AF486" i="35"/>
  <c r="AF469" i="35"/>
  <c r="AF452" i="35"/>
  <c r="AF371" i="35"/>
  <c r="AF431" i="35"/>
  <c r="AF414" i="35"/>
  <c r="AF96" i="35"/>
  <c r="AF397" i="35"/>
  <c r="AF380" i="35"/>
  <c r="AF316" i="35"/>
  <c r="AF472" i="35"/>
  <c r="AF282" i="35"/>
  <c r="AF154" i="35"/>
  <c r="AF423" i="35"/>
  <c r="AF406" i="35"/>
  <c r="AF88" i="35"/>
  <c r="AF389" i="35"/>
  <c r="AF71" i="35"/>
  <c r="AF374" i="35"/>
  <c r="AF21" i="35"/>
  <c r="AF308" i="35"/>
  <c r="AF180" i="35"/>
  <c r="AF291" i="35"/>
  <c r="AF274" i="35"/>
  <c r="AF80" i="35"/>
  <c r="AF381" i="35"/>
  <c r="AF366" i="35"/>
  <c r="AF205" i="35"/>
  <c r="AF300" i="35"/>
  <c r="AF283" i="35"/>
  <c r="AF390" i="35"/>
  <c r="AF264" i="35"/>
  <c r="AF358" i="35"/>
  <c r="AF325" i="35"/>
  <c r="AF292" i="35"/>
  <c r="AF275" i="35"/>
  <c r="AF147" i="35"/>
  <c r="AF258" i="35"/>
  <c r="AF399" i="35"/>
  <c r="AF273" i="35"/>
  <c r="AF350" i="35"/>
  <c r="AF317" i="35"/>
  <c r="AF284" i="35"/>
  <c r="AF267" i="35"/>
  <c r="AF139" i="35"/>
  <c r="AF376" i="35"/>
  <c r="AF231" i="35"/>
  <c r="AF342" i="35"/>
  <c r="AF214" i="35"/>
  <c r="AF309" i="35"/>
  <c r="AF276" i="35"/>
  <c r="AF131" i="35"/>
  <c r="AF242" i="35"/>
  <c r="AF383" i="35"/>
  <c r="AF257" i="35"/>
  <c r="AF368" i="35"/>
  <c r="AF351" i="35"/>
  <c r="AF334" i="35"/>
  <c r="AF251" i="35"/>
  <c r="AF123" i="35"/>
  <c r="AF313" i="35"/>
  <c r="AF296" i="35"/>
  <c r="AF279" i="35"/>
  <c r="AF262" i="35"/>
  <c r="AF196" i="35"/>
  <c r="AF179" i="35"/>
  <c r="AF162" i="35"/>
  <c r="AF34" i="35"/>
  <c r="AF157" i="35"/>
  <c r="AF124" i="35"/>
  <c r="AF90" i="35"/>
  <c r="AF233" i="35"/>
  <c r="AF216" i="35"/>
  <c r="AF116" i="35"/>
  <c r="AF82" i="35"/>
  <c r="AF520" i="35"/>
  <c r="AF208" i="35"/>
  <c r="AF191" i="35"/>
  <c r="AF63" i="35"/>
  <c r="AF174" i="35"/>
  <c r="AF141" i="35"/>
  <c r="AF498" i="35"/>
  <c r="AF108" i="35"/>
  <c r="AF74" i="35"/>
  <c r="AF55" i="35"/>
  <c r="AF38" i="35"/>
  <c r="AF133" i="35"/>
  <c r="AF100" i="35"/>
  <c r="AF66" i="35"/>
  <c r="AF209" i="35"/>
  <c r="AF192" i="35"/>
  <c r="AF367" i="35"/>
  <c r="AF158" i="35"/>
  <c r="AF30" i="35"/>
  <c r="AF125" i="35"/>
  <c r="AF92" i="35"/>
  <c r="AF75" i="35"/>
  <c r="AF58" i="35"/>
  <c r="AF201" i="35"/>
  <c r="AF359" i="35"/>
  <c r="AF150" i="35"/>
  <c r="AF117" i="35"/>
  <c r="AF84" i="35"/>
  <c r="AF259" i="35"/>
  <c r="AF432" i="35"/>
  <c r="AF142" i="35"/>
  <c r="AF301" i="35"/>
  <c r="AF109" i="35"/>
  <c r="AF268" i="35"/>
  <c r="AF121" i="35"/>
  <c r="AF87" i="35"/>
  <c r="AF70" i="35"/>
  <c r="AF427" i="35"/>
  <c r="AF229" i="35"/>
  <c r="AF37" i="35"/>
  <c r="AF497" i="35"/>
  <c r="AF480" i="35"/>
  <c r="AF354" i="35"/>
  <c r="AF512" i="35"/>
  <c r="AF49" i="35"/>
  <c r="AF207" i="35"/>
  <c r="AF190" i="35"/>
  <c r="AF483" i="35"/>
  <c r="AF349" i="35"/>
  <c r="AF450" i="35"/>
  <c r="AF425" i="35"/>
  <c r="AF299" i="35"/>
  <c r="AF408" i="35"/>
  <c r="AF41" i="35"/>
  <c r="AF24" i="35"/>
  <c r="AF199" i="35"/>
  <c r="AF500" i="35"/>
  <c r="AF475" i="35"/>
  <c r="AF341" i="35"/>
  <c r="AF149" i="35"/>
  <c r="AF442" i="35"/>
  <c r="AF417" i="35"/>
  <c r="AF502" i="35"/>
  <c r="AF33" i="35"/>
  <c r="AF398" i="35"/>
  <c r="AF16" i="35"/>
  <c r="AF492" i="35"/>
  <c r="AF333" i="35"/>
  <c r="AF409" i="35"/>
  <c r="AF392" i="35"/>
  <c r="AF15" i="35"/>
  <c r="AF345" i="35"/>
  <c r="AF328" i="35"/>
  <c r="AF484" i="35"/>
  <c r="AF166" i="35"/>
  <c r="AF261" i="35"/>
  <c r="AF228" i="35"/>
  <c r="AF211" i="35"/>
  <c r="AF83" i="35"/>
  <c r="AF384" i="35"/>
  <c r="AF337" i="35"/>
  <c r="AF17" i="35"/>
  <c r="AF320" i="35"/>
  <c r="AF493" i="35"/>
  <c r="AF303" i="35"/>
  <c r="AF286" i="35"/>
  <c r="AF253" i="35"/>
  <c r="AF515" i="35"/>
  <c r="AF329" i="35"/>
  <c r="AF312" i="35"/>
  <c r="AF295" i="35"/>
  <c r="AF167" i="35"/>
  <c r="AF245" i="35"/>
  <c r="AF321" i="35"/>
  <c r="AF304" i="35"/>
  <c r="AF287" i="35"/>
  <c r="AF460" i="35"/>
  <c r="AF270" i="35"/>
  <c r="AF237" i="35"/>
  <c r="AF187" i="35"/>
  <c r="AF170" i="35"/>
  <c r="AF249" i="35"/>
  <c r="AF405" i="35"/>
  <c r="AF165" i="35"/>
  <c r="AF132" i="35"/>
  <c r="AF98" i="35"/>
  <c r="AF177" i="35"/>
  <c r="AF160" i="35"/>
  <c r="AF32" i="35"/>
  <c r="AF143" i="35"/>
  <c r="AF93" i="35"/>
  <c r="AF252" i="35"/>
  <c r="AF60" i="35"/>
  <c r="AF43" i="35"/>
  <c r="AF26" i="35"/>
  <c r="AF135" i="35"/>
  <c r="AF118" i="35"/>
  <c r="AF85" i="35"/>
  <c r="AF52" i="35"/>
  <c r="AF227" i="35"/>
  <c r="AF35" i="35"/>
  <c r="AF400" i="35"/>
  <c r="AF210" i="35"/>
  <c r="AF18" i="35"/>
  <c r="AF319" i="35"/>
  <c r="AF127" i="35"/>
  <c r="AF110" i="35"/>
  <c r="AF77" i="35"/>
  <c r="AF27" i="35"/>
  <c r="AF14" i="35"/>
  <c r="AF153" i="35"/>
  <c r="AF503" i="35"/>
  <c r="AF311" i="35"/>
  <c r="AF119" i="35"/>
  <c r="AF294" i="35"/>
  <c r="AF519" i="35"/>
  <c r="AF145" i="35"/>
  <c r="AF111" i="35"/>
  <c r="AF451" i="35"/>
  <c r="AF418" i="35"/>
  <c r="AF220" i="35"/>
  <c r="AF28" i="35"/>
  <c r="AF203" i="35"/>
  <c r="AF518" i="35"/>
  <c r="AF137" i="35"/>
  <c r="AF103" i="35"/>
  <c r="AF86" i="35"/>
  <c r="AF53" i="35"/>
  <c r="AF212" i="35"/>
  <c r="AF20" i="35"/>
  <c r="AF496" i="35"/>
  <c r="AF522" i="35"/>
  <c r="AF129" i="35"/>
  <c r="AF477" i="35"/>
  <c r="AF95" i="35"/>
  <c r="AF78" i="35"/>
  <c r="AF45" i="35"/>
  <c r="AF511" i="35"/>
  <c r="AF488" i="35"/>
  <c r="AF362" i="35"/>
  <c r="AF439" i="35"/>
  <c r="AF232" i="35"/>
  <c r="AF198" i="35"/>
  <c r="AF458" i="35"/>
  <c r="AF433" i="35"/>
  <c r="AF416" i="35"/>
  <c r="AF495" i="35"/>
  <c r="AF478" i="35"/>
  <c r="AF461" i="35"/>
  <c r="AF126" i="35"/>
  <c r="AF419" i="35"/>
  <c r="AF285" i="35"/>
  <c r="AF363" i="35"/>
  <c r="AF487" i="35"/>
  <c r="AF169" i="35"/>
  <c r="AF470" i="35"/>
  <c r="AF152" i="35"/>
  <c r="AF355" i="35"/>
  <c r="AF161" i="35"/>
  <c r="AF462" i="35"/>
  <c r="AF144" i="35"/>
  <c r="AF445" i="35"/>
  <c r="AF428" i="35"/>
  <c r="AF364" i="35"/>
  <c r="AF44" i="35"/>
  <c r="AF347" i="35"/>
  <c r="AF471" i="35"/>
  <c r="AF454" i="35"/>
  <c r="AF136" i="35"/>
  <c r="AF437" i="35"/>
  <c r="AF102" i="35"/>
  <c r="AF395" i="35"/>
  <c r="AF356" i="35"/>
  <c r="AF36" i="35"/>
  <c r="AF339" i="35"/>
  <c r="AF19" i="35"/>
  <c r="AF128" i="35"/>
  <c r="AF429" i="35"/>
  <c r="AF412" i="35"/>
  <c r="AF94" i="35"/>
  <c r="AF387" i="35"/>
  <c r="AF348" i="35"/>
  <c r="AF331" i="35"/>
  <c r="AF455" i="35"/>
  <c r="AF438" i="35"/>
  <c r="AF120" i="35"/>
  <c r="AF421" i="35"/>
  <c r="AF404" i="35"/>
  <c r="AF373" i="35"/>
  <c r="AF340" i="35"/>
  <c r="AF323" i="35"/>
  <c r="AF447" i="35"/>
  <c r="AF430" i="35"/>
  <c r="AF112" i="35"/>
  <c r="AF365" i="35"/>
  <c r="AF332" i="35"/>
  <c r="AF315" i="35"/>
  <c r="AF298" i="35"/>
  <c r="AF360" i="35"/>
  <c r="AF343" i="35"/>
  <c r="AF23" i="35"/>
  <c r="AF326" i="35"/>
  <c r="AF293" i="35"/>
  <c r="AF260" i="35"/>
  <c r="AF226" i="35"/>
  <c r="AF305" i="35"/>
  <c r="AF288" i="35"/>
  <c r="AF271" i="35"/>
  <c r="AF254" i="35"/>
  <c r="AF221" i="35"/>
  <c r="AF386" i="35"/>
  <c r="AF171" i="35"/>
  <c r="AF346" i="35"/>
  <c r="AF297" i="35"/>
  <c r="AF453" i="35"/>
  <c r="AF263" i="35"/>
  <c r="AF436" i="35"/>
  <c r="AF246" i="35"/>
  <c r="AF372" i="35"/>
  <c r="AF338" i="35"/>
  <c r="AF146" i="35"/>
  <c r="AF289" i="35"/>
  <c r="AF272" i="35"/>
  <c r="AF255" i="35"/>
  <c r="AF403" i="35"/>
  <c r="AF172" i="35"/>
  <c r="AF155" i="35"/>
  <c r="AF330" i="35"/>
  <c r="AF138" i="35"/>
  <c r="I36" i="21"/>
  <c r="F33" i="21"/>
  <c r="F35" i="21"/>
  <c r="O92" i="12"/>
  <c r="R92" i="12" s="1"/>
  <c r="R55" i="12"/>
  <c r="R29" i="12"/>
  <c r="O90" i="12"/>
  <c r="R90" i="12" s="1"/>
  <c r="D9" i="21" l="1"/>
  <c r="E22" i="21"/>
  <c r="E36" i="21" s="1"/>
  <c r="E9" i="21"/>
  <c r="E11" i="21" s="1"/>
  <c r="E13" i="21" s="1"/>
  <c r="I11" i="21"/>
  <c r="I13" i="21" s="1"/>
  <c r="H36" i="21"/>
  <c r="H11" i="21"/>
  <c r="H13" i="21" s="1"/>
  <c r="F34" i="21"/>
  <c r="F38" i="21"/>
  <c r="AC13" i="35" l="1" a="1"/>
  <c r="AC13" i="35" s="1"/>
  <c r="AE13" i="35" a="1"/>
  <c r="AE13" i="35" s="1"/>
  <c r="AD13" i="35" a="1"/>
  <c r="AD13" i="35" s="1"/>
  <c r="S13" i="35" a="1"/>
  <c r="S13" i="35" s="1"/>
  <c r="AF13" i="35" l="1"/>
  <c r="D37" i="21" l="1"/>
  <c r="D11" i="21"/>
  <c r="D13" i="21" s="1"/>
  <c r="G36" i="21"/>
  <c r="G11" i="21"/>
  <c r="G13" i="21" s="1"/>
  <c r="F36" i="21"/>
  <c r="F11" i="21"/>
  <c r="F13" i="21" s="1"/>
  <c r="F39"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tc={970F7BDC-5514-422C-8583-C3B1C9817AF8}</author>
  </authors>
  <commentList>
    <comment ref="B11" authorId="0" shapeId="0" xr:uid="{970F7BDC-5514-422C-8583-C3B1C9817AF8}">
      <text>
        <t xml:space="preserve">[Threaded comment]
Your version of Excel allows you to read this threaded comment; however, any edits to it will get removed if the file is opened in a newer version of Excel. Learn more: https://go.microsoft.com/fwlink/?linkid=870924
Comment:
    @Michael Lipowicz I removed countries without Efs from the EFT tab. My goal for the formula in this column was to lookup if the "Date | Country" data label had Efs. Another component is counting if the data label is present on the EFT, if not it should populate the "Date | Region" label.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tc={2B6B9613-36E0-46E5-AE1C-59F25BD1E5DE}</author>
    <author>tc={5C638943-B96C-4762-9B1C-E6F91CA488D5}</author>
    <author>tc={1FEE0459-9AA3-41B2-9249-5DC99B2C46D0}</author>
    <author>tc={524B63FF-C377-482C-AC44-484538CDF2BF}</author>
    <author>tc={76E1FCE9-EB35-44F3-AA22-B16E78B566B9}</author>
  </authors>
  <commentList>
    <comment ref="AH13" authorId="0" shapeId="0" xr:uid="{2B6B9613-36E0-46E5-AE1C-59F25BD1E5DE}">
      <text>
        <t>[Threaded comment]
Your version of Excel allows you to read this threaded comment; however, any edits to it will get removed if the file is opened in a newer version of Excel. Learn more: https://go.microsoft.com/fwlink/?linkid=870924
Comment:
    Calculated by comparing US average CO2e emissions factor for the electric grid from eGRID 2012 to eGRID 2016</t>
      </text>
    </comment>
    <comment ref="AJ13" authorId="1" shapeId="0" xr:uid="{5C638943-B96C-4762-9B1C-E6F91CA488D5}">
      <text>
        <t>[Threaded comment]
Your version of Excel allows you to read this threaded comment; however, any edits to it will get removed if the file is opened in a newer version of Excel. Learn more: https://go.microsoft.com/fwlink/?linkid=870924
Comment:
    Calculated by comparing US average CO2e emissions factor for the electric grid from eGRID 2012 to eGRID 2018</t>
      </text>
    </comment>
    <comment ref="AK13" authorId="2" shapeId="0" xr:uid="{1FEE0459-9AA3-41B2-9249-5DC99B2C46D0}">
      <text>
        <t>[Threaded comment]
Your version of Excel allows you to read this threaded comment; however, any edits to it will get removed if the file is opened in a newer version of Excel. Learn more: https://go.microsoft.com/fwlink/?linkid=870924
Comment:
    Calculated by comparing US average CO2e emissions factor for the electric grid from eGRID 2012 to eGRID 2019</t>
      </text>
    </comment>
    <comment ref="AL13" authorId="3" shapeId="0" xr:uid="{524B63FF-C377-482C-AC44-484538CDF2BF}">
      <text>
        <t>[Threaded comment]
Your version of Excel allows you to read this threaded comment; however, any edits to it will get removed if the file is opened in a newer version of Excel. Learn more: https://go.microsoft.com/fwlink/?linkid=870924
Comment:
    Calculated by comparing US average CO2e emissions factor for the electric grid from eGRID 2012 to eGRID 2020</t>
      </text>
    </comment>
    <comment ref="AM13" authorId="4" shapeId="0" xr:uid="{76E1FCE9-EB35-44F3-AA22-B16E78B566B9}">
      <text>
        <t>[Threaded comment]
Your version of Excel allows you to read this threaded comment; however, any edits to it will get removed if the file is opened in a newer version of Excel. Learn more: https://go.microsoft.com/fwlink/?linkid=870924
Comment:
    Calculated by comparing US average CO2e emissions factor for the electric grid from eGRID 2012 to eGRID 2021</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5" authorId="0" shapeId="0" xr:uid="{33413056-5798-46CF-83B5-FE4D423AA3F2}">
      <text>
        <r>
          <rPr>
            <sz val="11"/>
            <color theme="1"/>
            <rFont val="Arial"/>
            <family val="2"/>
          </rPr>
          <t>Fossil Origin GWP for Methane</t>
        </r>
      </text>
    </comment>
    <comment ref="K5" authorId="0" shapeId="0" xr:uid="{E3C77A58-0F4C-4FA0-8C8B-39EA1E465197}">
      <text>
        <r>
          <rPr>
            <sz val="11"/>
            <color theme="1"/>
            <rFont val="Arial"/>
            <family val="2"/>
          </rPr>
          <t>Fossil Origin GWP for Methane</t>
        </r>
      </text>
    </comment>
    <comment ref="C12" authorId="0" shapeId="0" xr:uid="{FDC89BAB-06A9-4B58-976F-1A18389E174F}">
      <text>
        <r>
          <rPr>
            <sz val="11"/>
            <color theme="1"/>
            <rFont val="Arial"/>
            <family val="2"/>
          </rPr>
          <t>50% HFC-32, 
50% HFC-125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tc={60009DB1-88DE-4430-92AA-AC48470656A7}</author>
  </authors>
  <commentList>
    <comment ref="Y36" authorId="0" shapeId="0" xr:uid="{60009DB1-88DE-4430-92AA-AC48470656A7}">
      <text>
        <t>[Threaded comment]
Your version of Excel allows you to read this threaded comment; however, any edits to it will get removed if the file is opened in a newer version of Excel. Learn more: https://go.microsoft.com/fwlink/?linkid=870924
Comment:
    Propane density at 25 degC.
https://en.wikipedia.org/wiki/Propane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<sst xmlns="http://schemas.openxmlformats.org/spreadsheetml/2006/main" count="19267" uniqueCount="2023">
  <si>
    <t>Category Index</t>
  </si>
  <si>
    <t>GHG Source Scope Categories</t>
  </si>
  <si>
    <t>Fuels and Other Activity Metrics</t>
  </si>
  <si>
    <t>Time and Location</t>
  </si>
  <si>
    <t>Units of Measure</t>
  </si>
  <si>
    <t>Country</t>
  </si>
  <si>
    <t>State</t>
  </si>
  <si>
    <t>Scope</t>
  </si>
  <si>
    <t>Scope Short Name</t>
  </si>
  <si>
    <t>Scope Subcategories</t>
  </si>
  <si>
    <t>Activity Type</t>
  </si>
  <si>
    <t>Year</t>
  </si>
  <si>
    <t>Units</t>
  </si>
  <si>
    <t>Austria</t>
  </si>
  <si>
    <t/>
  </si>
  <si>
    <t>Scope 1</t>
  </si>
  <si>
    <t>S1</t>
  </si>
  <si>
    <t>Liquid Fuels</t>
  </si>
  <si>
    <t>Diesel (Distallate No. 2)</t>
  </si>
  <si>
    <t>Africa</t>
  </si>
  <si>
    <t>United States</t>
  </si>
  <si>
    <t>Mass / Weight</t>
  </si>
  <si>
    <t>Scope 2 (Market-Based)</t>
  </si>
  <si>
    <t>S2 (MB)</t>
  </si>
  <si>
    <t>Asia</t>
  </si>
  <si>
    <t>Canada</t>
  </si>
  <si>
    <t>Scope 2 (Location-Based)</t>
  </si>
  <si>
    <t>S2 (LB)</t>
  </si>
  <si>
    <t>Bio: Stationary Combustion: Renewable</t>
  </si>
  <si>
    <t>Europe</t>
  </si>
  <si>
    <t>Mexico</t>
  </si>
  <si>
    <t>Biodiesel</t>
  </si>
  <si>
    <t>North America</t>
  </si>
  <si>
    <t>Afghanistan</t>
  </si>
  <si>
    <t>Belgium</t>
  </si>
  <si>
    <t>FL</t>
  </si>
  <si>
    <t>Gasoline Unleaded</t>
  </si>
  <si>
    <t>Oceania</t>
  </si>
  <si>
    <t>Albania</t>
  </si>
  <si>
    <t>Brazil</t>
  </si>
  <si>
    <t>Bio: Mobile Combustion: Renewable</t>
  </si>
  <si>
    <t>Gasoline E10</t>
  </si>
  <si>
    <t>South America</t>
  </si>
  <si>
    <t>Algeria</t>
  </si>
  <si>
    <t>American Samoa</t>
  </si>
  <si>
    <t>Gasoline E85</t>
  </si>
  <si>
    <t>Andorra</t>
  </si>
  <si>
    <t>Angola</t>
  </si>
  <si>
    <t>Gasoline / Diesel Average</t>
  </si>
  <si>
    <t>Anguilla</t>
  </si>
  <si>
    <t>Antarctica</t>
  </si>
  <si>
    <t>Ethanol</t>
  </si>
  <si>
    <t>Argentina</t>
  </si>
  <si>
    <t>Armenia</t>
  </si>
  <si>
    <t>Kerosene - Aviation</t>
  </si>
  <si>
    <t>Aruba</t>
  </si>
  <si>
    <t>Kerosene</t>
  </si>
  <si>
    <t>Australia</t>
  </si>
  <si>
    <t>Volume</t>
  </si>
  <si>
    <t>Azerbaijan</t>
  </si>
  <si>
    <t>Bahamas</t>
  </si>
  <si>
    <t>Methanol</t>
  </si>
  <si>
    <t>Bahrain</t>
  </si>
  <si>
    <t>Bangladesh</t>
  </si>
  <si>
    <t>Distallate Fuel Oil No. 6</t>
  </si>
  <si>
    <t>Barbados</t>
  </si>
  <si>
    <t>Belarus</t>
  </si>
  <si>
    <t>Gaseous Fuels</t>
  </si>
  <si>
    <t>Acetylene / Ethyne</t>
  </si>
  <si>
    <t>Belize</t>
  </si>
  <si>
    <t>Chile</t>
  </si>
  <si>
    <t>S1: Fugitive Emissions: Refrigerant - Facility HVAC</t>
  </si>
  <si>
    <t>Benin</t>
  </si>
  <si>
    <t>Energy</t>
  </si>
  <si>
    <t>Colombia</t>
  </si>
  <si>
    <t>S1: Fugitive Emissions: Refrigerant - Small HVAC</t>
  </si>
  <si>
    <t>Natural Gas</t>
  </si>
  <si>
    <t>Bermuda</t>
  </si>
  <si>
    <t>Czech Republic</t>
  </si>
  <si>
    <t>S1: Fugitive Emissions: Refrigerant - Vehicle A/C</t>
  </si>
  <si>
    <t>Coke Oven Gas</t>
  </si>
  <si>
    <t>Bhutan</t>
  </si>
  <si>
    <t>kWh</t>
  </si>
  <si>
    <t>S1: Fugitive Emissions: Fire Suppression Systems</t>
  </si>
  <si>
    <t>LPG - Liquified Petroleum Gases</t>
  </si>
  <si>
    <t>MWh</t>
  </si>
  <si>
    <t>S1: Fugitive Emissions: Insulating Gas</t>
  </si>
  <si>
    <t>GWh</t>
  </si>
  <si>
    <t>Denmark</t>
  </si>
  <si>
    <t>LPG - Propane</t>
  </si>
  <si>
    <t>Botswana</t>
  </si>
  <si>
    <t>Finland</t>
  </si>
  <si>
    <t>S1: Process Emissions: Wastewater Treatment</t>
  </si>
  <si>
    <t>S1: Process Emissions: Acetylene Use</t>
  </si>
  <si>
    <t>British Virgin Islands</t>
  </si>
  <si>
    <t>France</t>
  </si>
  <si>
    <t>Landfill Gas</t>
  </si>
  <si>
    <t>Bulgaria</t>
  </si>
  <si>
    <t>Germany</t>
  </si>
  <si>
    <t>Imported Energy</t>
  </si>
  <si>
    <t>Purchased Electricity</t>
  </si>
  <si>
    <t>Burkina Faso</t>
  </si>
  <si>
    <t>Therm</t>
  </si>
  <si>
    <t>Purchased Heat</t>
  </si>
  <si>
    <t>Burundi</t>
  </si>
  <si>
    <t>Purchased Steam</t>
  </si>
  <si>
    <t>Cambodia</t>
  </si>
  <si>
    <t>Cameroon</t>
  </si>
  <si>
    <t>Generated Energy</t>
  </si>
  <si>
    <t>Cayman Islands</t>
  </si>
  <si>
    <t>Hungary</t>
  </si>
  <si>
    <t>Central African Republic</t>
  </si>
  <si>
    <t>Ireland</t>
  </si>
  <si>
    <t>Chad</t>
  </si>
  <si>
    <t>Italy</t>
  </si>
  <si>
    <t>Japan</t>
  </si>
  <si>
    <t>China</t>
  </si>
  <si>
    <t>Christmas Island</t>
  </si>
  <si>
    <t>Netherlands</t>
  </si>
  <si>
    <t>Norway</t>
  </si>
  <si>
    <t>Comoros</t>
  </si>
  <si>
    <t>Poland</t>
  </si>
  <si>
    <t>MA</t>
  </si>
  <si>
    <t>Cook Islands</t>
  </si>
  <si>
    <t>Costa Rica</t>
  </si>
  <si>
    <t>Coal</t>
  </si>
  <si>
    <t>Croatia</t>
  </si>
  <si>
    <t>Cuba</t>
  </si>
  <si>
    <t>Portugal</t>
  </si>
  <si>
    <t>Cyprus</t>
  </si>
  <si>
    <t>Romania</t>
  </si>
  <si>
    <t>Singapore</t>
  </si>
  <si>
    <t>Spain</t>
  </si>
  <si>
    <t>AR</t>
  </si>
  <si>
    <t>Switzerland</t>
  </si>
  <si>
    <t>Djibouti</t>
  </si>
  <si>
    <t>Turkey</t>
  </si>
  <si>
    <t>SF6</t>
  </si>
  <si>
    <t>Dominica</t>
  </si>
  <si>
    <t>United Kingdom</t>
  </si>
  <si>
    <t>Dominican Republic</t>
  </si>
  <si>
    <t>HFC-125 (C2HF5)</t>
  </si>
  <si>
    <t>Ecuador</t>
  </si>
  <si>
    <t>HFC-134a (C2H2F4)</t>
  </si>
  <si>
    <t>Egypt</t>
  </si>
  <si>
    <t>HFC-143a (C2H3F3)</t>
  </si>
  <si>
    <t>El Salvador</t>
  </si>
  <si>
    <t>HFC-152a (C2H4F2)</t>
  </si>
  <si>
    <t>Equatorial Guinea</t>
  </si>
  <si>
    <t>HFC-23 (CHF3)</t>
  </si>
  <si>
    <t>Eritrea</t>
  </si>
  <si>
    <t>HFC-245fa (CH2FCF2CHF2)</t>
  </si>
  <si>
    <t>Estonia</t>
  </si>
  <si>
    <t>HFC-32 (CH2F2)</t>
  </si>
  <si>
    <t>Ethiopia</t>
  </si>
  <si>
    <t>HFC-41 (CH3F)</t>
  </si>
  <si>
    <t>PFC-116 (C2F6)</t>
  </si>
  <si>
    <t>PFC-14 (CF4)</t>
  </si>
  <si>
    <t>PFC-218 (C3F8)</t>
  </si>
  <si>
    <t>R-401A</t>
  </si>
  <si>
    <t>R-401B</t>
  </si>
  <si>
    <t>French Guiana</t>
  </si>
  <si>
    <t>R-401C</t>
  </si>
  <si>
    <t>French Polynesia</t>
  </si>
  <si>
    <t>R-402A</t>
  </si>
  <si>
    <t>Gabon</t>
  </si>
  <si>
    <t>R-402B</t>
  </si>
  <si>
    <t>Gambia</t>
  </si>
  <si>
    <t>R-403A</t>
  </si>
  <si>
    <t>Georgia</t>
  </si>
  <si>
    <t>R-403B</t>
  </si>
  <si>
    <t>R-404A</t>
  </si>
  <si>
    <t>Ghana</t>
  </si>
  <si>
    <t>R-406A</t>
  </si>
  <si>
    <t>Gibraltar</t>
  </si>
  <si>
    <t>R-407A</t>
  </si>
  <si>
    <t>Greece</t>
  </si>
  <si>
    <t>R-407B</t>
  </si>
  <si>
    <t>Greenland</t>
  </si>
  <si>
    <t>R-407C</t>
  </si>
  <si>
    <t>Grenada</t>
  </si>
  <si>
    <t>R-407D</t>
  </si>
  <si>
    <t>Guadeloupe</t>
  </si>
  <si>
    <t>R-407E</t>
  </si>
  <si>
    <t>Guam</t>
  </si>
  <si>
    <t>R-408A</t>
  </si>
  <si>
    <t>Guatemala</t>
  </si>
  <si>
    <t>R-409A</t>
  </si>
  <si>
    <t>Guinea</t>
  </si>
  <si>
    <t>R-410A</t>
  </si>
  <si>
    <t>Guinea-Bissau</t>
  </si>
  <si>
    <t>R-410B</t>
  </si>
  <si>
    <t>Guyana</t>
  </si>
  <si>
    <t>R-411A</t>
  </si>
  <si>
    <t>Haiti</t>
  </si>
  <si>
    <t>R-411B</t>
  </si>
  <si>
    <t>Honduras</t>
  </si>
  <si>
    <t>R-413A</t>
  </si>
  <si>
    <t>Hong Kong</t>
  </si>
  <si>
    <t>R-414A</t>
  </si>
  <si>
    <t>R-414B</t>
  </si>
  <si>
    <t>Iceland</t>
  </si>
  <si>
    <t>R-417A</t>
  </si>
  <si>
    <t>India</t>
  </si>
  <si>
    <t>R-422A</t>
  </si>
  <si>
    <t>Indonesia</t>
  </si>
  <si>
    <t>R-422D</t>
  </si>
  <si>
    <t>R-423A</t>
  </si>
  <si>
    <t>Iraq</t>
  </si>
  <si>
    <t>R-424A</t>
  </si>
  <si>
    <t>R-426A</t>
  </si>
  <si>
    <t>Israel</t>
  </si>
  <si>
    <t>R-428A</t>
  </si>
  <si>
    <t>R-434A</t>
  </si>
  <si>
    <t>R-500</t>
  </si>
  <si>
    <t>Jamaica</t>
  </si>
  <si>
    <t>R-502</t>
  </si>
  <si>
    <t>R-503</t>
  </si>
  <si>
    <t>Jordan</t>
  </si>
  <si>
    <t>R-504</t>
  </si>
  <si>
    <t>Kazakhstan</t>
  </si>
  <si>
    <t>R-507</t>
  </si>
  <si>
    <t>Kenya</t>
  </si>
  <si>
    <t>R-508A</t>
  </si>
  <si>
    <t>Kiribati</t>
  </si>
  <si>
    <t>R-508B</t>
  </si>
  <si>
    <t>Kuwait</t>
  </si>
  <si>
    <t>Kyrgyzstan</t>
  </si>
  <si>
    <t>Latvia</t>
  </si>
  <si>
    <t>Lebanon</t>
  </si>
  <si>
    <t>Lesotho</t>
  </si>
  <si>
    <t>Liberia</t>
  </si>
  <si>
    <t>Libya</t>
  </si>
  <si>
    <t>Liechtenstein</t>
  </si>
  <si>
    <t>Lithuania</t>
  </si>
  <si>
    <t>Luxembourg</t>
  </si>
  <si>
    <t>Madagascar</t>
  </si>
  <si>
    <t>Malawi</t>
  </si>
  <si>
    <t>Malaysia</t>
  </si>
  <si>
    <t>Maldives</t>
  </si>
  <si>
    <t>Mali</t>
  </si>
  <si>
    <t>Malta</t>
  </si>
  <si>
    <t>Marshall Islands</t>
  </si>
  <si>
    <t>Martinique</t>
  </si>
  <si>
    <t>Mauritania</t>
  </si>
  <si>
    <t>Mauritius</t>
  </si>
  <si>
    <t>Monaco</t>
  </si>
  <si>
    <t>Mongolia</t>
  </si>
  <si>
    <t>Montenegro</t>
  </si>
  <si>
    <t>Montserrat</t>
  </si>
  <si>
    <t>Morocco</t>
  </si>
  <si>
    <t>Mozambique</t>
  </si>
  <si>
    <t>N/A</t>
  </si>
  <si>
    <t>Namibia</t>
  </si>
  <si>
    <t>Nauru</t>
  </si>
  <si>
    <t>Nepal</t>
  </si>
  <si>
    <t>New Caledonia</t>
  </si>
  <si>
    <t>New Zealand</t>
  </si>
  <si>
    <t>Nicaragua</t>
  </si>
  <si>
    <t>Niger</t>
  </si>
  <si>
    <t>Nigeria</t>
  </si>
  <si>
    <t>Niue</t>
  </si>
  <si>
    <t>Norfolk Island</t>
  </si>
  <si>
    <t>Oman</t>
  </si>
  <si>
    <t>Pakistan</t>
  </si>
  <si>
    <t>Palau</t>
  </si>
  <si>
    <t>Panama</t>
  </si>
  <si>
    <t>Papua New Guinea</t>
  </si>
  <si>
    <t>Paraguay</t>
  </si>
  <si>
    <t>Peru</t>
  </si>
  <si>
    <t>Philippines</t>
  </si>
  <si>
    <t xml:space="preserve"> </t>
  </si>
  <si>
    <t>Puerto Rico</t>
  </si>
  <si>
    <t>Qatar</t>
  </si>
  <si>
    <t>Russia</t>
  </si>
  <si>
    <t>Rwanda</t>
  </si>
  <si>
    <t>San Marino</t>
  </si>
  <si>
    <t>Saudi Arabia</t>
  </si>
  <si>
    <t>Senegal</t>
  </si>
  <si>
    <t>Serbia</t>
  </si>
  <si>
    <t>Seychelles</t>
  </si>
  <si>
    <t>Sierra Leone</t>
  </si>
  <si>
    <t>Slovakia</t>
  </si>
  <si>
    <t>Slovenia</t>
  </si>
  <si>
    <t>Solomon Islands</t>
  </si>
  <si>
    <t>Somalia</t>
  </si>
  <si>
    <t>South Africa</t>
  </si>
  <si>
    <t>Sri Lanka</t>
  </si>
  <si>
    <t>Sudan</t>
  </si>
  <si>
    <t>Suriname</t>
  </si>
  <si>
    <t>Sweden</t>
  </si>
  <si>
    <t>Taiwan</t>
  </si>
  <si>
    <t>Tajikistan</t>
  </si>
  <si>
    <t>Thailand</t>
  </si>
  <si>
    <t>Togo</t>
  </si>
  <si>
    <t>Tonga</t>
  </si>
  <si>
    <t>Tunisia</t>
  </si>
  <si>
    <t>Turkmenistan</t>
  </si>
  <si>
    <t>Tuvalu</t>
  </si>
  <si>
    <t>Uganda</t>
  </si>
  <si>
    <t>Ukraine</t>
  </si>
  <si>
    <t>United Arab Emirates</t>
  </si>
  <si>
    <t>Uruguay</t>
  </si>
  <si>
    <t>Uzbekistan</t>
  </si>
  <si>
    <t>Vanuatu</t>
  </si>
  <si>
    <t>Vietnam</t>
  </si>
  <si>
    <t>Yemen</t>
  </si>
  <si>
    <t>Zambia</t>
  </si>
  <si>
    <t>Zimbabwe</t>
  </si>
  <si>
    <t>Data Management</t>
  </si>
  <si>
    <t>Region</t>
  </si>
  <si>
    <t>Notes</t>
  </si>
  <si>
    <t>CT</t>
  </si>
  <si>
    <t>Automated / Calculated</t>
  </si>
  <si>
    <t>Activity</t>
  </si>
  <si>
    <t>Numerator</t>
  </si>
  <si>
    <t>Denominator</t>
  </si>
  <si>
    <t>Conversion Name</t>
  </si>
  <si>
    <t>Conversion Factor</t>
  </si>
  <si>
    <t>Source</t>
  </si>
  <si>
    <t>Link to Source Worksheet</t>
  </si>
  <si>
    <t>kcal</t>
  </si>
  <si>
    <t>toe</t>
  </si>
  <si>
    <t>US EPA</t>
  </si>
  <si>
    <t>Propane Gas</t>
  </si>
  <si>
    <t>Distillate Fuel Oil No. 4</t>
  </si>
  <si>
    <t>Butane</t>
  </si>
  <si>
    <t>Residual Fuel Oil No. 6</t>
  </si>
  <si>
    <t>Motor Gasoline</t>
  </si>
  <si>
    <t>E10 Gasoline</t>
  </si>
  <si>
    <t>E85 Gasoline</t>
  </si>
  <si>
    <t>Generation Resource Mix (%)</t>
  </si>
  <si>
    <t>Resource Mix Totals (%)</t>
  </si>
  <si>
    <t>Source Information</t>
  </si>
  <si>
    <t>Country /  Grid Region</t>
  </si>
  <si>
    <t>Oil</t>
  </si>
  <si>
    <t>Gas</t>
  </si>
  <si>
    <t>Other Fossil Sources</t>
  </si>
  <si>
    <t>Waste</t>
  </si>
  <si>
    <t>Nuclear</t>
  </si>
  <si>
    <t>Biofuels / Biomass</t>
  </si>
  <si>
    <t>Hydro</t>
  </si>
  <si>
    <t>Geothermal</t>
  </si>
  <si>
    <t>Solar PV</t>
  </si>
  <si>
    <t>Solar Thermal</t>
  </si>
  <si>
    <t>Wind</t>
  </si>
  <si>
    <t>Tide</t>
  </si>
  <si>
    <t>% Non-Renewable</t>
  </si>
  <si>
    <t>% Net Zero Carbon</t>
  </si>
  <si>
    <t>% Renewable</t>
  </si>
  <si>
    <t>Year Being Referenced</t>
  </si>
  <si>
    <t>Grid Data Source</t>
  </si>
  <si>
    <t>Source Link</t>
  </si>
  <si>
    <t>Purchased Heat - Natural Gas</t>
  </si>
  <si>
    <t>IEA - 01/20/2022</t>
  </si>
  <si>
    <t>https://www.iea.org/data-and-statistics/data-browser?country=WORLD&amp;fuel=Electricity%20and%20heat&amp;indicator=ElecGenByFuel</t>
  </si>
  <si>
    <t>IEA - 08/18/2022</t>
  </si>
  <si>
    <t>https://www.iea.org/data-and-statistics/data-tools/energy-statistics-data-browser?country=WORLD&amp;fuel=Electricity%20and%20heat&amp;indicator=ElecGenByFuel</t>
  </si>
  <si>
    <t>Bahrain | 2018</t>
  </si>
  <si>
    <t>Bahrain | 2019</t>
  </si>
  <si>
    <t>Bahrain | 2020</t>
  </si>
  <si>
    <t>Bahrain | 2021</t>
  </si>
  <si>
    <t>Bahrain | 2022</t>
  </si>
  <si>
    <t>Bahrain | 2023</t>
  </si>
  <si>
    <t>Bahrain | 2024</t>
  </si>
  <si>
    <t>Bahrain | 2025</t>
  </si>
  <si>
    <t>Bahrain | 2026</t>
  </si>
  <si>
    <t>Bahrain | 2027</t>
  </si>
  <si>
    <t>Bahrain | 2028</t>
  </si>
  <si>
    <t>Bahrain | 2029</t>
  </si>
  <si>
    <t>Bahrain | 2030</t>
  </si>
  <si>
    <t>Canada UNFCC</t>
  </si>
  <si>
    <t>"Efs - Canada" worksheet</t>
  </si>
  <si>
    <t>Canada | Alberta</t>
  </si>
  <si>
    <t>Canada | British Columbia</t>
  </si>
  <si>
    <t>Canada | Manitoba</t>
  </si>
  <si>
    <t>Canada | New Brunswick</t>
  </si>
  <si>
    <t>Canada | Newfoundland and Labrador</t>
  </si>
  <si>
    <t>Canada | Northwest Territories</t>
  </si>
  <si>
    <t>Canada | Nova Scotia</t>
  </si>
  <si>
    <t>Canada | Nunavut</t>
  </si>
  <si>
    <t>Canada | Ontario</t>
  </si>
  <si>
    <t>Canada | Prince Edward Island</t>
  </si>
  <si>
    <t>Canada | Quebec</t>
  </si>
  <si>
    <t>Canada | Saskatchewan</t>
  </si>
  <si>
    <t>Canada | Yukon</t>
  </si>
  <si>
    <t>Cote d'Ivoire</t>
  </si>
  <si>
    <t>IEA - 03/08/2022</t>
  </si>
  <si>
    <t>N/A - Biofuel</t>
  </si>
  <si>
    <t>N/A - Fossil Fuel</t>
  </si>
  <si>
    <t>Renewable Energy Certificate</t>
  </si>
  <si>
    <t>Republic of Korea</t>
  </si>
  <si>
    <t>US EPA eGRID2018</t>
  </si>
  <si>
    <t>US EPA eGRID2019</t>
  </si>
  <si>
    <t>US EPA eGRID2020</t>
  </si>
  <si>
    <t>United States | AKGD</t>
  </si>
  <si>
    <t>https://www.epa.gov/egrid</t>
  </si>
  <si>
    <t>United States | AKMS</t>
  </si>
  <si>
    <t>United States | AZNM</t>
  </si>
  <si>
    <t>United States | CAMX</t>
  </si>
  <si>
    <t>United States | ERCT</t>
  </si>
  <si>
    <t>United States | FRCC</t>
  </si>
  <si>
    <t>United States | HIMS</t>
  </si>
  <si>
    <t>United States | HIOA</t>
  </si>
  <si>
    <t>United States | MROE</t>
  </si>
  <si>
    <t>United States | MROW</t>
  </si>
  <si>
    <t>United States | NEWE</t>
  </si>
  <si>
    <t>United States | NWPP</t>
  </si>
  <si>
    <t>United States | NYCW</t>
  </si>
  <si>
    <t>United States | NYLI</t>
  </si>
  <si>
    <t>United States | NYUP</t>
  </si>
  <si>
    <t>United States | PRMS</t>
  </si>
  <si>
    <t>United States | RFCE</t>
  </si>
  <si>
    <t>United States | RFCM</t>
  </si>
  <si>
    <t>United States | RFCW</t>
  </si>
  <si>
    <t>United States | RMPA</t>
  </si>
  <si>
    <t>United States | SPNO</t>
  </si>
  <si>
    <t>United States | SPSO</t>
  </si>
  <si>
    <t>United States | SRMV</t>
  </si>
  <si>
    <t>United States | SRMW</t>
  </si>
  <si>
    <t>United States | SRSO</t>
  </si>
  <si>
    <t>United States | SRTV</t>
  </si>
  <si>
    <t>United States | SRVC</t>
  </si>
  <si>
    <t>Virgin Islands</t>
  </si>
  <si>
    <t>GWP values for 100-year time horizon</t>
  </si>
  <si>
    <t>Uncertainty for GWP Values (+ / -)</t>
  </si>
  <si>
    <t>Alternate Name</t>
  </si>
  <si>
    <t>GHG</t>
  </si>
  <si>
    <t>SAR</t>
  </si>
  <si>
    <t>AR4</t>
  </si>
  <si>
    <t>AR5</t>
  </si>
  <si>
    <t>AR6</t>
  </si>
  <si>
    <t>CO2</t>
  </si>
  <si>
    <t>CH4</t>
  </si>
  <si>
    <t>https://www.ipcc.ch/report/ar6/wg1/downloads/report/IPCC_AR6_WGI_Chapter_07_Supplementary_Material.pdf</t>
  </si>
  <si>
    <t>See Pg 7SM-24, column GWP-100</t>
  </si>
  <si>
    <t>N2O</t>
  </si>
  <si>
    <t>NF3</t>
  </si>
  <si>
    <t>R-410a</t>
  </si>
  <si>
    <t>https://refrigerants.com/wp-content/uploads/2019/12/SDS-R410A.pdf</t>
  </si>
  <si>
    <t>used the % for each chemical component to determine GWP</t>
  </si>
  <si>
    <t>R-134a</t>
  </si>
  <si>
    <t>https://refrigerants.com/wp-content/uploads/2019/12/SDS-R507.pdf</t>
  </si>
  <si>
    <t>https://www.honeywell-refrigerants.com/india/product/508b/</t>
  </si>
  <si>
    <t>https://www.honeywell-refrigerants.com/india/product/genetron-404a/</t>
  </si>
  <si>
    <t>HFC410A</t>
  </si>
  <si>
    <t>https://www.3eonline.com/ImageServer/ImageViewer.aspx?id=3Q%2FfAR8ne%2FvPh6syVnSymkS%2BBDo8OjmbVocxRCMEgeGTA%2FGxV28w6Xk1cSuiPrBxddB5zxzJXIW7nbmF5mKrdg%3D%3D</t>
  </si>
  <si>
    <t>https://darment.eu/wp-content/uploads/2019/11/R422A_safety_data_sheet_darment_2021-1.pdf</t>
  </si>
  <si>
    <t>https://www.3eonline.com/ImageServer/ImageViewer.aspx?id=3Q%2FfAR8ne%2FvPh6syVnSymkS%2BBDo8OjmbVocxRCMEgeEdDlpiaNTwRYpyDCG6jKYeddB5zxzJXIW7nbmF5mKrdg%3D%3D</t>
  </si>
  <si>
    <t>https://refrigerants.com/wp-content/uploads/2019/12/SDS-R407C.pdf</t>
  </si>
  <si>
    <t>CFC-11</t>
  </si>
  <si>
    <t>PFC-14</t>
  </si>
  <si>
    <t>R-22</t>
  </si>
  <si>
    <t>R-123</t>
  </si>
  <si>
    <t>HCFC-123</t>
  </si>
  <si>
    <t>https://www.3eonline.com/ImageServer/ImageViewer.aspx?id=TjKnTv5sy2w5n202FVOT4%2bWaDpQl3JvNPLMD8Gd9ExjB5KWf2xCTn6bktdXDojPy1mN2w16ET3XuL1%2bJAxgTyGMG6ygcXL9qx%2bpWXjDPN0bWT5jHbYuYjOS7bnkvRxT60CK%2bZ39BpTZ00kgpQqGMJ3WVF1XNGcCL0elPJeyklUuhhe%2f2cgT0CsXKnlzD2nuD0iBoy3VsUA%2flWeAdS7iTEw%3d%3d#:~:text=Contains%20Difluoroethane%2C%20an%20HFC%2C%20a,may%20contribute%20to%20global%20warming.</t>
  </si>
  <si>
    <t>HCFC-22</t>
  </si>
  <si>
    <t>HCFC-414B</t>
  </si>
  <si>
    <t>https://www.rsd.net/assets/item/980.pdf</t>
  </si>
  <si>
    <t>Emission Factor Database: eGRID 2021</t>
  </si>
  <si>
    <t>Emission Factor Database: eGRID 2020</t>
  </si>
  <si>
    <t>Emission Factor Database: eGRID 2019</t>
  </si>
  <si>
    <t>Emission Factor Database: eGRID 2018</t>
  </si>
  <si>
    <t>Emission Factor Database: eGRID 2016</t>
  </si>
  <si>
    <t>Emission Factor Database: eGRID 2014</t>
  </si>
  <si>
    <r>
      <t xml:space="preserve">The following emission factors were taken from the US Environmental Protection Agency (EPA) Emissions &amp; Generation Resource Integrated Database (eGRID).  Text that is in </t>
    </r>
    <r>
      <rPr>
        <b/>
        <sz val="11"/>
        <color theme="8" tint="-0.249977111117893"/>
        <rFont val="Arial"/>
        <family val="2"/>
      </rPr>
      <t>BLUE</t>
    </r>
    <r>
      <rPr>
        <sz val="11"/>
        <color theme="1"/>
        <rFont val="Arial"/>
        <family val="2"/>
      </rPr>
      <t xml:space="preserve"> represents a conversion conducted from the original source data.</t>
    </r>
  </si>
  <si>
    <t>The following emission factors were taken from the US Environmental Protection Agency (EPA) Emissions &amp; Generation Resource Integrated Database (eGRID).</t>
  </si>
  <si>
    <r>
      <rPr>
        <b/>
        <sz val="11"/>
        <color theme="1"/>
        <rFont val="Arial"/>
        <family val="2"/>
      </rPr>
      <t>Link to Source: (</t>
    </r>
    <r>
      <rPr>
        <sz val="11"/>
        <color theme="9"/>
        <rFont val="Arial"/>
        <family val="2"/>
      </rPr>
      <t>https://www.epa.gov/egrid/summary-data</t>
    </r>
    <r>
      <rPr>
        <sz val="11"/>
        <color theme="1"/>
        <rFont val="Arial"/>
        <family val="2"/>
      </rPr>
      <t>)</t>
    </r>
    <r>
      <rPr>
        <b/>
        <sz val="11"/>
        <color theme="1"/>
        <rFont val="Arial"/>
        <family val="2"/>
      </rPr>
      <t xml:space="preserve"> </t>
    </r>
  </si>
  <si>
    <r>
      <rPr>
        <b/>
        <sz val="11"/>
        <color theme="1"/>
        <rFont val="Arial"/>
        <family val="2"/>
      </rPr>
      <t>Link to Source: (</t>
    </r>
    <r>
      <rPr>
        <sz val="11"/>
        <color theme="9"/>
        <rFont val="Arial"/>
        <family val="2"/>
      </rPr>
      <t>https://www.epa.gov/energy/emissions-generation-resource-integrated-database-egrid</t>
    </r>
    <r>
      <rPr>
        <sz val="11"/>
        <color theme="1"/>
        <rFont val="Arial"/>
        <family val="2"/>
      </rPr>
      <t>)</t>
    </r>
    <r>
      <rPr>
        <b/>
        <sz val="11"/>
        <color theme="1"/>
        <rFont val="Arial"/>
        <family val="2"/>
      </rPr>
      <t xml:space="preserve"> </t>
    </r>
  </si>
  <si>
    <t>Link to Source:</t>
  </si>
  <si>
    <t>1. Subregion Emissions - Greenhouse Gases (eGRID2021)</t>
  </si>
  <si>
    <t>1. Subregion Emissions - Greenhouse Gases (eGRID2020)</t>
  </si>
  <si>
    <t>1. Subregion Emissions - Greenhouse Gases (eGRID2019)</t>
  </si>
  <si>
    <t>1. Subregion Emissions - Greenhouse Gases (eGRID2018)</t>
  </si>
  <si>
    <t>1. Subregion Emissions - Greenhouse Gases (eGRID2016)</t>
  </si>
  <si>
    <t>1. Subregion Emissions - Greenhouse Gases (eGRID2014v2)</t>
  </si>
  <si>
    <t>Comparison to eGRID 2020</t>
  </si>
  <si>
    <t>eGRID subregion acronym</t>
  </si>
  <si>
    <t>eGRID subregion name</t>
  </si>
  <si>
    <t>Total output emission rates</t>
  </si>
  <si>
    <r>
      <rPr>
        <b/>
        <sz val="9"/>
        <color theme="1"/>
        <rFont val="Arial"/>
        <family val="2"/>
      </rPr>
      <t>Carbon dioxide equivalent (CO</t>
    </r>
    <r>
      <rPr>
        <b/>
        <vertAlign val="subscript"/>
        <sz val="9"/>
        <color theme="1"/>
        <rFont val="Arial"/>
        <family val="2"/>
      </rPr>
      <t>2</t>
    </r>
    <r>
      <rPr>
        <b/>
        <sz val="9"/>
        <color theme="1"/>
        <rFont val="Arial"/>
        <family val="2"/>
      </rPr>
      <t>e)
(Using IPCC AR5 100-Year GWP)</t>
    </r>
  </si>
  <si>
    <t>Grid Gross Loss (%)</t>
  </si>
  <si>
    <t>Comparison to eGRID 2019</t>
  </si>
  <si>
    <t>Comparison to eGRID 2018</t>
  </si>
  <si>
    <t>Comparison to eGRID 2016</t>
  </si>
  <si>
    <r>
      <rPr>
        <b/>
        <sz val="8"/>
        <color theme="1"/>
        <rFont val="Arial"/>
        <family val="2"/>
      </rPr>
      <t>Carbon dioxide (CO</t>
    </r>
    <r>
      <rPr>
        <b/>
        <vertAlign val="subscript"/>
        <sz val="8"/>
        <color theme="1"/>
        <rFont val="Arial"/>
        <family val="2"/>
      </rPr>
      <t>2</t>
    </r>
    <r>
      <rPr>
        <b/>
        <sz val="8"/>
        <color theme="1"/>
        <rFont val="Arial"/>
        <family val="2"/>
      </rPr>
      <t>)</t>
    </r>
  </si>
  <si>
    <r>
      <rPr>
        <b/>
        <sz val="8"/>
        <color theme="1"/>
        <rFont val="Arial"/>
        <family val="2"/>
      </rPr>
      <t>Methane (CH</t>
    </r>
    <r>
      <rPr>
        <b/>
        <vertAlign val="subscript"/>
        <sz val="8"/>
        <color theme="1"/>
        <rFont val="Arial"/>
        <family val="2"/>
      </rPr>
      <t>4</t>
    </r>
    <r>
      <rPr>
        <b/>
        <sz val="8"/>
        <color theme="1"/>
        <rFont val="Arial"/>
        <family val="2"/>
      </rPr>
      <t>)</t>
    </r>
  </si>
  <si>
    <r>
      <rPr>
        <b/>
        <sz val="8"/>
        <color theme="1"/>
        <rFont val="Arial"/>
        <family val="2"/>
      </rPr>
      <t>Nitrous oxide (N</t>
    </r>
    <r>
      <rPr>
        <b/>
        <vertAlign val="subscript"/>
        <sz val="8"/>
        <color theme="1"/>
        <rFont val="Arial"/>
        <family val="2"/>
      </rPr>
      <t>2</t>
    </r>
    <r>
      <rPr>
        <b/>
        <sz val="8"/>
        <color theme="1"/>
        <rFont val="Arial"/>
        <family val="2"/>
      </rPr>
      <t>O)</t>
    </r>
  </si>
  <si>
    <r>
      <rPr>
        <b/>
        <sz val="8"/>
        <color theme="1"/>
        <rFont val="Arial"/>
        <family val="2"/>
      </rPr>
      <t>Carbon dioxide equivalent (CO</t>
    </r>
    <r>
      <rPr>
        <b/>
        <vertAlign val="subscript"/>
        <sz val="8"/>
        <color theme="1"/>
        <rFont val="Arial"/>
        <family val="2"/>
      </rPr>
      <t>2</t>
    </r>
    <r>
      <rPr>
        <b/>
        <sz val="8"/>
        <color theme="1"/>
        <rFont val="Arial"/>
        <family val="2"/>
      </rPr>
      <t>e)
(Using IPCC SAR 100-Year GWP)</t>
    </r>
  </si>
  <si>
    <r>
      <rPr>
        <b/>
        <sz val="8"/>
        <color theme="1"/>
        <rFont val="Arial"/>
        <family val="2"/>
      </rPr>
      <t>Carbon dioxide equivalent (CO</t>
    </r>
    <r>
      <rPr>
        <b/>
        <vertAlign val="subscript"/>
        <sz val="8"/>
        <color theme="1"/>
        <rFont val="Arial"/>
        <family val="2"/>
      </rPr>
      <t>2</t>
    </r>
    <r>
      <rPr>
        <b/>
        <sz val="8"/>
        <color theme="1"/>
        <rFont val="Arial"/>
        <family val="2"/>
      </rPr>
      <t>e)
(Using IPCC AR5 100-Year GWP)</t>
    </r>
  </si>
  <si>
    <t>lb/MWh</t>
  </si>
  <si>
    <t>kg / MWh</t>
  </si>
  <si>
    <t>kg / kWh</t>
  </si>
  <si>
    <t>Total output emission rate 
(lb CO2e/kWh)</t>
  </si>
  <si>
    <t>Total output emission rate 
(kg CO2e /kWh)</t>
  </si>
  <si>
    <t>Emissions (tons)</t>
  </si>
  <si>
    <t>Total output emission rate (lb/MWh)</t>
  </si>
  <si>
    <t>Total output emission rate (kg/kWh)</t>
  </si>
  <si>
    <t>Emissions (lbs)</t>
  </si>
  <si>
    <t>Total output emission rate (lb/GWh)</t>
  </si>
  <si>
    <t>Total output emission rate 
(lb CO2e /MWh)</t>
  </si>
  <si>
    <t>Total output emission rate 
(kg CO2e /MWh)</t>
  </si>
  <si>
    <t>Total output emission rate (kg CO2e /kWh)</t>
  </si>
  <si>
    <r>
      <rPr>
        <b/>
        <sz val="9"/>
        <color theme="1"/>
        <rFont val="Arial"/>
        <family val="2"/>
      </rPr>
      <t>CO</t>
    </r>
    <r>
      <rPr>
        <b/>
        <vertAlign val="subscript"/>
        <sz val="9"/>
        <color theme="1"/>
        <rFont val="Arial"/>
        <family val="2"/>
      </rPr>
      <t>2</t>
    </r>
  </si>
  <si>
    <r>
      <rPr>
        <b/>
        <sz val="9"/>
        <color theme="1"/>
        <rFont val="Arial"/>
        <family val="2"/>
      </rPr>
      <t>CH</t>
    </r>
    <r>
      <rPr>
        <b/>
        <vertAlign val="subscript"/>
        <sz val="9"/>
        <color theme="1"/>
        <rFont val="Arial"/>
        <family val="2"/>
      </rPr>
      <t>4</t>
    </r>
  </si>
  <si>
    <r>
      <rPr>
        <b/>
        <sz val="9"/>
        <color theme="1"/>
        <rFont val="Arial"/>
        <family val="2"/>
      </rPr>
      <t>N</t>
    </r>
    <r>
      <rPr>
        <b/>
        <vertAlign val="subscript"/>
        <sz val="9"/>
        <color theme="1"/>
        <rFont val="Arial"/>
        <family val="2"/>
      </rPr>
      <t>2</t>
    </r>
    <r>
      <rPr>
        <b/>
        <sz val="9"/>
        <color theme="1"/>
        <rFont val="Arial"/>
        <family val="2"/>
      </rPr>
      <t>O</t>
    </r>
  </si>
  <si>
    <t>AKGD</t>
  </si>
  <si>
    <t>ASCC Alaska Grid</t>
  </si>
  <si>
    <t>AKMS</t>
  </si>
  <si>
    <t>ASCC Miscellaneous</t>
  </si>
  <si>
    <t>AZNM</t>
  </si>
  <si>
    <t>WECC Southwest</t>
  </si>
  <si>
    <t>CAMX</t>
  </si>
  <si>
    <t>WECC California</t>
  </si>
  <si>
    <t>ERCT</t>
  </si>
  <si>
    <t>ERCOT All</t>
  </si>
  <si>
    <t>FRCC</t>
  </si>
  <si>
    <t>FRCC All</t>
  </si>
  <si>
    <t>HIMS</t>
  </si>
  <si>
    <t>HICC Miscellaneous</t>
  </si>
  <si>
    <t>HIOA</t>
  </si>
  <si>
    <t>HICC Oahu</t>
  </si>
  <si>
    <t>MROE</t>
  </si>
  <si>
    <t>MRO East</t>
  </si>
  <si>
    <t>MROW</t>
  </si>
  <si>
    <t>MRO West</t>
  </si>
  <si>
    <t>NEWE</t>
  </si>
  <si>
    <t>NPCC New England</t>
  </si>
  <si>
    <t>NWPP</t>
  </si>
  <si>
    <t>WECC Northwest</t>
  </si>
  <si>
    <t>NYCW</t>
  </si>
  <si>
    <t>NPCC NYC/Westchester</t>
  </si>
  <si>
    <t>NYLI</t>
  </si>
  <si>
    <t>NPCC Long Island</t>
  </si>
  <si>
    <t>NYUP</t>
  </si>
  <si>
    <t>NPCC Upstate NY</t>
  </si>
  <si>
    <t>RFCE</t>
  </si>
  <si>
    <t>RFC East</t>
  </si>
  <si>
    <t>PRMS</t>
  </si>
  <si>
    <t>Puerto Rico Miscellaneous</t>
  </si>
  <si>
    <t>RFCM</t>
  </si>
  <si>
    <t>RFC Michigan</t>
  </si>
  <si>
    <t>RFCW</t>
  </si>
  <si>
    <t>RFC West</t>
  </si>
  <si>
    <t>RMPA</t>
  </si>
  <si>
    <t>WECC Rockies</t>
  </si>
  <si>
    <t>SPNO</t>
  </si>
  <si>
    <t>SPP North</t>
  </si>
  <si>
    <t>SPSO</t>
  </si>
  <si>
    <t>SPP South</t>
  </si>
  <si>
    <t>SRMV</t>
  </si>
  <si>
    <t>SERC Mississippi Valley</t>
  </si>
  <si>
    <t>SRMW</t>
  </si>
  <si>
    <t>SERC Midwest</t>
  </si>
  <si>
    <t>SRSO</t>
  </si>
  <si>
    <t>SERC South</t>
  </si>
  <si>
    <t>SRTV</t>
  </si>
  <si>
    <t>SERC Tennessee Valley</t>
  </si>
  <si>
    <t>SRVC</t>
  </si>
  <si>
    <t>SERC Virginia/Carolina</t>
  </si>
  <si>
    <t>U.S.</t>
  </si>
  <si>
    <t>Note: In order to compare emissions across previous data years, the GWP for the IPCC SAR is used, although there have been subsequent third (2001) (TAR), fourth (2006) (AR4), and fifth (2014) (AR5) assessments.</t>
  </si>
  <si>
    <t>9. Grid Gross Loss (%) (eGRID2014v2)</t>
  </si>
  <si>
    <t>3. State Output Emission Rates (eGRID2021)</t>
  </si>
  <si>
    <t>3. State Output Emission Rates (eGRID2020)</t>
  </si>
  <si>
    <t>3. State Output Emission Rates (eGRID2019)</t>
  </si>
  <si>
    <t>3. State Output Emission Rates (eGRID2018)</t>
  </si>
  <si>
    <t>3. State Output Emission Rates (eGRID2016)</t>
  </si>
  <si>
    <t>Comparison to eGRID 2021</t>
  </si>
  <si>
    <t>(lb/MWh)</t>
  </si>
  <si>
    <t>Region*</t>
  </si>
  <si>
    <t>Alaska</t>
  </si>
  <si>
    <t>AK</t>
  </si>
  <si>
    <t>Eastern</t>
  </si>
  <si>
    <t>AL</t>
  </si>
  <si>
    <t>Hawaii</t>
  </si>
  <si>
    <t>Texas (ERCOT)</t>
  </si>
  <si>
    <t>AZ</t>
  </si>
  <si>
    <t>Western</t>
  </si>
  <si>
    <t>CA</t>
  </si>
  <si>
    <t>CO</t>
  </si>
  <si>
    <t>* One of three interconnect power grids plus AK, HI, and U.S.</t>
  </si>
  <si>
    <t>DC</t>
  </si>
  <si>
    <t>DE</t>
  </si>
  <si>
    <t>GA</t>
  </si>
  <si>
    <t>HI</t>
  </si>
  <si>
    <t>IA</t>
  </si>
  <si>
    <t>ID</t>
  </si>
  <si>
    <t>IL</t>
  </si>
  <si>
    <t>IN</t>
  </si>
  <si>
    <t>KS</t>
  </si>
  <si>
    <t>KY</t>
  </si>
  <si>
    <t>LA</t>
  </si>
  <si>
    <t>MD</t>
  </si>
  <si>
    <t>10. State Emissions and Output Emission Rates (eGRID2014v2) and 11. State Resource Mix (eGRID2014v2)</t>
  </si>
  <si>
    <t>ME</t>
  </si>
  <si>
    <t>MI</t>
  </si>
  <si>
    <t>MN</t>
  </si>
  <si>
    <t>MO</t>
  </si>
  <si>
    <t>Net generation (MWh)</t>
  </si>
  <si>
    <r>
      <rPr>
        <b/>
        <sz val="9"/>
        <color theme="1"/>
        <rFont val="Arial"/>
        <family val="2"/>
      </rPr>
      <t>Carbon dioxide (CO</t>
    </r>
    <r>
      <rPr>
        <b/>
        <vertAlign val="subscript"/>
        <sz val="9"/>
        <color theme="1"/>
        <rFont val="Arial"/>
        <family val="2"/>
      </rPr>
      <t>2</t>
    </r>
    <r>
      <rPr>
        <b/>
        <sz val="9"/>
        <color theme="1"/>
        <rFont val="Arial"/>
        <family val="2"/>
      </rPr>
      <t>)</t>
    </r>
  </si>
  <si>
    <r>
      <rPr>
        <b/>
        <sz val="9"/>
        <color theme="1"/>
        <rFont val="Arial"/>
        <family val="2"/>
      </rPr>
      <t>Methane (CH</t>
    </r>
    <r>
      <rPr>
        <b/>
        <vertAlign val="subscript"/>
        <sz val="9"/>
        <color theme="1"/>
        <rFont val="Arial"/>
        <family val="2"/>
      </rPr>
      <t>4</t>
    </r>
    <r>
      <rPr>
        <b/>
        <sz val="9"/>
        <color theme="1"/>
        <rFont val="Arial"/>
        <family val="2"/>
      </rPr>
      <t>)</t>
    </r>
  </si>
  <si>
    <r>
      <rPr>
        <b/>
        <sz val="9"/>
        <color theme="1"/>
        <rFont val="Arial"/>
        <family val="2"/>
      </rPr>
      <t>Nitrous oxide (N</t>
    </r>
    <r>
      <rPr>
        <b/>
        <vertAlign val="subscript"/>
        <sz val="9"/>
        <color theme="1"/>
        <rFont val="Arial"/>
        <family val="2"/>
      </rPr>
      <t>2</t>
    </r>
    <r>
      <rPr>
        <b/>
        <sz val="9"/>
        <color theme="1"/>
        <rFont val="Arial"/>
        <family val="2"/>
      </rPr>
      <t>O)</t>
    </r>
  </si>
  <si>
    <r>
      <rPr>
        <b/>
        <sz val="9"/>
        <color theme="1"/>
        <rFont val="Arial"/>
        <family val="2"/>
      </rPr>
      <t>Carbon dioxide equivalent (CO</t>
    </r>
    <r>
      <rPr>
        <b/>
        <vertAlign val="subscript"/>
        <sz val="9"/>
        <color theme="1"/>
        <rFont val="Arial"/>
        <family val="2"/>
      </rPr>
      <t>2</t>
    </r>
    <r>
      <rPr>
        <b/>
        <sz val="9"/>
        <color theme="1"/>
        <rFont val="Arial"/>
        <family val="2"/>
      </rPr>
      <t>e)
(Using IPCC SAR 100-Year GWP)</t>
    </r>
  </si>
  <si>
    <t>Carbon dioxide equivalent (CO2e)
(Using IPCC AR5 100-Year GWP)</t>
  </si>
  <si>
    <t>MS</t>
  </si>
  <si>
    <t>MT</t>
  </si>
  <si>
    <t>Output emission rate (lb/MWh)</t>
  </si>
  <si>
    <t>Total output emission rate (lb/kWh)</t>
  </si>
  <si>
    <t>Total output emission rate (kg/MWh)</t>
  </si>
  <si>
    <t>NC</t>
  </si>
  <si>
    <t>ND</t>
  </si>
  <si>
    <t>NE</t>
  </si>
  <si>
    <t>NH</t>
  </si>
  <si>
    <t>NJ</t>
  </si>
  <si>
    <t>NM</t>
  </si>
  <si>
    <t>NV</t>
  </si>
  <si>
    <t>NY</t>
  </si>
  <si>
    <t>OH</t>
  </si>
  <si>
    <t>OK</t>
  </si>
  <si>
    <t>OR</t>
  </si>
  <si>
    <t>PA</t>
  </si>
  <si>
    <t>PR</t>
  </si>
  <si>
    <t>RI</t>
  </si>
  <si>
    <t>SC</t>
  </si>
  <si>
    <t>SD</t>
  </si>
  <si>
    <t>TN</t>
  </si>
  <si>
    <t>TX</t>
  </si>
  <si>
    <t>UT</t>
  </si>
  <si>
    <t>VA</t>
  </si>
  <si>
    <t>VT</t>
  </si>
  <si>
    <t>WA</t>
  </si>
  <si>
    <t>WI</t>
  </si>
  <si>
    <t>WV</t>
  </si>
  <si>
    <t>WY</t>
  </si>
  <si>
    <t>Emission Factor Database: EPA / e-CFR</t>
  </si>
  <si>
    <t>The following emission factors were taken from the U.S. Electronic Code of Federal Regulations (e-CFR) which support mandatory reporting to Title 40: Protection of the Environment. These emission factors are promulgated by the U.S. Environmental Protection Agency. e-CFR data is current as of July 19, 2018.</t>
  </si>
  <si>
    <r>
      <rPr>
        <b/>
        <sz val="9"/>
        <color theme="1"/>
        <rFont val="Arial"/>
        <family val="2"/>
      </rPr>
      <t>Link to Source:</t>
    </r>
    <r>
      <rPr>
        <sz val="9"/>
        <color theme="1"/>
        <rFont val="Arial"/>
        <family val="2"/>
      </rPr>
      <t xml:space="preserve"> 
Table C-1 to Subpart C of Part 98—Default CO2 Emission Factors and High Heat Values for Various Types of Fuel: (</t>
    </r>
    <r>
      <rPr>
        <sz val="9"/>
        <color rgb="FF548135"/>
        <rFont val="Arial"/>
        <family val="2"/>
      </rPr>
      <t>https://www.ecfr.gov/current/title-40/chapter-I/subchapter-C/part-98/subpart-C/appendix-Table%20C-1%20to%20Subpart%20C%20of%20Part%2098</t>
    </r>
    <r>
      <rPr>
        <sz val="9"/>
        <color theme="1"/>
        <rFont val="Arial"/>
        <family val="2"/>
      </rPr>
      <t>) 
Table C-2 to Subpart C of Part 98—Default CH4 and N2O Emission Factors for Various Types of Fuel: (</t>
    </r>
    <r>
      <rPr>
        <sz val="9"/>
        <color rgb="FF548135"/>
        <rFont val="Arial"/>
        <family val="2"/>
      </rPr>
      <t>https://www.ecfr.gov/current/title-40/chapter-I/subchapter-C/part-98/subpart-C/appendix-Table%20C-2%20to%20Subpart%20C%20of%20Part%2098</t>
    </r>
    <r>
      <rPr>
        <sz val="9"/>
        <color theme="1"/>
        <rFont val="Arial"/>
        <family val="2"/>
      </rPr>
      <t>)</t>
    </r>
  </si>
  <si>
    <r>
      <t xml:space="preserve">Notes: Text that is in </t>
    </r>
    <r>
      <rPr>
        <b/>
        <sz val="9"/>
        <color theme="4"/>
        <rFont val="Arial"/>
        <family val="2"/>
      </rPr>
      <t>BLUE</t>
    </r>
    <r>
      <rPr>
        <sz val="9"/>
        <color theme="1"/>
        <rFont val="Arial"/>
        <family val="2"/>
      </rPr>
      <t xml:space="preserve"> represents a conversion conducted from the original source data.</t>
    </r>
  </si>
  <si>
    <t>Table C-1 to Subpart C of Part 98 - Default CO2 Emission Factors and High Heat Values for Various Types of Fuel
Table C-2 to Subpart C of Part 98—Default CH4 and N2O Emission Factors for Various Types of Fuel</t>
  </si>
  <si>
    <t>Fuel type</t>
  </si>
  <si>
    <t>Default high heat value</t>
  </si>
  <si>
    <t xml:space="preserve">Default CO2 Emission Factor </t>
  </si>
  <si>
    <r>
      <rPr>
        <b/>
        <sz val="9"/>
        <color theme="1"/>
        <rFont val="Arial"/>
        <family val="2"/>
      </rPr>
      <t>Default CH</t>
    </r>
    <r>
      <rPr>
        <b/>
        <vertAlign val="subscript"/>
        <sz val="9"/>
        <color theme="1"/>
        <rFont val="Arial"/>
        <family val="2"/>
      </rPr>
      <t>4</t>
    </r>
    <r>
      <rPr>
        <b/>
        <sz val="9"/>
        <color theme="1"/>
        <rFont val="Arial"/>
        <family val="2"/>
      </rPr>
      <t xml:space="preserve"> Emission Factor </t>
    </r>
  </si>
  <si>
    <r>
      <rPr>
        <b/>
        <sz val="9"/>
        <color theme="1"/>
        <rFont val="Arial"/>
        <family val="2"/>
      </rPr>
      <t>Default N</t>
    </r>
    <r>
      <rPr>
        <b/>
        <vertAlign val="subscript"/>
        <sz val="9"/>
        <color theme="1"/>
        <rFont val="Arial"/>
        <family val="2"/>
      </rPr>
      <t>2</t>
    </r>
    <r>
      <rPr>
        <b/>
        <sz val="9"/>
        <color theme="1"/>
        <rFont val="Arial"/>
        <family val="2"/>
      </rPr>
      <t xml:space="preserve">O Emission Factor </t>
    </r>
  </si>
  <si>
    <t>Coal and coke</t>
  </si>
  <si>
    <t>mmBtu/short ton</t>
  </si>
  <si>
    <t>MWh/metric ton</t>
  </si>
  <si>
    <r>
      <rPr>
        <b/>
        <sz val="9"/>
        <color theme="1"/>
        <rFont val="Arial"/>
        <family val="2"/>
      </rPr>
      <t>kg CO</t>
    </r>
    <r>
      <rPr>
        <b/>
        <vertAlign val="subscript"/>
        <sz val="9"/>
        <color theme="1"/>
        <rFont val="Arial"/>
        <family val="2"/>
      </rPr>
      <t>2</t>
    </r>
    <r>
      <rPr>
        <b/>
        <sz val="9"/>
        <color theme="1"/>
        <rFont val="Arial"/>
        <family val="2"/>
      </rPr>
      <t>/mmBtu</t>
    </r>
  </si>
  <si>
    <t>(kg CH4/mmBtu)</t>
  </si>
  <si>
    <t xml:space="preserve"> (kg N2O/mmBtu)</t>
  </si>
  <si>
    <r>
      <rPr>
        <b/>
        <sz val="9"/>
        <color theme="1"/>
        <rFont val="Arial"/>
        <family val="2"/>
      </rPr>
      <t>kg CO</t>
    </r>
    <r>
      <rPr>
        <b/>
        <vertAlign val="subscript"/>
        <sz val="9"/>
        <color theme="1"/>
        <rFont val="Arial"/>
        <family val="2"/>
      </rPr>
      <t>2</t>
    </r>
    <r>
      <rPr>
        <b/>
        <sz val="9"/>
        <color theme="1"/>
        <rFont val="Arial"/>
        <family val="2"/>
      </rPr>
      <t>/metric ton</t>
    </r>
  </si>
  <si>
    <t>(kg CH4/metric ton)</t>
  </si>
  <si>
    <t xml:space="preserve"> (kg N2O/metric ton)</t>
  </si>
  <si>
    <r>
      <rPr>
        <b/>
        <sz val="9"/>
        <color theme="1"/>
        <rFont val="Arial"/>
        <family val="2"/>
      </rPr>
      <t>kg CO</t>
    </r>
    <r>
      <rPr>
        <b/>
        <vertAlign val="subscript"/>
        <sz val="9"/>
        <color theme="1"/>
        <rFont val="Arial"/>
        <family val="2"/>
      </rPr>
      <t>2</t>
    </r>
    <r>
      <rPr>
        <b/>
        <sz val="9"/>
        <color theme="1"/>
        <rFont val="Arial"/>
        <family val="2"/>
      </rPr>
      <t>/MWh</t>
    </r>
  </si>
  <si>
    <t>kg CH4/MWh</t>
  </si>
  <si>
    <t xml:space="preserve"> kg N2O/MWh</t>
  </si>
  <si>
    <t>Anthracite</t>
  </si>
  <si>
    <t>Bituminous</t>
  </si>
  <si>
    <t>Subbituminous</t>
  </si>
  <si>
    <t>Lignite</t>
  </si>
  <si>
    <t>Coal Coke</t>
  </si>
  <si>
    <t>Mixed (Commercial sector)</t>
  </si>
  <si>
    <t>Mixed (Industrial coking)</t>
  </si>
  <si>
    <t>Mixed (Industrial sector)</t>
  </si>
  <si>
    <t>Mixed (Electric Power sector)</t>
  </si>
  <si>
    <t>Natural gas</t>
  </si>
  <si>
    <t>mmBtu/scf</t>
  </si>
  <si>
    <t>MWh/scf</t>
  </si>
  <si>
    <t>MWh/m^3</t>
  </si>
  <si>
    <r>
      <rPr>
        <b/>
        <sz val="9"/>
        <color theme="1"/>
        <rFont val="Arial"/>
        <family val="2"/>
      </rPr>
      <t>kg CO</t>
    </r>
    <r>
      <rPr>
        <b/>
        <vertAlign val="subscript"/>
        <sz val="9"/>
        <color theme="1"/>
        <rFont val="Arial"/>
        <family val="2"/>
      </rPr>
      <t>2</t>
    </r>
    <r>
      <rPr>
        <b/>
        <sz val="9"/>
        <color theme="1"/>
        <rFont val="Arial"/>
        <family val="2"/>
      </rPr>
      <t>/ccf</t>
    </r>
  </si>
  <si>
    <t>kg CH4/ccf</t>
  </si>
  <si>
    <t xml:space="preserve"> kg N2O/ccf</t>
  </si>
  <si>
    <r>
      <rPr>
        <b/>
        <sz val="9"/>
        <color theme="1"/>
        <rFont val="Arial"/>
        <family val="2"/>
      </rPr>
      <t>kg CO</t>
    </r>
    <r>
      <rPr>
        <b/>
        <vertAlign val="subscript"/>
        <sz val="9"/>
        <color theme="1"/>
        <rFont val="Arial"/>
        <family val="2"/>
      </rPr>
      <t>2</t>
    </r>
    <r>
      <rPr>
        <b/>
        <sz val="9"/>
        <color theme="1"/>
        <rFont val="Arial"/>
        <family val="2"/>
      </rPr>
      <t>/GJ</t>
    </r>
  </si>
  <si>
    <t>kg CH4/GJ</t>
  </si>
  <si>
    <t xml:space="preserve"> kg N2O/GJ</t>
  </si>
  <si>
    <r>
      <rPr>
        <b/>
        <sz val="9"/>
        <color theme="1"/>
        <rFont val="Arial"/>
        <family val="2"/>
      </rPr>
      <t>kg CO</t>
    </r>
    <r>
      <rPr>
        <b/>
        <vertAlign val="subscript"/>
        <sz val="9"/>
        <color theme="1"/>
        <rFont val="Arial"/>
        <family val="2"/>
      </rPr>
      <t>2</t>
    </r>
    <r>
      <rPr>
        <b/>
        <sz val="9"/>
        <color theme="1"/>
        <rFont val="Arial"/>
        <family val="2"/>
      </rPr>
      <t>/m^3</t>
    </r>
  </si>
  <si>
    <t>kg CH4/m^3</t>
  </si>
  <si>
    <t xml:space="preserve"> kg N2O/m^3</t>
  </si>
  <si>
    <t>(Weighted U.S. Average)</t>
  </si>
  <si>
    <t>Petroleum products—liquid</t>
  </si>
  <si>
    <t>mmBtu/gallon</t>
  </si>
  <si>
    <t>MWh/gallon</t>
  </si>
  <si>
    <t>MWh/liter</t>
  </si>
  <si>
    <r>
      <rPr>
        <b/>
        <sz val="9"/>
        <color theme="1"/>
        <rFont val="Arial"/>
        <family val="2"/>
      </rPr>
      <t>kg CO</t>
    </r>
    <r>
      <rPr>
        <b/>
        <vertAlign val="subscript"/>
        <sz val="9"/>
        <color theme="1"/>
        <rFont val="Arial"/>
        <family val="2"/>
      </rPr>
      <t>2</t>
    </r>
    <r>
      <rPr>
        <b/>
        <sz val="9"/>
        <color theme="1"/>
        <rFont val="Arial"/>
        <family val="2"/>
      </rPr>
      <t>/gallon</t>
    </r>
  </si>
  <si>
    <t>kg CH4/gallon</t>
  </si>
  <si>
    <t xml:space="preserve"> kg N2O/gallon</t>
  </si>
  <si>
    <r>
      <rPr>
        <b/>
        <sz val="9"/>
        <color theme="1"/>
        <rFont val="Arial"/>
        <family val="2"/>
      </rPr>
      <t>kg CO</t>
    </r>
    <r>
      <rPr>
        <b/>
        <vertAlign val="subscript"/>
        <sz val="9"/>
        <color theme="1"/>
        <rFont val="Arial"/>
        <family val="2"/>
      </rPr>
      <t>2</t>
    </r>
    <r>
      <rPr>
        <b/>
        <sz val="9"/>
        <color theme="1"/>
        <rFont val="Arial"/>
        <family val="2"/>
      </rPr>
      <t>/liter</t>
    </r>
  </si>
  <si>
    <t>kg CH4/liter</t>
  </si>
  <si>
    <t xml:space="preserve"> kg N2O/liter</t>
  </si>
  <si>
    <t>kg CO2/m^3</t>
  </si>
  <si>
    <t>kg CO2/GJ</t>
  </si>
  <si>
    <t>kg/m3</t>
  </si>
  <si>
    <t>lb/m3</t>
  </si>
  <si>
    <t>MWh/kg</t>
  </si>
  <si>
    <t>MWh/lbs</t>
  </si>
  <si>
    <t>Distillate Fuel Oil No. 1 (Fuel Oil)</t>
  </si>
  <si>
    <t>Distillate Fuel Oil No. 2 (Diesel)</t>
  </si>
  <si>
    <t>Residual Fuel Oil No. 5</t>
  </si>
  <si>
    <t>Used Oil</t>
  </si>
  <si>
    <r>
      <rPr>
        <sz val="9"/>
        <color theme="1"/>
        <rFont val="Arial"/>
        <family val="2"/>
      </rPr>
      <t>Liquefied petroleum gases (LPG)</t>
    </r>
    <r>
      <rPr>
        <vertAlign val="superscript"/>
        <sz val="9"/>
        <color theme="1"/>
        <rFont val="Arial"/>
        <family val="2"/>
      </rPr>
      <t>1</t>
    </r>
  </si>
  <si>
    <r>
      <rPr>
        <sz val="9"/>
        <color theme="1"/>
        <rFont val="Arial"/>
        <family val="2"/>
      </rPr>
      <t>Propane</t>
    </r>
    <r>
      <rPr>
        <vertAlign val="superscript"/>
        <sz val="9"/>
        <color theme="1"/>
        <rFont val="Arial"/>
        <family val="2"/>
      </rPr>
      <t>1</t>
    </r>
  </si>
  <si>
    <r>
      <rPr>
        <sz val="9"/>
        <color theme="1"/>
        <rFont val="Arial"/>
        <family val="2"/>
      </rPr>
      <t>Propylene</t>
    </r>
    <r>
      <rPr>
        <vertAlign val="superscript"/>
        <sz val="9"/>
        <color theme="1"/>
        <rFont val="Arial"/>
        <family val="2"/>
      </rPr>
      <t>2</t>
    </r>
  </si>
  <si>
    <t>Ethyne (Acetylene)</t>
  </si>
  <si>
    <r>
      <rPr>
        <sz val="9"/>
        <color theme="1"/>
        <rFont val="Arial"/>
        <family val="2"/>
      </rPr>
      <t>Ethylene</t>
    </r>
    <r>
      <rPr>
        <vertAlign val="superscript"/>
        <sz val="9"/>
        <color theme="1"/>
        <rFont val="Arial"/>
        <family val="2"/>
      </rPr>
      <t>2</t>
    </r>
  </si>
  <si>
    <r>
      <rPr>
        <sz val="9"/>
        <color theme="1"/>
        <rFont val="Arial"/>
        <family val="2"/>
      </rPr>
      <t>Isobutane</t>
    </r>
    <r>
      <rPr>
        <vertAlign val="superscript"/>
        <sz val="9"/>
        <color theme="1"/>
        <rFont val="Arial"/>
        <family val="2"/>
      </rPr>
      <t>1</t>
    </r>
  </si>
  <si>
    <r>
      <rPr>
        <sz val="9"/>
        <color theme="1"/>
        <rFont val="Arial"/>
        <family val="2"/>
      </rPr>
      <t>Isobutylene</t>
    </r>
    <r>
      <rPr>
        <vertAlign val="superscript"/>
        <sz val="9"/>
        <color theme="1"/>
        <rFont val="Arial"/>
        <family val="2"/>
      </rPr>
      <t>1</t>
    </r>
  </si>
  <si>
    <r>
      <rPr>
        <sz val="9"/>
        <color theme="1"/>
        <rFont val="Arial"/>
        <family val="2"/>
      </rPr>
      <t>Butane</t>
    </r>
    <r>
      <rPr>
        <vertAlign val="superscript"/>
        <sz val="9"/>
        <color theme="1"/>
        <rFont val="Arial"/>
        <family val="2"/>
      </rPr>
      <t>1</t>
    </r>
  </si>
  <si>
    <r>
      <rPr>
        <sz val="9"/>
        <color theme="1"/>
        <rFont val="Arial"/>
        <family val="2"/>
      </rPr>
      <t>Butylene</t>
    </r>
    <r>
      <rPr>
        <vertAlign val="superscript"/>
        <sz val="9"/>
        <color theme="1"/>
        <rFont val="Arial"/>
        <family val="2"/>
      </rPr>
      <t>1</t>
    </r>
  </si>
  <si>
    <t>Naphtha (&lt;401 deg F)</t>
  </si>
  <si>
    <t>Natural Gasoline</t>
  </si>
  <si>
    <t>Other Oil (&gt;401 deg F)</t>
  </si>
  <si>
    <t>Pentanes Plus</t>
  </si>
  <si>
    <t>Petrochemical Feedstocks</t>
  </si>
  <si>
    <t>Special Naphtha</t>
  </si>
  <si>
    <t>Unfinished Oils</t>
  </si>
  <si>
    <t>Heavy Gas Oils</t>
  </si>
  <si>
    <t>Lubricants</t>
  </si>
  <si>
    <t>Aviation Gasoline</t>
  </si>
  <si>
    <t>Kerosene-Type Jet Fuel</t>
  </si>
  <si>
    <t>Asphalt and Road Oil</t>
  </si>
  <si>
    <t>Crude Oil</t>
  </si>
  <si>
    <t>Petroleum products—solid</t>
  </si>
  <si>
    <r>
      <rPr>
        <b/>
        <sz val="9"/>
        <color theme="1"/>
        <rFont val="Arial"/>
        <family val="2"/>
      </rPr>
      <t>kg CO</t>
    </r>
    <r>
      <rPr>
        <b/>
        <vertAlign val="subscript"/>
        <sz val="9"/>
        <color theme="1"/>
        <rFont val="Arial"/>
        <family val="2"/>
      </rPr>
      <t>2</t>
    </r>
    <r>
      <rPr>
        <b/>
        <sz val="9"/>
        <color theme="1"/>
        <rFont val="Arial"/>
        <family val="2"/>
      </rPr>
      <t>/mmBtu.</t>
    </r>
  </si>
  <si>
    <t>Petroleum Coke</t>
  </si>
  <si>
    <t>Petroleum products—gaseous</t>
  </si>
  <si>
    <t>Other fuels—solid</t>
  </si>
  <si>
    <t>Municipal Solid Waste</t>
  </si>
  <si>
    <t>Tires</t>
  </si>
  <si>
    <t>Plastics</t>
  </si>
  <si>
    <t>Other fuels—gaseous</t>
  </si>
  <si>
    <t>Blast Furnace Gas</t>
  </si>
  <si>
    <r>
      <rPr>
        <sz val="9"/>
        <color theme="1"/>
        <rFont val="Arial"/>
        <family val="2"/>
      </rPr>
      <t>Fuel Gas</t>
    </r>
    <r>
      <rPr>
        <vertAlign val="superscript"/>
        <sz val="9"/>
        <color theme="1"/>
        <rFont val="Arial"/>
        <family val="2"/>
      </rPr>
      <t>4</t>
    </r>
  </si>
  <si>
    <t>Biomass fuels—solid</t>
  </si>
  <si>
    <r>
      <rPr>
        <sz val="9"/>
        <color theme="1"/>
        <rFont val="Arial"/>
        <family val="2"/>
      </rPr>
      <t>Wood and Wood Residuals (dry basis)</t>
    </r>
    <r>
      <rPr>
        <vertAlign val="superscript"/>
        <sz val="9"/>
        <color theme="1"/>
        <rFont val="Arial"/>
        <family val="2"/>
      </rPr>
      <t>5</t>
    </r>
  </si>
  <si>
    <t>Agricultural Byproducts</t>
  </si>
  <si>
    <t>Peat</t>
  </si>
  <si>
    <t>Solid Byproducts</t>
  </si>
  <si>
    <t>Biomass fuels—gaseous</t>
  </si>
  <si>
    <r>
      <rPr>
        <b/>
        <sz val="9"/>
        <color theme="1"/>
        <rFont val="Arial"/>
        <family val="2"/>
      </rPr>
      <t>kg CO</t>
    </r>
    <r>
      <rPr>
        <b/>
        <vertAlign val="subscript"/>
        <sz val="9"/>
        <color theme="1"/>
        <rFont val="Arial"/>
        <family val="2"/>
      </rPr>
      <t>2</t>
    </r>
    <r>
      <rPr>
        <b/>
        <sz val="9"/>
        <color theme="1"/>
        <rFont val="Arial"/>
        <family val="2"/>
      </rPr>
      <t>/kWh</t>
    </r>
  </si>
  <si>
    <t>kg CH4/kWh</t>
  </si>
  <si>
    <t xml:space="preserve"> kg N2O/kWh</t>
  </si>
  <si>
    <t>Other Biomass Gases</t>
  </si>
  <si>
    <t>Biomass Fuels—Liquid</t>
  </si>
  <si>
    <t>10% Ethanol 90% Motor Gasoline</t>
  </si>
  <si>
    <t>15% Ethanol 85% Motor Gasoline</t>
  </si>
  <si>
    <t>20% Ethanol 80% Motor Gasoline</t>
  </si>
  <si>
    <t>22% Ethanol 78% Motor Gasoline</t>
  </si>
  <si>
    <t>30% Ethanol 70% Motor Gasoline</t>
  </si>
  <si>
    <t>50% Ethanol 50% Motor Gasoline</t>
  </si>
  <si>
    <t>85% Ethanol 15% Motor Gasoline</t>
  </si>
  <si>
    <t>Biodiesel (100%)</t>
  </si>
  <si>
    <t>30% Biodiesel 70% Diesel</t>
  </si>
  <si>
    <t>Not Available</t>
  </si>
  <si>
    <t>15% Methanol 85% Motor Gasoline</t>
  </si>
  <si>
    <t>Rendered Animal Fat</t>
  </si>
  <si>
    <t>Vegetable Oil</t>
  </si>
  <si>
    <t>Notes: 
1 The HHV for components of LPG determined at 60 °F and saturation pressure with the exception of ethylene. 
2 Ethylene HHV determined at 41 °F (5 °C) and saturation pressure.
3 Use of this default HHV is allowed only for: (a) Units that combust MSW, do not generate steam, and are allowed to use Tier 1; (b) units that derive no more than 10 percent of their annual heat input from MSW and/or tires; and (c) small batch incinerators that combust no more than 1,000 tons of MSW per year.
4 Reporters subject to subpart X of this part that are complying with §98.243(d) or subpart Y of this part may only use the default HHV and the default CO2 emission factor for fuel gas combustion under the conditions prescribed in §98.243(d)(2)(i) and (d)(2)(ii) and §98.252(a)(1) and (a)(2), respectively. Otherwise, reporters subject to subpart X or subpart Y shall use either Tier 3 (Equation C-5) or Tier 4.
5 Use the following formula to calculate a wet basis HHV for use in Equation C-1: HHVw = ((100 − M)/100)*HHVd where HHVw = wet basis HHV, M = moisture content (percent) and HHVd = dry basis HHV from Table C-1.
[78 FR 71950, Nov. 29, 2013; as amended at 81 FR 89252, Dec. 9, 2016]
Note: Those employing this table are assumed to fall under the IPCC definitions of the “Energy Industry” or “Data Center Industries and Construction”. In all fuels except for coal the values for these two categories are identical. For coal combustion, those who fall within the IPCC “Energy Industry” category may employ a value of 1g of CH4/mmBtu</t>
  </si>
  <si>
    <t>IPCC 100-yr GWP</t>
  </si>
  <si>
    <t>GHG Emissions Factors</t>
  </si>
  <si>
    <t>Total GHG Emissions</t>
  </si>
  <si>
    <t>Unit</t>
  </si>
  <si>
    <t>Emissions Factor Source</t>
  </si>
  <si>
    <t>Emissions Factor Description</t>
  </si>
  <si>
    <t>Kg CO2</t>
  </si>
  <si>
    <t>Kg CH4</t>
  </si>
  <si>
    <t>Kg N2O</t>
  </si>
  <si>
    <t>Total Metric Tons CO2</t>
  </si>
  <si>
    <t>Total Metric Tons CH4</t>
  </si>
  <si>
    <t>Total Metric Tons N2O</t>
  </si>
  <si>
    <t>Total Metric Tons CO2e (S1 &amp; S2)</t>
  </si>
  <si>
    <t>On-Site Electricity - Renewable</t>
  </si>
  <si>
    <t>Grid Electricity - Renewable</t>
  </si>
  <si>
    <t>Grid Heat/Steam (US EPA)</t>
  </si>
  <si>
    <t>Fugitive Gas - SF6</t>
  </si>
  <si>
    <t>Grid Heat/Steam - Renewable</t>
  </si>
  <si>
    <t>Primary GHGs</t>
  </si>
  <si>
    <t>Category</t>
  </si>
  <si>
    <t>Fossil Fuel Combustion</t>
  </si>
  <si>
    <t>Grid Electricity</t>
  </si>
  <si>
    <t>US eGRID 2019</t>
  </si>
  <si>
    <t>US eGRID 2020</t>
  </si>
  <si>
    <t>US eGRID 2018</t>
  </si>
  <si>
    <t>Grid Heat/Steam (UK)</t>
  </si>
  <si>
    <t>Row Labels</t>
  </si>
  <si>
    <t>(blank)</t>
  </si>
  <si>
    <t>Grand Total</t>
  </si>
  <si>
    <t>Grid Renewables Drop-Down Menu for GHG Inventory</t>
  </si>
  <si>
    <t>IEA - 12/22/2022</t>
  </si>
  <si>
    <t>US EPA eGRID2021</t>
  </si>
  <si>
    <t>https://www.carbonfootprint.com/docs/2020_09_emissions_factors_sources_for_2020_electricity_v14.pdf</t>
  </si>
  <si>
    <t>https://www.carbonfootprint.com/docs/2018_8_electricity_factors_august_2018_-_online_sources.pdf</t>
  </si>
  <si>
    <t>org boundary</t>
  </si>
  <si>
    <t>yes</t>
  </si>
  <si>
    <t>no</t>
  </si>
  <si>
    <t>Canada 2019 UNFCC Submission</t>
  </si>
  <si>
    <t>Canada 2020 UNFCC Submission</t>
  </si>
  <si>
    <r>
      <t>Link to Source: (</t>
    </r>
    <r>
      <rPr>
        <sz val="11"/>
        <color theme="9"/>
        <rFont val="Arial"/>
        <family val="2"/>
      </rPr>
      <t>https://www.epa.gov/egrid/summary-data</t>
    </r>
    <r>
      <rPr>
        <sz val="11"/>
        <color theme="1"/>
        <rFont val="Arial"/>
        <family val="2"/>
      </rPr>
      <t>)</t>
    </r>
    <r>
      <rPr>
        <b/>
        <sz val="11"/>
        <color theme="1"/>
        <rFont val="Arial"/>
        <family val="2"/>
      </rPr>
      <t xml:space="preserve"> </t>
    </r>
  </si>
  <si>
    <t>Refrigerants</t>
  </si>
  <si>
    <t>Fuel Type</t>
  </si>
  <si>
    <t>Canada - Alberta</t>
  </si>
  <si>
    <t>Canada - British Columbia</t>
  </si>
  <si>
    <t>Canada - Manitoba</t>
  </si>
  <si>
    <t>Canada - New Brunswick</t>
  </si>
  <si>
    <t>Canada - Newfoundland and Labrador</t>
  </si>
  <si>
    <t>Canada - Northwest Territories</t>
  </si>
  <si>
    <t>Canada - Nova Scotia</t>
  </si>
  <si>
    <t>Canada - Nunavut</t>
  </si>
  <si>
    <t>Canada - Ontario</t>
  </si>
  <si>
    <t>Canada - Prince Edward Island</t>
  </si>
  <si>
    <t>Canada - Quebec</t>
  </si>
  <si>
    <t>Canada - Saskatchewan</t>
  </si>
  <si>
    <t>Canada - Yukon</t>
  </si>
  <si>
    <t>Cote D'Ivoire</t>
  </si>
  <si>
    <t>Korea</t>
  </si>
  <si>
    <t>S1 - Stationary Combustion</t>
  </si>
  <si>
    <r>
      <t xml:space="preserve">Emissions </t>
    </r>
    <r>
      <rPr>
        <b/>
        <vertAlign val="subscript"/>
        <sz val="14"/>
        <color theme="1"/>
        <rFont val="Calibri"/>
        <family val="2"/>
        <scheme val="minor"/>
      </rPr>
      <t>GHG, fuel</t>
    </r>
    <r>
      <rPr>
        <b/>
        <sz val="14"/>
        <color theme="1"/>
        <rFont val="Calibri"/>
        <family val="2"/>
        <scheme val="minor"/>
      </rPr>
      <t xml:space="preserve">     =   Fuel Consumption </t>
    </r>
    <r>
      <rPr>
        <b/>
        <vertAlign val="subscript"/>
        <sz val="14"/>
        <color theme="1"/>
        <rFont val="Calibri"/>
        <family val="2"/>
        <scheme val="minor"/>
      </rPr>
      <t>fuel</t>
    </r>
    <r>
      <rPr>
        <b/>
        <sz val="14"/>
        <color theme="1"/>
        <rFont val="Calibri"/>
        <family val="2"/>
        <scheme val="minor"/>
      </rPr>
      <t xml:space="preserve">   *    Emission Factor </t>
    </r>
    <r>
      <rPr>
        <b/>
        <vertAlign val="subscript"/>
        <sz val="14"/>
        <color theme="1"/>
        <rFont val="Calibri"/>
        <family val="2"/>
        <scheme val="minor"/>
      </rPr>
      <t>GHG, fuel</t>
    </r>
  </si>
  <si>
    <t>S1 - Mobile Combustion</t>
  </si>
  <si>
    <t>S2 - Purchased Electricity</t>
  </si>
  <si>
    <t>Results Summary</t>
  </si>
  <si>
    <t>Scope 1 (Stationary Combustion) emissions are from activities owned or controlled by your organization. This includes fuel consumption at a facility to produce electricity, steam, heat, or power. The combustion of fossil fuels by natural gas boilers, diesel generators and other equipment emits carbon dioxide, methane, and nitrous oxide into the atmosphere.</t>
  </si>
  <si>
    <t>Scope 1 (Mobile Combustion) emissions are from activities owned or controlled by your organization. This includes fuel consumption by vehicles that are owned or leased by the company. 
Combustion of fossil fuels in vehicles (including cars, trucks, planes, and boats) emits carbon dioxide, methane, and nitrous oxide into the atmosphere.</t>
  </si>
  <si>
    <t>Comment</t>
  </si>
  <si>
    <t>GHG Source</t>
  </si>
  <si>
    <t>Dropdown Menu</t>
  </si>
  <si>
    <t>Yes</t>
  </si>
  <si>
    <t>No</t>
  </si>
  <si>
    <t>Stationary Combustion</t>
  </si>
  <si>
    <t>Mobile Combustion</t>
  </si>
  <si>
    <t>https://www.carbonfootprint.com/docs/2023_02_emissions_factors_sources_for_2022_electricity_v10.pdf</t>
  </si>
  <si>
    <t>https://www.carbonfootprint.com/docs/2019_06_emissions_factors_sources_for_2019_electricity.pdf</t>
  </si>
  <si>
    <t>Not Applicable</t>
  </si>
  <si>
    <t>United States - AKGD</t>
  </si>
  <si>
    <t>United States - AKMS</t>
  </si>
  <si>
    <t>United States - AZNM</t>
  </si>
  <si>
    <t>United States - CAMX</t>
  </si>
  <si>
    <t>United States - ERCT</t>
  </si>
  <si>
    <t>United States - FRCC</t>
  </si>
  <si>
    <t>United States - HIMS</t>
  </si>
  <si>
    <t>United States - HIOA</t>
  </si>
  <si>
    <t>United States - MROE</t>
  </si>
  <si>
    <t>United States - MROW</t>
  </si>
  <si>
    <t>United States - NEWE</t>
  </si>
  <si>
    <t>United States - NWPP</t>
  </si>
  <si>
    <t>United States - NYCW</t>
  </si>
  <si>
    <t>United States - NYLI</t>
  </si>
  <si>
    <t>United States - NYUP</t>
  </si>
  <si>
    <t>United States - PRMS</t>
  </si>
  <si>
    <t>United States - RFCE</t>
  </si>
  <si>
    <t>United States - RFCM</t>
  </si>
  <si>
    <t>United States - RFCW</t>
  </si>
  <si>
    <t>United States - RMPA</t>
  </si>
  <si>
    <t>United States - SPNO</t>
  </si>
  <si>
    <t>United States - SPSO</t>
  </si>
  <si>
    <t>United States - SRMV</t>
  </si>
  <si>
    <t>United States - SRMW</t>
  </si>
  <si>
    <t>United States - SRSO</t>
  </si>
  <si>
    <t>United States - SRTV</t>
  </si>
  <si>
    <t>United States - SRVC</t>
  </si>
  <si>
    <t>Maine</t>
  </si>
  <si>
    <t>Maryland</t>
  </si>
  <si>
    <t>Michigan</t>
  </si>
  <si>
    <t>Minnesota</t>
  </si>
  <si>
    <t>Mississippi</t>
  </si>
  <si>
    <t>Missouri</t>
  </si>
  <si>
    <t>Montana</t>
  </si>
  <si>
    <t>North Carolina</t>
  </si>
  <si>
    <t>Alabama</t>
  </si>
  <si>
    <t>Arkansas</t>
  </si>
  <si>
    <t>Arizona</t>
  </si>
  <si>
    <t>California</t>
  </si>
  <si>
    <t>Colorado</t>
  </si>
  <si>
    <t>Connecticut</t>
  </si>
  <si>
    <t>Delaware</t>
  </si>
  <si>
    <t>Florida</t>
  </si>
  <si>
    <t>Iowa</t>
  </si>
  <si>
    <t>Idaho</t>
  </si>
  <si>
    <t>Illinois</t>
  </si>
  <si>
    <t>Indiana</t>
  </si>
  <si>
    <t>Kansas</t>
  </si>
  <si>
    <t>Kentucky</t>
  </si>
  <si>
    <t>Louisiana</t>
  </si>
  <si>
    <t>Massachusetts</t>
  </si>
  <si>
    <t>North Dakota</t>
  </si>
  <si>
    <t>Nebraska</t>
  </si>
  <si>
    <t>New Hampshire</t>
  </si>
  <si>
    <t>New Jersey</t>
  </si>
  <si>
    <t>New Mexico</t>
  </si>
  <si>
    <t>Nevada</t>
  </si>
  <si>
    <t>New York</t>
  </si>
  <si>
    <t>Ohio</t>
  </si>
  <si>
    <t>Oklahoma</t>
  </si>
  <si>
    <t>Oregon</t>
  </si>
  <si>
    <t>Pennsylvania</t>
  </si>
  <si>
    <t>Rhode Island</t>
  </si>
  <si>
    <t>South Carolina</t>
  </si>
  <si>
    <t>South Dakota</t>
  </si>
  <si>
    <t>Tennessee</t>
  </si>
  <si>
    <t>Texas</t>
  </si>
  <si>
    <t>Utah</t>
  </si>
  <si>
    <t>Virginia</t>
  </si>
  <si>
    <t>Vermont</t>
  </si>
  <si>
    <t>Washington</t>
  </si>
  <si>
    <t>Wisconsin</t>
  </si>
  <si>
    <t>West Virginia</t>
  </si>
  <si>
    <t>Wyoming</t>
  </si>
  <si>
    <t>District of Columbia</t>
  </si>
  <si>
    <t>Abbreviation</t>
  </si>
  <si>
    <t>egrid region</t>
  </si>
  <si>
    <t>GHG Source Description</t>
  </si>
  <si>
    <t>GHG Metrics Data</t>
  </si>
  <si>
    <t>Automated</t>
  </si>
  <si>
    <t>Automate Conversion</t>
  </si>
  <si>
    <t>Therm Natural Gas</t>
  </si>
  <si>
    <t>Gram (g)</t>
  </si>
  <si>
    <t>Kilogram (kg)</t>
  </si>
  <si>
    <t>Pound (lb)</t>
  </si>
  <si>
    <t>Barrel (bbl)</t>
  </si>
  <si>
    <t>Million Cubic Feet (MMcf)</t>
  </si>
  <si>
    <t>Thousand Cubic Feet (Mcf)</t>
  </si>
  <si>
    <t>Standard Cubic Foot (scf)</t>
  </si>
  <si>
    <t>Hundreds Cubic Feet (ccf)</t>
  </si>
  <si>
    <t>Gallon (gal)</t>
  </si>
  <si>
    <t>Gasoline Gallon Equivalent (GGE)</t>
  </si>
  <si>
    <t>Liter (L)</t>
  </si>
  <si>
    <t>Cubic Meter (m3)</t>
  </si>
  <si>
    <t>Cubic Feet (ft3)</t>
  </si>
  <si>
    <t>Megaliter (ML)</t>
  </si>
  <si>
    <t>British Thermal Unit (BTU)</t>
  </si>
  <si>
    <t>Million BTU (MMBtu)</t>
  </si>
  <si>
    <t>Joule (J)</t>
  </si>
  <si>
    <t>Kilojoule (kJ)</t>
  </si>
  <si>
    <t>Megajoule (MJ)</t>
  </si>
  <si>
    <t>Gigajoule (GJ)</t>
  </si>
  <si>
    <t>Terrajoule (TJ)</t>
  </si>
  <si>
    <t>Million BTU (MMBtu) Natural Gas</t>
  </si>
  <si>
    <t>British Thermal Unit (BTU) Natural Gas</t>
  </si>
  <si>
    <t>Standard Cubic Foot (scf) Natural Gas</t>
  </si>
  <si>
    <t>Hundreds Cubic Feet (ccf) Natural Gas</t>
  </si>
  <si>
    <t>Million Cubic Feet (MMcf) Natural Gas</t>
  </si>
  <si>
    <t>Thousand Cubic Feet (Mcf)Natural Gas</t>
  </si>
  <si>
    <t>Cubic Meter (m3) Natural Gas</t>
  </si>
  <si>
    <t>Year Total Energy (Converted to MWh)</t>
  </si>
  <si>
    <t>Carbon Footprint</t>
  </si>
  <si>
    <t>Renewable Energy</t>
  </si>
  <si>
    <t>Low Carbon</t>
  </si>
  <si>
    <t>Scope 1 + 2 (MB) Indexed by Revenue</t>
  </si>
  <si>
    <t>Scope 1 GHG Emissions 
(mT CO2e) by Region</t>
  </si>
  <si>
    <t>Scope 2 GHG Emissions 
(mT CO2e) by Region</t>
  </si>
  <si>
    <t>Total GHG Emissions 
(mT CO2e) by Region</t>
  </si>
  <si>
    <t>Scope 1 GHG Emissions 
(mT CO2e) by GHG Type</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</si>
  <si>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</si>
  <si>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</si>
  <si>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</si>
  <si>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</si>
  <si>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</si>
  <si>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</si>
  <si>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</si>
  <si>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</si>
  <si>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</si>
  <si>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</si>
  <si>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</si>
  <si>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</si>
  <si>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</si>
  <si>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 xml:space="preserve">Subregion (For U.S and Canada sites) </t>
  </si>
  <si>
    <t>User Entry</t>
  </si>
  <si>
    <t>Additional Resources</t>
  </si>
  <si>
    <t>You can review the Greenhouse Gas Protocol Corporate Standard to learn how you can account and report your corporate GHG emissions. The Standard is available in several languages.</t>
  </si>
  <si>
    <t>Purchased Cooling</t>
  </si>
  <si>
    <t>Is the electricity sourced from renewable or low carbon energy?</t>
  </si>
  <si>
    <t>Emissions Factor Source - User Please Specify Source</t>
  </si>
  <si>
    <t>EF Lookup Dependant on Country EF Availability</t>
  </si>
  <si>
    <t>Carbon Footprint Regional Average</t>
  </si>
  <si>
    <t>Non-Manufacturing Services</t>
  </si>
  <si>
    <t>2: Capital Goods</t>
  </si>
  <si>
    <t>Wholesale electronic markets and agents and brokers</t>
  </si>
  <si>
    <t>Wholesale Electronic Markets and Agents and Brokers</t>
  </si>
  <si>
    <t>Wholesale Trade</t>
  </si>
  <si>
    <t>Petroleum and petroleum products</t>
  </si>
  <si>
    <t>Merchant Wholesalers - Nondurable Goods</t>
  </si>
  <si>
    <t>Other nondurable goods merchant wholesalers</t>
  </si>
  <si>
    <t>Grocery and related product wholesalers</t>
  </si>
  <si>
    <t>Drugs and druggists sundries</t>
  </si>
  <si>
    <t>Professional and commercial equipment and supplies</t>
  </si>
  <si>
    <t>Merchant Wholesalers - Durable Goods</t>
  </si>
  <si>
    <t>Other durable goods merchant wholesalers</t>
  </si>
  <si>
    <t>Motor vehicle and motor vehicle parts and supplies</t>
  </si>
  <si>
    <t>Machinery, equipment, and supplies</t>
  </si>
  <si>
    <t>Household appliances and electrical and electronic goods</t>
  </si>
  <si>
    <t>Customs duties</t>
  </si>
  <si>
    <t>Custom duties</t>
  </si>
  <si>
    <t>Water and Waste Management &amp; Processing</t>
  </si>
  <si>
    <t>5: Waste Generated in Operations</t>
  </si>
  <si>
    <t>Solid waste landfilling</t>
  </si>
  <si>
    <t>Waste Treatment and Disposal</t>
  </si>
  <si>
    <t>Waste Management and Remediation Services</t>
  </si>
  <si>
    <t>Solid waste combustors and incinerators</t>
  </si>
  <si>
    <t>Solid waste collection</t>
  </si>
  <si>
    <t>Waste Collection</t>
  </si>
  <si>
    <t>Hazardous waste collection treatment and disposal</t>
  </si>
  <si>
    <t>Remediation services</t>
  </si>
  <si>
    <t>Remediation Services</t>
  </si>
  <si>
    <t>Material separation/recovery facilities</t>
  </si>
  <si>
    <t>Other Waste Management Services</t>
  </si>
  <si>
    <t>Drinking water, wastewater treatment, and steam</t>
  </si>
  <si>
    <t>Water, Sewage and Other Systems</t>
  </si>
  <si>
    <t>Utilities</t>
  </si>
  <si>
    <t>Petroluem, Gas, &amp; Coal Production &amp; Transport</t>
  </si>
  <si>
    <t>Natural Gas Distribution</t>
  </si>
  <si>
    <t>Electricity Generation</t>
  </si>
  <si>
    <t>Electricity</t>
  </si>
  <si>
    <t>Electric Power Generation, Transmission and Distribution</t>
  </si>
  <si>
    <t>Transportation &amp; Warehousing</t>
  </si>
  <si>
    <t>4: Upstream Transportation and Distribution</t>
  </si>
  <si>
    <t>Warehousing</t>
  </si>
  <si>
    <t>Warehousing and Storage</t>
  </si>
  <si>
    <t>Transportation and Warehousing</t>
  </si>
  <si>
    <t>Air transport</t>
  </si>
  <si>
    <t>Scheduled Air Transportation</t>
  </si>
  <si>
    <t>Sightseeing transportation and support activities for transportation</t>
  </si>
  <si>
    <t>Rail transport</t>
  </si>
  <si>
    <t>Rail Transportation</t>
  </si>
  <si>
    <t>Postal service</t>
  </si>
  <si>
    <t>Postal Service</t>
  </si>
  <si>
    <t>Passenger ground transport</t>
  </si>
  <si>
    <t>Other Transit and Ground Passenger Transportation</t>
  </si>
  <si>
    <t>Pipeline transport</t>
  </si>
  <si>
    <t>Other Pipeline Transportation</t>
  </si>
  <si>
    <t>Truck transport</t>
  </si>
  <si>
    <t>General Freight Trucking</t>
  </si>
  <si>
    <t>Water transport (boats, ships, ferries)</t>
  </si>
  <si>
    <t>Deep Sea, Coastal, and Great Lakes Water Transportation</t>
  </si>
  <si>
    <t>Couriers and messengers</t>
  </si>
  <si>
    <t>Couriers and Express Delivery Services</t>
  </si>
  <si>
    <t>Other retail</t>
  </si>
  <si>
    <t>Other Retail Trade</t>
  </si>
  <si>
    <t>Retail Trade</t>
  </si>
  <si>
    <t>1: Purchased Goods</t>
  </si>
  <si>
    <t>Health and personal care stores</t>
  </si>
  <si>
    <t>Health and Personal Care Stores</t>
  </si>
  <si>
    <t>Food and beverage stores</t>
  </si>
  <si>
    <t>Grocery Stores</t>
  </si>
  <si>
    <t>General merchandise stores</t>
  </si>
  <si>
    <t>General Merchandise Stores, including Warehouse Clubs and Supercenters</t>
  </si>
  <si>
    <t>Gasoline stations</t>
  </si>
  <si>
    <t>Gasoline Stations</t>
  </si>
  <si>
    <t>Nonstore retailers</t>
  </si>
  <si>
    <t>Electronic Shopping and Mail-Order Houses</t>
  </si>
  <si>
    <t>Clothing and clothing accessories stores</t>
  </si>
  <si>
    <t>Clothing Stores</t>
  </si>
  <si>
    <t>Building material and garden equipment and supplies dealers</t>
  </si>
  <si>
    <t>Building Material and Supplies Dealers</t>
  </si>
  <si>
    <t>Vehicles and parts sales</t>
  </si>
  <si>
    <t>Automobile Dealers</t>
  </si>
  <si>
    <t>8: Upstream Leased Assets</t>
  </si>
  <si>
    <t>Tenant-occupied housing</t>
  </si>
  <si>
    <t>Real Estate and Rental and Leasing</t>
  </si>
  <si>
    <t>Owner-occupied housing</t>
  </si>
  <si>
    <t>Other real estate</t>
  </si>
  <si>
    <t>Lessors of nonfinancial intangible assets</t>
  </si>
  <si>
    <t>Lessors of Nonfinancial Intangible Assets (except Copyrighted Works)</t>
  </si>
  <si>
    <t>Consumer goods and general rental centers</t>
  </si>
  <si>
    <t>Consumer Goods Rental</t>
  </si>
  <si>
    <t>Commercial equipment rental</t>
  </si>
  <si>
    <t>Commercial and Industrial Machinery and Equipment Rental and Leasing</t>
  </si>
  <si>
    <t>Vehicle rental and leasing</t>
  </si>
  <si>
    <t>Automotive Equipment Rental and Leasing</t>
  </si>
  <si>
    <t>Specialized design</t>
  </si>
  <si>
    <t>Specialized Design Services</t>
  </si>
  <si>
    <t>Professional, Scientific, and Technical Services</t>
  </si>
  <si>
    <t>Scientific research and development</t>
  </si>
  <si>
    <t>Scientific Research and Development Services</t>
  </si>
  <si>
    <t>Veterinarians</t>
  </si>
  <si>
    <t>Other Professional, Scientific, and Technical Services</t>
  </si>
  <si>
    <t>Photographers</t>
  </si>
  <si>
    <t>Marketing research and all other miscellaneous professional, scientific, and technical services</t>
  </si>
  <si>
    <t>Management consulting</t>
  </si>
  <si>
    <t>Management, Scientific, and Technical Consulting Services</t>
  </si>
  <si>
    <t>Environmental and other technical consulting services</t>
  </si>
  <si>
    <t>Legal services</t>
  </si>
  <si>
    <t>Legal Services</t>
  </si>
  <si>
    <t>Other computer related services, including facilities management</t>
  </si>
  <si>
    <t>Computer Systems Design and Related Services</t>
  </si>
  <si>
    <t>Custom computer programming</t>
  </si>
  <si>
    <t>Computer systems design</t>
  </si>
  <si>
    <t>Architectural, engineering, and related services</t>
  </si>
  <si>
    <t>Architectural, Engineering, and Related Services</t>
  </si>
  <si>
    <t>Advertising and public relations</t>
  </si>
  <si>
    <t>Advertising, Public Relations, and Related Services</t>
  </si>
  <si>
    <t>Accounting, tax preparation, bookkeeping, and payroll</t>
  </si>
  <si>
    <t>Accounting, Tax Preparation, Bookkeeping, and Payroll Services</t>
  </si>
  <si>
    <t>Vehicle repair</t>
  </si>
  <si>
    <t>Repair and Maintenance</t>
  </si>
  <si>
    <t>Other Services (except Public Administration)</t>
  </si>
  <si>
    <t>Household goods repair</t>
  </si>
  <si>
    <t>Electronic  equipment repair and maintenance</t>
  </si>
  <si>
    <t>Commercial machinery repair</t>
  </si>
  <si>
    <t>Religious organizations</t>
  </si>
  <si>
    <t>Religious, Grantmaking, Civic, Professional, and Similar Organizations</t>
  </si>
  <si>
    <t>Grantmaking, giving, and social advocacy organizations</t>
  </si>
  <si>
    <t>Civic, social, professional, and similar organizations</t>
  </si>
  <si>
    <t>Household employees</t>
  </si>
  <si>
    <t>Private Household Services</t>
  </si>
  <si>
    <t>Salons and barber shops</t>
  </si>
  <si>
    <t>Personal and Laundry Services</t>
  </si>
  <si>
    <t>Pet care, photofinishing, parking and other sundry services</t>
  </si>
  <si>
    <t>Funerary services</t>
  </si>
  <si>
    <t>Dry-cleaning and laundry</t>
  </si>
  <si>
    <t>Used and secondhand goods</t>
  </si>
  <si>
    <t>Other Activities</t>
  </si>
  <si>
    <t>Other</t>
  </si>
  <si>
    <t>Scrap</t>
  </si>
  <si>
    <t>Rest of the world adjustment</t>
  </si>
  <si>
    <t>Noncomparable imports</t>
  </si>
  <si>
    <t>3: Fuel- and Energy-Related Activities Not Included in Scope 1 or Scope 2</t>
  </si>
  <si>
    <t>Well drilling</t>
  </si>
  <si>
    <t>Support Activities for Mining</t>
  </si>
  <si>
    <t>Mining, Quarrying, and Oil and Gas Extraction</t>
  </si>
  <si>
    <t>Mining of Metal Ore &amp; Minerals</t>
  </si>
  <si>
    <t>Other support activities for mining</t>
  </si>
  <si>
    <t>Unrefined oil and gas</t>
  </si>
  <si>
    <t>Oil and Gas Extraction</t>
  </si>
  <si>
    <t>Sand, gravel, clay, phosphate, other nonmetallic minerals</t>
  </si>
  <si>
    <t>Nonmetallic Mineral Mining and Quarrying</t>
  </si>
  <si>
    <t>Dimensional stone</t>
  </si>
  <si>
    <t>Iron, gold, silver, and other metal ores</t>
  </si>
  <si>
    <t>Metal Ore Mining</t>
  </si>
  <si>
    <t>Copper, nickel, lead, and zinc</t>
  </si>
  <si>
    <t>Coal Mining</t>
  </si>
  <si>
    <t>Paper &amp; Wood Products Manufacturing</t>
  </si>
  <si>
    <t>Plywood and veneer</t>
  </si>
  <si>
    <t>Veneer, Plywood, and Engineered Wood Product Manufacturing</t>
  </si>
  <si>
    <t>Manufacturing - Wood Products</t>
  </si>
  <si>
    <t>Wooden windows, door, and flooring</t>
  </si>
  <si>
    <t>Other Wood Product Manufacturing</t>
  </si>
  <si>
    <t>Veneer, plywood, and engineered wood</t>
  </si>
  <si>
    <t>Lumber and treated lumber</t>
  </si>
  <si>
    <t>Machinery &amp; Transportation Equipment Manufacturing</t>
  </si>
  <si>
    <t>Ships and ship repair</t>
  </si>
  <si>
    <t>Ship and Boat Building</t>
  </si>
  <si>
    <t>Manufacturing - Transportation Equipment</t>
  </si>
  <si>
    <t>Boats</t>
  </si>
  <si>
    <t>Railroad rolling stock</t>
  </si>
  <si>
    <t>Railroad Rolling Stock Manufacturing</t>
  </si>
  <si>
    <t>Other transportation equipment</t>
  </si>
  <si>
    <t>Other Transportation Equipment Manufacturing</t>
  </si>
  <si>
    <t>Motorcycle, bicycle, and parts</t>
  </si>
  <si>
    <t>Military armored vehicles and tanks</t>
  </si>
  <si>
    <t>Vehicle seating and interior trim (upholstery)</t>
  </si>
  <si>
    <t>Motor Vehicle Parts Manufacturing</t>
  </si>
  <si>
    <t>Vehicle metal stamping</t>
  </si>
  <si>
    <t>Vehicle engines and engine parts</t>
  </si>
  <si>
    <t>Electronic &amp; Electrical Products Manufacturing</t>
  </si>
  <si>
    <t>Vehicle electrical and electronic equipment</t>
  </si>
  <si>
    <t>Transmission and power train parts</t>
  </si>
  <si>
    <t>Other vehicle parts</t>
  </si>
  <si>
    <t>Motor vehicle steering, suspension components (except spring), and brake systems</t>
  </si>
  <si>
    <t>Pickup trucks, vans, and SUVs</t>
  </si>
  <si>
    <t>Motor Vehicle Manufacturing</t>
  </si>
  <si>
    <t>Heavy duty trucks</t>
  </si>
  <si>
    <t>Automobiles</t>
  </si>
  <si>
    <t>Vehicle bodies</t>
  </si>
  <si>
    <t>Motor Vehicle Body and Trailer Manufacturing</t>
  </si>
  <si>
    <t>Truck trailers</t>
  </si>
  <si>
    <t>Travel trailer and campers</t>
  </si>
  <si>
    <t>Motor homes</t>
  </si>
  <si>
    <t>Propulsion units and parts for space vehicles and guided missiles</t>
  </si>
  <si>
    <t>Aerospace Product and Parts Manufacturing</t>
  </si>
  <si>
    <t>Other aircraft parts</t>
  </si>
  <si>
    <t>Guided missiles and space vehicles</t>
  </si>
  <si>
    <t>Aircraft engines and parts</t>
  </si>
  <si>
    <t>Aircraft</t>
  </si>
  <si>
    <t>Other Manufacturing</t>
  </si>
  <si>
    <t>Other textiles</t>
  </si>
  <si>
    <t>Textile Furnishings Mills</t>
  </si>
  <si>
    <t>Manufacturing - Textile Product Mills</t>
  </si>
  <si>
    <t>Curtains and linens</t>
  </si>
  <si>
    <t>Carpets and rugs</t>
  </si>
  <si>
    <t>Finished and coated fabric</t>
  </si>
  <si>
    <t>Textile and Fabric Finishing and Fabric Coating Mills</t>
  </si>
  <si>
    <t>Manufacturing - Textile Mills</t>
  </si>
  <si>
    <t>Fiber, yarn, and thread</t>
  </si>
  <si>
    <t>Fiber, Yarn, and Thread Mills</t>
  </si>
  <si>
    <t>Fabric</t>
  </si>
  <si>
    <t>Fabric Mills</t>
  </si>
  <si>
    <t>1: Purchased Services</t>
  </si>
  <si>
    <t>Printing support</t>
  </si>
  <si>
    <t>Printing and Related Support Activities</t>
  </si>
  <si>
    <t>Manufacturing - Printing and Related Support Activities</t>
  </si>
  <si>
    <t>Books, newspapers, magazines, and other print media</t>
  </si>
  <si>
    <t>Metals &amp; Fabricated Metal Products</t>
  </si>
  <si>
    <t>Secondary steel products</t>
  </si>
  <si>
    <t>Steel Product Manufacturing from Purchased Steel</t>
  </si>
  <si>
    <t>Manufacturing - Primary Metals</t>
  </si>
  <si>
    <t>Secondary copper products</t>
  </si>
  <si>
    <t>Nonferrous Metal (except Aluminum) Production and Processing</t>
  </si>
  <si>
    <t>Other secondary nonferrous metal products</t>
  </si>
  <si>
    <t>Nonferrous Metal Foundries</t>
  </si>
  <si>
    <t>Copper, gold and silver concentrates</t>
  </si>
  <si>
    <t>Iron &amp; Steel Foundries &amp; Manufacturing</t>
  </si>
  <si>
    <t>Primary iron, steel, and ferroalloy products</t>
  </si>
  <si>
    <t>Iron and Steel Mills and Ferroalloy Manufacturing</t>
  </si>
  <si>
    <t>Nonferrous metal casts</t>
  </si>
  <si>
    <t>Foundries</t>
  </si>
  <si>
    <t>Cast iron and steel</t>
  </si>
  <si>
    <t>Secondary aluminum</t>
  </si>
  <si>
    <t>Alumina and Aluminum Production and Processing</t>
  </si>
  <si>
    <t>Primary aluminum</t>
  </si>
  <si>
    <t>Plastics &amp; Rubber Products Manufacturing</t>
  </si>
  <si>
    <t>Rubber tires</t>
  </si>
  <si>
    <t>Rubber Product Manufacturing</t>
  </si>
  <si>
    <t>Manufacturing - Plastics and Rubber Products</t>
  </si>
  <si>
    <t>Rubber and plastic belts and hoses</t>
  </si>
  <si>
    <t>Other rubber products</t>
  </si>
  <si>
    <t>Urethane and other foam products</t>
  </si>
  <si>
    <t>Plastics Product Manufacturing</t>
  </si>
  <si>
    <t>Polystyrene foam products</t>
  </si>
  <si>
    <t>Plastic pipe, fittings, and sausage casings</t>
  </si>
  <si>
    <t>Plastic bottles</t>
  </si>
  <si>
    <t>Plastic bags, films, and sheets</t>
  </si>
  <si>
    <t>Other plastic products</t>
  </si>
  <si>
    <t>Laminated plastic plates and shapes</t>
  </si>
  <si>
    <t>Other petroleum and coal products</t>
  </si>
  <si>
    <t>Petroleum and Coal Products Manufacturing</t>
  </si>
  <si>
    <t>Manufacturing - Petroleum and Coal Products</t>
  </si>
  <si>
    <t>Gasoline, fuels, and by-products of petroleum refining</t>
  </si>
  <si>
    <t>Asphalt shingles</t>
  </si>
  <si>
    <t>Asphalt pavement</t>
  </si>
  <si>
    <t>Wood pulp</t>
  </si>
  <si>
    <t>Pulp, Paper, and Paperboard Mills</t>
  </si>
  <si>
    <t>Manufacturing - Paper Products</t>
  </si>
  <si>
    <t>Paper</t>
  </si>
  <si>
    <t>Cardboard</t>
  </si>
  <si>
    <t>Stationery</t>
  </si>
  <si>
    <t>Converted Paper Product Manufacturing</t>
  </si>
  <si>
    <t>Sanitary paper (tissues, napkins, diapers, etc.)</t>
  </si>
  <si>
    <t>Paper bags and coated paper</t>
  </si>
  <si>
    <t>Cardboard containers</t>
  </si>
  <si>
    <t>All other converted paper products</t>
  </si>
  <si>
    <t>Other Nonmetallic Mineral Products</t>
  </si>
  <si>
    <t>Other nonmetallic mineral products</t>
  </si>
  <si>
    <t>Other Nonmetallic Mineral Product Manufacturing</t>
  </si>
  <si>
    <t>Manufacturing - Nonmetallic Mineral Products</t>
  </si>
  <si>
    <t>Mineral wool</t>
  </si>
  <si>
    <t>Ground or treated minerals and earth</t>
  </si>
  <si>
    <t>Cut stone and stone products</t>
  </si>
  <si>
    <t>Abrasive products</t>
  </si>
  <si>
    <t>Lime and gypsum products</t>
  </si>
  <si>
    <t>Lime and Gypsum Product Manufacturing</t>
  </si>
  <si>
    <t>Glass &amp; Glass Products Manufacturing</t>
  </si>
  <si>
    <t>Glass and glass products</t>
  </si>
  <si>
    <t>Glass and Glass Product Manufacturing</t>
  </si>
  <si>
    <t>Clay and ceramic products</t>
  </si>
  <si>
    <t>Clay Product and Refractory Manufacturing</t>
  </si>
  <si>
    <t>Cement &amp; Concrete Products</t>
  </si>
  <si>
    <t>Ready-mix concrete</t>
  </si>
  <si>
    <t>Cement and Concrete Product Manufacturing</t>
  </si>
  <si>
    <t>Other concrete products</t>
  </si>
  <si>
    <t>Concrete pipe, bricks, and blocks</t>
  </si>
  <si>
    <t>Cement</t>
  </si>
  <si>
    <t>Sporting and athletic goods</t>
  </si>
  <si>
    <t>Other Miscellaneous Manufacturing</t>
  </si>
  <si>
    <t>Manufacturing - Miscellaneous Products</t>
  </si>
  <si>
    <t>Signs</t>
  </si>
  <si>
    <t>Office supplies (not paper)</t>
  </si>
  <si>
    <t>Jewelry and silverware</t>
  </si>
  <si>
    <t>Gaskets, seals, musical instruments, fasteners, brooms, brushes, mop and other misc. goods</t>
  </si>
  <si>
    <t>Dolls, toys, and games</t>
  </si>
  <si>
    <t>Surgical appliance and supplies</t>
  </si>
  <si>
    <t>Medical Equipment and Supplies Manufacturing</t>
  </si>
  <si>
    <t>Manufacturing - Medical Equipment and Supplies</t>
  </si>
  <si>
    <t>Surgical and medical instruments</t>
  </si>
  <si>
    <t>Ophthalmic goods</t>
  </si>
  <si>
    <t>Dental laboratories</t>
  </si>
  <si>
    <t>Dental equipment and supplies</t>
  </si>
  <si>
    <t>Heating equipment other than warm air furnaces</t>
  </si>
  <si>
    <t>Ventilation, Heating, Air-Conditioning, and Commercial Refrigeration Equipment Manufacturing</t>
  </si>
  <si>
    <t>Manufacturing - Machinery</t>
  </si>
  <si>
    <t>Air purification and ventilation equipment</t>
  </si>
  <si>
    <t>Air conditioning, refrigeration, and warm air heating equipment</t>
  </si>
  <si>
    <t>Welding and Soldering Equipment, Scales and Balances, and other general purpose machinery</t>
  </si>
  <si>
    <t>Other General Purpose Machinery Manufacturing</t>
  </si>
  <si>
    <t>Pumps and pumping equipment</t>
  </si>
  <si>
    <t>Power tools</t>
  </si>
  <si>
    <t>Packaging machinery</t>
  </si>
  <si>
    <t>Material handling equipment</t>
  </si>
  <si>
    <t>Industrial process furnaces and ovens</t>
  </si>
  <si>
    <t>Hydraulic pumps, motors, cylinders and actuators</t>
  </si>
  <si>
    <t>Air and gas compressors</t>
  </si>
  <si>
    <t>Special tools, dies, jigs, and fixtures</t>
  </si>
  <si>
    <t>Metalworking Machinery Manufacturing</t>
  </si>
  <si>
    <t>Metal cutting and forming machine tools</t>
  </si>
  <si>
    <t>Industrial molds</t>
  </si>
  <si>
    <t>Cutting and machine tool accessory, rolling mill, and other metalworking machines</t>
  </si>
  <si>
    <t>Semiconductor machinery</t>
  </si>
  <si>
    <t>Industrial Machinery Manufacturing</t>
  </si>
  <si>
    <t>Machinery for the paper, textile, food or other industries (except semiconductor machinery)</t>
  </si>
  <si>
    <t>Turbines and turbine generator sets</t>
  </si>
  <si>
    <t>Engine, Turbine, and Power Transmission Equipment Manufacturing</t>
  </si>
  <si>
    <t>Speed changers, industrial high-speed drives, and gears</t>
  </si>
  <si>
    <t>Other engine equipment</t>
  </si>
  <si>
    <t>Mechanical power transmission equipment</t>
  </si>
  <si>
    <t>Photography and photocopying equipment</t>
  </si>
  <si>
    <t>Commercial and Service Industry Machinery Manufacturing</t>
  </si>
  <si>
    <t>Other commercial and service industry machinery</t>
  </si>
  <si>
    <t>Optical instruments and lenses</t>
  </si>
  <si>
    <t>Mining and oil/gas field machinery</t>
  </si>
  <si>
    <t>Agriculture, Construction, and Mining Machinery Manufacturing</t>
  </si>
  <si>
    <t>Lawn and garden equipment</t>
  </si>
  <si>
    <t>Farm machinery and equipment</t>
  </si>
  <si>
    <t>Construction machinery</t>
  </si>
  <si>
    <t>Leather and leather substitutes</t>
  </si>
  <si>
    <t>Leather and Hide Tanning and Finishing</t>
  </si>
  <si>
    <t>Manufacturing - Leather Products</t>
  </si>
  <si>
    <t>Shelving and lockers</t>
  </si>
  <si>
    <t>Office Furniture (including Fixtures) Manufacturing</t>
  </si>
  <si>
    <t>Manufacturing - Furniture and Related Products</t>
  </si>
  <si>
    <t>Office furniture and custom architectural woodwork and millwork</t>
  </si>
  <si>
    <t>Mattresses, blinds and shades</t>
  </si>
  <si>
    <t>Wood kitchen cabinets and countertops</t>
  </si>
  <si>
    <t>Household and Institutional Furniture and Kitchen Cabinet Manufacturing</t>
  </si>
  <si>
    <t>Institutional furniture</t>
  </si>
  <si>
    <t>Home furniture - wood, nonupholstered</t>
  </si>
  <si>
    <t>Home furniture - upholstered</t>
  </si>
  <si>
    <t>Home furniture - Cabinets and non-wood, nonupholstered</t>
  </si>
  <si>
    <t>Food Products Manufacturing</t>
  </si>
  <si>
    <t>Tobacco products</t>
  </si>
  <si>
    <t>Tobacco Manufacturing</t>
  </si>
  <si>
    <t>Manufacturing - Food, Beverage, &amp; Tobacco</t>
  </si>
  <si>
    <t>Sugar, candy, and chocolate</t>
  </si>
  <si>
    <t>Sugar and Confectionery Product Manufacturing</t>
  </si>
  <si>
    <t>Seafood</t>
  </si>
  <si>
    <t>Seafood Product Preparation and Packaging</t>
  </si>
  <si>
    <t>Snack foods</t>
  </si>
  <si>
    <t>Other Food Manufacturing</t>
  </si>
  <si>
    <t>Seasonings and dressings</t>
  </si>
  <si>
    <t>Flavored drink concentrates</t>
  </si>
  <si>
    <t>Coffee and tea</t>
  </si>
  <si>
    <t>All other foods</t>
  </si>
  <si>
    <t>Vegetable oils and by-products</t>
  </si>
  <si>
    <t>Grain and Oilseed Milling</t>
  </si>
  <si>
    <t>Refined vegetable, olive, and seed oils</t>
  </si>
  <si>
    <t>Flours and malts</t>
  </si>
  <si>
    <t>Corn products</t>
  </si>
  <si>
    <t>Breakfast cereals</t>
  </si>
  <si>
    <t>Fruit and vegetable preservation</t>
  </si>
  <si>
    <t>Fruit and Vegetable Preserving and Specialty Food Manufacturing</t>
  </si>
  <si>
    <t>Frozen food</t>
  </si>
  <si>
    <t>Ice cream and frozen desserts</t>
  </si>
  <si>
    <t>Dairy Product Manufacturing</t>
  </si>
  <si>
    <t>Fluid milk and butter</t>
  </si>
  <si>
    <t>Dry, condensed, and evaporated dairy</t>
  </si>
  <si>
    <t>Cheese</t>
  </si>
  <si>
    <t>Wineries and wine</t>
  </si>
  <si>
    <t>Beverage Manufacturing</t>
  </si>
  <si>
    <t>Soft drinks, bottled water, and ice</t>
  </si>
  <si>
    <t>Distilleries and spirits</t>
  </si>
  <si>
    <t>Breweries and beer</t>
  </si>
  <si>
    <t>Cookies, crackers, pastas, and tortillas</t>
  </si>
  <si>
    <t>Bakeries and Tortilla Manufacturing</t>
  </si>
  <si>
    <t>Bread and other baked goods</t>
  </si>
  <si>
    <t>Packaged poultry</t>
  </si>
  <si>
    <t>Animal Slaughtering and Processing</t>
  </si>
  <si>
    <t>Packaged meat (except poultry)</t>
  </si>
  <si>
    <t>Other animal food</t>
  </si>
  <si>
    <t>Animal Food Manufacturing</t>
  </si>
  <si>
    <t>Dog and cat food</t>
  </si>
  <si>
    <t>Springs and wires</t>
  </si>
  <si>
    <t>Spring and Wire Product Manufacturing</t>
  </si>
  <si>
    <t>Manufacturing - Fabricated Metal Products</t>
  </si>
  <si>
    <t>Valve and fittings (except for plumbing)</t>
  </si>
  <si>
    <t>Other Fabricated Metal Product Manufacturing</t>
  </si>
  <si>
    <t>Misc. fabricated metal products</t>
  </si>
  <si>
    <t>Metal plumbing drains, faucets, valves, and other fittings</t>
  </si>
  <si>
    <t>Fabricated pipe and pipe fittings</t>
  </si>
  <si>
    <t>Ball and roller bearings</t>
  </si>
  <si>
    <t>Ammunition, arms, ordnance, and related accessories</t>
  </si>
  <si>
    <t>Screws, nuts, and bolts</t>
  </si>
  <si>
    <t>Machine Shops; Turned Product; and Screw, Nut, and Bolt Manufacturing</t>
  </si>
  <si>
    <t>Machine shops</t>
  </si>
  <si>
    <t>Metal hinges, keys, lock, and other hardware</t>
  </si>
  <si>
    <t>Hardware Manufacturing</t>
  </si>
  <si>
    <t>Lids, jars, bottle caps, other metal closures and crowns</t>
  </si>
  <si>
    <t>Forging and Stamping</t>
  </si>
  <si>
    <t>Custom metal rolls</t>
  </si>
  <si>
    <t>All other forging, stamping, and sintering</t>
  </si>
  <si>
    <t>Cutlery and handtools</t>
  </si>
  <si>
    <t>Cutlery and Handtool Manufacturing</t>
  </si>
  <si>
    <t>Metal coatings, engravings, and heat treatments</t>
  </si>
  <si>
    <t>Coating, Engraving, Heat Treating, and Allied Activities</t>
  </si>
  <si>
    <t>Power boilers and heat exchangers</t>
  </si>
  <si>
    <t>Boiler, Tank, and Shipping Container Manufacturing</t>
  </si>
  <si>
    <t>Light gauge metal cans, boxes, and containers</t>
  </si>
  <si>
    <t>Heavy gauge metal tanks</t>
  </si>
  <si>
    <t>Metal windows, doors, and architectural products</t>
  </si>
  <si>
    <t>Architectural and Structural Metals Manufacturing</t>
  </si>
  <si>
    <t>Metal structural products</t>
  </si>
  <si>
    <t>Wiring devices</t>
  </si>
  <si>
    <t>Other Electrical Equipment and Component Manufacturing</t>
  </si>
  <si>
    <t>Manufacturing - Electrical Equipment, Appliance, and Components</t>
  </si>
  <si>
    <t>Storage batteries</t>
  </si>
  <si>
    <t>Primary batteries</t>
  </si>
  <si>
    <t>Other miscellaneous electrical equipment and components</t>
  </si>
  <si>
    <t>Communication and energy wire and cable</t>
  </si>
  <si>
    <t>Carbon and graphite products</t>
  </si>
  <si>
    <t>Small electrical appliances</t>
  </si>
  <si>
    <t>Household Appliance Manufacturing</t>
  </si>
  <si>
    <t>Major home appliances (except ovens, stoves, refrigerators and laundry machines)</t>
  </si>
  <si>
    <t>Home refrigerators and freezers</t>
  </si>
  <si>
    <t>Home laundry machines</t>
  </si>
  <si>
    <t>Home cooking appliances</t>
  </si>
  <si>
    <t>Switchgear and switchboards</t>
  </si>
  <si>
    <t>Electrical Equipment Manufacturing</t>
  </si>
  <si>
    <t>Specialty transformers</t>
  </si>
  <si>
    <t>Relay and industrial controls</t>
  </si>
  <si>
    <t>Motors and generators</t>
  </si>
  <si>
    <t>Light fixtures</t>
  </si>
  <si>
    <t>Electric Lighting Equipment Manufacturing</t>
  </si>
  <si>
    <t>Light bulbs</t>
  </si>
  <si>
    <t>Semiconductors</t>
  </si>
  <si>
    <t>Semiconductor and Other Electronic Component Manufacturing</t>
  </si>
  <si>
    <t>Manufacturing - Computer and Electronic Products</t>
  </si>
  <si>
    <t>Printed circuit and electronic assembly</t>
  </si>
  <si>
    <t>Electronic capacitors, resistors, coils, transformers, connectors and other components (except  semiconductors and printed circuit assemblies)</t>
  </si>
  <si>
    <t>Watches, clocks, and other measuring and controlling devices</t>
  </si>
  <si>
    <t>Navigational, Measuring, Electromedical, and Control Instruments Manufacturing</t>
  </si>
  <si>
    <t>Signal testing instruments</t>
  </si>
  <si>
    <t>Navigation instruments</t>
  </si>
  <si>
    <t>Irradiation apparatuses</t>
  </si>
  <si>
    <t>Industrial process variable instruments</t>
  </si>
  <si>
    <t>Fluid meters and counting devices</t>
  </si>
  <si>
    <t>Electromedical appartuses</t>
  </si>
  <si>
    <t>Automatic controls for HVAC and refrigeration equipment</t>
  </si>
  <si>
    <t>Analytical laboratory instruments</t>
  </si>
  <si>
    <t>External hard drives, CDs, other storage media</t>
  </si>
  <si>
    <t>Manufacturing and Reproducing Magnetic and Optical Media</t>
  </si>
  <si>
    <t>Computers</t>
  </si>
  <si>
    <t>Computer and Peripheral Equipment Manufacturing</t>
  </si>
  <si>
    <t>Computer terminals and other computer peripheral equipment</t>
  </si>
  <si>
    <t>Computer storage device readers</t>
  </si>
  <si>
    <t>Wireless communications</t>
  </si>
  <si>
    <t>Communications Equipment Manufacturing</t>
  </si>
  <si>
    <t>Telephones</t>
  </si>
  <si>
    <t>Communications equipment</t>
  </si>
  <si>
    <t>Audio and video equipment</t>
  </si>
  <si>
    <t>Audio and Video Equipment Manufacturing</t>
  </si>
  <si>
    <t>Other Chemicals Manufacturing</t>
  </si>
  <si>
    <t>Toiletries</t>
  </si>
  <si>
    <t>Soap, Cleaning Compound, and Toilet Preparation Manufacturing</t>
  </si>
  <si>
    <t>Manufacturing - Chemicals</t>
  </si>
  <si>
    <t>Soap and cleaning compounds</t>
  </si>
  <si>
    <t>Synthetic rubber and artificial and synthetic fibers</t>
  </si>
  <si>
    <t>Resin, Synthetic Rubber, and Artificial and Synthetic Fibers and Filaments Manufacturing</t>
  </si>
  <si>
    <t>Vaccines and other biological medical products</t>
  </si>
  <si>
    <t>Pharmaceutical and Medicine Manufacturing</t>
  </si>
  <si>
    <t>Pharmaceutical products (pills, powders, solutions, etc.)</t>
  </si>
  <si>
    <t>Medicinal and botanical ingredients</t>
  </si>
  <si>
    <t>Blood sugar, pregnancy, and other diagnostic test kits</t>
  </si>
  <si>
    <t>Fertilizers &amp; Pesticides</t>
  </si>
  <si>
    <t>Pesticides</t>
  </si>
  <si>
    <t>Pesticide, Fertilizer, and Other Agricultural Chemical Manufacturing</t>
  </si>
  <si>
    <t>Fertilizers</t>
  </si>
  <si>
    <t>Paints and coatings</t>
  </si>
  <si>
    <t>Paint, Coating, and Adhesive Manufacturing</t>
  </si>
  <si>
    <t>Adhesives</t>
  </si>
  <si>
    <t>Ink and ink cartridges</t>
  </si>
  <si>
    <t>Other Chemical Product and Preparation Manufacturing</t>
  </si>
  <si>
    <t>Chemicals (except basic chemicals, agrichemicals, polymers, paints, pharmaceuticals,soaps, cleaning compounds)</t>
  </si>
  <si>
    <t>Synthetic dyes and pigments</t>
  </si>
  <si>
    <t>Basic Chemical Manufacturing</t>
  </si>
  <si>
    <t>Petrochemicals</t>
  </si>
  <si>
    <t>Other basic organic chemicals</t>
  </si>
  <si>
    <t>Other basic inorganic chemicals</t>
  </si>
  <si>
    <t>Compressed Gases</t>
  </si>
  <si>
    <t>Clothing</t>
  </si>
  <si>
    <t>Apparel Knitting Mills</t>
  </si>
  <si>
    <t>Manufacturing - Apparel</t>
  </si>
  <si>
    <t>Company and enterprise management</t>
  </si>
  <si>
    <t>Management of Companies and Enterprises</t>
  </si>
  <si>
    <t>Wireless telecommunications (except Satellite)</t>
  </si>
  <si>
    <t>Telecommunications</t>
  </si>
  <si>
    <t>Information</t>
  </si>
  <si>
    <t>Wired Telecommunications</t>
  </si>
  <si>
    <t>Satellite, telecommunications resellers, and all other telecommunications</t>
  </si>
  <si>
    <t>Software</t>
  </si>
  <si>
    <t>Software Publishers</t>
  </si>
  <si>
    <t>News syndicates, libraries, archives, Internet publishing and all other information services</t>
  </si>
  <si>
    <t>Other Information Services</t>
  </si>
  <si>
    <t>Internet publishing and broadcasting</t>
  </si>
  <si>
    <t>Newspapers</t>
  </si>
  <si>
    <t>Newspaper, Periodical, Book, and Directory Publishers</t>
  </si>
  <si>
    <t>Magazines and journals</t>
  </si>
  <si>
    <t>Directory, mailing list, and other publishers</t>
  </si>
  <si>
    <t>Books</t>
  </si>
  <si>
    <t>Sound recording</t>
  </si>
  <si>
    <t>Motion Picture and Sound Recording Industries</t>
  </si>
  <si>
    <t>Movies and film</t>
  </si>
  <si>
    <t>Data processing and hosting</t>
  </si>
  <si>
    <t>Data Processing, Hosting, and Related Services</t>
  </si>
  <si>
    <t>Radio and television</t>
  </si>
  <si>
    <t>Cable, Radio, and Television Broadcasting</t>
  </si>
  <si>
    <t>Cable and subscription programming</t>
  </si>
  <si>
    <t>Individual and family services</t>
  </si>
  <si>
    <t>Social Assistance</t>
  </si>
  <si>
    <t>Health Care and Social Assistance</t>
  </si>
  <si>
    <t>Community food, housing, and other relief services, including rehabilitation services</t>
  </si>
  <si>
    <t>Child day care</t>
  </si>
  <si>
    <t>Residential mental retardation, mental health, substance abuse and other facilities</t>
  </si>
  <si>
    <t>Health Care</t>
  </si>
  <si>
    <t>Physicians</t>
  </si>
  <si>
    <t>Outpatient healthcare</t>
  </si>
  <si>
    <t>Nursing and community care facilities</t>
  </si>
  <si>
    <t>Medical laboratories</t>
  </si>
  <si>
    <t>Hospitals</t>
  </si>
  <si>
    <t>Home healthcare</t>
  </si>
  <si>
    <t>Healthcare practitioners (except physicians and dentists)</t>
  </si>
  <si>
    <t>Dentists</t>
  </si>
  <si>
    <t>Ambulances</t>
  </si>
  <si>
    <t>State and local government other services</t>
  </si>
  <si>
    <t>State and Local Government</t>
  </si>
  <si>
    <t>Government</t>
  </si>
  <si>
    <t>State and local government hospitals and health services</t>
  </si>
  <si>
    <t>State and local government educational services</t>
  </si>
  <si>
    <t>Other state and local government enterprises</t>
  </si>
  <si>
    <t>Other federal government enterprises</t>
  </si>
  <si>
    <t>Federal Government</t>
  </si>
  <si>
    <t>Federal general government (nondefense)</t>
  </si>
  <si>
    <t>Federal general government (defense)</t>
  </si>
  <si>
    <t>Securities and commodities brokerage and exchanges</t>
  </si>
  <si>
    <t>Securities, Commodity Contracts, and Other Financial Investments and Related Activities</t>
  </si>
  <si>
    <t>Finance and Insurance</t>
  </si>
  <si>
    <t>Investment advice, portfolio management, and other financial advising services</t>
  </si>
  <si>
    <t>Nondepository credit intermediation and related activities</t>
  </si>
  <si>
    <t>Nondepository Credit Intermediation</t>
  </si>
  <si>
    <t>Monetary authorities and depository credit intermediation</t>
  </si>
  <si>
    <t>Monetary Authorities-Central Bank</t>
  </si>
  <si>
    <t>Insurance carriers, except direct life</t>
  </si>
  <si>
    <t>Insurance Carriers and Related Activities</t>
  </si>
  <si>
    <t>Insurance agencies and brokerages</t>
  </si>
  <si>
    <t>Direct life insurance carriers</t>
  </si>
  <si>
    <t>Funds, trusts, and financial vehicles</t>
  </si>
  <si>
    <t>Insurance and Employee Benefit Funds</t>
  </si>
  <si>
    <t>Other educational services</t>
  </si>
  <si>
    <t>Educational Services</t>
  </si>
  <si>
    <t>Elementary and secondary schools</t>
  </si>
  <si>
    <t>Colleges, universities, junior colleges, and professional schools</t>
  </si>
  <si>
    <t>Construction Activities</t>
  </si>
  <si>
    <t>Utilities buildings and infrastructure</t>
  </si>
  <si>
    <t>Utility System Construction</t>
  </si>
  <si>
    <t>Construction</t>
  </si>
  <si>
    <t>Single-family homes</t>
  </si>
  <si>
    <t>Residential Building Construction</t>
  </si>
  <si>
    <t>Residential building repair and maintanence</t>
  </si>
  <si>
    <t>Other residential structures</t>
  </si>
  <si>
    <t>Multifamily homes</t>
  </si>
  <si>
    <t>Schools and vocational buildings</t>
  </si>
  <si>
    <t>Nonresidential Building Construction</t>
  </si>
  <si>
    <t>Other nonresidential structures</t>
  </si>
  <si>
    <t>Nonresidential building repair and maintanence</t>
  </si>
  <si>
    <t>Manufacturing buildings</t>
  </si>
  <si>
    <t>Health care buildings</t>
  </si>
  <si>
    <t>Commercial structures, including farm structures</t>
  </si>
  <si>
    <t>Highways, streets, and bridges</t>
  </si>
  <si>
    <t>Highway, Street, and Bridge Construction</t>
  </si>
  <si>
    <t>Golf courses, marinas, ski resorts, fitness and other rec centers and industries</t>
  </si>
  <si>
    <t>Recreation</t>
  </si>
  <si>
    <t>Arts, Entertainment, and Recreation</t>
  </si>
  <si>
    <t>Gambling establishments (except casino hotels)</t>
  </si>
  <si>
    <t>Amusement parks and arcades</t>
  </si>
  <si>
    <t>Museums, historical sites, zoos, and parks</t>
  </si>
  <si>
    <t>Museums, Historical Sites, and Similar Institutions</t>
  </si>
  <si>
    <t>Independent artists, writers, and performers</t>
  </si>
  <si>
    <t>Independent Artists, Writers, and Performers</t>
  </si>
  <si>
    <t>Sports</t>
  </si>
  <si>
    <t>Arts and Entertainment</t>
  </si>
  <si>
    <t>Promoters and agents</t>
  </si>
  <si>
    <t>Performances</t>
  </si>
  <si>
    <t>Timber Tract Operations</t>
  </si>
  <si>
    <t>Timber and raw forest products</t>
  </si>
  <si>
    <t>Agriculture, Forestry, Fishing and Hunting</t>
  </si>
  <si>
    <t>Crops</t>
  </si>
  <si>
    <t>Agriculture and forestry support</t>
  </si>
  <si>
    <t>Support Activities for Crop Production</t>
  </si>
  <si>
    <t>Animal Products &amp; Fishing</t>
  </si>
  <si>
    <t>Wild-caught fish and game</t>
  </si>
  <si>
    <t>Fishing</t>
  </si>
  <si>
    <t>Tobacco, cotton, sugarcane, peanuts, sugar beets, herbs and spices, and other crops</t>
  </si>
  <si>
    <t>Greenhouse crops, mushrooms, nurseries, and flowers</t>
  </si>
  <si>
    <t>Fresh wheat, corn, rice, and other grains</t>
  </si>
  <si>
    <t>Fresh vegetables, melons, and potatoes</t>
  </si>
  <si>
    <t>Fresh soybeans, canola, flaxseeds, and other oilseeds</t>
  </si>
  <si>
    <t>Fresh fruits and tree nuts</t>
  </si>
  <si>
    <t>Poultry farms</t>
  </si>
  <si>
    <t>Animal Products</t>
  </si>
  <si>
    <t>Dairies</t>
  </si>
  <si>
    <t>Cattle ranches and feedlots</t>
  </si>
  <si>
    <t>Animal farms and aquaculture ponds (except cattle and poultry)</t>
  </si>
  <si>
    <t>Travel arrangement and reservation</t>
  </si>
  <si>
    <t>Administrative and Support Services</t>
  </si>
  <si>
    <t>Other waste collection and treatment services</t>
  </si>
  <si>
    <t>Other support services</t>
  </si>
  <si>
    <t>Office administration</t>
  </si>
  <si>
    <t>Investigation and security</t>
  </si>
  <si>
    <t>Facilities support</t>
  </si>
  <si>
    <t>Employment services</t>
  </si>
  <si>
    <t>Business support</t>
  </si>
  <si>
    <t>Buildings and dwellings services</t>
  </si>
  <si>
    <t>6: Business Travel</t>
  </si>
  <si>
    <t>Hotels and campgrounds</t>
  </si>
  <si>
    <t>Traveler Accommodation</t>
  </si>
  <si>
    <t>Accommodation and Food Services</t>
  </si>
  <si>
    <t>All other food and drinking places</t>
  </si>
  <si>
    <t>Special Food Services</t>
  </si>
  <si>
    <t>Limited-service restaurants</t>
  </si>
  <si>
    <t>Restaurants and Other Eating Places</t>
  </si>
  <si>
    <t>Full-service restaurants</t>
  </si>
  <si>
    <t>Leather</t>
  </si>
  <si>
    <t>Commodity</t>
  </si>
  <si>
    <t>Industry Subcategory</t>
  </si>
  <si>
    <t>Industry</t>
  </si>
  <si>
    <t>WholesaleElec</t>
  </si>
  <si>
    <t>MerchantNonDur</t>
  </si>
  <si>
    <t>MerchantDur</t>
  </si>
  <si>
    <t>Table Name</t>
  </si>
  <si>
    <t>List Name</t>
  </si>
  <si>
    <t>Wholesale</t>
  </si>
  <si>
    <t>WasteTreat</t>
  </si>
  <si>
    <t>WasteCollect</t>
  </si>
  <si>
    <t>Remediation</t>
  </si>
  <si>
    <t>OtherWaste</t>
  </si>
  <si>
    <t>Water</t>
  </si>
  <si>
    <t>NaturalGas</t>
  </si>
  <si>
    <t>Electric</t>
  </si>
  <si>
    <t>Warehouse</t>
  </si>
  <si>
    <t>ScheduledAir</t>
  </si>
  <si>
    <t>Scenic</t>
  </si>
  <si>
    <t>RailTransport</t>
  </si>
  <si>
    <t>Postal</t>
  </si>
  <si>
    <t>OtherTransit</t>
  </si>
  <si>
    <t>OtherPipe</t>
  </si>
  <si>
    <t>GenFreight</t>
  </si>
  <si>
    <t>DeepSea</t>
  </si>
  <si>
    <t>Couriers</t>
  </si>
  <si>
    <t>Transportation</t>
  </si>
  <si>
    <t>RetailStore</t>
  </si>
  <si>
    <t>HealthStore</t>
  </si>
  <si>
    <t>GroceryStore</t>
  </si>
  <si>
    <t>GeneralStore</t>
  </si>
  <si>
    <t>GasStation</t>
  </si>
  <si>
    <t>ElecStore</t>
  </si>
  <si>
    <t>ClothingStore</t>
  </si>
  <si>
    <t>BuildingRetail</t>
  </si>
  <si>
    <t>AutoDealers</t>
  </si>
  <si>
    <t>Retail</t>
  </si>
  <si>
    <t>RealEstateRental</t>
  </si>
  <si>
    <t>Lessors</t>
  </si>
  <si>
    <t>ConsumerRental</t>
  </si>
  <si>
    <t>MachineRental</t>
  </si>
  <si>
    <t>AutoRental</t>
  </si>
  <si>
    <t>RealEstate</t>
  </si>
  <si>
    <t>Specialized</t>
  </si>
  <si>
    <t>Scientific</t>
  </si>
  <si>
    <t>OtherPro</t>
  </si>
  <si>
    <t>Management</t>
  </si>
  <si>
    <t>Legal</t>
  </si>
  <si>
    <t>ComputerDesign</t>
  </si>
  <si>
    <t>ArchitectPro</t>
  </si>
  <si>
    <t>ManagementPro</t>
  </si>
  <si>
    <t>Advert</t>
  </si>
  <si>
    <t>Account</t>
  </si>
  <si>
    <t>Professional</t>
  </si>
  <si>
    <t>Repair</t>
  </si>
  <si>
    <t>Religious</t>
  </si>
  <si>
    <t>Private</t>
  </si>
  <si>
    <t>Personal</t>
  </si>
  <si>
    <t>OtherS</t>
  </si>
  <si>
    <t>SupportMining</t>
  </si>
  <si>
    <t>OilandGas</t>
  </si>
  <si>
    <t>NonmetallicMin</t>
  </si>
  <si>
    <t>MetalOre</t>
  </si>
  <si>
    <t>CoalM</t>
  </si>
  <si>
    <t>Mining</t>
  </si>
  <si>
    <t>Veneer</t>
  </si>
  <si>
    <t>OtherWood</t>
  </si>
  <si>
    <t>Lumbar</t>
  </si>
  <si>
    <t>Wood</t>
  </si>
  <si>
    <t>Ship</t>
  </si>
  <si>
    <t>RailroadStock</t>
  </si>
  <si>
    <t>OtherTransportE</t>
  </si>
  <si>
    <t>MotorVParts</t>
  </si>
  <si>
    <t>MotorVMan</t>
  </si>
  <si>
    <t>MotorVBody</t>
  </si>
  <si>
    <t>Aerospace</t>
  </si>
  <si>
    <t>Tequipment</t>
  </si>
  <si>
    <t>TextileFurn</t>
  </si>
  <si>
    <t>TextileP</t>
  </si>
  <si>
    <t>Textile</t>
  </si>
  <si>
    <t>Fiber</t>
  </si>
  <si>
    <t>TextileM</t>
  </si>
  <si>
    <t>PrintingAct</t>
  </si>
  <si>
    <t>Printing</t>
  </si>
  <si>
    <t>Steel</t>
  </si>
  <si>
    <t>Nonferrous</t>
  </si>
  <si>
    <t>Iron</t>
  </si>
  <si>
    <t>Alumina</t>
  </si>
  <si>
    <t>Primary</t>
  </si>
  <si>
    <t>RubberProd</t>
  </si>
  <si>
    <t>PlasticProd</t>
  </si>
  <si>
    <t>PetrolProd</t>
  </si>
  <si>
    <t>Petroleum</t>
  </si>
  <si>
    <t>Pulp</t>
  </si>
  <si>
    <t>ConvertedPaper</t>
  </si>
  <si>
    <t>OtherNonMetal</t>
  </si>
  <si>
    <t>Lime</t>
  </si>
  <si>
    <t>Glass</t>
  </si>
  <si>
    <t>Clay</t>
  </si>
  <si>
    <t>Nonmetallic</t>
  </si>
  <si>
    <t>OtherMisc</t>
  </si>
  <si>
    <t>Misc</t>
  </si>
  <si>
    <t>MedicalEquip</t>
  </si>
  <si>
    <t>Medical</t>
  </si>
  <si>
    <t>VentMach</t>
  </si>
  <si>
    <t>OtherGenMach</t>
  </si>
  <si>
    <t>MetalMach</t>
  </si>
  <si>
    <t>IndustrialMach</t>
  </si>
  <si>
    <t>EngineMach</t>
  </si>
  <si>
    <t>CommMach</t>
  </si>
  <si>
    <t>AgriMach</t>
  </si>
  <si>
    <t>Machinery</t>
  </si>
  <si>
    <t>LeatherMan</t>
  </si>
  <si>
    <t>OfficeFurn</t>
  </si>
  <si>
    <t>Matresses</t>
  </si>
  <si>
    <t>Household</t>
  </si>
  <si>
    <t>Furniture</t>
  </si>
  <si>
    <t>Tobacco</t>
  </si>
  <si>
    <t>Sugar</t>
  </si>
  <si>
    <t>OtherFood</t>
  </si>
  <si>
    <t>Grain</t>
  </si>
  <si>
    <t>Fruit</t>
  </si>
  <si>
    <t>Dairy</t>
  </si>
  <si>
    <t>Beverage</t>
  </si>
  <si>
    <t>Bakeries</t>
  </si>
  <si>
    <t>AnimalSlaughter</t>
  </si>
  <si>
    <t>AnimalFood</t>
  </si>
  <si>
    <t>Food</t>
  </si>
  <si>
    <t>Spring</t>
  </si>
  <si>
    <t>OtherFab</t>
  </si>
  <si>
    <t>MachineShop</t>
  </si>
  <si>
    <t>Hardware</t>
  </si>
  <si>
    <t>Forging</t>
  </si>
  <si>
    <t>Cutlery</t>
  </si>
  <si>
    <t>Coating</t>
  </si>
  <si>
    <t>Boiler</t>
  </si>
  <si>
    <t>Architect</t>
  </si>
  <si>
    <t>Fabricated</t>
  </si>
  <si>
    <t>OtherElec</t>
  </si>
  <si>
    <t>HouseApp</t>
  </si>
  <si>
    <t>ElecEquip</t>
  </si>
  <si>
    <t>ElecLight</t>
  </si>
  <si>
    <t>Electrical</t>
  </si>
  <si>
    <t>Semiconductor</t>
  </si>
  <si>
    <t>Navigation</t>
  </si>
  <si>
    <t>MagMedia</t>
  </si>
  <si>
    <t>CompEquip</t>
  </si>
  <si>
    <t>CommEquip</t>
  </si>
  <si>
    <t>Audio</t>
  </si>
  <si>
    <t>Computer</t>
  </si>
  <si>
    <t>Soap</t>
  </si>
  <si>
    <t>Resin</t>
  </si>
  <si>
    <t>Pharma</t>
  </si>
  <si>
    <t>Pesticide</t>
  </si>
  <si>
    <t>Paint</t>
  </si>
  <si>
    <t>OtherChem</t>
  </si>
  <si>
    <t>BasicChem</t>
  </si>
  <si>
    <t>Chemicals</t>
  </si>
  <si>
    <t>ApparelMills</t>
  </si>
  <si>
    <t>Apparel</t>
  </si>
  <si>
    <t>ManagementComp</t>
  </si>
  <si>
    <t>OtherInfo</t>
  </si>
  <si>
    <t>Newspaper</t>
  </si>
  <si>
    <t>MotionPicture</t>
  </si>
  <si>
    <t>DataProcessing</t>
  </si>
  <si>
    <t>Cable</t>
  </si>
  <si>
    <t>Info</t>
  </si>
  <si>
    <t>SocialAssistance</t>
  </si>
  <si>
    <t>HealthC</t>
  </si>
  <si>
    <t>Health</t>
  </si>
  <si>
    <t>StateGovt</t>
  </si>
  <si>
    <t>FedGovt</t>
  </si>
  <si>
    <t>Securities</t>
  </si>
  <si>
    <t>Nondepository</t>
  </si>
  <si>
    <t>Monetary</t>
  </si>
  <si>
    <t>InsuranceCarrier</t>
  </si>
  <si>
    <t>Insurance</t>
  </si>
  <si>
    <t>Finance</t>
  </si>
  <si>
    <t>EducationServices</t>
  </si>
  <si>
    <t>Education</t>
  </si>
  <si>
    <t>UtilitySystem</t>
  </si>
  <si>
    <t>Residential</t>
  </si>
  <si>
    <t>NonResidential</t>
  </si>
  <si>
    <t>Highway</t>
  </si>
  <si>
    <t>Museums</t>
  </si>
  <si>
    <t>Independent</t>
  </si>
  <si>
    <t>ArtsEnt</t>
  </si>
  <si>
    <t>Arts</t>
  </si>
  <si>
    <t>Timber</t>
  </si>
  <si>
    <t>Support</t>
  </si>
  <si>
    <t>Animal</t>
  </si>
  <si>
    <t>Glass &amp; Other Nonmetallic Mineral Products</t>
  </si>
  <si>
    <t>Agriculture</t>
  </si>
  <si>
    <t>Other Manufacturing and Other Activities</t>
  </si>
  <si>
    <t>Crops &amp; Timber Tract Operations</t>
  </si>
  <si>
    <t>Electronics, Fabricated Metals, Machinery, &amp; Transport Equip. Mfg.</t>
  </si>
  <si>
    <t>Animal Product &amp; Food Product Mfg.</t>
  </si>
  <si>
    <t>Iron &amp; Steel Foundries</t>
  </si>
  <si>
    <t>Admin</t>
  </si>
  <si>
    <t>Administrative</t>
  </si>
  <si>
    <t>Plastics &amp; Rubber Products Mfg.</t>
  </si>
  <si>
    <t>Other Category</t>
  </si>
  <si>
    <t>Water &amp; Waste Management and Processing</t>
  </si>
  <si>
    <t>Water &amp; Waste Management &amp; Processing</t>
  </si>
  <si>
    <t>7: Employee Commutes</t>
  </si>
  <si>
    <t>Traveler</t>
  </si>
  <si>
    <t>Transport &amp; Warehousing</t>
  </si>
  <si>
    <t>US Electric Grid CO2e Reduction per kWh</t>
  </si>
  <si>
    <t>2013 to 2025</t>
  </si>
  <si>
    <t>2013 to 2024</t>
  </si>
  <si>
    <t>2013 to 2023</t>
  </si>
  <si>
    <t>2013 to 2022</t>
  </si>
  <si>
    <t>2013 to 2021</t>
  </si>
  <si>
    <t>2013 to 2020</t>
  </si>
  <si>
    <t>2013 to 2019</t>
  </si>
  <si>
    <t>2013 to 2018</t>
  </si>
  <si>
    <t>2013 to 2017</t>
  </si>
  <si>
    <t>2013 to 2016</t>
  </si>
  <si>
    <t>2013 to 2015</t>
  </si>
  <si>
    <t>2013 to 2014</t>
  </si>
  <si>
    <t>2013 to 2013</t>
  </si>
  <si>
    <t>2012 to 2013</t>
  </si>
  <si>
    <t>SpecialFood</t>
  </si>
  <si>
    <t>Restaurants</t>
  </si>
  <si>
    <t>Accommodation</t>
  </si>
  <si>
    <t>aa</t>
  </si>
  <si>
    <t>Cumulative Price Change</t>
  </si>
  <si>
    <t>Commodity Subcategory 2</t>
  </si>
  <si>
    <t>Commodity Subcategory 1</t>
  </si>
  <si>
    <t>Main Category List</t>
  </si>
  <si>
    <t>Commodity Name Aggregated  2</t>
  </si>
  <si>
    <t>Category3</t>
  </si>
  <si>
    <t>Commodity Name Aggregated 1</t>
  </si>
  <si>
    <t>Scope 3 Categories</t>
  </si>
  <si>
    <t>List of Industry Subcategories w/ One Commodity</t>
  </si>
  <si>
    <t>List of Industries w/ One Industry Subcategory</t>
  </si>
  <si>
    <t>Subregion Table Lookup Name</t>
  </si>
  <si>
    <t>United States Subregions</t>
  </si>
  <si>
    <t>Canada Subregions</t>
  </si>
  <si>
    <t>Åland Islands</t>
  </si>
  <si>
    <t>Antigua and Barbuda</t>
  </si>
  <si>
    <t>Bolivia (Plurinational State of)</t>
  </si>
  <si>
    <t>Bonaire, Sint Eustatius and Saba</t>
  </si>
  <si>
    <t>Bosnia and Herzegovina</t>
  </si>
  <si>
    <t>Bouvet Island</t>
  </si>
  <si>
    <t>British Indian Ocean Territory</t>
  </si>
  <si>
    <t>Brunei Darussalam</t>
  </si>
  <si>
    <t>Cabo Verde</t>
  </si>
  <si>
    <t>China, Hong Kong Special Administrative Region</t>
  </si>
  <si>
    <t>China, Macao Special Administrative Region</t>
  </si>
  <si>
    <t>Cocos (Keeling) Islands</t>
  </si>
  <si>
    <t>Congo</t>
  </si>
  <si>
    <t>Côte d’Ivoire</t>
  </si>
  <si>
    <t>Curaçao</t>
  </si>
  <si>
    <t>Czechia</t>
  </si>
  <si>
    <t>Democratic People's Republic of Korea</t>
  </si>
  <si>
    <t>Democratic Republic of the Congo</t>
  </si>
  <si>
    <t>Eswatini</t>
  </si>
  <si>
    <t>Falkland Islands (Malvinas)</t>
  </si>
  <si>
    <t>Faroe Islands</t>
  </si>
  <si>
    <t>Fiji</t>
  </si>
  <si>
    <t>French Southern Territories</t>
  </si>
  <si>
    <t>Guernsey</t>
  </si>
  <si>
    <t>Heard Island and McDonald Islands</t>
  </si>
  <si>
    <t>Holy See</t>
  </si>
  <si>
    <t>Iran (Islamic Republic of)</t>
  </si>
  <si>
    <t>Isle of Man</t>
  </si>
  <si>
    <t>Jersey</t>
  </si>
  <si>
    <t>Lao People's Democratic Republic</t>
  </si>
  <si>
    <t>Mayotte</t>
  </si>
  <si>
    <t>Micronesia (Federated States of)</t>
  </si>
  <si>
    <t>Myanmar</t>
  </si>
  <si>
    <t>North Macedonia</t>
  </si>
  <si>
    <t>Northern Mariana Islands</t>
  </si>
  <si>
    <t>Pitcairn</t>
  </si>
  <si>
    <t>Republic of Moldova</t>
  </si>
  <si>
    <t>Réunion</t>
  </si>
  <si>
    <t>Russian Federation</t>
  </si>
  <si>
    <t>Saint Barthélemy</t>
  </si>
  <si>
    <t>Saint Helena</t>
  </si>
  <si>
    <t>Saint Kitts and Nevis</t>
  </si>
  <si>
    <t>Saint Lucia</t>
  </si>
  <si>
    <t>Saint Martin (French Part)</t>
  </si>
  <si>
    <t>Saint Pierre and Miquelon</t>
  </si>
  <si>
    <t>Saint Vincent and the Grenadines</t>
  </si>
  <si>
    <t>Samoa</t>
  </si>
  <si>
    <t>Sao Tome and Principe</t>
  </si>
  <si>
    <t>Sark</t>
  </si>
  <si>
    <t>Sint Maarten (Dutch part)</t>
  </si>
  <si>
    <t>South Georgia and the South Sandwich Islands</t>
  </si>
  <si>
    <t>South Sudan</t>
  </si>
  <si>
    <t>State of Palestine</t>
  </si>
  <si>
    <t>Svalbard and Jan Mayen Islands</t>
  </si>
  <si>
    <t>Syrian Arab Republic</t>
  </si>
  <si>
    <t>Timor-Leste</t>
  </si>
  <si>
    <t>Tokelau</t>
  </si>
  <si>
    <t>Trinidad and Tobago</t>
  </si>
  <si>
    <t>Turks and Caicos Islands</t>
  </si>
  <si>
    <t>United Kingdom of Great Britain and Northern Ireland</t>
  </si>
  <si>
    <t>United Republic of Tanzania</t>
  </si>
  <si>
    <t>United States Minor Outlying Islands</t>
  </si>
  <si>
    <t>United States Virgin Islands</t>
  </si>
  <si>
    <t>Venezuela (Bolivarian Republic of)</t>
  </si>
  <si>
    <t>Viet Nam</t>
  </si>
  <si>
    <t>Wallis and Futuna Islands</t>
  </si>
  <si>
    <t>Western Sahara</t>
  </si>
  <si>
    <t>Year Total Energy</t>
  </si>
  <si>
    <t>Year Total Energy
(in MWh)</t>
  </si>
  <si>
    <t>Scope 1 Subcategory</t>
  </si>
  <si>
    <t>Scope 2 Category</t>
  </si>
  <si>
    <t>Electricity - Average Grid Mix</t>
  </si>
  <si>
    <t>GHG Emissions 
(mT CO2e)
Scopes 1 &amp; 2</t>
  </si>
  <si>
    <t>Will you be applying your own emissions factors?</t>
  </si>
  <si>
    <t>Link to Source</t>
  </si>
  <si>
    <t>EF Lookup</t>
  </si>
  <si>
    <t>EF Lookup Country</t>
  </si>
  <si>
    <t>Annual Revenue (enter here)</t>
  </si>
  <si>
    <t>Solid Fuels</t>
  </si>
  <si>
    <t>Solid Fuel - Mixed Coal (Commercial sector)</t>
  </si>
  <si>
    <t>Solid Fuel - Mixed Coal (Industrial sector)</t>
  </si>
  <si>
    <t>Liquid Fuel - Diesel (Distallate No. 2)</t>
  </si>
  <si>
    <t>Liquid Fuel - Ethanol</t>
  </si>
  <si>
    <t>Liquid Fuel - Kerosene</t>
  </si>
  <si>
    <t>Liquid Fuel - Compressed Natural Gas</t>
  </si>
  <si>
    <t>Liquid Fuel - Distallate Fuel Oil No. 4</t>
  </si>
  <si>
    <t>Liquid Fuel - Distallate Fuel Oil No. 6</t>
  </si>
  <si>
    <t>Liquid Fuel - Fuel Oil (Distallate No. 1)</t>
  </si>
  <si>
    <t>Liquid Fuel - Distallate Fuel Oil No. 5</t>
  </si>
  <si>
    <t>Liquid Fuel - Kerosene - Jet Fuel</t>
  </si>
  <si>
    <t>Liquid Fuel - Aviation Gasoline</t>
  </si>
  <si>
    <t>Solid Fuel - Coal Coke</t>
  </si>
  <si>
    <t>Solid Fuel - Coal - Bituminous Coal</t>
  </si>
  <si>
    <t>Solid Fuel - Coal - Lignite</t>
  </si>
  <si>
    <t>Liquid Fuel - Motor Gasoline</t>
  </si>
  <si>
    <t>Gaseous Fuel - Natural Gas</t>
  </si>
  <si>
    <t>Gaseous Fuel - Coke Oven Gas</t>
  </si>
  <si>
    <t>Liquid Fuel - Liquefied Petroleum Gases (LPG)</t>
  </si>
  <si>
    <t>Liquid Fuel - Propane</t>
  </si>
  <si>
    <t>Liquid Fuel - Propylene</t>
  </si>
  <si>
    <t>Liquid Fuel - Ethyne (Acetylene)</t>
  </si>
  <si>
    <t>Liquid Fuel - Butane</t>
  </si>
  <si>
    <t>Gaseous Fuel - Propane Gas</t>
  </si>
  <si>
    <t>SolidT</t>
  </si>
  <si>
    <t>LiquidT</t>
  </si>
  <si>
    <t>GasT</t>
  </si>
  <si>
    <t>MWh/LB</t>
  </si>
  <si>
    <t>Metric Ton (mT)</t>
  </si>
  <si>
    <t>Short Ton</t>
  </si>
  <si>
    <t>Solid Fuel - Coal - Anthracite</t>
  </si>
  <si>
    <t>Solid Fuel - Coal - Subbituminous</t>
  </si>
  <si>
    <t>Table Lookup</t>
  </si>
  <si>
    <t>US eGRID 2021</t>
  </si>
  <si>
    <t>Total Metric Tons CO2e</t>
  </si>
  <si>
    <t>CO2 equivalents are calculated using 100-year Global Warming Potentials from the IPCC Sixth Assessment Report (AR6). You can modify the selection to the left to AR5 or AR4 if you prefer.</t>
  </si>
  <si>
    <t>Automated Field</t>
  </si>
  <si>
    <t>User Entry Field</t>
  </si>
  <si>
    <t>Data fields in the calculation worksheets follow this color key:</t>
  </si>
  <si>
    <t>Scope 2</t>
  </si>
  <si>
    <t>Electricity - On-Site Generation</t>
  </si>
  <si>
    <t xml:space="preserve">Electricity - Low-Carbon Sources </t>
  </si>
  <si>
    <t>Steam - On-Site Generation</t>
  </si>
  <si>
    <t>Heat - On-Site Generation</t>
  </si>
  <si>
    <t>Steam - Low-Carbon Sources</t>
  </si>
  <si>
    <t>Heat - Low-Carbon Sources</t>
  </si>
  <si>
    <t>Cooling - Low-Carbon Sources</t>
  </si>
  <si>
    <t>Cooling - On-Site Generation</t>
  </si>
  <si>
    <t>Steam - District or Utility Steam</t>
  </si>
  <si>
    <t>Heat - District or Utility Heat</t>
  </si>
  <si>
    <t>Cooling - District or Utility Cooling</t>
  </si>
  <si>
    <t>Scope 2 Subcategory</t>
  </si>
  <si>
    <t>Generated Electricity</t>
  </si>
  <si>
    <t>Generated Steam</t>
  </si>
  <si>
    <t>Generated Heat</t>
  </si>
  <si>
    <t>Generated Cooling</t>
  </si>
  <si>
    <t>Energy Type</t>
  </si>
  <si>
    <t>Missing User Entry</t>
  </si>
  <si>
    <t>Missing User Entry Field</t>
  </si>
  <si>
    <t>Total GHG Emissions (Scope 2)</t>
  </si>
  <si>
    <t>Need More Guidance on Calculating Your Company's GHG Emissions?</t>
  </si>
  <si>
    <t>How to Use this Calculator:</t>
  </si>
  <si>
    <t>Scope 1 - Fuel Combustion</t>
  </si>
  <si>
    <r>
      <rPr>
        <u/>
        <sz val="12"/>
        <color theme="1"/>
        <rFont val="Calibri"/>
        <family val="2"/>
        <scheme val="minor"/>
      </rPr>
      <t>Disclaimer</t>
    </r>
    <r>
      <rPr>
        <sz val="12"/>
        <color theme="1"/>
        <rFont val="Calibri"/>
        <family val="2"/>
        <scheme val="minor"/>
      </rPr>
      <t>:  Results from this GHG Calculator are provided solely for informational purposes and are not a guarantee of actual results. This tool does not cover all sources of GHG emissions and should not be used for legal purposes. The GHG Calculator does not replace a formal, verified GHG emission inventory and should be not used for certification purposes.
The emission factors used in this GHG Calculator are sourced from publically available references that may not be applicable to all geographic locations. 
Users are encouraged to use more suitable emission factors, if available.</t>
    </r>
  </si>
  <si>
    <t>Which Scope utilizes this Emission Factor?</t>
  </si>
  <si>
    <t xml:space="preserve">https://www.epa.gov/egrid/power-profiler#/ </t>
  </si>
  <si>
    <t>https://www.carbonfootprint.com/factors.aspx</t>
  </si>
  <si>
    <t xml:space="preserve">https://www.epa.gov/climateleadership/ghg-emission-factors-hub </t>
  </si>
  <si>
    <t xml:space="preserve">    For facilities that are not in the United States, emission factors for purchased electricity can be found on Carbon Footprint's website.</t>
  </si>
  <si>
    <t xml:space="preserve">This calculation uses EPA emission factors by default, additional information can be found on the EPA website:  </t>
  </si>
  <si>
    <t xml:space="preserve">Country-level emission factors are sourced from Carbon Footprint's website. </t>
  </si>
  <si>
    <t>example for user</t>
  </si>
  <si>
    <t>Example for User</t>
  </si>
  <si>
    <t xml:space="preserve">Scope 1 + 2 </t>
  </si>
  <si>
    <r>
      <rPr>
        <u/>
        <sz val="14"/>
        <color theme="1"/>
        <rFont val="Calibri"/>
        <family val="2"/>
      </rPr>
      <t>Note</t>
    </r>
    <r>
      <rPr>
        <sz val="14"/>
        <color theme="1"/>
        <rFont val="Calibri"/>
        <family val="2"/>
      </rPr>
      <t xml:space="preserve">: For facilities based in the United States, emission factors by zip code can be found on the EPA's eGrid website for purchased electricity. </t>
    </r>
  </si>
  <si>
    <t>https://www.ipcc.ch/assessment-report/ar6/</t>
  </si>
  <si>
    <t>Welcome to the GHG Toolkit Calculator!  This calculator has been designed to assist small and medium-sized suppliers with estimating GHG emissions from common Scope 1 and 2 sources, including fuel combustion under Scope 1 and purchased electricity under Scope 2.</t>
  </si>
  <si>
    <t>KG CO2 / MWH</t>
  </si>
  <si>
    <t>KG CH4 / MWH</t>
  </si>
  <si>
    <t>KG N2O / MWH</t>
  </si>
  <si>
    <r>
      <rPr>
        <u/>
        <sz val="14"/>
        <color theme="1"/>
        <rFont val="Calibri"/>
        <family val="2"/>
      </rPr>
      <t>Note</t>
    </r>
    <r>
      <rPr>
        <sz val="14"/>
        <color theme="1"/>
        <rFont val="Calibri"/>
        <family val="2"/>
      </rPr>
      <t xml:space="preserve">: If the electricity is sourced from a renewable or low carbon energy, please enter emission factors that reflect your selection from Column P. </t>
    </r>
  </si>
  <si>
    <t>https://publications.gc.ca/site/eng/9.506002/publication.html</t>
  </si>
  <si>
    <t xml:space="preserve">Scope 2 emissions are related to the electricity and other sources of energy purchased from your local utility (that is not combusted on-site). Examples include electricity, steam, and chilled or hot water. To generate this energy, utilities may combust coal, natural gas, and other fossil fuels, emitting carbon dioxide, methane, and nitrous oxide in the process. This tool is limited to electricity emissions. </t>
  </si>
  <si>
    <r>
      <t xml:space="preserve">• Select the GWP dataset further below in this section of the "Introduction" worksheet. This will determine the GHG's Global Warming Potential values for 100-year time horizon that will be used throughout this Calculator.  AR6 is selected by default.
     </t>
    </r>
    <r>
      <rPr>
        <u/>
        <sz val="14"/>
        <color theme="1"/>
        <rFont val="Calibri"/>
        <family val="2"/>
      </rPr>
      <t>Note</t>
    </r>
    <r>
      <rPr>
        <sz val="14"/>
        <color theme="1"/>
        <rFont val="Calibri"/>
        <family val="2"/>
      </rPr>
      <t xml:space="preserve">: Global warming potential (GWP) is a measure of how much energy the emissions of 1 ton of a gas will absorb over a given period of time, relative to the emissions of 1 ton of carbon dioxide 
     (CO2). This allows the comparison of the global warming impacts of different gases. For example Methane (CH4) has a GWP of 29.8 (according to AR6), meaning it is 29.8 times more potent than CO2. 
• Populate the required information in each worksheet in the green shaded User Entry Fields.  This is important since certain information, like the country, data type, and year selected, can impact the emission factor that is applied. Depending on the units specified, an energy conversion will occur automatically to convert energy consumption data to megawatt-hour (MWh). 
• Once the fuel/energy usage has been converted successfully, the user should decide whether they would like to utilize default emissions factors provided by the calculator. If the user prefers to use emission factors from another source, the formulas in the orange cells can be overwritten with User Entry for those emission factors. 
</t>
    </r>
  </si>
  <si>
    <t>IPCC AR6 :</t>
  </si>
  <si>
    <t>Greenhouse Gas (GHG) Scope 1 &amp; 2 Emission Calculator v1.0</t>
  </si>
  <si>
    <t>KG CO2e per MWh</t>
  </si>
  <si>
    <t>2022
Gross Output
(mil $USD)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</si>
</sst>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7">
    <numFmt numFmtId="44" formatCode="_(&quot;$&quot;* #,##0.00_);_(&quot;$&quot;* \(#,##0.00\);_(&quot;$&quot;* &quot;-&quot;??_);_(@_)"/>
    <numFmt numFmtId="43" formatCode="_(* #,##0.00_);_(* \(#,##0.00\);_(* &quot;-&quot;??_);_(@_)"/>
    <numFmt numFmtId="164" formatCode="0;;"/>
    <numFmt numFmtId="165" formatCode="_(* #,##0_);_(* \(#,##0\);_(* &quot;-&quot;??_);_(@_)"/>
    <numFmt numFmtId="166" formatCode="#,##0.00000000_);\(#,##0.00000000\)"/>
    <numFmt numFmtId="167" formatCode="#,##0.00000_);\(#,##0.00000\)"/>
    <numFmt numFmtId="168" formatCode="0.0%"/>
    <numFmt numFmtId="169" formatCode="0.000%"/>
    <numFmt numFmtId="170" formatCode="0.0000%"/>
    <numFmt numFmtId="171" formatCode="#,##0.0"/>
    <numFmt numFmtId="172" formatCode="#,##0.00%"/>
    <numFmt numFmtId="173" formatCode="#,##0.000"/>
    <numFmt numFmtId="174" formatCode="#,##0.0000"/>
    <numFmt numFmtId="175" formatCode="0.0"/>
    <numFmt numFmtId="176" formatCode="#,##0.0000000"/>
    <numFmt numFmtId="177" formatCode="#,##0.00000000"/>
    <numFmt numFmtId="178" formatCode="_(* #,##0.0_);_(* \(#,##0.0\);_(* &quot;-&quot;??_);_(@_)"/>
    <numFmt numFmtId="179" formatCode="_(* #,##0.00000_);_(* \(#,##0.00000\);_(* &quot;-&quot;??_);_(@_)"/>
    <numFmt numFmtId="180" formatCode="0.000"/>
    <numFmt numFmtId="181" formatCode="0.000000"/>
    <numFmt numFmtId="182" formatCode="0.0000"/>
    <numFmt numFmtId="183" formatCode="0.0000E+00"/>
    <numFmt numFmtId="184" formatCode="0.00000E+00"/>
    <numFmt numFmtId="185" formatCode="0.00000000"/>
    <numFmt numFmtId="186" formatCode="0.00000"/>
    <numFmt numFmtId="187" formatCode="0.0000000"/>
    <numFmt numFmtId="188" formatCode="0.000000;;"/>
    <numFmt numFmtId="189" formatCode="0.000;;"/>
    <numFmt numFmtId="190" formatCode="0.00;;"/>
    <numFmt numFmtId="191" formatCode="#,##0.000_);\(#,##0.000\)"/>
    <numFmt numFmtId="192" formatCode="#,##0.0000_);\(#,##0.0000\)"/>
    <numFmt numFmtId="193" formatCode="_-* #,##0.00_-;\-* #,##0.00_-;_-* &quot;-&quot;??_-;_-@_-"/>
    <numFmt numFmtId="194" formatCode="#,##0.000000"/>
    <numFmt numFmtId="195" formatCode="#,##0.000000000_);\(#,##0.000000000\)"/>
    <numFmt numFmtId="196" formatCode="#,##0.0_);\(#,##0.0\)"/>
    <numFmt numFmtId="197" formatCode="_(* #,##0.000000000_);_(* \(#,##0.000000000\);_(* &quot;-&quot;??_);_(@_)"/>
    <numFmt numFmtId="198" formatCode="#,##0.00000"/>
  </numFmts>
  <fonts count="85" x14ac:knownFonts="1">
    <font>
      <sz val="11"/>
      <color theme="1"/>
      <name val="Calibri"/>
      <family val="2"/>
      <scheme val="minor"/>
    </font>
    <font>
      <sz val="11"/>
      <color theme="1"/>
      <name val="Arial"/>
      <family val="2"/>
    </font>
    <font>
      <sz val="11"/>
      <color theme="1"/>
      <name val="Calibri"/>
      <family val="2"/>
    </font>
    <font>
      <b/>
      <sz val="36"/>
      <color theme="0"/>
      <name val="Calibri"/>
      <family val="2"/>
    </font>
    <font>
      <sz val="14"/>
      <color theme="1"/>
      <name val="Calibri"/>
      <family val="2"/>
    </font>
    <font>
      <b/>
      <sz val="11"/>
      <color theme="1"/>
      <name val="Calibri"/>
      <family val="2"/>
    </font>
    <font>
      <sz val="11"/>
      <name val="Arial"/>
      <family val="2"/>
    </font>
    <font>
      <sz val="10"/>
      <color theme="1"/>
      <name val="Calibri"/>
      <family val="2"/>
    </font>
    <font>
      <b/>
      <sz val="22"/>
      <color theme="0"/>
      <name val="Arial"/>
      <family val="2"/>
    </font>
    <font>
      <sz val="22"/>
      <name val="Arial"/>
      <family val="2"/>
    </font>
    <font>
      <b/>
      <sz val="16"/>
      <color theme="1"/>
      <name val="Calibri"/>
      <family val="2"/>
    </font>
    <font>
      <b/>
      <sz val="14"/>
      <color theme="1"/>
      <name val="Calibri"/>
      <family val="2"/>
    </font>
    <font>
      <sz val="11"/>
      <name val="Calibri"/>
      <family val="2"/>
    </font>
    <font>
      <sz val="9"/>
      <color theme="1"/>
      <name val="Calibri"/>
      <family val="2"/>
    </font>
    <font>
      <sz val="8"/>
      <name val="Calibri"/>
      <family val="2"/>
      <scheme val="minor"/>
    </font>
    <font>
      <sz val="11"/>
      <color theme="4"/>
      <name val="Calibri"/>
      <family val="2"/>
    </font>
    <font>
      <sz val="11"/>
      <color theme="8" tint="-0.249977111117893"/>
      <name val="Calibri"/>
      <family val="2"/>
    </font>
    <font>
      <u/>
      <sz val="11"/>
      <color theme="10"/>
      <name val="Arial"/>
      <family val="2"/>
    </font>
    <font>
      <u/>
      <sz val="11"/>
      <color theme="1"/>
      <name val="Arial"/>
      <family val="2"/>
    </font>
    <font>
      <sz val="10"/>
      <color theme="4"/>
      <name val="Calibri"/>
      <family val="2"/>
    </font>
    <font>
      <sz val="10"/>
      <name val="Calibri"/>
      <family val="2"/>
    </font>
    <font>
      <b/>
      <sz val="24"/>
      <color theme="1"/>
      <name val="Arial"/>
      <family val="2"/>
    </font>
    <font>
      <b/>
      <sz val="11"/>
      <color theme="8" tint="-0.249977111117893"/>
      <name val="Arial"/>
      <family val="2"/>
    </font>
    <font>
      <b/>
      <sz val="11"/>
      <color theme="1"/>
      <name val="Arial"/>
      <family val="2"/>
    </font>
    <font>
      <sz val="11"/>
      <color theme="9"/>
      <name val="Arial"/>
      <family val="2"/>
    </font>
    <font>
      <b/>
      <sz val="18"/>
      <color theme="1"/>
      <name val="Arial"/>
      <family val="2"/>
    </font>
    <font>
      <b/>
      <sz val="9"/>
      <color theme="1"/>
      <name val="Arial"/>
      <family val="2"/>
    </font>
    <font>
      <b/>
      <vertAlign val="subscript"/>
      <sz val="9"/>
      <color theme="1"/>
      <name val="Arial"/>
      <family val="2"/>
    </font>
    <font>
      <b/>
      <sz val="8"/>
      <color theme="1"/>
      <name val="Arial"/>
      <family val="2"/>
    </font>
    <font>
      <b/>
      <vertAlign val="subscript"/>
      <sz val="8"/>
      <color theme="1"/>
      <name val="Arial"/>
      <family val="2"/>
    </font>
    <font>
      <sz val="9"/>
      <color theme="1"/>
      <name val="Arial"/>
      <family val="2"/>
    </font>
    <font>
      <sz val="9"/>
      <color theme="4"/>
      <name val="Arial"/>
      <family val="2"/>
    </font>
    <font>
      <sz val="11"/>
      <color rgb="FFC55A11"/>
      <name val="Calibri"/>
      <family val="2"/>
    </font>
    <font>
      <b/>
      <sz val="9"/>
      <color theme="4"/>
      <name val="Arial"/>
      <family val="2"/>
    </font>
    <font>
      <sz val="8"/>
      <color theme="1"/>
      <name val="Arial"/>
      <family val="2"/>
    </font>
    <font>
      <b/>
      <sz val="8"/>
      <color theme="4"/>
      <name val="Arial"/>
      <family val="2"/>
    </font>
    <font>
      <sz val="8"/>
      <color theme="4"/>
      <name val="Arial"/>
      <family val="2"/>
    </font>
    <font>
      <sz val="9"/>
      <color rgb="FF548135"/>
      <name val="Arial"/>
      <family val="2"/>
    </font>
    <font>
      <b/>
      <sz val="12"/>
      <color theme="1"/>
      <name val="Arial"/>
      <family val="2"/>
    </font>
    <font>
      <sz val="12"/>
      <name val="Arial"/>
      <family val="2"/>
    </font>
    <font>
      <sz val="10"/>
      <color theme="1"/>
      <name val="Arial"/>
      <family val="2"/>
    </font>
    <font>
      <sz val="9"/>
      <color theme="5"/>
      <name val="Arial"/>
      <family val="2"/>
    </font>
    <font>
      <vertAlign val="superscript"/>
      <sz val="9"/>
      <color theme="1"/>
      <name val="Arial"/>
      <family val="2"/>
    </font>
    <font>
      <vertAlign val="superscript"/>
      <sz val="11"/>
      <color theme="1"/>
      <name val="Arial"/>
      <family val="2"/>
    </font>
    <font>
      <sz val="12"/>
      <color theme="1"/>
      <name val="Arial"/>
      <family val="2"/>
    </font>
    <font>
      <sz val="12"/>
      <color theme="1"/>
      <name val="Calibri"/>
      <family val="2"/>
      <scheme val="minor"/>
    </font>
    <font>
      <u/>
      <sz val="11"/>
      <color theme="10"/>
      <name val="Calibri"/>
      <family val="2"/>
      <scheme val="minor"/>
    </font>
    <font>
      <sz val="11"/>
      <color theme="1"/>
      <name val="Calibri"/>
      <family val="2"/>
      <scheme val="minor"/>
    </font>
    <font>
      <sz val="11"/>
      <color rgb="FF000000"/>
      <name val="Calibri"/>
      <family val="2"/>
    </font>
    <font>
      <sz val="11"/>
      <color rgb="FF7030A0"/>
      <name val="Calibri"/>
      <family val="2"/>
    </font>
    <font>
      <sz val="16"/>
      <color theme="0"/>
      <name val="Calibri"/>
      <family val="2"/>
      <scheme val="minor"/>
    </font>
    <font>
      <b/>
      <sz val="16"/>
      <color theme="0"/>
      <name val="Calibri"/>
      <family val="2"/>
      <scheme val="minor"/>
    </font>
    <font>
      <sz val="14"/>
      <color theme="1"/>
      <name val="Calibri"/>
      <family val="2"/>
      <scheme val="minor"/>
    </font>
    <font>
      <b/>
      <sz val="14"/>
      <color theme="1"/>
      <name val="Calibri"/>
      <family val="2"/>
      <scheme val="minor"/>
    </font>
    <font>
      <b/>
      <vertAlign val="subscript"/>
      <sz val="14"/>
      <color theme="1"/>
      <name val="Calibri"/>
      <family val="2"/>
      <scheme val="minor"/>
    </font>
    <font>
      <sz val="9"/>
      <color theme="1"/>
      <name val="Calibri"/>
      <family val="2"/>
      <scheme val="minor"/>
    </font>
    <font>
      <sz val="14"/>
      <color theme="0"/>
      <name val="Calibri"/>
      <family val="2"/>
      <scheme val="minor"/>
    </font>
    <font>
      <sz val="14"/>
      <name val="Calibri"/>
      <family val="2"/>
      <scheme val="minor"/>
    </font>
    <font>
      <b/>
      <sz val="18"/>
      <color theme="0"/>
      <name val="Calibri"/>
      <family val="2"/>
      <scheme val="minor"/>
    </font>
    <font>
      <b/>
      <sz val="16"/>
      <color theme="0"/>
      <name val="Calibri"/>
      <family val="2"/>
    </font>
    <font>
      <sz val="12"/>
      <color theme="1"/>
      <name val="Calibri"/>
      <family val="2"/>
    </font>
    <font>
      <u/>
      <sz val="14"/>
      <color theme="1"/>
      <name val="Calibri"/>
      <family val="2"/>
    </font>
    <font>
      <b/>
      <sz val="16"/>
      <color rgb="FF000000"/>
      <name val="Calibri"/>
      <family val="2"/>
      <scheme val="minor"/>
    </font>
    <font>
      <b/>
      <sz val="12"/>
      <name val="Calibri"/>
      <family val="2"/>
      <scheme val="minor"/>
    </font>
    <font>
      <b/>
      <sz val="11"/>
      <color theme="1"/>
      <name val="Calibri"/>
      <family val="2"/>
      <scheme val="minor"/>
    </font>
    <font>
      <sz val="10"/>
      <name val="Arial"/>
      <family val="2"/>
    </font>
    <font>
      <sz val="11"/>
      <name val="Calibri"/>
      <family val="2"/>
      <scheme val="minor"/>
    </font>
    <font>
      <sz val="12"/>
      <name val="Calibri"/>
      <family val="2"/>
      <scheme val="minor"/>
    </font>
    <font>
      <sz val="10"/>
      <color indexed="8"/>
      <name val="Arial"/>
      <family val="2"/>
    </font>
    <font>
      <b/>
      <sz val="12"/>
      <color theme="1"/>
      <name val="Calibri"/>
      <family val="2"/>
      <scheme val="minor"/>
    </font>
    <font>
      <b/>
      <sz val="11"/>
      <name val="Calibri"/>
      <family val="2"/>
      <scheme val="minor"/>
    </font>
    <font>
      <b/>
      <sz val="11"/>
      <color indexed="8"/>
      <name val="Calibri"/>
      <family val="2"/>
      <scheme val="minor"/>
    </font>
    <font>
      <sz val="12"/>
      <color theme="0"/>
      <name val="Calibri"/>
      <family val="2"/>
      <scheme val="minor"/>
    </font>
    <font>
      <b/>
      <sz val="12"/>
      <color theme="0"/>
      <name val="Calibri"/>
      <family val="2"/>
      <scheme val="minor"/>
    </font>
    <font>
      <sz val="11"/>
      <color theme="5" tint="-0.249977111117893"/>
      <name val="Calibri"/>
      <family val="2"/>
      <scheme val="minor"/>
    </font>
    <font>
      <u/>
      <sz val="12"/>
      <color theme="10"/>
      <name val="Calibri"/>
      <family val="2"/>
      <scheme val="minor"/>
    </font>
    <font>
      <b/>
      <sz val="11"/>
      <color theme="0"/>
      <name val="Calibri"/>
      <family val="2"/>
    </font>
    <font>
      <b/>
      <sz val="12"/>
      <color theme="0"/>
      <name val="Calibri"/>
      <family val="2"/>
    </font>
    <font>
      <b/>
      <sz val="12"/>
      <color theme="1"/>
      <name val="Calibri"/>
      <family val="2"/>
    </font>
    <font>
      <b/>
      <sz val="12"/>
      <name val="Calibri"/>
      <family val="2"/>
    </font>
    <font>
      <b/>
      <sz val="16"/>
      <color theme="0"/>
      <name val="Arial"/>
      <family val="2"/>
    </font>
    <font>
      <u/>
      <sz val="12"/>
      <color theme="1"/>
      <name val="Calibri"/>
      <family val="2"/>
      <scheme val="minor"/>
    </font>
    <font>
      <b/>
      <sz val="11"/>
      <name val="Calibri"/>
      <family val="2"/>
    </font>
    <font>
      <u/>
      <sz val="14"/>
      <color theme="10"/>
      <name val="Calibri"/>
      <family val="2"/>
      <scheme val="minor"/>
    </font>
    <font>
      <u/>
      <sz val="14"/>
      <color theme="4"/>
      <name val="Calibri"/>
      <family val="2"/>
      <scheme val="minor"/>
    </font>
  </fonts>
  <fills count="88">
    <fill>
      <patternFill patternType="none"/>
    </fill>
    <fill>
      <patternFill patternType="gray125"/>
    </fill>
    <fill>
      <patternFill patternType="solid">
        <fgColor rgb="FF1175C7"/>
        <bgColor indexed="64"/>
      </patternFill>
    </fill>
    <fill>
      <patternFill patternType="solid">
        <fgColor theme="0"/>
        <bgColor theme="0"/>
      </patternFill>
    </fill>
    <fill>
      <patternFill patternType="solid">
        <fgColor theme="7"/>
        <bgColor theme="7"/>
      </patternFill>
    </fill>
    <fill>
      <patternFill patternType="solid">
        <fgColor rgb="FF1175C7"/>
        <bgColor theme="4"/>
      </patternFill>
    </fill>
    <fill>
      <patternFill patternType="solid">
        <fgColor rgb="FFBDD6EE"/>
        <bgColor rgb="FFBDD6EE"/>
      </patternFill>
    </fill>
    <fill>
      <patternFill patternType="solid">
        <fgColor rgb="FFC5E0B3"/>
        <bgColor rgb="FFC5E0B3"/>
      </patternFill>
    </fill>
    <fill>
      <patternFill patternType="solid">
        <fgColor rgb="FFDEEAF6"/>
        <bgColor rgb="FFDEEAF6"/>
      </patternFill>
    </fill>
    <fill>
      <patternFill patternType="solid">
        <fgColor rgb="FFE2EFD9"/>
        <bgColor rgb="FFE2EFD9"/>
      </patternFill>
    </fill>
    <fill>
      <patternFill patternType="solid">
        <fgColor theme="9" tint="0.59999389629810485"/>
        <bgColor rgb="FFC5E0B3"/>
      </patternFill>
    </fill>
    <fill>
      <patternFill patternType="solid">
        <fgColor theme="9" tint="0.59999389629810485"/>
        <bgColor indexed="64"/>
      </patternFill>
    </fill>
    <fill>
      <patternFill patternType="solid">
        <fgColor theme="0"/>
        <bgColor indexed="64"/>
      </patternFill>
    </fill>
    <fill>
      <patternFill patternType="solid">
        <fgColor rgb="FFFFD965"/>
        <bgColor rgb="FFFFD965"/>
      </patternFill>
    </fill>
    <fill>
      <patternFill patternType="solid">
        <fgColor rgb="FFFFE598"/>
        <bgColor rgb="FFFFE598"/>
      </patternFill>
    </fill>
    <fill>
      <patternFill patternType="solid">
        <fgColor rgb="FFFEF2CB"/>
        <bgColor rgb="FFFEF2CB"/>
      </patternFill>
    </fill>
    <fill>
      <patternFill patternType="solid">
        <fgColor rgb="FFF7CAAC"/>
        <bgColor rgb="FFF7CAAC"/>
      </patternFill>
    </fill>
    <fill>
      <patternFill patternType="solid">
        <fgColor rgb="FFA5A5A5"/>
        <bgColor rgb="FFA5A5A5"/>
      </patternFill>
    </fill>
    <fill>
      <patternFill patternType="solid">
        <fgColor rgb="FFF2F2F2"/>
        <bgColor rgb="FFF2F2F2"/>
      </patternFill>
    </fill>
    <fill>
      <patternFill patternType="solid">
        <fgColor rgb="FFFBE4D5"/>
        <bgColor rgb="FFFBE4D5"/>
      </patternFill>
    </fill>
    <fill>
      <patternFill patternType="solid">
        <fgColor theme="5" tint="0.79998168889431442"/>
        <bgColor rgb="FFFBE4D5"/>
      </patternFill>
    </fill>
    <fill>
      <patternFill patternType="solid">
        <fgColor theme="5" tint="0.79998168889431442"/>
        <bgColor indexed="64"/>
      </patternFill>
    </fill>
    <fill>
      <patternFill patternType="solid">
        <fgColor theme="2" tint="-4.9989318521683403E-2"/>
        <bgColor rgb="FFF2F2F2"/>
      </patternFill>
    </fill>
    <fill>
      <patternFill patternType="solid">
        <fgColor theme="0" tint="-4.9989318521683403E-2"/>
        <bgColor rgb="FFF2F2F2"/>
      </patternFill>
    </fill>
    <fill>
      <patternFill patternType="solid">
        <fgColor theme="0" tint="-4.9989318521683403E-2"/>
        <bgColor indexed="64"/>
      </patternFill>
    </fill>
    <fill>
      <patternFill patternType="solid">
        <fgColor theme="7" tint="0.39997558519241921"/>
        <bgColor rgb="FFBFBFBF"/>
      </patternFill>
    </fill>
    <fill>
      <patternFill patternType="solid">
        <fgColor rgb="FFBFBFBF"/>
        <bgColor rgb="FFBFBFBF"/>
      </patternFill>
    </fill>
    <fill>
      <patternFill patternType="solid">
        <fgColor theme="7" tint="0.59999389629810485"/>
        <bgColor rgb="FFF2F2F2"/>
      </patternFill>
    </fill>
    <fill>
      <patternFill patternType="solid">
        <fgColor rgb="FFFFC000"/>
        <bgColor rgb="FFFFC000"/>
      </patternFill>
    </fill>
    <fill>
      <patternFill patternType="solid">
        <fgColor rgb="FFFFFFFF"/>
        <bgColor rgb="FFFFFFFF"/>
      </patternFill>
    </fill>
    <fill>
      <patternFill patternType="solid">
        <fgColor theme="0"/>
        <bgColor rgb="FFFFFFFF"/>
      </patternFill>
    </fill>
    <fill>
      <patternFill patternType="solid">
        <fgColor theme="8" tint="0.39997558519241921"/>
        <bgColor theme="0"/>
      </patternFill>
    </fill>
    <fill>
      <patternFill patternType="solid">
        <fgColor theme="0" tint="-4.9989318521683403E-2"/>
        <bgColor rgb="FFFEF2CB"/>
      </patternFill>
    </fill>
    <fill>
      <patternFill patternType="solid">
        <fgColor theme="0" tint="-0.14999847407452621"/>
        <bgColor indexed="64"/>
      </patternFill>
    </fill>
    <fill>
      <patternFill patternType="solid">
        <fgColor theme="9" tint="0.59999389629810485"/>
        <bgColor rgb="FFADB9CA"/>
      </patternFill>
    </fill>
    <fill>
      <patternFill patternType="solid">
        <fgColor theme="9" tint="0.59999389629810485"/>
        <bgColor theme="0"/>
      </patternFill>
    </fill>
    <fill>
      <patternFill patternType="solid">
        <fgColor theme="9" tint="0.59999389629810485"/>
        <bgColor rgb="FFDEEAF6"/>
      </patternFill>
    </fill>
    <fill>
      <patternFill patternType="solid">
        <fgColor theme="9" tint="0.59999389629810485"/>
        <bgColor rgb="FFBDD6EE"/>
      </patternFill>
    </fill>
    <fill>
      <patternFill patternType="solid">
        <fgColor theme="9" tint="0.59999389629810485"/>
        <bgColor rgb="FFF7CAAC"/>
      </patternFill>
    </fill>
    <fill>
      <patternFill patternType="solid">
        <fgColor theme="0"/>
        <bgColor rgb="FFF2F2F2"/>
      </patternFill>
    </fill>
    <fill>
      <patternFill patternType="solid">
        <fgColor theme="0"/>
        <bgColor rgb="FF5F0CD8"/>
      </patternFill>
    </fill>
    <fill>
      <patternFill patternType="solid">
        <fgColor rgb="FF1F497D"/>
        <bgColor rgb="FF5F0CD8"/>
      </patternFill>
    </fill>
    <fill>
      <patternFill patternType="solid">
        <fgColor rgb="FF1F497D"/>
        <bgColor indexed="64"/>
      </patternFill>
    </fill>
    <fill>
      <patternFill patternType="solid">
        <fgColor theme="2" tint="-9.9978637043366805E-2"/>
        <bgColor rgb="FFA5A5A5"/>
      </patternFill>
    </fill>
    <fill>
      <patternFill patternType="solid">
        <fgColor rgb="FF1F497D"/>
        <bgColor rgb="FFBDD6EE"/>
      </patternFill>
    </fill>
    <fill>
      <patternFill patternType="solid">
        <fgColor rgb="FF1F497D"/>
        <bgColor rgb="FFF4B083"/>
      </patternFill>
    </fill>
    <fill>
      <patternFill patternType="solid">
        <fgColor rgb="FF1F497D"/>
        <bgColor rgb="FFD6DCE4"/>
      </patternFill>
    </fill>
    <fill>
      <patternFill patternType="solid">
        <fgColor theme="2" tint="-9.9978637043366805E-2"/>
        <bgColor rgb="FFFFE598"/>
      </patternFill>
    </fill>
    <fill>
      <patternFill patternType="solid">
        <fgColor theme="2" tint="-9.9978637043366805E-2"/>
        <bgColor rgb="FFD6DCE4"/>
      </patternFill>
    </fill>
    <fill>
      <patternFill patternType="solid">
        <fgColor theme="2" tint="-9.9978637043366805E-2"/>
        <bgColor rgb="FFADB9CA"/>
      </patternFill>
    </fill>
    <fill>
      <patternFill patternType="solid">
        <fgColor theme="9" tint="0.59999389629810485"/>
        <bgColor rgb="FF9CC2E5"/>
      </patternFill>
    </fill>
    <fill>
      <patternFill patternType="solid">
        <fgColor theme="2" tint="-0.249977111117893"/>
        <bgColor rgb="FFDEEAF6"/>
      </patternFill>
    </fill>
    <fill>
      <patternFill patternType="solid">
        <fgColor theme="2" tint="-0.249977111117893"/>
        <bgColor rgb="FFE2EFD9"/>
      </patternFill>
    </fill>
    <fill>
      <patternFill patternType="solid">
        <fgColor theme="2" tint="-0.249977111117893"/>
        <bgColor rgb="FFC5E0B3"/>
      </patternFill>
    </fill>
    <fill>
      <patternFill patternType="solid">
        <fgColor theme="2" tint="-9.9978637043366805E-2"/>
        <bgColor rgb="FFDEEAF6"/>
      </patternFill>
    </fill>
    <fill>
      <patternFill patternType="solid">
        <fgColor theme="2" tint="-9.9978637043366805E-2"/>
        <bgColor rgb="FFE2EFD9"/>
      </patternFill>
    </fill>
    <fill>
      <patternFill patternType="solid">
        <fgColor theme="9" tint="0.59999389629810485"/>
        <bgColor rgb="FFFBE4D5"/>
      </patternFill>
    </fill>
    <fill>
      <patternFill patternType="solid">
        <fgColor theme="9" tint="0.59999389629810485"/>
        <bgColor rgb="FFF2F2F2"/>
      </patternFill>
    </fill>
    <fill>
      <patternFill patternType="solid">
        <fgColor theme="9" tint="0.59999389629810485"/>
        <bgColor rgb="FFD8D8D8"/>
      </patternFill>
    </fill>
    <fill>
      <patternFill patternType="solid">
        <fgColor theme="2" tint="-9.9978637043366805E-2"/>
        <bgColor rgb="FFD8D8D8"/>
      </patternFill>
    </fill>
    <fill>
      <patternFill patternType="solid">
        <fgColor theme="9" tint="0.59999389629810485"/>
        <bgColor rgb="FFD6DCE4"/>
      </patternFill>
    </fill>
    <fill>
      <patternFill patternType="solid">
        <fgColor theme="1"/>
        <bgColor indexed="64"/>
      </patternFill>
    </fill>
    <fill>
      <patternFill patternType="solid">
        <fgColor theme="7"/>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9" tint="0.39997558519241921"/>
        <bgColor theme="4" tint="0.79998168889431442"/>
      </patternFill>
    </fill>
    <fill>
      <patternFill patternType="solid">
        <fgColor theme="9" tint="0.39997558519241921"/>
        <bgColor theme="4" tint="0.59999389629810485"/>
      </patternFill>
    </fill>
    <fill>
      <patternFill patternType="solid">
        <fgColor theme="4"/>
        <bgColor theme="4"/>
      </patternFill>
    </fill>
    <fill>
      <patternFill patternType="solid">
        <fgColor theme="8" tint="0.59999389629810485"/>
        <bgColor theme="0"/>
      </patternFill>
    </fill>
    <fill>
      <patternFill patternType="solid">
        <fgColor rgb="FF1F497D"/>
        <bgColor rgb="FFDEEAF6"/>
      </patternFill>
    </fill>
    <fill>
      <patternFill patternType="solid">
        <fgColor rgb="FF1F497D"/>
        <bgColor rgb="FFC5E0B3"/>
      </patternFill>
    </fill>
    <fill>
      <patternFill patternType="solid">
        <fgColor rgb="FF1F497D"/>
        <bgColor rgb="FFD8D8D8"/>
      </patternFill>
    </fill>
    <fill>
      <patternFill patternType="solid">
        <fgColor rgb="FF1F497D"/>
        <bgColor rgb="FFF2F2F2"/>
      </patternFill>
    </fill>
    <fill>
      <patternFill patternType="solid">
        <fgColor rgb="FF1F497D"/>
        <bgColor rgb="FFFBE4D5"/>
      </patternFill>
    </fill>
    <fill>
      <patternFill patternType="solid">
        <fgColor rgb="FF1F497D"/>
        <bgColor rgb="FFF7CAAC"/>
      </patternFill>
    </fill>
    <fill>
      <patternFill patternType="solid">
        <fgColor rgb="FF1F497D"/>
        <bgColor rgb="FFFFE598"/>
      </patternFill>
    </fill>
    <fill>
      <patternFill patternType="solid">
        <fgColor rgb="FF1F497D"/>
        <bgColor rgb="FFADB9CA"/>
      </patternFill>
    </fill>
    <fill>
      <patternFill patternType="solid">
        <fgColor theme="0" tint="-0.14999847407452621"/>
        <bgColor rgb="FFC5E0B3"/>
      </patternFill>
    </fill>
    <fill>
      <patternFill patternType="solid">
        <fgColor theme="4" tint="0.79998168889431442"/>
        <bgColor theme="4" tint="0.79998168889431442"/>
      </patternFill>
    </fill>
    <fill>
      <patternFill patternType="solid">
        <fgColor theme="9" tint="0.79998168889431442"/>
        <bgColor rgb="FFFFFFFF"/>
      </patternFill>
    </fill>
    <fill>
      <patternFill patternType="solid">
        <fgColor theme="9" tint="0.79998168889431442"/>
        <bgColor rgb="FFC5E0B3"/>
      </patternFill>
    </fill>
    <fill>
      <patternFill patternType="solid">
        <fgColor theme="0"/>
        <bgColor rgb="FFFBE4D5"/>
      </patternFill>
    </fill>
    <fill>
      <patternFill patternType="solid">
        <fgColor theme="0" tint="-0.14999847407452621"/>
        <bgColor rgb="FFF2F2F2"/>
      </patternFill>
    </fill>
    <fill>
      <patternFill patternType="solid">
        <fgColor rgb="FFFFFF00"/>
        <bgColor theme="0"/>
      </patternFill>
    </fill>
    <fill>
      <patternFill patternType="solid">
        <fgColor theme="0" tint="-0.14999847407452621"/>
        <bgColor rgb="FFADB9CA"/>
      </patternFill>
    </fill>
  </fills>
  <borders count="371">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indexed="64"/>
      </left>
      <right/>
      <top style="thin">
        <color rgb="FF000000"/>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style="thin">
        <color rgb="FF000000"/>
      </right>
      <top/>
      <bottom/>
      <diagonal/>
    </border>
    <border>
      <left style="medium">
        <color indexed="64"/>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000000"/>
      </left>
      <right style="medium">
        <color rgb="FF000000"/>
      </right>
      <top style="medium">
        <color rgb="FF000000"/>
      </top>
      <bottom style="medium">
        <color rgb="FF000000"/>
      </bottom>
      <diagonal/>
    </border>
    <border>
      <left style="medium">
        <color rgb="FF000000"/>
      </left>
      <right/>
      <top style="medium">
        <color rgb="FF000000"/>
      </top>
      <bottom style="thin">
        <color rgb="FFBFBFBF"/>
      </bottom>
      <diagonal/>
    </border>
    <border>
      <left style="thin">
        <color rgb="FF000000"/>
      </left>
      <right/>
      <top style="medium">
        <color rgb="FF000000"/>
      </top>
      <bottom style="thin">
        <color rgb="FFBFBFBF"/>
      </bottom>
      <diagonal/>
    </border>
    <border>
      <left style="thin">
        <color rgb="FFBFBFBF"/>
      </left>
      <right style="thin">
        <color rgb="FFBFBFBF"/>
      </right>
      <top style="medium">
        <color indexed="64"/>
      </top>
      <bottom style="thin">
        <color rgb="FFBFBFBF"/>
      </bottom>
      <diagonal/>
    </border>
    <border>
      <left style="medium">
        <color rgb="FF000000"/>
      </left>
      <right/>
      <top style="thin">
        <color rgb="FFBFBFBF"/>
      </top>
      <bottom style="thin">
        <color rgb="FFBFBFBF"/>
      </bottom>
      <diagonal/>
    </border>
    <border>
      <left style="thin">
        <color rgb="FF000000"/>
      </left>
      <right/>
      <top style="thin">
        <color rgb="FFBFBFBF"/>
      </top>
      <bottom style="thin">
        <color rgb="FFBFBFBF"/>
      </bottom>
      <diagonal/>
    </border>
    <border>
      <left/>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style="medium">
        <color rgb="FF000000"/>
      </right>
      <top style="thin">
        <color rgb="FFBFBFBF"/>
      </top>
      <bottom style="thin">
        <color rgb="FFBFBFBF"/>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BFBFBF"/>
      </right>
      <top style="medium">
        <color rgb="FF000000"/>
      </top>
      <bottom/>
      <diagonal/>
    </border>
    <border>
      <left style="thin">
        <color rgb="FFBFBFBF"/>
      </left>
      <right style="thin">
        <color rgb="FFBFBFBF"/>
      </right>
      <top style="medium">
        <color rgb="FF000000"/>
      </top>
      <bottom/>
      <diagonal/>
    </border>
    <border>
      <left style="thin">
        <color rgb="FFBFBFBF"/>
      </left>
      <right/>
      <top style="medium">
        <color rgb="FF000000"/>
      </top>
      <bottom/>
      <diagonal/>
    </border>
    <border>
      <left style="thin">
        <color rgb="FF000000"/>
      </left>
      <right/>
      <top style="medium">
        <color rgb="FF000000"/>
      </top>
      <bottom/>
      <diagonal/>
    </border>
    <border>
      <left style="thin">
        <color rgb="FF000000"/>
      </left>
      <right style="thin">
        <color rgb="FFBFBFBF"/>
      </right>
      <top style="medium">
        <color rgb="FF000000"/>
      </top>
      <bottom/>
      <diagonal/>
    </border>
    <border>
      <left/>
      <right style="thin">
        <color rgb="FFBFBFBF"/>
      </right>
      <top style="medium">
        <color rgb="FF000000"/>
      </top>
      <bottom/>
      <diagonal/>
    </border>
    <border>
      <left style="thin">
        <color rgb="FFBFBFBF"/>
      </left>
      <right style="medium">
        <color rgb="FF000000"/>
      </right>
      <top style="medium">
        <color rgb="FF000000"/>
      </top>
      <bottom/>
      <diagonal/>
    </border>
    <border>
      <left style="medium">
        <color rgb="FF000000"/>
      </left>
      <right style="medium">
        <color rgb="FF000000"/>
      </right>
      <top style="medium">
        <color rgb="FF000000"/>
      </top>
      <bottom style="thin">
        <color rgb="FFBFBFBF"/>
      </bottom>
      <diagonal/>
    </border>
    <border>
      <left style="thin">
        <color rgb="FF000000"/>
      </left>
      <right style="medium">
        <color rgb="FF000000"/>
      </right>
      <top style="medium">
        <color rgb="FF000000"/>
      </top>
      <bottom style="thin">
        <color rgb="FFBFBFBF"/>
      </bottom>
      <diagonal/>
    </border>
    <border>
      <left style="medium">
        <color rgb="FF000000"/>
      </left>
      <right style="thin">
        <color rgb="FFBFBFBF"/>
      </right>
      <top style="medium">
        <color rgb="FF000000"/>
      </top>
      <bottom style="thin">
        <color rgb="FFBFBFBF"/>
      </bottom>
      <diagonal/>
    </border>
    <border>
      <left style="thin">
        <color rgb="FFBFBFBF"/>
      </left>
      <right style="thin">
        <color rgb="FFBFBFBF"/>
      </right>
      <top style="medium">
        <color rgb="FF000000"/>
      </top>
      <bottom style="thin">
        <color rgb="FFBFBFBF"/>
      </bottom>
      <diagonal/>
    </border>
    <border>
      <left style="thin">
        <color rgb="FFBFBFBF"/>
      </left>
      <right/>
      <top style="medium">
        <color rgb="FF000000"/>
      </top>
      <bottom style="thin">
        <color rgb="FFBFBFBF"/>
      </bottom>
      <diagonal/>
    </border>
    <border>
      <left style="thin">
        <color rgb="FF000000"/>
      </left>
      <right style="thin">
        <color rgb="FFBFBFBF"/>
      </right>
      <top style="medium">
        <color rgb="FF000000"/>
      </top>
      <bottom style="thin">
        <color rgb="FFBFBFBF"/>
      </bottom>
      <diagonal/>
    </border>
    <border>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thin">
        <color rgb="FFBFBFBF"/>
      </right>
      <top style="thin">
        <color rgb="FFBFBFBF"/>
      </top>
      <bottom style="thin">
        <color rgb="FFBFBFBF"/>
      </bottom>
      <diagonal/>
    </border>
    <border>
      <left style="thin">
        <color rgb="FF000000"/>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medium">
        <color rgb="FF000000"/>
      </right>
      <top style="thin">
        <color rgb="FFBFBFBF"/>
      </top>
      <bottom style="thin">
        <color rgb="FFBFBFBF"/>
      </bottom>
      <diagonal/>
    </border>
    <border>
      <left style="medium">
        <color rgb="FF000000"/>
      </left>
      <right style="medium">
        <color rgb="FF000000"/>
      </right>
      <top style="thin">
        <color rgb="FFBFBFBF"/>
      </top>
      <bottom/>
      <diagonal/>
    </border>
    <border>
      <left style="medium">
        <color rgb="FF000000"/>
      </left>
      <right/>
      <top style="thin">
        <color rgb="FFBFBFBF"/>
      </top>
      <bottom/>
      <diagonal/>
    </border>
    <border>
      <left style="thin">
        <color rgb="FF000000"/>
      </left>
      <right style="medium">
        <color rgb="FF000000"/>
      </right>
      <top style="thin">
        <color rgb="FFBFBFBF"/>
      </top>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style="thin">
        <color rgb="FF000000"/>
      </left>
      <right/>
      <top style="thin">
        <color rgb="FFBFBFBF"/>
      </top>
      <bottom/>
      <diagonal/>
    </border>
    <border>
      <left style="thin">
        <color rgb="FF000000"/>
      </left>
      <right style="thin">
        <color rgb="FFBFBFBF"/>
      </right>
      <top style="thin">
        <color rgb="FFBFBFBF"/>
      </top>
      <bottom/>
      <diagonal/>
    </border>
    <border>
      <left/>
      <right style="thin">
        <color rgb="FFBFBFBF"/>
      </right>
      <top style="thin">
        <color rgb="FFBFBFBF"/>
      </top>
      <bottom/>
      <diagonal/>
    </border>
    <border>
      <left style="thin">
        <color rgb="FFBFBFBF"/>
      </left>
      <right style="medium">
        <color rgb="FF000000"/>
      </right>
      <top style="thin">
        <color rgb="FFBFBFBF"/>
      </top>
      <bottom/>
      <diagonal/>
    </border>
    <border>
      <left style="thin">
        <color rgb="FF000000"/>
      </left>
      <right style="medium">
        <color rgb="FF000000"/>
      </right>
      <top/>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BFBFBF"/>
      </top>
      <bottom style="medium">
        <color rgb="FF000000"/>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style="thin">
        <color rgb="FFBFBFBF"/>
      </left>
      <right/>
      <top style="thin">
        <color rgb="FFBFBFBF"/>
      </top>
      <bottom style="medium">
        <color rgb="FF000000"/>
      </bottom>
      <diagonal/>
    </border>
    <border>
      <left style="thin">
        <color rgb="FF000000"/>
      </left>
      <right/>
      <top style="thin">
        <color rgb="FFBFBFBF"/>
      </top>
      <bottom style="medium">
        <color rgb="FF000000"/>
      </bottom>
      <diagonal/>
    </border>
    <border>
      <left style="thin">
        <color rgb="FF000000"/>
      </left>
      <right style="thin">
        <color rgb="FFBFBFBF"/>
      </right>
      <top style="thin">
        <color rgb="FFBFBFBF"/>
      </top>
      <bottom style="medium">
        <color rgb="FF000000"/>
      </bottom>
      <diagonal/>
    </border>
    <border>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style="thin">
        <color rgb="FF000000"/>
      </top>
      <bottom style="thin">
        <color rgb="FFBFBFBF"/>
      </bottom>
      <diagonal/>
    </border>
    <border>
      <left style="thin">
        <color rgb="FF000000"/>
      </left>
      <right/>
      <top style="thin">
        <color rgb="FF000000"/>
      </top>
      <bottom style="thin">
        <color rgb="FFBFBFBF"/>
      </bottom>
      <diagonal/>
    </border>
    <border>
      <left style="thin">
        <color rgb="FF000000"/>
      </left>
      <right style="thin">
        <color rgb="FF000000"/>
      </right>
      <top style="thin">
        <color rgb="FF000000"/>
      </top>
      <bottom style="thin">
        <color rgb="FFBFBFBF"/>
      </bottom>
      <diagonal/>
    </border>
    <border>
      <left style="thin">
        <color rgb="FF000000"/>
      </left>
      <right style="medium">
        <color rgb="FF000000"/>
      </right>
      <top style="thin">
        <color rgb="FF000000"/>
      </top>
      <bottom style="thin">
        <color rgb="FFBFBFBF"/>
      </bottom>
      <diagonal/>
    </border>
    <border>
      <left style="medium">
        <color rgb="FF000000"/>
      </left>
      <right style="thin">
        <color rgb="FF000000"/>
      </right>
      <top/>
      <bottom style="thin">
        <color rgb="FFBFBFBF"/>
      </bottom>
      <diagonal/>
    </border>
    <border>
      <left style="thin">
        <color rgb="FF000000"/>
      </left>
      <right style="thin">
        <color rgb="FF000000"/>
      </right>
      <top/>
      <bottom style="thin">
        <color rgb="FFBFBFBF"/>
      </bottom>
      <diagonal/>
    </border>
    <border>
      <left style="thin">
        <color rgb="FF000000"/>
      </left>
      <right style="medium">
        <color rgb="FF000000"/>
      </right>
      <top/>
      <bottom style="thin">
        <color rgb="FFBFBFBF"/>
      </bottom>
      <diagonal/>
    </border>
    <border>
      <left style="medium">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thin">
        <color rgb="FFBFBFBF"/>
      </bottom>
      <diagonal/>
    </border>
    <border>
      <left style="medium">
        <color rgb="FF000000"/>
      </left>
      <right style="thin">
        <color rgb="FF000000"/>
      </right>
      <top style="thin">
        <color rgb="FFBFBFBF"/>
      </top>
      <bottom style="medium">
        <color rgb="FF000000"/>
      </bottom>
      <diagonal/>
    </border>
    <border>
      <left style="thin">
        <color rgb="FF000000"/>
      </left>
      <right style="thin">
        <color rgb="FF000000"/>
      </right>
      <top style="thin">
        <color rgb="FFBFBFBF"/>
      </top>
      <bottom style="medium">
        <color rgb="FF000000"/>
      </bottom>
      <diagonal/>
    </border>
    <border>
      <left style="thin">
        <color rgb="FF000000"/>
      </left>
      <right/>
      <top/>
      <bottom style="thin">
        <color rgb="FFBFBFBF"/>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top style="thin">
        <color rgb="FF000000"/>
      </top>
      <bottom style="thin">
        <color rgb="FFBFBFBF"/>
      </bottom>
      <diagonal/>
    </border>
    <border>
      <left/>
      <right style="thin">
        <color rgb="FF000000"/>
      </right>
      <top style="thin">
        <color rgb="FF000000"/>
      </top>
      <bottom style="thin">
        <color rgb="FFBFBFBF"/>
      </bottom>
      <diagonal/>
    </border>
    <border>
      <left/>
      <right/>
      <top style="thin">
        <color rgb="FF000000"/>
      </top>
      <bottom style="thin">
        <color rgb="FFBFBFBF"/>
      </bottom>
      <diagonal/>
    </border>
    <border>
      <left style="medium">
        <color rgb="FF000000"/>
      </left>
      <right/>
      <top/>
      <bottom style="thin">
        <color rgb="FFBFBFBF"/>
      </bottom>
      <diagonal/>
    </border>
    <border>
      <left/>
      <right style="thin">
        <color rgb="FF000000"/>
      </right>
      <top/>
      <bottom style="thin">
        <color rgb="FFBFBFBF"/>
      </bottom>
      <diagonal/>
    </border>
    <border>
      <left/>
      <right/>
      <top/>
      <bottom style="thin">
        <color rgb="FFBFBFBF"/>
      </bottom>
      <diagonal/>
    </border>
    <border>
      <left style="medium">
        <color rgb="FF000000"/>
      </left>
      <right style="thin">
        <color rgb="FF000000"/>
      </right>
      <top style="thin">
        <color rgb="FFBFBFBF"/>
      </top>
      <bottom/>
      <diagonal/>
    </border>
    <border>
      <left style="medium">
        <color rgb="FF000000"/>
      </left>
      <right/>
      <top style="thin">
        <color rgb="FF000000"/>
      </top>
      <bottom/>
      <diagonal/>
    </border>
    <border>
      <left style="medium">
        <color rgb="FF000000"/>
      </left>
      <right/>
      <top/>
      <bottom style="medium">
        <color rgb="FF000000"/>
      </bottom>
      <diagonal/>
    </border>
    <border>
      <left/>
      <right style="medium">
        <color rgb="FF000000"/>
      </right>
      <top style="thin">
        <color rgb="FF000000"/>
      </top>
      <bottom/>
      <diagonal/>
    </border>
    <border>
      <left/>
      <right/>
      <top style="medium">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rgb="FFBFBFBF"/>
      </left>
      <right/>
      <top style="thin">
        <color rgb="FF000000"/>
      </top>
      <bottom style="thin">
        <color rgb="FF000000"/>
      </bottom>
      <diagonal/>
    </border>
    <border>
      <left style="thin">
        <color rgb="FFBFBFBF"/>
      </left>
      <right style="thin">
        <color rgb="FF000000"/>
      </right>
      <top style="thin">
        <color rgb="FF000000"/>
      </top>
      <bottom style="thin">
        <color rgb="FF000000"/>
      </bottom>
      <diagonal/>
    </border>
    <border>
      <left style="thin">
        <color rgb="FF000000"/>
      </left>
      <right style="thin">
        <color rgb="FFBFBFBF"/>
      </right>
      <top style="thin">
        <color rgb="FF000000"/>
      </top>
      <bottom style="thin">
        <color rgb="FF000000"/>
      </bottom>
      <diagonal/>
    </border>
    <border>
      <left style="thin">
        <color rgb="FFBFBFBF"/>
      </left>
      <right style="medium">
        <color rgb="FF000000"/>
      </right>
      <top style="thin">
        <color rgb="FF000000"/>
      </top>
      <bottom style="thin">
        <color rgb="FF000000"/>
      </bottom>
      <diagonal/>
    </border>
    <border>
      <left style="thin">
        <color rgb="FFBFBFBF"/>
      </left>
      <right/>
      <top/>
      <bottom/>
      <diagonal/>
    </border>
    <border>
      <left style="thin">
        <color rgb="FFBFBFBF"/>
      </left>
      <right style="thin">
        <color rgb="FF000000"/>
      </right>
      <top/>
      <bottom/>
      <diagonal/>
    </border>
    <border>
      <left style="thin">
        <color rgb="FFBFBFBF"/>
      </left>
      <right/>
      <top style="thin">
        <color rgb="FF000000"/>
      </top>
      <bottom/>
      <diagonal/>
    </border>
    <border>
      <left style="thin">
        <color rgb="FF000000"/>
      </left>
      <right style="thin">
        <color rgb="FFBFBFBF"/>
      </right>
      <top/>
      <bottom/>
      <diagonal/>
    </border>
    <border>
      <left style="thin">
        <color rgb="FFBFBFBF"/>
      </left>
      <right style="medium">
        <color rgb="FF000000"/>
      </right>
      <top/>
      <bottom/>
      <diagonal/>
    </border>
    <border>
      <left style="thin">
        <color rgb="FFBFBFBF"/>
      </left>
      <right/>
      <top/>
      <bottom style="thin">
        <color rgb="FF000000"/>
      </bottom>
      <diagonal/>
    </border>
    <border>
      <left style="thin">
        <color theme="0" tint="-0.249977111117893"/>
      </left>
      <right style="thin">
        <color rgb="FFBFBFBF"/>
      </right>
      <top style="thin">
        <color rgb="FF000000"/>
      </top>
      <bottom style="thin">
        <color rgb="FF000000"/>
      </bottom>
      <diagonal/>
    </border>
    <border>
      <left style="thin">
        <color theme="0" tint="-0.249977111117893"/>
      </left>
      <right style="thin">
        <color rgb="FFBFBFBF"/>
      </right>
      <top/>
      <bottom/>
      <diagonal/>
    </border>
    <border>
      <left style="thin">
        <color rgb="FFBFBFBF"/>
      </left>
      <right style="thin">
        <color rgb="FF000000"/>
      </right>
      <top/>
      <bottom style="thin">
        <color indexed="64"/>
      </bottom>
      <diagonal/>
    </border>
    <border>
      <left style="thin">
        <color rgb="FFBFBFBF"/>
      </left>
      <right style="thin">
        <color rgb="FF000000"/>
      </right>
      <top/>
      <bottom style="thin">
        <color rgb="FF000000"/>
      </bottom>
      <diagonal/>
    </border>
    <border>
      <left style="thin">
        <color rgb="FF000000"/>
      </left>
      <right style="thin">
        <color rgb="FFBFBFBF"/>
      </right>
      <top/>
      <bottom style="thin">
        <color rgb="FF000000"/>
      </bottom>
      <diagonal/>
    </border>
    <border>
      <left style="thin">
        <color rgb="FFBFBFBF"/>
      </left>
      <right style="medium">
        <color rgb="FF000000"/>
      </right>
      <top/>
      <bottom style="thin">
        <color rgb="FF000000"/>
      </bottom>
      <diagonal/>
    </border>
    <border>
      <left/>
      <right/>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top/>
      <bottom style="medium">
        <color indexed="64"/>
      </bottom>
      <diagonal/>
    </border>
    <border>
      <left style="thin">
        <color rgb="FFBFBFBF"/>
      </left>
      <right/>
      <top/>
      <bottom style="medium">
        <color indexed="64"/>
      </bottom>
      <diagonal/>
    </border>
    <border>
      <left style="thin">
        <color rgb="FF000000"/>
      </left>
      <right/>
      <top/>
      <bottom style="medium">
        <color indexed="64"/>
      </bottom>
      <diagonal/>
    </border>
    <border>
      <left style="medium">
        <color indexed="64"/>
      </left>
      <right/>
      <top style="thin">
        <color rgb="FFBFBFBF"/>
      </top>
      <bottom/>
      <diagonal/>
    </border>
    <border>
      <left/>
      <right/>
      <top style="thin">
        <color rgb="FFBFBFBF"/>
      </top>
      <bottom/>
      <diagonal/>
    </border>
    <border>
      <left style="medium">
        <color indexed="64"/>
      </left>
      <right style="medium">
        <color rgb="FF000000"/>
      </right>
      <top style="thin">
        <color rgb="FFBFBFBF"/>
      </top>
      <bottom/>
      <diagonal/>
    </border>
    <border>
      <left style="thin">
        <color rgb="FF000000"/>
      </left>
      <right style="thin">
        <color rgb="FF000000"/>
      </right>
      <top style="thin">
        <color rgb="FFBFBFBF"/>
      </top>
      <bottom/>
      <diagonal/>
    </border>
    <border>
      <left/>
      <right style="thin">
        <color rgb="FF000000"/>
      </right>
      <top style="medium">
        <color rgb="FF000000"/>
      </top>
      <bottom/>
      <diagonal/>
    </border>
    <border>
      <left style="thin">
        <color indexed="64"/>
      </left>
      <right style="thin">
        <color rgb="FF000000"/>
      </right>
      <top style="medium">
        <color rgb="FF000000"/>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style="thin">
        <color indexed="64"/>
      </left>
      <right/>
      <top style="thin">
        <color rgb="FFBFBFBF"/>
      </top>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bottom style="medium">
        <color rgb="FF000000"/>
      </bottom>
      <diagonal/>
    </border>
    <border>
      <left style="thin">
        <color rgb="FF000000"/>
      </left>
      <right style="medium">
        <color indexed="64"/>
      </right>
      <top/>
      <bottom style="medium">
        <color indexed="64"/>
      </bottom>
      <diagonal/>
    </border>
    <border>
      <left style="thin">
        <color rgb="FF000000"/>
      </left>
      <right style="medium">
        <color indexed="64"/>
      </right>
      <top style="thin">
        <color rgb="FFBFBFBF"/>
      </top>
      <bottom/>
      <diagonal/>
    </border>
    <border>
      <left style="medium">
        <color indexed="64"/>
      </left>
      <right/>
      <top style="thin">
        <color rgb="FFBFBFBF"/>
      </top>
      <bottom style="medium">
        <color indexed="64"/>
      </bottom>
      <diagonal/>
    </border>
    <border>
      <left style="medium">
        <color rgb="FF000000"/>
      </left>
      <right/>
      <top style="thin">
        <color rgb="FFBFBFBF"/>
      </top>
      <bottom style="medium">
        <color indexed="64"/>
      </bottom>
      <diagonal/>
    </border>
    <border>
      <left style="medium">
        <color indexed="64"/>
      </left>
      <right style="medium">
        <color rgb="FF000000"/>
      </right>
      <top style="thin">
        <color rgb="FFBFBFBF"/>
      </top>
      <bottom style="medium">
        <color indexed="64"/>
      </bottom>
      <diagonal/>
    </border>
    <border>
      <left style="thin">
        <color rgb="FF000000"/>
      </left>
      <right/>
      <top style="thin">
        <color rgb="FFBFBFBF"/>
      </top>
      <bottom style="medium">
        <color indexed="64"/>
      </bottom>
      <diagonal/>
    </border>
    <border>
      <left style="thin">
        <color indexed="64"/>
      </left>
      <right/>
      <top style="thin">
        <color rgb="FFBFBFBF"/>
      </top>
      <bottom style="medium">
        <color indexed="64"/>
      </bottom>
      <diagonal/>
    </border>
    <border>
      <left style="thin">
        <color rgb="FFBFBFBF"/>
      </left>
      <right/>
      <top style="thin">
        <color rgb="FFBFBFBF"/>
      </top>
      <bottom style="medium">
        <color indexed="64"/>
      </bottom>
      <diagonal/>
    </border>
    <border>
      <left style="thin">
        <color rgb="FF000000"/>
      </left>
      <right style="thin">
        <color rgb="FF000000"/>
      </right>
      <top style="thin">
        <color rgb="FFBFBFBF"/>
      </top>
      <bottom style="medium">
        <color indexed="64"/>
      </bottom>
      <diagonal/>
    </border>
    <border>
      <left style="thin">
        <color rgb="FF000000"/>
      </left>
      <right style="medium">
        <color indexed="64"/>
      </right>
      <top style="thin">
        <color rgb="FFBFBFBF"/>
      </top>
      <bottom style="medium">
        <color indexed="64"/>
      </bottom>
      <diagonal/>
    </border>
    <border>
      <left style="thin">
        <color indexed="64"/>
      </left>
      <right style="thin">
        <color rgb="FFBFBFBF"/>
      </right>
      <top style="thin">
        <color rgb="FFBFBFBF"/>
      </top>
      <bottom/>
      <diagonal/>
    </border>
    <border>
      <left style="thin">
        <color indexed="64"/>
      </left>
      <right style="thin">
        <color rgb="FFBFBFBF"/>
      </right>
      <top style="thin">
        <color rgb="FFBFBFBF"/>
      </top>
      <bottom style="medium">
        <color indexed="64"/>
      </bottom>
      <diagonal/>
    </border>
    <border>
      <left style="thin">
        <color indexed="64"/>
      </left>
      <right style="thin">
        <color rgb="FFBFBFBF"/>
      </right>
      <top/>
      <bottom style="medium">
        <color indexed="64"/>
      </bottom>
      <diagonal/>
    </border>
    <border>
      <left style="thin">
        <color indexed="64"/>
      </left>
      <right style="medium">
        <color indexed="64"/>
      </right>
      <top/>
      <bottom/>
      <diagonal/>
    </border>
    <border>
      <left style="thin">
        <color indexed="64"/>
      </left>
      <right style="medium">
        <color indexed="64"/>
      </right>
      <top style="thin">
        <color rgb="FFBFBFBF"/>
      </top>
      <bottom/>
      <diagonal/>
    </border>
    <border>
      <left style="thin">
        <color indexed="64"/>
      </left>
      <right style="medium">
        <color indexed="64"/>
      </right>
      <top style="thin">
        <color rgb="FFBFBFBF"/>
      </top>
      <bottom style="medium">
        <color indexed="64"/>
      </bottom>
      <diagonal/>
    </border>
    <border>
      <left style="thin">
        <color indexed="64"/>
      </left>
      <right/>
      <top style="medium">
        <color indexed="64"/>
      </top>
      <bottom style="medium">
        <color indexed="64"/>
      </bottom>
      <diagonal/>
    </border>
    <border>
      <left style="thin">
        <color indexed="64"/>
      </left>
      <right/>
      <top style="medium">
        <color rgb="FF000000"/>
      </top>
      <bottom/>
      <diagonal/>
    </border>
    <border>
      <left style="thin">
        <color indexed="64"/>
      </left>
      <right/>
      <top style="thin">
        <color rgb="FF000000"/>
      </top>
      <bottom style="thin">
        <color rgb="FF000000"/>
      </bottom>
      <diagonal/>
    </border>
    <border>
      <left style="thin">
        <color indexed="64"/>
      </left>
      <right/>
      <top style="thin">
        <color rgb="FF000000"/>
      </top>
      <bottom/>
      <diagonal/>
    </border>
    <border>
      <left style="thin">
        <color indexed="64"/>
      </left>
      <right/>
      <top/>
      <bottom style="thin">
        <color rgb="FF000000"/>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rgb="FF000000"/>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rgb="FFBFBFBF"/>
      </top>
      <bottom/>
      <diagonal/>
    </border>
    <border>
      <left style="thin">
        <color indexed="64"/>
      </left>
      <right style="thin">
        <color indexed="64"/>
      </right>
      <top style="thin">
        <color rgb="FFBFBFBF"/>
      </top>
      <bottom style="medium">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top/>
      <bottom style="thick">
        <color indexed="64"/>
      </bottom>
      <diagonal/>
    </border>
    <border>
      <left style="thin">
        <color indexed="64"/>
      </left>
      <right style="thick">
        <color indexed="64"/>
      </right>
      <top/>
      <bottom style="thick">
        <color indexed="64"/>
      </bottom>
      <diagonal/>
    </border>
    <border>
      <left style="thin">
        <color indexed="64"/>
      </left>
      <right/>
      <top/>
      <bottom style="thick">
        <color indexed="64"/>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ck">
        <color indexed="64"/>
      </right>
      <top style="thin">
        <color theme="0"/>
      </top>
      <bottom style="thin">
        <color theme="0" tint="-0.499984740745262"/>
      </bottom>
      <diagonal/>
    </border>
    <border>
      <left style="thin">
        <color indexed="64"/>
      </left>
      <right style="thick">
        <color indexed="64"/>
      </right>
      <top style="thin">
        <color theme="0"/>
      </top>
      <bottom style="thin">
        <color indexed="64"/>
      </bottom>
      <diagonal/>
    </border>
    <border>
      <left style="thin">
        <color indexed="64"/>
      </left>
      <right/>
      <top style="thin">
        <color theme="0"/>
      </top>
      <bottom style="thin">
        <color indexed="64"/>
      </bottom>
      <diagonal/>
    </border>
    <border>
      <left style="thin">
        <color indexed="64"/>
      </left>
      <right/>
      <top style="thin">
        <color theme="0"/>
      </top>
      <bottom style="thin">
        <color theme="0" tint="-0.499984740745262"/>
      </bottom>
      <diagonal/>
    </border>
    <border>
      <left style="thin">
        <color indexed="64"/>
      </left>
      <right style="thick">
        <color indexed="64"/>
      </right>
      <top style="thin">
        <color theme="0"/>
      </top>
      <bottom style="thin">
        <color theme="0"/>
      </bottom>
      <diagonal/>
    </border>
    <border>
      <left style="thin">
        <color indexed="64"/>
      </left>
      <right/>
      <top style="thin">
        <color theme="0"/>
      </top>
      <bottom style="thin">
        <color theme="0"/>
      </bottom>
      <diagonal/>
    </border>
    <border>
      <left style="thin">
        <color indexed="64"/>
      </left>
      <right style="thick">
        <color indexed="64"/>
      </right>
      <top/>
      <bottom style="thin">
        <color theme="0"/>
      </bottom>
      <diagonal/>
    </border>
    <border>
      <left style="thin">
        <color indexed="64"/>
      </left>
      <right/>
      <top/>
      <bottom style="thin">
        <color theme="0"/>
      </bottom>
      <diagonal/>
    </border>
    <border>
      <left style="thin">
        <color indexed="64"/>
      </left>
      <right style="thick">
        <color indexed="64"/>
      </right>
      <top/>
      <bottom style="thin">
        <color theme="0" tint="-0.499984740745262"/>
      </bottom>
      <diagonal/>
    </border>
    <border>
      <left style="thin">
        <color indexed="64"/>
      </left>
      <right style="thick">
        <color indexed="64"/>
      </right>
      <top/>
      <bottom style="thin">
        <color indexed="64"/>
      </bottom>
      <diagonal/>
    </border>
    <border>
      <left style="thin">
        <color indexed="64"/>
      </left>
      <right/>
      <top/>
      <bottom style="thin">
        <color indexed="64"/>
      </bottom>
      <diagonal/>
    </border>
    <border>
      <left style="thin">
        <color indexed="64"/>
      </left>
      <right/>
      <top/>
      <bottom style="thin">
        <color theme="0" tint="-0.499984740745262"/>
      </bottom>
      <diagonal/>
    </border>
    <border>
      <left style="thin">
        <color indexed="64"/>
      </left>
      <right style="thick">
        <color indexed="64"/>
      </right>
      <top style="thin">
        <color theme="0"/>
      </top>
      <bottom style="thick">
        <color indexed="64"/>
      </bottom>
      <diagonal/>
    </border>
    <border>
      <left style="thin">
        <color indexed="64"/>
      </left>
      <right/>
      <top style="thin">
        <color theme="0"/>
      </top>
      <bottom style="thick">
        <color indexed="64"/>
      </bottom>
      <diagonal/>
    </border>
    <border>
      <left style="thin">
        <color indexed="64"/>
      </left>
      <right style="thick">
        <color indexed="64"/>
      </right>
      <top style="thick">
        <color indexed="64"/>
      </top>
      <bottom style="thin">
        <color theme="0" tint="-0.499984740745262"/>
      </bottom>
      <diagonal/>
    </border>
    <border>
      <left style="thin">
        <color indexed="64"/>
      </left>
      <right/>
      <top style="thick">
        <color indexed="64"/>
      </top>
      <bottom style="thin">
        <color theme="0" tint="-0.499984740745262"/>
      </bottom>
      <diagonal/>
    </border>
    <border>
      <left style="thin">
        <color indexed="64"/>
      </left>
      <right style="thick">
        <color indexed="64"/>
      </right>
      <top style="thick">
        <color auto="1"/>
      </top>
      <bottom style="thin">
        <color theme="0"/>
      </bottom>
      <diagonal/>
    </border>
    <border>
      <left style="thin">
        <color indexed="64"/>
      </left>
      <right/>
      <top style="thick">
        <color indexed="64"/>
      </top>
      <bottom style="thin">
        <color theme="0"/>
      </bottom>
      <diagonal/>
    </border>
    <border>
      <left style="thin">
        <color indexed="64"/>
      </left>
      <right style="thick">
        <color indexed="64"/>
      </right>
      <top style="thin">
        <color theme="0" tint="-0.499984740745262"/>
      </top>
      <bottom style="thin">
        <color theme="0"/>
      </bottom>
      <diagonal/>
    </border>
    <border>
      <left style="thin">
        <color indexed="64"/>
      </left>
      <right/>
      <top style="thin">
        <color theme="0" tint="-0.499984740745262"/>
      </top>
      <bottom style="thin">
        <color theme="0"/>
      </bottom>
      <diagonal/>
    </border>
    <border>
      <left style="thin">
        <color indexed="64"/>
      </left>
      <right style="thick">
        <color indexed="64"/>
      </right>
      <top style="thin">
        <color indexed="64"/>
      </top>
      <bottom style="thick">
        <color auto="1"/>
      </bottom>
      <diagonal/>
    </border>
    <border>
      <left style="thin">
        <color indexed="64"/>
      </left>
      <right/>
      <top style="thin">
        <color indexed="64"/>
      </top>
      <bottom style="thick">
        <color auto="1"/>
      </bottom>
      <diagonal/>
    </border>
    <border>
      <left style="thin">
        <color indexed="64"/>
      </left>
      <right style="thick">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auto="1"/>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theme="0"/>
      </bottom>
      <diagonal/>
    </border>
    <border>
      <left style="thin">
        <color indexed="64"/>
      </left>
      <right/>
      <top style="thin">
        <color indexed="64"/>
      </top>
      <bottom style="thin">
        <color theme="0"/>
      </bottom>
      <diagonal/>
    </border>
    <border>
      <left style="thin">
        <color indexed="64"/>
      </left>
      <right style="thick">
        <color indexed="64"/>
      </right>
      <top style="thick">
        <color indexed="64"/>
      </top>
      <bottom style="thick">
        <color indexed="64"/>
      </bottom>
      <diagonal/>
    </border>
    <border>
      <left style="thin">
        <color indexed="64"/>
      </left>
      <right/>
      <top style="thick">
        <color indexed="64"/>
      </top>
      <bottom style="thick">
        <color indexed="64"/>
      </bottom>
      <diagonal/>
    </border>
    <border>
      <left/>
      <right style="medium">
        <color indexed="64"/>
      </right>
      <top/>
      <bottom style="thin">
        <color indexed="64"/>
      </bottom>
      <diagonal/>
    </border>
    <border>
      <left style="thick">
        <color indexed="64"/>
      </left>
      <right/>
      <top/>
      <bottom/>
      <diagonal/>
    </border>
    <border>
      <left style="thick">
        <color indexed="64"/>
      </left>
      <right style="thick">
        <color indexed="64"/>
      </right>
      <top/>
      <bottom style="thick">
        <color indexed="64"/>
      </bottom>
      <diagonal/>
    </border>
    <border>
      <left/>
      <right style="medium">
        <color indexed="64"/>
      </right>
      <top style="medium">
        <color indexed="64"/>
      </top>
      <bottom style="thin">
        <color indexed="64"/>
      </bottom>
      <diagonal/>
    </border>
    <border>
      <left style="thick">
        <color indexed="64"/>
      </left>
      <right/>
      <top style="thin">
        <color theme="0"/>
      </top>
      <bottom style="thick">
        <color indexed="64"/>
      </bottom>
      <diagonal/>
    </border>
    <border>
      <left style="thin">
        <color theme="0" tint="-0.24994659260841701"/>
      </left>
      <right style="thin">
        <color auto="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auto="1"/>
      </left>
      <right style="thin">
        <color theme="0" tint="-0.24994659260841701"/>
      </right>
      <top style="thin">
        <color theme="0" tint="-0.24994659260841701"/>
      </top>
      <bottom style="thin">
        <color auto="1"/>
      </bottom>
      <diagonal/>
    </border>
    <border>
      <left style="thick">
        <color indexed="64"/>
      </left>
      <right style="thick">
        <color indexed="64"/>
      </right>
      <top style="thin">
        <color theme="0"/>
      </top>
      <bottom style="thin">
        <color indexed="64"/>
      </bottom>
      <diagonal/>
    </border>
    <border>
      <left style="thick">
        <color indexed="64"/>
      </left>
      <right/>
      <top style="thin">
        <color theme="0"/>
      </top>
      <bottom style="thin">
        <color theme="0"/>
      </bottom>
      <diagonal/>
    </border>
    <border>
      <left style="thin">
        <color theme="0" tint="-0.24994659260841701"/>
      </left>
      <right style="thin">
        <color auto="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ck">
        <color indexed="64"/>
      </left>
      <right style="thick">
        <color indexed="64"/>
      </right>
      <top style="thin">
        <color theme="0"/>
      </top>
      <bottom style="thin">
        <color theme="0"/>
      </bottom>
      <diagonal/>
    </border>
    <border>
      <left style="thick">
        <color indexed="64"/>
      </left>
      <right style="thick">
        <color indexed="64"/>
      </right>
      <top/>
      <bottom style="thin">
        <color theme="0"/>
      </bottom>
      <diagonal/>
    </border>
    <border>
      <left style="thick">
        <color indexed="64"/>
      </left>
      <right style="thick">
        <color indexed="64"/>
      </right>
      <top/>
      <bottom style="thin">
        <color indexed="64"/>
      </bottom>
      <diagonal/>
    </border>
    <border>
      <left style="thick">
        <color indexed="64"/>
      </left>
      <right/>
      <top/>
      <bottom style="thin">
        <color theme="0"/>
      </bottom>
      <diagonal/>
    </border>
    <border>
      <left style="thick">
        <color indexed="64"/>
      </left>
      <right style="thick">
        <color indexed="64"/>
      </right>
      <top style="thin">
        <color theme="0"/>
      </top>
      <bottom style="thick">
        <color indexed="64"/>
      </bottom>
      <diagonal/>
    </border>
    <border>
      <left/>
      <right/>
      <top style="thin">
        <color theme="9" tint="0.79998168889431442"/>
      </top>
      <bottom style="thin">
        <color theme="9" tint="0.79998168889431442"/>
      </bottom>
      <diagonal/>
    </border>
    <border>
      <left style="thin">
        <color theme="0" tint="-0.24994659260841701"/>
      </left>
      <right style="thin">
        <color auto="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auto="1"/>
      </left>
      <right style="thin">
        <color theme="0" tint="-0.24994659260841701"/>
      </right>
      <top/>
      <bottom style="thin">
        <color theme="0" tint="-0.24994659260841701"/>
      </bottom>
      <diagonal/>
    </border>
    <border>
      <left style="thick">
        <color indexed="64"/>
      </left>
      <right style="thick">
        <color indexed="64"/>
      </right>
      <top style="thick">
        <color indexed="64"/>
      </top>
      <bottom style="thin">
        <color theme="0"/>
      </bottom>
      <diagonal/>
    </border>
    <border>
      <left style="thick">
        <color indexed="64"/>
      </left>
      <right/>
      <top style="thick">
        <color indexed="64"/>
      </top>
      <bottom style="thin">
        <color theme="0"/>
      </bottom>
      <diagonal/>
    </border>
    <border>
      <left style="thick">
        <color indexed="64"/>
      </left>
      <right style="thin">
        <color indexed="64"/>
      </right>
      <top style="thin">
        <color theme="0"/>
      </top>
      <bottom style="thick">
        <color indexed="64"/>
      </bottom>
      <diagonal/>
    </border>
    <border>
      <left style="thick">
        <color indexed="64"/>
      </left>
      <right style="thin">
        <color indexed="64"/>
      </right>
      <top style="thin">
        <color theme="0"/>
      </top>
      <bottom style="thin">
        <color theme="0"/>
      </bottom>
      <diagonal/>
    </border>
    <border>
      <left style="thick">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theme="0"/>
      </bottom>
      <diagonal/>
    </border>
    <border>
      <left style="thin">
        <color theme="0"/>
      </left>
      <right/>
      <top style="thin">
        <color theme="0"/>
      </top>
      <bottom/>
      <diagonal/>
    </border>
    <border>
      <left/>
      <right/>
      <top style="thin">
        <color theme="0"/>
      </top>
      <bottom/>
      <diagonal/>
    </border>
    <border>
      <left style="thick">
        <color indexed="64"/>
      </left>
      <right style="thick">
        <color indexed="64"/>
      </right>
      <top/>
      <bottom style="thin">
        <color theme="0" tint="-0.499984740745262"/>
      </bottom>
      <diagonal/>
    </border>
    <border>
      <left style="thin">
        <color auto="1"/>
      </left>
      <right style="thin">
        <color auto="1"/>
      </right>
      <top style="thin">
        <color theme="0" tint="-0.24994659260841701"/>
      </top>
      <bottom style="thin">
        <color auto="1"/>
      </bottom>
      <diagonal/>
    </border>
    <border>
      <left style="thick">
        <color indexed="64"/>
      </left>
      <right style="thick">
        <color indexed="64"/>
      </right>
      <top style="thin">
        <color theme="0"/>
      </top>
      <bottom style="thin">
        <color theme="0" tint="-0.499984740745262"/>
      </bottom>
      <diagonal/>
    </border>
    <border>
      <left style="thin">
        <color theme="0"/>
      </left>
      <right/>
      <top style="thick">
        <color theme="0"/>
      </top>
      <bottom/>
      <diagonal/>
    </border>
    <border>
      <left/>
      <right/>
      <top style="thick">
        <color theme="0"/>
      </top>
      <bottom/>
      <diagonal/>
    </border>
    <border>
      <left style="thin">
        <color theme="0" tint="-0.24994659260841701"/>
      </left>
      <right style="thin">
        <color auto="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right style="thin">
        <color auto="1"/>
      </right>
      <top style="thin">
        <color auto="1"/>
      </top>
      <bottom style="thin">
        <color auto="1"/>
      </bottom>
      <diagonal/>
    </border>
    <border>
      <left style="thin">
        <color auto="1"/>
      </left>
      <right style="thin">
        <color auto="1"/>
      </right>
      <top style="thin">
        <color auto="1"/>
      </top>
      <bottom style="thin">
        <color theme="0" tint="-0.24994659260841701"/>
      </bottom>
      <diagonal/>
    </border>
    <border>
      <left style="thin">
        <color theme="0"/>
      </left>
      <right/>
      <top/>
      <bottom/>
      <diagonal/>
    </border>
    <border>
      <left style="thick">
        <color indexed="64"/>
      </left>
      <right style="thick">
        <color indexed="64"/>
      </right>
      <top style="thick">
        <color indexed="64"/>
      </top>
      <bottom/>
      <diagonal/>
    </border>
    <border>
      <left/>
      <right style="thin">
        <color auto="1"/>
      </right>
      <top style="thin">
        <color auto="1"/>
      </top>
      <bottom style="thin">
        <color theme="0" tint="-0.24994659260841701"/>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rgb="FFBFBFBF"/>
      </top>
      <bottom style="medium">
        <color indexed="64"/>
      </bottom>
      <diagonal/>
    </border>
    <border>
      <left style="thin">
        <color theme="1"/>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right style="thin">
        <color theme="1"/>
      </right>
      <top style="medium">
        <color indexed="64"/>
      </top>
      <bottom style="medium">
        <color indexed="64"/>
      </bottom>
      <diagonal/>
    </border>
    <border>
      <left style="medium">
        <color indexed="64"/>
      </left>
      <right style="thin">
        <color theme="1"/>
      </right>
      <top style="medium">
        <color indexed="64"/>
      </top>
      <bottom style="thin">
        <color rgb="FFBFBFBF"/>
      </bottom>
      <diagonal/>
    </border>
    <border>
      <left style="thin">
        <color theme="1"/>
      </left>
      <right style="thin">
        <color theme="1"/>
      </right>
      <top style="medium">
        <color indexed="64"/>
      </top>
      <bottom style="thin">
        <color rgb="FFBFBFBF"/>
      </bottom>
      <diagonal/>
    </border>
    <border>
      <left style="thin">
        <color theme="1"/>
      </left>
      <right style="medium">
        <color indexed="64"/>
      </right>
      <top style="medium">
        <color indexed="64"/>
      </top>
      <bottom style="thin">
        <color rgb="FFBFBFBF"/>
      </bottom>
      <diagonal/>
    </border>
    <border>
      <left style="medium">
        <color indexed="64"/>
      </left>
      <right style="thin">
        <color theme="1"/>
      </right>
      <top style="thin">
        <color rgb="FFBFBFBF"/>
      </top>
      <bottom style="thin">
        <color rgb="FFBFBFBF"/>
      </bottom>
      <diagonal/>
    </border>
    <border>
      <left style="thin">
        <color theme="1"/>
      </left>
      <right style="thin">
        <color theme="1"/>
      </right>
      <top style="thin">
        <color rgb="FFBFBFBF"/>
      </top>
      <bottom style="thin">
        <color rgb="FFBFBFBF"/>
      </bottom>
      <diagonal/>
    </border>
    <border>
      <left style="thin">
        <color theme="1"/>
      </left>
      <right style="medium">
        <color indexed="64"/>
      </right>
      <top style="thin">
        <color rgb="FFBFBFBF"/>
      </top>
      <bottom style="thin">
        <color rgb="FFBFBFBF"/>
      </bottom>
      <diagonal/>
    </border>
    <border>
      <left style="medium">
        <color indexed="64"/>
      </left>
      <right style="thin">
        <color theme="1"/>
      </right>
      <top/>
      <bottom style="thin">
        <color rgb="FFBFBFBF"/>
      </bottom>
      <diagonal/>
    </border>
    <border>
      <left style="medium">
        <color indexed="64"/>
      </left>
      <right style="thin">
        <color theme="1"/>
      </right>
      <top style="thin">
        <color rgb="FFBFBFBF"/>
      </top>
      <bottom style="medium">
        <color indexed="64"/>
      </bottom>
      <diagonal/>
    </border>
    <border>
      <left style="thin">
        <color theme="1"/>
      </left>
      <right style="thin">
        <color theme="1"/>
      </right>
      <top style="thin">
        <color rgb="FFBFBFBF"/>
      </top>
      <bottom style="medium">
        <color indexed="64"/>
      </bottom>
      <diagonal/>
    </border>
    <border>
      <left style="thin">
        <color theme="1"/>
      </left>
      <right style="medium">
        <color indexed="64"/>
      </right>
      <top style="thin">
        <color rgb="FFBFBFBF"/>
      </top>
      <bottom style="medium">
        <color indexed="64"/>
      </bottom>
      <diagonal/>
    </border>
    <border>
      <left style="medium">
        <color indexed="64"/>
      </left>
      <right style="thin">
        <color theme="1"/>
      </right>
      <top style="thin">
        <color rgb="FFBFBFBF"/>
      </top>
      <bottom style="thin">
        <color indexed="64"/>
      </bottom>
      <diagonal/>
    </border>
    <border>
      <left style="thin">
        <color theme="1"/>
      </left>
      <right style="thin">
        <color theme="1"/>
      </right>
      <top style="thin">
        <color rgb="FFBFBFBF"/>
      </top>
      <bottom style="thin">
        <color indexed="64"/>
      </bottom>
      <diagonal/>
    </border>
    <border>
      <left style="thin">
        <color theme="1"/>
      </left>
      <right style="medium">
        <color indexed="64"/>
      </right>
      <top style="thin">
        <color rgb="FFBFBFBF"/>
      </top>
      <bottom style="thin">
        <color indexed="64"/>
      </bottom>
      <diagonal/>
    </border>
    <border>
      <left style="medium">
        <color indexed="64"/>
      </left>
      <right style="thin">
        <color theme="1"/>
      </right>
      <top/>
      <bottom style="thin">
        <color rgb="FF000000"/>
      </bottom>
      <diagonal/>
    </border>
    <border>
      <left style="thin">
        <color theme="1"/>
      </left>
      <right style="thin">
        <color theme="1"/>
      </right>
      <top/>
      <bottom style="thin">
        <color rgb="FF000000"/>
      </bottom>
      <diagonal/>
    </border>
    <border>
      <left style="thin">
        <color theme="1"/>
      </left>
      <right style="medium">
        <color indexed="64"/>
      </right>
      <top/>
      <bottom style="thin">
        <color rgb="FF000000"/>
      </bottom>
      <diagonal/>
    </border>
    <border>
      <left style="thin">
        <color theme="1"/>
      </left>
      <right style="thin">
        <color theme="1"/>
      </right>
      <top/>
      <bottom style="thin">
        <color rgb="FFBFBFBF"/>
      </bottom>
      <diagonal/>
    </border>
    <border>
      <left style="thin">
        <color theme="1"/>
      </left>
      <right style="medium">
        <color indexed="64"/>
      </right>
      <top/>
      <bottom style="thin">
        <color rgb="FFBFBFBF"/>
      </bottom>
      <diagonal/>
    </border>
    <border>
      <left style="medium">
        <color indexed="64"/>
      </left>
      <right style="thin">
        <color theme="1"/>
      </right>
      <top/>
      <bottom style="medium">
        <color indexed="64"/>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right/>
      <top style="thin">
        <color rgb="FFBFBFBF"/>
      </top>
      <bottom style="medium">
        <color indexed="64"/>
      </bottom>
      <diagonal/>
    </border>
    <border>
      <left style="medium">
        <color rgb="FF000000"/>
      </left>
      <right/>
      <top style="thin">
        <color rgb="FF000000"/>
      </top>
      <bottom style="thin">
        <color theme="0" tint="-0.24994659260841701"/>
      </bottom>
      <diagonal/>
    </border>
    <border>
      <left style="medium">
        <color rgb="FF000000"/>
      </left>
      <right style="medium">
        <color rgb="FF000000"/>
      </right>
      <top style="medium">
        <color indexed="64"/>
      </top>
      <bottom style="thin">
        <color theme="0" tint="-0.24994659260841701"/>
      </bottom>
      <diagonal/>
    </border>
    <border>
      <left style="medium">
        <color rgb="FF000000"/>
      </left>
      <right style="thin">
        <color rgb="FF000000"/>
      </right>
      <top style="medium">
        <color rgb="FF000000"/>
      </top>
      <bottom style="thin">
        <color theme="0" tint="-0.24994659260841701"/>
      </bottom>
      <diagonal/>
    </border>
    <border>
      <left style="thin">
        <color rgb="FF000000"/>
      </left>
      <right/>
      <top style="medium">
        <color rgb="FF000000"/>
      </top>
      <bottom style="thin">
        <color theme="0" tint="-0.24994659260841701"/>
      </bottom>
      <diagonal/>
    </border>
    <border>
      <left style="medium">
        <color rgb="FF000000"/>
      </left>
      <right/>
      <top style="medium">
        <color rgb="FF000000"/>
      </top>
      <bottom style="thin">
        <color theme="0" tint="-0.24994659260841701"/>
      </bottom>
      <diagonal/>
    </border>
    <border>
      <left style="thin">
        <color rgb="FF000000"/>
      </left>
      <right style="medium">
        <color rgb="FF000000"/>
      </right>
      <top style="medium">
        <color rgb="FF000000"/>
      </top>
      <bottom style="thin">
        <color theme="0" tint="-0.24994659260841701"/>
      </bottom>
      <diagonal/>
    </border>
    <border>
      <left style="medium">
        <color rgb="FF000000"/>
      </left>
      <right/>
      <top style="thin">
        <color theme="0" tint="-0.24994659260841701"/>
      </top>
      <bottom style="thin">
        <color theme="0" tint="-0.24994659260841701"/>
      </bottom>
      <diagonal/>
    </border>
    <border>
      <left style="medium">
        <color rgb="FF000000"/>
      </left>
      <right style="medium">
        <color rgb="FF000000"/>
      </right>
      <top style="thin">
        <color theme="0" tint="-0.24994659260841701"/>
      </top>
      <bottom style="thin">
        <color theme="0" tint="-0.24994659260841701"/>
      </bottom>
      <diagonal/>
    </border>
    <border>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style="thin">
        <color rgb="FF000000"/>
      </left>
      <right style="medium">
        <color rgb="FF000000"/>
      </right>
      <top style="thin">
        <color theme="0" tint="-0.24994659260841701"/>
      </top>
      <bottom style="thin">
        <color theme="0" tint="-0.24994659260841701"/>
      </bottom>
      <diagonal/>
    </border>
    <border>
      <left style="medium">
        <color rgb="FF000000"/>
      </left>
      <right style="thin">
        <color rgb="FF000000"/>
      </right>
      <top style="thin">
        <color theme="0" tint="-0.24994659260841701"/>
      </top>
      <bottom style="thin">
        <color theme="0" tint="-0.24994659260841701"/>
      </bottom>
      <diagonal/>
    </border>
    <border>
      <left style="medium">
        <color indexed="64"/>
      </left>
      <right/>
      <top style="thin">
        <color theme="0" tint="-0.24994659260841701"/>
      </top>
      <bottom style="thin">
        <color theme="0" tint="-0.24994659260841701"/>
      </bottom>
      <diagonal/>
    </border>
    <border>
      <left style="thin">
        <color rgb="FF000000"/>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style="thin">
        <color rgb="FF000000"/>
      </bottom>
      <diagonal/>
    </border>
    <border>
      <left style="medium">
        <color rgb="FF000000"/>
      </left>
      <right style="medium">
        <color rgb="FF000000"/>
      </right>
      <top style="thin">
        <color theme="0" tint="-0.24994659260841701"/>
      </top>
      <bottom style="thin">
        <color rgb="FF000000"/>
      </bottom>
      <diagonal/>
    </border>
    <border>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
      <left style="medium">
        <color rgb="FF000000"/>
      </left>
      <right/>
      <top style="thin">
        <color theme="0" tint="-0.24994659260841701"/>
      </top>
      <bottom style="thin">
        <color rgb="FF000000"/>
      </bottom>
      <diagonal/>
    </border>
    <border>
      <left style="thin">
        <color rgb="FF000000"/>
      </left>
      <right style="medium">
        <color rgb="FF000000"/>
      </right>
      <top style="thin">
        <color theme="0" tint="-0.24994659260841701"/>
      </top>
      <bottom style="thin">
        <color rgb="FF000000"/>
      </bottom>
      <diagonal/>
    </border>
    <border>
      <left style="medium">
        <color rgb="FF000000"/>
      </left>
      <right style="thin">
        <color rgb="FF000000"/>
      </right>
      <top style="thin">
        <color theme="0" tint="-0.24994659260841701"/>
      </top>
      <bottom style="thin">
        <color rgb="FF000000"/>
      </bottom>
      <diagonal/>
    </border>
    <border>
      <left style="thin">
        <color rgb="FF000000"/>
      </left>
      <right style="medium">
        <color indexed="64"/>
      </right>
      <top style="thin">
        <color theme="0" tint="-0.24994659260841701"/>
      </top>
      <bottom style="thin">
        <color rgb="FF000000"/>
      </bottom>
      <diagonal/>
    </border>
    <border>
      <left/>
      <right/>
      <top style="thin">
        <color theme="4" tint="0.39997558519241921"/>
      </top>
      <bottom/>
      <diagonal/>
    </border>
    <border>
      <left style="medium">
        <color indexed="64"/>
      </left>
      <right style="medium">
        <color indexed="64"/>
      </right>
      <top style="thin">
        <color rgb="FFBFBFBF"/>
      </top>
      <bottom/>
      <diagonal/>
    </border>
    <border>
      <left style="medium">
        <color indexed="64"/>
      </left>
      <right style="medium">
        <color indexed="64"/>
      </right>
      <top style="thin">
        <color rgb="FFBFBFBF"/>
      </top>
      <bottom style="medium">
        <color indexed="64"/>
      </bottom>
      <diagonal/>
    </border>
    <border>
      <left style="medium">
        <color indexed="64"/>
      </left>
      <right style="thin">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rgb="FF000000"/>
      </left>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rgb="FFBFBFBF"/>
      </right>
      <top style="medium">
        <color indexed="64"/>
      </top>
      <bottom style="medium">
        <color indexed="64"/>
      </bottom>
      <diagonal/>
    </border>
    <border>
      <left style="thin">
        <color rgb="FFBFBFBF"/>
      </left>
      <right/>
      <top style="medium">
        <color indexed="64"/>
      </top>
      <bottom style="medium">
        <color indexed="64"/>
      </bottom>
      <diagonal/>
    </border>
    <border>
      <left style="medium">
        <color indexed="64"/>
      </left>
      <right style="medium">
        <color indexed="64"/>
      </right>
      <top/>
      <bottom style="thin">
        <color indexed="64"/>
      </bottom>
      <diagonal/>
    </border>
    <border>
      <left style="medium">
        <color rgb="FF000000"/>
      </left>
      <right style="medium">
        <color rgb="FF000000"/>
      </right>
      <top style="thin">
        <color theme="0" tint="-0.24994659260841701"/>
      </top>
      <bottom style="thin">
        <color indexed="64"/>
      </bottom>
      <diagonal/>
    </border>
    <border>
      <left style="medium">
        <color rgb="FF000000"/>
      </left>
      <right style="medium">
        <color rgb="FF000000"/>
      </right>
      <top/>
      <bottom style="thin">
        <color theme="0" tint="-0.24994659260841701"/>
      </bottom>
      <diagonal/>
    </border>
    <border>
      <left/>
      <right style="thin">
        <color rgb="FF000000"/>
      </right>
      <top/>
      <bottom style="thin">
        <color theme="0" tint="-0.24994659260841701"/>
      </bottom>
      <diagonal/>
    </border>
    <border>
      <left style="thin">
        <color rgb="FF000000"/>
      </left>
      <right/>
      <top/>
      <bottom style="thin">
        <color theme="0" tint="-0.24994659260841701"/>
      </bottom>
      <diagonal/>
    </border>
    <border>
      <left style="medium">
        <color rgb="FF000000"/>
      </left>
      <right/>
      <top/>
      <bottom style="thin">
        <color theme="0" tint="-0.24994659260841701"/>
      </bottom>
      <diagonal/>
    </border>
    <border>
      <left style="thin">
        <color rgb="FF000000"/>
      </left>
      <right style="medium">
        <color rgb="FF000000"/>
      </right>
      <top/>
      <bottom style="thin">
        <color theme="0" tint="-0.24994659260841701"/>
      </bottom>
      <diagonal/>
    </border>
    <border>
      <left style="medium">
        <color rgb="FF000000"/>
      </left>
      <right style="thin">
        <color rgb="FF000000"/>
      </right>
      <top/>
      <bottom style="thin">
        <color theme="0" tint="-0.24994659260841701"/>
      </bottom>
      <diagonal/>
    </border>
    <border>
      <left/>
      <right style="thin">
        <color rgb="FF000000"/>
      </right>
      <top style="thin">
        <color theme="0" tint="-0.24994659260841701"/>
      </top>
      <bottom style="thin">
        <color indexed="64"/>
      </bottom>
      <diagonal/>
    </border>
    <border>
      <left style="thin">
        <color rgb="FF000000"/>
      </left>
      <right/>
      <top style="thin">
        <color theme="0" tint="-0.24994659260841701"/>
      </top>
      <bottom style="thin">
        <color indexed="64"/>
      </bottom>
      <diagonal/>
    </border>
    <border>
      <left style="medium">
        <color rgb="FF000000"/>
      </left>
      <right/>
      <top style="thin">
        <color theme="0" tint="-0.24994659260841701"/>
      </top>
      <bottom style="thin">
        <color indexed="64"/>
      </bottom>
      <diagonal/>
    </border>
    <border>
      <left style="thin">
        <color rgb="FF000000"/>
      </left>
      <right style="medium">
        <color rgb="FF000000"/>
      </right>
      <top style="thin">
        <color theme="0" tint="-0.24994659260841701"/>
      </top>
      <bottom style="thin">
        <color indexed="64"/>
      </bottom>
      <diagonal/>
    </border>
    <border>
      <left style="medium">
        <color rgb="FF000000"/>
      </left>
      <right style="thin">
        <color rgb="FF000000"/>
      </right>
      <top style="thin">
        <color theme="0" tint="-0.24994659260841701"/>
      </top>
      <bottom style="thin">
        <color indexed="64"/>
      </bottom>
      <diagonal/>
    </border>
  </borders>
  <cellStyleXfs count="22">
    <xf numFmtId="0" fontId="0" fillId="0" borderId="0"/>
    <xf numFmtId="0" fontId="1" fillId="0" borderId="0"/>
    <xf numFmtId="0" fontId="1" fillId="0" borderId="0"/>
    <xf numFmtId="43" fontId="1" fillId="0" borderId="0" applyFont="0" applyFill="0" applyBorder="0" applyAlignment="0" applyProtection="0"/>
    <xf numFmtId="0" fontId="17" fillId="0" borderId="0" applyNumberFormat="0" applyFill="0" applyBorder="0" applyAlignment="0" applyProtection="0"/>
    <xf numFmtId="9" fontId="1" fillId="0" borderId="0" applyFont="0" applyFill="0" applyBorder="0" applyAlignment="0" applyProtection="0"/>
    <xf numFmtId="0" fontId="45" fillId="0" borderId="0"/>
    <xf numFmtId="193" fontId="45" fillId="0" borderId="0" applyFont="0" applyFill="0" applyBorder="0" applyAlignment="0" applyProtection="0"/>
    <xf numFmtId="0" fontId="46" fillId="0" borderId="0" applyNumberFormat="0" applyFill="0" applyBorder="0" applyAlignment="0" applyProtection="0"/>
    <xf numFmtId="0" fontId="47" fillId="0" borderId="0"/>
    <xf numFmtId="0" fontId="1" fillId="0" borderId="0"/>
    <xf numFmtId="43" fontId="47" fillId="0" borderId="0" applyFont="0" applyFill="0" applyBorder="0" applyAlignment="0" applyProtection="0"/>
    <xf numFmtId="0" fontId="48" fillId="0" borderId="0" applyNumberFormat="0" applyBorder="0" applyAlignment="0"/>
    <xf numFmtId="9" fontId="45" fillId="0" borderId="0" applyFont="0" applyFill="0" applyBorder="0" applyAlignment="0" applyProtection="0"/>
    <xf numFmtId="0" fontId="47" fillId="0" borderId="0"/>
    <xf numFmtId="0" fontId="65" fillId="0" borderId="0"/>
    <xf numFmtId="0" fontId="47" fillId="0" borderId="0"/>
    <xf numFmtId="0" fontId="68" fillId="0" borderId="0"/>
    <xf numFmtId="0" fontId="47" fillId="0" borderId="0"/>
    <xf numFmtId="43" fontId="45" fillId="0" borderId="0" applyFont="0" applyFill="0" applyBorder="0" applyAlignment="0" applyProtection="0"/>
    <xf numFmtId="44" fontId="45" fillId="0" borderId="0" applyFont="0" applyFill="0" applyBorder="0" applyAlignment="0" applyProtection="0"/>
    <xf numFmtId="0" fontId="75" fillId="0" borderId="0" applyNumberFormat="0" applyFill="0" applyBorder="0" applyAlignment="0" applyProtection="0"/>
  </cellStyleXfs>
  <cellXfs count="1361">
    <xf numFmtId="0" fontId="0" fillId="0" borderId="0" xfId="0"/>
    <xf numFmtId="0" fontId="2" fillId="3" borderId="0" xfId="1" applyFont="1" applyFill="1"/>
    <xf numFmtId="0" fontId="1" fillId="0" borderId="0" xfId="1"/>
    <xf numFmtId="164" fontId="2" fillId="3" borderId="0" xfId="1" applyNumberFormat="1" applyFont="1" applyFill="1"/>
    <xf numFmtId="164" fontId="2" fillId="3" borderId="0" xfId="1" applyNumberFormat="1" applyFont="1" applyFill="1" applyAlignment="1">
      <alignment vertical="center" wrapText="1"/>
    </xf>
    <xf numFmtId="164" fontId="2" fillId="3" borderId="0" xfId="1" applyNumberFormat="1" applyFont="1" applyFill="1" applyAlignment="1">
      <alignment horizontal="center" vertical="center" wrapText="1"/>
    </xf>
    <xf numFmtId="0" fontId="5" fillId="8" borderId="21" xfId="1" applyFont="1" applyFill="1" applyBorder="1" applyAlignment="1">
      <alignment horizontal="left" vertical="center" wrapText="1"/>
    </xf>
    <xf numFmtId="0" fontId="5" fillId="8" borderId="21" xfId="1" applyFont="1" applyFill="1" applyBorder="1" applyAlignment="1">
      <alignment horizontal="center" vertical="center" wrapText="1"/>
    </xf>
    <xf numFmtId="0" fontId="5" fillId="6" borderId="21" xfId="1" applyFont="1" applyFill="1" applyBorder="1" applyAlignment="1">
      <alignment horizontal="center" vertical="center" wrapText="1"/>
    </xf>
    <xf numFmtId="0" fontId="5" fillId="9" borderId="22" xfId="1" applyFont="1" applyFill="1" applyBorder="1" applyAlignment="1">
      <alignment horizontal="center" vertical="center" wrapText="1"/>
    </xf>
    <xf numFmtId="0" fontId="5" fillId="9" borderId="23" xfId="1" applyFont="1" applyFill="1" applyBorder="1" applyAlignment="1">
      <alignment horizontal="center" vertical="center" wrapText="1"/>
    </xf>
    <xf numFmtId="0" fontId="2" fillId="8" borderId="24" xfId="1" applyFont="1" applyFill="1" applyBorder="1" applyAlignment="1">
      <alignment horizontal="left"/>
    </xf>
    <xf numFmtId="0" fontId="2" fillId="8" borderId="6" xfId="1" applyFont="1" applyFill="1" applyBorder="1" applyAlignment="1">
      <alignment horizontal="left"/>
    </xf>
    <xf numFmtId="0" fontId="2" fillId="9" borderId="7" xfId="1" applyFont="1" applyFill="1" applyBorder="1"/>
    <xf numFmtId="0" fontId="2" fillId="8" borderId="25" xfId="1" applyFont="1" applyFill="1" applyBorder="1" applyAlignment="1">
      <alignment horizontal="left"/>
    </xf>
    <xf numFmtId="0" fontId="2" fillId="8" borderId="0" xfId="1" applyFont="1" applyFill="1" applyAlignment="1">
      <alignment horizontal="left"/>
    </xf>
    <xf numFmtId="0" fontId="6" fillId="11" borderId="25" xfId="1" applyFont="1" applyFill="1" applyBorder="1"/>
    <xf numFmtId="164" fontId="2" fillId="7" borderId="26" xfId="1" applyNumberFormat="1" applyFont="1" applyFill="1" applyBorder="1"/>
    <xf numFmtId="0" fontId="2" fillId="6" borderId="11" xfId="1" applyFont="1" applyFill="1" applyBorder="1" applyAlignment="1">
      <alignment horizontal="center"/>
    </xf>
    <xf numFmtId="0" fontId="2" fillId="6" borderId="11" xfId="1" applyFont="1" applyFill="1" applyBorder="1"/>
    <xf numFmtId="0" fontId="2" fillId="6" borderId="0" xfId="1" applyFont="1" applyFill="1"/>
    <xf numFmtId="0" fontId="2" fillId="9" borderId="28" xfId="1" applyFont="1" applyFill="1" applyBorder="1"/>
    <xf numFmtId="0" fontId="2" fillId="7" borderId="26" xfId="1" applyFont="1" applyFill="1" applyBorder="1"/>
    <xf numFmtId="0" fontId="2" fillId="9" borderId="10" xfId="1" applyFont="1" applyFill="1" applyBorder="1"/>
    <xf numFmtId="0" fontId="2" fillId="9" borderId="2" xfId="1" applyFont="1" applyFill="1" applyBorder="1"/>
    <xf numFmtId="0" fontId="5" fillId="10" borderId="25" xfId="1" applyFont="1" applyFill="1" applyBorder="1" applyAlignment="1">
      <alignment vertical="center" wrapText="1"/>
    </xf>
    <xf numFmtId="0" fontId="2" fillId="9" borderId="11" xfId="1" applyFont="1" applyFill="1" applyBorder="1"/>
    <xf numFmtId="0" fontId="5" fillId="10" borderId="25" xfId="1" applyFont="1" applyFill="1" applyBorder="1" applyAlignment="1">
      <alignment vertical="center"/>
    </xf>
    <xf numFmtId="164" fontId="2" fillId="10" borderId="25" xfId="1" applyNumberFormat="1" applyFont="1" applyFill="1" applyBorder="1"/>
    <xf numFmtId="0" fontId="2" fillId="10" borderId="25" xfId="1" applyFont="1" applyFill="1" applyBorder="1"/>
    <xf numFmtId="164" fontId="2" fillId="6" borderId="11" xfId="1" applyNumberFormat="1" applyFont="1" applyFill="1" applyBorder="1"/>
    <xf numFmtId="164" fontId="2" fillId="6" borderId="0" xfId="1" applyNumberFormat="1" applyFont="1" applyFill="1"/>
    <xf numFmtId="164" fontId="2" fillId="9" borderId="11" xfId="1" applyNumberFormat="1" applyFont="1" applyFill="1" applyBorder="1"/>
    <xf numFmtId="164" fontId="2" fillId="9" borderId="28" xfId="1" applyNumberFormat="1" applyFont="1" applyFill="1" applyBorder="1"/>
    <xf numFmtId="0" fontId="2" fillId="17" borderId="0" xfId="1" applyFont="1" applyFill="1"/>
    <xf numFmtId="0" fontId="5" fillId="13" borderId="16" xfId="1" applyFont="1" applyFill="1" applyBorder="1" applyAlignment="1">
      <alignment horizontal="left" vertical="center" wrapText="1"/>
    </xf>
    <xf numFmtId="0" fontId="5" fillId="13" borderId="46" xfId="1" applyFont="1" applyFill="1" applyBorder="1" applyAlignment="1">
      <alignment horizontal="left" vertical="center" wrapText="1"/>
    </xf>
    <xf numFmtId="0" fontId="5" fillId="13" borderId="35" xfId="1" applyFont="1" applyFill="1" applyBorder="1" applyAlignment="1">
      <alignment horizontal="left" vertical="center" wrapText="1"/>
    </xf>
    <xf numFmtId="0" fontId="2" fillId="15" borderId="48" xfId="1" applyFont="1" applyFill="1" applyBorder="1" applyAlignment="1">
      <alignment horizontal="center"/>
    </xf>
    <xf numFmtId="0" fontId="2" fillId="15" borderId="49" xfId="1" applyFont="1" applyFill="1" applyBorder="1" applyAlignment="1">
      <alignment horizontal="center"/>
    </xf>
    <xf numFmtId="0" fontId="15" fillId="15" borderId="49" xfId="1" applyFont="1" applyFill="1" applyBorder="1"/>
    <xf numFmtId="166" fontId="2" fillId="15" borderId="50" xfId="1" applyNumberFormat="1" applyFont="1" applyFill="1" applyBorder="1"/>
    <xf numFmtId="167" fontId="2" fillId="15" borderId="51" xfId="1" applyNumberFormat="1" applyFont="1" applyFill="1" applyBorder="1"/>
    <xf numFmtId="167" fontId="16" fillId="15" borderId="50" xfId="1" applyNumberFormat="1" applyFont="1" applyFill="1" applyBorder="1"/>
    <xf numFmtId="0" fontId="2" fillId="15" borderId="53" xfId="1" applyFont="1" applyFill="1" applyBorder="1" applyAlignment="1">
      <alignment horizontal="center"/>
    </xf>
    <xf numFmtId="0" fontId="2" fillId="15" borderId="3" xfId="1" applyFont="1" applyFill="1" applyBorder="1" applyAlignment="1">
      <alignment horizontal="center"/>
    </xf>
    <xf numFmtId="0" fontId="15" fillId="15" borderId="3" xfId="1" applyFont="1" applyFill="1" applyBorder="1"/>
    <xf numFmtId="167" fontId="2" fillId="15" borderId="54" xfId="1" applyNumberFormat="1" applyFont="1" applyFill="1" applyBorder="1"/>
    <xf numFmtId="167" fontId="2" fillId="15" borderId="4" xfId="1" applyNumberFormat="1" applyFont="1" applyFill="1" applyBorder="1"/>
    <xf numFmtId="167" fontId="16" fillId="15" borderId="54" xfId="1" applyNumberFormat="1" applyFont="1" applyFill="1" applyBorder="1"/>
    <xf numFmtId="0" fontId="2" fillId="15" borderId="56" xfId="1" applyFont="1" applyFill="1" applyBorder="1" applyAlignment="1">
      <alignment horizontal="center"/>
    </xf>
    <xf numFmtId="0" fontId="2" fillId="15" borderId="57" xfId="1" applyFont="1" applyFill="1" applyBorder="1" applyAlignment="1">
      <alignment horizontal="center"/>
    </xf>
    <xf numFmtId="0" fontId="15" fillId="15" borderId="57" xfId="1" applyFont="1" applyFill="1" applyBorder="1"/>
    <xf numFmtId="167" fontId="2" fillId="15" borderId="58" xfId="1" applyNumberFormat="1" applyFont="1" applyFill="1" applyBorder="1"/>
    <xf numFmtId="167" fontId="2" fillId="15" borderId="59" xfId="1" applyNumberFormat="1" applyFont="1" applyFill="1" applyBorder="1"/>
    <xf numFmtId="167" fontId="16" fillId="15" borderId="58" xfId="1" applyNumberFormat="1" applyFont="1" applyFill="1" applyBorder="1"/>
    <xf numFmtId="167" fontId="2" fillId="15" borderId="50" xfId="1" applyNumberFormat="1" applyFont="1" applyFill="1" applyBorder="1"/>
    <xf numFmtId="0" fontId="2" fillId="15" borderId="60" xfId="1" applyFont="1" applyFill="1" applyBorder="1" applyAlignment="1">
      <alignment horizontal="center"/>
    </xf>
    <xf numFmtId="167" fontId="2" fillId="15" borderId="8" xfId="1" applyNumberFormat="1" applyFont="1" applyFill="1" applyBorder="1"/>
    <xf numFmtId="167" fontId="16" fillId="15" borderId="61" xfId="1" applyNumberFormat="1" applyFont="1" applyFill="1" applyBorder="1"/>
    <xf numFmtId="167" fontId="2" fillId="15" borderId="61" xfId="1" applyNumberFormat="1" applyFont="1" applyFill="1" applyBorder="1"/>
    <xf numFmtId="0" fontId="2" fillId="15" borderId="62" xfId="1" applyFont="1" applyFill="1" applyBorder="1" applyAlignment="1">
      <alignment horizontal="center"/>
    </xf>
    <xf numFmtId="0" fontId="2" fillId="0" borderId="0" xfId="1" applyFont="1" applyAlignment="1">
      <alignment horizontal="center"/>
    </xf>
    <xf numFmtId="0" fontId="2" fillId="0" borderId="0" xfId="1" applyFont="1" applyAlignment="1">
      <alignment horizontal="left" vertical="top" wrapText="1"/>
    </xf>
    <xf numFmtId="0" fontId="2" fillId="0" borderId="0" xfId="1" applyFont="1" applyAlignment="1">
      <alignment vertical="center"/>
    </xf>
    <xf numFmtId="0" fontId="6" fillId="18" borderId="81" xfId="4" applyFont="1" applyFill="1" applyBorder="1" applyAlignment="1">
      <alignment vertical="center"/>
    </xf>
    <xf numFmtId="0" fontId="6" fillId="18" borderId="86" xfId="4" applyFont="1" applyFill="1" applyBorder="1" applyAlignment="1">
      <alignment vertical="center"/>
    </xf>
    <xf numFmtId="0" fontId="17" fillId="18" borderId="86" xfId="4" applyFill="1" applyBorder="1" applyAlignment="1">
      <alignment vertical="center"/>
    </xf>
    <xf numFmtId="0" fontId="17" fillId="18" borderId="96" xfId="4" applyFill="1" applyBorder="1" applyAlignment="1">
      <alignment vertical="center"/>
    </xf>
    <xf numFmtId="0" fontId="18" fillId="18" borderId="86" xfId="4" applyFont="1" applyFill="1" applyBorder="1" applyAlignment="1">
      <alignment vertical="center"/>
    </xf>
    <xf numFmtId="0" fontId="5" fillId="25" borderId="110" xfId="1" applyFont="1" applyFill="1" applyBorder="1"/>
    <xf numFmtId="0" fontId="5" fillId="25" borderId="51" xfId="1" applyFont="1" applyFill="1" applyBorder="1"/>
    <xf numFmtId="0" fontId="5" fillId="25" borderId="111" xfId="1" applyFont="1" applyFill="1" applyBorder="1"/>
    <xf numFmtId="0" fontId="5" fillId="25" borderId="66" xfId="1" applyFont="1" applyFill="1" applyBorder="1"/>
    <xf numFmtId="0" fontId="5" fillId="26" borderId="112" xfId="1" applyFont="1" applyFill="1" applyBorder="1"/>
    <xf numFmtId="0" fontId="5" fillId="26" borderId="46" xfId="1" applyFont="1" applyFill="1" applyBorder="1"/>
    <xf numFmtId="0" fontId="5" fillId="26" borderId="35" xfId="1" applyFont="1" applyFill="1" applyBorder="1"/>
    <xf numFmtId="0" fontId="7" fillId="27" borderId="113" xfId="1" applyFont="1" applyFill="1" applyBorder="1"/>
    <xf numFmtId="0" fontId="7" fillId="27" borderId="114" xfId="1" applyFont="1" applyFill="1" applyBorder="1"/>
    <xf numFmtId="3" fontId="7" fillId="0" borderId="113" xfId="1" applyNumberFormat="1" applyFont="1" applyBorder="1"/>
    <xf numFmtId="3" fontId="7" fillId="0" borderId="115" xfId="1" applyNumberFormat="1" applyFont="1" applyBorder="1"/>
    <xf numFmtId="3" fontId="7" fillId="0" borderId="116" xfId="1" applyNumberFormat="1" applyFont="1" applyBorder="1"/>
    <xf numFmtId="3" fontId="7" fillId="0" borderId="117" xfId="1" applyNumberFormat="1" applyFont="1" applyBorder="1"/>
    <xf numFmtId="3" fontId="7" fillId="0" borderId="118" xfId="1" applyNumberFormat="1" applyFont="1" applyBorder="1"/>
    <xf numFmtId="3" fontId="7" fillId="0" borderId="119" xfId="1" applyNumberFormat="1" applyFont="1" applyBorder="1"/>
    <xf numFmtId="0" fontId="7" fillId="27" borderId="120" xfId="1" applyFont="1" applyFill="1" applyBorder="1"/>
    <xf numFmtId="0" fontId="7" fillId="27" borderId="40" xfId="1" applyFont="1" applyFill="1" applyBorder="1"/>
    <xf numFmtId="3" fontId="7" fillId="0" borderId="120" xfId="1" applyNumberFormat="1" applyFont="1" applyBorder="1"/>
    <xf numFmtId="3" fontId="7" fillId="0" borderId="121" xfId="1" applyNumberFormat="1" applyFont="1" applyBorder="1"/>
    <xf numFmtId="171" fontId="7" fillId="0" borderId="45" xfId="1" applyNumberFormat="1" applyFont="1" applyBorder="1"/>
    <xf numFmtId="3" fontId="7" fillId="0" borderId="45" xfId="1" applyNumberFormat="1" applyFont="1" applyBorder="1"/>
    <xf numFmtId="0" fontId="7" fillId="27" borderId="122" xfId="1" applyFont="1" applyFill="1" applyBorder="1"/>
    <xf numFmtId="0" fontId="7" fillId="27" borderId="104" xfId="1" applyFont="1" applyFill="1" applyBorder="1"/>
    <xf numFmtId="3" fontId="7" fillId="0" borderId="122" xfId="1" applyNumberFormat="1" applyFont="1" applyBorder="1"/>
    <xf numFmtId="3" fontId="7" fillId="0" borderId="123" xfId="1" applyNumberFormat="1" applyFont="1" applyBorder="1"/>
    <xf numFmtId="3" fontId="7" fillId="0" borderId="100" xfId="1" applyNumberFormat="1" applyFont="1" applyBorder="1"/>
    <xf numFmtId="0" fontId="7" fillId="27" borderId="117" xfId="1" applyFont="1" applyFill="1" applyBorder="1"/>
    <xf numFmtId="0" fontId="7" fillId="27" borderId="124" xfId="1" applyFont="1" applyFill="1" applyBorder="1"/>
    <xf numFmtId="3" fontId="19" fillId="0" borderId="120" xfId="1" applyNumberFormat="1" applyFont="1" applyBorder="1"/>
    <xf numFmtId="3" fontId="19" fillId="0" borderId="121" xfId="1" applyNumberFormat="1" applyFont="1" applyBorder="1"/>
    <xf numFmtId="3" fontId="19" fillId="0" borderId="45" xfId="1" applyNumberFormat="1" applyFont="1" applyBorder="1"/>
    <xf numFmtId="3" fontId="20" fillId="0" borderId="45" xfId="1" applyNumberFormat="1" applyFont="1" applyBorder="1"/>
    <xf numFmtId="171" fontId="7" fillId="12" borderId="45" xfId="1" applyNumberFormat="1" applyFont="1" applyFill="1" applyBorder="1"/>
    <xf numFmtId="3" fontId="7" fillId="12" borderId="45" xfId="1" applyNumberFormat="1" applyFont="1" applyFill="1" applyBorder="1"/>
    <xf numFmtId="0" fontId="2" fillId="3" borderId="0" xfId="1" applyFont="1" applyFill="1" applyAlignment="1">
      <alignment vertical="top" wrapText="1"/>
    </xf>
    <xf numFmtId="0" fontId="2" fillId="3" borderId="0" xfId="1" applyFont="1" applyFill="1" applyAlignment="1">
      <alignment horizontal="center"/>
    </xf>
    <xf numFmtId="0" fontId="2" fillId="3" borderId="127" xfId="1" applyFont="1" applyFill="1" applyBorder="1" applyAlignment="1">
      <alignment horizontal="center"/>
    </xf>
    <xf numFmtId="0" fontId="2" fillId="3" borderId="128" xfId="1" applyFont="1" applyFill="1" applyBorder="1" applyAlignment="1">
      <alignment horizontal="center"/>
    </xf>
    <xf numFmtId="0" fontId="28" fillId="3" borderId="0" xfId="1" applyFont="1" applyFill="1" applyAlignment="1">
      <alignment vertical="center" wrapText="1"/>
    </xf>
    <xf numFmtId="0" fontId="2" fillId="3" borderId="128" xfId="1" applyFont="1" applyFill="1" applyBorder="1" applyAlignment="1">
      <alignment horizontal="center" wrapText="1"/>
    </xf>
    <xf numFmtId="0" fontId="2" fillId="3" borderId="0" xfId="1" applyFont="1" applyFill="1" applyAlignment="1">
      <alignment horizontal="center" wrapText="1"/>
    </xf>
    <xf numFmtId="0" fontId="2" fillId="3" borderId="0" xfId="1" applyFont="1" applyFill="1" applyAlignment="1">
      <alignment wrapText="1"/>
    </xf>
    <xf numFmtId="0" fontId="28" fillId="18" borderId="3" xfId="1" applyFont="1" applyFill="1" applyBorder="1" applyAlignment="1">
      <alignment horizontal="center" vertical="center" wrapText="1"/>
    </xf>
    <xf numFmtId="0" fontId="28" fillId="18" borderId="4" xfId="1" applyFont="1" applyFill="1" applyBorder="1" applyAlignment="1">
      <alignment horizontal="center" vertical="center" wrapText="1"/>
    </xf>
    <xf numFmtId="0" fontId="28" fillId="18" borderId="2" xfId="1" applyFont="1" applyFill="1" applyBorder="1" applyAlignment="1">
      <alignment horizontal="center" vertical="center" wrapText="1"/>
    </xf>
    <xf numFmtId="0" fontId="28" fillId="18" borderId="54" xfId="1" applyFont="1" applyFill="1" applyBorder="1" applyAlignment="1">
      <alignment horizontal="center" vertical="center" wrapText="1"/>
    </xf>
    <xf numFmtId="171" fontId="26" fillId="18" borderId="3" xfId="1" applyNumberFormat="1" applyFont="1" applyFill="1" applyBorder="1" applyAlignment="1">
      <alignment horizontal="center" vertical="center" wrapText="1"/>
    </xf>
    <xf numFmtId="173" fontId="26" fillId="18" borderId="3" xfId="1" applyNumberFormat="1" applyFont="1" applyFill="1" applyBorder="1" applyAlignment="1">
      <alignment horizontal="center" vertical="center" wrapText="1"/>
    </xf>
    <xf numFmtId="171" fontId="26" fillId="18" borderId="2" xfId="1" applyNumberFormat="1" applyFont="1" applyFill="1" applyBorder="1" applyAlignment="1">
      <alignment horizontal="center" vertical="center" wrapText="1"/>
    </xf>
    <xf numFmtId="171" fontId="26" fillId="3" borderId="0" xfId="1" applyNumberFormat="1" applyFont="1" applyFill="1" applyAlignment="1">
      <alignment horizontal="center" vertical="center" wrapText="1"/>
    </xf>
    <xf numFmtId="0" fontId="30" fillId="3" borderId="127" xfId="1" applyFont="1" applyFill="1" applyBorder="1" applyAlignment="1">
      <alignment horizontal="left" vertical="center"/>
    </xf>
    <xf numFmtId="0" fontId="30" fillId="3" borderId="7" xfId="1" applyFont="1" applyFill="1" applyBorder="1" applyAlignment="1">
      <alignment horizontal="left" vertical="center"/>
    </xf>
    <xf numFmtId="3" fontId="30" fillId="3" borderId="0" xfId="1" applyNumberFormat="1" applyFont="1" applyFill="1" applyAlignment="1">
      <alignment horizontal="right" vertical="center"/>
    </xf>
    <xf numFmtId="171" fontId="30" fillId="3" borderId="6" xfId="1" applyNumberFormat="1" applyFont="1" applyFill="1" applyBorder="1" applyAlignment="1">
      <alignment horizontal="right" vertical="center"/>
    </xf>
    <xf numFmtId="174" fontId="31" fillId="3" borderId="0" xfId="1" applyNumberFormat="1" applyFont="1" applyFill="1" applyAlignment="1">
      <alignment horizontal="right" vertical="center"/>
    </xf>
    <xf numFmtId="3" fontId="30" fillId="3" borderId="11" xfId="1" applyNumberFormat="1" applyFont="1" applyFill="1" applyBorder="1" applyAlignment="1">
      <alignment horizontal="right" vertical="center"/>
    </xf>
    <xf numFmtId="175" fontId="30" fillId="3" borderId="6" xfId="1" applyNumberFormat="1" applyFont="1" applyFill="1" applyBorder="1" applyAlignment="1">
      <alignment horizontal="right" vertical="center"/>
    </xf>
    <xf numFmtId="176" fontId="31" fillId="3" borderId="0" xfId="1" applyNumberFormat="1" applyFont="1" applyFill="1" applyAlignment="1">
      <alignment horizontal="right" vertical="center"/>
    </xf>
    <xf numFmtId="177" fontId="30" fillId="3" borderId="28" xfId="1" applyNumberFormat="1" applyFont="1" applyFill="1" applyBorder="1" applyAlignment="1">
      <alignment horizontal="right" vertical="center"/>
    </xf>
    <xf numFmtId="178" fontId="30" fillId="3" borderId="0" xfId="1" applyNumberFormat="1" applyFont="1" applyFill="1" applyAlignment="1">
      <alignment horizontal="right" wrapText="1"/>
    </xf>
    <xf numFmtId="179" fontId="31" fillId="3" borderId="0" xfId="1" applyNumberFormat="1" applyFont="1" applyFill="1" applyAlignment="1">
      <alignment horizontal="center"/>
    </xf>
    <xf numFmtId="43" fontId="31" fillId="3" borderId="0" xfId="1" applyNumberFormat="1" applyFont="1" applyFill="1" applyAlignment="1">
      <alignment horizontal="center"/>
    </xf>
    <xf numFmtId="179" fontId="31" fillId="3" borderId="7" xfId="1" applyNumberFormat="1" applyFont="1" applyFill="1" applyBorder="1" applyAlignment="1">
      <alignment horizontal="center"/>
    </xf>
    <xf numFmtId="171" fontId="31" fillId="3" borderId="0" xfId="1" applyNumberFormat="1" applyFont="1" applyFill="1" applyAlignment="1">
      <alignment horizontal="right" vertical="center"/>
    </xf>
    <xf numFmtId="179" fontId="31" fillId="3" borderId="128" xfId="1" applyNumberFormat="1" applyFont="1" applyFill="1" applyBorder="1" applyAlignment="1">
      <alignment horizontal="center"/>
    </xf>
    <xf numFmtId="168" fontId="16" fillId="3" borderId="120" xfId="1" applyNumberFormat="1" applyFont="1" applyFill="1" applyBorder="1" applyAlignment="1">
      <alignment horizontal="center"/>
    </xf>
    <xf numFmtId="0" fontId="30" fillId="3" borderId="133" xfId="1" applyFont="1" applyFill="1" applyBorder="1"/>
    <xf numFmtId="0" fontId="30" fillId="3" borderId="134" xfId="1" applyFont="1" applyFill="1" applyBorder="1"/>
    <xf numFmtId="180" fontId="31" fillId="3" borderId="135" xfId="1" applyNumberFormat="1" applyFont="1" applyFill="1" applyBorder="1" applyAlignment="1">
      <alignment horizontal="center"/>
    </xf>
    <xf numFmtId="181" fontId="31" fillId="3" borderId="135" xfId="1" applyNumberFormat="1" applyFont="1" applyFill="1" applyBorder="1" applyAlignment="1">
      <alignment horizontal="center"/>
    </xf>
    <xf numFmtId="181" fontId="31" fillId="3" borderId="134" xfId="1" applyNumberFormat="1" applyFont="1" applyFill="1" applyBorder="1" applyAlignment="1">
      <alignment horizontal="center"/>
    </xf>
    <xf numFmtId="182" fontId="31" fillId="3" borderId="135" xfId="1" applyNumberFormat="1" applyFont="1" applyFill="1" applyBorder="1" applyAlignment="1">
      <alignment horizontal="center"/>
    </xf>
    <xf numFmtId="183" fontId="31" fillId="3" borderId="135" xfId="1" applyNumberFormat="1" applyFont="1" applyFill="1" applyBorder="1" applyAlignment="1">
      <alignment horizontal="center"/>
    </xf>
    <xf numFmtId="184" fontId="31" fillId="3" borderId="134" xfId="1" applyNumberFormat="1" applyFont="1" applyFill="1" applyBorder="1" applyAlignment="1">
      <alignment horizontal="center"/>
    </xf>
    <xf numFmtId="182" fontId="31" fillId="3" borderId="134" xfId="1" applyNumberFormat="1" applyFont="1" applyFill="1" applyBorder="1" applyAlignment="1">
      <alignment horizontal="center"/>
    </xf>
    <xf numFmtId="9" fontId="2" fillId="3" borderId="0" xfId="1" applyNumberFormat="1" applyFont="1" applyFill="1" applyAlignment="1">
      <alignment horizontal="center"/>
    </xf>
    <xf numFmtId="171" fontId="30" fillId="3" borderId="135" xfId="1" applyNumberFormat="1" applyFont="1" applyFill="1" applyBorder="1"/>
    <xf numFmtId="173" fontId="30" fillId="3" borderId="135" xfId="1" applyNumberFormat="1" applyFont="1" applyFill="1" applyBorder="1"/>
    <xf numFmtId="173" fontId="30" fillId="3" borderId="134" xfId="1" applyNumberFormat="1" applyFont="1" applyFill="1" applyBorder="1"/>
    <xf numFmtId="0" fontId="31" fillId="3" borderId="134" xfId="1" applyFont="1" applyFill="1" applyBorder="1" applyAlignment="1">
      <alignment horizontal="center"/>
    </xf>
    <xf numFmtId="172" fontId="30" fillId="3" borderId="134" xfId="1" applyNumberFormat="1" applyFont="1" applyFill="1" applyBorder="1" applyAlignment="1">
      <alignment horizontal="center"/>
    </xf>
    <xf numFmtId="168" fontId="32" fillId="3" borderId="120" xfId="1" applyNumberFormat="1" applyFont="1" applyFill="1" applyBorder="1" applyAlignment="1">
      <alignment horizontal="center"/>
    </xf>
    <xf numFmtId="171" fontId="31" fillId="3" borderId="0" xfId="1" applyNumberFormat="1" applyFont="1" applyFill="1"/>
    <xf numFmtId="0" fontId="30" fillId="3" borderId="28" xfId="1" applyFont="1" applyFill="1" applyBorder="1" applyAlignment="1">
      <alignment horizontal="left" vertical="center"/>
    </xf>
    <xf numFmtId="171" fontId="30" fillId="3" borderId="0" xfId="1" applyNumberFormat="1" applyFont="1" applyFill="1" applyAlignment="1">
      <alignment horizontal="right" vertical="center"/>
    </xf>
    <xf numFmtId="175" fontId="30" fillId="3" borderId="0" xfId="1" applyNumberFormat="1" applyFont="1" applyFill="1" applyAlignment="1">
      <alignment horizontal="right" vertical="center"/>
    </xf>
    <xf numFmtId="179" fontId="31" fillId="3" borderId="28" xfId="1" applyNumberFormat="1" applyFont="1" applyFill="1" applyBorder="1" applyAlignment="1">
      <alignment horizontal="center"/>
    </xf>
    <xf numFmtId="0" fontId="30" fillId="3" borderId="136" xfId="1" applyFont="1" applyFill="1" applyBorder="1"/>
    <xf numFmtId="0" fontId="30" fillId="3" borderId="137" xfId="1" applyFont="1" applyFill="1" applyBorder="1"/>
    <xf numFmtId="180" fontId="31" fillId="3" borderId="138" xfId="1" applyNumberFormat="1" applyFont="1" applyFill="1" applyBorder="1" applyAlignment="1">
      <alignment horizontal="center"/>
    </xf>
    <xf numFmtId="181" fontId="31" fillId="3" borderId="138" xfId="1" applyNumberFormat="1" applyFont="1" applyFill="1" applyBorder="1" applyAlignment="1">
      <alignment horizontal="center"/>
    </xf>
    <xf numFmtId="181" fontId="31" fillId="3" borderId="137" xfId="1" applyNumberFormat="1" applyFont="1" applyFill="1" applyBorder="1" applyAlignment="1">
      <alignment horizontal="center"/>
    </xf>
    <xf numFmtId="182" fontId="31" fillId="3" borderId="138" xfId="1" applyNumberFormat="1" applyFont="1" applyFill="1" applyBorder="1" applyAlignment="1">
      <alignment horizontal="center"/>
    </xf>
    <xf numFmtId="183" fontId="31" fillId="3" borderId="138" xfId="1" applyNumberFormat="1" applyFont="1" applyFill="1" applyBorder="1" applyAlignment="1">
      <alignment horizontal="center"/>
    </xf>
    <xf numFmtId="184" fontId="31" fillId="3" borderId="137" xfId="1" applyNumberFormat="1" applyFont="1" applyFill="1" applyBorder="1" applyAlignment="1">
      <alignment horizontal="center"/>
    </xf>
    <xf numFmtId="182" fontId="31" fillId="3" borderId="137" xfId="1" applyNumberFormat="1" applyFont="1" applyFill="1" applyBorder="1" applyAlignment="1">
      <alignment horizontal="center"/>
    </xf>
    <xf numFmtId="171" fontId="30" fillId="3" borderId="138" xfId="1" applyNumberFormat="1" applyFont="1" applyFill="1" applyBorder="1"/>
    <xf numFmtId="173" fontId="30" fillId="3" borderId="138" xfId="1" applyNumberFormat="1" applyFont="1" applyFill="1" applyBorder="1"/>
    <xf numFmtId="173" fontId="30" fillId="3" borderId="137" xfId="1" applyNumberFormat="1" applyFont="1" applyFill="1" applyBorder="1"/>
    <xf numFmtId="0" fontId="31" fillId="3" borderId="137" xfId="1" applyFont="1" applyFill="1" applyBorder="1" applyAlignment="1">
      <alignment horizontal="center"/>
    </xf>
    <xf numFmtId="172" fontId="30" fillId="3" borderId="137" xfId="1" applyNumberFormat="1" applyFont="1" applyFill="1" applyBorder="1" applyAlignment="1">
      <alignment horizontal="center"/>
    </xf>
    <xf numFmtId="179" fontId="31" fillId="3" borderId="10" xfId="1" applyNumberFormat="1" applyFont="1" applyFill="1" applyBorder="1" applyAlignment="1">
      <alignment horizontal="center"/>
    </xf>
    <xf numFmtId="43" fontId="31" fillId="3" borderId="1" xfId="1" applyNumberFormat="1" applyFont="1" applyFill="1" applyBorder="1" applyAlignment="1">
      <alignment horizontal="center"/>
    </xf>
    <xf numFmtId="179" fontId="31" fillId="3" borderId="126" xfId="1" applyNumberFormat="1" applyFont="1" applyFill="1" applyBorder="1" applyAlignment="1">
      <alignment horizontal="center"/>
    </xf>
    <xf numFmtId="168" fontId="16" fillId="3" borderId="139" xfId="1" applyNumberFormat="1" applyFont="1" applyFill="1" applyBorder="1" applyAlignment="1">
      <alignment horizontal="center"/>
    </xf>
    <xf numFmtId="0" fontId="30" fillId="3" borderId="125" xfId="1" applyFont="1" applyFill="1" applyBorder="1"/>
    <xf numFmtId="0" fontId="30" fillId="3" borderId="10" xfId="1" applyFont="1" applyFill="1" applyBorder="1"/>
    <xf numFmtId="180" fontId="31" fillId="3" borderId="1" xfId="1" applyNumberFormat="1" applyFont="1" applyFill="1" applyBorder="1" applyAlignment="1">
      <alignment horizontal="center"/>
    </xf>
    <xf numFmtId="181" fontId="31" fillId="3" borderId="1" xfId="1" applyNumberFormat="1" applyFont="1" applyFill="1" applyBorder="1" applyAlignment="1">
      <alignment horizontal="center"/>
    </xf>
    <xf numFmtId="181" fontId="31" fillId="3" borderId="10" xfId="1" applyNumberFormat="1" applyFont="1" applyFill="1" applyBorder="1" applyAlignment="1">
      <alignment horizontal="center"/>
    </xf>
    <xf numFmtId="182" fontId="31" fillId="3" borderId="1" xfId="1" applyNumberFormat="1" applyFont="1" applyFill="1" applyBorder="1" applyAlignment="1">
      <alignment horizontal="center"/>
    </xf>
    <xf numFmtId="183" fontId="31" fillId="3" borderId="1" xfId="1" applyNumberFormat="1" applyFont="1" applyFill="1" applyBorder="1" applyAlignment="1">
      <alignment horizontal="center"/>
    </xf>
    <xf numFmtId="184" fontId="31" fillId="3" borderId="10" xfId="1" applyNumberFormat="1" applyFont="1" applyFill="1" applyBorder="1" applyAlignment="1">
      <alignment horizontal="center"/>
    </xf>
    <xf numFmtId="182" fontId="31" fillId="3" borderId="10" xfId="1" applyNumberFormat="1" applyFont="1" applyFill="1" applyBorder="1" applyAlignment="1">
      <alignment horizontal="center"/>
    </xf>
    <xf numFmtId="171" fontId="30" fillId="3" borderId="9" xfId="1" applyNumberFormat="1" applyFont="1" applyFill="1" applyBorder="1"/>
    <xf numFmtId="173" fontId="30" fillId="3" borderId="1" xfId="1" applyNumberFormat="1" applyFont="1" applyFill="1" applyBorder="1"/>
    <xf numFmtId="173" fontId="30" fillId="3" borderId="10" xfId="1" applyNumberFormat="1" applyFont="1" applyFill="1" applyBorder="1"/>
    <xf numFmtId="0" fontId="31" fillId="3" borderId="10" xfId="1" applyFont="1" applyFill="1" applyBorder="1" applyAlignment="1">
      <alignment horizontal="center"/>
    </xf>
    <xf numFmtId="172" fontId="30" fillId="3" borderId="10" xfId="1" applyNumberFormat="1" applyFont="1" applyFill="1" applyBorder="1" applyAlignment="1">
      <alignment horizontal="center"/>
    </xf>
    <xf numFmtId="168" fontId="32" fillId="3" borderId="139" xfId="1" applyNumberFormat="1" applyFont="1" applyFill="1" applyBorder="1" applyAlignment="1">
      <alignment horizontal="center"/>
    </xf>
    <xf numFmtId="0" fontId="30" fillId="3" borderId="140" xfId="1" applyFont="1" applyFill="1" applyBorder="1" applyAlignment="1">
      <alignment vertical="center"/>
    </xf>
    <xf numFmtId="0" fontId="30" fillId="3" borderId="7" xfId="1" applyFont="1" applyFill="1" applyBorder="1" applyAlignment="1">
      <alignment vertical="center"/>
    </xf>
    <xf numFmtId="3" fontId="26" fillId="3" borderId="8" xfId="1" applyNumberFormat="1" applyFont="1" applyFill="1" applyBorder="1" applyAlignment="1">
      <alignment horizontal="right" vertical="center"/>
    </xf>
    <xf numFmtId="171" fontId="26" fillId="3" borderId="6" xfId="1" applyNumberFormat="1" applyFont="1" applyFill="1" applyBorder="1" applyAlignment="1">
      <alignment horizontal="right" vertical="center"/>
    </xf>
    <xf numFmtId="174" fontId="31" fillId="3" borderId="6" xfId="1" applyNumberFormat="1" applyFont="1" applyFill="1" applyBorder="1" applyAlignment="1">
      <alignment horizontal="right" vertical="center"/>
    </xf>
    <xf numFmtId="175" fontId="26" fillId="3" borderId="6" xfId="1" applyNumberFormat="1" applyFont="1" applyFill="1" applyBorder="1" applyAlignment="1">
      <alignment horizontal="right" vertical="center"/>
    </xf>
    <xf numFmtId="176" fontId="31" fillId="3" borderId="6" xfId="1" applyNumberFormat="1" applyFont="1" applyFill="1" applyBorder="1" applyAlignment="1">
      <alignment horizontal="right" vertical="center"/>
    </xf>
    <xf numFmtId="177" fontId="30" fillId="3" borderId="7" xfId="1" applyNumberFormat="1" applyFont="1" applyFill="1" applyBorder="1" applyAlignment="1">
      <alignment horizontal="right" vertical="center"/>
    </xf>
    <xf numFmtId="3" fontId="26" fillId="3" borderId="6" xfId="1" applyNumberFormat="1" applyFont="1" applyFill="1" applyBorder="1" applyAlignment="1">
      <alignment horizontal="right" vertical="center"/>
    </xf>
    <xf numFmtId="179" fontId="33" fillId="3" borderId="6" xfId="1" applyNumberFormat="1" applyFont="1" applyFill="1" applyBorder="1" applyAlignment="1">
      <alignment horizontal="center"/>
    </xf>
    <xf numFmtId="43" fontId="33" fillId="3" borderId="6" xfId="1" applyNumberFormat="1" applyFont="1" applyFill="1" applyBorder="1" applyAlignment="1">
      <alignment horizontal="center"/>
    </xf>
    <xf numFmtId="179" fontId="33" fillId="3" borderId="28" xfId="1" applyNumberFormat="1" applyFont="1" applyFill="1" applyBorder="1" applyAlignment="1">
      <alignment horizontal="center"/>
    </xf>
    <xf numFmtId="171" fontId="33" fillId="0" borderId="0" xfId="1" applyNumberFormat="1" applyFont="1" applyAlignment="1">
      <alignment horizontal="right" vertical="center"/>
    </xf>
    <xf numFmtId="179" fontId="33" fillId="0" borderId="0" xfId="1" applyNumberFormat="1" applyFont="1" applyAlignment="1">
      <alignment horizontal="center"/>
    </xf>
    <xf numFmtId="43" fontId="33" fillId="0" borderId="0" xfId="1" applyNumberFormat="1" applyFont="1" applyAlignment="1">
      <alignment horizontal="center"/>
    </xf>
    <xf numFmtId="179" fontId="33" fillId="0" borderId="128" xfId="1" applyNumberFormat="1" applyFont="1" applyBorder="1" applyAlignment="1">
      <alignment horizontal="center"/>
    </xf>
    <xf numFmtId="168" fontId="16" fillId="3" borderId="53" xfId="1" applyNumberFormat="1" applyFont="1" applyFill="1" applyBorder="1" applyAlignment="1">
      <alignment horizontal="center"/>
    </xf>
    <xf numFmtId="0" fontId="26" fillId="3" borderId="125" xfId="1" applyFont="1" applyFill="1" applyBorder="1"/>
    <xf numFmtId="0" fontId="26" fillId="3" borderId="10" xfId="1" applyFont="1" applyFill="1" applyBorder="1"/>
    <xf numFmtId="171" fontId="26" fillId="3" borderId="1" xfId="1" applyNumberFormat="1" applyFont="1" applyFill="1" applyBorder="1"/>
    <xf numFmtId="173" fontId="26" fillId="3" borderId="1" xfId="1" applyNumberFormat="1" applyFont="1" applyFill="1" applyBorder="1"/>
    <xf numFmtId="173" fontId="26" fillId="3" borderId="2" xfId="1" applyNumberFormat="1" applyFont="1" applyFill="1" applyBorder="1"/>
    <xf numFmtId="172" fontId="26" fillId="3" borderId="10" xfId="1" applyNumberFormat="1" applyFont="1" applyFill="1" applyBorder="1" applyAlignment="1">
      <alignment horizontal="center"/>
    </xf>
    <xf numFmtId="168" fontId="32" fillId="3" borderId="53" xfId="1" applyNumberFormat="1" applyFont="1" applyFill="1" applyBorder="1" applyAlignment="1">
      <alignment horizontal="center"/>
    </xf>
    <xf numFmtId="171" fontId="33" fillId="3" borderId="0" xfId="1" applyNumberFormat="1" applyFont="1" applyFill="1"/>
    <xf numFmtId="0" fontId="34" fillId="3" borderId="127" xfId="1" applyFont="1" applyFill="1" applyBorder="1" applyAlignment="1">
      <alignment vertical="top" wrapText="1"/>
    </xf>
    <xf numFmtId="0" fontId="34" fillId="3" borderId="0" xfId="1" applyFont="1" applyFill="1" applyAlignment="1">
      <alignment vertical="top" wrapText="1"/>
    </xf>
    <xf numFmtId="0" fontId="13" fillId="3" borderId="127" xfId="1" applyFont="1" applyFill="1" applyBorder="1" applyAlignment="1">
      <alignment horizontal="center"/>
    </xf>
    <xf numFmtId="0" fontId="13" fillId="3" borderId="0" xfId="1" applyFont="1" applyFill="1" applyAlignment="1">
      <alignment horizontal="center"/>
    </xf>
    <xf numFmtId="0" fontId="13" fillId="3" borderId="0" xfId="1" applyFont="1" applyFill="1"/>
    <xf numFmtId="0" fontId="30" fillId="3" borderId="127" xfId="1" applyFont="1" applyFill="1" applyBorder="1" applyAlignment="1">
      <alignment vertical="top" wrapText="1"/>
    </xf>
    <xf numFmtId="0" fontId="30" fillId="3" borderId="0" xfId="1" applyFont="1" applyFill="1" applyAlignment="1">
      <alignment vertical="top" wrapText="1"/>
    </xf>
    <xf numFmtId="0" fontId="30" fillId="3" borderId="128" xfId="1" applyFont="1" applyFill="1" applyBorder="1" applyAlignment="1">
      <alignment vertical="top" wrapText="1"/>
    </xf>
    <xf numFmtId="0" fontId="30" fillId="3" borderId="141" xfId="1" applyFont="1" applyFill="1" applyBorder="1" applyAlignment="1">
      <alignment vertical="top" wrapText="1"/>
    </xf>
    <xf numFmtId="0" fontId="30" fillId="3" borderId="21" xfId="1" applyFont="1" applyFill="1" applyBorder="1" applyAlignment="1">
      <alignment vertical="top" wrapText="1"/>
    </xf>
    <xf numFmtId="0" fontId="30" fillId="3" borderId="23" xfId="1" applyFont="1" applyFill="1" applyBorder="1" applyAlignment="1">
      <alignment vertical="top" wrapText="1"/>
    </xf>
    <xf numFmtId="0" fontId="34" fillId="3" borderId="21" xfId="1" applyFont="1" applyFill="1" applyBorder="1" applyAlignment="1">
      <alignment horizontal="left" vertical="top" wrapText="1"/>
    </xf>
    <xf numFmtId="0" fontId="2" fillId="3" borderId="21" xfId="1" applyFont="1" applyFill="1" applyBorder="1"/>
    <xf numFmtId="0" fontId="2" fillId="3" borderId="21" xfId="1" applyFont="1" applyFill="1" applyBorder="1" applyAlignment="1">
      <alignment horizontal="center"/>
    </xf>
    <xf numFmtId="0" fontId="2" fillId="3" borderId="127" xfId="1" applyFont="1" applyFill="1" applyBorder="1"/>
    <xf numFmtId="0" fontId="2" fillId="3" borderId="65" xfId="1" applyFont="1" applyFill="1" applyBorder="1" applyAlignment="1">
      <alignment horizontal="center"/>
    </xf>
    <xf numFmtId="0" fontId="2" fillId="3" borderId="108" xfId="1" applyFont="1" applyFill="1" applyBorder="1" applyAlignment="1">
      <alignment horizontal="center"/>
    </xf>
    <xf numFmtId="0" fontId="2" fillId="3" borderId="108" xfId="1" applyFont="1" applyFill="1" applyBorder="1"/>
    <xf numFmtId="0" fontId="2" fillId="3" borderId="109" xfId="1" applyFont="1" applyFill="1" applyBorder="1" applyAlignment="1">
      <alignment horizontal="center"/>
    </xf>
    <xf numFmtId="0" fontId="26" fillId="3" borderId="127" xfId="1" applyFont="1" applyFill="1" applyBorder="1" applyAlignment="1">
      <alignment horizontal="center" vertical="center" wrapText="1"/>
    </xf>
    <xf numFmtId="0" fontId="35" fillId="3" borderId="53" xfId="1" applyFont="1" applyFill="1" applyBorder="1" applyAlignment="1">
      <alignment horizontal="center" vertical="center" wrapText="1"/>
    </xf>
    <xf numFmtId="0" fontId="35" fillId="3" borderId="3" xfId="1" applyFont="1" applyFill="1" applyBorder="1" applyAlignment="1">
      <alignment horizontal="center" vertical="center"/>
    </xf>
    <xf numFmtId="10" fontId="36" fillId="3" borderId="3" xfId="1" applyNumberFormat="1" applyFont="1" applyFill="1" applyBorder="1" applyAlignment="1">
      <alignment horizontal="center" vertical="center"/>
    </xf>
    <xf numFmtId="168" fontId="15" fillId="3" borderId="113" xfId="1" applyNumberFormat="1" applyFont="1" applyFill="1" applyBorder="1" applyAlignment="1">
      <alignment horizontal="center"/>
    </xf>
    <xf numFmtId="0" fontId="30" fillId="3" borderId="115" xfId="1" applyFont="1" applyFill="1" applyBorder="1" applyAlignment="1">
      <alignment horizontal="center"/>
    </xf>
    <xf numFmtId="180" fontId="31" fillId="3" borderId="114" xfId="1" applyNumberFormat="1" applyFont="1" applyFill="1" applyBorder="1" applyAlignment="1">
      <alignment horizontal="center"/>
    </xf>
    <xf numFmtId="168" fontId="32" fillId="3" borderId="113" xfId="1" applyNumberFormat="1" applyFont="1" applyFill="1" applyBorder="1" applyAlignment="1">
      <alignment horizontal="center"/>
    </xf>
    <xf numFmtId="168" fontId="15" fillId="3" borderId="120" xfId="1" applyNumberFormat="1" applyFont="1" applyFill="1" applyBorder="1" applyAlignment="1">
      <alignment horizontal="center"/>
    </xf>
    <xf numFmtId="0" fontId="30" fillId="3" borderId="118" xfId="1" applyFont="1" applyFill="1" applyBorder="1" applyAlignment="1">
      <alignment horizontal="center"/>
    </xf>
    <xf numFmtId="180" fontId="31" fillId="3" borderId="124" xfId="1" applyNumberFormat="1" applyFont="1" applyFill="1" applyBorder="1" applyAlignment="1">
      <alignment horizontal="center"/>
    </xf>
    <xf numFmtId="0" fontId="35" fillId="3" borderId="56" xfId="1" applyFont="1" applyFill="1" applyBorder="1" applyAlignment="1">
      <alignment horizontal="center" vertical="center" wrapText="1"/>
    </xf>
    <xf numFmtId="10" fontId="36" fillId="3" borderId="57" xfId="1" applyNumberFormat="1" applyFont="1" applyFill="1" applyBorder="1" applyAlignment="1">
      <alignment horizontal="center" vertical="center"/>
    </xf>
    <xf numFmtId="0" fontId="35" fillId="3" borderId="63" xfId="1" applyFont="1" applyFill="1" applyBorder="1" applyAlignment="1">
      <alignment horizontal="center" vertical="center" wrapText="1"/>
    </xf>
    <xf numFmtId="10" fontId="35" fillId="3" borderId="64" xfId="1" applyNumberFormat="1" applyFont="1" applyFill="1" applyBorder="1" applyAlignment="1">
      <alignment horizontal="center" vertical="center"/>
    </xf>
    <xf numFmtId="0" fontId="2" fillId="3" borderId="128" xfId="1" applyFont="1" applyFill="1" applyBorder="1"/>
    <xf numFmtId="0" fontId="2" fillId="3" borderId="141" xfId="1" applyFont="1" applyFill="1" applyBorder="1"/>
    <xf numFmtId="0" fontId="2" fillId="3" borderId="23" xfId="1" applyFont="1" applyFill="1" applyBorder="1"/>
    <xf numFmtId="0" fontId="2" fillId="3" borderId="65" xfId="1" applyFont="1" applyFill="1" applyBorder="1"/>
    <xf numFmtId="0" fontId="2" fillId="3" borderId="109" xfId="1" applyFont="1" applyFill="1" applyBorder="1"/>
    <xf numFmtId="0" fontId="26" fillId="18" borderId="3" xfId="1" applyFont="1" applyFill="1" applyBorder="1" applyAlignment="1">
      <alignment horizontal="center" vertical="center" wrapText="1"/>
    </xf>
    <xf numFmtId="0" fontId="26" fillId="18" borderId="4" xfId="1" applyFont="1" applyFill="1" applyBorder="1" applyAlignment="1">
      <alignment horizontal="center" vertical="center" wrapText="1"/>
    </xf>
    <xf numFmtId="0" fontId="26" fillId="18" borderId="10" xfId="1" applyFont="1" applyFill="1" applyBorder="1" applyAlignment="1">
      <alignment horizontal="center" vertical="center" wrapText="1"/>
    </xf>
    <xf numFmtId="0" fontId="26" fillId="18" borderId="54" xfId="1" applyFont="1" applyFill="1" applyBorder="1" applyAlignment="1">
      <alignment horizontal="center" vertical="center" wrapText="1"/>
    </xf>
    <xf numFmtId="0" fontId="26" fillId="3" borderId="62" xfId="1" applyFont="1" applyFill="1" applyBorder="1" applyAlignment="1">
      <alignment vertical="center"/>
    </xf>
    <xf numFmtId="3" fontId="30" fillId="3" borderId="6" xfId="1" applyNumberFormat="1" applyFont="1" applyFill="1" applyBorder="1" applyAlignment="1">
      <alignment vertical="center" wrapText="1"/>
    </xf>
    <xf numFmtId="3" fontId="30" fillId="3" borderId="8" xfId="1" applyNumberFormat="1" applyFont="1" applyFill="1" applyBorder="1" applyAlignment="1">
      <alignment horizontal="right" vertical="center" wrapText="1"/>
    </xf>
    <xf numFmtId="171" fontId="30" fillId="3" borderId="6" xfId="1" applyNumberFormat="1" applyFont="1" applyFill="1" applyBorder="1" applyAlignment="1">
      <alignment horizontal="right" vertical="center" wrapText="1"/>
    </xf>
    <xf numFmtId="185" fontId="31" fillId="3" borderId="7" xfId="1" applyNumberFormat="1" applyFont="1" applyFill="1" applyBorder="1"/>
    <xf numFmtId="3" fontId="30" fillId="3" borderId="6" xfId="1" applyNumberFormat="1" applyFont="1" applyFill="1" applyBorder="1" applyAlignment="1">
      <alignment horizontal="right" vertical="center" wrapText="1"/>
    </xf>
    <xf numFmtId="0" fontId="31" fillId="3" borderId="6" xfId="1" applyFont="1" applyFill="1" applyBorder="1"/>
    <xf numFmtId="180" fontId="31" fillId="3" borderId="6" xfId="1" applyNumberFormat="1" applyFont="1" applyFill="1" applyBorder="1"/>
    <xf numFmtId="179" fontId="31" fillId="3" borderId="6" xfId="1" applyNumberFormat="1" applyFont="1" applyFill="1" applyBorder="1" applyAlignment="1">
      <alignment horizontal="center"/>
    </xf>
    <xf numFmtId="43" fontId="31" fillId="3" borderId="6" xfId="1" applyNumberFormat="1" applyFont="1" applyFill="1" applyBorder="1" applyAlignment="1">
      <alignment horizontal="center"/>
    </xf>
    <xf numFmtId="180" fontId="31" fillId="3" borderId="8" xfId="1" applyNumberFormat="1" applyFont="1" applyFill="1" applyBorder="1"/>
    <xf numFmtId="179" fontId="31" fillId="3" borderId="142" xfId="1" applyNumberFormat="1" applyFont="1" applyFill="1" applyBorder="1" applyAlignment="1">
      <alignment horizontal="center"/>
    </xf>
    <xf numFmtId="0" fontId="26" fillId="3" borderId="131" xfId="1" applyFont="1" applyFill="1" applyBorder="1" applyAlignment="1">
      <alignment vertical="center"/>
    </xf>
    <xf numFmtId="3" fontId="30" fillId="3" borderId="0" xfId="1" applyNumberFormat="1" applyFont="1" applyFill="1" applyAlignment="1">
      <alignment vertical="center" wrapText="1"/>
    </xf>
    <xf numFmtId="3" fontId="30" fillId="3" borderId="11" xfId="1" applyNumberFormat="1" applyFont="1" applyFill="1" applyBorder="1" applyAlignment="1">
      <alignment horizontal="right" vertical="center" wrapText="1"/>
    </xf>
    <xf numFmtId="171" fontId="30" fillId="3" borderId="0" xfId="1" applyNumberFormat="1" applyFont="1" applyFill="1" applyAlignment="1">
      <alignment horizontal="right" vertical="center" wrapText="1"/>
    </xf>
    <xf numFmtId="185" fontId="31" fillId="3" borderId="28" xfId="1" applyNumberFormat="1" applyFont="1" applyFill="1" applyBorder="1"/>
    <xf numFmtId="3" fontId="30" fillId="3" borderId="0" xfId="1" applyNumberFormat="1" applyFont="1" applyFill="1" applyAlignment="1">
      <alignment horizontal="right" vertical="center" wrapText="1"/>
    </xf>
    <xf numFmtId="0" fontId="31" fillId="3" borderId="0" xfId="1" applyFont="1" applyFill="1"/>
    <xf numFmtId="180" fontId="31" fillId="3" borderId="0" xfId="1" applyNumberFormat="1" applyFont="1" applyFill="1"/>
    <xf numFmtId="0" fontId="30" fillId="3" borderId="121" xfId="1" applyFont="1" applyFill="1" applyBorder="1" applyAlignment="1">
      <alignment horizontal="center"/>
    </xf>
    <xf numFmtId="180" fontId="31" fillId="3" borderId="40" xfId="1" applyNumberFormat="1" applyFont="1" applyFill="1" applyBorder="1" applyAlignment="1">
      <alignment horizontal="center"/>
    </xf>
    <xf numFmtId="181" fontId="31" fillId="3" borderId="41" xfId="1" applyNumberFormat="1" applyFont="1" applyFill="1" applyBorder="1" applyAlignment="1">
      <alignment horizontal="center"/>
    </xf>
    <xf numFmtId="181" fontId="31" fillId="3" borderId="44" xfId="1" applyNumberFormat="1" applyFont="1" applyFill="1" applyBorder="1" applyAlignment="1">
      <alignment horizontal="center"/>
    </xf>
    <xf numFmtId="182" fontId="31" fillId="3" borderId="41" xfId="1" applyNumberFormat="1" applyFont="1" applyFill="1" applyBorder="1" applyAlignment="1">
      <alignment horizontal="center"/>
    </xf>
    <xf numFmtId="183" fontId="31" fillId="3" borderId="41" xfId="1" applyNumberFormat="1" applyFont="1" applyFill="1" applyBorder="1" applyAlignment="1">
      <alignment horizontal="center"/>
    </xf>
    <xf numFmtId="184" fontId="31" fillId="3" borderId="44" xfId="1" applyNumberFormat="1" applyFont="1" applyFill="1" applyBorder="1" applyAlignment="1">
      <alignment horizontal="center"/>
    </xf>
    <xf numFmtId="182" fontId="31" fillId="3" borderId="44" xfId="1" applyNumberFormat="1" applyFont="1" applyFill="1" applyBorder="1" applyAlignment="1">
      <alignment horizontal="center"/>
    </xf>
    <xf numFmtId="171" fontId="30" fillId="3" borderId="41" xfId="1" applyNumberFormat="1" applyFont="1" applyFill="1" applyBorder="1"/>
    <xf numFmtId="173" fontId="30" fillId="3" borderId="41" xfId="1" applyNumberFormat="1" applyFont="1" applyFill="1" applyBorder="1"/>
    <xf numFmtId="0" fontId="31" fillId="3" borderId="44" xfId="1" applyFont="1" applyFill="1" applyBorder="1" applyAlignment="1">
      <alignment horizontal="center"/>
    </xf>
    <xf numFmtId="168" fontId="15" fillId="3" borderId="139" xfId="1" applyNumberFormat="1" applyFont="1" applyFill="1" applyBorder="1" applyAlignment="1">
      <alignment horizontal="center"/>
    </xf>
    <xf numFmtId="0" fontId="30" fillId="3" borderId="132" xfId="1" applyFont="1" applyFill="1" applyBorder="1" applyAlignment="1">
      <alignment horizontal="center"/>
    </xf>
    <xf numFmtId="180" fontId="31" fillId="3" borderId="11" xfId="1" applyNumberFormat="1" applyFont="1" applyFill="1" applyBorder="1" applyAlignment="1">
      <alignment horizontal="center"/>
    </xf>
    <xf numFmtId="181" fontId="31" fillId="3" borderId="0" xfId="1" applyNumberFormat="1" applyFont="1" applyFill="1" applyAlignment="1">
      <alignment horizontal="center"/>
    </xf>
    <xf numFmtId="181" fontId="31" fillId="3" borderId="28" xfId="1" applyNumberFormat="1" applyFont="1" applyFill="1" applyBorder="1" applyAlignment="1">
      <alignment horizontal="center"/>
    </xf>
    <xf numFmtId="182" fontId="31" fillId="3" borderId="0" xfId="1" applyNumberFormat="1" applyFont="1" applyFill="1" applyAlignment="1">
      <alignment horizontal="center"/>
    </xf>
    <xf numFmtId="183" fontId="31" fillId="3" borderId="0" xfId="1" applyNumberFormat="1" applyFont="1" applyFill="1" applyAlignment="1">
      <alignment horizontal="center"/>
    </xf>
    <xf numFmtId="184" fontId="31" fillId="3" borderId="28" xfId="1" applyNumberFormat="1" applyFont="1" applyFill="1" applyBorder="1" applyAlignment="1">
      <alignment horizontal="center"/>
    </xf>
    <xf numFmtId="182" fontId="31" fillId="3" borderId="28" xfId="1" applyNumberFormat="1" applyFont="1" applyFill="1" applyBorder="1" applyAlignment="1">
      <alignment horizontal="center"/>
    </xf>
    <xf numFmtId="171" fontId="30" fillId="3" borderId="0" xfId="1" applyNumberFormat="1" applyFont="1" applyFill="1"/>
    <xf numFmtId="173" fontId="30" fillId="3" borderId="0" xfId="1" applyNumberFormat="1" applyFont="1" applyFill="1"/>
    <xf numFmtId="0" fontId="31" fillId="3" borderId="28" xfId="1" applyFont="1" applyFill="1" applyBorder="1" applyAlignment="1">
      <alignment horizontal="center"/>
    </xf>
    <xf numFmtId="168" fontId="15" fillId="3" borderId="53" xfId="1" applyNumberFormat="1" applyFont="1" applyFill="1" applyBorder="1" applyAlignment="1">
      <alignment horizontal="center"/>
    </xf>
    <xf numFmtId="0" fontId="26" fillId="3" borderId="3" xfId="1" applyFont="1" applyFill="1" applyBorder="1" applyAlignment="1">
      <alignment horizontal="center"/>
    </xf>
    <xf numFmtId="180" fontId="31" fillId="3" borderId="4" xfId="1" applyNumberFormat="1" applyFont="1" applyFill="1" applyBorder="1" applyAlignment="1">
      <alignment horizontal="center"/>
    </xf>
    <xf numFmtId="181" fontId="31" fillId="3" borderId="5" xfId="1" applyNumberFormat="1" applyFont="1" applyFill="1" applyBorder="1" applyAlignment="1">
      <alignment horizontal="center"/>
    </xf>
    <xf numFmtId="181" fontId="31" fillId="3" borderId="2" xfId="1" applyNumberFormat="1" applyFont="1" applyFill="1" applyBorder="1" applyAlignment="1">
      <alignment horizontal="center"/>
    </xf>
    <xf numFmtId="182" fontId="31" fillId="3" borderId="5" xfId="1" applyNumberFormat="1" applyFont="1" applyFill="1" applyBorder="1" applyAlignment="1">
      <alignment horizontal="center"/>
    </xf>
    <xf numFmtId="183" fontId="31" fillId="3" borderId="5" xfId="1" applyNumberFormat="1" applyFont="1" applyFill="1" applyBorder="1" applyAlignment="1">
      <alignment horizontal="center"/>
    </xf>
    <xf numFmtId="184" fontId="31" fillId="3" borderId="2" xfId="1" applyNumberFormat="1" applyFont="1" applyFill="1" applyBorder="1" applyAlignment="1">
      <alignment horizontal="center"/>
    </xf>
    <xf numFmtId="182" fontId="31" fillId="3" borderId="2" xfId="1" applyNumberFormat="1" applyFont="1" applyFill="1" applyBorder="1" applyAlignment="1">
      <alignment horizontal="center"/>
    </xf>
    <xf numFmtId="171" fontId="26" fillId="3" borderId="5" xfId="1" applyNumberFormat="1" applyFont="1" applyFill="1" applyBorder="1"/>
    <xf numFmtId="173" fontId="26" fillId="3" borderId="5" xfId="1" applyNumberFormat="1" applyFont="1" applyFill="1" applyBorder="1"/>
    <xf numFmtId="0" fontId="31" fillId="3" borderId="2" xfId="1" applyFont="1" applyFill="1" applyBorder="1" applyAlignment="1">
      <alignment horizontal="center"/>
    </xf>
    <xf numFmtId="0" fontId="26" fillId="3" borderId="63" xfId="1" applyFont="1" applyFill="1" applyBorder="1" applyAlignment="1">
      <alignment vertical="center"/>
    </xf>
    <xf numFmtId="3" fontId="30" fillId="3" borderId="1" xfId="1" applyNumberFormat="1" applyFont="1" applyFill="1" applyBorder="1" applyAlignment="1">
      <alignment vertical="center" wrapText="1"/>
    </xf>
    <xf numFmtId="3" fontId="30" fillId="3" borderId="9" xfId="1" applyNumberFormat="1" applyFont="1" applyFill="1" applyBorder="1" applyAlignment="1">
      <alignment horizontal="right" vertical="center" wrapText="1"/>
    </xf>
    <xf numFmtId="171" fontId="30" fillId="3" borderId="1" xfId="1" applyNumberFormat="1" applyFont="1" applyFill="1" applyBorder="1" applyAlignment="1">
      <alignment horizontal="right" vertical="center" wrapText="1"/>
    </xf>
    <xf numFmtId="185" fontId="31" fillId="3" borderId="10" xfId="1" applyNumberFormat="1" applyFont="1" applyFill="1" applyBorder="1"/>
    <xf numFmtId="3" fontId="30" fillId="3" borderId="1" xfId="1" applyNumberFormat="1" applyFont="1" applyFill="1" applyBorder="1" applyAlignment="1">
      <alignment horizontal="right" vertical="center" wrapText="1"/>
    </xf>
    <xf numFmtId="0" fontId="31" fillId="3" borderId="1" xfId="1" applyFont="1" applyFill="1" applyBorder="1"/>
    <xf numFmtId="180" fontId="31" fillId="3" borderId="1" xfId="1" applyNumberFormat="1" applyFont="1" applyFill="1" applyBorder="1"/>
    <xf numFmtId="179" fontId="31" fillId="3" borderId="1" xfId="1" applyNumberFormat="1" applyFont="1" applyFill="1" applyBorder="1" applyAlignment="1">
      <alignment horizontal="center"/>
    </xf>
    <xf numFmtId="3" fontId="26" fillId="3" borderId="1" xfId="1" applyNumberFormat="1" applyFont="1" applyFill="1" applyBorder="1" applyAlignment="1">
      <alignment horizontal="right" vertical="center" wrapText="1"/>
    </xf>
    <xf numFmtId="171" fontId="26" fillId="3" borderId="1" xfId="1" applyNumberFormat="1" applyFont="1" applyFill="1" applyBorder="1" applyAlignment="1">
      <alignment horizontal="right" vertical="center" wrapText="1"/>
    </xf>
    <xf numFmtId="3" fontId="26" fillId="3" borderId="9" xfId="1" applyNumberFormat="1" applyFont="1" applyFill="1" applyBorder="1" applyAlignment="1">
      <alignment horizontal="right" vertical="center" wrapText="1"/>
    </xf>
    <xf numFmtId="185" fontId="33" fillId="3" borderId="10" xfId="1" applyNumberFormat="1" applyFont="1" applyFill="1" applyBorder="1"/>
    <xf numFmtId="0" fontId="33" fillId="3" borderId="1" xfId="1" applyFont="1" applyFill="1" applyBorder="1"/>
    <xf numFmtId="171" fontId="33" fillId="3" borderId="1" xfId="1" applyNumberFormat="1" applyFont="1" applyFill="1" applyBorder="1"/>
    <xf numFmtId="179" fontId="33" fillId="3" borderId="1" xfId="1" applyNumberFormat="1" applyFont="1" applyFill="1" applyBorder="1" applyAlignment="1">
      <alignment horizontal="center"/>
    </xf>
    <xf numFmtId="43" fontId="33" fillId="3" borderId="1" xfId="1" applyNumberFormat="1" applyFont="1" applyFill="1" applyBorder="1" applyAlignment="1">
      <alignment horizontal="center"/>
    </xf>
    <xf numFmtId="179" fontId="33" fillId="3" borderId="10" xfId="1" applyNumberFormat="1" applyFont="1" applyFill="1" applyBorder="1" applyAlignment="1">
      <alignment horizontal="center"/>
    </xf>
    <xf numFmtId="180" fontId="33" fillId="3" borderId="0" xfId="1" applyNumberFormat="1" applyFont="1" applyFill="1"/>
    <xf numFmtId="179" fontId="33" fillId="3" borderId="0" xfId="1" applyNumberFormat="1" applyFont="1" applyFill="1" applyAlignment="1">
      <alignment horizontal="center"/>
    </xf>
    <xf numFmtId="43" fontId="33" fillId="3" borderId="0" xfId="1" applyNumberFormat="1" applyFont="1" applyFill="1" applyAlignment="1">
      <alignment horizontal="center"/>
    </xf>
    <xf numFmtId="179" fontId="33" fillId="3" borderId="128" xfId="1" applyNumberFormat="1" applyFont="1" applyFill="1" applyBorder="1" applyAlignment="1">
      <alignment horizontal="center"/>
    </xf>
    <xf numFmtId="0" fontId="2" fillId="3" borderId="0" xfId="1" applyFont="1" applyFill="1" applyAlignment="1">
      <alignment horizontal="left"/>
    </xf>
    <xf numFmtId="0" fontId="5" fillId="3" borderId="0" xfId="1" applyFont="1" applyFill="1" applyAlignment="1">
      <alignment vertical="center"/>
    </xf>
    <xf numFmtId="0" fontId="40" fillId="3" borderId="0" xfId="1" applyFont="1" applyFill="1" applyAlignment="1">
      <alignment horizontal="center" vertical="center"/>
    </xf>
    <xf numFmtId="0" fontId="26" fillId="18" borderId="129" xfId="1" applyFont="1" applyFill="1" applyBorder="1" applyAlignment="1">
      <alignment horizontal="center" vertical="center" wrapText="1"/>
    </xf>
    <xf numFmtId="0" fontId="26" fillId="18" borderId="5" xfId="1" applyFont="1" applyFill="1" applyBorder="1" applyAlignment="1">
      <alignment horizontal="center" vertical="center" wrapText="1"/>
    </xf>
    <xf numFmtId="0" fontId="26" fillId="18" borderId="2" xfId="1" applyFont="1" applyFill="1" applyBorder="1" applyAlignment="1">
      <alignment horizontal="center" vertical="center" wrapText="1"/>
    </xf>
    <xf numFmtId="0" fontId="26" fillId="18" borderId="151" xfId="1" applyFont="1" applyFill="1" applyBorder="1" applyAlignment="1">
      <alignment horizontal="center" vertical="center" wrapText="1"/>
    </xf>
    <xf numFmtId="0" fontId="26" fillId="18" borderId="152" xfId="1" applyFont="1" applyFill="1" applyBorder="1" applyAlignment="1">
      <alignment horizontal="center" vertical="center" wrapText="1"/>
    </xf>
    <xf numFmtId="0" fontId="26" fillId="18" borderId="153" xfId="1" applyFont="1" applyFill="1" applyBorder="1" applyAlignment="1">
      <alignment horizontal="center" vertical="center" wrapText="1"/>
    </xf>
    <xf numFmtId="0" fontId="26" fillId="18" borderId="154" xfId="1" applyFont="1" applyFill="1" applyBorder="1" applyAlignment="1">
      <alignment horizontal="center" vertical="center" wrapText="1"/>
    </xf>
    <xf numFmtId="0" fontId="2" fillId="3" borderId="0" xfId="1" applyFont="1" applyFill="1" applyAlignment="1">
      <alignment horizontal="center" vertical="center"/>
    </xf>
    <xf numFmtId="0" fontId="40" fillId="3" borderId="0" xfId="1" applyFont="1" applyFill="1" applyAlignment="1">
      <alignment horizontal="center"/>
    </xf>
    <xf numFmtId="0" fontId="26" fillId="18" borderId="129" xfId="1" applyFont="1" applyFill="1" applyBorder="1" applyAlignment="1">
      <alignment horizontal="center" vertical="top" wrapText="1"/>
    </xf>
    <xf numFmtId="0" fontId="26" fillId="18" borderId="4" xfId="1" applyFont="1" applyFill="1" applyBorder="1" applyAlignment="1">
      <alignment horizontal="center" vertical="top" wrapText="1"/>
    </xf>
    <xf numFmtId="0" fontId="26" fillId="18" borderId="151" xfId="1" applyFont="1" applyFill="1" applyBorder="1" applyAlignment="1">
      <alignment horizontal="center" vertical="top" wrapText="1"/>
    </xf>
    <xf numFmtId="0" fontId="2" fillId="18" borderId="151" xfId="1" applyFont="1" applyFill="1" applyBorder="1" applyAlignment="1">
      <alignment horizontal="center"/>
    </xf>
    <xf numFmtId="0" fontId="26" fillId="18" borderId="151" xfId="1" applyFont="1" applyFill="1" applyBorder="1" applyAlignment="1">
      <alignment horizontal="center"/>
    </xf>
    <xf numFmtId="0" fontId="26" fillId="18" borderId="152" xfId="1" applyFont="1" applyFill="1" applyBorder="1" applyAlignment="1">
      <alignment horizontal="center"/>
    </xf>
    <xf numFmtId="0" fontId="30" fillId="18" borderId="4" xfId="1" applyFont="1" applyFill="1" applyBorder="1" applyAlignment="1">
      <alignment horizontal="center"/>
    </xf>
    <xf numFmtId="0" fontId="30" fillId="18" borderId="151" xfId="1" applyFont="1" applyFill="1" applyBorder="1" applyAlignment="1">
      <alignment horizontal="center"/>
    </xf>
    <xf numFmtId="0" fontId="30" fillId="18" borderId="153" xfId="1" applyFont="1" applyFill="1" applyBorder="1" applyAlignment="1">
      <alignment horizontal="center"/>
    </xf>
    <xf numFmtId="0" fontId="30" fillId="18" borderId="154" xfId="1" applyFont="1" applyFill="1" applyBorder="1" applyAlignment="1">
      <alignment horizontal="center"/>
    </xf>
    <xf numFmtId="0" fontId="30" fillId="29" borderId="127" xfId="1" applyFont="1" applyFill="1" applyBorder="1" applyAlignment="1">
      <alignment horizontal="left" vertical="top" wrapText="1"/>
    </xf>
    <xf numFmtId="0" fontId="30" fillId="29" borderId="11" xfId="1" applyFont="1" applyFill="1" applyBorder="1" applyAlignment="1">
      <alignment horizontal="center" vertical="top" wrapText="1"/>
    </xf>
    <xf numFmtId="186" fontId="31" fillId="3" borderId="155" xfId="1" applyNumberFormat="1" applyFont="1" applyFill="1" applyBorder="1" applyAlignment="1">
      <alignment horizontal="center"/>
    </xf>
    <xf numFmtId="0" fontId="30" fillId="29" borderId="11" xfId="1" applyFont="1" applyFill="1" applyBorder="1" applyAlignment="1">
      <alignment horizontal="left" vertical="top" wrapText="1"/>
    </xf>
    <xf numFmtId="182" fontId="30" fillId="29" borderId="155" xfId="1" applyNumberFormat="1" applyFont="1" applyFill="1" applyBorder="1" applyAlignment="1">
      <alignment horizontal="left" vertical="center" wrapText="1"/>
    </xf>
    <xf numFmtId="0" fontId="30" fillId="29" borderId="156" xfId="1" applyFont="1" applyFill="1" applyBorder="1" applyAlignment="1">
      <alignment horizontal="left" vertical="center" wrapText="1"/>
    </xf>
    <xf numFmtId="2" fontId="31" fillId="3" borderId="11" xfId="1" applyNumberFormat="1" applyFont="1" applyFill="1" applyBorder="1" applyAlignment="1">
      <alignment horizontal="left"/>
    </xf>
    <xf numFmtId="182" fontId="31" fillId="3" borderId="155" xfId="1" applyNumberFormat="1" applyFont="1" applyFill="1" applyBorder="1" applyAlignment="1">
      <alignment horizontal="left"/>
    </xf>
    <xf numFmtId="186" fontId="31" fillId="3" borderId="157" xfId="1" applyNumberFormat="1" applyFont="1" applyFill="1" applyBorder="1" applyAlignment="1">
      <alignment horizontal="left"/>
    </xf>
    <xf numFmtId="0" fontId="30" fillId="3" borderId="11" xfId="1" applyFont="1" applyFill="1" applyBorder="1" applyAlignment="1">
      <alignment horizontal="center"/>
    </xf>
    <xf numFmtId="0" fontId="30" fillId="3" borderId="155" xfId="1" applyFont="1" applyFill="1" applyBorder="1" applyAlignment="1">
      <alignment horizontal="center"/>
    </xf>
    <xf numFmtId="0" fontId="30" fillId="3" borderId="158" xfId="1" applyFont="1" applyFill="1" applyBorder="1" applyAlignment="1">
      <alignment horizontal="center"/>
    </xf>
    <xf numFmtId="0" fontId="30" fillId="3" borderId="159" xfId="1" applyFont="1" applyFill="1" applyBorder="1" applyAlignment="1">
      <alignment horizontal="center"/>
    </xf>
    <xf numFmtId="186" fontId="31" fillId="3" borderId="155" xfId="1" applyNumberFormat="1" applyFont="1" applyFill="1" applyBorder="1" applyAlignment="1">
      <alignment horizontal="left"/>
    </xf>
    <xf numFmtId="186" fontId="31" fillId="3" borderId="160" xfId="1" applyNumberFormat="1" applyFont="1" applyFill="1" applyBorder="1" applyAlignment="1">
      <alignment horizontal="left"/>
    </xf>
    <xf numFmtId="0" fontId="26" fillId="18" borderId="129" xfId="1" applyFont="1" applyFill="1" applyBorder="1" applyAlignment="1">
      <alignment horizontal="center" wrapText="1"/>
    </xf>
    <xf numFmtId="0" fontId="26" fillId="18" borderId="4" xfId="1" applyFont="1" applyFill="1" applyBorder="1" applyAlignment="1">
      <alignment horizontal="center" wrapText="1"/>
    </xf>
    <xf numFmtId="0" fontId="26" fillId="18" borderId="153" xfId="1" applyFont="1" applyFill="1" applyBorder="1" applyAlignment="1">
      <alignment horizontal="center" wrapText="1"/>
    </xf>
    <xf numFmtId="0" fontId="26" fillId="18" borderId="154" xfId="1" applyFont="1" applyFill="1" applyBorder="1" applyAlignment="1">
      <alignment horizontal="center"/>
    </xf>
    <xf numFmtId="0" fontId="31" fillId="3" borderId="157" xfId="1" applyFont="1" applyFill="1" applyBorder="1" applyAlignment="1">
      <alignment horizontal="center"/>
    </xf>
    <xf numFmtId="0" fontId="41" fillId="3" borderId="157" xfId="1" applyFont="1" applyFill="1" applyBorder="1" applyAlignment="1">
      <alignment horizontal="center"/>
    </xf>
    <xf numFmtId="0" fontId="30" fillId="29" borderId="155" xfId="1" applyFont="1" applyFill="1" applyBorder="1" applyAlignment="1">
      <alignment horizontal="left" vertical="top" wrapText="1"/>
    </xf>
    <xf numFmtId="0" fontId="30" fillId="29" borderId="156" xfId="1" applyFont="1" applyFill="1" applyBorder="1" applyAlignment="1">
      <alignment horizontal="left" vertical="top" wrapText="1"/>
    </xf>
    <xf numFmtId="0" fontId="31" fillId="3" borderId="155" xfId="1" applyFont="1" applyFill="1" applyBorder="1" applyAlignment="1">
      <alignment horizontal="left"/>
    </xf>
    <xf numFmtId="180" fontId="31" fillId="3" borderId="11" xfId="1" applyNumberFormat="1" applyFont="1" applyFill="1" applyBorder="1" applyAlignment="1">
      <alignment horizontal="left"/>
    </xf>
    <xf numFmtId="187" fontId="31" fillId="3" borderId="155" xfId="1" applyNumberFormat="1" applyFont="1" applyFill="1" applyBorder="1" applyAlignment="1">
      <alignment horizontal="left"/>
    </xf>
    <xf numFmtId="0" fontId="31" fillId="3" borderId="11" xfId="1" applyFont="1" applyFill="1" applyBorder="1" applyAlignment="1">
      <alignment horizontal="left"/>
    </xf>
    <xf numFmtId="0" fontId="41" fillId="3" borderId="158" xfId="1" applyFont="1" applyFill="1" applyBorder="1" applyAlignment="1">
      <alignment horizontal="left"/>
    </xf>
    <xf numFmtId="0" fontId="41" fillId="3" borderId="155" xfId="1" applyFont="1" applyFill="1" applyBorder="1" applyAlignment="1">
      <alignment horizontal="left"/>
    </xf>
    <xf numFmtId="0" fontId="41" fillId="3" borderId="159" xfId="1" applyFont="1" applyFill="1" applyBorder="1" applyAlignment="1">
      <alignment horizontal="left"/>
    </xf>
    <xf numFmtId="0" fontId="26" fillId="18" borderId="151" xfId="1" applyFont="1" applyFill="1" applyBorder="1" applyAlignment="1">
      <alignment horizontal="center" vertical="center"/>
    </xf>
    <xf numFmtId="0" fontId="26" fillId="18" borderId="161" xfId="1" applyFont="1" applyFill="1" applyBorder="1" applyAlignment="1">
      <alignment horizontal="center" vertical="center" wrapText="1"/>
    </xf>
    <xf numFmtId="0" fontId="30" fillId="30" borderId="127" xfId="1" applyFont="1" applyFill="1" applyBorder="1" applyAlignment="1">
      <alignment horizontal="left" vertical="top" wrapText="1"/>
    </xf>
    <xf numFmtId="181" fontId="31" fillId="3" borderId="157" xfId="1" applyNumberFormat="1" applyFont="1" applyFill="1" applyBorder="1" applyAlignment="1">
      <alignment horizontal="center"/>
    </xf>
    <xf numFmtId="186" fontId="31" fillId="3" borderId="11" xfId="1" applyNumberFormat="1" applyFont="1" applyFill="1" applyBorder="1" applyAlignment="1">
      <alignment horizontal="center"/>
    </xf>
    <xf numFmtId="0" fontId="31" fillId="3" borderId="155" xfId="1" applyFont="1" applyFill="1" applyBorder="1" applyAlignment="1">
      <alignment horizontal="center"/>
    </xf>
    <xf numFmtId="0" fontId="31" fillId="3" borderId="11" xfId="1" applyFont="1" applyFill="1" applyBorder="1" applyAlignment="1">
      <alignment horizontal="center"/>
    </xf>
    <xf numFmtId="0" fontId="31" fillId="3" borderId="158" xfId="1" applyFont="1" applyFill="1" applyBorder="1" applyAlignment="1">
      <alignment horizontal="center"/>
    </xf>
    <xf numFmtId="0" fontId="31" fillId="3" borderId="159" xfId="1" applyFont="1" applyFill="1" applyBorder="1" applyAlignment="1">
      <alignment horizontal="center"/>
    </xf>
    <xf numFmtId="0" fontId="30" fillId="3" borderId="0" xfId="1" applyFont="1" applyFill="1" applyAlignment="1">
      <alignment horizontal="center"/>
    </xf>
    <xf numFmtId="0" fontId="31" fillId="3" borderId="162" xfId="1" applyFont="1" applyFill="1" applyBorder="1" applyAlignment="1">
      <alignment horizontal="center"/>
    </xf>
    <xf numFmtId="181" fontId="31" fillId="3" borderId="155" xfId="1" applyNumberFormat="1" applyFont="1" applyFill="1" applyBorder="1" applyAlignment="1">
      <alignment horizontal="center"/>
    </xf>
    <xf numFmtId="0" fontId="30" fillId="18" borderId="161" xfId="1" applyFont="1" applyFill="1" applyBorder="1" applyAlignment="1">
      <alignment horizontal="center"/>
    </xf>
    <xf numFmtId="0" fontId="2" fillId="3" borderId="155" xfId="1" applyFont="1" applyFill="1" applyBorder="1"/>
    <xf numFmtId="0" fontId="30" fillId="3" borderId="11" xfId="1" applyFont="1" applyFill="1" applyBorder="1"/>
    <xf numFmtId="0" fontId="30" fillId="3" borderId="155" xfId="1" applyFont="1" applyFill="1" applyBorder="1"/>
    <xf numFmtId="0" fontId="30" fillId="3" borderId="158" xfId="1" applyFont="1" applyFill="1" applyBorder="1"/>
    <xf numFmtId="0" fontId="30" fillId="3" borderId="159" xfId="1" applyFont="1" applyFill="1" applyBorder="1"/>
    <xf numFmtId="186" fontId="31" fillId="3" borderId="11" xfId="1" applyNumberFormat="1" applyFont="1" applyFill="1" applyBorder="1" applyAlignment="1">
      <alignment horizontal="left"/>
    </xf>
    <xf numFmtId="0" fontId="2" fillId="3" borderId="157" xfId="1" applyFont="1" applyFill="1" applyBorder="1"/>
    <xf numFmtId="181" fontId="31" fillId="3" borderId="155" xfId="1" applyNumberFormat="1" applyFont="1" applyFill="1" applyBorder="1" applyAlignment="1">
      <alignment horizontal="left"/>
    </xf>
    <xf numFmtId="0" fontId="30" fillId="29" borderId="140" xfId="1" applyFont="1" applyFill="1" applyBorder="1" applyAlignment="1">
      <alignment horizontal="left" vertical="top" wrapText="1"/>
    </xf>
    <xf numFmtId="0" fontId="30" fillId="29" borderId="8" xfId="1" applyFont="1" applyFill="1" applyBorder="1" applyAlignment="1">
      <alignment horizontal="center" vertical="top" wrapText="1"/>
    </xf>
    <xf numFmtId="187" fontId="31" fillId="3" borderId="11" xfId="1" applyNumberFormat="1" applyFont="1" applyFill="1" applyBorder="1" applyAlignment="1">
      <alignment horizontal="left"/>
    </xf>
    <xf numFmtId="0" fontId="31" fillId="29" borderId="11" xfId="1" applyFont="1" applyFill="1" applyBorder="1" applyAlignment="1">
      <alignment horizontal="center" vertical="top" wrapText="1"/>
    </xf>
    <xf numFmtId="181" fontId="31" fillId="29" borderId="11" xfId="1" applyNumberFormat="1" applyFont="1" applyFill="1" applyBorder="1" applyAlignment="1">
      <alignment horizontal="left" vertical="top" wrapText="1"/>
    </xf>
    <xf numFmtId="181" fontId="31" fillId="29" borderId="155" xfId="1" applyNumberFormat="1" applyFont="1" applyFill="1" applyBorder="1" applyAlignment="1">
      <alignment horizontal="left" vertical="top" wrapText="1"/>
    </xf>
    <xf numFmtId="187" fontId="31" fillId="29" borderId="11" xfId="1" applyNumberFormat="1" applyFont="1" applyFill="1" applyBorder="1" applyAlignment="1">
      <alignment horizontal="left" vertical="top" wrapText="1"/>
    </xf>
    <xf numFmtId="187" fontId="31" fillId="29" borderId="155" xfId="1" applyNumberFormat="1" applyFont="1" applyFill="1" applyBorder="1" applyAlignment="1">
      <alignment horizontal="left" vertical="top" wrapText="1"/>
    </xf>
    <xf numFmtId="0" fontId="31" fillId="29" borderId="11" xfId="1" applyFont="1" applyFill="1" applyBorder="1" applyAlignment="1">
      <alignment horizontal="left" vertical="top" wrapText="1"/>
    </xf>
    <xf numFmtId="0" fontId="31" fillId="29" borderId="155" xfId="1" applyFont="1" applyFill="1" applyBorder="1" applyAlignment="1">
      <alignment horizontal="left" vertical="top" wrapText="1"/>
    </xf>
    <xf numFmtId="0" fontId="30" fillId="3" borderId="155" xfId="1" applyFont="1" applyFill="1" applyBorder="1" applyAlignment="1">
      <alignment horizontal="left"/>
    </xf>
    <xf numFmtId="2" fontId="30" fillId="3" borderId="11" xfId="1" applyNumberFormat="1" applyFont="1" applyFill="1" applyBorder="1" applyAlignment="1">
      <alignment horizontal="left"/>
    </xf>
    <xf numFmtId="187" fontId="30" fillId="3" borderId="155" xfId="1" applyNumberFormat="1" applyFont="1" applyFill="1" applyBorder="1" applyAlignment="1">
      <alignment horizontal="left"/>
    </xf>
    <xf numFmtId="0" fontId="31" fillId="29" borderId="156" xfId="1" applyFont="1" applyFill="1" applyBorder="1" applyAlignment="1">
      <alignment horizontal="left" vertical="top" wrapText="1"/>
    </xf>
    <xf numFmtId="0" fontId="30" fillId="29" borderId="125" xfId="1" applyFont="1" applyFill="1" applyBorder="1" applyAlignment="1">
      <alignment horizontal="left" vertical="top" wrapText="1"/>
    </xf>
    <xf numFmtId="0" fontId="30" fillId="29" borderId="9" xfId="1" applyFont="1" applyFill="1" applyBorder="1" applyAlignment="1">
      <alignment horizontal="center" vertical="top" wrapText="1"/>
    </xf>
    <xf numFmtId="186" fontId="31" fillId="3" borderId="160" xfId="1" applyNumberFormat="1" applyFont="1" applyFill="1" applyBorder="1" applyAlignment="1">
      <alignment horizontal="center"/>
    </xf>
    <xf numFmtId="181" fontId="31" fillId="3" borderId="160" xfId="1" applyNumberFormat="1" applyFont="1" applyFill="1" applyBorder="1" applyAlignment="1">
      <alignment horizontal="center"/>
    </xf>
    <xf numFmtId="181" fontId="31" fillId="3" borderId="163" xfId="1" applyNumberFormat="1" applyFont="1" applyFill="1" applyBorder="1" applyAlignment="1">
      <alignment horizontal="center"/>
    </xf>
    <xf numFmtId="0" fontId="30" fillId="29" borderId="9" xfId="1" applyFont="1" applyFill="1" applyBorder="1" applyAlignment="1">
      <alignment horizontal="left" vertical="top" wrapText="1"/>
    </xf>
    <xf numFmtId="0" fontId="30" fillId="29" borderId="160" xfId="1" applyFont="1" applyFill="1" applyBorder="1" applyAlignment="1">
      <alignment horizontal="left" vertical="top" wrapText="1"/>
    </xf>
    <xf numFmtId="0" fontId="30" fillId="29" borderId="164" xfId="1" applyFont="1" applyFill="1" applyBorder="1" applyAlignment="1">
      <alignment horizontal="left" vertical="top" wrapText="1"/>
    </xf>
    <xf numFmtId="0" fontId="31" fillId="3" borderId="9" xfId="1" applyFont="1" applyFill="1" applyBorder="1" applyAlignment="1">
      <alignment horizontal="left"/>
    </xf>
    <xf numFmtId="0" fontId="31" fillId="3" borderId="160" xfId="1" applyFont="1" applyFill="1" applyBorder="1" applyAlignment="1">
      <alignment horizontal="left"/>
    </xf>
    <xf numFmtId="187" fontId="31" fillId="3" borderId="9" xfId="1" applyNumberFormat="1" applyFont="1" applyFill="1" applyBorder="1" applyAlignment="1">
      <alignment horizontal="left"/>
    </xf>
    <xf numFmtId="187" fontId="31" fillId="3" borderId="160" xfId="1" applyNumberFormat="1" applyFont="1" applyFill="1" applyBorder="1" applyAlignment="1">
      <alignment horizontal="left"/>
    </xf>
    <xf numFmtId="0" fontId="30" fillId="3" borderId="9" xfId="1" applyFont="1" applyFill="1" applyBorder="1"/>
    <xf numFmtId="0" fontId="30" fillId="3" borderId="160" xfId="1" applyFont="1" applyFill="1" applyBorder="1"/>
    <xf numFmtId="0" fontId="30" fillId="3" borderId="165" xfId="1" applyFont="1" applyFill="1" applyBorder="1"/>
    <xf numFmtId="0" fontId="30" fillId="3" borderId="166" xfId="1" applyFont="1" applyFill="1" applyBorder="1"/>
    <xf numFmtId="0" fontId="2" fillId="3" borderId="6" xfId="1" applyFont="1" applyFill="1" applyBorder="1"/>
    <xf numFmtId="0" fontId="2" fillId="3" borderId="21" xfId="1" applyFont="1" applyFill="1" applyBorder="1" applyAlignment="1">
      <alignment horizontal="left"/>
    </xf>
    <xf numFmtId="0" fontId="43" fillId="0" borderId="0" xfId="1" applyFont="1" applyAlignment="1">
      <alignment vertical="center"/>
    </xf>
    <xf numFmtId="0" fontId="2" fillId="3" borderId="0" xfId="1" applyFont="1" applyFill="1" applyAlignment="1">
      <alignment vertical="center"/>
    </xf>
    <xf numFmtId="164" fontId="2" fillId="3" borderId="0" xfId="1" applyNumberFormat="1" applyFont="1" applyFill="1" applyAlignment="1">
      <alignment horizontal="left"/>
    </xf>
    <xf numFmtId="164" fontId="2" fillId="3" borderId="0" xfId="1" applyNumberFormat="1" applyFont="1" applyFill="1" applyAlignment="1">
      <alignment wrapText="1"/>
    </xf>
    <xf numFmtId="165" fontId="2" fillId="3" borderId="0" xfId="1" applyNumberFormat="1" applyFont="1" applyFill="1" applyAlignment="1">
      <alignment horizontal="left"/>
    </xf>
    <xf numFmtId="188" fontId="2" fillId="3" borderId="0" xfId="1" applyNumberFormat="1" applyFont="1" applyFill="1" applyAlignment="1">
      <alignment horizontal="left"/>
    </xf>
    <xf numFmtId="43" fontId="2" fillId="3" borderId="0" xfId="1" applyNumberFormat="1" applyFont="1" applyFill="1" applyAlignment="1">
      <alignment horizontal="left"/>
    </xf>
    <xf numFmtId="189" fontId="2" fillId="3" borderId="0" xfId="1" applyNumberFormat="1" applyFont="1" applyFill="1"/>
    <xf numFmtId="190" fontId="2" fillId="3" borderId="0" xfId="1" applyNumberFormat="1" applyFont="1" applyFill="1"/>
    <xf numFmtId="165" fontId="2" fillId="3" borderId="0" xfId="1" applyNumberFormat="1" applyFont="1" applyFill="1"/>
    <xf numFmtId="0" fontId="23" fillId="3" borderId="0" xfId="1" applyFont="1" applyFill="1" applyAlignment="1">
      <alignment vertical="center"/>
    </xf>
    <xf numFmtId="0" fontId="23" fillId="3" borderId="0" xfId="1" applyFont="1" applyFill="1" applyAlignment="1">
      <alignment vertical="center" wrapText="1"/>
    </xf>
    <xf numFmtId="0" fontId="1" fillId="3" borderId="0" xfId="1" applyFill="1" applyAlignment="1">
      <alignment vertical="top" wrapText="1"/>
    </xf>
    <xf numFmtId="0" fontId="44" fillId="3" borderId="0" xfId="1" applyFont="1" applyFill="1" applyAlignment="1">
      <alignment vertical="top" wrapText="1"/>
    </xf>
    <xf numFmtId="165" fontId="2" fillId="3" borderId="0" xfId="1" applyNumberFormat="1" applyFont="1" applyFill="1" applyAlignment="1">
      <alignment horizontal="right"/>
    </xf>
    <xf numFmtId="164" fontId="2" fillId="3" borderId="0" xfId="1" applyNumberFormat="1" applyFont="1" applyFill="1" applyAlignment="1">
      <alignment horizontal="right"/>
    </xf>
    <xf numFmtId="164" fontId="5" fillId="3" borderId="0" xfId="1" applyNumberFormat="1" applyFont="1" applyFill="1" applyAlignment="1">
      <alignment vertical="top" wrapText="1"/>
    </xf>
    <xf numFmtId="0" fontId="2" fillId="3" borderId="0" xfId="1" applyFont="1" applyFill="1" applyAlignment="1">
      <alignment horizontal="left" vertical="center"/>
    </xf>
    <xf numFmtId="164" fontId="2" fillId="3" borderId="88" xfId="1" applyNumberFormat="1" applyFont="1" applyFill="1" applyBorder="1" applyAlignment="1">
      <alignment horizontal="left" vertical="center"/>
    </xf>
    <xf numFmtId="0" fontId="2" fillId="0" borderId="0" xfId="1" applyFont="1" applyAlignment="1">
      <alignment vertical="top"/>
    </xf>
    <xf numFmtId="0" fontId="2" fillId="0" borderId="0" xfId="1" applyFont="1" applyAlignment="1">
      <alignment horizontal="center" vertical="top"/>
    </xf>
    <xf numFmtId="0" fontId="5" fillId="0" borderId="65" xfId="1" applyFont="1" applyBorder="1" applyAlignment="1">
      <alignment horizontal="center" vertical="top"/>
    </xf>
    <xf numFmtId="0" fontId="5" fillId="13" borderId="47" xfId="1" applyFont="1" applyFill="1" applyBorder="1" applyAlignment="1">
      <alignment horizontal="center" vertical="top"/>
    </xf>
    <xf numFmtId="0" fontId="5" fillId="13" borderId="176" xfId="1" applyFont="1" applyFill="1" applyBorder="1" applyAlignment="1">
      <alignment vertical="top" wrapText="1"/>
    </xf>
    <xf numFmtId="0" fontId="5" fillId="13" borderId="65" xfId="1" applyFont="1" applyFill="1" applyBorder="1" applyAlignment="1">
      <alignment horizontal="center" vertical="top" wrapText="1"/>
    </xf>
    <xf numFmtId="0" fontId="5" fillId="13" borderId="70" xfId="1" applyFont="1" applyFill="1" applyBorder="1" applyAlignment="1">
      <alignment horizontal="center" vertical="top" wrapText="1"/>
    </xf>
    <xf numFmtId="0" fontId="5" fillId="13" borderId="66" xfId="1" applyFont="1" applyFill="1" applyBorder="1" applyAlignment="1">
      <alignment horizontal="center" vertical="top" wrapText="1"/>
    </xf>
    <xf numFmtId="0" fontId="5" fillId="13" borderId="65" xfId="1" applyFont="1" applyFill="1" applyBorder="1" applyAlignment="1">
      <alignment vertical="top" wrapText="1"/>
    </xf>
    <xf numFmtId="0" fontId="5" fillId="13" borderId="177" xfId="1" applyFont="1" applyFill="1" applyBorder="1" applyAlignment="1">
      <alignment vertical="top" wrapText="1"/>
    </xf>
    <xf numFmtId="0" fontId="5" fillId="13" borderId="111" xfId="1" applyFont="1" applyFill="1" applyBorder="1" applyAlignment="1">
      <alignment horizontal="center" vertical="top" wrapText="1"/>
    </xf>
    <xf numFmtId="0" fontId="5" fillId="13" borderId="66" xfId="1" applyFont="1" applyFill="1" applyBorder="1" applyAlignment="1">
      <alignment vertical="top" wrapText="1"/>
    </xf>
    <xf numFmtId="0" fontId="2" fillId="0" borderId="128" xfId="1" applyFont="1" applyBorder="1" applyAlignment="1">
      <alignment vertical="center"/>
    </xf>
    <xf numFmtId="0" fontId="0" fillId="0" borderId="0" xfId="0" pivotButton="1"/>
    <xf numFmtId="0" fontId="0" fillId="0" borderId="0" xfId="0" applyAlignment="1">
      <alignment horizontal="left"/>
    </xf>
    <xf numFmtId="0" fontId="2" fillId="17" borderId="0" xfId="0" applyFont="1" applyFill="1"/>
    <xf numFmtId="0" fontId="2" fillId="0" borderId="0" xfId="0" applyFont="1" applyAlignment="1">
      <alignment horizontal="center"/>
    </xf>
    <xf numFmtId="0" fontId="2" fillId="0" borderId="0" xfId="0" applyFont="1" applyAlignment="1">
      <alignment horizontal="left"/>
    </xf>
    <xf numFmtId="0" fontId="5" fillId="0" borderId="47" xfId="0" applyFont="1" applyBorder="1" applyAlignment="1">
      <alignment horizontal="left" vertical="top" wrapText="1"/>
    </xf>
    <xf numFmtId="0" fontId="5" fillId="18" borderId="65" xfId="0" applyFont="1" applyFill="1" applyBorder="1" applyAlignment="1">
      <alignment horizontal="left" vertical="top" wrapText="1"/>
    </xf>
    <xf numFmtId="0" fontId="5" fillId="18" borderId="66" xfId="0" applyFont="1" applyFill="1" applyBorder="1" applyAlignment="1">
      <alignment horizontal="left" vertical="top" wrapText="1"/>
    </xf>
    <xf numFmtId="0" fontId="5" fillId="19" borderId="67" xfId="0" applyFont="1" applyFill="1" applyBorder="1" applyAlignment="1">
      <alignment horizontal="left" vertical="top" wrapText="1"/>
    </xf>
    <xf numFmtId="0" fontId="5" fillId="19" borderId="68" xfId="0" applyFont="1" applyFill="1" applyBorder="1" applyAlignment="1">
      <alignment horizontal="left" vertical="top" wrapText="1"/>
    </xf>
    <xf numFmtId="0" fontId="5" fillId="19" borderId="69" xfId="0" applyFont="1" applyFill="1" applyBorder="1" applyAlignment="1">
      <alignment horizontal="left" vertical="top" wrapText="1"/>
    </xf>
    <xf numFmtId="0" fontId="5" fillId="15" borderId="70" xfId="0" applyFont="1" applyFill="1" applyBorder="1" applyAlignment="1">
      <alignment horizontal="left" vertical="top" wrapText="1"/>
    </xf>
    <xf numFmtId="0" fontId="5" fillId="9" borderId="71" xfId="0" applyFont="1" applyFill="1" applyBorder="1" applyAlignment="1">
      <alignment horizontal="left" vertical="top" wrapText="1"/>
    </xf>
    <xf numFmtId="0" fontId="5" fillId="9" borderId="68" xfId="0" applyFont="1" applyFill="1" applyBorder="1" applyAlignment="1">
      <alignment horizontal="left" vertical="top" wrapText="1"/>
    </xf>
    <xf numFmtId="0" fontId="5" fillId="9" borderId="69" xfId="0" applyFont="1" applyFill="1" applyBorder="1" applyAlignment="1">
      <alignment horizontal="left" vertical="top" wrapText="1"/>
    </xf>
    <xf numFmtId="0" fontId="5" fillId="16" borderId="65" xfId="0" applyFont="1" applyFill="1" applyBorder="1" applyAlignment="1">
      <alignment horizontal="left" vertical="top" wrapText="1"/>
    </xf>
    <xf numFmtId="0" fontId="5" fillId="14" borderId="70" xfId="0" applyFont="1" applyFill="1" applyBorder="1" applyAlignment="1">
      <alignment horizontal="left" vertical="top" wrapText="1"/>
    </xf>
    <xf numFmtId="0" fontId="5" fillId="7" borderId="66" xfId="0" applyFont="1" applyFill="1" applyBorder="1" applyAlignment="1">
      <alignment horizontal="left" vertical="top" wrapText="1"/>
    </xf>
    <xf numFmtId="0" fontId="5" fillId="18" borderId="72" xfId="0" applyFont="1" applyFill="1" applyBorder="1" applyAlignment="1">
      <alignment horizontal="left" vertical="top" wrapText="1"/>
    </xf>
    <xf numFmtId="0" fontId="5" fillId="18" borderId="68" xfId="0" applyFont="1" applyFill="1" applyBorder="1" applyAlignment="1">
      <alignment horizontal="left" vertical="top" wrapText="1"/>
    </xf>
    <xf numFmtId="0" fontId="5" fillId="18" borderId="73" xfId="0" applyFont="1" applyFill="1" applyBorder="1" applyAlignment="1">
      <alignment horizontal="left" vertical="top" wrapText="1"/>
    </xf>
    <xf numFmtId="0" fontId="2" fillId="0" borderId="74" xfId="0" applyFont="1" applyBorder="1" applyAlignment="1">
      <alignment vertical="center"/>
    </xf>
    <xf numFmtId="0" fontId="2" fillId="18" borderId="36" xfId="0" applyFont="1" applyFill="1" applyBorder="1" applyAlignment="1">
      <alignment vertical="center"/>
    </xf>
    <xf numFmtId="0" fontId="2" fillId="18" borderId="75" xfId="0" applyFont="1" applyFill="1" applyBorder="1" applyAlignment="1">
      <alignment horizontal="center" vertical="center"/>
    </xf>
    <xf numFmtId="168" fontId="2" fillId="19" borderId="76" xfId="0" applyNumberFormat="1" applyFont="1" applyFill="1" applyBorder="1" applyAlignment="1">
      <alignment horizontal="center" vertical="center"/>
    </xf>
    <xf numFmtId="168" fontId="2" fillId="19" borderId="77" xfId="0" applyNumberFormat="1" applyFont="1" applyFill="1" applyBorder="1" applyAlignment="1">
      <alignment horizontal="center" vertical="center"/>
    </xf>
    <xf numFmtId="168" fontId="2" fillId="19" borderId="78" xfId="0" applyNumberFormat="1" applyFont="1" applyFill="1" applyBorder="1" applyAlignment="1">
      <alignment horizontal="center" vertical="center"/>
    </xf>
    <xf numFmtId="168" fontId="2" fillId="15" borderId="37" xfId="0" applyNumberFormat="1" applyFont="1" applyFill="1" applyBorder="1" applyAlignment="1">
      <alignment horizontal="center" vertical="center"/>
    </xf>
    <xf numFmtId="168" fontId="2" fillId="9" borderId="79" xfId="0" applyNumberFormat="1" applyFont="1" applyFill="1" applyBorder="1" applyAlignment="1">
      <alignment horizontal="center" vertical="center"/>
    </xf>
    <xf numFmtId="168" fontId="2" fillId="9" borderId="77" xfId="0" applyNumberFormat="1" applyFont="1" applyFill="1" applyBorder="1" applyAlignment="1">
      <alignment horizontal="center" vertical="center"/>
    </xf>
    <xf numFmtId="168" fontId="2" fillId="9" borderId="78" xfId="0" applyNumberFormat="1" applyFont="1" applyFill="1" applyBorder="1" applyAlignment="1">
      <alignment horizontal="center" vertical="center"/>
    </xf>
    <xf numFmtId="168" fontId="15" fillId="16" borderId="36" xfId="0" applyNumberFormat="1" applyFont="1" applyFill="1" applyBorder="1" applyAlignment="1">
      <alignment horizontal="center" vertical="center"/>
    </xf>
    <xf numFmtId="168" fontId="15" fillId="14" borderId="37" xfId="0" applyNumberFormat="1" applyFont="1" applyFill="1" applyBorder="1" applyAlignment="1">
      <alignment horizontal="center" vertical="center"/>
    </xf>
    <xf numFmtId="168" fontId="15" fillId="7" borderId="75" xfId="0" applyNumberFormat="1" applyFont="1" applyFill="1" applyBorder="1" applyAlignment="1">
      <alignment horizontal="center" vertical="center"/>
    </xf>
    <xf numFmtId="0" fontId="2" fillId="18" borderId="80" xfId="0" applyFont="1" applyFill="1" applyBorder="1" applyAlignment="1">
      <alignment vertical="center"/>
    </xf>
    <xf numFmtId="0" fontId="2" fillId="18" borderId="77" xfId="0" applyFont="1" applyFill="1" applyBorder="1" applyAlignment="1">
      <alignment vertical="center"/>
    </xf>
    <xf numFmtId="0" fontId="2" fillId="18" borderId="81" xfId="0" applyFont="1" applyFill="1" applyBorder="1" applyAlignment="1">
      <alignment vertical="center"/>
    </xf>
    <xf numFmtId="0" fontId="2" fillId="0" borderId="82" xfId="0" applyFont="1" applyBorder="1" applyAlignment="1">
      <alignment vertical="center"/>
    </xf>
    <xf numFmtId="0" fontId="2" fillId="18" borderId="39" xfId="0" applyFont="1" applyFill="1" applyBorder="1" applyAlignment="1">
      <alignment vertical="center"/>
    </xf>
    <xf numFmtId="0" fontId="2" fillId="18" borderId="45" xfId="0" applyFont="1" applyFill="1" applyBorder="1" applyAlignment="1">
      <alignment horizontal="center" vertical="center"/>
    </xf>
    <xf numFmtId="168" fontId="2" fillId="19" borderId="83" xfId="0" applyNumberFormat="1" applyFont="1" applyFill="1" applyBorder="1" applyAlignment="1">
      <alignment horizontal="center" vertical="center"/>
    </xf>
    <xf numFmtId="168" fontId="2" fillId="19" borderId="43" xfId="0" applyNumberFormat="1" applyFont="1" applyFill="1" applyBorder="1" applyAlignment="1">
      <alignment horizontal="center" vertical="center"/>
    </xf>
    <xf numFmtId="168" fontId="2" fillId="19" borderId="42" xfId="0" applyNumberFormat="1" applyFont="1" applyFill="1" applyBorder="1" applyAlignment="1">
      <alignment horizontal="center" vertical="center"/>
    </xf>
    <xf numFmtId="168" fontId="2" fillId="15" borderId="40" xfId="0" applyNumberFormat="1" applyFont="1" applyFill="1" applyBorder="1" applyAlignment="1">
      <alignment horizontal="center" vertical="center"/>
    </xf>
    <xf numFmtId="168" fontId="2" fillId="9" borderId="84" xfId="0" applyNumberFormat="1" applyFont="1" applyFill="1" applyBorder="1" applyAlignment="1">
      <alignment horizontal="center" vertical="center"/>
    </xf>
    <xf numFmtId="168" fontId="2" fillId="9" borderId="43" xfId="0" applyNumberFormat="1" applyFont="1" applyFill="1" applyBorder="1" applyAlignment="1">
      <alignment horizontal="center" vertical="center"/>
    </xf>
    <xf numFmtId="168" fontId="2" fillId="9" borderId="42" xfId="0" applyNumberFormat="1" applyFont="1" applyFill="1" applyBorder="1" applyAlignment="1">
      <alignment horizontal="center" vertical="center"/>
    </xf>
    <xf numFmtId="168" fontId="15" fillId="16" borderId="39" xfId="0" applyNumberFormat="1" applyFont="1" applyFill="1" applyBorder="1" applyAlignment="1">
      <alignment horizontal="center" vertical="center"/>
    </xf>
    <xf numFmtId="168" fontId="15" fillId="14" borderId="40" xfId="0" applyNumberFormat="1" applyFont="1" applyFill="1" applyBorder="1" applyAlignment="1">
      <alignment horizontal="center" vertical="center"/>
    </xf>
    <xf numFmtId="168" fontId="15" fillId="7" borderId="45" xfId="0" applyNumberFormat="1" applyFont="1" applyFill="1" applyBorder="1" applyAlignment="1">
      <alignment horizontal="center" vertical="center"/>
    </xf>
    <xf numFmtId="0" fontId="2" fillId="18" borderId="85" xfId="0" applyFont="1" applyFill="1" applyBorder="1" applyAlignment="1">
      <alignment vertical="center"/>
    </xf>
    <xf numFmtId="0" fontId="2" fillId="18" borderId="43" xfId="0" applyFont="1" applyFill="1" applyBorder="1" applyAlignment="1">
      <alignment vertical="center"/>
    </xf>
    <xf numFmtId="0" fontId="2" fillId="18" borderId="86" xfId="0" applyFont="1" applyFill="1" applyBorder="1" applyAlignment="1">
      <alignment vertical="center"/>
    </xf>
    <xf numFmtId="0" fontId="2" fillId="0" borderId="87" xfId="0" applyFont="1" applyBorder="1" applyAlignment="1">
      <alignment vertical="center"/>
    </xf>
    <xf numFmtId="0" fontId="2" fillId="18" borderId="88" xfId="0" applyFont="1" applyFill="1" applyBorder="1" applyAlignment="1">
      <alignment vertical="center"/>
    </xf>
    <xf numFmtId="0" fontId="2" fillId="18" borderId="89" xfId="0" applyFont="1" applyFill="1" applyBorder="1" applyAlignment="1">
      <alignment horizontal="center" vertical="center"/>
    </xf>
    <xf numFmtId="168" fontId="2" fillId="19" borderId="90" xfId="0" applyNumberFormat="1" applyFont="1" applyFill="1" applyBorder="1" applyAlignment="1">
      <alignment horizontal="center" vertical="center"/>
    </xf>
    <xf numFmtId="168" fontId="2" fillId="19" borderId="91" xfId="0" applyNumberFormat="1" applyFont="1" applyFill="1" applyBorder="1" applyAlignment="1">
      <alignment horizontal="center" vertical="center"/>
    </xf>
    <xf numFmtId="168" fontId="2" fillId="19" borderId="92" xfId="0" applyNumberFormat="1" applyFont="1" applyFill="1" applyBorder="1" applyAlignment="1">
      <alignment horizontal="center" vertical="center"/>
    </xf>
    <xf numFmtId="168" fontId="2" fillId="15" borderId="93" xfId="0" applyNumberFormat="1" applyFont="1" applyFill="1" applyBorder="1" applyAlignment="1">
      <alignment horizontal="center" vertical="center"/>
    </xf>
    <xf numFmtId="168" fontId="2" fillId="9" borderId="94" xfId="0" applyNumberFormat="1" applyFont="1" applyFill="1" applyBorder="1" applyAlignment="1">
      <alignment horizontal="center" vertical="center"/>
    </xf>
    <xf numFmtId="168" fontId="2" fillId="9" borderId="91" xfId="0" applyNumberFormat="1" applyFont="1" applyFill="1" applyBorder="1" applyAlignment="1">
      <alignment horizontal="center" vertical="center"/>
    </xf>
    <xf numFmtId="168" fontId="2" fillId="9" borderId="92" xfId="0" applyNumberFormat="1" applyFont="1" applyFill="1" applyBorder="1" applyAlignment="1">
      <alignment horizontal="center" vertical="center"/>
    </xf>
    <xf numFmtId="168" fontId="15" fillId="16" borderId="88" xfId="0" applyNumberFormat="1" applyFont="1" applyFill="1" applyBorder="1" applyAlignment="1">
      <alignment horizontal="center" vertical="center"/>
    </xf>
    <xf numFmtId="168" fontId="15" fillId="14" borderId="93" xfId="0" applyNumberFormat="1" applyFont="1" applyFill="1" applyBorder="1" applyAlignment="1">
      <alignment horizontal="center" vertical="center"/>
    </xf>
    <xf numFmtId="168" fontId="15" fillId="7" borderId="89" xfId="0" applyNumberFormat="1" applyFont="1" applyFill="1" applyBorder="1" applyAlignment="1">
      <alignment horizontal="center" vertical="center"/>
    </xf>
    <xf numFmtId="0" fontId="2" fillId="18" borderId="95" xfId="0" applyFont="1" applyFill="1" applyBorder="1" applyAlignment="1">
      <alignment vertical="center"/>
    </xf>
    <xf numFmtId="0" fontId="2" fillId="18" borderId="91" xfId="0" applyFont="1" applyFill="1" applyBorder="1" applyAlignment="1">
      <alignment vertical="center"/>
    </xf>
    <xf numFmtId="0" fontId="2" fillId="18" borderId="96" xfId="0" applyFont="1" applyFill="1" applyBorder="1" applyAlignment="1">
      <alignment vertical="center"/>
    </xf>
    <xf numFmtId="10" fontId="2" fillId="19" borderId="76" xfId="0" applyNumberFormat="1" applyFont="1" applyFill="1" applyBorder="1" applyAlignment="1">
      <alignment horizontal="center" vertical="center"/>
    </xf>
    <xf numFmtId="10" fontId="2" fillId="19" borderId="77" xfId="0" applyNumberFormat="1" applyFont="1" applyFill="1" applyBorder="1" applyAlignment="1">
      <alignment horizontal="center" vertical="center"/>
    </xf>
    <xf numFmtId="10" fontId="2" fillId="19" borderId="83" xfId="0" applyNumberFormat="1" applyFont="1" applyFill="1" applyBorder="1" applyAlignment="1">
      <alignment horizontal="center" vertical="center"/>
    </xf>
    <xf numFmtId="10" fontId="2" fillId="19" borderId="43" xfId="0" applyNumberFormat="1" applyFont="1" applyFill="1" applyBorder="1" applyAlignment="1">
      <alignment horizontal="center" vertical="center"/>
    </xf>
    <xf numFmtId="169" fontId="2" fillId="9" borderId="77" xfId="0" applyNumberFormat="1" applyFont="1" applyFill="1" applyBorder="1" applyAlignment="1">
      <alignment horizontal="center" vertical="center"/>
    </xf>
    <xf numFmtId="0" fontId="12" fillId="18" borderId="81" xfId="0" applyFont="1" applyFill="1" applyBorder="1" applyAlignment="1">
      <alignment vertical="center"/>
    </xf>
    <xf numFmtId="169" fontId="2" fillId="9" borderId="43" xfId="0" applyNumberFormat="1" applyFont="1" applyFill="1" applyBorder="1" applyAlignment="1">
      <alignment horizontal="center" vertical="center"/>
    </xf>
    <xf numFmtId="0" fontId="12" fillId="18" borderId="86" xfId="0" applyFont="1" applyFill="1" applyBorder="1" applyAlignment="1">
      <alignment vertical="center"/>
    </xf>
    <xf numFmtId="169" fontId="2" fillId="19" borderId="78" xfId="0" applyNumberFormat="1" applyFont="1" applyFill="1" applyBorder="1" applyAlignment="1">
      <alignment horizontal="center" vertical="center"/>
    </xf>
    <xf numFmtId="169" fontId="2" fillId="19" borderId="42" xfId="0" applyNumberFormat="1" applyFont="1" applyFill="1" applyBorder="1" applyAlignment="1">
      <alignment horizontal="center" vertical="center"/>
    </xf>
    <xf numFmtId="10" fontId="2" fillId="19" borderId="78" xfId="0" applyNumberFormat="1" applyFont="1" applyFill="1" applyBorder="1" applyAlignment="1">
      <alignment horizontal="center" vertical="center"/>
    </xf>
    <xf numFmtId="10" fontId="2" fillId="9" borderId="77" xfId="0" applyNumberFormat="1" applyFont="1" applyFill="1" applyBorder="1" applyAlignment="1">
      <alignment horizontal="center" vertical="center"/>
    </xf>
    <xf numFmtId="10" fontId="2" fillId="19" borderId="42" xfId="0" applyNumberFormat="1" applyFont="1" applyFill="1" applyBorder="1" applyAlignment="1">
      <alignment horizontal="center" vertical="center"/>
    </xf>
    <xf numFmtId="10" fontId="2" fillId="9" borderId="43" xfId="0" applyNumberFormat="1" applyFont="1" applyFill="1" applyBorder="1" applyAlignment="1">
      <alignment horizontal="center" vertical="center"/>
    </xf>
    <xf numFmtId="168" fontId="2" fillId="20" borderId="78" xfId="0" applyNumberFormat="1" applyFont="1" applyFill="1" applyBorder="1" applyAlignment="1">
      <alignment horizontal="center" vertical="center"/>
    </xf>
    <xf numFmtId="168" fontId="12" fillId="19" borderId="83" xfId="0" applyNumberFormat="1" applyFont="1" applyFill="1" applyBorder="1" applyAlignment="1">
      <alignment horizontal="center" vertical="center"/>
    </xf>
    <xf numFmtId="168" fontId="12" fillId="19" borderId="43" xfId="0" applyNumberFormat="1" applyFont="1" applyFill="1" applyBorder="1" applyAlignment="1">
      <alignment horizontal="center" vertical="center"/>
    </xf>
    <xf numFmtId="168" fontId="12" fillId="19" borderId="42" xfId="0" applyNumberFormat="1" applyFont="1" applyFill="1" applyBorder="1" applyAlignment="1">
      <alignment horizontal="center" vertical="center"/>
    </xf>
    <xf numFmtId="168" fontId="12" fillId="15" borderId="40" xfId="0" applyNumberFormat="1" applyFont="1" applyFill="1" applyBorder="1" applyAlignment="1">
      <alignment horizontal="center" vertical="center"/>
    </xf>
    <xf numFmtId="168" fontId="12" fillId="9" borderId="84" xfId="0" applyNumberFormat="1" applyFont="1" applyFill="1" applyBorder="1" applyAlignment="1">
      <alignment horizontal="center" vertical="center"/>
    </xf>
    <xf numFmtId="168" fontId="12" fillId="9" borderId="43" xfId="0" applyNumberFormat="1" applyFont="1" applyFill="1" applyBorder="1" applyAlignment="1">
      <alignment horizontal="center" vertical="center"/>
    </xf>
    <xf numFmtId="10" fontId="2" fillId="9" borderId="79" xfId="0" applyNumberFormat="1" applyFont="1" applyFill="1" applyBorder="1" applyAlignment="1">
      <alignment horizontal="center" vertical="center"/>
    </xf>
    <xf numFmtId="10" fontId="2" fillId="9" borderId="84" xfId="0" applyNumberFormat="1" applyFont="1" applyFill="1" applyBorder="1" applyAlignment="1">
      <alignment horizontal="center" vertical="center"/>
    </xf>
    <xf numFmtId="10" fontId="2" fillId="21" borderId="77" xfId="0" applyNumberFormat="1" applyFont="1" applyFill="1" applyBorder="1" applyAlignment="1">
      <alignment horizontal="center" vertical="center"/>
    </xf>
    <xf numFmtId="168" fontId="2" fillId="20" borderId="42" xfId="0" applyNumberFormat="1" applyFont="1" applyFill="1" applyBorder="1" applyAlignment="1">
      <alignment horizontal="center" vertical="center"/>
    </xf>
    <xf numFmtId="0" fontId="2" fillId="22" borderId="45" xfId="0" applyFont="1" applyFill="1" applyBorder="1" applyAlignment="1">
      <alignment horizontal="center" vertical="center"/>
    </xf>
    <xf numFmtId="168" fontId="12" fillId="16" borderId="36" xfId="0" applyNumberFormat="1" applyFont="1" applyFill="1" applyBorder="1" applyAlignment="1">
      <alignment horizontal="center" vertical="center"/>
    </xf>
    <xf numFmtId="168" fontId="12" fillId="14" borderId="37" xfId="0" applyNumberFormat="1" applyFont="1" applyFill="1" applyBorder="1" applyAlignment="1">
      <alignment horizontal="center" vertical="center"/>
    </xf>
    <xf numFmtId="168" fontId="12" fillId="7" borderId="75" xfId="0" applyNumberFormat="1" applyFont="1" applyFill="1" applyBorder="1" applyAlignment="1">
      <alignment horizontal="center" vertical="center"/>
    </xf>
    <xf numFmtId="168" fontId="12" fillId="16" borderId="39" xfId="0" applyNumberFormat="1" applyFont="1" applyFill="1" applyBorder="1" applyAlignment="1">
      <alignment horizontal="center" vertical="center"/>
    </xf>
    <xf numFmtId="168" fontId="12" fillId="14" borderId="40" xfId="0" applyNumberFormat="1" applyFont="1" applyFill="1" applyBorder="1" applyAlignment="1">
      <alignment horizontal="center" vertical="center"/>
    </xf>
    <xf numFmtId="168" fontId="12" fillId="7" borderId="45" xfId="0" applyNumberFormat="1" applyFont="1" applyFill="1" applyBorder="1" applyAlignment="1">
      <alignment horizontal="center" vertical="center"/>
    </xf>
    <xf numFmtId="168" fontId="12" fillId="16" borderId="88" xfId="0" applyNumberFormat="1" applyFont="1" applyFill="1" applyBorder="1" applyAlignment="1">
      <alignment horizontal="center" vertical="center"/>
    </xf>
    <xf numFmtId="168" fontId="12" fillId="14" borderId="93" xfId="0" applyNumberFormat="1" applyFont="1" applyFill="1" applyBorder="1" applyAlignment="1">
      <alignment horizontal="center" vertical="center"/>
    </xf>
    <xf numFmtId="168" fontId="12" fillId="7" borderId="89" xfId="0" applyNumberFormat="1" applyFont="1" applyFill="1" applyBorder="1" applyAlignment="1">
      <alignment horizontal="center" vertical="center"/>
    </xf>
    <xf numFmtId="168" fontId="2" fillId="20" borderId="43" xfId="0" applyNumberFormat="1" applyFont="1" applyFill="1" applyBorder="1" applyAlignment="1">
      <alignment horizontal="center" vertical="center"/>
    </xf>
    <xf numFmtId="10" fontId="2" fillId="9" borderId="78" xfId="0" applyNumberFormat="1" applyFont="1" applyFill="1" applyBorder="1" applyAlignment="1">
      <alignment horizontal="center" vertical="center"/>
    </xf>
    <xf numFmtId="10" fontId="2" fillId="9" borderId="42" xfId="0" applyNumberFormat="1" applyFont="1" applyFill="1" applyBorder="1" applyAlignment="1">
      <alignment horizontal="center" vertical="center"/>
    </xf>
    <xf numFmtId="168" fontId="2" fillId="9" borderId="38" xfId="0" applyNumberFormat="1" applyFont="1" applyFill="1" applyBorder="1" applyAlignment="1">
      <alignment horizontal="center" vertical="center"/>
    </xf>
    <xf numFmtId="0" fontId="2" fillId="18" borderId="97" xfId="0" applyFont="1" applyFill="1" applyBorder="1" applyAlignment="1">
      <alignment horizontal="center" vertical="center"/>
    </xf>
    <xf numFmtId="169" fontId="2" fillId="9" borderId="79" xfId="0" applyNumberFormat="1" applyFont="1" applyFill="1" applyBorder="1" applyAlignment="1">
      <alignment horizontal="center" vertical="center"/>
    </xf>
    <xf numFmtId="169" fontId="2" fillId="9" borderId="84" xfId="0" applyNumberFormat="1" applyFont="1" applyFill="1" applyBorder="1" applyAlignment="1">
      <alignment horizontal="center" vertical="center"/>
    </xf>
    <xf numFmtId="14" fontId="2" fillId="18" borderId="43" xfId="0" applyNumberFormat="1" applyFont="1" applyFill="1" applyBorder="1" applyAlignment="1">
      <alignment vertical="center"/>
    </xf>
    <xf numFmtId="0" fontId="2" fillId="23" borderId="75" xfId="0" applyFont="1" applyFill="1" applyBorder="1" applyAlignment="1">
      <alignment horizontal="center" vertical="center"/>
    </xf>
    <xf numFmtId="0" fontId="2" fillId="23" borderId="45" xfId="0" applyFont="1" applyFill="1" applyBorder="1" applyAlignment="1">
      <alignment horizontal="center" vertical="center"/>
    </xf>
    <xf numFmtId="170" fontId="2" fillId="9" borderId="43" xfId="0" applyNumberFormat="1" applyFont="1" applyFill="1" applyBorder="1" applyAlignment="1">
      <alignment horizontal="center" vertical="center"/>
    </xf>
    <xf numFmtId="170" fontId="2" fillId="9" borderId="77" xfId="0" applyNumberFormat="1" applyFont="1" applyFill="1" applyBorder="1" applyAlignment="1">
      <alignment horizontal="center" vertical="center"/>
    </xf>
    <xf numFmtId="169" fontId="2" fillId="9" borderId="78" xfId="0" applyNumberFormat="1" applyFont="1" applyFill="1" applyBorder="1" applyAlignment="1">
      <alignment horizontal="center" vertical="center"/>
    </xf>
    <xf numFmtId="169" fontId="2" fillId="9" borderId="42" xfId="0" applyNumberFormat="1" applyFont="1" applyFill="1" applyBorder="1" applyAlignment="1">
      <alignment horizontal="center" vertical="center"/>
    </xf>
    <xf numFmtId="0" fontId="2" fillId="24" borderId="45" xfId="0" applyFont="1" applyFill="1" applyBorder="1" applyAlignment="1">
      <alignment horizontal="center" vertical="center"/>
    </xf>
    <xf numFmtId="0" fontId="2" fillId="0" borderId="98" xfId="0" applyFont="1" applyBorder="1" applyAlignment="1">
      <alignment vertical="center"/>
    </xf>
    <xf numFmtId="0" fontId="2" fillId="18" borderId="99" xfId="0" applyFont="1" applyFill="1" applyBorder="1" applyAlignment="1">
      <alignment vertical="center"/>
    </xf>
    <xf numFmtId="0" fontId="2" fillId="18" borderId="100" xfId="0" applyFont="1" applyFill="1" applyBorder="1" applyAlignment="1">
      <alignment horizontal="center" vertical="center"/>
    </xf>
    <xf numFmtId="168" fontId="2" fillId="19" borderId="101" xfId="0" applyNumberFormat="1" applyFont="1" applyFill="1" applyBorder="1" applyAlignment="1">
      <alignment horizontal="center" vertical="center"/>
    </xf>
    <xf numFmtId="168" fontId="2" fillId="19" borderId="102" xfId="0" applyNumberFormat="1" applyFont="1" applyFill="1" applyBorder="1" applyAlignment="1">
      <alignment horizontal="center" vertical="center"/>
    </xf>
    <xf numFmtId="168" fontId="2" fillId="19" borderId="103" xfId="0" applyNumberFormat="1" applyFont="1" applyFill="1" applyBorder="1" applyAlignment="1">
      <alignment horizontal="center" vertical="center"/>
    </xf>
    <xf numFmtId="168" fontId="2" fillId="15" borderId="104" xfId="0" applyNumberFormat="1" applyFont="1" applyFill="1" applyBorder="1" applyAlignment="1">
      <alignment horizontal="center" vertical="center"/>
    </xf>
    <xf numFmtId="168" fontId="2" fillId="9" borderId="105" xfId="0" applyNumberFormat="1" applyFont="1" applyFill="1" applyBorder="1" applyAlignment="1">
      <alignment horizontal="center" vertical="center"/>
    </xf>
    <xf numFmtId="168" fontId="2" fillId="9" borderId="102" xfId="0" applyNumberFormat="1" applyFont="1" applyFill="1" applyBorder="1" applyAlignment="1">
      <alignment horizontal="center" vertical="center"/>
    </xf>
    <xf numFmtId="168" fontId="2" fillId="9" borderId="103" xfId="0" applyNumberFormat="1" applyFont="1" applyFill="1" applyBorder="1" applyAlignment="1">
      <alignment horizontal="center" vertical="center"/>
    </xf>
    <xf numFmtId="168" fontId="15" fillId="16" borderId="99" xfId="0" applyNumberFormat="1" applyFont="1" applyFill="1" applyBorder="1" applyAlignment="1">
      <alignment horizontal="center" vertical="center"/>
    </xf>
    <xf numFmtId="168" fontId="15" fillId="14" borderId="104" xfId="0" applyNumberFormat="1" applyFont="1" applyFill="1" applyBorder="1" applyAlignment="1">
      <alignment horizontal="center" vertical="center"/>
    </xf>
    <xf numFmtId="168" fontId="15" fillId="7" borderId="100" xfId="0" applyNumberFormat="1" applyFont="1" applyFill="1" applyBorder="1" applyAlignment="1">
      <alignment horizontal="center" vertical="center"/>
    </xf>
    <xf numFmtId="0" fontId="2" fillId="18" borderId="106" xfId="0" applyFont="1" applyFill="1" applyBorder="1" applyAlignment="1">
      <alignment vertical="center"/>
    </xf>
    <xf numFmtId="0" fontId="2" fillId="18" borderId="102" xfId="0" applyFont="1" applyFill="1" applyBorder="1" applyAlignment="1">
      <alignment vertical="center"/>
    </xf>
    <xf numFmtId="0" fontId="2" fillId="18" borderId="107" xfId="0" applyFont="1" applyFill="1" applyBorder="1" applyAlignment="1">
      <alignment vertical="center"/>
    </xf>
    <xf numFmtId="0" fontId="12" fillId="18" borderId="81" xfId="0" applyFont="1" applyFill="1" applyBorder="1" applyAlignment="1">
      <alignment vertical="center" wrapText="1"/>
    </xf>
    <xf numFmtId="0" fontId="12" fillId="18" borderId="86" xfId="0" applyFont="1" applyFill="1" applyBorder="1" applyAlignment="1">
      <alignment vertical="center" wrapText="1"/>
    </xf>
    <xf numFmtId="0" fontId="2" fillId="18" borderId="86" xfId="0" applyFont="1" applyFill="1" applyBorder="1" applyAlignment="1">
      <alignment vertical="center" wrapText="1"/>
    </xf>
    <xf numFmtId="164" fontId="2" fillId="6" borderId="25" xfId="1" applyNumberFormat="1" applyFont="1" applyFill="1" applyBorder="1"/>
    <xf numFmtId="0" fontId="2" fillId="6" borderId="25" xfId="1" applyFont="1" applyFill="1" applyBorder="1"/>
    <xf numFmtId="0" fontId="12" fillId="6" borderId="25" xfId="1" applyFont="1" applyFill="1" applyBorder="1"/>
    <xf numFmtId="0" fontId="0" fillId="33" borderId="0" xfId="0" applyFill="1"/>
    <xf numFmtId="0" fontId="1" fillId="11" borderId="27" xfId="1" applyFill="1" applyBorder="1"/>
    <xf numFmtId="164" fontId="2" fillId="35" borderId="27" xfId="1" applyNumberFormat="1" applyFont="1" applyFill="1" applyBorder="1"/>
    <xf numFmtId="164" fontId="2" fillId="35" borderId="178" xfId="1" applyNumberFormat="1" applyFont="1" applyFill="1" applyBorder="1"/>
    <xf numFmtId="0" fontId="2" fillId="0" borderId="0" xfId="0" applyFont="1" applyAlignment="1">
      <alignment vertical="center"/>
    </xf>
    <xf numFmtId="0" fontId="50" fillId="12" borderId="0" xfId="0" applyFont="1" applyFill="1"/>
    <xf numFmtId="0" fontId="51" fillId="12" borderId="0" xfId="0" applyFont="1" applyFill="1"/>
    <xf numFmtId="0" fontId="0" fillId="12" borderId="0" xfId="0" applyFill="1"/>
    <xf numFmtId="0" fontId="0" fillId="12" borderId="0" xfId="0" applyFill="1" applyAlignment="1">
      <alignment wrapText="1"/>
    </xf>
    <xf numFmtId="0" fontId="52" fillId="12" borderId="25" xfId="0" applyFont="1" applyFill="1" applyBorder="1" applyAlignment="1">
      <alignment horizontal="left" wrapText="1"/>
    </xf>
    <xf numFmtId="0" fontId="52" fillId="12" borderId="26" xfId="0" applyFont="1" applyFill="1" applyBorder="1" applyAlignment="1">
      <alignment horizontal="left" wrapText="1"/>
    </xf>
    <xf numFmtId="0" fontId="52" fillId="12" borderId="26" xfId="0" applyFont="1" applyFill="1" applyBorder="1"/>
    <xf numFmtId="0" fontId="53" fillId="12" borderId="25" xfId="0" applyFont="1" applyFill="1" applyBorder="1"/>
    <xf numFmtId="0" fontId="55" fillId="12" borderId="167" xfId="0" applyFont="1" applyFill="1" applyBorder="1"/>
    <xf numFmtId="0" fontId="0" fillId="12" borderId="167" xfId="0" applyFill="1" applyBorder="1"/>
    <xf numFmtId="0" fontId="55" fillId="12" borderId="15" xfId="0" applyFont="1" applyFill="1" applyBorder="1"/>
    <xf numFmtId="0" fontId="50" fillId="12" borderId="25" xfId="0" applyFont="1" applyFill="1" applyBorder="1"/>
    <xf numFmtId="0" fontId="50" fillId="12" borderId="26" xfId="0" applyFont="1" applyFill="1" applyBorder="1"/>
    <xf numFmtId="0" fontId="52" fillId="12" borderId="25" xfId="0" applyFont="1" applyFill="1" applyBorder="1"/>
    <xf numFmtId="0" fontId="0" fillId="12" borderId="15" xfId="0" applyFill="1" applyBorder="1"/>
    <xf numFmtId="0" fontId="56" fillId="12" borderId="26" xfId="0" applyFont="1" applyFill="1" applyBorder="1"/>
    <xf numFmtId="0" fontId="51" fillId="12" borderId="25" xfId="0" applyFont="1" applyFill="1" applyBorder="1"/>
    <xf numFmtId="0" fontId="0" fillId="12" borderId="25" xfId="0" applyFill="1" applyBorder="1"/>
    <xf numFmtId="0" fontId="0" fillId="12" borderId="26" xfId="0" applyFill="1" applyBorder="1"/>
    <xf numFmtId="0" fontId="52" fillId="12" borderId="14" xfId="0" applyFont="1" applyFill="1" applyBorder="1"/>
    <xf numFmtId="0" fontId="52" fillId="12" borderId="143" xfId="0" applyFont="1" applyFill="1" applyBorder="1" applyAlignment="1">
      <alignment wrapText="1"/>
    </xf>
    <xf numFmtId="0" fontId="52" fillId="12" borderId="13" xfId="0" applyFont="1" applyFill="1" applyBorder="1" applyAlignment="1">
      <alignment wrapText="1"/>
    </xf>
    <xf numFmtId="0" fontId="57" fillId="12" borderId="14" xfId="0" applyFont="1" applyFill="1" applyBorder="1" applyAlignment="1">
      <alignment vertical="top"/>
    </xf>
    <xf numFmtId="164" fontId="2" fillId="31" borderId="179" xfId="1" applyNumberFormat="1" applyFont="1" applyFill="1" applyBorder="1" applyAlignment="1">
      <alignment horizontal="center" vertical="center" wrapText="1"/>
    </xf>
    <xf numFmtId="164" fontId="2" fillId="31" borderId="27" xfId="1" applyNumberFormat="1" applyFont="1" applyFill="1" applyBorder="1" applyAlignment="1">
      <alignment horizontal="center" vertical="center" wrapText="1"/>
    </xf>
    <xf numFmtId="164" fontId="2" fillId="31" borderId="27" xfId="1" applyNumberFormat="1" applyFont="1" applyFill="1" applyBorder="1"/>
    <xf numFmtId="164" fontId="2" fillId="31" borderId="178" xfId="1" applyNumberFormat="1" applyFont="1" applyFill="1" applyBorder="1"/>
    <xf numFmtId="0" fontId="5" fillId="13" borderId="70" xfId="1" applyFont="1" applyFill="1" applyBorder="1" applyAlignment="1">
      <alignment vertical="top"/>
    </xf>
    <xf numFmtId="0" fontId="44" fillId="3" borderId="0" xfId="1" applyFont="1" applyFill="1" applyAlignment="1">
      <alignment vertical="top"/>
    </xf>
    <xf numFmtId="0" fontId="0" fillId="0" borderId="0" xfId="0" applyAlignment="1">
      <alignment horizontal="center"/>
    </xf>
    <xf numFmtId="0" fontId="1" fillId="12" borderId="0" xfId="1" applyFill="1"/>
    <xf numFmtId="195" fontId="2" fillId="15" borderId="61" xfId="1" applyNumberFormat="1" applyFont="1" applyFill="1" applyBorder="1"/>
    <xf numFmtId="164" fontId="2" fillId="3" borderId="173" xfId="1" applyNumberFormat="1" applyFont="1" applyFill="1" applyBorder="1" applyAlignment="1">
      <alignment horizontal="left" vertical="center"/>
    </xf>
    <xf numFmtId="0" fontId="5" fillId="9" borderId="203" xfId="1" applyFont="1" applyFill="1" applyBorder="1" applyAlignment="1">
      <alignment vertical="center" wrapText="1"/>
    </xf>
    <xf numFmtId="0" fontId="5" fillId="9" borderId="183" xfId="1" applyFont="1" applyFill="1" applyBorder="1" applyAlignment="1">
      <alignment vertical="center"/>
    </xf>
    <xf numFmtId="0" fontId="2" fillId="9" borderId="204" xfId="1" applyFont="1" applyFill="1" applyBorder="1" applyAlignment="1">
      <alignment horizontal="center" vertical="center"/>
    </xf>
    <xf numFmtId="0" fontId="5" fillId="9" borderId="205" xfId="1" applyFont="1" applyFill="1" applyBorder="1" applyAlignment="1">
      <alignment vertical="center"/>
    </xf>
    <xf numFmtId="0" fontId="5" fillId="9" borderId="206" xfId="1" applyFont="1" applyFill="1" applyBorder="1" applyAlignment="1">
      <alignment vertical="center"/>
    </xf>
    <xf numFmtId="0" fontId="2" fillId="40" borderId="0" xfId="1" applyFont="1" applyFill="1"/>
    <xf numFmtId="0" fontId="52" fillId="12" borderId="0" xfId="0" applyFont="1" applyFill="1" applyAlignment="1">
      <alignment horizontal="left" wrapText="1"/>
    </xf>
    <xf numFmtId="0" fontId="2" fillId="3" borderId="25" xfId="1" applyFont="1" applyFill="1" applyBorder="1"/>
    <xf numFmtId="0" fontId="2" fillId="3" borderId="26" xfId="1" applyFont="1" applyFill="1" applyBorder="1"/>
    <xf numFmtId="0" fontId="2" fillId="3" borderId="14" xfId="1" applyFont="1" applyFill="1" applyBorder="1"/>
    <xf numFmtId="0" fontId="2" fillId="3" borderId="167" xfId="1" applyFont="1" applyFill="1" applyBorder="1"/>
    <xf numFmtId="0" fontId="2" fillId="3" borderId="15" xfId="1" applyFont="1" applyFill="1" applyBorder="1"/>
    <xf numFmtId="0" fontId="50" fillId="42" borderId="34" xfId="0" applyFont="1" applyFill="1" applyBorder="1"/>
    <xf numFmtId="0" fontId="50" fillId="42" borderId="180" xfId="0" applyFont="1" applyFill="1" applyBorder="1"/>
    <xf numFmtId="0" fontId="51" fillId="42" borderId="34" xfId="0" applyFont="1" applyFill="1" applyBorder="1"/>
    <xf numFmtId="0" fontId="51" fillId="42" borderId="180" xfId="0" applyFont="1" applyFill="1" applyBorder="1"/>
    <xf numFmtId="0" fontId="58" fillId="42" borderId="33" xfId="0" applyFont="1" applyFill="1" applyBorder="1"/>
    <xf numFmtId="0" fontId="2" fillId="12" borderId="0" xfId="1" applyFont="1" applyFill="1"/>
    <xf numFmtId="43" fontId="1" fillId="12" borderId="0" xfId="1" applyNumberFormat="1" applyFill="1"/>
    <xf numFmtId="173" fontId="5" fillId="47" borderId="187" xfId="1" applyNumberFormat="1" applyFont="1" applyFill="1" applyBorder="1" applyAlignment="1">
      <alignment horizontal="left" vertical="center"/>
    </xf>
    <xf numFmtId="171" fontId="5" fillId="47" borderId="195" xfId="1" applyNumberFormat="1" applyFont="1" applyFill="1" applyBorder="1" applyAlignment="1">
      <alignment horizontal="left" vertical="center"/>
    </xf>
    <xf numFmtId="0" fontId="0" fillId="12" borderId="0" xfId="0" applyFill="1" applyAlignment="1">
      <alignment vertical="center"/>
    </xf>
    <xf numFmtId="0" fontId="2" fillId="39" borderId="181" xfId="0" applyFont="1" applyFill="1" applyBorder="1" applyAlignment="1">
      <alignment vertical="center"/>
    </xf>
    <xf numFmtId="164" fontId="59" fillId="46" borderId="143" xfId="1" applyNumberFormat="1" applyFont="1" applyFill="1" applyBorder="1" applyAlignment="1">
      <alignment horizontal="center" vertical="center"/>
    </xf>
    <xf numFmtId="164" fontId="59" fillId="46" borderId="167" xfId="1" applyNumberFormat="1" applyFont="1" applyFill="1" applyBorder="1" applyAlignment="1">
      <alignment horizontal="center" vertical="center"/>
    </xf>
    <xf numFmtId="0" fontId="45" fillId="0" borderId="0" xfId="1" applyFont="1"/>
    <xf numFmtId="0" fontId="45" fillId="0" borderId="0" xfId="1" applyFont="1" applyAlignment="1">
      <alignment horizontal="left"/>
    </xf>
    <xf numFmtId="0" fontId="63" fillId="62" borderId="213" xfId="0" applyFont="1" applyFill="1" applyBorder="1" applyAlignment="1">
      <alignment horizontal="left" vertical="center" wrapText="1"/>
    </xf>
    <xf numFmtId="0" fontId="45" fillId="0" borderId="213" xfId="0" applyFont="1" applyBorder="1" applyAlignment="1">
      <alignment horizontal="left"/>
    </xf>
    <xf numFmtId="0" fontId="45" fillId="0" borderId="213" xfId="0" applyFont="1" applyBorder="1" applyAlignment="1">
      <alignment wrapText="1"/>
    </xf>
    <xf numFmtId="0" fontId="45" fillId="0" borderId="213" xfId="0" applyFont="1" applyBorder="1" applyAlignment="1">
      <alignment horizontal="left" wrapText="1"/>
    </xf>
    <xf numFmtId="0" fontId="45" fillId="3" borderId="213" xfId="1" applyFont="1" applyFill="1" applyBorder="1" applyAlignment="1">
      <alignment horizontal="left"/>
    </xf>
    <xf numFmtId="0" fontId="45" fillId="0" borderId="0" xfId="0" applyFont="1" applyAlignment="1">
      <alignment horizontal="center"/>
    </xf>
    <xf numFmtId="0" fontId="45" fillId="0" borderId="0" xfId="0" applyFont="1" applyAlignment="1">
      <alignment horizontal="left"/>
    </xf>
    <xf numFmtId="0" fontId="2" fillId="15" borderId="52" xfId="1" applyFont="1" applyFill="1" applyBorder="1" applyAlignment="1">
      <alignment horizontal="center" vertical="center" wrapText="1"/>
    </xf>
    <xf numFmtId="0" fontId="2" fillId="15" borderId="55" xfId="1" applyFont="1" applyFill="1" applyBorder="1" applyAlignment="1">
      <alignment horizontal="center" vertical="center" wrapText="1"/>
    </xf>
    <xf numFmtId="0" fontId="45" fillId="0" borderId="0" xfId="6"/>
    <xf numFmtId="0" fontId="45" fillId="0" borderId="25" xfId="6" applyBorder="1"/>
    <xf numFmtId="0" fontId="45" fillId="0" borderId="0" xfId="6" applyAlignment="1">
      <alignment vertical="center"/>
    </xf>
    <xf numFmtId="0" fontId="45" fillId="0" borderId="15" xfId="6" applyBorder="1"/>
    <xf numFmtId="0" fontId="45" fillId="0" borderId="167" xfId="6" applyBorder="1"/>
    <xf numFmtId="0" fontId="45" fillId="0" borderId="14" xfId="6" applyBorder="1"/>
    <xf numFmtId="0" fontId="45" fillId="0" borderId="26" xfId="6" applyBorder="1"/>
    <xf numFmtId="0" fontId="69" fillId="0" borderId="0" xfId="6" applyFont="1"/>
    <xf numFmtId="0" fontId="45" fillId="0" borderId="13" xfId="6" applyBorder="1"/>
    <xf numFmtId="0" fontId="45" fillId="0" borderId="143" xfId="6" applyBorder="1"/>
    <xf numFmtId="0" fontId="45" fillId="0" borderId="12" xfId="6" applyBorder="1"/>
    <xf numFmtId="3" fontId="47" fillId="64" borderId="251" xfId="6" applyNumberFormat="1" applyFont="1" applyFill="1" applyBorder="1" applyAlignment="1">
      <alignment vertical="center"/>
    </xf>
    <xf numFmtId="0" fontId="47" fillId="24" borderId="215" xfId="14" applyFill="1" applyBorder="1" applyAlignment="1">
      <alignment horizontal="left" vertical="center"/>
    </xf>
    <xf numFmtId="0" fontId="66" fillId="24" borderId="216" xfId="15" applyFont="1" applyFill="1" applyBorder="1" applyAlignment="1">
      <alignment vertical="center"/>
    </xf>
    <xf numFmtId="0" fontId="47" fillId="24" borderId="253" xfId="16" applyFill="1" applyBorder="1" applyAlignment="1">
      <alignment horizontal="left" vertical="center"/>
    </xf>
    <xf numFmtId="0" fontId="45" fillId="24" borderId="254" xfId="6" applyFill="1" applyBorder="1"/>
    <xf numFmtId="0" fontId="45" fillId="24" borderId="255" xfId="6" applyFill="1" applyBorder="1"/>
    <xf numFmtId="0" fontId="45" fillId="24" borderId="256" xfId="6" applyFill="1" applyBorder="1"/>
    <xf numFmtId="3" fontId="47" fillId="64" borderId="257" xfId="6" applyNumberFormat="1" applyFont="1" applyFill="1" applyBorder="1" applyAlignment="1">
      <alignment vertical="center"/>
    </xf>
    <xf numFmtId="0" fontId="66" fillId="24" borderId="218" xfId="14" applyFont="1" applyFill="1" applyBorder="1" applyAlignment="1">
      <alignment horizontal="left" vertical="center"/>
    </xf>
    <xf numFmtId="0" fontId="66" fillId="24" borderId="221" xfId="15" applyFont="1" applyFill="1" applyBorder="1" applyAlignment="1">
      <alignment vertical="center"/>
    </xf>
    <xf numFmtId="0" fontId="47" fillId="24" borderId="258" xfId="16" applyFill="1" applyBorder="1" applyAlignment="1">
      <alignment horizontal="left" vertical="center"/>
    </xf>
    <xf numFmtId="0" fontId="45" fillId="24" borderId="259" xfId="6" applyFill="1" applyBorder="1"/>
    <xf numFmtId="0" fontId="45" fillId="24" borderId="260" xfId="6" applyFill="1" applyBorder="1"/>
    <xf numFmtId="0" fontId="45" fillId="24" borderId="261" xfId="6" applyFill="1" applyBorder="1"/>
    <xf numFmtId="3" fontId="47" fillId="64" borderId="262" xfId="6" applyNumberFormat="1" applyFont="1" applyFill="1" applyBorder="1" applyAlignment="1">
      <alignment vertical="center"/>
    </xf>
    <xf numFmtId="0" fontId="66" fillId="24" borderId="222" xfId="14" applyFont="1" applyFill="1" applyBorder="1" applyAlignment="1">
      <alignment horizontal="left" vertical="center"/>
    </xf>
    <xf numFmtId="0" fontId="66" fillId="24" borderId="223" xfId="15" applyFont="1" applyFill="1" applyBorder="1" applyAlignment="1">
      <alignment vertical="center"/>
    </xf>
    <xf numFmtId="3" fontId="47" fillId="64" borderId="263" xfId="6" applyNumberFormat="1" applyFont="1" applyFill="1" applyBorder="1" applyAlignment="1">
      <alignment vertical="center"/>
    </xf>
    <xf numFmtId="0" fontId="66" fillId="24" borderId="224" xfId="14" applyFont="1" applyFill="1" applyBorder="1" applyAlignment="1">
      <alignment horizontal="left" vertical="center"/>
    </xf>
    <xf numFmtId="0" fontId="66" fillId="24" borderId="225" xfId="15" applyFont="1" applyFill="1" applyBorder="1" applyAlignment="1">
      <alignment vertical="center"/>
    </xf>
    <xf numFmtId="3" fontId="47" fillId="64" borderId="264" xfId="6" applyNumberFormat="1" applyFont="1" applyFill="1" applyBorder="1" applyAlignment="1">
      <alignment vertical="center"/>
    </xf>
    <xf numFmtId="0" fontId="66" fillId="24" borderId="226" xfId="14" applyFont="1" applyFill="1" applyBorder="1" applyAlignment="1">
      <alignment horizontal="left" vertical="center"/>
    </xf>
    <xf numFmtId="0" fontId="66" fillId="24" borderId="229" xfId="15" applyFont="1" applyFill="1" applyBorder="1" applyAlignment="1">
      <alignment vertical="center"/>
    </xf>
    <xf numFmtId="0" fontId="47" fillId="24" borderId="265" xfId="16" applyFill="1" applyBorder="1" applyAlignment="1">
      <alignment horizontal="left" vertical="center"/>
    </xf>
    <xf numFmtId="3" fontId="47" fillId="64" borderId="266" xfId="6" applyNumberFormat="1" applyFont="1" applyFill="1" applyBorder="1" applyAlignment="1">
      <alignment vertical="center"/>
    </xf>
    <xf numFmtId="0" fontId="66" fillId="24" borderId="230" xfId="14" applyFont="1" applyFill="1" applyBorder="1" applyAlignment="1">
      <alignment horizontal="left" vertical="center"/>
    </xf>
    <xf numFmtId="0" fontId="66" fillId="24" borderId="231" xfId="15" applyFont="1" applyFill="1" applyBorder="1" applyAlignment="1">
      <alignment vertical="center"/>
    </xf>
    <xf numFmtId="0" fontId="66" fillId="24" borderId="215" xfId="14" applyFont="1" applyFill="1" applyBorder="1" applyAlignment="1">
      <alignment horizontal="left" vertical="center"/>
    </xf>
    <xf numFmtId="0" fontId="66" fillId="24" borderId="232" xfId="14" applyFont="1" applyFill="1" applyBorder="1" applyAlignment="1">
      <alignment horizontal="left" vertical="center"/>
    </xf>
    <xf numFmtId="0" fontId="66" fillId="24" borderId="233" xfId="15" applyFont="1" applyFill="1" applyBorder="1" applyAlignment="1">
      <alignment vertical="center"/>
    </xf>
    <xf numFmtId="0" fontId="67" fillId="24" borderId="259" xfId="15" applyFont="1" applyFill="1" applyBorder="1"/>
    <xf numFmtId="0" fontId="45" fillId="24" borderId="260" xfId="16" applyFont="1" applyFill="1" applyBorder="1"/>
    <xf numFmtId="0" fontId="45" fillId="24" borderId="261" xfId="16" applyFont="1" applyFill="1" applyBorder="1" applyAlignment="1">
      <alignment horizontal="left"/>
    </xf>
    <xf numFmtId="0" fontId="45" fillId="0" borderId="0" xfId="6" applyAlignment="1">
      <alignment horizontal="left"/>
    </xf>
    <xf numFmtId="0" fontId="45" fillId="0" borderId="0" xfId="6" applyAlignment="1">
      <alignment horizontal="left" indent="1"/>
    </xf>
    <xf numFmtId="0" fontId="45" fillId="0" borderId="267" xfId="6" applyBorder="1"/>
    <xf numFmtId="0" fontId="66" fillId="24" borderId="234" xfId="14" applyFont="1" applyFill="1" applyBorder="1" applyAlignment="1">
      <alignment horizontal="left" vertical="center"/>
    </xf>
    <xf numFmtId="0" fontId="66" fillId="24" borderId="235" xfId="15" applyFont="1" applyFill="1" applyBorder="1" applyAlignment="1">
      <alignment vertical="center"/>
    </xf>
    <xf numFmtId="0" fontId="67" fillId="24" borderId="268" xfId="15" applyFont="1" applyFill="1" applyBorder="1"/>
    <xf numFmtId="0" fontId="45" fillId="24" borderId="269" xfId="16" applyFont="1" applyFill="1" applyBorder="1"/>
    <xf numFmtId="0" fontId="45" fillId="24" borderId="270" xfId="16" applyFont="1" applyFill="1" applyBorder="1" applyAlignment="1">
      <alignment horizontal="left"/>
    </xf>
    <xf numFmtId="0" fontId="66" fillId="24" borderId="236" xfId="14" applyFont="1" applyFill="1" applyBorder="1" applyAlignment="1">
      <alignment horizontal="left" vertical="center"/>
    </xf>
    <xf numFmtId="0" fontId="66" fillId="24" borderId="237" xfId="15" applyFont="1" applyFill="1" applyBorder="1" applyAlignment="1">
      <alignment vertical="center"/>
    </xf>
    <xf numFmtId="3" fontId="47" fillId="64" borderId="271" xfId="6" applyNumberFormat="1" applyFont="1" applyFill="1" applyBorder="1" applyAlignment="1">
      <alignment vertical="center"/>
    </xf>
    <xf numFmtId="0" fontId="47" fillId="24" borderId="272" xfId="16" applyFill="1" applyBorder="1" applyAlignment="1">
      <alignment horizontal="left" vertical="center"/>
    </xf>
    <xf numFmtId="0" fontId="66" fillId="24" borderId="238" xfId="14" applyFont="1" applyFill="1" applyBorder="1" applyAlignment="1">
      <alignment horizontal="left" vertical="center"/>
    </xf>
    <xf numFmtId="0" fontId="66" fillId="24" borderId="239" xfId="15" applyFont="1" applyFill="1" applyBorder="1" applyAlignment="1">
      <alignment vertical="center"/>
    </xf>
    <xf numFmtId="0" fontId="47" fillId="24" borderId="273" xfId="16" applyFill="1" applyBorder="1" applyAlignment="1">
      <alignment horizontal="left" vertical="center"/>
    </xf>
    <xf numFmtId="0" fontId="66" fillId="24" borderId="240" xfId="14" applyFont="1" applyFill="1" applyBorder="1" applyAlignment="1">
      <alignment horizontal="left" vertical="center"/>
    </xf>
    <xf numFmtId="0" fontId="66" fillId="24" borderId="242" xfId="15" applyFont="1" applyFill="1" applyBorder="1" applyAlignment="1">
      <alignment vertical="center"/>
    </xf>
    <xf numFmtId="0" fontId="47" fillId="24" borderId="274" xfId="16" applyFill="1" applyBorder="1" applyAlignment="1">
      <alignment horizontal="left" vertical="center"/>
    </xf>
    <xf numFmtId="3" fontId="47" fillId="64" borderId="275" xfId="6" applyNumberFormat="1" applyFont="1" applyFill="1" applyBorder="1" applyAlignment="1">
      <alignment vertical="center"/>
    </xf>
    <xf numFmtId="0" fontId="66" fillId="24" borderId="243" xfId="14" applyFont="1" applyFill="1" applyBorder="1" applyAlignment="1">
      <alignment horizontal="left" vertical="center"/>
    </xf>
    <xf numFmtId="0" fontId="66" fillId="24" borderId="244" xfId="15" applyFont="1" applyFill="1" applyBorder="1" applyAlignment="1">
      <alignment vertical="center"/>
    </xf>
    <xf numFmtId="0" fontId="47" fillId="24" borderId="276" xfId="16" applyFill="1" applyBorder="1" applyAlignment="1">
      <alignment horizontal="left" vertical="center"/>
    </xf>
    <xf numFmtId="0" fontId="66" fillId="24" borderId="219" xfId="14" applyFont="1" applyFill="1" applyBorder="1" applyAlignment="1">
      <alignment horizontal="left" vertical="center"/>
    </xf>
    <xf numFmtId="0" fontId="66" fillId="24" borderId="220" xfId="15" applyFont="1" applyFill="1" applyBorder="1" applyAlignment="1">
      <alignment vertical="center"/>
    </xf>
    <xf numFmtId="0" fontId="66" fillId="24" borderId="227" xfId="14" applyFont="1" applyFill="1" applyBorder="1" applyAlignment="1">
      <alignment horizontal="left" vertical="center"/>
    </xf>
    <xf numFmtId="0" fontId="66" fillId="24" borderId="228" xfId="15" applyFont="1" applyFill="1" applyBorder="1" applyAlignment="1">
      <alignment vertical="center"/>
    </xf>
    <xf numFmtId="0" fontId="45" fillId="0" borderId="267" xfId="6" applyBorder="1" applyAlignment="1">
      <alignment horizontal="left" indent="1"/>
    </xf>
    <xf numFmtId="0" fontId="66" fillId="24" borderId="258" xfId="16" applyFont="1" applyFill="1" applyBorder="1" applyAlignment="1">
      <alignment horizontal="left" vertical="center"/>
    </xf>
    <xf numFmtId="0" fontId="66" fillId="24" borderId="265" xfId="16" applyFont="1" applyFill="1" applyBorder="1" applyAlignment="1">
      <alignment horizontal="left" vertical="center"/>
    </xf>
    <xf numFmtId="0" fontId="66" fillId="24" borderId="253" xfId="16" applyFont="1" applyFill="1" applyBorder="1" applyAlignment="1">
      <alignment horizontal="left" vertical="center"/>
    </xf>
    <xf numFmtId="0" fontId="66" fillId="24" borderId="219" xfId="17" applyFont="1" applyFill="1" applyBorder="1" applyAlignment="1">
      <alignment horizontal="left" vertical="center"/>
    </xf>
    <xf numFmtId="0" fontId="67" fillId="0" borderId="213" xfId="6" applyFont="1" applyBorder="1"/>
    <xf numFmtId="0" fontId="67" fillId="0" borderId="213" xfId="6" applyFont="1" applyBorder="1" applyAlignment="1">
      <alignment horizontal="left" indent="1"/>
    </xf>
    <xf numFmtId="0" fontId="67" fillId="0" borderId="213" xfId="6" applyFont="1" applyBorder="1" applyAlignment="1">
      <alignment horizontal="left"/>
    </xf>
    <xf numFmtId="0" fontId="66" fillId="24" borderId="245" xfId="14" applyFont="1" applyFill="1" applyBorder="1" applyAlignment="1">
      <alignment horizontal="left" vertical="center"/>
    </xf>
    <xf numFmtId="0" fontId="66" fillId="24" borderId="246" xfId="15" applyFont="1" applyFill="1" applyBorder="1" applyAlignment="1">
      <alignment vertical="center"/>
    </xf>
    <xf numFmtId="0" fontId="66" fillId="24" borderId="247" xfId="14" applyFont="1" applyFill="1" applyBorder="1" applyAlignment="1">
      <alignment horizontal="left" vertical="center"/>
    </xf>
    <xf numFmtId="0" fontId="66" fillId="24" borderId="248" xfId="15" applyFont="1" applyFill="1" applyBorder="1" applyAlignment="1">
      <alignment vertical="center"/>
    </xf>
    <xf numFmtId="0" fontId="66" fillId="24" borderId="214" xfId="16" applyFont="1" applyFill="1" applyBorder="1" applyAlignment="1">
      <alignment horizontal="left" vertical="center"/>
    </xf>
    <xf numFmtId="0" fontId="47" fillId="24" borderId="214" xfId="16" applyFill="1" applyBorder="1" applyAlignment="1">
      <alignment horizontal="left" vertical="center"/>
    </xf>
    <xf numFmtId="0" fontId="45" fillId="0" borderId="0" xfId="6" applyAlignment="1">
      <alignment horizontal="center" vertical="center"/>
    </xf>
    <xf numFmtId="0" fontId="45" fillId="0" borderId="259" xfId="6" applyBorder="1"/>
    <xf numFmtId="0" fontId="45" fillId="0" borderId="260" xfId="6" applyBorder="1"/>
    <xf numFmtId="0" fontId="45" fillId="0" borderId="261" xfId="6" applyBorder="1"/>
    <xf numFmtId="0" fontId="45" fillId="68" borderId="277" xfId="6" applyFill="1" applyBorder="1"/>
    <xf numFmtId="0" fontId="45" fillId="68" borderId="278" xfId="6" applyFill="1" applyBorder="1"/>
    <xf numFmtId="0" fontId="45" fillId="69" borderId="277" xfId="6" applyFill="1" applyBorder="1"/>
    <xf numFmtId="0" fontId="45" fillId="69" borderId="278" xfId="6" applyFill="1" applyBorder="1"/>
    <xf numFmtId="0" fontId="45" fillId="0" borderId="25" xfId="6" applyBorder="1" applyAlignment="1">
      <alignment vertical="center"/>
    </xf>
    <xf numFmtId="0" fontId="45" fillId="0" borderId="254" xfId="6" applyBorder="1"/>
    <xf numFmtId="0" fontId="45" fillId="0" borderId="256" xfId="6" applyBorder="1"/>
    <xf numFmtId="3" fontId="47" fillId="64" borderId="279" xfId="6" applyNumberFormat="1" applyFont="1" applyFill="1" applyBorder="1" applyAlignment="1">
      <alignment vertical="center"/>
    </xf>
    <xf numFmtId="0" fontId="45" fillId="0" borderId="280" xfId="6" applyBorder="1"/>
    <xf numFmtId="0" fontId="45" fillId="0" borderId="217" xfId="6" applyBorder="1"/>
    <xf numFmtId="10" fontId="0" fillId="65" borderId="213" xfId="13" applyNumberFormat="1" applyFont="1" applyFill="1" applyBorder="1"/>
    <xf numFmtId="10" fontId="0" fillId="0" borderId="213" xfId="13" applyNumberFormat="1" applyFont="1" applyBorder="1"/>
    <xf numFmtId="10" fontId="66" fillId="0" borderId="213" xfId="13" applyNumberFormat="1" applyFont="1" applyBorder="1" applyAlignment="1">
      <alignment vertical="center"/>
    </xf>
    <xf numFmtId="0" fontId="64" fillId="0" borderId="213" xfId="6" applyFont="1" applyBorder="1" applyAlignment="1">
      <alignment horizontal="center" wrapText="1"/>
    </xf>
    <xf numFmtId="0" fontId="69" fillId="0" borderId="213" xfId="6" applyFont="1" applyBorder="1" applyAlignment="1">
      <alignment horizontal="center"/>
    </xf>
    <xf numFmtId="0" fontId="45" fillId="66" borderId="277" xfId="6" applyFill="1" applyBorder="1"/>
    <xf numFmtId="0" fontId="45" fillId="66" borderId="278" xfId="6" applyFill="1" applyBorder="1"/>
    <xf numFmtId="3" fontId="47" fillId="64" borderId="281" xfId="6" applyNumberFormat="1" applyFont="1" applyFill="1" applyBorder="1" applyAlignment="1">
      <alignment vertical="center"/>
    </xf>
    <xf numFmtId="0" fontId="45" fillId="0" borderId="0" xfId="6" pivotButton="1"/>
    <xf numFmtId="10" fontId="74" fillId="65" borderId="213" xfId="13" applyNumberFormat="1" applyFont="1" applyFill="1" applyBorder="1"/>
    <xf numFmtId="10" fontId="66" fillId="0" borderId="213" xfId="13" applyNumberFormat="1" applyFont="1" applyBorder="1"/>
    <xf numFmtId="0" fontId="45" fillId="66" borderId="282" xfId="6" applyFill="1" applyBorder="1"/>
    <xf numFmtId="0" fontId="45" fillId="66" borderId="283" xfId="6" applyFill="1" applyBorder="1"/>
    <xf numFmtId="0" fontId="67" fillId="24" borderId="284" xfId="15" applyFont="1" applyFill="1" applyBorder="1"/>
    <xf numFmtId="0" fontId="45" fillId="24" borderId="285" xfId="16" applyFont="1" applyFill="1" applyBorder="1"/>
    <xf numFmtId="0" fontId="45" fillId="24" borderId="286" xfId="16" applyFont="1" applyFill="1" applyBorder="1" applyAlignment="1">
      <alignment horizontal="left"/>
    </xf>
    <xf numFmtId="0" fontId="71" fillId="63" borderId="215" xfId="17" applyFont="1" applyFill="1" applyBorder="1" applyAlignment="1">
      <alignment horizontal="left" vertical="center"/>
    </xf>
    <xf numFmtId="0" fontId="70" fillId="63" borderId="216" xfId="15" applyFont="1" applyFill="1" applyBorder="1" applyAlignment="1">
      <alignment horizontal="left" vertical="center"/>
    </xf>
    <xf numFmtId="0" fontId="70" fillId="63" borderId="250" xfId="16" applyFont="1" applyFill="1" applyBorder="1" applyAlignment="1">
      <alignment horizontal="left" vertical="center"/>
    </xf>
    <xf numFmtId="0" fontId="45" fillId="0" borderId="288" xfId="6" applyBorder="1"/>
    <xf numFmtId="0" fontId="69" fillId="0" borderId="259" xfId="6" applyFont="1" applyBorder="1" applyAlignment="1">
      <alignment horizontal="center" vertical="center" wrapText="1"/>
    </xf>
    <xf numFmtId="0" fontId="69" fillId="0" borderId="260" xfId="6" applyFont="1" applyBorder="1" applyAlignment="1">
      <alignment wrapText="1"/>
    </xf>
    <xf numFmtId="0" fontId="69" fillId="0" borderId="261" xfId="6" applyFont="1" applyBorder="1" applyAlignment="1">
      <alignment horizontal="center" vertical="center" wrapText="1"/>
    </xf>
    <xf numFmtId="0" fontId="69" fillId="0" borderId="259" xfId="6" applyFont="1" applyBorder="1" applyAlignment="1">
      <alignment horizontal="center" vertical="center"/>
    </xf>
    <xf numFmtId="0" fontId="69" fillId="0" borderId="261" xfId="6" applyFont="1" applyBorder="1" applyAlignment="1">
      <alignment horizontal="center" vertical="center"/>
    </xf>
    <xf numFmtId="0" fontId="73" fillId="70" borderId="289" xfId="6" applyFont="1" applyFill="1" applyBorder="1"/>
    <xf numFmtId="0" fontId="73" fillId="70" borderId="0" xfId="6" applyFont="1" applyFill="1"/>
    <xf numFmtId="0" fontId="67" fillId="63" borderId="213" xfId="15" applyFont="1" applyFill="1" applyBorder="1"/>
    <xf numFmtId="0" fontId="45" fillId="63" borderId="213" xfId="16" applyFont="1" applyFill="1" applyBorder="1" applyAlignment="1">
      <alignment horizontal="center"/>
    </xf>
    <xf numFmtId="0" fontId="45" fillId="63" borderId="213" xfId="16" applyFont="1" applyFill="1" applyBorder="1" applyAlignment="1">
      <alignment horizontal="left"/>
    </xf>
    <xf numFmtId="0" fontId="45" fillId="0" borderId="213" xfId="6" applyBorder="1"/>
    <xf numFmtId="164" fontId="2" fillId="3" borderId="0" xfId="1" applyNumberFormat="1" applyFont="1" applyFill="1" applyAlignment="1">
      <alignment horizontal="left" wrapText="1"/>
    </xf>
    <xf numFmtId="0" fontId="1" fillId="12" borderId="0" xfId="1" applyFill="1" applyAlignment="1">
      <alignment wrapText="1"/>
    </xf>
    <xf numFmtId="0" fontId="0" fillId="12" borderId="34" xfId="0" applyFill="1" applyBorder="1"/>
    <xf numFmtId="0" fontId="1" fillId="0" borderId="0" xfId="1" applyAlignment="1">
      <alignment horizontal="left"/>
    </xf>
    <xf numFmtId="0" fontId="5" fillId="13" borderId="66" xfId="1" applyFont="1" applyFill="1" applyBorder="1" applyAlignment="1">
      <alignment horizontal="left" vertical="top" wrapText="1"/>
    </xf>
    <xf numFmtId="0" fontId="2" fillId="39" borderId="299" xfId="0" applyFont="1" applyFill="1" applyBorder="1" applyAlignment="1">
      <alignment vertical="center"/>
    </xf>
    <xf numFmtId="0" fontId="5" fillId="39" borderId="297" xfId="0" applyFont="1" applyFill="1" applyBorder="1" applyAlignment="1">
      <alignment horizontal="center" vertical="center"/>
    </xf>
    <xf numFmtId="0" fontId="5" fillId="39" borderId="298" xfId="0" applyFont="1" applyFill="1" applyBorder="1" applyAlignment="1">
      <alignment horizontal="center" vertical="center"/>
    </xf>
    <xf numFmtId="0" fontId="5" fillId="55" borderId="300" xfId="0" applyFont="1" applyFill="1" applyBorder="1" applyAlignment="1">
      <alignment horizontal="left" vertical="center" wrapText="1"/>
    </xf>
    <xf numFmtId="43" fontId="2" fillId="55" borderId="301" xfId="11" applyFont="1" applyFill="1" applyBorder="1" applyAlignment="1">
      <alignment horizontal="right" vertical="center"/>
    </xf>
    <xf numFmtId="43" fontId="2" fillId="55" borderId="302" xfId="11" applyFont="1" applyFill="1" applyBorder="1" applyAlignment="1">
      <alignment horizontal="right" vertical="center"/>
    </xf>
    <xf numFmtId="0" fontId="5" fillId="52" borderId="303" xfId="0" applyFont="1" applyFill="1" applyBorder="1" applyAlignment="1">
      <alignment horizontal="left" vertical="center" wrapText="1"/>
    </xf>
    <xf numFmtId="43" fontId="2" fillId="52" borderId="304" xfId="11" applyFont="1" applyFill="1" applyBorder="1" applyAlignment="1">
      <alignment horizontal="right" vertical="center"/>
    </xf>
    <xf numFmtId="43" fontId="2" fillId="52" borderId="305" xfId="11" applyFont="1" applyFill="1" applyBorder="1" applyAlignment="1">
      <alignment horizontal="right" vertical="center"/>
    </xf>
    <xf numFmtId="0" fontId="5" fillId="55" borderId="310" xfId="0" applyFont="1" applyFill="1" applyBorder="1" applyAlignment="1">
      <alignment horizontal="left" vertical="center" wrapText="1"/>
    </xf>
    <xf numFmtId="43" fontId="2" fillId="55" borderId="311" xfId="11" applyFont="1" applyFill="1" applyBorder="1" applyAlignment="1">
      <alignment horizontal="right" vertical="center"/>
    </xf>
    <xf numFmtId="43" fontId="2" fillId="55" borderId="312" xfId="11" applyFont="1" applyFill="1" applyBorder="1" applyAlignment="1">
      <alignment horizontal="right" vertical="center"/>
    </xf>
    <xf numFmtId="0" fontId="5" fillId="50" borderId="313" xfId="0" applyFont="1" applyFill="1" applyBorder="1" applyAlignment="1">
      <alignment horizontal="left" vertical="center" wrapText="1"/>
    </xf>
    <xf numFmtId="0" fontId="5" fillId="53" borderId="307" xfId="0" applyFont="1" applyFill="1" applyBorder="1" applyAlignment="1">
      <alignment horizontal="left" vertical="center" wrapText="1"/>
    </xf>
    <xf numFmtId="0" fontId="5" fillId="54" borderId="300" xfId="0" applyFont="1" applyFill="1" applyBorder="1" applyAlignment="1">
      <alignment horizontal="left" vertical="center" wrapText="1"/>
    </xf>
    <xf numFmtId="43" fontId="2" fillId="54" borderId="301" xfId="11" applyFont="1" applyFill="1" applyBorder="1" applyAlignment="1">
      <alignment horizontal="right" vertical="center"/>
    </xf>
    <xf numFmtId="43" fontId="2" fillId="54" borderId="302" xfId="11" applyFont="1" applyFill="1" applyBorder="1" applyAlignment="1">
      <alignment horizontal="right" vertical="center"/>
    </xf>
    <xf numFmtId="0" fontId="5" fillId="51" borderId="303" xfId="0" applyFont="1" applyFill="1" applyBorder="1" applyAlignment="1">
      <alignment horizontal="left" vertical="center" wrapText="1"/>
    </xf>
    <xf numFmtId="43" fontId="2" fillId="51" borderId="304" xfId="11" applyFont="1" applyFill="1" applyBorder="1" applyAlignment="1">
      <alignment horizontal="right" vertical="center"/>
    </xf>
    <xf numFmtId="43" fontId="2" fillId="51" borderId="305" xfId="11" applyFont="1" applyFill="1" applyBorder="1" applyAlignment="1">
      <alignment horizontal="right" vertical="center"/>
    </xf>
    <xf numFmtId="0" fontId="5" fillId="54" borderId="318" xfId="0" applyFont="1" applyFill="1" applyBorder="1" applyAlignment="1">
      <alignment horizontal="left" vertical="center" wrapText="1"/>
    </xf>
    <xf numFmtId="43" fontId="2" fillId="54" borderId="319" xfId="11" applyFont="1" applyFill="1" applyBorder="1" applyAlignment="1">
      <alignment horizontal="right" vertical="center"/>
    </xf>
    <xf numFmtId="43" fontId="2" fillId="54" borderId="320" xfId="11" applyFont="1" applyFill="1" applyBorder="1" applyAlignment="1">
      <alignment horizontal="right" vertical="center"/>
    </xf>
    <xf numFmtId="0" fontId="5" fillId="54" borderId="306" xfId="0" applyFont="1" applyFill="1" applyBorder="1" applyAlignment="1">
      <alignment horizontal="left" vertical="center" wrapText="1"/>
    </xf>
    <xf numFmtId="43" fontId="2" fillId="54" borderId="316" xfId="11" applyFont="1" applyFill="1" applyBorder="1" applyAlignment="1">
      <alignment horizontal="right" vertical="center"/>
    </xf>
    <xf numFmtId="43" fontId="2" fillId="54" borderId="317" xfId="11" applyFont="1" applyFill="1" applyBorder="1" applyAlignment="1">
      <alignment horizontal="right" vertical="center"/>
    </xf>
    <xf numFmtId="0" fontId="5" fillId="51" borderId="307" xfId="0" applyFont="1" applyFill="1" applyBorder="1" applyAlignment="1">
      <alignment horizontal="left" vertical="center" wrapText="1"/>
    </xf>
    <xf numFmtId="43" fontId="2" fillId="51" borderId="308" xfId="11" applyFont="1" applyFill="1" applyBorder="1" applyAlignment="1">
      <alignment horizontal="right" vertical="center"/>
    </xf>
    <xf numFmtId="43" fontId="2" fillId="51" borderId="309" xfId="11" applyFont="1" applyFill="1" applyBorder="1" applyAlignment="1">
      <alignment horizontal="right" vertical="center"/>
    </xf>
    <xf numFmtId="0" fontId="2" fillId="0" borderId="322" xfId="1" applyFont="1" applyBorder="1" applyAlignment="1">
      <alignment horizontal="left" vertical="center"/>
    </xf>
    <xf numFmtId="0" fontId="2" fillId="14" borderId="323" xfId="1" applyFont="1" applyFill="1" applyBorder="1" applyAlignment="1">
      <alignment horizontal="left" vertical="center"/>
    </xf>
    <xf numFmtId="0" fontId="2" fillId="15" borderId="324" xfId="1" applyFont="1" applyFill="1" applyBorder="1" applyAlignment="1">
      <alignment horizontal="center" vertical="center"/>
    </xf>
    <xf numFmtId="0" fontId="2" fillId="15" borderId="325" xfId="1" applyFont="1" applyFill="1" applyBorder="1" applyAlignment="1">
      <alignment vertical="center"/>
    </xf>
    <xf numFmtId="191" fontId="2" fillId="15" borderId="326" xfId="1" applyNumberFormat="1" applyFont="1" applyFill="1" applyBorder="1" applyAlignment="1">
      <alignment horizontal="center" vertical="center"/>
    </xf>
    <xf numFmtId="191" fontId="2" fillId="15" borderId="325" xfId="1" applyNumberFormat="1" applyFont="1" applyFill="1" applyBorder="1" applyAlignment="1">
      <alignment horizontal="center" vertical="center"/>
    </xf>
    <xf numFmtId="191" fontId="2" fillId="15" borderId="327" xfId="1" applyNumberFormat="1" applyFont="1" applyFill="1" applyBorder="1" applyAlignment="1">
      <alignment horizontal="center" vertical="center"/>
    </xf>
    <xf numFmtId="167" fontId="2" fillId="15" borderId="325" xfId="1" applyNumberFormat="1" applyFont="1" applyFill="1" applyBorder="1" applyAlignment="1">
      <alignment vertical="center"/>
    </xf>
    <xf numFmtId="0" fontId="2" fillId="15" borderId="325" xfId="1" applyFont="1" applyFill="1" applyBorder="1" applyAlignment="1">
      <alignment horizontal="center" vertical="center"/>
    </xf>
    <xf numFmtId="2" fontId="12" fillId="32" borderId="327" xfId="1" applyNumberFormat="1" applyFont="1" applyFill="1" applyBorder="1" applyAlignment="1">
      <alignment horizontal="left" vertical="center"/>
    </xf>
    <xf numFmtId="0" fontId="2" fillId="0" borderId="328" xfId="1" applyFont="1" applyBorder="1" applyAlignment="1">
      <alignment horizontal="left" vertical="center"/>
    </xf>
    <xf numFmtId="0" fontId="2" fillId="14" borderId="329" xfId="1" applyFont="1" applyFill="1" applyBorder="1" applyAlignment="1">
      <alignment horizontal="left" vertical="center"/>
    </xf>
    <xf numFmtId="0" fontId="2" fillId="15" borderId="330" xfId="1" applyFont="1" applyFill="1" applyBorder="1" applyAlignment="1">
      <alignment horizontal="center" vertical="center"/>
    </xf>
    <xf numFmtId="0" fontId="2" fillId="15" borderId="331" xfId="1" applyFont="1" applyFill="1" applyBorder="1" applyAlignment="1">
      <alignment vertical="center"/>
    </xf>
    <xf numFmtId="191" fontId="2" fillId="15" borderId="328" xfId="1" applyNumberFormat="1" applyFont="1" applyFill="1" applyBorder="1" applyAlignment="1">
      <alignment horizontal="center" vertical="center"/>
    </xf>
    <xf numFmtId="191" fontId="2" fillId="15" borderId="331" xfId="1" applyNumberFormat="1" applyFont="1" applyFill="1" applyBorder="1" applyAlignment="1">
      <alignment horizontal="center" vertical="center"/>
    </xf>
    <xf numFmtId="191" fontId="2" fillId="15" borderId="332" xfId="1" applyNumberFormat="1" applyFont="1" applyFill="1" applyBorder="1" applyAlignment="1">
      <alignment horizontal="center" vertical="center"/>
    </xf>
    <xf numFmtId="0" fontId="2" fillId="15" borderId="333" xfId="1" applyFont="1" applyFill="1" applyBorder="1" applyAlignment="1">
      <alignment horizontal="center" vertical="center"/>
    </xf>
    <xf numFmtId="167" fontId="2" fillId="15" borderId="331" xfId="1" applyNumberFormat="1" applyFont="1" applyFill="1" applyBorder="1" applyAlignment="1">
      <alignment vertical="center"/>
    </xf>
    <xf numFmtId="0" fontId="2" fillId="15" borderId="331" xfId="1" applyFont="1" applyFill="1" applyBorder="1" applyAlignment="1">
      <alignment horizontal="center" vertical="center"/>
    </xf>
    <xf numFmtId="2" fontId="12" fillId="32" borderId="332" xfId="1" applyNumberFormat="1" applyFont="1" applyFill="1" applyBorder="1" applyAlignment="1">
      <alignment horizontal="left" vertical="center"/>
    </xf>
    <xf numFmtId="180" fontId="12" fillId="32" borderId="332" xfId="1" applyNumberFormat="1" applyFont="1" applyFill="1" applyBorder="1" applyAlignment="1">
      <alignment horizontal="left" vertical="center"/>
    </xf>
    <xf numFmtId="0" fontId="2" fillId="0" borderId="328" xfId="0" applyFont="1" applyBorder="1" applyAlignment="1">
      <alignment horizontal="left" vertical="center"/>
    </xf>
    <xf numFmtId="0" fontId="2" fillId="14" borderId="329" xfId="0" applyFont="1" applyFill="1" applyBorder="1" applyAlignment="1">
      <alignment horizontal="left" vertical="center"/>
    </xf>
    <xf numFmtId="0" fontId="2" fillId="15" borderId="330" xfId="0" applyFont="1" applyFill="1" applyBorder="1" applyAlignment="1">
      <alignment horizontal="center" vertical="center"/>
    </xf>
    <xf numFmtId="0" fontId="2" fillId="15" borderId="331" xfId="0" applyFont="1" applyFill="1" applyBorder="1" applyAlignment="1">
      <alignment vertical="center"/>
    </xf>
    <xf numFmtId="191" fontId="2" fillId="15" borderId="328" xfId="0" applyNumberFormat="1" applyFont="1" applyFill="1" applyBorder="1" applyAlignment="1">
      <alignment horizontal="center" vertical="center"/>
    </xf>
    <xf numFmtId="191" fontId="2" fillId="15" borderId="331" xfId="0" applyNumberFormat="1" applyFont="1" applyFill="1" applyBorder="1" applyAlignment="1">
      <alignment horizontal="center" vertical="center"/>
    </xf>
    <xf numFmtId="191" fontId="2" fillId="15" borderId="332" xfId="0" applyNumberFormat="1" applyFont="1" applyFill="1" applyBorder="1" applyAlignment="1">
      <alignment horizontal="center" vertical="center"/>
    </xf>
    <xf numFmtId="0" fontId="2" fillId="15" borderId="333" xfId="0" applyFont="1" applyFill="1" applyBorder="1" applyAlignment="1">
      <alignment horizontal="center" vertical="center"/>
    </xf>
    <xf numFmtId="167" fontId="46" fillId="15" borderId="331" xfId="8" applyNumberFormat="1" applyFill="1" applyBorder="1" applyAlignment="1">
      <alignment vertical="center"/>
    </xf>
    <xf numFmtId="0" fontId="2" fillId="15" borderId="331" xfId="0" applyFont="1" applyFill="1" applyBorder="1" applyAlignment="1">
      <alignment horizontal="center" vertical="center"/>
    </xf>
    <xf numFmtId="2" fontId="16" fillId="15" borderId="332" xfId="0" applyNumberFormat="1" applyFont="1" applyFill="1" applyBorder="1" applyAlignment="1">
      <alignment horizontal="left" vertical="center"/>
    </xf>
    <xf numFmtId="2" fontId="12" fillId="32" borderId="332" xfId="0" applyNumberFormat="1" applyFont="1" applyFill="1" applyBorder="1" applyAlignment="1">
      <alignment horizontal="left" vertical="center"/>
    </xf>
    <xf numFmtId="192" fontId="2" fillId="15" borderId="331" xfId="0" applyNumberFormat="1" applyFont="1" applyFill="1" applyBorder="1" applyAlignment="1">
      <alignment horizontal="center" vertical="center"/>
    </xf>
    <xf numFmtId="167" fontId="2" fillId="15" borderId="331" xfId="0" applyNumberFormat="1" applyFont="1" applyFill="1" applyBorder="1" applyAlignment="1">
      <alignment vertical="center"/>
    </xf>
    <xf numFmtId="2" fontId="2" fillId="15" borderId="332" xfId="0" applyNumberFormat="1" applyFont="1" applyFill="1" applyBorder="1" applyAlignment="1">
      <alignment horizontal="left" vertical="center"/>
    </xf>
    <xf numFmtId="0" fontId="2" fillId="0" borderId="334" xfId="0" applyFont="1" applyBorder="1" applyAlignment="1">
      <alignment horizontal="left" vertical="center"/>
    </xf>
    <xf numFmtId="2" fontId="12" fillId="32" borderId="335" xfId="0" applyNumberFormat="1" applyFont="1" applyFill="1" applyBorder="1" applyAlignment="1">
      <alignment horizontal="left" vertical="center"/>
    </xf>
    <xf numFmtId="2" fontId="15" fillId="15" borderId="332" xfId="0" applyNumberFormat="1" applyFont="1" applyFill="1" applyBorder="1" applyAlignment="1">
      <alignment horizontal="left" vertical="center"/>
    </xf>
    <xf numFmtId="0" fontId="2" fillId="0" borderId="336" xfId="0" applyFont="1" applyBorder="1" applyAlignment="1">
      <alignment horizontal="left" vertical="center"/>
    </xf>
    <xf numFmtId="0" fontId="2" fillId="14" borderId="337" xfId="0" applyFont="1" applyFill="1" applyBorder="1" applyAlignment="1">
      <alignment horizontal="left" vertical="center"/>
    </xf>
    <xf numFmtId="0" fontId="2" fillId="15" borderId="338" xfId="0" applyFont="1" applyFill="1" applyBorder="1" applyAlignment="1">
      <alignment horizontal="center" vertical="center"/>
    </xf>
    <xf numFmtId="0" fontId="2" fillId="15" borderId="339" xfId="0" applyFont="1" applyFill="1" applyBorder="1" applyAlignment="1">
      <alignment vertical="center"/>
    </xf>
    <xf numFmtId="191" fontId="2" fillId="15" borderId="341" xfId="0" applyNumberFormat="1" applyFont="1" applyFill="1" applyBorder="1" applyAlignment="1">
      <alignment horizontal="center" vertical="center"/>
    </xf>
    <xf numFmtId="0" fontId="2" fillId="15" borderId="342" xfId="0" applyFont="1" applyFill="1" applyBorder="1" applyAlignment="1">
      <alignment horizontal="center" vertical="center"/>
    </xf>
    <xf numFmtId="167" fontId="2" fillId="15" borderId="339" xfId="0" applyNumberFormat="1" applyFont="1" applyFill="1" applyBorder="1" applyAlignment="1">
      <alignment vertical="center"/>
    </xf>
    <xf numFmtId="0" fontId="2" fillId="15" borderId="339" xfId="0" applyFont="1" applyFill="1" applyBorder="1" applyAlignment="1">
      <alignment horizontal="center" vertical="center"/>
    </xf>
    <xf numFmtId="2" fontId="12" fillId="32" borderId="343" xfId="0" applyNumberFormat="1" applyFont="1" applyFill="1" applyBorder="1" applyAlignment="1">
      <alignment horizontal="left" vertical="center"/>
    </xf>
    <xf numFmtId="0" fontId="5" fillId="7" borderId="25" xfId="1" applyFont="1" applyFill="1" applyBorder="1" applyAlignment="1">
      <alignment horizontal="center" vertical="center" wrapText="1"/>
    </xf>
    <xf numFmtId="0" fontId="5" fillId="7" borderId="26" xfId="1" applyFont="1" applyFill="1" applyBorder="1" applyAlignment="1">
      <alignment horizontal="center" vertical="center" wrapText="1"/>
    </xf>
    <xf numFmtId="0" fontId="5" fillId="10" borderId="25" xfId="1" applyFont="1" applyFill="1" applyBorder="1"/>
    <xf numFmtId="0" fontId="30" fillId="82" borderId="127" xfId="1" applyFont="1" applyFill="1" applyBorder="1" applyAlignment="1">
      <alignment horizontal="left" vertical="top" wrapText="1"/>
    </xf>
    <xf numFmtId="0" fontId="2" fillId="83" borderId="26" xfId="1" applyFont="1" applyFill="1" applyBorder="1"/>
    <xf numFmtId="164" fontId="2" fillId="83" borderId="26" xfId="1" applyNumberFormat="1" applyFont="1" applyFill="1" applyBorder="1"/>
    <xf numFmtId="0" fontId="5" fillId="18" borderId="151" xfId="1" applyFont="1" applyFill="1" applyBorder="1" applyAlignment="1">
      <alignment horizontal="center"/>
    </xf>
    <xf numFmtId="182" fontId="2" fillId="3" borderId="155" xfId="1" applyNumberFormat="1" applyFont="1" applyFill="1" applyBorder="1" applyAlignment="1">
      <alignment horizontal="center"/>
    </xf>
    <xf numFmtId="182" fontId="2" fillId="3" borderId="160" xfId="1" applyNumberFormat="1" applyFont="1" applyFill="1" applyBorder="1" applyAlignment="1">
      <alignment horizontal="center"/>
    </xf>
    <xf numFmtId="182" fontId="16" fillId="3" borderId="155" xfId="1" applyNumberFormat="1" applyFont="1" applyFill="1" applyBorder="1" applyAlignment="1">
      <alignment horizontal="center"/>
    </xf>
    <xf numFmtId="182" fontId="16" fillId="3" borderId="160" xfId="1" applyNumberFormat="1" applyFont="1" applyFill="1" applyBorder="1" applyAlignment="1">
      <alignment horizontal="center"/>
    </xf>
    <xf numFmtId="0" fontId="2" fillId="15" borderId="132" xfId="1" applyFont="1" applyFill="1" applyBorder="1" applyAlignment="1">
      <alignment horizontal="center"/>
    </xf>
    <xf numFmtId="0" fontId="15" fillId="15" borderId="132" xfId="1" applyFont="1" applyFill="1" applyBorder="1"/>
    <xf numFmtId="167" fontId="2" fillId="15" borderId="97" xfId="1" applyNumberFormat="1" applyFont="1" applyFill="1" applyBorder="1"/>
    <xf numFmtId="167" fontId="2" fillId="15" borderId="11" xfId="1" applyNumberFormat="1" applyFont="1" applyFill="1" applyBorder="1"/>
    <xf numFmtId="167" fontId="16" fillId="15" borderId="97" xfId="1" applyNumberFormat="1" applyFont="1" applyFill="1" applyBorder="1"/>
    <xf numFmtId="0" fontId="2" fillId="15" borderId="132" xfId="1" applyFont="1" applyFill="1" applyBorder="1" applyAlignment="1">
      <alignment horizontal="left"/>
    </xf>
    <xf numFmtId="164" fontId="2" fillId="84" borderId="173" xfId="1" applyNumberFormat="1" applyFont="1" applyFill="1" applyBorder="1" applyAlignment="1">
      <alignment horizontal="left" vertical="center"/>
    </xf>
    <xf numFmtId="164" fontId="49" fillId="84" borderId="173" xfId="1" applyNumberFormat="1" applyFont="1" applyFill="1" applyBorder="1" applyAlignment="1">
      <alignment horizontal="left" vertical="center"/>
    </xf>
    <xf numFmtId="164" fontId="2" fillId="84" borderId="321" xfId="1" applyNumberFormat="1" applyFont="1" applyFill="1" applyBorder="1" applyAlignment="1">
      <alignment horizontal="left" vertical="center"/>
    </xf>
    <xf numFmtId="0" fontId="45" fillId="81" borderId="344" xfId="6" applyFill="1" applyBorder="1"/>
    <xf numFmtId="0" fontId="45" fillId="0" borderId="344" xfId="6" applyBorder="1"/>
    <xf numFmtId="0" fontId="73" fillId="70" borderId="0" xfId="6" applyFont="1" applyFill="1" applyAlignment="1">
      <alignment horizontal="center" vertical="center"/>
    </xf>
    <xf numFmtId="0" fontId="2" fillId="15" borderId="47" xfId="1" applyFont="1" applyFill="1" applyBorder="1" applyAlignment="1">
      <alignment vertical="center" wrapText="1"/>
    </xf>
    <xf numFmtId="0" fontId="2" fillId="15" borderId="52" xfId="1" applyFont="1" applyFill="1" applyBorder="1" applyAlignment="1">
      <alignment vertical="center" wrapText="1"/>
    </xf>
    <xf numFmtId="0" fontId="2" fillId="15" borderId="55" xfId="1" applyFont="1" applyFill="1" applyBorder="1" applyAlignment="1">
      <alignment vertical="center" wrapText="1"/>
    </xf>
    <xf numFmtId="0" fontId="2" fillId="3" borderId="0" xfId="1" applyFont="1" applyFill="1" applyAlignment="1">
      <alignment horizontal="center" vertical="center" wrapText="1"/>
    </xf>
    <xf numFmtId="0" fontId="26" fillId="18" borderId="151" xfId="1" applyFont="1" applyFill="1" applyBorder="1" applyAlignment="1">
      <alignment horizontal="center" wrapText="1"/>
    </xf>
    <xf numFmtId="0" fontId="26" fillId="18" borderId="154" xfId="1" applyFont="1" applyFill="1" applyBorder="1" applyAlignment="1">
      <alignment horizontal="center" wrapText="1"/>
    </xf>
    <xf numFmtId="0" fontId="1" fillId="0" borderId="0" xfId="1" applyAlignment="1">
      <alignment wrapText="1"/>
    </xf>
    <xf numFmtId="196" fontId="2" fillId="15" borderId="328" xfId="0" applyNumberFormat="1" applyFont="1" applyFill="1" applyBorder="1" applyAlignment="1">
      <alignment horizontal="center" vertical="center"/>
    </xf>
    <xf numFmtId="196" fontId="2" fillId="15" borderId="331" xfId="0" applyNumberFormat="1" applyFont="1" applyFill="1" applyBorder="1" applyAlignment="1">
      <alignment horizontal="center" vertical="center"/>
    </xf>
    <xf numFmtId="196" fontId="2" fillId="15" borderId="339" xfId="0" applyNumberFormat="1" applyFont="1" applyFill="1" applyBorder="1" applyAlignment="1">
      <alignment horizontal="center" vertical="center"/>
    </xf>
    <xf numFmtId="196" fontId="2" fillId="15" borderId="340" xfId="0" applyNumberFormat="1" applyFont="1" applyFill="1" applyBorder="1" applyAlignment="1">
      <alignment horizontal="center" vertical="center"/>
    </xf>
    <xf numFmtId="197" fontId="2" fillId="53" borderId="308" xfId="11" applyNumberFormat="1" applyFont="1" applyFill="1" applyBorder="1" applyAlignment="1">
      <alignment horizontal="right" vertical="center"/>
    </xf>
    <xf numFmtId="197" fontId="2" fillId="53" borderId="309" xfId="11" applyNumberFormat="1" applyFont="1" applyFill="1" applyBorder="1" applyAlignment="1">
      <alignment horizontal="right" vertical="center"/>
    </xf>
    <xf numFmtId="0" fontId="5" fillId="6" borderId="33" xfId="1" applyFont="1" applyFill="1" applyBorder="1" applyAlignment="1">
      <alignment horizontal="center" vertical="center" wrapText="1"/>
    </xf>
    <xf numFmtId="0" fontId="5" fillId="6" borderId="34" xfId="1" applyFont="1" applyFill="1" applyBorder="1" applyAlignment="1">
      <alignment horizontal="center" vertical="center" wrapText="1"/>
    </xf>
    <xf numFmtId="164" fontId="12" fillId="71" borderId="34" xfId="1" applyNumberFormat="1" applyFont="1" applyFill="1" applyBorder="1" applyAlignment="1">
      <alignment horizontal="left" vertical="center" wrapText="1"/>
    </xf>
    <xf numFmtId="164" fontId="12" fillId="71" borderId="348" xfId="1" applyNumberFormat="1" applyFont="1" applyFill="1" applyBorder="1" applyAlignment="1">
      <alignment horizontal="center" vertical="center" wrapText="1"/>
    </xf>
    <xf numFmtId="0" fontId="72" fillId="61" borderId="27" xfId="1" applyFont="1" applyFill="1" applyBorder="1"/>
    <xf numFmtId="164" fontId="2" fillId="80" borderId="172" xfId="1" applyNumberFormat="1" applyFont="1" applyFill="1" applyBorder="1" applyAlignment="1" applyProtection="1">
      <alignment vertical="center" wrapText="1"/>
      <protection hidden="1"/>
    </xf>
    <xf numFmtId="164" fontId="2" fillId="80" borderId="88" xfId="1" applyNumberFormat="1" applyFont="1" applyFill="1" applyBorder="1" applyAlignment="1" applyProtection="1">
      <alignment vertical="center" wrapText="1"/>
      <protection hidden="1"/>
    </xf>
    <xf numFmtId="164" fontId="2" fillId="80" borderId="189" xfId="1" applyNumberFormat="1" applyFont="1" applyFill="1" applyBorder="1" applyAlignment="1" applyProtection="1">
      <alignment vertical="center" wrapText="1"/>
      <protection hidden="1"/>
    </xf>
    <xf numFmtId="164" fontId="2" fillId="85" borderId="182" xfId="1" applyNumberFormat="1" applyFont="1" applyFill="1" applyBorder="1" applyAlignment="1" applyProtection="1">
      <alignment horizontal="left" vertical="center" wrapText="1"/>
      <protection hidden="1"/>
    </xf>
    <xf numFmtId="164" fontId="2" fillId="85" borderId="192" xfId="1" applyNumberFormat="1" applyFont="1" applyFill="1" applyBorder="1" applyAlignment="1" applyProtection="1">
      <alignment horizontal="left" vertical="center" wrapText="1"/>
      <protection hidden="1"/>
    </xf>
    <xf numFmtId="164" fontId="2" fillId="48" borderId="196" xfId="1" applyNumberFormat="1" applyFont="1" applyFill="1" applyBorder="1" applyAlignment="1" applyProtection="1">
      <alignment vertical="center"/>
      <protection hidden="1"/>
    </xf>
    <xf numFmtId="164" fontId="2" fillId="48" borderId="92" xfId="1" applyNumberFormat="1" applyFont="1" applyFill="1" applyBorder="1" applyAlignment="1" applyProtection="1">
      <alignment vertical="center"/>
      <protection hidden="1"/>
    </xf>
    <xf numFmtId="190" fontId="2" fillId="48" borderId="93" xfId="1" applyNumberFormat="1" applyFont="1" applyFill="1" applyBorder="1" applyAlignment="1" applyProtection="1">
      <alignment horizontal="left" vertical="center"/>
      <protection hidden="1"/>
    </xf>
    <xf numFmtId="188" fontId="2" fillId="48" borderId="93" xfId="1" applyNumberFormat="1" applyFont="1" applyFill="1" applyBorder="1" applyAlignment="1" applyProtection="1">
      <alignment horizontal="left" vertical="center"/>
      <protection hidden="1"/>
    </xf>
    <xf numFmtId="188" fontId="2" fillId="48" borderId="175" xfId="1" applyNumberFormat="1" applyFont="1" applyFill="1" applyBorder="1" applyAlignment="1" applyProtection="1">
      <alignment horizontal="left" vertical="center"/>
      <protection hidden="1"/>
    </xf>
    <xf numFmtId="164" fontId="2" fillId="48" borderId="197" xfId="1" applyNumberFormat="1" applyFont="1" applyFill="1" applyBorder="1" applyAlignment="1" applyProtection="1">
      <alignment vertical="center"/>
      <protection hidden="1"/>
    </xf>
    <xf numFmtId="164" fontId="2" fillId="48" borderId="193" xfId="1" applyNumberFormat="1" applyFont="1" applyFill="1" applyBorder="1" applyAlignment="1" applyProtection="1">
      <alignment vertical="center"/>
      <protection hidden="1"/>
    </xf>
    <xf numFmtId="190" fontId="2" fillId="48" borderId="191" xfId="1" applyNumberFormat="1" applyFont="1" applyFill="1" applyBorder="1" applyAlignment="1" applyProtection="1">
      <alignment horizontal="left" vertical="center"/>
      <protection hidden="1"/>
    </xf>
    <xf numFmtId="188" fontId="2" fillId="48" borderId="191" xfId="1" applyNumberFormat="1" applyFont="1" applyFill="1" applyBorder="1" applyAlignment="1" applyProtection="1">
      <alignment horizontal="left" vertical="center"/>
      <protection hidden="1"/>
    </xf>
    <xf numFmtId="188" fontId="2" fillId="48" borderId="194" xfId="1" applyNumberFormat="1" applyFont="1" applyFill="1" applyBorder="1" applyAlignment="1" applyProtection="1">
      <alignment horizontal="left" vertical="center"/>
      <protection hidden="1"/>
    </xf>
    <xf numFmtId="180" fontId="2" fillId="48" borderId="88" xfId="1" applyNumberFormat="1" applyFont="1" applyFill="1" applyBorder="1" applyAlignment="1" applyProtection="1">
      <alignment vertical="center"/>
      <protection hidden="1"/>
    </xf>
    <xf numFmtId="194" fontId="2" fillId="48" borderId="93" xfId="1" applyNumberFormat="1" applyFont="1" applyFill="1" applyBorder="1" applyAlignment="1" applyProtection="1">
      <alignment vertical="center"/>
      <protection hidden="1"/>
    </xf>
    <xf numFmtId="171" fontId="5" fillId="49" borderId="187" xfId="1" applyNumberFormat="1" applyFont="1" applyFill="1" applyBorder="1" applyAlignment="1" applyProtection="1">
      <alignment vertical="center"/>
      <protection hidden="1"/>
    </xf>
    <xf numFmtId="180" fontId="2" fillId="48" borderId="189" xfId="1" applyNumberFormat="1" applyFont="1" applyFill="1" applyBorder="1" applyAlignment="1" applyProtection="1">
      <alignment vertical="center"/>
      <protection hidden="1"/>
    </xf>
    <xf numFmtId="194" fontId="2" fillId="48" borderId="191" xfId="1" applyNumberFormat="1" applyFont="1" applyFill="1" applyBorder="1" applyAlignment="1" applyProtection="1">
      <alignment vertical="center"/>
      <protection hidden="1"/>
    </xf>
    <xf numFmtId="171" fontId="5" fillId="49" borderId="195" xfId="1" applyNumberFormat="1" applyFont="1" applyFill="1" applyBorder="1" applyAlignment="1" applyProtection="1">
      <alignment vertical="center"/>
      <protection hidden="1"/>
    </xf>
    <xf numFmtId="164" fontId="2" fillId="60" borderId="196" xfId="1" applyNumberFormat="1" applyFont="1" applyFill="1" applyBorder="1" applyAlignment="1" applyProtection="1">
      <alignment vertical="center"/>
      <protection locked="0"/>
    </xf>
    <xf numFmtId="164" fontId="2" fillId="60" borderId="92" xfId="1" applyNumberFormat="1" applyFont="1" applyFill="1" applyBorder="1" applyAlignment="1" applyProtection="1">
      <alignment vertical="center"/>
      <protection locked="0"/>
    </xf>
    <xf numFmtId="190" fontId="2" fillId="60" borderId="93" xfId="1" applyNumberFormat="1" applyFont="1" applyFill="1" applyBorder="1" applyAlignment="1" applyProtection="1">
      <alignment horizontal="left" vertical="center"/>
      <protection locked="0"/>
    </xf>
    <xf numFmtId="188" fontId="2" fillId="60" borderId="93" xfId="1" applyNumberFormat="1" applyFont="1" applyFill="1" applyBorder="1" applyAlignment="1" applyProtection="1">
      <alignment horizontal="left" vertical="center"/>
      <protection locked="0"/>
    </xf>
    <xf numFmtId="188" fontId="2" fillId="60" borderId="175" xfId="1" applyNumberFormat="1" applyFont="1" applyFill="1" applyBorder="1" applyAlignment="1" applyProtection="1">
      <alignment horizontal="left" vertical="center"/>
      <protection locked="0"/>
    </xf>
    <xf numFmtId="164" fontId="2" fillId="60" borderId="197" xfId="1" applyNumberFormat="1" applyFont="1" applyFill="1" applyBorder="1" applyAlignment="1" applyProtection="1">
      <alignment vertical="center"/>
      <protection locked="0"/>
    </xf>
    <xf numFmtId="164" fontId="2" fillId="60" borderId="193" xfId="1" applyNumberFormat="1" applyFont="1" applyFill="1" applyBorder="1" applyAlignment="1" applyProtection="1">
      <alignment vertical="center"/>
      <protection locked="0"/>
    </xf>
    <xf numFmtId="190" fontId="2" fillId="60" borderId="191" xfId="1" applyNumberFormat="1" applyFont="1" applyFill="1" applyBorder="1" applyAlignment="1" applyProtection="1">
      <alignment horizontal="left" vertical="center"/>
      <protection locked="0"/>
    </xf>
    <xf numFmtId="188" fontId="2" fillId="60" borderId="191" xfId="1" applyNumberFormat="1" applyFont="1" applyFill="1" applyBorder="1" applyAlignment="1" applyProtection="1">
      <alignment horizontal="left" vertical="center"/>
      <protection locked="0"/>
    </xf>
    <xf numFmtId="188" fontId="2" fillId="60" borderId="194" xfId="1" applyNumberFormat="1" applyFont="1" applyFill="1" applyBorder="1" applyAlignment="1" applyProtection="1">
      <alignment horizontal="left" vertical="center"/>
      <protection locked="0"/>
    </xf>
    <xf numFmtId="164" fontId="2" fillId="60" borderId="88" xfId="1" applyNumberFormat="1" applyFont="1" applyFill="1" applyBorder="1" applyAlignment="1" applyProtection="1">
      <alignment vertical="center"/>
      <protection locked="0"/>
    </xf>
    <xf numFmtId="164" fontId="2" fillId="60" borderId="189" xfId="1" applyNumberFormat="1" applyFont="1" applyFill="1" applyBorder="1" applyAlignment="1" applyProtection="1">
      <alignment vertical="center"/>
      <protection locked="0"/>
    </xf>
    <xf numFmtId="164" fontId="2" fillId="57" borderId="210" xfId="1" applyNumberFormat="1" applyFont="1" applyFill="1" applyBorder="1" applyAlignment="1" applyProtection="1">
      <alignment horizontal="left" vertical="center" wrapText="1"/>
      <protection locked="0"/>
    </xf>
    <xf numFmtId="0" fontId="2" fillId="56" borderId="88" xfId="1" applyFont="1" applyFill="1" applyBorder="1" applyAlignment="1" applyProtection="1">
      <alignment horizontal="left" vertical="center"/>
      <protection locked="0"/>
    </xf>
    <xf numFmtId="178" fontId="2" fillId="38" borderId="93" xfId="1" applyNumberFormat="1" applyFont="1" applyFill="1" applyBorder="1" applyAlignment="1" applyProtection="1">
      <alignment horizontal="left" vertical="center"/>
      <protection locked="0"/>
    </xf>
    <xf numFmtId="164" fontId="2" fillId="56" borderId="182" xfId="1" applyNumberFormat="1" applyFont="1" applyFill="1" applyBorder="1" applyAlignment="1" applyProtection="1">
      <alignment horizontal="left" vertical="center"/>
      <protection locked="0"/>
    </xf>
    <xf numFmtId="164" fontId="49" fillId="56" borderId="182" xfId="1" applyNumberFormat="1" applyFont="1" applyFill="1" applyBorder="1" applyAlignment="1" applyProtection="1">
      <alignment horizontal="left" vertical="center"/>
      <protection locked="0"/>
    </xf>
    <xf numFmtId="164" fontId="2" fillId="57" borderId="211" xfId="1" applyNumberFormat="1" applyFont="1" applyFill="1" applyBorder="1" applyAlignment="1" applyProtection="1">
      <alignment horizontal="left" vertical="center" wrapText="1"/>
      <protection locked="0"/>
    </xf>
    <xf numFmtId="0" fontId="2" fillId="56" borderId="189" xfId="1" applyFont="1" applyFill="1" applyBorder="1" applyAlignment="1" applyProtection="1">
      <alignment horizontal="left" vertical="center"/>
      <protection locked="0"/>
    </xf>
    <xf numFmtId="178" fontId="2" fillId="38" borderId="191" xfId="1" applyNumberFormat="1" applyFont="1" applyFill="1" applyBorder="1" applyAlignment="1" applyProtection="1">
      <alignment horizontal="left" vertical="center"/>
      <protection locked="0"/>
    </xf>
    <xf numFmtId="164" fontId="2" fillId="56" borderId="192" xfId="1" applyNumberFormat="1" applyFont="1" applyFill="1" applyBorder="1" applyAlignment="1" applyProtection="1">
      <alignment horizontal="left" vertical="center"/>
      <protection locked="0"/>
    </xf>
    <xf numFmtId="0" fontId="2" fillId="58" borderId="345" xfId="1" applyFont="1" applyFill="1" applyBorder="1" applyAlignment="1" applyProtection="1">
      <alignment horizontal="left" vertical="center"/>
      <protection locked="0"/>
    </xf>
    <xf numFmtId="164" fontId="2" fillId="58" borderId="172" xfId="1" applyNumberFormat="1" applyFont="1" applyFill="1" applyBorder="1" applyAlignment="1" applyProtection="1">
      <alignment horizontal="left" vertical="center"/>
      <protection locked="0"/>
    </xf>
    <xf numFmtId="0" fontId="2" fillId="58" borderId="346" xfId="1" applyFont="1" applyFill="1" applyBorder="1" applyAlignment="1" applyProtection="1">
      <alignment horizontal="left" vertical="center"/>
      <protection locked="0"/>
    </xf>
    <xf numFmtId="164" fontId="2" fillId="58" borderId="188" xfId="1" applyNumberFormat="1" applyFont="1" applyFill="1" applyBorder="1" applyAlignment="1" applyProtection="1">
      <alignment horizontal="left" vertical="center"/>
      <protection locked="0"/>
    </xf>
    <xf numFmtId="164" fontId="2" fillId="10" borderId="210" xfId="1" applyNumberFormat="1" applyFont="1" applyFill="1" applyBorder="1" applyAlignment="1" applyProtection="1">
      <alignment vertical="center" wrapText="1"/>
      <protection locked="0"/>
    </xf>
    <xf numFmtId="164" fontId="2" fillId="10" borderId="200" xfId="1" applyNumberFormat="1" applyFont="1" applyFill="1" applyBorder="1" applyAlignment="1" applyProtection="1">
      <alignment vertical="center" wrapText="1"/>
      <protection locked="0"/>
    </xf>
    <xf numFmtId="164" fontId="2" fillId="10" borderId="211" xfId="1" applyNumberFormat="1" applyFont="1" applyFill="1" applyBorder="1" applyAlignment="1" applyProtection="1">
      <alignment vertical="center" wrapText="1"/>
      <protection locked="0"/>
    </xf>
    <xf numFmtId="0" fontId="2" fillId="36" borderId="172" xfId="1" applyFont="1" applyFill="1" applyBorder="1" applyAlignment="1" applyProtection="1">
      <alignment horizontal="left" vertical="center" wrapText="1"/>
      <protection locked="0"/>
    </xf>
    <xf numFmtId="0" fontId="2" fillId="37" borderId="182" xfId="1" applyFont="1" applyFill="1" applyBorder="1" applyAlignment="1" applyProtection="1">
      <alignment horizontal="left" vertical="center" wrapText="1"/>
      <protection locked="0"/>
    </xf>
    <xf numFmtId="0" fontId="2" fillId="36" borderId="188" xfId="1" applyFont="1" applyFill="1" applyBorder="1" applyAlignment="1" applyProtection="1">
      <alignment horizontal="left" vertical="center" wrapText="1"/>
      <protection locked="0"/>
    </xf>
    <xf numFmtId="0" fontId="2" fillId="37" borderId="192" xfId="1" applyFont="1" applyFill="1" applyBorder="1" applyAlignment="1" applyProtection="1">
      <alignment horizontal="left" vertical="center" wrapText="1"/>
      <protection locked="0"/>
    </xf>
    <xf numFmtId="164" fontId="2" fillId="80" borderId="296" xfId="1" applyNumberFormat="1" applyFont="1" applyFill="1" applyBorder="1" applyAlignment="1" applyProtection="1">
      <alignment vertical="center" wrapText="1"/>
      <protection hidden="1"/>
    </xf>
    <xf numFmtId="164" fontId="2" fillId="59" borderId="172" xfId="1" applyNumberFormat="1" applyFont="1" applyFill="1" applyBorder="1" applyAlignment="1" applyProtection="1">
      <alignment horizontal="left" vertical="center"/>
      <protection hidden="1"/>
    </xf>
    <xf numFmtId="164" fontId="2" fillId="59" borderId="188" xfId="1" applyNumberFormat="1" applyFont="1" applyFill="1" applyBorder="1" applyAlignment="1" applyProtection="1">
      <alignment horizontal="left" vertical="center"/>
      <protection hidden="1"/>
    </xf>
    <xf numFmtId="164" fontId="13" fillId="48" borderId="196" xfId="1" applyNumberFormat="1" applyFont="1" applyFill="1" applyBorder="1" applyAlignment="1" applyProtection="1">
      <alignment vertical="center"/>
      <protection hidden="1"/>
    </xf>
    <xf numFmtId="164" fontId="13" fillId="48" borderId="92" xfId="1" applyNumberFormat="1" applyFont="1" applyFill="1" applyBorder="1" applyAlignment="1" applyProtection="1">
      <alignment vertical="center"/>
      <protection hidden="1"/>
    </xf>
    <xf numFmtId="164" fontId="13" fillId="48" borderId="197" xfId="1" applyNumberFormat="1" applyFont="1" applyFill="1" applyBorder="1" applyAlignment="1" applyProtection="1">
      <alignment vertical="center"/>
      <protection hidden="1"/>
    </xf>
    <xf numFmtId="164" fontId="13" fillId="48" borderId="193" xfId="1" applyNumberFormat="1" applyFont="1" applyFill="1" applyBorder="1" applyAlignment="1" applyProtection="1">
      <alignment vertical="center"/>
      <protection hidden="1"/>
    </xf>
    <xf numFmtId="164" fontId="13" fillId="60" borderId="196" xfId="1" applyNumberFormat="1" applyFont="1" applyFill="1" applyBorder="1" applyAlignment="1" applyProtection="1">
      <alignment vertical="center"/>
      <protection locked="0"/>
    </xf>
    <xf numFmtId="164" fontId="13" fillId="60" borderId="92" xfId="1" applyNumberFormat="1" applyFont="1" applyFill="1" applyBorder="1" applyAlignment="1" applyProtection="1">
      <alignment vertical="center"/>
      <protection locked="0"/>
    </xf>
    <xf numFmtId="164" fontId="13" fillId="60" borderId="197" xfId="1" applyNumberFormat="1" applyFont="1" applyFill="1" applyBorder="1" applyAlignment="1" applyProtection="1">
      <alignment vertical="center"/>
      <protection locked="0"/>
    </xf>
    <xf numFmtId="164" fontId="13" fillId="60" borderId="193" xfId="1" applyNumberFormat="1" applyFont="1" applyFill="1" applyBorder="1" applyAlignment="1" applyProtection="1">
      <alignment vertical="center"/>
      <protection locked="0"/>
    </xf>
    <xf numFmtId="164" fontId="2" fillId="57" borderId="200" xfId="1" applyNumberFormat="1" applyFont="1" applyFill="1" applyBorder="1" applyAlignment="1" applyProtection="1">
      <alignment horizontal="left" vertical="center" wrapText="1"/>
      <protection locked="0"/>
    </xf>
    <xf numFmtId="164" fontId="2" fillId="57" borderId="201" xfId="1" applyNumberFormat="1" applyFont="1" applyFill="1" applyBorder="1" applyAlignment="1" applyProtection="1">
      <alignment horizontal="left" vertical="center" wrapText="1"/>
      <protection locked="0"/>
    </xf>
    <xf numFmtId="0" fontId="2" fillId="58" borderId="174" xfId="1" applyFont="1" applyFill="1" applyBorder="1" applyAlignment="1" applyProtection="1">
      <alignment horizontal="left" vertical="center"/>
      <protection locked="0"/>
    </xf>
    <xf numFmtId="0" fontId="2" fillId="58" borderId="190" xfId="1" applyFont="1" applyFill="1" applyBorder="1" applyAlignment="1" applyProtection="1">
      <alignment horizontal="left" vertical="center"/>
      <protection locked="0"/>
    </xf>
    <xf numFmtId="164" fontId="2" fillId="10" borderId="200" xfId="1" applyNumberFormat="1" applyFont="1" applyFill="1" applyBorder="1" applyAlignment="1" applyProtection="1">
      <alignment vertical="center"/>
      <protection locked="0"/>
    </xf>
    <xf numFmtId="164" fontId="2" fillId="10" borderId="201" xfId="1" applyNumberFormat="1" applyFont="1" applyFill="1" applyBorder="1" applyAlignment="1" applyProtection="1">
      <alignment vertical="center"/>
      <protection locked="0"/>
    </xf>
    <xf numFmtId="0" fontId="2" fillId="36" borderId="172" xfId="1" applyFont="1" applyFill="1" applyBorder="1" applyAlignment="1" applyProtection="1">
      <alignment horizontal="left" vertical="center"/>
      <protection locked="0"/>
    </xf>
    <xf numFmtId="0" fontId="2" fillId="37" borderId="182" xfId="1" applyFont="1" applyFill="1" applyBorder="1" applyAlignment="1" applyProtection="1">
      <alignment horizontal="left" vertical="center"/>
      <protection locked="0"/>
    </xf>
    <xf numFmtId="0" fontId="2" fillId="36" borderId="188" xfId="1" applyFont="1" applyFill="1" applyBorder="1" applyAlignment="1" applyProtection="1">
      <alignment horizontal="left" vertical="center"/>
      <protection locked="0"/>
    </xf>
    <xf numFmtId="0" fontId="2" fillId="37" borderId="192" xfId="1" applyFont="1" applyFill="1" applyBorder="1" applyAlignment="1" applyProtection="1">
      <alignment horizontal="left" vertical="center"/>
      <protection locked="0"/>
    </xf>
    <xf numFmtId="164" fontId="45" fillId="35" borderId="358" xfId="0" applyNumberFormat="1" applyFont="1" applyFill="1" applyBorder="1" applyProtection="1">
      <protection locked="0"/>
    </xf>
    <xf numFmtId="164" fontId="45" fillId="86" borderId="178" xfId="0" applyNumberFormat="1" applyFont="1" applyFill="1" applyBorder="1" applyAlignment="1" applyProtection="1">
      <alignment vertical="center"/>
      <protection locked="0"/>
    </xf>
    <xf numFmtId="0" fontId="45" fillId="43" borderId="179" xfId="0" applyFont="1" applyFill="1" applyBorder="1" applyProtection="1">
      <protection locked="0"/>
    </xf>
    <xf numFmtId="43" fontId="2" fillId="50" borderId="314" xfId="11" applyFont="1" applyFill="1" applyBorder="1" applyAlignment="1" applyProtection="1">
      <alignment horizontal="right" vertical="center"/>
      <protection locked="0"/>
    </xf>
    <xf numFmtId="43" fontId="2" fillId="50" borderId="315" xfId="11" applyFont="1" applyFill="1" applyBorder="1" applyAlignment="1" applyProtection="1">
      <alignment horizontal="right" vertical="center"/>
      <protection locked="0"/>
    </xf>
    <xf numFmtId="0" fontId="1" fillId="0" borderId="14" xfId="1" applyBorder="1"/>
    <xf numFmtId="0" fontId="4" fillId="3" borderId="167" xfId="1" applyFont="1" applyFill="1" applyBorder="1" applyAlignment="1">
      <alignment vertical="top"/>
    </xf>
    <xf numFmtId="0" fontId="4" fillId="3" borderId="15" xfId="1" applyFont="1" applyFill="1" applyBorder="1" applyAlignment="1">
      <alignment vertical="top"/>
    </xf>
    <xf numFmtId="181" fontId="2" fillId="48" borderId="88" xfId="1" applyNumberFormat="1" applyFont="1" applyFill="1" applyBorder="1" applyAlignment="1" applyProtection="1">
      <alignment vertical="center"/>
      <protection hidden="1"/>
    </xf>
    <xf numFmtId="181" fontId="2" fillId="48" borderId="93" xfId="1" applyNumberFormat="1" applyFont="1" applyFill="1" applyBorder="1" applyAlignment="1" applyProtection="1">
      <alignment vertical="center"/>
      <protection hidden="1"/>
    </xf>
    <xf numFmtId="181" fontId="2" fillId="48" borderId="189" xfId="1" applyNumberFormat="1" applyFont="1" applyFill="1" applyBorder="1" applyAlignment="1" applyProtection="1">
      <alignment vertical="center"/>
      <protection hidden="1"/>
    </xf>
    <xf numFmtId="181" fontId="2" fillId="48" borderId="191" xfId="1" applyNumberFormat="1" applyFont="1" applyFill="1" applyBorder="1" applyAlignment="1" applyProtection="1">
      <alignment vertical="center"/>
      <protection hidden="1"/>
    </xf>
    <xf numFmtId="174" fontId="5" fillId="49" borderId="187" xfId="1" applyNumberFormat="1" applyFont="1" applyFill="1" applyBorder="1" applyAlignment="1" applyProtection="1">
      <alignment vertical="center"/>
      <protection hidden="1"/>
    </xf>
    <xf numFmtId="174" fontId="5" fillId="47" borderId="187" xfId="1" applyNumberFormat="1" applyFont="1" applyFill="1" applyBorder="1" applyAlignment="1" applyProtection="1">
      <alignment horizontal="left" vertical="center"/>
      <protection hidden="1"/>
    </xf>
    <xf numFmtId="174" fontId="5" fillId="47" borderId="195" xfId="1" applyNumberFormat="1" applyFont="1" applyFill="1" applyBorder="1" applyAlignment="1" applyProtection="1">
      <alignment horizontal="left" vertical="center"/>
      <protection hidden="1"/>
    </xf>
    <xf numFmtId="173" fontId="5" fillId="49" borderId="345" xfId="1" applyNumberFormat="1" applyFont="1" applyFill="1" applyBorder="1" applyAlignment="1" applyProtection="1">
      <alignment vertical="center"/>
      <protection hidden="1"/>
    </xf>
    <xf numFmtId="173" fontId="5" fillId="49" borderId="346" xfId="1" applyNumberFormat="1" applyFont="1" applyFill="1" applyBorder="1" applyAlignment="1" applyProtection="1">
      <alignment vertical="center"/>
      <protection hidden="1"/>
    </xf>
    <xf numFmtId="0" fontId="6" fillId="0" borderId="0" xfId="1" applyFont="1"/>
    <xf numFmtId="0" fontId="60" fillId="3" borderId="0" xfId="1" applyFont="1" applyFill="1" applyAlignment="1">
      <alignment horizontal="center" vertical="top" wrapText="1"/>
    </xf>
    <xf numFmtId="0" fontId="78" fillId="3" borderId="127" xfId="1" applyFont="1" applyFill="1" applyBorder="1" applyAlignment="1">
      <alignment horizontal="center" vertical="top" wrapText="1"/>
    </xf>
    <xf numFmtId="0" fontId="78" fillId="3" borderId="0" xfId="1" applyFont="1" applyFill="1" applyAlignment="1">
      <alignment horizontal="center" vertical="top" wrapText="1"/>
    </xf>
    <xf numFmtId="164" fontId="79" fillId="84" borderId="167" xfId="1" applyNumberFormat="1" applyFont="1" applyFill="1" applyBorder="1" applyAlignment="1">
      <alignment horizontal="center" vertical="center" wrapText="1"/>
    </xf>
    <xf numFmtId="0" fontId="77" fillId="72" borderId="14" xfId="1" applyFont="1" applyFill="1" applyBorder="1" applyAlignment="1">
      <alignment horizontal="center" vertical="center" wrapText="1"/>
    </xf>
    <xf numFmtId="0" fontId="77" fillId="44" borderId="202" xfId="1" applyFont="1" applyFill="1" applyBorder="1" applyAlignment="1">
      <alignment horizontal="center" vertical="center" wrapText="1"/>
    </xf>
    <xf numFmtId="164" fontId="77" fillId="73" borderId="169" xfId="1" applyNumberFormat="1" applyFont="1" applyFill="1" applyBorder="1" applyAlignment="1">
      <alignment horizontal="center" vertical="center" wrapText="1"/>
    </xf>
    <xf numFmtId="164" fontId="77" fillId="73" borderId="207" xfId="1" applyNumberFormat="1" applyFont="1" applyFill="1" applyBorder="1" applyAlignment="1">
      <alignment horizontal="center" vertical="center" wrapText="1"/>
    </xf>
    <xf numFmtId="164" fontId="60" fillId="3" borderId="0" xfId="1" applyNumberFormat="1" applyFont="1" applyFill="1" applyAlignment="1">
      <alignment horizontal="center"/>
    </xf>
    <xf numFmtId="0" fontId="77" fillId="74" borderId="168" xfId="1" applyFont="1" applyFill="1" applyBorder="1" applyAlignment="1">
      <alignment horizontal="center" vertical="center" wrapText="1"/>
    </xf>
    <xf numFmtId="164" fontId="77" fillId="74" borderId="18" xfId="1" applyNumberFormat="1" applyFont="1" applyFill="1" applyBorder="1" applyAlignment="1">
      <alignment horizontal="center" vertical="center" wrapText="1"/>
    </xf>
    <xf numFmtId="164" fontId="77" fillId="75" borderId="208" xfId="1" applyNumberFormat="1" applyFont="1" applyFill="1" applyBorder="1" applyAlignment="1">
      <alignment horizontal="center" vertical="center" wrapText="1"/>
    </xf>
    <xf numFmtId="0" fontId="77" fillId="76" borderId="167" xfId="1" applyFont="1" applyFill="1" applyBorder="1" applyAlignment="1">
      <alignment horizontal="center" vertical="center" wrapText="1"/>
    </xf>
    <xf numFmtId="165" fontId="77" fillId="77" borderId="171" xfId="1" applyNumberFormat="1" applyFont="1" applyFill="1" applyBorder="1" applyAlignment="1">
      <alignment horizontal="center" vertical="center" wrapText="1"/>
    </xf>
    <xf numFmtId="164" fontId="77" fillId="76" borderId="184" xfId="1" applyNumberFormat="1" applyFont="1" applyFill="1" applyBorder="1" applyAlignment="1">
      <alignment horizontal="center" vertical="center" wrapText="1"/>
    </xf>
    <xf numFmtId="165" fontId="77" fillId="78" borderId="186" xfId="1" applyNumberFormat="1" applyFont="1" applyFill="1" applyBorder="1" applyAlignment="1">
      <alignment horizontal="center" vertical="center" wrapText="1"/>
    </xf>
    <xf numFmtId="164" fontId="77" fillId="46" borderId="169" xfId="1" applyNumberFormat="1" applyFont="1" applyFill="1" applyBorder="1" applyAlignment="1">
      <alignment horizontal="center" vertical="center" wrapText="1"/>
    </xf>
    <xf numFmtId="164" fontId="77" fillId="46" borderId="198" xfId="1" applyNumberFormat="1" applyFont="1" applyFill="1" applyBorder="1" applyAlignment="1">
      <alignment horizontal="center" vertical="center" wrapText="1"/>
    </xf>
    <xf numFmtId="164" fontId="77" fillId="46" borderId="170" xfId="1" applyNumberFormat="1" applyFont="1" applyFill="1" applyBorder="1" applyAlignment="1">
      <alignment horizontal="center" vertical="center" wrapText="1"/>
    </xf>
    <xf numFmtId="188" fontId="77" fillId="46" borderId="171" xfId="1" applyNumberFormat="1" applyFont="1" applyFill="1" applyBorder="1" applyAlignment="1">
      <alignment horizontal="center" vertical="center" wrapText="1"/>
    </xf>
    <xf numFmtId="189" fontId="77" fillId="46" borderId="169" xfId="1" applyNumberFormat="1" applyFont="1" applyFill="1" applyBorder="1" applyAlignment="1">
      <alignment horizontal="center" vertical="center" wrapText="1"/>
    </xf>
    <xf numFmtId="189" fontId="77" fillId="46" borderId="171" xfId="1" applyNumberFormat="1" applyFont="1" applyFill="1" applyBorder="1" applyAlignment="1">
      <alignment horizontal="center" vertical="center" wrapText="1"/>
    </xf>
    <xf numFmtId="165" fontId="77" fillId="79" borderId="186" xfId="1" applyNumberFormat="1" applyFont="1" applyFill="1" applyBorder="1" applyAlignment="1">
      <alignment horizontal="center" vertical="center" wrapText="1"/>
    </xf>
    <xf numFmtId="0" fontId="44" fillId="12" borderId="0" xfId="1" applyFont="1" applyFill="1" applyAlignment="1">
      <alignment horizontal="center"/>
    </xf>
    <xf numFmtId="0" fontId="44" fillId="0" borderId="0" xfId="1" applyFont="1" applyAlignment="1">
      <alignment horizontal="center"/>
    </xf>
    <xf numFmtId="0" fontId="77" fillId="72" borderId="33" xfId="1" applyFont="1" applyFill="1" applyBorder="1" applyAlignment="1">
      <alignment horizontal="center" vertical="center" wrapText="1"/>
    </xf>
    <xf numFmtId="164" fontId="77" fillId="73" borderId="353" xfId="1" applyNumberFormat="1" applyFont="1" applyFill="1" applyBorder="1" applyAlignment="1">
      <alignment horizontal="center" vertical="center" wrapText="1"/>
    </xf>
    <xf numFmtId="164" fontId="77" fillId="73" borderId="209" xfId="1" applyNumberFormat="1" applyFont="1" applyFill="1" applyBorder="1" applyAlignment="1">
      <alignment horizontal="center" vertical="center" wrapText="1"/>
    </xf>
    <xf numFmtId="0" fontId="77" fillId="74" borderId="294" xfId="1" applyFont="1" applyFill="1" applyBorder="1" applyAlignment="1">
      <alignment horizontal="center" vertical="center" wrapText="1"/>
    </xf>
    <xf numFmtId="164" fontId="77" fillId="74" borderId="33" xfId="1" applyNumberFormat="1" applyFont="1" applyFill="1" applyBorder="1" applyAlignment="1">
      <alignment horizontal="center" vertical="center" wrapText="1"/>
    </xf>
    <xf numFmtId="164" fontId="77" fillId="75" borderId="202" xfId="1" applyNumberFormat="1" applyFont="1" applyFill="1" applyBorder="1" applyAlignment="1">
      <alignment horizontal="center" vertical="center" wrapText="1"/>
    </xf>
    <xf numFmtId="0" fontId="77" fillId="76" borderId="347" xfId="1" applyFont="1" applyFill="1" applyBorder="1" applyAlignment="1">
      <alignment horizontal="center" vertical="center" wrapText="1"/>
    </xf>
    <xf numFmtId="165" fontId="77" fillId="77" borderId="354" xfId="1" applyNumberFormat="1" applyFont="1" applyFill="1" applyBorder="1" applyAlignment="1">
      <alignment horizontal="center" vertical="center" wrapText="1"/>
    </xf>
    <xf numFmtId="164" fontId="77" fillId="76" borderId="202" xfId="1" applyNumberFormat="1" applyFont="1" applyFill="1" applyBorder="1" applyAlignment="1">
      <alignment horizontal="center" vertical="center" wrapText="1"/>
    </xf>
    <xf numFmtId="165" fontId="77" fillId="78" borderId="355" xfId="1" applyNumberFormat="1" applyFont="1" applyFill="1" applyBorder="1" applyAlignment="1">
      <alignment horizontal="center" vertical="center" wrapText="1"/>
    </xf>
    <xf numFmtId="164" fontId="77" fillId="46" borderId="353" xfId="1" applyNumberFormat="1" applyFont="1" applyFill="1" applyBorder="1" applyAlignment="1">
      <alignment horizontal="center" vertical="center" wrapText="1"/>
    </xf>
    <xf numFmtId="164" fontId="77" fillId="46" borderId="356" xfId="1" applyNumberFormat="1" applyFont="1" applyFill="1" applyBorder="1" applyAlignment="1">
      <alignment horizontal="center" vertical="center" wrapText="1"/>
    </xf>
    <xf numFmtId="164" fontId="77" fillId="46" borderId="357" xfId="1" applyNumberFormat="1" applyFont="1" applyFill="1" applyBorder="1" applyAlignment="1">
      <alignment horizontal="center" vertical="center" wrapText="1"/>
    </xf>
    <xf numFmtId="189" fontId="77" fillId="46" borderId="353" xfId="1" applyNumberFormat="1" applyFont="1" applyFill="1" applyBorder="1" applyAlignment="1">
      <alignment horizontal="center" vertical="center" wrapText="1"/>
    </xf>
    <xf numFmtId="189" fontId="77" fillId="46" borderId="354" xfId="1" applyNumberFormat="1" applyFont="1" applyFill="1" applyBorder="1" applyAlignment="1">
      <alignment horizontal="center" vertical="center" wrapText="1"/>
    </xf>
    <xf numFmtId="165" fontId="77" fillId="79" borderId="294" xfId="1" applyNumberFormat="1" applyFont="1" applyFill="1" applyBorder="1" applyAlignment="1">
      <alignment horizontal="center" vertical="center" wrapText="1"/>
    </xf>
    <xf numFmtId="175" fontId="16" fillId="15" borderId="327" xfId="1" applyNumberFormat="1" applyFont="1" applyFill="1" applyBorder="1" applyAlignment="1">
      <alignment horizontal="left" vertical="center"/>
    </xf>
    <xf numFmtId="175" fontId="16" fillId="15" borderId="332" xfId="1" applyNumberFormat="1" applyFont="1" applyFill="1" applyBorder="1" applyAlignment="1">
      <alignment horizontal="left" vertical="center"/>
    </xf>
    <xf numFmtId="2" fontId="16" fillId="15" borderId="332" xfId="1" applyNumberFormat="1" applyFont="1" applyFill="1" applyBorder="1" applyAlignment="1">
      <alignment horizontal="left" vertical="center"/>
    </xf>
    <xf numFmtId="0" fontId="2" fillId="14" borderId="360" xfId="0" applyFont="1" applyFill="1" applyBorder="1" applyAlignment="1">
      <alignment horizontal="left" vertical="center"/>
    </xf>
    <xf numFmtId="0" fontId="2" fillId="15" borderId="361" xfId="0" applyFont="1" applyFill="1" applyBorder="1" applyAlignment="1">
      <alignment horizontal="center" vertical="center"/>
    </xf>
    <xf numFmtId="0" fontId="2" fillId="15" borderId="362" xfId="0" applyFont="1" applyFill="1" applyBorder="1" applyAlignment="1">
      <alignment vertical="center"/>
    </xf>
    <xf numFmtId="196" fontId="2" fillId="15" borderId="363" xfId="0" applyNumberFormat="1" applyFont="1" applyFill="1" applyBorder="1" applyAlignment="1">
      <alignment horizontal="center" vertical="center"/>
    </xf>
    <xf numFmtId="191" fontId="2" fillId="15" borderId="362" xfId="0" applyNumberFormat="1" applyFont="1" applyFill="1" applyBorder="1" applyAlignment="1">
      <alignment horizontal="center" vertical="center"/>
    </xf>
    <xf numFmtId="191" fontId="2" fillId="15" borderId="364" xfId="0" applyNumberFormat="1" applyFont="1" applyFill="1" applyBorder="1" applyAlignment="1">
      <alignment horizontal="center" vertical="center"/>
    </xf>
    <xf numFmtId="0" fontId="2" fillId="15" borderId="365" xfId="0" applyFont="1" applyFill="1" applyBorder="1" applyAlignment="1">
      <alignment horizontal="center" vertical="center"/>
    </xf>
    <xf numFmtId="167" fontId="46" fillId="15" borderId="362" xfId="8" applyNumberFormat="1" applyFill="1" applyBorder="1" applyAlignment="1">
      <alignment vertical="center"/>
    </xf>
    <xf numFmtId="0" fontId="2" fillId="15" borderId="362" xfId="0" applyFont="1" applyFill="1" applyBorder="1" applyAlignment="1">
      <alignment horizontal="center" vertical="center"/>
    </xf>
    <xf numFmtId="2" fontId="16" fillId="15" borderId="364" xfId="0" applyNumberFormat="1" applyFont="1" applyFill="1" applyBorder="1" applyAlignment="1">
      <alignment horizontal="left" vertical="center"/>
    </xf>
    <xf numFmtId="2" fontId="12" fillId="32" borderId="364" xfId="0" applyNumberFormat="1" applyFont="1" applyFill="1" applyBorder="1" applyAlignment="1">
      <alignment horizontal="left" vertical="center"/>
    </xf>
    <xf numFmtId="0" fontId="2" fillId="14" borderId="359" xfId="0" applyFont="1" applyFill="1" applyBorder="1" applyAlignment="1">
      <alignment horizontal="left" vertical="center"/>
    </xf>
    <xf numFmtId="0" fontId="2" fillId="15" borderId="366" xfId="0" applyFont="1" applyFill="1" applyBorder="1" applyAlignment="1">
      <alignment horizontal="center" vertical="center"/>
    </xf>
    <xf numFmtId="0" fontId="2" fillId="15" borderId="367" xfId="0" applyFont="1" applyFill="1" applyBorder="1" applyAlignment="1">
      <alignment vertical="center"/>
    </xf>
    <xf numFmtId="196" fontId="2" fillId="15" borderId="368" xfId="0" applyNumberFormat="1" applyFont="1" applyFill="1" applyBorder="1" applyAlignment="1">
      <alignment horizontal="center" vertical="center"/>
    </xf>
    <xf numFmtId="191" fontId="2" fillId="15" borderId="367" xfId="0" applyNumberFormat="1" applyFont="1" applyFill="1" applyBorder="1" applyAlignment="1">
      <alignment horizontal="center" vertical="center"/>
    </xf>
    <xf numFmtId="191" fontId="2" fillId="15" borderId="369" xfId="0" applyNumberFormat="1" applyFont="1" applyFill="1" applyBorder="1" applyAlignment="1">
      <alignment horizontal="center" vertical="center"/>
    </xf>
    <xf numFmtId="0" fontId="2" fillId="15" borderId="370" xfId="0" applyFont="1" applyFill="1" applyBorder="1" applyAlignment="1">
      <alignment horizontal="center" vertical="center"/>
    </xf>
    <xf numFmtId="167" fontId="2" fillId="15" borderId="367" xfId="0" applyNumberFormat="1" applyFont="1" applyFill="1" applyBorder="1" applyAlignment="1">
      <alignment vertical="center"/>
    </xf>
    <xf numFmtId="0" fontId="2" fillId="15" borderId="367" xfId="0" applyFont="1" applyFill="1" applyBorder="1" applyAlignment="1">
      <alignment horizontal="center" vertical="center"/>
    </xf>
    <xf numFmtId="2" fontId="2" fillId="15" borderId="369" xfId="0" applyNumberFormat="1" applyFont="1" applyFill="1" applyBorder="1" applyAlignment="1">
      <alignment horizontal="left" vertical="center"/>
    </xf>
    <xf numFmtId="2" fontId="12" fillId="32" borderId="369" xfId="0" applyNumberFormat="1" applyFont="1" applyFill="1" applyBorder="1" applyAlignment="1">
      <alignment horizontal="left" vertical="center"/>
    </xf>
    <xf numFmtId="0" fontId="82" fillId="13" borderId="176" xfId="1" applyFont="1" applyFill="1" applyBorder="1" applyAlignment="1">
      <alignment vertical="top" wrapText="1"/>
    </xf>
    <xf numFmtId="167" fontId="12" fillId="15" borderId="331" xfId="0" applyNumberFormat="1" applyFont="1" applyFill="1" applyBorder="1" applyAlignment="1">
      <alignment vertical="center"/>
    </xf>
    <xf numFmtId="167" fontId="12" fillId="15" borderId="367" xfId="0" applyNumberFormat="1" applyFont="1" applyFill="1" applyBorder="1" applyAlignment="1">
      <alignment vertical="center"/>
    </xf>
    <xf numFmtId="167" fontId="12" fillId="15" borderId="339" xfId="0" applyNumberFormat="1" applyFont="1" applyFill="1" applyBorder="1" applyAlignment="1">
      <alignment vertical="center"/>
    </xf>
    <xf numFmtId="167" fontId="66" fillId="15" borderId="331" xfId="8" applyNumberFormat="1" applyFont="1" applyFill="1" applyBorder="1" applyAlignment="1">
      <alignment vertical="center"/>
    </xf>
    <xf numFmtId="167" fontId="66" fillId="15" borderId="362" xfId="8" applyNumberFormat="1" applyFont="1" applyFill="1" applyBorder="1" applyAlignment="1">
      <alignment vertical="center"/>
    </xf>
    <xf numFmtId="2" fontId="12" fillId="32" borderId="364" xfId="0" applyNumberFormat="1" applyFont="1" applyFill="1" applyBorder="1" applyAlignment="1">
      <alignment horizontal="left" vertical="center" wrapText="1"/>
    </xf>
    <xf numFmtId="0" fontId="2" fillId="14" borderId="359" xfId="1" applyFont="1" applyFill="1" applyBorder="1" applyAlignment="1">
      <alignment horizontal="left" vertical="center"/>
    </xf>
    <xf numFmtId="0" fontId="2" fillId="15" borderId="366" xfId="1" applyFont="1" applyFill="1" applyBorder="1" applyAlignment="1">
      <alignment horizontal="center" vertical="center"/>
    </xf>
    <xf numFmtId="0" fontId="2" fillId="15" borderId="367" xfId="1" applyFont="1" applyFill="1" applyBorder="1" applyAlignment="1">
      <alignment vertical="center"/>
    </xf>
    <xf numFmtId="191" fontId="2" fillId="15" borderId="368" xfId="1" applyNumberFormat="1" applyFont="1" applyFill="1" applyBorder="1" applyAlignment="1">
      <alignment horizontal="center" vertical="center"/>
    </xf>
    <xf numFmtId="191" fontId="2" fillId="15" borderId="367" xfId="1" applyNumberFormat="1" applyFont="1" applyFill="1" applyBorder="1" applyAlignment="1">
      <alignment horizontal="center" vertical="center"/>
    </xf>
    <xf numFmtId="191" fontId="2" fillId="15" borderId="369" xfId="1" applyNumberFormat="1" applyFont="1" applyFill="1" applyBorder="1" applyAlignment="1">
      <alignment horizontal="center" vertical="center"/>
    </xf>
    <xf numFmtId="0" fontId="2" fillId="15" borderId="370" xfId="1" applyFont="1" applyFill="1" applyBorder="1" applyAlignment="1">
      <alignment horizontal="center" vertical="center"/>
    </xf>
    <xf numFmtId="167" fontId="2" fillId="15" borderId="367" xfId="1" applyNumberFormat="1" applyFont="1" applyFill="1" applyBorder="1" applyAlignment="1">
      <alignment vertical="center"/>
    </xf>
    <xf numFmtId="0" fontId="2" fillId="15" borderId="367" xfId="1" applyFont="1" applyFill="1" applyBorder="1" applyAlignment="1">
      <alignment horizontal="center" vertical="center"/>
    </xf>
    <xf numFmtId="2" fontId="16" fillId="15" borderId="369" xfId="1" applyNumberFormat="1" applyFont="1" applyFill="1" applyBorder="1" applyAlignment="1">
      <alignment horizontal="left" vertical="center"/>
    </xf>
    <xf numFmtId="2" fontId="12" fillId="32" borderId="369" xfId="1" applyNumberFormat="1" applyFont="1" applyFill="1" applyBorder="1" applyAlignment="1">
      <alignment horizontal="left" vertical="center"/>
    </xf>
    <xf numFmtId="0" fontId="84" fillId="3" borderId="26" xfId="8" applyFont="1" applyFill="1" applyBorder="1" applyAlignment="1">
      <alignment vertical="top" wrapText="1"/>
    </xf>
    <xf numFmtId="0" fontId="46" fillId="12" borderId="167" xfId="8" applyFill="1" applyBorder="1"/>
    <xf numFmtId="0" fontId="83" fillId="12" borderId="167" xfId="8" applyFont="1" applyFill="1" applyBorder="1"/>
    <xf numFmtId="189" fontId="11" fillId="34" borderId="14" xfId="1" applyNumberFormat="1" applyFont="1" applyFill="1" applyBorder="1" applyAlignment="1" applyProtection="1">
      <alignment horizontal="center" vertical="center" wrapText="1"/>
      <protection locked="0"/>
    </xf>
    <xf numFmtId="0" fontId="53" fillId="12" borderId="0" xfId="0" applyFont="1" applyFill="1"/>
    <xf numFmtId="0" fontId="52" fillId="12" borderId="0" xfId="0" applyFont="1" applyFill="1"/>
    <xf numFmtId="0" fontId="56" fillId="12" borderId="0" xfId="0" applyFont="1" applyFill="1"/>
    <xf numFmtId="0" fontId="2" fillId="36" borderId="172" xfId="1" applyFont="1" applyFill="1" applyBorder="1" applyAlignment="1">
      <alignment horizontal="left" vertical="center"/>
    </xf>
    <xf numFmtId="0" fontId="2" fillId="37" borderId="182" xfId="1" applyFont="1" applyFill="1" applyBorder="1" applyAlignment="1">
      <alignment horizontal="left" vertical="center"/>
    </xf>
    <xf numFmtId="164" fontId="2" fillId="80" borderId="172" xfId="1" applyNumberFormat="1" applyFont="1" applyFill="1" applyBorder="1" applyAlignment="1">
      <alignment vertical="center" wrapText="1"/>
    </xf>
    <xf numFmtId="164" fontId="2" fillId="10" borderId="200" xfId="1" applyNumberFormat="1" applyFont="1" applyFill="1" applyBorder="1" applyAlignment="1">
      <alignment vertical="center"/>
    </xf>
    <xf numFmtId="0" fontId="2" fillId="58" borderId="174" xfId="1" applyFont="1" applyFill="1" applyBorder="1" applyAlignment="1">
      <alignment horizontal="left" vertical="center"/>
    </xf>
    <xf numFmtId="164" fontId="2" fillId="59" borderId="172" xfId="1" applyNumberFormat="1" applyFont="1" applyFill="1" applyBorder="1" applyAlignment="1">
      <alignment horizontal="left" vertical="center"/>
    </xf>
    <xf numFmtId="164" fontId="2" fillId="57" borderId="200" xfId="1" applyNumberFormat="1" applyFont="1" applyFill="1" applyBorder="1" applyAlignment="1">
      <alignment horizontal="left" vertical="center" wrapText="1"/>
    </xf>
    <xf numFmtId="0" fontId="2" fillId="56" borderId="88" xfId="1" applyFont="1" applyFill="1" applyBorder="1" applyAlignment="1">
      <alignment horizontal="left" vertical="center"/>
    </xf>
    <xf numFmtId="178" fontId="2" fillId="38" borderId="93" xfId="1" applyNumberFormat="1" applyFont="1" applyFill="1" applyBorder="1" applyAlignment="1">
      <alignment horizontal="left" vertical="center"/>
    </xf>
    <xf numFmtId="164" fontId="2" fillId="56" borderId="182" xfId="1" applyNumberFormat="1" applyFont="1" applyFill="1" applyBorder="1" applyAlignment="1">
      <alignment horizontal="left" vertical="center"/>
    </xf>
    <xf numFmtId="174" fontId="5" fillId="47" borderId="187" xfId="1" applyNumberFormat="1" applyFont="1" applyFill="1" applyBorder="1" applyAlignment="1">
      <alignment horizontal="left" vertical="center"/>
    </xf>
    <xf numFmtId="164" fontId="2" fillId="60" borderId="88" xfId="1" applyNumberFormat="1" applyFont="1" applyFill="1" applyBorder="1" applyAlignment="1">
      <alignment vertical="center"/>
    </xf>
    <xf numFmtId="164" fontId="13" fillId="48" borderId="196" xfId="1" applyNumberFormat="1" applyFont="1" applyFill="1" applyBorder="1" applyAlignment="1">
      <alignment vertical="center"/>
    </xf>
    <xf numFmtId="164" fontId="13" fillId="48" borderId="92" xfId="1" applyNumberFormat="1" applyFont="1" applyFill="1" applyBorder="1" applyAlignment="1">
      <alignment vertical="center"/>
    </xf>
    <xf numFmtId="190" fontId="2" fillId="48" borderId="93" xfId="1" applyNumberFormat="1" applyFont="1" applyFill="1" applyBorder="1" applyAlignment="1">
      <alignment horizontal="left" vertical="center"/>
    </xf>
    <xf numFmtId="188" fontId="2" fillId="48" borderId="93" xfId="1" applyNumberFormat="1" applyFont="1" applyFill="1" applyBorder="1" applyAlignment="1">
      <alignment horizontal="left" vertical="center"/>
    </xf>
    <xf numFmtId="188" fontId="2" fillId="48" borderId="175" xfId="1" applyNumberFormat="1" applyFont="1" applyFill="1" applyBorder="1" applyAlignment="1">
      <alignment horizontal="left" vertical="center"/>
    </xf>
    <xf numFmtId="164" fontId="13" fillId="60" borderId="196" xfId="1" applyNumberFormat="1" applyFont="1" applyFill="1" applyBorder="1" applyAlignment="1">
      <alignment vertical="center"/>
    </xf>
    <xf numFmtId="164" fontId="13" fillId="60" borderId="92" xfId="1" applyNumberFormat="1" applyFont="1" applyFill="1" applyBorder="1" applyAlignment="1">
      <alignment vertical="center"/>
    </xf>
    <xf numFmtId="190" fontId="2" fillId="60" borderId="93" xfId="1" applyNumberFormat="1" applyFont="1" applyFill="1" applyBorder="1" applyAlignment="1">
      <alignment horizontal="left" vertical="center"/>
    </xf>
    <xf numFmtId="188" fontId="2" fillId="60" borderId="93" xfId="1" applyNumberFormat="1" applyFont="1" applyFill="1" applyBorder="1" applyAlignment="1">
      <alignment horizontal="left" vertical="center"/>
    </xf>
    <xf numFmtId="188" fontId="2" fillId="60" borderId="175" xfId="1" applyNumberFormat="1" applyFont="1" applyFill="1" applyBorder="1" applyAlignment="1">
      <alignment horizontal="left" vertical="center"/>
    </xf>
    <xf numFmtId="181" fontId="2" fillId="48" borderId="88" xfId="1" applyNumberFormat="1" applyFont="1" applyFill="1" applyBorder="1" applyAlignment="1">
      <alignment vertical="center"/>
    </xf>
    <xf numFmtId="181" fontId="2" fillId="48" borderId="93" xfId="1" applyNumberFormat="1" applyFont="1" applyFill="1" applyBorder="1" applyAlignment="1">
      <alignment vertical="center"/>
    </xf>
    <xf numFmtId="198" fontId="5" fillId="49" borderId="187" xfId="1" applyNumberFormat="1" applyFont="1" applyFill="1" applyBorder="1" applyAlignment="1">
      <alignment vertical="center"/>
    </xf>
    <xf numFmtId="0" fontId="2" fillId="36" borderId="172" xfId="1" applyFont="1" applyFill="1" applyBorder="1" applyAlignment="1">
      <alignment horizontal="left" vertical="center" wrapText="1"/>
    </xf>
    <xf numFmtId="0" fontId="2" fillId="37" borderId="182" xfId="1" applyFont="1" applyFill="1" applyBorder="1" applyAlignment="1">
      <alignment horizontal="left" vertical="center" wrapText="1"/>
    </xf>
    <xf numFmtId="164" fontId="2" fillId="10" borderId="210" xfId="1" applyNumberFormat="1" applyFont="1" applyFill="1" applyBorder="1" applyAlignment="1">
      <alignment vertical="center" wrapText="1"/>
    </xf>
    <xf numFmtId="164" fontId="2" fillId="10" borderId="200" xfId="1" applyNumberFormat="1" applyFont="1" applyFill="1" applyBorder="1" applyAlignment="1">
      <alignment vertical="center" wrapText="1"/>
    </xf>
    <xf numFmtId="0" fontId="2" fillId="58" borderId="345" xfId="1" applyFont="1" applyFill="1" applyBorder="1" applyAlignment="1">
      <alignment horizontal="left" vertical="center"/>
    </xf>
    <xf numFmtId="164" fontId="2" fillId="58" borderId="172" xfId="1" applyNumberFormat="1" applyFont="1" applyFill="1" applyBorder="1" applyAlignment="1">
      <alignment horizontal="left" vertical="center"/>
    </xf>
    <xf numFmtId="164" fontId="2" fillId="57" borderId="210" xfId="1" applyNumberFormat="1" applyFont="1" applyFill="1" applyBorder="1" applyAlignment="1">
      <alignment horizontal="left" vertical="center" wrapText="1"/>
    </xf>
    <xf numFmtId="164" fontId="2" fillId="60" borderId="196" xfId="1" applyNumberFormat="1" applyFont="1" applyFill="1" applyBorder="1" applyAlignment="1">
      <alignment vertical="center"/>
    </xf>
    <xf numFmtId="164" fontId="2" fillId="60" borderId="92" xfId="1" applyNumberFormat="1" applyFont="1" applyFill="1" applyBorder="1" applyAlignment="1">
      <alignment vertical="center"/>
    </xf>
    <xf numFmtId="0" fontId="83" fillId="3" borderId="26" xfId="8" applyFont="1" applyFill="1" applyBorder="1"/>
    <xf numFmtId="2" fontId="46" fillId="15" borderId="332" xfId="8" applyNumberFormat="1" applyFill="1" applyBorder="1" applyAlignment="1">
      <alignment horizontal="left" vertical="center"/>
    </xf>
    <xf numFmtId="0" fontId="83" fillId="3" borderId="26" xfId="8" applyFont="1" applyFill="1" applyBorder="1" applyAlignment="1">
      <alignment vertical="top" wrapText="1"/>
    </xf>
    <xf numFmtId="0" fontId="4" fillId="3" borderId="25" xfId="1" applyFont="1" applyFill="1" applyBorder="1" applyAlignment="1">
      <alignment horizontal="left" vertical="top" wrapText="1"/>
    </xf>
    <xf numFmtId="0" fontId="4" fillId="3" borderId="0" xfId="1" applyFont="1" applyFill="1" applyAlignment="1">
      <alignment horizontal="left" vertical="top" wrapText="1"/>
    </xf>
    <xf numFmtId="164" fontId="52" fillId="86" borderId="14" xfId="0" applyNumberFormat="1" applyFont="1" applyFill="1" applyBorder="1" applyProtection="1">
      <protection locked="0"/>
    </xf>
    <xf numFmtId="164" fontId="52" fillId="86" borderId="15" xfId="0" applyNumberFormat="1" applyFont="1" applyFill="1" applyBorder="1" applyProtection="1">
      <protection locked="0"/>
    </xf>
    <xf numFmtId="0" fontId="62" fillId="0" borderId="25" xfId="0" applyFont="1" applyBorder="1" applyAlignment="1">
      <alignment horizontal="left" vertical="center"/>
    </xf>
    <xf numFmtId="0" fontId="62" fillId="0" borderId="0" xfId="0" applyFont="1" applyAlignment="1">
      <alignment horizontal="left" vertical="center"/>
    </xf>
    <xf numFmtId="0" fontId="52" fillId="12" borderId="25" xfId="0" applyFont="1" applyFill="1" applyBorder="1" applyAlignment="1">
      <alignment horizontal="left" wrapText="1"/>
    </xf>
    <xf numFmtId="0" fontId="52" fillId="12" borderId="0" xfId="0" applyFont="1" applyFill="1" applyAlignment="1">
      <alignment horizontal="left" wrapText="1"/>
    </xf>
    <xf numFmtId="0" fontId="52" fillId="12" borderId="26" xfId="0" applyFont="1" applyFill="1" applyBorder="1" applyAlignment="1">
      <alignment horizontal="left" wrapText="1"/>
    </xf>
    <xf numFmtId="0" fontId="58" fillId="42" borderId="33" xfId="0" applyFont="1" applyFill="1" applyBorder="1" applyAlignment="1">
      <alignment horizontal="left"/>
    </xf>
    <xf numFmtId="0" fontId="58" fillId="42" borderId="34" xfId="0" applyFont="1" applyFill="1" applyBorder="1" applyAlignment="1">
      <alignment horizontal="left"/>
    </xf>
    <xf numFmtId="0" fontId="58" fillId="42" borderId="180" xfId="0" applyFont="1" applyFill="1" applyBorder="1" applyAlignment="1">
      <alignment horizontal="left"/>
    </xf>
    <xf numFmtId="0" fontId="4" fillId="3" borderId="0" xfId="1" applyFont="1" applyFill="1" applyAlignment="1">
      <alignment horizontal="right"/>
    </xf>
    <xf numFmtId="0" fontId="3" fillId="41" borderId="12" xfId="1" applyFont="1" applyFill="1" applyBorder="1" applyAlignment="1">
      <alignment horizontal="center" vertical="center" wrapText="1"/>
    </xf>
    <xf numFmtId="0" fontId="3" fillId="41" borderId="143" xfId="1" applyFont="1" applyFill="1" applyBorder="1" applyAlignment="1">
      <alignment horizontal="center" vertical="center" wrapText="1"/>
    </xf>
    <xf numFmtId="0" fontId="3" fillId="41" borderId="13" xfId="1" applyFont="1" applyFill="1" applyBorder="1" applyAlignment="1">
      <alignment horizontal="center" vertical="center" wrapText="1"/>
    </xf>
    <xf numFmtId="0" fontId="3" fillId="41" borderId="25" xfId="1" applyFont="1" applyFill="1" applyBorder="1" applyAlignment="1">
      <alignment horizontal="center" vertical="center" wrapText="1"/>
    </xf>
    <xf numFmtId="0" fontId="3" fillId="41" borderId="0" xfId="1" applyFont="1" applyFill="1" applyAlignment="1">
      <alignment horizontal="center" vertical="center" wrapText="1"/>
    </xf>
    <xf numFmtId="0" fontId="3" fillId="41" borderId="26" xfId="1" applyFont="1" applyFill="1" applyBorder="1" applyAlignment="1">
      <alignment horizontal="center" vertical="center" wrapText="1"/>
    </xf>
    <xf numFmtId="0" fontId="3" fillId="41" borderId="14" xfId="1" applyFont="1" applyFill="1" applyBorder="1" applyAlignment="1">
      <alignment horizontal="center" vertical="center" wrapText="1"/>
    </xf>
    <xf numFmtId="0" fontId="3" fillId="41" borderId="167" xfId="1" applyFont="1" applyFill="1" applyBorder="1" applyAlignment="1">
      <alignment horizontal="center" vertical="center" wrapText="1"/>
    </xf>
    <xf numFmtId="0" fontId="3" fillId="41" borderId="15" xfId="1" applyFont="1" applyFill="1" applyBorder="1" applyAlignment="1">
      <alignment horizontal="center" vertical="center" wrapText="1"/>
    </xf>
    <xf numFmtId="0" fontId="52" fillId="12" borderId="25" xfId="0" applyFont="1" applyFill="1" applyBorder="1" applyAlignment="1">
      <alignment horizontal="left" vertical="top" wrapText="1"/>
    </xf>
    <xf numFmtId="0" fontId="52" fillId="12" borderId="0" xfId="0" applyFont="1" applyFill="1" applyAlignment="1">
      <alignment horizontal="left" vertical="top" wrapText="1"/>
    </xf>
    <xf numFmtId="0" fontId="52" fillId="12" borderId="26" xfId="0" applyFont="1" applyFill="1" applyBorder="1" applyAlignment="1">
      <alignment horizontal="left" vertical="top" wrapText="1"/>
    </xf>
    <xf numFmtId="0" fontId="53" fillId="12" borderId="25" xfId="0" applyFont="1" applyFill="1" applyBorder="1" applyAlignment="1">
      <alignment horizontal="center" vertical="top" wrapText="1"/>
    </xf>
    <xf numFmtId="0" fontId="53" fillId="12" borderId="0" xfId="0" applyFont="1" applyFill="1" applyAlignment="1">
      <alignment horizontal="center" vertical="top" wrapText="1"/>
    </xf>
    <xf numFmtId="0" fontId="53" fillId="12" borderId="26" xfId="0" applyFont="1" applyFill="1" applyBorder="1" applyAlignment="1">
      <alignment horizontal="center" vertical="top" wrapText="1"/>
    </xf>
    <xf numFmtId="0" fontId="45" fillId="12" borderId="25" xfId="0" applyFont="1" applyFill="1" applyBorder="1" applyAlignment="1">
      <alignment horizontal="left" vertical="top" wrapText="1"/>
    </xf>
    <xf numFmtId="0" fontId="45" fillId="12" borderId="0" xfId="0" applyFont="1" applyFill="1" applyAlignment="1">
      <alignment horizontal="left" vertical="top" wrapText="1"/>
    </xf>
    <xf numFmtId="0" fontId="45" fillId="12" borderId="26" xfId="0" applyFont="1" applyFill="1" applyBorder="1" applyAlignment="1">
      <alignment horizontal="left" vertical="top" wrapText="1"/>
    </xf>
    <xf numFmtId="0" fontId="53" fillId="12" borderId="181" xfId="0" applyFont="1" applyFill="1" applyBorder="1"/>
    <xf numFmtId="0" fontId="53" fillId="12" borderId="252" xfId="0" applyFont="1" applyFill="1" applyBorder="1"/>
    <xf numFmtId="0" fontId="52" fillId="43" borderId="212" xfId="0" applyFont="1" applyFill="1" applyBorder="1" applyProtection="1">
      <protection locked="0"/>
    </xf>
    <xf numFmtId="0" fontId="52" fillId="43" borderId="249" xfId="0" applyFont="1" applyFill="1" applyBorder="1" applyProtection="1">
      <protection locked="0"/>
    </xf>
    <xf numFmtId="0" fontId="56" fillId="61" borderId="14" xfId="1" applyFont="1" applyFill="1" applyBorder="1"/>
    <xf numFmtId="0" fontId="56" fillId="61" borderId="15" xfId="1" applyFont="1" applyFill="1" applyBorder="1"/>
    <xf numFmtId="164" fontId="52" fillId="35" borderId="212" xfId="0" applyNumberFormat="1" applyFont="1" applyFill="1" applyBorder="1" applyProtection="1">
      <protection locked="0"/>
    </xf>
    <xf numFmtId="164" fontId="52" fillId="35" borderId="249" xfId="0" applyNumberFormat="1" applyFont="1" applyFill="1" applyBorder="1" applyProtection="1">
      <protection locked="0"/>
    </xf>
    <xf numFmtId="0" fontId="4" fillId="3" borderId="349" xfId="1" applyFont="1" applyFill="1" applyBorder="1" applyAlignment="1">
      <alignment horizontal="left" vertical="top" wrapText="1"/>
    </xf>
    <xf numFmtId="0" fontId="4" fillId="3" borderId="199" xfId="1" applyFont="1" applyFill="1" applyBorder="1" applyAlignment="1">
      <alignment horizontal="left" vertical="top" wrapText="1"/>
    </xf>
    <xf numFmtId="0" fontId="4" fillId="3" borderId="350" xfId="1" applyFont="1" applyFill="1" applyBorder="1" applyAlignment="1">
      <alignment horizontal="left" vertical="top" wrapText="1"/>
    </xf>
    <xf numFmtId="189" fontId="11" fillId="87" borderId="351" xfId="1" applyNumberFormat="1" applyFont="1" applyFill="1" applyBorder="1" applyAlignment="1">
      <alignment horizontal="center" vertical="center" wrapText="1"/>
    </xf>
    <xf numFmtId="189" fontId="11" fillId="87" borderId="295" xfId="1" applyNumberFormat="1" applyFont="1" applyFill="1" applyBorder="1" applyAlignment="1">
      <alignment horizontal="center" vertical="center" wrapText="1"/>
    </xf>
    <xf numFmtId="189" fontId="11" fillId="87" borderId="352" xfId="1" applyNumberFormat="1" applyFont="1" applyFill="1" applyBorder="1" applyAlignment="1">
      <alignment horizontal="center" vertical="center" wrapText="1"/>
    </xf>
    <xf numFmtId="0" fontId="4" fillId="3" borderId="26" xfId="1" applyFont="1" applyFill="1" applyBorder="1" applyAlignment="1">
      <alignment horizontal="left" vertical="top" wrapText="1"/>
    </xf>
    <xf numFmtId="0" fontId="4" fillId="3" borderId="25" xfId="1" applyFont="1" applyFill="1" applyBorder="1" applyAlignment="1">
      <alignment horizontal="center" vertical="top" wrapText="1"/>
    </xf>
    <xf numFmtId="0" fontId="4" fillId="3" borderId="0" xfId="1" applyFont="1" applyFill="1" applyAlignment="1">
      <alignment horizontal="center" vertical="top" wrapText="1"/>
    </xf>
    <xf numFmtId="0" fontId="80" fillId="42" borderId="179" xfId="1" applyFont="1" applyFill="1" applyBorder="1" applyAlignment="1">
      <alignment horizontal="center" vertical="center"/>
    </xf>
    <xf numFmtId="0" fontId="80" fillId="42" borderId="27" xfId="1" applyFont="1" applyFill="1" applyBorder="1" applyAlignment="1">
      <alignment horizontal="center" vertical="center"/>
    </xf>
    <xf numFmtId="0" fontId="80" fillId="42" borderId="178" xfId="1" applyFont="1" applyFill="1" applyBorder="1" applyAlignment="1">
      <alignment horizontal="center" vertical="center"/>
    </xf>
    <xf numFmtId="0" fontId="59" fillId="44" borderId="143" xfId="1" applyFont="1" applyFill="1" applyBorder="1" applyAlignment="1">
      <alignment horizontal="left" vertical="center" wrapText="1"/>
    </xf>
    <xf numFmtId="0" fontId="59" fillId="44" borderId="13" xfId="1" applyFont="1" applyFill="1" applyBorder="1" applyAlignment="1">
      <alignment horizontal="left" vertical="center" wrapText="1"/>
    </xf>
    <xf numFmtId="0" fontId="59" fillId="44" borderId="167" xfId="1" applyFont="1" applyFill="1" applyBorder="1" applyAlignment="1">
      <alignment horizontal="left" vertical="center" wrapText="1"/>
    </xf>
    <xf numFmtId="0" fontId="59" fillId="44" borderId="15" xfId="1" applyFont="1" applyFill="1" applyBorder="1" applyAlignment="1">
      <alignment horizontal="left" vertical="center" wrapText="1"/>
    </xf>
    <xf numFmtId="164" fontId="59" fillId="46" borderId="12" xfId="1" applyNumberFormat="1" applyFont="1" applyFill="1" applyBorder="1" applyAlignment="1">
      <alignment horizontal="center" vertical="center"/>
    </xf>
    <xf numFmtId="164" fontId="59" fillId="46" borderId="143" xfId="1" applyNumberFormat="1" applyFont="1" applyFill="1" applyBorder="1" applyAlignment="1">
      <alignment horizontal="center" vertical="center"/>
    </xf>
    <xf numFmtId="164" fontId="59" fillId="46" borderId="14" xfId="1" applyNumberFormat="1" applyFont="1" applyFill="1" applyBorder="1" applyAlignment="1">
      <alignment horizontal="center" vertical="center"/>
    </xf>
    <xf numFmtId="164" fontId="59" fillId="46" borderId="167" xfId="1" applyNumberFormat="1" applyFont="1" applyFill="1" applyBorder="1" applyAlignment="1">
      <alignment horizontal="center" vertical="center"/>
    </xf>
    <xf numFmtId="164" fontId="59" fillId="46" borderId="13" xfId="1" applyNumberFormat="1" applyFont="1" applyFill="1" applyBorder="1" applyAlignment="1">
      <alignment horizontal="center" vertical="center"/>
    </xf>
    <xf numFmtId="164" fontId="59" fillId="46" borderId="15" xfId="1" applyNumberFormat="1" applyFont="1" applyFill="1" applyBorder="1" applyAlignment="1">
      <alignment horizontal="center" vertical="center"/>
    </xf>
    <xf numFmtId="0" fontId="10" fillId="3" borderId="12" xfId="1" applyFont="1" applyFill="1" applyBorder="1" applyAlignment="1">
      <alignment horizontal="center" vertical="center"/>
    </xf>
    <xf numFmtId="0" fontId="10" fillId="3" borderId="143" xfId="1" applyFont="1" applyFill="1" applyBorder="1" applyAlignment="1">
      <alignment horizontal="center" vertical="center"/>
    </xf>
    <xf numFmtId="0" fontId="10" fillId="3" borderId="13" xfId="1" applyFont="1" applyFill="1" applyBorder="1" applyAlignment="1">
      <alignment horizontal="center" vertical="center"/>
    </xf>
    <xf numFmtId="0" fontId="10" fillId="3" borderId="14" xfId="1" applyFont="1" applyFill="1" applyBorder="1" applyAlignment="1">
      <alignment horizontal="center" vertical="center"/>
    </xf>
    <xf numFmtId="0" fontId="10" fillId="3" borderId="167" xfId="1" applyFont="1" applyFill="1" applyBorder="1" applyAlignment="1">
      <alignment horizontal="center" vertical="center"/>
    </xf>
    <xf numFmtId="0" fontId="10" fillId="3" borderId="15" xfId="1" applyFont="1" applyFill="1" applyBorder="1" applyAlignment="1">
      <alignment horizontal="center" vertical="center"/>
    </xf>
    <xf numFmtId="0" fontId="59" fillId="45" borderId="12" xfId="1" applyFont="1" applyFill="1" applyBorder="1" applyAlignment="1">
      <alignment horizontal="center" vertical="center"/>
    </xf>
    <xf numFmtId="0" fontId="59" fillId="45" borderId="143" xfId="1" applyFont="1" applyFill="1" applyBorder="1" applyAlignment="1">
      <alignment horizontal="center" vertical="center"/>
    </xf>
    <xf numFmtId="0" fontId="59" fillId="45" borderId="13" xfId="1" applyFont="1" applyFill="1" applyBorder="1" applyAlignment="1">
      <alignment horizontal="center" vertical="center"/>
    </xf>
    <xf numFmtId="0" fontId="59" fillId="45" borderId="14" xfId="1" applyFont="1" applyFill="1" applyBorder="1" applyAlignment="1">
      <alignment horizontal="center" vertical="center"/>
    </xf>
    <xf numFmtId="0" fontId="59" fillId="45" borderId="167" xfId="1" applyFont="1" applyFill="1" applyBorder="1" applyAlignment="1">
      <alignment horizontal="center" vertical="center"/>
    </xf>
    <xf numFmtId="0" fontId="59" fillId="45" borderId="15" xfId="1" applyFont="1" applyFill="1" applyBorder="1" applyAlignment="1">
      <alignment horizontal="center" vertical="center"/>
    </xf>
    <xf numFmtId="164" fontId="59" fillId="46" borderId="12" xfId="1" applyNumberFormat="1" applyFont="1" applyFill="1" applyBorder="1" applyAlignment="1">
      <alignment horizontal="center" vertical="center" wrapText="1"/>
    </xf>
    <xf numFmtId="164" fontId="4" fillId="3" borderId="12" xfId="1" applyNumberFormat="1" applyFont="1" applyFill="1" applyBorder="1" applyAlignment="1">
      <alignment horizontal="left" vertical="center" wrapText="1"/>
    </xf>
    <xf numFmtId="164" fontId="4" fillId="3" borderId="143" xfId="1" applyNumberFormat="1" applyFont="1" applyFill="1" applyBorder="1" applyAlignment="1">
      <alignment horizontal="left" vertical="center" wrapText="1"/>
    </xf>
    <xf numFmtId="164" fontId="4" fillId="3" borderId="13" xfId="1" applyNumberFormat="1" applyFont="1" applyFill="1" applyBorder="1" applyAlignment="1">
      <alignment horizontal="left" vertical="center" wrapText="1"/>
    </xf>
    <xf numFmtId="164" fontId="4" fillId="3" borderId="25" xfId="1" applyNumberFormat="1" applyFont="1" applyFill="1" applyBorder="1" applyAlignment="1">
      <alignment horizontal="left" vertical="center" wrapText="1"/>
    </xf>
    <xf numFmtId="164" fontId="4" fillId="3" borderId="0" xfId="1" applyNumberFormat="1" applyFont="1" applyFill="1" applyAlignment="1">
      <alignment horizontal="left" vertical="center" wrapText="1"/>
    </xf>
    <xf numFmtId="164" fontId="4" fillId="3" borderId="26" xfId="1" applyNumberFormat="1" applyFont="1" applyFill="1" applyBorder="1" applyAlignment="1">
      <alignment horizontal="left" vertical="center" wrapText="1"/>
    </xf>
    <xf numFmtId="164" fontId="4" fillId="3" borderId="14" xfId="1" applyNumberFormat="1" applyFont="1" applyFill="1" applyBorder="1" applyAlignment="1">
      <alignment horizontal="left" vertical="center" wrapText="1"/>
    </xf>
    <xf numFmtId="164" fontId="4" fillId="3" borderId="167" xfId="1" applyNumberFormat="1" applyFont="1" applyFill="1" applyBorder="1" applyAlignment="1">
      <alignment horizontal="left" vertical="center" wrapText="1"/>
    </xf>
    <xf numFmtId="164" fontId="4" fillId="3" borderId="15" xfId="1" applyNumberFormat="1" applyFont="1" applyFill="1" applyBorder="1" applyAlignment="1">
      <alignment horizontal="left" vertical="center" wrapText="1"/>
    </xf>
    <xf numFmtId="0" fontId="59" fillId="44" borderId="12" xfId="1" applyFont="1" applyFill="1" applyBorder="1" applyAlignment="1">
      <alignment horizontal="left" vertical="center" wrapText="1"/>
    </xf>
    <xf numFmtId="0" fontId="59" fillId="44" borderId="14" xfId="1" applyFont="1" applyFill="1" applyBorder="1" applyAlignment="1">
      <alignment horizontal="left" vertical="center" wrapText="1"/>
    </xf>
    <xf numFmtId="0" fontId="0" fillId="12" borderId="0" xfId="0" applyFill="1" applyAlignment="1">
      <alignment horizontal="left" vertical="top" wrapText="1"/>
    </xf>
    <xf numFmtId="0" fontId="0" fillId="12" borderId="167" xfId="0" applyFill="1" applyBorder="1" applyAlignment="1">
      <alignment horizontal="left" vertical="top" wrapText="1"/>
    </xf>
    <xf numFmtId="0" fontId="76" fillId="73" borderId="179" xfId="0" applyFont="1" applyFill="1" applyBorder="1" applyAlignment="1">
      <alignment horizontal="center" vertical="center" wrapText="1"/>
    </xf>
    <xf numFmtId="0" fontId="76" fillId="73" borderId="27" xfId="0" applyFont="1" applyFill="1" applyBorder="1" applyAlignment="1">
      <alignment horizontal="center" vertical="center" wrapText="1"/>
    </xf>
    <xf numFmtId="0" fontId="76" fillId="73" borderId="178" xfId="0" applyFont="1" applyFill="1" applyBorder="1" applyAlignment="1">
      <alignment horizontal="center" vertical="center" wrapText="1"/>
    </xf>
    <xf numFmtId="0" fontId="51" fillId="42" borderId="12" xfId="0" applyFont="1" applyFill="1" applyBorder="1" applyAlignment="1">
      <alignment horizontal="center" vertical="center"/>
    </xf>
    <xf numFmtId="0" fontId="51" fillId="42" borderId="143" xfId="0" applyFont="1" applyFill="1" applyBorder="1" applyAlignment="1">
      <alignment horizontal="center" vertical="center"/>
    </xf>
    <xf numFmtId="0" fontId="51" fillId="42" borderId="13" xfId="0" applyFont="1" applyFill="1" applyBorder="1" applyAlignment="1">
      <alignment horizontal="center" vertical="center"/>
    </xf>
    <xf numFmtId="0" fontId="51" fillId="42" borderId="14" xfId="0" applyFont="1" applyFill="1" applyBorder="1" applyAlignment="1">
      <alignment horizontal="center" vertical="center"/>
    </xf>
    <xf numFmtId="0" fontId="51" fillId="42" borderId="167" xfId="0" applyFont="1" applyFill="1" applyBorder="1" applyAlignment="1">
      <alignment horizontal="center" vertical="center"/>
    </xf>
    <xf numFmtId="0" fontId="51" fillId="42" borderId="15" xfId="0" applyFont="1" applyFill="1" applyBorder="1" applyAlignment="1">
      <alignment horizontal="center" vertical="center"/>
    </xf>
    <xf numFmtId="0" fontId="5" fillId="13" borderId="16" xfId="1" applyFont="1" applyFill="1" applyBorder="1" applyAlignment="1">
      <alignment horizontal="center"/>
    </xf>
    <xf numFmtId="0" fontId="6" fillId="0" borderId="17" xfId="1" applyFont="1" applyBorder="1"/>
    <xf numFmtId="0" fontId="6" fillId="0" borderId="20" xfId="1" applyFont="1" applyBorder="1"/>
    <xf numFmtId="0" fontId="11" fillId="7" borderId="17" xfId="1" applyFont="1" applyFill="1" applyBorder="1" applyAlignment="1">
      <alignment horizontal="center" vertical="center" wrapText="1"/>
    </xf>
    <xf numFmtId="164" fontId="2" fillId="31" borderId="179" xfId="1" applyNumberFormat="1" applyFont="1" applyFill="1" applyBorder="1" applyAlignment="1">
      <alignment horizontal="center" vertical="center" wrapText="1"/>
    </xf>
    <xf numFmtId="164" fontId="2" fillId="31" borderId="27" xfId="1" applyNumberFormat="1" applyFont="1" applyFill="1" applyBorder="1" applyAlignment="1">
      <alignment horizontal="center" vertical="center" wrapText="1"/>
    </xf>
    <xf numFmtId="189" fontId="5" fillId="34" borderId="179" xfId="1" applyNumberFormat="1" applyFont="1" applyFill="1" applyBorder="1" applyAlignment="1">
      <alignment horizontal="center" vertical="center" wrapText="1"/>
    </xf>
    <xf numFmtId="0" fontId="6" fillId="11" borderId="185" xfId="1" applyFont="1" applyFill="1" applyBorder="1"/>
    <xf numFmtId="0" fontId="8" fillId="5" borderId="12" xfId="1" applyFont="1" applyFill="1" applyBorder="1" applyAlignment="1">
      <alignment horizontal="center" vertical="center"/>
    </xf>
    <xf numFmtId="0" fontId="9" fillId="2" borderId="13" xfId="1" applyFont="1" applyFill="1" applyBorder="1"/>
    <xf numFmtId="0" fontId="9" fillId="2" borderId="14" xfId="1" applyFont="1" applyFill="1" applyBorder="1"/>
    <xf numFmtId="0" fontId="9" fillId="2" borderId="15" xfId="1" applyFont="1" applyFill="1" applyBorder="1"/>
    <xf numFmtId="0" fontId="10" fillId="6" borderId="17" xfId="1" applyFont="1" applyFill="1" applyBorder="1" applyAlignment="1">
      <alignment horizontal="center" vertical="center" wrapText="1"/>
    </xf>
    <xf numFmtId="0" fontId="11" fillId="7" borderId="18" xfId="1" applyFont="1" applyFill="1" applyBorder="1" applyAlignment="1">
      <alignment horizontal="center" vertical="center" wrapText="1"/>
    </xf>
    <xf numFmtId="0" fontId="11" fillId="7" borderId="19" xfId="1" applyFont="1" applyFill="1" applyBorder="1" applyAlignment="1">
      <alignment horizontal="center" vertical="center" wrapText="1"/>
    </xf>
    <xf numFmtId="0" fontId="11" fillId="6" borderId="33" xfId="1" applyFont="1" applyFill="1" applyBorder="1" applyAlignment="1">
      <alignment horizontal="center" vertical="center" wrapText="1"/>
    </xf>
    <xf numFmtId="0" fontId="11" fillId="6" borderId="34" xfId="1" applyFont="1" applyFill="1" applyBorder="1" applyAlignment="1">
      <alignment horizontal="center" vertical="center" wrapText="1"/>
    </xf>
    <xf numFmtId="0" fontId="11" fillId="6" borderId="180" xfId="1" applyFont="1" applyFill="1" applyBorder="1" applyAlignment="1">
      <alignment horizontal="center" vertical="center" wrapText="1"/>
    </xf>
    <xf numFmtId="0" fontId="69" fillId="0" borderId="286" xfId="6" applyFont="1" applyBorder="1" applyAlignment="1">
      <alignment horizontal="center"/>
    </xf>
    <xf numFmtId="0" fontId="69" fillId="0" borderId="284" xfId="6" applyFont="1" applyBorder="1" applyAlignment="1">
      <alignment horizontal="center"/>
    </xf>
    <xf numFmtId="0" fontId="69" fillId="0" borderId="293" xfId="6" applyFont="1" applyBorder="1" applyAlignment="1">
      <alignment horizontal="center"/>
    </xf>
    <xf numFmtId="0" fontId="69" fillId="0" borderId="292" xfId="6" applyFont="1" applyBorder="1" applyAlignment="1">
      <alignment horizontal="center"/>
    </xf>
    <xf numFmtId="0" fontId="69" fillId="0" borderId="291" xfId="6" applyFont="1" applyBorder="1" applyAlignment="1">
      <alignment horizontal="center"/>
    </xf>
    <xf numFmtId="0" fontId="64" fillId="0" borderId="242" xfId="6" applyFont="1" applyBorder="1" applyAlignment="1">
      <alignment horizontal="center" vertical="center" wrapText="1"/>
    </xf>
    <xf numFmtId="0" fontId="64" fillId="0" borderId="241" xfId="6" applyFont="1" applyBorder="1" applyAlignment="1">
      <alignment horizontal="center" vertical="center" wrapText="1"/>
    </xf>
    <xf numFmtId="0" fontId="64" fillId="0" borderId="287" xfId="6" applyFont="1" applyBorder="1" applyAlignment="1">
      <alignment horizontal="center" vertical="center" wrapText="1"/>
    </xf>
    <xf numFmtId="0" fontId="64" fillId="0" borderId="213" xfId="6" applyFont="1" applyBorder="1" applyAlignment="1">
      <alignment horizontal="center" vertical="center" wrapText="1"/>
    </xf>
    <xf numFmtId="0" fontId="64" fillId="67" borderId="290" xfId="6" applyFont="1" applyFill="1" applyBorder="1" applyAlignment="1">
      <alignment horizontal="center" vertical="center" wrapText="1"/>
    </xf>
    <xf numFmtId="0" fontId="64" fillId="67" borderId="251" xfId="6" applyFont="1" applyFill="1" applyBorder="1" applyAlignment="1">
      <alignment horizontal="center" vertical="center" wrapText="1"/>
    </xf>
    <xf numFmtId="0" fontId="2" fillId="15" borderId="47" xfId="1" applyFont="1" applyFill="1" applyBorder="1" applyAlignment="1">
      <alignment horizontal="center" vertical="center" wrapText="1"/>
    </xf>
    <xf numFmtId="0" fontId="2" fillId="15" borderId="52" xfId="1" applyFont="1" applyFill="1" applyBorder="1" applyAlignment="1">
      <alignment horizontal="center" vertical="center" wrapText="1"/>
    </xf>
    <xf numFmtId="0" fontId="2" fillId="15" borderId="55" xfId="1" applyFont="1" applyFill="1" applyBorder="1" applyAlignment="1">
      <alignment horizontal="center" vertical="center" wrapText="1"/>
    </xf>
    <xf numFmtId="0" fontId="5" fillId="4" borderId="16" xfId="0" applyFont="1" applyFill="1" applyBorder="1" applyAlignment="1">
      <alignment horizontal="center"/>
    </xf>
    <xf numFmtId="0" fontId="5" fillId="4" borderId="17" xfId="0" applyFont="1" applyFill="1" applyBorder="1" applyAlignment="1">
      <alignment horizontal="center"/>
    </xf>
    <xf numFmtId="0" fontId="5" fillId="4" borderId="20" xfId="0" applyFont="1" applyFill="1" applyBorder="1" applyAlignment="1">
      <alignment horizontal="center"/>
    </xf>
    <xf numFmtId="0" fontId="5" fillId="0" borderId="65" xfId="1" applyFont="1" applyBorder="1" applyAlignment="1">
      <alignment horizontal="center"/>
    </xf>
    <xf numFmtId="0" fontId="6" fillId="0" borderId="108" xfId="1" applyFont="1" applyBorder="1"/>
    <xf numFmtId="0" fontId="6" fillId="0" borderId="109" xfId="1" applyFont="1" applyBorder="1"/>
    <xf numFmtId="0" fontId="26" fillId="18" borderId="8" xfId="1" applyFont="1" applyFill="1" applyBorder="1" applyAlignment="1">
      <alignment horizontal="center" wrapText="1"/>
    </xf>
    <xf numFmtId="0" fontId="6" fillId="0" borderId="6" xfId="1" applyFont="1" applyBorder="1"/>
    <xf numFmtId="0" fontId="6" fillId="0" borderId="142" xfId="1" applyFont="1" applyBorder="1"/>
    <xf numFmtId="0" fontId="6" fillId="0" borderId="9" xfId="1" applyFont="1" applyBorder="1"/>
    <xf numFmtId="0" fontId="6" fillId="0" borderId="1" xfId="1" applyFont="1" applyBorder="1"/>
    <xf numFmtId="0" fontId="6" fillId="0" borderId="126" xfId="1" applyFont="1" applyBorder="1"/>
    <xf numFmtId="0" fontId="26" fillId="18" borderId="132" xfId="1" applyFont="1" applyFill="1" applyBorder="1" applyAlignment="1">
      <alignment horizontal="center" vertical="center" wrapText="1"/>
    </xf>
    <xf numFmtId="0" fontId="6" fillId="0" borderId="64" xfId="1" applyFont="1" applyBorder="1"/>
    <xf numFmtId="0" fontId="26" fillId="18" borderId="28" xfId="1" applyFont="1" applyFill="1" applyBorder="1" applyAlignment="1">
      <alignment horizontal="center" vertical="center" wrapText="1"/>
    </xf>
    <xf numFmtId="0" fontId="6" fillId="0" borderId="10" xfId="1" applyFont="1" applyBorder="1"/>
    <xf numFmtId="0" fontId="34" fillId="3" borderId="140" xfId="1" applyFont="1" applyFill="1" applyBorder="1" applyAlignment="1">
      <alignment horizontal="center" vertical="center" wrapText="1"/>
    </xf>
    <xf numFmtId="0" fontId="25" fillId="13" borderId="16" xfId="1" applyFont="1" applyFill="1" applyBorder="1" applyAlignment="1">
      <alignment horizontal="center" vertical="center"/>
    </xf>
    <xf numFmtId="0" fontId="26" fillId="18" borderId="62" xfId="1" applyFont="1" applyFill="1" applyBorder="1" applyAlignment="1">
      <alignment horizontal="center" vertical="center"/>
    </xf>
    <xf numFmtId="0" fontId="6" fillId="0" borderId="131" xfId="1" applyFont="1" applyBorder="1"/>
    <xf numFmtId="0" fontId="6" fillId="0" borderId="63" xfId="1" applyFont="1" applyBorder="1"/>
    <xf numFmtId="0" fontId="26" fillId="18" borderId="60" xfId="1" applyFont="1" applyFill="1" applyBorder="1" applyAlignment="1">
      <alignment horizontal="center" vertical="center" wrapText="1"/>
    </xf>
    <xf numFmtId="0" fontId="6" fillId="0" borderId="132" xfId="1" applyFont="1" applyBorder="1"/>
    <xf numFmtId="0" fontId="26" fillId="18" borderId="8" xfId="1" applyFont="1" applyFill="1" applyBorder="1" applyAlignment="1">
      <alignment horizontal="center" vertical="center" wrapText="1"/>
    </xf>
    <xf numFmtId="0" fontId="6" fillId="0" borderId="7" xfId="1" applyFont="1" applyBorder="1"/>
    <xf numFmtId="0" fontId="26" fillId="18" borderId="4" xfId="1" applyFont="1" applyFill="1" applyBorder="1" applyAlignment="1">
      <alignment horizontal="center" vertical="center" wrapText="1"/>
    </xf>
    <xf numFmtId="0" fontId="6" fillId="0" borderId="2" xfId="1" applyFont="1" applyBorder="1"/>
    <xf numFmtId="0" fontId="26" fillId="18" borderId="0" xfId="1" applyFont="1" applyFill="1" applyAlignment="1">
      <alignment horizontal="center" vertical="center" wrapText="1"/>
    </xf>
    <xf numFmtId="0" fontId="6" fillId="0" borderId="0" xfId="1" applyFont="1"/>
    <xf numFmtId="0" fontId="26" fillId="18" borderId="9" xfId="1" applyFont="1" applyFill="1" applyBorder="1" applyAlignment="1">
      <alignment horizontal="center" vertical="center" wrapText="1"/>
    </xf>
    <xf numFmtId="0" fontId="5" fillId="18" borderId="62" xfId="1" applyFont="1" applyFill="1" applyBorder="1" applyAlignment="1">
      <alignment horizontal="center" vertical="center" wrapText="1"/>
    </xf>
    <xf numFmtId="0" fontId="6" fillId="0" borderId="5" xfId="1" applyFont="1" applyBorder="1"/>
    <xf numFmtId="0" fontId="30" fillId="18" borderId="127" xfId="1" applyFont="1" applyFill="1" applyBorder="1" applyAlignment="1">
      <alignment horizontal="left" vertical="top" wrapText="1"/>
    </xf>
    <xf numFmtId="0" fontId="6" fillId="0" borderId="127" xfId="1" applyFont="1" applyBorder="1"/>
    <xf numFmtId="0" fontId="6" fillId="0" borderId="141" xfId="1" applyFont="1" applyBorder="1"/>
    <xf numFmtId="0" fontId="6" fillId="0" borderId="21" xfId="1" applyFont="1" applyBorder="1"/>
    <xf numFmtId="0" fontId="26" fillId="18" borderId="62" xfId="1" applyFont="1" applyFill="1" applyBorder="1" applyAlignment="1">
      <alignment horizontal="center" vertical="center" wrapText="1"/>
    </xf>
    <xf numFmtId="0" fontId="26" fillId="3" borderId="125" xfId="1" applyFont="1" applyFill="1" applyBorder="1"/>
    <xf numFmtId="0" fontId="26" fillId="18" borderId="11" xfId="1" applyFont="1" applyFill="1" applyBorder="1" applyAlignment="1">
      <alignment horizontal="center" vertical="center" wrapText="1"/>
    </xf>
    <xf numFmtId="0" fontId="28" fillId="18" borderId="4" xfId="1" applyFont="1" applyFill="1" applyBorder="1" applyAlignment="1">
      <alignment horizontal="center" vertical="center" wrapText="1"/>
    </xf>
    <xf numFmtId="0" fontId="28" fillId="18" borderId="5" xfId="1" applyFont="1" applyFill="1" applyBorder="1" applyAlignment="1">
      <alignment horizontal="center" vertical="center" wrapText="1"/>
    </xf>
    <xf numFmtId="0" fontId="6" fillId="0" borderId="130" xfId="1" applyFont="1" applyBorder="1"/>
    <xf numFmtId="0" fontId="28" fillId="18" borderId="62" xfId="1" applyFont="1" applyFill="1" applyBorder="1" applyAlignment="1">
      <alignment horizontal="center" vertical="center" wrapText="1"/>
    </xf>
    <xf numFmtId="0" fontId="28" fillId="18" borderId="60" xfId="1" applyFont="1" applyFill="1" applyBorder="1" applyAlignment="1">
      <alignment horizontal="center" vertical="center" wrapText="1"/>
    </xf>
    <xf numFmtId="172" fontId="26" fillId="18" borderId="7" xfId="1" applyNumberFormat="1" applyFont="1" applyFill="1" applyBorder="1" applyAlignment="1">
      <alignment horizontal="center" vertical="center" wrapText="1"/>
    </xf>
    <xf numFmtId="0" fontId="6" fillId="0" borderId="28" xfId="1" applyFont="1" applyBorder="1"/>
    <xf numFmtId="0" fontId="2" fillId="3" borderId="127" xfId="1" applyFont="1" applyFill="1" applyBorder="1" applyAlignment="1">
      <alignment horizontal="center"/>
    </xf>
    <xf numFmtId="0" fontId="6" fillId="0" borderId="125" xfId="1" applyFont="1" applyBorder="1"/>
    <xf numFmtId="0" fontId="23" fillId="18" borderId="129" xfId="1" applyFont="1" applyFill="1" applyBorder="1" applyAlignment="1">
      <alignment horizontal="left" vertical="center" wrapText="1"/>
    </xf>
    <xf numFmtId="0" fontId="1" fillId="18" borderId="127" xfId="1" applyFill="1" applyBorder="1" applyAlignment="1">
      <alignment horizontal="left" vertical="center" wrapText="1"/>
    </xf>
    <xf numFmtId="0" fontId="6" fillId="0" borderId="128" xfId="1" applyFont="1" applyBorder="1"/>
    <xf numFmtId="0" fontId="21" fillId="28" borderId="65" xfId="1" applyFont="1" applyFill="1" applyBorder="1" applyAlignment="1">
      <alignment horizontal="center" vertical="center"/>
    </xf>
    <xf numFmtId="0" fontId="2" fillId="18" borderId="16" xfId="1" applyFont="1" applyFill="1" applyBorder="1" applyAlignment="1">
      <alignment horizontal="left" vertical="top" wrapText="1"/>
    </xf>
    <xf numFmtId="0" fontId="21" fillId="28" borderId="12" xfId="1" applyFont="1" applyFill="1" applyBorder="1" applyAlignment="1">
      <alignment horizontal="center" vertical="center"/>
    </xf>
    <xf numFmtId="0" fontId="21" fillId="28" borderId="143" xfId="1" applyFont="1" applyFill="1" applyBorder="1" applyAlignment="1">
      <alignment horizontal="center" vertical="center"/>
    </xf>
    <xf numFmtId="0" fontId="21" fillId="28" borderId="13" xfId="1" applyFont="1" applyFill="1" applyBorder="1" applyAlignment="1">
      <alignment horizontal="center" vertical="center"/>
    </xf>
    <xf numFmtId="0" fontId="21" fillId="28" borderId="144" xfId="1" applyFont="1" applyFill="1" applyBorder="1" applyAlignment="1">
      <alignment horizontal="center" vertical="center"/>
    </xf>
    <xf numFmtId="0" fontId="21" fillId="28" borderId="21" xfId="1" applyFont="1" applyFill="1" applyBorder="1" applyAlignment="1">
      <alignment horizontal="center" vertical="center"/>
    </xf>
    <xf numFmtId="0" fontId="21" fillId="28" borderId="145" xfId="1" applyFont="1" applyFill="1" applyBorder="1" applyAlignment="1">
      <alignment horizontal="center" vertical="center"/>
    </xf>
    <xf numFmtId="0" fontId="30" fillId="18" borderId="146" xfId="1" applyFont="1" applyFill="1" applyBorder="1" applyAlignment="1">
      <alignment horizontal="left" vertical="center" wrapText="1"/>
    </xf>
    <xf numFmtId="0" fontId="30" fillId="18" borderId="108" xfId="1" applyFont="1" applyFill="1" applyBorder="1" applyAlignment="1">
      <alignment horizontal="left" vertical="center" wrapText="1"/>
    </xf>
    <xf numFmtId="0" fontId="30" fillId="18" borderId="147" xfId="1" applyFont="1" applyFill="1" applyBorder="1" applyAlignment="1">
      <alignment horizontal="left" vertical="center" wrapText="1"/>
    </xf>
    <xf numFmtId="0" fontId="30" fillId="18" borderId="29" xfId="1" applyFont="1" applyFill="1" applyBorder="1" applyAlignment="1">
      <alignment horizontal="left" vertical="center" wrapText="1"/>
    </xf>
    <xf numFmtId="0" fontId="30" fillId="18" borderId="1" xfId="1" applyFont="1" applyFill="1" applyBorder="1" applyAlignment="1">
      <alignment horizontal="left" vertical="center" wrapText="1"/>
    </xf>
    <xf numFmtId="0" fontId="30" fillId="18" borderId="30" xfId="1" applyFont="1" applyFill="1" applyBorder="1" applyAlignment="1">
      <alignment horizontal="left" vertical="center" wrapText="1"/>
    </xf>
    <xf numFmtId="0" fontId="30" fillId="18" borderId="31" xfId="1" applyFont="1" applyFill="1" applyBorder="1" applyAlignment="1">
      <alignment horizontal="left" vertical="top" wrapText="1"/>
    </xf>
    <xf numFmtId="0" fontId="30" fillId="18" borderId="5" xfId="1" applyFont="1" applyFill="1" applyBorder="1" applyAlignment="1">
      <alignment horizontal="left" vertical="top" wrapText="1"/>
    </xf>
    <xf numFmtId="0" fontId="30" fillId="18" borderId="32" xfId="1" applyFont="1" applyFill="1" applyBorder="1" applyAlignment="1">
      <alignment horizontal="left" vertical="top" wrapText="1"/>
    </xf>
    <xf numFmtId="0" fontId="30" fillId="18" borderId="148" xfId="1" applyFont="1" applyFill="1" applyBorder="1" applyAlignment="1">
      <alignment horizontal="left" vertical="center" wrapText="1"/>
    </xf>
    <xf numFmtId="0" fontId="30" fillId="18" borderId="149" xfId="1" applyFont="1" applyFill="1" applyBorder="1" applyAlignment="1">
      <alignment horizontal="left" vertical="center" wrapText="1"/>
    </xf>
    <xf numFmtId="0" fontId="30" fillId="18" borderId="150" xfId="1" applyFont="1" applyFill="1" applyBorder="1" applyAlignment="1">
      <alignment horizontal="left" vertical="center" wrapText="1"/>
    </xf>
    <xf numFmtId="0" fontId="38" fillId="13" borderId="16" xfId="1" applyFont="1" applyFill="1" applyBorder="1" applyAlignment="1">
      <alignment horizontal="left" vertical="center" wrapText="1"/>
    </xf>
    <xf numFmtId="0" fontId="39" fillId="0" borderId="17" xfId="1" applyFont="1" applyBorder="1" applyAlignment="1">
      <alignment horizontal="left"/>
    </xf>
  </cellXfs>
  <cellStyles count="22">
    <cellStyle name="Comma" xfId="11" builtinId="3"/>
    <cellStyle name="Comma 2" xfId="7" xr:uid="{20832C9F-7A08-45FA-9660-A456B61EE921}"/>
    <cellStyle name="Comma 2 8" xfId="3" xr:uid="{D83C5B1F-5DC8-43D7-9198-52ACD353C1E8}"/>
    <cellStyle name="Comma 3" xfId="19" xr:uid="{A4F0E3F5-204F-4FA4-8C1E-FD040B833028}"/>
    <cellStyle name="Currency 2" xfId="20" xr:uid="{23A8D239-951C-488E-BC33-5288C52DA719}"/>
    <cellStyle name="Hyperlink" xfId="8" builtinId="8"/>
    <cellStyle name="Hyperlink 2" xfId="4" xr:uid="{7FD68ABF-C388-4AE7-B19F-7E48D79086C3}"/>
    <cellStyle name="Hyperlink 3" xfId="21" xr:uid="{F1A2DAAF-683F-48D3-BB51-ABE64B11C3C3}"/>
    <cellStyle name="Normal" xfId="0" builtinId="0"/>
    <cellStyle name="Normal 2" xfId="1" xr:uid="{DD43B3F9-4BF4-4BF3-BB35-EC91E3AAB03D}"/>
    <cellStyle name="Normal 2 2" xfId="15" xr:uid="{F219D86F-DF31-4704-AA55-825CB68190A2}"/>
    <cellStyle name="Normal 2 6" xfId="2" xr:uid="{A93E88DA-1E52-474B-9544-F88EDB6908BD}"/>
    <cellStyle name="Normal 2 6 2" xfId="10" xr:uid="{1D744C8C-F42A-4174-A93F-C2CD96E5D209}"/>
    <cellStyle name="Normal 3" xfId="6" xr:uid="{6AF9448E-F6C7-408D-B50D-C5FC1E515B15}"/>
    <cellStyle name="Normal 3 2" xfId="16" xr:uid="{1677E76F-64CC-47BD-A6AB-E4D295B49DA3}"/>
    <cellStyle name="Normal 4" xfId="9" xr:uid="{6C16A007-DBC9-45B3-95AD-F6870A9416E3}"/>
    <cellStyle name="Normal 5" xfId="12" xr:uid="{F65C3955-179E-48E4-9E48-7F97076D7731}"/>
    <cellStyle name="Normal 5 2" xfId="14" xr:uid="{DAAB6CDE-EEA5-4A44-8707-B1E730232EA0}"/>
    <cellStyle name="Normal 6" xfId="18" xr:uid="{C82BE728-DFB8-4FE8-92E5-886BAF8CA0D7}"/>
    <cellStyle name="Normal_Sheet1" xfId="17" xr:uid="{9B1B710E-D15C-4883-AD7B-9EDC4FE4E71E}"/>
    <cellStyle name="Percent 2" xfId="5" xr:uid="{719629CD-A99C-4418-B980-3BE1382EB200}"/>
    <cellStyle name="Percent 3" xfId="13" xr:uid="{8087523F-659C-4446-BFDB-DE46C28DBE1B}"/>
  </cellStyles>
  <dxfs count="384">
    <dxf>
      <fill>
        <patternFill patternType="solid">
          <fgColor rgb="FFFFE598"/>
          <bgColor rgb="FFFFE598"/>
        </patternFill>
      </fill>
    </dxf>
    <dxf>
      <fill>
        <patternFill patternType="solid">
          <fgColor rgb="FFFFE598"/>
          <bgColor rgb="FFFFE598"/>
        </patternFill>
      </fill>
    </dxf>
    <dxf>
      <fill>
        <patternFill patternType="solid">
          <fgColor rgb="FFFFE598"/>
          <bgColor rgb="FFFFE598"/>
        </patternFill>
      </fill>
    </dxf>
    <dxf>
      <fill>
        <patternFill patternType="solid">
          <fgColor rgb="FFFFE598"/>
          <bgColor rgb="FFFFE598"/>
        </patternFill>
      </fill>
    </dxf>
    <dxf>
      <fill>
        <patternFill patternType="solid">
          <fgColor rgb="FFFFE598"/>
          <bgColor rgb="FFFFE598"/>
        </patternFill>
      </fill>
    </dxf>
    <dxf>
      <fill>
        <patternFill patternType="solid">
          <fgColor rgb="FFFFE598"/>
          <bgColor rgb="FFFFE598"/>
        </patternFill>
      </fill>
    </dxf>
    <dxf>
      <fill>
        <patternFill patternType="solid">
          <fgColor rgb="FFFFE598"/>
          <bgColor rgb="FFFFE598"/>
        </patternFill>
      </fill>
    </dxf>
    <dxf>
      <fill>
        <patternFill patternType="solid">
          <fgColor rgb="FFFFE598"/>
          <bgColor rgb="FFFFE598"/>
        </patternFill>
      </fill>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ill>
        <patternFill>
          <bgColor theme="1"/>
        </patternFill>
      </fill>
    </dxf>
    <dxf>
      <fill>
        <patternFill>
          <bgColor theme="1"/>
        </patternFill>
      </fill>
    </dxf>
    <dxf>
      <fill>
        <patternFill>
          <bgColor rgb="FFFFFF00"/>
        </patternFill>
      </fill>
    </dxf>
    <dxf>
      <fill>
        <patternFill>
          <bgColor rgb="FFFFFF00"/>
        </patternFill>
      </fill>
    </dxf>
    <dxf>
      <fill>
        <patternFill>
          <bgColor theme="1"/>
        </patternFill>
      </fill>
    </dxf>
    <dxf>
      <fill>
        <patternFill>
          <bgColor theme="1"/>
        </patternFill>
      </fill>
    </dxf>
    <dxf>
      <fill>
        <patternFill>
          <bgColor theme="1"/>
        </patternFill>
      </fill>
    </dxf>
    <dxf>
      <fill>
        <patternFill>
          <bgColor rgb="FFFFFF00"/>
        </patternFill>
      </fill>
    </dxf>
    <dxf>
      <fill>
        <patternFill>
          <bgColor rgb="FFFFFF00"/>
        </patternFill>
      </fill>
    </dxf>
    <dxf>
      <font>
        <b val="0"/>
        <i val="0"/>
        <strike val="0"/>
        <condense val="0"/>
        <extend val="0"/>
        <outline val="0"/>
        <shadow val="0"/>
        <u val="none"/>
        <vertAlign val="baseline"/>
        <sz val="12"/>
        <color theme="1"/>
        <name val="Calibri"/>
        <family val="2"/>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2"/>
        <color theme="1"/>
        <name val="Calibri"/>
        <family val="2"/>
        <scheme val="minor"/>
      </font>
      <fill>
        <patternFill patternType="solid">
          <fgColor theme="4" tint="0.79998168889431442"/>
          <bgColor theme="4" tint="0.79998168889431442"/>
        </patternFill>
      </fill>
      <alignment horizontal="general" vertical="bottom" textRotation="0" wrapText="0" indent="0" justifyLastLine="0" shrinkToFit="0" readingOrder="0"/>
    </dxf>
    <dxf>
      <font>
        <b/>
        <i val="0"/>
        <strike val="0"/>
        <condense val="0"/>
        <extend val="0"/>
        <outline val="0"/>
        <shadow val="0"/>
        <u val="none"/>
        <vertAlign val="baseline"/>
        <sz val="12"/>
        <color theme="0"/>
        <name val="Calibri"/>
        <family val="2"/>
        <scheme val="minor"/>
      </font>
      <numFmt numFmtId="0" formatCode="General"/>
      <fill>
        <patternFill patternType="solid">
          <fgColor theme="4"/>
          <bgColor theme="4"/>
        </patternFill>
      </fill>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b val="0"/>
      </font>
    </dxf>
    <dxf>
      <font>
        <b val="0"/>
      </font>
    </dxf>
    <dxf>
      <font>
        <b val="0"/>
      </font>
    </dxf>
    <dxf>
      <font>
        <b val="0"/>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val="0"/>
      </font>
    </dxf>
    <dxf>
      <font>
        <b val="0"/>
      </font>
    </dxf>
    <dxf>
      <font>
        <b val="0"/>
      </font>
    </dxf>
    <dxf>
      <font>
        <b val="0"/>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val="0"/>
      </font>
    </dxf>
    <dxf>
      <font>
        <b val="0"/>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val="0"/>
      </font>
    </dxf>
    <dxf>
      <font>
        <b val="0"/>
      </font>
    </dxf>
    <dxf>
      <font>
        <b val="0"/>
      </font>
    </dxf>
    <dxf>
      <font>
        <b val="0"/>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val="0"/>
      </font>
    </dxf>
    <dxf>
      <font>
        <b val="0"/>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val="0"/>
      </font>
    </dxf>
    <dxf>
      <font>
        <b val="0"/>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val="0"/>
      </font>
    </dxf>
    <dxf>
      <font>
        <b val="0"/>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fill>
        <patternFill patternType="solid">
          <fgColor theme="4" tint="0.79998168889431442"/>
          <bgColor theme="4"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2"/>
        <color theme="1"/>
        <name val="Calibri"/>
        <family val="2"/>
        <scheme val="minor"/>
      </font>
      <fill>
        <patternFill patternType="solid">
          <fgColor theme="4" tint="0.79998168889431442"/>
          <bgColor theme="4" tint="0.79998168889431442"/>
        </patternFill>
      </fill>
      <border diagonalUp="0" diagonalDown="0">
        <left/>
        <right/>
        <top style="thin">
          <color theme="0"/>
        </top>
        <bottom/>
        <vertical/>
        <horizontal/>
      </border>
    </dxf>
    <dxf>
      <font>
        <b/>
        <i val="0"/>
        <strike val="0"/>
        <condense val="0"/>
        <extend val="0"/>
        <outline val="0"/>
        <shadow val="0"/>
        <u val="none"/>
        <vertAlign val="baseline"/>
        <sz val="12"/>
        <color theme="0"/>
        <name val="Calibri"/>
        <family val="2"/>
        <scheme val="minor"/>
      </font>
      <fill>
        <patternFill patternType="solid">
          <fgColor theme="4"/>
          <bgColor theme="4"/>
        </patternFill>
      </fill>
      <border diagonalUp="0" diagonalDown="0" outline="0">
        <left style="thin">
          <color theme="0"/>
        </left>
        <right style="thin">
          <color theme="0"/>
        </right>
        <top/>
        <bottom/>
      </border>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1"/>
        <color theme="1"/>
        <name val="Calibri"/>
        <family val="2"/>
        <scheme val="none"/>
      </font>
      <fill>
        <patternFill patternType="solid">
          <fgColor rgb="FFBDD6EE"/>
          <bgColor rgb="FFBDD6EE"/>
        </patternFill>
      </fill>
    </dxf>
    <dxf>
      <font>
        <b val="0"/>
        <i val="0"/>
        <strike val="0"/>
        <condense val="0"/>
        <extend val="0"/>
        <outline val="0"/>
        <shadow val="0"/>
        <u val="none"/>
        <vertAlign val="baseline"/>
        <sz val="11"/>
        <color theme="1"/>
        <name val="Calibri"/>
        <family val="2"/>
        <scheme val="none"/>
      </font>
      <fill>
        <patternFill patternType="solid">
          <fgColor rgb="FFBDD6EE"/>
          <bgColor rgb="FFBDD6EE"/>
        </patternFill>
      </fill>
    </dxf>
    <dxf>
      <border>
        <bottom style="medium">
          <color indexed="64"/>
        </bottom>
      </border>
    </dxf>
    <dxf>
      <font>
        <b val="0"/>
        <i val="0"/>
        <strike val="0"/>
        <condense val="0"/>
        <extend val="0"/>
        <outline val="0"/>
        <shadow val="0"/>
        <u val="none"/>
        <vertAlign val="baseline"/>
        <sz val="11"/>
        <color auto="1"/>
        <name val="Calibri"/>
        <family val="2"/>
        <scheme val="none"/>
      </font>
      <numFmt numFmtId="164" formatCode="0;;"/>
      <fill>
        <patternFill patternType="solid">
          <fgColor theme="0"/>
          <bgColor theme="8" tint="0.59999389629810485"/>
        </patternFill>
      </fill>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1"/>
        <color theme="1"/>
        <name val="Calibri"/>
        <family val="2"/>
        <scheme val="none"/>
      </font>
      <fill>
        <patternFill patternType="solid">
          <fgColor rgb="FFBDD6EE"/>
          <bgColor rgb="FFBDD6EE"/>
        </patternFill>
      </fill>
    </dxf>
    <dxf>
      <font>
        <b val="0"/>
        <i val="0"/>
        <strike val="0"/>
        <condense val="0"/>
        <extend val="0"/>
        <outline val="0"/>
        <shadow val="0"/>
        <u val="none"/>
        <vertAlign val="baseline"/>
        <sz val="11"/>
        <color theme="1"/>
        <name val="Calibri"/>
        <family val="2"/>
        <scheme val="none"/>
      </font>
      <fill>
        <patternFill patternType="solid">
          <fgColor rgb="FFBDD6EE"/>
          <bgColor rgb="FFBDD6EE"/>
        </patternFill>
      </fill>
    </dxf>
    <dxf>
      <border>
        <bottom style="medium">
          <color indexed="64"/>
        </bottom>
      </border>
    </dxf>
    <dxf>
      <font>
        <b val="0"/>
        <i val="0"/>
        <strike val="0"/>
        <condense val="0"/>
        <extend val="0"/>
        <outline val="0"/>
        <shadow val="0"/>
        <u val="none"/>
        <vertAlign val="baseline"/>
        <sz val="11"/>
        <color auto="1"/>
        <name val="Calibri"/>
        <family val="2"/>
        <scheme val="none"/>
      </font>
      <numFmt numFmtId="164" formatCode="0;;"/>
      <fill>
        <patternFill patternType="solid">
          <fgColor theme="0"/>
          <bgColor theme="8" tint="0.59999389629810485"/>
        </patternFill>
      </fill>
      <alignment horizontal="left" vertical="center" textRotation="0" wrapText="1" indent="0" justifyLastLine="0" shrinkToFit="0" readingOrder="0"/>
      <border diagonalUp="0" diagonalDown="0">
        <left/>
        <right/>
        <top/>
        <bottom/>
        <vertical/>
        <horizontal/>
      </border>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defaultTableStyle="TableStyleMedium2" defaultPivotStyle="PivotStyleLight16">
    <tableStyle name="Raw Data 2-style" pivot="0" count="3" xr9:uid="{8ED828FF-C0EA-4623-9AC7-9C4DA2575DC3}">
      <tableStyleElement type="headerRow" dxfId="383"/>
      <tableStyleElement type="firstRowStripe" dxfId="382"/>
      <tableStyleElement type="secondRowStripe" dxfId="381"/>
    </tableStyle>
  </tableStyles>
  <colors>
    <mruColors>
      <color rgb="FFD8D8D8"/>
      <color rgb="FF1F497D"/>
      <color rgb="FFB40000"/>
      <color rgb="FF1175C7"/>
      <color rgb="FF008080"/>
      <color rgb="FFD6DCE4"/>
      <color rgb="FFFEF2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hyperlink" Target="https://ghgprotocol.org/corporate-value-chain-scope-3-standard" TargetMode="External"/><Relationship Id="rId1" Type="http://schemas.openxmlformats.org/officeDocument/2006/relationships/hyperlink" Target="https://ghgprotocol.org/corporate-standard"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2</xdr:col>
      <xdr:colOff>77788</xdr:colOff>
      <xdr:row>60</xdr:row>
      <xdr:rowOff>96838</xdr:rowOff>
    </xdr:from>
    <xdr:to>
      <xdr:col>3</xdr:col>
      <xdr:colOff>2571749</xdr:colOff>
      <xdr:row>61</xdr:row>
      <xdr:rowOff>203050</xdr:rowOff>
    </xdr:to>
    <xdr:sp macro="" textlink="">
      <xdr:nvSpPr>
        <xdr:cNvPr id="7" name="Bevel 5">
          <a:hlinkClick xmlns:r="http://schemas.openxmlformats.org/officeDocument/2006/relationships" r:id="rId1"/>
          <a:extLst>
            <a:ext uri="{FF2B5EF4-FFF2-40B4-BE49-F238E27FC236}">
              <a16:creationId xmlns:a16="http://schemas.microsoft.com/office/drawing/2014/main" id="{A82A6401-CCFA-46B1-8982-6BEAF46A0ED8}"/>
            </a:ext>
          </a:extLst>
        </xdr:cNvPr>
        <xdr:cNvSpPr/>
      </xdr:nvSpPr>
      <xdr:spPr>
        <a:xfrm>
          <a:off x="565944" y="15086807"/>
          <a:ext cx="4744243" cy="475306"/>
        </a:xfrm>
        <a:prstGeom prst="bevel">
          <a:avLst/>
        </a:prstGeom>
        <a:solidFill>
          <a:schemeClr val="tx2"/>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a:solidFill>
                <a:schemeClr val="lt1"/>
              </a:solidFill>
              <a:effectLst/>
              <a:latin typeface="Arial" panose="020B0604020202020204" pitchFamily="34" charset="0"/>
              <a:ea typeface="+mn-ea"/>
              <a:cs typeface="Arial" panose="020B0604020202020204" pitchFamily="34" charset="0"/>
            </a:rPr>
            <a:t>GHG Protocol Corporate Standard</a:t>
          </a:r>
          <a:endParaRPr lang="en-US" sz="1400">
            <a:latin typeface="Arial" panose="020B0604020202020204" pitchFamily="34" charset="0"/>
            <a:cs typeface="Arial" panose="020B0604020202020204" pitchFamily="34" charset="0"/>
          </a:endParaRPr>
        </a:p>
      </xdr:txBody>
    </xdr:sp>
    <xdr:clientData/>
  </xdr:twoCellAnchor>
  <xdr:twoCellAnchor>
    <xdr:from>
      <xdr:col>4</xdr:col>
      <xdr:colOff>694765</xdr:colOff>
      <xdr:row>60</xdr:row>
      <xdr:rowOff>100853</xdr:rowOff>
    </xdr:from>
    <xdr:to>
      <xdr:col>7</xdr:col>
      <xdr:colOff>1563874</xdr:colOff>
      <xdr:row>62</xdr:row>
      <xdr:rowOff>0</xdr:rowOff>
    </xdr:to>
    <xdr:sp macro="" textlink="">
      <xdr:nvSpPr>
        <xdr:cNvPr id="2" name="Bevel 5">
          <a:hlinkClick xmlns:r="http://schemas.openxmlformats.org/officeDocument/2006/relationships" r:id="rId2"/>
          <a:extLst>
            <a:ext uri="{FF2B5EF4-FFF2-40B4-BE49-F238E27FC236}">
              <a16:creationId xmlns:a16="http://schemas.microsoft.com/office/drawing/2014/main" id="{6117FD9F-550A-4272-A005-40BF8DB7A535}"/>
            </a:ext>
          </a:extLst>
        </xdr:cNvPr>
        <xdr:cNvSpPr/>
      </xdr:nvSpPr>
      <xdr:spPr>
        <a:xfrm>
          <a:off x="5748618" y="16304559"/>
          <a:ext cx="4634285" cy="428381"/>
        </a:xfrm>
        <a:prstGeom prst="bevel">
          <a:avLst/>
        </a:prstGeom>
        <a:solidFill>
          <a:schemeClr val="tx2"/>
        </a:solidFill>
      </xdr:spPr>
      <xdr:style>
        <a:lnRef idx="1">
          <a:schemeClr val="accent3"/>
        </a:lnRef>
        <a:fillRef idx="3">
          <a:schemeClr val="accent3"/>
        </a:fillRef>
        <a:effectRef idx="2">
          <a:schemeClr val="accent3"/>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a:solidFill>
                <a:schemeClr val="lt1"/>
              </a:solidFill>
              <a:effectLst/>
              <a:latin typeface="Arial" panose="020B0604020202020204" pitchFamily="34" charset="0"/>
              <a:ea typeface="+mn-ea"/>
              <a:cs typeface="Arial" panose="020B0604020202020204" pitchFamily="34" charset="0"/>
            </a:rPr>
            <a:t>GHG Protocol Scope 3 Standard</a:t>
          </a:r>
          <a:endParaRPr lang="en-US" sz="14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120</xdr:col>
      <xdr:colOff>409575</xdr:colOff>
      <xdr:row>12</xdr:row>
      <xdr:rowOff>95250</xdr:rowOff>
    </xdr:from>
    <xdr:ext cx="5591175" cy="3019425"/>
    <xdr:pic>
      <xdr:nvPicPr>
        <xdr:cNvPr id="2" name="image5.jpg">
          <a:extLst>
            <a:ext uri="{FF2B5EF4-FFF2-40B4-BE49-F238E27FC236}">
              <a16:creationId xmlns:a16="http://schemas.microsoft.com/office/drawing/2014/main" id="{E94102C5-86F7-4CAD-BC67-7D77A80E20D4}"/>
            </a:ext>
          </a:extLst>
        </xdr:cNvPr>
        <xdr:cNvPicPr preferRelativeResize="0"/>
      </xdr:nvPicPr>
      <xdr:blipFill>
        <a:blip xmlns:r="http://schemas.openxmlformats.org/officeDocument/2006/relationships" r:embed="rId1" cstate="print"/>
        <a:stretch>
          <a:fillRect/>
        </a:stretch>
      </xdr:blipFill>
      <xdr:spPr>
        <a:xfrm>
          <a:off x="123402725" y="2438400"/>
          <a:ext cx="5591175" cy="3019425"/>
        </a:xfrm>
        <a:prstGeom prst="rect">
          <a:avLst/>
        </a:prstGeom>
        <a:noFill/>
      </xdr:spPr>
    </xdr:pic>
    <xdr:clientData fLocksWithSheet="0"/>
  </xdr:oneCellAnchor>
  <xdr:oneCellAnchor>
    <xdr:from>
      <xdr:col>101</xdr:col>
      <xdr:colOff>438150</xdr:colOff>
      <xdr:row>48</xdr:row>
      <xdr:rowOff>352425</xdr:rowOff>
    </xdr:from>
    <xdr:ext cx="5724525" cy="3848100"/>
    <xdr:pic>
      <xdr:nvPicPr>
        <xdr:cNvPr id="3" name="image2.jpg" descr="http://www.nerc.com/AboutNERC/keyplayers/Documents/NERC_Interconnections_Color_072512.jpg">
          <a:extLst>
            <a:ext uri="{FF2B5EF4-FFF2-40B4-BE49-F238E27FC236}">
              <a16:creationId xmlns:a16="http://schemas.microsoft.com/office/drawing/2014/main" id="{DD5A2501-D150-46DE-89E5-EF40D77941B7}"/>
            </a:ext>
          </a:extLst>
        </xdr:cNvPr>
        <xdr:cNvPicPr preferRelativeResize="0"/>
      </xdr:nvPicPr>
      <xdr:blipFill>
        <a:blip xmlns:r="http://schemas.openxmlformats.org/officeDocument/2006/relationships" r:embed="rId2" cstate="print"/>
        <a:stretch>
          <a:fillRect/>
        </a:stretch>
      </xdr:blipFill>
      <xdr:spPr>
        <a:xfrm>
          <a:off x="103047800" y="9464675"/>
          <a:ext cx="5724525" cy="3848100"/>
        </a:xfrm>
        <a:prstGeom prst="rect">
          <a:avLst/>
        </a:prstGeom>
        <a:noFill/>
      </xdr:spPr>
    </xdr:pic>
    <xdr:clientData fLocksWithSheet="0"/>
  </xdr:oneCellAnchor>
  <xdr:oneCellAnchor>
    <xdr:from>
      <xdr:col>92</xdr:col>
      <xdr:colOff>419100</xdr:colOff>
      <xdr:row>11</xdr:row>
      <xdr:rowOff>333375</xdr:rowOff>
    </xdr:from>
    <xdr:ext cx="5153025" cy="3781425"/>
    <xdr:pic>
      <xdr:nvPicPr>
        <xdr:cNvPr id="4" name="image4.jpg">
          <a:extLst>
            <a:ext uri="{FF2B5EF4-FFF2-40B4-BE49-F238E27FC236}">
              <a16:creationId xmlns:a16="http://schemas.microsoft.com/office/drawing/2014/main" id="{2596DAD5-120C-4A12-9D15-5191CAE36D30}"/>
            </a:ext>
          </a:extLst>
        </xdr:cNvPr>
        <xdr:cNvPicPr preferRelativeResize="0"/>
      </xdr:nvPicPr>
      <xdr:blipFill>
        <a:blip xmlns:r="http://schemas.openxmlformats.org/officeDocument/2006/relationships" r:embed="rId3" cstate="print"/>
        <a:stretch>
          <a:fillRect/>
        </a:stretch>
      </xdr:blipFill>
      <xdr:spPr>
        <a:xfrm>
          <a:off x="93110050" y="2308225"/>
          <a:ext cx="5153025" cy="3781425"/>
        </a:xfrm>
        <a:prstGeom prst="rect">
          <a:avLst/>
        </a:prstGeom>
        <a:noFill/>
      </xdr:spPr>
    </xdr:pic>
    <xdr:clientData fLocksWithSheet="0"/>
  </xdr:oneCellAnchor>
  <xdr:oneCellAnchor>
    <xdr:from>
      <xdr:col>75</xdr:col>
      <xdr:colOff>47625</xdr:colOff>
      <xdr:row>10</xdr:row>
      <xdr:rowOff>95250</xdr:rowOff>
    </xdr:from>
    <xdr:ext cx="4600575" cy="3419475"/>
    <xdr:pic>
      <xdr:nvPicPr>
        <xdr:cNvPr id="5" name="image4.jpg">
          <a:extLst>
            <a:ext uri="{FF2B5EF4-FFF2-40B4-BE49-F238E27FC236}">
              <a16:creationId xmlns:a16="http://schemas.microsoft.com/office/drawing/2014/main" id="{0F9ED02C-7470-475F-AEFB-08152B025C2C}"/>
            </a:ext>
          </a:extLst>
        </xdr:cNvPr>
        <xdr:cNvPicPr preferRelativeResize="0"/>
      </xdr:nvPicPr>
      <xdr:blipFill>
        <a:blip xmlns:r="http://schemas.openxmlformats.org/officeDocument/2006/relationships" r:embed="rId3" cstate="print"/>
        <a:stretch>
          <a:fillRect/>
        </a:stretch>
      </xdr:blipFill>
      <xdr:spPr>
        <a:xfrm>
          <a:off x="74107675" y="1968500"/>
          <a:ext cx="4600575" cy="3419475"/>
        </a:xfrm>
        <a:prstGeom prst="rect">
          <a:avLst/>
        </a:prstGeom>
        <a:noFill/>
      </xdr:spPr>
    </xdr:pic>
    <xdr:clientData fLocksWithSheet="0"/>
  </xdr:oneCellAnchor>
  <xdr:oneCellAnchor>
    <xdr:from>
      <xdr:col>57</xdr:col>
      <xdr:colOff>238545</xdr:colOff>
      <xdr:row>11</xdr:row>
      <xdr:rowOff>200249</xdr:rowOff>
    </xdr:from>
    <xdr:ext cx="4312275" cy="3060663"/>
    <xdr:pic>
      <xdr:nvPicPr>
        <xdr:cNvPr id="6" name="image3.jpg">
          <a:extLst>
            <a:ext uri="{FF2B5EF4-FFF2-40B4-BE49-F238E27FC236}">
              <a16:creationId xmlns:a16="http://schemas.microsoft.com/office/drawing/2014/main" id="{3078399C-084C-4E65-AAA7-25761459F099}"/>
            </a:ext>
          </a:extLst>
        </xdr:cNvPr>
        <xdr:cNvPicPr preferRelativeResize="0"/>
      </xdr:nvPicPr>
      <xdr:blipFill>
        <a:blip xmlns:r="http://schemas.openxmlformats.org/officeDocument/2006/relationships" r:embed="rId4" cstate="print"/>
        <a:stretch>
          <a:fillRect/>
        </a:stretch>
      </xdr:blipFill>
      <xdr:spPr>
        <a:xfrm>
          <a:off x="54143695" y="2175099"/>
          <a:ext cx="4312275" cy="3060663"/>
        </a:xfrm>
        <a:prstGeom prst="rect">
          <a:avLst/>
        </a:prstGeom>
        <a:noFill/>
      </xdr:spPr>
    </xdr:pic>
    <xdr:clientData fLocksWithSheet="0"/>
  </xdr:oneCellAnchor>
  <xdr:oneCellAnchor>
    <xdr:from>
      <xdr:col>39</xdr:col>
      <xdr:colOff>58991</xdr:colOff>
      <xdr:row>12</xdr:row>
      <xdr:rowOff>244623</xdr:rowOff>
    </xdr:from>
    <xdr:ext cx="4671230" cy="3283830"/>
    <xdr:pic>
      <xdr:nvPicPr>
        <xdr:cNvPr id="7" name="Picture 6">
          <a:extLst>
            <a:ext uri="{FF2B5EF4-FFF2-40B4-BE49-F238E27FC236}">
              <a16:creationId xmlns:a16="http://schemas.microsoft.com/office/drawing/2014/main" id="{2DA43510-7622-490B-8FF0-395B914B7279}"/>
            </a:ext>
          </a:extLst>
        </xdr:cNvPr>
        <xdr:cNvPicPr>
          <a:picLocks noChangeAspect="1"/>
        </xdr:cNvPicPr>
      </xdr:nvPicPr>
      <xdr:blipFill>
        <a:blip xmlns:r="http://schemas.openxmlformats.org/officeDocument/2006/relationships" r:embed="rId5"/>
        <a:stretch>
          <a:fillRect/>
        </a:stretch>
      </xdr:blipFill>
      <xdr:spPr>
        <a:xfrm>
          <a:off x="34926841" y="2587773"/>
          <a:ext cx="4671230" cy="3283830"/>
        </a:xfrm>
        <a:prstGeom prst="rect">
          <a:avLst/>
        </a:prstGeom>
      </xdr:spPr>
    </xdr:pic>
    <xdr:clientData/>
  </xdr:oneCellAnchor>
  <xdr:oneCellAnchor>
    <xdr:from>
      <xdr:col>21</xdr:col>
      <xdr:colOff>103814</xdr:colOff>
      <xdr:row>14</xdr:row>
      <xdr:rowOff>41013</xdr:rowOff>
    </xdr:from>
    <xdr:ext cx="4355132" cy="3061616"/>
    <xdr:pic>
      <xdr:nvPicPr>
        <xdr:cNvPr id="8" name="Picture 7">
          <a:extLst>
            <a:ext uri="{FF2B5EF4-FFF2-40B4-BE49-F238E27FC236}">
              <a16:creationId xmlns:a16="http://schemas.microsoft.com/office/drawing/2014/main" id="{0E4884B0-4003-4486-8DBF-D57B4ABF8EE0}"/>
            </a:ext>
          </a:extLst>
        </xdr:cNvPr>
        <xdr:cNvPicPr>
          <a:picLocks noChangeAspect="1"/>
        </xdr:cNvPicPr>
      </xdr:nvPicPr>
      <xdr:blipFill>
        <a:blip xmlns:r="http://schemas.openxmlformats.org/officeDocument/2006/relationships" r:embed="rId5"/>
        <a:stretch>
          <a:fillRect/>
        </a:stretch>
      </xdr:blipFill>
      <xdr:spPr>
        <a:xfrm>
          <a:off x="15915314" y="2892163"/>
          <a:ext cx="4355132" cy="3061616"/>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Mike Lipowicz" id="{B70BC6BF-03E3-43BE-AC2E-8523D96811A2}" userId="Mike Lipowicz" providerId="None"/>
  <person displayName="Michael Lipowicz" id="{93E49D51-3CBA-461A-87E7-0A9B608099DA}" userId="Michael.Lipowicz@gza.com" providerId="PeoplePicker"/>
  <person displayName="Ashley Ontiveros" id="{6FB6DECE-F4B7-4CC6-B0A1-B2A8ABF5A655}" userId="S::Ashley.Ontiveros@gza.com::5c6f6c71-ea95-4dc5-a2d1-e9d2cccf1309" providerId="AD"/>
  <person displayName="Michael Lipowicz" id="{BA86909D-2937-4D4E-B09F-14885A3FAD2B}" userId="S::michael.lipowicz@gza.com::89fbd822-1deb-416f-a9a8-b6fa200f928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DRAFT%20GHG%20Toolkit%20Calculator%200627.xlsm"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shley Ontiveros" refreshedDate="45092.449447106483" createdVersion="8" refreshedVersion="8" minRefreshableVersion="3" recordCount="2005" xr:uid="{69F1E3F9-579A-4B77-A67B-17F9A7E65AC2}">
  <cacheSource type="worksheet">
    <worksheetSource ref="D3:O720" sheet="Emissions Factors"/>
  </cacheSource>
  <cacheFields count="13">
    <cacheField name="Category" numFmtId="0">
      <sharedItems containsBlank="1"/>
    </cacheField>
    <cacheField name="Year" numFmtId="0">
      <sharedItems containsString="0" containsBlank="1" containsNumber="1" containsInteger="1" minValue="2016" maxValue="2030"/>
    </cacheField>
    <cacheField name="Emissions Factor Description" numFmtId="0">
      <sharedItems containsBlank="1" count="484">
        <m/>
        <s v="Biodiesel"/>
        <s v="Acetylene / Ethyne"/>
        <s v="Butane"/>
        <s v="Diesel (Distallate No. 2)"/>
        <s v="Distillate Fuel Oil No. 4"/>
        <s v="Gasoline E10"/>
        <s v="Gasoline E85"/>
        <s v="Gasoline Unleaded"/>
        <s v="Gasoline / Diesel Average"/>
        <s v="Kerosene"/>
        <s v="Kerosene - Aviation"/>
        <s v="LPG - Liquified Petroleum Gases"/>
        <s v="Methanol"/>
        <s v="Natural Gas"/>
        <s v="LPG - Propane"/>
        <s v="Distallate Fuel Oil No. 6"/>
        <s v="Fugitive Gas - SF6"/>
        <s v="Grid Electricity - Renewable"/>
        <s v="Grid Heat/Steam - Renewable"/>
        <s v="Grid Heat/Steam (UK)"/>
        <s v="Grid Heat/Steam (US EPA)"/>
        <s v="Argentina"/>
        <s v="Australia"/>
        <s v="Austria"/>
        <s v="Bahrain"/>
        <s v="Belgium"/>
        <s v="Brazil"/>
        <s v="British Virgin Islands"/>
        <s v="Bulgaria"/>
        <s v="Canada - Alberta"/>
        <s v="Canada - British Columbia"/>
        <s v="Canada - Manitoba"/>
        <s v="Canada - New Brunswick"/>
        <s v="Canada - Newfoundland and Labrador"/>
        <s v="Canada - Northwest Territories"/>
        <s v="Canada - Nova Scotia"/>
        <s v="Canada - Nunavut"/>
        <s v="Canada - Ontario"/>
        <s v="Canada - Prince Edward Island"/>
        <s v="Canada - Quebec"/>
        <s v="Canada - Saskatchewan"/>
        <s v="Canada - Yukon"/>
        <s v="Canada"/>
        <s v="Chile"/>
        <s v="Colombia"/>
        <s v="Costa Rica"/>
        <s v="Cote D'Ivoire"/>
        <s v="Croatia"/>
        <s v="Czech Republic"/>
        <s v="Denmark"/>
        <s v="Dominican Republic"/>
        <s v="Egypt"/>
        <s v="Estonia"/>
        <s v="Finland"/>
        <s v="France"/>
        <s v="Germany"/>
        <s v="Greece"/>
        <s v="Guatemala"/>
        <s v="Hong Kong"/>
        <s v="Hungary"/>
        <s v="India"/>
        <s v="Indonesia"/>
        <s v="Ireland"/>
        <s v="Israel"/>
        <s v="Italy"/>
        <s v="Japan"/>
        <s v="Jordan"/>
        <s v="Kazakhstan"/>
        <s v="Kenya"/>
        <s v="Korea"/>
        <s v="Kuwait"/>
        <s v="Latvia"/>
        <s v="Lebanon"/>
        <s v="Lithuania"/>
        <s v="Luxembourg"/>
        <s v="Malaysia"/>
        <s v="Mexico"/>
        <s v="Morocco"/>
        <s v="Netherlands"/>
        <s v="New Zealand"/>
        <s v="Nicaragua"/>
        <s v="Nigeria"/>
        <s v="Norway"/>
        <s v="Oman"/>
        <s v="Panama"/>
        <s v="China"/>
        <s v="Peru"/>
        <s v="Philippines"/>
        <s v="Poland"/>
        <s v="Portugal"/>
        <s v="Qatar"/>
        <s v="Romania"/>
        <s v="Russia"/>
        <s v="Saudi Arabia"/>
        <s v="Serbia"/>
        <s v="Singapore"/>
        <s v="Slovakia"/>
        <s v="South Africa"/>
        <s v="Spain"/>
        <s v="Sweden"/>
        <s v="Switzerland"/>
        <s v="Taiwan"/>
        <s v="Thailand"/>
        <s v="Turkey"/>
        <s v="Ukraine"/>
        <s v="United Arab Emirates"/>
        <s v="United Kingdom"/>
        <s v="United States"/>
        <s v="United States - AKGD"/>
        <s v="United States - AKMS"/>
        <s v="United States - AZNM"/>
        <s v="United States - CAMX"/>
        <s v="United States - ERCT"/>
        <s v="United States - FRCC"/>
        <s v="United States - HIMS"/>
        <s v="United States - HIOA"/>
        <s v="United States - MROE"/>
        <s v="United States - MROW"/>
        <s v="United States - NEWE"/>
        <s v="United States - NWPP"/>
        <s v="United States - NYCW"/>
        <s v="United States - NYLI"/>
        <s v="United States - NYUP"/>
        <s v="United States - PRMS"/>
        <s v="United States - RFCE"/>
        <s v="United States - RFCM"/>
        <s v="United States - RFCW"/>
        <s v="United States - RMPA"/>
        <s v="United States - SPNO"/>
        <s v="United States - SPSO"/>
        <s v="United States - SRMV"/>
        <s v="United States - SRMW"/>
        <s v="United States - SRSO"/>
        <s v="United States - SRTV"/>
        <s v="United States - SRVC"/>
        <s v="Vietnam"/>
        <s v="Africa"/>
        <s v="Asia"/>
        <s v="Europe"/>
        <s v="North America"/>
        <s v="Oceania"/>
        <s v="South America"/>
        <s v="On-Site Electricity - Renewable"/>
        <s v="Grid Electricity - United States" u="1"/>
        <s v="Hotel Stay - Uganda" u="1"/>
        <s v="Supplier Grid Electricity - France - EDF Entreprises" u="1"/>
        <s v="Supplier Grid Electricity - Canada - TransAlta" u="1"/>
        <s v="Grid Electricity - Czech Republic" u="1"/>
        <s v="Grid Electricity - Brazil" u="1"/>
        <s v="Grid Electricity - Guatemala" u="1"/>
        <s v="Combustion - Diesel (US)" u="1"/>
        <s v="Grid Electricity - Qatar" u="1"/>
        <s v="Public Transport - Bus / Rail Average (UK)" u="1"/>
        <s v="Public Transport - Bus / Rail Average (US)" u="1"/>
        <s v="Grid Electricity - Canada - Yukon" u="1"/>
        <s v="Supplier Grid Electricity - Finland - Fortum" u="1"/>
        <s v="Supplier Grid Electricity - United States - Constellation OH" u="1"/>
        <s v="Grid Electricity - US - NWPP" u="1"/>
        <s v="Supplier Grid Electricity - Romania - TINMAR ENERGY S.A" u="1"/>
        <s v="Hotel Stay - Japan" u="1"/>
        <s v="Hotel Stay - Spain" u="1"/>
        <s v="Grid Electricity - US - RFCM" u="1"/>
        <s v="Grid Electricity - Germany" u="1"/>
        <s v="Hotel Stay - Latvia" u="1"/>
        <s v="Hotel Stay - Slovenia" u="1"/>
        <s v="Grid Electricity - Canada - Saskatchewan" u="1"/>
        <s v="Grid Electricity - Canada" u="1"/>
        <s v="Grid Electricity - Italy" u="1"/>
        <s v="Supplier Grid Electricity - United States - San Diego Gas &amp; Electric" u="1"/>
        <s v="Hotel Stay - Greenland" u="1"/>
        <s v="Hotel Stay - Austria" u="1"/>
        <s v="Grid Electricity - Nigeria" u="1"/>
        <s v="Supplier Grid Electricity - Finland - Caruna" u="1"/>
        <s v="Grid Electricity - Canada - Newfoundland and Labrador" u="1"/>
        <s v="Grid Electricity - Sweden" u="1"/>
        <s v="Hotel Stay - Norway" u="1"/>
        <s v="Combustion - Biodiesel (US)" u="1"/>
        <s v="Grid Electricity - Netherlands" u="1"/>
        <s v="Grid Electricity - People's Republic of China" u="1"/>
        <s v="Hotel Stay - Moldova" u="1"/>
        <s v="Supplier Grid Electricity - Netherlands - Endesa Energia S.A.U." u="1"/>
        <s v="Grid Electricity - US - NEWE" u="1"/>
        <s v="Hotel Stay - India" u="1"/>
        <s v="Supplier Grid Electricity - Netherlands - Eneco Zakelijk B.V" u="1"/>
        <s v="Grid Electricity - Australia" u="1"/>
        <s v="Hotel Stay - Korea" u="1"/>
        <s v="Hotel Stay - Algeria" u="1"/>
        <s v="Grid Electricity - France" u="1"/>
        <s v="Hotel Stay - Kazakhstan" u="1"/>
        <s v="Grid Electricity - India" u="1"/>
        <s v="Grid Electricity - US - MROE" u="1"/>
        <s v="Supplier Grid Electricity - Germany - ENGIE Energielosungen GmbH" u="1"/>
        <s v="Supplier Grid Electricity - United States - Dominion Energy Virginia" u="1"/>
        <s v="Hotel Stay - Belarus" u="1"/>
        <s v="Hotel Stay - China" u="1"/>
        <s v="Hotel Stay - Bulgaria" u="1"/>
        <s v="Supplier Grid Electricity - South Africa - VIRTUAL SUPPLIER" u="1"/>
        <s v="Grid Electricity - Canada - New Brunswick" u="1"/>
        <s v="Grid Electricity - Costa Rica" u="1"/>
        <s v="Supplier Grid Electricity - United States - National Grid RI" u="1"/>
        <s v="Hotel Stay - Finland" u="1"/>
        <s v="WTT - Gasoline / Diesel" u="1"/>
        <s v="Hotel Stay - Switzerland" u="1"/>
        <s v="Combustion - E10 Gasoline (US)" u="1"/>
        <s v="Combustion - E85 Gasoline (US)" u="1"/>
        <s v="Supplier Grid Electricity - Mexico - Iberdrola Cogeneracion Bajio S" u="1"/>
        <s v="Hotel Stay - Tanzania" u="1"/>
        <s v="Grid Electricity - Ireland" u="1"/>
        <s v="Grid Electricity - Luxembourg" u="1"/>
        <s v="Hotel Stay - Luxembourg" u="1"/>
        <s v="Hotel Stay - Sweden" u="1"/>
        <s v="Supplier Grid Electricity - United States - National Grid NY" u="1"/>
        <s v="Public Transport - Bus (UK)" u="1"/>
        <s v="Grid Electricity - Indonesia" u="1"/>
        <s v="WTT - Wood Chips/Pellets" u="1"/>
        <s v="Combustion - Methanol (US)" u="1"/>
        <s v="Grid Electricity - Bahrain" u="1"/>
        <s v="Supplier Grid Electricity - United States - Northstart Commercial Partners" u="1"/>
        <s v="Grid Electricity - Canada - Prince Edward Island" u="1"/>
        <s v="WTT - E10 Gasoline" u="1"/>
        <s v="WTT - E85 Gasoline" u="1"/>
        <s v="Hotel Stay - Lithuania" u="1"/>
        <s v="Hotel Stay - Faroe Islands" u="1"/>
        <s v="Grid Electricity - Morocco" u="1"/>
        <s v="Supplier Grid Electricity - Ireland - Electric Ireland" u="1"/>
        <s v="Hotel Stay - Portugal" u="1"/>
        <s v="WTT - Propane" u="1"/>
        <s v="Grid Electricity - Estonia" u="1"/>
        <s v="Supplier Grid Electricity - United States - TXU Energy" u="1"/>
        <s v="WTT - Methanol (Propane Factor)" u="1"/>
        <s v="Hotel Stay - Canada" u="1"/>
        <s v="WTT - Gasoline (Petrol - Avg Bio Blend)" u="1"/>
        <s v="Grid Electricity - Russia" u="1"/>
        <s v="WTT - Coal" u="1"/>
        <s v="Hotel Stay - Malta" u="1"/>
        <s v="Grid Electricity - Mexico" u="1"/>
        <s v="Grid Electricity - Saudi Arabia" u="1"/>
        <s v="Grid Electricity - Hungary" u="1"/>
        <s v="Hotel Stay - Macau, China" u="1"/>
        <s v="Grid Electricity - Korea" u="1"/>
        <s v="Combustion - LPG (US)" u="1"/>
        <s v="Grid Electricity - Serbia" u="1"/>
        <s v="Supplier Grid Electricity - France - Primeo Energie" u="1"/>
        <s v="Supplier Grid Electricity - Brazil - EDP Sao Paulo Dist de Energia" u="1"/>
        <s v="Grid Electricity - Bulgaria" u="1"/>
        <s v="Hotel Stay - Singapore" u="1"/>
        <s v="Grid Electricity - Thailand" u="1"/>
        <s v="Air Travel - Long Haul - Business/First Class - No RF" u="1"/>
        <s v="Hotel Stay - Hungary" u="1"/>
        <s v="Hotel Stay - El Salvador" u="1"/>
        <s v="Supplier Grid Electricity - Germany - Energie AG Oberosterreich Busi" u="1"/>
        <s v="Supplier Grid Electricity - United States - West Penn Power Company" u="1"/>
        <s v="Hotel Stay - Russian Federation" u="1"/>
        <s v="Grid Electricity - US - SPNO" u="1"/>
        <s v="Hotel Stay - Cyprus" u="1"/>
        <s v="Hotel Stay - Mauritius" u="1"/>
        <s v="Supplier Grid Electricity - Brazil - RGE Rio Grande Energia S.A." u="1"/>
        <s v="Supplier Grid Electricity - Germany - ENAMO First Class Energy" u="1"/>
        <s v="Grid Electricity - Ukraine" u="1"/>
        <s v="Grid Electricity - Greece" u="1"/>
        <s v="Supplier Grid Electricity - Canada - ENMAX" u="1"/>
        <s v="Supplier Grid Electricity - Brazil - CPFL Paulista" u="1"/>
        <s v="Grid Electricity - US - NYUP" u="1"/>
        <s v="Grid Electricity - US - RFCW" u="1"/>
        <s v="Hotel Stay - Brazil" u="1"/>
        <s v="Grid Electricity - British Virgin Islands" u="1"/>
        <s v="Grid Electricity - Kazakhstan" u="1"/>
        <s v="Hotel Stay - Cambodia" u="1"/>
        <s v="Hotel Stay - United Arab Emirates" u="1"/>
        <s v="Grid Electricity - South Africa" u="1"/>
        <s v="Wastewater System - Septic Tank (WERF)" u="1"/>
        <s v="Hotel Stay - Israel" u="1"/>
        <s v="Hotel Stay - Papua New Guinea" u="1"/>
        <s v="Hotel Stay - Egypt" u="1"/>
        <s v="Grid Electricity - Canada - Northwest Territories" u="1"/>
        <s v="Grid Electricity - Latvia" u="1"/>
        <s v="Grid Electricity - Cote D'Ivoire" u="1"/>
        <s v="Supplier Grid Electricity - Poland - Energa - Operator S.A." u="1"/>
        <s v="Combustion - Acetylene / Ethyne" u="1"/>
        <s v="Supplier Grid Electricity - Mexico - Comision Federal de Electricid06600" u="1"/>
        <s v="Supplier Grid Electricity - Canada - Power Stream" u="1"/>
        <s v="Grid Electricity - Japan" u="1"/>
        <s v="Supplier Grid Electricity - Austria - Wiener Netze GmbH" u="1"/>
        <s v="Grid Electricity - Romania" u="1"/>
        <s v="Grid Electricity - Lithuania" u="1"/>
        <s v="Supplier Grid Electricity - Romania - OMV Petrom" u="1"/>
        <s v="Supplier Grid Electricity - Canada - Alectra Utilities" u="1"/>
        <s v="Supplier Grid Electricity - Poland - Energa - Obrot S.A." u="1"/>
        <s v="Combustion - Residual Fuel Oil No. 6 (US)" u="1"/>
        <s v="Grid Electricity - Canada - British Columbia" u="1"/>
        <s v="Grid Electricity - Hong Kong" u="1"/>
        <s v="Grid Electricity - US - AZNM" u="1"/>
        <s v="Grid Electricity - US - NYCW" u="1"/>
        <s v="Grid Electricity - Canada - Nunavut" u="1"/>
        <s v="Hotel Stay - Bosnia and Herzegovina" u="1"/>
        <s v="Hotel Stay - Azerbaijan" u="1"/>
        <s v="Supplier Grid Electricity - France - EDF Electricite de France" u="1"/>
        <s v="Hotel Stay - Bahrain" u="1"/>
        <s v="Supplier Grid Electricity - United States - PG&amp;E - Pacific Gas &amp; Electric" u="1"/>
        <s v="Grid Electricity - Canada - Manitoba" u="1"/>
        <s v="Grid Electricity - Kenya" u="1"/>
        <s v="Hotel Stay - Svalbard" u="1"/>
        <s v="Grid Electricity - Finland" u="1"/>
        <s v="Supplier Grid Electricity - United States - Duquesne Light Comp" u="1"/>
        <s v="Grid Electricity - Canada - Quebec" u="1"/>
        <s v="Hotel Stay - Hong Kong, China" u="1"/>
        <s v="WTT - Butane" u="1"/>
        <s v="Grid Electricity - US - SRVC" u="1"/>
        <s v="Grid Electricity - Denmark" u="1"/>
        <s v="Hotel Stay - Turkey" u="1"/>
        <s v="Hotel Stay - Poland" u="1"/>
        <s v="Hotel Stay - Kenya" u="1"/>
        <s v="Grid Electricity - Kuwait" u="1"/>
        <s v="Supplier Grid Electricity - United States - PECO" u="1"/>
        <s v="Grid Electricity - Argentina" u="1"/>
        <s v="Grid Electricity - US - SRMV" u="1"/>
        <s v="Grid Electricity - Switzerland" u="1"/>
        <s v="Hotel Stay - Georgia" u="1"/>
        <s v="Supplier Grid Electricity - France - Vattenfall Energies SA" u="1"/>
        <s v="Supplier Grid Electricity - United States - DTE Energy" u="1"/>
        <s v="Supplier Grid Electricity - Poland - TAURON Sprzedaz sp. zo.o." u="1"/>
        <s v="Combustion - Butane (US)" u="1"/>
        <s v="Supplier Grid Electricity - South Korea - Korea Electric Pwr Corp KEPCO" u="1"/>
        <s v="Grid Electricity - Jordan" u="1"/>
        <s v="Supplier Grid Electricity - United States - Ohio Edison Company" u="1"/>
        <s v="Grid Electricity - US - SRMW" u="1"/>
        <s v="Combustion - Kerosene Type Jet Fuel (US)" u="1"/>
        <s v="Hotel Stay - Greece" u="1"/>
        <s v="Grid Electricity - US - AKMS" u="1"/>
        <s v="Grid Electricity - US - RMPA" u="1"/>
        <s v="Grid Electricity - Peru" u="1"/>
        <s v="Grid Electricity - US - HIOA" u="1"/>
        <s v="Supplier Grid Electricity - Colombia - Enel Codensa" u="1"/>
        <s v="Hotel Stay - Costa Rica" u="1"/>
        <s v="Hotel Stay - Philippines" u="1"/>
        <s v="Grid Electricity - Norway" u="1"/>
        <s v="Supplier Grid Electricity - United States - Constellation IL" u="1"/>
        <s v="Supplier Grid Electricity - Italy - Edison Energia S.p.A." u="1"/>
        <s v="Supplier Grid Electricity - United States - Portland General Electric" u="1"/>
        <s v="Hotel Stay - United States" u="1"/>
        <s v="Hotel Stay - Estonia" u="1"/>
        <s v="Grid Electricity - US - NYLI" u="1"/>
        <s v="Supplier Grid Electricity - United States - Consumers Energy" u="1"/>
        <s v="Supplier Grid Electricity - Germany - E.ON Energie Deutschland GmbH" u="1"/>
        <s v="Hotel Stay - Saudi Arabia" u="1"/>
        <s v="WTT - Natural Gas" u="1"/>
        <s v="Supplier Grid Electricity - United States - Xcel Energy" u="1"/>
        <s v="Supplier Grid Electricity - Canada - Horizon Utilities Corp" u="1"/>
        <s v="Air Travel - Short Haul - Average Class - No RF" u="1"/>
        <s v="Air Travel - Short Haul - Economy Class - No RF" u="1"/>
        <s v="Hotel Stay - Dominican Republic" u="1"/>
        <s v="Combustion - Distillate Fuel Oil No. 4 (US)" u="1"/>
        <s v="Hotel Stay - Namibia" u="1"/>
        <s v="Hotel Stay - Romania" u="1"/>
        <s v="Supplier Grid Electricity - United Kingdom - EDF Energy Services  LLC      60661 United States" u="1"/>
        <s v="Grid Electricity - Croatia" u="1"/>
        <s v="Supplier Grid Electricity - Austria - EVN Netz GmbH" u="1"/>
        <s v="Combustion - Gasoline/Diesel (US)" u="1"/>
        <s v="Grid Electricity - Malaysia" u="1"/>
        <s v="Grid Electricity - Canada - Alberta" u="1"/>
        <s v="Hotel Stay - Lebanon" u="1"/>
        <s v="Supplier Grid Electricity - United States - Jersey Central Pwr &amp; Lgt Co" u="1"/>
        <s v="Grid Electricity - US - CAMX" u="1"/>
        <s v="Hotel Stay - Croatia" u="1"/>
        <s v="Grid Electricity - US - SPSO" u="1"/>
        <s v="Hotel Stay - France" u="1"/>
        <s v="Grid Electricity - US - SRSO" u="1"/>
        <s v="Grid Electricity - Vietnam" u="1"/>
        <s v="Supplier Grid Electricity - Germany - A&amp;T" u="1"/>
        <s v="Hotel Stay - Fiji" u="1"/>
        <s v="Supplier Grid Electricity - Chile - Enel Generacion Chile" u="1"/>
        <s v="Hotel Stay - Nigeria" u="1"/>
        <s v="Supplier Grid Electricity - Austria - Netz Niederosterreich GmbH" u="1"/>
        <s v="Grid Electricity - US - AKGD" u="1"/>
        <s v="Supplier Grid Electricity - United States - Pepco DC" u="1"/>
        <s v="Supplier Grid Electricity - Australia - AGL" u="1"/>
        <s v="Grid Electricity - US - MROW" u="1"/>
        <s v="Hotel Stay - Mexico" u="1"/>
        <s v="Hotel Stay - New Zealand" u="1"/>
        <s v="WTT - Bioethanol" u="1"/>
        <s v="Grid Electricity - Singapore" u="1"/>
        <s v="Hotel Stay - Samoa" u="1"/>
        <s v="Hotel Stay - Taiwan, China" u="1"/>
        <s v="Hotel Stay - Vietnam" u="1"/>
        <s v="Supplier Grid Electricity - United States - NYSEG" u="1"/>
        <s v="Hotel Stay - Jordan" u="1"/>
        <s v="Hotel Stay - Maldives" u="1"/>
        <s v="Hotel Stay - Oman" u="1"/>
        <s v="Hotel Stay - Kuwait" u="1"/>
        <s v="WTT - Diesel (100% Mineral)" u="1"/>
        <s v="Hotel Stay - Iceland" u="1"/>
        <s v="Grid Electricity - Poland" u="1"/>
        <s v="WTT - Kerosene" u="1"/>
        <s v="Grid Electricity - Taiwan" u="1"/>
        <s v="Hotel Stay - Uzbekistan" u="1"/>
        <s v="Hotel Stay - South Africa" u="1"/>
        <s v="Supplier Grid Electricity - United States - Southern California Edison Com" u="1"/>
        <s v="Grid Electricity - Slovakia" u="1"/>
        <s v="Hotel Stay - Indonesia" u="1"/>
        <s v="Grid Electricity - Oman" u="1"/>
        <s v="Supplier Grid Electricity - United States - Direct Energy Business CA" u="1"/>
        <s v="Grid Electricity - Turkey" u="1"/>
        <s v="Air Travel - Long Haul - Average Class - No RF" u="1"/>
        <s v="Air Travel - Long Haul - Economy Class - No RF" u="1"/>
        <s v="Air Travel - Long Haul - Premium Class - No RF" u="1"/>
        <s v="Supplier Grid Electricity - United States - AmbitEnergy" u="1"/>
        <s v="Supplier Grid Electricity - Spain - Fenie Energia " u="1"/>
        <s v="Supplier Grid Electricity - Spain - Eleia Energia" u="1"/>
        <s v="Grid Electricity - Chile" u="1"/>
        <s v="Hotel Stay - Italy" u="1"/>
        <s v="Hotel Stay - Morocco" u="1"/>
        <s v="Grid Electricity - Philippines" u="1"/>
        <s v="Hotel Stay - Colombia" u="1"/>
        <s v="Hotel Stay - Peru" u="1"/>
        <s v="Combustion - Propane (US)" u="1"/>
        <s v="Grid Electricity - Panama" u="1"/>
        <s v="Grid Electricity - US - RFCE" u="1"/>
        <s v="Hotel Stay - Benin" u="1"/>
        <s v="Grid Electricity - New Zealand" u="1"/>
        <s v="Hotel Stay - UK" u="1"/>
        <s v="Supplier Grid Electricity - United States - The Electric Company" u="1"/>
        <s v="Hotel Stay - Panama" u="1"/>
        <s v="Hotel Stay - Belgium" u="1"/>
        <s v="Hotel Stay - Qatar" u="1"/>
        <s v="Supplier Grid Electricity - Mexico - CFE Suministrador De Servicios" u="1"/>
        <s v="Combustion - Kerosene (US)" u="1"/>
        <s v="Hotel Stay - Sri Lanka" u="1"/>
        <s v="Air Travel - Short Haul - Business/First Class - No RF" u="1"/>
        <s v="Hotel Stay - Netherlands" u="1"/>
        <s v="Hotel Stay - Ireland" u="1"/>
        <s v="Hotel Stay - Aruba" u="1"/>
        <s v="Grid Electricity - Belgium" u="1"/>
        <s v="Hotel Stay - Ukraine" u="1"/>
        <s v="Supplier Grid Electricity - United States - Eversource" u="1"/>
        <s v="Supplier Grid Electricity - United States - Potomac Edison Power MD" u="1"/>
        <s v="Grid Electricity - Lebanon" u="1"/>
        <s v="Grid Electricity - US - FRCC" u="1"/>
        <s v="Hotel Stay - Australia" u="1"/>
        <s v="Supplier Grid Electricity - Canada - Enersource Hydro Mississauga" u="1"/>
        <s v="Hotel Stay - Slovak Republic" u="1"/>
        <s v="Grid Electricity - Nicaragua" u="1"/>
        <s v="Hotel Stay - Serbia" u="1"/>
        <s v="Hotel Stay - Bonaire, Sint Eustatius and Saba" u="1"/>
        <s v="Combustion - Gasoline (US)" u="1"/>
        <s v="Grid Electricity - Colombia" u="1"/>
        <s v="Grid Electricity - Spain" u="1"/>
        <s v="Hotel Stay - Chile" u="1"/>
        <s v="Supplier Grid Electricity - United States - Ameren Illinois" u="1"/>
        <s v="Grid Electricity - US - ERCT" u="1"/>
        <s v="Hotel Stay - Germany" u="1"/>
        <s v="Grid Electricity - Canada - Nova Scotia" u="1"/>
        <s v="Grid Electricity - United Arab Emirates" u="1"/>
        <s v="Grid Electricity - US - PRMS" u="1"/>
        <s v="Grid Electricity - Egypt" u="1"/>
        <s v="Hotel Stay - Malaysia" u="1"/>
        <s v="WTT - Kerosene Type Jet Fuel" u="1"/>
        <s v="Hotel Stay - Myanmar" u="1"/>
        <s v="Hotel Stay - Thailand" u="1"/>
        <s v="Grid Electricity - Canada - Ontario" u="1"/>
        <s v="Supplier Grid Electricity - Brazil - CPFL Piratininga" u="1"/>
        <s v="Grid Electricity - Austria" u="1"/>
        <s v="WTT - Fuel Oil" u="1"/>
        <s v="Grid Electricity - Portugal" u="1"/>
        <s v="Grid Electricity - US - SRTV" u="1"/>
        <s v="Supplier Grid Electricity - Poland - TAURON Dystrybucja S.A." u="1"/>
        <s v="Supplier Grid Electricity - Netherlands - Nuon" u="1"/>
        <s v="Hotel Stay - Czech Republic" u="1"/>
        <s v="Hotel Stay - Denmark" u="1"/>
        <s v="Grid Electricity - United Kingdom" u="1"/>
        <s v="Supplier Grid Electricity - United States - Penn Power A First Energy Com" u="1"/>
        <s v="Public Transport - National Rail (UK)" u="1"/>
        <s v="Grid Electricity - US - HIMS" u="1"/>
        <s v="Supplier Grid Electricity - United States - The Illuminating Company" u="1"/>
        <s v="Supplier Grid Electricity - Brazil - ELEKTRO Eletricidade e Svc Brazil" u="1"/>
        <s v="Grid Electricity - Israel" u="1"/>
        <s v="Hotel Stay - Argentina" u="1"/>
        <s v="Grid Electricity - Dominican Republic" u="1"/>
        <s v="Supplier Grid Electricity - Portugal - EDP Distribuicao Energia S.A." u="1"/>
        <s v="Hotel Stay - Puerto Rico" u="1"/>
        <s v="Supplier Grid Electricity - Spain - Nexus Energia S.A." u="1"/>
        <s v="Supplier Grid Electricity - United States - Direct Energy" u="1"/>
        <s v="Hotel Stay - Gambia" u="1"/>
        <s v="Combustion - Natural Gas (US)" u="1"/>
      </sharedItems>
    </cacheField>
    <cacheField name="Kg CO2" numFmtId="0">
      <sharedItems containsString="0" containsBlank="1" containsNumber="1" minValue="0" maxValue="840"/>
    </cacheField>
    <cacheField name="Kg CH4" numFmtId="0">
      <sharedItems containsString="0" containsBlank="1" containsNumber="1" minValue="0" maxValue="4.2651770439163439"/>
    </cacheField>
    <cacheField name="Kg N2O" numFmtId="0">
      <sharedItems containsString="0" containsBlank="1" containsNumber="1" minValue="0" maxValue="1.0900000000000001"/>
    </cacheField>
    <cacheField name="Other GHG" numFmtId="0">
      <sharedItems containsBlank="1"/>
    </cacheField>
    <cacheField name="Kg Other GHG" numFmtId="0">
      <sharedItems containsString="0" containsBlank="1" containsNumber="1" minValue="0.453592" maxValue="1"/>
    </cacheField>
    <cacheField name="Denominator" numFmtId="0">
      <sharedItems containsBlank="1"/>
    </cacheField>
    <cacheField name="Emissions Factor Source" numFmtId="0">
      <sharedItems containsBlank="1"/>
    </cacheField>
    <cacheField name="Year Being Referenced" numFmtId="0">
      <sharedItems containsBlank="1" containsMixedTypes="1" containsNumber="1" containsInteger="1" minValue="2016" maxValue="2021"/>
    </cacheField>
    <cacheField name="Link to Source Worksheet" numFmtId="0">
      <sharedItems containsBlank="1" containsMixedTypes="1" containsNumber="1" minValue="169.06" maxValue="256.59305096200728"/>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ZA" refreshedDate="44986.956798148145" createdVersion="8" refreshedVersion="8" minRefreshableVersion="3" recordCount="411" xr:uid="{6C0A7F8D-E59D-4803-A8EF-0B84C4E2AF7D}">
  <cacheSource type="worksheet">
    <worksheetSource ref="AY7:BB418" sheet="Tables" r:id="rId2"/>
  </cacheSource>
  <cacheFields count="4">
    <cacheField name="aa" numFmtId="0">
      <sharedItems count="27">
        <s v="Non-Manufacturing Services"/>
        <s v="Water and Waste Management &amp; Processing"/>
        <s v="Animal Products &amp; Fishing"/>
        <s v="Crops"/>
        <s v="Timber Tract Operations"/>
        <s v="Construction Activities"/>
        <s v="Other"/>
        <s v="Other Manufacturing"/>
        <s v="Other Chemicals Manufacturing"/>
        <s v="Fertilizers &amp; Pesticides"/>
        <s v="Plastics &amp; Rubber Products Manufacturing"/>
        <s v="Electronic &amp; Electrical Products Manufacturing"/>
        <s v="Metals &amp; Fabricated Metal Products"/>
        <s v="Food Products Manufacturing"/>
        <s v="Machinery &amp; Transportation Equipment Manufacturing"/>
        <s v="Cement &amp; Concrete Products"/>
        <s v="Other Nonmetallic Mineral Products"/>
        <s v="Glass &amp; Glass Products Manufacturing"/>
        <s v="Paper &amp; Wood Products Manufacturing"/>
        <s v="Petroluem, Gas, &amp; Coal Production &amp; Transport"/>
        <s v="Nonferrous Metal Foundries"/>
        <s v="Iron &amp; Steel Foundries &amp; Manufacturing"/>
        <s v="Mining of Metal Ore &amp; Minerals"/>
        <s v="Transportation &amp; Warehousing"/>
        <s v="Electricity Generation"/>
        <s v="Mining of Coal, Metal Ore, &amp; Minerals" u="1"/>
        <s v="Petroluem &amp; Gas Production &amp; Transport" u="1"/>
      </sharedItems>
    </cacheField>
    <cacheField name="Industry" numFmtId="0">
      <sharedItems/>
    </cacheField>
    <cacheField name="Industry Subcategory" numFmtId="0">
      <sharedItems count="170">
        <s v="Restaurants and Other Eating Places"/>
        <s v="Special Food Services"/>
        <s v="Traveler Accommodation"/>
        <s v="Administrative and Support Services"/>
        <s v="Animal Products"/>
        <s v="Crops"/>
        <s v="Fishing"/>
        <s v="Support Activities for Crop Production"/>
        <s v="Timber Tract Operations"/>
        <s v="Arts and Entertainment"/>
        <s v="Independent Artists, Writers, and Performers"/>
        <s v="Museums, Historical Sites, and Similar Institutions"/>
        <s v="Recreation"/>
        <s v="Highway, Street, and Bridge Construction"/>
        <s v="Nonresidential Building Construction"/>
        <s v="Residential Building Construction"/>
        <s v="Utility System Construction"/>
        <s v="Educational Services"/>
        <s v="Insurance and Employee Benefit Funds"/>
        <s v="Insurance Carriers and Related Activities"/>
        <s v="Monetary Authorities-Central Bank"/>
        <s v="Nondepository Credit Intermediation"/>
        <s v="Securities, Commodity Contracts, and Other Financial Investments and Related Activities"/>
        <s v="Federal Government"/>
        <s v="State and Local Government"/>
        <s v="Health Care"/>
        <s v="Social Assistance"/>
        <s v="Cable, Radio, and Television Broadcasting"/>
        <s v="Data Processing, Hosting, and Related Services"/>
        <s v="Motion Picture and Sound Recording Industries"/>
        <s v="Newspaper, Periodical, Book, and Directory Publishers"/>
        <s v="Other Information Services"/>
        <s v="Software Publishers"/>
        <s v="Telecommunications"/>
        <s v="Management of Companies and Enterprises"/>
        <s v="Apparel Knitting Mills"/>
        <s v="Basic Chemical Manufacturing"/>
        <s v="Other Chemical Product and Preparation Manufacturing"/>
        <s v="Paint, Coating, and Adhesive Manufacturing"/>
        <s v="Pesticide, Fertilizer, and Other Agricultural Chemical Manufacturing"/>
        <s v="Pharmaceutical and Medicine Manufacturing"/>
        <s v="Resin, Synthetic Rubber, and Artificial and Synthetic Fibers and Filaments Manufacturing"/>
        <s v="Soap, Cleaning Compound, and Toilet Preparation Manufacturing"/>
        <s v="Audio and Video Equipment Manufacturing"/>
        <s v="Communications Equipment Manufacturing"/>
        <s v="Computer and Peripheral Equipment Manufacturing"/>
        <s v="Manufacturing and Reproducing Magnetic and Optical Media"/>
        <s v="Navigational, Measuring, Electromedical, and Control Instruments Manufacturing"/>
        <s v="Semiconductor and Other Electronic Component Manufacturing"/>
        <s v="Electric Lighting Equipment Manufacturing"/>
        <s v="Electrical Equipment Manufacturing"/>
        <s v="Household Appliance Manufacturing"/>
        <s v="Other Electrical Equipment and Component Manufacturing"/>
        <s v="Architectural and Structural Metals Manufacturing"/>
        <s v="Boiler, Tank, and Shipping Container Manufacturing"/>
        <s v="Coating, Engraving, Heat Treating, and Allied Activities"/>
        <s v="Cutlery and Handtool Manufacturing"/>
        <s v="Forging and Stamping"/>
        <s v="Hardware Manufacturing"/>
        <s v="Machine Shops; Turned Product; and Screw, Nut, and Bolt Manufacturing"/>
        <s v="Other Fabricated Metal Product Manufacturing"/>
        <s v="Spring and Wire Product Manufacturing"/>
        <s v="Animal Food Manufacturing"/>
        <s v="Animal Slaughtering and Processing"/>
        <s v="Bakeries and Tortilla Manufacturing"/>
        <s v="Beverage Manufacturing"/>
        <s v="Dairy Product Manufacturing"/>
        <s v="Fruit and Vegetable Preserving and Specialty Food Manufacturing"/>
        <s v="Grain and Oilseed Milling"/>
        <s v="Other Food Manufacturing"/>
        <s v="Seafood Product Preparation and Packaging"/>
        <s v="Sugar and Confectionery Product Manufacturing"/>
        <s v="Tobacco Manufacturing"/>
        <s v="Household and Institutional Furniture and Kitchen Cabinet Manufacturing"/>
        <s v="Mattresses, blinds and shades"/>
        <s v="Office Furniture (including Fixtures) Manufacturing"/>
        <s v="Leather and Hide Tanning and Finishing"/>
        <s v="Agriculture, Construction, and Mining Machinery Manufacturing"/>
        <s v="Commercial and Service Industry Machinery Manufacturing"/>
        <s v="Engine, Turbine, and Power Transmission Equipment Manufacturing"/>
        <s v="Industrial Machinery Manufacturing"/>
        <s v="Metalworking Machinery Manufacturing"/>
        <s v="Other General Purpose Machinery Manufacturing"/>
        <s v="Ventilation, Heating, Air-Conditioning, and Commercial Refrigeration Equipment Manufacturing"/>
        <s v="Medical Equipment and Supplies Manufacturing"/>
        <s v="Other Miscellaneous Manufacturing"/>
        <s v="Cement and Concrete Product Manufacturing"/>
        <s v="Clay Product and Refractory Manufacturing"/>
        <s v="Glass and Glass Product Manufacturing"/>
        <s v="Lime and Gypsum Product Manufacturing"/>
        <s v="Other Nonmetallic Mineral Product Manufacturing"/>
        <s v="Converted Paper Product Manufacturing"/>
        <s v="Pulp, Paper, and Paperboard Mills"/>
        <s v="Petroleum and Coal Products Manufacturing"/>
        <s v="Plastics Product Manufacturing"/>
        <s v="Rubber Product Manufacturing"/>
        <s v="Alumina and Aluminum Production and Processing"/>
        <s v="Foundries"/>
        <s v="Iron and Steel Mills and Ferroalloy Manufacturing"/>
        <s v="Nonferrous Metal (except Aluminum) Production and Processing"/>
        <s v="Steel Product Manufacturing from Purchased Steel"/>
        <s v="Printing and Related Support Activities"/>
        <s v="Fabric Mills"/>
        <s v="Fiber, Yarn, and Thread Mills"/>
        <s v="Textile and Fabric Finishing and Fabric Coating Mills"/>
        <s v="Textile Furnishings Mills"/>
        <s v="Aerospace Product and Parts Manufacturing"/>
        <s v="Motor Vehicle Body and Trailer Manufacturing"/>
        <s v="Motor Vehicle Manufacturing"/>
        <s v="Motor Vehicle Parts Manufacturing"/>
        <s v="Other Transportation Equipment Manufacturing"/>
        <s v="Railroad Rolling Stock Manufacturing"/>
        <s v="Ship and Boat Building"/>
        <s v="Lumber and treated lumber"/>
        <s v="Other Wood Product Manufacturing"/>
        <s v="Veneer, Plywood, and Engineered Wood Product Manufacturing"/>
        <s v="Coal Mining"/>
        <s v="Metal Ore Mining"/>
        <s v="Nonmetallic Mineral Mining and Quarrying"/>
        <s v="Oil and Gas Extraction"/>
        <s v="Support Activities for Mining"/>
        <s v="Other Activities"/>
        <s v="Personal and Laundry Services"/>
        <s v="Private Household Services"/>
        <s v="Religious, Grantmaking, Civic, Professional, and Similar Organizations"/>
        <s v="Repair and Maintenance"/>
        <s v="Accounting, Tax Preparation, Bookkeeping, and Payroll Services"/>
        <s v="Advertising, Public Relations, and Related Services"/>
        <s v="Architectural, Engineering, and Related Services"/>
        <s v="Computer Systems Design and Related Services"/>
        <s v="Legal Services"/>
        <s v="Management, Scientific, and Technical Consulting Services"/>
        <s v="Other Professional, Scientific, and Technical Services"/>
        <s v="Scientific Research and Development Services"/>
        <s v="Specialized Design Services"/>
        <s v="Automotive Equipment Rental and Leasing"/>
        <s v="Commercial and Industrial Machinery and Equipment Rental and Leasing"/>
        <s v="Consumer Goods Rental"/>
        <s v="Lessors of Nonfinancial Intangible Assets (except Copyrighted Works)"/>
        <s v="Real Estate and Rental and Leasing"/>
        <s v="Automobile Dealers"/>
        <s v="Building Material and Supplies Dealers"/>
        <s v="Clothing Stores"/>
        <s v="Electronic Shopping and Mail-Order Houses"/>
        <s v="Gasoline Stations"/>
        <s v="General Merchandise Stores, including Warehouse Clubs and Supercenters"/>
        <s v="Grocery Stores"/>
        <s v="Health and Personal Care Stores"/>
        <s v="Other Retail Trade"/>
        <s v="Couriers and Express Delivery Services"/>
        <s v="Deep Sea, Coastal, and Great Lakes Water Transportation"/>
        <s v="General Freight Trucking"/>
        <s v="Other Pipeline Transportation"/>
        <s v="Other Transit and Ground Passenger Transportation"/>
        <s v="Postal Service"/>
        <s v="Rail Transportation"/>
        <s v="Sightseeing transportation and support activities for transportation"/>
        <s v="Scheduled Air Transportation"/>
        <s v="Warehousing and Storage"/>
        <s v="Electric Power Generation, Transmission and Distribution"/>
        <s v="Natural Gas Distribution"/>
        <s v="Water, Sewage and Other Systems"/>
        <s v="Other Waste Management Services"/>
        <s v="Remediation Services"/>
        <s v="Waste Collection"/>
        <s v="Waste Treatment and Disposal"/>
        <s v="Custom duties"/>
        <s v="Merchant Wholesalers - Durable Goods"/>
        <s v="Merchant Wholesalers - Nondurable Goods"/>
        <s v="Wholesale Electronic Markets and Agents and Brokers"/>
      </sharedItems>
    </cacheField>
    <cacheField name="Commodity"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5">
  <r>
    <m/>
    <n v="2018"/>
    <x v="0"/>
    <m/>
    <m/>
    <m/>
    <m/>
    <m/>
    <m/>
    <m/>
    <m/>
    <m/>
    <m/>
  </r>
  <r>
    <m/>
    <n v="2019"/>
    <x v="0"/>
    <m/>
    <m/>
    <m/>
    <m/>
    <m/>
    <m/>
    <m/>
    <m/>
    <m/>
    <m/>
  </r>
  <r>
    <m/>
    <n v="2020"/>
    <x v="0"/>
    <m/>
    <m/>
    <m/>
    <m/>
    <m/>
    <m/>
    <m/>
    <m/>
    <m/>
    <m/>
  </r>
  <r>
    <m/>
    <n v="2021"/>
    <x v="0"/>
    <m/>
    <m/>
    <m/>
    <m/>
    <m/>
    <m/>
    <m/>
    <m/>
    <m/>
    <m/>
  </r>
  <r>
    <m/>
    <n v="2022"/>
    <x v="0"/>
    <m/>
    <m/>
    <m/>
    <m/>
    <m/>
    <m/>
    <m/>
    <m/>
    <m/>
    <m/>
  </r>
  <r>
    <m/>
    <n v="2023"/>
    <x v="0"/>
    <m/>
    <m/>
    <m/>
    <m/>
    <m/>
    <m/>
    <m/>
    <m/>
    <m/>
    <m/>
  </r>
  <r>
    <m/>
    <n v="2024"/>
    <x v="0"/>
    <m/>
    <m/>
    <m/>
    <m/>
    <m/>
    <m/>
    <m/>
    <m/>
    <m/>
    <m/>
  </r>
  <r>
    <m/>
    <n v="2025"/>
    <x v="0"/>
    <m/>
    <m/>
    <m/>
    <m/>
    <m/>
    <m/>
    <m/>
    <m/>
    <m/>
    <m/>
  </r>
  <r>
    <m/>
    <n v="2026"/>
    <x v="0"/>
    <m/>
    <m/>
    <m/>
    <m/>
    <m/>
    <m/>
    <m/>
    <m/>
    <m/>
    <m/>
  </r>
  <r>
    <m/>
    <n v="2027"/>
    <x v="0"/>
    <m/>
    <m/>
    <m/>
    <m/>
    <m/>
    <m/>
    <m/>
    <m/>
    <m/>
    <m/>
  </r>
  <r>
    <m/>
    <n v="2028"/>
    <x v="0"/>
    <m/>
    <m/>
    <m/>
    <m/>
    <m/>
    <m/>
    <m/>
    <m/>
    <m/>
    <m/>
  </r>
  <r>
    <m/>
    <n v="2029"/>
    <x v="0"/>
    <m/>
    <m/>
    <m/>
    <m/>
    <m/>
    <m/>
    <m/>
    <m/>
    <m/>
    <m/>
  </r>
  <r>
    <m/>
    <n v="2030"/>
    <x v="0"/>
    <m/>
    <m/>
    <m/>
    <m/>
    <m/>
    <m/>
    <m/>
    <m/>
    <m/>
    <m/>
  </r>
  <r>
    <m/>
    <n v="2018"/>
    <x v="0"/>
    <m/>
    <m/>
    <m/>
    <m/>
    <m/>
    <m/>
    <m/>
    <m/>
    <m/>
    <m/>
  </r>
  <r>
    <m/>
    <n v="2019"/>
    <x v="0"/>
    <m/>
    <m/>
    <m/>
    <m/>
    <m/>
    <m/>
    <m/>
    <m/>
    <m/>
    <m/>
  </r>
  <r>
    <m/>
    <n v="2020"/>
    <x v="0"/>
    <m/>
    <m/>
    <m/>
    <m/>
    <m/>
    <m/>
    <m/>
    <m/>
    <m/>
    <m/>
  </r>
  <r>
    <m/>
    <n v="2021"/>
    <x v="0"/>
    <m/>
    <m/>
    <m/>
    <m/>
    <m/>
    <m/>
    <m/>
    <m/>
    <m/>
    <m/>
  </r>
  <r>
    <m/>
    <n v="2022"/>
    <x v="0"/>
    <m/>
    <m/>
    <m/>
    <m/>
    <m/>
    <m/>
    <m/>
    <m/>
    <m/>
    <m/>
  </r>
  <r>
    <m/>
    <n v="2023"/>
    <x v="0"/>
    <m/>
    <m/>
    <m/>
    <m/>
    <m/>
    <m/>
    <m/>
    <m/>
    <m/>
    <m/>
  </r>
  <r>
    <m/>
    <n v="2024"/>
    <x v="0"/>
    <m/>
    <m/>
    <m/>
    <m/>
    <m/>
    <m/>
    <m/>
    <m/>
    <m/>
    <m/>
  </r>
  <r>
    <m/>
    <n v="2025"/>
    <x v="0"/>
    <m/>
    <m/>
    <m/>
    <m/>
    <m/>
    <m/>
    <m/>
    <m/>
    <m/>
    <m/>
  </r>
  <r>
    <m/>
    <n v="2026"/>
    <x v="0"/>
    <m/>
    <m/>
    <m/>
    <m/>
    <m/>
    <m/>
    <m/>
    <m/>
    <m/>
    <m/>
  </r>
  <r>
    <m/>
    <n v="2027"/>
    <x v="0"/>
    <m/>
    <m/>
    <m/>
    <m/>
    <m/>
    <m/>
    <m/>
    <m/>
    <m/>
    <m/>
  </r>
  <r>
    <m/>
    <n v="2028"/>
    <x v="0"/>
    <m/>
    <m/>
    <m/>
    <m/>
    <m/>
    <m/>
    <m/>
    <m/>
    <m/>
    <m/>
  </r>
  <r>
    <m/>
    <n v="2029"/>
    <x v="0"/>
    <m/>
    <m/>
    <m/>
    <m/>
    <m/>
    <m/>
    <m/>
    <m/>
    <m/>
    <m/>
  </r>
  <r>
    <m/>
    <n v="2030"/>
    <x v="0"/>
    <m/>
    <m/>
    <m/>
    <m/>
    <m/>
    <m/>
    <m/>
    <m/>
    <m/>
    <m/>
  </r>
  <r>
    <m/>
    <n v="2018"/>
    <x v="0"/>
    <m/>
    <m/>
    <m/>
    <m/>
    <m/>
    <m/>
    <m/>
    <m/>
    <m/>
    <m/>
  </r>
  <r>
    <m/>
    <n v="2019"/>
    <x v="0"/>
    <m/>
    <m/>
    <m/>
    <m/>
    <m/>
    <m/>
    <m/>
    <m/>
    <m/>
    <m/>
  </r>
  <r>
    <m/>
    <n v="2020"/>
    <x v="0"/>
    <m/>
    <m/>
    <m/>
    <m/>
    <m/>
    <m/>
    <m/>
    <m/>
    <m/>
    <m/>
  </r>
  <r>
    <m/>
    <n v="2021"/>
    <x v="0"/>
    <m/>
    <m/>
    <m/>
    <m/>
    <m/>
    <m/>
    <m/>
    <m/>
    <m/>
    <m/>
  </r>
  <r>
    <m/>
    <n v="2022"/>
    <x v="0"/>
    <m/>
    <m/>
    <m/>
    <m/>
    <m/>
    <m/>
    <m/>
    <m/>
    <m/>
    <m/>
  </r>
  <r>
    <m/>
    <n v="2023"/>
    <x v="0"/>
    <m/>
    <m/>
    <m/>
    <m/>
    <m/>
    <m/>
    <m/>
    <m/>
    <m/>
    <m/>
  </r>
  <r>
    <m/>
    <n v="2024"/>
    <x v="0"/>
    <m/>
    <m/>
    <m/>
    <m/>
    <m/>
    <m/>
    <m/>
    <m/>
    <m/>
    <m/>
  </r>
  <r>
    <m/>
    <n v="2025"/>
    <x v="0"/>
    <m/>
    <m/>
    <m/>
    <m/>
    <m/>
    <m/>
    <m/>
    <m/>
    <m/>
    <m/>
  </r>
  <r>
    <m/>
    <n v="2026"/>
    <x v="0"/>
    <m/>
    <m/>
    <m/>
    <m/>
    <m/>
    <m/>
    <m/>
    <m/>
    <m/>
    <m/>
  </r>
  <r>
    <m/>
    <n v="2027"/>
    <x v="0"/>
    <m/>
    <m/>
    <m/>
    <m/>
    <m/>
    <m/>
    <m/>
    <m/>
    <m/>
    <m/>
  </r>
  <r>
    <m/>
    <n v="2028"/>
    <x v="0"/>
    <m/>
    <m/>
    <m/>
    <m/>
    <m/>
    <m/>
    <m/>
    <m/>
    <m/>
    <m/>
  </r>
  <r>
    <m/>
    <n v="2029"/>
    <x v="0"/>
    <m/>
    <m/>
    <m/>
    <m/>
    <m/>
    <m/>
    <m/>
    <m/>
    <m/>
    <m/>
  </r>
  <r>
    <m/>
    <n v="2030"/>
    <x v="0"/>
    <m/>
    <m/>
    <m/>
    <m/>
    <m/>
    <m/>
    <m/>
    <m/>
    <m/>
    <m/>
  </r>
  <r>
    <m/>
    <n v="2018"/>
    <x v="0"/>
    <m/>
    <m/>
    <m/>
    <m/>
    <m/>
    <m/>
    <m/>
    <m/>
    <m/>
    <m/>
  </r>
  <r>
    <m/>
    <n v="2019"/>
    <x v="0"/>
    <m/>
    <m/>
    <m/>
    <m/>
    <m/>
    <m/>
    <m/>
    <m/>
    <m/>
    <m/>
  </r>
  <r>
    <m/>
    <n v="2020"/>
    <x v="0"/>
    <m/>
    <m/>
    <m/>
    <m/>
    <m/>
    <m/>
    <m/>
    <m/>
    <m/>
    <m/>
  </r>
  <r>
    <m/>
    <n v="2021"/>
    <x v="0"/>
    <m/>
    <m/>
    <m/>
    <m/>
    <m/>
    <m/>
    <m/>
    <m/>
    <m/>
    <m/>
  </r>
  <r>
    <m/>
    <n v="2022"/>
    <x v="0"/>
    <m/>
    <m/>
    <m/>
    <m/>
    <m/>
    <m/>
    <m/>
    <m/>
    <m/>
    <m/>
  </r>
  <r>
    <m/>
    <n v="2023"/>
    <x v="0"/>
    <m/>
    <m/>
    <m/>
    <m/>
    <m/>
    <m/>
    <m/>
    <m/>
    <m/>
    <m/>
  </r>
  <r>
    <m/>
    <n v="2024"/>
    <x v="0"/>
    <m/>
    <m/>
    <m/>
    <m/>
    <m/>
    <m/>
    <m/>
    <m/>
    <m/>
    <m/>
  </r>
  <r>
    <m/>
    <n v="2025"/>
    <x v="0"/>
    <m/>
    <m/>
    <m/>
    <m/>
    <m/>
    <m/>
    <m/>
    <m/>
    <m/>
    <m/>
  </r>
  <r>
    <m/>
    <n v="2026"/>
    <x v="0"/>
    <m/>
    <m/>
    <m/>
    <m/>
    <m/>
    <m/>
    <m/>
    <m/>
    <m/>
    <m/>
  </r>
  <r>
    <m/>
    <n v="2027"/>
    <x v="0"/>
    <m/>
    <m/>
    <m/>
    <m/>
    <m/>
    <m/>
    <m/>
    <m/>
    <m/>
    <m/>
  </r>
  <r>
    <m/>
    <n v="2028"/>
    <x v="0"/>
    <m/>
    <m/>
    <m/>
    <m/>
    <m/>
    <m/>
    <m/>
    <m/>
    <m/>
    <m/>
  </r>
  <r>
    <m/>
    <n v="2029"/>
    <x v="0"/>
    <m/>
    <m/>
    <m/>
    <m/>
    <m/>
    <m/>
    <m/>
    <m/>
    <m/>
    <m/>
  </r>
  <r>
    <m/>
    <n v="2030"/>
    <x v="0"/>
    <m/>
    <m/>
    <m/>
    <m/>
    <m/>
    <m/>
    <m/>
    <m/>
    <m/>
    <m/>
  </r>
  <r>
    <m/>
    <n v="2018"/>
    <x v="0"/>
    <m/>
    <m/>
    <m/>
    <m/>
    <m/>
    <m/>
    <m/>
    <m/>
    <m/>
    <m/>
  </r>
  <r>
    <m/>
    <n v="2019"/>
    <x v="0"/>
    <m/>
    <m/>
    <m/>
    <m/>
    <m/>
    <m/>
    <m/>
    <m/>
    <m/>
    <m/>
  </r>
  <r>
    <m/>
    <n v="2020"/>
    <x v="0"/>
    <m/>
    <m/>
    <m/>
    <m/>
    <m/>
    <m/>
    <m/>
    <m/>
    <m/>
    <m/>
  </r>
  <r>
    <m/>
    <n v="2021"/>
    <x v="0"/>
    <m/>
    <m/>
    <m/>
    <m/>
    <m/>
    <m/>
    <m/>
    <m/>
    <m/>
    <m/>
  </r>
  <r>
    <m/>
    <n v="2022"/>
    <x v="0"/>
    <m/>
    <m/>
    <m/>
    <m/>
    <m/>
    <m/>
    <m/>
    <m/>
    <m/>
    <m/>
  </r>
  <r>
    <m/>
    <n v="2023"/>
    <x v="0"/>
    <m/>
    <m/>
    <m/>
    <m/>
    <m/>
    <m/>
    <m/>
    <m/>
    <m/>
    <m/>
  </r>
  <r>
    <m/>
    <n v="2024"/>
    <x v="0"/>
    <m/>
    <m/>
    <m/>
    <m/>
    <m/>
    <m/>
    <m/>
    <m/>
    <m/>
    <m/>
  </r>
  <r>
    <m/>
    <n v="2025"/>
    <x v="0"/>
    <m/>
    <m/>
    <m/>
    <m/>
    <m/>
    <m/>
    <m/>
    <m/>
    <m/>
    <m/>
  </r>
  <r>
    <m/>
    <n v="2026"/>
    <x v="0"/>
    <m/>
    <m/>
    <m/>
    <m/>
    <m/>
    <m/>
    <m/>
    <m/>
    <m/>
    <m/>
  </r>
  <r>
    <m/>
    <n v="2027"/>
    <x v="0"/>
    <m/>
    <m/>
    <m/>
    <m/>
    <m/>
    <m/>
    <m/>
    <m/>
    <m/>
    <m/>
  </r>
  <r>
    <m/>
    <n v="2028"/>
    <x v="0"/>
    <m/>
    <m/>
    <m/>
    <m/>
    <m/>
    <m/>
    <m/>
    <m/>
    <m/>
    <m/>
  </r>
  <r>
    <m/>
    <n v="2029"/>
    <x v="0"/>
    <m/>
    <m/>
    <m/>
    <m/>
    <m/>
    <m/>
    <m/>
    <m/>
    <m/>
    <m/>
  </r>
  <r>
    <m/>
    <n v="2030"/>
    <x v="0"/>
    <m/>
    <m/>
    <m/>
    <m/>
    <m/>
    <m/>
    <m/>
    <m/>
    <m/>
    <m/>
  </r>
  <r>
    <s v="Biofuel Combustion"/>
    <n v="2018"/>
    <x v="1"/>
    <n v="233.52697350850767"/>
    <n v="3.7533557986463833E-3"/>
    <n v="3.7533557986463826E-4"/>
    <m/>
    <m/>
    <s v="MWh"/>
    <s v="US EPA"/>
    <m/>
    <n v="233.52697350850767"/>
    <m/>
  </r>
  <r>
    <s v="Biofuel Combustion"/>
    <n v="2019"/>
    <x v="1"/>
    <n v="233.52697350850767"/>
    <n v="3.7533557986463833E-3"/>
    <n v="3.7533557986463826E-4"/>
    <m/>
    <m/>
    <s v="MWh"/>
    <s v="US EPA"/>
    <m/>
    <n v="233.52697350850767"/>
    <m/>
  </r>
  <r>
    <s v="Biofuel Combustion"/>
    <n v="2020"/>
    <x v="1"/>
    <n v="233.52697350850767"/>
    <n v="3.7533557986463833E-3"/>
    <n v="3.7533557986463826E-4"/>
    <m/>
    <m/>
    <s v="MWh"/>
    <s v="US EPA"/>
    <m/>
    <n v="233.52697350850767"/>
    <m/>
  </r>
  <r>
    <s v="Biofuel Combustion"/>
    <n v="2021"/>
    <x v="1"/>
    <n v="233.52697350850767"/>
    <n v="3.7533557986463833E-3"/>
    <n v="3.7533557986463826E-4"/>
    <m/>
    <m/>
    <s v="MWh"/>
    <s v="US EPA"/>
    <m/>
    <n v="233.52697350850767"/>
    <m/>
  </r>
  <r>
    <s v="Biofuel Combustion"/>
    <n v="2022"/>
    <x v="1"/>
    <n v="233.52697350850767"/>
    <n v="3.7533557986463833E-3"/>
    <n v="3.7533557986463826E-4"/>
    <m/>
    <m/>
    <s v="MWh"/>
    <s v="US EPA"/>
    <m/>
    <n v="233.52697350850767"/>
    <m/>
  </r>
  <r>
    <s v="Biofuel Combustion"/>
    <n v="2023"/>
    <x v="1"/>
    <n v="233.52697350850767"/>
    <n v="3.7533557986463833E-3"/>
    <n v="3.7533557986463826E-4"/>
    <m/>
    <m/>
    <s v="MWh"/>
    <s v="US EPA"/>
    <m/>
    <n v="233.52697350850767"/>
    <m/>
  </r>
  <r>
    <s v="Biofuel Combustion"/>
    <n v="2024"/>
    <x v="1"/>
    <n v="233.52697350850767"/>
    <n v="3.7533557986463833E-3"/>
    <n v="3.7533557986463826E-4"/>
    <m/>
    <m/>
    <s v="MWh"/>
    <s v="US EPA"/>
    <m/>
    <n v="233.52697350850767"/>
    <m/>
  </r>
  <r>
    <s v="Biofuel Combustion"/>
    <n v="2025"/>
    <x v="1"/>
    <n v="233.52697350850767"/>
    <n v="3.7533557986463833E-3"/>
    <n v="3.7533557986463826E-4"/>
    <m/>
    <m/>
    <s v="MWh"/>
    <s v="US EPA"/>
    <m/>
    <n v="233.52697350850767"/>
    <m/>
  </r>
  <r>
    <s v="Biofuel Combustion"/>
    <n v="2026"/>
    <x v="1"/>
    <n v="233.52697350850767"/>
    <n v="3.7533557986463833E-3"/>
    <n v="3.7533557986463826E-4"/>
    <m/>
    <m/>
    <s v="MWh"/>
    <s v="US EPA"/>
    <m/>
    <n v="233.52697350850767"/>
    <m/>
  </r>
  <r>
    <s v="Biofuel Combustion"/>
    <n v="2027"/>
    <x v="1"/>
    <n v="233.52697350850767"/>
    <n v="3.7533557986463833E-3"/>
    <n v="3.7533557986463826E-4"/>
    <m/>
    <m/>
    <s v="MWh"/>
    <s v="US EPA"/>
    <m/>
    <n v="233.52697350850767"/>
    <m/>
  </r>
  <r>
    <s v="Biofuel Combustion"/>
    <n v="2028"/>
    <x v="1"/>
    <n v="233.52697350850767"/>
    <n v="3.7533557986463833E-3"/>
    <n v="3.7533557986463826E-4"/>
    <m/>
    <m/>
    <s v="MWh"/>
    <s v="US EPA"/>
    <m/>
    <n v="233.52697350850767"/>
    <m/>
  </r>
  <r>
    <s v="Biofuel Combustion"/>
    <n v="2029"/>
    <x v="1"/>
    <n v="233.52697350850767"/>
    <n v="3.7533557986463833E-3"/>
    <n v="3.7533557986463826E-4"/>
    <m/>
    <m/>
    <s v="MWh"/>
    <s v="US EPA"/>
    <m/>
    <n v="233.52697350850767"/>
    <m/>
  </r>
  <r>
    <s v="Biofuel Combustion"/>
    <n v="2030"/>
    <x v="1"/>
    <n v="233.52697350850767"/>
    <n v="3.7533557986463833E-3"/>
    <n v="3.7533557986463826E-4"/>
    <m/>
    <m/>
    <s v="MWh"/>
    <s v="US EPA"/>
    <m/>
    <n v="233.52697350850767"/>
    <m/>
  </r>
  <r>
    <s v="Fossil Fuel Combustion"/>
    <n v="2018"/>
    <x v="2"/>
    <n v="3.3849999999999998"/>
    <n v="0"/>
    <n v="0"/>
    <m/>
    <m/>
    <s v="Kilogram, kg"/>
    <s v="Chemical Reaction Mass Calc"/>
    <s v="N/A"/>
    <m/>
    <m/>
  </r>
  <r>
    <s v="Fossil Fuel Combustion"/>
    <n v="2019"/>
    <x v="2"/>
    <n v="3.3849999999999998"/>
    <n v="0"/>
    <n v="0"/>
    <m/>
    <m/>
    <s v="Kilogram, kg"/>
    <s v="Chemical Reaction Mass Calc"/>
    <s v="N/A"/>
    <m/>
    <m/>
  </r>
  <r>
    <s v="Fossil Fuel Combustion"/>
    <n v="2020"/>
    <x v="2"/>
    <n v="3.3849999999999998"/>
    <n v="0"/>
    <n v="0"/>
    <m/>
    <m/>
    <s v="Kilogram, kg"/>
    <s v="Chemical Reaction Mass Calc"/>
    <s v="N/A"/>
    <m/>
    <m/>
  </r>
  <r>
    <s v="Fossil Fuel Combustion"/>
    <n v="2021"/>
    <x v="2"/>
    <n v="3.3849999999999998"/>
    <n v="0"/>
    <n v="0"/>
    <m/>
    <m/>
    <s v="Kilogram, kg"/>
    <s v="Chemical Reaction Mass Calc"/>
    <s v="N/A"/>
    <m/>
    <m/>
  </r>
  <r>
    <s v="Fossil Fuel Combustion"/>
    <n v="2022"/>
    <x v="2"/>
    <n v="3.3849999999999998"/>
    <n v="0"/>
    <n v="0"/>
    <m/>
    <m/>
    <s v="Kilogram, kg"/>
    <s v="Chemical Reaction Mass Calc"/>
    <s v="N/A"/>
    <m/>
    <m/>
  </r>
  <r>
    <s v="Fossil Fuel Combustion"/>
    <n v="2023"/>
    <x v="2"/>
    <n v="3.3849999999999998"/>
    <n v="0"/>
    <n v="0"/>
    <m/>
    <m/>
    <s v="Kilogram, kg"/>
    <s v="Chemical Reaction Mass Calc"/>
    <s v="N/A"/>
    <m/>
    <m/>
  </r>
  <r>
    <s v="Fossil Fuel Combustion"/>
    <n v="2024"/>
    <x v="2"/>
    <n v="3.3849999999999998"/>
    <n v="0"/>
    <n v="0"/>
    <m/>
    <m/>
    <s v="Kilogram, kg"/>
    <s v="Chemical Reaction Mass Calc"/>
    <s v="N/A"/>
    <m/>
    <m/>
  </r>
  <r>
    <s v="Fossil Fuel Combustion"/>
    <n v="2025"/>
    <x v="2"/>
    <n v="3.3849999999999998"/>
    <n v="0"/>
    <n v="0"/>
    <m/>
    <m/>
    <s v="Kilogram, kg"/>
    <s v="Chemical Reaction Mass Calc"/>
    <s v="N/A"/>
    <m/>
    <m/>
  </r>
  <r>
    <s v="Fossil Fuel Combustion"/>
    <n v="2026"/>
    <x v="2"/>
    <n v="3.3849999999999998"/>
    <n v="0"/>
    <n v="0"/>
    <m/>
    <m/>
    <s v="Kilogram, kg"/>
    <s v="Chemical Reaction Mass Calc"/>
    <s v="N/A"/>
    <m/>
    <m/>
  </r>
  <r>
    <s v="Fossil Fuel Combustion"/>
    <n v="2027"/>
    <x v="2"/>
    <n v="3.3849999999999998"/>
    <n v="0"/>
    <n v="0"/>
    <m/>
    <m/>
    <s v="Kilogram, kg"/>
    <s v="Chemical Reaction Mass Calc"/>
    <s v="N/A"/>
    <m/>
    <m/>
  </r>
  <r>
    <s v="Fossil Fuel Combustion"/>
    <n v="2028"/>
    <x v="2"/>
    <n v="3.3849999999999998"/>
    <n v="0"/>
    <n v="0"/>
    <m/>
    <m/>
    <s v="Kilogram, kg"/>
    <s v="Chemical Reaction Mass Calc"/>
    <s v="N/A"/>
    <m/>
    <m/>
  </r>
  <r>
    <s v="Fossil Fuel Combustion"/>
    <n v="2029"/>
    <x v="2"/>
    <n v="3.3849999999999998"/>
    <n v="0"/>
    <n v="0"/>
    <m/>
    <m/>
    <s v="Kilogram, kg"/>
    <s v="Chemical Reaction Mass Calc"/>
    <s v="N/A"/>
    <m/>
    <m/>
  </r>
  <r>
    <s v="Fossil Fuel Combustion"/>
    <n v="2030"/>
    <x v="2"/>
    <n v="3.3849999999999998"/>
    <n v="0"/>
    <n v="0"/>
    <m/>
    <m/>
    <s v="Kilogram, kg"/>
    <s v="Chemical Reaction Mass Calc"/>
    <s v="N/A"/>
    <m/>
    <m/>
  </r>
  <r>
    <s v="Fossil Fuel Combustion"/>
    <n v="2018"/>
    <x v="2"/>
    <n v="1.5354089199999998"/>
    <n v="0"/>
    <n v="0"/>
    <m/>
    <m/>
    <s v="Pound, lb"/>
    <s v="Chemical Reaction Mass Calc"/>
    <s v="N/A"/>
    <m/>
    <m/>
  </r>
  <r>
    <s v="Fossil Fuel Combustion"/>
    <n v="2019"/>
    <x v="2"/>
    <n v="1.5354089199999998"/>
    <n v="0"/>
    <n v="0"/>
    <m/>
    <m/>
    <s v="Pound, lb"/>
    <s v="Chemical Reaction Mass Calc"/>
    <s v="N/A"/>
    <m/>
    <m/>
  </r>
  <r>
    <s v="Fossil Fuel Combustion"/>
    <n v="2020"/>
    <x v="2"/>
    <n v="1.5354089199999998"/>
    <n v="0"/>
    <n v="0"/>
    <m/>
    <m/>
    <s v="Pound, lb"/>
    <s v="Chemical Reaction Mass Calc"/>
    <s v="N/A"/>
    <m/>
    <m/>
  </r>
  <r>
    <s v="Fossil Fuel Combustion"/>
    <n v="2021"/>
    <x v="2"/>
    <n v="1.5354089199999998"/>
    <n v="0"/>
    <n v="0"/>
    <m/>
    <m/>
    <s v="Pound, lb"/>
    <s v="Chemical Reaction Mass Calc"/>
    <s v="N/A"/>
    <m/>
    <m/>
  </r>
  <r>
    <s v="Fossil Fuel Combustion"/>
    <n v="2022"/>
    <x v="2"/>
    <n v="1.5354089199999998"/>
    <n v="0"/>
    <n v="0"/>
    <m/>
    <m/>
    <s v="Pound, lb"/>
    <s v="Chemical Reaction Mass Calc"/>
    <s v="N/A"/>
    <m/>
    <m/>
  </r>
  <r>
    <s v="Fossil Fuel Combustion"/>
    <n v="2023"/>
    <x v="2"/>
    <n v="1.5354089199999998"/>
    <n v="0"/>
    <n v="0"/>
    <m/>
    <m/>
    <s v="Pound, lb"/>
    <s v="Chemical Reaction Mass Calc"/>
    <s v="N/A"/>
    <m/>
    <m/>
  </r>
  <r>
    <s v="Fossil Fuel Combustion"/>
    <n v="2024"/>
    <x v="2"/>
    <n v="1.5354089199999998"/>
    <n v="0"/>
    <n v="0"/>
    <m/>
    <m/>
    <s v="Pound, lb"/>
    <s v="Chemical Reaction Mass Calc"/>
    <s v="N/A"/>
    <m/>
    <m/>
  </r>
  <r>
    <s v="Fossil Fuel Combustion"/>
    <n v="2025"/>
    <x v="2"/>
    <n v="1.5354089199999998"/>
    <n v="0"/>
    <n v="0"/>
    <m/>
    <m/>
    <s v="Pound, lb"/>
    <s v="Chemical Reaction Mass Calc"/>
    <s v="N/A"/>
    <m/>
    <m/>
  </r>
  <r>
    <s v="Fossil Fuel Combustion"/>
    <n v="2026"/>
    <x v="2"/>
    <n v="1.5354089199999998"/>
    <n v="0"/>
    <n v="0"/>
    <m/>
    <m/>
    <s v="Pound, lb"/>
    <s v="Chemical Reaction Mass Calc"/>
    <s v="N/A"/>
    <m/>
    <m/>
  </r>
  <r>
    <s v="Fossil Fuel Combustion"/>
    <n v="2027"/>
    <x v="2"/>
    <n v="1.5354089199999998"/>
    <n v="0"/>
    <n v="0"/>
    <m/>
    <m/>
    <s v="Pound, lb"/>
    <s v="Chemical Reaction Mass Calc"/>
    <s v="N/A"/>
    <m/>
    <m/>
  </r>
  <r>
    <s v="Fossil Fuel Combustion"/>
    <n v="2028"/>
    <x v="2"/>
    <n v="1.5354089199999998"/>
    <n v="0"/>
    <n v="0"/>
    <m/>
    <m/>
    <s v="Pound, lb"/>
    <s v="Chemical Reaction Mass Calc"/>
    <s v="N/A"/>
    <m/>
    <m/>
  </r>
  <r>
    <s v="Fossil Fuel Combustion"/>
    <n v="2029"/>
    <x v="2"/>
    <n v="1.5354089199999998"/>
    <n v="0"/>
    <n v="0"/>
    <m/>
    <m/>
    <s v="Pound, lb"/>
    <s v="Chemical Reaction Mass Calc"/>
    <s v="N/A"/>
    <m/>
    <m/>
  </r>
  <r>
    <s v="Fossil Fuel Combustion"/>
    <n v="2030"/>
    <x v="2"/>
    <n v="1.5354089199999998"/>
    <n v="0"/>
    <n v="0"/>
    <m/>
    <m/>
    <s v="Pound, lb"/>
    <s v="Chemical Reaction Mass Calc"/>
    <s v="N/A"/>
    <m/>
    <m/>
  </r>
  <r>
    <s v="Fossil Fuel Combustion"/>
    <n v="2018"/>
    <x v="3"/>
    <n v="221.00441370756931"/>
    <n v="1.0236424905399227E-2"/>
    <n v="2.0472849810798453E-3"/>
    <m/>
    <m/>
    <s v="MWh"/>
    <s v="US EPA"/>
    <m/>
    <n v="221.00441370756931"/>
    <m/>
  </r>
  <r>
    <s v="Fossil Fuel Combustion"/>
    <n v="2019"/>
    <x v="3"/>
    <n v="221.00441370756931"/>
    <n v="1.0236424905399227E-2"/>
    <n v="2.0472849810798453E-3"/>
    <m/>
    <m/>
    <s v="MWh"/>
    <s v="US EPA"/>
    <m/>
    <n v="221.00441370756931"/>
    <m/>
  </r>
  <r>
    <s v="Fossil Fuel Combustion"/>
    <n v="2020"/>
    <x v="3"/>
    <n v="221.00441370756931"/>
    <n v="1.0236424905399227E-2"/>
    <n v="2.0472849810798453E-3"/>
    <m/>
    <m/>
    <s v="MWh"/>
    <s v="US EPA"/>
    <m/>
    <n v="221.00441370756931"/>
    <m/>
  </r>
  <r>
    <s v="Fossil Fuel Combustion"/>
    <n v="2021"/>
    <x v="3"/>
    <n v="221.00441370756931"/>
    <n v="1.0236424905399227E-2"/>
    <n v="2.0472849810798453E-3"/>
    <m/>
    <m/>
    <s v="MWh"/>
    <s v="US EPA"/>
    <m/>
    <n v="221.00441370756931"/>
    <m/>
  </r>
  <r>
    <s v="Fossil Fuel Combustion"/>
    <n v="2022"/>
    <x v="3"/>
    <n v="221.00441370756931"/>
    <n v="1.0236424905399227E-2"/>
    <n v="2.0472849810798453E-3"/>
    <m/>
    <m/>
    <s v="MWh"/>
    <s v="US EPA"/>
    <m/>
    <n v="221.00441370756931"/>
    <m/>
  </r>
  <r>
    <s v="Fossil Fuel Combustion"/>
    <n v="2023"/>
    <x v="3"/>
    <n v="221.00441370756931"/>
    <n v="1.0236424905399227E-2"/>
    <n v="2.0472849810798453E-3"/>
    <m/>
    <m/>
    <s v="MWh"/>
    <s v="US EPA"/>
    <m/>
    <n v="221.00441370756931"/>
    <m/>
  </r>
  <r>
    <s v="Fossil Fuel Combustion"/>
    <n v="2024"/>
    <x v="3"/>
    <n v="221.00441370756931"/>
    <n v="1.0236424905399227E-2"/>
    <n v="2.0472849810798453E-3"/>
    <m/>
    <m/>
    <s v="MWh"/>
    <s v="US EPA"/>
    <m/>
    <n v="221.00441370756931"/>
    <m/>
  </r>
  <r>
    <s v="Fossil Fuel Combustion"/>
    <n v="2025"/>
    <x v="3"/>
    <n v="221.00441370756931"/>
    <n v="1.0236424905399227E-2"/>
    <n v="2.0472849810798453E-3"/>
    <m/>
    <m/>
    <s v="MWh"/>
    <s v="US EPA"/>
    <m/>
    <n v="221.00441370756931"/>
    <m/>
  </r>
  <r>
    <s v="Fossil Fuel Combustion"/>
    <n v="2026"/>
    <x v="3"/>
    <n v="221.00441370756931"/>
    <n v="1.0236424905399227E-2"/>
    <n v="2.0472849810798453E-3"/>
    <m/>
    <m/>
    <s v="MWh"/>
    <s v="US EPA"/>
    <m/>
    <n v="221.00441370756931"/>
    <m/>
  </r>
  <r>
    <s v="Fossil Fuel Combustion"/>
    <n v="2027"/>
    <x v="3"/>
    <n v="221.00441370756931"/>
    <n v="1.0236424905399227E-2"/>
    <n v="2.0472849810798453E-3"/>
    <m/>
    <m/>
    <s v="MWh"/>
    <s v="US EPA"/>
    <m/>
    <n v="221.00441370756931"/>
    <m/>
  </r>
  <r>
    <s v="Fossil Fuel Combustion"/>
    <n v="2028"/>
    <x v="3"/>
    <n v="221.00441370756931"/>
    <n v="1.0236424905399227E-2"/>
    <n v="2.0472849810798453E-3"/>
    <m/>
    <m/>
    <s v="MWh"/>
    <s v="US EPA"/>
    <m/>
    <n v="221.00441370756931"/>
    <m/>
  </r>
  <r>
    <s v="Fossil Fuel Combustion"/>
    <n v="2029"/>
    <x v="3"/>
    <n v="221.00441370756931"/>
    <n v="1.0236424905399227E-2"/>
    <n v="2.0472849810798453E-3"/>
    <m/>
    <m/>
    <s v="MWh"/>
    <s v="US EPA"/>
    <m/>
    <n v="221.00441370756931"/>
    <m/>
  </r>
  <r>
    <s v="Fossil Fuel Combustion"/>
    <n v="2030"/>
    <x v="3"/>
    <n v="221.00441370756931"/>
    <n v="1.0236424905399227E-2"/>
    <n v="2.0472849810798453E-3"/>
    <m/>
    <m/>
    <s v="MWh"/>
    <s v="US EPA"/>
    <m/>
    <n v="221.00441370756931"/>
    <m/>
  </r>
  <r>
    <s v="Fossil Fuel Combustion"/>
    <n v="2018"/>
    <x v="4"/>
    <n v="252.36199533444221"/>
    <n v="1.0236424905399225E-2"/>
    <n v="2.0472849810798457E-3"/>
    <m/>
    <m/>
    <s v="MWh"/>
    <s v="US EPA"/>
    <m/>
    <n v="252.36199533444221"/>
    <m/>
  </r>
  <r>
    <s v="Fossil Fuel Combustion"/>
    <n v="2019"/>
    <x v="4"/>
    <n v="252.36199533444221"/>
    <n v="1.0236424905399225E-2"/>
    <n v="2.0472849810798457E-3"/>
    <m/>
    <m/>
    <s v="MWh"/>
    <s v="US EPA"/>
    <m/>
    <n v="252.36199533444221"/>
    <m/>
  </r>
  <r>
    <s v="Fossil Fuel Combustion"/>
    <n v="2020"/>
    <x v="4"/>
    <n v="252.36199533444221"/>
    <n v="1.0236424905399225E-2"/>
    <n v="2.0472849810798457E-3"/>
    <m/>
    <m/>
    <s v="MWh"/>
    <s v="US EPA"/>
    <m/>
    <n v="252.36199533444221"/>
    <m/>
  </r>
  <r>
    <s v="Fossil Fuel Combustion"/>
    <n v="2021"/>
    <x v="4"/>
    <n v="252.36199533444221"/>
    <n v="1.0236424905399225E-2"/>
    <n v="2.0472849810798457E-3"/>
    <m/>
    <m/>
    <s v="MWh"/>
    <s v="US EPA"/>
    <m/>
    <n v="252.36199533444221"/>
    <m/>
  </r>
  <r>
    <s v="Fossil Fuel Combustion"/>
    <n v="2022"/>
    <x v="4"/>
    <n v="252.36199533444221"/>
    <n v="1.0236424905399225E-2"/>
    <n v="2.0472849810798457E-3"/>
    <m/>
    <m/>
    <s v="MWh"/>
    <s v="US EPA"/>
    <m/>
    <n v="252.36199533444221"/>
    <m/>
  </r>
  <r>
    <s v="Fossil Fuel Combustion"/>
    <n v="2023"/>
    <x v="4"/>
    <n v="252.36199533444221"/>
    <n v="1.0236424905399225E-2"/>
    <n v="2.0472849810798457E-3"/>
    <m/>
    <m/>
    <s v="MWh"/>
    <s v="US EPA"/>
    <m/>
    <n v="252.36199533444221"/>
    <m/>
  </r>
  <r>
    <s v="Fossil Fuel Combustion"/>
    <n v="2024"/>
    <x v="4"/>
    <n v="252.36199533444221"/>
    <n v="1.0236424905399225E-2"/>
    <n v="2.0472849810798457E-3"/>
    <m/>
    <m/>
    <s v="MWh"/>
    <s v="US EPA"/>
    <m/>
    <n v="252.36199533444221"/>
    <m/>
  </r>
  <r>
    <s v="Fossil Fuel Combustion"/>
    <n v="2025"/>
    <x v="4"/>
    <n v="252.36199533444221"/>
    <n v="1.0236424905399225E-2"/>
    <n v="2.0472849810798457E-3"/>
    <m/>
    <m/>
    <s v="MWh"/>
    <s v="US EPA"/>
    <m/>
    <n v="252.36199533444221"/>
    <m/>
  </r>
  <r>
    <s v="Fossil Fuel Combustion"/>
    <n v="2026"/>
    <x v="4"/>
    <n v="252.36199533444221"/>
    <n v="1.0236424905399225E-2"/>
    <n v="2.0472849810798457E-3"/>
    <m/>
    <m/>
    <s v="MWh"/>
    <s v="US EPA"/>
    <m/>
    <n v="252.36199533444221"/>
    <m/>
  </r>
  <r>
    <s v="Fossil Fuel Combustion"/>
    <n v="2027"/>
    <x v="4"/>
    <n v="252.36199533444221"/>
    <n v="1.0236424905399225E-2"/>
    <n v="2.0472849810798457E-3"/>
    <m/>
    <m/>
    <s v="MWh"/>
    <s v="US EPA"/>
    <m/>
    <n v="252.36199533444221"/>
    <m/>
  </r>
  <r>
    <s v="Fossil Fuel Combustion"/>
    <n v="2028"/>
    <x v="4"/>
    <n v="252.36199533444221"/>
    <n v="1.0236424905399225E-2"/>
    <n v="2.0472849810798457E-3"/>
    <m/>
    <m/>
    <s v="MWh"/>
    <s v="US EPA"/>
    <m/>
    <n v="252.36199533444221"/>
    <m/>
  </r>
  <r>
    <s v="Fossil Fuel Combustion"/>
    <n v="2029"/>
    <x v="4"/>
    <n v="252.36199533444221"/>
    <n v="1.0236424905399225E-2"/>
    <n v="2.0472849810798457E-3"/>
    <m/>
    <m/>
    <s v="MWh"/>
    <s v="US EPA"/>
    <m/>
    <n v="252.36199533444221"/>
    <m/>
  </r>
  <r>
    <s v="Fossil Fuel Combustion"/>
    <n v="2030"/>
    <x v="4"/>
    <n v="252.36199533444221"/>
    <n v="1.0236424905399225E-2"/>
    <n v="2.0472849810798457E-3"/>
    <m/>
    <m/>
    <s v="MWh"/>
    <s v="US EPA"/>
    <m/>
    <n v="252.36199533444221"/>
    <m/>
  </r>
  <r>
    <s v="Fossil Fuel Combustion"/>
    <n v="2018"/>
    <x v="5"/>
    <n v="256.04710830038601"/>
    <n v="1.0236424905399227E-2"/>
    <n v="2.0472849810798453E-3"/>
    <m/>
    <m/>
    <s v="MWh"/>
    <s v="US EPA"/>
    <m/>
    <n v="256.04710830038601"/>
    <m/>
  </r>
  <r>
    <s v="Fossil Fuel Combustion"/>
    <n v="2019"/>
    <x v="5"/>
    <n v="256.04710830038601"/>
    <n v="1.0236424905399227E-2"/>
    <n v="2.0472849810798453E-3"/>
    <m/>
    <m/>
    <s v="MWh"/>
    <s v="US EPA"/>
    <m/>
    <n v="256.04710830038601"/>
    <m/>
  </r>
  <r>
    <s v="Fossil Fuel Combustion"/>
    <n v="2020"/>
    <x v="5"/>
    <n v="256.04710830038601"/>
    <n v="1.0236424905399227E-2"/>
    <n v="2.0472849810798453E-3"/>
    <m/>
    <m/>
    <s v="MWh"/>
    <s v="US EPA"/>
    <m/>
    <n v="256.04710830038601"/>
    <m/>
  </r>
  <r>
    <s v="Fossil Fuel Combustion"/>
    <n v="2021"/>
    <x v="5"/>
    <n v="256.04710830038601"/>
    <n v="1.0236424905399227E-2"/>
    <n v="2.0472849810798453E-3"/>
    <m/>
    <m/>
    <s v="MWh"/>
    <s v="US EPA"/>
    <m/>
    <n v="256.04710830038601"/>
    <m/>
  </r>
  <r>
    <s v="Fossil Fuel Combustion"/>
    <n v="2022"/>
    <x v="5"/>
    <n v="256.04710830038601"/>
    <n v="1.0236424905399227E-2"/>
    <n v="2.0472849810798453E-3"/>
    <m/>
    <m/>
    <s v="MWh"/>
    <s v="US EPA"/>
    <m/>
    <n v="256.04710830038601"/>
    <m/>
  </r>
  <r>
    <s v="Fossil Fuel Combustion"/>
    <n v="2023"/>
    <x v="5"/>
    <n v="256.04710830038601"/>
    <n v="1.0236424905399227E-2"/>
    <n v="2.0472849810798453E-3"/>
    <m/>
    <m/>
    <s v="MWh"/>
    <s v="US EPA"/>
    <m/>
    <n v="256.04710830038601"/>
    <m/>
  </r>
  <r>
    <s v="Fossil Fuel Combustion"/>
    <n v="2024"/>
    <x v="5"/>
    <n v="256.04710830038601"/>
    <n v="1.0236424905399227E-2"/>
    <n v="2.0472849810798453E-3"/>
    <m/>
    <m/>
    <s v="MWh"/>
    <s v="US EPA"/>
    <m/>
    <n v="256.04710830038601"/>
    <m/>
  </r>
  <r>
    <s v="Fossil Fuel Combustion"/>
    <n v="2025"/>
    <x v="5"/>
    <n v="256.04710830038601"/>
    <n v="1.0236424905399227E-2"/>
    <n v="2.0472849810798453E-3"/>
    <m/>
    <m/>
    <s v="MWh"/>
    <s v="US EPA"/>
    <m/>
    <n v="256.04710830038601"/>
    <m/>
  </r>
  <r>
    <s v="Fossil Fuel Combustion"/>
    <n v="2026"/>
    <x v="5"/>
    <n v="256.04710830038601"/>
    <n v="1.0236424905399227E-2"/>
    <n v="2.0472849810798453E-3"/>
    <m/>
    <m/>
    <s v="MWh"/>
    <s v="US EPA"/>
    <m/>
    <n v="256.04710830038601"/>
    <m/>
  </r>
  <r>
    <s v="Fossil Fuel Combustion"/>
    <n v="2027"/>
    <x v="5"/>
    <n v="256.04710830038601"/>
    <n v="1.0236424905399227E-2"/>
    <n v="2.0472849810798453E-3"/>
    <m/>
    <m/>
    <s v="MWh"/>
    <s v="US EPA"/>
    <m/>
    <n v="256.04710830038601"/>
    <m/>
  </r>
  <r>
    <s v="Fossil Fuel Combustion"/>
    <n v="2028"/>
    <x v="5"/>
    <n v="256.04710830038601"/>
    <n v="1.0236424905399227E-2"/>
    <n v="2.0472849810798453E-3"/>
    <m/>
    <m/>
    <s v="MWh"/>
    <s v="US EPA"/>
    <m/>
    <n v="256.04710830038601"/>
    <m/>
  </r>
  <r>
    <s v="Fossil Fuel Combustion"/>
    <n v="2029"/>
    <x v="5"/>
    <n v="256.04710830038601"/>
    <n v="1.0236424905399227E-2"/>
    <n v="2.0472849810798453E-3"/>
    <m/>
    <m/>
    <s v="MWh"/>
    <s v="US EPA"/>
    <m/>
    <n v="256.04710830038601"/>
    <m/>
  </r>
  <r>
    <s v="Fossil Fuel Combustion"/>
    <n v="2030"/>
    <x v="5"/>
    <n v="256.04710830038601"/>
    <n v="1.0236424905399227E-2"/>
    <n v="2.0472849810798453E-3"/>
    <m/>
    <m/>
    <s v="MWh"/>
    <s v="US EPA"/>
    <m/>
    <n v="256.04710830038601"/>
    <m/>
  </r>
  <r>
    <s v="Fossil Fuel Combustion"/>
    <n v="2018"/>
    <x v="6"/>
    <n v="234.79020398074911"/>
    <n v="5.1017478757580401E-3"/>
    <n v="7.2307879975132868E-4"/>
    <m/>
    <m/>
    <s v="MWh"/>
    <s v="US EPA"/>
    <m/>
    <n v="234.79020398074911"/>
    <m/>
  </r>
  <r>
    <s v="Fossil Fuel Combustion"/>
    <n v="2019"/>
    <x v="6"/>
    <n v="234.79020398074911"/>
    <n v="5.1017478757580401E-3"/>
    <n v="7.2307879975132868E-4"/>
    <m/>
    <m/>
    <s v="MWh"/>
    <s v="US EPA"/>
    <m/>
    <n v="234.79020398074911"/>
    <m/>
  </r>
  <r>
    <s v="Fossil Fuel Combustion"/>
    <n v="2020"/>
    <x v="6"/>
    <n v="234.79020398074911"/>
    <n v="5.1017478757580401E-3"/>
    <n v="7.2307879975132868E-4"/>
    <m/>
    <m/>
    <s v="MWh"/>
    <s v="US EPA"/>
    <m/>
    <n v="234.79020398074911"/>
    <m/>
  </r>
  <r>
    <s v="Fossil Fuel Combustion"/>
    <n v="2021"/>
    <x v="6"/>
    <n v="234.79020398074911"/>
    <n v="5.1017478757580401E-3"/>
    <n v="7.2307879975132868E-4"/>
    <m/>
    <m/>
    <s v="MWh"/>
    <s v="US EPA"/>
    <m/>
    <n v="234.79020398074911"/>
    <m/>
  </r>
  <r>
    <s v="Fossil Fuel Combustion"/>
    <n v="2022"/>
    <x v="6"/>
    <n v="234.79020398074911"/>
    <n v="5.1017478757580401E-3"/>
    <n v="7.2307879975132868E-4"/>
    <m/>
    <m/>
    <s v="MWh"/>
    <s v="US EPA"/>
    <m/>
    <n v="234.79020398074911"/>
    <m/>
  </r>
  <r>
    <s v="Fossil Fuel Combustion"/>
    <n v="2023"/>
    <x v="6"/>
    <n v="234.79020398074911"/>
    <n v="5.1017478757580401E-3"/>
    <n v="7.2307879975132868E-4"/>
    <m/>
    <m/>
    <s v="MWh"/>
    <s v="US EPA"/>
    <m/>
    <n v="234.79020398074911"/>
    <m/>
  </r>
  <r>
    <s v="Fossil Fuel Combustion"/>
    <n v="2024"/>
    <x v="6"/>
    <n v="234.79020398074911"/>
    <n v="5.1017478757580401E-3"/>
    <n v="7.2307879975132868E-4"/>
    <m/>
    <m/>
    <s v="MWh"/>
    <s v="US EPA"/>
    <m/>
    <n v="234.79020398074911"/>
    <m/>
  </r>
  <r>
    <s v="Fossil Fuel Combustion"/>
    <n v="2025"/>
    <x v="6"/>
    <n v="234.79020398074911"/>
    <n v="5.1017478757580401E-3"/>
    <n v="7.2307879975132868E-4"/>
    <m/>
    <m/>
    <s v="MWh"/>
    <s v="US EPA"/>
    <m/>
    <n v="234.79020398074911"/>
    <m/>
  </r>
  <r>
    <s v="Fossil Fuel Combustion"/>
    <n v="2026"/>
    <x v="6"/>
    <n v="234.79020398074911"/>
    <n v="5.1017478757580401E-3"/>
    <n v="7.2307879975132868E-4"/>
    <m/>
    <m/>
    <s v="MWh"/>
    <s v="US EPA"/>
    <m/>
    <n v="234.79020398074911"/>
    <m/>
  </r>
  <r>
    <s v="Fossil Fuel Combustion"/>
    <n v="2027"/>
    <x v="6"/>
    <n v="234.79020398074911"/>
    <n v="5.1017478757580401E-3"/>
    <n v="7.2307879975132868E-4"/>
    <m/>
    <m/>
    <s v="MWh"/>
    <s v="US EPA"/>
    <m/>
    <n v="234.79020398074911"/>
    <m/>
  </r>
  <r>
    <s v="Fossil Fuel Combustion"/>
    <n v="2028"/>
    <x v="6"/>
    <n v="234.79020398074911"/>
    <n v="5.1017478757580401E-3"/>
    <n v="7.2307879975132868E-4"/>
    <m/>
    <m/>
    <s v="MWh"/>
    <s v="US EPA"/>
    <m/>
    <n v="234.79020398074911"/>
    <m/>
  </r>
  <r>
    <s v="Fossil Fuel Combustion"/>
    <n v="2029"/>
    <x v="6"/>
    <n v="234.79020398074911"/>
    <n v="5.1017478757580401E-3"/>
    <n v="7.2307879975132868E-4"/>
    <m/>
    <m/>
    <s v="MWh"/>
    <s v="US EPA"/>
    <m/>
    <n v="234.79020398074911"/>
    <m/>
  </r>
  <r>
    <s v="Fossil Fuel Combustion"/>
    <n v="2030"/>
    <x v="6"/>
    <n v="234.79020398074911"/>
    <n v="5.1017478757580401E-3"/>
    <n v="7.2307879975132868E-4"/>
    <m/>
    <m/>
    <s v="MWh"/>
    <s v="US EPA"/>
    <m/>
    <n v="234.79020398074911"/>
    <m/>
  </r>
  <r>
    <s v="Fossil Fuel Combustion"/>
    <n v="2018"/>
    <x v="7"/>
    <n v="239.1785976808435"/>
    <n v="9.7859883421508899E-3"/>
    <n v="1.9311197621368534E-3"/>
    <m/>
    <m/>
    <s v="MWh"/>
    <s v="US EPA"/>
    <m/>
    <n v="239.1785976808435"/>
    <m/>
  </r>
  <r>
    <s v="Fossil Fuel Combustion"/>
    <n v="2019"/>
    <x v="7"/>
    <n v="239.1785976808435"/>
    <n v="9.7859883421508899E-3"/>
    <n v="1.9311197621368534E-3"/>
    <m/>
    <m/>
    <s v="MWh"/>
    <s v="US EPA"/>
    <m/>
    <n v="239.1785976808435"/>
    <m/>
  </r>
  <r>
    <s v="Fossil Fuel Combustion"/>
    <n v="2020"/>
    <x v="7"/>
    <n v="239.1785976808435"/>
    <n v="9.7859883421508899E-3"/>
    <n v="1.9311197621368534E-3"/>
    <m/>
    <m/>
    <s v="MWh"/>
    <s v="US EPA"/>
    <m/>
    <n v="239.1785976808435"/>
    <m/>
  </r>
  <r>
    <s v="Fossil Fuel Combustion"/>
    <n v="2021"/>
    <x v="7"/>
    <n v="239.1785976808435"/>
    <n v="9.7859883421508899E-3"/>
    <n v="1.9311197621368534E-3"/>
    <m/>
    <m/>
    <s v="MWh"/>
    <s v="US EPA"/>
    <m/>
    <n v="239.1785976808435"/>
    <m/>
  </r>
  <r>
    <s v="Fossil Fuel Combustion"/>
    <n v="2022"/>
    <x v="7"/>
    <n v="239.1785976808435"/>
    <n v="9.7859883421508899E-3"/>
    <n v="1.9311197621368534E-3"/>
    <m/>
    <m/>
    <s v="MWh"/>
    <s v="US EPA"/>
    <m/>
    <n v="239.1785976808435"/>
    <m/>
  </r>
  <r>
    <s v="Fossil Fuel Combustion"/>
    <n v="2023"/>
    <x v="7"/>
    <n v="239.1785976808435"/>
    <n v="9.7859883421508899E-3"/>
    <n v="1.9311197621368534E-3"/>
    <m/>
    <m/>
    <s v="MWh"/>
    <s v="US EPA"/>
    <m/>
    <n v="239.1785976808435"/>
    <m/>
  </r>
  <r>
    <s v="Fossil Fuel Combustion"/>
    <n v="2024"/>
    <x v="7"/>
    <n v="239.1785976808435"/>
    <n v="9.7859883421508899E-3"/>
    <n v="1.9311197621368534E-3"/>
    <m/>
    <m/>
    <s v="MWh"/>
    <s v="US EPA"/>
    <m/>
    <n v="239.1785976808435"/>
    <m/>
  </r>
  <r>
    <s v="Fossil Fuel Combustion"/>
    <n v="2025"/>
    <x v="7"/>
    <n v="239.1785976808435"/>
    <n v="9.7859883421508899E-3"/>
    <n v="1.9311197621368534E-3"/>
    <m/>
    <m/>
    <s v="MWh"/>
    <s v="US EPA"/>
    <m/>
    <n v="239.1785976808435"/>
    <m/>
  </r>
  <r>
    <s v="Fossil Fuel Combustion"/>
    <n v="2026"/>
    <x v="7"/>
    <n v="239.1785976808435"/>
    <n v="9.7859883421508899E-3"/>
    <n v="1.9311197621368534E-3"/>
    <m/>
    <m/>
    <s v="MWh"/>
    <s v="US EPA"/>
    <m/>
    <n v="239.1785976808435"/>
    <m/>
  </r>
  <r>
    <s v="Fossil Fuel Combustion"/>
    <n v="2027"/>
    <x v="7"/>
    <n v="239.1785976808435"/>
    <n v="9.7859883421508899E-3"/>
    <n v="1.9311197621368534E-3"/>
    <m/>
    <m/>
    <s v="MWh"/>
    <s v="US EPA"/>
    <m/>
    <n v="239.1785976808435"/>
    <m/>
  </r>
  <r>
    <s v="Fossil Fuel Combustion"/>
    <n v="2028"/>
    <x v="7"/>
    <n v="239.1785976808435"/>
    <n v="9.7859883421508899E-3"/>
    <n v="1.9311197621368534E-3"/>
    <m/>
    <m/>
    <s v="MWh"/>
    <s v="US EPA"/>
    <m/>
    <n v="239.1785976808435"/>
    <m/>
  </r>
  <r>
    <s v="Fossil Fuel Combustion"/>
    <n v="2029"/>
    <x v="7"/>
    <n v="239.1785976808435"/>
    <n v="9.7859883421508899E-3"/>
    <n v="1.9311197621368534E-3"/>
    <m/>
    <m/>
    <s v="MWh"/>
    <s v="US EPA"/>
    <m/>
    <n v="239.1785976808435"/>
    <m/>
  </r>
  <r>
    <s v="Fossil Fuel Combustion"/>
    <n v="2030"/>
    <x v="7"/>
    <n v="239.1785976808435"/>
    <n v="9.7859883421508899E-3"/>
    <n v="1.9311197621368534E-3"/>
    <m/>
    <m/>
    <s v="MWh"/>
    <s v="US EPA"/>
    <m/>
    <n v="239.1785976808435"/>
    <m/>
  </r>
  <r>
    <s v="Fossil Fuel Combustion"/>
    <n v="2018"/>
    <x v="8"/>
    <n v="239.60058561904458"/>
    <n v="1.0236424905399227E-2"/>
    <n v="2.0472849810798457E-3"/>
    <m/>
    <m/>
    <s v="MWh"/>
    <s v="US EPA"/>
    <m/>
    <n v="239.60058561904458"/>
    <m/>
  </r>
  <r>
    <s v="Fossil Fuel Combustion"/>
    <n v="2019"/>
    <x v="8"/>
    <n v="239.60058561904458"/>
    <n v="1.0236424905399227E-2"/>
    <n v="2.0472849810798457E-3"/>
    <m/>
    <m/>
    <s v="MWh"/>
    <s v="US EPA"/>
    <m/>
    <n v="239.60058561904458"/>
    <m/>
  </r>
  <r>
    <s v="Fossil Fuel Combustion"/>
    <n v="2020"/>
    <x v="8"/>
    <n v="239.60058561904458"/>
    <n v="1.0236424905399227E-2"/>
    <n v="2.0472849810798457E-3"/>
    <m/>
    <m/>
    <s v="MWh"/>
    <s v="US EPA"/>
    <m/>
    <n v="239.60058561904458"/>
    <m/>
  </r>
  <r>
    <s v="Fossil Fuel Combustion"/>
    <n v="2021"/>
    <x v="8"/>
    <n v="239.60058561904458"/>
    <n v="1.0236424905399227E-2"/>
    <n v="2.0472849810798457E-3"/>
    <m/>
    <m/>
    <s v="MWh"/>
    <s v="US EPA"/>
    <m/>
    <n v="239.60058561904458"/>
    <m/>
  </r>
  <r>
    <s v="Fossil Fuel Combustion"/>
    <n v="2022"/>
    <x v="8"/>
    <n v="239.60058561904458"/>
    <n v="1.0236424905399227E-2"/>
    <n v="2.0472849810798457E-3"/>
    <m/>
    <m/>
    <s v="MWh"/>
    <s v="US EPA"/>
    <m/>
    <n v="239.60058561904458"/>
    <m/>
  </r>
  <r>
    <s v="Fossil Fuel Combustion"/>
    <n v="2023"/>
    <x v="8"/>
    <n v="239.60058561904458"/>
    <n v="1.0236424905399227E-2"/>
    <n v="2.0472849810798457E-3"/>
    <m/>
    <m/>
    <s v="MWh"/>
    <s v="US EPA"/>
    <m/>
    <n v="239.60058561904458"/>
    <m/>
  </r>
  <r>
    <s v="Fossil Fuel Combustion"/>
    <n v="2024"/>
    <x v="8"/>
    <n v="239.60058561904458"/>
    <n v="1.0236424905399227E-2"/>
    <n v="2.0472849810798457E-3"/>
    <m/>
    <m/>
    <s v="MWh"/>
    <s v="US EPA"/>
    <m/>
    <n v="239.60058561904458"/>
    <m/>
  </r>
  <r>
    <s v="Fossil Fuel Combustion"/>
    <n v="2025"/>
    <x v="8"/>
    <n v="239.60058561904458"/>
    <n v="1.0236424905399227E-2"/>
    <n v="2.0472849810798457E-3"/>
    <m/>
    <m/>
    <s v="MWh"/>
    <s v="US EPA"/>
    <m/>
    <n v="239.60058561904458"/>
    <m/>
  </r>
  <r>
    <s v="Fossil Fuel Combustion"/>
    <n v="2026"/>
    <x v="8"/>
    <n v="239.60058561904458"/>
    <n v="1.0236424905399227E-2"/>
    <n v="2.0472849810798457E-3"/>
    <m/>
    <m/>
    <s v="MWh"/>
    <s v="US EPA"/>
    <m/>
    <n v="239.60058561904458"/>
    <m/>
  </r>
  <r>
    <s v="Fossil Fuel Combustion"/>
    <n v="2027"/>
    <x v="8"/>
    <n v="239.60058561904458"/>
    <n v="1.0236424905399227E-2"/>
    <n v="2.0472849810798457E-3"/>
    <m/>
    <m/>
    <s v="MWh"/>
    <s v="US EPA"/>
    <m/>
    <n v="239.60058561904458"/>
    <m/>
  </r>
  <r>
    <s v="Fossil Fuel Combustion"/>
    <n v="2028"/>
    <x v="8"/>
    <n v="239.60058561904458"/>
    <n v="1.0236424905399227E-2"/>
    <n v="2.0472849810798457E-3"/>
    <m/>
    <m/>
    <s v="MWh"/>
    <s v="US EPA"/>
    <m/>
    <n v="239.60058561904458"/>
    <m/>
  </r>
  <r>
    <s v="Fossil Fuel Combustion"/>
    <n v="2029"/>
    <x v="8"/>
    <n v="239.60058561904458"/>
    <n v="1.0236424905399227E-2"/>
    <n v="2.0472849810798457E-3"/>
    <m/>
    <m/>
    <s v="MWh"/>
    <s v="US EPA"/>
    <m/>
    <n v="239.60058561904458"/>
    <m/>
  </r>
  <r>
    <s v="Fossil Fuel Combustion"/>
    <n v="2030"/>
    <x v="8"/>
    <n v="239.60058561904458"/>
    <n v="1.0236424905399227E-2"/>
    <n v="2.0472849810798457E-3"/>
    <m/>
    <m/>
    <s v="MWh"/>
    <s v="US EPA"/>
    <m/>
    <n v="239.60058561904458"/>
    <m/>
  </r>
  <r>
    <s v="Fossil Fuel Combustion"/>
    <n v="2018"/>
    <x v="9"/>
    <n v="245.9812904767434"/>
    <n v="1.0236424905399225E-2"/>
    <n v="2.0472849810798457E-3"/>
    <m/>
    <m/>
    <s v="MWh"/>
    <s v="US EPA"/>
    <m/>
    <n v="245.9812904767434"/>
    <m/>
  </r>
  <r>
    <s v="Fossil Fuel Combustion"/>
    <n v="2019"/>
    <x v="9"/>
    <n v="245.9812904767434"/>
    <n v="1.0236424905399225E-2"/>
    <n v="2.0472849810798457E-3"/>
    <m/>
    <m/>
    <s v="MWh"/>
    <s v="US EPA"/>
    <m/>
    <n v="245.9812904767434"/>
    <m/>
  </r>
  <r>
    <s v="Fossil Fuel Combustion"/>
    <n v="2020"/>
    <x v="9"/>
    <n v="245.9812904767434"/>
    <n v="1.0236424905399225E-2"/>
    <n v="2.0472849810798457E-3"/>
    <m/>
    <m/>
    <s v="MWh"/>
    <s v="US EPA"/>
    <m/>
    <n v="245.9812904767434"/>
    <m/>
  </r>
  <r>
    <s v="Fossil Fuel Combustion"/>
    <n v="2021"/>
    <x v="9"/>
    <n v="245.9812904767434"/>
    <n v="1.0236424905399225E-2"/>
    <n v="2.0472849810798457E-3"/>
    <m/>
    <m/>
    <s v="MWh"/>
    <s v="US EPA"/>
    <m/>
    <n v="245.9812904767434"/>
    <m/>
  </r>
  <r>
    <s v="Fossil Fuel Combustion"/>
    <n v="2022"/>
    <x v="9"/>
    <n v="245.9812904767434"/>
    <n v="1.0236424905399225E-2"/>
    <n v="2.0472849810798457E-3"/>
    <m/>
    <m/>
    <s v="MWh"/>
    <s v="US EPA"/>
    <m/>
    <n v="245.9812904767434"/>
    <m/>
  </r>
  <r>
    <s v="Fossil Fuel Combustion"/>
    <n v="2023"/>
    <x v="9"/>
    <n v="245.9812904767434"/>
    <n v="1.0236424905399225E-2"/>
    <n v="2.0472849810798457E-3"/>
    <m/>
    <m/>
    <s v="MWh"/>
    <s v="US EPA"/>
    <m/>
    <n v="245.9812904767434"/>
    <m/>
  </r>
  <r>
    <s v="Fossil Fuel Combustion"/>
    <n v="2024"/>
    <x v="9"/>
    <n v="245.9812904767434"/>
    <n v="1.0236424905399225E-2"/>
    <n v="2.0472849810798457E-3"/>
    <m/>
    <m/>
    <s v="MWh"/>
    <s v="US EPA"/>
    <m/>
    <n v="245.9812904767434"/>
    <m/>
  </r>
  <r>
    <s v="Fossil Fuel Combustion"/>
    <n v="2025"/>
    <x v="9"/>
    <n v="245.9812904767434"/>
    <n v="1.0236424905399225E-2"/>
    <n v="2.0472849810798457E-3"/>
    <m/>
    <m/>
    <s v="MWh"/>
    <s v="US EPA"/>
    <m/>
    <n v="245.9812904767434"/>
    <m/>
  </r>
  <r>
    <s v="Fossil Fuel Combustion"/>
    <n v="2026"/>
    <x v="9"/>
    <n v="245.9812904767434"/>
    <n v="1.0236424905399225E-2"/>
    <n v="2.0472849810798457E-3"/>
    <m/>
    <m/>
    <s v="MWh"/>
    <s v="US EPA"/>
    <m/>
    <n v="245.9812904767434"/>
    <m/>
  </r>
  <r>
    <s v="Fossil Fuel Combustion"/>
    <n v="2027"/>
    <x v="9"/>
    <n v="245.9812904767434"/>
    <n v="1.0236424905399225E-2"/>
    <n v="2.0472849810798457E-3"/>
    <m/>
    <m/>
    <s v="MWh"/>
    <s v="US EPA"/>
    <m/>
    <n v="245.9812904767434"/>
    <m/>
  </r>
  <r>
    <s v="Fossil Fuel Combustion"/>
    <n v="2028"/>
    <x v="9"/>
    <n v="245.9812904767434"/>
    <n v="1.0236424905399225E-2"/>
    <n v="2.0472849810798457E-3"/>
    <m/>
    <m/>
    <s v="MWh"/>
    <s v="US EPA"/>
    <m/>
    <n v="245.9812904767434"/>
    <m/>
  </r>
  <r>
    <s v="Fossil Fuel Combustion"/>
    <n v="2029"/>
    <x v="9"/>
    <n v="245.9812904767434"/>
    <n v="1.0236424905399225E-2"/>
    <n v="2.0472849810798457E-3"/>
    <m/>
    <m/>
    <s v="MWh"/>
    <s v="US EPA"/>
    <m/>
    <n v="245.9812904767434"/>
    <m/>
  </r>
  <r>
    <s v="Fossil Fuel Combustion"/>
    <n v="2030"/>
    <x v="9"/>
    <n v="245.9812904767434"/>
    <n v="1.0236424905399225E-2"/>
    <n v="2.0472849810798457E-3"/>
    <m/>
    <m/>
    <s v="MWh"/>
    <s v="US EPA"/>
    <m/>
    <n v="245.9812904767434"/>
    <m/>
  </r>
  <r>
    <s v="Fossil Fuel Combustion"/>
    <n v="2018"/>
    <x v="10"/>
    <n v="256.59305096200728"/>
    <n v="1.0236424905399227E-2"/>
    <n v="2.0472849810798457E-3"/>
    <m/>
    <m/>
    <s v="MWh"/>
    <s v="US EPA"/>
    <m/>
    <n v="256.59305096200728"/>
    <m/>
  </r>
  <r>
    <s v="Fossil Fuel Combustion"/>
    <n v="2019"/>
    <x v="10"/>
    <n v="256.59305096200728"/>
    <n v="1.0236424905399227E-2"/>
    <n v="2.0472849810798457E-3"/>
    <m/>
    <m/>
    <s v="MWh"/>
    <s v="US EPA"/>
    <m/>
    <n v="256.59305096200728"/>
    <m/>
  </r>
  <r>
    <s v="Fossil Fuel Combustion"/>
    <n v="2020"/>
    <x v="10"/>
    <n v="256.59305096200728"/>
    <n v="1.0236424905399227E-2"/>
    <n v="2.0472849810798457E-3"/>
    <m/>
    <m/>
    <s v="MWh"/>
    <s v="US EPA"/>
    <m/>
    <n v="256.59305096200728"/>
    <m/>
  </r>
  <r>
    <s v="Fossil Fuel Combustion"/>
    <n v="2021"/>
    <x v="10"/>
    <n v="256.59305096200728"/>
    <n v="1.0236424905399227E-2"/>
    <n v="2.0472849810798457E-3"/>
    <m/>
    <m/>
    <s v="MWh"/>
    <s v="US EPA"/>
    <m/>
    <n v="256.59305096200728"/>
    <m/>
  </r>
  <r>
    <s v="Fossil Fuel Combustion"/>
    <n v="2022"/>
    <x v="10"/>
    <n v="256.59305096200728"/>
    <n v="1.0236424905399227E-2"/>
    <n v="2.0472849810798457E-3"/>
    <m/>
    <m/>
    <s v="MWh"/>
    <s v="US EPA"/>
    <m/>
    <n v="256.59305096200728"/>
    <m/>
  </r>
  <r>
    <s v="Fossil Fuel Combustion"/>
    <n v="2023"/>
    <x v="10"/>
    <n v="256.59305096200728"/>
    <n v="1.0236424905399227E-2"/>
    <n v="2.0472849810798457E-3"/>
    <m/>
    <m/>
    <s v="MWh"/>
    <s v="US EPA"/>
    <m/>
    <n v="256.59305096200728"/>
    <m/>
  </r>
  <r>
    <s v="Fossil Fuel Combustion"/>
    <n v="2024"/>
    <x v="10"/>
    <n v="256.59305096200728"/>
    <n v="1.0236424905399227E-2"/>
    <n v="2.0472849810798457E-3"/>
    <m/>
    <m/>
    <s v="MWh"/>
    <s v="US EPA"/>
    <m/>
    <n v="256.59305096200728"/>
    <m/>
  </r>
  <r>
    <s v="Fossil Fuel Combustion"/>
    <n v="2025"/>
    <x v="10"/>
    <n v="256.59305096200728"/>
    <n v="1.0236424905399227E-2"/>
    <n v="2.0472849810798457E-3"/>
    <m/>
    <m/>
    <s v="MWh"/>
    <s v="US EPA"/>
    <m/>
    <n v="256.59305096200728"/>
    <m/>
  </r>
  <r>
    <s v="Fossil Fuel Combustion"/>
    <n v="2026"/>
    <x v="10"/>
    <n v="256.59305096200728"/>
    <n v="1.0236424905399227E-2"/>
    <n v="2.0472849810798457E-3"/>
    <m/>
    <m/>
    <s v="MWh"/>
    <s v="US EPA"/>
    <m/>
    <n v="256.59305096200728"/>
    <m/>
  </r>
  <r>
    <s v="Fossil Fuel Combustion"/>
    <n v="2027"/>
    <x v="10"/>
    <n v="256.59305096200728"/>
    <n v="1.0236424905399227E-2"/>
    <n v="2.0472849810798457E-3"/>
    <m/>
    <m/>
    <s v="MWh"/>
    <s v="US EPA"/>
    <m/>
    <n v="256.59305096200728"/>
    <m/>
  </r>
  <r>
    <s v="Fossil Fuel Combustion"/>
    <n v="2028"/>
    <x v="10"/>
    <n v="256.59305096200728"/>
    <n v="1.0236424905399227E-2"/>
    <n v="2.0472849810798457E-3"/>
    <m/>
    <m/>
    <s v="MWh"/>
    <s v="US EPA"/>
    <m/>
    <n v="256.59305096200728"/>
    <m/>
  </r>
  <r>
    <s v="Fossil Fuel Combustion"/>
    <n v="2029"/>
    <x v="10"/>
    <n v="256.59305096200728"/>
    <n v="1.0236424905399227E-2"/>
    <n v="2.0472849810798457E-3"/>
    <m/>
    <m/>
    <s v="MWh"/>
    <s v="US EPA"/>
    <m/>
    <n v="256.59305096200728"/>
    <m/>
  </r>
  <r>
    <s v="Fossil Fuel Combustion"/>
    <n v="2030"/>
    <x v="10"/>
    <n v="256.59305096200728"/>
    <n v="1.0236424905399227E-2"/>
    <n v="2.0472849810798457E-3"/>
    <m/>
    <m/>
    <s v="MWh"/>
    <s v="US EPA"/>
    <m/>
    <n v="256.59305096200728"/>
    <m/>
  </r>
  <r>
    <s v="Fossil Fuel Combustion"/>
    <n v="2018"/>
    <x v="11"/>
    <n v="246.42486888931072"/>
    <n v="1.0236424905399227E-2"/>
    <n v="2.0472849810798457E-3"/>
    <m/>
    <m/>
    <s v="MWh"/>
    <s v="US EPA"/>
    <m/>
    <n v="246.42486888931072"/>
    <m/>
  </r>
  <r>
    <s v="Fossil Fuel Combustion"/>
    <n v="2019"/>
    <x v="11"/>
    <n v="246.42486888931072"/>
    <n v="1.0236424905399227E-2"/>
    <n v="2.0472849810798457E-3"/>
    <m/>
    <m/>
    <s v="MWh"/>
    <s v="US EPA"/>
    <m/>
    <n v="246.42486888931072"/>
    <m/>
  </r>
  <r>
    <s v="Fossil Fuel Combustion"/>
    <n v="2020"/>
    <x v="11"/>
    <n v="246.42486888931072"/>
    <n v="1.0236424905399227E-2"/>
    <n v="2.0472849810798457E-3"/>
    <m/>
    <m/>
    <s v="MWh"/>
    <s v="US EPA"/>
    <m/>
    <n v="246.42486888931072"/>
    <m/>
  </r>
  <r>
    <s v="Fossil Fuel Combustion"/>
    <n v="2021"/>
    <x v="11"/>
    <n v="246.42486888931072"/>
    <n v="1.0236424905399227E-2"/>
    <n v="2.0472849810798457E-3"/>
    <m/>
    <m/>
    <s v="MWh"/>
    <s v="US EPA"/>
    <m/>
    <n v="246.42486888931072"/>
    <m/>
  </r>
  <r>
    <s v="Fossil Fuel Combustion"/>
    <n v="2022"/>
    <x v="11"/>
    <n v="246.42486888931072"/>
    <n v="1.0236424905399227E-2"/>
    <n v="2.0472849810798457E-3"/>
    <m/>
    <m/>
    <s v="MWh"/>
    <s v="US EPA"/>
    <m/>
    <n v="246.42486888931072"/>
    <m/>
  </r>
  <r>
    <s v="Fossil Fuel Combustion"/>
    <n v="2023"/>
    <x v="11"/>
    <n v="246.42486888931072"/>
    <n v="1.0236424905399227E-2"/>
    <n v="2.0472849810798457E-3"/>
    <m/>
    <m/>
    <s v="MWh"/>
    <s v="US EPA"/>
    <m/>
    <n v="246.42486888931072"/>
    <m/>
  </r>
  <r>
    <s v="Fossil Fuel Combustion"/>
    <n v="2024"/>
    <x v="11"/>
    <n v="246.42486888931072"/>
    <n v="1.0236424905399227E-2"/>
    <n v="2.0472849810798457E-3"/>
    <m/>
    <m/>
    <s v="MWh"/>
    <s v="US EPA"/>
    <m/>
    <n v="246.42486888931072"/>
    <m/>
  </r>
  <r>
    <s v="Fossil Fuel Combustion"/>
    <n v="2025"/>
    <x v="11"/>
    <n v="246.42486888931072"/>
    <n v="1.0236424905399227E-2"/>
    <n v="2.0472849810798457E-3"/>
    <m/>
    <m/>
    <s v="MWh"/>
    <s v="US EPA"/>
    <m/>
    <n v="246.42486888931072"/>
    <m/>
  </r>
  <r>
    <s v="Fossil Fuel Combustion"/>
    <n v="2026"/>
    <x v="11"/>
    <n v="246.42486888931072"/>
    <n v="1.0236424905399227E-2"/>
    <n v="2.0472849810798457E-3"/>
    <m/>
    <m/>
    <s v="MWh"/>
    <s v="US EPA"/>
    <m/>
    <n v="246.42486888931072"/>
    <m/>
  </r>
  <r>
    <s v="Fossil Fuel Combustion"/>
    <n v="2027"/>
    <x v="11"/>
    <n v="246.42486888931072"/>
    <n v="1.0236424905399227E-2"/>
    <n v="2.0472849810798457E-3"/>
    <m/>
    <m/>
    <s v="MWh"/>
    <s v="US EPA"/>
    <m/>
    <n v="246.42486888931072"/>
    <m/>
  </r>
  <r>
    <s v="Fossil Fuel Combustion"/>
    <n v="2028"/>
    <x v="11"/>
    <n v="246.42486888931072"/>
    <n v="1.0236424905399227E-2"/>
    <n v="2.0472849810798457E-3"/>
    <m/>
    <m/>
    <s v="MWh"/>
    <s v="US EPA"/>
    <m/>
    <n v="246.42486888931072"/>
    <m/>
  </r>
  <r>
    <s v="Fossil Fuel Combustion"/>
    <n v="2029"/>
    <x v="11"/>
    <n v="246.42486888931072"/>
    <n v="1.0236424905399227E-2"/>
    <n v="2.0472849810798457E-3"/>
    <m/>
    <m/>
    <s v="MWh"/>
    <s v="US EPA"/>
    <m/>
    <n v="246.42486888931072"/>
    <m/>
  </r>
  <r>
    <s v="Fossil Fuel Combustion"/>
    <n v="2030"/>
    <x v="11"/>
    <n v="246.42486888931072"/>
    <n v="1.0236424905399227E-2"/>
    <n v="2.0472849810798457E-3"/>
    <m/>
    <m/>
    <s v="MWh"/>
    <s v="US EPA"/>
    <m/>
    <n v="246.42486888931072"/>
    <m/>
  </r>
  <r>
    <s v="Fossil Fuel Combustion"/>
    <n v="2018"/>
    <x v="12"/>
    <n v="210.56326030406208"/>
    <n v="1.0236424905399227E-2"/>
    <n v="2.0472849810798453E-3"/>
    <m/>
    <m/>
    <s v="MWh"/>
    <s v="US EPA"/>
    <m/>
    <n v="210.56326030406208"/>
    <m/>
  </r>
  <r>
    <s v="Fossil Fuel Combustion"/>
    <n v="2019"/>
    <x v="12"/>
    <n v="210.56326030406208"/>
    <n v="1.0236424905399227E-2"/>
    <n v="2.0472849810798453E-3"/>
    <m/>
    <m/>
    <s v="MWh"/>
    <s v="US EPA"/>
    <m/>
    <n v="210.56326030406208"/>
    <m/>
  </r>
  <r>
    <s v="Fossil Fuel Combustion"/>
    <n v="2020"/>
    <x v="12"/>
    <n v="210.56326030406208"/>
    <n v="1.0236424905399227E-2"/>
    <n v="2.0472849810798453E-3"/>
    <m/>
    <m/>
    <s v="MWh"/>
    <s v="US EPA"/>
    <m/>
    <n v="210.56326030406208"/>
    <m/>
  </r>
  <r>
    <s v="Fossil Fuel Combustion"/>
    <n v="2021"/>
    <x v="12"/>
    <n v="210.56326030406208"/>
    <n v="1.0236424905399227E-2"/>
    <n v="2.0472849810798453E-3"/>
    <m/>
    <m/>
    <s v="MWh"/>
    <s v="US EPA"/>
    <m/>
    <n v="210.56326030406208"/>
    <m/>
  </r>
  <r>
    <s v="Fossil Fuel Combustion"/>
    <n v="2022"/>
    <x v="12"/>
    <n v="210.56326030406208"/>
    <n v="1.0236424905399227E-2"/>
    <n v="2.0472849810798453E-3"/>
    <m/>
    <m/>
    <s v="MWh"/>
    <s v="US EPA"/>
    <m/>
    <n v="210.56326030406208"/>
    <m/>
  </r>
  <r>
    <s v="Fossil Fuel Combustion"/>
    <n v="2023"/>
    <x v="12"/>
    <n v="210.56326030406208"/>
    <n v="1.0236424905399227E-2"/>
    <n v="2.0472849810798453E-3"/>
    <m/>
    <m/>
    <s v="MWh"/>
    <s v="US EPA"/>
    <m/>
    <n v="210.56326030406208"/>
    <m/>
  </r>
  <r>
    <s v="Fossil Fuel Combustion"/>
    <n v="2024"/>
    <x v="12"/>
    <n v="210.56326030406208"/>
    <n v="1.0236424905399227E-2"/>
    <n v="2.0472849810798453E-3"/>
    <m/>
    <m/>
    <s v="MWh"/>
    <s v="US EPA"/>
    <m/>
    <n v="210.56326030406208"/>
    <m/>
  </r>
  <r>
    <s v="Fossil Fuel Combustion"/>
    <n v="2025"/>
    <x v="12"/>
    <n v="210.56326030406208"/>
    <n v="1.0236424905399227E-2"/>
    <n v="2.0472849810798453E-3"/>
    <m/>
    <m/>
    <s v="MWh"/>
    <s v="US EPA"/>
    <m/>
    <n v="210.56326030406208"/>
    <m/>
  </r>
  <r>
    <s v="Fossil Fuel Combustion"/>
    <n v="2026"/>
    <x v="12"/>
    <n v="210.56326030406208"/>
    <n v="1.0236424905399227E-2"/>
    <n v="2.0472849810798453E-3"/>
    <m/>
    <m/>
    <s v="MWh"/>
    <s v="US EPA"/>
    <m/>
    <n v="210.56326030406208"/>
    <m/>
  </r>
  <r>
    <s v="Fossil Fuel Combustion"/>
    <n v="2027"/>
    <x v="12"/>
    <n v="210.56326030406208"/>
    <n v="1.0236424905399227E-2"/>
    <n v="2.0472849810798453E-3"/>
    <m/>
    <m/>
    <s v="MWh"/>
    <s v="US EPA"/>
    <m/>
    <n v="210.56326030406208"/>
    <m/>
  </r>
  <r>
    <s v="Fossil Fuel Combustion"/>
    <n v="2028"/>
    <x v="12"/>
    <n v="210.56326030406208"/>
    <n v="1.0236424905399227E-2"/>
    <n v="2.0472849810798453E-3"/>
    <m/>
    <m/>
    <s v="MWh"/>
    <s v="US EPA"/>
    <m/>
    <n v="210.56326030406208"/>
    <m/>
  </r>
  <r>
    <s v="Fossil Fuel Combustion"/>
    <n v="2029"/>
    <x v="12"/>
    <n v="210.56326030406208"/>
    <n v="1.0236424905399227E-2"/>
    <n v="2.0472849810798453E-3"/>
    <m/>
    <m/>
    <s v="MWh"/>
    <s v="US EPA"/>
    <m/>
    <n v="210.56326030406208"/>
    <m/>
  </r>
  <r>
    <s v="Fossil Fuel Combustion"/>
    <n v="2030"/>
    <x v="12"/>
    <n v="210.56326030406208"/>
    <n v="1.0236424905399227E-2"/>
    <n v="2.0472849810798453E-3"/>
    <m/>
    <m/>
    <s v="MWh"/>
    <s v="US EPA"/>
    <m/>
    <n v="210.56326030406208"/>
    <m/>
  </r>
  <r>
    <s v="Fossil Fuel Combustion"/>
    <n v="2018"/>
    <x v="13"/>
    <n v="214.56718871235603"/>
    <m/>
    <m/>
    <m/>
    <m/>
    <s v="MWh"/>
    <s v="US EPA"/>
    <m/>
    <n v="214.56718871235603"/>
    <m/>
  </r>
  <r>
    <s v="Fossil Fuel Combustion"/>
    <n v="2019"/>
    <x v="13"/>
    <n v="214.56718871235603"/>
    <m/>
    <m/>
    <m/>
    <m/>
    <s v="MWh"/>
    <s v="US EPA"/>
    <m/>
    <n v="214.56718871235603"/>
    <m/>
  </r>
  <r>
    <s v="Fossil Fuel Combustion"/>
    <n v="2020"/>
    <x v="13"/>
    <n v="214.56718871235603"/>
    <m/>
    <m/>
    <m/>
    <m/>
    <s v="MWh"/>
    <s v="US EPA"/>
    <m/>
    <n v="214.56718871235603"/>
    <m/>
  </r>
  <r>
    <s v="Fossil Fuel Combustion"/>
    <n v="2021"/>
    <x v="13"/>
    <n v="214.56718871235603"/>
    <m/>
    <m/>
    <m/>
    <m/>
    <s v="MWh"/>
    <s v="US EPA"/>
    <m/>
    <n v="214.56718871235603"/>
    <m/>
  </r>
  <r>
    <s v="Fossil Fuel Combustion"/>
    <n v="2022"/>
    <x v="13"/>
    <n v="214.56718871235603"/>
    <m/>
    <m/>
    <m/>
    <m/>
    <s v="MWh"/>
    <s v="US EPA"/>
    <m/>
    <n v="214.56718871235603"/>
    <m/>
  </r>
  <r>
    <s v="Fossil Fuel Combustion"/>
    <n v="2023"/>
    <x v="13"/>
    <n v="214.56718871235603"/>
    <m/>
    <m/>
    <m/>
    <m/>
    <s v="MWh"/>
    <s v="US EPA"/>
    <m/>
    <n v="214.56718871235603"/>
    <m/>
  </r>
  <r>
    <s v="Fossil Fuel Combustion"/>
    <n v="2024"/>
    <x v="13"/>
    <n v="214.56718871235603"/>
    <m/>
    <m/>
    <m/>
    <m/>
    <s v="MWh"/>
    <s v="US EPA"/>
    <m/>
    <n v="214.56718871235603"/>
    <m/>
  </r>
  <r>
    <s v="Fossil Fuel Combustion"/>
    <n v="2025"/>
    <x v="13"/>
    <n v="214.56718871235603"/>
    <m/>
    <m/>
    <m/>
    <m/>
    <s v="MWh"/>
    <s v="US EPA"/>
    <m/>
    <n v="214.56718871235603"/>
    <m/>
  </r>
  <r>
    <s v="Fossil Fuel Combustion"/>
    <n v="2026"/>
    <x v="13"/>
    <n v="214.56718871235603"/>
    <m/>
    <m/>
    <m/>
    <m/>
    <s v="MWh"/>
    <s v="US EPA"/>
    <m/>
    <n v="214.56718871235603"/>
    <m/>
  </r>
  <r>
    <s v="Fossil Fuel Combustion"/>
    <n v="2027"/>
    <x v="13"/>
    <n v="214.56718871235603"/>
    <m/>
    <m/>
    <m/>
    <m/>
    <s v="MWh"/>
    <s v="US EPA"/>
    <m/>
    <n v="214.56718871235603"/>
    <m/>
  </r>
  <r>
    <s v="Fossil Fuel Combustion"/>
    <n v="2028"/>
    <x v="13"/>
    <n v="214.56718871235603"/>
    <m/>
    <m/>
    <m/>
    <m/>
    <s v="MWh"/>
    <s v="US EPA"/>
    <m/>
    <n v="214.56718871235603"/>
    <m/>
  </r>
  <r>
    <s v="Fossil Fuel Combustion"/>
    <n v="2029"/>
    <x v="13"/>
    <n v="214.56718871235603"/>
    <m/>
    <m/>
    <m/>
    <m/>
    <s v="MWh"/>
    <s v="US EPA"/>
    <m/>
    <n v="214.56718871235603"/>
    <m/>
  </r>
  <r>
    <s v="Fossil Fuel Combustion"/>
    <n v="2030"/>
    <x v="13"/>
    <n v="214.56718871235603"/>
    <m/>
    <m/>
    <m/>
    <m/>
    <s v="MWh"/>
    <s v="US EPA"/>
    <m/>
    <n v="214.56718871235603"/>
    <m/>
  </r>
  <r>
    <s v="Fossil Fuel Combustion"/>
    <n v="2018"/>
    <x v="14"/>
    <n v="181.04823516016097"/>
    <n v="3.4121416351330751E-3"/>
    <n v="3.4121416351330755E-4"/>
    <m/>
    <m/>
    <s v="MWh"/>
    <s v="US EPA"/>
    <m/>
    <n v="181.04823516016097"/>
    <s v="Grid Loss % accounts for conversion of methane leak (CH4) to CO2e."/>
  </r>
  <r>
    <s v="Fossil Fuel Combustion"/>
    <n v="2019"/>
    <x v="14"/>
    <n v="181.04823516016097"/>
    <n v="3.4121416351330751E-3"/>
    <n v="3.4121416351330755E-4"/>
    <m/>
    <m/>
    <s v="MWh"/>
    <s v="US EPA"/>
    <m/>
    <n v="181.04823516016097"/>
    <s v="Grid Loss % accounts for conversion of methane leak (CH4) to CO2e."/>
  </r>
  <r>
    <s v="Fossil Fuel Combustion"/>
    <n v="2020"/>
    <x v="14"/>
    <n v="181.04823516016097"/>
    <n v="3.4121416351330751E-3"/>
    <n v="3.4121416351330755E-4"/>
    <m/>
    <m/>
    <s v="MWh"/>
    <s v="US EPA"/>
    <m/>
    <n v="181.04823516016097"/>
    <s v="Grid Loss % accounts for conversion of methane leak (CH4) to CO2e."/>
  </r>
  <r>
    <s v="Fossil Fuel Combustion"/>
    <n v="2021"/>
    <x v="14"/>
    <n v="181.04823516016097"/>
    <n v="3.4121416351330751E-3"/>
    <n v="3.4121416351330755E-4"/>
    <m/>
    <m/>
    <s v="MWh"/>
    <s v="US EPA"/>
    <m/>
    <n v="181.04823516016097"/>
    <s v="Grid Loss % accounts for conversion of methane leak (CH4) to CO2e."/>
  </r>
  <r>
    <s v="Fossil Fuel Combustion"/>
    <n v="2022"/>
    <x v="14"/>
    <n v="181.04823516016097"/>
    <n v="3.4121416351330751E-3"/>
    <n v="3.4121416351330755E-4"/>
    <m/>
    <m/>
    <s v="MWh"/>
    <s v="US EPA"/>
    <m/>
    <n v="181.04823516016097"/>
    <m/>
  </r>
  <r>
    <s v="Fossil Fuel Combustion"/>
    <n v="2023"/>
    <x v="14"/>
    <n v="181.04823516016097"/>
    <n v="3.4121416351330751E-3"/>
    <n v="3.4121416351330755E-4"/>
    <m/>
    <m/>
    <s v="MWh"/>
    <s v="US EPA"/>
    <m/>
    <n v="181.04823516016097"/>
    <m/>
  </r>
  <r>
    <s v="Fossil Fuel Combustion"/>
    <n v="2024"/>
    <x v="14"/>
    <n v="181.04823516016097"/>
    <n v="3.4121416351330751E-3"/>
    <n v="3.4121416351330755E-4"/>
    <m/>
    <m/>
    <s v="MWh"/>
    <s v="US EPA"/>
    <m/>
    <n v="181.04823516016097"/>
    <m/>
  </r>
  <r>
    <s v="Fossil Fuel Combustion"/>
    <n v="2025"/>
    <x v="14"/>
    <n v="181.04823516016097"/>
    <n v="3.4121416351330751E-3"/>
    <n v="3.4121416351330755E-4"/>
    <m/>
    <m/>
    <s v="MWh"/>
    <s v="US EPA"/>
    <m/>
    <n v="181.04823516016097"/>
    <m/>
  </r>
  <r>
    <s v="Fossil Fuel Combustion"/>
    <n v="2026"/>
    <x v="14"/>
    <n v="181.04823516016097"/>
    <n v="3.4121416351330751E-3"/>
    <n v="3.4121416351330755E-4"/>
    <m/>
    <m/>
    <s v="MWh"/>
    <s v="US EPA"/>
    <m/>
    <n v="181.04823516016097"/>
    <m/>
  </r>
  <r>
    <s v="Fossil Fuel Combustion"/>
    <n v="2027"/>
    <x v="14"/>
    <n v="181.04823516016097"/>
    <n v="3.4121416351330751E-3"/>
    <n v="3.4121416351330755E-4"/>
    <m/>
    <m/>
    <s v="MWh"/>
    <s v="US EPA"/>
    <m/>
    <n v="181.04823516016097"/>
    <m/>
  </r>
  <r>
    <s v="Fossil Fuel Combustion"/>
    <n v="2028"/>
    <x v="14"/>
    <n v="181.04823516016097"/>
    <n v="3.4121416351330751E-3"/>
    <n v="3.4121416351330755E-4"/>
    <m/>
    <m/>
    <s v="MWh"/>
    <s v="US EPA"/>
    <m/>
    <n v="181.04823516016097"/>
    <m/>
  </r>
  <r>
    <s v="Fossil Fuel Combustion"/>
    <n v="2029"/>
    <x v="14"/>
    <n v="181.04823516016097"/>
    <n v="3.4121416351330751E-3"/>
    <n v="3.4121416351330755E-4"/>
    <m/>
    <m/>
    <s v="MWh"/>
    <s v="US EPA"/>
    <m/>
    <n v="181.04823516016097"/>
    <m/>
  </r>
  <r>
    <s v="Fossil Fuel Combustion"/>
    <n v="2030"/>
    <x v="14"/>
    <n v="181.04823516016097"/>
    <n v="3.4121416351330751E-3"/>
    <n v="3.4121416351330755E-4"/>
    <m/>
    <m/>
    <s v="MWh"/>
    <s v="US EPA"/>
    <m/>
    <n v="181.04823516016097"/>
    <m/>
  </r>
  <r>
    <s v="Fossil Fuel Combustion"/>
    <n v="2018"/>
    <x v="15"/>
    <n v="214.52134460081643"/>
    <n v="1.0236424905399227E-2"/>
    <n v="2.0472849810798453E-3"/>
    <m/>
    <m/>
    <s v="MWh"/>
    <s v="US EPA"/>
    <m/>
    <n v="214.52134460081643"/>
    <m/>
  </r>
  <r>
    <s v="Fossil Fuel Combustion"/>
    <n v="2019"/>
    <x v="15"/>
    <n v="214.52134460081643"/>
    <n v="1.0236424905399227E-2"/>
    <n v="2.0472849810798453E-3"/>
    <m/>
    <m/>
    <s v="MWh"/>
    <s v="US EPA"/>
    <m/>
    <n v="214.52134460081643"/>
    <m/>
  </r>
  <r>
    <s v="Fossil Fuel Combustion"/>
    <n v="2020"/>
    <x v="15"/>
    <n v="214.52134460081643"/>
    <n v="1.0236424905399227E-2"/>
    <n v="2.0472849810798453E-3"/>
    <m/>
    <m/>
    <s v="MWh"/>
    <s v="US EPA"/>
    <m/>
    <n v="214.52134460081643"/>
    <m/>
  </r>
  <r>
    <s v="Fossil Fuel Combustion"/>
    <n v="2021"/>
    <x v="15"/>
    <n v="214.52134460081643"/>
    <n v="1.0236424905399227E-2"/>
    <n v="2.0472849810798453E-3"/>
    <m/>
    <m/>
    <s v="MWh"/>
    <s v="US EPA"/>
    <m/>
    <n v="214.52134460081643"/>
    <m/>
  </r>
  <r>
    <s v="Fossil Fuel Combustion"/>
    <n v="2022"/>
    <x v="15"/>
    <n v="214.52134460081643"/>
    <n v="1.0236424905399227E-2"/>
    <n v="2.0472849810798453E-3"/>
    <m/>
    <m/>
    <s v="MWh"/>
    <s v="US EPA"/>
    <m/>
    <n v="214.52134460081643"/>
    <m/>
  </r>
  <r>
    <s v="Fossil Fuel Combustion"/>
    <n v="2023"/>
    <x v="15"/>
    <n v="214.52134460081643"/>
    <n v="1.0236424905399227E-2"/>
    <n v="2.0472849810798453E-3"/>
    <m/>
    <m/>
    <s v="MWh"/>
    <s v="US EPA"/>
    <m/>
    <n v="214.52134460081643"/>
    <m/>
  </r>
  <r>
    <s v="Fossil Fuel Combustion"/>
    <n v="2024"/>
    <x v="15"/>
    <n v="214.52134460081643"/>
    <n v="1.0236424905399227E-2"/>
    <n v="2.0472849810798453E-3"/>
    <m/>
    <m/>
    <s v="MWh"/>
    <s v="US EPA"/>
    <m/>
    <n v="214.52134460081643"/>
    <m/>
  </r>
  <r>
    <s v="Fossil Fuel Combustion"/>
    <n v="2025"/>
    <x v="15"/>
    <n v="214.52134460081643"/>
    <n v="1.0236424905399227E-2"/>
    <n v="2.0472849810798453E-3"/>
    <m/>
    <m/>
    <s v="MWh"/>
    <s v="US EPA"/>
    <m/>
    <n v="214.52134460081643"/>
    <m/>
  </r>
  <r>
    <s v="Fossil Fuel Combustion"/>
    <n v="2026"/>
    <x v="15"/>
    <n v="214.52134460081643"/>
    <n v="1.0236424905399227E-2"/>
    <n v="2.0472849810798453E-3"/>
    <m/>
    <m/>
    <s v="MWh"/>
    <s v="US EPA"/>
    <m/>
    <n v="214.52134460081643"/>
    <m/>
  </r>
  <r>
    <s v="Fossil Fuel Combustion"/>
    <n v="2027"/>
    <x v="15"/>
    <n v="214.52134460081643"/>
    <n v="1.0236424905399227E-2"/>
    <n v="2.0472849810798453E-3"/>
    <m/>
    <m/>
    <s v="MWh"/>
    <s v="US EPA"/>
    <m/>
    <n v="214.52134460081643"/>
    <m/>
  </r>
  <r>
    <s v="Fossil Fuel Combustion"/>
    <n v="2028"/>
    <x v="15"/>
    <n v="214.52134460081643"/>
    <n v="1.0236424905399227E-2"/>
    <n v="2.0472849810798453E-3"/>
    <m/>
    <m/>
    <s v="MWh"/>
    <s v="US EPA"/>
    <m/>
    <n v="214.52134460081643"/>
    <m/>
  </r>
  <r>
    <s v="Fossil Fuel Combustion"/>
    <n v="2029"/>
    <x v="15"/>
    <n v="214.52134460081643"/>
    <n v="1.0236424905399227E-2"/>
    <n v="2.0472849810798453E-3"/>
    <m/>
    <m/>
    <s v="MWh"/>
    <s v="US EPA"/>
    <m/>
    <n v="214.52134460081643"/>
    <m/>
  </r>
  <r>
    <s v="Fossil Fuel Combustion"/>
    <n v="2030"/>
    <x v="15"/>
    <n v="214.52134460081643"/>
    <n v="1.0236424905399227E-2"/>
    <n v="2.0472849810798453E-3"/>
    <m/>
    <m/>
    <s v="MWh"/>
    <s v="US EPA"/>
    <m/>
    <n v="214.52134460081643"/>
    <m/>
  </r>
  <r>
    <s v="Fossil Fuel Combustion"/>
    <n v="2018"/>
    <x v="16"/>
    <n v="256.25183679849397"/>
    <n v="1.0236424905399227E-2"/>
    <n v="2.0472849810798453E-3"/>
    <m/>
    <m/>
    <s v="MWh"/>
    <s v="US EPA"/>
    <m/>
    <n v="256.25183679849397"/>
    <m/>
  </r>
  <r>
    <s v="Fossil Fuel Combustion"/>
    <n v="2019"/>
    <x v="16"/>
    <n v="256.25183679849397"/>
    <n v="1.0236424905399227E-2"/>
    <n v="2.0472849810798453E-3"/>
    <m/>
    <m/>
    <s v="MWh"/>
    <s v="US EPA"/>
    <m/>
    <n v="256.25183679849397"/>
    <m/>
  </r>
  <r>
    <s v="Fossil Fuel Combustion"/>
    <n v="2020"/>
    <x v="16"/>
    <n v="256.25183679849397"/>
    <n v="1.0236424905399227E-2"/>
    <n v="2.0472849810798453E-3"/>
    <m/>
    <m/>
    <s v="MWh"/>
    <s v="US EPA"/>
    <m/>
    <n v="256.25183679849397"/>
    <m/>
  </r>
  <r>
    <s v="Fossil Fuel Combustion"/>
    <n v="2021"/>
    <x v="16"/>
    <n v="256.25183679849397"/>
    <n v="1.0236424905399227E-2"/>
    <n v="2.0472849810798453E-3"/>
    <m/>
    <m/>
    <s v="MWh"/>
    <s v="US EPA"/>
    <m/>
    <n v="256.25183679849397"/>
    <m/>
  </r>
  <r>
    <s v="Fossil Fuel Combustion"/>
    <n v="2022"/>
    <x v="16"/>
    <n v="256.25183679849397"/>
    <n v="1.0236424905399227E-2"/>
    <n v="2.0472849810798453E-3"/>
    <m/>
    <m/>
    <s v="MWh"/>
    <s v="US EPA"/>
    <m/>
    <n v="256.25183679849397"/>
    <m/>
  </r>
  <r>
    <s v="Fossil Fuel Combustion"/>
    <n v="2023"/>
    <x v="16"/>
    <n v="256.25183679849397"/>
    <n v="1.0236424905399227E-2"/>
    <n v="2.0472849810798453E-3"/>
    <m/>
    <m/>
    <s v="MWh"/>
    <s v="US EPA"/>
    <m/>
    <n v="256.25183679849397"/>
    <m/>
  </r>
  <r>
    <s v="Fossil Fuel Combustion"/>
    <n v="2024"/>
    <x v="16"/>
    <n v="256.25183679849397"/>
    <n v="1.0236424905399227E-2"/>
    <n v="2.0472849810798453E-3"/>
    <m/>
    <m/>
    <s v="MWh"/>
    <s v="US EPA"/>
    <m/>
    <n v="256.25183679849397"/>
    <m/>
  </r>
  <r>
    <s v="Fossil Fuel Combustion"/>
    <n v="2025"/>
    <x v="16"/>
    <n v="256.25183679849397"/>
    <n v="1.0236424905399227E-2"/>
    <n v="2.0472849810798453E-3"/>
    <m/>
    <m/>
    <s v="MWh"/>
    <s v="US EPA"/>
    <m/>
    <n v="256.25183679849397"/>
    <m/>
  </r>
  <r>
    <s v="Fossil Fuel Combustion"/>
    <n v="2026"/>
    <x v="16"/>
    <n v="256.25183679849397"/>
    <n v="1.0236424905399227E-2"/>
    <n v="2.0472849810798453E-3"/>
    <m/>
    <m/>
    <s v="MWh"/>
    <s v="US EPA"/>
    <m/>
    <n v="256.25183679849397"/>
    <m/>
  </r>
  <r>
    <s v="Fossil Fuel Combustion"/>
    <n v="2027"/>
    <x v="16"/>
    <n v="256.25183679849397"/>
    <n v="1.0236424905399227E-2"/>
    <n v="2.0472849810798453E-3"/>
    <m/>
    <m/>
    <s v="MWh"/>
    <s v="US EPA"/>
    <m/>
    <n v="256.25183679849397"/>
    <m/>
  </r>
  <r>
    <s v="Fossil Fuel Combustion"/>
    <n v="2028"/>
    <x v="16"/>
    <n v="256.25183679849397"/>
    <n v="1.0236424905399227E-2"/>
    <n v="2.0472849810798453E-3"/>
    <m/>
    <m/>
    <s v="MWh"/>
    <s v="US EPA"/>
    <m/>
    <n v="256.25183679849397"/>
    <m/>
  </r>
  <r>
    <s v="Fossil Fuel Combustion"/>
    <n v="2029"/>
    <x v="16"/>
    <n v="256.25183679849397"/>
    <n v="1.0236424905399227E-2"/>
    <n v="2.0472849810798453E-3"/>
    <m/>
    <m/>
    <s v="MWh"/>
    <s v="US EPA"/>
    <m/>
    <n v="256.25183679849397"/>
    <m/>
  </r>
  <r>
    <s v="Fossil Fuel Combustion"/>
    <n v="2030"/>
    <x v="16"/>
    <n v="256.25183679849397"/>
    <n v="1.0236424905399227E-2"/>
    <n v="2.0472849810798453E-3"/>
    <m/>
    <m/>
    <s v="MWh"/>
    <s v="US EPA"/>
    <m/>
    <n v="256.25183679849397"/>
    <m/>
  </r>
  <r>
    <s v="Fugitive Gas"/>
    <n v="2018"/>
    <x v="17"/>
    <m/>
    <m/>
    <m/>
    <s v="SF6"/>
    <n v="1"/>
    <s v="Kilogram, kg"/>
    <m/>
    <m/>
    <m/>
    <m/>
  </r>
  <r>
    <s v="Fugitive Gas"/>
    <n v="2019"/>
    <x v="17"/>
    <m/>
    <m/>
    <m/>
    <s v="SF6"/>
    <n v="1"/>
    <s v="Kilogram, kg"/>
    <m/>
    <m/>
    <m/>
    <m/>
  </r>
  <r>
    <s v="Fugitive Gas"/>
    <n v="2020"/>
    <x v="17"/>
    <m/>
    <m/>
    <m/>
    <s v="SF6"/>
    <n v="1"/>
    <s v="Kilogram, kg"/>
    <m/>
    <m/>
    <m/>
    <m/>
  </r>
  <r>
    <s v="Fugitive Gas"/>
    <n v="2021"/>
    <x v="17"/>
    <m/>
    <m/>
    <m/>
    <s v="SF6"/>
    <n v="1"/>
    <s v="Kilogram, kg"/>
    <m/>
    <m/>
    <m/>
    <m/>
  </r>
  <r>
    <s v="Fugitive Gas"/>
    <n v="2022"/>
    <x v="17"/>
    <m/>
    <m/>
    <m/>
    <s v="SF6"/>
    <n v="1"/>
    <s v="Kilogram, kg"/>
    <m/>
    <m/>
    <m/>
    <m/>
  </r>
  <r>
    <s v="Fugitive Gas"/>
    <n v="2023"/>
    <x v="17"/>
    <m/>
    <m/>
    <m/>
    <s v="SF6"/>
    <n v="1"/>
    <s v="Kilogram, kg"/>
    <m/>
    <m/>
    <m/>
    <m/>
  </r>
  <r>
    <s v="Fugitive Gas"/>
    <n v="2024"/>
    <x v="17"/>
    <m/>
    <m/>
    <m/>
    <s v="SF6"/>
    <n v="1"/>
    <s v="Kilogram, kg"/>
    <m/>
    <m/>
    <m/>
    <m/>
  </r>
  <r>
    <s v="Fugitive Gas"/>
    <n v="2025"/>
    <x v="17"/>
    <m/>
    <m/>
    <m/>
    <s v="SF6"/>
    <n v="1"/>
    <s v="Kilogram, kg"/>
    <m/>
    <m/>
    <m/>
    <m/>
  </r>
  <r>
    <s v="Fugitive Gas"/>
    <n v="2026"/>
    <x v="17"/>
    <m/>
    <m/>
    <m/>
    <s v="SF6"/>
    <n v="1"/>
    <s v="Kilogram, kg"/>
    <m/>
    <m/>
    <m/>
    <m/>
  </r>
  <r>
    <s v="Fugitive Gas"/>
    <n v="2027"/>
    <x v="17"/>
    <m/>
    <m/>
    <m/>
    <s v="SF6"/>
    <n v="1"/>
    <s v="Kilogram, kg"/>
    <m/>
    <m/>
    <m/>
    <m/>
  </r>
  <r>
    <s v="Fugitive Gas"/>
    <n v="2028"/>
    <x v="17"/>
    <m/>
    <m/>
    <m/>
    <s v="SF6"/>
    <n v="1"/>
    <s v="Kilogram, kg"/>
    <m/>
    <m/>
    <m/>
    <m/>
  </r>
  <r>
    <s v="Fugitive Gas"/>
    <n v="2029"/>
    <x v="17"/>
    <m/>
    <m/>
    <m/>
    <s v="SF6"/>
    <n v="1"/>
    <s v="Kilogram, kg"/>
    <m/>
    <m/>
    <m/>
    <m/>
  </r>
  <r>
    <s v="Fugitive Gas"/>
    <n v="2030"/>
    <x v="17"/>
    <m/>
    <m/>
    <m/>
    <s v="SF6"/>
    <n v="1"/>
    <s v="Kilogram, kg"/>
    <m/>
    <m/>
    <m/>
    <m/>
  </r>
  <r>
    <s v="Fugitive Gas"/>
    <n v="2018"/>
    <x v="17"/>
    <m/>
    <m/>
    <m/>
    <s v="SF6"/>
    <n v="0.453592"/>
    <s v="Pound, lb"/>
    <m/>
    <m/>
    <m/>
    <m/>
  </r>
  <r>
    <s v="Fugitive Gas"/>
    <n v="2019"/>
    <x v="17"/>
    <m/>
    <m/>
    <m/>
    <s v="SF6"/>
    <n v="0.453592"/>
    <s v="Pound, lb"/>
    <m/>
    <m/>
    <m/>
    <m/>
  </r>
  <r>
    <s v="Fugitive Gas"/>
    <n v="2020"/>
    <x v="17"/>
    <m/>
    <m/>
    <m/>
    <s v="SF6"/>
    <n v="0.453592"/>
    <s v="Pound, lb"/>
    <m/>
    <m/>
    <m/>
    <m/>
  </r>
  <r>
    <s v="Fugitive Gas"/>
    <n v="2021"/>
    <x v="17"/>
    <m/>
    <m/>
    <m/>
    <s v="SF6"/>
    <n v="0.453592"/>
    <s v="Pound, lb"/>
    <m/>
    <m/>
    <m/>
    <m/>
  </r>
  <r>
    <s v="Fugitive Gas"/>
    <n v="2022"/>
    <x v="17"/>
    <m/>
    <m/>
    <m/>
    <s v="SF6"/>
    <n v="0.453592"/>
    <s v="Pound, lb"/>
    <m/>
    <m/>
    <m/>
    <m/>
  </r>
  <r>
    <s v="Fugitive Gas"/>
    <n v="2023"/>
    <x v="17"/>
    <m/>
    <m/>
    <m/>
    <s v="SF6"/>
    <n v="0.453592"/>
    <s v="Pound, lb"/>
    <m/>
    <m/>
    <m/>
    <m/>
  </r>
  <r>
    <s v="Fugitive Gas"/>
    <n v="2024"/>
    <x v="17"/>
    <m/>
    <m/>
    <m/>
    <s v="SF6"/>
    <n v="0.453592"/>
    <s v="Pound, lb"/>
    <m/>
    <m/>
    <m/>
    <m/>
  </r>
  <r>
    <s v="Fugitive Gas"/>
    <n v="2025"/>
    <x v="17"/>
    <m/>
    <m/>
    <m/>
    <s v="SF6"/>
    <n v="0.453592"/>
    <s v="Pound, lb"/>
    <m/>
    <m/>
    <m/>
    <m/>
  </r>
  <r>
    <s v="Fugitive Gas"/>
    <n v="2026"/>
    <x v="17"/>
    <m/>
    <m/>
    <m/>
    <s v="SF6"/>
    <n v="0.453592"/>
    <s v="Pound, lb"/>
    <m/>
    <m/>
    <m/>
    <m/>
  </r>
  <r>
    <s v="Fugitive Gas"/>
    <n v="2027"/>
    <x v="17"/>
    <m/>
    <m/>
    <m/>
    <s v="SF6"/>
    <n v="0.453592"/>
    <s v="Pound, lb"/>
    <m/>
    <m/>
    <m/>
    <m/>
  </r>
  <r>
    <s v="Fugitive Gas"/>
    <n v="2028"/>
    <x v="17"/>
    <m/>
    <m/>
    <m/>
    <s v="SF6"/>
    <n v="0.453592"/>
    <s v="Pound, lb"/>
    <m/>
    <m/>
    <m/>
    <m/>
  </r>
  <r>
    <s v="Fugitive Gas"/>
    <n v="2029"/>
    <x v="17"/>
    <m/>
    <m/>
    <m/>
    <s v="SF6"/>
    <n v="0.453592"/>
    <s v="Pound, lb"/>
    <m/>
    <m/>
    <m/>
    <m/>
  </r>
  <r>
    <s v="Fugitive Gas"/>
    <n v="2030"/>
    <x v="17"/>
    <m/>
    <m/>
    <m/>
    <s v="SF6"/>
    <n v="0.453592"/>
    <s v="Pound, lb"/>
    <m/>
    <m/>
    <m/>
    <m/>
  </r>
  <r>
    <s v="Grid Heat/Steam"/>
    <n v="2018"/>
    <x v="18"/>
    <n v="0"/>
    <n v="0"/>
    <n v="0"/>
    <m/>
    <m/>
    <s v="MWh"/>
    <m/>
    <s v="NA"/>
    <m/>
    <m/>
  </r>
  <r>
    <s v="Grid Heat/Steam"/>
    <n v="2019"/>
    <x v="18"/>
    <n v="0"/>
    <n v="0"/>
    <n v="0"/>
    <m/>
    <m/>
    <s v="MWh"/>
    <m/>
    <s v="NA"/>
    <m/>
    <m/>
  </r>
  <r>
    <s v="Grid Heat/Steam"/>
    <n v="2020"/>
    <x v="18"/>
    <n v="0"/>
    <n v="0"/>
    <n v="0"/>
    <m/>
    <m/>
    <s v="MWh"/>
    <m/>
    <s v="NA"/>
    <m/>
    <m/>
  </r>
  <r>
    <s v="Grid Heat/Steam"/>
    <n v="2021"/>
    <x v="18"/>
    <n v="0"/>
    <n v="0"/>
    <n v="0"/>
    <m/>
    <m/>
    <s v="MWh"/>
    <m/>
    <s v="NA"/>
    <m/>
    <m/>
  </r>
  <r>
    <s v="Grid Heat/Steam"/>
    <n v="2022"/>
    <x v="18"/>
    <n v="0"/>
    <n v="0"/>
    <n v="0"/>
    <m/>
    <m/>
    <s v="MWh"/>
    <m/>
    <s v="NA"/>
    <m/>
    <m/>
  </r>
  <r>
    <s v="Grid Heat/Steam"/>
    <n v="2023"/>
    <x v="18"/>
    <m/>
    <m/>
    <m/>
    <m/>
    <m/>
    <s v="MWh"/>
    <m/>
    <m/>
    <m/>
    <m/>
  </r>
  <r>
    <s v="Grid Heat/Steam"/>
    <n v="2024"/>
    <x v="18"/>
    <m/>
    <m/>
    <m/>
    <m/>
    <m/>
    <s v="MWh"/>
    <m/>
    <m/>
    <m/>
    <m/>
  </r>
  <r>
    <s v="Grid Heat/Steam"/>
    <n v="2025"/>
    <x v="18"/>
    <m/>
    <m/>
    <m/>
    <m/>
    <m/>
    <s v="MWh"/>
    <m/>
    <m/>
    <m/>
    <m/>
  </r>
  <r>
    <s v="Grid Heat/Steam"/>
    <n v="2026"/>
    <x v="18"/>
    <m/>
    <m/>
    <m/>
    <m/>
    <m/>
    <s v="MWh"/>
    <m/>
    <m/>
    <m/>
    <m/>
  </r>
  <r>
    <s v="Grid Heat/Steam"/>
    <n v="2027"/>
    <x v="18"/>
    <m/>
    <m/>
    <m/>
    <m/>
    <m/>
    <s v="MWh"/>
    <m/>
    <m/>
    <m/>
    <m/>
  </r>
  <r>
    <s v="Grid Heat/Steam"/>
    <n v="2028"/>
    <x v="18"/>
    <m/>
    <m/>
    <m/>
    <m/>
    <m/>
    <s v="MWh"/>
    <m/>
    <m/>
    <m/>
    <m/>
  </r>
  <r>
    <s v="Grid Heat/Steam"/>
    <n v="2029"/>
    <x v="18"/>
    <m/>
    <m/>
    <m/>
    <m/>
    <m/>
    <s v="MWh"/>
    <m/>
    <m/>
    <m/>
    <m/>
  </r>
  <r>
    <s v="Grid Heat/Steam"/>
    <n v="2030"/>
    <x v="18"/>
    <m/>
    <m/>
    <m/>
    <m/>
    <m/>
    <s v="MWh"/>
    <m/>
    <m/>
    <m/>
    <m/>
  </r>
  <r>
    <s v="Grid Heat/Steam"/>
    <n v="2018"/>
    <x v="19"/>
    <n v="0"/>
    <n v="0"/>
    <n v="0"/>
    <m/>
    <m/>
    <s v="MWh"/>
    <m/>
    <s v="NA"/>
    <m/>
    <m/>
  </r>
  <r>
    <s v="Grid Heat/Steam"/>
    <n v="2019"/>
    <x v="19"/>
    <n v="0"/>
    <n v="0"/>
    <n v="0"/>
    <m/>
    <m/>
    <s v="MWh"/>
    <m/>
    <s v="NA"/>
    <m/>
    <m/>
  </r>
  <r>
    <s v="Grid Heat/Steam"/>
    <n v="2020"/>
    <x v="19"/>
    <n v="0"/>
    <n v="0"/>
    <n v="0"/>
    <m/>
    <m/>
    <s v="MWh"/>
    <m/>
    <s v="NA"/>
    <m/>
    <m/>
  </r>
  <r>
    <s v="Grid Heat/Steam"/>
    <n v="2021"/>
    <x v="19"/>
    <n v="0"/>
    <n v="0"/>
    <n v="0"/>
    <m/>
    <m/>
    <s v="MWh"/>
    <m/>
    <s v="NA"/>
    <m/>
    <m/>
  </r>
  <r>
    <s v="Grid Heat/Steam"/>
    <n v="2022"/>
    <x v="19"/>
    <n v="0"/>
    <n v="0"/>
    <n v="0"/>
    <m/>
    <m/>
    <s v="MWh"/>
    <m/>
    <s v="NA"/>
    <m/>
    <m/>
  </r>
  <r>
    <s v="Grid Heat/Steam"/>
    <n v="2023"/>
    <x v="19"/>
    <m/>
    <m/>
    <m/>
    <m/>
    <m/>
    <s v="MWh"/>
    <m/>
    <m/>
    <m/>
    <m/>
  </r>
  <r>
    <s v="Grid Heat/Steam"/>
    <n v="2024"/>
    <x v="19"/>
    <m/>
    <m/>
    <m/>
    <m/>
    <m/>
    <s v="MWh"/>
    <m/>
    <m/>
    <m/>
    <m/>
  </r>
  <r>
    <s v="Grid Heat/Steam"/>
    <n v="2025"/>
    <x v="19"/>
    <m/>
    <m/>
    <m/>
    <m/>
    <m/>
    <s v="MWh"/>
    <m/>
    <m/>
    <m/>
    <m/>
  </r>
  <r>
    <s v="Grid Heat/Steam"/>
    <n v="2026"/>
    <x v="19"/>
    <m/>
    <m/>
    <m/>
    <m/>
    <m/>
    <s v="MWh"/>
    <m/>
    <m/>
    <m/>
    <m/>
  </r>
  <r>
    <s v="Grid Heat/Steam"/>
    <n v="2027"/>
    <x v="19"/>
    <m/>
    <m/>
    <m/>
    <m/>
    <m/>
    <s v="MWh"/>
    <m/>
    <m/>
    <m/>
    <m/>
  </r>
  <r>
    <s v="Grid Heat/Steam"/>
    <n v="2028"/>
    <x v="19"/>
    <m/>
    <m/>
    <m/>
    <m/>
    <m/>
    <s v="MWh"/>
    <m/>
    <m/>
    <m/>
    <m/>
  </r>
  <r>
    <s v="Grid Heat/Steam"/>
    <n v="2029"/>
    <x v="19"/>
    <m/>
    <m/>
    <m/>
    <m/>
    <m/>
    <s v="MWh"/>
    <m/>
    <m/>
    <m/>
    <m/>
  </r>
  <r>
    <s v="Grid Heat/Steam"/>
    <n v="2030"/>
    <x v="19"/>
    <m/>
    <m/>
    <m/>
    <m/>
    <m/>
    <s v="MWh"/>
    <m/>
    <m/>
    <m/>
    <m/>
  </r>
  <r>
    <s v="Grid Heat/Steam"/>
    <n v="2018"/>
    <x v="20"/>
    <n v="186.18"/>
    <n v="0.65"/>
    <n v="0.63"/>
    <m/>
    <m/>
    <s v="MWh"/>
    <s v="UK Government"/>
    <n v="2016"/>
    <n v="186.18"/>
    <m/>
  </r>
  <r>
    <s v="Grid Heat/Steam"/>
    <n v="2019"/>
    <x v="20"/>
    <n v="174.47"/>
    <n v="1.05"/>
    <n v="0.55000000000000004"/>
    <m/>
    <m/>
    <s v="MWh"/>
    <s v="UK Government"/>
    <n v="2017"/>
    <n v="174.47"/>
    <m/>
  </r>
  <r>
    <s v="Grid Heat/Steam"/>
    <n v="2020"/>
    <x v="20"/>
    <n v="171.02"/>
    <n v="1.03"/>
    <n v="0.55000000000000004"/>
    <m/>
    <m/>
    <s v="MWh"/>
    <s v="UK Government"/>
    <n v="2018"/>
    <n v="171.02"/>
    <m/>
  </r>
  <r>
    <s v="Grid Heat/Steam"/>
    <n v="2021"/>
    <x v="20"/>
    <n v="169.06"/>
    <n v="1.0900000000000001"/>
    <n v="1.0900000000000001"/>
    <m/>
    <m/>
    <s v="MWh"/>
    <s v="UK Government"/>
    <n v="2019"/>
    <n v="169.06"/>
    <m/>
  </r>
  <r>
    <s v="Grid Heat/Steam"/>
    <n v="2022"/>
    <x v="20"/>
    <n v="169.06"/>
    <n v="1.0900000000000001"/>
    <n v="0.57999999999999996"/>
    <m/>
    <m/>
    <s v="MWh"/>
    <s v="UK Government"/>
    <n v="2020"/>
    <n v="169.06"/>
    <m/>
  </r>
  <r>
    <s v="Grid Heat/Steam"/>
    <n v="2023"/>
    <x v="20"/>
    <m/>
    <m/>
    <m/>
    <m/>
    <m/>
    <s v="MWh"/>
    <m/>
    <m/>
    <m/>
    <m/>
  </r>
  <r>
    <s v="Grid Heat/Steam"/>
    <n v="2024"/>
    <x v="20"/>
    <m/>
    <m/>
    <m/>
    <m/>
    <m/>
    <s v="MWh"/>
    <m/>
    <m/>
    <m/>
    <m/>
  </r>
  <r>
    <s v="Grid Heat/Steam"/>
    <n v="2025"/>
    <x v="20"/>
    <m/>
    <m/>
    <m/>
    <m/>
    <m/>
    <s v="MWh"/>
    <m/>
    <m/>
    <m/>
    <m/>
  </r>
  <r>
    <s v="Grid Heat/Steam"/>
    <n v="2026"/>
    <x v="20"/>
    <m/>
    <m/>
    <m/>
    <m/>
    <m/>
    <s v="MWh"/>
    <m/>
    <m/>
    <m/>
    <m/>
  </r>
  <r>
    <s v="Grid Heat/Steam"/>
    <n v="2027"/>
    <x v="20"/>
    <m/>
    <m/>
    <m/>
    <m/>
    <m/>
    <s v="MWh"/>
    <m/>
    <m/>
    <m/>
    <m/>
  </r>
  <r>
    <s v="Grid Heat/Steam"/>
    <n v="2028"/>
    <x v="20"/>
    <m/>
    <m/>
    <m/>
    <m/>
    <m/>
    <s v="MWh"/>
    <m/>
    <m/>
    <m/>
    <m/>
  </r>
  <r>
    <s v="Grid Heat/Steam"/>
    <n v="2029"/>
    <x v="20"/>
    <m/>
    <m/>
    <m/>
    <m/>
    <m/>
    <s v="MWh"/>
    <m/>
    <m/>
    <m/>
    <m/>
  </r>
  <r>
    <s v="Grid Heat/Steam"/>
    <n v="2030"/>
    <x v="20"/>
    <m/>
    <m/>
    <m/>
    <m/>
    <m/>
    <s v="MWh"/>
    <m/>
    <m/>
    <m/>
    <m/>
  </r>
  <r>
    <s v="Grid Heat/Steam"/>
    <n v="2018"/>
    <x v="21"/>
    <n v="226.32735465837686"/>
    <n v="4.2651770439163439"/>
    <n v="0.42651770439163433"/>
    <m/>
    <m/>
    <s v="MWh"/>
    <s v="US EPA"/>
    <s v="NA"/>
    <n v="226.32735465837686"/>
    <s v="Factor assumes natural gas is used to generate steam/heat at 80% thermal efficiency."/>
  </r>
  <r>
    <s v="Grid Heat/Steam"/>
    <n v="2019"/>
    <x v="21"/>
    <n v="226.32735465837686"/>
    <n v="4.2651770439163439"/>
    <n v="0.42651770439163433"/>
    <m/>
    <m/>
    <s v="MWh"/>
    <s v="US EPA"/>
    <s v="NA"/>
    <n v="226.32735465837686"/>
    <s v="Factor assumes natural gas is used to generate steam/heat at 80% thermal efficiency."/>
  </r>
  <r>
    <s v="Grid Heat/Steam"/>
    <n v="2020"/>
    <x v="21"/>
    <n v="226.32735465837686"/>
    <n v="4.2651770439163439"/>
    <n v="0.42651770439163433"/>
    <m/>
    <m/>
    <s v="MWh"/>
    <s v="US EPA"/>
    <s v="NA"/>
    <n v="226.32735465837686"/>
    <s v="Factor assumes natural gas is used to generate steam/heat at 80% thermal efficiency."/>
  </r>
  <r>
    <s v="Grid Heat/Steam"/>
    <n v="2021"/>
    <x v="21"/>
    <n v="226.32735465837686"/>
    <n v="4.2651770439163439"/>
    <n v="0.42651770439163433"/>
    <m/>
    <m/>
    <s v="MWh"/>
    <s v="US EPA"/>
    <s v="NA"/>
    <n v="226.32735465837686"/>
    <s v="Factor assumes natural gas is used to generate steam/heat at 80% thermal efficiency."/>
  </r>
  <r>
    <s v="Grid Heat/Steam"/>
    <n v="2022"/>
    <x v="21"/>
    <n v="226.32735465837686"/>
    <n v="4.2651770439163439"/>
    <n v="0.42651770439163433"/>
    <m/>
    <m/>
    <s v="MWh"/>
    <s v="US EPA"/>
    <s v="NA"/>
    <n v="226.32735465837686"/>
    <m/>
  </r>
  <r>
    <s v="Grid Heat/Steam"/>
    <n v="2023"/>
    <x v="21"/>
    <m/>
    <m/>
    <m/>
    <m/>
    <m/>
    <s v="MWh"/>
    <m/>
    <m/>
    <m/>
    <m/>
  </r>
  <r>
    <s v="Grid Heat/Steam"/>
    <n v="2024"/>
    <x v="21"/>
    <m/>
    <m/>
    <m/>
    <m/>
    <m/>
    <s v="MWh"/>
    <m/>
    <m/>
    <m/>
    <m/>
  </r>
  <r>
    <s v="Grid Heat/Steam"/>
    <n v="2025"/>
    <x v="21"/>
    <m/>
    <m/>
    <m/>
    <m/>
    <m/>
    <s v="MWh"/>
    <m/>
    <m/>
    <m/>
    <m/>
  </r>
  <r>
    <s v="Grid Heat/Steam"/>
    <n v="2026"/>
    <x v="21"/>
    <m/>
    <m/>
    <m/>
    <m/>
    <m/>
    <s v="MWh"/>
    <m/>
    <m/>
    <m/>
    <m/>
  </r>
  <r>
    <s v="Grid Heat/Steam"/>
    <n v="2027"/>
    <x v="21"/>
    <m/>
    <m/>
    <m/>
    <m/>
    <m/>
    <s v="MWh"/>
    <m/>
    <m/>
    <m/>
    <m/>
  </r>
  <r>
    <s v="Grid Heat/Steam"/>
    <n v="2028"/>
    <x v="21"/>
    <m/>
    <m/>
    <m/>
    <m/>
    <m/>
    <s v="MWh"/>
    <m/>
    <m/>
    <m/>
    <m/>
  </r>
  <r>
    <s v="Grid Heat/Steam"/>
    <n v="2029"/>
    <x v="21"/>
    <m/>
    <m/>
    <m/>
    <m/>
    <m/>
    <s v="MWh"/>
    <m/>
    <m/>
    <m/>
    <m/>
  </r>
  <r>
    <s v="Grid Heat/Steam"/>
    <n v="2030"/>
    <x v="21"/>
    <m/>
    <m/>
    <m/>
    <m/>
    <m/>
    <s v="MWh"/>
    <m/>
    <m/>
    <m/>
    <m/>
  </r>
  <r>
    <s v="Grid Electricity"/>
    <n v="2018"/>
    <x v="22"/>
    <n v="0.39400000000000002"/>
    <m/>
    <m/>
    <m/>
    <m/>
    <s v="MWh"/>
    <s v="Carbon Footprint"/>
    <n v="2016"/>
    <s v="https://www.carbonfootprint.com/docs/2018_8_electricity_factors_august_2018_-_online_sources.pdf"/>
    <s v="Production fuel mix factor(kgCO2e per kWh)"/>
  </r>
  <r>
    <s v="Grid Electricity"/>
    <n v="2019"/>
    <x v="22"/>
    <n v="0.35830000000000001"/>
    <m/>
    <m/>
    <m/>
    <m/>
    <s v="MWh"/>
    <s v="Carbon Footprint"/>
    <n v="2017"/>
    <s v="https://www.carbonfootprint.com/docs/2019_06_emissions_factors_sources_for_2019_electricity.pdf"/>
    <s v="Production fuel mix factor(kgCO2e per kWh)"/>
  </r>
  <r>
    <s v="Grid Electricity"/>
    <n v="2020"/>
    <x v="22"/>
    <n v="0.313"/>
    <m/>
    <m/>
    <m/>
    <m/>
    <s v="MWh"/>
    <s v="Carbon Footprint"/>
    <n v="2018"/>
    <s v="https://www.carbonfootprint.com/docs/2020_09_emissions_factors_sources_for_2020_electricity_v14.pdf"/>
    <s v="Production fuel mix factor(kgCO2e per kWh)"/>
  </r>
  <r>
    <s v="Grid Electricity"/>
    <n v="2021"/>
    <x v="22"/>
    <n v="0.307"/>
    <m/>
    <m/>
    <m/>
    <m/>
    <s v="MWh"/>
    <s v="Carbon Footprint"/>
    <n v="2020"/>
    <s v="https://www.carbonfootprint.com/docs/2019_06_emissions_factors_sources_for_2019_electricity.pdf"/>
    <s v="Production fuel mix factor(kgCO2e per kWh)"/>
  </r>
  <r>
    <s v="Grid Electricity"/>
    <n v="2022"/>
    <x v="22"/>
    <n v="0.28810000000000002"/>
    <m/>
    <m/>
    <m/>
    <m/>
    <s v="MWh"/>
    <s v="Carbon Footprint"/>
    <n v="2021"/>
    <s v="https://www.carbonfootprint.com/docs/2023_02_emissions_factors_sources_for_2022_electricity_v10.pdf"/>
    <s v="Production fuel mix factor(kgCO2e per kWh)"/>
  </r>
  <r>
    <s v="Grid Electricity"/>
    <n v="2023"/>
    <x v="22"/>
    <m/>
    <m/>
    <m/>
    <m/>
    <m/>
    <s v="MWh"/>
    <m/>
    <m/>
    <m/>
    <m/>
  </r>
  <r>
    <s v="Grid Electricity"/>
    <n v="2024"/>
    <x v="22"/>
    <m/>
    <m/>
    <m/>
    <m/>
    <m/>
    <s v="MWh"/>
    <m/>
    <m/>
    <m/>
    <m/>
  </r>
  <r>
    <s v="Grid Electricity"/>
    <n v="2025"/>
    <x v="22"/>
    <m/>
    <m/>
    <m/>
    <m/>
    <m/>
    <s v="MWh"/>
    <m/>
    <m/>
    <m/>
    <m/>
  </r>
  <r>
    <s v="Grid Electricity"/>
    <n v="2026"/>
    <x v="22"/>
    <m/>
    <m/>
    <m/>
    <m/>
    <m/>
    <s v="MWh"/>
    <m/>
    <m/>
    <m/>
    <m/>
  </r>
  <r>
    <s v="Grid Electricity"/>
    <n v="2027"/>
    <x v="22"/>
    <m/>
    <m/>
    <m/>
    <m/>
    <m/>
    <s v="MWh"/>
    <m/>
    <m/>
    <m/>
    <m/>
  </r>
  <r>
    <s v="Grid Electricity"/>
    <n v="2028"/>
    <x v="22"/>
    <m/>
    <m/>
    <m/>
    <m/>
    <m/>
    <s v="MWh"/>
    <m/>
    <m/>
    <m/>
    <m/>
  </r>
  <r>
    <s v="Grid Electricity"/>
    <n v="2029"/>
    <x v="22"/>
    <m/>
    <m/>
    <m/>
    <m/>
    <m/>
    <s v="MWh"/>
    <m/>
    <m/>
    <m/>
    <m/>
  </r>
  <r>
    <s v="Grid Electricity"/>
    <n v="2030"/>
    <x v="22"/>
    <m/>
    <m/>
    <m/>
    <m/>
    <m/>
    <s v="MWh"/>
    <m/>
    <m/>
    <m/>
    <m/>
  </r>
  <r>
    <s v="Grid Electricity"/>
    <n v="2018"/>
    <x v="23"/>
    <n v="0.9"/>
    <m/>
    <m/>
    <m/>
    <m/>
    <s v="MWh"/>
    <s v="Carbon Footprint"/>
    <n v="2017"/>
    <s v="https://www.carbonfootprint.com/docs/2018_8_electricity_factors_august_2018_-_online_sources.pdf"/>
    <m/>
  </r>
  <r>
    <s v="Grid Electricity"/>
    <n v="2019"/>
    <x v="23"/>
    <n v="0.8"/>
    <m/>
    <m/>
    <m/>
    <m/>
    <s v="MWh"/>
    <s v="Carbon Footprint"/>
    <n v="2018"/>
    <s v="https://www.carbonfootprint.com/docs/2019_06_emissions_factors_sources_for_2019_electricity.pdf"/>
    <m/>
  </r>
  <r>
    <s v="Grid Electricity"/>
    <n v="2020"/>
    <x v="23"/>
    <n v="0.79"/>
    <m/>
    <m/>
    <m/>
    <m/>
    <s v="MWh"/>
    <s v="Carbon Footprint"/>
    <n v="2018"/>
    <s v="https://www.carbonfootprint.com/docs/2020_09_emissions_factors_sources_for_2020_electricity_v14.pdf"/>
    <m/>
  </r>
  <r>
    <s v="Grid Electricity"/>
    <n v="2021"/>
    <x v="23"/>
    <n v="0.76"/>
    <m/>
    <m/>
    <m/>
    <m/>
    <s v="MWh"/>
    <s v="Carbon Footprint"/>
    <n v="2019"/>
    <s v="https://www.carbonfootprint.com/docs/2019_06_emissions_factors_sources_for_2019_electricity.pdf"/>
    <m/>
  </r>
  <r>
    <s v="Grid Electricity"/>
    <n v="2022"/>
    <x v="23"/>
    <n v="0.68"/>
    <m/>
    <m/>
    <m/>
    <m/>
    <s v="MWh"/>
    <s v="Carbon Footprint"/>
    <n v="2020"/>
    <s v="https://www.carbonfootprint.com/docs/2023_02_emissions_factors_sources_for_2022_electricity_v10.pdf"/>
    <m/>
  </r>
  <r>
    <s v="Grid Electricity"/>
    <n v="2023"/>
    <x v="23"/>
    <m/>
    <m/>
    <m/>
    <m/>
    <m/>
    <s v="MWh"/>
    <m/>
    <m/>
    <m/>
    <m/>
  </r>
  <r>
    <s v="Grid Electricity"/>
    <n v="2024"/>
    <x v="23"/>
    <m/>
    <m/>
    <m/>
    <m/>
    <m/>
    <s v="MWh"/>
    <m/>
    <m/>
    <m/>
    <m/>
  </r>
  <r>
    <s v="Grid Electricity"/>
    <n v="2025"/>
    <x v="23"/>
    <m/>
    <m/>
    <m/>
    <m/>
    <m/>
    <s v="MWh"/>
    <m/>
    <m/>
    <m/>
    <m/>
  </r>
  <r>
    <s v="Grid Electricity"/>
    <n v="2026"/>
    <x v="23"/>
    <m/>
    <m/>
    <m/>
    <m/>
    <m/>
    <s v="MWh"/>
    <m/>
    <m/>
    <m/>
    <m/>
  </r>
  <r>
    <s v="Grid Electricity"/>
    <n v="2027"/>
    <x v="23"/>
    <m/>
    <m/>
    <m/>
    <m/>
    <m/>
    <s v="MWh"/>
    <m/>
    <m/>
    <m/>
    <m/>
  </r>
  <r>
    <s v="Grid Electricity"/>
    <n v="2028"/>
    <x v="23"/>
    <m/>
    <m/>
    <m/>
    <m/>
    <m/>
    <s v="MWh"/>
    <m/>
    <m/>
    <m/>
    <m/>
  </r>
  <r>
    <s v="Grid Electricity"/>
    <n v="2029"/>
    <x v="23"/>
    <m/>
    <m/>
    <m/>
    <m/>
    <m/>
    <s v="MWh"/>
    <m/>
    <m/>
    <m/>
    <m/>
  </r>
  <r>
    <s v="Grid Electricity"/>
    <n v="2030"/>
    <x v="23"/>
    <m/>
    <m/>
    <m/>
    <m/>
    <m/>
    <s v="MWh"/>
    <m/>
    <m/>
    <m/>
    <m/>
  </r>
  <r>
    <s v="Grid Electricity"/>
    <n v="2018"/>
    <x v="24"/>
    <n v="0.14799999999999999"/>
    <m/>
    <m/>
    <m/>
    <m/>
    <s v="MWh"/>
    <m/>
    <n v="2017"/>
    <m/>
    <m/>
  </r>
  <r>
    <s v="Grid Electricity"/>
    <n v="2019"/>
    <x v="24"/>
    <n v="0.14199999999999999"/>
    <m/>
    <m/>
    <m/>
    <m/>
    <s v="MWh"/>
    <m/>
    <n v="2018"/>
    <m/>
    <m/>
  </r>
  <r>
    <s v="Grid Electricity"/>
    <n v="2020"/>
    <x v="24"/>
    <n v="0.13286000000000001"/>
    <m/>
    <m/>
    <m/>
    <m/>
    <s v="MWh"/>
    <m/>
    <n v="2019"/>
    <m/>
    <m/>
  </r>
  <r>
    <s v="Grid Electricity"/>
    <n v="2021"/>
    <x v="24"/>
    <n v="0.11118"/>
    <m/>
    <m/>
    <m/>
    <m/>
    <s v="MWh"/>
    <m/>
    <n v="2020"/>
    <m/>
    <m/>
  </r>
  <r>
    <s v="Grid Electricity"/>
    <n v="2022"/>
    <x v="24"/>
    <n v="0.11847000000000001"/>
    <m/>
    <m/>
    <m/>
    <m/>
    <s v="MWh"/>
    <m/>
    <n v="2021"/>
    <m/>
    <m/>
  </r>
  <r>
    <s v="Grid Electricity"/>
    <n v="2023"/>
    <x v="24"/>
    <m/>
    <m/>
    <m/>
    <m/>
    <m/>
    <s v="MWh"/>
    <m/>
    <m/>
    <m/>
    <m/>
  </r>
  <r>
    <s v="Grid Electricity"/>
    <n v="2024"/>
    <x v="24"/>
    <m/>
    <m/>
    <m/>
    <m/>
    <m/>
    <s v="MWh"/>
    <m/>
    <m/>
    <m/>
    <m/>
  </r>
  <r>
    <s v="Grid Electricity"/>
    <n v="2025"/>
    <x v="24"/>
    <m/>
    <m/>
    <m/>
    <m/>
    <m/>
    <s v="MWh"/>
    <m/>
    <m/>
    <m/>
    <m/>
  </r>
  <r>
    <s v="Grid Electricity"/>
    <n v="2026"/>
    <x v="24"/>
    <m/>
    <m/>
    <m/>
    <m/>
    <m/>
    <s v="MWh"/>
    <m/>
    <m/>
    <m/>
    <m/>
  </r>
  <r>
    <s v="Grid Electricity"/>
    <n v="2027"/>
    <x v="24"/>
    <m/>
    <m/>
    <m/>
    <m/>
    <m/>
    <s v="MWh"/>
    <m/>
    <m/>
    <m/>
    <m/>
  </r>
  <r>
    <s v="Grid Electricity"/>
    <n v="2028"/>
    <x v="24"/>
    <m/>
    <m/>
    <m/>
    <m/>
    <m/>
    <s v="MWh"/>
    <m/>
    <m/>
    <m/>
    <m/>
  </r>
  <r>
    <s v="Grid Electricity"/>
    <n v="2029"/>
    <x v="24"/>
    <m/>
    <m/>
    <m/>
    <m/>
    <m/>
    <s v="MWh"/>
    <m/>
    <m/>
    <m/>
    <m/>
  </r>
  <r>
    <s v="Grid Electricity"/>
    <n v="2030"/>
    <x v="24"/>
    <m/>
    <m/>
    <m/>
    <m/>
    <m/>
    <s v="MWh"/>
    <m/>
    <m/>
    <m/>
    <m/>
  </r>
  <r>
    <s v="Grid Electricity"/>
    <n v="2018"/>
    <x v="25"/>
    <m/>
    <m/>
    <m/>
    <m/>
    <m/>
    <s v="MWh"/>
    <m/>
    <n v="2016"/>
    <m/>
    <m/>
  </r>
  <r>
    <s v="Grid Electricity"/>
    <n v="2019"/>
    <x v="25"/>
    <m/>
    <m/>
    <m/>
    <m/>
    <m/>
    <s v="MWh"/>
    <m/>
    <n v="2017"/>
    <m/>
    <m/>
  </r>
  <r>
    <s v="Grid Electricity"/>
    <n v="2020"/>
    <x v="25"/>
    <m/>
    <m/>
    <m/>
    <m/>
    <m/>
    <s v="MWh"/>
    <m/>
    <n v="2018"/>
    <m/>
    <m/>
  </r>
  <r>
    <s v="Grid Electricity"/>
    <n v="2021"/>
    <x v="25"/>
    <m/>
    <m/>
    <m/>
    <m/>
    <m/>
    <s v="MWh"/>
    <m/>
    <n v="2019"/>
    <m/>
    <m/>
  </r>
  <r>
    <s v="Grid Electricity"/>
    <n v="2022"/>
    <x v="25"/>
    <m/>
    <m/>
    <m/>
    <m/>
    <m/>
    <s v="MWh"/>
    <m/>
    <n v="2020"/>
    <m/>
    <m/>
  </r>
  <r>
    <s v="Grid Electricity"/>
    <n v="2023"/>
    <x v="25"/>
    <m/>
    <m/>
    <m/>
    <m/>
    <m/>
    <s v="MWh"/>
    <m/>
    <m/>
    <m/>
    <m/>
  </r>
  <r>
    <s v="Grid Electricity"/>
    <n v="2024"/>
    <x v="25"/>
    <m/>
    <m/>
    <m/>
    <m/>
    <m/>
    <s v="MWh"/>
    <m/>
    <m/>
    <m/>
    <m/>
  </r>
  <r>
    <s v="Grid Electricity"/>
    <n v="2025"/>
    <x v="25"/>
    <m/>
    <m/>
    <m/>
    <m/>
    <m/>
    <s v="MWh"/>
    <m/>
    <m/>
    <m/>
    <m/>
  </r>
  <r>
    <s v="Grid Electricity"/>
    <n v="2026"/>
    <x v="25"/>
    <m/>
    <m/>
    <m/>
    <m/>
    <m/>
    <s v="MWh"/>
    <m/>
    <m/>
    <m/>
    <m/>
  </r>
  <r>
    <s v="Grid Electricity"/>
    <n v="2027"/>
    <x v="25"/>
    <m/>
    <m/>
    <m/>
    <m/>
    <m/>
    <s v="MWh"/>
    <m/>
    <m/>
    <m/>
    <m/>
  </r>
  <r>
    <s v="Grid Electricity"/>
    <n v="2028"/>
    <x v="25"/>
    <m/>
    <m/>
    <m/>
    <m/>
    <m/>
    <s v="MWh"/>
    <m/>
    <m/>
    <m/>
    <m/>
  </r>
  <r>
    <s v="Grid Electricity"/>
    <n v="2029"/>
    <x v="25"/>
    <m/>
    <m/>
    <m/>
    <m/>
    <m/>
    <s v="MWh"/>
    <m/>
    <m/>
    <m/>
    <m/>
  </r>
  <r>
    <s v="Grid Electricity"/>
    <n v="2030"/>
    <x v="25"/>
    <m/>
    <m/>
    <m/>
    <m/>
    <m/>
    <s v="MWh"/>
    <m/>
    <m/>
    <m/>
    <m/>
  </r>
  <r>
    <s v="Grid Electricity"/>
    <n v="2018"/>
    <x v="26"/>
    <n v="0.13900000000000001"/>
    <m/>
    <m/>
    <m/>
    <m/>
    <s v="MWh"/>
    <s v="Carbon Footprint"/>
    <n v="2017"/>
    <s v="https://www.carbonfootprint.com/docs/2018_8_electricity_factors_august_2018_-_online_sources.pdf"/>
    <m/>
  </r>
  <r>
    <s v="Grid Electricity"/>
    <n v="2019"/>
    <x v="26"/>
    <n v="0.16700000000000001"/>
    <m/>
    <m/>
    <m/>
    <m/>
    <s v="MWh"/>
    <s v="Carbon Footprint"/>
    <n v="2018"/>
    <s v="https://www.carbonfootprint.com/docs/2019_06_emissions_factors_sources_for_2019_electricity.pdf"/>
    <m/>
  </r>
  <r>
    <s v="Grid Electricity"/>
    <n v="2020"/>
    <x v="26"/>
    <n v="0.15312999999999999"/>
    <m/>
    <m/>
    <m/>
    <m/>
    <s v="MWh"/>
    <s v="Carbon Footprint"/>
    <n v="2019"/>
    <s v="https://www.carbonfootprint.com/docs/2020_09_emissions_factors_sources_for_2020_electricity_v14.pdf"/>
    <m/>
  </r>
  <r>
    <s v="Grid Electricity"/>
    <n v="2021"/>
    <x v="26"/>
    <n v="0.16189000000000001"/>
    <m/>
    <m/>
    <m/>
    <m/>
    <s v="MWh"/>
    <s v="Carbon Footprint"/>
    <n v="2020"/>
    <s v="https://www.carbonfootprint.com/docs/2019_06_emissions_factors_sources_for_2019_electricity.pdf"/>
    <m/>
  </r>
  <r>
    <s v="Grid Electricity"/>
    <n v="2022"/>
    <x v="26"/>
    <n v="0.12264"/>
    <m/>
    <m/>
    <m/>
    <m/>
    <s v="MWh"/>
    <s v="Carbon Footprint"/>
    <n v="2021"/>
    <s v="https://www.carbonfootprint.com/docs/2023_02_emissions_factors_sources_for_2022_electricity_v10.pdf"/>
    <m/>
  </r>
  <r>
    <s v="Grid Electricity"/>
    <n v="2023"/>
    <x v="26"/>
    <m/>
    <m/>
    <m/>
    <m/>
    <m/>
    <s v="MWh"/>
    <m/>
    <m/>
    <m/>
    <m/>
  </r>
  <r>
    <s v="Grid Electricity"/>
    <n v="2024"/>
    <x v="26"/>
    <m/>
    <m/>
    <m/>
    <m/>
    <m/>
    <s v="MWh"/>
    <m/>
    <m/>
    <m/>
    <m/>
  </r>
  <r>
    <s v="Grid Electricity"/>
    <n v="2025"/>
    <x v="26"/>
    <m/>
    <m/>
    <m/>
    <m/>
    <m/>
    <s v="MWh"/>
    <m/>
    <m/>
    <m/>
    <m/>
  </r>
  <r>
    <s v="Grid Electricity"/>
    <n v="2026"/>
    <x v="26"/>
    <m/>
    <m/>
    <m/>
    <m/>
    <m/>
    <s v="MWh"/>
    <m/>
    <m/>
    <m/>
    <m/>
  </r>
  <r>
    <s v="Grid Electricity"/>
    <n v="2027"/>
    <x v="26"/>
    <m/>
    <m/>
    <m/>
    <m/>
    <m/>
    <s v="MWh"/>
    <m/>
    <m/>
    <m/>
    <m/>
  </r>
  <r>
    <s v="Grid Electricity"/>
    <n v="2028"/>
    <x v="26"/>
    <m/>
    <m/>
    <m/>
    <m/>
    <m/>
    <s v="MWh"/>
    <m/>
    <m/>
    <m/>
    <m/>
  </r>
  <r>
    <s v="Grid Electricity"/>
    <n v="2029"/>
    <x v="26"/>
    <m/>
    <m/>
    <m/>
    <m/>
    <m/>
    <s v="MWh"/>
    <m/>
    <m/>
    <m/>
    <m/>
  </r>
  <r>
    <s v="Grid Electricity"/>
    <n v="2030"/>
    <x v="26"/>
    <m/>
    <m/>
    <m/>
    <m/>
    <m/>
    <s v="MWh"/>
    <m/>
    <m/>
    <m/>
    <m/>
  </r>
  <r>
    <s v="Grid Electricity"/>
    <n v="2018"/>
    <x v="27"/>
    <n v="0.16"/>
    <m/>
    <m/>
    <m/>
    <m/>
    <s v="MWh"/>
    <s v="Carbon Footprint"/>
    <n v="2017"/>
    <s v="https://www.carbonfootprint.com/docs/2018_8_electricity_factors_august_2018_-_online_sources.pdf"/>
    <m/>
  </r>
  <r>
    <s v="Grid Electricity"/>
    <n v="2019"/>
    <x v="27"/>
    <n v="9.2700000000000005E-2"/>
    <m/>
    <m/>
    <m/>
    <m/>
    <s v="MWh"/>
    <s v="Carbon Footprint"/>
    <n v="2018"/>
    <s v="https://www.carbonfootprint.com/docs/2019_06_emissions_factors_sources_for_2019_electricity.pdf"/>
    <m/>
  </r>
  <r>
    <s v="Grid Electricity"/>
    <n v="2020"/>
    <x v="27"/>
    <n v="7.3999999999999996E-2"/>
    <m/>
    <m/>
    <m/>
    <m/>
    <s v="MWh"/>
    <s v="Carbon Footprint"/>
    <n v="2019"/>
    <s v="https://www.carbonfootprint.com/docs/2020_09_emissions_factors_sources_for_2020_electricity_v14.pdf"/>
    <m/>
  </r>
  <r>
    <s v="Grid Electricity"/>
    <n v="2021"/>
    <x v="27"/>
    <n v="6.1699999999999998E-2"/>
    <m/>
    <m/>
    <m/>
    <m/>
    <s v="MWh"/>
    <s v="Carbon Footprint"/>
    <n v="2020"/>
    <s v="https://www.carbonfootprint.com/docs/2019_06_emissions_factors_sources_for_2019_electricity.pdf"/>
    <m/>
  </r>
  <r>
    <s v="Grid Electricity"/>
    <n v="2022"/>
    <x v="27"/>
    <n v="0.1295"/>
    <m/>
    <m/>
    <m/>
    <m/>
    <s v="MWh"/>
    <s v="Carbon Footprint"/>
    <n v="2021"/>
    <s v="https://www.carbonfootprint.com/docs/2023_02_emissions_factors_sources_for_2022_electricity_v10.pdf"/>
    <m/>
  </r>
  <r>
    <s v="Grid Electricity"/>
    <n v="2023"/>
    <x v="27"/>
    <m/>
    <m/>
    <m/>
    <m/>
    <m/>
    <s v="MWh"/>
    <m/>
    <m/>
    <m/>
    <m/>
  </r>
  <r>
    <s v="Grid Electricity"/>
    <n v="2024"/>
    <x v="27"/>
    <m/>
    <m/>
    <m/>
    <m/>
    <m/>
    <s v="MWh"/>
    <m/>
    <m/>
    <m/>
    <m/>
  </r>
  <r>
    <s v="Grid Electricity"/>
    <n v="2025"/>
    <x v="27"/>
    <m/>
    <m/>
    <m/>
    <m/>
    <m/>
    <s v="MWh"/>
    <m/>
    <m/>
    <m/>
    <m/>
  </r>
  <r>
    <s v="Grid Electricity"/>
    <n v="2026"/>
    <x v="27"/>
    <m/>
    <m/>
    <m/>
    <m/>
    <m/>
    <s v="MWh"/>
    <m/>
    <m/>
    <m/>
    <m/>
  </r>
  <r>
    <s v="Grid Electricity"/>
    <n v="2027"/>
    <x v="27"/>
    <m/>
    <m/>
    <m/>
    <m/>
    <m/>
    <s v="MWh"/>
    <m/>
    <m/>
    <m/>
    <m/>
  </r>
  <r>
    <s v="Grid Electricity"/>
    <n v="2028"/>
    <x v="27"/>
    <m/>
    <m/>
    <m/>
    <m/>
    <m/>
    <s v="MWh"/>
    <m/>
    <m/>
    <m/>
    <m/>
  </r>
  <r>
    <s v="Grid Electricity"/>
    <n v="2029"/>
    <x v="27"/>
    <m/>
    <m/>
    <m/>
    <m/>
    <m/>
    <s v="MWh"/>
    <m/>
    <m/>
    <m/>
    <m/>
  </r>
  <r>
    <s v="Grid Electricity"/>
    <n v="2030"/>
    <x v="27"/>
    <m/>
    <m/>
    <m/>
    <m/>
    <m/>
    <s v="MWh"/>
    <m/>
    <m/>
    <m/>
    <m/>
  </r>
  <r>
    <s v="Grid Electricity"/>
    <n v="2018"/>
    <x v="28"/>
    <m/>
    <m/>
    <m/>
    <m/>
    <m/>
    <s v="MWh"/>
    <m/>
    <n v="2019"/>
    <m/>
    <m/>
  </r>
  <r>
    <s v="Grid Electricity"/>
    <n v="2019"/>
    <x v="28"/>
    <m/>
    <m/>
    <m/>
    <m/>
    <m/>
    <s v="MWh"/>
    <m/>
    <n v="2019"/>
    <m/>
    <m/>
  </r>
  <r>
    <s v="Grid Electricity"/>
    <n v="2020"/>
    <x v="28"/>
    <m/>
    <m/>
    <m/>
    <m/>
    <m/>
    <s v="MWh"/>
    <m/>
    <n v="2019"/>
    <m/>
    <m/>
  </r>
  <r>
    <s v="Grid Electricity"/>
    <n v="2021"/>
    <x v="28"/>
    <m/>
    <m/>
    <m/>
    <m/>
    <m/>
    <s v="MWh"/>
    <m/>
    <n v="2020"/>
    <m/>
    <m/>
  </r>
  <r>
    <s v="Grid Electricity"/>
    <n v="2022"/>
    <x v="28"/>
    <m/>
    <m/>
    <m/>
    <m/>
    <m/>
    <s v="MWh"/>
    <m/>
    <n v="2020"/>
    <m/>
    <m/>
  </r>
  <r>
    <s v="Grid Electricity"/>
    <n v="2023"/>
    <x v="28"/>
    <m/>
    <m/>
    <m/>
    <m/>
    <m/>
    <s v="MWh"/>
    <m/>
    <m/>
    <m/>
    <m/>
  </r>
  <r>
    <s v="Grid Electricity"/>
    <n v="2024"/>
    <x v="28"/>
    <m/>
    <m/>
    <m/>
    <m/>
    <m/>
    <s v="MWh"/>
    <m/>
    <m/>
    <m/>
    <m/>
  </r>
  <r>
    <s v="Grid Electricity"/>
    <n v="2025"/>
    <x v="28"/>
    <m/>
    <m/>
    <m/>
    <m/>
    <m/>
    <s v="MWh"/>
    <m/>
    <m/>
    <m/>
    <m/>
  </r>
  <r>
    <s v="Grid Electricity"/>
    <n v="2026"/>
    <x v="28"/>
    <m/>
    <m/>
    <m/>
    <m/>
    <m/>
    <s v="MWh"/>
    <m/>
    <m/>
    <m/>
    <m/>
  </r>
  <r>
    <s v="Grid Electricity"/>
    <n v="2027"/>
    <x v="28"/>
    <m/>
    <m/>
    <m/>
    <m/>
    <m/>
    <s v="MWh"/>
    <m/>
    <m/>
    <m/>
    <m/>
  </r>
  <r>
    <s v="Grid Electricity"/>
    <n v="2028"/>
    <x v="28"/>
    <m/>
    <m/>
    <m/>
    <m/>
    <m/>
    <s v="MWh"/>
    <m/>
    <m/>
    <m/>
    <m/>
  </r>
  <r>
    <s v="Grid Electricity"/>
    <n v="2029"/>
    <x v="28"/>
    <m/>
    <m/>
    <m/>
    <m/>
    <m/>
    <s v="MWh"/>
    <m/>
    <m/>
    <m/>
    <m/>
  </r>
  <r>
    <s v="Grid Electricity"/>
    <n v="2030"/>
    <x v="28"/>
    <m/>
    <m/>
    <m/>
    <m/>
    <m/>
    <s v="MWh"/>
    <m/>
    <m/>
    <m/>
    <m/>
  </r>
  <r>
    <s v="Grid Electricity"/>
    <n v="2018"/>
    <x v="29"/>
    <n v="0.51400000000000001"/>
    <m/>
    <m/>
    <m/>
    <m/>
    <s v="MWh"/>
    <s v="Carbon Footprint"/>
    <n v="2017"/>
    <s v="https://www.carbonfootprint.com/docs/2018_8_electricity_factors_august_2018_-_online_sources.pdf"/>
    <m/>
  </r>
  <r>
    <s v="Grid Electricity"/>
    <n v="2019"/>
    <x v="29"/>
    <n v="0.47"/>
    <m/>
    <m/>
    <m/>
    <m/>
    <s v="MWh"/>
    <s v="Carbon Footprint"/>
    <n v="2018"/>
    <s v="https://www.carbonfootprint.com/docs/2019_06_emissions_factors_sources_for_2019_electricity.pdf"/>
    <m/>
  </r>
  <r>
    <s v="Grid Electricity"/>
    <n v="2020"/>
    <x v="29"/>
    <n v="0.43736999999999998"/>
    <m/>
    <m/>
    <m/>
    <m/>
    <s v="MWh"/>
    <s v="Carbon Footprint"/>
    <n v="2019"/>
    <s v="https://www.carbonfootprint.com/docs/2020_09_emissions_factors_sources_for_2020_electricity_v14.pdf"/>
    <m/>
  </r>
  <r>
    <s v="Grid Electricity"/>
    <n v="2021"/>
    <x v="29"/>
    <n v="0.37212000000000001"/>
    <m/>
    <m/>
    <m/>
    <m/>
    <s v="MWh"/>
    <s v="Carbon Footprint"/>
    <n v="2020"/>
    <s v="https://www.carbonfootprint.com/docs/2019_06_emissions_factors_sources_for_2019_electricity.pdf"/>
    <m/>
  </r>
  <r>
    <s v="Grid Electricity"/>
    <n v="2022"/>
    <x v="29"/>
    <n v="0.40411999999999998"/>
    <m/>
    <m/>
    <m/>
    <m/>
    <s v="MWh"/>
    <s v="Carbon Footprint"/>
    <n v="2021"/>
    <s v="https://www.carbonfootprint.com/docs/2023_02_emissions_factors_sources_for_2022_electricity_v10.pdf"/>
    <m/>
  </r>
  <r>
    <s v="Grid Electricity"/>
    <n v="2023"/>
    <x v="29"/>
    <m/>
    <m/>
    <m/>
    <m/>
    <m/>
    <s v="MWh"/>
    <m/>
    <m/>
    <m/>
    <m/>
  </r>
  <r>
    <s v="Grid Electricity"/>
    <n v="2024"/>
    <x v="29"/>
    <m/>
    <m/>
    <m/>
    <m/>
    <m/>
    <s v="MWh"/>
    <m/>
    <m/>
    <m/>
    <m/>
  </r>
  <r>
    <s v="Grid Electricity"/>
    <n v="2025"/>
    <x v="29"/>
    <m/>
    <m/>
    <m/>
    <m/>
    <m/>
    <s v="MWh"/>
    <m/>
    <m/>
    <m/>
    <m/>
  </r>
  <r>
    <s v="Grid Electricity"/>
    <n v="2026"/>
    <x v="29"/>
    <m/>
    <m/>
    <m/>
    <m/>
    <m/>
    <s v="MWh"/>
    <m/>
    <m/>
    <m/>
    <m/>
  </r>
  <r>
    <s v="Grid Electricity"/>
    <n v="2027"/>
    <x v="29"/>
    <m/>
    <m/>
    <m/>
    <m/>
    <m/>
    <s v="MWh"/>
    <m/>
    <m/>
    <m/>
    <m/>
  </r>
  <r>
    <s v="Grid Electricity"/>
    <n v="2028"/>
    <x v="29"/>
    <m/>
    <m/>
    <m/>
    <m/>
    <m/>
    <s v="MWh"/>
    <m/>
    <m/>
    <m/>
    <m/>
  </r>
  <r>
    <s v="Grid Electricity"/>
    <n v="2029"/>
    <x v="29"/>
    <m/>
    <m/>
    <m/>
    <m/>
    <m/>
    <s v="MWh"/>
    <m/>
    <m/>
    <m/>
    <m/>
  </r>
  <r>
    <s v="Grid Electricity"/>
    <n v="2030"/>
    <x v="29"/>
    <m/>
    <m/>
    <m/>
    <m/>
    <m/>
    <s v="MWh"/>
    <m/>
    <m/>
    <m/>
    <m/>
  </r>
  <r>
    <s v="Grid Electricity"/>
    <n v="2018"/>
    <x v="30"/>
    <n v="760"/>
    <n v="0.04"/>
    <n v="0.01"/>
    <m/>
    <m/>
    <s v="MWh"/>
    <s v="Canada 2019 UNFCC Submission"/>
    <n v="2016"/>
    <m/>
    <m/>
  </r>
  <r>
    <s v="Grid Electricity"/>
    <n v="2019"/>
    <x v="30"/>
    <n v="750"/>
    <n v="0.04"/>
    <n v="0.01"/>
    <m/>
    <m/>
    <s v="MWh"/>
    <s v="Canada 2019 UNFCC Submission"/>
    <n v="2017"/>
    <m/>
    <m/>
  </r>
  <r>
    <s v="Grid Electricity"/>
    <n v="2020"/>
    <x v="30"/>
    <n v="630"/>
    <n v="0.05"/>
    <n v="0.01"/>
    <m/>
    <m/>
    <s v="MWh"/>
    <s v="Canada 2019 UNFCC Submission"/>
    <n v="2018"/>
    <m/>
    <m/>
  </r>
  <r>
    <s v="Grid Electricity"/>
    <n v="2021"/>
    <x v="30"/>
    <n v="620"/>
    <n v="0.05"/>
    <n v="0.01"/>
    <m/>
    <m/>
    <s v="MWh"/>
    <s v="Canada 2019 UNFCC Submission"/>
    <n v="2019"/>
    <m/>
    <m/>
  </r>
  <r>
    <s v="Grid Electricity"/>
    <n v="2022"/>
    <x v="30"/>
    <n v="590"/>
    <n v="0.06"/>
    <n v="0.01"/>
    <m/>
    <m/>
    <s v="MWh"/>
    <s v="Canada 2020 UNFCC Submission"/>
    <n v="2020"/>
    <m/>
    <m/>
  </r>
  <r>
    <s v="Grid Electricity"/>
    <n v="2023"/>
    <x v="30"/>
    <m/>
    <m/>
    <m/>
    <m/>
    <m/>
    <s v="MWh"/>
    <m/>
    <m/>
    <m/>
    <m/>
  </r>
  <r>
    <s v="Grid Electricity"/>
    <n v="2024"/>
    <x v="30"/>
    <m/>
    <m/>
    <m/>
    <m/>
    <m/>
    <s v="MWh"/>
    <m/>
    <m/>
    <m/>
    <m/>
  </r>
  <r>
    <s v="Grid Electricity"/>
    <n v="2025"/>
    <x v="30"/>
    <m/>
    <m/>
    <m/>
    <m/>
    <m/>
    <s v="MWh"/>
    <m/>
    <m/>
    <m/>
    <m/>
  </r>
  <r>
    <s v="Grid Electricity"/>
    <n v="2026"/>
    <x v="30"/>
    <m/>
    <m/>
    <m/>
    <m/>
    <m/>
    <s v="MWh"/>
    <m/>
    <m/>
    <m/>
    <m/>
  </r>
  <r>
    <s v="Grid Electricity"/>
    <n v="2027"/>
    <x v="30"/>
    <m/>
    <m/>
    <m/>
    <m/>
    <m/>
    <s v="MWh"/>
    <m/>
    <m/>
    <m/>
    <m/>
  </r>
  <r>
    <s v="Grid Electricity"/>
    <n v="2028"/>
    <x v="30"/>
    <m/>
    <m/>
    <m/>
    <m/>
    <m/>
    <s v="MWh"/>
    <m/>
    <m/>
    <m/>
    <m/>
  </r>
  <r>
    <s v="Grid Electricity"/>
    <n v="2029"/>
    <x v="30"/>
    <m/>
    <m/>
    <m/>
    <m/>
    <m/>
    <s v="MWh"/>
    <m/>
    <m/>
    <m/>
    <m/>
  </r>
  <r>
    <s v="Grid Electricity"/>
    <n v="2030"/>
    <x v="30"/>
    <m/>
    <m/>
    <m/>
    <m/>
    <m/>
    <s v="MWh"/>
    <m/>
    <m/>
    <m/>
    <m/>
  </r>
  <r>
    <s v="Grid Electricity"/>
    <n v="2018"/>
    <x v="31"/>
    <n v="11.5"/>
    <n v="3.0000000000000001E-3"/>
    <n v="8.0000000000000004E-4"/>
    <m/>
    <m/>
    <s v="MWh"/>
    <s v="Canada 2019 UNFCC Submission"/>
    <n v="2016"/>
    <m/>
    <m/>
  </r>
  <r>
    <s v="Grid Electricity"/>
    <n v="2019"/>
    <x v="31"/>
    <n v="9.3000000000000007"/>
    <n v="3.0000000000000001E-3"/>
    <n v="6.9999999999999999E-4"/>
    <m/>
    <m/>
    <s v="MWh"/>
    <s v="Canada 2019 UNFCC Submission"/>
    <n v="2017"/>
    <m/>
    <m/>
  </r>
  <r>
    <s v="Grid Electricity"/>
    <n v="2020"/>
    <x v="31"/>
    <n v="12.1"/>
    <n v="3.0000000000000001E-3"/>
    <n v="6.9999999999999999E-4"/>
    <m/>
    <m/>
    <s v="MWh"/>
    <s v="Canada 2019 UNFCC Submission"/>
    <n v="2018"/>
    <m/>
    <m/>
  </r>
  <r>
    <s v="Grid Electricity"/>
    <n v="2021"/>
    <x v="31"/>
    <n v="18.3"/>
    <n v="5.0000000000000001E-3"/>
    <n v="8.0000000000000004E-4"/>
    <m/>
    <m/>
    <s v="MWh"/>
    <s v="Canada 2019 UNFCC Submission"/>
    <n v="2019"/>
    <m/>
    <m/>
  </r>
  <r>
    <s v="Grid Electricity"/>
    <n v="2022"/>
    <x v="31"/>
    <n v="7.3"/>
    <n v="2E-3"/>
    <n v="5.9999999999999995E-4"/>
    <m/>
    <m/>
    <s v="MWh"/>
    <s v="Canada 2020 UNFCC Submission"/>
    <n v="2020"/>
    <m/>
    <m/>
  </r>
  <r>
    <s v="Grid Electricity"/>
    <n v="2023"/>
    <x v="31"/>
    <m/>
    <m/>
    <m/>
    <m/>
    <m/>
    <s v="MWh"/>
    <m/>
    <m/>
    <m/>
    <m/>
  </r>
  <r>
    <s v="Grid Electricity"/>
    <n v="2024"/>
    <x v="31"/>
    <m/>
    <m/>
    <m/>
    <m/>
    <m/>
    <s v="MWh"/>
    <m/>
    <m/>
    <m/>
    <m/>
  </r>
  <r>
    <s v="Grid Electricity"/>
    <n v="2025"/>
    <x v="31"/>
    <m/>
    <m/>
    <m/>
    <m/>
    <m/>
    <s v="MWh"/>
    <m/>
    <m/>
    <m/>
    <m/>
  </r>
  <r>
    <s v="Grid Electricity"/>
    <n v="2026"/>
    <x v="31"/>
    <m/>
    <m/>
    <m/>
    <m/>
    <m/>
    <s v="MWh"/>
    <m/>
    <m/>
    <m/>
    <m/>
  </r>
  <r>
    <s v="Grid Electricity"/>
    <n v="2027"/>
    <x v="31"/>
    <m/>
    <m/>
    <m/>
    <m/>
    <m/>
    <s v="MWh"/>
    <m/>
    <m/>
    <m/>
    <m/>
  </r>
  <r>
    <s v="Grid Electricity"/>
    <n v="2028"/>
    <x v="31"/>
    <m/>
    <m/>
    <m/>
    <m/>
    <m/>
    <s v="MWh"/>
    <m/>
    <m/>
    <m/>
    <m/>
  </r>
  <r>
    <s v="Grid Electricity"/>
    <n v="2029"/>
    <x v="31"/>
    <m/>
    <m/>
    <m/>
    <m/>
    <m/>
    <s v="MWh"/>
    <m/>
    <m/>
    <m/>
    <m/>
  </r>
  <r>
    <s v="Grid Electricity"/>
    <n v="2030"/>
    <x v="31"/>
    <m/>
    <m/>
    <m/>
    <m/>
    <m/>
    <s v="MWh"/>
    <m/>
    <m/>
    <m/>
    <m/>
  </r>
  <r>
    <s v="Grid Electricity"/>
    <n v="2018"/>
    <x v="32"/>
    <n v="1.8"/>
    <n v="1E-4"/>
    <n v="0"/>
    <m/>
    <m/>
    <s v="MWh"/>
    <s v="Canada 2019 UNFCC Submission"/>
    <n v="2016"/>
    <m/>
    <m/>
  </r>
  <r>
    <s v="Grid Electricity"/>
    <n v="2019"/>
    <x v="32"/>
    <n v="1.9"/>
    <n v="1E-4"/>
    <n v="0"/>
    <m/>
    <m/>
    <s v="MWh"/>
    <s v="Canada 2019 UNFCC Submission"/>
    <n v="2017"/>
    <m/>
    <m/>
  </r>
  <r>
    <s v="Grid Electricity"/>
    <n v="2020"/>
    <x v="32"/>
    <n v="1.3"/>
    <n v="1E-4"/>
    <n v="0"/>
    <m/>
    <m/>
    <s v="MWh"/>
    <s v="Canada 2019 UNFCC Submission"/>
    <n v="2018"/>
    <m/>
    <m/>
  </r>
  <r>
    <s v="Grid Electricity"/>
    <n v="2021"/>
    <x v="32"/>
    <n v="1.2"/>
    <n v="1E-4"/>
    <n v="0"/>
    <m/>
    <m/>
    <s v="MWh"/>
    <s v="Canada 2019 UNFCC Submission"/>
    <n v="2019"/>
    <m/>
    <m/>
  </r>
  <r>
    <s v="Grid Electricity"/>
    <n v="2022"/>
    <x v="32"/>
    <n v="1.1000000000000001"/>
    <n v="1E-4"/>
    <n v="0"/>
    <m/>
    <m/>
    <s v="MWh"/>
    <s v="Canada 2020 UNFCC Submission"/>
    <n v="2020"/>
    <m/>
    <m/>
  </r>
  <r>
    <s v="Grid Electricity"/>
    <n v="2023"/>
    <x v="32"/>
    <m/>
    <m/>
    <m/>
    <m/>
    <m/>
    <s v="MWh"/>
    <m/>
    <m/>
    <m/>
    <m/>
  </r>
  <r>
    <s v="Grid Electricity"/>
    <n v="2024"/>
    <x v="32"/>
    <m/>
    <m/>
    <m/>
    <m/>
    <m/>
    <s v="MWh"/>
    <m/>
    <m/>
    <m/>
    <m/>
  </r>
  <r>
    <s v="Grid Electricity"/>
    <n v="2025"/>
    <x v="32"/>
    <m/>
    <m/>
    <m/>
    <m/>
    <m/>
    <s v="MWh"/>
    <m/>
    <m/>
    <m/>
    <m/>
  </r>
  <r>
    <s v="Grid Electricity"/>
    <n v="2026"/>
    <x v="32"/>
    <m/>
    <m/>
    <m/>
    <m/>
    <m/>
    <s v="MWh"/>
    <m/>
    <m/>
    <m/>
    <m/>
  </r>
  <r>
    <s v="Grid Electricity"/>
    <n v="2027"/>
    <x v="32"/>
    <m/>
    <m/>
    <m/>
    <m/>
    <m/>
    <s v="MWh"/>
    <m/>
    <m/>
    <m/>
    <m/>
  </r>
  <r>
    <s v="Grid Electricity"/>
    <n v="2028"/>
    <x v="32"/>
    <m/>
    <m/>
    <m/>
    <m/>
    <m/>
    <s v="MWh"/>
    <m/>
    <m/>
    <m/>
    <m/>
  </r>
  <r>
    <s v="Grid Electricity"/>
    <n v="2029"/>
    <x v="32"/>
    <m/>
    <m/>
    <m/>
    <m/>
    <m/>
    <s v="MWh"/>
    <m/>
    <m/>
    <m/>
    <m/>
  </r>
  <r>
    <s v="Grid Electricity"/>
    <n v="2030"/>
    <x v="32"/>
    <m/>
    <m/>
    <m/>
    <m/>
    <m/>
    <s v="MWh"/>
    <m/>
    <m/>
    <m/>
    <m/>
  </r>
  <r>
    <s v="Grid Electricity"/>
    <n v="2018"/>
    <x v="33"/>
    <n v="270"/>
    <n v="0.02"/>
    <n v="5.0000000000000001E-3"/>
    <m/>
    <m/>
    <s v="MWh"/>
    <s v="Canada 2019 UNFCC Submission"/>
    <n v="2016"/>
    <m/>
    <m/>
  </r>
  <r>
    <s v="Grid Electricity"/>
    <n v="2019"/>
    <x v="33"/>
    <n v="260"/>
    <n v="0.02"/>
    <n v="4.0000000000000001E-3"/>
    <m/>
    <m/>
    <s v="MWh"/>
    <s v="Canada 2019 UNFCC Submission"/>
    <n v="2017"/>
    <m/>
    <m/>
  </r>
  <r>
    <s v="Grid Electricity"/>
    <n v="2020"/>
    <x v="33"/>
    <n v="280"/>
    <n v="0.02"/>
    <n v="5.0000000000000001E-3"/>
    <m/>
    <m/>
    <s v="MWh"/>
    <s v="Canada 2019 UNFCC Submission"/>
    <n v="2018"/>
    <m/>
    <m/>
  </r>
  <r>
    <s v="Grid Electricity"/>
    <n v="2021"/>
    <x v="33"/>
    <n v="260"/>
    <n v="0.02"/>
    <n v="4.0000000000000001E-3"/>
    <m/>
    <m/>
    <s v="MWh"/>
    <s v="Canada 2019 UNFCC Submission"/>
    <n v="2019"/>
    <m/>
    <m/>
  </r>
  <r>
    <s v="Grid Electricity"/>
    <n v="2022"/>
    <x v="33"/>
    <n v="290"/>
    <n v="0.03"/>
    <n v="4.0000000000000001E-3"/>
    <m/>
    <m/>
    <s v="MWh"/>
    <s v="Canada 2020 UNFCC Submission"/>
    <n v="2020"/>
    <m/>
    <m/>
  </r>
  <r>
    <s v="Grid Electricity"/>
    <n v="2023"/>
    <x v="33"/>
    <m/>
    <m/>
    <m/>
    <m/>
    <m/>
    <s v="MWh"/>
    <m/>
    <m/>
    <m/>
    <m/>
  </r>
  <r>
    <s v="Grid Electricity"/>
    <n v="2024"/>
    <x v="33"/>
    <m/>
    <m/>
    <m/>
    <m/>
    <m/>
    <s v="MWh"/>
    <m/>
    <m/>
    <m/>
    <m/>
  </r>
  <r>
    <s v="Grid Electricity"/>
    <n v="2025"/>
    <x v="33"/>
    <m/>
    <m/>
    <m/>
    <m/>
    <m/>
    <s v="MWh"/>
    <m/>
    <m/>
    <m/>
    <m/>
  </r>
  <r>
    <s v="Grid Electricity"/>
    <n v="2026"/>
    <x v="33"/>
    <m/>
    <m/>
    <m/>
    <m/>
    <m/>
    <s v="MWh"/>
    <m/>
    <m/>
    <m/>
    <m/>
  </r>
  <r>
    <s v="Grid Electricity"/>
    <n v="2027"/>
    <x v="33"/>
    <m/>
    <m/>
    <m/>
    <m/>
    <m/>
    <s v="MWh"/>
    <m/>
    <m/>
    <m/>
    <m/>
  </r>
  <r>
    <s v="Grid Electricity"/>
    <n v="2028"/>
    <x v="33"/>
    <m/>
    <m/>
    <m/>
    <m/>
    <m/>
    <s v="MWh"/>
    <m/>
    <m/>
    <m/>
    <m/>
  </r>
  <r>
    <s v="Grid Electricity"/>
    <n v="2029"/>
    <x v="33"/>
    <m/>
    <m/>
    <m/>
    <m/>
    <m/>
    <s v="MWh"/>
    <m/>
    <m/>
    <m/>
    <m/>
  </r>
  <r>
    <s v="Grid Electricity"/>
    <n v="2030"/>
    <x v="33"/>
    <m/>
    <m/>
    <m/>
    <m/>
    <m/>
    <s v="MWh"/>
    <m/>
    <m/>
    <m/>
    <m/>
  </r>
  <r>
    <s v="Grid Electricity"/>
    <n v="2018"/>
    <x v="34"/>
    <n v="36"/>
    <n v="5.9999999999999995E-4"/>
    <n v="1E-3"/>
    <m/>
    <m/>
    <s v="MWh"/>
    <s v="Canada 2019 UNFCC Submission"/>
    <n v="2016"/>
    <m/>
    <m/>
  </r>
  <r>
    <s v="Grid Electricity"/>
    <n v="2019"/>
    <x v="34"/>
    <n v="39"/>
    <n v="5.9999999999999995E-4"/>
    <n v="1E-3"/>
    <m/>
    <m/>
    <s v="MWh"/>
    <s v="Canada 2019 UNFCC Submission"/>
    <n v="2017"/>
    <m/>
    <m/>
  </r>
  <r>
    <s v="Grid Electricity"/>
    <n v="2020"/>
    <x v="34"/>
    <n v="26"/>
    <n v="4.0000000000000002E-4"/>
    <n v="0"/>
    <m/>
    <m/>
    <s v="MWh"/>
    <s v="Canada 2019 UNFCC Submission"/>
    <n v="2018"/>
    <m/>
    <m/>
  </r>
  <r>
    <s v="Grid Electricity"/>
    <n v="2021"/>
    <x v="34"/>
    <n v="27"/>
    <n v="4.0000000000000002E-4"/>
    <n v="1E-3"/>
    <m/>
    <m/>
    <s v="MWh"/>
    <s v="Canada 2019 UNFCC Submission"/>
    <n v="2019"/>
    <m/>
    <m/>
  </r>
  <r>
    <s v="Grid Electricity"/>
    <n v="2022"/>
    <x v="34"/>
    <n v="24"/>
    <n v="2.9999999999999997E-4"/>
    <n v="0"/>
    <m/>
    <m/>
    <s v="MWh"/>
    <s v="Canada 2020 UNFCC Submission"/>
    <n v="2020"/>
    <m/>
    <m/>
  </r>
  <r>
    <s v="Grid Electricity"/>
    <n v="2023"/>
    <x v="34"/>
    <m/>
    <m/>
    <m/>
    <m/>
    <m/>
    <s v="MWh"/>
    <m/>
    <m/>
    <m/>
    <m/>
  </r>
  <r>
    <s v="Grid Electricity"/>
    <n v="2024"/>
    <x v="34"/>
    <m/>
    <m/>
    <m/>
    <m/>
    <m/>
    <s v="MWh"/>
    <m/>
    <m/>
    <m/>
    <m/>
  </r>
  <r>
    <s v="Grid Electricity"/>
    <n v="2025"/>
    <x v="34"/>
    <m/>
    <m/>
    <m/>
    <m/>
    <m/>
    <s v="MWh"/>
    <m/>
    <m/>
    <m/>
    <m/>
  </r>
  <r>
    <s v="Grid Electricity"/>
    <n v="2026"/>
    <x v="34"/>
    <m/>
    <m/>
    <m/>
    <m/>
    <m/>
    <s v="MWh"/>
    <m/>
    <m/>
    <m/>
    <m/>
  </r>
  <r>
    <s v="Grid Electricity"/>
    <n v="2027"/>
    <x v="34"/>
    <m/>
    <m/>
    <m/>
    <m/>
    <m/>
    <s v="MWh"/>
    <m/>
    <m/>
    <m/>
    <m/>
  </r>
  <r>
    <s v="Grid Electricity"/>
    <n v="2028"/>
    <x v="34"/>
    <m/>
    <m/>
    <m/>
    <m/>
    <m/>
    <s v="MWh"/>
    <m/>
    <m/>
    <m/>
    <m/>
  </r>
  <r>
    <s v="Grid Electricity"/>
    <n v="2029"/>
    <x v="34"/>
    <m/>
    <m/>
    <m/>
    <m/>
    <m/>
    <s v="MWh"/>
    <m/>
    <m/>
    <m/>
    <m/>
  </r>
  <r>
    <s v="Grid Electricity"/>
    <n v="2030"/>
    <x v="34"/>
    <m/>
    <m/>
    <m/>
    <m/>
    <m/>
    <s v="MWh"/>
    <m/>
    <m/>
    <m/>
    <m/>
  </r>
  <r>
    <s v="Grid Electricity"/>
    <n v="2018"/>
    <x v="35"/>
    <n v="170"/>
    <n v="0.01"/>
    <n v="0"/>
    <m/>
    <m/>
    <s v="MWh"/>
    <s v="Canada 2019 UNFCC Submission"/>
    <n v="2016"/>
    <m/>
    <m/>
  </r>
  <r>
    <s v="Grid Electricity"/>
    <n v="2019"/>
    <x v="35"/>
    <n v="150"/>
    <n v="0.01"/>
    <n v="0"/>
    <m/>
    <m/>
    <s v="MWh"/>
    <s v="Canada 2019 UNFCC Submission"/>
    <n v="2017"/>
    <m/>
    <m/>
  </r>
  <r>
    <s v="Grid Electricity"/>
    <n v="2020"/>
    <x v="35"/>
    <n v="160"/>
    <n v="0.01"/>
    <n v="0"/>
    <m/>
    <m/>
    <s v="MWh"/>
    <s v="Canada 2019 UNFCC Submission"/>
    <n v="2018"/>
    <m/>
    <m/>
  </r>
  <r>
    <s v="Grid Electricity"/>
    <n v="2021"/>
    <x v="35"/>
    <n v="200"/>
    <n v="0.01"/>
    <n v="0"/>
    <m/>
    <m/>
    <s v="MWh"/>
    <s v="Canada 2019 UNFCC Submission"/>
    <n v="2019"/>
    <m/>
    <m/>
  </r>
  <r>
    <s v="Grid Electricity"/>
    <n v="2022"/>
    <x v="35"/>
    <n v="180"/>
    <n v="0.01"/>
    <n v="0"/>
    <m/>
    <m/>
    <s v="MWh"/>
    <s v="Canada 2020 UNFCC Submission"/>
    <n v="2020"/>
    <m/>
    <m/>
  </r>
  <r>
    <s v="Grid Electricity"/>
    <n v="2023"/>
    <x v="35"/>
    <m/>
    <m/>
    <m/>
    <m/>
    <m/>
    <s v="MWh"/>
    <m/>
    <m/>
    <m/>
    <m/>
  </r>
  <r>
    <s v="Grid Electricity"/>
    <n v="2024"/>
    <x v="35"/>
    <m/>
    <m/>
    <m/>
    <m/>
    <m/>
    <s v="MWh"/>
    <m/>
    <m/>
    <m/>
    <m/>
  </r>
  <r>
    <s v="Grid Electricity"/>
    <n v="2025"/>
    <x v="35"/>
    <m/>
    <m/>
    <m/>
    <m/>
    <m/>
    <s v="MWh"/>
    <m/>
    <m/>
    <m/>
    <m/>
  </r>
  <r>
    <s v="Grid Electricity"/>
    <n v="2026"/>
    <x v="35"/>
    <m/>
    <m/>
    <m/>
    <m/>
    <m/>
    <s v="MWh"/>
    <m/>
    <m/>
    <m/>
    <m/>
  </r>
  <r>
    <s v="Grid Electricity"/>
    <n v="2027"/>
    <x v="35"/>
    <m/>
    <m/>
    <m/>
    <m/>
    <m/>
    <s v="MWh"/>
    <m/>
    <m/>
    <m/>
    <m/>
  </r>
  <r>
    <s v="Grid Electricity"/>
    <n v="2028"/>
    <x v="35"/>
    <m/>
    <m/>
    <m/>
    <m/>
    <m/>
    <s v="MWh"/>
    <m/>
    <m/>
    <m/>
    <m/>
  </r>
  <r>
    <s v="Grid Electricity"/>
    <n v="2029"/>
    <x v="35"/>
    <m/>
    <m/>
    <m/>
    <m/>
    <m/>
    <s v="MWh"/>
    <m/>
    <m/>
    <m/>
    <m/>
  </r>
  <r>
    <s v="Grid Electricity"/>
    <n v="2030"/>
    <x v="35"/>
    <m/>
    <m/>
    <m/>
    <m/>
    <m/>
    <s v="MWh"/>
    <m/>
    <m/>
    <m/>
    <m/>
  </r>
  <r>
    <s v="Grid Electricity"/>
    <n v="2018"/>
    <x v="36"/>
    <n v="660"/>
    <n v="0.03"/>
    <n v="0.01"/>
    <m/>
    <m/>
    <s v="MWh"/>
    <s v="Canada 2019 UNFCC Submission"/>
    <n v="2016"/>
    <m/>
    <m/>
  </r>
  <r>
    <s v="Grid Electricity"/>
    <n v="2019"/>
    <x v="36"/>
    <n v="680"/>
    <n v="0.03"/>
    <n v="0.01"/>
    <m/>
    <m/>
    <s v="MWh"/>
    <s v="Canada 2019 UNFCC Submission"/>
    <n v="2017"/>
    <m/>
    <m/>
  </r>
  <r>
    <s v="Grid Electricity"/>
    <n v="2020"/>
    <x v="36"/>
    <n v="700"/>
    <n v="0.03"/>
    <n v="0.01"/>
    <m/>
    <m/>
    <s v="MWh"/>
    <s v="Canada 2019 UNFCC Submission"/>
    <n v="2018"/>
    <m/>
    <m/>
  </r>
  <r>
    <s v="Grid Electricity"/>
    <n v="2021"/>
    <x v="36"/>
    <n v="710"/>
    <n v="0.03"/>
    <n v="0.01"/>
    <m/>
    <m/>
    <s v="MWh"/>
    <s v="Canada 2019 UNFCC Submission"/>
    <n v="2019"/>
    <m/>
    <m/>
  </r>
  <r>
    <s v="Grid Electricity"/>
    <n v="2022"/>
    <x v="36"/>
    <n v="670"/>
    <n v="0.03"/>
    <n v="0.01"/>
    <m/>
    <m/>
    <s v="MWh"/>
    <s v="Canada 2020 UNFCC Submission"/>
    <n v="2020"/>
    <m/>
    <m/>
  </r>
  <r>
    <s v="Grid Electricity"/>
    <n v="2023"/>
    <x v="36"/>
    <m/>
    <m/>
    <m/>
    <m/>
    <m/>
    <s v="MWh"/>
    <m/>
    <m/>
    <m/>
    <m/>
  </r>
  <r>
    <s v="Grid Electricity"/>
    <n v="2024"/>
    <x v="36"/>
    <m/>
    <m/>
    <m/>
    <m/>
    <m/>
    <s v="MWh"/>
    <m/>
    <m/>
    <m/>
    <m/>
  </r>
  <r>
    <s v="Grid Electricity"/>
    <n v="2025"/>
    <x v="36"/>
    <m/>
    <m/>
    <m/>
    <m/>
    <m/>
    <s v="MWh"/>
    <m/>
    <m/>
    <m/>
    <m/>
  </r>
  <r>
    <s v="Grid Electricity"/>
    <n v="2026"/>
    <x v="36"/>
    <m/>
    <m/>
    <m/>
    <m/>
    <m/>
    <s v="MWh"/>
    <m/>
    <m/>
    <m/>
    <m/>
  </r>
  <r>
    <s v="Grid Electricity"/>
    <n v="2027"/>
    <x v="36"/>
    <m/>
    <m/>
    <m/>
    <m/>
    <m/>
    <s v="MWh"/>
    <m/>
    <m/>
    <m/>
    <m/>
  </r>
  <r>
    <s v="Grid Electricity"/>
    <n v="2028"/>
    <x v="36"/>
    <m/>
    <m/>
    <m/>
    <m/>
    <m/>
    <s v="MWh"/>
    <m/>
    <m/>
    <m/>
    <m/>
  </r>
  <r>
    <s v="Grid Electricity"/>
    <n v="2029"/>
    <x v="36"/>
    <m/>
    <m/>
    <m/>
    <m/>
    <m/>
    <s v="MWh"/>
    <m/>
    <m/>
    <m/>
    <m/>
  </r>
  <r>
    <s v="Grid Electricity"/>
    <n v="2030"/>
    <x v="36"/>
    <m/>
    <m/>
    <m/>
    <m/>
    <m/>
    <s v="MWh"/>
    <m/>
    <m/>
    <m/>
    <m/>
  </r>
  <r>
    <s v="Grid Electricity"/>
    <n v="2018"/>
    <x v="37"/>
    <n v="710"/>
    <n v="0"/>
    <n v="0"/>
    <m/>
    <m/>
    <s v="MWh"/>
    <s v="Canada 2019 UNFCC Submission"/>
    <n v="2016"/>
    <m/>
    <m/>
  </r>
  <r>
    <s v="Grid Electricity"/>
    <n v="2019"/>
    <x v="37"/>
    <n v="720"/>
    <n v="0"/>
    <n v="0"/>
    <m/>
    <m/>
    <s v="MWh"/>
    <s v="Canada 2019 UNFCC Submission"/>
    <n v="2017"/>
    <m/>
    <m/>
  </r>
  <r>
    <s v="Grid Electricity"/>
    <n v="2020"/>
    <x v="37"/>
    <n v="840"/>
    <n v="0"/>
    <n v="0"/>
    <m/>
    <m/>
    <s v="MWh"/>
    <s v="Canada 2019 UNFCC Submission"/>
    <n v="2018"/>
    <m/>
    <m/>
  </r>
  <r>
    <s v="Grid Electricity"/>
    <n v="2021"/>
    <x v="37"/>
    <n v="840"/>
    <n v="0"/>
    <n v="0"/>
    <m/>
    <m/>
    <s v="MWh"/>
    <s v="Canada 2019 UNFCC Submission"/>
    <n v="2019"/>
    <m/>
    <m/>
  </r>
  <r>
    <s v="Grid Electricity"/>
    <n v="2022"/>
    <x v="37"/>
    <n v="770"/>
    <n v="0"/>
    <n v="0"/>
    <m/>
    <m/>
    <s v="MWh"/>
    <s v="Canada 2020 UNFCC Submission"/>
    <n v="2020"/>
    <m/>
    <m/>
  </r>
  <r>
    <s v="Grid Electricity"/>
    <n v="2023"/>
    <x v="37"/>
    <m/>
    <m/>
    <m/>
    <m/>
    <m/>
    <s v="MWh"/>
    <m/>
    <m/>
    <m/>
    <m/>
  </r>
  <r>
    <s v="Grid Electricity"/>
    <n v="2024"/>
    <x v="37"/>
    <m/>
    <m/>
    <m/>
    <m/>
    <m/>
    <s v="MWh"/>
    <m/>
    <m/>
    <m/>
    <m/>
  </r>
  <r>
    <s v="Grid Electricity"/>
    <n v="2025"/>
    <x v="37"/>
    <m/>
    <m/>
    <m/>
    <m/>
    <m/>
    <s v="MWh"/>
    <m/>
    <m/>
    <m/>
    <m/>
  </r>
  <r>
    <s v="Grid Electricity"/>
    <n v="2026"/>
    <x v="37"/>
    <m/>
    <m/>
    <m/>
    <m/>
    <m/>
    <s v="MWh"/>
    <m/>
    <m/>
    <m/>
    <m/>
  </r>
  <r>
    <s v="Grid Electricity"/>
    <n v="2027"/>
    <x v="37"/>
    <m/>
    <m/>
    <m/>
    <m/>
    <m/>
    <s v="MWh"/>
    <m/>
    <m/>
    <m/>
    <m/>
  </r>
  <r>
    <s v="Grid Electricity"/>
    <n v="2028"/>
    <x v="37"/>
    <m/>
    <m/>
    <m/>
    <m/>
    <m/>
    <s v="MWh"/>
    <m/>
    <m/>
    <m/>
    <m/>
  </r>
  <r>
    <s v="Grid Electricity"/>
    <n v="2029"/>
    <x v="37"/>
    <m/>
    <m/>
    <m/>
    <m/>
    <m/>
    <s v="MWh"/>
    <m/>
    <m/>
    <m/>
    <m/>
  </r>
  <r>
    <s v="Grid Electricity"/>
    <n v="2030"/>
    <x v="37"/>
    <m/>
    <m/>
    <m/>
    <m/>
    <m/>
    <s v="MWh"/>
    <m/>
    <m/>
    <m/>
    <m/>
  </r>
  <r>
    <s v="Grid Electricity"/>
    <n v="2018"/>
    <x v="38"/>
    <n v="40"/>
    <n v="8.9999999999999993E-3"/>
    <n v="1E-3"/>
    <m/>
    <m/>
    <s v="MWh"/>
    <s v="Canada 2019 UNFCC Submission"/>
    <n v="2016"/>
    <m/>
    <m/>
  </r>
  <r>
    <s v="Grid Electricity"/>
    <n v="2019"/>
    <x v="38"/>
    <n v="20"/>
    <n v="4.0000000000000001E-3"/>
    <n v="1E-3"/>
    <m/>
    <m/>
    <s v="MWh"/>
    <s v="Canada 2019 UNFCC Submission"/>
    <n v="2017"/>
    <m/>
    <m/>
  </r>
  <r>
    <s v="Grid Electricity"/>
    <n v="2020"/>
    <x v="38"/>
    <n v="30"/>
    <n v="7.0000000000000001E-3"/>
    <n v="1E-3"/>
    <m/>
    <m/>
    <s v="MWh"/>
    <s v="Canada 2019 UNFCC Submission"/>
    <n v="2018"/>
    <m/>
    <m/>
  </r>
  <r>
    <s v="Grid Electricity"/>
    <n v="2021"/>
    <x v="38"/>
    <n v="30"/>
    <n v="7.0000000000000001E-3"/>
    <n v="1E-3"/>
    <m/>
    <m/>
    <s v="MWh"/>
    <s v="Canada 2019 UNFCC Submission"/>
    <n v="2019"/>
    <m/>
    <m/>
  </r>
  <r>
    <s v="Grid Electricity"/>
    <n v="2022"/>
    <x v="38"/>
    <n v="25"/>
    <n v="6.0000000000000001E-3"/>
    <n v="1E-3"/>
    <m/>
    <m/>
    <s v="MWh"/>
    <s v="Canada 2020 UNFCC Submission"/>
    <n v="2020"/>
    <m/>
    <m/>
  </r>
  <r>
    <s v="Grid Electricity"/>
    <n v="2023"/>
    <x v="38"/>
    <m/>
    <m/>
    <m/>
    <m/>
    <m/>
    <s v="MWh"/>
    <m/>
    <m/>
    <m/>
    <m/>
  </r>
  <r>
    <s v="Grid Electricity"/>
    <n v="2024"/>
    <x v="38"/>
    <m/>
    <m/>
    <m/>
    <m/>
    <m/>
    <s v="MWh"/>
    <m/>
    <m/>
    <m/>
    <m/>
  </r>
  <r>
    <s v="Grid Electricity"/>
    <n v="2025"/>
    <x v="38"/>
    <m/>
    <m/>
    <m/>
    <m/>
    <m/>
    <s v="MWh"/>
    <m/>
    <m/>
    <m/>
    <m/>
  </r>
  <r>
    <s v="Grid Electricity"/>
    <n v="2026"/>
    <x v="38"/>
    <m/>
    <m/>
    <m/>
    <m/>
    <m/>
    <s v="MWh"/>
    <m/>
    <m/>
    <m/>
    <m/>
  </r>
  <r>
    <s v="Grid Electricity"/>
    <n v="2027"/>
    <x v="38"/>
    <m/>
    <m/>
    <m/>
    <m/>
    <m/>
    <s v="MWh"/>
    <m/>
    <m/>
    <m/>
    <m/>
  </r>
  <r>
    <s v="Grid Electricity"/>
    <n v="2028"/>
    <x v="38"/>
    <m/>
    <m/>
    <m/>
    <m/>
    <m/>
    <s v="MWh"/>
    <m/>
    <m/>
    <m/>
    <m/>
  </r>
  <r>
    <s v="Grid Electricity"/>
    <n v="2029"/>
    <x v="38"/>
    <m/>
    <m/>
    <m/>
    <m/>
    <m/>
    <s v="MWh"/>
    <m/>
    <m/>
    <m/>
    <m/>
  </r>
  <r>
    <s v="Grid Electricity"/>
    <n v="2030"/>
    <x v="38"/>
    <m/>
    <m/>
    <m/>
    <m/>
    <m/>
    <s v="MWh"/>
    <m/>
    <m/>
    <m/>
    <m/>
  </r>
  <r>
    <s v="Grid Electricity"/>
    <n v="2018"/>
    <x v="39"/>
    <n v="7"/>
    <n v="2.0000000000000001E-4"/>
    <n v="1E-4"/>
    <m/>
    <m/>
    <s v="MWh"/>
    <s v="Canada 2019 UNFCC Submission"/>
    <n v="2016"/>
    <m/>
    <m/>
  </r>
  <r>
    <s v="Grid Electricity"/>
    <n v="2019"/>
    <x v="39"/>
    <n v="14"/>
    <n v="5.0000000000000001E-4"/>
    <n v="2.0000000000000001E-4"/>
    <m/>
    <m/>
    <s v="MWh"/>
    <s v="Canada 2019 UNFCC Submission"/>
    <n v="2017"/>
    <m/>
    <m/>
  </r>
  <r>
    <s v="Grid Electricity"/>
    <n v="2020"/>
    <x v="39"/>
    <n v="4"/>
    <n v="2.9999999999999997E-4"/>
    <n v="0"/>
    <m/>
    <m/>
    <s v="MWh"/>
    <s v="Canada 2019 UNFCC Submission"/>
    <n v="2018"/>
    <m/>
    <m/>
  </r>
  <r>
    <s v="Grid Electricity"/>
    <n v="2021"/>
    <x v="39"/>
    <n v="2"/>
    <n v="1E-4"/>
    <n v="0"/>
    <m/>
    <m/>
    <s v="MWh"/>
    <s v="Canada 2019 UNFCC Submission"/>
    <n v="2019"/>
    <m/>
    <m/>
  </r>
  <r>
    <s v="Grid Electricity"/>
    <n v="2022"/>
    <x v="39"/>
    <n v="0"/>
    <n v="0"/>
    <n v="0"/>
    <m/>
    <m/>
    <s v="MWh"/>
    <s v="Canada 2020 UNFCC Submission"/>
    <n v="2020"/>
    <m/>
    <m/>
  </r>
  <r>
    <s v="Grid Electricity"/>
    <n v="2023"/>
    <x v="39"/>
    <m/>
    <m/>
    <m/>
    <m/>
    <m/>
    <s v="MWh"/>
    <m/>
    <m/>
    <m/>
    <m/>
  </r>
  <r>
    <s v="Grid Electricity"/>
    <n v="2024"/>
    <x v="39"/>
    <m/>
    <m/>
    <m/>
    <m/>
    <m/>
    <s v="MWh"/>
    <m/>
    <m/>
    <m/>
    <m/>
  </r>
  <r>
    <s v="Grid Electricity"/>
    <n v="2025"/>
    <x v="39"/>
    <m/>
    <m/>
    <m/>
    <m/>
    <m/>
    <s v="MWh"/>
    <m/>
    <m/>
    <m/>
    <m/>
  </r>
  <r>
    <s v="Grid Electricity"/>
    <n v="2026"/>
    <x v="39"/>
    <m/>
    <m/>
    <m/>
    <m/>
    <m/>
    <s v="MWh"/>
    <m/>
    <m/>
    <m/>
    <m/>
  </r>
  <r>
    <s v="Grid Electricity"/>
    <n v="2027"/>
    <x v="39"/>
    <m/>
    <m/>
    <m/>
    <m/>
    <m/>
    <s v="MWh"/>
    <m/>
    <m/>
    <m/>
    <m/>
  </r>
  <r>
    <s v="Grid Electricity"/>
    <n v="2028"/>
    <x v="39"/>
    <m/>
    <m/>
    <m/>
    <m/>
    <m/>
    <s v="MWh"/>
    <m/>
    <m/>
    <m/>
    <m/>
  </r>
  <r>
    <s v="Grid Electricity"/>
    <n v="2029"/>
    <x v="39"/>
    <m/>
    <m/>
    <m/>
    <m/>
    <m/>
    <s v="MWh"/>
    <m/>
    <m/>
    <m/>
    <m/>
  </r>
  <r>
    <s v="Grid Electricity"/>
    <n v="2030"/>
    <x v="39"/>
    <m/>
    <m/>
    <m/>
    <m/>
    <m/>
    <s v="MWh"/>
    <m/>
    <m/>
    <m/>
    <m/>
  </r>
  <r>
    <s v="Grid Electricity"/>
    <n v="2018"/>
    <x v="40"/>
    <n v="1.2"/>
    <n v="0"/>
    <n v="0"/>
    <m/>
    <m/>
    <s v="MWh"/>
    <s v="Canada 2019 UNFCC Submission"/>
    <n v="2016"/>
    <m/>
    <m/>
  </r>
  <r>
    <s v="Grid Electricity"/>
    <n v="2019"/>
    <x v="40"/>
    <n v="1.2"/>
    <n v="0"/>
    <n v="0"/>
    <m/>
    <m/>
    <s v="MWh"/>
    <s v="Canada 2019 UNFCC Submission"/>
    <n v="2017"/>
    <m/>
    <m/>
  </r>
  <r>
    <s v="Grid Electricity"/>
    <n v="2020"/>
    <x v="40"/>
    <n v="1.3"/>
    <n v="0"/>
    <n v="0"/>
    <m/>
    <m/>
    <s v="MWh"/>
    <s v="Canada 2019 UNFCC Submission"/>
    <n v="2018"/>
    <m/>
    <m/>
  </r>
  <r>
    <s v="Grid Electricity"/>
    <n v="2021"/>
    <x v="40"/>
    <n v="1.2"/>
    <n v="2.0000000000000001E-4"/>
    <n v="1E-4"/>
    <m/>
    <m/>
    <s v="MWh"/>
    <s v="Canada 2019 UNFCC Submission"/>
    <n v="2019"/>
    <m/>
    <m/>
  </r>
  <r>
    <s v="Grid Electricity"/>
    <n v="2022"/>
    <x v="40"/>
    <n v="1.5"/>
    <n v="0"/>
    <n v="0"/>
    <m/>
    <m/>
    <s v="MWh"/>
    <s v="Canada 2020 UNFCC Submission"/>
    <n v="2020"/>
    <m/>
    <m/>
  </r>
  <r>
    <s v="Grid Electricity"/>
    <n v="2023"/>
    <x v="40"/>
    <m/>
    <m/>
    <m/>
    <m/>
    <m/>
    <s v="MWh"/>
    <m/>
    <m/>
    <m/>
    <m/>
  </r>
  <r>
    <s v="Grid Electricity"/>
    <n v="2024"/>
    <x v="40"/>
    <m/>
    <m/>
    <m/>
    <m/>
    <m/>
    <s v="MWh"/>
    <m/>
    <m/>
    <m/>
    <m/>
  </r>
  <r>
    <s v="Grid Electricity"/>
    <n v="2025"/>
    <x v="40"/>
    <m/>
    <m/>
    <m/>
    <m/>
    <m/>
    <s v="MWh"/>
    <m/>
    <m/>
    <m/>
    <m/>
  </r>
  <r>
    <s v="Grid Electricity"/>
    <n v="2026"/>
    <x v="40"/>
    <m/>
    <m/>
    <m/>
    <m/>
    <m/>
    <s v="MWh"/>
    <m/>
    <m/>
    <m/>
    <m/>
  </r>
  <r>
    <s v="Grid Electricity"/>
    <n v="2027"/>
    <x v="40"/>
    <m/>
    <m/>
    <m/>
    <m/>
    <m/>
    <s v="MWh"/>
    <m/>
    <m/>
    <m/>
    <m/>
  </r>
  <r>
    <s v="Grid Electricity"/>
    <n v="2028"/>
    <x v="40"/>
    <m/>
    <m/>
    <m/>
    <m/>
    <m/>
    <s v="MWh"/>
    <m/>
    <m/>
    <m/>
    <m/>
  </r>
  <r>
    <s v="Grid Electricity"/>
    <n v="2029"/>
    <x v="40"/>
    <m/>
    <m/>
    <m/>
    <m/>
    <m/>
    <s v="MWh"/>
    <m/>
    <m/>
    <m/>
    <m/>
  </r>
  <r>
    <s v="Grid Electricity"/>
    <n v="2030"/>
    <x v="40"/>
    <m/>
    <m/>
    <m/>
    <m/>
    <m/>
    <s v="MWh"/>
    <m/>
    <m/>
    <m/>
    <m/>
  </r>
  <r>
    <s v="Grid Electricity"/>
    <n v="2018"/>
    <x v="41"/>
    <n v="650"/>
    <n v="0.05"/>
    <n v="0.02"/>
    <m/>
    <m/>
    <s v="MWh"/>
    <s v="Canada 2019 UNFCC Submission"/>
    <n v="2016"/>
    <m/>
    <m/>
  </r>
  <r>
    <s v="Grid Electricity"/>
    <n v="2019"/>
    <x v="41"/>
    <n v="650"/>
    <n v="0.05"/>
    <n v="0.02"/>
    <m/>
    <m/>
    <s v="MWh"/>
    <s v="Canada 2019 UNFCC Submission"/>
    <n v="2017"/>
    <m/>
    <m/>
  </r>
  <r>
    <s v="Grid Electricity"/>
    <n v="2020"/>
    <x v="41"/>
    <n v="670"/>
    <n v="0.06"/>
    <n v="0.02"/>
    <m/>
    <m/>
    <s v="MWh"/>
    <s v="Canada 2019 UNFCC Submission"/>
    <n v="2018"/>
    <m/>
    <m/>
  </r>
  <r>
    <s v="Grid Electricity"/>
    <n v="2021"/>
    <x v="41"/>
    <n v="660"/>
    <n v="0.06"/>
    <n v="0.02"/>
    <m/>
    <m/>
    <s v="MWh"/>
    <s v="Canada 2019 UNFCC Submission"/>
    <n v="2019"/>
    <m/>
    <m/>
  </r>
  <r>
    <s v="Grid Electricity"/>
    <n v="2022"/>
    <x v="41"/>
    <n v="580"/>
    <n v="0.06"/>
    <n v="0.01"/>
    <m/>
    <m/>
    <s v="MWh"/>
    <s v="Canada 2020 UNFCC Submission"/>
    <n v="2020"/>
    <m/>
    <m/>
  </r>
  <r>
    <s v="Grid Electricity"/>
    <n v="2023"/>
    <x v="41"/>
    <m/>
    <m/>
    <m/>
    <m/>
    <m/>
    <s v="MWh"/>
    <m/>
    <m/>
    <m/>
    <m/>
  </r>
  <r>
    <s v="Grid Electricity"/>
    <n v="2024"/>
    <x v="41"/>
    <m/>
    <m/>
    <m/>
    <m/>
    <m/>
    <s v="MWh"/>
    <m/>
    <m/>
    <m/>
    <m/>
  </r>
  <r>
    <s v="Grid Electricity"/>
    <n v="2025"/>
    <x v="41"/>
    <m/>
    <m/>
    <m/>
    <m/>
    <m/>
    <s v="MWh"/>
    <m/>
    <m/>
    <m/>
    <m/>
  </r>
  <r>
    <s v="Grid Electricity"/>
    <n v="2026"/>
    <x v="41"/>
    <m/>
    <m/>
    <m/>
    <m/>
    <m/>
    <s v="MWh"/>
    <m/>
    <m/>
    <m/>
    <m/>
  </r>
  <r>
    <s v="Grid Electricity"/>
    <n v="2027"/>
    <x v="41"/>
    <m/>
    <m/>
    <m/>
    <m/>
    <m/>
    <s v="MWh"/>
    <m/>
    <m/>
    <m/>
    <m/>
  </r>
  <r>
    <s v="Grid Electricity"/>
    <n v="2028"/>
    <x v="41"/>
    <m/>
    <m/>
    <m/>
    <m/>
    <m/>
    <s v="MWh"/>
    <m/>
    <m/>
    <m/>
    <m/>
  </r>
  <r>
    <s v="Grid Electricity"/>
    <n v="2029"/>
    <x v="41"/>
    <m/>
    <m/>
    <m/>
    <m/>
    <m/>
    <s v="MWh"/>
    <m/>
    <m/>
    <m/>
    <m/>
  </r>
  <r>
    <s v="Grid Electricity"/>
    <n v="2030"/>
    <x v="41"/>
    <m/>
    <m/>
    <m/>
    <m/>
    <m/>
    <s v="MWh"/>
    <m/>
    <m/>
    <m/>
    <m/>
  </r>
  <r>
    <s v="Grid Electricity"/>
    <n v="2018"/>
    <x v="42"/>
    <n v="43"/>
    <n v="2E-3"/>
    <n v="0"/>
    <m/>
    <m/>
    <s v="MWh"/>
    <s v="Canada 2019 UNFCC Submission"/>
    <n v="2016"/>
    <m/>
    <m/>
  </r>
  <r>
    <s v="Grid Electricity"/>
    <n v="2019"/>
    <x v="42"/>
    <n v="48"/>
    <n v="3.0000000000000001E-3"/>
    <n v="1E-3"/>
    <m/>
    <m/>
    <s v="MWh"/>
    <s v="Canada 2019 UNFCC Submission"/>
    <n v="2017"/>
    <m/>
    <m/>
  </r>
  <r>
    <s v="Grid Electricity"/>
    <n v="2020"/>
    <x v="42"/>
    <n v="68"/>
    <n v="7.0000000000000001E-3"/>
    <n v="1E-3"/>
    <m/>
    <m/>
    <s v="MWh"/>
    <s v="Canada 2019 UNFCC Submission"/>
    <n v="2018"/>
    <m/>
    <m/>
  </r>
  <r>
    <s v="Grid Electricity"/>
    <n v="2021"/>
    <x v="42"/>
    <n v="100"/>
    <n v="1.7000000000000001E-2"/>
    <n v="2E-3"/>
    <m/>
    <m/>
    <s v="MWh"/>
    <s v="Canada 2019 UNFCC Submission"/>
    <n v="2019"/>
    <m/>
    <m/>
  </r>
  <r>
    <s v="Grid Electricity"/>
    <n v="2022"/>
    <x v="42"/>
    <n v="100"/>
    <n v="1.2E-2"/>
    <n v="0"/>
    <m/>
    <m/>
    <s v="MWh"/>
    <s v="Canada 2020 UNFCC Submission"/>
    <n v="2020"/>
    <m/>
    <m/>
  </r>
  <r>
    <s v="Grid Electricity"/>
    <n v="2023"/>
    <x v="42"/>
    <m/>
    <m/>
    <m/>
    <m/>
    <m/>
    <s v="MWh"/>
    <m/>
    <m/>
    <m/>
    <m/>
  </r>
  <r>
    <s v="Grid Electricity"/>
    <n v="2024"/>
    <x v="42"/>
    <m/>
    <m/>
    <m/>
    <m/>
    <m/>
    <s v="MWh"/>
    <m/>
    <m/>
    <m/>
    <m/>
  </r>
  <r>
    <s v="Grid Electricity"/>
    <n v="2025"/>
    <x v="42"/>
    <m/>
    <m/>
    <m/>
    <m/>
    <m/>
    <s v="MWh"/>
    <m/>
    <m/>
    <m/>
    <m/>
  </r>
  <r>
    <s v="Grid Electricity"/>
    <n v="2026"/>
    <x v="42"/>
    <m/>
    <m/>
    <m/>
    <m/>
    <m/>
    <s v="MWh"/>
    <m/>
    <m/>
    <m/>
    <m/>
  </r>
  <r>
    <s v="Grid Electricity"/>
    <n v="2027"/>
    <x v="42"/>
    <m/>
    <m/>
    <m/>
    <m/>
    <m/>
    <s v="MWh"/>
    <m/>
    <m/>
    <m/>
    <m/>
  </r>
  <r>
    <s v="Grid Electricity"/>
    <n v="2028"/>
    <x v="42"/>
    <m/>
    <m/>
    <m/>
    <m/>
    <m/>
    <s v="MWh"/>
    <m/>
    <m/>
    <m/>
    <m/>
  </r>
  <r>
    <s v="Grid Electricity"/>
    <n v="2029"/>
    <x v="42"/>
    <m/>
    <m/>
    <m/>
    <m/>
    <m/>
    <s v="MWh"/>
    <m/>
    <m/>
    <m/>
    <m/>
  </r>
  <r>
    <s v="Grid Electricity"/>
    <n v="2030"/>
    <x v="42"/>
    <m/>
    <m/>
    <m/>
    <m/>
    <m/>
    <s v="MWh"/>
    <m/>
    <m/>
    <m/>
    <m/>
  </r>
  <r>
    <s v="Grid Electricity"/>
    <n v="2018"/>
    <x v="43"/>
    <n v="0.15"/>
    <m/>
    <m/>
    <m/>
    <m/>
    <s v="MWh"/>
    <s v="Carbon Footprint"/>
    <n v="2017"/>
    <s v="https://www.carbonfootprint.com/docs/2018_8_electricity_factors_august_2018_-_online_sources.pdf"/>
    <m/>
  </r>
  <r>
    <s v="Grid Electricity"/>
    <n v="2019"/>
    <x v="43"/>
    <n v="0.13"/>
    <m/>
    <m/>
    <m/>
    <m/>
    <s v="MWh"/>
    <s v="Carbon Footprint"/>
    <n v="2017"/>
    <s v="https://www.carbonfootprint.com/docs/2019_06_emissions_factors_sources_for_2019_electricity.pdf"/>
    <m/>
  </r>
  <r>
    <s v="Grid Electricity"/>
    <n v="2020"/>
    <x v="43"/>
    <n v="0.13"/>
    <m/>
    <m/>
    <m/>
    <m/>
    <s v="MWh"/>
    <s v="Carbon Footprint"/>
    <n v="2018"/>
    <s v="https://www.carbonfootprint.com/docs/2020_09_emissions_factors_sources_for_2020_electricity_v14.pdf"/>
    <m/>
  </r>
  <r>
    <s v="Grid Electricity"/>
    <n v="2021"/>
    <x v="43"/>
    <n v="0.12"/>
    <m/>
    <m/>
    <m/>
    <m/>
    <s v="MWh"/>
    <s v="Carbon Footprint"/>
    <n v="2019"/>
    <s v="https://www.carbonfootprint.com/docs/2019_06_emissions_factors_sources_for_2019_electricity.pdf"/>
    <m/>
  </r>
  <r>
    <s v="Grid Electricity"/>
    <n v="2022"/>
    <x v="43"/>
    <n v="0.11081000000000001"/>
    <m/>
    <m/>
    <m/>
    <m/>
    <s v="MWh"/>
    <s v="Carbon Footprint"/>
    <n v="2020"/>
    <s v="https://www.carbonfootprint.com/docs/2023_02_emissions_factors_sources_for_2022_electricity_v10.pdf"/>
    <m/>
  </r>
  <r>
    <s v="Grid Electricity"/>
    <n v="2023"/>
    <x v="43"/>
    <m/>
    <m/>
    <m/>
    <m/>
    <m/>
    <s v="MWh"/>
    <m/>
    <m/>
    <m/>
    <m/>
  </r>
  <r>
    <s v="Grid Electricity"/>
    <n v="2024"/>
    <x v="43"/>
    <m/>
    <m/>
    <m/>
    <m/>
    <m/>
    <s v="MWh"/>
    <m/>
    <m/>
    <m/>
    <m/>
  </r>
  <r>
    <s v="Grid Electricity"/>
    <n v="2025"/>
    <x v="43"/>
    <m/>
    <m/>
    <m/>
    <m/>
    <m/>
    <s v="MWh"/>
    <m/>
    <m/>
    <m/>
    <m/>
  </r>
  <r>
    <s v="Grid Electricity"/>
    <n v="2026"/>
    <x v="43"/>
    <m/>
    <m/>
    <m/>
    <m/>
    <m/>
    <s v="MWh"/>
    <m/>
    <m/>
    <m/>
    <m/>
  </r>
  <r>
    <s v="Grid Electricity"/>
    <n v="2027"/>
    <x v="43"/>
    <m/>
    <m/>
    <m/>
    <m/>
    <m/>
    <s v="MWh"/>
    <m/>
    <m/>
    <m/>
    <m/>
  </r>
  <r>
    <s v="Grid Electricity"/>
    <n v="2028"/>
    <x v="43"/>
    <m/>
    <m/>
    <m/>
    <m/>
    <m/>
    <s v="MWh"/>
    <m/>
    <m/>
    <m/>
    <m/>
  </r>
  <r>
    <s v="Grid Electricity"/>
    <n v="2029"/>
    <x v="43"/>
    <m/>
    <m/>
    <m/>
    <m/>
    <m/>
    <s v="MWh"/>
    <m/>
    <m/>
    <m/>
    <m/>
  </r>
  <r>
    <s v="Grid Electricity"/>
    <n v="2030"/>
    <x v="43"/>
    <m/>
    <m/>
    <m/>
    <m/>
    <m/>
    <s v="MWh"/>
    <m/>
    <m/>
    <m/>
    <m/>
  </r>
  <r>
    <s v="Grid Electricity"/>
    <n v="2018"/>
    <x v="44"/>
    <m/>
    <m/>
    <m/>
    <m/>
    <m/>
    <s v="MWh"/>
    <m/>
    <n v="2016"/>
    <m/>
    <m/>
  </r>
  <r>
    <s v="Grid Electricity"/>
    <n v="2019"/>
    <x v="44"/>
    <m/>
    <m/>
    <m/>
    <m/>
    <m/>
    <s v="MWh"/>
    <m/>
    <n v="2017"/>
    <m/>
    <m/>
  </r>
  <r>
    <s v="Grid Electricity"/>
    <n v="2020"/>
    <x v="44"/>
    <m/>
    <m/>
    <m/>
    <m/>
    <m/>
    <s v="MWh"/>
    <m/>
    <n v="2018"/>
    <m/>
    <m/>
  </r>
  <r>
    <s v="Grid Electricity"/>
    <n v="2021"/>
    <x v="44"/>
    <m/>
    <m/>
    <m/>
    <m/>
    <m/>
    <s v="MWh"/>
    <m/>
    <n v="2019"/>
    <m/>
    <m/>
  </r>
  <r>
    <s v="Grid Electricity"/>
    <n v="2022"/>
    <x v="44"/>
    <m/>
    <m/>
    <m/>
    <m/>
    <m/>
    <s v="MWh"/>
    <m/>
    <n v="2020"/>
    <m/>
    <m/>
  </r>
  <r>
    <s v="Grid Electricity"/>
    <n v="2023"/>
    <x v="44"/>
    <m/>
    <m/>
    <m/>
    <m/>
    <m/>
    <s v="MWh"/>
    <m/>
    <m/>
    <m/>
    <m/>
  </r>
  <r>
    <s v="Grid Electricity"/>
    <n v="2024"/>
    <x v="44"/>
    <m/>
    <m/>
    <m/>
    <m/>
    <m/>
    <s v="MWh"/>
    <m/>
    <m/>
    <m/>
    <m/>
  </r>
  <r>
    <s v="Grid Electricity"/>
    <n v="2025"/>
    <x v="44"/>
    <m/>
    <m/>
    <m/>
    <m/>
    <m/>
    <s v="MWh"/>
    <m/>
    <m/>
    <m/>
    <m/>
  </r>
  <r>
    <s v="Grid Electricity"/>
    <n v="2026"/>
    <x v="44"/>
    <m/>
    <m/>
    <m/>
    <m/>
    <m/>
    <s v="MWh"/>
    <m/>
    <m/>
    <m/>
    <m/>
  </r>
  <r>
    <s v="Grid Electricity"/>
    <n v="2027"/>
    <x v="44"/>
    <m/>
    <m/>
    <m/>
    <m/>
    <m/>
    <s v="MWh"/>
    <m/>
    <m/>
    <m/>
    <m/>
  </r>
  <r>
    <s v="Grid Electricity"/>
    <n v="2028"/>
    <x v="44"/>
    <m/>
    <m/>
    <m/>
    <m/>
    <m/>
    <s v="MWh"/>
    <m/>
    <m/>
    <m/>
    <m/>
  </r>
  <r>
    <s v="Grid Electricity"/>
    <n v="2029"/>
    <x v="44"/>
    <m/>
    <m/>
    <m/>
    <m/>
    <m/>
    <s v="MWh"/>
    <m/>
    <m/>
    <m/>
    <m/>
  </r>
  <r>
    <s v="Grid Electricity"/>
    <n v="2030"/>
    <x v="44"/>
    <m/>
    <m/>
    <m/>
    <m/>
    <m/>
    <s v="MWh"/>
    <m/>
    <m/>
    <m/>
    <m/>
  </r>
  <r>
    <s v="Grid Electricity"/>
    <n v="2018"/>
    <x v="45"/>
    <m/>
    <m/>
    <m/>
    <m/>
    <m/>
    <s v="MWh"/>
    <m/>
    <n v="2016"/>
    <m/>
    <m/>
  </r>
  <r>
    <s v="Grid Electricity"/>
    <n v="2019"/>
    <x v="45"/>
    <m/>
    <m/>
    <m/>
    <m/>
    <m/>
    <s v="MWh"/>
    <m/>
    <n v="2017"/>
    <m/>
    <m/>
  </r>
  <r>
    <s v="Grid Electricity"/>
    <n v="2020"/>
    <x v="45"/>
    <m/>
    <m/>
    <m/>
    <m/>
    <m/>
    <s v="MWh"/>
    <m/>
    <n v="2018"/>
    <m/>
    <m/>
  </r>
  <r>
    <s v="Grid Electricity"/>
    <n v="2021"/>
    <x v="45"/>
    <m/>
    <m/>
    <m/>
    <m/>
    <m/>
    <s v="MWh"/>
    <m/>
    <n v="2019"/>
    <m/>
    <m/>
  </r>
  <r>
    <s v="Grid Electricity"/>
    <n v="2022"/>
    <x v="45"/>
    <m/>
    <m/>
    <m/>
    <m/>
    <m/>
    <s v="MWh"/>
    <m/>
    <n v="2020"/>
    <m/>
    <m/>
  </r>
  <r>
    <s v="Grid Electricity"/>
    <n v="2023"/>
    <x v="45"/>
    <m/>
    <m/>
    <m/>
    <m/>
    <m/>
    <s v="MWh"/>
    <m/>
    <m/>
    <m/>
    <m/>
  </r>
  <r>
    <s v="Grid Electricity"/>
    <n v="2024"/>
    <x v="45"/>
    <m/>
    <m/>
    <m/>
    <m/>
    <m/>
    <s v="MWh"/>
    <m/>
    <m/>
    <m/>
    <m/>
  </r>
  <r>
    <s v="Grid Electricity"/>
    <n v="2025"/>
    <x v="45"/>
    <m/>
    <m/>
    <m/>
    <m/>
    <m/>
    <s v="MWh"/>
    <m/>
    <m/>
    <m/>
    <m/>
  </r>
  <r>
    <s v="Grid Electricity"/>
    <n v="2026"/>
    <x v="45"/>
    <m/>
    <m/>
    <m/>
    <m/>
    <m/>
    <s v="MWh"/>
    <m/>
    <m/>
    <m/>
    <m/>
  </r>
  <r>
    <s v="Grid Electricity"/>
    <n v="2027"/>
    <x v="45"/>
    <m/>
    <m/>
    <m/>
    <m/>
    <m/>
    <s v="MWh"/>
    <m/>
    <m/>
    <m/>
    <m/>
  </r>
  <r>
    <s v="Grid Electricity"/>
    <n v="2028"/>
    <x v="45"/>
    <m/>
    <m/>
    <m/>
    <m/>
    <m/>
    <s v="MWh"/>
    <m/>
    <m/>
    <m/>
    <m/>
  </r>
  <r>
    <s v="Grid Electricity"/>
    <n v="2029"/>
    <x v="45"/>
    <m/>
    <m/>
    <m/>
    <m/>
    <m/>
    <s v="MWh"/>
    <m/>
    <m/>
    <m/>
    <m/>
  </r>
  <r>
    <s v="Grid Electricity"/>
    <n v="2030"/>
    <x v="45"/>
    <m/>
    <m/>
    <m/>
    <m/>
    <m/>
    <s v="MWh"/>
    <m/>
    <m/>
    <m/>
    <m/>
  </r>
  <r>
    <s v="Grid Electricity"/>
    <n v="2018"/>
    <x v="46"/>
    <m/>
    <m/>
    <m/>
    <m/>
    <m/>
    <s v="MWh"/>
    <m/>
    <n v="2016"/>
    <m/>
    <m/>
  </r>
  <r>
    <s v="Grid Electricity"/>
    <n v="2019"/>
    <x v="46"/>
    <m/>
    <m/>
    <m/>
    <m/>
    <m/>
    <s v="MWh"/>
    <m/>
    <n v="2017"/>
    <m/>
    <m/>
  </r>
  <r>
    <s v="Grid Electricity"/>
    <n v="2020"/>
    <x v="46"/>
    <m/>
    <m/>
    <m/>
    <m/>
    <m/>
    <s v="MWh"/>
    <m/>
    <n v="2018"/>
    <m/>
    <m/>
  </r>
  <r>
    <s v="Grid Electricity"/>
    <n v="2021"/>
    <x v="46"/>
    <m/>
    <m/>
    <m/>
    <m/>
    <m/>
    <s v="MWh"/>
    <m/>
    <n v="2019"/>
    <m/>
    <m/>
  </r>
  <r>
    <s v="Grid Electricity"/>
    <n v="2022"/>
    <x v="46"/>
    <m/>
    <m/>
    <m/>
    <m/>
    <m/>
    <s v="MWh"/>
    <m/>
    <n v="2020"/>
    <m/>
    <m/>
  </r>
  <r>
    <s v="Grid Electricity"/>
    <n v="2023"/>
    <x v="46"/>
    <m/>
    <m/>
    <m/>
    <m/>
    <m/>
    <s v="MWh"/>
    <m/>
    <m/>
    <m/>
    <m/>
  </r>
  <r>
    <s v="Grid Electricity"/>
    <n v="2024"/>
    <x v="46"/>
    <m/>
    <m/>
    <m/>
    <m/>
    <m/>
    <s v="MWh"/>
    <m/>
    <m/>
    <m/>
    <m/>
  </r>
  <r>
    <s v="Grid Electricity"/>
    <n v="2025"/>
    <x v="46"/>
    <m/>
    <m/>
    <m/>
    <m/>
    <m/>
    <s v="MWh"/>
    <m/>
    <m/>
    <m/>
    <m/>
  </r>
  <r>
    <s v="Grid Electricity"/>
    <n v="2026"/>
    <x v="46"/>
    <m/>
    <m/>
    <m/>
    <m/>
    <m/>
    <s v="MWh"/>
    <m/>
    <m/>
    <m/>
    <m/>
  </r>
  <r>
    <s v="Grid Electricity"/>
    <n v="2027"/>
    <x v="46"/>
    <m/>
    <m/>
    <m/>
    <m/>
    <m/>
    <s v="MWh"/>
    <m/>
    <m/>
    <m/>
    <m/>
  </r>
  <r>
    <s v="Grid Electricity"/>
    <n v="2028"/>
    <x v="46"/>
    <m/>
    <m/>
    <m/>
    <m/>
    <m/>
    <s v="MWh"/>
    <m/>
    <m/>
    <m/>
    <m/>
  </r>
  <r>
    <s v="Grid Electricity"/>
    <n v="2029"/>
    <x v="46"/>
    <m/>
    <m/>
    <m/>
    <m/>
    <m/>
    <s v="MWh"/>
    <m/>
    <m/>
    <m/>
    <m/>
  </r>
  <r>
    <s v="Grid Electricity"/>
    <n v="2030"/>
    <x v="46"/>
    <m/>
    <m/>
    <m/>
    <m/>
    <m/>
    <s v="MWh"/>
    <m/>
    <m/>
    <m/>
    <m/>
  </r>
  <r>
    <s v="Grid Electricity"/>
    <n v="2018"/>
    <x v="47"/>
    <m/>
    <m/>
    <m/>
    <m/>
    <m/>
    <s v="MWh"/>
    <m/>
    <n v="2016"/>
    <m/>
    <m/>
  </r>
  <r>
    <s v="Grid Electricity"/>
    <n v="2019"/>
    <x v="47"/>
    <m/>
    <m/>
    <m/>
    <m/>
    <m/>
    <s v="MWh"/>
    <m/>
    <n v="2017"/>
    <m/>
    <m/>
  </r>
  <r>
    <s v="Grid Electricity"/>
    <n v="2020"/>
    <x v="47"/>
    <m/>
    <m/>
    <m/>
    <m/>
    <m/>
    <s v="MWh"/>
    <m/>
    <n v="2018"/>
    <m/>
    <m/>
  </r>
  <r>
    <s v="Grid Electricity"/>
    <n v="2021"/>
    <x v="47"/>
    <m/>
    <m/>
    <m/>
    <m/>
    <m/>
    <s v="MWh"/>
    <m/>
    <n v="2019"/>
    <m/>
    <m/>
  </r>
  <r>
    <s v="Grid Electricity"/>
    <n v="2022"/>
    <x v="47"/>
    <m/>
    <m/>
    <m/>
    <m/>
    <m/>
    <s v="MWh"/>
    <m/>
    <n v="2020"/>
    <m/>
    <m/>
  </r>
  <r>
    <s v="Grid Electricity"/>
    <n v="2023"/>
    <x v="47"/>
    <m/>
    <m/>
    <m/>
    <m/>
    <m/>
    <s v="MWh"/>
    <m/>
    <m/>
    <m/>
    <m/>
  </r>
  <r>
    <s v="Grid Electricity"/>
    <n v="2024"/>
    <x v="47"/>
    <m/>
    <m/>
    <m/>
    <m/>
    <m/>
    <s v="MWh"/>
    <m/>
    <m/>
    <m/>
    <m/>
  </r>
  <r>
    <s v="Grid Electricity"/>
    <n v="2025"/>
    <x v="47"/>
    <m/>
    <m/>
    <m/>
    <m/>
    <m/>
    <s v="MWh"/>
    <m/>
    <m/>
    <m/>
    <m/>
  </r>
  <r>
    <s v="Grid Electricity"/>
    <n v="2026"/>
    <x v="47"/>
    <m/>
    <m/>
    <m/>
    <m/>
    <m/>
    <s v="MWh"/>
    <m/>
    <m/>
    <m/>
    <m/>
  </r>
  <r>
    <s v="Grid Electricity"/>
    <n v="2027"/>
    <x v="47"/>
    <m/>
    <m/>
    <m/>
    <m/>
    <m/>
    <s v="MWh"/>
    <m/>
    <m/>
    <m/>
    <m/>
  </r>
  <r>
    <s v="Grid Electricity"/>
    <n v="2028"/>
    <x v="47"/>
    <m/>
    <m/>
    <m/>
    <m/>
    <m/>
    <s v="MWh"/>
    <m/>
    <m/>
    <m/>
    <m/>
  </r>
  <r>
    <s v="Grid Electricity"/>
    <n v="2029"/>
    <x v="47"/>
    <m/>
    <m/>
    <m/>
    <m/>
    <m/>
    <s v="MWh"/>
    <m/>
    <m/>
    <m/>
    <m/>
  </r>
  <r>
    <s v="Grid Electricity"/>
    <n v="2030"/>
    <x v="47"/>
    <m/>
    <m/>
    <m/>
    <m/>
    <m/>
    <s v="MWh"/>
    <m/>
    <m/>
    <m/>
    <m/>
  </r>
  <r>
    <s v="Grid Electricity"/>
    <n v="2018"/>
    <x v="48"/>
    <n v="0.30299999999999999"/>
    <m/>
    <m/>
    <m/>
    <m/>
    <s v="MWh"/>
    <s v="Carbon Footprint"/>
    <n v="2017"/>
    <s v="https://www.carbonfootprint.com/docs/2018_8_electricity_factors_august_2018_-_online_sources.pdf"/>
    <m/>
  </r>
  <r>
    <s v="Grid Electricity"/>
    <n v="2019"/>
    <x v="48"/>
    <n v="0.41699999999999998"/>
    <m/>
    <m/>
    <m/>
    <m/>
    <s v="MWh"/>
    <s v="Carbon Footprint"/>
    <n v="2018"/>
    <s v="https://www.carbonfootprint.com/docs/2019_06_emissions_factors_sources_for_2019_electricity.pdf"/>
    <m/>
  </r>
  <r>
    <s v="Grid Electricity"/>
    <n v="2020"/>
    <x v="48"/>
    <n v="0.27315"/>
    <m/>
    <m/>
    <m/>
    <m/>
    <s v="MWh"/>
    <s v="Carbon Footprint"/>
    <n v="2019"/>
    <s v="https://www.carbonfootprint.com/docs/2020_09_emissions_factors_sources_for_2020_electricity_v14.pdf"/>
    <m/>
  </r>
  <r>
    <s v="Grid Electricity"/>
    <n v="2021"/>
    <x v="48"/>
    <n v="0.22696"/>
    <m/>
    <m/>
    <m/>
    <m/>
    <s v="MWh"/>
    <s v="Carbon Footprint"/>
    <n v="2020"/>
    <s v="https://www.carbonfootprint.com/docs/2019_06_emissions_factors_sources_for_2019_electricity.pdf"/>
    <m/>
  </r>
  <r>
    <s v="Grid Electricity"/>
    <n v="2022"/>
    <x v="48"/>
    <n v="0.20052"/>
    <m/>
    <m/>
    <m/>
    <m/>
    <s v="MWh"/>
    <s v="Carbon Footprint"/>
    <n v="2021"/>
    <s v="https://www.carbonfootprint.com/docs/2023_02_emissions_factors_sources_for_2022_electricity_v10.pdf"/>
    <m/>
  </r>
  <r>
    <s v="Grid Electricity"/>
    <n v="2023"/>
    <x v="48"/>
    <m/>
    <m/>
    <m/>
    <m/>
    <m/>
    <s v="MWh"/>
    <m/>
    <m/>
    <m/>
    <m/>
  </r>
  <r>
    <s v="Grid Electricity"/>
    <n v="2024"/>
    <x v="48"/>
    <m/>
    <m/>
    <m/>
    <m/>
    <m/>
    <s v="MWh"/>
    <m/>
    <m/>
    <m/>
    <m/>
  </r>
  <r>
    <s v="Grid Electricity"/>
    <n v="2025"/>
    <x v="48"/>
    <m/>
    <m/>
    <m/>
    <m/>
    <m/>
    <s v="MWh"/>
    <m/>
    <m/>
    <m/>
    <m/>
  </r>
  <r>
    <s v="Grid Electricity"/>
    <n v="2026"/>
    <x v="48"/>
    <m/>
    <m/>
    <m/>
    <m/>
    <m/>
    <s v="MWh"/>
    <m/>
    <m/>
    <m/>
    <m/>
  </r>
  <r>
    <s v="Grid Electricity"/>
    <n v="2027"/>
    <x v="48"/>
    <m/>
    <m/>
    <m/>
    <m/>
    <m/>
    <s v="MWh"/>
    <m/>
    <m/>
    <m/>
    <m/>
  </r>
  <r>
    <s v="Grid Electricity"/>
    <n v="2028"/>
    <x v="48"/>
    <m/>
    <m/>
    <m/>
    <m/>
    <m/>
    <s v="MWh"/>
    <m/>
    <m/>
    <m/>
    <m/>
  </r>
  <r>
    <s v="Grid Electricity"/>
    <n v="2029"/>
    <x v="48"/>
    <m/>
    <m/>
    <m/>
    <m/>
    <m/>
    <s v="MWh"/>
    <m/>
    <m/>
    <m/>
    <m/>
  </r>
  <r>
    <s v="Grid Electricity"/>
    <n v="2030"/>
    <x v="48"/>
    <m/>
    <m/>
    <m/>
    <m/>
    <m/>
    <s v="MWh"/>
    <m/>
    <m/>
    <m/>
    <m/>
  </r>
  <r>
    <s v="Grid Electricity"/>
    <n v="2018"/>
    <x v="49"/>
    <n v="0.59"/>
    <m/>
    <m/>
    <m/>
    <m/>
    <s v="MWh"/>
    <s v="Carbon Footprint"/>
    <n v="2017"/>
    <s v="https://www.carbonfootprint.com/docs/2018_8_electricity_factors_august_2018_-_online_sources.pdf"/>
    <m/>
  </r>
  <r>
    <s v="Grid Electricity"/>
    <n v="2019"/>
    <x v="49"/>
    <n v="0.57599999999999996"/>
    <m/>
    <m/>
    <m/>
    <m/>
    <s v="MWh"/>
    <s v="Carbon Footprint"/>
    <n v="2018"/>
    <s v="https://www.carbonfootprint.com/docs/2019_06_emissions_factors_sources_for_2019_electricity.pdf"/>
    <m/>
  </r>
  <r>
    <s v="Grid Electricity"/>
    <n v="2020"/>
    <x v="49"/>
    <n v="0.54464999999999997"/>
    <m/>
    <m/>
    <m/>
    <m/>
    <s v="MWh"/>
    <s v="Carbon Footprint"/>
    <n v="2019"/>
    <s v="https://www.carbonfootprint.com/docs/2020_09_emissions_factors_sources_for_2020_electricity_v14.pdf"/>
    <m/>
  </r>
  <r>
    <s v="Grid Electricity"/>
    <n v="2021"/>
    <x v="49"/>
    <n v="0.49548999999999999"/>
    <m/>
    <m/>
    <m/>
    <m/>
    <s v="MWh"/>
    <s v="Carbon Footprint"/>
    <n v="2020"/>
    <s v="https://www.carbonfootprint.com/docs/2019_06_emissions_factors_sources_for_2019_electricity.pdf"/>
    <m/>
  </r>
  <r>
    <s v="Grid Electricity"/>
    <n v="2022"/>
    <x v="49"/>
    <n v="0.50670999999999999"/>
    <m/>
    <m/>
    <m/>
    <m/>
    <s v="MWh"/>
    <s v="Carbon Footprint"/>
    <n v="2021"/>
    <s v="https://www.carbonfootprint.com/docs/2023_02_emissions_factors_sources_for_2022_electricity_v10.pdf"/>
    <m/>
  </r>
  <r>
    <s v="Grid Electricity"/>
    <n v="2023"/>
    <x v="49"/>
    <m/>
    <m/>
    <m/>
    <m/>
    <m/>
    <s v="MWh"/>
    <m/>
    <m/>
    <m/>
    <m/>
  </r>
  <r>
    <s v="Grid Electricity"/>
    <n v="2024"/>
    <x v="49"/>
    <m/>
    <m/>
    <m/>
    <m/>
    <m/>
    <s v="MWh"/>
    <m/>
    <m/>
    <m/>
    <m/>
  </r>
  <r>
    <s v="Grid Electricity"/>
    <n v="2025"/>
    <x v="49"/>
    <m/>
    <m/>
    <m/>
    <m/>
    <m/>
    <s v="MWh"/>
    <m/>
    <m/>
    <m/>
    <m/>
  </r>
  <r>
    <s v="Grid Electricity"/>
    <n v="2026"/>
    <x v="49"/>
    <m/>
    <m/>
    <m/>
    <m/>
    <m/>
    <s v="MWh"/>
    <m/>
    <m/>
    <m/>
    <m/>
  </r>
  <r>
    <s v="Grid Electricity"/>
    <n v="2027"/>
    <x v="49"/>
    <m/>
    <m/>
    <m/>
    <m/>
    <m/>
    <s v="MWh"/>
    <m/>
    <m/>
    <m/>
    <m/>
  </r>
  <r>
    <s v="Grid Electricity"/>
    <n v="2028"/>
    <x v="49"/>
    <m/>
    <m/>
    <m/>
    <m/>
    <m/>
    <s v="MWh"/>
    <m/>
    <m/>
    <m/>
    <m/>
  </r>
  <r>
    <s v="Grid Electricity"/>
    <n v="2029"/>
    <x v="49"/>
    <m/>
    <m/>
    <m/>
    <m/>
    <m/>
    <s v="MWh"/>
    <m/>
    <m/>
    <m/>
    <m/>
  </r>
  <r>
    <s v="Grid Electricity"/>
    <n v="2030"/>
    <x v="49"/>
    <m/>
    <m/>
    <m/>
    <m/>
    <m/>
    <s v="MWh"/>
    <m/>
    <m/>
    <m/>
    <m/>
  </r>
  <r>
    <s v="Grid Electricity"/>
    <n v="2018"/>
    <x v="50"/>
    <n v="0.191"/>
    <m/>
    <m/>
    <m/>
    <m/>
    <s v="MWh"/>
    <s v="Carbon Footprint"/>
    <n v="2017"/>
    <s v="https://www.carbonfootprint.com/docs/2018_8_electricity_factors_august_2018_-_online_sources.pdf"/>
    <m/>
  </r>
  <r>
    <s v="Grid Electricity"/>
    <n v="2019"/>
    <x v="50"/>
    <n v="0.20899999999999999"/>
    <m/>
    <m/>
    <m/>
    <m/>
    <s v="MWh"/>
    <s v="Carbon Footprint"/>
    <n v="2018"/>
    <s v="https://www.carbonfootprint.com/docs/2019_06_emissions_factors_sources_for_2019_electricity.pdf"/>
    <m/>
  </r>
  <r>
    <s v="Grid Electricity"/>
    <n v="2020"/>
    <x v="50"/>
    <n v="0.15443999999999999"/>
    <m/>
    <m/>
    <m/>
    <m/>
    <s v="MWh"/>
    <s v="Carbon Footprint"/>
    <n v="2019"/>
    <s v="https://www.carbonfootprint.com/docs/2020_09_emissions_factors_sources_for_2020_electricity_v14.pdf"/>
    <m/>
  </r>
  <r>
    <s v="Grid Electricity"/>
    <n v="2021"/>
    <x v="50"/>
    <n v="0.14252000000000001"/>
    <m/>
    <m/>
    <m/>
    <m/>
    <s v="MWh"/>
    <s v="Carbon Footprint"/>
    <n v="2020"/>
    <s v="https://www.carbonfootprint.com/docs/2019_06_emissions_factors_sources_for_2019_electricity.pdf"/>
    <m/>
  </r>
  <r>
    <s v="Grid Electricity"/>
    <n v="2022"/>
    <x v="50"/>
    <n v="0.18134"/>
    <m/>
    <m/>
    <m/>
    <m/>
    <s v="MWh"/>
    <s v="Carbon Footprint"/>
    <n v="2021"/>
    <s v="https://www.carbonfootprint.com/docs/2023_02_emissions_factors_sources_for_2022_electricity_v10.pdf"/>
    <m/>
  </r>
  <r>
    <s v="Grid Electricity"/>
    <n v="2023"/>
    <x v="50"/>
    <m/>
    <m/>
    <m/>
    <m/>
    <m/>
    <s v="MWh"/>
    <m/>
    <m/>
    <m/>
    <m/>
  </r>
  <r>
    <s v="Grid Electricity"/>
    <n v="2024"/>
    <x v="50"/>
    <m/>
    <m/>
    <m/>
    <m/>
    <m/>
    <s v="MWh"/>
    <m/>
    <m/>
    <m/>
    <m/>
  </r>
  <r>
    <s v="Grid Electricity"/>
    <n v="2025"/>
    <x v="50"/>
    <m/>
    <m/>
    <m/>
    <m/>
    <m/>
    <s v="MWh"/>
    <m/>
    <m/>
    <m/>
    <m/>
  </r>
  <r>
    <s v="Grid Electricity"/>
    <n v="2026"/>
    <x v="50"/>
    <m/>
    <m/>
    <m/>
    <m/>
    <m/>
    <s v="MWh"/>
    <m/>
    <m/>
    <m/>
    <m/>
  </r>
  <r>
    <s v="Grid Electricity"/>
    <n v="2027"/>
    <x v="50"/>
    <m/>
    <m/>
    <m/>
    <m/>
    <m/>
    <s v="MWh"/>
    <m/>
    <m/>
    <m/>
    <m/>
  </r>
  <r>
    <s v="Grid Electricity"/>
    <n v="2028"/>
    <x v="50"/>
    <m/>
    <m/>
    <m/>
    <m/>
    <m/>
    <s v="MWh"/>
    <m/>
    <m/>
    <m/>
    <m/>
  </r>
  <r>
    <s v="Grid Electricity"/>
    <n v="2029"/>
    <x v="50"/>
    <m/>
    <m/>
    <m/>
    <m/>
    <m/>
    <s v="MWh"/>
    <m/>
    <m/>
    <m/>
    <m/>
  </r>
  <r>
    <s v="Grid Electricity"/>
    <n v="2030"/>
    <x v="50"/>
    <m/>
    <m/>
    <m/>
    <m/>
    <m/>
    <s v="MWh"/>
    <m/>
    <m/>
    <m/>
    <m/>
  </r>
  <r>
    <s v="Grid Electricity"/>
    <n v="2018"/>
    <x v="51"/>
    <m/>
    <m/>
    <m/>
    <m/>
    <m/>
    <s v="MWh"/>
    <m/>
    <n v="2016"/>
    <m/>
    <m/>
  </r>
  <r>
    <s v="Grid Electricity"/>
    <n v="2019"/>
    <x v="51"/>
    <m/>
    <m/>
    <m/>
    <m/>
    <m/>
    <s v="MWh"/>
    <m/>
    <n v="2017"/>
    <m/>
    <m/>
  </r>
  <r>
    <s v="Grid Electricity"/>
    <n v="2020"/>
    <x v="51"/>
    <m/>
    <m/>
    <m/>
    <m/>
    <m/>
    <s v="MWh"/>
    <m/>
    <n v="2018"/>
    <m/>
    <m/>
  </r>
  <r>
    <s v="Grid Electricity"/>
    <n v="2021"/>
    <x v="51"/>
    <m/>
    <m/>
    <m/>
    <m/>
    <m/>
    <s v="MWh"/>
    <m/>
    <n v="2019"/>
    <m/>
    <m/>
  </r>
  <r>
    <s v="Grid Electricity"/>
    <n v="2022"/>
    <x v="51"/>
    <m/>
    <m/>
    <m/>
    <m/>
    <m/>
    <s v="MWh"/>
    <m/>
    <n v="2020"/>
    <m/>
    <m/>
  </r>
  <r>
    <s v="Grid Electricity"/>
    <n v="2023"/>
    <x v="51"/>
    <m/>
    <m/>
    <m/>
    <m/>
    <m/>
    <s v="MWh"/>
    <m/>
    <m/>
    <m/>
    <m/>
  </r>
  <r>
    <s v="Grid Electricity"/>
    <n v="2024"/>
    <x v="51"/>
    <m/>
    <m/>
    <m/>
    <m/>
    <m/>
    <s v="MWh"/>
    <m/>
    <m/>
    <m/>
    <m/>
  </r>
  <r>
    <s v="Grid Electricity"/>
    <n v="2025"/>
    <x v="51"/>
    <m/>
    <m/>
    <m/>
    <m/>
    <m/>
    <s v="MWh"/>
    <m/>
    <m/>
    <m/>
    <m/>
  </r>
  <r>
    <s v="Grid Electricity"/>
    <n v="2026"/>
    <x v="51"/>
    <m/>
    <m/>
    <m/>
    <m/>
    <m/>
    <s v="MWh"/>
    <m/>
    <m/>
    <m/>
    <m/>
  </r>
  <r>
    <s v="Grid Electricity"/>
    <n v="2027"/>
    <x v="51"/>
    <m/>
    <m/>
    <m/>
    <m/>
    <m/>
    <s v="MWh"/>
    <m/>
    <m/>
    <m/>
    <m/>
  </r>
  <r>
    <s v="Grid Electricity"/>
    <n v="2028"/>
    <x v="51"/>
    <m/>
    <m/>
    <m/>
    <m/>
    <m/>
    <s v="MWh"/>
    <m/>
    <m/>
    <m/>
    <m/>
  </r>
  <r>
    <s v="Grid Electricity"/>
    <n v="2029"/>
    <x v="51"/>
    <m/>
    <m/>
    <m/>
    <m/>
    <m/>
    <s v="MWh"/>
    <m/>
    <m/>
    <m/>
    <m/>
  </r>
  <r>
    <s v="Grid Electricity"/>
    <n v="2030"/>
    <x v="51"/>
    <m/>
    <m/>
    <m/>
    <m/>
    <m/>
    <s v="MWh"/>
    <m/>
    <m/>
    <m/>
    <m/>
  </r>
  <r>
    <s v="Grid Electricity"/>
    <n v="2018"/>
    <x v="52"/>
    <m/>
    <m/>
    <m/>
    <m/>
    <m/>
    <s v="MWh"/>
    <m/>
    <n v="2016"/>
    <m/>
    <m/>
  </r>
  <r>
    <s v="Grid Electricity"/>
    <n v="2019"/>
    <x v="52"/>
    <m/>
    <m/>
    <m/>
    <m/>
    <m/>
    <s v="MWh"/>
    <m/>
    <n v="2017"/>
    <m/>
    <m/>
  </r>
  <r>
    <s v="Grid Electricity"/>
    <n v="2020"/>
    <x v="52"/>
    <m/>
    <m/>
    <m/>
    <m/>
    <m/>
    <s v="MWh"/>
    <m/>
    <n v="2018"/>
    <m/>
    <m/>
  </r>
  <r>
    <s v="Grid Electricity"/>
    <n v="2021"/>
    <x v="52"/>
    <m/>
    <m/>
    <m/>
    <m/>
    <m/>
    <s v="MWh"/>
    <m/>
    <n v="2019"/>
    <m/>
    <m/>
  </r>
  <r>
    <s v="Grid Electricity"/>
    <n v="2022"/>
    <x v="52"/>
    <m/>
    <m/>
    <m/>
    <m/>
    <m/>
    <s v="MWh"/>
    <m/>
    <n v="2020"/>
    <m/>
    <m/>
  </r>
  <r>
    <s v="Grid Electricity"/>
    <n v="2023"/>
    <x v="52"/>
    <m/>
    <m/>
    <m/>
    <m/>
    <m/>
    <s v="MWh"/>
    <m/>
    <m/>
    <m/>
    <m/>
  </r>
  <r>
    <s v="Grid Electricity"/>
    <n v="2024"/>
    <x v="52"/>
    <m/>
    <m/>
    <m/>
    <m/>
    <m/>
    <s v="MWh"/>
    <m/>
    <m/>
    <m/>
    <m/>
  </r>
  <r>
    <s v="Grid Electricity"/>
    <n v="2025"/>
    <x v="52"/>
    <m/>
    <m/>
    <m/>
    <m/>
    <m/>
    <s v="MWh"/>
    <m/>
    <m/>
    <m/>
    <m/>
  </r>
  <r>
    <s v="Grid Electricity"/>
    <n v="2026"/>
    <x v="52"/>
    <m/>
    <m/>
    <m/>
    <m/>
    <m/>
    <s v="MWh"/>
    <m/>
    <m/>
    <m/>
    <m/>
  </r>
  <r>
    <s v="Grid Electricity"/>
    <n v="2027"/>
    <x v="52"/>
    <m/>
    <m/>
    <m/>
    <m/>
    <m/>
    <s v="MWh"/>
    <m/>
    <m/>
    <m/>
    <m/>
  </r>
  <r>
    <s v="Grid Electricity"/>
    <n v="2028"/>
    <x v="52"/>
    <m/>
    <m/>
    <m/>
    <m/>
    <m/>
    <s v="MWh"/>
    <m/>
    <m/>
    <m/>
    <m/>
  </r>
  <r>
    <s v="Grid Electricity"/>
    <n v="2029"/>
    <x v="52"/>
    <m/>
    <m/>
    <m/>
    <m/>
    <m/>
    <s v="MWh"/>
    <m/>
    <m/>
    <m/>
    <m/>
  </r>
  <r>
    <s v="Grid Electricity"/>
    <n v="2030"/>
    <x v="52"/>
    <m/>
    <m/>
    <m/>
    <m/>
    <m/>
    <s v="MWh"/>
    <m/>
    <m/>
    <m/>
    <m/>
  </r>
  <r>
    <s v="Grid Electricity"/>
    <n v="2018"/>
    <x v="53"/>
    <n v="0.872"/>
    <m/>
    <m/>
    <m/>
    <m/>
    <s v="MWh"/>
    <s v="Carbon Footprint"/>
    <n v="2017"/>
    <s v="https://www.carbonfootprint.com/docs/2018_8_electricity_factors_august_2018_-_online_sources.pdf"/>
    <m/>
  </r>
  <r>
    <s v="Grid Electricity"/>
    <n v="2019"/>
    <x v="53"/>
    <n v="0.875"/>
    <m/>
    <m/>
    <m/>
    <m/>
    <s v="MWh"/>
    <s v="Carbon Footprint"/>
    <n v="2018"/>
    <s v="https://www.carbonfootprint.com/docs/2019_06_emissions_factors_sources_for_2019_electricity.pdf"/>
    <m/>
  </r>
  <r>
    <s v="Grid Electricity"/>
    <n v="2020"/>
    <x v="53"/>
    <n v="0.72328000000000003"/>
    <m/>
    <m/>
    <m/>
    <m/>
    <s v="MWh"/>
    <s v="Carbon Footprint"/>
    <n v="2019"/>
    <s v="https://www.carbonfootprint.com/docs/2020_09_emissions_factors_sources_for_2020_electricity_v14.pdf"/>
    <m/>
  </r>
  <r>
    <s v="Grid Electricity"/>
    <n v="2021"/>
    <x v="53"/>
    <n v="0.59869000000000006"/>
    <m/>
    <m/>
    <m/>
    <m/>
    <s v="MWh"/>
    <s v="Carbon Footprint"/>
    <n v="2020"/>
    <s v="https://www.carbonfootprint.com/docs/2019_06_emissions_factors_sources_for_2019_electricity.pdf"/>
    <m/>
  </r>
  <r>
    <s v="Grid Electricity"/>
    <n v="2022"/>
    <x v="53"/>
    <n v="0.61612999999999996"/>
    <m/>
    <m/>
    <m/>
    <m/>
    <s v="MWh"/>
    <s v="Carbon Footprint"/>
    <n v="2021"/>
    <s v="https://www.carbonfootprint.com/docs/2023_02_emissions_factors_sources_for_2022_electricity_v10.pdf"/>
    <m/>
  </r>
  <r>
    <s v="Grid Electricity"/>
    <n v="2023"/>
    <x v="53"/>
    <m/>
    <m/>
    <m/>
    <m/>
    <m/>
    <s v="MWh"/>
    <m/>
    <m/>
    <m/>
    <m/>
  </r>
  <r>
    <s v="Grid Electricity"/>
    <n v="2024"/>
    <x v="53"/>
    <m/>
    <m/>
    <m/>
    <m/>
    <m/>
    <s v="MWh"/>
    <m/>
    <m/>
    <m/>
    <m/>
  </r>
  <r>
    <s v="Grid Electricity"/>
    <n v="2025"/>
    <x v="53"/>
    <m/>
    <m/>
    <m/>
    <m/>
    <m/>
    <s v="MWh"/>
    <m/>
    <m/>
    <m/>
    <m/>
  </r>
  <r>
    <s v="Grid Electricity"/>
    <n v="2026"/>
    <x v="53"/>
    <m/>
    <m/>
    <m/>
    <m/>
    <m/>
    <s v="MWh"/>
    <m/>
    <m/>
    <m/>
    <m/>
  </r>
  <r>
    <s v="Grid Electricity"/>
    <n v="2027"/>
    <x v="53"/>
    <m/>
    <m/>
    <m/>
    <m/>
    <m/>
    <s v="MWh"/>
    <m/>
    <m/>
    <m/>
    <m/>
  </r>
  <r>
    <s v="Grid Electricity"/>
    <n v="2028"/>
    <x v="53"/>
    <m/>
    <m/>
    <m/>
    <m/>
    <m/>
    <s v="MWh"/>
    <m/>
    <m/>
    <m/>
    <m/>
  </r>
  <r>
    <s v="Grid Electricity"/>
    <n v="2029"/>
    <x v="53"/>
    <m/>
    <m/>
    <m/>
    <m/>
    <m/>
    <s v="MWh"/>
    <m/>
    <m/>
    <m/>
    <m/>
  </r>
  <r>
    <s v="Grid Electricity"/>
    <n v="2030"/>
    <x v="53"/>
    <m/>
    <m/>
    <m/>
    <m/>
    <m/>
    <s v="MWh"/>
    <m/>
    <m/>
    <m/>
    <m/>
  </r>
  <r>
    <s v="Grid Electricity"/>
    <n v="2018"/>
    <x v="54"/>
    <n v="0.185"/>
    <m/>
    <m/>
    <m/>
    <m/>
    <s v="MWh"/>
    <s v="Carbon Footprint"/>
    <n v="2017"/>
    <s v="https://www.carbonfootprint.com/docs/2018_8_electricity_factors_august_2018_-_online_sources.pdf"/>
    <m/>
  </r>
  <r>
    <s v="Grid Electricity"/>
    <n v="2019"/>
    <x v="54"/>
    <n v="0.14299999999999999"/>
    <m/>
    <m/>
    <m/>
    <m/>
    <s v="MWh"/>
    <s v="Carbon Footprint"/>
    <n v="2018"/>
    <s v="https://www.carbonfootprint.com/docs/2019_06_emissions_factors_sources_for_2019_electricity.pdf"/>
    <m/>
  </r>
  <r>
    <s v="Grid Electricity"/>
    <n v="2020"/>
    <x v="54"/>
    <n v="0.13622000000000001"/>
    <m/>
    <m/>
    <m/>
    <m/>
    <s v="MWh"/>
    <s v="Carbon Footprint"/>
    <n v="2019"/>
    <s v="https://www.carbonfootprint.com/docs/2020_09_emissions_factors_sources_for_2020_electricity_v14.pdf"/>
    <m/>
  </r>
  <r>
    <s v="Grid Electricity"/>
    <n v="2021"/>
    <x v="54"/>
    <n v="9.5320000000000002E-2"/>
    <m/>
    <m/>
    <m/>
    <m/>
    <s v="MWh"/>
    <s v="Carbon Footprint"/>
    <n v="2020"/>
    <s v="https://www.carbonfootprint.com/docs/2019_06_emissions_factors_sources_for_2019_electricity.pdf"/>
    <m/>
  </r>
  <r>
    <s v="Grid Electricity"/>
    <n v="2022"/>
    <x v="54"/>
    <n v="9.5839999999999995E-2"/>
    <m/>
    <m/>
    <m/>
    <m/>
    <s v="MWh"/>
    <s v="Carbon Footprint"/>
    <n v="2021"/>
    <s v="https://www.carbonfootprint.com/docs/2023_02_emissions_factors_sources_for_2022_electricity_v10.pdf"/>
    <m/>
  </r>
  <r>
    <s v="Grid Electricity"/>
    <n v="2023"/>
    <x v="54"/>
    <m/>
    <m/>
    <m/>
    <m/>
    <m/>
    <s v="MWh"/>
    <m/>
    <m/>
    <m/>
    <m/>
  </r>
  <r>
    <s v="Grid Electricity"/>
    <n v="2024"/>
    <x v="54"/>
    <m/>
    <m/>
    <m/>
    <m/>
    <m/>
    <s v="MWh"/>
    <m/>
    <m/>
    <m/>
    <m/>
  </r>
  <r>
    <s v="Grid Electricity"/>
    <n v="2025"/>
    <x v="54"/>
    <m/>
    <m/>
    <m/>
    <m/>
    <m/>
    <s v="MWh"/>
    <m/>
    <m/>
    <m/>
    <m/>
  </r>
  <r>
    <s v="Grid Electricity"/>
    <n v="2026"/>
    <x v="54"/>
    <m/>
    <m/>
    <m/>
    <m/>
    <m/>
    <s v="MWh"/>
    <m/>
    <m/>
    <m/>
    <m/>
  </r>
  <r>
    <s v="Grid Electricity"/>
    <n v="2027"/>
    <x v="54"/>
    <m/>
    <m/>
    <m/>
    <m/>
    <m/>
    <s v="MWh"/>
    <m/>
    <m/>
    <m/>
    <m/>
  </r>
  <r>
    <s v="Grid Electricity"/>
    <n v="2028"/>
    <x v="54"/>
    <m/>
    <m/>
    <m/>
    <m/>
    <m/>
    <s v="MWh"/>
    <m/>
    <m/>
    <m/>
    <m/>
  </r>
  <r>
    <s v="Grid Electricity"/>
    <n v="2029"/>
    <x v="54"/>
    <m/>
    <m/>
    <m/>
    <m/>
    <m/>
    <s v="MWh"/>
    <m/>
    <m/>
    <m/>
    <m/>
  </r>
  <r>
    <s v="Grid Electricity"/>
    <n v="2030"/>
    <x v="54"/>
    <m/>
    <m/>
    <m/>
    <m/>
    <m/>
    <s v="MWh"/>
    <m/>
    <m/>
    <m/>
    <m/>
  </r>
  <r>
    <s v="Grid Electricity"/>
    <n v="2018"/>
    <x v="55"/>
    <n v="5.2999999999999999E-2"/>
    <m/>
    <m/>
    <m/>
    <m/>
    <s v="MWh"/>
    <s v="Carbon Footprint"/>
    <n v="2017"/>
    <s v="https://www.carbonfootprint.com/docs/2018_8_electricity_factors_august_2018_-_online_sources.pdf"/>
    <m/>
  </r>
  <r>
    <s v="Grid Electricity"/>
    <n v="2019"/>
    <x v="55"/>
    <n v="4.7E-2"/>
    <m/>
    <m/>
    <m/>
    <m/>
    <s v="MWh"/>
    <s v="Carbon Footprint"/>
    <n v="2018"/>
    <s v="https://www.carbonfootprint.com/docs/2019_06_emissions_factors_sources_for_2019_electricity.pdf"/>
    <m/>
  </r>
  <r>
    <s v="Grid Electricity"/>
    <n v="2020"/>
    <x v="55"/>
    <n v="3.8949999999999999E-2"/>
    <m/>
    <m/>
    <m/>
    <m/>
    <s v="MWh"/>
    <s v="Carbon Footprint"/>
    <n v="2019"/>
    <s v="https://www.carbonfootprint.com/docs/2020_09_emissions_factors_sources_for_2020_electricity_v14.pdf"/>
    <m/>
  </r>
  <r>
    <s v="Grid Electricity"/>
    <n v="2021"/>
    <x v="55"/>
    <n v="5.1279999999999999E-2"/>
    <m/>
    <m/>
    <m/>
    <m/>
    <s v="MWh"/>
    <s v="Carbon Footprint"/>
    <n v="2020"/>
    <s v="https://www.carbonfootprint.com/docs/2019_06_emissions_factors_sources_for_2019_electricity.pdf"/>
    <m/>
  </r>
  <r>
    <s v="Grid Electricity"/>
    <n v="2022"/>
    <x v="55"/>
    <n v="4.0980000000000003E-2"/>
    <m/>
    <m/>
    <m/>
    <m/>
    <s v="MWh"/>
    <s v="Carbon Footprint"/>
    <n v="2021"/>
    <s v="https://www.carbonfootprint.com/docs/2023_02_emissions_factors_sources_for_2022_electricity_v10.pdf"/>
    <m/>
  </r>
  <r>
    <s v="Grid Electricity"/>
    <n v="2023"/>
    <x v="55"/>
    <m/>
    <m/>
    <m/>
    <m/>
    <m/>
    <s v="MWh"/>
    <m/>
    <m/>
    <m/>
    <m/>
  </r>
  <r>
    <s v="Grid Electricity"/>
    <n v="2024"/>
    <x v="55"/>
    <m/>
    <m/>
    <m/>
    <m/>
    <m/>
    <s v="MWh"/>
    <m/>
    <m/>
    <m/>
    <m/>
  </r>
  <r>
    <s v="Grid Electricity"/>
    <n v="2025"/>
    <x v="55"/>
    <m/>
    <m/>
    <m/>
    <m/>
    <m/>
    <s v="MWh"/>
    <m/>
    <m/>
    <m/>
    <m/>
  </r>
  <r>
    <s v="Grid Electricity"/>
    <n v="2026"/>
    <x v="55"/>
    <m/>
    <m/>
    <m/>
    <m/>
    <m/>
    <s v="MWh"/>
    <m/>
    <m/>
    <m/>
    <m/>
  </r>
  <r>
    <s v="Grid Electricity"/>
    <n v="2027"/>
    <x v="55"/>
    <m/>
    <m/>
    <m/>
    <m/>
    <m/>
    <s v="MWh"/>
    <m/>
    <m/>
    <m/>
    <m/>
  </r>
  <r>
    <s v="Grid Electricity"/>
    <n v="2028"/>
    <x v="55"/>
    <m/>
    <m/>
    <m/>
    <m/>
    <m/>
    <s v="MWh"/>
    <m/>
    <m/>
    <m/>
    <m/>
  </r>
  <r>
    <s v="Grid Electricity"/>
    <n v="2029"/>
    <x v="55"/>
    <m/>
    <m/>
    <m/>
    <m/>
    <m/>
    <s v="MWh"/>
    <m/>
    <m/>
    <m/>
    <m/>
  </r>
  <r>
    <s v="Grid Electricity"/>
    <n v="2030"/>
    <x v="55"/>
    <m/>
    <m/>
    <m/>
    <m/>
    <m/>
    <s v="MWh"/>
    <m/>
    <m/>
    <m/>
    <m/>
  </r>
  <r>
    <s v="Grid Electricity"/>
    <n v="2018"/>
    <x v="56"/>
    <n v="0.48799999999999999"/>
    <m/>
    <m/>
    <m/>
    <m/>
    <s v="MWh"/>
    <s v="Carbon Footprint"/>
    <n v="2017"/>
    <s v="https://www.carbonfootprint.com/docs/2018_8_electricity_factors_august_2018_-_online_sources.pdf"/>
    <m/>
  </r>
  <r>
    <s v="Grid Electricity"/>
    <n v="2019"/>
    <x v="56"/>
    <n v="0.46899999999999997"/>
    <m/>
    <m/>
    <m/>
    <m/>
    <s v="MWh"/>
    <s v="Carbon Footprint"/>
    <n v="2018"/>
    <s v="https://www.carbonfootprint.com/docs/2019_06_emissions_factors_sources_for_2019_electricity.pdf"/>
    <m/>
  </r>
  <r>
    <s v="Grid Electricity"/>
    <n v="2020"/>
    <x v="56"/>
    <n v="0.37862000000000001"/>
    <m/>
    <m/>
    <m/>
    <m/>
    <s v="MWh"/>
    <s v="Carbon Footprint"/>
    <n v="2019"/>
    <s v="https://www.carbonfootprint.com/docs/2020_09_emissions_factors_sources_for_2020_electricity_v14.pdf"/>
    <m/>
  </r>
  <r>
    <s v="Grid Electricity"/>
    <n v="2021"/>
    <x v="56"/>
    <n v="0.33866000000000002"/>
    <m/>
    <m/>
    <m/>
    <m/>
    <s v="MWh"/>
    <s v="Carbon Footprint"/>
    <n v="2020"/>
    <s v="https://www.carbonfootprint.com/docs/2019_06_emissions_factors_sources_for_2019_electricity.pdf"/>
    <m/>
  </r>
  <r>
    <s v="Grid Electricity"/>
    <n v="2022"/>
    <x v="56"/>
    <n v="0.37763999999999998"/>
    <m/>
    <m/>
    <m/>
    <m/>
    <s v="MWh"/>
    <s v="Carbon Footprint"/>
    <n v="2021"/>
    <s v="https://www.carbonfootprint.com/docs/2023_02_emissions_factors_sources_for_2022_electricity_v10.pdf"/>
    <m/>
  </r>
  <r>
    <s v="Grid Electricity"/>
    <n v="2023"/>
    <x v="56"/>
    <m/>
    <m/>
    <m/>
    <m/>
    <m/>
    <s v="MWh"/>
    <m/>
    <m/>
    <m/>
    <m/>
  </r>
  <r>
    <s v="Grid Electricity"/>
    <n v="2024"/>
    <x v="56"/>
    <m/>
    <m/>
    <m/>
    <m/>
    <m/>
    <s v="MWh"/>
    <m/>
    <m/>
    <m/>
    <m/>
  </r>
  <r>
    <s v="Grid Electricity"/>
    <n v="2025"/>
    <x v="56"/>
    <m/>
    <m/>
    <m/>
    <m/>
    <m/>
    <s v="MWh"/>
    <m/>
    <m/>
    <m/>
    <m/>
  </r>
  <r>
    <s v="Grid Electricity"/>
    <n v="2026"/>
    <x v="56"/>
    <m/>
    <m/>
    <m/>
    <m/>
    <m/>
    <s v="MWh"/>
    <m/>
    <m/>
    <m/>
    <m/>
  </r>
  <r>
    <s v="Grid Electricity"/>
    <n v="2027"/>
    <x v="56"/>
    <m/>
    <m/>
    <m/>
    <m/>
    <m/>
    <s v="MWh"/>
    <m/>
    <m/>
    <m/>
    <m/>
  </r>
  <r>
    <s v="Grid Electricity"/>
    <n v="2028"/>
    <x v="56"/>
    <m/>
    <m/>
    <m/>
    <m/>
    <m/>
    <s v="MWh"/>
    <m/>
    <m/>
    <m/>
    <m/>
  </r>
  <r>
    <s v="Grid Electricity"/>
    <n v="2029"/>
    <x v="56"/>
    <m/>
    <m/>
    <m/>
    <m/>
    <m/>
    <s v="MWh"/>
    <m/>
    <m/>
    <m/>
    <m/>
  </r>
  <r>
    <s v="Grid Electricity"/>
    <n v="2030"/>
    <x v="56"/>
    <m/>
    <m/>
    <m/>
    <m/>
    <m/>
    <s v="MWh"/>
    <m/>
    <m/>
    <m/>
    <m/>
  </r>
  <r>
    <s v="Grid Electricity"/>
    <n v="2018"/>
    <x v="57"/>
    <n v="0.62"/>
    <m/>
    <m/>
    <m/>
    <m/>
    <s v="MWh"/>
    <s v="Carbon Footprint"/>
    <n v="2016"/>
    <s v="https://www.carbonfootprint.com/docs/2018_8_electricity_factors_august_2018_-_online_sources.pdf"/>
    <m/>
  </r>
  <r>
    <s v="Grid Electricity"/>
    <n v="2019"/>
    <x v="57"/>
    <n v="0.56699999999999995"/>
    <m/>
    <m/>
    <m/>
    <m/>
    <s v="MWh"/>
    <s v="Carbon Footprint"/>
    <n v="2017"/>
    <s v="https://www.carbonfootprint.com/docs/2019_06_emissions_factors_sources_for_2019_electricity.pdf"/>
    <m/>
  </r>
  <r>
    <s v="Grid Electricity"/>
    <n v="2020"/>
    <x v="57"/>
    <n v="0.54901"/>
    <m/>
    <m/>
    <m/>
    <m/>
    <s v="MWh"/>
    <s v="Carbon Footprint"/>
    <n v="2018"/>
    <s v="https://www.carbonfootprint.com/docs/2020_09_emissions_factors_sources_for_2020_electricity_v14.pdf"/>
    <m/>
  </r>
  <r>
    <s v="Grid Electricity"/>
    <n v="2021"/>
    <x v="57"/>
    <n v="0.41000999999999999"/>
    <m/>
    <m/>
    <m/>
    <m/>
    <s v="MWh"/>
    <s v="Carbon Footprint"/>
    <n v="2019"/>
    <s v="https://www.carbonfootprint.com/docs/2019_06_emissions_factors_sources_for_2019_electricity.pdf"/>
    <m/>
  </r>
  <r>
    <s v="Grid Electricity"/>
    <n v="2022"/>
    <x v="57"/>
    <n v="0.33663999999999999"/>
    <m/>
    <m/>
    <m/>
    <m/>
    <s v="MWh"/>
    <s v="Carbon Footprint"/>
    <n v="2020"/>
    <s v="https://www.carbonfootprint.com/docs/2023_02_emissions_factors_sources_for_2022_electricity_v10.pdf"/>
    <m/>
  </r>
  <r>
    <s v="Grid Electricity"/>
    <n v="2023"/>
    <x v="57"/>
    <m/>
    <m/>
    <m/>
    <m/>
    <m/>
    <s v="MWh"/>
    <m/>
    <m/>
    <m/>
    <m/>
  </r>
  <r>
    <s v="Grid Electricity"/>
    <n v="2024"/>
    <x v="57"/>
    <m/>
    <m/>
    <m/>
    <m/>
    <m/>
    <s v="MWh"/>
    <m/>
    <m/>
    <m/>
    <m/>
  </r>
  <r>
    <s v="Grid Electricity"/>
    <n v="2025"/>
    <x v="57"/>
    <m/>
    <m/>
    <m/>
    <m/>
    <m/>
    <s v="MWh"/>
    <m/>
    <m/>
    <m/>
    <m/>
  </r>
  <r>
    <s v="Grid Electricity"/>
    <n v="2026"/>
    <x v="57"/>
    <m/>
    <m/>
    <m/>
    <m/>
    <m/>
    <s v="MWh"/>
    <m/>
    <m/>
    <m/>
    <m/>
  </r>
  <r>
    <s v="Grid Electricity"/>
    <n v="2027"/>
    <x v="57"/>
    <m/>
    <m/>
    <m/>
    <m/>
    <m/>
    <s v="MWh"/>
    <m/>
    <m/>
    <m/>
    <m/>
  </r>
  <r>
    <s v="Grid Electricity"/>
    <n v="2028"/>
    <x v="57"/>
    <m/>
    <m/>
    <m/>
    <m/>
    <m/>
    <s v="MWh"/>
    <m/>
    <m/>
    <m/>
    <m/>
  </r>
  <r>
    <s v="Grid Electricity"/>
    <n v="2029"/>
    <x v="57"/>
    <m/>
    <m/>
    <m/>
    <m/>
    <m/>
    <s v="MWh"/>
    <m/>
    <m/>
    <m/>
    <m/>
  </r>
  <r>
    <s v="Grid Electricity"/>
    <n v="2030"/>
    <x v="57"/>
    <m/>
    <m/>
    <m/>
    <m/>
    <m/>
    <s v="MWh"/>
    <m/>
    <m/>
    <m/>
    <m/>
  </r>
  <r>
    <s v="Grid Electricity"/>
    <n v="2018"/>
    <x v="58"/>
    <m/>
    <m/>
    <m/>
    <m/>
    <m/>
    <s v="MWh"/>
    <m/>
    <n v="2016"/>
    <m/>
    <m/>
  </r>
  <r>
    <s v="Grid Electricity"/>
    <n v="2019"/>
    <x v="58"/>
    <m/>
    <m/>
    <m/>
    <m/>
    <m/>
    <s v="MWh"/>
    <m/>
    <n v="2017"/>
    <m/>
    <m/>
  </r>
  <r>
    <s v="Grid Electricity"/>
    <n v="2020"/>
    <x v="58"/>
    <m/>
    <m/>
    <m/>
    <m/>
    <m/>
    <s v="MWh"/>
    <m/>
    <n v="2018"/>
    <m/>
    <m/>
  </r>
  <r>
    <s v="Grid Electricity"/>
    <n v="2021"/>
    <x v="58"/>
    <m/>
    <m/>
    <m/>
    <m/>
    <m/>
    <s v="MWh"/>
    <m/>
    <n v="2019"/>
    <m/>
    <m/>
  </r>
  <r>
    <s v="Grid Electricity"/>
    <n v="2022"/>
    <x v="58"/>
    <m/>
    <m/>
    <m/>
    <m/>
    <m/>
    <s v="MWh"/>
    <m/>
    <n v="2020"/>
    <m/>
    <m/>
  </r>
  <r>
    <s v="Grid Electricity"/>
    <n v="2023"/>
    <x v="58"/>
    <m/>
    <m/>
    <m/>
    <m/>
    <m/>
    <s v="MWh"/>
    <m/>
    <m/>
    <m/>
    <m/>
  </r>
  <r>
    <s v="Grid Electricity"/>
    <n v="2024"/>
    <x v="58"/>
    <m/>
    <m/>
    <m/>
    <m/>
    <m/>
    <s v="MWh"/>
    <m/>
    <m/>
    <m/>
    <m/>
  </r>
  <r>
    <s v="Grid Electricity"/>
    <n v="2025"/>
    <x v="58"/>
    <m/>
    <m/>
    <m/>
    <m/>
    <m/>
    <s v="MWh"/>
    <m/>
    <m/>
    <m/>
    <m/>
  </r>
  <r>
    <s v="Grid Electricity"/>
    <n v="2026"/>
    <x v="58"/>
    <m/>
    <m/>
    <m/>
    <m/>
    <m/>
    <s v="MWh"/>
    <m/>
    <m/>
    <m/>
    <m/>
  </r>
  <r>
    <s v="Grid Electricity"/>
    <n v="2027"/>
    <x v="58"/>
    <m/>
    <m/>
    <m/>
    <m/>
    <m/>
    <s v="MWh"/>
    <m/>
    <m/>
    <m/>
    <m/>
  </r>
  <r>
    <s v="Grid Electricity"/>
    <n v="2028"/>
    <x v="58"/>
    <m/>
    <m/>
    <m/>
    <m/>
    <m/>
    <s v="MWh"/>
    <m/>
    <m/>
    <m/>
    <m/>
  </r>
  <r>
    <s v="Grid Electricity"/>
    <n v="2029"/>
    <x v="58"/>
    <m/>
    <m/>
    <m/>
    <m/>
    <m/>
    <s v="MWh"/>
    <m/>
    <m/>
    <m/>
    <m/>
  </r>
  <r>
    <s v="Grid Electricity"/>
    <n v="2030"/>
    <x v="58"/>
    <m/>
    <m/>
    <m/>
    <m/>
    <m/>
    <s v="MWh"/>
    <m/>
    <m/>
    <m/>
    <m/>
  </r>
  <r>
    <s v="Grid Electricity"/>
    <n v="2018"/>
    <x v="59"/>
    <n v="0.79"/>
    <m/>
    <m/>
    <m/>
    <m/>
    <s v="MWh"/>
    <s v="Carbon Footprint"/>
    <n v="2016"/>
    <s v="https://www.carbonfootprint.com/docs/2018_8_electricity_factors_august_2018_-_online_sources.pdf"/>
    <m/>
  </r>
  <r>
    <s v="Grid Electricity"/>
    <n v="2019"/>
    <x v="59"/>
    <n v="0.8"/>
    <m/>
    <m/>
    <m/>
    <m/>
    <s v="MWh"/>
    <s v="Carbon Footprint"/>
    <n v="2017"/>
    <s v="https://www.carbonfootprint.com/docs/2019_06_emissions_factors_sources_for_2019_electricity.pdf"/>
    <m/>
  </r>
  <r>
    <s v="Grid Electricity"/>
    <n v="2020"/>
    <x v="59"/>
    <n v="0.81"/>
    <m/>
    <m/>
    <m/>
    <m/>
    <s v="MWh"/>
    <s v="Carbon Footprint"/>
    <n v="2018"/>
    <s v="https://www.carbonfootprint.com/docs/2020_09_emissions_factors_sources_for_2020_electricity_v14.pdf"/>
    <m/>
  </r>
  <r>
    <s v="Grid Electricity"/>
    <n v="2021"/>
    <x v="59"/>
    <n v="0.71"/>
    <m/>
    <m/>
    <m/>
    <m/>
    <s v="MWh"/>
    <s v="Carbon Footprint"/>
    <n v="2019"/>
    <s v="https://www.carbonfootprint.com/docs/2019_06_emissions_factors_sources_for_2019_electricity.pdf"/>
    <m/>
  </r>
  <r>
    <s v="Grid Electricity"/>
    <n v="2022"/>
    <x v="59"/>
    <n v="0.71"/>
    <m/>
    <m/>
    <m/>
    <m/>
    <s v="MWh"/>
    <s v="Carbon Footprint"/>
    <n v="2020"/>
    <s v="https://www.carbonfootprint.com/docs/2023_02_emissions_factors_sources_for_2022_electricity_v10.pdf"/>
    <m/>
  </r>
  <r>
    <s v="Grid Electricity"/>
    <n v="2023"/>
    <x v="59"/>
    <m/>
    <m/>
    <m/>
    <m/>
    <m/>
    <s v="MWh"/>
    <m/>
    <m/>
    <m/>
    <m/>
  </r>
  <r>
    <s v="Grid Electricity"/>
    <n v="2024"/>
    <x v="59"/>
    <m/>
    <m/>
    <m/>
    <m/>
    <m/>
    <s v="MWh"/>
    <m/>
    <m/>
    <m/>
    <m/>
  </r>
  <r>
    <s v="Grid Electricity"/>
    <n v="2025"/>
    <x v="59"/>
    <m/>
    <m/>
    <m/>
    <m/>
    <m/>
    <s v="MWh"/>
    <m/>
    <m/>
    <m/>
    <m/>
  </r>
  <r>
    <s v="Grid Electricity"/>
    <n v="2026"/>
    <x v="59"/>
    <m/>
    <m/>
    <m/>
    <m/>
    <m/>
    <s v="MWh"/>
    <m/>
    <m/>
    <m/>
    <m/>
  </r>
  <r>
    <s v="Grid Electricity"/>
    <n v="2027"/>
    <x v="59"/>
    <m/>
    <m/>
    <m/>
    <m/>
    <m/>
    <s v="MWh"/>
    <m/>
    <m/>
    <m/>
    <m/>
  </r>
  <r>
    <s v="Grid Electricity"/>
    <n v="2028"/>
    <x v="59"/>
    <m/>
    <m/>
    <m/>
    <m/>
    <m/>
    <s v="MWh"/>
    <m/>
    <m/>
    <m/>
    <m/>
  </r>
  <r>
    <s v="Grid Electricity"/>
    <n v="2029"/>
    <x v="59"/>
    <m/>
    <m/>
    <m/>
    <m/>
    <m/>
    <s v="MWh"/>
    <m/>
    <m/>
    <m/>
    <m/>
  </r>
  <r>
    <s v="Grid Electricity"/>
    <n v="2030"/>
    <x v="59"/>
    <m/>
    <m/>
    <m/>
    <m/>
    <m/>
    <s v="MWh"/>
    <m/>
    <m/>
    <m/>
    <m/>
  </r>
  <r>
    <s v="Grid Electricity"/>
    <n v="2018"/>
    <x v="60"/>
    <n v="0.30399999999999999"/>
    <m/>
    <m/>
    <m/>
    <m/>
    <s v="MWh"/>
    <s v="Carbon Footprint"/>
    <n v="2016"/>
    <s v="https://www.carbonfootprint.com/docs/2018_8_electricity_factors_august_2018_-_online_sources.pdf"/>
    <m/>
  </r>
  <r>
    <s v="Grid Electricity"/>
    <n v="2019"/>
    <x v="60"/>
    <n v="0.314"/>
    <m/>
    <m/>
    <m/>
    <m/>
    <s v="MWh"/>
    <s v="Carbon Footprint"/>
    <n v="2017"/>
    <s v="https://www.carbonfootprint.com/docs/2019_06_emissions_factors_sources_for_2019_electricity.pdf"/>
    <m/>
  </r>
  <r>
    <s v="Grid Electricity"/>
    <n v="2020"/>
    <x v="60"/>
    <n v="0.25297999999999998"/>
    <m/>
    <m/>
    <m/>
    <m/>
    <s v="MWh"/>
    <s v="Carbon Footprint"/>
    <n v="2018"/>
    <s v="https://www.carbonfootprint.com/docs/2020_09_emissions_factors_sources_for_2020_electricity_v14.pdf"/>
    <m/>
  </r>
  <r>
    <s v="Grid Electricity"/>
    <n v="2021"/>
    <x v="60"/>
    <n v="0.24374999999999999"/>
    <m/>
    <m/>
    <m/>
    <m/>
    <s v="MWh"/>
    <s v="Carbon Footprint"/>
    <n v="2019"/>
    <s v="https://www.carbonfootprint.com/docs/2019_06_emissions_factors_sources_for_2019_electricity.pdf"/>
    <m/>
  </r>
  <r>
    <s v="Grid Electricity"/>
    <n v="2022"/>
    <x v="60"/>
    <n v="0.24374999999999999"/>
    <m/>
    <m/>
    <m/>
    <m/>
    <s v="MWh"/>
    <s v="Carbon Footprint"/>
    <n v="2020"/>
    <s v="https://www.carbonfootprint.com/docs/2023_02_emissions_factors_sources_for_2022_electricity_v10.pdf"/>
    <m/>
  </r>
  <r>
    <s v="Grid Electricity"/>
    <n v="2023"/>
    <x v="60"/>
    <m/>
    <m/>
    <m/>
    <m/>
    <m/>
    <s v="MWh"/>
    <m/>
    <m/>
    <m/>
    <m/>
  </r>
  <r>
    <s v="Grid Electricity"/>
    <n v="2024"/>
    <x v="60"/>
    <m/>
    <m/>
    <m/>
    <m/>
    <m/>
    <s v="MWh"/>
    <m/>
    <m/>
    <m/>
    <m/>
  </r>
  <r>
    <s v="Grid Electricity"/>
    <n v="2025"/>
    <x v="60"/>
    <m/>
    <m/>
    <m/>
    <m/>
    <m/>
    <s v="MWh"/>
    <m/>
    <m/>
    <m/>
    <m/>
  </r>
  <r>
    <s v="Grid Electricity"/>
    <n v="2026"/>
    <x v="60"/>
    <m/>
    <m/>
    <m/>
    <m/>
    <m/>
    <s v="MWh"/>
    <m/>
    <m/>
    <m/>
    <m/>
  </r>
  <r>
    <s v="Grid Electricity"/>
    <n v="2027"/>
    <x v="60"/>
    <m/>
    <m/>
    <m/>
    <m/>
    <m/>
    <s v="MWh"/>
    <m/>
    <m/>
    <m/>
    <m/>
  </r>
  <r>
    <s v="Grid Electricity"/>
    <n v="2028"/>
    <x v="60"/>
    <m/>
    <m/>
    <m/>
    <m/>
    <m/>
    <s v="MWh"/>
    <m/>
    <m/>
    <m/>
    <m/>
  </r>
  <r>
    <s v="Grid Electricity"/>
    <n v="2029"/>
    <x v="60"/>
    <m/>
    <m/>
    <m/>
    <m/>
    <m/>
    <s v="MWh"/>
    <m/>
    <m/>
    <m/>
    <m/>
  </r>
  <r>
    <s v="Grid Electricity"/>
    <n v="2030"/>
    <x v="60"/>
    <m/>
    <m/>
    <m/>
    <m/>
    <m/>
    <s v="MWh"/>
    <m/>
    <m/>
    <m/>
    <m/>
  </r>
  <r>
    <s v="Grid Electricity"/>
    <n v="2018"/>
    <x v="61"/>
    <n v="0.81299999999999994"/>
    <m/>
    <m/>
    <m/>
    <m/>
    <s v="MWh"/>
    <s v="Carbon Footprint"/>
    <n v="2016"/>
    <s v="https://www.carbonfootprint.com/docs/2018_8_electricity_factors_august_2018_-_online_sources.pdf"/>
    <m/>
  </r>
  <r>
    <s v="Grid Electricity"/>
    <n v="2019"/>
    <x v="61"/>
    <n v="0.7429"/>
    <m/>
    <m/>
    <m/>
    <m/>
    <s v="MWh"/>
    <s v="Carbon Footprint"/>
    <n v="2017"/>
    <s v="https://www.carbonfootprint.com/docs/2019_06_emissions_factors_sources_for_2019_electricity.pdf"/>
    <m/>
  </r>
  <r>
    <s v="Grid Electricity"/>
    <n v="2020"/>
    <x v="61"/>
    <n v="0.70799999999999996"/>
    <m/>
    <m/>
    <m/>
    <m/>
    <s v="MWh"/>
    <s v="Carbon Footprint"/>
    <n v="2018"/>
    <s v="https://www.carbonfootprint.com/docs/2020_09_emissions_factors_sources_for_2020_electricity_v14.pdf"/>
    <m/>
  </r>
  <r>
    <s v="Grid Electricity"/>
    <n v="2021"/>
    <x v="61"/>
    <n v="0.70820000000000005"/>
    <m/>
    <m/>
    <m/>
    <m/>
    <s v="MWh"/>
    <s v="Carbon Footprint"/>
    <n v="2019"/>
    <s v="https://www.carbonfootprint.com/docs/2019_06_emissions_factors_sources_for_2019_electricity.pdf"/>
    <m/>
  </r>
  <r>
    <s v="Grid Electricity"/>
    <n v="2022"/>
    <x v="61"/>
    <n v="0.71319999999999995"/>
    <m/>
    <m/>
    <m/>
    <m/>
    <s v="MWh"/>
    <s v="Carbon Footprint"/>
    <n v="2020"/>
    <s v="https://www.carbonfootprint.com/docs/2023_02_emissions_factors_sources_for_2022_electricity_v10.pdf"/>
    <m/>
  </r>
  <r>
    <s v="Grid Electricity"/>
    <n v="2023"/>
    <x v="61"/>
    <m/>
    <m/>
    <m/>
    <m/>
    <m/>
    <s v="MWh"/>
    <m/>
    <m/>
    <m/>
    <m/>
  </r>
  <r>
    <s v="Grid Electricity"/>
    <n v="2024"/>
    <x v="61"/>
    <m/>
    <m/>
    <m/>
    <m/>
    <m/>
    <s v="MWh"/>
    <m/>
    <m/>
    <m/>
    <m/>
  </r>
  <r>
    <s v="Grid Electricity"/>
    <n v="2025"/>
    <x v="61"/>
    <m/>
    <m/>
    <m/>
    <m/>
    <m/>
    <s v="MWh"/>
    <m/>
    <m/>
    <m/>
    <m/>
  </r>
  <r>
    <s v="Grid Electricity"/>
    <n v="2026"/>
    <x v="61"/>
    <m/>
    <m/>
    <m/>
    <m/>
    <m/>
    <s v="MWh"/>
    <m/>
    <m/>
    <m/>
    <m/>
  </r>
  <r>
    <s v="Grid Electricity"/>
    <n v="2027"/>
    <x v="61"/>
    <m/>
    <m/>
    <m/>
    <m/>
    <m/>
    <s v="MWh"/>
    <m/>
    <m/>
    <m/>
    <m/>
  </r>
  <r>
    <s v="Grid Electricity"/>
    <n v="2028"/>
    <x v="61"/>
    <m/>
    <m/>
    <m/>
    <m/>
    <m/>
    <s v="MWh"/>
    <m/>
    <m/>
    <m/>
    <m/>
  </r>
  <r>
    <s v="Grid Electricity"/>
    <n v="2029"/>
    <x v="61"/>
    <m/>
    <m/>
    <m/>
    <m/>
    <m/>
    <s v="MWh"/>
    <m/>
    <m/>
    <m/>
    <m/>
  </r>
  <r>
    <s v="Grid Electricity"/>
    <n v="2030"/>
    <x v="61"/>
    <m/>
    <m/>
    <m/>
    <m/>
    <m/>
    <s v="MWh"/>
    <m/>
    <m/>
    <m/>
    <m/>
  </r>
  <r>
    <s v="Grid Electricity"/>
    <n v="2018"/>
    <x v="62"/>
    <n v="0.73599999999999999"/>
    <m/>
    <m/>
    <m/>
    <m/>
    <s v="MWh"/>
    <s v="Carbon Footprint"/>
    <n v="2016"/>
    <s v="https://www.carbonfootprint.com/docs/2018_8_electricity_factors_august_2018_-_online_sources.pdf"/>
    <m/>
  </r>
  <r>
    <s v="Grid Electricity"/>
    <n v="2019"/>
    <x v="62"/>
    <n v="0.75509999999999999"/>
    <m/>
    <m/>
    <m/>
    <m/>
    <s v="MWh"/>
    <s v="Carbon Footprint"/>
    <n v="2017"/>
    <s v="https://www.carbonfootprint.com/docs/2019_06_emissions_factors_sources_for_2019_electricity.pdf"/>
    <m/>
  </r>
  <r>
    <s v="Grid Electricity"/>
    <n v="2020"/>
    <x v="62"/>
    <n v="0.76100000000000001"/>
    <m/>
    <m/>
    <m/>
    <m/>
    <s v="MWh"/>
    <s v="Carbon Footprint"/>
    <n v="2018"/>
    <s v="https://www.carbonfootprint.com/docs/2020_09_emissions_factors_sources_for_2020_electricity_v14.pdf"/>
    <m/>
  </r>
  <r>
    <s v="Grid Electricity"/>
    <n v="2021"/>
    <x v="62"/>
    <n v="0.7177"/>
    <m/>
    <m/>
    <m/>
    <m/>
    <s v="MWh"/>
    <s v="Carbon Footprint"/>
    <n v="2019"/>
    <s v="https://www.carbonfootprint.com/docs/2019_06_emissions_factors_sources_for_2019_electricity.pdf"/>
    <m/>
  </r>
  <r>
    <s v="Grid Electricity"/>
    <n v="2022"/>
    <x v="62"/>
    <n v="0.78480000000000005"/>
    <m/>
    <m/>
    <m/>
    <m/>
    <s v="MWh"/>
    <s v="Carbon Footprint"/>
    <n v="2020"/>
    <s v="https://www.carbonfootprint.com/docs/2023_02_emissions_factors_sources_for_2022_electricity_v10.pdf"/>
    <m/>
  </r>
  <r>
    <s v="Grid Electricity"/>
    <n v="2023"/>
    <x v="62"/>
    <m/>
    <m/>
    <m/>
    <m/>
    <m/>
    <s v="MWh"/>
    <m/>
    <m/>
    <m/>
    <m/>
  </r>
  <r>
    <s v="Grid Electricity"/>
    <n v="2024"/>
    <x v="62"/>
    <m/>
    <m/>
    <m/>
    <m/>
    <m/>
    <s v="MWh"/>
    <m/>
    <m/>
    <m/>
    <m/>
  </r>
  <r>
    <s v="Grid Electricity"/>
    <n v="2025"/>
    <x v="62"/>
    <m/>
    <m/>
    <m/>
    <m/>
    <m/>
    <s v="MWh"/>
    <m/>
    <m/>
    <m/>
    <m/>
  </r>
  <r>
    <s v="Grid Electricity"/>
    <n v="2026"/>
    <x v="62"/>
    <m/>
    <m/>
    <m/>
    <m/>
    <m/>
    <s v="MWh"/>
    <m/>
    <m/>
    <m/>
    <m/>
  </r>
  <r>
    <s v="Grid Electricity"/>
    <n v="2027"/>
    <x v="62"/>
    <m/>
    <m/>
    <m/>
    <m/>
    <m/>
    <s v="MWh"/>
    <m/>
    <m/>
    <m/>
    <m/>
  </r>
  <r>
    <s v="Grid Electricity"/>
    <n v="2028"/>
    <x v="62"/>
    <m/>
    <m/>
    <m/>
    <m/>
    <m/>
    <s v="MWh"/>
    <m/>
    <m/>
    <m/>
    <m/>
  </r>
  <r>
    <s v="Grid Electricity"/>
    <n v="2029"/>
    <x v="62"/>
    <m/>
    <m/>
    <m/>
    <m/>
    <m/>
    <s v="MWh"/>
    <m/>
    <m/>
    <m/>
    <m/>
  </r>
  <r>
    <s v="Grid Electricity"/>
    <n v="2030"/>
    <x v="62"/>
    <m/>
    <m/>
    <m/>
    <m/>
    <m/>
    <s v="MWh"/>
    <m/>
    <m/>
    <m/>
    <m/>
  </r>
  <r>
    <s v="Grid Electricity"/>
    <n v="2018"/>
    <x v="63"/>
    <n v="0.442"/>
    <m/>
    <m/>
    <m/>
    <m/>
    <s v="MWh"/>
    <s v="Carbon Footprint"/>
    <n v="2016"/>
    <s v="https://www.carbonfootprint.com/docs/2018_8_electricity_factors_august_2018_-_online_sources.pdf"/>
    <m/>
  </r>
  <r>
    <s v="Grid Electricity"/>
    <n v="2019"/>
    <x v="63"/>
    <n v="0.39300000000000002"/>
    <m/>
    <m/>
    <m/>
    <m/>
    <s v="MWh"/>
    <s v="Carbon Footprint"/>
    <n v="2017"/>
    <s v="https://www.carbonfootprint.com/docs/2019_06_emissions_factors_sources_for_2019_electricity.pdf"/>
    <m/>
  </r>
  <r>
    <s v="Grid Electricity"/>
    <n v="2020"/>
    <x v="63"/>
    <n v="0.34804000000000002"/>
    <m/>
    <m/>
    <m/>
    <m/>
    <s v="MWh"/>
    <s v="Carbon Footprint"/>
    <n v="2018"/>
    <s v="https://www.carbonfootprint.com/docs/2020_09_emissions_factors_sources_for_2020_electricity_v14.pdf"/>
    <m/>
  </r>
  <r>
    <s v="Grid Electricity"/>
    <n v="2021"/>
    <x v="63"/>
    <n v="0.33599000000000001"/>
    <m/>
    <m/>
    <m/>
    <m/>
    <s v="MWh"/>
    <s v="Carbon Footprint"/>
    <n v="2019"/>
    <s v="https://www.carbonfootprint.com/docs/2019_06_emissions_factors_sources_for_2019_electricity.pdf"/>
    <m/>
  </r>
  <r>
    <s v="Grid Electricity"/>
    <n v="2022"/>
    <x v="63"/>
    <n v="0.37709999999999999"/>
    <m/>
    <m/>
    <m/>
    <m/>
    <s v="MWh"/>
    <s v="Carbon Footprint"/>
    <n v="2020"/>
    <s v="https://www.carbonfootprint.com/docs/2023_02_emissions_factors_sources_for_2022_electricity_v10.pdf"/>
    <m/>
  </r>
  <r>
    <s v="Grid Electricity"/>
    <n v="2023"/>
    <x v="63"/>
    <m/>
    <m/>
    <m/>
    <m/>
    <m/>
    <s v="MWh"/>
    <m/>
    <m/>
    <m/>
    <m/>
  </r>
  <r>
    <s v="Grid Electricity"/>
    <n v="2024"/>
    <x v="63"/>
    <m/>
    <m/>
    <m/>
    <m/>
    <m/>
    <s v="MWh"/>
    <m/>
    <m/>
    <m/>
    <m/>
  </r>
  <r>
    <s v="Grid Electricity"/>
    <n v="2025"/>
    <x v="63"/>
    <m/>
    <m/>
    <m/>
    <m/>
    <m/>
    <s v="MWh"/>
    <m/>
    <m/>
    <m/>
    <m/>
  </r>
  <r>
    <s v="Grid Electricity"/>
    <n v="2026"/>
    <x v="63"/>
    <m/>
    <m/>
    <m/>
    <m/>
    <m/>
    <s v="MWh"/>
    <m/>
    <m/>
    <m/>
    <m/>
  </r>
  <r>
    <s v="Grid Electricity"/>
    <n v="2027"/>
    <x v="63"/>
    <m/>
    <m/>
    <m/>
    <m/>
    <m/>
    <s v="MWh"/>
    <m/>
    <m/>
    <m/>
    <m/>
  </r>
  <r>
    <s v="Grid Electricity"/>
    <n v="2028"/>
    <x v="63"/>
    <m/>
    <m/>
    <m/>
    <m/>
    <m/>
    <s v="MWh"/>
    <m/>
    <m/>
    <m/>
    <m/>
  </r>
  <r>
    <s v="Grid Electricity"/>
    <n v="2029"/>
    <x v="63"/>
    <m/>
    <m/>
    <m/>
    <m/>
    <m/>
    <s v="MWh"/>
    <m/>
    <m/>
    <m/>
    <m/>
  </r>
  <r>
    <s v="Grid Electricity"/>
    <n v="2030"/>
    <x v="63"/>
    <m/>
    <m/>
    <m/>
    <m/>
    <m/>
    <s v="MWh"/>
    <m/>
    <m/>
    <m/>
    <m/>
  </r>
  <r>
    <s v="Grid Electricity"/>
    <n v="2018"/>
    <x v="64"/>
    <m/>
    <m/>
    <m/>
    <m/>
    <m/>
    <s v="MWh"/>
    <m/>
    <n v="2016"/>
    <m/>
    <m/>
  </r>
  <r>
    <s v="Grid Electricity"/>
    <n v="2019"/>
    <x v="64"/>
    <m/>
    <m/>
    <m/>
    <m/>
    <m/>
    <s v="MWh"/>
    <m/>
    <n v="2017"/>
    <m/>
    <m/>
  </r>
  <r>
    <s v="Grid Electricity"/>
    <n v="2020"/>
    <x v="64"/>
    <m/>
    <m/>
    <m/>
    <m/>
    <m/>
    <s v="MWh"/>
    <m/>
    <n v="2018"/>
    <m/>
    <m/>
  </r>
  <r>
    <s v="Grid Electricity"/>
    <n v="2021"/>
    <x v="64"/>
    <m/>
    <m/>
    <m/>
    <m/>
    <m/>
    <s v="MWh"/>
    <m/>
    <n v="2019"/>
    <m/>
    <m/>
  </r>
  <r>
    <s v="Grid Electricity"/>
    <n v="2022"/>
    <x v="64"/>
    <m/>
    <m/>
    <m/>
    <m/>
    <m/>
    <s v="MWh"/>
    <m/>
    <n v="2020"/>
    <m/>
    <m/>
  </r>
  <r>
    <s v="Grid Electricity"/>
    <n v="2023"/>
    <x v="64"/>
    <m/>
    <m/>
    <m/>
    <m/>
    <m/>
    <s v="MWh"/>
    <m/>
    <m/>
    <m/>
    <m/>
  </r>
  <r>
    <s v="Grid Electricity"/>
    <n v="2024"/>
    <x v="64"/>
    <m/>
    <m/>
    <m/>
    <m/>
    <m/>
    <s v="MWh"/>
    <m/>
    <m/>
    <m/>
    <m/>
  </r>
  <r>
    <s v="Grid Electricity"/>
    <n v="2025"/>
    <x v="64"/>
    <m/>
    <m/>
    <m/>
    <m/>
    <m/>
    <s v="MWh"/>
    <m/>
    <m/>
    <m/>
    <m/>
  </r>
  <r>
    <s v="Grid Electricity"/>
    <n v="2026"/>
    <x v="64"/>
    <m/>
    <m/>
    <m/>
    <m/>
    <m/>
    <s v="MWh"/>
    <m/>
    <m/>
    <m/>
    <m/>
  </r>
  <r>
    <s v="Grid Electricity"/>
    <n v="2027"/>
    <x v="64"/>
    <m/>
    <m/>
    <m/>
    <m/>
    <m/>
    <s v="MWh"/>
    <m/>
    <m/>
    <m/>
    <m/>
  </r>
  <r>
    <s v="Grid Electricity"/>
    <n v="2028"/>
    <x v="64"/>
    <m/>
    <m/>
    <m/>
    <m/>
    <m/>
    <s v="MWh"/>
    <m/>
    <m/>
    <m/>
    <m/>
  </r>
  <r>
    <s v="Grid Electricity"/>
    <n v="2029"/>
    <x v="64"/>
    <m/>
    <m/>
    <m/>
    <m/>
    <m/>
    <s v="MWh"/>
    <m/>
    <m/>
    <m/>
    <m/>
  </r>
  <r>
    <s v="Grid Electricity"/>
    <n v="2030"/>
    <x v="64"/>
    <m/>
    <m/>
    <m/>
    <m/>
    <m/>
    <s v="MWh"/>
    <m/>
    <m/>
    <m/>
    <m/>
  </r>
  <r>
    <s v="Grid Electricity"/>
    <n v="2018"/>
    <x v="65"/>
    <n v="0.35199999999999998"/>
    <m/>
    <m/>
    <m/>
    <m/>
    <s v="MWh"/>
    <s v="Carbon Footprint"/>
    <n v="2016"/>
    <s v="https://www.carbonfootprint.com/docs/2018_8_electricity_factors_august_2018_-_online_sources.pdf"/>
    <m/>
  </r>
  <r>
    <s v="Grid Electricity"/>
    <n v="2019"/>
    <x v="65"/>
    <n v="0.32700000000000001"/>
    <m/>
    <m/>
    <m/>
    <m/>
    <s v="MWh"/>
    <s v="Carbon Footprint"/>
    <n v="2017"/>
    <s v="https://www.carbonfootprint.com/docs/2019_06_emissions_factors_sources_for_2019_electricity.pdf"/>
    <m/>
  </r>
  <r>
    <s v="Grid Electricity"/>
    <n v="2020"/>
    <x v="65"/>
    <n v="0.33854000000000001"/>
    <m/>
    <m/>
    <m/>
    <m/>
    <s v="MWh"/>
    <s v="Carbon Footprint"/>
    <n v="2018"/>
    <s v="https://www.carbonfootprint.com/docs/2020_09_emissions_factors_sources_for_2020_electricity_v14.pdf"/>
    <m/>
  </r>
  <r>
    <s v="Grid Electricity"/>
    <n v="2021"/>
    <x v="65"/>
    <n v="0.32384000000000002"/>
    <m/>
    <m/>
    <m/>
    <m/>
    <s v="MWh"/>
    <s v="Carbon Footprint"/>
    <n v="2019"/>
    <s v="https://www.carbonfootprint.com/docs/2019_06_emissions_factors_sources_for_2019_electricity.pdf"/>
    <m/>
  </r>
  <r>
    <s v="Grid Electricity"/>
    <n v="2022"/>
    <x v="65"/>
    <n v="0.30685000000000001"/>
    <m/>
    <m/>
    <m/>
    <m/>
    <s v="MWh"/>
    <s v="Carbon Footprint"/>
    <n v="2020"/>
    <s v="https://www.carbonfootprint.com/docs/2023_02_emissions_factors_sources_for_2022_electricity_v10.pdf"/>
    <m/>
  </r>
  <r>
    <s v="Grid Electricity"/>
    <n v="2023"/>
    <x v="65"/>
    <m/>
    <m/>
    <m/>
    <m/>
    <m/>
    <s v="MWh"/>
    <m/>
    <m/>
    <m/>
    <m/>
  </r>
  <r>
    <s v="Grid Electricity"/>
    <n v="2024"/>
    <x v="65"/>
    <m/>
    <m/>
    <m/>
    <m/>
    <m/>
    <s v="MWh"/>
    <m/>
    <m/>
    <m/>
    <m/>
  </r>
  <r>
    <s v="Grid Electricity"/>
    <n v="2025"/>
    <x v="65"/>
    <m/>
    <m/>
    <m/>
    <m/>
    <m/>
    <s v="MWh"/>
    <m/>
    <m/>
    <m/>
    <m/>
  </r>
  <r>
    <s v="Grid Electricity"/>
    <n v="2026"/>
    <x v="65"/>
    <m/>
    <m/>
    <m/>
    <m/>
    <m/>
    <s v="MWh"/>
    <m/>
    <m/>
    <m/>
    <m/>
  </r>
  <r>
    <s v="Grid Electricity"/>
    <n v="2027"/>
    <x v="65"/>
    <m/>
    <m/>
    <m/>
    <m/>
    <m/>
    <s v="MWh"/>
    <m/>
    <m/>
    <m/>
    <m/>
  </r>
  <r>
    <s v="Grid Electricity"/>
    <n v="2028"/>
    <x v="65"/>
    <m/>
    <m/>
    <m/>
    <m/>
    <m/>
    <s v="MWh"/>
    <m/>
    <m/>
    <m/>
    <m/>
  </r>
  <r>
    <s v="Grid Electricity"/>
    <n v="2029"/>
    <x v="65"/>
    <m/>
    <m/>
    <m/>
    <m/>
    <m/>
    <s v="MWh"/>
    <m/>
    <m/>
    <m/>
    <m/>
  </r>
  <r>
    <s v="Grid Electricity"/>
    <n v="2030"/>
    <x v="65"/>
    <m/>
    <m/>
    <m/>
    <m/>
    <m/>
    <s v="MWh"/>
    <m/>
    <m/>
    <m/>
    <m/>
  </r>
  <r>
    <s v="Grid Electricity"/>
    <n v="2018"/>
    <x v="66"/>
    <n v="0.55600000000000005"/>
    <m/>
    <m/>
    <m/>
    <m/>
    <s v="MWh"/>
    <s v="Carbon Footprint"/>
    <n v="2016"/>
    <s v="https://www.carbonfootprint.com/docs/2018_8_electricity_factors_august_2018_-_online_sources.pdf"/>
    <m/>
  </r>
  <r>
    <s v="Grid Electricity"/>
    <n v="2019"/>
    <x v="66"/>
    <n v="0.49159999999999998"/>
    <m/>
    <m/>
    <m/>
    <m/>
    <s v="MWh"/>
    <s v="Carbon Footprint"/>
    <n v="2017"/>
    <s v="https://www.carbonfootprint.com/docs/2019_06_emissions_factors_sources_for_2019_electricity.pdf"/>
    <m/>
  </r>
  <r>
    <s v="Grid Electricity"/>
    <n v="2020"/>
    <x v="66"/>
    <n v="0.50600000000000001"/>
    <m/>
    <m/>
    <m/>
    <m/>
    <s v="MWh"/>
    <s v="Carbon Footprint"/>
    <n v="2018"/>
    <s v="https://www.carbonfootprint.com/docs/2020_09_emissions_factors_sources_for_2020_electricity_v14.pdf"/>
    <m/>
  </r>
  <r>
    <s v="Grid Electricity"/>
    <n v="2021"/>
    <x v="66"/>
    <n v="0.46579999999999999"/>
    <m/>
    <m/>
    <m/>
    <m/>
    <s v="MWh"/>
    <s v="Carbon Footprint"/>
    <n v="2019"/>
    <s v="https://www.carbonfootprint.com/docs/2019_06_emissions_factors_sources_for_2019_electricity.pdf"/>
    <m/>
  </r>
  <r>
    <s v="Grid Electricity"/>
    <n v="2022"/>
    <x v="66"/>
    <n v="0.46150000000000002"/>
    <m/>
    <m/>
    <m/>
    <m/>
    <s v="MWh"/>
    <s v="Carbon Footprint"/>
    <n v="2020"/>
    <s v="https://www.carbonfootprint.com/docs/2023_02_emissions_factors_sources_for_2022_electricity_v10.pdf"/>
    <m/>
  </r>
  <r>
    <s v="Grid Electricity"/>
    <n v="2023"/>
    <x v="66"/>
    <m/>
    <m/>
    <m/>
    <m/>
    <m/>
    <s v="MWh"/>
    <m/>
    <m/>
    <m/>
    <m/>
  </r>
  <r>
    <s v="Grid Electricity"/>
    <n v="2024"/>
    <x v="66"/>
    <m/>
    <m/>
    <m/>
    <m/>
    <m/>
    <s v="MWh"/>
    <m/>
    <m/>
    <m/>
    <m/>
  </r>
  <r>
    <s v="Grid Electricity"/>
    <n v="2025"/>
    <x v="66"/>
    <m/>
    <m/>
    <m/>
    <m/>
    <m/>
    <s v="MWh"/>
    <m/>
    <m/>
    <m/>
    <m/>
  </r>
  <r>
    <s v="Grid Electricity"/>
    <n v="2026"/>
    <x v="66"/>
    <m/>
    <m/>
    <m/>
    <m/>
    <m/>
    <s v="MWh"/>
    <m/>
    <m/>
    <m/>
    <m/>
  </r>
  <r>
    <s v="Grid Electricity"/>
    <n v="2027"/>
    <x v="66"/>
    <m/>
    <m/>
    <m/>
    <m/>
    <m/>
    <s v="MWh"/>
    <m/>
    <m/>
    <m/>
    <m/>
  </r>
  <r>
    <s v="Grid Electricity"/>
    <n v="2028"/>
    <x v="66"/>
    <m/>
    <m/>
    <m/>
    <m/>
    <m/>
    <s v="MWh"/>
    <m/>
    <m/>
    <m/>
    <m/>
  </r>
  <r>
    <s v="Grid Electricity"/>
    <n v="2029"/>
    <x v="66"/>
    <m/>
    <m/>
    <m/>
    <m/>
    <m/>
    <s v="MWh"/>
    <m/>
    <m/>
    <m/>
    <m/>
  </r>
  <r>
    <s v="Grid Electricity"/>
    <n v="2030"/>
    <x v="66"/>
    <m/>
    <m/>
    <m/>
    <m/>
    <m/>
    <s v="MWh"/>
    <m/>
    <m/>
    <m/>
    <m/>
  </r>
  <r>
    <s v="Grid Electricity"/>
    <n v="2018"/>
    <x v="67"/>
    <m/>
    <m/>
    <m/>
    <m/>
    <m/>
    <s v="MWh"/>
    <m/>
    <n v="2016"/>
    <m/>
    <m/>
  </r>
  <r>
    <s v="Grid Electricity"/>
    <n v="2019"/>
    <x v="67"/>
    <m/>
    <m/>
    <m/>
    <m/>
    <m/>
    <s v="MWh"/>
    <m/>
    <n v="2017"/>
    <m/>
    <m/>
  </r>
  <r>
    <s v="Grid Electricity"/>
    <n v="2020"/>
    <x v="67"/>
    <m/>
    <m/>
    <m/>
    <m/>
    <m/>
    <s v="MWh"/>
    <m/>
    <n v="2018"/>
    <m/>
    <m/>
  </r>
  <r>
    <s v="Grid Electricity"/>
    <n v="2021"/>
    <x v="67"/>
    <m/>
    <m/>
    <m/>
    <m/>
    <m/>
    <s v="MWh"/>
    <m/>
    <n v="2019"/>
    <m/>
    <m/>
  </r>
  <r>
    <s v="Grid Electricity"/>
    <n v="2022"/>
    <x v="67"/>
    <m/>
    <m/>
    <m/>
    <m/>
    <m/>
    <s v="MWh"/>
    <m/>
    <n v="2020"/>
    <m/>
    <m/>
  </r>
  <r>
    <s v="Grid Electricity"/>
    <n v="2023"/>
    <x v="67"/>
    <m/>
    <m/>
    <m/>
    <m/>
    <m/>
    <s v="MWh"/>
    <m/>
    <m/>
    <m/>
    <m/>
  </r>
  <r>
    <s v="Grid Electricity"/>
    <n v="2024"/>
    <x v="67"/>
    <m/>
    <m/>
    <m/>
    <m/>
    <m/>
    <s v="MWh"/>
    <m/>
    <m/>
    <m/>
    <m/>
  </r>
  <r>
    <s v="Grid Electricity"/>
    <n v="2025"/>
    <x v="67"/>
    <m/>
    <m/>
    <m/>
    <m/>
    <m/>
    <s v="MWh"/>
    <m/>
    <m/>
    <m/>
    <m/>
  </r>
  <r>
    <s v="Grid Electricity"/>
    <n v="2026"/>
    <x v="67"/>
    <m/>
    <m/>
    <m/>
    <m/>
    <m/>
    <s v="MWh"/>
    <m/>
    <m/>
    <m/>
    <m/>
  </r>
  <r>
    <s v="Grid Electricity"/>
    <n v="2027"/>
    <x v="67"/>
    <m/>
    <m/>
    <m/>
    <m/>
    <m/>
    <s v="MWh"/>
    <m/>
    <m/>
    <m/>
    <m/>
  </r>
  <r>
    <s v="Grid Electricity"/>
    <n v="2028"/>
    <x v="67"/>
    <m/>
    <m/>
    <m/>
    <m/>
    <m/>
    <s v="MWh"/>
    <m/>
    <m/>
    <m/>
    <m/>
  </r>
  <r>
    <s v="Grid Electricity"/>
    <n v="2029"/>
    <x v="67"/>
    <m/>
    <m/>
    <m/>
    <m/>
    <m/>
    <s v="MWh"/>
    <m/>
    <m/>
    <m/>
    <m/>
  </r>
  <r>
    <s v="Grid Electricity"/>
    <n v="2030"/>
    <x v="67"/>
    <m/>
    <m/>
    <m/>
    <m/>
    <m/>
    <s v="MWh"/>
    <m/>
    <m/>
    <m/>
    <m/>
  </r>
  <r>
    <s v="Grid Electricity"/>
    <n v="2018"/>
    <x v="68"/>
    <m/>
    <m/>
    <m/>
    <m/>
    <m/>
    <s v="MWh"/>
    <m/>
    <n v="2016"/>
    <m/>
    <m/>
  </r>
  <r>
    <s v="Grid Electricity"/>
    <n v="2019"/>
    <x v="68"/>
    <m/>
    <m/>
    <m/>
    <m/>
    <m/>
    <s v="MWh"/>
    <m/>
    <n v="2017"/>
    <m/>
    <m/>
  </r>
  <r>
    <s v="Grid Electricity"/>
    <n v="2020"/>
    <x v="68"/>
    <m/>
    <m/>
    <m/>
    <m/>
    <m/>
    <s v="MWh"/>
    <m/>
    <n v="2018"/>
    <m/>
    <m/>
  </r>
  <r>
    <s v="Grid Electricity"/>
    <n v="2021"/>
    <x v="68"/>
    <m/>
    <m/>
    <m/>
    <m/>
    <m/>
    <s v="MWh"/>
    <m/>
    <n v="2019"/>
    <m/>
    <m/>
  </r>
  <r>
    <s v="Grid Electricity"/>
    <n v="2022"/>
    <x v="68"/>
    <m/>
    <m/>
    <m/>
    <m/>
    <m/>
    <s v="MWh"/>
    <m/>
    <n v="2020"/>
    <m/>
    <m/>
  </r>
  <r>
    <s v="Grid Electricity"/>
    <n v="2023"/>
    <x v="68"/>
    <m/>
    <m/>
    <m/>
    <m/>
    <m/>
    <s v="MWh"/>
    <m/>
    <m/>
    <m/>
    <m/>
  </r>
  <r>
    <s v="Grid Electricity"/>
    <n v="2024"/>
    <x v="68"/>
    <m/>
    <m/>
    <m/>
    <m/>
    <m/>
    <s v="MWh"/>
    <m/>
    <m/>
    <m/>
    <m/>
  </r>
  <r>
    <s v="Grid Electricity"/>
    <n v="2025"/>
    <x v="68"/>
    <m/>
    <m/>
    <m/>
    <m/>
    <m/>
    <s v="MWh"/>
    <m/>
    <m/>
    <m/>
    <m/>
  </r>
  <r>
    <s v="Grid Electricity"/>
    <n v="2026"/>
    <x v="68"/>
    <m/>
    <m/>
    <m/>
    <m/>
    <m/>
    <s v="MWh"/>
    <m/>
    <m/>
    <m/>
    <m/>
  </r>
  <r>
    <s v="Grid Electricity"/>
    <n v="2027"/>
    <x v="68"/>
    <m/>
    <m/>
    <m/>
    <m/>
    <m/>
    <s v="MWh"/>
    <m/>
    <m/>
    <m/>
    <m/>
  </r>
  <r>
    <s v="Grid Electricity"/>
    <n v="2028"/>
    <x v="68"/>
    <m/>
    <m/>
    <m/>
    <m/>
    <m/>
    <s v="MWh"/>
    <m/>
    <m/>
    <m/>
    <m/>
  </r>
  <r>
    <s v="Grid Electricity"/>
    <n v="2029"/>
    <x v="68"/>
    <m/>
    <m/>
    <m/>
    <m/>
    <m/>
    <s v="MWh"/>
    <m/>
    <m/>
    <m/>
    <m/>
  </r>
  <r>
    <s v="Grid Electricity"/>
    <n v="2030"/>
    <x v="68"/>
    <m/>
    <m/>
    <m/>
    <m/>
    <m/>
    <s v="MWh"/>
    <m/>
    <m/>
    <m/>
    <m/>
  </r>
  <r>
    <s v="Grid Electricity"/>
    <n v="2018"/>
    <x v="69"/>
    <m/>
    <m/>
    <m/>
    <m/>
    <m/>
    <s v="MWh"/>
    <m/>
    <n v="2016"/>
    <m/>
    <m/>
  </r>
  <r>
    <s v="Grid Electricity"/>
    <n v="2019"/>
    <x v="69"/>
    <m/>
    <m/>
    <m/>
    <m/>
    <m/>
    <s v="MWh"/>
    <m/>
    <n v="2017"/>
    <m/>
    <m/>
  </r>
  <r>
    <s v="Grid Electricity"/>
    <n v="2020"/>
    <x v="69"/>
    <m/>
    <m/>
    <m/>
    <m/>
    <m/>
    <s v="MWh"/>
    <m/>
    <n v="2018"/>
    <m/>
    <m/>
  </r>
  <r>
    <s v="Grid Electricity"/>
    <n v="2021"/>
    <x v="69"/>
    <m/>
    <m/>
    <m/>
    <m/>
    <m/>
    <s v="MWh"/>
    <m/>
    <n v="2019"/>
    <m/>
    <m/>
  </r>
  <r>
    <s v="Grid Electricity"/>
    <n v="2022"/>
    <x v="69"/>
    <m/>
    <m/>
    <m/>
    <m/>
    <m/>
    <s v="MWh"/>
    <m/>
    <n v="2020"/>
    <m/>
    <m/>
  </r>
  <r>
    <s v="Grid Electricity"/>
    <n v="2023"/>
    <x v="69"/>
    <m/>
    <m/>
    <m/>
    <m/>
    <m/>
    <s v="MWh"/>
    <m/>
    <m/>
    <m/>
    <m/>
  </r>
  <r>
    <s v="Grid Electricity"/>
    <n v="2024"/>
    <x v="69"/>
    <m/>
    <m/>
    <m/>
    <m/>
    <m/>
    <s v="MWh"/>
    <m/>
    <m/>
    <m/>
    <m/>
  </r>
  <r>
    <s v="Grid Electricity"/>
    <n v="2025"/>
    <x v="69"/>
    <m/>
    <m/>
    <m/>
    <m/>
    <m/>
    <s v="MWh"/>
    <m/>
    <m/>
    <m/>
    <m/>
  </r>
  <r>
    <s v="Grid Electricity"/>
    <n v="2026"/>
    <x v="69"/>
    <m/>
    <m/>
    <m/>
    <m/>
    <m/>
    <s v="MWh"/>
    <m/>
    <m/>
    <m/>
    <m/>
  </r>
  <r>
    <s v="Grid Electricity"/>
    <n v="2027"/>
    <x v="69"/>
    <m/>
    <m/>
    <m/>
    <m/>
    <m/>
    <s v="MWh"/>
    <m/>
    <m/>
    <m/>
    <m/>
  </r>
  <r>
    <s v="Grid Electricity"/>
    <n v="2028"/>
    <x v="69"/>
    <m/>
    <m/>
    <m/>
    <m/>
    <m/>
    <s v="MWh"/>
    <m/>
    <m/>
    <m/>
    <m/>
  </r>
  <r>
    <s v="Grid Electricity"/>
    <n v="2029"/>
    <x v="69"/>
    <m/>
    <m/>
    <m/>
    <m/>
    <m/>
    <s v="MWh"/>
    <m/>
    <m/>
    <m/>
    <m/>
  </r>
  <r>
    <s v="Grid Electricity"/>
    <n v="2030"/>
    <x v="69"/>
    <m/>
    <m/>
    <m/>
    <m/>
    <m/>
    <s v="MWh"/>
    <m/>
    <m/>
    <m/>
    <m/>
  </r>
  <r>
    <s v="Grid Electricity"/>
    <n v="2018"/>
    <x v="70"/>
    <n v="0.51700000000000002"/>
    <m/>
    <m/>
    <m/>
    <m/>
    <s v="MWh"/>
    <s v="Carbon Footprint"/>
    <n v="2016"/>
    <s v="https://www.carbonfootprint.com/docs/2018_8_electricity_factors_august_2018_-_online_sources.pdf"/>
    <m/>
  </r>
  <r>
    <s v="Grid Electricity"/>
    <n v="2019"/>
    <x v="70"/>
    <n v="0.51700000000000002"/>
    <m/>
    <m/>
    <m/>
    <m/>
    <s v="MWh"/>
    <s v="Carbon Footprint"/>
    <n v="2017"/>
    <s v="https://www.carbonfootprint.com/docs/2019_06_emissions_factors_sources_for_2019_electricity.pdf"/>
    <m/>
  </r>
  <r>
    <s v="Grid Electricity"/>
    <n v="2020"/>
    <x v="70"/>
    <n v="0.5"/>
    <m/>
    <m/>
    <m/>
    <m/>
    <s v="MWh"/>
    <s v="Carbon Footprint"/>
    <n v="2018"/>
    <s v="https://www.carbonfootprint.com/docs/2020_09_emissions_factors_sources_for_2020_electricity_v14.pdf"/>
    <m/>
  </r>
  <r>
    <s v="Grid Electricity"/>
    <n v="2021"/>
    <x v="70"/>
    <n v="0.41560000000000002"/>
    <m/>
    <m/>
    <m/>
    <m/>
    <s v="MWh"/>
    <s v="Carbon Footprint"/>
    <n v="2019"/>
    <s v="https://www.carbonfootprint.com/docs/2019_06_emissions_factors_sources_for_2019_electricity.pdf"/>
    <m/>
  </r>
  <r>
    <s v="Grid Electricity"/>
    <n v="2022"/>
    <x v="70"/>
    <n v="0.4113"/>
    <m/>
    <m/>
    <m/>
    <m/>
    <s v="MWh"/>
    <s v="Carbon Footprint"/>
    <n v="2020"/>
    <s v="https://www.carbonfootprint.com/docs/2023_02_emissions_factors_sources_for_2022_electricity_v10.pdf"/>
    <m/>
  </r>
  <r>
    <s v="Grid Electricity"/>
    <n v="2023"/>
    <x v="70"/>
    <m/>
    <m/>
    <m/>
    <m/>
    <m/>
    <s v="MWh"/>
    <m/>
    <m/>
    <m/>
    <m/>
  </r>
  <r>
    <s v="Grid Electricity"/>
    <n v="2024"/>
    <x v="70"/>
    <m/>
    <m/>
    <m/>
    <m/>
    <m/>
    <s v="MWh"/>
    <m/>
    <m/>
    <m/>
    <m/>
  </r>
  <r>
    <s v="Grid Electricity"/>
    <n v="2025"/>
    <x v="70"/>
    <m/>
    <m/>
    <m/>
    <m/>
    <m/>
    <s v="MWh"/>
    <m/>
    <m/>
    <m/>
    <m/>
  </r>
  <r>
    <s v="Grid Electricity"/>
    <n v="2026"/>
    <x v="70"/>
    <m/>
    <m/>
    <m/>
    <m/>
    <m/>
    <s v="MWh"/>
    <m/>
    <m/>
    <m/>
    <m/>
  </r>
  <r>
    <s v="Grid Electricity"/>
    <n v="2027"/>
    <x v="70"/>
    <m/>
    <m/>
    <m/>
    <m/>
    <m/>
    <s v="MWh"/>
    <m/>
    <m/>
    <m/>
    <m/>
  </r>
  <r>
    <s v="Grid Electricity"/>
    <n v="2028"/>
    <x v="70"/>
    <m/>
    <m/>
    <m/>
    <m/>
    <m/>
    <s v="MWh"/>
    <m/>
    <m/>
    <m/>
    <m/>
  </r>
  <r>
    <s v="Grid Electricity"/>
    <n v="2029"/>
    <x v="70"/>
    <m/>
    <m/>
    <m/>
    <m/>
    <m/>
    <s v="MWh"/>
    <m/>
    <m/>
    <m/>
    <m/>
  </r>
  <r>
    <s v="Grid Electricity"/>
    <n v="2030"/>
    <x v="70"/>
    <m/>
    <m/>
    <m/>
    <m/>
    <m/>
    <s v="MWh"/>
    <m/>
    <m/>
    <m/>
    <m/>
  </r>
  <r>
    <s v="Grid Electricity"/>
    <n v="2018"/>
    <x v="71"/>
    <m/>
    <m/>
    <m/>
    <m/>
    <m/>
    <s v="MWh"/>
    <m/>
    <n v="2016"/>
    <m/>
    <m/>
  </r>
  <r>
    <s v="Grid Electricity"/>
    <n v="2019"/>
    <x v="71"/>
    <m/>
    <m/>
    <m/>
    <m/>
    <m/>
    <s v="MWh"/>
    <m/>
    <n v="2017"/>
    <m/>
    <m/>
  </r>
  <r>
    <s v="Grid Electricity"/>
    <n v="2020"/>
    <x v="71"/>
    <m/>
    <m/>
    <m/>
    <m/>
    <m/>
    <s v="MWh"/>
    <m/>
    <n v="2018"/>
    <m/>
    <m/>
  </r>
  <r>
    <s v="Grid Electricity"/>
    <n v="2021"/>
    <x v="71"/>
    <m/>
    <m/>
    <m/>
    <m/>
    <m/>
    <s v="MWh"/>
    <m/>
    <n v="2019"/>
    <m/>
    <m/>
  </r>
  <r>
    <s v="Grid Electricity"/>
    <n v="2022"/>
    <x v="71"/>
    <m/>
    <m/>
    <m/>
    <m/>
    <m/>
    <s v="MWh"/>
    <m/>
    <n v="2020"/>
    <m/>
    <m/>
  </r>
  <r>
    <s v="Grid Electricity"/>
    <n v="2023"/>
    <x v="71"/>
    <m/>
    <m/>
    <m/>
    <m/>
    <m/>
    <s v="MWh"/>
    <m/>
    <m/>
    <m/>
    <m/>
  </r>
  <r>
    <s v="Grid Electricity"/>
    <n v="2024"/>
    <x v="71"/>
    <m/>
    <m/>
    <m/>
    <m/>
    <m/>
    <s v="MWh"/>
    <m/>
    <m/>
    <m/>
    <m/>
  </r>
  <r>
    <s v="Grid Electricity"/>
    <n v="2025"/>
    <x v="71"/>
    <m/>
    <m/>
    <m/>
    <m/>
    <m/>
    <s v="MWh"/>
    <m/>
    <m/>
    <m/>
    <m/>
  </r>
  <r>
    <s v="Grid Electricity"/>
    <n v="2026"/>
    <x v="71"/>
    <m/>
    <m/>
    <m/>
    <m/>
    <m/>
    <s v="MWh"/>
    <m/>
    <m/>
    <m/>
    <m/>
  </r>
  <r>
    <s v="Grid Electricity"/>
    <n v="2027"/>
    <x v="71"/>
    <m/>
    <m/>
    <m/>
    <m/>
    <m/>
    <s v="MWh"/>
    <m/>
    <m/>
    <m/>
    <m/>
  </r>
  <r>
    <s v="Grid Electricity"/>
    <n v="2028"/>
    <x v="71"/>
    <m/>
    <m/>
    <m/>
    <m/>
    <m/>
    <s v="MWh"/>
    <m/>
    <m/>
    <m/>
    <m/>
  </r>
  <r>
    <s v="Grid Electricity"/>
    <n v="2029"/>
    <x v="71"/>
    <m/>
    <m/>
    <m/>
    <m/>
    <m/>
    <s v="MWh"/>
    <m/>
    <m/>
    <m/>
    <m/>
  </r>
  <r>
    <s v="Grid Electricity"/>
    <n v="2030"/>
    <x v="71"/>
    <m/>
    <m/>
    <m/>
    <m/>
    <m/>
    <s v="MWh"/>
    <m/>
    <m/>
    <m/>
    <m/>
  </r>
  <r>
    <s v="Grid Electricity"/>
    <n v="2018"/>
    <x v="72"/>
    <n v="0.24399999999999999"/>
    <m/>
    <m/>
    <m/>
    <m/>
    <s v="MWh"/>
    <s v="Carbon Footprint"/>
    <n v="2016"/>
    <s v="https://www.carbonfootprint.com/docs/2018_8_electricity_factors_august_2018_-_online_sources.pdf"/>
    <m/>
  </r>
  <r>
    <s v="Grid Electricity"/>
    <n v="2019"/>
    <x v="72"/>
    <n v="0.313"/>
    <m/>
    <m/>
    <m/>
    <m/>
    <s v="MWh"/>
    <s v="Carbon Footprint"/>
    <n v="2017"/>
    <s v="https://www.carbonfootprint.com/docs/2019_06_emissions_factors_sources_for_2019_electricity.pdf"/>
    <m/>
  </r>
  <r>
    <s v="Grid Electricity"/>
    <n v="2020"/>
    <x v="72"/>
    <n v="0.30332999999999999"/>
    <m/>
    <m/>
    <m/>
    <m/>
    <s v="MWh"/>
    <s v="Carbon Footprint"/>
    <n v="2018"/>
    <s v="https://www.carbonfootprint.com/docs/2020_09_emissions_factors_sources_for_2020_electricity_v14.pdf"/>
    <m/>
  </r>
  <r>
    <s v="Grid Electricity"/>
    <n v="2021"/>
    <x v="72"/>
    <n v="0.21567"/>
    <m/>
    <m/>
    <m/>
    <m/>
    <s v="MWh"/>
    <s v="Carbon Footprint"/>
    <n v="2019"/>
    <s v="https://www.carbonfootprint.com/docs/2019_06_emissions_factors_sources_for_2019_electricity.pdf"/>
    <m/>
  </r>
  <r>
    <s v="Grid Electricity"/>
    <n v="2022"/>
    <x v="72"/>
    <n v="0.21965000000000001"/>
    <m/>
    <m/>
    <m/>
    <m/>
    <s v="MWh"/>
    <s v="Carbon Footprint"/>
    <n v="2020"/>
    <s v="https://www.carbonfootprint.com/docs/2023_02_emissions_factors_sources_for_2022_electricity_v10.pdf"/>
    <m/>
  </r>
  <r>
    <s v="Grid Electricity"/>
    <n v="2023"/>
    <x v="72"/>
    <m/>
    <m/>
    <m/>
    <m/>
    <m/>
    <s v="MWh"/>
    <m/>
    <m/>
    <m/>
    <m/>
  </r>
  <r>
    <s v="Grid Electricity"/>
    <n v="2024"/>
    <x v="72"/>
    <m/>
    <m/>
    <m/>
    <m/>
    <m/>
    <s v="MWh"/>
    <m/>
    <m/>
    <m/>
    <m/>
  </r>
  <r>
    <s v="Grid Electricity"/>
    <n v="2025"/>
    <x v="72"/>
    <m/>
    <m/>
    <m/>
    <m/>
    <m/>
    <s v="MWh"/>
    <m/>
    <m/>
    <m/>
    <m/>
  </r>
  <r>
    <s v="Grid Electricity"/>
    <n v="2026"/>
    <x v="72"/>
    <m/>
    <m/>
    <m/>
    <m/>
    <m/>
    <s v="MWh"/>
    <m/>
    <m/>
    <m/>
    <m/>
  </r>
  <r>
    <s v="Grid Electricity"/>
    <n v="2027"/>
    <x v="72"/>
    <m/>
    <m/>
    <m/>
    <m/>
    <m/>
    <s v="MWh"/>
    <m/>
    <m/>
    <m/>
    <m/>
  </r>
  <r>
    <s v="Grid Electricity"/>
    <n v="2028"/>
    <x v="72"/>
    <m/>
    <m/>
    <m/>
    <m/>
    <m/>
    <s v="MWh"/>
    <m/>
    <m/>
    <m/>
    <m/>
  </r>
  <r>
    <s v="Grid Electricity"/>
    <n v="2029"/>
    <x v="72"/>
    <m/>
    <m/>
    <m/>
    <m/>
    <m/>
    <s v="MWh"/>
    <m/>
    <m/>
    <m/>
    <m/>
  </r>
  <r>
    <s v="Grid Electricity"/>
    <n v="2030"/>
    <x v="72"/>
    <m/>
    <m/>
    <m/>
    <m/>
    <m/>
    <s v="MWh"/>
    <m/>
    <m/>
    <m/>
    <m/>
  </r>
  <r>
    <s v="Grid Electricity"/>
    <n v="2018"/>
    <x v="73"/>
    <m/>
    <m/>
    <m/>
    <m/>
    <m/>
    <s v="MWh"/>
    <m/>
    <n v="2016"/>
    <m/>
    <m/>
  </r>
  <r>
    <s v="Grid Electricity"/>
    <n v="2019"/>
    <x v="73"/>
    <m/>
    <m/>
    <m/>
    <m/>
    <m/>
    <s v="MWh"/>
    <m/>
    <n v="2017"/>
    <m/>
    <m/>
  </r>
  <r>
    <s v="Grid Electricity"/>
    <n v="2020"/>
    <x v="73"/>
    <m/>
    <m/>
    <m/>
    <m/>
    <m/>
    <s v="MWh"/>
    <m/>
    <n v="2018"/>
    <m/>
    <m/>
  </r>
  <r>
    <s v="Grid Electricity"/>
    <n v="2021"/>
    <x v="73"/>
    <m/>
    <m/>
    <m/>
    <m/>
    <m/>
    <s v="MWh"/>
    <m/>
    <n v="2019"/>
    <m/>
    <m/>
  </r>
  <r>
    <s v="Grid Electricity"/>
    <n v="2022"/>
    <x v="73"/>
    <m/>
    <m/>
    <m/>
    <m/>
    <m/>
    <s v="MWh"/>
    <m/>
    <n v="2020"/>
    <m/>
    <m/>
  </r>
  <r>
    <s v="Grid Electricity"/>
    <n v="2023"/>
    <x v="73"/>
    <m/>
    <m/>
    <m/>
    <m/>
    <m/>
    <s v="MWh"/>
    <m/>
    <m/>
    <m/>
    <m/>
  </r>
  <r>
    <s v="Grid Electricity"/>
    <n v="2024"/>
    <x v="73"/>
    <m/>
    <m/>
    <m/>
    <m/>
    <m/>
    <s v="MWh"/>
    <m/>
    <m/>
    <m/>
    <m/>
  </r>
  <r>
    <s v="Grid Electricity"/>
    <n v="2025"/>
    <x v="73"/>
    <m/>
    <m/>
    <m/>
    <m/>
    <m/>
    <s v="MWh"/>
    <m/>
    <m/>
    <m/>
    <m/>
  </r>
  <r>
    <s v="Grid Electricity"/>
    <n v="2026"/>
    <x v="73"/>
    <m/>
    <m/>
    <m/>
    <m/>
    <m/>
    <s v="MWh"/>
    <m/>
    <m/>
    <m/>
    <m/>
  </r>
  <r>
    <s v="Grid Electricity"/>
    <n v="2027"/>
    <x v="73"/>
    <m/>
    <m/>
    <m/>
    <m/>
    <m/>
    <s v="MWh"/>
    <m/>
    <m/>
    <m/>
    <m/>
  </r>
  <r>
    <s v="Grid Electricity"/>
    <n v="2028"/>
    <x v="73"/>
    <m/>
    <m/>
    <m/>
    <m/>
    <m/>
    <s v="MWh"/>
    <m/>
    <m/>
    <m/>
    <m/>
  </r>
  <r>
    <s v="Grid Electricity"/>
    <n v="2029"/>
    <x v="73"/>
    <m/>
    <m/>
    <m/>
    <m/>
    <m/>
    <s v="MWh"/>
    <m/>
    <m/>
    <m/>
    <m/>
  </r>
  <r>
    <s v="Grid Electricity"/>
    <n v="2030"/>
    <x v="73"/>
    <m/>
    <m/>
    <m/>
    <m/>
    <m/>
    <s v="MWh"/>
    <m/>
    <m/>
    <m/>
    <m/>
  </r>
  <r>
    <s v="Grid Electricity"/>
    <n v="2018"/>
    <x v="74"/>
    <n v="0.53400000000000003"/>
    <m/>
    <m/>
    <m/>
    <m/>
    <s v="MWh"/>
    <s v="Carbon Footprint"/>
    <n v="2016"/>
    <s v="https://www.carbonfootprint.com/docs/2018_8_electricity_factors_august_2018_-_online_sources.pdf"/>
    <m/>
  </r>
  <r>
    <s v="Grid Electricity"/>
    <n v="2019"/>
    <x v="74"/>
    <n v="0.36199999999999999"/>
    <m/>
    <m/>
    <m/>
    <m/>
    <s v="MWh"/>
    <s v="Carbon Footprint"/>
    <n v="2017"/>
    <s v="https://www.carbonfootprint.com/docs/2019_06_emissions_factors_sources_for_2019_electricity.pdf"/>
    <m/>
  </r>
  <r>
    <s v="Grid Electricity"/>
    <n v="2020"/>
    <x v="74"/>
    <n v="0.14913000000000001"/>
    <m/>
    <m/>
    <m/>
    <m/>
    <s v="MWh"/>
    <s v="Carbon Footprint"/>
    <n v="2018"/>
    <s v="https://www.carbonfootprint.com/docs/2020_09_emissions_factors_sources_for_2020_electricity_v14.pdf"/>
    <m/>
  </r>
  <r>
    <s v="Grid Electricity"/>
    <n v="2021"/>
    <x v="74"/>
    <n v="0.25356000000000001"/>
    <m/>
    <m/>
    <m/>
    <m/>
    <s v="MWh"/>
    <s v="Carbon Footprint"/>
    <n v="2019"/>
    <s v="https://www.carbonfootprint.com/docs/2019_06_emissions_factors_sources_for_2019_electricity.pdf"/>
    <m/>
  </r>
  <r>
    <s v="Grid Electricity"/>
    <n v="2022"/>
    <x v="74"/>
    <n v="0.21851999999999999"/>
    <m/>
    <m/>
    <m/>
    <m/>
    <s v="MWh"/>
    <s v="Carbon Footprint"/>
    <n v="2020"/>
    <s v="https://www.carbonfootprint.com/docs/2023_02_emissions_factors_sources_for_2022_electricity_v10.pdf"/>
    <m/>
  </r>
  <r>
    <s v="Grid Electricity"/>
    <n v="2023"/>
    <x v="74"/>
    <m/>
    <m/>
    <m/>
    <m/>
    <m/>
    <s v="MWh"/>
    <m/>
    <m/>
    <m/>
    <m/>
  </r>
  <r>
    <s v="Grid Electricity"/>
    <n v="2024"/>
    <x v="74"/>
    <m/>
    <m/>
    <m/>
    <m/>
    <m/>
    <s v="MWh"/>
    <m/>
    <m/>
    <m/>
    <m/>
  </r>
  <r>
    <s v="Grid Electricity"/>
    <n v="2025"/>
    <x v="74"/>
    <m/>
    <m/>
    <m/>
    <m/>
    <m/>
    <s v="MWh"/>
    <m/>
    <m/>
    <m/>
    <m/>
  </r>
  <r>
    <s v="Grid Electricity"/>
    <n v="2026"/>
    <x v="74"/>
    <m/>
    <m/>
    <m/>
    <m/>
    <m/>
    <s v="MWh"/>
    <m/>
    <m/>
    <m/>
    <m/>
  </r>
  <r>
    <s v="Grid Electricity"/>
    <n v="2027"/>
    <x v="74"/>
    <m/>
    <m/>
    <m/>
    <m/>
    <m/>
    <s v="MWh"/>
    <m/>
    <m/>
    <m/>
    <m/>
  </r>
  <r>
    <s v="Grid Electricity"/>
    <n v="2028"/>
    <x v="74"/>
    <m/>
    <m/>
    <m/>
    <m/>
    <m/>
    <s v="MWh"/>
    <m/>
    <m/>
    <m/>
    <m/>
  </r>
  <r>
    <s v="Grid Electricity"/>
    <n v="2029"/>
    <x v="74"/>
    <m/>
    <m/>
    <m/>
    <m/>
    <m/>
    <s v="MWh"/>
    <m/>
    <m/>
    <m/>
    <m/>
  </r>
  <r>
    <s v="Grid Electricity"/>
    <n v="2030"/>
    <x v="74"/>
    <m/>
    <m/>
    <m/>
    <m/>
    <m/>
    <s v="MWh"/>
    <m/>
    <m/>
    <m/>
    <m/>
  </r>
  <r>
    <s v="Grid Electricity"/>
    <n v="2018"/>
    <x v="75"/>
    <n v="0.2"/>
    <m/>
    <m/>
    <m/>
    <m/>
    <s v="MWh"/>
    <s v="Carbon Footprint"/>
    <n v="2016"/>
    <s v="https://www.carbonfootprint.com/docs/2018_8_electricity_factors_august_2018_-_online_sources.pdf"/>
    <m/>
  </r>
  <r>
    <s v="Grid Electricity"/>
    <n v="2019"/>
    <x v="75"/>
    <n v="0.20100000000000001"/>
    <m/>
    <m/>
    <m/>
    <m/>
    <s v="MWh"/>
    <s v="Carbon Footprint"/>
    <n v="2017"/>
    <s v="https://www.carbonfootprint.com/docs/2019_06_emissions_factors_sources_for_2019_electricity.pdf"/>
    <m/>
  </r>
  <r>
    <s v="Grid Electricity"/>
    <n v="2020"/>
    <x v="75"/>
    <n v="0.13938999999999999"/>
    <m/>
    <m/>
    <m/>
    <m/>
    <s v="MWh"/>
    <s v="Carbon Footprint"/>
    <n v="2018"/>
    <s v="https://www.carbonfootprint.com/docs/2020_09_emissions_factors_sources_for_2020_electricity_v14.pdf"/>
    <m/>
  </r>
  <r>
    <s v="Grid Electricity"/>
    <n v="2021"/>
    <x v="75"/>
    <n v="0.10136000000000001"/>
    <m/>
    <m/>
    <m/>
    <m/>
    <s v="MWh"/>
    <s v="Carbon Footprint"/>
    <n v="2019"/>
    <s v="https://www.carbonfootprint.com/docs/2019_06_emissions_factors_sources_for_2019_electricity.pdf"/>
    <m/>
  </r>
  <r>
    <s v="Grid Electricity"/>
    <n v="2022"/>
    <x v="75"/>
    <n v="9.8830000000000001E-2"/>
    <m/>
    <m/>
    <m/>
    <m/>
    <s v="MWh"/>
    <s v="Carbon Footprint"/>
    <n v="2020"/>
    <s v="https://www.carbonfootprint.com/docs/2023_02_emissions_factors_sources_for_2022_electricity_v10.pdf"/>
    <m/>
  </r>
  <r>
    <s v="Grid Electricity"/>
    <n v="2023"/>
    <x v="75"/>
    <m/>
    <m/>
    <m/>
    <m/>
    <m/>
    <s v="MWh"/>
    <m/>
    <m/>
    <m/>
    <m/>
  </r>
  <r>
    <s v="Grid Electricity"/>
    <n v="2024"/>
    <x v="75"/>
    <m/>
    <m/>
    <m/>
    <m/>
    <m/>
    <s v="MWh"/>
    <m/>
    <m/>
    <m/>
    <m/>
  </r>
  <r>
    <s v="Grid Electricity"/>
    <n v="2025"/>
    <x v="75"/>
    <m/>
    <m/>
    <m/>
    <m/>
    <m/>
    <s v="MWh"/>
    <m/>
    <m/>
    <m/>
    <m/>
  </r>
  <r>
    <s v="Grid Electricity"/>
    <n v="2026"/>
    <x v="75"/>
    <m/>
    <m/>
    <m/>
    <m/>
    <m/>
    <s v="MWh"/>
    <m/>
    <m/>
    <m/>
    <m/>
  </r>
  <r>
    <s v="Grid Electricity"/>
    <n v="2027"/>
    <x v="75"/>
    <m/>
    <m/>
    <m/>
    <m/>
    <m/>
    <s v="MWh"/>
    <m/>
    <m/>
    <m/>
    <m/>
  </r>
  <r>
    <s v="Grid Electricity"/>
    <n v="2028"/>
    <x v="75"/>
    <m/>
    <m/>
    <m/>
    <m/>
    <m/>
    <s v="MWh"/>
    <m/>
    <m/>
    <m/>
    <m/>
  </r>
  <r>
    <s v="Grid Electricity"/>
    <n v="2029"/>
    <x v="75"/>
    <m/>
    <m/>
    <m/>
    <m/>
    <m/>
    <s v="MWh"/>
    <m/>
    <m/>
    <m/>
    <m/>
  </r>
  <r>
    <s v="Grid Electricity"/>
    <n v="2030"/>
    <x v="75"/>
    <m/>
    <m/>
    <m/>
    <m/>
    <m/>
    <s v="MWh"/>
    <m/>
    <m/>
    <m/>
    <m/>
  </r>
  <r>
    <s v="Grid Electricity"/>
    <n v="2018"/>
    <x v="76"/>
    <m/>
    <m/>
    <m/>
    <m/>
    <m/>
    <s v="MWh"/>
    <m/>
    <n v="2016"/>
    <m/>
    <m/>
  </r>
  <r>
    <s v="Grid Electricity"/>
    <n v="2019"/>
    <x v="76"/>
    <m/>
    <m/>
    <m/>
    <m/>
    <m/>
    <s v="MWh"/>
    <m/>
    <n v="2017"/>
    <m/>
    <m/>
  </r>
  <r>
    <s v="Grid Electricity"/>
    <n v="2020"/>
    <x v="76"/>
    <m/>
    <m/>
    <m/>
    <m/>
    <m/>
    <s v="MWh"/>
    <m/>
    <n v="2018"/>
    <m/>
    <m/>
  </r>
  <r>
    <s v="Grid Electricity"/>
    <n v="2021"/>
    <x v="76"/>
    <m/>
    <m/>
    <m/>
    <m/>
    <m/>
    <s v="MWh"/>
    <m/>
    <n v="2019"/>
    <m/>
    <m/>
  </r>
  <r>
    <s v="Grid Electricity"/>
    <n v="2022"/>
    <x v="76"/>
    <m/>
    <m/>
    <m/>
    <m/>
    <m/>
    <s v="MWh"/>
    <m/>
    <n v="2020"/>
    <m/>
    <m/>
  </r>
  <r>
    <s v="Grid Electricity"/>
    <n v="2023"/>
    <x v="76"/>
    <m/>
    <m/>
    <m/>
    <m/>
    <m/>
    <s v="MWh"/>
    <m/>
    <m/>
    <m/>
    <m/>
  </r>
  <r>
    <s v="Grid Electricity"/>
    <n v="2024"/>
    <x v="76"/>
    <m/>
    <m/>
    <m/>
    <m/>
    <m/>
    <s v="MWh"/>
    <m/>
    <m/>
    <m/>
    <m/>
  </r>
  <r>
    <s v="Grid Electricity"/>
    <n v="2025"/>
    <x v="76"/>
    <m/>
    <m/>
    <m/>
    <m/>
    <m/>
    <s v="MWh"/>
    <m/>
    <m/>
    <m/>
    <m/>
  </r>
  <r>
    <s v="Grid Electricity"/>
    <n v="2026"/>
    <x v="76"/>
    <m/>
    <m/>
    <m/>
    <m/>
    <m/>
    <s v="MWh"/>
    <m/>
    <m/>
    <m/>
    <m/>
  </r>
  <r>
    <s v="Grid Electricity"/>
    <n v="2027"/>
    <x v="76"/>
    <m/>
    <m/>
    <m/>
    <m/>
    <m/>
    <s v="MWh"/>
    <m/>
    <m/>
    <m/>
    <m/>
  </r>
  <r>
    <s v="Grid Electricity"/>
    <n v="2028"/>
    <x v="76"/>
    <m/>
    <m/>
    <m/>
    <m/>
    <m/>
    <s v="MWh"/>
    <m/>
    <m/>
    <m/>
    <m/>
  </r>
  <r>
    <s v="Grid Electricity"/>
    <n v="2029"/>
    <x v="76"/>
    <m/>
    <m/>
    <m/>
    <m/>
    <m/>
    <s v="MWh"/>
    <m/>
    <m/>
    <m/>
    <m/>
  </r>
  <r>
    <s v="Grid Electricity"/>
    <n v="2030"/>
    <x v="76"/>
    <m/>
    <m/>
    <m/>
    <m/>
    <m/>
    <s v="MWh"/>
    <m/>
    <m/>
    <m/>
    <m/>
  </r>
  <r>
    <s v="Grid Electricity"/>
    <n v="2018"/>
    <x v="77"/>
    <n v="0.45700000000000002"/>
    <m/>
    <m/>
    <m/>
    <m/>
    <s v="MWh"/>
    <s v="Carbon Footprint"/>
    <n v="2016"/>
    <s v="https://www.carbonfootprint.com/docs/2018_8_electricity_factors_august_2018_-_online_sources.pdf"/>
    <m/>
  </r>
  <r>
    <s v="Grid Electricity"/>
    <n v="2019"/>
    <x v="77"/>
    <n v="0.46400000000000002"/>
    <m/>
    <m/>
    <m/>
    <m/>
    <s v="MWh"/>
    <s v="Carbon Footprint"/>
    <n v="2017"/>
    <s v="https://www.carbonfootprint.com/docs/2019_06_emissions_factors_sources_for_2019_electricity.pdf"/>
    <m/>
  </r>
  <r>
    <s v="Grid Electricity"/>
    <n v="2020"/>
    <x v="77"/>
    <n v="0.44900000000000001"/>
    <m/>
    <m/>
    <m/>
    <m/>
    <s v="MWh"/>
    <s v="Carbon Footprint"/>
    <n v="2018"/>
    <s v="https://www.carbonfootprint.com/docs/2020_09_emissions_factors_sources_for_2020_electricity_v14.pdf"/>
    <m/>
  </r>
  <r>
    <s v="Grid Electricity"/>
    <n v="2021"/>
    <x v="77"/>
    <n v="0.43140000000000001"/>
    <m/>
    <m/>
    <m/>
    <m/>
    <s v="MWh"/>
    <s v="Carbon Footprint"/>
    <n v="2019"/>
    <s v="https://www.carbonfootprint.com/docs/2019_06_emissions_factors_sources_for_2019_electricity.pdf"/>
    <m/>
  </r>
  <r>
    <s v="Grid Electricity"/>
    <n v="2022"/>
    <x v="77"/>
    <n v="0.3"/>
    <m/>
    <m/>
    <m/>
    <m/>
    <s v="MWh"/>
    <s v="Carbon Footprint"/>
    <n v="2020"/>
    <s v="https://www.carbonfootprint.com/docs/2023_02_emissions_factors_sources_for_2022_electricity_v10.pdf"/>
    <m/>
  </r>
  <r>
    <s v="Grid Electricity"/>
    <n v="2023"/>
    <x v="77"/>
    <m/>
    <m/>
    <m/>
    <m/>
    <m/>
    <s v="MWh"/>
    <m/>
    <m/>
    <m/>
    <m/>
  </r>
  <r>
    <s v="Grid Electricity"/>
    <n v="2024"/>
    <x v="77"/>
    <m/>
    <m/>
    <m/>
    <m/>
    <m/>
    <s v="MWh"/>
    <m/>
    <m/>
    <m/>
    <m/>
  </r>
  <r>
    <s v="Grid Electricity"/>
    <n v="2025"/>
    <x v="77"/>
    <m/>
    <m/>
    <m/>
    <m/>
    <m/>
    <s v="MWh"/>
    <m/>
    <m/>
    <m/>
    <m/>
  </r>
  <r>
    <s v="Grid Electricity"/>
    <n v="2026"/>
    <x v="77"/>
    <m/>
    <m/>
    <m/>
    <m/>
    <m/>
    <s v="MWh"/>
    <m/>
    <m/>
    <m/>
    <m/>
  </r>
  <r>
    <s v="Grid Electricity"/>
    <n v="2027"/>
    <x v="77"/>
    <m/>
    <m/>
    <m/>
    <m/>
    <m/>
    <s v="MWh"/>
    <m/>
    <m/>
    <m/>
    <m/>
  </r>
  <r>
    <s v="Grid Electricity"/>
    <n v="2028"/>
    <x v="77"/>
    <m/>
    <m/>
    <m/>
    <m/>
    <m/>
    <s v="MWh"/>
    <m/>
    <m/>
    <m/>
    <m/>
  </r>
  <r>
    <s v="Grid Electricity"/>
    <n v="2029"/>
    <x v="77"/>
    <m/>
    <m/>
    <m/>
    <m/>
    <m/>
    <s v="MWh"/>
    <m/>
    <m/>
    <m/>
    <m/>
  </r>
  <r>
    <s v="Grid Electricity"/>
    <n v="2030"/>
    <x v="77"/>
    <m/>
    <m/>
    <m/>
    <m/>
    <m/>
    <s v="MWh"/>
    <m/>
    <m/>
    <m/>
    <m/>
  </r>
  <r>
    <s v="Grid Electricity"/>
    <n v="2018"/>
    <x v="78"/>
    <m/>
    <m/>
    <m/>
    <m/>
    <m/>
    <s v="MWh"/>
    <m/>
    <n v="2016"/>
    <m/>
    <m/>
  </r>
  <r>
    <s v="Grid Electricity"/>
    <n v="2019"/>
    <x v="78"/>
    <m/>
    <m/>
    <m/>
    <m/>
    <m/>
    <s v="MWh"/>
    <m/>
    <n v="2017"/>
    <m/>
    <m/>
  </r>
  <r>
    <s v="Grid Electricity"/>
    <n v="2020"/>
    <x v="78"/>
    <m/>
    <m/>
    <m/>
    <m/>
    <m/>
    <s v="MWh"/>
    <m/>
    <n v="2018"/>
    <m/>
    <m/>
  </r>
  <r>
    <s v="Grid Electricity"/>
    <n v="2021"/>
    <x v="78"/>
    <m/>
    <m/>
    <m/>
    <m/>
    <m/>
    <s v="MWh"/>
    <m/>
    <n v="2019"/>
    <m/>
    <m/>
  </r>
  <r>
    <s v="Grid Electricity"/>
    <n v="2022"/>
    <x v="78"/>
    <m/>
    <m/>
    <m/>
    <m/>
    <m/>
    <s v="MWh"/>
    <m/>
    <n v="2020"/>
    <m/>
    <m/>
  </r>
  <r>
    <s v="Grid Electricity"/>
    <n v="2023"/>
    <x v="78"/>
    <m/>
    <m/>
    <m/>
    <m/>
    <m/>
    <s v="MWh"/>
    <m/>
    <m/>
    <m/>
    <m/>
  </r>
  <r>
    <s v="Grid Electricity"/>
    <n v="2024"/>
    <x v="78"/>
    <m/>
    <m/>
    <m/>
    <m/>
    <m/>
    <s v="MWh"/>
    <m/>
    <m/>
    <m/>
    <m/>
  </r>
  <r>
    <s v="Grid Electricity"/>
    <n v="2025"/>
    <x v="78"/>
    <m/>
    <m/>
    <m/>
    <m/>
    <m/>
    <s v="MWh"/>
    <m/>
    <m/>
    <m/>
    <m/>
  </r>
  <r>
    <s v="Grid Electricity"/>
    <n v="2026"/>
    <x v="78"/>
    <m/>
    <m/>
    <m/>
    <m/>
    <m/>
    <s v="MWh"/>
    <m/>
    <m/>
    <m/>
    <m/>
  </r>
  <r>
    <s v="Grid Electricity"/>
    <n v="2027"/>
    <x v="78"/>
    <m/>
    <m/>
    <m/>
    <m/>
    <m/>
    <s v="MWh"/>
    <m/>
    <m/>
    <m/>
    <m/>
  </r>
  <r>
    <s v="Grid Electricity"/>
    <n v="2028"/>
    <x v="78"/>
    <m/>
    <m/>
    <m/>
    <m/>
    <m/>
    <s v="MWh"/>
    <m/>
    <m/>
    <m/>
    <m/>
  </r>
  <r>
    <s v="Grid Electricity"/>
    <n v="2029"/>
    <x v="78"/>
    <m/>
    <m/>
    <m/>
    <m/>
    <m/>
    <s v="MWh"/>
    <m/>
    <m/>
    <m/>
    <m/>
  </r>
  <r>
    <s v="Grid Electricity"/>
    <n v="2030"/>
    <x v="78"/>
    <m/>
    <m/>
    <m/>
    <m/>
    <m/>
    <s v="MWh"/>
    <m/>
    <m/>
    <m/>
    <m/>
  </r>
  <r>
    <s v="Grid Electricity"/>
    <n v="2018"/>
    <x v="79"/>
    <n v="0.45900000000000002"/>
    <m/>
    <m/>
    <m/>
    <m/>
    <s v="MWh"/>
    <s v="Carbon Footprint"/>
    <n v="2016"/>
    <s v="https://www.carbonfootprint.com/docs/2018_8_electricity_factors_august_2018_-_online_sources.pdf"/>
    <m/>
  </r>
  <r>
    <s v="Grid Electricity"/>
    <n v="2019"/>
    <x v="79"/>
    <n v="0.45700000000000002"/>
    <m/>
    <m/>
    <m/>
    <m/>
    <s v="MWh"/>
    <s v="Carbon Footprint"/>
    <n v="2017"/>
    <s v="https://www.carbonfootprint.com/docs/2019_06_emissions_factors_sources_for_2019_electricity.pdf"/>
    <m/>
  </r>
  <r>
    <s v="Grid Electricity"/>
    <n v="2020"/>
    <x v="79"/>
    <n v="0.45207000000000003"/>
    <m/>
    <m/>
    <m/>
    <m/>
    <s v="MWh"/>
    <s v="Carbon Footprint"/>
    <n v="2018"/>
    <s v="https://www.carbonfootprint.com/docs/2020_09_emissions_factors_sources_for_2020_electricity_v14.pdf"/>
    <m/>
  </r>
  <r>
    <s v="Grid Electricity"/>
    <n v="2021"/>
    <x v="79"/>
    <n v="0.37434000000000001"/>
    <m/>
    <m/>
    <m/>
    <m/>
    <s v="MWh"/>
    <s v="Carbon Footprint"/>
    <n v="2019"/>
    <s v="https://www.carbonfootprint.com/docs/2019_06_emissions_factors_sources_for_2019_electricity.pdf"/>
    <m/>
  </r>
  <r>
    <s v="Grid Electricity"/>
    <n v="2022"/>
    <x v="79"/>
    <n v="0.37040000000000001"/>
    <m/>
    <m/>
    <m/>
    <m/>
    <s v="MWh"/>
    <s v="Carbon Footprint"/>
    <n v="2020"/>
    <s v="https://www.carbonfootprint.com/docs/2023_02_emissions_factors_sources_for_2022_electricity_v10.pdf"/>
    <m/>
  </r>
  <r>
    <s v="Grid Electricity"/>
    <n v="2023"/>
    <x v="79"/>
    <m/>
    <m/>
    <m/>
    <m/>
    <m/>
    <s v="MWh"/>
    <m/>
    <m/>
    <m/>
    <m/>
  </r>
  <r>
    <s v="Grid Electricity"/>
    <n v="2024"/>
    <x v="79"/>
    <m/>
    <m/>
    <m/>
    <m/>
    <m/>
    <s v="MWh"/>
    <m/>
    <m/>
    <m/>
    <m/>
  </r>
  <r>
    <s v="Grid Electricity"/>
    <n v="2025"/>
    <x v="79"/>
    <m/>
    <m/>
    <m/>
    <m/>
    <m/>
    <s v="MWh"/>
    <m/>
    <m/>
    <m/>
    <m/>
  </r>
  <r>
    <s v="Grid Electricity"/>
    <n v="2026"/>
    <x v="79"/>
    <m/>
    <m/>
    <m/>
    <m/>
    <m/>
    <s v="MWh"/>
    <m/>
    <m/>
    <m/>
    <m/>
  </r>
  <r>
    <s v="Grid Electricity"/>
    <n v="2027"/>
    <x v="79"/>
    <m/>
    <m/>
    <m/>
    <m/>
    <m/>
    <s v="MWh"/>
    <m/>
    <m/>
    <m/>
    <m/>
  </r>
  <r>
    <s v="Grid Electricity"/>
    <n v="2028"/>
    <x v="79"/>
    <m/>
    <m/>
    <m/>
    <m/>
    <m/>
    <s v="MWh"/>
    <m/>
    <m/>
    <m/>
    <m/>
  </r>
  <r>
    <s v="Grid Electricity"/>
    <n v="2029"/>
    <x v="79"/>
    <m/>
    <m/>
    <m/>
    <m/>
    <m/>
    <s v="MWh"/>
    <m/>
    <m/>
    <m/>
    <m/>
  </r>
  <r>
    <s v="Grid Electricity"/>
    <n v="2030"/>
    <x v="79"/>
    <m/>
    <m/>
    <m/>
    <m/>
    <m/>
    <s v="MWh"/>
    <m/>
    <m/>
    <m/>
    <m/>
  </r>
  <r>
    <s v="Grid Electricity"/>
    <n v="2018"/>
    <x v="80"/>
    <n v="0.77559999999999996"/>
    <m/>
    <m/>
    <m/>
    <m/>
    <s v="MWh"/>
    <s v="Carbon Footprint"/>
    <n v="2016"/>
    <s v="https://www.carbonfootprint.com/docs/2018_8_electricity_factors_august_2018_-_online_sources.pdf"/>
    <m/>
  </r>
  <r>
    <s v="Grid Electricity"/>
    <n v="2019"/>
    <x v="80"/>
    <n v="7.4000000000000003E-3"/>
    <m/>
    <m/>
    <m/>
    <m/>
    <s v="MWh"/>
    <s v="Carbon Footprint"/>
    <n v="2017"/>
    <s v="https://www.carbonfootprint.com/docs/2019_06_emissions_factors_sources_for_2019_electricity.pdf"/>
    <m/>
  </r>
  <r>
    <s v="Grid Electricity"/>
    <n v="2020"/>
    <x v="80"/>
    <n v="9.7699999999999995E-2"/>
    <m/>
    <m/>
    <m/>
    <m/>
    <s v="MWh"/>
    <s v="Carbon Footprint"/>
    <n v="2018"/>
    <s v="https://www.carbonfootprint.com/docs/2020_09_emissions_factors_sources_for_2020_electricity_v14.pdf"/>
    <m/>
  </r>
  <r>
    <s v="Grid Electricity"/>
    <n v="2021"/>
    <x v="80"/>
    <n v="0.1014"/>
    <m/>
    <m/>
    <m/>
    <m/>
    <s v="MWh"/>
    <s v="Carbon Footprint"/>
    <n v="2019"/>
    <s v="https://www.carbonfootprint.com/docs/2019_06_emissions_factors_sources_for_2019_electricity.pdf"/>
    <m/>
  </r>
  <r>
    <s v="Grid Electricity"/>
    <n v="2022"/>
    <x v="80"/>
    <n v="0.10299999999999999"/>
    <m/>
    <m/>
    <m/>
    <m/>
    <s v="MWh"/>
    <s v="Carbon Footprint"/>
    <n v="2020"/>
    <s v="https://www.carbonfootprint.com/docs/2023_02_emissions_factors_sources_for_2022_electricity_v10.pdf"/>
    <m/>
  </r>
  <r>
    <s v="Grid Electricity"/>
    <n v="2023"/>
    <x v="80"/>
    <m/>
    <m/>
    <m/>
    <m/>
    <m/>
    <s v="MWh"/>
    <m/>
    <m/>
    <m/>
    <m/>
  </r>
  <r>
    <s v="Grid Electricity"/>
    <n v="2024"/>
    <x v="80"/>
    <m/>
    <m/>
    <m/>
    <m/>
    <m/>
    <s v="MWh"/>
    <m/>
    <m/>
    <m/>
    <m/>
  </r>
  <r>
    <s v="Grid Electricity"/>
    <n v="2025"/>
    <x v="80"/>
    <m/>
    <m/>
    <m/>
    <m/>
    <m/>
    <s v="MWh"/>
    <m/>
    <m/>
    <m/>
    <m/>
  </r>
  <r>
    <s v="Grid Electricity"/>
    <n v="2026"/>
    <x v="80"/>
    <m/>
    <m/>
    <m/>
    <m/>
    <m/>
    <s v="MWh"/>
    <m/>
    <m/>
    <m/>
    <m/>
  </r>
  <r>
    <s v="Grid Electricity"/>
    <n v="2027"/>
    <x v="80"/>
    <m/>
    <m/>
    <m/>
    <m/>
    <m/>
    <s v="MWh"/>
    <m/>
    <m/>
    <m/>
    <m/>
  </r>
  <r>
    <s v="Grid Electricity"/>
    <n v="2028"/>
    <x v="80"/>
    <m/>
    <m/>
    <m/>
    <m/>
    <m/>
    <s v="MWh"/>
    <m/>
    <m/>
    <m/>
    <m/>
  </r>
  <r>
    <s v="Grid Electricity"/>
    <n v="2029"/>
    <x v="80"/>
    <m/>
    <m/>
    <m/>
    <m/>
    <m/>
    <s v="MWh"/>
    <m/>
    <m/>
    <m/>
    <m/>
  </r>
  <r>
    <s v="Grid Electricity"/>
    <n v="2030"/>
    <x v="80"/>
    <m/>
    <m/>
    <m/>
    <m/>
    <m/>
    <s v="MWh"/>
    <m/>
    <m/>
    <m/>
    <m/>
  </r>
  <r>
    <s v="Grid Electricity"/>
    <n v="2018"/>
    <x v="81"/>
    <m/>
    <m/>
    <m/>
    <m/>
    <m/>
    <s v="MWh"/>
    <m/>
    <n v="2016"/>
    <m/>
    <m/>
  </r>
  <r>
    <s v="Grid Electricity"/>
    <n v="2019"/>
    <x v="81"/>
    <m/>
    <m/>
    <m/>
    <m/>
    <m/>
    <s v="MWh"/>
    <m/>
    <n v="2017"/>
    <m/>
    <m/>
  </r>
  <r>
    <s v="Grid Electricity"/>
    <n v="2020"/>
    <x v="81"/>
    <m/>
    <m/>
    <m/>
    <m/>
    <m/>
    <s v="MWh"/>
    <m/>
    <n v="2018"/>
    <m/>
    <m/>
  </r>
  <r>
    <s v="Grid Electricity"/>
    <n v="2021"/>
    <x v="81"/>
    <m/>
    <m/>
    <m/>
    <m/>
    <m/>
    <s v="MWh"/>
    <m/>
    <n v="2019"/>
    <m/>
    <m/>
  </r>
  <r>
    <s v="Grid Electricity"/>
    <n v="2022"/>
    <x v="81"/>
    <m/>
    <m/>
    <m/>
    <m/>
    <m/>
    <s v="MWh"/>
    <m/>
    <n v="2020"/>
    <m/>
    <m/>
  </r>
  <r>
    <s v="Grid Electricity"/>
    <n v="2023"/>
    <x v="81"/>
    <m/>
    <m/>
    <m/>
    <m/>
    <m/>
    <s v="MWh"/>
    <m/>
    <m/>
    <m/>
    <m/>
  </r>
  <r>
    <s v="Grid Electricity"/>
    <n v="2024"/>
    <x v="81"/>
    <m/>
    <m/>
    <m/>
    <m/>
    <m/>
    <s v="MWh"/>
    <m/>
    <m/>
    <m/>
    <m/>
  </r>
  <r>
    <s v="Grid Electricity"/>
    <n v="2025"/>
    <x v="81"/>
    <m/>
    <m/>
    <m/>
    <m/>
    <m/>
    <s v="MWh"/>
    <m/>
    <m/>
    <m/>
    <m/>
  </r>
  <r>
    <s v="Grid Electricity"/>
    <n v="2026"/>
    <x v="81"/>
    <m/>
    <m/>
    <m/>
    <m/>
    <m/>
    <s v="MWh"/>
    <m/>
    <m/>
    <m/>
    <m/>
  </r>
  <r>
    <s v="Grid Electricity"/>
    <n v="2027"/>
    <x v="81"/>
    <m/>
    <m/>
    <m/>
    <m/>
    <m/>
    <s v="MWh"/>
    <m/>
    <m/>
    <m/>
    <m/>
  </r>
  <r>
    <s v="Grid Electricity"/>
    <n v="2028"/>
    <x v="81"/>
    <m/>
    <m/>
    <m/>
    <m/>
    <m/>
    <s v="MWh"/>
    <m/>
    <m/>
    <m/>
    <m/>
  </r>
  <r>
    <s v="Grid Electricity"/>
    <n v="2029"/>
    <x v="81"/>
    <m/>
    <m/>
    <m/>
    <m/>
    <m/>
    <s v="MWh"/>
    <m/>
    <m/>
    <m/>
    <m/>
  </r>
  <r>
    <s v="Grid Electricity"/>
    <n v="2030"/>
    <x v="81"/>
    <m/>
    <m/>
    <m/>
    <m/>
    <m/>
    <s v="MWh"/>
    <m/>
    <m/>
    <m/>
    <m/>
  </r>
  <r>
    <s v="Grid Electricity"/>
    <n v="2018"/>
    <x v="82"/>
    <m/>
    <m/>
    <m/>
    <m/>
    <m/>
    <s v="MWh"/>
    <m/>
    <n v="2016"/>
    <m/>
    <m/>
  </r>
  <r>
    <s v="Grid Electricity"/>
    <n v="2019"/>
    <x v="82"/>
    <m/>
    <m/>
    <m/>
    <m/>
    <m/>
    <s v="MWh"/>
    <m/>
    <n v="2017"/>
    <m/>
    <m/>
  </r>
  <r>
    <s v="Grid Electricity"/>
    <n v="2020"/>
    <x v="82"/>
    <m/>
    <m/>
    <m/>
    <m/>
    <m/>
    <s v="MWh"/>
    <m/>
    <n v="2018"/>
    <m/>
    <m/>
  </r>
  <r>
    <s v="Grid Electricity"/>
    <n v="2021"/>
    <x v="82"/>
    <m/>
    <m/>
    <m/>
    <m/>
    <m/>
    <s v="MWh"/>
    <m/>
    <n v="2019"/>
    <m/>
    <m/>
  </r>
  <r>
    <s v="Grid Electricity"/>
    <n v="2022"/>
    <x v="82"/>
    <m/>
    <m/>
    <m/>
    <m/>
    <m/>
    <s v="MWh"/>
    <m/>
    <n v="2020"/>
    <m/>
    <m/>
  </r>
  <r>
    <s v="Grid Electricity"/>
    <n v="2023"/>
    <x v="82"/>
    <m/>
    <m/>
    <m/>
    <m/>
    <m/>
    <s v="MWh"/>
    <m/>
    <m/>
    <m/>
    <m/>
  </r>
  <r>
    <s v="Grid Electricity"/>
    <n v="2024"/>
    <x v="82"/>
    <m/>
    <m/>
    <m/>
    <m/>
    <m/>
    <s v="MWh"/>
    <m/>
    <m/>
    <m/>
    <m/>
  </r>
  <r>
    <s v="Grid Electricity"/>
    <n v="2025"/>
    <x v="82"/>
    <m/>
    <m/>
    <m/>
    <m/>
    <m/>
    <s v="MWh"/>
    <m/>
    <m/>
    <m/>
    <m/>
  </r>
  <r>
    <s v="Grid Electricity"/>
    <n v="2026"/>
    <x v="82"/>
    <m/>
    <m/>
    <m/>
    <m/>
    <m/>
    <s v="MWh"/>
    <m/>
    <m/>
    <m/>
    <m/>
  </r>
  <r>
    <s v="Grid Electricity"/>
    <n v="2027"/>
    <x v="82"/>
    <m/>
    <m/>
    <m/>
    <m/>
    <m/>
    <s v="MWh"/>
    <m/>
    <m/>
    <m/>
    <m/>
  </r>
  <r>
    <s v="Grid Electricity"/>
    <n v="2028"/>
    <x v="82"/>
    <m/>
    <m/>
    <m/>
    <m/>
    <m/>
    <s v="MWh"/>
    <m/>
    <m/>
    <m/>
    <m/>
  </r>
  <r>
    <s v="Grid Electricity"/>
    <n v="2029"/>
    <x v="82"/>
    <m/>
    <m/>
    <m/>
    <m/>
    <m/>
    <s v="MWh"/>
    <m/>
    <m/>
    <m/>
    <m/>
  </r>
  <r>
    <s v="Grid Electricity"/>
    <n v="2030"/>
    <x v="82"/>
    <m/>
    <m/>
    <m/>
    <m/>
    <m/>
    <s v="MWh"/>
    <m/>
    <m/>
    <m/>
    <m/>
  </r>
  <r>
    <s v="Grid Electricity"/>
    <n v="2018"/>
    <x v="83"/>
    <n v="1.0999999999999999E-2"/>
    <m/>
    <m/>
    <m/>
    <m/>
    <s v="MWh"/>
    <s v="Carbon Footprint"/>
    <n v="2016"/>
    <s v="https://www.carbonfootprint.com/docs/2018_8_electricity_factors_august_2018_-_online_sources.pdf"/>
    <m/>
  </r>
  <r>
    <s v="Grid Electricity"/>
    <n v="2019"/>
    <x v="83"/>
    <n v="1.0999999999999999E-2"/>
    <m/>
    <m/>
    <m/>
    <m/>
    <s v="MWh"/>
    <s v="Carbon Footprint"/>
    <n v="2017"/>
    <s v="https://www.carbonfootprint.com/docs/2019_06_emissions_factors_sources_for_2019_electricity.pdf"/>
    <m/>
  </r>
  <r>
    <s v="Grid Electricity"/>
    <n v="2020"/>
    <x v="83"/>
    <n v="1.1180000000000001E-2"/>
    <m/>
    <m/>
    <m/>
    <m/>
    <s v="MWh"/>
    <s v="Carbon Footprint"/>
    <n v="2018"/>
    <s v="https://www.carbonfootprint.com/docs/2020_09_emissions_factors_sources_for_2020_electricity_v14.pdf"/>
    <m/>
  </r>
  <r>
    <s v="Grid Electricity"/>
    <n v="2021"/>
    <x v="83"/>
    <n v="7.62E-3"/>
    <m/>
    <m/>
    <m/>
    <m/>
    <s v="MWh"/>
    <s v="Carbon Footprint"/>
    <n v="2019"/>
    <s v="https://www.carbonfootprint.com/docs/2019_06_emissions_factors_sources_for_2019_electricity.pdf"/>
    <m/>
  </r>
  <r>
    <s v="Grid Electricity"/>
    <n v="2022"/>
    <x v="83"/>
    <n v="4.4900000000000001E-3"/>
    <m/>
    <m/>
    <m/>
    <m/>
    <s v="MWh"/>
    <s v="Carbon Footprint"/>
    <n v="2020"/>
    <s v="https://www.carbonfootprint.com/docs/2023_02_emissions_factors_sources_for_2022_electricity_v10.pdf"/>
    <m/>
  </r>
  <r>
    <s v="Grid Electricity"/>
    <n v="2023"/>
    <x v="83"/>
    <m/>
    <m/>
    <m/>
    <m/>
    <m/>
    <s v="MWh"/>
    <m/>
    <m/>
    <m/>
    <m/>
  </r>
  <r>
    <s v="Grid Electricity"/>
    <n v="2024"/>
    <x v="83"/>
    <m/>
    <m/>
    <m/>
    <m/>
    <m/>
    <s v="MWh"/>
    <m/>
    <m/>
    <m/>
    <m/>
  </r>
  <r>
    <s v="Grid Electricity"/>
    <n v="2025"/>
    <x v="83"/>
    <m/>
    <m/>
    <m/>
    <m/>
    <m/>
    <s v="MWh"/>
    <m/>
    <m/>
    <m/>
    <m/>
  </r>
  <r>
    <s v="Grid Electricity"/>
    <n v="2026"/>
    <x v="83"/>
    <m/>
    <m/>
    <m/>
    <m/>
    <m/>
    <s v="MWh"/>
    <m/>
    <m/>
    <m/>
    <m/>
  </r>
  <r>
    <s v="Grid Electricity"/>
    <n v="2027"/>
    <x v="83"/>
    <m/>
    <m/>
    <m/>
    <m/>
    <m/>
    <s v="MWh"/>
    <m/>
    <m/>
    <m/>
    <m/>
  </r>
  <r>
    <s v="Grid Electricity"/>
    <n v="2028"/>
    <x v="83"/>
    <m/>
    <m/>
    <m/>
    <m/>
    <m/>
    <s v="MWh"/>
    <m/>
    <m/>
    <m/>
    <m/>
  </r>
  <r>
    <s v="Grid Electricity"/>
    <n v="2029"/>
    <x v="83"/>
    <m/>
    <m/>
    <m/>
    <m/>
    <m/>
    <s v="MWh"/>
    <m/>
    <m/>
    <m/>
    <m/>
  </r>
  <r>
    <s v="Grid Electricity"/>
    <n v="2030"/>
    <x v="83"/>
    <m/>
    <m/>
    <m/>
    <m/>
    <m/>
    <s v="MWh"/>
    <m/>
    <m/>
    <m/>
    <m/>
  </r>
  <r>
    <s v="Grid Electricity"/>
    <n v="2018"/>
    <x v="84"/>
    <m/>
    <m/>
    <m/>
    <m/>
    <m/>
    <s v="MWh"/>
    <m/>
    <n v="2016"/>
    <m/>
    <m/>
  </r>
  <r>
    <s v="Grid Electricity"/>
    <n v="2019"/>
    <x v="84"/>
    <m/>
    <m/>
    <m/>
    <m/>
    <m/>
    <s v="MWh"/>
    <m/>
    <n v="2017"/>
    <m/>
    <m/>
  </r>
  <r>
    <s v="Grid Electricity"/>
    <n v="2020"/>
    <x v="84"/>
    <m/>
    <m/>
    <m/>
    <m/>
    <m/>
    <s v="MWh"/>
    <m/>
    <n v="2018"/>
    <m/>
    <m/>
  </r>
  <r>
    <s v="Grid Electricity"/>
    <n v="2021"/>
    <x v="84"/>
    <m/>
    <m/>
    <m/>
    <m/>
    <m/>
    <s v="MWh"/>
    <m/>
    <n v="2019"/>
    <m/>
    <m/>
  </r>
  <r>
    <s v="Grid Electricity"/>
    <n v="2022"/>
    <x v="84"/>
    <m/>
    <m/>
    <m/>
    <m/>
    <m/>
    <s v="MWh"/>
    <m/>
    <n v="2020"/>
    <m/>
    <m/>
  </r>
  <r>
    <s v="Grid Electricity"/>
    <n v="2023"/>
    <x v="84"/>
    <m/>
    <m/>
    <m/>
    <m/>
    <m/>
    <s v="MWh"/>
    <m/>
    <m/>
    <m/>
    <m/>
  </r>
  <r>
    <s v="Grid Electricity"/>
    <n v="2024"/>
    <x v="84"/>
    <m/>
    <m/>
    <m/>
    <m/>
    <m/>
    <s v="MWh"/>
    <m/>
    <m/>
    <m/>
    <m/>
  </r>
  <r>
    <s v="Grid Electricity"/>
    <n v="2025"/>
    <x v="84"/>
    <m/>
    <m/>
    <m/>
    <m/>
    <m/>
    <s v="MWh"/>
    <m/>
    <m/>
    <m/>
    <m/>
  </r>
  <r>
    <s v="Grid Electricity"/>
    <n v="2026"/>
    <x v="84"/>
    <m/>
    <m/>
    <m/>
    <m/>
    <m/>
    <s v="MWh"/>
    <m/>
    <m/>
    <m/>
    <m/>
  </r>
  <r>
    <s v="Grid Electricity"/>
    <n v="2027"/>
    <x v="84"/>
    <m/>
    <m/>
    <m/>
    <m/>
    <m/>
    <s v="MWh"/>
    <m/>
    <m/>
    <m/>
    <m/>
  </r>
  <r>
    <s v="Grid Electricity"/>
    <n v="2028"/>
    <x v="84"/>
    <m/>
    <m/>
    <m/>
    <m/>
    <m/>
    <s v="MWh"/>
    <m/>
    <m/>
    <m/>
    <m/>
  </r>
  <r>
    <s v="Grid Electricity"/>
    <n v="2029"/>
    <x v="84"/>
    <m/>
    <m/>
    <m/>
    <m/>
    <m/>
    <s v="MWh"/>
    <m/>
    <m/>
    <m/>
    <m/>
  </r>
  <r>
    <s v="Grid Electricity"/>
    <n v="2030"/>
    <x v="84"/>
    <m/>
    <m/>
    <m/>
    <m/>
    <m/>
    <s v="MWh"/>
    <m/>
    <m/>
    <m/>
    <m/>
  </r>
  <r>
    <s v="Grid Electricity"/>
    <n v="2018"/>
    <x v="85"/>
    <m/>
    <m/>
    <m/>
    <m/>
    <m/>
    <s v="MWh"/>
    <m/>
    <n v="2016"/>
    <m/>
    <m/>
  </r>
  <r>
    <s v="Grid Electricity"/>
    <n v="2019"/>
    <x v="85"/>
    <m/>
    <m/>
    <m/>
    <m/>
    <m/>
    <s v="MWh"/>
    <m/>
    <n v="2017"/>
    <m/>
    <m/>
  </r>
  <r>
    <s v="Grid Electricity"/>
    <n v="2020"/>
    <x v="85"/>
    <m/>
    <m/>
    <m/>
    <m/>
    <m/>
    <s v="MWh"/>
    <m/>
    <n v="2018"/>
    <m/>
    <m/>
  </r>
  <r>
    <s v="Grid Electricity"/>
    <n v="2021"/>
    <x v="85"/>
    <m/>
    <m/>
    <m/>
    <m/>
    <m/>
    <s v="MWh"/>
    <m/>
    <n v="2019"/>
    <m/>
    <m/>
  </r>
  <r>
    <s v="Grid Electricity"/>
    <n v="2022"/>
    <x v="85"/>
    <m/>
    <m/>
    <m/>
    <m/>
    <m/>
    <s v="MWh"/>
    <m/>
    <n v="2020"/>
    <m/>
    <m/>
  </r>
  <r>
    <s v="Grid Electricity"/>
    <n v="2023"/>
    <x v="85"/>
    <m/>
    <m/>
    <m/>
    <m/>
    <m/>
    <s v="MWh"/>
    <m/>
    <m/>
    <m/>
    <m/>
  </r>
  <r>
    <s v="Grid Electricity"/>
    <n v="2024"/>
    <x v="85"/>
    <m/>
    <m/>
    <m/>
    <m/>
    <m/>
    <s v="MWh"/>
    <m/>
    <m/>
    <m/>
    <m/>
  </r>
  <r>
    <s v="Grid Electricity"/>
    <n v="2025"/>
    <x v="85"/>
    <m/>
    <m/>
    <m/>
    <m/>
    <m/>
    <s v="MWh"/>
    <m/>
    <m/>
    <m/>
    <m/>
  </r>
  <r>
    <s v="Grid Electricity"/>
    <n v="2026"/>
    <x v="85"/>
    <m/>
    <m/>
    <m/>
    <m/>
    <m/>
    <s v="MWh"/>
    <m/>
    <m/>
    <m/>
    <m/>
  </r>
  <r>
    <s v="Grid Electricity"/>
    <n v="2027"/>
    <x v="85"/>
    <m/>
    <m/>
    <m/>
    <m/>
    <m/>
    <s v="MWh"/>
    <m/>
    <m/>
    <m/>
    <m/>
  </r>
  <r>
    <s v="Grid Electricity"/>
    <n v="2028"/>
    <x v="85"/>
    <m/>
    <m/>
    <m/>
    <m/>
    <m/>
    <s v="MWh"/>
    <m/>
    <m/>
    <m/>
    <m/>
  </r>
  <r>
    <s v="Grid Electricity"/>
    <n v="2029"/>
    <x v="85"/>
    <m/>
    <m/>
    <m/>
    <m/>
    <m/>
    <s v="MWh"/>
    <m/>
    <m/>
    <m/>
    <m/>
  </r>
  <r>
    <s v="Grid Electricity"/>
    <n v="2030"/>
    <x v="85"/>
    <m/>
    <m/>
    <m/>
    <m/>
    <m/>
    <s v="MWh"/>
    <m/>
    <m/>
    <m/>
    <m/>
  </r>
  <r>
    <s v="Grid Electricity"/>
    <n v="2018"/>
    <x v="86"/>
    <n v="0.68"/>
    <m/>
    <m/>
    <m/>
    <m/>
    <s v="MWh"/>
    <s v="Carbon Footprint"/>
    <n v="2016"/>
    <s v="https://www.carbonfootprint.com/docs/2018_8_electricity_factors_august_2018_-_online_sources.pdf"/>
    <m/>
  </r>
  <r>
    <s v="Grid Electricity"/>
    <n v="2019"/>
    <x v="86"/>
    <n v="0.62360000000000004"/>
    <m/>
    <m/>
    <m/>
    <m/>
    <s v="MWh"/>
    <s v="Carbon Footprint"/>
    <n v="2017"/>
    <s v="https://www.carbonfootprint.com/docs/2019_06_emissions_factors_sources_for_2019_electricity.pdf"/>
    <m/>
  </r>
  <r>
    <s v="Grid Electricity"/>
    <n v="2020"/>
    <x v="86"/>
    <n v="0.55500000000000005"/>
    <m/>
    <m/>
    <m/>
    <m/>
    <s v="MWh"/>
    <s v="Carbon Footprint"/>
    <n v="2018"/>
    <s v="https://www.carbonfootprint.com/docs/2020_09_emissions_factors_sources_for_2020_electricity_v14.pdf"/>
    <m/>
  </r>
  <r>
    <s v="Grid Electricity"/>
    <n v="2021"/>
    <x v="86"/>
    <n v="0.53739999999999999"/>
    <m/>
    <m/>
    <m/>
    <m/>
    <s v="MWh"/>
    <s v="Carbon Footprint"/>
    <n v="2019"/>
    <s v="https://www.carbonfootprint.com/docs/2019_06_emissions_factors_sources_for_2019_electricity.pdf"/>
    <m/>
  </r>
  <r>
    <s v="Grid Electricity"/>
    <n v="2022"/>
    <x v="86"/>
    <n v="0.55720000000000003"/>
    <m/>
    <m/>
    <m/>
    <m/>
    <s v="MWh"/>
    <s v="Carbon Footprint"/>
    <n v="2020"/>
    <s v="https://www.carbonfootprint.com/docs/2023_02_emissions_factors_sources_for_2022_electricity_v10.pdf"/>
    <m/>
  </r>
  <r>
    <s v="Grid Electricity"/>
    <n v="2023"/>
    <x v="86"/>
    <m/>
    <m/>
    <m/>
    <m/>
    <m/>
    <s v="MWh"/>
    <m/>
    <m/>
    <m/>
    <m/>
  </r>
  <r>
    <s v="Grid Electricity"/>
    <n v="2024"/>
    <x v="86"/>
    <m/>
    <m/>
    <m/>
    <m/>
    <m/>
    <s v="MWh"/>
    <m/>
    <m/>
    <m/>
    <m/>
  </r>
  <r>
    <s v="Grid Electricity"/>
    <n v="2025"/>
    <x v="86"/>
    <m/>
    <m/>
    <m/>
    <m/>
    <m/>
    <s v="MWh"/>
    <m/>
    <m/>
    <m/>
    <m/>
  </r>
  <r>
    <s v="Grid Electricity"/>
    <n v="2026"/>
    <x v="86"/>
    <m/>
    <m/>
    <m/>
    <m/>
    <m/>
    <s v="MWh"/>
    <m/>
    <m/>
    <m/>
    <m/>
  </r>
  <r>
    <s v="Grid Electricity"/>
    <n v="2027"/>
    <x v="86"/>
    <m/>
    <m/>
    <m/>
    <m/>
    <m/>
    <s v="MWh"/>
    <m/>
    <m/>
    <m/>
    <m/>
  </r>
  <r>
    <s v="Grid Electricity"/>
    <n v="2028"/>
    <x v="86"/>
    <m/>
    <m/>
    <m/>
    <m/>
    <m/>
    <s v="MWh"/>
    <m/>
    <m/>
    <m/>
    <m/>
  </r>
  <r>
    <s v="Grid Electricity"/>
    <n v="2029"/>
    <x v="86"/>
    <m/>
    <m/>
    <m/>
    <m/>
    <m/>
    <s v="MWh"/>
    <m/>
    <m/>
    <m/>
    <m/>
  </r>
  <r>
    <s v="Grid Electricity"/>
    <n v="2030"/>
    <x v="86"/>
    <m/>
    <m/>
    <m/>
    <m/>
    <m/>
    <s v="MWh"/>
    <m/>
    <m/>
    <m/>
    <m/>
  </r>
  <r>
    <s v="Grid Electricity"/>
    <n v="2018"/>
    <x v="87"/>
    <m/>
    <m/>
    <m/>
    <m/>
    <m/>
    <s v="MWh"/>
    <m/>
    <n v="2016"/>
    <m/>
    <m/>
  </r>
  <r>
    <s v="Grid Electricity"/>
    <n v="2019"/>
    <x v="87"/>
    <m/>
    <m/>
    <m/>
    <m/>
    <m/>
    <s v="MWh"/>
    <m/>
    <n v="2017"/>
    <m/>
    <m/>
  </r>
  <r>
    <s v="Grid Electricity"/>
    <n v="2020"/>
    <x v="87"/>
    <m/>
    <m/>
    <m/>
    <m/>
    <m/>
    <s v="MWh"/>
    <m/>
    <n v="2018"/>
    <m/>
    <m/>
  </r>
  <r>
    <s v="Grid Electricity"/>
    <n v="2021"/>
    <x v="87"/>
    <m/>
    <m/>
    <m/>
    <m/>
    <m/>
    <s v="MWh"/>
    <m/>
    <n v="2019"/>
    <m/>
    <m/>
  </r>
  <r>
    <s v="Grid Electricity"/>
    <n v="2022"/>
    <x v="87"/>
    <m/>
    <m/>
    <m/>
    <m/>
    <m/>
    <s v="MWh"/>
    <m/>
    <n v="2020"/>
    <m/>
    <m/>
  </r>
  <r>
    <s v="Grid Electricity"/>
    <n v="2023"/>
    <x v="87"/>
    <m/>
    <m/>
    <m/>
    <m/>
    <m/>
    <s v="MWh"/>
    <m/>
    <m/>
    <m/>
    <m/>
  </r>
  <r>
    <s v="Grid Electricity"/>
    <n v="2024"/>
    <x v="87"/>
    <m/>
    <m/>
    <m/>
    <m/>
    <m/>
    <s v="MWh"/>
    <m/>
    <m/>
    <m/>
    <m/>
  </r>
  <r>
    <s v="Grid Electricity"/>
    <n v="2025"/>
    <x v="87"/>
    <m/>
    <m/>
    <m/>
    <m/>
    <m/>
    <s v="MWh"/>
    <m/>
    <m/>
    <m/>
    <m/>
  </r>
  <r>
    <s v="Grid Electricity"/>
    <n v="2026"/>
    <x v="87"/>
    <m/>
    <m/>
    <m/>
    <m/>
    <m/>
    <s v="MWh"/>
    <m/>
    <m/>
    <m/>
    <m/>
  </r>
  <r>
    <s v="Grid Electricity"/>
    <n v="2027"/>
    <x v="87"/>
    <m/>
    <m/>
    <m/>
    <m/>
    <m/>
    <s v="MWh"/>
    <m/>
    <m/>
    <m/>
    <m/>
  </r>
  <r>
    <s v="Grid Electricity"/>
    <n v="2028"/>
    <x v="87"/>
    <m/>
    <m/>
    <m/>
    <m/>
    <m/>
    <s v="MWh"/>
    <m/>
    <m/>
    <m/>
    <m/>
  </r>
  <r>
    <s v="Grid Electricity"/>
    <n v="2029"/>
    <x v="87"/>
    <m/>
    <m/>
    <m/>
    <m/>
    <m/>
    <s v="MWh"/>
    <m/>
    <m/>
    <m/>
    <m/>
  </r>
  <r>
    <s v="Grid Electricity"/>
    <n v="2030"/>
    <x v="87"/>
    <m/>
    <m/>
    <m/>
    <m/>
    <m/>
    <s v="MWh"/>
    <m/>
    <m/>
    <m/>
    <m/>
  </r>
  <r>
    <s v="Grid Electricity"/>
    <n v="2018"/>
    <x v="88"/>
    <m/>
    <m/>
    <m/>
    <m/>
    <m/>
    <s v="MWh"/>
    <m/>
    <n v="2016"/>
    <m/>
    <m/>
  </r>
  <r>
    <s v="Grid Electricity"/>
    <n v="2019"/>
    <x v="88"/>
    <m/>
    <m/>
    <m/>
    <m/>
    <m/>
    <s v="MWh"/>
    <m/>
    <n v="2017"/>
    <m/>
    <m/>
  </r>
  <r>
    <s v="Grid Electricity"/>
    <n v="2020"/>
    <x v="88"/>
    <m/>
    <m/>
    <m/>
    <m/>
    <m/>
    <s v="MWh"/>
    <m/>
    <n v="2018"/>
    <m/>
    <m/>
  </r>
  <r>
    <s v="Grid Electricity"/>
    <n v="2021"/>
    <x v="88"/>
    <m/>
    <m/>
    <m/>
    <m/>
    <m/>
    <s v="MWh"/>
    <m/>
    <n v="2019"/>
    <m/>
    <m/>
  </r>
  <r>
    <s v="Grid Electricity"/>
    <n v="2022"/>
    <x v="88"/>
    <m/>
    <m/>
    <m/>
    <m/>
    <m/>
    <s v="MWh"/>
    <m/>
    <n v="2020"/>
    <m/>
    <m/>
  </r>
  <r>
    <s v="Grid Electricity"/>
    <n v="2023"/>
    <x v="88"/>
    <m/>
    <m/>
    <m/>
    <m/>
    <m/>
    <s v="MWh"/>
    <m/>
    <m/>
    <m/>
    <m/>
  </r>
  <r>
    <s v="Grid Electricity"/>
    <n v="2024"/>
    <x v="88"/>
    <m/>
    <m/>
    <m/>
    <m/>
    <m/>
    <s v="MWh"/>
    <m/>
    <m/>
    <m/>
    <m/>
  </r>
  <r>
    <s v="Grid Electricity"/>
    <n v="2025"/>
    <x v="88"/>
    <m/>
    <m/>
    <m/>
    <m/>
    <m/>
    <s v="MWh"/>
    <m/>
    <m/>
    <m/>
    <m/>
  </r>
  <r>
    <s v="Grid Electricity"/>
    <n v="2026"/>
    <x v="88"/>
    <m/>
    <m/>
    <m/>
    <m/>
    <m/>
    <s v="MWh"/>
    <m/>
    <m/>
    <m/>
    <m/>
  </r>
  <r>
    <s v="Grid Electricity"/>
    <n v="2027"/>
    <x v="88"/>
    <m/>
    <m/>
    <m/>
    <m/>
    <m/>
    <s v="MWh"/>
    <m/>
    <m/>
    <m/>
    <m/>
  </r>
  <r>
    <s v="Grid Electricity"/>
    <n v="2028"/>
    <x v="88"/>
    <m/>
    <m/>
    <m/>
    <m/>
    <m/>
    <s v="MWh"/>
    <m/>
    <m/>
    <m/>
    <m/>
  </r>
  <r>
    <s v="Grid Electricity"/>
    <n v="2029"/>
    <x v="88"/>
    <m/>
    <m/>
    <m/>
    <m/>
    <m/>
    <s v="MWh"/>
    <m/>
    <m/>
    <m/>
    <m/>
  </r>
  <r>
    <s v="Grid Electricity"/>
    <n v="2030"/>
    <x v="88"/>
    <m/>
    <m/>
    <m/>
    <m/>
    <m/>
    <s v="MWh"/>
    <m/>
    <m/>
    <m/>
    <m/>
  </r>
  <r>
    <s v="Grid Electricity"/>
    <n v="2018"/>
    <x v="89"/>
    <n v="0.83599999999999997"/>
    <m/>
    <m/>
    <m/>
    <m/>
    <s v="MWh"/>
    <s v="Carbon Footprint"/>
    <n v="2016"/>
    <s v="https://www.carbonfootprint.com/docs/2018_8_electricity_factors_august_2018_-_online_sources.pdf"/>
    <m/>
  </r>
  <r>
    <s v="Grid Electricity"/>
    <n v="2019"/>
    <x v="89"/>
    <n v="0.84599999999999997"/>
    <m/>
    <m/>
    <m/>
    <m/>
    <s v="MWh"/>
    <s v="Carbon Footprint"/>
    <n v="2017"/>
    <s v="https://www.carbonfootprint.com/docs/2019_06_emissions_factors_sources_for_2019_electricity.pdf"/>
    <m/>
  </r>
  <r>
    <s v="Grid Electricity"/>
    <n v="2020"/>
    <x v="89"/>
    <n v="0.79107000000000005"/>
    <m/>
    <m/>
    <m/>
    <m/>
    <s v="MWh"/>
    <s v="Carbon Footprint"/>
    <n v="2018"/>
    <s v="https://www.carbonfootprint.com/docs/2020_09_emissions_factors_sources_for_2020_electricity_v14.pdf"/>
    <m/>
  </r>
  <r>
    <s v="Grid Electricity"/>
    <n v="2021"/>
    <x v="89"/>
    <n v="0.75961999999999996"/>
    <m/>
    <m/>
    <m/>
    <m/>
    <s v="MWh"/>
    <s v="Carbon Footprint"/>
    <n v="2019"/>
    <s v="https://www.carbonfootprint.com/docs/2019_06_emissions_factors_sources_for_2019_electricity.pdf"/>
    <m/>
  </r>
  <r>
    <s v="Grid Electricity"/>
    <n v="2022"/>
    <x v="89"/>
    <n v="0.77659"/>
    <m/>
    <m/>
    <m/>
    <m/>
    <s v="MWh"/>
    <s v="Carbon Footprint"/>
    <n v="2020"/>
    <s v="https://www.carbonfootprint.com/docs/2023_02_emissions_factors_sources_for_2022_electricity_v10.pdf"/>
    <m/>
  </r>
  <r>
    <s v="Grid Electricity"/>
    <n v="2023"/>
    <x v="89"/>
    <m/>
    <m/>
    <m/>
    <m/>
    <m/>
    <s v="MWh"/>
    <m/>
    <m/>
    <m/>
    <m/>
  </r>
  <r>
    <s v="Grid Electricity"/>
    <n v="2024"/>
    <x v="89"/>
    <m/>
    <m/>
    <m/>
    <m/>
    <m/>
    <s v="MWh"/>
    <m/>
    <m/>
    <m/>
    <m/>
  </r>
  <r>
    <s v="Grid Electricity"/>
    <n v="2025"/>
    <x v="89"/>
    <m/>
    <m/>
    <m/>
    <m/>
    <m/>
    <s v="MWh"/>
    <m/>
    <m/>
    <m/>
    <m/>
  </r>
  <r>
    <s v="Grid Electricity"/>
    <n v="2026"/>
    <x v="89"/>
    <m/>
    <m/>
    <m/>
    <m/>
    <m/>
    <s v="MWh"/>
    <m/>
    <m/>
    <m/>
    <m/>
  </r>
  <r>
    <s v="Grid Electricity"/>
    <n v="2027"/>
    <x v="89"/>
    <m/>
    <m/>
    <m/>
    <m/>
    <m/>
    <s v="MWh"/>
    <m/>
    <m/>
    <m/>
    <m/>
  </r>
  <r>
    <s v="Grid Electricity"/>
    <n v="2028"/>
    <x v="89"/>
    <m/>
    <m/>
    <m/>
    <m/>
    <m/>
    <s v="MWh"/>
    <m/>
    <m/>
    <m/>
    <m/>
  </r>
  <r>
    <s v="Grid Electricity"/>
    <n v="2029"/>
    <x v="89"/>
    <m/>
    <m/>
    <m/>
    <m/>
    <m/>
    <s v="MWh"/>
    <m/>
    <m/>
    <m/>
    <m/>
  </r>
  <r>
    <s v="Grid Electricity"/>
    <n v="2030"/>
    <x v="89"/>
    <m/>
    <m/>
    <m/>
    <m/>
    <m/>
    <s v="MWh"/>
    <m/>
    <m/>
    <m/>
    <m/>
  </r>
  <r>
    <s v="Grid Electricity"/>
    <n v="2018"/>
    <x v="90"/>
    <n v="0.38300000000000001"/>
    <m/>
    <m/>
    <m/>
    <m/>
    <s v="MWh"/>
    <s v="Carbon Footprint"/>
    <n v="2016"/>
    <s v="https://www.carbonfootprint.com/docs/2018_8_electricity_factors_august_2018_-_online_sources.pdf"/>
    <m/>
  </r>
  <r>
    <s v="Grid Electricity"/>
    <n v="2019"/>
    <x v="90"/>
    <n v="0.307"/>
    <m/>
    <m/>
    <m/>
    <m/>
    <s v="MWh"/>
    <s v="Carbon Footprint"/>
    <n v="2017"/>
    <s v="https://www.carbonfootprint.com/docs/2019_06_emissions_factors_sources_for_2019_electricity.pdf"/>
    <m/>
  </r>
  <r>
    <s v="Grid Electricity"/>
    <n v="2020"/>
    <x v="90"/>
    <n v="0.25255"/>
    <m/>
    <m/>
    <m/>
    <m/>
    <s v="MWh"/>
    <s v="Carbon Footprint"/>
    <n v="2018"/>
    <s v="https://www.carbonfootprint.com/docs/2020_09_emissions_factors_sources_for_2020_electricity_v14.pdf"/>
    <m/>
  </r>
  <r>
    <s v="Grid Electricity"/>
    <n v="2021"/>
    <x v="90"/>
    <n v="0.20155000000000001"/>
    <m/>
    <m/>
    <m/>
    <m/>
    <s v="MWh"/>
    <s v="Carbon Footprint"/>
    <n v="2019"/>
    <s v="https://www.carbonfootprint.com/docs/2019_06_emissions_factors_sources_for_2019_electricity.pdf"/>
    <m/>
  </r>
  <r>
    <s v="Grid Electricity"/>
    <n v="2022"/>
    <x v="90"/>
    <n v="0.16417999999999999"/>
    <m/>
    <m/>
    <m/>
    <m/>
    <s v="MWh"/>
    <s v="Carbon Footprint"/>
    <n v="2020"/>
    <s v="https://www.carbonfootprint.com/docs/2023_02_emissions_factors_sources_for_2022_electricity_v10.pdf"/>
    <m/>
  </r>
  <r>
    <s v="Grid Electricity"/>
    <n v="2023"/>
    <x v="90"/>
    <m/>
    <m/>
    <m/>
    <m/>
    <m/>
    <s v="MWh"/>
    <m/>
    <m/>
    <m/>
    <m/>
  </r>
  <r>
    <s v="Grid Electricity"/>
    <n v="2024"/>
    <x v="90"/>
    <m/>
    <m/>
    <m/>
    <m/>
    <m/>
    <s v="MWh"/>
    <m/>
    <m/>
    <m/>
    <m/>
  </r>
  <r>
    <s v="Grid Electricity"/>
    <n v="2025"/>
    <x v="90"/>
    <m/>
    <m/>
    <m/>
    <m/>
    <m/>
    <s v="MWh"/>
    <m/>
    <m/>
    <m/>
    <m/>
  </r>
  <r>
    <s v="Grid Electricity"/>
    <n v="2026"/>
    <x v="90"/>
    <m/>
    <m/>
    <m/>
    <m/>
    <m/>
    <s v="MWh"/>
    <m/>
    <m/>
    <m/>
    <m/>
  </r>
  <r>
    <s v="Grid Electricity"/>
    <n v="2027"/>
    <x v="90"/>
    <m/>
    <m/>
    <m/>
    <m/>
    <m/>
    <s v="MWh"/>
    <m/>
    <m/>
    <m/>
    <m/>
  </r>
  <r>
    <s v="Grid Electricity"/>
    <n v="2028"/>
    <x v="90"/>
    <m/>
    <m/>
    <m/>
    <m/>
    <m/>
    <s v="MWh"/>
    <m/>
    <m/>
    <m/>
    <m/>
  </r>
  <r>
    <s v="Grid Electricity"/>
    <n v="2029"/>
    <x v="90"/>
    <m/>
    <m/>
    <m/>
    <m/>
    <m/>
    <s v="MWh"/>
    <m/>
    <m/>
    <m/>
    <m/>
  </r>
  <r>
    <s v="Grid Electricity"/>
    <n v="2030"/>
    <x v="90"/>
    <m/>
    <m/>
    <m/>
    <m/>
    <m/>
    <s v="MWh"/>
    <m/>
    <m/>
    <m/>
    <m/>
  </r>
  <r>
    <s v="Grid Electricity"/>
    <n v="2018"/>
    <x v="91"/>
    <m/>
    <m/>
    <m/>
    <m/>
    <m/>
    <s v="MWh"/>
    <m/>
    <n v="2016"/>
    <m/>
    <m/>
  </r>
  <r>
    <s v="Grid Electricity"/>
    <n v="2019"/>
    <x v="91"/>
    <m/>
    <m/>
    <m/>
    <m/>
    <m/>
    <s v="MWh"/>
    <m/>
    <n v="2017"/>
    <m/>
    <m/>
  </r>
  <r>
    <s v="Grid Electricity"/>
    <n v="2020"/>
    <x v="91"/>
    <m/>
    <m/>
    <m/>
    <m/>
    <m/>
    <s v="MWh"/>
    <m/>
    <n v="2018"/>
    <m/>
    <m/>
  </r>
  <r>
    <s v="Grid Electricity"/>
    <n v="2021"/>
    <x v="91"/>
    <m/>
    <m/>
    <m/>
    <m/>
    <m/>
    <s v="MWh"/>
    <m/>
    <n v="2019"/>
    <m/>
    <m/>
  </r>
  <r>
    <s v="Grid Electricity"/>
    <n v="2022"/>
    <x v="91"/>
    <m/>
    <m/>
    <m/>
    <m/>
    <m/>
    <s v="MWh"/>
    <m/>
    <n v="2020"/>
    <m/>
    <m/>
  </r>
  <r>
    <s v="Grid Electricity"/>
    <n v="2023"/>
    <x v="91"/>
    <m/>
    <m/>
    <m/>
    <m/>
    <m/>
    <s v="MWh"/>
    <m/>
    <m/>
    <m/>
    <m/>
  </r>
  <r>
    <s v="Grid Electricity"/>
    <n v="2024"/>
    <x v="91"/>
    <m/>
    <m/>
    <m/>
    <m/>
    <m/>
    <s v="MWh"/>
    <m/>
    <m/>
    <m/>
    <m/>
  </r>
  <r>
    <s v="Grid Electricity"/>
    <n v="2025"/>
    <x v="91"/>
    <m/>
    <m/>
    <m/>
    <m/>
    <m/>
    <s v="MWh"/>
    <m/>
    <m/>
    <m/>
    <m/>
  </r>
  <r>
    <s v="Grid Electricity"/>
    <n v="2026"/>
    <x v="91"/>
    <m/>
    <m/>
    <m/>
    <m/>
    <m/>
    <s v="MWh"/>
    <m/>
    <m/>
    <m/>
    <m/>
  </r>
  <r>
    <s v="Grid Electricity"/>
    <n v="2027"/>
    <x v="91"/>
    <m/>
    <m/>
    <m/>
    <m/>
    <m/>
    <s v="MWh"/>
    <m/>
    <m/>
    <m/>
    <m/>
  </r>
  <r>
    <s v="Grid Electricity"/>
    <n v="2028"/>
    <x v="91"/>
    <m/>
    <m/>
    <m/>
    <m/>
    <m/>
    <s v="MWh"/>
    <m/>
    <m/>
    <m/>
    <m/>
  </r>
  <r>
    <s v="Grid Electricity"/>
    <n v="2029"/>
    <x v="91"/>
    <m/>
    <m/>
    <m/>
    <m/>
    <m/>
    <s v="MWh"/>
    <m/>
    <m/>
    <m/>
    <m/>
  </r>
  <r>
    <s v="Grid Electricity"/>
    <n v="2030"/>
    <x v="91"/>
    <m/>
    <m/>
    <m/>
    <m/>
    <m/>
    <s v="MWh"/>
    <m/>
    <m/>
    <m/>
    <m/>
  </r>
  <r>
    <s v="Grid Electricity"/>
    <n v="2018"/>
    <x v="92"/>
    <n v="0.42499999999999999"/>
    <m/>
    <m/>
    <m/>
    <m/>
    <s v="MWh"/>
    <s v="Carbon Footprint"/>
    <n v="2016"/>
    <s v="https://www.carbonfootprint.com/docs/2018_8_electricity_factors_august_2018_-_online_sources.pdf"/>
    <m/>
  </r>
  <r>
    <s v="Grid Electricity"/>
    <n v="2019"/>
    <x v="92"/>
    <n v="0.40100000000000002"/>
    <m/>
    <m/>
    <m/>
    <m/>
    <s v="MWh"/>
    <s v="Carbon Footprint"/>
    <n v="2017"/>
    <s v="https://www.carbonfootprint.com/docs/2019_06_emissions_factors_sources_for_2019_electricity.pdf"/>
    <m/>
  </r>
  <r>
    <s v="Grid Electricity"/>
    <n v="2020"/>
    <x v="92"/>
    <n v="0.31011"/>
    <m/>
    <m/>
    <m/>
    <m/>
    <s v="MWh"/>
    <s v="Carbon Footprint"/>
    <n v="2018"/>
    <s v="https://www.carbonfootprint.com/docs/2020_09_emissions_factors_sources_for_2020_electricity_v14.pdf"/>
    <m/>
  </r>
  <r>
    <s v="Grid Electricity"/>
    <n v="2021"/>
    <x v="92"/>
    <n v="0.26184000000000002"/>
    <m/>
    <m/>
    <m/>
    <m/>
    <s v="MWh"/>
    <s v="Carbon Footprint"/>
    <n v="2019"/>
    <s v="https://www.carbonfootprint.com/docs/2019_06_emissions_factors_sources_for_2019_electricity.pdf"/>
    <m/>
  </r>
  <r>
    <s v="Grid Electricity"/>
    <n v="2022"/>
    <x v="92"/>
    <n v="0.27745999999999998"/>
    <m/>
    <m/>
    <m/>
    <m/>
    <s v="MWh"/>
    <s v="Carbon Footprint"/>
    <n v="2020"/>
    <s v="https://www.carbonfootprint.com/docs/2023_02_emissions_factors_sources_for_2022_electricity_v10.pdf"/>
    <m/>
  </r>
  <r>
    <s v="Grid Electricity"/>
    <n v="2023"/>
    <x v="92"/>
    <m/>
    <m/>
    <m/>
    <m/>
    <m/>
    <s v="MWh"/>
    <m/>
    <m/>
    <m/>
    <m/>
  </r>
  <r>
    <s v="Grid Electricity"/>
    <n v="2024"/>
    <x v="92"/>
    <m/>
    <m/>
    <m/>
    <m/>
    <m/>
    <s v="MWh"/>
    <m/>
    <m/>
    <m/>
    <m/>
  </r>
  <r>
    <s v="Grid Electricity"/>
    <n v="2025"/>
    <x v="92"/>
    <m/>
    <m/>
    <m/>
    <m/>
    <m/>
    <s v="MWh"/>
    <m/>
    <m/>
    <m/>
    <m/>
  </r>
  <r>
    <s v="Grid Electricity"/>
    <n v="2026"/>
    <x v="92"/>
    <m/>
    <m/>
    <m/>
    <m/>
    <m/>
    <s v="MWh"/>
    <m/>
    <m/>
    <m/>
    <m/>
  </r>
  <r>
    <s v="Grid Electricity"/>
    <n v="2027"/>
    <x v="92"/>
    <m/>
    <m/>
    <m/>
    <m/>
    <m/>
    <s v="MWh"/>
    <m/>
    <m/>
    <m/>
    <m/>
  </r>
  <r>
    <s v="Grid Electricity"/>
    <n v="2028"/>
    <x v="92"/>
    <m/>
    <m/>
    <m/>
    <m/>
    <m/>
    <s v="MWh"/>
    <m/>
    <m/>
    <m/>
    <m/>
  </r>
  <r>
    <s v="Grid Electricity"/>
    <n v="2029"/>
    <x v="92"/>
    <m/>
    <m/>
    <m/>
    <m/>
    <m/>
    <s v="MWh"/>
    <m/>
    <m/>
    <m/>
    <m/>
  </r>
  <r>
    <s v="Grid Electricity"/>
    <n v="2030"/>
    <x v="92"/>
    <m/>
    <m/>
    <m/>
    <m/>
    <m/>
    <s v="MWh"/>
    <m/>
    <m/>
    <m/>
    <m/>
  </r>
  <r>
    <s v="Grid Electricity"/>
    <n v="2018"/>
    <x v="93"/>
    <m/>
    <m/>
    <m/>
    <m/>
    <m/>
    <s v="MWh"/>
    <s v="Carbon Footprint"/>
    <n v="2016"/>
    <s v="https://www.carbonfootprint.com/docs/2018_8_electricity_factors_august_2018_-_online_sources.pdf"/>
    <m/>
  </r>
  <r>
    <s v="Grid Electricity"/>
    <n v="2019"/>
    <x v="93"/>
    <n v="0.33019999999999999"/>
    <m/>
    <m/>
    <m/>
    <m/>
    <s v="MWh"/>
    <s v="Carbon Footprint"/>
    <n v="2017"/>
    <s v="https://www.carbonfootprint.com/docs/2019_06_emissions_factors_sources_for_2019_electricity.pdf"/>
    <m/>
  </r>
  <r>
    <s v="Grid Electricity"/>
    <n v="2020"/>
    <x v="93"/>
    <n v="0.32500000000000001"/>
    <m/>
    <m/>
    <m/>
    <m/>
    <s v="MWh"/>
    <s v="Carbon Footprint"/>
    <n v="2018"/>
    <s v="https://www.carbonfootprint.com/docs/2020_09_emissions_factors_sources_for_2020_electricity_v14.pdf"/>
    <m/>
  </r>
  <r>
    <s v="Grid Electricity"/>
    <n v="2021"/>
    <x v="93"/>
    <n v="0.31019999999999998"/>
    <m/>
    <m/>
    <m/>
    <m/>
    <s v="MWh"/>
    <s v="Carbon Footprint"/>
    <n v="2019"/>
    <s v="https://www.carbonfootprint.com/docs/2019_06_emissions_factors_sources_for_2019_electricity.pdf"/>
    <m/>
  </r>
  <r>
    <s v="Grid Electricity"/>
    <n v="2022"/>
    <x v="93"/>
    <n v="0.32179999999999997"/>
    <m/>
    <m/>
    <m/>
    <m/>
    <s v="MWh"/>
    <s v="Carbon Footprint"/>
    <n v="2020"/>
    <s v="https://www.carbonfootprint.com/docs/2023_02_emissions_factors_sources_for_2022_electricity_v10.pdf"/>
    <m/>
  </r>
  <r>
    <s v="Grid Electricity"/>
    <n v="2023"/>
    <x v="93"/>
    <m/>
    <m/>
    <m/>
    <m/>
    <m/>
    <s v="MWh"/>
    <m/>
    <m/>
    <m/>
    <m/>
  </r>
  <r>
    <s v="Grid Electricity"/>
    <n v="2024"/>
    <x v="93"/>
    <m/>
    <m/>
    <m/>
    <m/>
    <m/>
    <s v="MWh"/>
    <m/>
    <m/>
    <m/>
    <m/>
  </r>
  <r>
    <s v="Grid Electricity"/>
    <n v="2025"/>
    <x v="93"/>
    <m/>
    <m/>
    <m/>
    <m/>
    <m/>
    <s v="MWh"/>
    <m/>
    <m/>
    <m/>
    <m/>
  </r>
  <r>
    <s v="Grid Electricity"/>
    <n v="2026"/>
    <x v="93"/>
    <m/>
    <m/>
    <m/>
    <m/>
    <m/>
    <s v="MWh"/>
    <m/>
    <m/>
    <m/>
    <m/>
  </r>
  <r>
    <s v="Grid Electricity"/>
    <n v="2027"/>
    <x v="93"/>
    <m/>
    <m/>
    <m/>
    <m/>
    <m/>
    <s v="MWh"/>
    <m/>
    <m/>
    <m/>
    <m/>
  </r>
  <r>
    <s v="Grid Electricity"/>
    <n v="2028"/>
    <x v="93"/>
    <m/>
    <m/>
    <m/>
    <m/>
    <m/>
    <s v="MWh"/>
    <m/>
    <m/>
    <m/>
    <m/>
  </r>
  <r>
    <s v="Grid Electricity"/>
    <n v="2029"/>
    <x v="93"/>
    <m/>
    <m/>
    <m/>
    <m/>
    <m/>
    <s v="MWh"/>
    <m/>
    <m/>
    <m/>
    <m/>
  </r>
  <r>
    <s v="Grid Electricity"/>
    <n v="2030"/>
    <x v="93"/>
    <m/>
    <m/>
    <m/>
    <m/>
    <m/>
    <s v="MWh"/>
    <m/>
    <m/>
    <m/>
    <m/>
  </r>
  <r>
    <s v="Grid Electricity"/>
    <n v="2018"/>
    <x v="94"/>
    <n v="0.71099999999999997"/>
    <m/>
    <m/>
    <m/>
    <m/>
    <s v="MWh"/>
    <s v="Carbon Footprint"/>
    <n v="2016"/>
    <s v="https://www.carbonfootprint.com/docs/2018_8_electricity_factors_august_2018_-_online_sources.pdf"/>
    <m/>
  </r>
  <r>
    <s v="Grid Electricity"/>
    <n v="2019"/>
    <x v="94"/>
    <n v="0.71760000000000002"/>
    <m/>
    <m/>
    <m/>
    <m/>
    <s v="MWh"/>
    <s v="Carbon Footprint"/>
    <n v="2017"/>
    <s v="https://www.carbonfootprint.com/docs/2019_06_emissions_factors_sources_for_2019_electricity.pdf"/>
    <m/>
  </r>
  <r>
    <s v="Grid Electricity"/>
    <n v="2020"/>
    <x v="94"/>
    <n v="0.73199999999999998"/>
    <m/>
    <m/>
    <m/>
    <m/>
    <s v="MWh"/>
    <s v="Carbon Footprint"/>
    <n v="2018"/>
    <s v="https://www.carbonfootprint.com/docs/2020_09_emissions_factors_sources_for_2020_electricity_v14.pdf"/>
    <m/>
  </r>
  <r>
    <s v="Grid Electricity"/>
    <n v="2021"/>
    <x v="94"/>
    <n v="0.50590000000000002"/>
    <m/>
    <m/>
    <m/>
    <m/>
    <s v="MWh"/>
    <s v="Carbon Footprint"/>
    <n v="2019"/>
    <s v="https://www.carbonfootprint.com/docs/2019_06_emissions_factors_sources_for_2019_electricity.pdf"/>
    <m/>
  </r>
  <r>
    <s v="Grid Electricity"/>
    <n v="2022"/>
    <x v="94"/>
    <n v="0.61419999999999997"/>
    <m/>
    <m/>
    <m/>
    <m/>
    <s v="MWh"/>
    <s v="Carbon Footprint"/>
    <n v="2020"/>
    <s v="https://www.carbonfootprint.com/docs/2023_02_emissions_factors_sources_for_2022_electricity_v10.pdf"/>
    <m/>
  </r>
  <r>
    <s v="Grid Electricity"/>
    <n v="2023"/>
    <x v="94"/>
    <m/>
    <m/>
    <m/>
    <m/>
    <m/>
    <s v="MWh"/>
    <m/>
    <m/>
    <m/>
    <m/>
  </r>
  <r>
    <s v="Grid Electricity"/>
    <n v="2024"/>
    <x v="94"/>
    <m/>
    <m/>
    <m/>
    <m/>
    <m/>
    <s v="MWh"/>
    <m/>
    <m/>
    <m/>
    <m/>
  </r>
  <r>
    <s v="Grid Electricity"/>
    <n v="2025"/>
    <x v="94"/>
    <m/>
    <m/>
    <m/>
    <m/>
    <m/>
    <s v="MWh"/>
    <m/>
    <m/>
    <m/>
    <m/>
  </r>
  <r>
    <s v="Grid Electricity"/>
    <n v="2026"/>
    <x v="94"/>
    <m/>
    <m/>
    <m/>
    <m/>
    <m/>
    <s v="MWh"/>
    <m/>
    <m/>
    <m/>
    <m/>
  </r>
  <r>
    <s v="Grid Electricity"/>
    <n v="2027"/>
    <x v="94"/>
    <m/>
    <m/>
    <m/>
    <m/>
    <m/>
    <s v="MWh"/>
    <m/>
    <m/>
    <m/>
    <m/>
  </r>
  <r>
    <s v="Grid Electricity"/>
    <n v="2028"/>
    <x v="94"/>
    <m/>
    <m/>
    <m/>
    <m/>
    <m/>
    <s v="MWh"/>
    <m/>
    <m/>
    <m/>
    <m/>
  </r>
  <r>
    <s v="Grid Electricity"/>
    <n v="2029"/>
    <x v="94"/>
    <m/>
    <m/>
    <m/>
    <m/>
    <m/>
    <s v="MWh"/>
    <m/>
    <m/>
    <m/>
    <m/>
  </r>
  <r>
    <s v="Grid Electricity"/>
    <n v="2030"/>
    <x v="94"/>
    <m/>
    <m/>
    <m/>
    <m/>
    <m/>
    <s v="MWh"/>
    <m/>
    <m/>
    <m/>
    <m/>
  </r>
  <r>
    <s v="Grid Electricity"/>
    <n v="2018"/>
    <x v="95"/>
    <m/>
    <m/>
    <m/>
    <m/>
    <m/>
    <s v="MWh"/>
    <m/>
    <n v="2016"/>
    <m/>
    <m/>
  </r>
  <r>
    <s v="Grid Electricity"/>
    <n v="2019"/>
    <x v="95"/>
    <m/>
    <m/>
    <m/>
    <m/>
    <m/>
    <s v="MWh"/>
    <m/>
    <n v="2017"/>
    <m/>
    <m/>
  </r>
  <r>
    <s v="Grid Electricity"/>
    <n v="2020"/>
    <x v="95"/>
    <n v="0.76253000000000004"/>
    <m/>
    <m/>
    <m/>
    <m/>
    <s v="MWh"/>
    <s v="Carbon Footprint"/>
    <n v="2018"/>
    <s v="https://www.carbonfootprint.com/docs/2020_09_emissions_factors_sources_for_2020_electricity_v14.pdf"/>
    <m/>
  </r>
  <r>
    <s v="Grid Electricity"/>
    <n v="2021"/>
    <x v="95"/>
    <n v="0.77668999999999999"/>
    <m/>
    <m/>
    <m/>
    <m/>
    <s v="MWh"/>
    <s v="Carbon Footprint"/>
    <n v="2019"/>
    <s v="https://www.carbonfootprint.com/docs/2019_06_emissions_factors_sources_for_2019_electricity.pdf"/>
    <m/>
  </r>
  <r>
    <s v="Grid Electricity"/>
    <n v="2022"/>
    <x v="95"/>
    <n v="0.69508000000000003"/>
    <m/>
    <m/>
    <m/>
    <m/>
    <s v="MWh"/>
    <s v="Carbon Footprint"/>
    <n v="2020"/>
    <s v="https://www.carbonfootprint.com/docs/2023_02_emissions_factors_sources_for_2022_electricity_v10.pdf"/>
    <m/>
  </r>
  <r>
    <s v="Grid Electricity"/>
    <n v="2023"/>
    <x v="95"/>
    <m/>
    <m/>
    <m/>
    <m/>
    <m/>
    <s v="MWh"/>
    <m/>
    <m/>
    <m/>
    <m/>
  </r>
  <r>
    <s v="Grid Electricity"/>
    <n v="2024"/>
    <x v="95"/>
    <m/>
    <m/>
    <m/>
    <m/>
    <m/>
    <s v="MWh"/>
    <m/>
    <m/>
    <m/>
    <m/>
  </r>
  <r>
    <s v="Grid Electricity"/>
    <n v="2025"/>
    <x v="95"/>
    <m/>
    <m/>
    <m/>
    <m/>
    <m/>
    <s v="MWh"/>
    <m/>
    <m/>
    <m/>
    <m/>
  </r>
  <r>
    <s v="Grid Electricity"/>
    <n v="2026"/>
    <x v="95"/>
    <m/>
    <m/>
    <m/>
    <m/>
    <m/>
    <s v="MWh"/>
    <m/>
    <m/>
    <m/>
    <m/>
  </r>
  <r>
    <s v="Grid Electricity"/>
    <n v="2027"/>
    <x v="95"/>
    <m/>
    <m/>
    <m/>
    <m/>
    <m/>
    <s v="MWh"/>
    <m/>
    <m/>
    <m/>
    <m/>
  </r>
  <r>
    <s v="Grid Electricity"/>
    <n v="2028"/>
    <x v="95"/>
    <m/>
    <m/>
    <m/>
    <m/>
    <m/>
    <s v="MWh"/>
    <m/>
    <m/>
    <m/>
    <m/>
  </r>
  <r>
    <s v="Grid Electricity"/>
    <n v="2029"/>
    <x v="95"/>
    <m/>
    <m/>
    <m/>
    <m/>
    <m/>
    <s v="MWh"/>
    <m/>
    <m/>
    <m/>
    <m/>
  </r>
  <r>
    <s v="Grid Electricity"/>
    <n v="2030"/>
    <x v="95"/>
    <m/>
    <m/>
    <m/>
    <m/>
    <m/>
    <s v="MWh"/>
    <m/>
    <m/>
    <m/>
    <m/>
  </r>
  <r>
    <s v="Grid Electricity"/>
    <n v="2018"/>
    <x v="96"/>
    <m/>
    <m/>
    <m/>
    <m/>
    <m/>
    <s v="MWh"/>
    <m/>
    <n v="2016"/>
    <m/>
    <m/>
  </r>
  <r>
    <s v="Grid Electricity"/>
    <n v="2019"/>
    <x v="96"/>
    <m/>
    <m/>
    <m/>
    <m/>
    <m/>
    <s v="MWh"/>
    <m/>
    <n v="2017"/>
    <m/>
    <m/>
  </r>
  <r>
    <s v="Grid Electricity"/>
    <n v="2020"/>
    <x v="96"/>
    <m/>
    <m/>
    <m/>
    <m/>
    <m/>
    <s v="MWh"/>
    <m/>
    <n v="2018"/>
    <m/>
    <m/>
  </r>
  <r>
    <s v="Grid Electricity"/>
    <n v="2021"/>
    <x v="96"/>
    <m/>
    <m/>
    <m/>
    <m/>
    <m/>
    <s v="MWh"/>
    <m/>
    <n v="2019"/>
    <m/>
    <m/>
  </r>
  <r>
    <s v="Grid Electricity"/>
    <n v="2022"/>
    <x v="96"/>
    <m/>
    <m/>
    <m/>
    <m/>
    <m/>
    <s v="MWh"/>
    <m/>
    <n v="2020"/>
    <m/>
    <m/>
  </r>
  <r>
    <s v="Grid Electricity"/>
    <n v="2023"/>
    <x v="96"/>
    <m/>
    <m/>
    <m/>
    <m/>
    <m/>
    <s v="MWh"/>
    <m/>
    <m/>
    <m/>
    <m/>
  </r>
  <r>
    <s v="Grid Electricity"/>
    <n v="2024"/>
    <x v="96"/>
    <m/>
    <m/>
    <m/>
    <m/>
    <m/>
    <s v="MWh"/>
    <m/>
    <m/>
    <m/>
    <m/>
  </r>
  <r>
    <s v="Grid Electricity"/>
    <n v="2025"/>
    <x v="96"/>
    <m/>
    <m/>
    <m/>
    <m/>
    <m/>
    <s v="MWh"/>
    <m/>
    <m/>
    <m/>
    <m/>
  </r>
  <r>
    <s v="Grid Electricity"/>
    <n v="2026"/>
    <x v="96"/>
    <m/>
    <m/>
    <m/>
    <m/>
    <m/>
    <s v="MWh"/>
    <m/>
    <m/>
    <m/>
    <m/>
  </r>
  <r>
    <s v="Grid Electricity"/>
    <n v="2027"/>
    <x v="96"/>
    <m/>
    <m/>
    <m/>
    <m/>
    <m/>
    <s v="MWh"/>
    <m/>
    <m/>
    <m/>
    <m/>
  </r>
  <r>
    <s v="Grid Electricity"/>
    <n v="2028"/>
    <x v="96"/>
    <m/>
    <m/>
    <m/>
    <m/>
    <m/>
    <s v="MWh"/>
    <m/>
    <m/>
    <m/>
    <m/>
  </r>
  <r>
    <s v="Grid Electricity"/>
    <n v="2029"/>
    <x v="96"/>
    <m/>
    <m/>
    <m/>
    <m/>
    <m/>
    <s v="MWh"/>
    <m/>
    <m/>
    <m/>
    <m/>
  </r>
  <r>
    <s v="Grid Electricity"/>
    <n v="2030"/>
    <x v="96"/>
    <m/>
    <m/>
    <m/>
    <m/>
    <m/>
    <s v="MWh"/>
    <m/>
    <m/>
    <m/>
    <m/>
  </r>
  <r>
    <s v="Grid Electricity"/>
    <n v="2018"/>
    <x v="97"/>
    <n v="0.161"/>
    <m/>
    <m/>
    <m/>
    <m/>
    <s v="MWh"/>
    <s v="Carbon Footprint"/>
    <n v="2016"/>
    <s v="https://www.carbonfootprint.com/docs/2018_8_electricity_factors_august_2018_-_online_sources.pdf"/>
    <m/>
  </r>
  <r>
    <s v="Grid Electricity"/>
    <n v="2019"/>
    <x v="97"/>
    <n v="0.16900000000000001"/>
    <m/>
    <m/>
    <m/>
    <m/>
    <s v="MWh"/>
    <s v="Carbon Footprint"/>
    <n v="2017"/>
    <s v="https://www.carbonfootprint.com/docs/2019_06_emissions_factors_sources_for_2019_electricity.pdf"/>
    <m/>
  </r>
  <r>
    <s v="Grid Electricity"/>
    <n v="2020"/>
    <x v="97"/>
    <n v="0.15110000000000001"/>
    <m/>
    <m/>
    <m/>
    <m/>
    <s v="MWh"/>
    <s v="Carbon Footprint"/>
    <n v="2018"/>
    <s v="https://www.carbonfootprint.com/docs/2020_09_emissions_factors_sources_for_2020_electricity_v14.pdf"/>
    <m/>
  </r>
  <r>
    <s v="Grid Electricity"/>
    <n v="2021"/>
    <x v="97"/>
    <n v="0.15548000000000001"/>
    <m/>
    <m/>
    <m/>
    <m/>
    <s v="MWh"/>
    <s v="Carbon Footprint"/>
    <n v="2019"/>
    <s v="https://www.carbonfootprint.com/docs/2019_06_emissions_factors_sources_for_2019_electricity.pdf"/>
    <m/>
  </r>
  <r>
    <s v="Grid Electricity"/>
    <n v="2022"/>
    <x v="97"/>
    <n v="0.16549"/>
    <m/>
    <m/>
    <m/>
    <m/>
    <s v="MWh"/>
    <s v="Carbon Footprint"/>
    <n v="2020"/>
    <s v="https://www.carbonfootprint.com/docs/2023_02_emissions_factors_sources_for_2022_electricity_v10.pdf"/>
    <m/>
  </r>
  <r>
    <s v="Grid Electricity"/>
    <n v="2023"/>
    <x v="97"/>
    <m/>
    <m/>
    <m/>
    <m/>
    <m/>
    <s v="MWh"/>
    <m/>
    <m/>
    <m/>
    <m/>
  </r>
  <r>
    <s v="Grid Electricity"/>
    <n v="2024"/>
    <x v="97"/>
    <m/>
    <m/>
    <m/>
    <m/>
    <m/>
    <s v="MWh"/>
    <m/>
    <m/>
    <m/>
    <m/>
  </r>
  <r>
    <s v="Grid Electricity"/>
    <n v="2025"/>
    <x v="97"/>
    <m/>
    <m/>
    <m/>
    <m/>
    <m/>
    <s v="MWh"/>
    <m/>
    <m/>
    <m/>
    <m/>
  </r>
  <r>
    <s v="Grid Electricity"/>
    <n v="2026"/>
    <x v="97"/>
    <m/>
    <m/>
    <m/>
    <m/>
    <m/>
    <s v="MWh"/>
    <m/>
    <m/>
    <m/>
    <m/>
  </r>
  <r>
    <s v="Grid Electricity"/>
    <n v="2027"/>
    <x v="97"/>
    <m/>
    <m/>
    <m/>
    <m/>
    <m/>
    <s v="MWh"/>
    <m/>
    <m/>
    <m/>
    <m/>
  </r>
  <r>
    <s v="Grid Electricity"/>
    <n v="2028"/>
    <x v="97"/>
    <m/>
    <m/>
    <m/>
    <m/>
    <m/>
    <s v="MWh"/>
    <m/>
    <m/>
    <m/>
    <m/>
  </r>
  <r>
    <s v="Grid Electricity"/>
    <n v="2029"/>
    <x v="97"/>
    <m/>
    <m/>
    <m/>
    <m/>
    <m/>
    <s v="MWh"/>
    <m/>
    <m/>
    <m/>
    <m/>
  </r>
  <r>
    <s v="Grid Electricity"/>
    <n v="2030"/>
    <x v="97"/>
    <m/>
    <m/>
    <m/>
    <m/>
    <m/>
    <s v="MWh"/>
    <m/>
    <m/>
    <m/>
    <m/>
  </r>
  <r>
    <s v="Grid Electricity"/>
    <n v="2018"/>
    <x v="98"/>
    <n v="1.0089999999999999"/>
    <m/>
    <m/>
    <m/>
    <m/>
    <s v="MWh"/>
    <s v="Carbon Footprint"/>
    <n v="2016"/>
    <s v="https://www.carbonfootprint.com/docs/2018_8_electricity_factors_august_2018_-_online_sources.pdf"/>
    <m/>
  </r>
  <r>
    <s v="Grid Electricity"/>
    <n v="2019"/>
    <x v="98"/>
    <n v="0.96060000000000001"/>
    <m/>
    <m/>
    <m/>
    <m/>
    <s v="MWh"/>
    <s v="Carbon Footprint"/>
    <n v="2017"/>
    <s v="https://www.carbonfootprint.com/docs/2019_06_emissions_factors_sources_for_2019_electricity.pdf"/>
    <m/>
  </r>
  <r>
    <s v="Grid Electricity"/>
    <n v="2020"/>
    <x v="98"/>
    <n v="0.92800000000000005"/>
    <m/>
    <m/>
    <m/>
    <m/>
    <s v="MWh"/>
    <s v="Carbon Footprint"/>
    <n v="2018"/>
    <s v="https://www.carbonfootprint.com/docs/2020_09_emissions_factors_sources_for_2020_electricity_v14.pdf"/>
    <m/>
  </r>
  <r>
    <s v="Grid Electricity"/>
    <n v="2021"/>
    <x v="98"/>
    <n v="0.90059999999999996"/>
    <m/>
    <m/>
    <m/>
    <m/>
    <s v="MWh"/>
    <s v="Carbon Footprint"/>
    <n v="2019"/>
    <s v="https://www.carbonfootprint.com/docs/2019_06_emissions_factors_sources_for_2019_electricity.pdf"/>
    <m/>
  </r>
  <r>
    <s v="Grid Electricity"/>
    <n v="2022"/>
    <x v="98"/>
    <n v="0.86650000000000005"/>
    <m/>
    <m/>
    <m/>
    <m/>
    <s v="MWh"/>
    <s v="Carbon Footprint"/>
    <n v="2020"/>
    <s v="https://www.carbonfootprint.com/docs/2023_02_emissions_factors_sources_for_2022_electricity_v10.pdf"/>
    <m/>
  </r>
  <r>
    <s v="Grid Electricity"/>
    <n v="2023"/>
    <x v="98"/>
    <m/>
    <m/>
    <m/>
    <m/>
    <m/>
    <s v="MWh"/>
    <m/>
    <m/>
    <m/>
    <m/>
  </r>
  <r>
    <s v="Grid Electricity"/>
    <n v="2024"/>
    <x v="98"/>
    <m/>
    <m/>
    <m/>
    <m/>
    <m/>
    <s v="MWh"/>
    <m/>
    <m/>
    <m/>
    <m/>
  </r>
  <r>
    <s v="Grid Electricity"/>
    <n v="2025"/>
    <x v="98"/>
    <m/>
    <m/>
    <m/>
    <m/>
    <m/>
    <s v="MWh"/>
    <m/>
    <m/>
    <m/>
    <m/>
  </r>
  <r>
    <s v="Grid Electricity"/>
    <n v="2026"/>
    <x v="98"/>
    <m/>
    <m/>
    <m/>
    <m/>
    <m/>
    <s v="MWh"/>
    <m/>
    <m/>
    <m/>
    <m/>
  </r>
  <r>
    <s v="Grid Electricity"/>
    <n v="2027"/>
    <x v="98"/>
    <m/>
    <m/>
    <m/>
    <m/>
    <m/>
    <s v="MWh"/>
    <m/>
    <m/>
    <m/>
    <m/>
  </r>
  <r>
    <s v="Grid Electricity"/>
    <n v="2028"/>
    <x v="98"/>
    <m/>
    <m/>
    <m/>
    <m/>
    <m/>
    <s v="MWh"/>
    <m/>
    <m/>
    <m/>
    <m/>
  </r>
  <r>
    <s v="Grid Electricity"/>
    <n v="2029"/>
    <x v="98"/>
    <m/>
    <m/>
    <m/>
    <m/>
    <m/>
    <s v="MWh"/>
    <m/>
    <m/>
    <m/>
    <m/>
  </r>
  <r>
    <s v="Grid Electricity"/>
    <n v="2030"/>
    <x v="98"/>
    <m/>
    <m/>
    <m/>
    <m/>
    <m/>
    <s v="MWh"/>
    <m/>
    <m/>
    <m/>
    <m/>
  </r>
  <r>
    <s v="Grid Electricity"/>
    <n v="2018"/>
    <x v="99"/>
    <n v="0.309"/>
    <m/>
    <m/>
    <m/>
    <m/>
    <s v="MWh"/>
    <s v="Carbon Footprint"/>
    <n v="2016"/>
    <s v="https://www.carbonfootprint.com/docs/2018_8_electricity_factors_august_2018_-_online_sources.pdf"/>
    <m/>
  </r>
  <r>
    <s v="Grid Electricity"/>
    <n v="2019"/>
    <x v="99"/>
    <n v="0.28799999999999998"/>
    <m/>
    <m/>
    <m/>
    <m/>
    <s v="MWh"/>
    <s v="Carbon Footprint"/>
    <n v="2017"/>
    <s v="https://www.carbonfootprint.com/docs/2019_06_emissions_factors_sources_for_2019_electricity.pdf"/>
    <m/>
  </r>
  <r>
    <s v="Grid Electricity"/>
    <n v="2020"/>
    <x v="99"/>
    <n v="0.22026000000000001"/>
    <m/>
    <m/>
    <m/>
    <m/>
    <s v="MWh"/>
    <s v="Carbon Footprint"/>
    <n v="2018"/>
    <s v="https://www.carbonfootprint.com/docs/2020_09_emissions_factors_sources_for_2020_electricity_v14.pdf"/>
    <m/>
  </r>
  <r>
    <s v="Grid Electricity"/>
    <n v="2021"/>
    <x v="99"/>
    <n v="0.17102999999999999"/>
    <m/>
    <m/>
    <m/>
    <m/>
    <s v="MWh"/>
    <s v="Carbon Footprint"/>
    <n v="2019"/>
    <s v="https://www.carbonfootprint.com/docs/2019_06_emissions_factors_sources_for_2019_electricity.pdf"/>
    <m/>
  </r>
  <r>
    <s v="Grid Electricity"/>
    <n v="2022"/>
    <x v="99"/>
    <n v="0.15329999999999999"/>
    <m/>
    <m/>
    <m/>
    <m/>
    <s v="MWh"/>
    <s v="Carbon Footprint"/>
    <n v="2020"/>
    <s v="https://www.carbonfootprint.com/docs/2023_02_emissions_factors_sources_for_2022_electricity_v10.pdf"/>
    <m/>
  </r>
  <r>
    <s v="Grid Electricity"/>
    <n v="2023"/>
    <x v="99"/>
    <m/>
    <m/>
    <m/>
    <m/>
    <m/>
    <s v="MWh"/>
    <m/>
    <m/>
    <m/>
    <m/>
  </r>
  <r>
    <s v="Grid Electricity"/>
    <n v="2024"/>
    <x v="99"/>
    <m/>
    <m/>
    <m/>
    <m/>
    <m/>
    <s v="MWh"/>
    <m/>
    <m/>
    <m/>
    <m/>
  </r>
  <r>
    <s v="Grid Electricity"/>
    <n v="2025"/>
    <x v="99"/>
    <m/>
    <m/>
    <m/>
    <m/>
    <m/>
    <s v="MWh"/>
    <m/>
    <m/>
    <m/>
    <m/>
  </r>
  <r>
    <s v="Grid Electricity"/>
    <n v="2026"/>
    <x v="99"/>
    <m/>
    <m/>
    <m/>
    <m/>
    <m/>
    <s v="MWh"/>
    <m/>
    <m/>
    <m/>
    <m/>
  </r>
  <r>
    <s v="Grid Electricity"/>
    <n v="2027"/>
    <x v="99"/>
    <m/>
    <m/>
    <m/>
    <m/>
    <m/>
    <s v="MWh"/>
    <m/>
    <m/>
    <m/>
    <m/>
  </r>
  <r>
    <s v="Grid Electricity"/>
    <n v="2028"/>
    <x v="99"/>
    <m/>
    <m/>
    <m/>
    <m/>
    <m/>
    <s v="MWh"/>
    <m/>
    <m/>
    <m/>
    <m/>
  </r>
  <r>
    <s v="Grid Electricity"/>
    <n v="2029"/>
    <x v="99"/>
    <m/>
    <m/>
    <m/>
    <m/>
    <m/>
    <s v="MWh"/>
    <m/>
    <m/>
    <m/>
    <m/>
  </r>
  <r>
    <s v="Grid Electricity"/>
    <n v="2030"/>
    <x v="99"/>
    <m/>
    <m/>
    <m/>
    <m/>
    <m/>
    <s v="MWh"/>
    <m/>
    <m/>
    <m/>
    <m/>
  </r>
  <r>
    <s v="Grid Electricity"/>
    <n v="2018"/>
    <x v="100"/>
    <n v="1.2E-2"/>
    <m/>
    <m/>
    <m/>
    <m/>
    <s v="MWh"/>
    <s v="Carbon Footprint"/>
    <n v="2016"/>
    <s v="https://www.carbonfootprint.com/docs/2018_8_electricity_factors_august_2018_-_online_sources.pdf"/>
    <m/>
  </r>
  <r>
    <s v="Grid Electricity"/>
    <n v="2019"/>
    <x v="100"/>
    <n v="1.2E-2"/>
    <m/>
    <m/>
    <m/>
    <m/>
    <s v="MWh"/>
    <s v="Carbon Footprint"/>
    <n v="2017"/>
    <s v="https://www.carbonfootprint.com/docs/2019_06_emissions_factors_sources_for_2019_electricity.pdf"/>
    <m/>
  </r>
  <r>
    <s v="Grid Electricity"/>
    <n v="2020"/>
    <x v="100"/>
    <n v="1.189E-2"/>
    <m/>
    <m/>
    <m/>
    <m/>
    <s v="MWh"/>
    <s v="Carbon Footprint"/>
    <n v="2018"/>
    <s v="https://www.carbonfootprint.com/docs/2020_09_emissions_factors_sources_for_2020_electricity_v14.pdf"/>
    <m/>
  </r>
  <r>
    <s v="Grid Electricity"/>
    <n v="2021"/>
    <x v="100"/>
    <n v="5.6699999999999997E-3"/>
    <m/>
    <m/>
    <m/>
    <m/>
    <s v="MWh"/>
    <s v="Carbon Footprint"/>
    <n v="2019"/>
    <s v="https://www.carbonfootprint.com/docs/2019_06_emissions_factors_sources_for_2019_electricity.pdf"/>
    <m/>
  </r>
  <r>
    <s v="Grid Electricity"/>
    <n v="2022"/>
    <x v="100"/>
    <n v="7.6699999999999997E-3"/>
    <m/>
    <m/>
    <m/>
    <m/>
    <s v="MWh"/>
    <s v="Carbon Footprint"/>
    <n v="2020"/>
    <s v="https://www.carbonfootprint.com/docs/2023_02_emissions_factors_sources_for_2022_electricity_v10.pdf"/>
    <m/>
  </r>
  <r>
    <s v="Grid Electricity"/>
    <n v="2023"/>
    <x v="100"/>
    <m/>
    <m/>
    <m/>
    <m/>
    <m/>
    <s v="MWh"/>
    <m/>
    <m/>
    <m/>
    <m/>
  </r>
  <r>
    <s v="Grid Electricity"/>
    <n v="2024"/>
    <x v="100"/>
    <m/>
    <m/>
    <m/>
    <m/>
    <m/>
    <s v="MWh"/>
    <m/>
    <m/>
    <m/>
    <m/>
  </r>
  <r>
    <s v="Grid Electricity"/>
    <n v="2025"/>
    <x v="100"/>
    <m/>
    <m/>
    <m/>
    <m/>
    <m/>
    <s v="MWh"/>
    <m/>
    <m/>
    <m/>
    <m/>
  </r>
  <r>
    <s v="Grid Electricity"/>
    <n v="2026"/>
    <x v="100"/>
    <m/>
    <m/>
    <m/>
    <m/>
    <m/>
    <s v="MWh"/>
    <m/>
    <m/>
    <m/>
    <m/>
  </r>
  <r>
    <s v="Grid Electricity"/>
    <n v="2027"/>
    <x v="100"/>
    <m/>
    <m/>
    <m/>
    <m/>
    <m/>
    <s v="MWh"/>
    <m/>
    <m/>
    <m/>
    <m/>
  </r>
  <r>
    <s v="Grid Electricity"/>
    <n v="2028"/>
    <x v="100"/>
    <m/>
    <m/>
    <m/>
    <m/>
    <m/>
    <s v="MWh"/>
    <m/>
    <m/>
    <m/>
    <m/>
  </r>
  <r>
    <s v="Grid Electricity"/>
    <n v="2029"/>
    <x v="100"/>
    <m/>
    <m/>
    <m/>
    <m/>
    <m/>
    <s v="MWh"/>
    <m/>
    <m/>
    <m/>
    <m/>
  </r>
  <r>
    <s v="Grid Electricity"/>
    <n v="2030"/>
    <x v="100"/>
    <m/>
    <m/>
    <m/>
    <m/>
    <m/>
    <s v="MWh"/>
    <m/>
    <m/>
    <m/>
    <m/>
  </r>
  <r>
    <s v="Grid Electricity"/>
    <n v="2018"/>
    <x v="101"/>
    <n v="1.6E-2"/>
    <m/>
    <m/>
    <m/>
    <m/>
    <s v="MWh"/>
    <s v="Carbon Footprint"/>
    <n v="2016"/>
    <s v="https://www.carbonfootprint.com/docs/2018_8_electricity_factors_august_2018_-_online_sources.pdf"/>
    <m/>
  </r>
  <r>
    <s v="Grid Electricity"/>
    <n v="2019"/>
    <x v="101"/>
    <n v="1.4E-2"/>
    <m/>
    <m/>
    <m/>
    <m/>
    <s v="MWh"/>
    <s v="Carbon Footprint"/>
    <n v="2017"/>
    <s v="https://www.carbonfootprint.com/docs/2019_06_emissions_factors_sources_for_2019_electricity.pdf"/>
    <m/>
  </r>
  <r>
    <s v="Grid Electricity"/>
    <n v="2020"/>
    <x v="101"/>
    <n v="1.1820000000000001E-2"/>
    <m/>
    <m/>
    <m/>
    <m/>
    <s v="MWh"/>
    <s v="Carbon Footprint"/>
    <n v="2018"/>
    <s v="https://www.carbonfootprint.com/docs/2020_09_emissions_factors_sources_for_2020_electricity_v14.pdf"/>
    <m/>
  </r>
  <r>
    <s v="Grid Electricity"/>
    <n v="2021"/>
    <x v="101"/>
    <n v="1.1520000000000001E-2"/>
    <m/>
    <m/>
    <m/>
    <m/>
    <s v="MWh"/>
    <s v="Carbon Footprint"/>
    <n v="2019"/>
    <s v="https://www.carbonfootprint.com/docs/2019_06_emissions_factors_sources_for_2019_electricity.pdf"/>
    <m/>
  </r>
  <r>
    <s v="Grid Electricity"/>
    <n v="2022"/>
    <x v="101"/>
    <n v="1.163E-2"/>
    <m/>
    <m/>
    <m/>
    <m/>
    <s v="MWh"/>
    <s v="Carbon Footprint"/>
    <n v="2020"/>
    <s v="https://www.carbonfootprint.com/docs/2023_02_emissions_factors_sources_for_2022_electricity_v10.pdf"/>
    <m/>
  </r>
  <r>
    <s v="Grid Electricity"/>
    <n v="2023"/>
    <x v="101"/>
    <m/>
    <m/>
    <m/>
    <m/>
    <m/>
    <s v="MWh"/>
    <m/>
    <m/>
    <m/>
    <m/>
  </r>
  <r>
    <s v="Grid Electricity"/>
    <n v="2024"/>
    <x v="101"/>
    <m/>
    <m/>
    <m/>
    <m/>
    <m/>
    <s v="MWh"/>
    <m/>
    <m/>
    <m/>
    <m/>
  </r>
  <r>
    <s v="Grid Electricity"/>
    <n v="2025"/>
    <x v="101"/>
    <m/>
    <m/>
    <m/>
    <m/>
    <m/>
    <s v="MWh"/>
    <m/>
    <m/>
    <m/>
    <m/>
  </r>
  <r>
    <s v="Grid Electricity"/>
    <n v="2026"/>
    <x v="101"/>
    <m/>
    <m/>
    <m/>
    <m/>
    <m/>
    <s v="MWh"/>
    <m/>
    <m/>
    <m/>
    <m/>
  </r>
  <r>
    <s v="Grid Electricity"/>
    <n v="2027"/>
    <x v="101"/>
    <m/>
    <m/>
    <m/>
    <m/>
    <m/>
    <s v="MWh"/>
    <m/>
    <m/>
    <m/>
    <m/>
  </r>
  <r>
    <s v="Grid Electricity"/>
    <n v="2028"/>
    <x v="101"/>
    <m/>
    <m/>
    <m/>
    <m/>
    <m/>
    <s v="MWh"/>
    <m/>
    <m/>
    <m/>
    <m/>
  </r>
  <r>
    <s v="Grid Electricity"/>
    <n v="2029"/>
    <x v="101"/>
    <m/>
    <m/>
    <m/>
    <m/>
    <m/>
    <s v="MWh"/>
    <m/>
    <m/>
    <m/>
    <m/>
  </r>
  <r>
    <s v="Grid Electricity"/>
    <n v="2030"/>
    <x v="101"/>
    <m/>
    <m/>
    <m/>
    <m/>
    <m/>
    <s v="MWh"/>
    <m/>
    <m/>
    <m/>
    <m/>
  </r>
  <r>
    <s v="Grid Electricity"/>
    <n v="2018"/>
    <x v="102"/>
    <m/>
    <m/>
    <m/>
    <m/>
    <m/>
    <s v="MWh"/>
    <m/>
    <n v="2016"/>
    <m/>
    <m/>
  </r>
  <r>
    <s v="Grid Electricity"/>
    <n v="2019"/>
    <x v="102"/>
    <m/>
    <m/>
    <m/>
    <m/>
    <m/>
    <s v="MWh"/>
    <m/>
    <n v="2017"/>
    <m/>
    <m/>
  </r>
  <r>
    <s v="Grid Electricity"/>
    <n v="2020"/>
    <x v="102"/>
    <m/>
    <m/>
    <m/>
    <m/>
    <m/>
    <s v="MWh"/>
    <m/>
    <n v="2018"/>
    <m/>
    <m/>
  </r>
  <r>
    <s v="Grid Electricity"/>
    <n v="2021"/>
    <x v="102"/>
    <m/>
    <m/>
    <m/>
    <m/>
    <m/>
    <s v="MWh"/>
    <m/>
    <n v="2019"/>
    <m/>
    <m/>
  </r>
  <r>
    <s v="Grid Electricity"/>
    <n v="2022"/>
    <x v="102"/>
    <m/>
    <m/>
    <m/>
    <m/>
    <m/>
    <s v="MWh"/>
    <m/>
    <n v="2020"/>
    <m/>
    <m/>
  </r>
  <r>
    <s v="Grid Electricity"/>
    <n v="2023"/>
    <x v="102"/>
    <m/>
    <m/>
    <m/>
    <m/>
    <m/>
    <s v="MWh"/>
    <m/>
    <m/>
    <m/>
    <m/>
  </r>
  <r>
    <s v="Grid Electricity"/>
    <n v="2024"/>
    <x v="102"/>
    <m/>
    <m/>
    <m/>
    <m/>
    <m/>
    <s v="MWh"/>
    <m/>
    <m/>
    <m/>
    <m/>
  </r>
  <r>
    <s v="Grid Electricity"/>
    <n v="2025"/>
    <x v="102"/>
    <m/>
    <m/>
    <m/>
    <m/>
    <m/>
    <s v="MWh"/>
    <m/>
    <m/>
    <m/>
    <m/>
  </r>
  <r>
    <s v="Grid Electricity"/>
    <n v="2026"/>
    <x v="102"/>
    <m/>
    <m/>
    <m/>
    <m/>
    <m/>
    <s v="MWh"/>
    <m/>
    <m/>
    <m/>
    <m/>
  </r>
  <r>
    <s v="Grid Electricity"/>
    <n v="2027"/>
    <x v="102"/>
    <m/>
    <m/>
    <m/>
    <m/>
    <m/>
    <s v="MWh"/>
    <m/>
    <m/>
    <m/>
    <m/>
  </r>
  <r>
    <s v="Grid Electricity"/>
    <n v="2028"/>
    <x v="102"/>
    <m/>
    <m/>
    <m/>
    <m/>
    <m/>
    <s v="MWh"/>
    <m/>
    <m/>
    <m/>
    <m/>
  </r>
  <r>
    <s v="Grid Electricity"/>
    <n v="2029"/>
    <x v="102"/>
    <m/>
    <m/>
    <m/>
    <m/>
    <m/>
    <s v="MWh"/>
    <m/>
    <m/>
    <m/>
    <m/>
  </r>
  <r>
    <s v="Grid Electricity"/>
    <n v="2030"/>
    <x v="102"/>
    <m/>
    <m/>
    <m/>
    <m/>
    <m/>
    <s v="MWh"/>
    <m/>
    <m/>
    <m/>
    <m/>
  </r>
  <r>
    <s v="Grid Electricity"/>
    <n v="2018"/>
    <x v="103"/>
    <m/>
    <m/>
    <m/>
    <m/>
    <m/>
    <s v="MWh"/>
    <m/>
    <n v="2016"/>
    <m/>
    <m/>
  </r>
  <r>
    <s v="Grid Electricity"/>
    <n v="2019"/>
    <x v="103"/>
    <m/>
    <m/>
    <m/>
    <m/>
    <m/>
    <s v="MWh"/>
    <m/>
    <n v="2017"/>
    <m/>
    <m/>
  </r>
  <r>
    <s v="Grid Electricity"/>
    <n v="2020"/>
    <x v="103"/>
    <m/>
    <m/>
    <m/>
    <m/>
    <m/>
    <s v="MWh"/>
    <m/>
    <n v="2018"/>
    <m/>
    <m/>
  </r>
  <r>
    <s v="Grid Electricity"/>
    <n v="2021"/>
    <x v="103"/>
    <m/>
    <m/>
    <m/>
    <m/>
    <m/>
    <s v="MWh"/>
    <m/>
    <n v="2019"/>
    <m/>
    <m/>
  </r>
  <r>
    <s v="Grid Electricity"/>
    <n v="2022"/>
    <x v="103"/>
    <m/>
    <m/>
    <m/>
    <m/>
    <m/>
    <s v="MWh"/>
    <m/>
    <n v="2020"/>
    <m/>
    <m/>
  </r>
  <r>
    <s v="Grid Electricity"/>
    <n v="2023"/>
    <x v="103"/>
    <m/>
    <m/>
    <m/>
    <m/>
    <m/>
    <s v="MWh"/>
    <m/>
    <m/>
    <m/>
    <m/>
  </r>
  <r>
    <s v="Grid Electricity"/>
    <n v="2024"/>
    <x v="103"/>
    <m/>
    <m/>
    <m/>
    <m/>
    <m/>
    <s v="MWh"/>
    <m/>
    <m/>
    <m/>
    <m/>
  </r>
  <r>
    <s v="Grid Electricity"/>
    <n v="2025"/>
    <x v="103"/>
    <m/>
    <m/>
    <m/>
    <m/>
    <m/>
    <s v="MWh"/>
    <m/>
    <m/>
    <m/>
    <m/>
  </r>
  <r>
    <s v="Grid Electricity"/>
    <n v="2026"/>
    <x v="103"/>
    <m/>
    <m/>
    <m/>
    <m/>
    <m/>
    <s v="MWh"/>
    <m/>
    <m/>
    <m/>
    <m/>
  </r>
  <r>
    <s v="Grid Electricity"/>
    <n v="2027"/>
    <x v="103"/>
    <m/>
    <m/>
    <m/>
    <m/>
    <m/>
    <s v="MWh"/>
    <m/>
    <m/>
    <m/>
    <m/>
  </r>
  <r>
    <s v="Grid Electricity"/>
    <n v="2028"/>
    <x v="103"/>
    <m/>
    <m/>
    <m/>
    <m/>
    <m/>
    <s v="MWh"/>
    <m/>
    <m/>
    <m/>
    <m/>
  </r>
  <r>
    <s v="Grid Electricity"/>
    <n v="2029"/>
    <x v="103"/>
    <m/>
    <m/>
    <m/>
    <m/>
    <m/>
    <s v="MWh"/>
    <m/>
    <m/>
    <m/>
    <m/>
  </r>
  <r>
    <s v="Grid Electricity"/>
    <n v="2030"/>
    <x v="103"/>
    <m/>
    <m/>
    <m/>
    <m/>
    <m/>
    <s v="MWh"/>
    <m/>
    <m/>
    <m/>
    <m/>
  </r>
  <r>
    <s v="Grid Electricity"/>
    <n v="2018"/>
    <x v="104"/>
    <n v="0.497"/>
    <m/>
    <m/>
    <m/>
    <m/>
    <s v="MWh"/>
    <s v="Carbon Footprint"/>
    <n v="2016"/>
    <s v="https://www.carbonfootprint.com/docs/2018_8_electricity_factors_august_2018_-_online_sources.pdf"/>
    <m/>
  </r>
  <r>
    <s v="Grid Electricity"/>
    <n v="2019"/>
    <x v="104"/>
    <n v="0.54339999999999999"/>
    <m/>
    <m/>
    <m/>
    <m/>
    <s v="MWh"/>
    <s v="Carbon Footprint"/>
    <n v="2017"/>
    <s v="https://www.carbonfootprint.com/docs/2019_06_emissions_factors_sources_for_2019_electricity.pdf"/>
    <m/>
  </r>
  <r>
    <s v="Grid Electricity"/>
    <n v="2020"/>
    <x v="104"/>
    <n v="0.48099999999999998"/>
    <m/>
    <m/>
    <m/>
    <m/>
    <s v="MWh"/>
    <s v="Carbon Footprint"/>
    <n v="2018"/>
    <s v="https://www.carbonfootprint.com/docs/2020_09_emissions_factors_sources_for_2020_electricity_v14.pdf"/>
    <m/>
  </r>
  <r>
    <s v="Grid Electricity"/>
    <n v="2021"/>
    <x v="104"/>
    <n v="0.375"/>
    <m/>
    <m/>
    <m/>
    <m/>
    <s v="MWh"/>
    <s v="Carbon Footprint"/>
    <n v="2019"/>
    <s v="https://www.carbonfootprint.com/docs/2019_06_emissions_factors_sources_for_2019_electricity.pdf"/>
    <m/>
  </r>
  <r>
    <s v="Grid Electricity"/>
    <n v="2022"/>
    <x v="104"/>
    <n v="0.42609999999999998"/>
    <m/>
    <m/>
    <m/>
    <m/>
    <s v="MWh"/>
    <s v="Carbon Footprint"/>
    <n v="2020"/>
    <s v="https://www.carbonfootprint.com/docs/2023_02_emissions_factors_sources_for_2022_electricity_v10.pdf"/>
    <m/>
  </r>
  <r>
    <s v="Grid Electricity"/>
    <n v="2023"/>
    <x v="104"/>
    <m/>
    <m/>
    <m/>
    <m/>
    <m/>
    <s v="MWh"/>
    <m/>
    <m/>
    <m/>
    <m/>
  </r>
  <r>
    <s v="Grid Electricity"/>
    <n v="2024"/>
    <x v="104"/>
    <m/>
    <m/>
    <m/>
    <m/>
    <m/>
    <s v="MWh"/>
    <m/>
    <m/>
    <m/>
    <m/>
  </r>
  <r>
    <s v="Grid Electricity"/>
    <n v="2025"/>
    <x v="104"/>
    <m/>
    <m/>
    <m/>
    <m/>
    <m/>
    <s v="MWh"/>
    <m/>
    <m/>
    <m/>
    <m/>
  </r>
  <r>
    <s v="Grid Electricity"/>
    <n v="2026"/>
    <x v="104"/>
    <m/>
    <m/>
    <m/>
    <m/>
    <m/>
    <s v="MWh"/>
    <m/>
    <m/>
    <m/>
    <m/>
  </r>
  <r>
    <s v="Grid Electricity"/>
    <n v="2027"/>
    <x v="104"/>
    <m/>
    <m/>
    <m/>
    <m/>
    <m/>
    <s v="MWh"/>
    <m/>
    <m/>
    <m/>
    <m/>
  </r>
  <r>
    <s v="Grid Electricity"/>
    <n v="2028"/>
    <x v="104"/>
    <m/>
    <m/>
    <m/>
    <m/>
    <m/>
    <s v="MWh"/>
    <m/>
    <m/>
    <m/>
    <m/>
  </r>
  <r>
    <s v="Grid Electricity"/>
    <n v="2029"/>
    <x v="104"/>
    <m/>
    <m/>
    <m/>
    <m/>
    <m/>
    <s v="MWh"/>
    <m/>
    <m/>
    <m/>
    <m/>
  </r>
  <r>
    <s v="Grid Electricity"/>
    <n v="2030"/>
    <x v="104"/>
    <m/>
    <m/>
    <m/>
    <m/>
    <m/>
    <s v="MWh"/>
    <m/>
    <m/>
    <m/>
    <m/>
  </r>
  <r>
    <s v="Grid Electricity"/>
    <n v="2018"/>
    <x v="105"/>
    <m/>
    <m/>
    <m/>
    <m/>
    <m/>
    <s v="MWh"/>
    <m/>
    <n v="2016"/>
    <m/>
    <m/>
  </r>
  <r>
    <s v="Grid Electricity"/>
    <n v="2019"/>
    <x v="105"/>
    <m/>
    <m/>
    <m/>
    <m/>
    <m/>
    <s v="MWh"/>
    <m/>
    <n v="2017"/>
    <m/>
    <m/>
  </r>
  <r>
    <s v="Grid Electricity"/>
    <n v="2020"/>
    <x v="105"/>
    <m/>
    <m/>
    <m/>
    <m/>
    <m/>
    <s v="MWh"/>
    <m/>
    <n v="2018"/>
    <m/>
    <m/>
  </r>
  <r>
    <s v="Grid Electricity"/>
    <n v="2021"/>
    <x v="105"/>
    <m/>
    <m/>
    <m/>
    <m/>
    <m/>
    <s v="MWh"/>
    <m/>
    <n v="2019"/>
    <m/>
    <m/>
  </r>
  <r>
    <s v="Grid Electricity"/>
    <n v="2022"/>
    <x v="105"/>
    <m/>
    <m/>
    <m/>
    <m/>
    <m/>
    <s v="MWh"/>
    <m/>
    <n v="2020"/>
    <m/>
    <m/>
  </r>
  <r>
    <s v="Grid Electricity"/>
    <n v="2023"/>
    <x v="105"/>
    <m/>
    <m/>
    <m/>
    <m/>
    <m/>
    <s v="MWh"/>
    <m/>
    <m/>
    <m/>
    <m/>
  </r>
  <r>
    <s v="Grid Electricity"/>
    <n v="2024"/>
    <x v="105"/>
    <m/>
    <m/>
    <m/>
    <m/>
    <m/>
    <s v="MWh"/>
    <m/>
    <m/>
    <m/>
    <m/>
  </r>
  <r>
    <s v="Grid Electricity"/>
    <n v="2025"/>
    <x v="105"/>
    <m/>
    <m/>
    <m/>
    <m/>
    <m/>
    <s v="MWh"/>
    <m/>
    <m/>
    <m/>
    <m/>
  </r>
  <r>
    <s v="Grid Electricity"/>
    <n v="2026"/>
    <x v="105"/>
    <m/>
    <m/>
    <m/>
    <m/>
    <m/>
    <s v="MWh"/>
    <m/>
    <m/>
    <m/>
    <m/>
  </r>
  <r>
    <s v="Grid Electricity"/>
    <n v="2027"/>
    <x v="105"/>
    <m/>
    <m/>
    <m/>
    <m/>
    <m/>
    <s v="MWh"/>
    <m/>
    <m/>
    <m/>
    <m/>
  </r>
  <r>
    <s v="Grid Electricity"/>
    <n v="2028"/>
    <x v="105"/>
    <m/>
    <m/>
    <m/>
    <m/>
    <m/>
    <s v="MWh"/>
    <m/>
    <m/>
    <m/>
    <m/>
  </r>
  <r>
    <s v="Grid Electricity"/>
    <n v="2029"/>
    <x v="105"/>
    <m/>
    <m/>
    <m/>
    <m/>
    <m/>
    <s v="MWh"/>
    <m/>
    <m/>
    <m/>
    <m/>
  </r>
  <r>
    <s v="Grid Electricity"/>
    <n v="2030"/>
    <x v="105"/>
    <m/>
    <m/>
    <m/>
    <m/>
    <m/>
    <s v="MWh"/>
    <m/>
    <m/>
    <m/>
    <m/>
  </r>
  <r>
    <s v="Grid Electricity"/>
    <n v="2018"/>
    <x v="106"/>
    <n v="0.43819999999999998"/>
    <m/>
    <m/>
    <m/>
    <m/>
    <s v="MWh"/>
    <s v="Carbon Footprint"/>
    <n v="2016"/>
    <s v="https://www.carbonfootprint.com/docs/2018_8_electricity_factors_august_2018_-_online_sources.pdf"/>
    <m/>
  </r>
  <r>
    <s v="Grid Electricity"/>
    <n v="2019"/>
    <x v="106"/>
    <n v="0.43330000000000002"/>
    <m/>
    <m/>
    <m/>
    <m/>
    <s v="MWh"/>
    <s v="Carbon Footprint"/>
    <n v="2017"/>
    <s v="https://www.carbonfootprint.com/docs/2019_06_emissions_factors_sources_for_2019_electricity.pdf"/>
    <m/>
  </r>
  <r>
    <s v="Grid Electricity"/>
    <n v="2020"/>
    <x v="106"/>
    <n v="0.42580000000000001"/>
    <m/>
    <m/>
    <m/>
    <m/>
    <s v="MWh"/>
    <s v="Carbon Footprint"/>
    <n v="2018"/>
    <s v="https://www.carbonfootprint.com/docs/2020_09_emissions_factors_sources_for_2020_electricity_v14.pdf"/>
    <m/>
  </r>
  <r>
    <s v="Grid Electricity"/>
    <n v="2021"/>
    <x v="106"/>
    <n v="0.40410000000000001"/>
    <m/>
    <m/>
    <m/>
    <m/>
    <s v="MWh"/>
    <s v="Carbon Footprint"/>
    <n v="2019"/>
    <s v="https://www.carbonfootprint.com/docs/2019_06_emissions_factors_sources_for_2019_electricity.pdf"/>
    <m/>
  </r>
  <r>
    <s v="Grid Electricity"/>
    <n v="2022"/>
    <x v="106"/>
    <n v="0.40100000000000002"/>
    <m/>
    <m/>
    <m/>
    <m/>
    <s v="MWh"/>
    <s v="Carbon Footprint"/>
    <n v="2020"/>
    <s v="https://www.carbonfootprint.com/docs/2023_02_emissions_factors_sources_for_2022_electricity_v10.pdf"/>
    <m/>
  </r>
  <r>
    <s v="Grid Electricity"/>
    <n v="2023"/>
    <x v="106"/>
    <m/>
    <m/>
    <m/>
    <m/>
    <m/>
    <s v="MWh"/>
    <m/>
    <m/>
    <m/>
    <m/>
  </r>
  <r>
    <s v="Grid Electricity"/>
    <n v="2024"/>
    <x v="106"/>
    <m/>
    <m/>
    <m/>
    <m/>
    <m/>
    <s v="MWh"/>
    <m/>
    <m/>
    <m/>
    <m/>
  </r>
  <r>
    <s v="Grid Electricity"/>
    <n v="2025"/>
    <x v="106"/>
    <m/>
    <m/>
    <m/>
    <m/>
    <m/>
    <s v="MWh"/>
    <m/>
    <m/>
    <m/>
    <m/>
  </r>
  <r>
    <s v="Grid Electricity"/>
    <n v="2026"/>
    <x v="106"/>
    <m/>
    <m/>
    <m/>
    <m/>
    <m/>
    <s v="MWh"/>
    <m/>
    <m/>
    <m/>
    <m/>
  </r>
  <r>
    <s v="Grid Electricity"/>
    <n v="2027"/>
    <x v="106"/>
    <m/>
    <m/>
    <m/>
    <m/>
    <m/>
    <s v="MWh"/>
    <m/>
    <m/>
    <m/>
    <m/>
  </r>
  <r>
    <s v="Grid Electricity"/>
    <n v="2028"/>
    <x v="106"/>
    <m/>
    <m/>
    <m/>
    <m/>
    <m/>
    <s v="MWh"/>
    <m/>
    <m/>
    <m/>
    <m/>
  </r>
  <r>
    <s v="Grid Electricity"/>
    <n v="2029"/>
    <x v="106"/>
    <m/>
    <m/>
    <m/>
    <m/>
    <m/>
    <s v="MWh"/>
    <m/>
    <m/>
    <m/>
    <m/>
  </r>
  <r>
    <s v="Grid Electricity"/>
    <n v="2030"/>
    <x v="106"/>
    <m/>
    <m/>
    <m/>
    <m/>
    <m/>
    <s v="MWh"/>
    <m/>
    <m/>
    <m/>
    <m/>
  </r>
  <r>
    <s v="Grid Electricity"/>
    <n v="2018"/>
    <x v="107"/>
    <n v="0.30719999999999997"/>
    <m/>
    <m/>
    <m/>
    <m/>
    <s v="MWh"/>
    <s v="Carbon Footprint"/>
    <n v="2016"/>
    <s v="https://www.carbonfootprint.com/docs/2018_8_electricity_factors_august_2018_-_online_sources.pdf"/>
    <m/>
  </r>
  <r>
    <s v="Grid Electricity"/>
    <n v="2019"/>
    <x v="107"/>
    <n v="0.27729999999999999"/>
    <m/>
    <m/>
    <m/>
    <m/>
    <s v="MWh"/>
    <s v="Carbon Footprint"/>
    <n v="2017"/>
    <s v="https://www.carbonfootprint.com/docs/2019_06_emissions_factors_sources_for_2019_electricity.pdf"/>
    <m/>
  </r>
  <r>
    <s v="Grid Electricity"/>
    <n v="2020"/>
    <x v="107"/>
    <n v="0.23313999999999999"/>
    <m/>
    <m/>
    <m/>
    <m/>
    <s v="MWh"/>
    <s v="Carbon Footprint"/>
    <n v="2018"/>
    <s v="https://www.carbonfootprint.com/docs/2020_09_emissions_factors_sources_for_2020_electricity_v14.pdf"/>
    <m/>
  </r>
  <r>
    <s v="Grid Electricity"/>
    <n v="2021"/>
    <x v="107"/>
    <n v="0.21232999999999999"/>
    <m/>
    <m/>
    <m/>
    <m/>
    <s v="MWh"/>
    <s v="Carbon Footprint"/>
    <n v="2019"/>
    <s v="https://www.carbonfootprint.com/docs/2019_06_emissions_factors_sources_for_2019_electricity.pdf"/>
    <m/>
  </r>
  <r>
    <s v="Grid Electricity"/>
    <n v="2022"/>
    <x v="107"/>
    <n v="0.19338"/>
    <m/>
    <m/>
    <m/>
    <m/>
    <s v="MWh"/>
    <s v="Carbon Footprint"/>
    <n v="2020"/>
    <s v="https://www.carbonfootprint.com/docs/2023_02_emissions_factors_sources_for_2022_electricity_v10.pdf"/>
    <m/>
  </r>
  <r>
    <s v="Grid Electricity"/>
    <n v="2023"/>
    <x v="107"/>
    <m/>
    <m/>
    <m/>
    <m/>
    <m/>
    <s v="MWh"/>
    <m/>
    <m/>
    <m/>
    <m/>
  </r>
  <r>
    <s v="Grid Electricity"/>
    <n v="2024"/>
    <x v="107"/>
    <m/>
    <m/>
    <m/>
    <m/>
    <m/>
    <s v="MWh"/>
    <m/>
    <m/>
    <m/>
    <m/>
  </r>
  <r>
    <s v="Grid Electricity"/>
    <n v="2025"/>
    <x v="107"/>
    <m/>
    <m/>
    <m/>
    <m/>
    <m/>
    <s v="MWh"/>
    <m/>
    <m/>
    <m/>
    <m/>
  </r>
  <r>
    <s v="Grid Electricity"/>
    <n v="2026"/>
    <x v="107"/>
    <m/>
    <m/>
    <m/>
    <m/>
    <m/>
    <s v="MWh"/>
    <m/>
    <m/>
    <m/>
    <m/>
  </r>
  <r>
    <s v="Grid Electricity"/>
    <n v="2027"/>
    <x v="107"/>
    <m/>
    <m/>
    <m/>
    <m/>
    <m/>
    <s v="MWh"/>
    <m/>
    <m/>
    <m/>
    <m/>
  </r>
  <r>
    <s v="Grid Electricity"/>
    <n v="2028"/>
    <x v="107"/>
    <m/>
    <m/>
    <m/>
    <m/>
    <m/>
    <s v="MWh"/>
    <m/>
    <m/>
    <m/>
    <m/>
  </r>
  <r>
    <s v="Grid Electricity"/>
    <n v="2029"/>
    <x v="107"/>
    <m/>
    <m/>
    <m/>
    <m/>
    <m/>
    <s v="MWh"/>
    <m/>
    <m/>
    <m/>
    <m/>
  </r>
  <r>
    <s v="Grid Electricity"/>
    <n v="2030"/>
    <x v="107"/>
    <m/>
    <m/>
    <m/>
    <m/>
    <m/>
    <s v="MWh"/>
    <m/>
    <m/>
    <m/>
    <m/>
  </r>
  <r>
    <s v="Grid Electricity"/>
    <n v="2018"/>
    <x v="108"/>
    <n v="0.47589999999999999"/>
    <m/>
    <m/>
    <m/>
    <m/>
    <s v="MWh"/>
    <s v="Carbon Footprint"/>
    <n v="2016"/>
    <s v="https://www.carbonfootprint.com/docs/2018_8_electricity_factors_august_2018_-_online_sources.pdf"/>
    <m/>
  </r>
  <r>
    <s v="Grid Electricity"/>
    <n v="2019"/>
    <x v="108"/>
    <n v="0.47589999999999999"/>
    <m/>
    <m/>
    <m/>
    <m/>
    <s v="MWh"/>
    <s v="Carbon Footprint"/>
    <n v="2017"/>
    <s v="https://www.carbonfootprint.com/docs/2019_06_emissions_factors_sources_for_2019_electricity.pdf"/>
    <m/>
  </r>
  <r>
    <s v="Grid Electricity"/>
    <n v="2020"/>
    <x v="108"/>
    <n v="0.45322000000000001"/>
    <m/>
    <m/>
    <m/>
    <m/>
    <s v="MWh"/>
    <s v="Carbon Footprint"/>
    <n v="2018"/>
    <s v="https://www.carbonfootprint.com/docs/2020_09_emissions_factors_sources_for_2020_electricity_v14.pdf"/>
    <m/>
  </r>
  <r>
    <s v="Grid Electricity"/>
    <n v="2021"/>
    <x v="108"/>
    <n v="0.42393999999999998"/>
    <m/>
    <m/>
    <m/>
    <m/>
    <s v="MWh"/>
    <s v="Carbon Footprint"/>
    <n v="2019"/>
    <s v="https://www.carbonfootprint.com/docs/2019_06_emissions_factors_sources_for_2019_electricity.pdf"/>
    <m/>
  </r>
  <r>
    <s v="Grid Electricity"/>
    <n v="2022"/>
    <x v="108"/>
    <n v="0.37313800000000003"/>
    <m/>
    <m/>
    <m/>
    <m/>
    <s v="MWh"/>
    <s v="Carbon Footprint"/>
    <n v="2020"/>
    <s v="https://www.carbonfootprint.com/docs/2023_02_emissions_factors_sources_for_2022_electricity_v10.pdf"/>
    <m/>
  </r>
  <r>
    <s v="Grid Electricity"/>
    <n v="2023"/>
    <x v="108"/>
    <m/>
    <m/>
    <m/>
    <m/>
    <m/>
    <s v="MWh"/>
    <m/>
    <m/>
    <m/>
    <m/>
  </r>
  <r>
    <s v="Grid Electricity"/>
    <n v="2024"/>
    <x v="108"/>
    <m/>
    <m/>
    <m/>
    <m/>
    <m/>
    <s v="MWh"/>
    <m/>
    <m/>
    <m/>
    <m/>
  </r>
  <r>
    <s v="Grid Electricity"/>
    <n v="2025"/>
    <x v="108"/>
    <m/>
    <m/>
    <m/>
    <m/>
    <m/>
    <s v="MWh"/>
    <m/>
    <m/>
    <m/>
    <m/>
  </r>
  <r>
    <s v="Grid Electricity"/>
    <n v="2026"/>
    <x v="108"/>
    <m/>
    <m/>
    <m/>
    <m/>
    <m/>
    <s v="MWh"/>
    <m/>
    <m/>
    <m/>
    <m/>
  </r>
  <r>
    <s v="Grid Electricity"/>
    <n v="2027"/>
    <x v="108"/>
    <m/>
    <m/>
    <m/>
    <m/>
    <m/>
    <s v="MWh"/>
    <m/>
    <m/>
    <m/>
    <m/>
  </r>
  <r>
    <s v="Grid Electricity"/>
    <n v="2028"/>
    <x v="108"/>
    <m/>
    <m/>
    <m/>
    <m/>
    <m/>
    <s v="MWh"/>
    <m/>
    <m/>
    <m/>
    <m/>
  </r>
  <r>
    <s v="Grid Electricity"/>
    <n v="2029"/>
    <x v="108"/>
    <m/>
    <m/>
    <m/>
    <m/>
    <m/>
    <s v="MWh"/>
    <m/>
    <m/>
    <m/>
    <m/>
  </r>
  <r>
    <s v="Grid Electricity"/>
    <n v="2030"/>
    <x v="108"/>
    <m/>
    <m/>
    <m/>
    <m/>
    <m/>
    <s v="MWh"/>
    <m/>
    <m/>
    <m/>
    <m/>
  </r>
  <r>
    <s v="Grid Electricity"/>
    <n v="2024"/>
    <x v="109"/>
    <m/>
    <m/>
    <m/>
    <m/>
    <m/>
    <m/>
    <m/>
    <m/>
    <m/>
    <s v="Grid Electricity - US - AKGD"/>
  </r>
  <r>
    <s v="Grid Electricity"/>
    <n v="2016"/>
    <x v="109"/>
    <n v="486.38686490022604"/>
    <n v="3.4926595726305514E-2"/>
    <n v="4.9895136751865023E-3"/>
    <m/>
    <m/>
    <s v="MWh"/>
    <s v="US eGRID 2016"/>
    <n v="2016"/>
    <m/>
    <s v="Grid Electricity - US - AKGD"/>
  </r>
  <r>
    <s v="Grid Electricity"/>
    <n v="2017"/>
    <x v="109"/>
    <n v="486.38686490022604"/>
    <n v="3.4926595726305514E-2"/>
    <n v="4.9895136751865023E-3"/>
    <m/>
    <m/>
    <s v="MWh"/>
    <s v="US eGRID 2016"/>
    <n v="2016"/>
    <m/>
    <s v="Grid Electricity - US - AKGD"/>
  </r>
  <r>
    <s v="Grid Electricity"/>
    <n v="2018"/>
    <x v="109"/>
    <n v="471.57027724568354"/>
    <n v="3.7194556487753931E-2"/>
    <n v="4.9895136751865023E-3"/>
    <m/>
    <m/>
    <s v="MWh"/>
    <s v="US eGRID 2018"/>
    <n v="2018"/>
    <m/>
    <s v="Grid Electricity - US - AKGD"/>
  </r>
  <r>
    <s v="Grid Electricity"/>
    <n v="2019"/>
    <x v="109"/>
    <n v="505.48309451162169"/>
    <n v="4.445203092438884E-2"/>
    <n v="5.8966979797658659E-3"/>
    <m/>
    <m/>
    <s v="MWh"/>
    <s v="US eGRID 2019"/>
    <n v="2019"/>
    <m/>
    <s v="Grid Electricity - US - AKGD"/>
  </r>
  <r>
    <s v="Grid Electricity"/>
    <n v="2020"/>
    <x v="109"/>
    <n v="505.48309451162169"/>
    <n v="4.445203092438884E-2"/>
    <n v="5.8966979797658659E-3"/>
    <m/>
    <m/>
    <s v="MWh"/>
    <s v="US eGRID 2019"/>
    <n v="2019"/>
    <m/>
    <s v="Grid Electricity - US - AKGD"/>
  </r>
  <r>
    <s v="Grid Electricity"/>
    <n v="2021"/>
    <x v="109"/>
    <n v="497.87635411772374"/>
    <n v="4.5359215228968207E-2"/>
    <n v="6.3502901320555485E-3"/>
    <m/>
    <m/>
    <s v="MWh"/>
    <s v="US eGRID 2020"/>
    <n v="2020"/>
    <m/>
    <s v="Grid Electricity - US - AKGD"/>
  </r>
  <r>
    <s v="Grid Electricity"/>
    <n v="2022"/>
    <x v="109"/>
    <n v="484.29126915664773"/>
    <n v="4.1276885858361062E-2"/>
    <n v="5.4431058274761841E-3"/>
    <m/>
    <m/>
    <s v="MWh"/>
    <m/>
    <n v="2021"/>
    <m/>
    <s v="Grid Electricity - US - AKGD"/>
  </r>
  <r>
    <s v="Grid Electricity"/>
    <n v="2023"/>
    <x v="109"/>
    <m/>
    <m/>
    <m/>
    <m/>
    <m/>
    <s v="MWh"/>
    <m/>
    <m/>
    <m/>
    <s v="Grid Electricity - US - AKGD"/>
  </r>
  <r>
    <s v="Grid Electricity"/>
    <n v="2025"/>
    <x v="109"/>
    <m/>
    <m/>
    <m/>
    <m/>
    <m/>
    <s v="MWh"/>
    <m/>
    <m/>
    <m/>
    <s v="Grid Electricity - US - AKGD"/>
  </r>
  <r>
    <s v="Grid Electricity"/>
    <n v="2026"/>
    <x v="109"/>
    <m/>
    <m/>
    <m/>
    <m/>
    <m/>
    <s v="MWh"/>
    <m/>
    <m/>
    <m/>
    <s v="Grid Electricity - US - AKGD"/>
  </r>
  <r>
    <s v="Grid Electricity"/>
    <n v="2027"/>
    <x v="109"/>
    <m/>
    <m/>
    <m/>
    <m/>
    <m/>
    <s v="MWh"/>
    <m/>
    <m/>
    <m/>
    <s v="Grid Electricity - US - AKGD"/>
  </r>
  <r>
    <s v="Grid Electricity"/>
    <n v="2028"/>
    <x v="109"/>
    <m/>
    <m/>
    <m/>
    <m/>
    <m/>
    <s v="MWh"/>
    <m/>
    <m/>
    <m/>
    <s v="Grid Electricity - US - AKGD"/>
  </r>
  <r>
    <s v="Grid Electricity"/>
    <n v="2029"/>
    <x v="109"/>
    <m/>
    <m/>
    <m/>
    <m/>
    <m/>
    <s v="MWh"/>
    <m/>
    <m/>
    <m/>
    <s v="Grid Electricity - US - AKGD"/>
  </r>
  <r>
    <s v="Grid Electricity"/>
    <n v="2030"/>
    <x v="109"/>
    <m/>
    <m/>
    <m/>
    <m/>
    <m/>
    <s v="MWh"/>
    <m/>
    <m/>
    <m/>
    <s v="Grid Electricity - US - AKGD"/>
  </r>
  <r>
    <s v="Grid Electricity"/>
    <n v="2024"/>
    <x v="110"/>
    <m/>
    <m/>
    <m/>
    <m/>
    <m/>
    <m/>
    <m/>
    <m/>
    <m/>
    <s v="Grid Electricity - US - AKMS"/>
  </r>
  <r>
    <s v="Grid Electricity"/>
    <n v="2016"/>
    <x v="110"/>
    <n v="228.20221181693904"/>
    <n v="1.0432619502662686E-2"/>
    <n v="1.8143686091587282E-3"/>
    <m/>
    <m/>
    <s v="MWh"/>
    <s v="US eGRID 2016"/>
    <n v="2016"/>
    <m/>
    <s v="Grid Electricity - US - AKMS"/>
  </r>
  <r>
    <s v="Grid Electricity"/>
    <n v="2017"/>
    <x v="110"/>
    <n v="228.20221181693904"/>
    <n v="1.0432619502662686E-2"/>
    <n v="1.8143686091587282E-3"/>
    <m/>
    <m/>
    <s v="MWh"/>
    <s v="US eGRID 2016"/>
    <n v="2016"/>
    <m/>
    <s v="Grid Electricity - US - AKMS"/>
  </r>
  <r>
    <s v="Grid Electricity"/>
    <n v="2018"/>
    <x v="110"/>
    <n v="238.1735281007231"/>
    <n v="1.0886211654952368E-2"/>
    <n v="1.8143686091587282E-3"/>
    <m/>
    <m/>
    <s v="MWh"/>
    <s v="US eGRID 2018"/>
    <n v="2018"/>
    <m/>
    <s v="Grid Electricity - US - AKMS"/>
  </r>
  <r>
    <s v="Grid Electricity"/>
    <n v="2019"/>
    <x v="110"/>
    <n v="249.16361235854981"/>
    <n v="1.1793395959531732E-2"/>
    <n v="1.8143686091587282E-3"/>
    <m/>
    <m/>
    <s v="MWh"/>
    <s v="US eGRID 2019"/>
    <n v="2019"/>
    <m/>
    <s v="Grid Electricity - US - AKMS"/>
  </r>
  <r>
    <s v="Grid Electricity"/>
    <n v="2020"/>
    <x v="110"/>
    <n v="249.16361235854981"/>
    <n v="1.1793395959531732E-2"/>
    <n v="1.8143686091587282E-3"/>
    <m/>
    <m/>
    <s v="MWh"/>
    <s v="US eGRID 2019"/>
    <n v="2019"/>
    <m/>
    <s v="Grid Electricity - US - AKMS"/>
  </r>
  <r>
    <s v="Grid Electricity"/>
    <n v="2021"/>
    <x v="110"/>
    <n v="242.25132154980733"/>
    <n v="1.2246988111821415E-2"/>
    <n v="2.2679607614484103E-3"/>
    <m/>
    <m/>
    <s v="MWh"/>
    <s v="US eGRID 2020"/>
    <n v="2020"/>
    <m/>
    <s v="Grid Electricity - US - AKMS"/>
  </r>
  <r>
    <s v="Grid Electricity"/>
    <n v="2022"/>
    <x v="110"/>
    <n v="220.07656200082167"/>
    <n v="1.1339803807242052E-2"/>
    <n v="1.8143686091587282E-3"/>
    <m/>
    <m/>
    <s v="MWh"/>
    <m/>
    <n v="2021"/>
    <m/>
    <s v="Grid Electricity - US - AKMS"/>
  </r>
  <r>
    <s v="Grid Electricity"/>
    <n v="2023"/>
    <x v="110"/>
    <m/>
    <m/>
    <m/>
    <m/>
    <m/>
    <s v="MWh"/>
    <m/>
    <m/>
    <m/>
    <s v="Grid Electricity - US - AKMS"/>
  </r>
  <r>
    <s v="Grid Electricity"/>
    <n v="2025"/>
    <x v="110"/>
    <m/>
    <m/>
    <m/>
    <m/>
    <m/>
    <s v="MWh"/>
    <m/>
    <m/>
    <m/>
    <s v="Grid Electricity - US - AKMS"/>
  </r>
  <r>
    <s v="Grid Electricity"/>
    <n v="2026"/>
    <x v="110"/>
    <m/>
    <m/>
    <m/>
    <m/>
    <m/>
    <s v="MWh"/>
    <m/>
    <m/>
    <m/>
    <s v="Grid Electricity - US - AKMS"/>
  </r>
  <r>
    <s v="Grid Electricity"/>
    <n v="2027"/>
    <x v="110"/>
    <m/>
    <m/>
    <m/>
    <m/>
    <m/>
    <s v="MWh"/>
    <m/>
    <m/>
    <m/>
    <s v="Grid Electricity - US - AKMS"/>
  </r>
  <r>
    <s v="Grid Electricity"/>
    <n v="2028"/>
    <x v="110"/>
    <m/>
    <m/>
    <m/>
    <m/>
    <m/>
    <s v="MWh"/>
    <m/>
    <m/>
    <m/>
    <s v="Grid Electricity - US - AKMS"/>
  </r>
  <r>
    <s v="Grid Electricity"/>
    <n v="2029"/>
    <x v="110"/>
    <m/>
    <m/>
    <m/>
    <m/>
    <m/>
    <s v="MWh"/>
    <m/>
    <m/>
    <m/>
    <s v="Grid Electricity - US - AKMS"/>
  </r>
  <r>
    <s v="Grid Electricity"/>
    <n v="2030"/>
    <x v="110"/>
    <m/>
    <m/>
    <m/>
    <m/>
    <m/>
    <s v="MWh"/>
    <m/>
    <m/>
    <m/>
    <s v="Grid Electricity - US - AKMS"/>
  </r>
  <r>
    <s v="Grid Electricity"/>
    <n v="2024"/>
    <x v="111"/>
    <m/>
    <m/>
    <m/>
    <m/>
    <m/>
    <m/>
    <m/>
    <m/>
    <m/>
    <s v="Grid Electricity - US - AZNM"/>
  </r>
  <r>
    <s v="Grid Electricity"/>
    <n v="2016"/>
    <x v="111"/>
    <n v="473.36877012951214"/>
    <n v="3.5833780030884881E-2"/>
    <n v="5.4431058274761841E-3"/>
    <m/>
    <m/>
    <s v="MWh"/>
    <s v="US eGRID 2016"/>
    <n v="2016"/>
    <m/>
    <s v="Grid Electricity - US - AZNM"/>
  </r>
  <r>
    <s v="Grid Electricity"/>
    <n v="2017"/>
    <x v="111"/>
    <n v="473.36877012951214"/>
    <n v="3.5833780030884881E-2"/>
    <n v="5.4431058274761841E-3"/>
    <m/>
    <m/>
    <s v="MWh"/>
    <s v="US eGRID 2016"/>
    <n v="2016"/>
    <m/>
    <s v="Grid Electricity - US - AZNM"/>
  </r>
  <r>
    <s v="Grid Electricity"/>
    <n v="2018"/>
    <x v="111"/>
    <n v="463.73220485411787"/>
    <n v="3.4926595726305514E-2"/>
    <n v="4.9895136751865023E-3"/>
    <m/>
    <m/>
    <s v="MWh"/>
    <s v="US eGRID 2018"/>
    <n v="2018"/>
    <m/>
    <s v="Grid Electricity - US - AZNM"/>
  </r>
  <r>
    <s v="Grid Electricity"/>
    <n v="2019"/>
    <x v="111"/>
    <n v="431.96533206066226"/>
    <n v="3.0844266355698379E-2"/>
    <n v="4.5359215228968205E-3"/>
    <m/>
    <m/>
    <s v="MWh"/>
    <s v="US eGRID 2019"/>
    <n v="2019"/>
    <m/>
    <s v="Grid Electricity - US - AZNM"/>
  </r>
  <r>
    <s v="Grid Electricity"/>
    <n v="2020"/>
    <x v="111"/>
    <n v="431.96533206066226"/>
    <n v="3.0844266355698379E-2"/>
    <n v="4.5359215228968205E-3"/>
    <m/>
    <m/>
    <s v="MWh"/>
    <s v="US eGRID 2019"/>
    <n v="2019"/>
    <m/>
    <s v="Grid Electricity - US - AZNM"/>
  </r>
  <r>
    <s v="Grid Electricity"/>
    <n v="2021"/>
    <x v="111"/>
    <n v="384.01837360288141"/>
    <n v="2.4493976223642831E-2"/>
    <n v="3.1751450660277743E-3"/>
    <m/>
    <m/>
    <s v="MWh"/>
    <s v="US eGRID 2020"/>
    <n v="2020"/>
    <m/>
    <s v="Grid Electricity - US - AZNM"/>
  </r>
  <r>
    <s v="Grid Electricity"/>
    <n v="2022"/>
    <x v="111"/>
    <n v="371.78952917715156"/>
    <n v="2.3586791919063464E-2"/>
    <n v="3.1751450660277743E-3"/>
    <m/>
    <m/>
    <s v="MWh"/>
    <m/>
    <n v="2021"/>
    <m/>
    <s v="Grid Electricity - US - AZNM"/>
  </r>
  <r>
    <s v="Grid Electricity"/>
    <n v="2023"/>
    <x v="111"/>
    <m/>
    <m/>
    <m/>
    <m/>
    <m/>
    <s v="MWh"/>
    <m/>
    <m/>
    <m/>
    <s v="Grid Electricity - US - AZNM"/>
  </r>
  <r>
    <s v="Grid Electricity"/>
    <n v="2025"/>
    <x v="111"/>
    <m/>
    <m/>
    <m/>
    <m/>
    <m/>
    <s v="MWh"/>
    <m/>
    <m/>
    <m/>
    <s v="Grid Electricity - US - AZNM"/>
  </r>
  <r>
    <s v="Grid Electricity"/>
    <n v="2026"/>
    <x v="111"/>
    <m/>
    <m/>
    <m/>
    <m/>
    <m/>
    <s v="MWh"/>
    <m/>
    <m/>
    <m/>
    <s v="Grid Electricity - US - AZNM"/>
  </r>
  <r>
    <s v="Grid Electricity"/>
    <n v="2027"/>
    <x v="111"/>
    <m/>
    <m/>
    <m/>
    <m/>
    <m/>
    <s v="MWh"/>
    <m/>
    <m/>
    <m/>
    <s v="Grid Electricity - US - AZNM"/>
  </r>
  <r>
    <s v="Grid Electricity"/>
    <n v="2028"/>
    <x v="111"/>
    <m/>
    <m/>
    <m/>
    <m/>
    <m/>
    <s v="MWh"/>
    <m/>
    <m/>
    <m/>
    <s v="Grid Electricity - US - AZNM"/>
  </r>
  <r>
    <s v="Grid Electricity"/>
    <n v="2029"/>
    <x v="111"/>
    <m/>
    <m/>
    <m/>
    <m/>
    <m/>
    <s v="MWh"/>
    <m/>
    <m/>
    <m/>
    <s v="Grid Electricity - US - AZNM"/>
  </r>
  <r>
    <s v="Grid Electricity"/>
    <n v="2030"/>
    <x v="111"/>
    <m/>
    <m/>
    <m/>
    <m/>
    <m/>
    <s v="MWh"/>
    <m/>
    <m/>
    <m/>
    <s v="Grid Electricity - US - AZNM"/>
  </r>
  <r>
    <s v="Grid Electricity"/>
    <n v="2024"/>
    <x v="112"/>
    <m/>
    <m/>
    <m/>
    <m/>
    <m/>
    <m/>
    <m/>
    <m/>
    <m/>
    <s v="Grid Electricity - US - CAMX"/>
  </r>
  <r>
    <s v="Grid Electricity"/>
    <n v="2016"/>
    <x v="112"/>
    <n v="239.45129719372312"/>
    <n v="1.4968541025559508E-2"/>
    <n v="1.8143686091587282E-3"/>
    <m/>
    <m/>
    <s v="MWh"/>
    <s v="US eGRID 2016"/>
    <n v="2016"/>
    <m/>
    <s v="Grid Electricity - US - CAMX"/>
  </r>
  <r>
    <s v="Grid Electricity"/>
    <n v="2017"/>
    <x v="112"/>
    <n v="239.45129719372312"/>
    <n v="1.4968541025559508E-2"/>
    <n v="1.8143686091587282E-3"/>
    <m/>
    <m/>
    <s v="MWh"/>
    <s v="US eGRID 2016"/>
    <n v="2016"/>
    <m/>
    <s v="Grid Electricity - US - CAMX"/>
  </r>
  <r>
    <s v="Grid Electricity"/>
    <n v="2018"/>
    <x v="112"/>
    <n v="225.22483292930954"/>
    <n v="1.542213317784919E-2"/>
    <n v="1.8143686091587282E-3"/>
    <m/>
    <m/>
    <s v="MWh"/>
    <s v="US eGRID 2018"/>
    <n v="2018"/>
    <m/>
    <s v="Grid Electricity - US - CAMX"/>
  </r>
  <r>
    <s v="Grid Electricity"/>
    <n v="2019"/>
    <x v="112"/>
    <n v="205.57204574705452"/>
    <n v="1.4968541025559508E-2"/>
    <n v="1.8143686091587282E-3"/>
    <m/>
    <m/>
    <s v="MWh"/>
    <s v="US eGRID 2019"/>
    <n v="2019"/>
    <m/>
    <s v="Grid Electricity - US - CAMX"/>
  </r>
  <r>
    <s v="Grid Electricity"/>
    <n v="2020"/>
    <x v="112"/>
    <n v="205.57204574705452"/>
    <n v="1.4968541025559508E-2"/>
    <n v="1.8143686091587282E-3"/>
    <m/>
    <m/>
    <s v="MWh"/>
    <s v="US eGRID 2019"/>
    <n v="2019"/>
    <m/>
    <s v="Grid Electricity - US - CAMX"/>
  </r>
  <r>
    <s v="Grid Electricity"/>
    <n v="2021"/>
    <x v="112"/>
    <n v="232.8991585538987"/>
    <n v="1.4514948873269826E-2"/>
    <n v="1.8143686091587282E-3"/>
    <m/>
    <m/>
    <s v="MWh"/>
    <s v="US eGRID 2020"/>
    <n v="2020"/>
    <m/>
    <s v="Grid Electricity - US - CAMX"/>
  </r>
  <r>
    <s v="Grid Electricity"/>
    <n v="2022"/>
    <x v="112"/>
    <n v="241.16496834507356"/>
    <n v="1.4061356720980142E-2"/>
    <n v="1.8143686091587282E-3"/>
    <m/>
    <m/>
    <s v="MWh"/>
    <m/>
    <n v="2021"/>
    <m/>
    <s v="Grid Electricity - US - CAMX"/>
  </r>
  <r>
    <s v="Grid Electricity"/>
    <n v="2023"/>
    <x v="112"/>
    <m/>
    <m/>
    <m/>
    <m/>
    <m/>
    <s v="MWh"/>
    <m/>
    <m/>
    <m/>
    <s v="Grid Electricity - US - CAMX"/>
  </r>
  <r>
    <s v="Grid Electricity"/>
    <n v="2025"/>
    <x v="112"/>
    <m/>
    <m/>
    <m/>
    <m/>
    <m/>
    <s v="MWh"/>
    <m/>
    <m/>
    <m/>
    <s v="Grid Electricity - US - CAMX"/>
  </r>
  <r>
    <s v="Grid Electricity"/>
    <n v="2026"/>
    <x v="112"/>
    <m/>
    <m/>
    <m/>
    <m/>
    <m/>
    <s v="MWh"/>
    <m/>
    <m/>
    <m/>
    <s v="Grid Electricity - US - CAMX"/>
  </r>
  <r>
    <s v="Grid Electricity"/>
    <n v="2027"/>
    <x v="112"/>
    <m/>
    <m/>
    <m/>
    <m/>
    <m/>
    <s v="MWh"/>
    <m/>
    <m/>
    <m/>
    <s v="Grid Electricity - US - CAMX"/>
  </r>
  <r>
    <s v="Grid Electricity"/>
    <n v="2028"/>
    <x v="112"/>
    <m/>
    <m/>
    <m/>
    <m/>
    <m/>
    <s v="MWh"/>
    <m/>
    <m/>
    <m/>
    <s v="Grid Electricity - US - CAMX"/>
  </r>
  <r>
    <s v="Grid Electricity"/>
    <n v="2029"/>
    <x v="112"/>
    <m/>
    <m/>
    <m/>
    <m/>
    <m/>
    <s v="MWh"/>
    <m/>
    <m/>
    <m/>
    <s v="Grid Electricity - US - CAMX"/>
  </r>
  <r>
    <s v="Grid Electricity"/>
    <n v="2030"/>
    <x v="112"/>
    <m/>
    <m/>
    <m/>
    <m/>
    <m/>
    <s v="MWh"/>
    <m/>
    <m/>
    <m/>
    <s v="Grid Electricity - US - CAMX"/>
  </r>
  <r>
    <s v="Grid Electricity"/>
    <n v="2024"/>
    <x v="113"/>
    <m/>
    <m/>
    <m/>
    <m/>
    <m/>
    <m/>
    <m/>
    <m/>
    <m/>
    <s v="Grid Electricity - US - ERCT"/>
  </r>
  <r>
    <s v="Grid Electricity"/>
    <n v="2016"/>
    <x v="113"/>
    <n v="457.7652000907471"/>
    <n v="3.447300357401583E-2"/>
    <n v="4.9895136751865023E-3"/>
    <m/>
    <m/>
    <s v="MWh"/>
    <s v="US eGRID 2016"/>
    <n v="2016"/>
    <m/>
    <s v="Grid Electricity - US - ERCT"/>
  </r>
  <r>
    <s v="Grid Electricity"/>
    <n v="2017"/>
    <x v="113"/>
    <n v="457.7652000907471"/>
    <n v="3.447300357401583E-2"/>
    <n v="4.9895136751865023E-3"/>
    <m/>
    <m/>
    <s v="MWh"/>
    <s v="US eGRID 2016"/>
    <n v="2016"/>
    <m/>
    <s v="Grid Electricity - US - ERCT"/>
  </r>
  <r>
    <s v="Grid Electricity"/>
    <n v="2018"/>
    <x v="113"/>
    <n v="422.59910770803265"/>
    <n v="2.9937082051119016E-2"/>
    <n v="4.0823293706071379E-3"/>
    <m/>
    <m/>
    <s v="MWh"/>
    <s v="US eGRID 2018"/>
    <n v="2018"/>
    <m/>
    <s v="Grid Electricity - US - ERCT"/>
  </r>
  <r>
    <s v="Grid Electricity"/>
    <n v="2019"/>
    <x v="113"/>
    <n v="394.0082871649094"/>
    <n v="2.5854752680511878E-2"/>
    <n v="3.6287372183174565E-3"/>
    <m/>
    <m/>
    <s v="MWh"/>
    <s v="US eGRID 2019"/>
    <n v="2019"/>
    <m/>
    <s v="Grid Electricity - US - ERCT"/>
  </r>
  <r>
    <s v="Grid Electricity"/>
    <n v="2020"/>
    <x v="113"/>
    <n v="394.0082871649094"/>
    <n v="2.5854752680511878E-2"/>
    <n v="3.6287372183174565E-3"/>
    <m/>
    <m/>
    <s v="MWh"/>
    <s v="US eGRID 2019"/>
    <n v="2019"/>
    <m/>
    <s v="Grid Electricity - US - ERCT"/>
  </r>
  <r>
    <s v="Grid Electricity"/>
    <n v="2021"/>
    <x v="113"/>
    <n v="371.3105358643337"/>
    <n v="2.3586791919063464E-2"/>
    <n v="3.1751450660277743E-3"/>
    <m/>
    <m/>
    <s v="MWh"/>
    <s v="US eGRID 2020"/>
    <n v="2020"/>
    <m/>
    <s v="Grid Electricity - US - ERCT"/>
  </r>
  <r>
    <s v="Grid Electricity"/>
    <n v="2022"/>
    <x v="113"/>
    <n v="369.02080267957541"/>
    <n v="2.4493976223642831E-2"/>
    <n v="3.6287372183174565E-3"/>
    <m/>
    <m/>
    <s v="MWh"/>
    <m/>
    <n v="2021"/>
    <m/>
    <s v="Grid Electricity - US - ERCT"/>
  </r>
  <r>
    <s v="Grid Electricity"/>
    <n v="2023"/>
    <x v="113"/>
    <m/>
    <m/>
    <m/>
    <m/>
    <m/>
    <s v="MWh"/>
    <m/>
    <m/>
    <m/>
    <s v="Grid Electricity - US - ERCT"/>
  </r>
  <r>
    <s v="Grid Electricity"/>
    <n v="2025"/>
    <x v="113"/>
    <m/>
    <m/>
    <m/>
    <m/>
    <m/>
    <s v="MWh"/>
    <m/>
    <m/>
    <m/>
    <s v="Grid Electricity - US - ERCT"/>
  </r>
  <r>
    <s v="Grid Electricity"/>
    <n v="2026"/>
    <x v="113"/>
    <m/>
    <m/>
    <m/>
    <m/>
    <m/>
    <s v="MWh"/>
    <m/>
    <m/>
    <m/>
    <s v="Grid Electricity - US - ERCT"/>
  </r>
  <r>
    <s v="Grid Electricity"/>
    <n v="2027"/>
    <x v="113"/>
    <m/>
    <m/>
    <m/>
    <m/>
    <m/>
    <s v="MWh"/>
    <m/>
    <m/>
    <m/>
    <s v="Grid Electricity - US - ERCT"/>
  </r>
  <r>
    <s v="Grid Electricity"/>
    <n v="2028"/>
    <x v="113"/>
    <m/>
    <m/>
    <m/>
    <m/>
    <m/>
    <s v="MWh"/>
    <m/>
    <m/>
    <m/>
    <s v="Grid Electricity - US - ERCT"/>
  </r>
  <r>
    <s v="Grid Electricity"/>
    <n v="2029"/>
    <x v="113"/>
    <m/>
    <m/>
    <m/>
    <m/>
    <m/>
    <s v="MWh"/>
    <m/>
    <m/>
    <m/>
    <s v="Grid Electricity - US - ERCT"/>
  </r>
  <r>
    <s v="Grid Electricity"/>
    <n v="2030"/>
    <x v="113"/>
    <m/>
    <m/>
    <m/>
    <m/>
    <m/>
    <s v="MWh"/>
    <m/>
    <m/>
    <m/>
    <s v="Grid Electricity - US - ERCT"/>
  </r>
  <r>
    <s v="Grid Electricity"/>
    <n v="2024"/>
    <x v="114"/>
    <m/>
    <m/>
    <m/>
    <m/>
    <m/>
    <m/>
    <m/>
    <m/>
    <m/>
    <s v="Grid Electricity - US - FRCC"/>
  </r>
  <r>
    <s v="Grid Electricity"/>
    <n v="2016"/>
    <x v="114"/>
    <n v="458.89918047147131"/>
    <n v="3.4019411421726153E-2"/>
    <n v="4.5359215228968205E-3"/>
    <m/>
    <m/>
    <s v="MWh"/>
    <s v="US eGRID 2016"/>
    <n v="2016"/>
    <m/>
    <s v="Grid Electricity - US - FRCC"/>
  </r>
  <r>
    <s v="Grid Electricity"/>
    <n v="2017"/>
    <x v="114"/>
    <n v="458.89918047147131"/>
    <n v="3.4019411421726153E-2"/>
    <n v="4.5359215228968205E-3"/>
    <m/>
    <m/>
    <s v="MWh"/>
    <s v="US eGRID 2016"/>
    <n v="2016"/>
    <m/>
    <s v="Grid Electricity - US - FRCC"/>
  </r>
  <r>
    <s v="Grid Electricity"/>
    <n v="2018"/>
    <x v="114"/>
    <n v="422.67621837392187"/>
    <n v="2.9937082051119016E-2"/>
    <n v="4.0823293706071379E-3"/>
    <m/>
    <m/>
    <s v="MWh"/>
    <s v="US eGRID 2018"/>
    <n v="2018"/>
    <m/>
    <s v="Grid Electricity - US - FRCC"/>
  </r>
  <r>
    <s v="Grid Electricity"/>
    <n v="2019"/>
    <x v="114"/>
    <n v="390.55554370168034"/>
    <n v="2.4947568375932511E-2"/>
    <n v="3.1751450660277743E-3"/>
    <m/>
    <m/>
    <s v="MWh"/>
    <s v="US eGRID 2019"/>
    <n v="2019"/>
    <m/>
    <s v="Grid Electricity - US - FRCC"/>
  </r>
  <r>
    <s v="Grid Electricity"/>
    <n v="2020"/>
    <x v="114"/>
    <n v="390.55554370168034"/>
    <n v="2.4947568375932511E-2"/>
    <n v="3.1751450660277743E-3"/>
    <m/>
    <m/>
    <s v="MWh"/>
    <s v="US eGRID 2019"/>
    <n v="2019"/>
    <m/>
    <s v="Grid Electricity - US - FRCC"/>
  </r>
  <r>
    <s v="Grid Electricity"/>
    <n v="2021"/>
    <x v="114"/>
    <n v="378.78528094191535"/>
    <n v="2.222601546219442E-2"/>
    <n v="2.721552913738092E-3"/>
    <m/>
    <m/>
    <s v="MWh"/>
    <s v="US eGRID 2020"/>
    <n v="2020"/>
    <m/>
    <s v="Grid Electricity - US - FRCC"/>
  </r>
  <r>
    <s v="Grid Electricity"/>
    <n v="2022"/>
    <x v="114"/>
    <n v="377.80778985373109"/>
    <n v="2.4040384071353147E-2"/>
    <n v="3.1751450660277743E-3"/>
    <m/>
    <m/>
    <s v="MWh"/>
    <m/>
    <n v="2021"/>
    <m/>
    <s v="Grid Electricity - US - FRCC"/>
  </r>
  <r>
    <s v="Grid Electricity"/>
    <n v="2023"/>
    <x v="114"/>
    <m/>
    <m/>
    <m/>
    <m/>
    <m/>
    <s v="MWh"/>
    <m/>
    <m/>
    <m/>
    <s v="Grid Electricity - US - FRCC"/>
  </r>
  <r>
    <s v="Grid Electricity"/>
    <n v="2025"/>
    <x v="114"/>
    <m/>
    <m/>
    <m/>
    <m/>
    <m/>
    <s v="MWh"/>
    <m/>
    <m/>
    <m/>
    <s v="Grid Electricity - US - FRCC"/>
  </r>
  <r>
    <s v="Grid Electricity"/>
    <n v="2026"/>
    <x v="114"/>
    <m/>
    <m/>
    <m/>
    <m/>
    <m/>
    <s v="MWh"/>
    <m/>
    <m/>
    <m/>
    <s v="Grid Electricity - US - FRCC"/>
  </r>
  <r>
    <s v="Grid Electricity"/>
    <n v="2027"/>
    <x v="114"/>
    <m/>
    <m/>
    <m/>
    <m/>
    <m/>
    <s v="MWh"/>
    <m/>
    <m/>
    <m/>
    <s v="Grid Electricity - US - FRCC"/>
  </r>
  <r>
    <s v="Grid Electricity"/>
    <n v="2028"/>
    <x v="114"/>
    <m/>
    <m/>
    <m/>
    <m/>
    <m/>
    <s v="MWh"/>
    <m/>
    <m/>
    <m/>
    <s v="Grid Electricity - US - FRCC"/>
  </r>
  <r>
    <s v="Grid Electricity"/>
    <n v="2029"/>
    <x v="114"/>
    <m/>
    <m/>
    <m/>
    <m/>
    <m/>
    <s v="MWh"/>
    <m/>
    <m/>
    <m/>
    <s v="Grid Electricity - US - FRCC"/>
  </r>
  <r>
    <s v="Grid Electricity"/>
    <n v="2030"/>
    <x v="114"/>
    <m/>
    <m/>
    <m/>
    <m/>
    <m/>
    <s v="MWh"/>
    <m/>
    <m/>
    <m/>
    <s v="Grid Electricity - US - FRCC"/>
  </r>
  <r>
    <s v="Grid Electricity"/>
    <n v="2024"/>
    <x v="115"/>
    <m/>
    <m/>
    <m/>
    <m/>
    <m/>
    <m/>
    <m/>
    <m/>
    <m/>
    <s v="Grid Electricity - US - HIMS"/>
  </r>
  <r>
    <s v="Grid Electricity"/>
    <n v="2016"/>
    <x v="115"/>
    <n v="522.53815943771372"/>
    <n v="4.3091254467519796E-2"/>
    <n v="6.8038822843452303E-3"/>
    <m/>
    <m/>
    <s v="MWh"/>
    <s v="US eGRID 2016"/>
    <n v="2016"/>
    <m/>
    <s v="Grid Electricity - US - HIMS"/>
  </r>
  <r>
    <s v="Grid Electricity"/>
    <n v="2017"/>
    <x v="115"/>
    <n v="522.53815943771372"/>
    <n v="4.3091254467519796E-2"/>
    <n v="6.8038822843452303E-3"/>
    <m/>
    <m/>
    <s v="MWh"/>
    <s v="US eGRID 2016"/>
    <n v="2016"/>
    <m/>
    <s v="Grid Electricity - US - HIMS"/>
  </r>
  <r>
    <s v="Grid Electricity"/>
    <n v="2018"/>
    <x v="115"/>
    <n v="503.79981403447465"/>
    <n v="5.3523873970182476E-2"/>
    <n v="8.1646587412142757E-3"/>
    <m/>
    <m/>
    <s v="MWh"/>
    <s v="US eGRID 2018"/>
    <n v="2018"/>
    <m/>
    <s v="Grid Electricity - US - HIMS"/>
  </r>
  <r>
    <s v="Grid Electricity"/>
    <n v="2019"/>
    <x v="115"/>
    <n v="537.7765877938856"/>
    <n v="6.4863677777424522E-2"/>
    <n v="9.9790273503730046E-3"/>
    <m/>
    <m/>
    <s v="MWh"/>
    <s v="US eGRID 2019"/>
    <n v="2019"/>
    <m/>
    <s v="Grid Electricity - US - HIMS"/>
  </r>
  <r>
    <s v="Grid Electricity"/>
    <n v="2020"/>
    <x v="115"/>
    <n v="537.7765877938856"/>
    <n v="6.4863677777424522E-2"/>
    <n v="9.9790273503730046E-3"/>
    <m/>
    <m/>
    <s v="MWh"/>
    <s v="US eGRID 2019"/>
    <n v="2019"/>
    <m/>
    <s v="Grid Electricity - US - HIMS"/>
  </r>
  <r>
    <s v="Grid Electricity"/>
    <n v="2021"/>
    <x v="115"/>
    <n v="518.55879548567634"/>
    <n v="4.9895136751865021E-2"/>
    <n v="7.7110665889245948E-3"/>
    <m/>
    <m/>
    <s v="MWh"/>
    <s v="US eGRID 2020"/>
    <n v="2020"/>
    <m/>
    <s v="Grid Electricity - US - HIMS"/>
  </r>
  <r>
    <s v="Grid Electricity"/>
    <n v="2022"/>
    <x v="115"/>
    <n v="514.55085522804472"/>
    <n v="6.1234940559107075E-2"/>
    <n v="9.5254351980833228E-3"/>
    <m/>
    <m/>
    <s v="MWh"/>
    <m/>
    <n v="2021"/>
    <m/>
    <s v="Grid Electricity - US - HIMS"/>
  </r>
  <r>
    <s v="Grid Electricity"/>
    <n v="2023"/>
    <x v="115"/>
    <m/>
    <m/>
    <m/>
    <m/>
    <m/>
    <s v="MWh"/>
    <m/>
    <m/>
    <m/>
    <s v="Grid Electricity - US - HIMS"/>
  </r>
  <r>
    <s v="Grid Electricity"/>
    <n v="2025"/>
    <x v="115"/>
    <m/>
    <m/>
    <m/>
    <m/>
    <m/>
    <s v="MWh"/>
    <m/>
    <m/>
    <m/>
    <s v="Grid Electricity - US - HIMS"/>
  </r>
  <r>
    <s v="Grid Electricity"/>
    <n v="2026"/>
    <x v="115"/>
    <m/>
    <m/>
    <m/>
    <m/>
    <m/>
    <s v="MWh"/>
    <m/>
    <m/>
    <m/>
    <s v="Grid Electricity - US - HIMS"/>
  </r>
  <r>
    <s v="Grid Electricity"/>
    <n v="2027"/>
    <x v="115"/>
    <m/>
    <m/>
    <m/>
    <m/>
    <m/>
    <s v="MWh"/>
    <m/>
    <m/>
    <m/>
    <s v="Grid Electricity - US - HIMS"/>
  </r>
  <r>
    <s v="Grid Electricity"/>
    <n v="2028"/>
    <x v="115"/>
    <m/>
    <m/>
    <m/>
    <m/>
    <m/>
    <s v="MWh"/>
    <m/>
    <m/>
    <m/>
    <s v="Grid Electricity - US - HIMS"/>
  </r>
  <r>
    <s v="Grid Electricity"/>
    <n v="2029"/>
    <x v="115"/>
    <m/>
    <m/>
    <m/>
    <m/>
    <m/>
    <s v="MWh"/>
    <m/>
    <m/>
    <m/>
    <s v="Grid Electricity - US - HIMS"/>
  </r>
  <r>
    <s v="Grid Electricity"/>
    <n v="2030"/>
    <x v="115"/>
    <m/>
    <m/>
    <m/>
    <m/>
    <m/>
    <s v="MWh"/>
    <m/>
    <m/>
    <m/>
    <s v="Grid Electricity - US - HIMS"/>
  </r>
  <r>
    <s v="Grid Electricity"/>
    <n v="2024"/>
    <x v="116"/>
    <m/>
    <m/>
    <m/>
    <m/>
    <m/>
    <m/>
    <m/>
    <m/>
    <m/>
    <s v="Grid Electricity - US - HIOA"/>
  </r>
  <r>
    <s v="Grid Electricity"/>
    <n v="2016"/>
    <x v="116"/>
    <n v="754.27839004251223"/>
    <n v="8.2100179564432441E-2"/>
    <n v="1.2700580264111097E-2"/>
    <m/>
    <m/>
    <s v="MWh"/>
    <s v="US eGRID 2016"/>
    <n v="2016"/>
    <m/>
    <s v="Grid Electricity - US - HIOA"/>
  </r>
  <r>
    <s v="Grid Electricity"/>
    <n v="2017"/>
    <x v="116"/>
    <n v="754.27839004251223"/>
    <n v="8.2100179564432441E-2"/>
    <n v="1.2700580264111097E-2"/>
    <m/>
    <m/>
    <s v="MWh"/>
    <s v="US eGRID 2016"/>
    <n v="2016"/>
    <m/>
    <s v="Grid Electricity - US - HIOA"/>
  </r>
  <r>
    <s v="Grid Electricity"/>
    <n v="2018"/>
    <x v="116"/>
    <n v="757.47303957108852"/>
    <n v="8.1646587412142757E-2"/>
    <n v="1.2246988111821415E-2"/>
    <m/>
    <m/>
    <s v="MWh"/>
    <s v="US eGRID 2018"/>
    <n v="2018"/>
    <m/>
    <s v="Grid Electricity - US - HIOA"/>
  </r>
  <r>
    <s v="Grid Electricity"/>
    <n v="2019"/>
    <x v="116"/>
    <n v="768.63049933311004"/>
    <n v="8.3914548173591175E-2"/>
    <n v="1.2700580264111097E-2"/>
    <m/>
    <m/>
    <s v="MWh"/>
    <s v="US eGRID 2019"/>
    <n v="2019"/>
    <m/>
    <s v="Grid Electricity - US - HIOA"/>
  </r>
  <r>
    <s v="Grid Electricity"/>
    <n v="2020"/>
    <x v="116"/>
    <n v="768.63049933311004"/>
    <n v="8.3914548173591175E-2"/>
    <n v="1.2700580264111097E-2"/>
    <m/>
    <m/>
    <s v="MWh"/>
    <s v="US eGRID 2019"/>
    <n v="2019"/>
    <m/>
    <s v="Grid Electricity - US - HIOA"/>
  </r>
  <r>
    <s v="Grid Electricity"/>
    <n v="2021"/>
    <x v="116"/>
    <n v="749.7660553115345"/>
    <n v="8.073940310756339E-2"/>
    <n v="1.2246988111821415E-2"/>
    <m/>
    <m/>
    <s v="MWh"/>
    <s v="US eGRID 2020"/>
    <n v="2020"/>
    <m/>
    <s v="Grid Electricity - US - HIOA"/>
  </r>
  <r>
    <s v="Grid Electricity"/>
    <n v="2022"/>
    <x v="116"/>
    <n v="740.75998312782281"/>
    <n v="7.9832218802984037E-2"/>
    <n v="1.2246988111821415E-2"/>
    <m/>
    <m/>
    <s v="MWh"/>
    <m/>
    <n v="2021"/>
    <m/>
    <s v="Grid Electricity - US - HIOA"/>
  </r>
  <r>
    <s v="Grid Electricity"/>
    <n v="2023"/>
    <x v="116"/>
    <m/>
    <m/>
    <m/>
    <m/>
    <m/>
    <s v="MWh"/>
    <m/>
    <m/>
    <m/>
    <s v="Grid Electricity - US - HIOA"/>
  </r>
  <r>
    <s v="Grid Electricity"/>
    <n v="2025"/>
    <x v="116"/>
    <m/>
    <m/>
    <m/>
    <m/>
    <m/>
    <s v="MWh"/>
    <m/>
    <m/>
    <m/>
    <s v="Grid Electricity - US - HIOA"/>
  </r>
  <r>
    <s v="Grid Electricity"/>
    <n v="2026"/>
    <x v="116"/>
    <m/>
    <m/>
    <m/>
    <m/>
    <m/>
    <s v="MWh"/>
    <m/>
    <m/>
    <m/>
    <s v="Grid Electricity - US - HIOA"/>
  </r>
  <r>
    <s v="Grid Electricity"/>
    <n v="2027"/>
    <x v="116"/>
    <m/>
    <m/>
    <m/>
    <m/>
    <m/>
    <s v="MWh"/>
    <m/>
    <m/>
    <m/>
    <s v="Grid Electricity - US - HIOA"/>
  </r>
  <r>
    <s v="Grid Electricity"/>
    <n v="2028"/>
    <x v="116"/>
    <m/>
    <m/>
    <m/>
    <m/>
    <m/>
    <s v="MWh"/>
    <m/>
    <m/>
    <m/>
    <s v="Grid Electricity - US - HIOA"/>
  </r>
  <r>
    <s v="Grid Electricity"/>
    <n v="2029"/>
    <x v="116"/>
    <m/>
    <m/>
    <m/>
    <m/>
    <m/>
    <s v="MWh"/>
    <m/>
    <m/>
    <m/>
    <s v="Grid Electricity - US - HIOA"/>
  </r>
  <r>
    <s v="Grid Electricity"/>
    <n v="2030"/>
    <x v="116"/>
    <m/>
    <m/>
    <m/>
    <m/>
    <m/>
    <s v="MWh"/>
    <m/>
    <m/>
    <m/>
    <s v="Grid Electricity - US - HIOA"/>
  </r>
  <r>
    <s v="Grid Electricity"/>
    <n v="2024"/>
    <x v="117"/>
    <m/>
    <m/>
    <m/>
    <m/>
    <m/>
    <m/>
    <m/>
    <m/>
    <m/>
    <s v="Grid Electricity - US - MROE"/>
  </r>
  <r>
    <s v="Grid Electricity"/>
    <n v="2016"/>
    <x v="117"/>
    <n v="756.68242844964755"/>
    <n v="7.0760375757190394E-2"/>
    <n v="1.1793395959531732E-2"/>
    <m/>
    <m/>
    <s v="MWh"/>
    <s v="US eGRID 2016"/>
    <n v="2016"/>
    <m/>
    <s v="Grid Electricity - US - MROE"/>
  </r>
  <r>
    <s v="Grid Electricity"/>
    <n v="2017"/>
    <x v="117"/>
    <n v="756.68242844964755"/>
    <n v="7.0760375757190394E-2"/>
    <n v="1.1793395959531732E-2"/>
    <m/>
    <m/>
    <s v="MWh"/>
    <s v="US eGRID 2016"/>
    <n v="2016"/>
    <m/>
    <s v="Grid Electricity - US - MROE"/>
  </r>
  <r>
    <s v="Grid Electricity"/>
    <n v="2018"/>
    <x v="117"/>
    <n v="761.13488901652306"/>
    <n v="7.6657073736956266E-2"/>
    <n v="1.1339803807242052E-2"/>
    <m/>
    <m/>
    <s v="MWh"/>
    <s v="US eGRID 2018"/>
    <n v="2018"/>
    <m/>
    <s v="Grid Electricity - US - MROE"/>
  </r>
  <r>
    <s v="Grid Electricity"/>
    <n v="2019"/>
    <x v="117"/>
    <n v="681.54897075223232"/>
    <n v="6.6678046386583256E-2"/>
    <n v="9.9790273503730046E-3"/>
    <m/>
    <m/>
    <s v="MWh"/>
    <s v="US eGRID 2019"/>
    <n v="2019"/>
    <m/>
    <s v="Grid Electricity - US - MROE"/>
  </r>
  <r>
    <s v="Grid Electricity"/>
    <n v="2020"/>
    <x v="117"/>
    <n v="681.54897075223232"/>
    <n v="6.6678046386583256E-2"/>
    <n v="9.9790273503730046E-3"/>
    <m/>
    <m/>
    <s v="MWh"/>
    <s v="US eGRID 2019"/>
    <n v="2019"/>
    <m/>
    <s v="Grid Electricity - US - MROE"/>
  </r>
  <r>
    <s v="Grid Electricity"/>
    <n v="2021"/>
    <x v="117"/>
    <n v="692.35126785901116"/>
    <n v="6.3049309168265802E-2"/>
    <n v="9.071843045793641E-3"/>
    <m/>
    <m/>
    <s v="MWh"/>
    <s v="US eGRID 2020"/>
    <n v="2020"/>
    <m/>
    <s v="Grid Electricity - US - MROE"/>
  </r>
  <r>
    <s v="Grid Electricity"/>
    <n v="2022"/>
    <x v="117"/>
    <n v="717.6440198628361"/>
    <n v="6.713163853887294E-2"/>
    <n v="9.9790273503730046E-3"/>
    <m/>
    <m/>
    <s v="MWh"/>
    <m/>
    <n v="2021"/>
    <m/>
    <s v="Grid Electricity - US - MROE"/>
  </r>
  <r>
    <s v="Grid Electricity"/>
    <n v="2023"/>
    <x v="117"/>
    <m/>
    <m/>
    <m/>
    <m/>
    <m/>
    <s v="MWh"/>
    <m/>
    <m/>
    <m/>
    <s v="Grid Electricity - US - MROE"/>
  </r>
  <r>
    <s v="Grid Electricity"/>
    <n v="2025"/>
    <x v="117"/>
    <m/>
    <m/>
    <m/>
    <m/>
    <m/>
    <s v="MWh"/>
    <m/>
    <m/>
    <m/>
    <s v="Grid Electricity - US - MROE"/>
  </r>
  <r>
    <s v="Grid Electricity"/>
    <n v="2026"/>
    <x v="117"/>
    <m/>
    <m/>
    <m/>
    <m/>
    <m/>
    <s v="MWh"/>
    <m/>
    <m/>
    <m/>
    <s v="Grid Electricity - US - MROE"/>
  </r>
  <r>
    <s v="Grid Electricity"/>
    <n v="2027"/>
    <x v="117"/>
    <m/>
    <m/>
    <m/>
    <m/>
    <m/>
    <s v="MWh"/>
    <m/>
    <m/>
    <m/>
    <s v="Grid Electricity - US - MROE"/>
  </r>
  <r>
    <s v="Grid Electricity"/>
    <n v="2028"/>
    <x v="117"/>
    <m/>
    <m/>
    <m/>
    <m/>
    <m/>
    <s v="MWh"/>
    <m/>
    <m/>
    <m/>
    <s v="Grid Electricity - US - MROE"/>
  </r>
  <r>
    <s v="Grid Electricity"/>
    <n v="2029"/>
    <x v="117"/>
    <m/>
    <m/>
    <m/>
    <m/>
    <m/>
    <s v="MWh"/>
    <m/>
    <m/>
    <m/>
    <s v="Grid Electricity - US - MROE"/>
  </r>
  <r>
    <s v="Grid Electricity"/>
    <n v="2030"/>
    <x v="117"/>
    <m/>
    <m/>
    <m/>
    <m/>
    <m/>
    <s v="MWh"/>
    <m/>
    <m/>
    <m/>
    <s v="Grid Electricity - US - MROE"/>
  </r>
  <r>
    <s v="Grid Electricity"/>
    <n v="2024"/>
    <x v="118"/>
    <m/>
    <m/>
    <m/>
    <m/>
    <m/>
    <m/>
    <m/>
    <m/>
    <m/>
    <s v="Grid Electricity - US - MROW"/>
  </r>
  <r>
    <s v="Grid Electricity"/>
    <n v="2016"/>
    <x v="118"/>
    <n v="561.90995825645803"/>
    <n v="5.2163097513313432E-2"/>
    <n v="9.071843045793641E-3"/>
    <m/>
    <m/>
    <s v="MWh"/>
    <s v="US eGRID 2016"/>
    <n v="2016"/>
    <m/>
    <s v="Grid Electricity - US - MROW"/>
  </r>
  <r>
    <s v="Grid Electricity"/>
    <n v="2017"/>
    <x v="118"/>
    <n v="561.90995825645803"/>
    <n v="5.2163097513313432E-2"/>
    <n v="9.071843045793641E-3"/>
    <m/>
    <m/>
    <s v="MWh"/>
    <s v="US eGRID 2016"/>
    <n v="2016"/>
    <m/>
    <s v="Grid Electricity - US - MROW"/>
  </r>
  <r>
    <s v="Grid Electricity"/>
    <n v="2018"/>
    <x v="118"/>
    <n v="562.38532283205768"/>
    <n v="6.2595717015976118E-2"/>
    <n v="9.071843045793641E-3"/>
    <m/>
    <m/>
    <s v="MWh"/>
    <s v="US eGRID 2018"/>
    <n v="2018"/>
    <m/>
    <s v="Grid Electricity - US - MROW"/>
  </r>
  <r>
    <s v="Grid Electricity"/>
    <n v="2019"/>
    <x v="118"/>
    <n v="498.20430124382915"/>
    <n v="5.3977466122472159E-2"/>
    <n v="7.7110665889245948E-3"/>
    <m/>
    <m/>
    <s v="MWh"/>
    <s v="US eGRID 2019"/>
    <n v="2019"/>
    <m/>
    <s v="Grid Electricity - US - MROW"/>
  </r>
  <r>
    <s v="Grid Electricity"/>
    <n v="2020"/>
    <x v="118"/>
    <n v="498.20430124382915"/>
    <n v="5.3977466122472159E-2"/>
    <n v="7.7110665889245948E-3"/>
    <m/>
    <m/>
    <s v="MWh"/>
    <s v="US eGRID 2019"/>
    <n v="2019"/>
    <m/>
    <s v="Grid Electricity - US - MROW"/>
  </r>
  <r>
    <s v="Grid Electricity"/>
    <n v="2021"/>
    <x v="118"/>
    <n v="444.30984248522594"/>
    <n v="4.7173583838126927E-2"/>
    <n v="6.8038822843452303E-3"/>
    <m/>
    <m/>
    <s v="MWh"/>
    <s v="US eGRID 2020"/>
    <n v="2020"/>
    <m/>
    <s v="Grid Electricity - US - MROW"/>
  </r>
  <r>
    <s v="Grid Electricity"/>
    <n v="2022"/>
    <x v="118"/>
    <n v="451.68252932854244"/>
    <n v="4.8534360294995978E-2"/>
    <n v="6.8038822843452303E-3"/>
    <m/>
    <m/>
    <s v="MWh"/>
    <m/>
    <n v="2021"/>
    <m/>
    <s v="Grid Electricity - US - MROW"/>
  </r>
  <r>
    <s v="Grid Electricity"/>
    <n v="2023"/>
    <x v="118"/>
    <m/>
    <m/>
    <m/>
    <m/>
    <m/>
    <s v="MWh"/>
    <m/>
    <m/>
    <m/>
    <s v="Grid Electricity - US - MROW"/>
  </r>
  <r>
    <s v="Grid Electricity"/>
    <n v="2025"/>
    <x v="118"/>
    <m/>
    <m/>
    <m/>
    <m/>
    <m/>
    <s v="MWh"/>
    <m/>
    <m/>
    <m/>
    <s v="Grid Electricity - US - MROW"/>
  </r>
  <r>
    <s v="Grid Electricity"/>
    <n v="2026"/>
    <x v="118"/>
    <m/>
    <m/>
    <m/>
    <m/>
    <m/>
    <s v="MWh"/>
    <m/>
    <m/>
    <m/>
    <s v="Grid Electricity - US - MROW"/>
  </r>
  <r>
    <s v="Grid Electricity"/>
    <n v="2027"/>
    <x v="118"/>
    <m/>
    <m/>
    <m/>
    <m/>
    <m/>
    <s v="MWh"/>
    <m/>
    <m/>
    <m/>
    <s v="Grid Electricity - US - MROW"/>
  </r>
  <r>
    <s v="Grid Electricity"/>
    <n v="2028"/>
    <x v="118"/>
    <m/>
    <m/>
    <m/>
    <m/>
    <m/>
    <s v="MWh"/>
    <m/>
    <m/>
    <m/>
    <s v="Grid Electricity - US - MROW"/>
  </r>
  <r>
    <s v="Grid Electricity"/>
    <n v="2029"/>
    <x v="118"/>
    <m/>
    <m/>
    <m/>
    <m/>
    <m/>
    <s v="MWh"/>
    <m/>
    <m/>
    <m/>
    <s v="Grid Electricity - US - MROW"/>
  </r>
  <r>
    <s v="Grid Electricity"/>
    <n v="2030"/>
    <x v="118"/>
    <m/>
    <m/>
    <m/>
    <m/>
    <m/>
    <s v="MWh"/>
    <m/>
    <m/>
    <m/>
    <s v="Grid Electricity - US - MROW"/>
  </r>
  <r>
    <s v="Grid Electricity"/>
    <n v="2024"/>
    <x v="119"/>
    <m/>
    <m/>
    <m/>
    <m/>
    <m/>
    <m/>
    <m/>
    <m/>
    <m/>
    <s v="Grid Electricity - US - NEWE"/>
  </r>
  <r>
    <s v="Grid Electricity"/>
    <n v="2016"/>
    <x v="119"/>
    <n v="253.19513940810052"/>
    <n v="4.0823293706071379E-2"/>
    <n v="5.4431058274761841E-3"/>
    <m/>
    <m/>
    <s v="MWh"/>
    <s v="US eGRID 2016"/>
    <n v="2016"/>
    <m/>
    <s v="Grid Electricity - US - NEWE"/>
  </r>
  <r>
    <s v="Grid Electricity"/>
    <n v="2017"/>
    <x v="119"/>
    <n v="253.19513940810052"/>
    <n v="4.0823293706071379E-2"/>
    <n v="5.4431058274761841E-3"/>
    <m/>
    <m/>
    <s v="MWh"/>
    <s v="US eGRID 2016"/>
    <n v="2016"/>
    <m/>
    <s v="Grid Electricity - US - NEWE"/>
  </r>
  <r>
    <s v="Grid Electricity"/>
    <n v="2018"/>
    <x v="119"/>
    <n v="236.91662424672842"/>
    <n v="3.7194556487753931E-2"/>
    <n v="4.9895136751865023E-3"/>
    <m/>
    <m/>
    <s v="MWh"/>
    <s v="US eGRID 2018"/>
    <n v="2018"/>
    <m/>
    <s v="Grid Electricity - US - NEWE"/>
  </r>
  <r>
    <s v="Grid Electricity"/>
    <n v="2019"/>
    <x v="119"/>
    <n v="221.75576014859806"/>
    <n v="3.4926595726305514E-2"/>
    <n v="4.5359215228968205E-3"/>
    <m/>
    <m/>
    <s v="MWh"/>
    <s v="US eGRID 2019"/>
    <n v="2019"/>
    <m/>
    <s v="Grid Electricity - US - NEWE"/>
  </r>
  <r>
    <s v="Grid Electricity"/>
    <n v="2020"/>
    <x v="119"/>
    <n v="221.75576014859806"/>
    <n v="3.4926595726305514E-2"/>
    <n v="4.5359215228968205E-3"/>
    <m/>
    <m/>
    <s v="MWh"/>
    <s v="US eGRID 2019"/>
    <n v="2019"/>
    <m/>
    <s v="Grid Electricity - US - NEWE"/>
  </r>
  <r>
    <s v="Grid Electricity"/>
    <n v="2021"/>
    <x v="119"/>
    <n v="239.60461134119709"/>
    <n v="3.356581926943647E-2"/>
    <n v="4.5359215228968205E-3"/>
    <m/>
    <m/>
    <s v="MWh"/>
    <s v="US eGRID 2020"/>
    <n v="2020"/>
    <m/>
    <s v="Grid Electricity - US - NEWE"/>
  </r>
  <r>
    <s v="Grid Electricity"/>
    <n v="2022"/>
    <x v="119"/>
    <n v="244.65263840402892"/>
    <n v="3.2658634964857103E-2"/>
    <n v="4.0823293706071379E-3"/>
    <m/>
    <m/>
    <s v="MWh"/>
    <m/>
    <n v="2021"/>
    <m/>
    <s v="Grid Electricity - US - NEWE"/>
  </r>
  <r>
    <s v="Grid Electricity"/>
    <n v="2023"/>
    <x v="119"/>
    <m/>
    <m/>
    <m/>
    <m/>
    <m/>
    <s v="MWh"/>
    <m/>
    <m/>
    <m/>
    <s v="Grid Electricity - US - NEWE"/>
  </r>
  <r>
    <s v="Grid Electricity"/>
    <n v="2025"/>
    <x v="119"/>
    <m/>
    <m/>
    <m/>
    <m/>
    <m/>
    <s v="MWh"/>
    <m/>
    <m/>
    <m/>
    <s v="Grid Electricity - US - NEWE"/>
  </r>
  <r>
    <s v="Grid Electricity"/>
    <n v="2026"/>
    <x v="119"/>
    <m/>
    <m/>
    <m/>
    <m/>
    <m/>
    <s v="MWh"/>
    <m/>
    <m/>
    <m/>
    <s v="Grid Electricity - US - NEWE"/>
  </r>
  <r>
    <s v="Grid Electricity"/>
    <n v="2027"/>
    <x v="119"/>
    <m/>
    <m/>
    <m/>
    <m/>
    <m/>
    <s v="MWh"/>
    <m/>
    <m/>
    <m/>
    <s v="Grid Electricity - US - NEWE"/>
  </r>
  <r>
    <s v="Grid Electricity"/>
    <n v="2028"/>
    <x v="119"/>
    <m/>
    <m/>
    <m/>
    <m/>
    <m/>
    <s v="MWh"/>
    <m/>
    <m/>
    <m/>
    <s v="Grid Electricity - US - NEWE"/>
  </r>
  <r>
    <s v="Grid Electricity"/>
    <n v="2029"/>
    <x v="119"/>
    <m/>
    <m/>
    <m/>
    <m/>
    <m/>
    <s v="MWh"/>
    <m/>
    <m/>
    <m/>
    <s v="Grid Electricity - US - NEWE"/>
  </r>
  <r>
    <s v="Grid Electricity"/>
    <n v="2030"/>
    <x v="119"/>
    <m/>
    <m/>
    <m/>
    <m/>
    <m/>
    <s v="MWh"/>
    <m/>
    <m/>
    <m/>
    <s v="Grid Electricity - US - NEWE"/>
  </r>
  <r>
    <s v="Grid Electricity"/>
    <n v="2024"/>
    <x v="120"/>
    <m/>
    <m/>
    <m/>
    <m/>
    <m/>
    <m/>
    <m/>
    <m/>
    <m/>
    <s v="Grid Electricity - US - NWPP"/>
  </r>
  <r>
    <s v="Grid Electricity"/>
    <n v="2016"/>
    <x v="120"/>
    <n v="295.37920957104097"/>
    <n v="2.7669121289670601E-2"/>
    <n v="4.0823293706071379E-3"/>
    <m/>
    <m/>
    <s v="MWh"/>
    <s v="US eGRID 2016"/>
    <n v="2016"/>
    <m/>
    <s v="Grid Electricity - US - NWPP"/>
  </r>
  <r>
    <s v="Grid Electricity"/>
    <n v="2017"/>
    <x v="120"/>
    <n v="295.37920957104097"/>
    <n v="2.7669121289670601E-2"/>
    <n v="4.0823293706071379E-3"/>
    <m/>
    <m/>
    <s v="MWh"/>
    <s v="US eGRID 2016"/>
    <n v="2016"/>
    <m/>
    <s v="Grid Electricity - US - NWPP"/>
  </r>
  <r>
    <s v="Grid Electricity"/>
    <n v="2018"/>
    <x v="120"/>
    <n v="289.86216822274156"/>
    <n v="2.9029897746539652E-2"/>
    <n v="4.0823293706071379E-3"/>
    <m/>
    <m/>
    <s v="MWh"/>
    <s v="US eGRID 2018"/>
    <n v="2018"/>
    <m/>
    <s v="Grid Electricity - US - NWPP"/>
  </r>
  <r>
    <s v="Grid Electricity"/>
    <n v="2019"/>
    <x v="120"/>
    <n v="324.42770459582448"/>
    <n v="3.0844266355698379E-2"/>
    <n v="4.5359215228968205E-3"/>
    <m/>
    <m/>
    <s v="MWh"/>
    <s v="US eGRID 2019"/>
    <n v="2019"/>
    <m/>
    <s v="Grid Electricity - US - NWPP"/>
  </r>
  <r>
    <s v="Grid Electricity"/>
    <n v="2020"/>
    <x v="120"/>
    <n v="324.42770459582448"/>
    <n v="3.0844266355698379E-2"/>
    <n v="4.5359215228968205E-3"/>
    <m/>
    <m/>
    <s v="MWh"/>
    <s v="US eGRID 2019"/>
    <n v="2019"/>
    <m/>
    <s v="Grid Electricity - US - NWPP"/>
  </r>
  <r>
    <s v="Grid Electricity"/>
    <n v="2021"/>
    <x v="120"/>
    <n v="272.14032283278362"/>
    <n v="2.5401160528222194E-2"/>
    <n v="3.6287372183174565E-3"/>
    <m/>
    <m/>
    <s v="MWh"/>
    <s v="US eGRID 2020"/>
    <n v="2020"/>
    <m/>
    <s v="Grid Electricity - US - NWPP"/>
  </r>
  <r>
    <s v="Grid Electricity"/>
    <n v="2022"/>
    <x v="120"/>
    <n v="287.84912625087992"/>
    <n v="2.6308344832801558E-2"/>
    <n v="3.6287372183174565E-3"/>
    <m/>
    <m/>
    <s v="MWh"/>
    <m/>
    <n v="2021"/>
    <m/>
    <s v="Grid Electricity - US - NWPP"/>
  </r>
  <r>
    <s v="Grid Electricity"/>
    <n v="2023"/>
    <x v="120"/>
    <m/>
    <m/>
    <m/>
    <m/>
    <m/>
    <s v="MWh"/>
    <m/>
    <m/>
    <m/>
    <s v="Grid Electricity - US - NWPP"/>
  </r>
  <r>
    <s v="Grid Electricity"/>
    <n v="2025"/>
    <x v="120"/>
    <m/>
    <m/>
    <m/>
    <m/>
    <m/>
    <s v="MWh"/>
    <m/>
    <m/>
    <m/>
    <s v="Grid Electricity - US - NWPP"/>
  </r>
  <r>
    <s v="Grid Electricity"/>
    <n v="2026"/>
    <x v="120"/>
    <m/>
    <m/>
    <m/>
    <m/>
    <m/>
    <s v="MWh"/>
    <m/>
    <m/>
    <m/>
    <s v="Grid Electricity - US - NWPP"/>
  </r>
  <r>
    <s v="Grid Electricity"/>
    <n v="2027"/>
    <x v="120"/>
    <m/>
    <m/>
    <m/>
    <m/>
    <m/>
    <s v="MWh"/>
    <m/>
    <m/>
    <m/>
    <s v="Grid Electricity - US - NWPP"/>
  </r>
  <r>
    <s v="Grid Electricity"/>
    <n v="2028"/>
    <x v="120"/>
    <m/>
    <m/>
    <m/>
    <m/>
    <m/>
    <s v="MWh"/>
    <m/>
    <m/>
    <m/>
    <s v="Grid Electricity - US - NWPP"/>
  </r>
  <r>
    <s v="Grid Electricity"/>
    <n v="2029"/>
    <x v="120"/>
    <m/>
    <m/>
    <m/>
    <m/>
    <m/>
    <s v="MWh"/>
    <m/>
    <m/>
    <m/>
    <s v="Grid Electricity - US - NWPP"/>
  </r>
  <r>
    <s v="Grid Electricity"/>
    <n v="2030"/>
    <x v="120"/>
    <m/>
    <m/>
    <m/>
    <m/>
    <m/>
    <s v="MWh"/>
    <m/>
    <m/>
    <m/>
    <s v="Grid Electricity - US - NWPP"/>
  </r>
  <r>
    <s v="Grid Electricity"/>
    <n v="2024"/>
    <x v="121"/>
    <m/>
    <m/>
    <m/>
    <m/>
    <m/>
    <m/>
    <m/>
    <m/>
    <m/>
    <s v="Grid Electricity - US - NYCW"/>
  </r>
  <r>
    <s v="Grid Electricity"/>
    <n v="2016"/>
    <x v="121"/>
    <n v="288.39389042577983"/>
    <n v="9.9790273503730046E-3"/>
    <n v="1.360776456869046E-3"/>
    <m/>
    <m/>
    <s v="MWh"/>
    <s v="US eGRID 2016"/>
    <n v="2016"/>
    <m/>
    <s v="Grid Electricity - US - NYCW"/>
  </r>
  <r>
    <s v="Grid Electricity"/>
    <n v="2017"/>
    <x v="121"/>
    <n v="288.39389042577983"/>
    <n v="9.9790273503730046E-3"/>
    <n v="1.360776456869046E-3"/>
    <m/>
    <m/>
    <s v="MWh"/>
    <s v="US eGRID 2016"/>
    <n v="2016"/>
    <m/>
    <s v="Grid Electricity - US - NYCW"/>
  </r>
  <r>
    <s v="Grid Electricity"/>
    <n v="2018"/>
    <x v="121"/>
    <n v="270.52870991569841"/>
    <n v="9.9790273503730046E-3"/>
    <n v="1.360776456869046E-3"/>
    <m/>
    <m/>
    <s v="MWh"/>
    <s v="US eGRID 2018"/>
    <n v="2018"/>
    <m/>
    <s v="Grid Electricity - US - NYCW"/>
  </r>
  <r>
    <s v="Grid Electricity"/>
    <n v="2019"/>
    <x v="121"/>
    <n v="251.19978753017821"/>
    <n v="9.5254351980833228E-3"/>
    <n v="9.0718430457936412E-4"/>
    <m/>
    <m/>
    <s v="MWh"/>
    <s v="US eGRID 2019"/>
    <n v="2019"/>
    <m/>
    <s v="Grid Electricity - US - NYCW"/>
  </r>
  <r>
    <s v="Grid Electricity"/>
    <n v="2020"/>
    <x v="121"/>
    <n v="251.19978753017821"/>
    <n v="9.5254351980833228E-3"/>
    <n v="9.0718430457936412E-4"/>
    <m/>
    <m/>
    <s v="MWh"/>
    <s v="US eGRID 2019"/>
    <n v="2019"/>
    <m/>
    <s v="Grid Electricity - US - NYCW"/>
  </r>
  <r>
    <s v="Grid Electricity"/>
    <n v="2021"/>
    <x v="121"/>
    <n v="287.8550229488597"/>
    <n v="9.9790273503730046E-3"/>
    <n v="1.360776456869046E-3"/>
    <m/>
    <m/>
    <s v="MWh"/>
    <s v="US eGRID 2020"/>
    <n v="2020"/>
    <m/>
    <s v="Grid Electricity - US - NYCW"/>
  </r>
  <r>
    <s v="Grid Electricity"/>
    <n v="2022"/>
    <x v="121"/>
    <n v="370.47411193551153"/>
    <n v="8.6182508935039575E-3"/>
    <n v="9.0718430457936412E-4"/>
    <m/>
    <m/>
    <s v="MWh"/>
    <m/>
    <n v="2021"/>
    <m/>
    <s v="Grid Electricity - US - NYCW"/>
  </r>
  <r>
    <s v="Grid Electricity"/>
    <n v="2023"/>
    <x v="121"/>
    <m/>
    <m/>
    <m/>
    <m/>
    <m/>
    <s v="MWh"/>
    <m/>
    <m/>
    <m/>
    <s v="Grid Electricity - US - NYCW"/>
  </r>
  <r>
    <s v="Grid Electricity"/>
    <n v="2025"/>
    <x v="121"/>
    <m/>
    <m/>
    <m/>
    <m/>
    <m/>
    <s v="MWh"/>
    <m/>
    <m/>
    <m/>
    <s v="Grid Electricity - US - NYCW"/>
  </r>
  <r>
    <s v="Grid Electricity"/>
    <n v="2026"/>
    <x v="121"/>
    <m/>
    <m/>
    <m/>
    <m/>
    <m/>
    <s v="MWh"/>
    <m/>
    <m/>
    <m/>
    <s v="Grid Electricity - US - NYCW"/>
  </r>
  <r>
    <s v="Grid Electricity"/>
    <n v="2027"/>
    <x v="121"/>
    <m/>
    <m/>
    <m/>
    <m/>
    <m/>
    <s v="MWh"/>
    <m/>
    <m/>
    <m/>
    <s v="Grid Electricity - US - NYCW"/>
  </r>
  <r>
    <s v="Grid Electricity"/>
    <n v="2028"/>
    <x v="121"/>
    <m/>
    <m/>
    <m/>
    <m/>
    <m/>
    <s v="MWh"/>
    <m/>
    <m/>
    <m/>
    <s v="Grid Electricity - US - NYCW"/>
  </r>
  <r>
    <s v="Grid Electricity"/>
    <n v="2029"/>
    <x v="121"/>
    <m/>
    <m/>
    <m/>
    <m/>
    <m/>
    <s v="MWh"/>
    <m/>
    <m/>
    <m/>
    <s v="Grid Electricity - US - NYCW"/>
  </r>
  <r>
    <s v="Grid Electricity"/>
    <n v="2030"/>
    <x v="121"/>
    <m/>
    <m/>
    <m/>
    <m/>
    <m/>
    <s v="MWh"/>
    <m/>
    <m/>
    <m/>
    <s v="Grid Electricity - US - NYCW"/>
  </r>
  <r>
    <s v="Grid Electricity"/>
    <n v="2024"/>
    <x v="122"/>
    <m/>
    <m/>
    <m/>
    <m/>
    <m/>
    <m/>
    <m/>
    <m/>
    <m/>
    <s v="Grid Electricity - US - NYLI"/>
  </r>
  <r>
    <s v="Grid Electricity"/>
    <n v="2016"/>
    <x v="122"/>
    <n v="534.46763304293233"/>
    <n v="5.7152611188499937E-2"/>
    <n v="7.257474436634913E-3"/>
    <m/>
    <m/>
    <s v="MWh"/>
    <s v="US eGRID 2016"/>
    <n v="2016"/>
    <m/>
    <s v="Grid Electricity - US - NYLI"/>
  </r>
  <r>
    <s v="Grid Electricity"/>
    <n v="2017"/>
    <x v="122"/>
    <n v="534.46763304293233"/>
    <n v="5.7152611188499937E-2"/>
    <n v="7.257474436634913E-3"/>
    <m/>
    <m/>
    <s v="MWh"/>
    <s v="US eGRID 2016"/>
    <n v="2016"/>
    <m/>
    <s v="Grid Electricity - US - NYLI"/>
  </r>
  <r>
    <s v="Grid Electricity"/>
    <n v="2018"/>
    <x v="122"/>
    <n v="537.16242401968532"/>
    <n v="6.3049309168265802E-2"/>
    <n v="8.1646587412142757E-3"/>
    <m/>
    <m/>
    <s v="MWh"/>
    <s v="US eGRID 2018"/>
    <n v="2018"/>
    <m/>
    <s v="Grid Electricity - US - NYLI"/>
  </r>
  <r>
    <s v="Grid Electricity"/>
    <n v="2019"/>
    <x v="122"/>
    <n v="548.38157231441824"/>
    <n v="7.1213967909480078E-2"/>
    <n v="9.071843045793641E-3"/>
    <m/>
    <m/>
    <s v="MWh"/>
    <s v="US eGRID 2019"/>
    <n v="2019"/>
    <m/>
    <s v="Grid Electricity - US - NYLI"/>
  </r>
  <r>
    <s v="Grid Electricity"/>
    <n v="2020"/>
    <x v="122"/>
    <n v="548.38157231441824"/>
    <n v="7.1213967909480078E-2"/>
    <n v="9.071843045793641E-3"/>
    <m/>
    <m/>
    <s v="MWh"/>
    <s v="US eGRID 2019"/>
    <n v="2019"/>
    <m/>
    <s v="Grid Electricity - US - NYLI"/>
  </r>
  <r>
    <s v="Grid Electricity"/>
    <n v="2021"/>
    <x v="122"/>
    <n v="546.09183912966"/>
    <n v="6.2595717015976118E-2"/>
    <n v="8.1646587412142757E-3"/>
    <m/>
    <m/>
    <s v="MWh"/>
    <s v="US eGRID 2020"/>
    <n v="2020"/>
    <m/>
    <s v="Grid Electricity - US - NYLI"/>
  </r>
  <r>
    <s v="Grid Electricity"/>
    <n v="2022"/>
    <x v="122"/>
    <n v="549.27288089366755"/>
    <n v="5.7152611188499937E-2"/>
    <n v="7.257474436634913E-3"/>
    <m/>
    <m/>
    <s v="MWh"/>
    <m/>
    <n v="2021"/>
    <m/>
    <s v="Grid Electricity - US - NYLI"/>
  </r>
  <r>
    <s v="Grid Electricity"/>
    <n v="2023"/>
    <x v="122"/>
    <m/>
    <m/>
    <m/>
    <m/>
    <m/>
    <s v="MWh"/>
    <m/>
    <m/>
    <m/>
    <s v="Grid Electricity - US - NYLI"/>
  </r>
  <r>
    <s v="Grid Electricity"/>
    <n v="2025"/>
    <x v="122"/>
    <m/>
    <m/>
    <m/>
    <m/>
    <m/>
    <s v="MWh"/>
    <m/>
    <m/>
    <m/>
    <s v="Grid Electricity - US - NYLI"/>
  </r>
  <r>
    <s v="Grid Electricity"/>
    <n v="2026"/>
    <x v="122"/>
    <m/>
    <m/>
    <m/>
    <m/>
    <m/>
    <s v="MWh"/>
    <m/>
    <m/>
    <m/>
    <s v="Grid Electricity - US - NYLI"/>
  </r>
  <r>
    <s v="Grid Electricity"/>
    <n v="2027"/>
    <x v="122"/>
    <m/>
    <m/>
    <m/>
    <m/>
    <m/>
    <s v="MWh"/>
    <m/>
    <m/>
    <m/>
    <s v="Grid Electricity - US - NYLI"/>
  </r>
  <r>
    <s v="Grid Electricity"/>
    <n v="2028"/>
    <x v="122"/>
    <m/>
    <m/>
    <m/>
    <m/>
    <m/>
    <s v="MWh"/>
    <m/>
    <m/>
    <m/>
    <s v="Grid Electricity - US - NYLI"/>
  </r>
  <r>
    <s v="Grid Electricity"/>
    <n v="2029"/>
    <x v="122"/>
    <m/>
    <m/>
    <m/>
    <m/>
    <m/>
    <s v="MWh"/>
    <m/>
    <m/>
    <m/>
    <s v="Grid Electricity - US - NYLI"/>
  </r>
  <r>
    <s v="Grid Electricity"/>
    <n v="2030"/>
    <x v="122"/>
    <m/>
    <m/>
    <m/>
    <m/>
    <m/>
    <s v="MWh"/>
    <m/>
    <m/>
    <m/>
    <s v="Grid Electricity - US - NYLI"/>
  </r>
  <r>
    <s v="Grid Electricity"/>
    <n v="2024"/>
    <x v="123"/>
    <m/>
    <m/>
    <m/>
    <m/>
    <m/>
    <m/>
    <m/>
    <m/>
    <m/>
    <s v="Grid Electricity - US - NYUP"/>
  </r>
  <r>
    <s v="Grid Electricity"/>
    <n v="2016"/>
    <x v="123"/>
    <n v="133.6736072797693"/>
    <n v="9.5254351980833228E-3"/>
    <n v="1.360776456869046E-3"/>
    <m/>
    <m/>
    <s v="MWh"/>
    <s v="US eGRID 2016"/>
    <n v="2016"/>
    <m/>
    <s v="Grid Electricity - US - NYUP"/>
  </r>
  <r>
    <s v="Grid Electricity"/>
    <n v="2017"/>
    <x v="123"/>
    <n v="133.6736072797693"/>
    <n v="9.5254351980833228E-3"/>
    <n v="1.360776456869046E-3"/>
    <m/>
    <m/>
    <s v="MWh"/>
    <s v="US eGRID 2016"/>
    <n v="2016"/>
    <m/>
    <s v="Grid Electricity - US - NYUP"/>
  </r>
  <r>
    <s v="Grid Electricity"/>
    <n v="2018"/>
    <x v="123"/>
    <n v="114.80961685034599"/>
    <n v="8.1646587412142757E-3"/>
    <n v="9.0718430457936412E-4"/>
    <m/>
    <m/>
    <s v="MWh"/>
    <s v="US eGRID 2018"/>
    <n v="2018"/>
    <m/>
    <s v="Grid Electricity - US - NYUP"/>
  </r>
  <r>
    <s v="Grid Electricity"/>
    <n v="2019"/>
    <x v="123"/>
    <n v="105.37172493765459"/>
    <n v="7.7110665889245948E-3"/>
    <n v="9.0718430457936412E-4"/>
    <m/>
    <m/>
    <s v="MWh"/>
    <s v="US eGRID 2019"/>
    <n v="2019"/>
    <m/>
    <s v="Grid Electricity - US - NYUP"/>
  </r>
  <r>
    <s v="Grid Electricity"/>
    <n v="2020"/>
    <x v="123"/>
    <n v="105.37172493765459"/>
    <n v="7.7110665889245948E-3"/>
    <n v="9.0718430457936412E-4"/>
    <m/>
    <m/>
    <s v="MWh"/>
    <s v="US eGRID 2019"/>
    <n v="2019"/>
    <m/>
    <s v="Grid Electricity - US - NYUP"/>
  </r>
  <r>
    <s v="Grid Electricity"/>
    <n v="2021"/>
    <x v="123"/>
    <n v="105.91921066546823"/>
    <n v="7.257474436634913E-3"/>
    <n v="9.0718430457936412E-4"/>
    <m/>
    <m/>
    <s v="MWh"/>
    <s v="US eGRID 2020"/>
    <n v="2020"/>
    <m/>
    <s v="Grid Electricity - US - NYUP"/>
  </r>
  <r>
    <s v="Grid Electricity"/>
    <n v="2022"/>
    <x v="123"/>
    <n v="105.72371244783137"/>
    <n v="6.8038822843452303E-3"/>
    <n v="9.0718430457936412E-4"/>
    <m/>
    <m/>
    <s v="MWh"/>
    <m/>
    <n v="2021"/>
    <m/>
    <s v="Grid Electricity - US - NYUP"/>
  </r>
  <r>
    <s v="Grid Electricity"/>
    <n v="2023"/>
    <x v="123"/>
    <m/>
    <m/>
    <m/>
    <m/>
    <m/>
    <s v="MWh"/>
    <m/>
    <m/>
    <m/>
    <s v="Grid Electricity - US - NYUP"/>
  </r>
  <r>
    <s v="Grid Electricity"/>
    <n v="2025"/>
    <x v="123"/>
    <m/>
    <m/>
    <m/>
    <m/>
    <m/>
    <s v="MWh"/>
    <m/>
    <m/>
    <m/>
    <s v="Grid Electricity - US - NYUP"/>
  </r>
  <r>
    <s v="Grid Electricity"/>
    <n v="2026"/>
    <x v="123"/>
    <m/>
    <m/>
    <m/>
    <m/>
    <m/>
    <s v="MWh"/>
    <m/>
    <m/>
    <m/>
    <s v="Grid Electricity - US - NYUP"/>
  </r>
  <r>
    <s v="Grid Electricity"/>
    <n v="2027"/>
    <x v="123"/>
    <m/>
    <m/>
    <m/>
    <m/>
    <m/>
    <s v="MWh"/>
    <m/>
    <m/>
    <m/>
    <s v="Grid Electricity - US - NYUP"/>
  </r>
  <r>
    <s v="Grid Electricity"/>
    <n v="2028"/>
    <x v="123"/>
    <m/>
    <m/>
    <m/>
    <m/>
    <m/>
    <s v="MWh"/>
    <m/>
    <m/>
    <m/>
    <s v="Grid Electricity - US - NYUP"/>
  </r>
  <r>
    <s v="Grid Electricity"/>
    <n v="2029"/>
    <x v="123"/>
    <m/>
    <m/>
    <m/>
    <m/>
    <m/>
    <s v="MWh"/>
    <m/>
    <m/>
    <m/>
    <s v="Grid Electricity - US - NYUP"/>
  </r>
  <r>
    <s v="Grid Electricity"/>
    <n v="2030"/>
    <x v="123"/>
    <m/>
    <m/>
    <m/>
    <m/>
    <m/>
    <s v="MWh"/>
    <m/>
    <m/>
    <m/>
    <s v="Grid Electricity - US - NYUP"/>
  </r>
  <r>
    <s v="Grid Electricity"/>
    <n v="2024"/>
    <x v="124"/>
    <m/>
    <m/>
    <m/>
    <m/>
    <m/>
    <m/>
    <m/>
    <m/>
    <m/>
    <s v="Grid Electricity - US - PRMS"/>
  </r>
  <r>
    <s v="Grid Electricity"/>
    <n v="2016"/>
    <x v="124"/>
    <n v="697.31084445214651"/>
    <n v="3.8101740792333291E-2"/>
    <n v="5.8966979797658659E-3"/>
    <m/>
    <m/>
    <s v="MWh"/>
    <s v="US eGRID 2019"/>
    <n v="2019"/>
    <m/>
    <s v="Grid Electricity - US - PRMS"/>
  </r>
  <r>
    <s v="Grid Electricity"/>
    <n v="2017"/>
    <x v="124"/>
    <n v="697.31084445214651"/>
    <n v="3.8101740792333291E-2"/>
    <n v="5.8966979797658659E-3"/>
    <m/>
    <m/>
    <s v="MWh"/>
    <s v="US eGRID 2019"/>
    <n v="2019"/>
    <m/>
    <s v="Grid Electricity - US - PRMS"/>
  </r>
  <r>
    <s v="Grid Electricity"/>
    <n v="2018"/>
    <x v="124"/>
    <n v="697.31084445214651"/>
    <n v="3.8101740792333291E-2"/>
    <n v="5.8966979797658659E-3"/>
    <m/>
    <m/>
    <s v="MWh"/>
    <s v="US eGRID 2019"/>
    <n v="2019"/>
    <m/>
    <s v="Grid Electricity - US - PRMS"/>
  </r>
  <r>
    <s v="Grid Electricity"/>
    <n v="2019"/>
    <x v="124"/>
    <n v="697.31084445214651"/>
    <n v="3.8101740792333291E-2"/>
    <n v="5.8966979797658659E-3"/>
    <m/>
    <m/>
    <s v="MWh"/>
    <s v="US eGRID 2019"/>
    <n v="2019"/>
    <m/>
    <s v="Grid Electricity - US - PRMS"/>
  </r>
  <r>
    <s v="Grid Electricity"/>
    <n v="2020"/>
    <x v="124"/>
    <n v="697.31084445214651"/>
    <n v="3.8101740792333291E-2"/>
    <n v="5.8966979797658659E-3"/>
    <m/>
    <m/>
    <s v="MWh"/>
    <s v="US eGRID 2019"/>
    <n v="2019"/>
    <m/>
    <s v="Grid Electricity - US - PRMS"/>
  </r>
  <r>
    <s v="Grid Electricity"/>
    <n v="2021"/>
    <x v="124"/>
    <n v="726.73808892409193"/>
    <n v="3.8555332944622975E-2"/>
    <n v="6.3502901320555485E-3"/>
    <m/>
    <m/>
    <s v="MWh"/>
    <s v="US eGRID 2020"/>
    <n v="2020"/>
    <m/>
    <s v="Grid Electricity - US - PRMS"/>
  </r>
  <r>
    <s v="Grid Electricity"/>
    <n v="2022"/>
    <x v="124"/>
    <n v="706.70745947897944"/>
    <n v="3.6740964335464248E-2"/>
    <n v="5.8966979797658659E-3"/>
    <m/>
    <m/>
    <s v="MWh"/>
    <m/>
    <n v="2021"/>
    <m/>
    <s v="Grid Electricity - US - PRMS"/>
  </r>
  <r>
    <s v="Grid Electricity"/>
    <n v="2023"/>
    <x v="124"/>
    <m/>
    <m/>
    <m/>
    <m/>
    <m/>
    <s v="MWh"/>
    <m/>
    <m/>
    <m/>
    <s v="Grid Electricity - US - PRMS"/>
  </r>
  <r>
    <s v="Grid Electricity"/>
    <n v="2025"/>
    <x v="124"/>
    <m/>
    <m/>
    <m/>
    <m/>
    <m/>
    <s v="MWh"/>
    <m/>
    <m/>
    <m/>
    <s v="Grid Electricity - US - PRMS"/>
  </r>
  <r>
    <s v="Grid Electricity"/>
    <n v="2026"/>
    <x v="124"/>
    <m/>
    <m/>
    <m/>
    <m/>
    <m/>
    <s v="MWh"/>
    <m/>
    <m/>
    <m/>
    <s v="Grid Electricity - US - PRMS"/>
  </r>
  <r>
    <s v="Grid Electricity"/>
    <n v="2027"/>
    <x v="124"/>
    <m/>
    <m/>
    <m/>
    <m/>
    <m/>
    <s v="MWh"/>
    <m/>
    <m/>
    <m/>
    <s v="Grid Electricity - US - PRMS"/>
  </r>
  <r>
    <s v="Grid Electricity"/>
    <n v="2028"/>
    <x v="124"/>
    <m/>
    <m/>
    <m/>
    <m/>
    <m/>
    <s v="MWh"/>
    <m/>
    <m/>
    <m/>
    <s v="Grid Electricity - US - PRMS"/>
  </r>
  <r>
    <s v="Grid Electricity"/>
    <n v="2029"/>
    <x v="124"/>
    <m/>
    <m/>
    <m/>
    <m/>
    <m/>
    <s v="MWh"/>
    <m/>
    <m/>
    <m/>
    <s v="Grid Electricity - US - PRMS"/>
  </r>
  <r>
    <s v="Grid Electricity"/>
    <n v="2030"/>
    <x v="124"/>
    <m/>
    <m/>
    <m/>
    <m/>
    <m/>
    <s v="MWh"/>
    <m/>
    <m/>
    <m/>
    <s v="Grid Electricity - US - PRMS"/>
  </r>
  <r>
    <s v="Grid Electricity"/>
    <n v="2024"/>
    <x v="125"/>
    <m/>
    <m/>
    <m/>
    <m/>
    <m/>
    <m/>
    <m/>
    <m/>
    <m/>
    <s v="Grid Electricity - US - RFCE"/>
  </r>
  <r>
    <s v="Grid Electricity"/>
    <n v="2016"/>
    <x v="125"/>
    <n v="343.90359083868651"/>
    <n v="2.2679607614484103E-2"/>
    <n v="4.0823293706071379E-3"/>
    <m/>
    <m/>
    <s v="MWh"/>
    <s v="US eGRID 2016"/>
    <n v="2016"/>
    <m/>
    <s v="Grid Electricity - US - RFCE"/>
  </r>
  <r>
    <s v="Grid Electricity"/>
    <n v="2017"/>
    <x v="125"/>
    <n v="343.90359083868651"/>
    <n v="2.2679607614484103E-2"/>
    <n v="4.0823293706071379E-3"/>
    <m/>
    <m/>
    <s v="MWh"/>
    <s v="US eGRID 2016"/>
    <n v="2016"/>
    <m/>
    <s v="Grid Electricity - US - RFCE"/>
  </r>
  <r>
    <s v="Grid Electricity"/>
    <n v="2018"/>
    <x v="125"/>
    <n v="324.75655890623449"/>
    <n v="2.7669121289670601E-2"/>
    <n v="3.6287372183174565E-3"/>
    <m/>
    <m/>
    <s v="MWh"/>
    <s v="US eGRID 2018"/>
    <n v="2018"/>
    <m/>
    <s v="Grid Electricity - US - RFCE"/>
  </r>
  <r>
    <s v="Grid Electricity"/>
    <n v="2019"/>
    <x v="125"/>
    <n v="315.26196797450683"/>
    <n v="2.4040384071353147E-2"/>
    <n v="3.1751450660277743E-3"/>
    <m/>
    <m/>
    <s v="MWh"/>
    <s v="US eGRID 2019"/>
    <n v="2019"/>
    <m/>
    <s v="Grid Electricity - US - RFCE"/>
  </r>
  <r>
    <s v="Grid Electricity"/>
    <n v="2020"/>
    <x v="125"/>
    <n v="315.26196797450683"/>
    <n v="2.4040384071353147E-2"/>
    <n v="3.1751450660277743E-3"/>
    <m/>
    <m/>
    <s v="MWh"/>
    <s v="US eGRID 2019"/>
    <n v="2019"/>
    <m/>
    <s v="Grid Electricity - US - RFCE"/>
  </r>
  <r>
    <s v="Grid Electricity"/>
    <n v="2021"/>
    <x v="125"/>
    <n v="295.94982849862134"/>
    <n v="2.0411646853035689E-2"/>
    <n v="2.721552913738092E-3"/>
    <m/>
    <m/>
    <s v="MWh"/>
    <s v="US eGRID 2020"/>
    <n v="2020"/>
    <m/>
    <s v="Grid Electricity - US - RFCE"/>
  </r>
  <r>
    <s v="Grid Electricity"/>
    <n v="2022"/>
    <x v="125"/>
    <n v="305.17090336251835"/>
    <n v="2.222601546219442E-2"/>
    <n v="3.1751450660277743E-3"/>
    <m/>
    <m/>
    <s v="MWh"/>
    <m/>
    <n v="2021"/>
    <m/>
    <s v="Grid Electricity - US - RFCE"/>
  </r>
  <r>
    <s v="Grid Electricity"/>
    <n v="2023"/>
    <x v="125"/>
    <m/>
    <m/>
    <m/>
    <m/>
    <m/>
    <s v="MWh"/>
    <m/>
    <m/>
    <m/>
    <s v="Grid Electricity - US - RFCE"/>
  </r>
  <r>
    <s v="Grid Electricity"/>
    <n v="2025"/>
    <x v="125"/>
    <m/>
    <m/>
    <m/>
    <m/>
    <m/>
    <s v="MWh"/>
    <m/>
    <m/>
    <m/>
    <s v="Grid Electricity - US - RFCE"/>
  </r>
  <r>
    <s v="Grid Electricity"/>
    <n v="2026"/>
    <x v="125"/>
    <m/>
    <m/>
    <m/>
    <m/>
    <m/>
    <s v="MWh"/>
    <m/>
    <m/>
    <m/>
    <s v="Grid Electricity - US - RFCE"/>
  </r>
  <r>
    <s v="Grid Electricity"/>
    <n v="2027"/>
    <x v="125"/>
    <m/>
    <m/>
    <m/>
    <m/>
    <m/>
    <s v="MWh"/>
    <m/>
    <m/>
    <m/>
    <s v="Grid Electricity - US - RFCE"/>
  </r>
  <r>
    <s v="Grid Electricity"/>
    <n v="2028"/>
    <x v="125"/>
    <m/>
    <m/>
    <m/>
    <m/>
    <m/>
    <s v="MWh"/>
    <m/>
    <m/>
    <m/>
    <s v="Grid Electricity - US - RFCE"/>
  </r>
  <r>
    <s v="Grid Electricity"/>
    <n v="2029"/>
    <x v="125"/>
    <m/>
    <m/>
    <m/>
    <m/>
    <m/>
    <s v="MWh"/>
    <m/>
    <m/>
    <m/>
    <s v="Grid Electricity - US - RFCE"/>
  </r>
  <r>
    <s v="Grid Electricity"/>
    <n v="2030"/>
    <x v="125"/>
    <m/>
    <m/>
    <m/>
    <m/>
    <m/>
    <s v="MWh"/>
    <m/>
    <m/>
    <m/>
    <s v="Grid Electricity - US - RFCE"/>
  </r>
  <r>
    <s v="Grid Electricity"/>
    <n v="2024"/>
    <x v="126"/>
    <m/>
    <m/>
    <m/>
    <m/>
    <m/>
    <m/>
    <m/>
    <m/>
    <m/>
    <s v="Grid Electricity - US - RFCM"/>
  </r>
  <r>
    <s v="Grid Electricity"/>
    <n v="2016"/>
    <x v="126"/>
    <n v="576.98962935932866"/>
    <n v="3.0390674203408699E-2"/>
    <n v="8.1646587412142757E-3"/>
    <m/>
    <m/>
    <s v="MWh"/>
    <s v="US eGRID 2016"/>
    <n v="2016"/>
    <m/>
    <s v="Grid Electricity - US - RFCM"/>
  </r>
  <r>
    <s v="Grid Electricity"/>
    <n v="2017"/>
    <x v="126"/>
    <n v="576.98962935932866"/>
    <n v="3.0390674203408699E-2"/>
    <n v="8.1646587412142757E-3"/>
    <m/>
    <m/>
    <s v="MWh"/>
    <s v="US eGRID 2016"/>
    <n v="2016"/>
    <m/>
    <s v="Grid Electricity - US - RFCM"/>
  </r>
  <r>
    <s v="Grid Electricity"/>
    <n v="2018"/>
    <x v="126"/>
    <n v="595.36691540934498"/>
    <n v="5.8513387645368981E-2"/>
    <n v="8.1646587412142757E-3"/>
    <m/>
    <m/>
    <s v="MWh"/>
    <s v="US eGRID 2018"/>
    <n v="2018"/>
    <m/>
    <s v="Grid Electricity - US - RFCM"/>
  </r>
  <r>
    <s v="Grid Electricity"/>
    <n v="2019"/>
    <x v="126"/>
    <n v="539.47302244344894"/>
    <n v="5.1709505361023755E-2"/>
    <n v="7.257474436634913E-3"/>
    <m/>
    <m/>
    <s v="MWh"/>
    <s v="US eGRID 2019"/>
    <n v="2019"/>
    <m/>
    <s v="Grid Electricity - US - RFCM"/>
  </r>
  <r>
    <s v="Grid Electricity"/>
    <n v="2020"/>
    <x v="126"/>
    <n v="539.47302244344894"/>
    <n v="5.1709505361023755E-2"/>
    <n v="7.257474436634913E-3"/>
    <m/>
    <m/>
    <s v="MWh"/>
    <s v="US eGRID 2019"/>
    <n v="2019"/>
    <m/>
    <s v="Grid Electricity - US - RFCM"/>
  </r>
  <r>
    <s v="Grid Electricity"/>
    <n v="2021"/>
    <x v="126"/>
    <n v="523.01805993483617"/>
    <n v="4.581280738125789E-2"/>
    <n v="6.3502901320555485E-3"/>
    <m/>
    <m/>
    <s v="MWh"/>
    <s v="US eGRID 2020"/>
    <n v="2020"/>
    <m/>
    <s v="Grid Electricity - US - RFCM"/>
  </r>
  <r>
    <s v="Grid Electricity"/>
    <n v="2022"/>
    <x v="126"/>
    <n v="550.68854200096359"/>
    <n v="5.2163097513313432E-2"/>
    <n v="7.257474436634913E-3"/>
    <m/>
    <m/>
    <s v="MWh"/>
    <m/>
    <n v="2021"/>
    <m/>
    <s v="Grid Electricity - US - RFCM"/>
  </r>
  <r>
    <s v="Grid Electricity"/>
    <n v="2023"/>
    <x v="126"/>
    <m/>
    <m/>
    <m/>
    <m/>
    <m/>
    <s v="MWh"/>
    <m/>
    <m/>
    <m/>
    <s v="Grid Electricity - US - RFCM"/>
  </r>
  <r>
    <s v="Grid Electricity"/>
    <n v="2025"/>
    <x v="126"/>
    <m/>
    <m/>
    <m/>
    <m/>
    <m/>
    <s v="MWh"/>
    <m/>
    <m/>
    <m/>
    <s v="Grid Electricity - US - RFCM"/>
  </r>
  <r>
    <s v="Grid Electricity"/>
    <n v="2026"/>
    <x v="126"/>
    <m/>
    <m/>
    <m/>
    <m/>
    <m/>
    <s v="MWh"/>
    <m/>
    <m/>
    <m/>
    <s v="Grid Electricity - US - RFCM"/>
  </r>
  <r>
    <s v="Grid Electricity"/>
    <n v="2027"/>
    <x v="126"/>
    <m/>
    <m/>
    <m/>
    <m/>
    <m/>
    <s v="MWh"/>
    <m/>
    <m/>
    <m/>
    <s v="Grid Electricity - US - RFCM"/>
  </r>
  <r>
    <s v="Grid Electricity"/>
    <n v="2028"/>
    <x v="126"/>
    <m/>
    <m/>
    <m/>
    <m/>
    <m/>
    <s v="MWh"/>
    <m/>
    <m/>
    <m/>
    <s v="Grid Electricity - US - RFCM"/>
  </r>
  <r>
    <s v="Grid Electricity"/>
    <n v="2029"/>
    <x v="126"/>
    <m/>
    <m/>
    <m/>
    <m/>
    <m/>
    <s v="MWh"/>
    <m/>
    <m/>
    <m/>
    <s v="Grid Electricity - US - RFCM"/>
  </r>
  <r>
    <s v="Grid Electricity"/>
    <n v="2030"/>
    <x v="126"/>
    <m/>
    <m/>
    <m/>
    <m/>
    <m/>
    <s v="MWh"/>
    <m/>
    <m/>
    <m/>
    <s v="Grid Electricity - US - RFCM"/>
  </r>
  <r>
    <s v="Grid Electricity"/>
    <n v="2024"/>
    <x v="127"/>
    <m/>
    <m/>
    <m/>
    <m/>
    <m/>
    <m/>
    <m/>
    <m/>
    <m/>
    <s v="Grid Electricity - US - RFCW"/>
  </r>
  <r>
    <s v="Grid Electricity"/>
    <n v="2016"/>
    <x v="127"/>
    <n v="564.01417225092996"/>
    <n v="4.8987952447285661E-2"/>
    <n v="8.6182508935039575E-3"/>
    <m/>
    <m/>
    <s v="MWh"/>
    <s v="US eGRID 2016"/>
    <n v="2016"/>
    <m/>
    <s v="Grid Electricity - US - RFCW"/>
  </r>
  <r>
    <s v="Grid Electricity"/>
    <n v="2017"/>
    <x v="127"/>
    <n v="564.01417225092996"/>
    <n v="4.8987952447285661E-2"/>
    <n v="8.6182508935039575E-3"/>
    <m/>
    <m/>
    <s v="MWh"/>
    <s v="US eGRID 2016"/>
    <n v="2016"/>
    <m/>
    <s v="Grid Electricity - US - RFCW"/>
  </r>
  <r>
    <s v="Grid Electricity"/>
    <n v="2018"/>
    <x v="127"/>
    <n v="528.9319944163891"/>
    <n v="5.3070281817892799E-2"/>
    <n v="7.7110665889245948E-3"/>
    <m/>
    <m/>
    <s v="MWh"/>
    <s v="US eGRID 2018"/>
    <n v="2018"/>
    <m/>
    <s v="Grid Electricity - US - RFCW"/>
  </r>
  <r>
    <s v="Grid Electricity"/>
    <n v="2019"/>
    <x v="127"/>
    <n v="484.29081556449546"/>
    <n v="4.4905623076678523E-2"/>
    <n v="6.3502901320555485E-3"/>
    <m/>
    <m/>
    <s v="MWh"/>
    <s v="US eGRID 2019"/>
    <n v="2019"/>
    <m/>
    <s v="Grid Electricity - US - RFCW"/>
  </r>
  <r>
    <s v="Grid Electricity"/>
    <n v="2020"/>
    <x v="127"/>
    <n v="484.29081556449546"/>
    <n v="4.4905623076678523E-2"/>
    <n v="6.3502901320555485E-3"/>
    <m/>
    <m/>
    <s v="MWh"/>
    <s v="US eGRID 2019"/>
    <n v="2019"/>
    <m/>
    <s v="Grid Electricity - US - RFCW"/>
  </r>
  <r>
    <s v="Grid Electricity"/>
    <n v="2021"/>
    <x v="127"/>
    <n v="446.77783738583412"/>
    <n v="3.9008925096912651E-2"/>
    <n v="5.4431058274761841E-3"/>
    <m/>
    <m/>
    <s v="MWh"/>
    <s v="US eGRID 2020"/>
    <n v="2020"/>
    <m/>
    <s v="Grid Electricity - US - RFCW"/>
  </r>
  <r>
    <s v="Grid Electricity"/>
    <n v="2022"/>
    <x v="127"/>
    <n v="474.51726545910969"/>
    <n v="4.3091254467519796E-2"/>
    <n v="6.3502901320555485E-3"/>
    <m/>
    <m/>
    <s v="MWh"/>
    <m/>
    <n v="2021"/>
    <m/>
    <s v="Grid Electricity - US - RFCW"/>
  </r>
  <r>
    <s v="Grid Electricity"/>
    <n v="2023"/>
    <x v="127"/>
    <m/>
    <m/>
    <m/>
    <m/>
    <m/>
    <s v="MWh"/>
    <m/>
    <m/>
    <m/>
    <s v="Grid Electricity - US - RFCW"/>
  </r>
  <r>
    <s v="Grid Electricity"/>
    <n v="2025"/>
    <x v="127"/>
    <m/>
    <m/>
    <m/>
    <m/>
    <m/>
    <s v="MWh"/>
    <m/>
    <m/>
    <m/>
    <s v="Grid Electricity - US - RFCW"/>
  </r>
  <r>
    <s v="Grid Electricity"/>
    <n v="2026"/>
    <x v="127"/>
    <m/>
    <m/>
    <m/>
    <m/>
    <m/>
    <s v="MWh"/>
    <m/>
    <m/>
    <m/>
    <s v="Grid Electricity - US - RFCW"/>
  </r>
  <r>
    <s v="Grid Electricity"/>
    <n v="2027"/>
    <x v="127"/>
    <m/>
    <m/>
    <m/>
    <m/>
    <m/>
    <s v="MWh"/>
    <m/>
    <m/>
    <m/>
    <s v="Grid Electricity - US - RFCW"/>
  </r>
  <r>
    <s v="Grid Electricity"/>
    <n v="2028"/>
    <x v="127"/>
    <m/>
    <m/>
    <m/>
    <m/>
    <m/>
    <s v="MWh"/>
    <m/>
    <m/>
    <m/>
    <s v="Grid Electricity - US - RFCW"/>
  </r>
  <r>
    <s v="Grid Electricity"/>
    <n v="2029"/>
    <x v="127"/>
    <m/>
    <m/>
    <m/>
    <m/>
    <m/>
    <s v="MWh"/>
    <m/>
    <m/>
    <m/>
    <s v="Grid Electricity - US - RFCW"/>
  </r>
  <r>
    <s v="Grid Electricity"/>
    <n v="2030"/>
    <x v="127"/>
    <m/>
    <m/>
    <m/>
    <m/>
    <m/>
    <s v="MWh"/>
    <m/>
    <m/>
    <m/>
    <s v="Grid Electricity - US - RFCW"/>
  </r>
  <r>
    <s v="Grid Electricity"/>
    <n v="2024"/>
    <x v="128"/>
    <m/>
    <m/>
    <m/>
    <m/>
    <m/>
    <m/>
    <m/>
    <m/>
    <m/>
    <s v="Grid Electricity - US - RMPA"/>
  </r>
  <r>
    <s v="Grid Electricity"/>
    <n v="2016"/>
    <x v="128"/>
    <n v="620.40883095295385"/>
    <n v="6.2142124863686442E-2"/>
    <n v="9.071843045793641E-3"/>
    <m/>
    <m/>
    <s v="MWh"/>
    <s v="US eGRID 2016"/>
    <n v="2016"/>
    <m/>
    <s v="Grid Electricity - US - RMPA"/>
  </r>
  <r>
    <s v="Grid Electricity"/>
    <n v="2017"/>
    <x v="128"/>
    <n v="620.40883095295385"/>
    <n v="6.2142124863686442E-2"/>
    <n v="9.071843045793641E-3"/>
    <m/>
    <m/>
    <s v="MWh"/>
    <s v="US eGRID 2016"/>
    <n v="2016"/>
    <m/>
    <s v="Grid Electricity - US - RMPA"/>
  </r>
  <r>
    <s v="Grid Electricity"/>
    <n v="2018"/>
    <x v="128"/>
    <n v="577.70176903842332"/>
    <n v="5.5791834731630886E-2"/>
    <n v="8.1646587412142757E-3"/>
    <m/>
    <m/>
    <s v="MWh"/>
    <s v="US eGRID 2018"/>
    <n v="2018"/>
    <m/>
    <s v="Grid Electricity - US - RMPA"/>
  </r>
  <r>
    <s v="Grid Electricity"/>
    <n v="2019"/>
    <x v="128"/>
    <n v="563.6385979488341"/>
    <n v="5.3070281817892799E-2"/>
    <n v="7.7110665889245948E-3"/>
    <m/>
    <m/>
    <s v="MWh"/>
    <s v="US eGRID 2019"/>
    <n v="2019"/>
    <m/>
    <s v="Grid Electricity - US - RMPA"/>
  </r>
  <r>
    <s v="Grid Electricity"/>
    <n v="2020"/>
    <x v="128"/>
    <n v="563.6385979488341"/>
    <n v="5.3070281817892799E-2"/>
    <n v="7.7110665889245948E-3"/>
    <m/>
    <m/>
    <s v="MWh"/>
    <s v="US eGRID 2019"/>
    <n v="2019"/>
    <m/>
    <s v="Grid Electricity - US - RMPA"/>
  </r>
  <r>
    <s v="Grid Electricity"/>
    <n v="2021"/>
    <x v="128"/>
    <n v="519.27274953338019"/>
    <n v="4.581280738125789E-2"/>
    <n v="6.3502901320555485E-3"/>
    <m/>
    <m/>
    <s v="MWh"/>
    <s v="US eGRID 2020"/>
    <n v="2020"/>
    <m/>
    <s v="Grid Electricity - US - RMPA"/>
  </r>
  <r>
    <s v="Grid Electricity"/>
    <n v="2022"/>
    <x v="128"/>
    <n v="525.64980160242089"/>
    <n v="4.9441544599575338E-2"/>
    <n v="7.257474436634913E-3"/>
    <m/>
    <m/>
    <s v="MWh"/>
    <m/>
    <n v="2021"/>
    <m/>
    <s v="Grid Electricity - US - RMPA"/>
  </r>
  <r>
    <s v="Grid Electricity"/>
    <n v="2023"/>
    <x v="128"/>
    <m/>
    <m/>
    <m/>
    <m/>
    <m/>
    <s v="MWh"/>
    <m/>
    <m/>
    <m/>
    <s v="Grid Electricity - US - RMPA"/>
  </r>
  <r>
    <s v="Grid Electricity"/>
    <n v="2025"/>
    <x v="128"/>
    <m/>
    <m/>
    <m/>
    <m/>
    <m/>
    <s v="MWh"/>
    <m/>
    <m/>
    <m/>
    <s v="Grid Electricity - US - RMPA"/>
  </r>
  <r>
    <s v="Grid Electricity"/>
    <n v="2026"/>
    <x v="128"/>
    <m/>
    <m/>
    <m/>
    <m/>
    <m/>
    <s v="MWh"/>
    <m/>
    <m/>
    <m/>
    <s v="Grid Electricity - US - RMPA"/>
  </r>
  <r>
    <s v="Grid Electricity"/>
    <n v="2027"/>
    <x v="128"/>
    <m/>
    <m/>
    <m/>
    <m/>
    <m/>
    <s v="MWh"/>
    <m/>
    <m/>
    <m/>
    <s v="Grid Electricity - US - RMPA"/>
  </r>
  <r>
    <s v="Grid Electricity"/>
    <n v="2028"/>
    <x v="128"/>
    <m/>
    <m/>
    <m/>
    <m/>
    <m/>
    <s v="MWh"/>
    <m/>
    <m/>
    <m/>
    <s v="Grid Electricity - US - RMPA"/>
  </r>
  <r>
    <s v="Grid Electricity"/>
    <n v="2029"/>
    <x v="128"/>
    <m/>
    <m/>
    <m/>
    <m/>
    <m/>
    <s v="MWh"/>
    <m/>
    <m/>
    <m/>
    <s v="Grid Electricity - US - RMPA"/>
  </r>
  <r>
    <s v="Grid Electricity"/>
    <n v="2030"/>
    <x v="128"/>
    <m/>
    <m/>
    <m/>
    <m/>
    <m/>
    <s v="MWh"/>
    <m/>
    <m/>
    <m/>
    <s v="Grid Electricity - US - RMPA"/>
  </r>
  <r>
    <s v="Grid Electricity"/>
    <n v="2024"/>
    <x v="129"/>
    <m/>
    <m/>
    <m/>
    <m/>
    <m/>
    <m/>
    <m/>
    <m/>
    <m/>
    <s v="Grid Electricity - US - SPNO"/>
  </r>
  <r>
    <s v="Grid Electricity"/>
    <n v="2016"/>
    <x v="129"/>
    <n v="640.63087628633241"/>
    <n v="6.7585230691162623E-2"/>
    <n v="9.9790273503730046E-3"/>
    <m/>
    <m/>
    <s v="MWh"/>
    <s v="US eGRID 2016"/>
    <n v="2016"/>
    <m/>
    <s v="Grid Electricity - US - SPNO"/>
  </r>
  <r>
    <s v="Grid Electricity"/>
    <n v="2017"/>
    <x v="129"/>
    <n v="640.63087628633241"/>
    <n v="6.7585230691162623E-2"/>
    <n v="9.9790273503730046E-3"/>
    <m/>
    <m/>
    <s v="MWh"/>
    <s v="US eGRID 2016"/>
    <n v="2016"/>
    <m/>
    <s v="Grid Electricity - US - SPNO"/>
  </r>
  <r>
    <s v="Grid Electricity"/>
    <n v="2018"/>
    <x v="129"/>
    <n v="527.61249484537836"/>
    <n v="5.624542688392057E-2"/>
    <n v="8.1646587412142757E-3"/>
    <m/>
    <m/>
    <s v="MWh"/>
    <s v="US eGRID 2018"/>
    <n v="2018"/>
    <m/>
    <s v="Grid Electricity - US - SPNO"/>
  </r>
  <r>
    <s v="Grid Electricity"/>
    <n v="2019"/>
    <x v="129"/>
    <n v="485.33044877754338"/>
    <n v="5.0802321056444388E-2"/>
    <n v="7.257474436634913E-3"/>
    <m/>
    <m/>
    <s v="MWh"/>
    <s v="US eGRID 2019"/>
    <n v="2019"/>
    <m/>
    <s v="Grid Electricity - US - SPNO"/>
  </r>
  <r>
    <s v="Grid Electricity"/>
    <n v="2020"/>
    <x v="129"/>
    <n v="485.33044877754338"/>
    <n v="5.0802321056444388E-2"/>
    <n v="7.257474436634913E-3"/>
    <m/>
    <m/>
    <s v="MWh"/>
    <s v="US eGRID 2019"/>
    <n v="2019"/>
    <m/>
    <s v="Grid Electricity - US - SPNO"/>
  </r>
  <r>
    <s v="Grid Electricity"/>
    <n v="2021"/>
    <x v="129"/>
    <n v="432.74142823322995"/>
    <n v="4.5359215228968207E-2"/>
    <n v="6.3502901320555485E-3"/>
    <m/>
    <m/>
    <s v="MWh"/>
    <s v="US eGRID 2020"/>
    <n v="2020"/>
    <m/>
    <s v="Grid Electricity - US - SPNO"/>
  </r>
  <r>
    <s v="Grid Electricity"/>
    <n v="2022"/>
    <x v="129"/>
    <n v="449.8404915980941"/>
    <n v="4.8987952447285661E-2"/>
    <n v="7.257474436634913E-3"/>
    <m/>
    <m/>
    <s v="MWh"/>
    <m/>
    <n v="2021"/>
    <m/>
    <s v="Grid Electricity - US - SPNO"/>
  </r>
  <r>
    <s v="Grid Electricity"/>
    <n v="2023"/>
    <x v="129"/>
    <m/>
    <m/>
    <m/>
    <m/>
    <m/>
    <s v="MWh"/>
    <m/>
    <m/>
    <m/>
    <s v="Grid Electricity - US - SPNO"/>
  </r>
  <r>
    <s v="Grid Electricity"/>
    <n v="2025"/>
    <x v="129"/>
    <m/>
    <m/>
    <m/>
    <m/>
    <m/>
    <s v="MWh"/>
    <m/>
    <m/>
    <m/>
    <s v="Grid Electricity - US - SPNO"/>
  </r>
  <r>
    <s v="Grid Electricity"/>
    <n v="2026"/>
    <x v="129"/>
    <m/>
    <m/>
    <m/>
    <m/>
    <m/>
    <s v="MWh"/>
    <m/>
    <m/>
    <m/>
    <s v="Grid Electricity - US - SPNO"/>
  </r>
  <r>
    <s v="Grid Electricity"/>
    <n v="2027"/>
    <x v="129"/>
    <m/>
    <m/>
    <m/>
    <m/>
    <m/>
    <s v="MWh"/>
    <m/>
    <m/>
    <m/>
    <s v="Grid Electricity - US - SPNO"/>
  </r>
  <r>
    <s v="Grid Electricity"/>
    <n v="2028"/>
    <x v="129"/>
    <m/>
    <m/>
    <m/>
    <m/>
    <m/>
    <s v="MWh"/>
    <m/>
    <m/>
    <m/>
    <s v="Grid Electricity - US - SPNO"/>
  </r>
  <r>
    <s v="Grid Electricity"/>
    <n v="2029"/>
    <x v="129"/>
    <m/>
    <m/>
    <m/>
    <m/>
    <m/>
    <s v="MWh"/>
    <m/>
    <m/>
    <m/>
    <s v="Grid Electricity - US - SPNO"/>
  </r>
  <r>
    <s v="Grid Electricity"/>
    <n v="2030"/>
    <x v="129"/>
    <m/>
    <m/>
    <m/>
    <m/>
    <m/>
    <s v="MWh"/>
    <m/>
    <m/>
    <m/>
    <s v="Grid Electricity - US - SPNO"/>
  </r>
  <r>
    <s v="Grid Electricity"/>
    <n v="2024"/>
    <x v="130"/>
    <m/>
    <m/>
    <m/>
    <m/>
    <m/>
    <m/>
    <m/>
    <m/>
    <m/>
    <s v="Grid Electricity - US - SPSO"/>
  </r>
  <r>
    <s v="Grid Electricity"/>
    <n v="2016"/>
    <x v="130"/>
    <n v="566.23223787562642"/>
    <n v="4.3091254467519796E-2"/>
    <n v="6.8038822843452303E-3"/>
    <m/>
    <m/>
    <s v="MWh"/>
    <s v="US eGRID 2016"/>
    <n v="2016"/>
    <m/>
    <s v="Grid Electricity - US - SPSO"/>
  </r>
  <r>
    <s v="Grid Electricity"/>
    <n v="2017"/>
    <x v="130"/>
    <n v="566.23223787562642"/>
    <n v="4.3091254467519796E-2"/>
    <n v="6.8038822843452303E-3"/>
    <m/>
    <m/>
    <s v="MWh"/>
    <s v="US eGRID 2016"/>
    <n v="2016"/>
    <m/>
    <s v="Grid Electricity - US - SPSO"/>
  </r>
  <r>
    <s v="Grid Electricity"/>
    <n v="2018"/>
    <x v="130"/>
    <n v="529.15244020240186"/>
    <n v="4.1276885858361062E-2"/>
    <n v="5.8966979797658659E-3"/>
    <m/>
    <m/>
    <s v="MWh"/>
    <s v="US eGRID 2018"/>
    <n v="2018"/>
    <m/>
    <s v="Grid Electricity - US - SPSO"/>
  </r>
  <r>
    <s v="Grid Electricity"/>
    <n v="2019"/>
    <x v="130"/>
    <n v="454.49253271197705"/>
    <n v="3.1751450660277743E-2"/>
    <n v="4.5359215228968205E-3"/>
    <m/>
    <m/>
    <s v="MWh"/>
    <s v="US eGRID 2019"/>
    <n v="2019"/>
    <m/>
    <s v="Grid Electricity - US - SPSO"/>
  </r>
  <r>
    <s v="Grid Electricity"/>
    <n v="2020"/>
    <x v="130"/>
    <n v="454.49253271197705"/>
    <n v="3.1751450660277743E-2"/>
    <n v="4.5359215228968205E-3"/>
    <m/>
    <m/>
    <s v="MWh"/>
    <s v="US eGRID 2019"/>
    <n v="2019"/>
    <m/>
    <s v="Grid Electricity - US - SPSO"/>
  </r>
  <r>
    <s v="Grid Electricity"/>
    <n v="2021"/>
    <x v="130"/>
    <n v="422.63720944882493"/>
    <n v="2.7215529137380921E-2"/>
    <n v="4.0823293706071379E-3"/>
    <m/>
    <m/>
    <s v="MWh"/>
    <s v="US eGRID 2020"/>
    <n v="2020"/>
    <m/>
    <s v="Grid Electricity - US - SPSO"/>
  </r>
  <r>
    <s v="Grid Electricity"/>
    <n v="2022"/>
    <x v="130"/>
    <n v="467.92611789418834"/>
    <n v="3.6287372183174564E-2"/>
    <n v="5.4431058274761841E-3"/>
    <m/>
    <m/>
    <s v="MWh"/>
    <m/>
    <n v="2021"/>
    <m/>
    <s v="Grid Electricity - US - SPSO"/>
  </r>
  <r>
    <s v="Grid Electricity"/>
    <n v="2023"/>
    <x v="130"/>
    <m/>
    <m/>
    <m/>
    <m/>
    <m/>
    <s v="MWh"/>
    <m/>
    <m/>
    <m/>
    <s v="Grid Electricity - US - SPSO"/>
  </r>
  <r>
    <s v="Grid Electricity"/>
    <n v="2025"/>
    <x v="130"/>
    <m/>
    <m/>
    <m/>
    <m/>
    <m/>
    <s v="MWh"/>
    <m/>
    <m/>
    <m/>
    <s v="Grid Electricity - US - SPSO"/>
  </r>
  <r>
    <s v="Grid Electricity"/>
    <n v="2026"/>
    <x v="130"/>
    <m/>
    <m/>
    <m/>
    <m/>
    <m/>
    <s v="MWh"/>
    <m/>
    <m/>
    <m/>
    <s v="Grid Electricity - US - SPSO"/>
  </r>
  <r>
    <s v="Grid Electricity"/>
    <n v="2027"/>
    <x v="130"/>
    <m/>
    <m/>
    <m/>
    <m/>
    <m/>
    <s v="MWh"/>
    <m/>
    <m/>
    <m/>
    <s v="Grid Electricity - US - SPSO"/>
  </r>
  <r>
    <s v="Grid Electricity"/>
    <n v="2028"/>
    <x v="130"/>
    <m/>
    <m/>
    <m/>
    <m/>
    <m/>
    <s v="MWh"/>
    <m/>
    <m/>
    <m/>
    <s v="Grid Electricity - US - SPSO"/>
  </r>
  <r>
    <s v="Grid Electricity"/>
    <n v="2029"/>
    <x v="130"/>
    <m/>
    <m/>
    <m/>
    <m/>
    <m/>
    <s v="MWh"/>
    <m/>
    <m/>
    <m/>
    <s v="Grid Electricity - US - SPSO"/>
  </r>
  <r>
    <s v="Grid Electricity"/>
    <n v="2030"/>
    <x v="130"/>
    <m/>
    <m/>
    <m/>
    <m/>
    <m/>
    <s v="MWh"/>
    <m/>
    <m/>
    <m/>
    <s v="Grid Electricity - US - SPSO"/>
  </r>
  <r>
    <s v="Grid Electricity"/>
    <n v="2024"/>
    <x v="131"/>
    <m/>
    <m/>
    <m/>
    <m/>
    <m/>
    <m/>
    <m/>
    <m/>
    <m/>
    <s v="Grid Electricity - US - SRMV"/>
  </r>
  <r>
    <s v="Grid Electricity"/>
    <n v="2016"/>
    <x v="131"/>
    <n v="380.5134670421391"/>
    <n v="2.2679607614484103E-2"/>
    <n v="3.1751450660277743E-3"/>
    <m/>
    <m/>
    <s v="MWh"/>
    <s v="US eGRID 2016"/>
    <n v="2016"/>
    <m/>
    <s v="Grid Electricity - US - SRMV"/>
  </r>
  <r>
    <s v="Grid Electricity"/>
    <n v="2017"/>
    <x v="131"/>
    <n v="380.5134670421391"/>
    <n v="2.2679607614484103E-2"/>
    <n v="3.1751450660277743E-3"/>
    <m/>
    <m/>
    <s v="MWh"/>
    <s v="US eGRID 2016"/>
    <n v="2016"/>
    <m/>
    <s v="Grid Electricity - US - SRMV"/>
  </r>
  <r>
    <s v="Grid Electricity"/>
    <n v="2018"/>
    <x v="131"/>
    <n v="387.66026499361527"/>
    <n v="2.4947568375932511E-2"/>
    <n v="3.6287372183174565E-3"/>
    <m/>
    <m/>
    <s v="MWh"/>
    <s v="US eGRID 2018"/>
    <n v="2018"/>
    <m/>
    <s v="Grid Electricity - US - SRMV"/>
  </r>
  <r>
    <s v="Grid Electricity"/>
    <n v="2019"/>
    <x v="131"/>
    <n v="365.93773682046242"/>
    <n v="1.9504462548456326E-2"/>
    <n v="2.721552913738092E-3"/>
    <m/>
    <m/>
    <s v="MWh"/>
    <s v="US eGRID 2019"/>
    <n v="2019"/>
    <m/>
    <s v="Grid Electricity - US - SRMV"/>
  </r>
  <r>
    <s v="Grid Electricity"/>
    <n v="2020"/>
    <x v="131"/>
    <n v="365.93773682046242"/>
    <n v="1.9504462548456326E-2"/>
    <n v="2.721552913738092E-3"/>
    <m/>
    <m/>
    <s v="MWh"/>
    <s v="US eGRID 2019"/>
    <n v="2019"/>
    <m/>
    <s v="Grid Electricity - US - SRMV"/>
  </r>
  <r>
    <s v="Grid Electricity"/>
    <n v="2021"/>
    <x v="131"/>
    <n v="335.82103227703669"/>
    <n v="1.4514948873269826E-2"/>
    <n v="1.8143686091587282E-3"/>
    <m/>
    <m/>
    <s v="MWh"/>
    <s v="US eGRID 2020"/>
    <n v="2020"/>
    <m/>
    <s v="Grid Electricity - US - SRMV"/>
  </r>
  <r>
    <s v="Grid Electricity"/>
    <n v="2022"/>
    <x v="131"/>
    <n v="350.50743898387202"/>
    <n v="1.8143686091587282E-2"/>
    <n v="2.721552913738092E-3"/>
    <m/>
    <m/>
    <s v="MWh"/>
    <m/>
    <n v="2021"/>
    <m/>
    <s v="Grid Electricity - US - SRMV"/>
  </r>
  <r>
    <s v="Grid Electricity"/>
    <n v="2023"/>
    <x v="131"/>
    <m/>
    <m/>
    <m/>
    <m/>
    <m/>
    <s v="MWh"/>
    <m/>
    <m/>
    <m/>
    <s v="Grid Electricity - US - SRMV"/>
  </r>
  <r>
    <s v="Grid Electricity"/>
    <n v="2025"/>
    <x v="131"/>
    <m/>
    <m/>
    <m/>
    <m/>
    <m/>
    <s v="MWh"/>
    <m/>
    <m/>
    <m/>
    <s v="Grid Electricity - US - SRMV"/>
  </r>
  <r>
    <s v="Grid Electricity"/>
    <n v="2026"/>
    <x v="131"/>
    <m/>
    <m/>
    <m/>
    <m/>
    <m/>
    <s v="MWh"/>
    <m/>
    <m/>
    <m/>
    <s v="Grid Electricity - US - SRMV"/>
  </r>
  <r>
    <s v="Grid Electricity"/>
    <n v="2027"/>
    <x v="131"/>
    <m/>
    <m/>
    <m/>
    <m/>
    <m/>
    <s v="MWh"/>
    <m/>
    <m/>
    <m/>
    <s v="Grid Electricity - US - SRMV"/>
  </r>
  <r>
    <s v="Grid Electricity"/>
    <n v="2028"/>
    <x v="131"/>
    <m/>
    <m/>
    <m/>
    <m/>
    <m/>
    <s v="MWh"/>
    <m/>
    <m/>
    <m/>
    <s v="Grid Electricity - US - SRMV"/>
  </r>
  <r>
    <s v="Grid Electricity"/>
    <n v="2029"/>
    <x v="131"/>
    <m/>
    <m/>
    <m/>
    <m/>
    <m/>
    <s v="MWh"/>
    <m/>
    <m/>
    <m/>
    <s v="Grid Electricity - US - SRMV"/>
  </r>
  <r>
    <s v="Grid Electricity"/>
    <n v="2030"/>
    <x v="131"/>
    <m/>
    <m/>
    <m/>
    <m/>
    <m/>
    <s v="MWh"/>
    <m/>
    <m/>
    <m/>
    <s v="Grid Electricity - US - SRMV"/>
  </r>
  <r>
    <s v="Grid Electricity"/>
    <n v="2024"/>
    <x v="132"/>
    <m/>
    <m/>
    <m/>
    <m/>
    <m/>
    <m/>
    <m/>
    <m/>
    <m/>
    <s v="Grid Electricity - US - SRMW"/>
  </r>
  <r>
    <s v="Grid Electricity"/>
    <n v="2016"/>
    <x v="132"/>
    <n v="731.45816886081832"/>
    <n v="3.7194556487753931E-2"/>
    <n v="1.1793395959531732E-2"/>
    <m/>
    <m/>
    <s v="MWh"/>
    <s v="US eGRID 2016"/>
    <n v="2016"/>
    <m/>
    <s v="Grid Electricity - US - SRMW"/>
  </r>
  <r>
    <s v="Grid Electricity"/>
    <n v="2017"/>
    <x v="132"/>
    <n v="731.45816886081832"/>
    <n v="3.7194556487753931E-2"/>
    <n v="1.1793395959531732E-2"/>
    <m/>
    <m/>
    <s v="MWh"/>
    <s v="US eGRID 2016"/>
    <n v="2016"/>
    <m/>
    <s v="Grid Electricity - US - SRMW"/>
  </r>
  <r>
    <s v="Grid Electricity"/>
    <n v="2018"/>
    <x v="132"/>
    <n v="754.84538023287439"/>
    <n v="8.3914548173591175E-2"/>
    <n v="1.2246988111821415E-2"/>
    <m/>
    <m/>
    <s v="MWh"/>
    <s v="US eGRID 2018"/>
    <n v="2018"/>
    <m/>
    <s v="Grid Electricity - US - SRMW"/>
  </r>
  <r>
    <s v="Grid Electricity"/>
    <n v="2019"/>
    <x v="132"/>
    <n v="718.66732375840161"/>
    <n v="7.6657073736956266E-2"/>
    <n v="1.1339803807242052E-2"/>
    <m/>
    <m/>
    <s v="MWh"/>
    <s v="US eGRID 2019"/>
    <n v="2019"/>
    <m/>
    <s v="Grid Electricity - US - SRMW"/>
  </r>
  <r>
    <s v="Grid Electricity"/>
    <n v="2020"/>
    <x v="132"/>
    <n v="718.66732375840161"/>
    <n v="7.6657073736956266E-2"/>
    <n v="1.1339803807242052E-2"/>
    <m/>
    <m/>
    <s v="MWh"/>
    <s v="US eGRID 2019"/>
    <n v="2019"/>
    <m/>
    <s v="Grid Electricity - US - SRMW"/>
  </r>
  <r>
    <s v="Grid Electricity"/>
    <n v="2021"/>
    <x v="132"/>
    <n v="671.63344630317988"/>
    <n v="7.0760375757190394E-2"/>
    <n v="1.0432619502662686E-2"/>
    <m/>
    <m/>
    <s v="MWh"/>
    <s v="US eGRID 2020"/>
    <n v="2020"/>
    <m/>
    <s v="Grid Electricity - US - SRMW"/>
  </r>
  <r>
    <s v="Grid Electricity"/>
    <n v="2022"/>
    <x v="132"/>
    <n v="699.90811311615721"/>
    <n v="7.7564258041535633E-2"/>
    <n v="1.1339803807242052E-2"/>
    <m/>
    <m/>
    <s v="MWh"/>
    <m/>
    <n v="2021"/>
    <m/>
    <s v="Grid Electricity - US - SRMW"/>
  </r>
  <r>
    <s v="Grid Electricity"/>
    <n v="2023"/>
    <x v="132"/>
    <m/>
    <m/>
    <m/>
    <m/>
    <m/>
    <s v="MWh"/>
    <m/>
    <m/>
    <m/>
    <s v="Grid Electricity - US - SRMW"/>
  </r>
  <r>
    <s v="Grid Electricity"/>
    <n v="2025"/>
    <x v="132"/>
    <m/>
    <m/>
    <m/>
    <m/>
    <m/>
    <s v="MWh"/>
    <m/>
    <m/>
    <m/>
    <s v="Grid Electricity - US - SRMW"/>
  </r>
  <r>
    <s v="Grid Electricity"/>
    <n v="2026"/>
    <x v="132"/>
    <m/>
    <m/>
    <m/>
    <m/>
    <m/>
    <s v="MWh"/>
    <m/>
    <m/>
    <m/>
    <s v="Grid Electricity - US - SRMW"/>
  </r>
  <r>
    <s v="Grid Electricity"/>
    <n v="2027"/>
    <x v="132"/>
    <m/>
    <m/>
    <m/>
    <m/>
    <m/>
    <s v="MWh"/>
    <m/>
    <m/>
    <m/>
    <s v="Grid Electricity - US - SRMW"/>
  </r>
  <r>
    <s v="Grid Electricity"/>
    <n v="2028"/>
    <x v="132"/>
    <m/>
    <m/>
    <m/>
    <m/>
    <m/>
    <s v="MWh"/>
    <m/>
    <m/>
    <m/>
    <s v="Grid Electricity - US - SRMW"/>
  </r>
  <r>
    <s v="Grid Electricity"/>
    <n v="2029"/>
    <x v="132"/>
    <m/>
    <m/>
    <m/>
    <m/>
    <m/>
    <s v="MWh"/>
    <m/>
    <m/>
    <m/>
    <s v="Grid Electricity - US - SRMW"/>
  </r>
  <r>
    <s v="Grid Electricity"/>
    <n v="2030"/>
    <x v="132"/>
    <m/>
    <m/>
    <m/>
    <m/>
    <m/>
    <s v="MWh"/>
    <m/>
    <m/>
    <m/>
    <s v="Grid Electricity - US - SRMW"/>
  </r>
  <r>
    <s v="Grid Electricity"/>
    <n v="2024"/>
    <x v="133"/>
    <m/>
    <m/>
    <m/>
    <m/>
    <m/>
    <m/>
    <m/>
    <m/>
    <m/>
    <s v="Grid Electricity - US - SRSO"/>
  </r>
  <r>
    <s v="Grid Electricity"/>
    <n v="2016"/>
    <x v="133"/>
    <n v="494.13149730842008"/>
    <n v="3.9462517249202335E-2"/>
    <n v="5.8966979797658659E-3"/>
    <m/>
    <m/>
    <s v="MWh"/>
    <s v="US eGRID 2016"/>
    <n v="2016"/>
    <m/>
    <s v="Grid Electricity - US - SRSO"/>
  </r>
  <r>
    <s v="Grid Electricity"/>
    <n v="2017"/>
    <x v="133"/>
    <n v="494.13149730842008"/>
    <n v="3.9462517249202335E-2"/>
    <n v="5.8966979797658659E-3"/>
    <m/>
    <m/>
    <s v="MWh"/>
    <s v="US eGRID 2016"/>
    <n v="2016"/>
    <m/>
    <s v="Grid Electricity - US - SRSO"/>
  </r>
  <r>
    <s v="Grid Electricity"/>
    <n v="2018"/>
    <x v="133"/>
    <n v="466.26007391882831"/>
    <n v="3.6740964335464248E-2"/>
    <n v="5.4431058274761841E-3"/>
    <m/>
    <m/>
    <s v="MWh"/>
    <s v="US eGRID 2018"/>
    <n v="2018"/>
    <m/>
    <s v="Grid Electricity - US - SRSO"/>
  </r>
  <r>
    <s v="Grid Electricity"/>
    <n v="2019"/>
    <x v="133"/>
    <n v="439.60563827382964"/>
    <n v="3.2205042812567419E-2"/>
    <n v="4.5359215228968205E-3"/>
    <m/>
    <m/>
    <s v="MWh"/>
    <s v="US eGRID 2019"/>
    <n v="2019"/>
    <m/>
    <s v="Grid Electricity - US - SRSO"/>
  </r>
  <r>
    <s v="Grid Electricity"/>
    <n v="2020"/>
    <x v="133"/>
    <n v="439.60563827382964"/>
    <n v="3.2205042812567419E-2"/>
    <n v="4.5359215228968205E-3"/>
    <m/>
    <m/>
    <s v="MWh"/>
    <s v="US eGRID 2019"/>
    <n v="2019"/>
    <m/>
    <s v="Grid Electricity - US - SRSO"/>
  </r>
  <r>
    <s v="Grid Electricity"/>
    <n v="2021"/>
    <x v="133"/>
    <n v="390.17044396438638"/>
    <n v="2.7215529137380921E-2"/>
    <n v="4.0823293706071379E-3"/>
    <m/>
    <m/>
    <s v="MWh"/>
    <s v="US eGRID 2020"/>
    <n v="2020"/>
    <m/>
    <s v="Grid Electricity - US - SRSO"/>
  </r>
  <r>
    <s v="Grid Electricity"/>
    <n v="2022"/>
    <x v="133"/>
    <n v="404.56201577223345"/>
    <n v="3.0390674203408699E-2"/>
    <n v="4.5359215228968205E-3"/>
    <m/>
    <m/>
    <s v="MWh"/>
    <m/>
    <n v="2021"/>
    <m/>
    <s v="Grid Electricity - US - SRSO"/>
  </r>
  <r>
    <s v="Grid Electricity"/>
    <n v="2023"/>
    <x v="133"/>
    <m/>
    <m/>
    <m/>
    <m/>
    <m/>
    <s v="MWh"/>
    <m/>
    <m/>
    <m/>
    <s v="Grid Electricity - US - SRSO"/>
  </r>
  <r>
    <s v="Grid Electricity"/>
    <n v="2025"/>
    <x v="133"/>
    <m/>
    <m/>
    <m/>
    <m/>
    <m/>
    <s v="MWh"/>
    <m/>
    <m/>
    <m/>
    <s v="Grid Electricity - US - SRSO"/>
  </r>
  <r>
    <s v="Grid Electricity"/>
    <n v="2026"/>
    <x v="133"/>
    <m/>
    <m/>
    <m/>
    <m/>
    <m/>
    <s v="MWh"/>
    <m/>
    <m/>
    <m/>
    <s v="Grid Electricity - US - SRSO"/>
  </r>
  <r>
    <s v="Grid Electricity"/>
    <n v="2027"/>
    <x v="133"/>
    <m/>
    <m/>
    <m/>
    <m/>
    <m/>
    <s v="MWh"/>
    <m/>
    <m/>
    <m/>
    <s v="Grid Electricity - US - SRSO"/>
  </r>
  <r>
    <s v="Grid Electricity"/>
    <n v="2028"/>
    <x v="133"/>
    <m/>
    <m/>
    <m/>
    <m/>
    <m/>
    <s v="MWh"/>
    <m/>
    <m/>
    <m/>
    <s v="Grid Electricity - US - SRSO"/>
  </r>
  <r>
    <s v="Grid Electricity"/>
    <n v="2029"/>
    <x v="133"/>
    <m/>
    <m/>
    <m/>
    <m/>
    <m/>
    <s v="MWh"/>
    <m/>
    <m/>
    <m/>
    <s v="Grid Electricity - US - SRSO"/>
  </r>
  <r>
    <s v="Grid Electricity"/>
    <n v="2030"/>
    <x v="133"/>
    <m/>
    <m/>
    <m/>
    <m/>
    <m/>
    <s v="MWh"/>
    <m/>
    <m/>
    <m/>
    <s v="Grid Electricity - US - SRSO"/>
  </r>
  <r>
    <s v="Grid Electricity"/>
    <n v="2024"/>
    <x v="134"/>
    <m/>
    <m/>
    <m/>
    <m/>
    <m/>
    <m/>
    <m/>
    <m/>
    <m/>
    <s v="Grid Electricity - US - SRTV"/>
  </r>
  <r>
    <s v="Grid Electricity"/>
    <n v="2016"/>
    <x v="134"/>
    <n v="537.70310586521464"/>
    <n v="4.2184070162940429E-2"/>
    <n v="7.7110665889245948E-3"/>
    <m/>
    <m/>
    <s v="MWh"/>
    <s v="US eGRID 2016"/>
    <n v="2016"/>
    <m/>
    <s v="Grid Electricity - US - SRTV"/>
  </r>
  <r>
    <s v="Grid Electricity"/>
    <n v="2017"/>
    <x v="134"/>
    <n v="537.70310586521464"/>
    <n v="4.2184070162940429E-2"/>
    <n v="7.7110665889245948E-3"/>
    <m/>
    <m/>
    <s v="MWh"/>
    <s v="US eGRID 2016"/>
    <n v="2016"/>
    <m/>
    <s v="Grid Electricity - US - SRTV"/>
  </r>
  <r>
    <s v="Grid Electricity"/>
    <n v="2018"/>
    <x v="134"/>
    <n v="467.89708799644177"/>
    <n v="4.3998438772099156E-2"/>
    <n v="6.3502901320555485E-3"/>
    <m/>
    <m/>
    <s v="MWh"/>
    <s v="US eGRID 2018"/>
    <n v="2018"/>
    <m/>
    <s v="Grid Electricity - US - SRTV"/>
  </r>
  <r>
    <s v="Grid Electricity"/>
    <n v="2019"/>
    <x v="134"/>
    <n v="430.77419906874957"/>
    <n v="3.9462517249202335E-2"/>
    <n v="5.8966979797658659E-3"/>
    <m/>
    <m/>
    <s v="MWh"/>
    <s v="US eGRID 2019"/>
    <n v="2019"/>
    <m/>
    <s v="Grid Electricity - US - SRTV"/>
  </r>
  <r>
    <s v="Grid Electricity"/>
    <n v="2020"/>
    <x v="134"/>
    <n v="430.77419906874957"/>
    <n v="3.9462517249202335E-2"/>
    <n v="5.8966979797658659E-3"/>
    <m/>
    <m/>
    <s v="MWh"/>
    <s v="US eGRID 2019"/>
    <n v="2019"/>
    <m/>
    <s v="Grid Electricity - US - SRTV"/>
  </r>
  <r>
    <s v="Grid Electricity"/>
    <n v="2021"/>
    <x v="134"/>
    <n v="378.37840878131152"/>
    <n v="3.4019411421726153E-2"/>
    <n v="4.9895136751865023E-3"/>
    <m/>
    <m/>
    <s v="MWh"/>
    <s v="US eGRID 2020"/>
    <n v="2020"/>
    <m/>
    <s v="Grid Electricity - US - SRTV"/>
  </r>
  <r>
    <s v="Grid Electricity"/>
    <n v="2022"/>
    <x v="134"/>
    <n v="422.56009878293571"/>
    <n v="3.9462517249202335E-2"/>
    <n v="5.8966979797658659E-3"/>
    <m/>
    <m/>
    <s v="MWh"/>
    <m/>
    <n v="2021"/>
    <m/>
    <s v="Grid Electricity - US - SRTV"/>
  </r>
  <r>
    <s v="Grid Electricity"/>
    <n v="2023"/>
    <x v="134"/>
    <m/>
    <m/>
    <m/>
    <m/>
    <m/>
    <s v="MWh"/>
    <m/>
    <m/>
    <m/>
    <s v="Grid Electricity - US - SRTV"/>
  </r>
  <r>
    <s v="Grid Electricity"/>
    <n v="2025"/>
    <x v="134"/>
    <m/>
    <m/>
    <m/>
    <m/>
    <m/>
    <s v="MWh"/>
    <m/>
    <m/>
    <m/>
    <s v="Grid Electricity - US - SRTV"/>
  </r>
  <r>
    <s v="Grid Electricity"/>
    <n v="2026"/>
    <x v="134"/>
    <m/>
    <m/>
    <m/>
    <m/>
    <m/>
    <s v="MWh"/>
    <m/>
    <m/>
    <m/>
    <s v="Grid Electricity - US - SRTV"/>
  </r>
  <r>
    <s v="Grid Electricity"/>
    <n v="2027"/>
    <x v="134"/>
    <m/>
    <m/>
    <m/>
    <m/>
    <m/>
    <s v="MWh"/>
    <m/>
    <m/>
    <m/>
    <s v="Grid Electricity - US - SRTV"/>
  </r>
  <r>
    <s v="Grid Electricity"/>
    <n v="2028"/>
    <x v="134"/>
    <m/>
    <m/>
    <m/>
    <m/>
    <m/>
    <s v="MWh"/>
    <m/>
    <m/>
    <m/>
    <s v="Grid Electricity - US - SRTV"/>
  </r>
  <r>
    <s v="Grid Electricity"/>
    <n v="2029"/>
    <x v="134"/>
    <m/>
    <m/>
    <m/>
    <m/>
    <m/>
    <s v="MWh"/>
    <m/>
    <m/>
    <m/>
    <s v="Grid Electricity - US - SRTV"/>
  </r>
  <r>
    <s v="Grid Electricity"/>
    <n v="2030"/>
    <x v="134"/>
    <m/>
    <m/>
    <m/>
    <m/>
    <m/>
    <s v="MWh"/>
    <m/>
    <m/>
    <m/>
    <s v="Grid Electricity - US - SRTV"/>
  </r>
  <r>
    <s v="Grid Electricity"/>
    <n v="2024"/>
    <x v="135"/>
    <m/>
    <m/>
    <m/>
    <m/>
    <m/>
    <m/>
    <m/>
    <m/>
    <m/>
    <s v="Grid Electricity - US - SRVC"/>
  </r>
  <r>
    <s v="Grid Electricity"/>
    <n v="2016"/>
    <x v="135"/>
    <n v="365.27095635659657"/>
    <n v="3.0390674203408699E-2"/>
    <n v="4.9895136751865023E-3"/>
    <m/>
    <m/>
    <s v="MWh"/>
    <s v="US eGRID 2016"/>
    <n v="2016"/>
    <m/>
    <s v="Grid Electricity - US - SRVC"/>
  </r>
  <r>
    <s v="Grid Electricity"/>
    <n v="2017"/>
    <x v="135"/>
    <n v="365.27095635659657"/>
    <n v="3.0390674203408699E-2"/>
    <n v="4.9895136751865023E-3"/>
    <m/>
    <m/>
    <s v="MWh"/>
    <s v="US eGRID 2016"/>
    <n v="2016"/>
    <m/>
    <s v="Grid Electricity - US - SRVC"/>
  </r>
  <r>
    <s v="Grid Electricity"/>
    <n v="2018"/>
    <x v="135"/>
    <n v="337.16774737718475"/>
    <n v="3.0390674203408699E-2"/>
    <n v="4.0823293706071379E-3"/>
    <m/>
    <m/>
    <s v="MWh"/>
    <s v="US eGRID 2018"/>
    <n v="2018"/>
    <m/>
    <s v="Grid Electricity - US - SRVC"/>
  </r>
  <r>
    <s v="Grid Electricity"/>
    <n v="2019"/>
    <x v="135"/>
    <n v="306.36385072304017"/>
    <n v="2.6308344832801558E-2"/>
    <n v="3.6287372183174565E-3"/>
    <m/>
    <m/>
    <s v="MWh"/>
    <s v="US eGRID 2019"/>
    <n v="2019"/>
    <m/>
    <s v="Grid Electricity - US - SRVC"/>
  </r>
  <r>
    <s v="Grid Electricity"/>
    <n v="2020"/>
    <x v="135"/>
    <n v="306.36385072304017"/>
    <n v="2.6308344832801558E-2"/>
    <n v="3.6287372183174565E-3"/>
    <m/>
    <m/>
    <s v="MWh"/>
    <s v="US eGRID 2019"/>
    <n v="2019"/>
    <m/>
    <s v="Grid Electricity - US - SRVC"/>
  </r>
  <r>
    <s v="Grid Electricity"/>
    <n v="2021"/>
    <x v="135"/>
    <n v="282.63825960537605"/>
    <n v="2.2679607614484103E-2"/>
    <n v="3.1751450660277743E-3"/>
    <m/>
    <m/>
    <s v="MWh"/>
    <s v="US eGRID 2020"/>
    <n v="2020"/>
    <m/>
    <s v="Grid Electricity - US - SRVC"/>
  </r>
  <r>
    <s v="Grid Electricity"/>
    <n v="2022"/>
    <x v="135"/>
    <n v="290.14702409437945"/>
    <n v="2.3586791919063464E-2"/>
    <n v="3.1751450660277743E-3"/>
    <m/>
    <m/>
    <s v="MWh"/>
    <m/>
    <n v="2021"/>
    <m/>
    <s v="Grid Electricity - US - SRVC"/>
  </r>
  <r>
    <s v="Grid Electricity"/>
    <n v="2023"/>
    <x v="135"/>
    <m/>
    <m/>
    <m/>
    <m/>
    <m/>
    <s v="MWh"/>
    <m/>
    <m/>
    <m/>
    <s v="Grid Electricity - US - SRVC"/>
  </r>
  <r>
    <s v="Grid Electricity"/>
    <n v="2025"/>
    <x v="135"/>
    <m/>
    <m/>
    <m/>
    <m/>
    <m/>
    <s v="MWh"/>
    <m/>
    <m/>
    <m/>
    <s v="Grid Electricity - US - SRVC"/>
  </r>
  <r>
    <s v="Grid Electricity"/>
    <n v="2026"/>
    <x v="135"/>
    <m/>
    <m/>
    <m/>
    <m/>
    <m/>
    <s v="MWh"/>
    <m/>
    <m/>
    <m/>
    <s v="Grid Electricity - US - SRVC"/>
  </r>
  <r>
    <s v="Grid Electricity"/>
    <n v="2027"/>
    <x v="135"/>
    <m/>
    <m/>
    <m/>
    <m/>
    <m/>
    <s v="MWh"/>
    <m/>
    <m/>
    <m/>
    <s v="Grid Electricity - US - SRVC"/>
  </r>
  <r>
    <s v="Grid Electricity"/>
    <n v="2028"/>
    <x v="135"/>
    <m/>
    <m/>
    <m/>
    <m/>
    <m/>
    <s v="MWh"/>
    <m/>
    <m/>
    <m/>
    <s v="Grid Electricity - US - SRVC"/>
  </r>
  <r>
    <s v="Grid Electricity"/>
    <n v="2029"/>
    <x v="135"/>
    <m/>
    <m/>
    <m/>
    <m/>
    <m/>
    <s v="MWh"/>
    <m/>
    <m/>
    <m/>
    <s v="Grid Electricity - US - SRVC"/>
  </r>
  <r>
    <s v="Grid Electricity"/>
    <n v="2030"/>
    <x v="135"/>
    <m/>
    <m/>
    <m/>
    <m/>
    <m/>
    <s v="MWh"/>
    <m/>
    <m/>
    <m/>
    <s v="Grid Electricity - US - SRVC"/>
  </r>
  <r>
    <s v="Grid Electricity"/>
    <n v="2018"/>
    <x v="136"/>
    <m/>
    <m/>
    <m/>
    <m/>
    <m/>
    <s v="MWh"/>
    <m/>
    <m/>
    <m/>
    <m/>
  </r>
  <r>
    <s v="Grid Electricity"/>
    <n v="2019"/>
    <x v="136"/>
    <m/>
    <m/>
    <m/>
    <m/>
    <m/>
    <s v="MWh"/>
    <m/>
    <m/>
    <m/>
    <m/>
  </r>
  <r>
    <s v="Grid Electricity"/>
    <n v="2020"/>
    <x v="136"/>
    <m/>
    <m/>
    <m/>
    <m/>
    <m/>
    <s v="MWh"/>
    <m/>
    <m/>
    <m/>
    <m/>
  </r>
  <r>
    <s v="Grid Electricity"/>
    <n v="2021"/>
    <x v="136"/>
    <m/>
    <m/>
    <m/>
    <m/>
    <m/>
    <s v="MWh"/>
    <m/>
    <m/>
    <m/>
    <m/>
  </r>
  <r>
    <s v="Grid Electricity"/>
    <n v="2022"/>
    <x v="136"/>
    <m/>
    <m/>
    <m/>
    <m/>
    <m/>
    <s v="MWh"/>
    <m/>
    <m/>
    <m/>
    <m/>
  </r>
  <r>
    <s v="Grid Electricity"/>
    <n v="2023"/>
    <x v="136"/>
    <m/>
    <m/>
    <m/>
    <m/>
    <m/>
    <s v="MWh"/>
    <m/>
    <m/>
    <m/>
    <m/>
  </r>
  <r>
    <s v="Grid Electricity"/>
    <n v="2024"/>
    <x v="136"/>
    <m/>
    <m/>
    <m/>
    <m/>
    <m/>
    <s v="MWh"/>
    <m/>
    <m/>
    <m/>
    <m/>
  </r>
  <r>
    <s v="Grid Electricity"/>
    <n v="2025"/>
    <x v="136"/>
    <m/>
    <m/>
    <m/>
    <m/>
    <m/>
    <s v="MWh"/>
    <m/>
    <m/>
    <m/>
    <m/>
  </r>
  <r>
    <s v="Grid Electricity"/>
    <n v="2026"/>
    <x v="136"/>
    <m/>
    <m/>
    <m/>
    <m/>
    <m/>
    <s v="MWh"/>
    <m/>
    <m/>
    <m/>
    <m/>
  </r>
  <r>
    <s v="Grid Electricity"/>
    <n v="2027"/>
    <x v="136"/>
    <m/>
    <m/>
    <m/>
    <m/>
    <m/>
    <s v="MWh"/>
    <m/>
    <m/>
    <m/>
    <m/>
  </r>
  <r>
    <s v="Grid Electricity"/>
    <n v="2028"/>
    <x v="136"/>
    <m/>
    <m/>
    <m/>
    <m/>
    <m/>
    <s v="MWh"/>
    <m/>
    <m/>
    <m/>
    <m/>
  </r>
  <r>
    <s v="Grid Electricity"/>
    <n v="2029"/>
    <x v="136"/>
    <m/>
    <m/>
    <m/>
    <m/>
    <m/>
    <s v="MWh"/>
    <m/>
    <m/>
    <m/>
    <m/>
  </r>
  <r>
    <s v="Grid Electricity"/>
    <n v="2030"/>
    <x v="136"/>
    <m/>
    <m/>
    <m/>
    <m/>
    <m/>
    <s v="MWh"/>
    <m/>
    <m/>
    <m/>
    <m/>
  </r>
  <r>
    <s v="Grid Electricity"/>
    <n v="2018"/>
    <x v="137"/>
    <m/>
    <m/>
    <m/>
    <m/>
    <m/>
    <s v="MWh"/>
    <m/>
    <m/>
    <m/>
    <m/>
  </r>
  <r>
    <s v="Grid Electricity"/>
    <n v="2019"/>
    <x v="137"/>
    <m/>
    <m/>
    <m/>
    <m/>
    <m/>
    <s v="MWh"/>
    <m/>
    <m/>
    <m/>
    <m/>
  </r>
  <r>
    <s v="Grid Electricity"/>
    <n v="2020"/>
    <x v="137"/>
    <m/>
    <m/>
    <m/>
    <m/>
    <m/>
    <s v="MWh"/>
    <m/>
    <m/>
    <m/>
    <m/>
  </r>
  <r>
    <s v="Grid Electricity"/>
    <n v="2021"/>
    <x v="137"/>
    <m/>
    <m/>
    <m/>
    <m/>
    <m/>
    <s v="MWh"/>
    <m/>
    <m/>
    <m/>
    <m/>
  </r>
  <r>
    <s v="Grid Electricity"/>
    <n v="2022"/>
    <x v="137"/>
    <m/>
    <m/>
    <m/>
    <m/>
    <m/>
    <s v="MWh"/>
    <m/>
    <m/>
    <m/>
    <m/>
  </r>
  <r>
    <s v="Grid Electricity"/>
    <n v="2023"/>
    <x v="137"/>
    <m/>
    <m/>
    <m/>
    <m/>
    <m/>
    <s v="MWh"/>
    <m/>
    <m/>
    <m/>
    <m/>
  </r>
  <r>
    <s v="Grid Electricity"/>
    <n v="2024"/>
    <x v="137"/>
    <m/>
    <m/>
    <m/>
    <m/>
    <m/>
    <s v="MWh"/>
    <m/>
    <m/>
    <m/>
    <m/>
  </r>
  <r>
    <s v="Grid Electricity"/>
    <n v="2025"/>
    <x v="137"/>
    <m/>
    <m/>
    <m/>
    <m/>
    <m/>
    <s v="MWh"/>
    <m/>
    <m/>
    <m/>
    <m/>
  </r>
  <r>
    <s v="Grid Electricity"/>
    <n v="2026"/>
    <x v="137"/>
    <m/>
    <m/>
    <m/>
    <m/>
    <m/>
    <s v="MWh"/>
    <m/>
    <m/>
    <m/>
    <m/>
  </r>
  <r>
    <s v="Grid Electricity"/>
    <n v="2027"/>
    <x v="137"/>
    <m/>
    <m/>
    <m/>
    <m/>
    <m/>
    <s v="MWh"/>
    <m/>
    <m/>
    <m/>
    <m/>
  </r>
  <r>
    <s v="Grid Electricity"/>
    <n v="2028"/>
    <x v="137"/>
    <m/>
    <m/>
    <m/>
    <m/>
    <m/>
    <s v="MWh"/>
    <m/>
    <m/>
    <m/>
    <m/>
  </r>
  <r>
    <s v="Grid Electricity"/>
    <n v="2029"/>
    <x v="137"/>
    <m/>
    <m/>
    <m/>
    <m/>
    <m/>
    <s v="MWh"/>
    <m/>
    <m/>
    <m/>
    <m/>
  </r>
  <r>
    <s v="Grid Electricity"/>
    <n v="2030"/>
    <x v="137"/>
    <m/>
    <m/>
    <m/>
    <m/>
    <m/>
    <s v="MWh"/>
    <m/>
    <m/>
    <m/>
    <m/>
  </r>
  <r>
    <s v="Grid Electricity"/>
    <n v="2018"/>
    <x v="138"/>
    <m/>
    <m/>
    <m/>
    <m/>
    <m/>
    <s v="MWh"/>
    <m/>
    <m/>
    <m/>
    <m/>
  </r>
  <r>
    <s v="Grid Electricity"/>
    <n v="2019"/>
    <x v="138"/>
    <m/>
    <m/>
    <m/>
    <m/>
    <m/>
    <s v="MWh"/>
    <m/>
    <m/>
    <m/>
    <m/>
  </r>
  <r>
    <s v="Grid Electricity"/>
    <n v="2020"/>
    <x v="138"/>
    <m/>
    <m/>
    <m/>
    <m/>
    <m/>
    <s v="MWh"/>
    <m/>
    <m/>
    <m/>
    <m/>
  </r>
  <r>
    <s v="Grid Electricity"/>
    <n v="2021"/>
    <x v="138"/>
    <m/>
    <m/>
    <m/>
    <m/>
    <m/>
    <s v="MWh"/>
    <m/>
    <m/>
    <m/>
    <m/>
  </r>
  <r>
    <s v="Grid Electricity"/>
    <n v="2022"/>
    <x v="138"/>
    <m/>
    <m/>
    <m/>
    <m/>
    <m/>
    <s v="MWh"/>
    <m/>
    <m/>
    <m/>
    <m/>
  </r>
  <r>
    <s v="Grid Electricity"/>
    <n v="2023"/>
    <x v="138"/>
    <m/>
    <m/>
    <m/>
    <m/>
    <m/>
    <s v="MWh"/>
    <m/>
    <m/>
    <m/>
    <m/>
  </r>
  <r>
    <s v="Grid Electricity"/>
    <n v="2024"/>
    <x v="138"/>
    <m/>
    <m/>
    <m/>
    <m/>
    <m/>
    <s v="MWh"/>
    <m/>
    <m/>
    <m/>
    <m/>
  </r>
  <r>
    <s v="Grid Electricity"/>
    <n v="2025"/>
    <x v="138"/>
    <m/>
    <m/>
    <m/>
    <m/>
    <m/>
    <s v="MWh"/>
    <m/>
    <m/>
    <m/>
    <m/>
  </r>
  <r>
    <s v="Grid Electricity"/>
    <n v="2026"/>
    <x v="138"/>
    <m/>
    <m/>
    <m/>
    <m/>
    <m/>
    <s v="MWh"/>
    <m/>
    <m/>
    <m/>
    <m/>
  </r>
  <r>
    <s v="Grid Electricity"/>
    <n v="2027"/>
    <x v="138"/>
    <m/>
    <m/>
    <m/>
    <m/>
    <m/>
    <s v="MWh"/>
    <m/>
    <m/>
    <m/>
    <m/>
  </r>
  <r>
    <s v="Grid Electricity"/>
    <n v="2028"/>
    <x v="138"/>
    <m/>
    <m/>
    <m/>
    <m/>
    <m/>
    <s v="MWh"/>
    <m/>
    <m/>
    <m/>
    <m/>
  </r>
  <r>
    <s v="Grid Electricity"/>
    <n v="2029"/>
    <x v="138"/>
    <m/>
    <m/>
    <m/>
    <m/>
    <m/>
    <s v="MWh"/>
    <m/>
    <m/>
    <m/>
    <m/>
  </r>
  <r>
    <s v="Grid Electricity"/>
    <n v="2030"/>
    <x v="138"/>
    <m/>
    <m/>
    <m/>
    <m/>
    <m/>
    <s v="MWh"/>
    <m/>
    <m/>
    <m/>
    <m/>
  </r>
  <r>
    <s v="Grid Electricity"/>
    <n v="2018"/>
    <x v="139"/>
    <m/>
    <m/>
    <m/>
    <m/>
    <m/>
    <s v="MWh"/>
    <m/>
    <m/>
    <m/>
    <m/>
  </r>
  <r>
    <s v="Grid Electricity"/>
    <n v="2019"/>
    <x v="139"/>
    <m/>
    <m/>
    <m/>
    <m/>
    <m/>
    <s v="MWh"/>
    <m/>
    <m/>
    <m/>
    <m/>
  </r>
  <r>
    <s v="Grid Electricity"/>
    <n v="2020"/>
    <x v="139"/>
    <m/>
    <m/>
    <m/>
    <m/>
    <m/>
    <s v="MWh"/>
    <m/>
    <m/>
    <m/>
    <m/>
  </r>
  <r>
    <s v="Grid Electricity"/>
    <n v="2021"/>
    <x v="139"/>
    <m/>
    <m/>
    <m/>
    <m/>
    <m/>
    <s v="MWh"/>
    <m/>
    <m/>
    <m/>
    <m/>
  </r>
  <r>
    <s v="Grid Electricity"/>
    <n v="2022"/>
    <x v="139"/>
    <m/>
    <m/>
    <m/>
    <m/>
    <m/>
    <s v="MWh"/>
    <m/>
    <m/>
    <m/>
    <m/>
  </r>
  <r>
    <s v="Grid Electricity"/>
    <n v="2023"/>
    <x v="139"/>
    <m/>
    <m/>
    <m/>
    <m/>
    <m/>
    <s v="MWh"/>
    <m/>
    <m/>
    <m/>
    <m/>
  </r>
  <r>
    <s v="Grid Electricity"/>
    <n v="2024"/>
    <x v="139"/>
    <m/>
    <m/>
    <m/>
    <m/>
    <m/>
    <s v="MWh"/>
    <m/>
    <m/>
    <m/>
    <m/>
  </r>
  <r>
    <s v="Grid Electricity"/>
    <n v="2025"/>
    <x v="139"/>
    <m/>
    <m/>
    <m/>
    <m/>
    <m/>
    <s v="MWh"/>
    <m/>
    <m/>
    <m/>
    <m/>
  </r>
  <r>
    <s v="Grid Electricity"/>
    <n v="2026"/>
    <x v="139"/>
    <m/>
    <m/>
    <m/>
    <m/>
    <m/>
    <s v="MWh"/>
    <m/>
    <m/>
    <m/>
    <m/>
  </r>
  <r>
    <s v="Grid Electricity"/>
    <n v="2027"/>
    <x v="139"/>
    <m/>
    <m/>
    <m/>
    <m/>
    <m/>
    <s v="MWh"/>
    <m/>
    <m/>
    <m/>
    <m/>
  </r>
  <r>
    <s v="Grid Electricity"/>
    <n v="2028"/>
    <x v="139"/>
    <m/>
    <m/>
    <m/>
    <m/>
    <m/>
    <s v="MWh"/>
    <m/>
    <m/>
    <m/>
    <m/>
  </r>
  <r>
    <s v="Grid Electricity"/>
    <n v="2029"/>
    <x v="139"/>
    <m/>
    <m/>
    <m/>
    <m/>
    <m/>
    <s v="MWh"/>
    <m/>
    <m/>
    <m/>
    <m/>
  </r>
  <r>
    <s v="Grid Electricity"/>
    <n v="2030"/>
    <x v="139"/>
    <m/>
    <m/>
    <m/>
    <m/>
    <m/>
    <s v="MWh"/>
    <m/>
    <m/>
    <m/>
    <m/>
  </r>
  <r>
    <s v="Grid Electricity"/>
    <n v="2018"/>
    <x v="140"/>
    <m/>
    <m/>
    <m/>
    <m/>
    <m/>
    <s v="MWh"/>
    <m/>
    <m/>
    <m/>
    <m/>
  </r>
  <r>
    <s v="Grid Electricity"/>
    <n v="2019"/>
    <x v="140"/>
    <m/>
    <m/>
    <m/>
    <m/>
    <m/>
    <s v="MWh"/>
    <m/>
    <m/>
    <m/>
    <m/>
  </r>
  <r>
    <s v="Grid Electricity"/>
    <n v="2020"/>
    <x v="140"/>
    <m/>
    <m/>
    <m/>
    <m/>
    <m/>
    <s v="MWh"/>
    <m/>
    <m/>
    <m/>
    <m/>
  </r>
  <r>
    <s v="Grid Electricity"/>
    <n v="2021"/>
    <x v="140"/>
    <m/>
    <m/>
    <m/>
    <m/>
    <m/>
    <s v="MWh"/>
    <m/>
    <m/>
    <m/>
    <m/>
  </r>
  <r>
    <s v="Grid Electricity"/>
    <n v="2022"/>
    <x v="140"/>
    <m/>
    <m/>
    <m/>
    <m/>
    <m/>
    <s v="MWh"/>
    <m/>
    <m/>
    <m/>
    <m/>
  </r>
  <r>
    <s v="Grid Electricity"/>
    <n v="2023"/>
    <x v="140"/>
    <m/>
    <m/>
    <m/>
    <m/>
    <m/>
    <s v="MWh"/>
    <m/>
    <m/>
    <m/>
    <m/>
  </r>
  <r>
    <s v="Grid Electricity"/>
    <n v="2024"/>
    <x v="140"/>
    <m/>
    <m/>
    <m/>
    <m/>
    <m/>
    <s v="MWh"/>
    <m/>
    <m/>
    <m/>
    <m/>
  </r>
  <r>
    <s v="Grid Electricity"/>
    <n v="2025"/>
    <x v="140"/>
    <m/>
    <m/>
    <m/>
    <m/>
    <m/>
    <s v="MWh"/>
    <m/>
    <m/>
    <m/>
    <m/>
  </r>
  <r>
    <s v="Grid Electricity"/>
    <n v="2026"/>
    <x v="140"/>
    <m/>
    <m/>
    <m/>
    <m/>
    <m/>
    <s v="MWh"/>
    <m/>
    <m/>
    <m/>
    <m/>
  </r>
  <r>
    <s v="Grid Electricity"/>
    <n v="2027"/>
    <x v="140"/>
    <m/>
    <m/>
    <m/>
    <m/>
    <m/>
    <s v="MWh"/>
    <m/>
    <m/>
    <m/>
    <m/>
  </r>
  <r>
    <s v="Grid Electricity"/>
    <n v="2028"/>
    <x v="140"/>
    <m/>
    <m/>
    <m/>
    <m/>
    <m/>
    <s v="MWh"/>
    <m/>
    <m/>
    <m/>
    <m/>
  </r>
  <r>
    <s v="Grid Electricity"/>
    <n v="2029"/>
    <x v="140"/>
    <m/>
    <m/>
    <m/>
    <m/>
    <m/>
    <s v="MWh"/>
    <m/>
    <m/>
    <m/>
    <m/>
  </r>
  <r>
    <s v="Grid Electricity"/>
    <n v="2030"/>
    <x v="140"/>
    <m/>
    <m/>
    <m/>
    <m/>
    <m/>
    <s v="MWh"/>
    <m/>
    <m/>
    <m/>
    <m/>
  </r>
  <r>
    <s v="Grid Electricity"/>
    <n v="2018"/>
    <x v="141"/>
    <m/>
    <m/>
    <m/>
    <m/>
    <m/>
    <s v="MWh"/>
    <m/>
    <m/>
    <m/>
    <m/>
  </r>
  <r>
    <s v="Grid Electricity"/>
    <n v="2019"/>
    <x v="141"/>
    <m/>
    <m/>
    <m/>
    <m/>
    <m/>
    <s v="MWh"/>
    <m/>
    <m/>
    <m/>
    <m/>
  </r>
  <r>
    <s v="Grid Electricity"/>
    <n v="2020"/>
    <x v="141"/>
    <m/>
    <m/>
    <m/>
    <m/>
    <m/>
    <s v="MWh"/>
    <m/>
    <m/>
    <m/>
    <m/>
  </r>
  <r>
    <s v="Grid Electricity"/>
    <n v="2021"/>
    <x v="141"/>
    <m/>
    <m/>
    <m/>
    <m/>
    <m/>
    <s v="MWh"/>
    <m/>
    <m/>
    <m/>
    <m/>
  </r>
  <r>
    <s v="Grid Electricity"/>
    <n v="2022"/>
    <x v="141"/>
    <m/>
    <m/>
    <m/>
    <m/>
    <m/>
    <s v="MWh"/>
    <m/>
    <m/>
    <m/>
    <m/>
  </r>
  <r>
    <s v="Grid Electricity"/>
    <n v="2023"/>
    <x v="141"/>
    <m/>
    <m/>
    <m/>
    <m/>
    <m/>
    <s v="MWh"/>
    <m/>
    <m/>
    <m/>
    <m/>
  </r>
  <r>
    <s v="Grid Electricity"/>
    <n v="2024"/>
    <x v="141"/>
    <m/>
    <m/>
    <m/>
    <m/>
    <m/>
    <s v="MWh"/>
    <m/>
    <m/>
    <m/>
    <m/>
  </r>
  <r>
    <s v="Grid Electricity"/>
    <n v="2025"/>
    <x v="141"/>
    <m/>
    <m/>
    <m/>
    <m/>
    <m/>
    <s v="MWh"/>
    <m/>
    <m/>
    <m/>
    <m/>
  </r>
  <r>
    <s v="Grid Electricity"/>
    <n v="2026"/>
    <x v="141"/>
    <m/>
    <m/>
    <m/>
    <m/>
    <m/>
    <s v="MWh"/>
    <m/>
    <m/>
    <m/>
    <m/>
  </r>
  <r>
    <s v="Grid Electricity"/>
    <n v="2027"/>
    <x v="141"/>
    <m/>
    <m/>
    <m/>
    <m/>
    <m/>
    <s v="MWh"/>
    <m/>
    <m/>
    <m/>
    <m/>
  </r>
  <r>
    <s v="Grid Electricity"/>
    <n v="2028"/>
    <x v="141"/>
    <m/>
    <m/>
    <m/>
    <m/>
    <m/>
    <s v="MWh"/>
    <m/>
    <m/>
    <m/>
    <m/>
  </r>
  <r>
    <s v="Grid Electricity"/>
    <n v="2029"/>
    <x v="141"/>
    <m/>
    <m/>
    <m/>
    <m/>
    <m/>
    <s v="MWh"/>
    <m/>
    <m/>
    <m/>
    <m/>
  </r>
  <r>
    <s v="Grid Electricity"/>
    <n v="2030"/>
    <x v="141"/>
    <m/>
    <m/>
    <m/>
    <m/>
    <m/>
    <s v="MWh"/>
    <m/>
    <m/>
    <m/>
    <m/>
  </r>
  <r>
    <s v="Grid Electricity"/>
    <n v="2018"/>
    <x v="142"/>
    <m/>
    <m/>
    <m/>
    <m/>
    <m/>
    <s v="MWh"/>
    <m/>
    <m/>
    <m/>
    <m/>
  </r>
  <r>
    <s v="Grid Electricity"/>
    <n v="2019"/>
    <x v="142"/>
    <m/>
    <m/>
    <m/>
    <m/>
    <m/>
    <s v="MWh"/>
    <m/>
    <m/>
    <m/>
    <m/>
  </r>
  <r>
    <s v="Grid Electricity"/>
    <n v="2020"/>
    <x v="142"/>
    <m/>
    <m/>
    <m/>
    <m/>
    <m/>
    <s v="MWh"/>
    <m/>
    <m/>
    <m/>
    <m/>
  </r>
  <r>
    <s v="Grid Electricity"/>
    <n v="2021"/>
    <x v="142"/>
    <m/>
    <m/>
    <m/>
    <m/>
    <m/>
    <s v="MWh"/>
    <m/>
    <m/>
    <m/>
    <m/>
  </r>
  <r>
    <s v="Grid Electricity"/>
    <n v="2022"/>
    <x v="142"/>
    <m/>
    <m/>
    <m/>
    <m/>
    <m/>
    <s v="MWh"/>
    <m/>
    <m/>
    <m/>
    <m/>
  </r>
  <r>
    <s v="Grid Electricity"/>
    <n v="2023"/>
    <x v="142"/>
    <m/>
    <m/>
    <m/>
    <m/>
    <m/>
    <s v="MWh"/>
    <m/>
    <m/>
    <m/>
    <m/>
  </r>
  <r>
    <s v="Grid Electricity"/>
    <n v="2024"/>
    <x v="142"/>
    <m/>
    <m/>
    <m/>
    <m/>
    <m/>
    <s v="MWh"/>
    <m/>
    <m/>
    <m/>
    <m/>
  </r>
  <r>
    <s v="Grid Electricity"/>
    <n v="2025"/>
    <x v="142"/>
    <m/>
    <m/>
    <m/>
    <m/>
    <m/>
    <s v="MWh"/>
    <m/>
    <m/>
    <m/>
    <m/>
  </r>
  <r>
    <s v="Grid Electricity"/>
    <n v="2026"/>
    <x v="142"/>
    <m/>
    <m/>
    <m/>
    <m/>
    <m/>
    <s v="MWh"/>
    <m/>
    <m/>
    <m/>
    <m/>
  </r>
  <r>
    <s v="Grid Electricity"/>
    <n v="2027"/>
    <x v="142"/>
    <m/>
    <m/>
    <m/>
    <m/>
    <m/>
    <s v="MWh"/>
    <m/>
    <m/>
    <m/>
    <m/>
  </r>
  <r>
    <s v="Grid Electricity"/>
    <n v="2028"/>
    <x v="142"/>
    <m/>
    <m/>
    <m/>
    <m/>
    <m/>
    <s v="MWh"/>
    <m/>
    <m/>
    <m/>
    <m/>
  </r>
  <r>
    <s v="Grid Electricity"/>
    <n v="2029"/>
    <x v="142"/>
    <m/>
    <m/>
    <m/>
    <m/>
    <m/>
    <s v="MWh"/>
    <m/>
    <m/>
    <m/>
    <m/>
  </r>
  <r>
    <s v="Grid Electricity"/>
    <n v="2030"/>
    <x v="142"/>
    <m/>
    <m/>
    <m/>
    <m/>
    <m/>
    <s v="MWh"/>
    <m/>
    <m/>
    <m/>
    <m/>
  </r>
  <r>
    <s v="On-Site Generation"/>
    <n v="2018"/>
    <x v="143"/>
    <n v="0"/>
    <n v="0"/>
    <n v="0"/>
    <m/>
    <m/>
    <s v="MWh"/>
    <m/>
    <s v="NA"/>
    <m/>
    <m/>
  </r>
  <r>
    <s v="On-Site Generation"/>
    <n v="2019"/>
    <x v="143"/>
    <n v="0"/>
    <n v="0"/>
    <n v="0"/>
    <m/>
    <m/>
    <s v="MWh"/>
    <m/>
    <s v="NA"/>
    <m/>
    <m/>
  </r>
  <r>
    <s v="On-Site Generation"/>
    <n v="2020"/>
    <x v="143"/>
    <n v="0"/>
    <n v="0"/>
    <n v="0"/>
    <m/>
    <m/>
    <s v="MWh"/>
    <m/>
    <s v="NA"/>
    <m/>
    <m/>
  </r>
  <r>
    <s v="On-Site Generation"/>
    <n v="2021"/>
    <x v="143"/>
    <n v="0"/>
    <n v="0"/>
    <n v="0"/>
    <m/>
    <m/>
    <s v="MWh"/>
    <m/>
    <s v="NA"/>
    <m/>
    <m/>
  </r>
  <r>
    <s v="On-Site Generation"/>
    <n v="2022"/>
    <x v="143"/>
    <m/>
    <m/>
    <m/>
    <m/>
    <m/>
    <s v="MWh"/>
    <m/>
    <m/>
    <m/>
    <m/>
  </r>
  <r>
    <s v="On-Site Generation"/>
    <n v="2023"/>
    <x v="143"/>
    <m/>
    <m/>
    <m/>
    <m/>
    <m/>
    <s v="MWh"/>
    <m/>
    <m/>
    <m/>
    <m/>
  </r>
  <r>
    <s v="On-Site Generation"/>
    <n v="2024"/>
    <x v="143"/>
    <m/>
    <m/>
    <m/>
    <m/>
    <m/>
    <s v="MWh"/>
    <m/>
    <m/>
    <m/>
    <m/>
  </r>
  <r>
    <s v="On-Site Generation"/>
    <n v="2025"/>
    <x v="143"/>
    <m/>
    <m/>
    <m/>
    <m/>
    <m/>
    <s v="MWh"/>
    <m/>
    <m/>
    <m/>
    <m/>
  </r>
  <r>
    <s v="On-Site Generation"/>
    <n v="2026"/>
    <x v="143"/>
    <m/>
    <m/>
    <m/>
    <m/>
    <m/>
    <s v="MWh"/>
    <m/>
    <m/>
    <m/>
    <m/>
  </r>
  <r>
    <s v="On-Site Generation"/>
    <n v="2027"/>
    <x v="143"/>
    <m/>
    <m/>
    <m/>
    <m/>
    <m/>
    <s v="MWh"/>
    <m/>
    <m/>
    <m/>
    <m/>
  </r>
  <r>
    <s v="On-Site Generation"/>
    <n v="2028"/>
    <x v="143"/>
    <m/>
    <m/>
    <m/>
    <m/>
    <m/>
    <s v="MWh"/>
    <m/>
    <m/>
    <m/>
    <m/>
  </r>
  <r>
    <s v="On-Site Generation"/>
    <n v="2029"/>
    <x v="143"/>
    <m/>
    <m/>
    <m/>
    <m/>
    <m/>
    <s v="MWh"/>
    <m/>
    <m/>
    <m/>
    <m/>
  </r>
  <r>
    <s v="On-Site Generation"/>
    <n v="2030"/>
    <x v="143"/>
    <m/>
    <m/>
    <m/>
    <m/>
    <m/>
    <s v="MWh"/>
    <m/>
    <m/>
    <m/>
    <m/>
  </r>
  <r>
    <m/>
    <m/>
    <x v="0"/>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1">
  <r>
    <x v="0"/>
    <s v="Accommodation and Food Services"/>
    <x v="0"/>
    <s v="Full-service restaurants"/>
  </r>
  <r>
    <x v="0"/>
    <s v="Accommodation and Food Services"/>
    <x v="0"/>
    <s v="Limited-service restaurants"/>
  </r>
  <r>
    <x v="0"/>
    <s v="Accommodation and Food Services"/>
    <x v="1"/>
    <s v="All other food and drinking places"/>
  </r>
  <r>
    <x v="0"/>
    <s v="Accommodation and Food Services"/>
    <x v="2"/>
    <s v="Hotels and campgrounds"/>
  </r>
  <r>
    <x v="0"/>
    <s v="Administrative and Support Services"/>
    <x v="3"/>
    <s v="Buildings and dwellings services"/>
  </r>
  <r>
    <x v="0"/>
    <s v="Administrative and Support Services"/>
    <x v="3"/>
    <s v="Business support"/>
  </r>
  <r>
    <x v="0"/>
    <s v="Administrative and Support Services"/>
    <x v="3"/>
    <s v="Employment services"/>
  </r>
  <r>
    <x v="0"/>
    <s v="Administrative and Support Services"/>
    <x v="3"/>
    <s v="Facilities support"/>
  </r>
  <r>
    <x v="0"/>
    <s v="Administrative and Support Services"/>
    <x v="3"/>
    <s v="Investigation and security"/>
  </r>
  <r>
    <x v="0"/>
    <s v="Administrative and Support Services"/>
    <x v="3"/>
    <s v="Office administration"/>
  </r>
  <r>
    <x v="0"/>
    <s v="Administrative and Support Services"/>
    <x v="3"/>
    <s v="Other support services"/>
  </r>
  <r>
    <x v="1"/>
    <s v="Administrative and Support Services"/>
    <x v="3"/>
    <s v="Other waste collection and treatment services"/>
  </r>
  <r>
    <x v="0"/>
    <s v="Administrative and Support Services"/>
    <x v="3"/>
    <s v="Travel arrangement and reservation"/>
  </r>
  <r>
    <x v="2"/>
    <s v="Agriculture, Forestry, Fishing and Hunting"/>
    <x v="4"/>
    <s v="Animal farms and aquaculture ponds (except cattle and poultry)"/>
  </r>
  <r>
    <x v="2"/>
    <s v="Agriculture, Forestry, Fishing and Hunting"/>
    <x v="4"/>
    <s v="Cattle ranches and feedlots"/>
  </r>
  <r>
    <x v="2"/>
    <s v="Agriculture, Forestry, Fishing and Hunting"/>
    <x v="4"/>
    <s v="Dairies"/>
  </r>
  <r>
    <x v="2"/>
    <s v="Agriculture, Forestry, Fishing and Hunting"/>
    <x v="4"/>
    <s v="Poultry farms"/>
  </r>
  <r>
    <x v="3"/>
    <s v="Agriculture, Forestry, Fishing and Hunting"/>
    <x v="5"/>
    <s v="Fresh fruits and tree nuts"/>
  </r>
  <r>
    <x v="3"/>
    <s v="Agriculture, Forestry, Fishing and Hunting"/>
    <x v="5"/>
    <s v="Fresh soybeans, canola, flaxseeds, and other oilseeds"/>
  </r>
  <r>
    <x v="3"/>
    <s v="Agriculture, Forestry, Fishing and Hunting"/>
    <x v="5"/>
    <s v="Fresh vegetables, melons, and potatoes"/>
  </r>
  <r>
    <x v="3"/>
    <s v="Agriculture, Forestry, Fishing and Hunting"/>
    <x v="5"/>
    <s v="Fresh wheat, corn, rice, and other grains"/>
  </r>
  <r>
    <x v="3"/>
    <s v="Agriculture, Forestry, Fishing and Hunting"/>
    <x v="5"/>
    <s v="Greenhouse crops, mushrooms, nurseries, and flowers"/>
  </r>
  <r>
    <x v="3"/>
    <s v="Agriculture, Forestry, Fishing and Hunting"/>
    <x v="5"/>
    <s v="Tobacco, cotton, sugarcane, peanuts, sugar beets, herbs and spices, and other crops"/>
  </r>
  <r>
    <x v="2"/>
    <s v="Agriculture, Forestry, Fishing and Hunting"/>
    <x v="6"/>
    <s v="Wild-caught fish and game"/>
  </r>
  <r>
    <x v="3"/>
    <s v="Agriculture, Forestry, Fishing and Hunting"/>
    <x v="7"/>
    <s v="Agriculture and forestry support"/>
  </r>
  <r>
    <x v="4"/>
    <s v="Agriculture, Forestry, Fishing and Hunting"/>
    <x v="8"/>
    <s v="Timber and raw forest products"/>
  </r>
  <r>
    <x v="0"/>
    <s v="Arts, Entertainment, and Recreation"/>
    <x v="9"/>
    <s v="Performances"/>
  </r>
  <r>
    <x v="0"/>
    <s v="Arts, Entertainment, and Recreation"/>
    <x v="9"/>
    <s v="Promoters and agents"/>
  </r>
  <r>
    <x v="0"/>
    <s v="Arts, Entertainment, and Recreation"/>
    <x v="9"/>
    <s v="Sports"/>
  </r>
  <r>
    <x v="0"/>
    <s v="Arts, Entertainment, and Recreation"/>
    <x v="10"/>
    <s v="Independent artists, writers, and performers"/>
  </r>
  <r>
    <x v="0"/>
    <s v="Arts, Entertainment, and Recreation"/>
    <x v="11"/>
    <s v="Museums, historical sites, zoos, and parks"/>
  </r>
  <r>
    <x v="0"/>
    <s v="Arts, Entertainment, and Recreation"/>
    <x v="12"/>
    <s v="Amusement parks and arcades"/>
  </r>
  <r>
    <x v="0"/>
    <s v="Arts, Entertainment, and Recreation"/>
    <x v="12"/>
    <s v="Gambling establishments (except casino hotels)"/>
  </r>
  <r>
    <x v="0"/>
    <s v="Arts, Entertainment, and Recreation"/>
    <x v="12"/>
    <s v="Golf courses, marinas, ski resorts, fitness and other rec centers and industries"/>
  </r>
  <r>
    <x v="5"/>
    <s v="Construction"/>
    <x v="13"/>
    <s v="Highways, streets, and bridges"/>
  </r>
  <r>
    <x v="5"/>
    <s v="Construction"/>
    <x v="14"/>
    <s v="Commercial structures, including farm structures"/>
  </r>
  <r>
    <x v="5"/>
    <s v="Construction"/>
    <x v="14"/>
    <s v="Health care buildings"/>
  </r>
  <r>
    <x v="5"/>
    <s v="Construction"/>
    <x v="14"/>
    <s v="Manufacturing buildings"/>
  </r>
  <r>
    <x v="5"/>
    <s v="Construction"/>
    <x v="14"/>
    <s v="Nonresidential building repair and maintanence"/>
  </r>
  <r>
    <x v="5"/>
    <s v="Construction"/>
    <x v="14"/>
    <s v="Other nonresidential structures"/>
  </r>
  <r>
    <x v="5"/>
    <s v="Construction"/>
    <x v="14"/>
    <s v="Schools and vocational buildings"/>
  </r>
  <r>
    <x v="5"/>
    <s v="Construction"/>
    <x v="15"/>
    <s v="Multifamily homes"/>
  </r>
  <r>
    <x v="5"/>
    <s v="Construction"/>
    <x v="15"/>
    <s v="Other residential structures"/>
  </r>
  <r>
    <x v="5"/>
    <s v="Construction"/>
    <x v="15"/>
    <s v="Residential building repair and maintanence"/>
  </r>
  <r>
    <x v="5"/>
    <s v="Construction"/>
    <x v="15"/>
    <s v="Single-family homes"/>
  </r>
  <r>
    <x v="5"/>
    <s v="Construction"/>
    <x v="16"/>
    <s v="Utilities buildings and infrastructure"/>
  </r>
  <r>
    <x v="0"/>
    <s v="Educational Services"/>
    <x v="17"/>
    <s v="Colleges, universities, junior colleges, and professional schools"/>
  </r>
  <r>
    <x v="0"/>
    <s v="Educational Services"/>
    <x v="17"/>
    <s v="Elementary and secondary schools"/>
  </r>
  <r>
    <x v="0"/>
    <s v="Educational Services"/>
    <x v="17"/>
    <s v="Other educational services"/>
  </r>
  <r>
    <x v="0"/>
    <s v="Finance and Insurance"/>
    <x v="18"/>
    <s v="Funds, trusts, and financial vehicles"/>
  </r>
  <r>
    <x v="0"/>
    <s v="Finance and Insurance"/>
    <x v="19"/>
    <s v="Direct life insurance carriers"/>
  </r>
  <r>
    <x v="0"/>
    <s v="Finance and Insurance"/>
    <x v="19"/>
    <s v="Insurance agencies and brokerages"/>
  </r>
  <r>
    <x v="0"/>
    <s v="Finance and Insurance"/>
    <x v="19"/>
    <s v="Insurance carriers, except direct life"/>
  </r>
  <r>
    <x v="0"/>
    <s v="Finance and Insurance"/>
    <x v="20"/>
    <s v="Monetary authorities and depository credit intermediation"/>
  </r>
  <r>
    <x v="0"/>
    <s v="Finance and Insurance"/>
    <x v="21"/>
    <s v="Nondepository credit intermediation and related activities"/>
  </r>
  <r>
    <x v="0"/>
    <s v="Finance and Insurance"/>
    <x v="22"/>
    <s v="Investment advice, portfolio management, and other financial advising services"/>
  </r>
  <r>
    <x v="0"/>
    <s v="Finance and Insurance"/>
    <x v="22"/>
    <s v="Securities and commodities brokerage and exchanges"/>
  </r>
  <r>
    <x v="6"/>
    <s v="Government"/>
    <x v="23"/>
    <s v="Federal general government (defense)"/>
  </r>
  <r>
    <x v="6"/>
    <s v="Government"/>
    <x v="23"/>
    <s v="Federal general government (nondefense)"/>
  </r>
  <r>
    <x v="6"/>
    <s v="Government"/>
    <x v="23"/>
    <s v="Other federal government enterprises"/>
  </r>
  <r>
    <x v="0"/>
    <s v="Government"/>
    <x v="24"/>
    <s v="Other state and local government enterprises"/>
  </r>
  <r>
    <x v="0"/>
    <s v="Government"/>
    <x v="24"/>
    <s v="State and local government educational services"/>
  </r>
  <r>
    <x v="0"/>
    <s v="Government"/>
    <x v="24"/>
    <s v="State and local government hospitals and health services"/>
  </r>
  <r>
    <x v="0"/>
    <s v="Government"/>
    <x v="24"/>
    <s v="State and local government other services"/>
  </r>
  <r>
    <x v="0"/>
    <s v="Health Care and Social Assistance"/>
    <x v="25"/>
    <s v="Ambulances"/>
  </r>
  <r>
    <x v="0"/>
    <s v="Health Care and Social Assistance"/>
    <x v="25"/>
    <s v="Dentists"/>
  </r>
  <r>
    <x v="0"/>
    <s v="Health Care and Social Assistance"/>
    <x v="25"/>
    <s v="Healthcare practitioners (except physicians and dentists)"/>
  </r>
  <r>
    <x v="0"/>
    <s v="Health Care and Social Assistance"/>
    <x v="25"/>
    <s v="Home healthcare"/>
  </r>
  <r>
    <x v="0"/>
    <s v="Health Care and Social Assistance"/>
    <x v="25"/>
    <s v="Hospitals"/>
  </r>
  <r>
    <x v="0"/>
    <s v="Health Care and Social Assistance"/>
    <x v="25"/>
    <s v="Medical laboratories"/>
  </r>
  <r>
    <x v="0"/>
    <s v="Health Care and Social Assistance"/>
    <x v="25"/>
    <s v="Nursing and community care facilities"/>
  </r>
  <r>
    <x v="0"/>
    <s v="Health Care and Social Assistance"/>
    <x v="25"/>
    <s v="Outpatient healthcare"/>
  </r>
  <r>
    <x v="0"/>
    <s v="Health Care and Social Assistance"/>
    <x v="25"/>
    <s v="Physicians"/>
  </r>
  <r>
    <x v="0"/>
    <s v="Health Care and Social Assistance"/>
    <x v="25"/>
    <s v="Residential mental retardation, mental health, substance abuse and other facilities"/>
  </r>
  <r>
    <x v="0"/>
    <s v="Health Care and Social Assistance"/>
    <x v="26"/>
    <s v="Child day care"/>
  </r>
  <r>
    <x v="0"/>
    <s v="Health Care and Social Assistance"/>
    <x v="26"/>
    <s v="Community food, housing, and other relief services, including rehabilitation services"/>
  </r>
  <r>
    <x v="0"/>
    <s v="Health Care and Social Assistance"/>
    <x v="26"/>
    <s v="Individual and family services"/>
  </r>
  <r>
    <x v="0"/>
    <s v="Information"/>
    <x v="27"/>
    <s v="Cable and subscription programming"/>
  </r>
  <r>
    <x v="0"/>
    <s v="Information"/>
    <x v="27"/>
    <s v="Radio and television"/>
  </r>
  <r>
    <x v="0"/>
    <s v="Information"/>
    <x v="28"/>
    <s v="Data processing and hosting"/>
  </r>
  <r>
    <x v="0"/>
    <s v="Information"/>
    <x v="29"/>
    <s v="Movies and film"/>
  </r>
  <r>
    <x v="0"/>
    <s v="Information"/>
    <x v="29"/>
    <s v="Sound recording"/>
  </r>
  <r>
    <x v="7"/>
    <s v="Information"/>
    <x v="30"/>
    <s v="Books"/>
  </r>
  <r>
    <x v="0"/>
    <s v="Information"/>
    <x v="30"/>
    <s v="Directory, mailing list, and other publishers"/>
  </r>
  <r>
    <x v="0"/>
    <s v="Information"/>
    <x v="30"/>
    <s v="Magazines and journals"/>
  </r>
  <r>
    <x v="0"/>
    <s v="Information"/>
    <x v="30"/>
    <s v="Newspapers"/>
  </r>
  <r>
    <x v="0"/>
    <s v="Information"/>
    <x v="31"/>
    <s v="Internet publishing and broadcasting"/>
  </r>
  <r>
    <x v="0"/>
    <s v="Information"/>
    <x v="31"/>
    <s v="News syndicates, libraries, archives, Internet publishing and all other information services"/>
  </r>
  <r>
    <x v="0"/>
    <s v="Information"/>
    <x v="32"/>
    <s v="Software"/>
  </r>
  <r>
    <x v="0"/>
    <s v="Information"/>
    <x v="33"/>
    <s v="Satellite, telecommunications resellers, and all other telecommunications"/>
  </r>
  <r>
    <x v="0"/>
    <s v="Information"/>
    <x v="33"/>
    <s v="Wired Telecommunications"/>
  </r>
  <r>
    <x v="0"/>
    <s v="Information"/>
    <x v="33"/>
    <s v="Wireless telecommunications (except Satellite)"/>
  </r>
  <r>
    <x v="0"/>
    <s v="Management of Companies and Enterprises"/>
    <x v="34"/>
    <s v="Company and enterprise management"/>
  </r>
  <r>
    <x v="7"/>
    <s v="Manufacturing - Apparel"/>
    <x v="35"/>
    <s v="Clothing"/>
  </r>
  <r>
    <x v="8"/>
    <s v="Manufacturing - Chemicals"/>
    <x v="36"/>
    <s v="Compressed Gases"/>
  </r>
  <r>
    <x v="8"/>
    <s v="Manufacturing - Chemicals"/>
    <x v="36"/>
    <s v="Other basic inorganic chemicals"/>
  </r>
  <r>
    <x v="8"/>
    <s v="Manufacturing - Chemicals"/>
    <x v="36"/>
    <s v="Other basic organic chemicals"/>
  </r>
  <r>
    <x v="8"/>
    <s v="Manufacturing - Chemicals"/>
    <x v="36"/>
    <s v="Petrochemicals"/>
  </r>
  <r>
    <x v="8"/>
    <s v="Manufacturing - Chemicals"/>
    <x v="36"/>
    <s v="Synthetic dyes and pigments"/>
  </r>
  <r>
    <x v="8"/>
    <s v="Manufacturing - Chemicals"/>
    <x v="37"/>
    <s v="Chemicals (except basic chemicals, agrichemicals, polymers, paints, pharmaceuticals,soaps, cleaning compounds)"/>
  </r>
  <r>
    <x v="8"/>
    <s v="Manufacturing - Chemicals"/>
    <x v="37"/>
    <s v="Ink and ink cartridges"/>
  </r>
  <r>
    <x v="8"/>
    <s v="Manufacturing - Chemicals"/>
    <x v="38"/>
    <s v="Adhesives"/>
  </r>
  <r>
    <x v="8"/>
    <s v="Manufacturing - Chemicals"/>
    <x v="38"/>
    <s v="Paints and coatings"/>
  </r>
  <r>
    <x v="9"/>
    <s v="Manufacturing - Chemicals"/>
    <x v="39"/>
    <s v="Fertilizers"/>
  </r>
  <r>
    <x v="9"/>
    <s v="Manufacturing - Chemicals"/>
    <x v="39"/>
    <s v="Pesticides"/>
  </r>
  <r>
    <x v="8"/>
    <s v="Manufacturing - Chemicals"/>
    <x v="40"/>
    <s v="Blood sugar, pregnancy, and other diagnostic test kits"/>
  </r>
  <r>
    <x v="8"/>
    <s v="Manufacturing - Chemicals"/>
    <x v="40"/>
    <s v="Medicinal and botanical ingredients"/>
  </r>
  <r>
    <x v="8"/>
    <s v="Manufacturing - Chemicals"/>
    <x v="40"/>
    <s v="Pharmaceutical products (pills, powders, solutions, etc.)"/>
  </r>
  <r>
    <x v="8"/>
    <s v="Manufacturing - Chemicals"/>
    <x v="40"/>
    <s v="Vaccines and other biological medical products"/>
  </r>
  <r>
    <x v="10"/>
    <s v="Manufacturing - Chemicals"/>
    <x v="41"/>
    <s v="Plastics"/>
  </r>
  <r>
    <x v="10"/>
    <s v="Manufacturing - Chemicals"/>
    <x v="41"/>
    <s v="Synthetic rubber and artificial and synthetic fibers"/>
  </r>
  <r>
    <x v="8"/>
    <s v="Manufacturing - Chemicals"/>
    <x v="42"/>
    <s v="Soap and cleaning compounds"/>
  </r>
  <r>
    <x v="8"/>
    <s v="Manufacturing - Chemicals"/>
    <x v="42"/>
    <s v="Toiletries"/>
  </r>
  <r>
    <x v="11"/>
    <s v="Manufacturing - Computer and Electronic Products"/>
    <x v="43"/>
    <s v="Audio and video equipment"/>
  </r>
  <r>
    <x v="11"/>
    <s v="Manufacturing - Computer and Electronic Products"/>
    <x v="44"/>
    <s v="Communications equipment"/>
  </r>
  <r>
    <x v="11"/>
    <s v="Manufacturing - Computer and Electronic Products"/>
    <x v="44"/>
    <s v="Telephones"/>
  </r>
  <r>
    <x v="11"/>
    <s v="Manufacturing - Computer and Electronic Products"/>
    <x v="44"/>
    <s v="Wireless communications"/>
  </r>
  <r>
    <x v="11"/>
    <s v="Manufacturing - Computer and Electronic Products"/>
    <x v="45"/>
    <s v="Computer storage device readers"/>
  </r>
  <r>
    <x v="11"/>
    <s v="Manufacturing - Computer and Electronic Products"/>
    <x v="45"/>
    <s v="Computer terminals and other computer peripheral equipment"/>
  </r>
  <r>
    <x v="11"/>
    <s v="Manufacturing - Computer and Electronic Products"/>
    <x v="45"/>
    <s v="Computers"/>
  </r>
  <r>
    <x v="11"/>
    <s v="Manufacturing - Computer and Electronic Products"/>
    <x v="46"/>
    <s v="External hard drives, CDs, other storage media"/>
  </r>
  <r>
    <x v="11"/>
    <s v="Manufacturing - Computer and Electronic Products"/>
    <x v="47"/>
    <s v="Analytical laboratory instruments"/>
  </r>
  <r>
    <x v="11"/>
    <s v="Manufacturing - Computer and Electronic Products"/>
    <x v="47"/>
    <s v="Automatic controls for HVAC and refrigeration equipment"/>
  </r>
  <r>
    <x v="11"/>
    <s v="Manufacturing - Computer and Electronic Products"/>
    <x v="47"/>
    <s v="Electromedical appartuses"/>
  </r>
  <r>
    <x v="11"/>
    <s v="Manufacturing - Computer and Electronic Products"/>
    <x v="47"/>
    <s v="Fluid meters and counting devices"/>
  </r>
  <r>
    <x v="11"/>
    <s v="Manufacturing - Computer and Electronic Products"/>
    <x v="47"/>
    <s v="Industrial process variable instruments"/>
  </r>
  <r>
    <x v="11"/>
    <s v="Manufacturing - Computer and Electronic Products"/>
    <x v="47"/>
    <s v="Irradiation apparatuses"/>
  </r>
  <r>
    <x v="11"/>
    <s v="Manufacturing - Computer and Electronic Products"/>
    <x v="47"/>
    <s v="Navigation instruments"/>
  </r>
  <r>
    <x v="11"/>
    <s v="Manufacturing - Computer and Electronic Products"/>
    <x v="47"/>
    <s v="Signal testing instruments"/>
  </r>
  <r>
    <x v="11"/>
    <s v="Manufacturing - Computer and Electronic Products"/>
    <x v="47"/>
    <s v="Watches, clocks, and other measuring and controlling devices"/>
  </r>
  <r>
    <x v="11"/>
    <s v="Manufacturing - Computer and Electronic Products"/>
    <x v="48"/>
    <s v="Electronic capacitors, resistors, coils, transformers, connectors and other components (except  semiconductors and printed circuit assemblies)"/>
  </r>
  <r>
    <x v="11"/>
    <s v="Manufacturing - Computer and Electronic Products"/>
    <x v="48"/>
    <s v="Printed circuit and electronic assembly"/>
  </r>
  <r>
    <x v="11"/>
    <s v="Manufacturing - Computer and Electronic Products"/>
    <x v="48"/>
    <s v="Semiconductors"/>
  </r>
  <r>
    <x v="11"/>
    <s v="Manufacturing - Electrical Equipment, Appliance, and Components"/>
    <x v="49"/>
    <s v="Light bulbs"/>
  </r>
  <r>
    <x v="11"/>
    <s v="Manufacturing - Electrical Equipment, Appliance, and Components"/>
    <x v="49"/>
    <s v="Light fixtures"/>
  </r>
  <r>
    <x v="11"/>
    <s v="Manufacturing - Electrical Equipment, Appliance, and Components"/>
    <x v="50"/>
    <s v="Motors and generators"/>
  </r>
  <r>
    <x v="11"/>
    <s v="Manufacturing - Electrical Equipment, Appliance, and Components"/>
    <x v="50"/>
    <s v="Relay and industrial controls"/>
  </r>
  <r>
    <x v="11"/>
    <s v="Manufacturing - Electrical Equipment, Appliance, and Components"/>
    <x v="50"/>
    <s v="Specialty transformers"/>
  </r>
  <r>
    <x v="11"/>
    <s v="Manufacturing - Electrical Equipment, Appliance, and Components"/>
    <x v="50"/>
    <s v="Switchgear and switchboards"/>
  </r>
  <r>
    <x v="11"/>
    <s v="Manufacturing - Electrical Equipment, Appliance, and Components"/>
    <x v="51"/>
    <s v="Home cooking appliances"/>
  </r>
  <r>
    <x v="11"/>
    <s v="Manufacturing - Electrical Equipment, Appliance, and Components"/>
    <x v="51"/>
    <s v="Home laundry machines"/>
  </r>
  <r>
    <x v="11"/>
    <s v="Manufacturing - Electrical Equipment, Appliance, and Components"/>
    <x v="51"/>
    <s v="Home refrigerators and freezers"/>
  </r>
  <r>
    <x v="11"/>
    <s v="Manufacturing - Electrical Equipment, Appliance, and Components"/>
    <x v="51"/>
    <s v="Major home appliances (except ovens, stoves, refrigerators and laundry machines)"/>
  </r>
  <r>
    <x v="11"/>
    <s v="Manufacturing - Electrical Equipment, Appliance, and Components"/>
    <x v="51"/>
    <s v="Small electrical appliances"/>
  </r>
  <r>
    <x v="11"/>
    <s v="Manufacturing - Electrical Equipment, Appliance, and Components"/>
    <x v="52"/>
    <s v="Carbon and graphite products"/>
  </r>
  <r>
    <x v="11"/>
    <s v="Manufacturing - Electrical Equipment, Appliance, and Components"/>
    <x v="52"/>
    <s v="Communication and energy wire and cable"/>
  </r>
  <r>
    <x v="11"/>
    <s v="Manufacturing - Electrical Equipment, Appliance, and Components"/>
    <x v="52"/>
    <s v="Other miscellaneous electrical equipment and components"/>
  </r>
  <r>
    <x v="11"/>
    <s v="Manufacturing - Electrical Equipment, Appliance, and Components"/>
    <x v="52"/>
    <s v="Primary batteries"/>
  </r>
  <r>
    <x v="11"/>
    <s v="Manufacturing - Electrical Equipment, Appliance, and Components"/>
    <x v="52"/>
    <s v="Storage batteries"/>
  </r>
  <r>
    <x v="11"/>
    <s v="Manufacturing - Electrical Equipment, Appliance, and Components"/>
    <x v="52"/>
    <s v="Wiring devices"/>
  </r>
  <r>
    <x v="12"/>
    <s v="Manufacturing - Fabricated Metal Products"/>
    <x v="53"/>
    <s v="Metal structural products"/>
  </r>
  <r>
    <x v="12"/>
    <s v="Manufacturing - Fabricated Metal Products"/>
    <x v="53"/>
    <s v="Metal windows, doors, and architectural products"/>
  </r>
  <r>
    <x v="12"/>
    <s v="Manufacturing - Fabricated Metal Products"/>
    <x v="54"/>
    <s v="Heavy gauge metal tanks"/>
  </r>
  <r>
    <x v="12"/>
    <s v="Manufacturing - Fabricated Metal Products"/>
    <x v="54"/>
    <s v="Light gauge metal cans, boxes, and containers"/>
  </r>
  <r>
    <x v="12"/>
    <s v="Manufacturing - Fabricated Metal Products"/>
    <x v="54"/>
    <s v="Power boilers and heat exchangers"/>
  </r>
  <r>
    <x v="12"/>
    <s v="Manufacturing - Fabricated Metal Products"/>
    <x v="55"/>
    <s v="Metal coatings, engravings, and heat treatments"/>
  </r>
  <r>
    <x v="12"/>
    <s v="Manufacturing - Fabricated Metal Products"/>
    <x v="56"/>
    <s v="Cutlery and handtools"/>
  </r>
  <r>
    <x v="12"/>
    <s v="Manufacturing - Fabricated Metal Products"/>
    <x v="57"/>
    <s v="All other forging, stamping, and sintering"/>
  </r>
  <r>
    <x v="12"/>
    <s v="Manufacturing - Fabricated Metal Products"/>
    <x v="57"/>
    <s v="Custom metal rolls"/>
  </r>
  <r>
    <x v="12"/>
    <s v="Manufacturing - Fabricated Metal Products"/>
    <x v="57"/>
    <s v="Lids, jars, bottle caps, other metal closures and crowns"/>
  </r>
  <r>
    <x v="12"/>
    <s v="Manufacturing - Fabricated Metal Products"/>
    <x v="58"/>
    <s v="Metal hinges, keys, lock, and other hardware"/>
  </r>
  <r>
    <x v="12"/>
    <s v="Manufacturing - Fabricated Metal Products"/>
    <x v="59"/>
    <s v="Machine shops"/>
  </r>
  <r>
    <x v="12"/>
    <s v="Manufacturing - Fabricated Metal Products"/>
    <x v="59"/>
    <s v="Screws, nuts, and bolts"/>
  </r>
  <r>
    <x v="12"/>
    <s v="Manufacturing - Fabricated Metal Products"/>
    <x v="60"/>
    <s v="Ammunition, arms, ordnance, and related accessories"/>
  </r>
  <r>
    <x v="12"/>
    <s v="Manufacturing - Fabricated Metal Products"/>
    <x v="60"/>
    <s v="Ball and roller bearings"/>
  </r>
  <r>
    <x v="12"/>
    <s v="Manufacturing - Fabricated Metal Products"/>
    <x v="60"/>
    <s v="Fabricated pipe and pipe fittings"/>
  </r>
  <r>
    <x v="12"/>
    <s v="Manufacturing - Fabricated Metal Products"/>
    <x v="60"/>
    <s v="Metal plumbing drains, faucets, valves, and other fittings"/>
  </r>
  <r>
    <x v="12"/>
    <s v="Manufacturing - Fabricated Metal Products"/>
    <x v="60"/>
    <s v="Misc. fabricated metal products"/>
  </r>
  <r>
    <x v="12"/>
    <s v="Manufacturing - Fabricated Metal Products"/>
    <x v="60"/>
    <s v="Valve and fittings (except for plumbing)"/>
  </r>
  <r>
    <x v="12"/>
    <s v="Manufacturing - Fabricated Metal Products"/>
    <x v="61"/>
    <s v="Springs and wires"/>
  </r>
  <r>
    <x v="13"/>
    <s v="Manufacturing - Food, Beverage, &amp; Tobacco"/>
    <x v="62"/>
    <s v="Dog and cat food"/>
  </r>
  <r>
    <x v="13"/>
    <s v="Manufacturing - Food, Beverage, &amp; Tobacco"/>
    <x v="62"/>
    <s v="Other animal food"/>
  </r>
  <r>
    <x v="13"/>
    <s v="Manufacturing - Food, Beverage, &amp; Tobacco"/>
    <x v="63"/>
    <s v="Packaged meat (except poultry)"/>
  </r>
  <r>
    <x v="13"/>
    <s v="Manufacturing - Food, Beverage, &amp; Tobacco"/>
    <x v="63"/>
    <s v="Packaged poultry"/>
  </r>
  <r>
    <x v="13"/>
    <s v="Manufacturing - Food, Beverage, &amp; Tobacco"/>
    <x v="64"/>
    <s v="Bread and other baked goods"/>
  </r>
  <r>
    <x v="13"/>
    <s v="Manufacturing - Food, Beverage, &amp; Tobacco"/>
    <x v="64"/>
    <s v="Cookies, crackers, pastas, and tortillas"/>
  </r>
  <r>
    <x v="13"/>
    <s v="Manufacturing - Food, Beverage, &amp; Tobacco"/>
    <x v="65"/>
    <s v="Breweries and beer"/>
  </r>
  <r>
    <x v="13"/>
    <s v="Manufacturing - Food, Beverage, &amp; Tobacco"/>
    <x v="65"/>
    <s v="Distilleries and spirits"/>
  </r>
  <r>
    <x v="13"/>
    <s v="Manufacturing - Food, Beverage, &amp; Tobacco"/>
    <x v="65"/>
    <s v="Soft drinks, bottled water, and ice"/>
  </r>
  <r>
    <x v="13"/>
    <s v="Manufacturing - Food, Beverage, &amp; Tobacco"/>
    <x v="65"/>
    <s v="Wineries and wine"/>
  </r>
  <r>
    <x v="13"/>
    <s v="Manufacturing - Food, Beverage, &amp; Tobacco"/>
    <x v="66"/>
    <s v="Cheese"/>
  </r>
  <r>
    <x v="13"/>
    <s v="Manufacturing - Food, Beverage, &amp; Tobacco"/>
    <x v="66"/>
    <s v="Dry, condensed, and evaporated dairy"/>
  </r>
  <r>
    <x v="13"/>
    <s v="Manufacturing - Food, Beverage, &amp; Tobacco"/>
    <x v="66"/>
    <s v="Fluid milk and butter"/>
  </r>
  <r>
    <x v="13"/>
    <s v="Manufacturing - Food, Beverage, &amp; Tobacco"/>
    <x v="66"/>
    <s v="Ice cream and frozen desserts"/>
  </r>
  <r>
    <x v="13"/>
    <s v="Manufacturing - Food, Beverage, &amp; Tobacco"/>
    <x v="67"/>
    <s v="Frozen food"/>
  </r>
  <r>
    <x v="13"/>
    <s v="Manufacturing - Food, Beverage, &amp; Tobacco"/>
    <x v="67"/>
    <s v="Fruit and vegetable preservation"/>
  </r>
  <r>
    <x v="13"/>
    <s v="Manufacturing - Food, Beverage, &amp; Tobacco"/>
    <x v="68"/>
    <s v="Breakfast cereals"/>
  </r>
  <r>
    <x v="13"/>
    <s v="Manufacturing - Food, Beverage, &amp; Tobacco"/>
    <x v="68"/>
    <s v="Corn products"/>
  </r>
  <r>
    <x v="13"/>
    <s v="Manufacturing - Food, Beverage, &amp; Tobacco"/>
    <x v="68"/>
    <s v="Flours and malts"/>
  </r>
  <r>
    <x v="13"/>
    <s v="Manufacturing - Food, Beverage, &amp; Tobacco"/>
    <x v="68"/>
    <s v="Refined vegetable, olive, and seed oils"/>
  </r>
  <r>
    <x v="13"/>
    <s v="Manufacturing - Food, Beverage, &amp; Tobacco"/>
    <x v="68"/>
    <s v="Vegetable oils and by-products"/>
  </r>
  <r>
    <x v="13"/>
    <s v="Manufacturing - Food, Beverage, &amp; Tobacco"/>
    <x v="69"/>
    <s v="All other foods"/>
  </r>
  <r>
    <x v="13"/>
    <s v="Manufacturing - Food, Beverage, &amp; Tobacco"/>
    <x v="69"/>
    <s v="Coffee and tea"/>
  </r>
  <r>
    <x v="13"/>
    <s v="Manufacturing - Food, Beverage, &amp; Tobacco"/>
    <x v="69"/>
    <s v="Flavored drink concentrates"/>
  </r>
  <r>
    <x v="13"/>
    <s v="Manufacturing - Food, Beverage, &amp; Tobacco"/>
    <x v="69"/>
    <s v="Seasonings and dressings"/>
  </r>
  <r>
    <x v="13"/>
    <s v="Manufacturing - Food, Beverage, &amp; Tobacco"/>
    <x v="69"/>
    <s v="Snack foods"/>
  </r>
  <r>
    <x v="13"/>
    <s v="Manufacturing - Food, Beverage, &amp; Tobacco"/>
    <x v="70"/>
    <s v="Seafood"/>
  </r>
  <r>
    <x v="13"/>
    <s v="Manufacturing - Food, Beverage, &amp; Tobacco"/>
    <x v="71"/>
    <s v="Sugar, candy, and chocolate"/>
  </r>
  <r>
    <x v="13"/>
    <s v="Manufacturing - Food, Beverage, &amp; Tobacco"/>
    <x v="72"/>
    <s v="Tobacco products"/>
  </r>
  <r>
    <x v="7"/>
    <s v="Manufacturing - Furniture and Related Products"/>
    <x v="73"/>
    <s v="Home furniture - Cabinets and non-wood, nonupholstered"/>
  </r>
  <r>
    <x v="7"/>
    <s v="Manufacturing - Furniture and Related Products"/>
    <x v="73"/>
    <s v="Home furniture - upholstered"/>
  </r>
  <r>
    <x v="7"/>
    <s v="Manufacturing - Furniture and Related Products"/>
    <x v="73"/>
    <s v="Home furniture - wood, nonupholstered"/>
  </r>
  <r>
    <x v="7"/>
    <s v="Manufacturing - Furniture and Related Products"/>
    <x v="73"/>
    <s v="Institutional furniture"/>
  </r>
  <r>
    <x v="7"/>
    <s v="Manufacturing - Furniture and Related Products"/>
    <x v="73"/>
    <s v="Wood kitchen cabinets and countertops"/>
  </r>
  <r>
    <x v="7"/>
    <s v="Manufacturing - Furniture and Related Products"/>
    <x v="74"/>
    <s v="Mattresses, blinds and shades"/>
  </r>
  <r>
    <x v="7"/>
    <s v="Manufacturing - Furniture and Related Products"/>
    <x v="75"/>
    <s v="Office furniture and custom architectural woodwork and millwork"/>
  </r>
  <r>
    <x v="7"/>
    <s v="Manufacturing - Furniture and Related Products"/>
    <x v="75"/>
    <s v="Shelving and lockers"/>
  </r>
  <r>
    <x v="7"/>
    <s v="Manufacturing - Leather Products"/>
    <x v="76"/>
    <s v="Leather and leather substitutes"/>
  </r>
  <r>
    <x v="14"/>
    <s v="Manufacturing - Machinery"/>
    <x v="77"/>
    <s v="Construction machinery"/>
  </r>
  <r>
    <x v="14"/>
    <s v="Manufacturing - Machinery"/>
    <x v="77"/>
    <s v="Farm machinery and equipment"/>
  </r>
  <r>
    <x v="14"/>
    <s v="Manufacturing - Machinery"/>
    <x v="77"/>
    <s v="Lawn and garden equipment"/>
  </r>
  <r>
    <x v="14"/>
    <s v="Manufacturing - Machinery"/>
    <x v="77"/>
    <s v="Mining and oil/gas field machinery"/>
  </r>
  <r>
    <x v="14"/>
    <s v="Manufacturing - Machinery"/>
    <x v="78"/>
    <s v="Optical instruments and lenses"/>
  </r>
  <r>
    <x v="14"/>
    <s v="Manufacturing - Machinery"/>
    <x v="78"/>
    <s v="Other commercial and service industry machinery"/>
  </r>
  <r>
    <x v="14"/>
    <s v="Manufacturing - Machinery"/>
    <x v="78"/>
    <s v="Photography and photocopying equipment"/>
  </r>
  <r>
    <x v="14"/>
    <s v="Manufacturing - Machinery"/>
    <x v="79"/>
    <s v="Mechanical power transmission equipment"/>
  </r>
  <r>
    <x v="14"/>
    <s v="Manufacturing - Machinery"/>
    <x v="79"/>
    <s v="Other engine equipment"/>
  </r>
  <r>
    <x v="14"/>
    <s v="Manufacturing - Machinery"/>
    <x v="79"/>
    <s v="Speed changers, industrial high-speed drives, and gears"/>
  </r>
  <r>
    <x v="14"/>
    <s v="Manufacturing - Machinery"/>
    <x v="79"/>
    <s v="Turbines and turbine generator sets"/>
  </r>
  <r>
    <x v="14"/>
    <s v="Manufacturing - Machinery"/>
    <x v="80"/>
    <s v="Machinery for the paper, textile, food or other industries (except semiconductor machinery)"/>
  </r>
  <r>
    <x v="14"/>
    <s v="Manufacturing - Machinery"/>
    <x v="80"/>
    <s v="Semiconductor machinery"/>
  </r>
  <r>
    <x v="14"/>
    <s v="Manufacturing - Machinery"/>
    <x v="81"/>
    <s v="Cutting and machine tool accessory, rolling mill, and other metalworking machines"/>
  </r>
  <r>
    <x v="14"/>
    <s v="Manufacturing - Machinery"/>
    <x v="81"/>
    <s v="Industrial molds"/>
  </r>
  <r>
    <x v="14"/>
    <s v="Manufacturing - Machinery"/>
    <x v="81"/>
    <s v="Metal cutting and forming machine tools"/>
  </r>
  <r>
    <x v="14"/>
    <s v="Manufacturing - Machinery"/>
    <x v="81"/>
    <s v="Special tools, dies, jigs, and fixtures"/>
  </r>
  <r>
    <x v="14"/>
    <s v="Manufacturing - Machinery"/>
    <x v="82"/>
    <s v="Air and gas compressors"/>
  </r>
  <r>
    <x v="14"/>
    <s v="Manufacturing - Machinery"/>
    <x v="82"/>
    <s v="Hydraulic pumps, motors, cylinders and actuators"/>
  </r>
  <r>
    <x v="14"/>
    <s v="Manufacturing - Machinery"/>
    <x v="82"/>
    <s v="Industrial process furnaces and ovens"/>
  </r>
  <r>
    <x v="14"/>
    <s v="Manufacturing - Machinery"/>
    <x v="82"/>
    <s v="Material handling equipment"/>
  </r>
  <r>
    <x v="14"/>
    <s v="Manufacturing - Machinery"/>
    <x v="82"/>
    <s v="Packaging machinery"/>
  </r>
  <r>
    <x v="14"/>
    <s v="Manufacturing - Machinery"/>
    <x v="82"/>
    <s v="Power tools"/>
  </r>
  <r>
    <x v="14"/>
    <s v="Manufacturing - Machinery"/>
    <x v="82"/>
    <s v="Pumps and pumping equipment"/>
  </r>
  <r>
    <x v="14"/>
    <s v="Manufacturing - Machinery"/>
    <x v="82"/>
    <s v="Welding and Soldering Equipment, Scales and Balances, and other general purpose machinery"/>
  </r>
  <r>
    <x v="14"/>
    <s v="Manufacturing - Machinery"/>
    <x v="83"/>
    <s v="Air conditioning, refrigeration, and warm air heating equipment"/>
  </r>
  <r>
    <x v="14"/>
    <s v="Manufacturing - Machinery"/>
    <x v="83"/>
    <s v="Air purification and ventilation equipment"/>
  </r>
  <r>
    <x v="14"/>
    <s v="Manufacturing - Machinery"/>
    <x v="83"/>
    <s v="Heating equipment other than warm air furnaces"/>
  </r>
  <r>
    <x v="7"/>
    <s v="Manufacturing - Medical Equipment and Supplies"/>
    <x v="84"/>
    <s v="Dental equipment and supplies"/>
  </r>
  <r>
    <x v="7"/>
    <s v="Manufacturing - Medical Equipment and Supplies"/>
    <x v="84"/>
    <s v="Dental laboratories"/>
  </r>
  <r>
    <x v="7"/>
    <s v="Manufacturing - Medical Equipment and Supplies"/>
    <x v="84"/>
    <s v="Ophthalmic goods"/>
  </r>
  <r>
    <x v="7"/>
    <s v="Manufacturing - Medical Equipment and Supplies"/>
    <x v="84"/>
    <s v="Surgical and medical instruments"/>
  </r>
  <r>
    <x v="7"/>
    <s v="Manufacturing - Medical Equipment and Supplies"/>
    <x v="84"/>
    <s v="Surgical appliance and supplies"/>
  </r>
  <r>
    <x v="7"/>
    <s v="Manufacturing - Miscellaneous Products"/>
    <x v="85"/>
    <s v="Dolls, toys, and games"/>
  </r>
  <r>
    <x v="7"/>
    <s v="Manufacturing - Miscellaneous Products"/>
    <x v="85"/>
    <s v="Gaskets, seals, musical instruments, fasteners, brooms, brushes, mop and other misc. goods"/>
  </r>
  <r>
    <x v="7"/>
    <s v="Manufacturing - Miscellaneous Products"/>
    <x v="85"/>
    <s v="Jewelry and silverware"/>
  </r>
  <r>
    <x v="7"/>
    <s v="Manufacturing - Miscellaneous Products"/>
    <x v="85"/>
    <s v="Office supplies (not paper)"/>
  </r>
  <r>
    <x v="7"/>
    <s v="Manufacturing - Miscellaneous Products"/>
    <x v="85"/>
    <s v="Signs"/>
  </r>
  <r>
    <x v="7"/>
    <s v="Manufacturing - Miscellaneous Products"/>
    <x v="85"/>
    <s v="Sporting and athletic goods"/>
  </r>
  <r>
    <x v="15"/>
    <s v="Manufacturing - Nonmetallic Mineral Products"/>
    <x v="86"/>
    <s v="Cement"/>
  </r>
  <r>
    <x v="15"/>
    <s v="Manufacturing - Nonmetallic Mineral Products"/>
    <x v="86"/>
    <s v="Concrete pipe, bricks, and blocks"/>
  </r>
  <r>
    <x v="15"/>
    <s v="Manufacturing - Nonmetallic Mineral Products"/>
    <x v="86"/>
    <s v="Other concrete products"/>
  </r>
  <r>
    <x v="15"/>
    <s v="Manufacturing - Nonmetallic Mineral Products"/>
    <x v="86"/>
    <s v="Ready-mix concrete"/>
  </r>
  <r>
    <x v="16"/>
    <s v="Manufacturing - Nonmetallic Mineral Products"/>
    <x v="87"/>
    <s v="Clay and ceramic products"/>
  </r>
  <r>
    <x v="17"/>
    <s v="Manufacturing - Nonmetallic Mineral Products"/>
    <x v="88"/>
    <s v="Glass and glass products"/>
  </r>
  <r>
    <x v="16"/>
    <s v="Manufacturing - Nonmetallic Mineral Products"/>
    <x v="89"/>
    <s v="Lime and gypsum products"/>
  </r>
  <r>
    <x v="16"/>
    <s v="Manufacturing - Nonmetallic Mineral Products"/>
    <x v="90"/>
    <s v="Abrasive products"/>
  </r>
  <r>
    <x v="16"/>
    <s v="Manufacturing - Nonmetallic Mineral Products"/>
    <x v="90"/>
    <s v="Cut stone and stone products"/>
  </r>
  <r>
    <x v="16"/>
    <s v="Manufacturing - Nonmetallic Mineral Products"/>
    <x v="90"/>
    <s v="Ground or treated minerals and earth"/>
  </r>
  <r>
    <x v="16"/>
    <s v="Manufacturing - Nonmetallic Mineral Products"/>
    <x v="90"/>
    <s v="Mineral wool"/>
  </r>
  <r>
    <x v="16"/>
    <s v="Manufacturing - Nonmetallic Mineral Products"/>
    <x v="90"/>
    <s v="Other nonmetallic mineral products"/>
  </r>
  <r>
    <x v="18"/>
    <s v="Manufacturing - Paper Products"/>
    <x v="91"/>
    <s v="All other converted paper products"/>
  </r>
  <r>
    <x v="18"/>
    <s v="Manufacturing - Paper Products"/>
    <x v="91"/>
    <s v="Cardboard containers"/>
  </r>
  <r>
    <x v="18"/>
    <s v="Manufacturing - Paper Products"/>
    <x v="91"/>
    <s v="Paper bags and coated paper"/>
  </r>
  <r>
    <x v="18"/>
    <s v="Manufacturing - Paper Products"/>
    <x v="91"/>
    <s v="Sanitary paper (tissues, napkins, diapers, etc.)"/>
  </r>
  <r>
    <x v="18"/>
    <s v="Manufacturing - Paper Products"/>
    <x v="91"/>
    <s v="Stationery"/>
  </r>
  <r>
    <x v="18"/>
    <s v="Manufacturing - Paper Products"/>
    <x v="92"/>
    <s v="Cardboard"/>
  </r>
  <r>
    <x v="18"/>
    <s v="Manufacturing - Paper Products"/>
    <x v="92"/>
    <s v="Paper"/>
  </r>
  <r>
    <x v="18"/>
    <s v="Manufacturing - Paper Products"/>
    <x v="92"/>
    <s v="Wood pulp"/>
  </r>
  <r>
    <x v="7"/>
    <s v="Manufacturing - Petroleum and Coal Products"/>
    <x v="93"/>
    <s v="Asphalt pavement"/>
  </r>
  <r>
    <x v="7"/>
    <s v="Manufacturing - Petroleum and Coal Products"/>
    <x v="93"/>
    <s v="Asphalt shingles"/>
  </r>
  <r>
    <x v="19"/>
    <s v="Manufacturing - Petroleum and Coal Products"/>
    <x v="93"/>
    <s v="Gasoline, fuels, and by-products of petroleum refining"/>
  </r>
  <r>
    <x v="19"/>
    <s v="Manufacturing - Petroleum and Coal Products"/>
    <x v="93"/>
    <s v="Other petroleum and coal products"/>
  </r>
  <r>
    <x v="10"/>
    <s v="Manufacturing - Plastics and Rubber Products"/>
    <x v="94"/>
    <s v="Laminated plastic plates and shapes"/>
  </r>
  <r>
    <x v="10"/>
    <s v="Manufacturing - Plastics and Rubber Products"/>
    <x v="94"/>
    <s v="Other plastic products"/>
  </r>
  <r>
    <x v="10"/>
    <s v="Manufacturing - Plastics and Rubber Products"/>
    <x v="94"/>
    <s v="Plastic bags, films, and sheets"/>
  </r>
  <r>
    <x v="10"/>
    <s v="Manufacturing - Plastics and Rubber Products"/>
    <x v="94"/>
    <s v="Plastic bottles"/>
  </r>
  <r>
    <x v="10"/>
    <s v="Manufacturing - Plastics and Rubber Products"/>
    <x v="94"/>
    <s v="Plastic pipe, fittings, and sausage casings"/>
  </r>
  <r>
    <x v="10"/>
    <s v="Manufacturing - Plastics and Rubber Products"/>
    <x v="94"/>
    <s v="Polystyrene foam products"/>
  </r>
  <r>
    <x v="10"/>
    <s v="Manufacturing - Plastics and Rubber Products"/>
    <x v="94"/>
    <s v="Urethane and other foam products"/>
  </r>
  <r>
    <x v="10"/>
    <s v="Manufacturing - Plastics and Rubber Products"/>
    <x v="95"/>
    <s v="Other rubber products"/>
  </r>
  <r>
    <x v="10"/>
    <s v="Manufacturing - Plastics and Rubber Products"/>
    <x v="95"/>
    <s v="Rubber and plastic belts and hoses"/>
  </r>
  <r>
    <x v="10"/>
    <s v="Manufacturing - Plastics and Rubber Products"/>
    <x v="95"/>
    <s v="Rubber tires"/>
  </r>
  <r>
    <x v="20"/>
    <s v="Manufacturing - Primary Metals"/>
    <x v="96"/>
    <s v="Primary aluminum"/>
  </r>
  <r>
    <x v="12"/>
    <s v="Manufacturing - Primary Metals"/>
    <x v="96"/>
    <s v="Secondary aluminum"/>
  </r>
  <r>
    <x v="21"/>
    <s v="Manufacturing - Primary Metals"/>
    <x v="97"/>
    <s v="Cast iron and steel"/>
  </r>
  <r>
    <x v="20"/>
    <s v="Manufacturing - Primary Metals"/>
    <x v="97"/>
    <s v="Nonferrous metal casts"/>
  </r>
  <r>
    <x v="21"/>
    <s v="Manufacturing - Primary Metals"/>
    <x v="98"/>
    <s v="Primary iron, steel, and ferroalloy products"/>
  </r>
  <r>
    <x v="20"/>
    <s v="Manufacturing - Primary Metals"/>
    <x v="99"/>
    <s v="Copper, gold and silver concentrates"/>
  </r>
  <r>
    <x v="12"/>
    <s v="Manufacturing - Primary Metals"/>
    <x v="99"/>
    <s v="Other secondary nonferrous metal products"/>
  </r>
  <r>
    <x v="12"/>
    <s v="Manufacturing - Primary Metals"/>
    <x v="99"/>
    <s v="Secondary copper products"/>
  </r>
  <r>
    <x v="12"/>
    <s v="Manufacturing - Primary Metals"/>
    <x v="100"/>
    <s v="Secondary steel products"/>
  </r>
  <r>
    <x v="7"/>
    <s v="Manufacturing - Printing and Related Support Activities"/>
    <x v="101"/>
    <s v="Books, newspapers, magazines, and other print media"/>
  </r>
  <r>
    <x v="7"/>
    <s v="Manufacturing - Printing and Related Support Activities"/>
    <x v="101"/>
    <s v="Printing support"/>
  </r>
  <r>
    <x v="7"/>
    <s v="Manufacturing - Textile Mills"/>
    <x v="102"/>
    <s v="Fabric"/>
  </r>
  <r>
    <x v="7"/>
    <s v="Manufacturing - Textile Mills"/>
    <x v="103"/>
    <s v="Fiber, yarn, and thread"/>
  </r>
  <r>
    <x v="7"/>
    <s v="Manufacturing - Textile Mills"/>
    <x v="104"/>
    <s v="Finished and coated fabric"/>
  </r>
  <r>
    <x v="7"/>
    <s v="Manufacturing - Textile Product Mills"/>
    <x v="105"/>
    <s v="Carpets and rugs"/>
  </r>
  <r>
    <x v="7"/>
    <s v="Manufacturing - Textile Product Mills"/>
    <x v="105"/>
    <s v="Curtains and linens"/>
  </r>
  <r>
    <x v="7"/>
    <s v="Manufacturing - Textile Product Mills"/>
    <x v="105"/>
    <s v="Other textiles"/>
  </r>
  <r>
    <x v="14"/>
    <s v="Manufacturing - Transportation Equipment"/>
    <x v="106"/>
    <s v="Aircraft"/>
  </r>
  <r>
    <x v="14"/>
    <s v="Manufacturing - Transportation Equipment"/>
    <x v="106"/>
    <s v="Aircraft engines and parts"/>
  </r>
  <r>
    <x v="14"/>
    <s v="Manufacturing - Transportation Equipment"/>
    <x v="106"/>
    <s v="Guided missiles and space vehicles"/>
  </r>
  <r>
    <x v="14"/>
    <s v="Manufacturing - Transportation Equipment"/>
    <x v="106"/>
    <s v="Other aircraft parts"/>
  </r>
  <r>
    <x v="14"/>
    <s v="Manufacturing - Transportation Equipment"/>
    <x v="106"/>
    <s v="Propulsion units and parts for space vehicles and guided missiles"/>
  </r>
  <r>
    <x v="14"/>
    <s v="Manufacturing - Transportation Equipment"/>
    <x v="107"/>
    <s v="Motor homes"/>
  </r>
  <r>
    <x v="14"/>
    <s v="Manufacturing - Transportation Equipment"/>
    <x v="107"/>
    <s v="Travel trailer and campers"/>
  </r>
  <r>
    <x v="14"/>
    <s v="Manufacturing - Transportation Equipment"/>
    <x v="107"/>
    <s v="Truck trailers"/>
  </r>
  <r>
    <x v="14"/>
    <s v="Manufacturing - Transportation Equipment"/>
    <x v="107"/>
    <s v="Vehicle bodies"/>
  </r>
  <r>
    <x v="14"/>
    <s v="Manufacturing - Transportation Equipment"/>
    <x v="108"/>
    <s v="Automobiles"/>
  </r>
  <r>
    <x v="14"/>
    <s v="Manufacturing - Transportation Equipment"/>
    <x v="108"/>
    <s v="Heavy duty trucks"/>
  </r>
  <r>
    <x v="14"/>
    <s v="Manufacturing - Transportation Equipment"/>
    <x v="108"/>
    <s v="Pickup trucks, vans, and SUVs"/>
  </r>
  <r>
    <x v="14"/>
    <s v="Manufacturing - Transportation Equipment"/>
    <x v="109"/>
    <s v="Motor vehicle steering, suspension components (except spring), and brake systems"/>
  </r>
  <r>
    <x v="14"/>
    <s v="Manufacturing - Transportation Equipment"/>
    <x v="109"/>
    <s v="Other vehicle parts"/>
  </r>
  <r>
    <x v="14"/>
    <s v="Manufacturing - Transportation Equipment"/>
    <x v="109"/>
    <s v="Transmission and power train parts"/>
  </r>
  <r>
    <x v="11"/>
    <s v="Manufacturing - Transportation Equipment"/>
    <x v="109"/>
    <s v="Vehicle electrical and electronic equipment"/>
  </r>
  <r>
    <x v="14"/>
    <s v="Manufacturing - Transportation Equipment"/>
    <x v="109"/>
    <s v="Vehicle engines and engine parts"/>
  </r>
  <r>
    <x v="14"/>
    <s v="Manufacturing - Transportation Equipment"/>
    <x v="109"/>
    <s v="Vehicle metal stamping"/>
  </r>
  <r>
    <x v="14"/>
    <s v="Manufacturing - Transportation Equipment"/>
    <x v="109"/>
    <s v="Vehicle seating and interior trim (upholstery)"/>
  </r>
  <r>
    <x v="14"/>
    <s v="Manufacturing - Transportation Equipment"/>
    <x v="110"/>
    <s v="Military armored vehicles and tanks"/>
  </r>
  <r>
    <x v="14"/>
    <s v="Manufacturing - Transportation Equipment"/>
    <x v="110"/>
    <s v="Motorcycle, bicycle, and parts"/>
  </r>
  <r>
    <x v="14"/>
    <s v="Manufacturing - Transportation Equipment"/>
    <x v="110"/>
    <s v="Other transportation equipment"/>
  </r>
  <r>
    <x v="14"/>
    <s v="Manufacturing - Transportation Equipment"/>
    <x v="111"/>
    <s v="Railroad rolling stock"/>
  </r>
  <r>
    <x v="14"/>
    <s v="Manufacturing - Transportation Equipment"/>
    <x v="112"/>
    <s v="Boats"/>
  </r>
  <r>
    <x v="14"/>
    <s v="Manufacturing - Transportation Equipment"/>
    <x v="112"/>
    <s v="Ships and ship repair"/>
  </r>
  <r>
    <x v="18"/>
    <s v="Manufacturing - Wood Products"/>
    <x v="113"/>
    <s v="Lumber and treated lumber"/>
  </r>
  <r>
    <x v="18"/>
    <s v="Manufacturing - Wood Products"/>
    <x v="114"/>
    <s v="Veneer, plywood, and engineered wood"/>
  </r>
  <r>
    <x v="18"/>
    <s v="Manufacturing - Wood Products"/>
    <x v="114"/>
    <s v="Wooden windows, door, and flooring"/>
  </r>
  <r>
    <x v="18"/>
    <s v="Manufacturing - Wood Products"/>
    <x v="115"/>
    <s v="Plywood and veneer"/>
  </r>
  <r>
    <x v="19"/>
    <s v="Mining, Quarrying, and Oil and Gas Extraction"/>
    <x v="116"/>
    <s v="Coal"/>
  </r>
  <r>
    <x v="22"/>
    <s v="Mining, Quarrying, and Oil and Gas Extraction"/>
    <x v="117"/>
    <s v="Copper, nickel, lead, and zinc"/>
  </r>
  <r>
    <x v="22"/>
    <s v="Mining, Quarrying, and Oil and Gas Extraction"/>
    <x v="117"/>
    <s v="Iron, gold, silver, and other metal ores"/>
  </r>
  <r>
    <x v="22"/>
    <s v="Mining, Quarrying, and Oil and Gas Extraction"/>
    <x v="118"/>
    <s v="Dimensional stone"/>
  </r>
  <r>
    <x v="22"/>
    <s v="Mining, Quarrying, and Oil and Gas Extraction"/>
    <x v="118"/>
    <s v="Sand, gravel, clay, phosphate, other nonmetallic minerals"/>
  </r>
  <r>
    <x v="19"/>
    <s v="Mining, Quarrying, and Oil and Gas Extraction"/>
    <x v="119"/>
    <s v="Unrefined oil and gas"/>
  </r>
  <r>
    <x v="22"/>
    <s v="Mining, Quarrying, and Oil and Gas Extraction"/>
    <x v="120"/>
    <s v="Other support activities for mining"/>
  </r>
  <r>
    <x v="19"/>
    <s v="Mining, Quarrying, and Oil and Gas Extraction"/>
    <x v="120"/>
    <s v="Well drilling"/>
  </r>
  <r>
    <x v="6"/>
    <s v="Other Activities"/>
    <x v="121"/>
    <s v="Noncomparable imports"/>
  </r>
  <r>
    <x v="6"/>
    <s v="Other Activities"/>
    <x v="121"/>
    <s v="Rest of the world adjustment"/>
  </r>
  <r>
    <x v="6"/>
    <s v="Other Activities"/>
    <x v="121"/>
    <s v="Scrap"/>
  </r>
  <r>
    <x v="0"/>
    <s v="Other Activities"/>
    <x v="121"/>
    <s v="Used and secondhand goods"/>
  </r>
  <r>
    <x v="0"/>
    <s v="Other Services (except Public Administration)"/>
    <x v="122"/>
    <s v="Dry-cleaning and laundry"/>
  </r>
  <r>
    <x v="0"/>
    <s v="Other Services (except Public Administration)"/>
    <x v="122"/>
    <s v="Funerary services"/>
  </r>
  <r>
    <x v="0"/>
    <s v="Other Services (except Public Administration)"/>
    <x v="122"/>
    <s v="Pet care, photofinishing, parking and other sundry services"/>
  </r>
  <r>
    <x v="0"/>
    <s v="Other Services (except Public Administration)"/>
    <x v="122"/>
    <s v="Salons and barber shops"/>
  </r>
  <r>
    <x v="0"/>
    <s v="Other Services (except Public Administration)"/>
    <x v="123"/>
    <s v="Household employees"/>
  </r>
  <r>
    <x v="0"/>
    <s v="Other Services (except Public Administration)"/>
    <x v="124"/>
    <s v="Civic, social, professional, and similar organizations"/>
  </r>
  <r>
    <x v="0"/>
    <s v="Other Services (except Public Administration)"/>
    <x v="124"/>
    <s v="Grantmaking, giving, and social advocacy organizations"/>
  </r>
  <r>
    <x v="0"/>
    <s v="Other Services (except Public Administration)"/>
    <x v="124"/>
    <s v="Religious organizations"/>
  </r>
  <r>
    <x v="0"/>
    <s v="Other Services (except Public Administration)"/>
    <x v="125"/>
    <s v="Commercial machinery repair"/>
  </r>
  <r>
    <x v="0"/>
    <s v="Other Services (except Public Administration)"/>
    <x v="125"/>
    <s v="Electronic  equipment repair and maintenance"/>
  </r>
  <r>
    <x v="0"/>
    <s v="Other Services (except Public Administration)"/>
    <x v="125"/>
    <s v="Household goods repair"/>
  </r>
  <r>
    <x v="0"/>
    <s v="Other Services (except Public Administration)"/>
    <x v="125"/>
    <s v="Vehicle repair"/>
  </r>
  <r>
    <x v="0"/>
    <s v="Professional, Scientific, and Technical Services"/>
    <x v="126"/>
    <s v="Accounting, tax preparation, bookkeeping, and payroll"/>
  </r>
  <r>
    <x v="0"/>
    <s v="Professional, Scientific, and Technical Services"/>
    <x v="127"/>
    <s v="Advertising and public relations"/>
  </r>
  <r>
    <x v="0"/>
    <s v="Professional, Scientific, and Technical Services"/>
    <x v="128"/>
    <s v="Architectural, engineering, and related services"/>
  </r>
  <r>
    <x v="0"/>
    <s v="Professional, Scientific, and Technical Services"/>
    <x v="129"/>
    <s v="Computer systems design"/>
  </r>
  <r>
    <x v="0"/>
    <s v="Professional, Scientific, and Technical Services"/>
    <x v="129"/>
    <s v="Custom computer programming"/>
  </r>
  <r>
    <x v="0"/>
    <s v="Professional, Scientific, and Technical Services"/>
    <x v="129"/>
    <s v="Other computer related services, including facilities management"/>
  </r>
  <r>
    <x v="0"/>
    <s v="Professional, Scientific, and Technical Services"/>
    <x v="130"/>
    <s v="Legal services"/>
  </r>
  <r>
    <x v="0"/>
    <s v="Professional, Scientific, and Technical Services"/>
    <x v="131"/>
    <s v="Environmental and other technical consulting services"/>
  </r>
  <r>
    <x v="0"/>
    <s v="Professional, Scientific, and Technical Services"/>
    <x v="131"/>
    <s v="Management consulting"/>
  </r>
  <r>
    <x v="0"/>
    <s v="Professional, Scientific, and Technical Services"/>
    <x v="132"/>
    <s v="Marketing research and all other miscellaneous professional, scientific, and technical services"/>
  </r>
  <r>
    <x v="0"/>
    <s v="Professional, Scientific, and Technical Services"/>
    <x v="132"/>
    <s v="Photographers"/>
  </r>
  <r>
    <x v="0"/>
    <s v="Professional, Scientific, and Technical Services"/>
    <x v="132"/>
    <s v="Veterinarians"/>
  </r>
  <r>
    <x v="0"/>
    <s v="Professional, Scientific, and Technical Services"/>
    <x v="133"/>
    <s v="Scientific research and development"/>
  </r>
  <r>
    <x v="0"/>
    <s v="Professional, Scientific, and Technical Services"/>
    <x v="134"/>
    <s v="Specialized design"/>
  </r>
  <r>
    <x v="0"/>
    <s v="Real Estate and Rental and Leasing"/>
    <x v="135"/>
    <s v="Vehicle rental and leasing"/>
  </r>
  <r>
    <x v="0"/>
    <s v="Real Estate and Rental and Leasing"/>
    <x v="136"/>
    <s v="Commercial equipment rental"/>
  </r>
  <r>
    <x v="0"/>
    <s v="Real Estate and Rental and Leasing"/>
    <x v="137"/>
    <s v="Consumer goods and general rental centers"/>
  </r>
  <r>
    <x v="0"/>
    <s v="Real Estate and Rental and Leasing"/>
    <x v="138"/>
    <s v="Lessors of nonfinancial intangible assets"/>
  </r>
  <r>
    <x v="0"/>
    <s v="Real Estate and Rental and Leasing"/>
    <x v="139"/>
    <s v="Other real estate"/>
  </r>
  <r>
    <x v="0"/>
    <s v="Real Estate and Rental and Leasing"/>
    <x v="139"/>
    <s v="Owner-occupied housing"/>
  </r>
  <r>
    <x v="0"/>
    <s v="Real Estate and Rental and Leasing"/>
    <x v="139"/>
    <s v="Tenant-occupied housing"/>
  </r>
  <r>
    <x v="0"/>
    <s v="Retail Trade"/>
    <x v="140"/>
    <s v="Vehicles and parts sales"/>
  </r>
  <r>
    <x v="0"/>
    <s v="Retail Trade"/>
    <x v="141"/>
    <s v="Building material and garden equipment and supplies dealers"/>
  </r>
  <r>
    <x v="0"/>
    <s v="Retail Trade"/>
    <x v="142"/>
    <s v="Clothing and clothing accessories stores"/>
  </r>
  <r>
    <x v="0"/>
    <s v="Retail Trade"/>
    <x v="143"/>
    <s v="Nonstore retailers"/>
  </r>
  <r>
    <x v="0"/>
    <s v="Retail Trade"/>
    <x v="144"/>
    <s v="Gasoline stations"/>
  </r>
  <r>
    <x v="0"/>
    <s v="Retail Trade"/>
    <x v="145"/>
    <s v="General merchandise stores"/>
  </r>
  <r>
    <x v="0"/>
    <s v="Retail Trade"/>
    <x v="146"/>
    <s v="Food and beverage stores"/>
  </r>
  <r>
    <x v="0"/>
    <s v="Retail Trade"/>
    <x v="147"/>
    <s v="Health and personal care stores"/>
  </r>
  <r>
    <x v="0"/>
    <s v="Retail Trade"/>
    <x v="148"/>
    <s v="Other retail"/>
  </r>
  <r>
    <x v="23"/>
    <s v="Transportation and Warehousing"/>
    <x v="149"/>
    <s v="Couriers and messengers"/>
  </r>
  <r>
    <x v="23"/>
    <s v="Transportation and Warehousing"/>
    <x v="150"/>
    <s v="Water transport (boats, ships, ferries)"/>
  </r>
  <r>
    <x v="23"/>
    <s v="Transportation and Warehousing"/>
    <x v="151"/>
    <s v="Truck transport"/>
  </r>
  <r>
    <x v="19"/>
    <s v="Transportation and Warehousing"/>
    <x v="152"/>
    <s v="Pipeline transport"/>
  </r>
  <r>
    <x v="23"/>
    <s v="Transportation and Warehousing"/>
    <x v="153"/>
    <s v="Passenger ground transport"/>
  </r>
  <r>
    <x v="23"/>
    <s v="Transportation and Warehousing"/>
    <x v="154"/>
    <s v="Postal service"/>
  </r>
  <r>
    <x v="23"/>
    <s v="Transportation and Warehousing"/>
    <x v="155"/>
    <s v="Rail transport"/>
  </r>
  <r>
    <x v="0"/>
    <s v="Transportation and Warehousing"/>
    <x v="156"/>
    <s v="Sightseeing transportation and support activities for transportation"/>
  </r>
  <r>
    <x v="23"/>
    <s v="Transportation and Warehousing"/>
    <x v="157"/>
    <s v="Air transport"/>
  </r>
  <r>
    <x v="23"/>
    <s v="Transportation and Warehousing"/>
    <x v="158"/>
    <s v="Warehousing"/>
  </r>
  <r>
    <x v="24"/>
    <s v="Utilities"/>
    <x v="159"/>
    <s v="Electricity"/>
  </r>
  <r>
    <x v="19"/>
    <s v="Utilities"/>
    <x v="160"/>
    <s v="Natural gas"/>
  </r>
  <r>
    <x v="1"/>
    <s v="Utilities"/>
    <x v="161"/>
    <s v="Drinking water, wastewater treatment, and steam"/>
  </r>
  <r>
    <x v="1"/>
    <s v="Waste Management and Remediation Services"/>
    <x v="162"/>
    <s v="Material separation/recovery facilities"/>
  </r>
  <r>
    <x v="1"/>
    <s v="Waste Management and Remediation Services"/>
    <x v="163"/>
    <s v="Remediation services"/>
  </r>
  <r>
    <x v="1"/>
    <s v="Waste Management and Remediation Services"/>
    <x v="164"/>
    <s v="Hazardous waste collection treatment and disposal"/>
  </r>
  <r>
    <x v="1"/>
    <s v="Waste Management and Remediation Services"/>
    <x v="164"/>
    <s v="Solid waste collection"/>
  </r>
  <r>
    <x v="1"/>
    <s v="Waste Management and Remediation Services"/>
    <x v="165"/>
    <s v="Solid waste combustors and incinerators"/>
  </r>
  <r>
    <x v="1"/>
    <s v="Waste Management and Remediation Services"/>
    <x v="165"/>
    <s v="Solid waste landfilling"/>
  </r>
  <r>
    <x v="0"/>
    <s v="Wholesale Trade"/>
    <x v="166"/>
    <s v="Customs duties"/>
  </r>
  <r>
    <x v="0"/>
    <s v="Wholesale Trade"/>
    <x v="167"/>
    <s v="Household appliances and electrical and electronic goods"/>
  </r>
  <r>
    <x v="0"/>
    <s v="Wholesale Trade"/>
    <x v="167"/>
    <s v="Machinery, equipment, and supplies"/>
  </r>
  <r>
    <x v="0"/>
    <s v="Wholesale Trade"/>
    <x v="167"/>
    <s v="Motor vehicle and motor vehicle parts and supplies"/>
  </r>
  <r>
    <x v="0"/>
    <s v="Wholesale Trade"/>
    <x v="167"/>
    <s v="Other durable goods merchant wholesalers"/>
  </r>
  <r>
    <x v="0"/>
    <s v="Wholesale Trade"/>
    <x v="167"/>
    <s v="Professional and commercial equipment and supplies"/>
  </r>
  <r>
    <x v="0"/>
    <s v="Wholesale Trade"/>
    <x v="168"/>
    <s v="Drugs and druggists sundries"/>
  </r>
  <r>
    <x v="0"/>
    <s v="Wholesale Trade"/>
    <x v="168"/>
    <s v="Grocery and related product wholesalers"/>
  </r>
  <r>
    <x v="0"/>
    <s v="Wholesale Trade"/>
    <x v="168"/>
    <s v="Other nondurable goods merchant wholesalers"/>
  </r>
  <r>
    <x v="0"/>
    <s v="Wholesale Trade"/>
    <x v="168"/>
    <s v="Petroleum and petroleum products"/>
  </r>
  <r>
    <x v="0"/>
    <s v="Wholesale Trade"/>
    <x v="169"/>
    <s v="Wholesale electronic markets and agents and brokers"/>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06214EF-D583-460C-8188-204F88EDFDBB}" name="PivotTable1"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BE8:BE358" firstHeaderRow="1" firstDataRow="1" firstDataCol="1"/>
  <pivotFields count="4">
    <pivotField axis="axisRow" showAll="0">
      <items count="28">
        <item x="2"/>
        <item x="15"/>
        <item x="5"/>
        <item x="3"/>
        <item x="24"/>
        <item x="11"/>
        <item x="9"/>
        <item x="13"/>
        <item x="17"/>
        <item x="21"/>
        <item x="14"/>
        <item x="12"/>
        <item m="1" x="25"/>
        <item x="20"/>
        <item x="0"/>
        <item x="6"/>
        <item x="8"/>
        <item x="7"/>
        <item x="16"/>
        <item x="18"/>
        <item m="1" x="26"/>
        <item x="10"/>
        <item x="4"/>
        <item x="23"/>
        <item x="1"/>
        <item x="19"/>
        <item x="22"/>
        <item t="default"/>
      </items>
    </pivotField>
    <pivotField showAll="0"/>
    <pivotField axis="axisRow" showAll="0">
      <items count="171">
        <item x="126"/>
        <item x="3"/>
        <item x="127"/>
        <item x="106"/>
        <item x="77"/>
        <item x="96"/>
        <item x="62"/>
        <item x="4"/>
        <item x="63"/>
        <item x="35"/>
        <item x="53"/>
        <item x="128"/>
        <item x="9"/>
        <item x="43"/>
        <item x="140"/>
        <item x="135"/>
        <item x="64"/>
        <item x="36"/>
        <item x="65"/>
        <item x="54"/>
        <item x="141"/>
        <item x="27"/>
        <item x="86"/>
        <item x="87"/>
        <item x="142"/>
        <item x="116"/>
        <item x="55"/>
        <item x="136"/>
        <item x="78"/>
        <item x="44"/>
        <item x="45"/>
        <item x="129"/>
        <item x="137"/>
        <item x="91"/>
        <item x="149"/>
        <item x="5"/>
        <item x="166"/>
        <item x="56"/>
        <item x="66"/>
        <item x="28"/>
        <item x="150"/>
        <item x="17"/>
        <item x="49"/>
        <item x="159"/>
        <item x="50"/>
        <item x="143"/>
        <item x="79"/>
        <item x="102"/>
        <item x="23"/>
        <item x="103"/>
        <item x="6"/>
        <item x="57"/>
        <item x="97"/>
        <item x="67"/>
        <item x="144"/>
        <item x="151"/>
        <item x="145"/>
        <item x="88"/>
        <item x="68"/>
        <item x="146"/>
        <item x="58"/>
        <item x="147"/>
        <item x="25"/>
        <item x="13"/>
        <item x="73"/>
        <item x="51"/>
        <item x="10"/>
        <item x="80"/>
        <item x="18"/>
        <item x="19"/>
        <item x="98"/>
        <item x="76"/>
        <item x="130"/>
        <item x="138"/>
        <item x="89"/>
        <item x="113"/>
        <item x="59"/>
        <item x="34"/>
        <item x="131"/>
        <item x="46"/>
        <item x="74"/>
        <item x="84"/>
        <item x="167"/>
        <item x="168"/>
        <item x="117"/>
        <item x="81"/>
        <item x="20"/>
        <item x="29"/>
        <item x="107"/>
        <item x="108"/>
        <item x="109"/>
        <item x="11"/>
        <item x="160"/>
        <item x="47"/>
        <item x="30"/>
        <item x="21"/>
        <item x="99"/>
        <item x="118"/>
        <item x="14"/>
        <item x="75"/>
        <item x="119"/>
        <item x="121"/>
        <item x="37"/>
        <item x="52"/>
        <item x="60"/>
        <item x="69"/>
        <item x="82"/>
        <item x="31"/>
        <item x="85"/>
        <item x="90"/>
        <item x="152"/>
        <item x="132"/>
        <item x="148"/>
        <item x="153"/>
        <item x="110"/>
        <item x="162"/>
        <item x="114"/>
        <item x="38"/>
        <item x="122"/>
        <item x="39"/>
        <item x="93"/>
        <item x="40"/>
        <item x="94"/>
        <item x="154"/>
        <item x="101"/>
        <item x="123"/>
        <item x="92"/>
        <item x="155"/>
        <item x="111"/>
        <item x="139"/>
        <item x="12"/>
        <item x="124"/>
        <item x="163"/>
        <item x="125"/>
        <item x="15"/>
        <item x="41"/>
        <item x="0"/>
        <item x="95"/>
        <item x="157"/>
        <item x="133"/>
        <item x="70"/>
        <item x="22"/>
        <item x="48"/>
        <item x="112"/>
        <item x="156"/>
        <item x="42"/>
        <item x="26"/>
        <item x="32"/>
        <item x="1"/>
        <item x="134"/>
        <item x="61"/>
        <item x="24"/>
        <item x="100"/>
        <item x="71"/>
        <item x="7"/>
        <item x="120"/>
        <item x="33"/>
        <item x="104"/>
        <item x="105"/>
        <item x="8"/>
        <item x="72"/>
        <item x="2"/>
        <item x="16"/>
        <item x="115"/>
        <item x="83"/>
        <item x="158"/>
        <item x="164"/>
        <item x="165"/>
        <item x="161"/>
        <item x="169"/>
        <item t="default"/>
      </items>
    </pivotField>
    <pivotField showAll="0"/>
  </pivotFields>
  <rowFields count="2">
    <field x="2"/>
    <field x="0"/>
  </rowFields>
  <rowItems count="350">
    <i>
      <x/>
    </i>
    <i r="1">
      <x v="14"/>
    </i>
    <i>
      <x v="1"/>
    </i>
    <i r="1">
      <x v="14"/>
    </i>
    <i r="1">
      <x v="24"/>
    </i>
    <i>
      <x v="2"/>
    </i>
    <i r="1">
      <x v="14"/>
    </i>
    <i>
      <x v="3"/>
    </i>
    <i r="1">
      <x v="10"/>
    </i>
    <i>
      <x v="4"/>
    </i>
    <i r="1">
      <x v="10"/>
    </i>
    <i>
      <x v="5"/>
    </i>
    <i r="1">
      <x v="11"/>
    </i>
    <i r="1">
      <x v="13"/>
    </i>
    <i>
      <x v="6"/>
    </i>
    <i r="1">
      <x v="7"/>
    </i>
    <i>
      <x v="7"/>
    </i>
    <i r="1">
      <x/>
    </i>
    <i>
      <x v="8"/>
    </i>
    <i r="1">
      <x v="7"/>
    </i>
    <i>
      <x v="9"/>
    </i>
    <i r="1">
      <x v="17"/>
    </i>
    <i>
      <x v="10"/>
    </i>
    <i r="1">
      <x v="11"/>
    </i>
    <i>
      <x v="11"/>
    </i>
    <i r="1">
      <x v="14"/>
    </i>
    <i>
      <x v="12"/>
    </i>
    <i r="1">
      <x v="14"/>
    </i>
    <i>
      <x v="13"/>
    </i>
    <i r="1">
      <x v="5"/>
    </i>
    <i>
      <x v="14"/>
    </i>
    <i r="1">
      <x v="14"/>
    </i>
    <i>
      <x v="15"/>
    </i>
    <i r="1">
      <x v="14"/>
    </i>
    <i>
      <x v="16"/>
    </i>
    <i r="1">
      <x v="7"/>
    </i>
    <i>
      <x v="17"/>
    </i>
    <i r="1">
      <x v="16"/>
    </i>
    <i>
      <x v="18"/>
    </i>
    <i r="1">
      <x v="7"/>
    </i>
    <i>
      <x v="19"/>
    </i>
    <i r="1">
      <x v="11"/>
    </i>
    <i>
      <x v="20"/>
    </i>
    <i r="1">
      <x v="14"/>
    </i>
    <i>
      <x v="21"/>
    </i>
    <i r="1">
      <x v="14"/>
    </i>
    <i>
      <x v="22"/>
    </i>
    <i r="1">
      <x v="1"/>
    </i>
    <i>
      <x v="23"/>
    </i>
    <i r="1">
      <x v="18"/>
    </i>
    <i>
      <x v="24"/>
    </i>
    <i r="1">
      <x v="14"/>
    </i>
    <i>
      <x v="25"/>
    </i>
    <i r="1">
      <x v="25"/>
    </i>
    <i>
      <x v="26"/>
    </i>
    <i r="1">
      <x v="11"/>
    </i>
    <i>
      <x v="27"/>
    </i>
    <i r="1">
      <x v="14"/>
    </i>
    <i>
      <x v="28"/>
    </i>
    <i r="1">
      <x v="10"/>
    </i>
    <i>
      <x v="29"/>
    </i>
    <i r="1">
      <x v="5"/>
    </i>
    <i>
      <x v="30"/>
    </i>
    <i r="1">
      <x v="5"/>
    </i>
    <i>
      <x v="31"/>
    </i>
    <i r="1">
      <x v="14"/>
    </i>
    <i>
      <x v="32"/>
    </i>
    <i r="1">
      <x v="14"/>
    </i>
    <i>
      <x v="33"/>
    </i>
    <i r="1">
      <x v="19"/>
    </i>
    <i>
      <x v="34"/>
    </i>
    <i r="1">
      <x v="23"/>
    </i>
    <i>
      <x v="35"/>
    </i>
    <i r="1">
      <x v="3"/>
    </i>
    <i>
      <x v="36"/>
    </i>
    <i r="1">
      <x v="14"/>
    </i>
    <i>
      <x v="37"/>
    </i>
    <i r="1">
      <x v="11"/>
    </i>
    <i>
      <x v="38"/>
    </i>
    <i r="1">
      <x v="7"/>
    </i>
    <i>
      <x v="39"/>
    </i>
    <i r="1">
      <x v="14"/>
    </i>
    <i>
      <x v="40"/>
    </i>
    <i r="1">
      <x v="23"/>
    </i>
    <i>
      <x v="41"/>
    </i>
    <i r="1">
      <x v="14"/>
    </i>
    <i>
      <x v="42"/>
    </i>
    <i r="1">
      <x v="5"/>
    </i>
    <i>
      <x v="43"/>
    </i>
    <i r="1">
      <x v="4"/>
    </i>
    <i>
      <x v="44"/>
    </i>
    <i r="1">
      <x v="5"/>
    </i>
    <i>
      <x v="45"/>
    </i>
    <i r="1">
      <x v="14"/>
    </i>
    <i>
      <x v="46"/>
    </i>
    <i r="1">
      <x v="10"/>
    </i>
    <i>
      <x v="47"/>
    </i>
    <i r="1">
      <x v="17"/>
    </i>
    <i>
      <x v="48"/>
    </i>
    <i r="1">
      <x v="15"/>
    </i>
    <i>
      <x v="49"/>
    </i>
    <i r="1">
      <x v="17"/>
    </i>
    <i>
      <x v="50"/>
    </i>
    <i r="1">
      <x/>
    </i>
    <i>
      <x v="51"/>
    </i>
    <i r="1">
      <x v="11"/>
    </i>
    <i>
      <x v="52"/>
    </i>
    <i r="1">
      <x v="9"/>
    </i>
    <i r="1">
      <x v="13"/>
    </i>
    <i>
      <x v="53"/>
    </i>
    <i r="1">
      <x v="7"/>
    </i>
    <i>
      <x v="54"/>
    </i>
    <i r="1">
      <x v="14"/>
    </i>
    <i>
      <x v="55"/>
    </i>
    <i r="1">
      <x v="23"/>
    </i>
    <i>
      <x v="56"/>
    </i>
    <i r="1">
      <x v="14"/>
    </i>
    <i>
      <x v="57"/>
    </i>
    <i r="1">
      <x v="8"/>
    </i>
    <i>
      <x v="58"/>
    </i>
    <i r="1">
      <x v="7"/>
    </i>
    <i>
      <x v="59"/>
    </i>
    <i r="1">
      <x v="14"/>
    </i>
    <i>
      <x v="60"/>
    </i>
    <i r="1">
      <x v="11"/>
    </i>
    <i>
      <x v="61"/>
    </i>
    <i r="1">
      <x v="14"/>
    </i>
    <i>
      <x v="62"/>
    </i>
    <i r="1">
      <x v="14"/>
    </i>
    <i>
      <x v="63"/>
    </i>
    <i r="1">
      <x v="2"/>
    </i>
    <i>
      <x v="64"/>
    </i>
    <i r="1">
      <x v="17"/>
    </i>
    <i>
      <x v="65"/>
    </i>
    <i r="1">
      <x v="5"/>
    </i>
    <i>
      <x v="66"/>
    </i>
    <i r="1">
      <x v="14"/>
    </i>
    <i>
      <x v="67"/>
    </i>
    <i r="1">
      <x v="10"/>
    </i>
    <i>
      <x v="68"/>
    </i>
    <i r="1">
      <x v="14"/>
    </i>
    <i>
      <x v="69"/>
    </i>
    <i r="1">
      <x v="14"/>
    </i>
    <i>
      <x v="70"/>
    </i>
    <i r="1">
      <x v="9"/>
    </i>
    <i>
      <x v="71"/>
    </i>
    <i r="1">
      <x v="17"/>
    </i>
    <i>
      <x v="72"/>
    </i>
    <i r="1">
      <x v="14"/>
    </i>
    <i>
      <x v="73"/>
    </i>
    <i r="1">
      <x v="14"/>
    </i>
    <i>
      <x v="74"/>
    </i>
    <i r="1">
      <x v="18"/>
    </i>
    <i>
      <x v="75"/>
    </i>
    <i r="1">
      <x v="19"/>
    </i>
    <i>
      <x v="76"/>
    </i>
    <i r="1">
      <x v="11"/>
    </i>
    <i>
      <x v="77"/>
    </i>
    <i r="1">
      <x v="14"/>
    </i>
    <i>
      <x v="78"/>
    </i>
    <i r="1">
      <x v="14"/>
    </i>
    <i>
      <x v="79"/>
    </i>
    <i r="1">
      <x v="5"/>
    </i>
    <i>
      <x v="80"/>
    </i>
    <i r="1">
      <x v="17"/>
    </i>
    <i>
      <x v="81"/>
    </i>
    <i r="1">
      <x v="17"/>
    </i>
    <i>
      <x v="82"/>
    </i>
    <i r="1">
      <x v="14"/>
    </i>
    <i>
      <x v="83"/>
    </i>
    <i r="1">
      <x v="14"/>
    </i>
    <i>
      <x v="84"/>
    </i>
    <i r="1">
      <x v="26"/>
    </i>
    <i>
      <x v="85"/>
    </i>
    <i r="1">
      <x v="10"/>
    </i>
    <i>
      <x v="86"/>
    </i>
    <i r="1">
      <x v="14"/>
    </i>
    <i>
      <x v="87"/>
    </i>
    <i r="1">
      <x v="14"/>
    </i>
    <i>
      <x v="88"/>
    </i>
    <i r="1">
      <x v="10"/>
    </i>
    <i>
      <x v="89"/>
    </i>
    <i r="1">
      <x v="10"/>
    </i>
    <i>
      <x v="90"/>
    </i>
    <i r="1">
      <x v="5"/>
    </i>
    <i r="1">
      <x v="10"/>
    </i>
    <i>
      <x v="91"/>
    </i>
    <i r="1">
      <x v="14"/>
    </i>
    <i>
      <x v="92"/>
    </i>
    <i r="1">
      <x v="25"/>
    </i>
    <i>
      <x v="93"/>
    </i>
    <i r="1">
      <x v="5"/>
    </i>
    <i>
      <x v="94"/>
    </i>
    <i r="1">
      <x v="14"/>
    </i>
    <i r="1">
      <x v="17"/>
    </i>
    <i>
      <x v="95"/>
    </i>
    <i r="1">
      <x v="14"/>
    </i>
    <i>
      <x v="96"/>
    </i>
    <i r="1">
      <x v="11"/>
    </i>
    <i r="1">
      <x v="13"/>
    </i>
    <i>
      <x v="97"/>
    </i>
    <i r="1">
      <x v="26"/>
    </i>
    <i>
      <x v="98"/>
    </i>
    <i r="1">
      <x v="2"/>
    </i>
    <i>
      <x v="99"/>
    </i>
    <i r="1">
      <x v="17"/>
    </i>
    <i>
      <x v="100"/>
    </i>
    <i r="1">
      <x v="25"/>
    </i>
    <i>
      <x v="101"/>
    </i>
    <i r="1">
      <x v="14"/>
    </i>
    <i r="1">
      <x v="15"/>
    </i>
    <i>
      <x v="102"/>
    </i>
    <i r="1">
      <x v="16"/>
    </i>
    <i>
      <x v="103"/>
    </i>
    <i r="1">
      <x v="5"/>
    </i>
    <i>
      <x v="104"/>
    </i>
    <i r="1">
      <x v="11"/>
    </i>
    <i>
      <x v="105"/>
    </i>
    <i r="1">
      <x v="7"/>
    </i>
    <i>
      <x v="106"/>
    </i>
    <i r="1">
      <x v="10"/>
    </i>
    <i>
      <x v="107"/>
    </i>
    <i r="1">
      <x v="14"/>
    </i>
    <i>
      <x v="108"/>
    </i>
    <i r="1">
      <x v="17"/>
    </i>
    <i>
      <x v="109"/>
    </i>
    <i r="1">
      <x v="18"/>
    </i>
    <i>
      <x v="110"/>
    </i>
    <i r="1">
      <x v="25"/>
    </i>
    <i>
      <x v="111"/>
    </i>
    <i r="1">
      <x v="14"/>
    </i>
    <i>
      <x v="112"/>
    </i>
    <i r="1">
      <x v="14"/>
    </i>
    <i>
      <x v="113"/>
    </i>
    <i r="1">
      <x v="23"/>
    </i>
    <i>
      <x v="114"/>
    </i>
    <i r="1">
      <x v="10"/>
    </i>
    <i>
      <x v="115"/>
    </i>
    <i r="1">
      <x v="24"/>
    </i>
    <i>
      <x v="116"/>
    </i>
    <i r="1">
      <x v="19"/>
    </i>
    <i>
      <x v="117"/>
    </i>
    <i r="1">
      <x v="16"/>
    </i>
    <i>
      <x v="118"/>
    </i>
    <i r="1">
      <x v="14"/>
    </i>
    <i>
      <x v="119"/>
    </i>
    <i r="1">
      <x v="6"/>
    </i>
    <i>
      <x v="120"/>
    </i>
    <i r="1">
      <x v="17"/>
    </i>
    <i r="1">
      <x v="25"/>
    </i>
    <i>
      <x v="121"/>
    </i>
    <i r="1">
      <x v="16"/>
    </i>
    <i>
      <x v="122"/>
    </i>
    <i r="1">
      <x v="21"/>
    </i>
    <i>
      <x v="123"/>
    </i>
    <i r="1">
      <x v="23"/>
    </i>
    <i>
      <x v="124"/>
    </i>
    <i r="1">
      <x v="17"/>
    </i>
    <i>
      <x v="125"/>
    </i>
    <i r="1">
      <x v="14"/>
    </i>
    <i>
      <x v="126"/>
    </i>
    <i r="1">
      <x v="19"/>
    </i>
    <i>
      <x v="127"/>
    </i>
    <i r="1">
      <x v="23"/>
    </i>
    <i>
      <x v="128"/>
    </i>
    <i r="1">
      <x v="10"/>
    </i>
    <i>
      <x v="129"/>
    </i>
    <i r="1">
      <x v="14"/>
    </i>
    <i>
      <x v="130"/>
    </i>
    <i r="1">
      <x v="14"/>
    </i>
    <i>
      <x v="131"/>
    </i>
    <i r="1">
      <x v="14"/>
    </i>
    <i>
      <x v="132"/>
    </i>
    <i r="1">
      <x v="24"/>
    </i>
    <i>
      <x v="133"/>
    </i>
    <i r="1">
      <x v="14"/>
    </i>
    <i>
      <x v="134"/>
    </i>
    <i r="1">
      <x v="2"/>
    </i>
    <i>
      <x v="135"/>
    </i>
    <i r="1">
      <x v="21"/>
    </i>
    <i>
      <x v="136"/>
    </i>
    <i r="1">
      <x v="14"/>
    </i>
    <i>
      <x v="137"/>
    </i>
    <i r="1">
      <x v="21"/>
    </i>
    <i>
      <x v="138"/>
    </i>
    <i r="1">
      <x v="23"/>
    </i>
    <i>
      <x v="139"/>
    </i>
    <i r="1">
      <x v="14"/>
    </i>
    <i>
      <x v="140"/>
    </i>
    <i r="1">
      <x v="7"/>
    </i>
    <i>
      <x v="141"/>
    </i>
    <i r="1">
      <x v="14"/>
    </i>
    <i>
      <x v="142"/>
    </i>
    <i r="1">
      <x v="5"/>
    </i>
    <i>
      <x v="143"/>
    </i>
    <i r="1">
      <x v="10"/>
    </i>
    <i>
      <x v="144"/>
    </i>
    <i r="1">
      <x v="14"/>
    </i>
    <i>
      <x v="145"/>
    </i>
    <i r="1">
      <x v="16"/>
    </i>
    <i>
      <x v="146"/>
    </i>
    <i r="1">
      <x v="14"/>
    </i>
    <i>
      <x v="147"/>
    </i>
    <i r="1">
      <x v="14"/>
    </i>
    <i>
      <x v="148"/>
    </i>
    <i r="1">
      <x v="14"/>
    </i>
    <i>
      <x v="149"/>
    </i>
    <i r="1">
      <x v="14"/>
    </i>
    <i>
      <x v="150"/>
    </i>
    <i r="1">
      <x v="11"/>
    </i>
    <i>
      <x v="151"/>
    </i>
    <i r="1">
      <x v="14"/>
    </i>
    <i>
      <x v="152"/>
    </i>
    <i r="1">
      <x v="11"/>
    </i>
    <i>
      <x v="153"/>
    </i>
    <i r="1">
      <x v="7"/>
    </i>
    <i>
      <x v="154"/>
    </i>
    <i r="1">
      <x v="3"/>
    </i>
    <i>
      <x v="155"/>
    </i>
    <i r="1">
      <x v="25"/>
    </i>
    <i r="1">
      <x v="26"/>
    </i>
    <i>
      <x v="156"/>
    </i>
    <i r="1">
      <x v="14"/>
    </i>
    <i>
      <x v="157"/>
    </i>
    <i r="1">
      <x v="17"/>
    </i>
    <i>
      <x v="158"/>
    </i>
    <i r="1">
      <x v="17"/>
    </i>
    <i>
      <x v="159"/>
    </i>
    <i r="1">
      <x v="22"/>
    </i>
    <i>
      <x v="160"/>
    </i>
    <i r="1">
      <x v="7"/>
    </i>
    <i>
      <x v="161"/>
    </i>
    <i r="1">
      <x v="14"/>
    </i>
    <i>
      <x v="162"/>
    </i>
    <i r="1">
      <x v="2"/>
    </i>
    <i>
      <x v="163"/>
    </i>
    <i r="1">
      <x v="19"/>
    </i>
    <i>
      <x v="164"/>
    </i>
    <i r="1">
      <x v="10"/>
    </i>
    <i>
      <x v="165"/>
    </i>
    <i r="1">
      <x v="23"/>
    </i>
    <i>
      <x v="166"/>
    </i>
    <i r="1">
      <x v="24"/>
    </i>
    <i>
      <x v="167"/>
    </i>
    <i r="1">
      <x v="24"/>
    </i>
    <i>
      <x v="168"/>
    </i>
    <i r="1">
      <x v="24"/>
    </i>
    <i>
      <x v="169"/>
    </i>
    <i r="1">
      <x v="14"/>
    </i>
    <i t="grand">
      <x/>
    </i>
  </rowItems>
  <colItems count="1">
    <i/>
  </colItem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48B2EC6-98A9-43DB-A589-6DF7E10B2B9A}" name="PivotTable7"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A146" firstHeaderRow="1" firstDataRow="1" firstDataCol="1"/>
  <pivotFields count="13">
    <pivotField showAll="0"/>
    <pivotField showAll="0"/>
    <pivotField axis="axisRow" showAll="0">
      <items count="485">
        <item m="1" x="403"/>
        <item m="1" x="248"/>
        <item m="1" x="404"/>
        <item m="1" x="405"/>
        <item m="1" x="349"/>
        <item m="1" x="428"/>
        <item m="1" x="350"/>
        <item m="1" x="279"/>
        <item m="1" x="177"/>
        <item m="1" x="322"/>
        <item m="1" x="151"/>
        <item m="1" x="352"/>
        <item m="1" x="204"/>
        <item m="1" x="205"/>
        <item m="1" x="444"/>
        <item m="1" x="358"/>
        <item m="1" x="426"/>
        <item m="1" x="327"/>
        <item m="1" x="241"/>
        <item m="1" x="216"/>
        <item m="1" x="483"/>
        <item m="1" x="415"/>
        <item m="1" x="289"/>
        <item x="17"/>
        <item m="1" x="315"/>
        <item m="1" x="185"/>
        <item m="1" x="461"/>
        <item m="1" x="217"/>
        <item m="1" x="432"/>
        <item m="1" x="149"/>
        <item m="1" x="266"/>
        <item m="1" x="245"/>
        <item m="1" x="167"/>
        <item m="1" x="360"/>
        <item m="1" x="290"/>
        <item m="1" x="300"/>
        <item m="1" x="198"/>
        <item m="1" x="174"/>
        <item m="1" x="275"/>
        <item m="1" x="451"/>
        <item m="1" x="294"/>
        <item m="1" x="459"/>
        <item m="1" x="219"/>
        <item m="1" x="305"/>
        <item m="1" x="166"/>
        <item m="1" x="155"/>
        <item m="1" x="409"/>
        <item m="1" x="445"/>
        <item m="1" x="199"/>
        <item m="1" x="277"/>
        <item m="1" x="356"/>
        <item m="1" x="148"/>
        <item m="1" x="309"/>
        <item m="1" x="477"/>
        <item m="1" x="454"/>
        <item m="1" x="228"/>
        <item m="1" x="303"/>
        <item m="1" x="188"/>
        <item m="1" x="163"/>
        <item m="1" x="260"/>
        <item m="1" x="150"/>
        <item m="1" x="291"/>
        <item m="1" x="238"/>
        <item m="1" x="190"/>
        <item m="1" x="214"/>
        <item m="1" x="208"/>
        <item m="1" x="475"/>
        <item m="1" x="168"/>
        <item m="1" x="282"/>
        <item m="1" x="324"/>
        <item m="1" x="267"/>
        <item m="1" x="301"/>
        <item m="1" x="240"/>
        <item m="1" x="313"/>
        <item m="1" x="276"/>
        <item m="1" x="436"/>
        <item m="1" x="285"/>
        <item m="1" x="209"/>
        <item m="1" x="359"/>
        <item m="1" x="236"/>
        <item m="1" x="224"/>
        <item m="1" x="178"/>
        <item m="1" x="419"/>
        <item m="1" x="441"/>
        <item m="1" x="172"/>
        <item m="1" x="336"/>
        <item m="1" x="400"/>
        <item m="1" x="416"/>
        <item m="1" x="179"/>
        <item m="1" x="331"/>
        <item m="1" x="412"/>
        <item m="1" x="392"/>
        <item m="1" x="463"/>
        <item m="1" x="152"/>
        <item x="18"/>
        <item m="1" x="284"/>
        <item m="1" x="233"/>
        <item m="1" x="237"/>
        <item m="1" x="242"/>
        <item m="1" x="381"/>
        <item m="1" x="398"/>
        <item m="1" x="270"/>
        <item m="1" x="446"/>
        <item m="1" x="175"/>
        <item m="1" x="317"/>
        <item m="1" x="394"/>
        <item m="1" x="247"/>
        <item m="1" x="402"/>
        <item m="1" x="259"/>
        <item m="1" x="452"/>
        <item m="1" x="469"/>
        <item m="1" x="144"/>
        <item m="1" x="374"/>
        <item m="1" x="329"/>
        <item m="1" x="292"/>
        <item m="1" x="363"/>
        <item m="1" x="449"/>
        <item m="1" x="437"/>
        <item m="1" x="472"/>
        <item m="1" x="332"/>
        <item m="1" x="191"/>
        <item m="1" x="377"/>
        <item m="1" x="182"/>
        <item m="1" x="158"/>
        <item m="1" x="293"/>
        <item m="1" x="342"/>
        <item m="1" x="263"/>
        <item m="1" x="453"/>
        <item m="1" x="417"/>
        <item m="1" x="162"/>
        <item m="1" x="264"/>
        <item m="1" x="330"/>
        <item m="1" x="254"/>
        <item m="1" x="365"/>
        <item m="1" x="316"/>
        <item m="1" x="326"/>
        <item m="1" x="367"/>
        <item m="1" x="464"/>
        <item m="1" x="308"/>
        <item m="1" x="368"/>
        <item x="19"/>
        <item x="20"/>
        <item x="21"/>
        <item m="1" x="187"/>
        <item m="1" x="476"/>
        <item m="1" x="431"/>
        <item m="1" x="438"/>
        <item m="1" x="171"/>
        <item m="1" x="296"/>
        <item m="1" x="298"/>
        <item m="1" x="194"/>
        <item m="1" x="423"/>
        <item m="1" x="418"/>
        <item m="1" x="443"/>
        <item m="1" x="295"/>
        <item m="1" x="265"/>
        <item m="1" x="196"/>
        <item m="1" x="268"/>
        <item m="1" x="231"/>
        <item m="1" x="447"/>
        <item m="1" x="195"/>
        <item m="1" x="413"/>
        <item m="1" x="334"/>
        <item m="1" x="364"/>
        <item m="1" x="255"/>
        <item m="1" x="467"/>
        <item m="1" x="468"/>
        <item m="1" x="351"/>
        <item m="1" x="274"/>
        <item m="1" x="250"/>
        <item m="1" x="341"/>
        <item m="1" x="223"/>
        <item m="1" x="370"/>
        <item m="1" x="201"/>
        <item m="1" x="366"/>
        <item m="1" x="482"/>
        <item m="1" x="318"/>
        <item m="1" x="450"/>
        <item m="1" x="328"/>
        <item m="1" x="170"/>
        <item m="1" x="306"/>
        <item m="1" x="249"/>
        <item m="1" x="391"/>
        <item m="1" x="183"/>
        <item m="1" x="399"/>
        <item m="1" x="430"/>
        <item m="1" x="272"/>
        <item m="1" x="410"/>
        <item m="1" x="160"/>
        <item m="1" x="386"/>
        <item m="1" x="189"/>
        <item m="1" x="312"/>
        <item m="1" x="186"/>
        <item m="1" x="389"/>
        <item m="1" x="164"/>
        <item m="1" x="361"/>
        <item m="1" x="222"/>
        <item m="1" x="210"/>
        <item m="1" x="239"/>
        <item m="1" x="455"/>
        <item m="1" x="387"/>
        <item m="1" x="235"/>
        <item m="1" x="256"/>
        <item m="1" x="378"/>
        <item m="1" x="180"/>
        <item m="1" x="411"/>
        <item m="1" x="457"/>
        <item m="1" x="353"/>
        <item m="1" x="429"/>
        <item m="1" x="379"/>
        <item m="1" x="372"/>
        <item m="1" x="176"/>
        <item m="1" x="388"/>
        <item m="1" x="422"/>
        <item m="1" x="273"/>
        <item m="1" x="414"/>
        <item m="1" x="335"/>
        <item m="1" x="311"/>
        <item m="1" x="226"/>
        <item m="1" x="479"/>
        <item m="1" x="424"/>
        <item m="1" x="354"/>
        <item m="1" x="253"/>
        <item m="1" x="382"/>
        <item m="1" x="345"/>
        <item m="1" x="442"/>
        <item m="1" x="246"/>
        <item m="1" x="440"/>
        <item m="1" x="165"/>
        <item m="1" x="396"/>
        <item m="1" x="161"/>
        <item m="1" x="427"/>
        <item m="1" x="302"/>
        <item m="1" x="211"/>
        <item m="1" x="203"/>
        <item m="1" x="383"/>
        <item m="1" x="207"/>
        <item m="1" x="458"/>
        <item m="1" x="310"/>
        <item m="1" x="145"/>
        <item m="1" x="420"/>
        <item m="1" x="433"/>
        <item m="1" x="269"/>
        <item m="1" x="340"/>
        <item m="1" x="395"/>
        <item m="1" x="384"/>
        <item x="143"/>
        <item m="1" x="213"/>
        <item m="1" x="153"/>
        <item m="1" x="154"/>
        <item m="1" x="471"/>
        <item m="1" x="376"/>
        <item m="1" x="357"/>
        <item m="1" x="373"/>
        <item m="1" x="283"/>
        <item m="1" x="262"/>
        <item m="1" x="460"/>
        <item m="1" x="244"/>
        <item m="1" x="474"/>
        <item m="1" x="257"/>
        <item m="1" x="287"/>
        <item m="1" x="439"/>
        <item m="1" x="261"/>
        <item m="1" x="348"/>
        <item m="1" x="281"/>
        <item m="1" x="147"/>
        <item m="1" x="371"/>
        <item m="1" x="333"/>
        <item m="1" x="173"/>
        <item m="1" x="156"/>
        <item m="1" x="297"/>
        <item m="1" x="146"/>
        <item m="1" x="243"/>
        <item m="1" x="319"/>
        <item m="1" x="369"/>
        <item m="1" x="344"/>
        <item m="1" x="258"/>
        <item m="1" x="251"/>
        <item m="1" x="192"/>
        <item m="1" x="225"/>
        <item m="1" x="338"/>
        <item m="1" x="425"/>
        <item m="1" x="280"/>
        <item m="1" x="206"/>
        <item m="1" x="181"/>
        <item m="1" x="184"/>
        <item m="1" x="466"/>
        <item m="1" x="288"/>
        <item m="1" x="278"/>
        <item m="1" x="465"/>
        <item m="1" x="321"/>
        <item m="1" x="478"/>
        <item m="1" x="286"/>
        <item m="1" x="159"/>
        <item m="1" x="197"/>
        <item m="1" x="323"/>
        <item m="1" x="408"/>
        <item m="1" x="407"/>
        <item m="1" x="480"/>
        <item m="1" x="355"/>
        <item m="1" x="406"/>
        <item m="1" x="448"/>
        <item m="1" x="337"/>
        <item m="1" x="157"/>
        <item m="1" x="343"/>
        <item m="1" x="481"/>
        <item m="1" x="401"/>
        <item m="1" x="193"/>
        <item m="1" x="320"/>
        <item m="1" x="304"/>
        <item m="1" x="434"/>
        <item m="1" x="362"/>
        <item m="1" x="212"/>
        <item m="1" x="200"/>
        <item m="1" x="218"/>
        <item m="1" x="385"/>
        <item m="1" x="325"/>
        <item m="1" x="314"/>
        <item m="1" x="470"/>
        <item m="1" x="375"/>
        <item m="1" x="299"/>
        <item m="1" x="339"/>
        <item m="1" x="435"/>
        <item m="1" x="169"/>
        <item m="1" x="397"/>
        <item m="1" x="421"/>
        <item m="1" x="473"/>
        <item m="1" x="229"/>
        <item m="1" x="252"/>
        <item m="1" x="347"/>
        <item m="1" x="271"/>
        <item m="1" x="380"/>
        <item m="1" x="307"/>
        <item m="1" x="234"/>
        <item m="1" x="390"/>
        <item m="1" x="220"/>
        <item m="1" x="221"/>
        <item m="1" x="462"/>
        <item m="1" x="232"/>
        <item m="1" x="202"/>
        <item m="1" x="393"/>
        <item m="1" x="456"/>
        <item m="1" x="230"/>
        <item m="1" x="346"/>
        <item m="1" x="227"/>
        <item m="1" x="215"/>
        <item x="0"/>
        <item x="1"/>
        <item x="2"/>
        <item x="3"/>
        <item x="4"/>
        <item x="5"/>
        <item x="6"/>
        <item x="7"/>
        <item x="8"/>
        <item x="9"/>
        <item x="10"/>
        <item x="11"/>
        <item x="12"/>
        <item x="13"/>
        <item x="14"/>
        <item x="15"/>
        <item x="16"/>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36"/>
        <item x="109"/>
        <item x="110"/>
        <item x="111"/>
        <item x="112"/>
        <item x="113"/>
        <item x="114"/>
        <item x="115"/>
        <item x="116"/>
        <item x="117"/>
        <item x="118"/>
        <item x="119"/>
        <item x="120"/>
        <item x="121"/>
        <item x="122"/>
        <item x="123"/>
        <item x="124"/>
        <item x="125"/>
        <item x="126"/>
        <item x="127"/>
        <item x="128"/>
        <item x="129"/>
        <item x="130"/>
        <item x="131"/>
        <item x="132"/>
        <item x="133"/>
        <item x="134"/>
        <item x="135"/>
        <item x="137"/>
        <item x="138"/>
        <item x="139"/>
        <item x="140"/>
        <item x="141"/>
        <item x="142"/>
        <item t="default"/>
      </items>
    </pivotField>
    <pivotField showAll="0"/>
    <pivotField showAll="0"/>
    <pivotField showAll="0"/>
    <pivotField showAll="0"/>
    <pivotField showAll="0"/>
    <pivotField showAll="0"/>
    <pivotField showAll="0"/>
    <pivotField showAll="0"/>
    <pivotField showAll="0"/>
    <pivotField showAll="0"/>
  </pivotFields>
  <rowFields count="1">
    <field x="2"/>
  </rowFields>
  <rowItems count="145">
    <i>
      <x v="23"/>
    </i>
    <i>
      <x v="94"/>
    </i>
    <i>
      <x v="140"/>
    </i>
    <i>
      <x v="141"/>
    </i>
    <i>
      <x v="142"/>
    </i>
    <i>
      <x v="246"/>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FA82E8A8-72DE-46E6-8C3D-10A28455912E}" name="UnitedStatesT" displayName="UnitedStatesT" ref="M9:M60" totalsRowShown="0" headerRowDxfId="380" dataDxfId="378" headerRowBorderDxfId="379" headerRowCellStyle="Normal 2" dataCellStyle="Normal 2">
  <autoFilter ref="M9:M60" xr:uid="{FA82E8A8-72DE-46E6-8C3D-10A28455912E}"/>
  <tableColumns count="1">
    <tableColumn id="1" xr3:uid="{55BA25B4-D409-4E78-9E5C-2C7FBBAF6F4D}" name="United States Subregions" dataDxfId="377" dataCellStyle="Normal 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D946EC10-D287-49F6-B1CD-BA869215F6FB}" name="RestaurantsT" displayName="RestaurantsT" ref="Q7:Q9" totalsRowShown="0" headerRowDxfId="368">
  <autoFilter ref="Q7:Q9" xr:uid="{B7788A8F-ED52-4954-B735-294C9BE48F44}"/>
  <sortState xmlns:xlrd2="http://schemas.microsoft.com/office/spreadsheetml/2017/richdata2" ref="Q8:Q11">
    <sortCondition ref="Q51:Q55"/>
  </sortState>
  <tableColumns count="1">
    <tableColumn id="1" xr3:uid="{D5F3151C-C248-4FE0-9844-925322CE950F}" name="Restaurants"/>
  </tableColumns>
  <tableStyleInfo name="TableStyleMedium9"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733C3392-C922-4EDE-BFFA-E63C78696B6D}" name="MetalMachT" displayName="MetalMachT" ref="Q429:Q433" totalsRowShown="0" headerRowDxfId="270" dataDxfId="269">
  <autoFilter ref="Q429:Q433" xr:uid="{EF34A41F-B32B-46CD-81CF-BD9B4BAE4EC2}"/>
  <sortState xmlns:xlrd2="http://schemas.microsoft.com/office/spreadsheetml/2017/richdata2" ref="Q429:Q432">
    <sortCondition ref="Q30:Q34"/>
  </sortState>
  <tableColumns count="1">
    <tableColumn id="1" xr3:uid="{03491AD6-37F9-487C-8E4D-CAE6863FFE57}" name="MetalMach" dataDxfId="268"/>
  </tableColumns>
  <tableStyleInfo name="TableStyleMedium9"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CAAE42A4-AAD6-4533-B53F-143018ACAF45}" name="OtherGenMachT" displayName="OtherGenMachT" ref="Q435:Q443" totalsRowShown="0" headerRowDxfId="267" dataDxfId="266">
  <autoFilter ref="Q435:Q443" xr:uid="{4307FA4B-5E50-443C-859B-B2B3620216A7}"/>
  <sortState xmlns:xlrd2="http://schemas.microsoft.com/office/spreadsheetml/2017/richdata2" ref="Q435:Q438">
    <sortCondition ref="Q28:Q32"/>
  </sortState>
  <tableColumns count="1">
    <tableColumn id="1" xr3:uid="{22464CDF-8B17-485D-9DC9-3AB1A2A70431}" name="OtherGenMach" dataDxfId="265"/>
  </tableColumns>
  <tableStyleInfo name="TableStyleMedium9"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A477DD30-5FCD-48FE-9EA9-8244E6A8A7D5}" name="VentMachT" displayName="VentMachT" ref="Q445:Q448" totalsRowShown="0" headerRowDxfId="264" dataDxfId="263">
  <autoFilter ref="Q445:Q448" xr:uid="{5A6C934E-79E1-444A-90BC-C224950F91D3}"/>
  <sortState xmlns:xlrd2="http://schemas.microsoft.com/office/spreadsheetml/2017/richdata2" ref="Q445:Q448">
    <sortCondition ref="Q30:Q34"/>
  </sortState>
  <tableColumns count="1">
    <tableColumn id="1" xr3:uid="{84A9A351-91AB-484A-8295-178820645436}" name="VentMach" dataDxfId="262"/>
  </tableColumns>
  <tableStyleInfo name="TableStyleMedium9"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31179387-98D6-476D-8491-B468596D6BD3}" name="MedicalT" displayName="MedicalT" ref="M452:M453" totalsRowShown="0" headerRowDxfId="261">
  <autoFilter ref="M452:M453" xr:uid="{D8E637F9-432D-4659-B2B8-02341DC6D771}"/>
  <sortState xmlns:xlrd2="http://schemas.microsoft.com/office/spreadsheetml/2017/richdata2" ref="M452:O456">
    <sortCondition ref="M32:M37"/>
  </sortState>
  <tableColumns count="1">
    <tableColumn id="1" xr3:uid="{1514F727-B7A1-4618-8B62-BF66DC75DB78}" name="Medical"/>
  </tableColumns>
  <tableStyleInfo name="TableStyleMedium9"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FF74458D-0F9C-403F-BF52-3B4479B74D63}" name="MedicalEquipT" displayName="MedicalEquipT" ref="Q452:Q457" totalsRowShown="0" headerRowDxfId="260" dataDxfId="259">
  <autoFilter ref="Q452:Q457" xr:uid="{D4DF0A2E-4680-41D8-A9B3-7E1F876630B5}"/>
  <sortState xmlns:xlrd2="http://schemas.microsoft.com/office/spreadsheetml/2017/richdata2" ref="Q452:Q455">
    <sortCondition ref="Q32:Q36"/>
  </sortState>
  <tableColumns count="1">
    <tableColumn id="1" xr3:uid="{5798A97A-1564-4669-A007-00CC7A693903}" name="MedicalEquip" dataDxfId="258"/>
  </tableColumns>
  <tableStyleInfo name="TableStyleMedium9"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20B35A6E-84D2-4B52-9565-F152D26D2399}" name="MiscT" displayName="MiscT" ref="M461:M462" totalsRowShown="0" headerRowDxfId="257">
  <autoFilter ref="M461:M462" xr:uid="{F3497EB3-1483-4970-A7D9-B11F4F44722E}"/>
  <sortState xmlns:xlrd2="http://schemas.microsoft.com/office/spreadsheetml/2017/richdata2" ref="M461:O465">
    <sortCondition ref="M32:M37"/>
  </sortState>
  <tableColumns count="1">
    <tableColumn id="1" xr3:uid="{2B6DD1CF-F239-467F-877F-E4C623D0CE41}" name="Misc"/>
  </tableColumns>
  <tableStyleInfo name="TableStyleMedium9"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420B213-5620-449E-9692-44F4E7C8C871}" name="OtherMiscT" displayName="OtherMiscT" ref="Q461:Q467" totalsRowShown="0" headerRowDxfId="256" dataDxfId="255">
  <autoFilter ref="Q461:Q467" xr:uid="{3529CB24-A814-4367-B2E3-3B6178C73AF3}"/>
  <sortState xmlns:xlrd2="http://schemas.microsoft.com/office/spreadsheetml/2017/richdata2" ref="Q461:Q464">
    <sortCondition ref="Q32:Q36"/>
  </sortState>
  <tableColumns count="1">
    <tableColumn id="1" xr3:uid="{ED8C3073-6DA5-4738-B227-ACE40383524F}" name="OtherMisc" dataDxfId="254"/>
  </tableColumns>
  <tableStyleInfo name="TableStyleMedium9"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13319F17-0B6D-4708-9ED0-4A5BD2081A3C}" name="PaperT" displayName="PaperT" ref="M495:M497" totalsRowShown="0" headerRowDxfId="253">
  <autoFilter ref="M495:M497" xr:uid="{9E418814-A8C1-427A-8F4A-049A3BA86E5F}"/>
  <sortState xmlns:xlrd2="http://schemas.microsoft.com/office/spreadsheetml/2017/richdata2" ref="M495:O499">
    <sortCondition ref="M58:M63"/>
  </sortState>
  <tableColumns count="1">
    <tableColumn id="1" xr3:uid="{F8F63D99-ECAE-4650-8E49-5928D6E3CA0A}" name="Paper"/>
  </tableColumns>
  <tableStyleInfo name="TableStyleMedium9"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1615C437-C27B-4756-9AAD-438C5A3C1ECF}" name="ConvertedPaperT" displayName="ConvertedPaperT" ref="Q495:Q500" totalsRowShown="0" headerRowDxfId="252" dataDxfId="251">
  <autoFilter ref="Q495:Q500" xr:uid="{2F529D2C-6917-4F00-8EC8-72809698E651}"/>
  <sortState xmlns:xlrd2="http://schemas.microsoft.com/office/spreadsheetml/2017/richdata2" ref="Q495:Q498">
    <sortCondition ref="Q58:Q62"/>
  </sortState>
  <tableColumns count="1">
    <tableColumn id="1" xr3:uid="{27E63819-64A4-4CCA-9869-41DA65E2022E}" name="ConvertedPaper" dataDxfId="250"/>
  </tableColumns>
  <tableStyleInfo name="TableStyleMedium9"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FD0F5D69-29BF-4F74-9E2D-46907062280F}" name="PulpT" displayName="PulpT" ref="Q502:Q505" totalsRowShown="0" headerRowDxfId="249" dataDxfId="248">
  <autoFilter ref="Q502:Q505" xr:uid="{D2E6E250-2CD0-4945-AD2C-4602CAAA2BA6}"/>
  <sortState xmlns:xlrd2="http://schemas.microsoft.com/office/spreadsheetml/2017/richdata2" ref="Q502:Q505">
    <sortCondition ref="Q58:Q62"/>
  </sortState>
  <tableColumns count="1">
    <tableColumn id="1" xr3:uid="{B818FABA-BBB6-4011-96C9-0E9E9040BBF1}" name="Pulp" dataDxfId="247"/>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80B11E46-ED02-42D7-B456-2B3407136481}" name="SpecialFoodT" displayName="SpecialFoodT" ref="Q11:Q12" totalsRowShown="0" headerRowDxfId="367">
  <autoFilter ref="Q11:Q12" xr:uid="{89BEF529-7101-44A5-B03D-EF310A9CB61E}"/>
  <sortState xmlns:xlrd2="http://schemas.microsoft.com/office/spreadsheetml/2017/richdata2" ref="Q12:Q15">
    <sortCondition ref="Q49:Q53"/>
  </sortState>
  <tableColumns count="1">
    <tableColumn id="1" xr3:uid="{D0260612-1780-4FA4-BDD1-16C0AF19B0F6}" name="SpecialFood"/>
  </tableColumns>
  <tableStyleInfo name="TableStyleMedium9"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2C8EA66D-36AD-4C34-BA5D-1A5EF075BF3C}" name="NonmetallicT" displayName="NonmetallicT" ref="M471:M476" totalsRowShown="0" headerRowDxfId="246">
  <autoFilter ref="M471:M476" xr:uid="{4A4EC7C5-0ABA-4039-92C0-67F061AE88D5}"/>
  <sortState xmlns:xlrd2="http://schemas.microsoft.com/office/spreadsheetml/2017/richdata2" ref="M471:O475">
    <sortCondition ref="M58:M63"/>
  </sortState>
  <tableColumns count="1">
    <tableColumn id="1" xr3:uid="{0A31E376-EC58-4F06-B2C6-84FCECF68FE4}" name="Nonmetallic"/>
  </tableColumns>
  <tableStyleInfo name="TableStyleMedium9"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FA7C9BF1-61BD-4D97-BA22-EE5BF2CC4712}" name="CementT" displayName="CementT" ref="Q471:Q475" totalsRowShown="0" headerRowDxfId="245" dataDxfId="244">
  <autoFilter ref="Q471:Q475" xr:uid="{EFC6C0CB-F25D-4FA5-A659-BA30EAD0F4B0}"/>
  <sortState xmlns:xlrd2="http://schemas.microsoft.com/office/spreadsheetml/2017/richdata2" ref="Q471:Q474">
    <sortCondition ref="Q58:Q62"/>
  </sortState>
  <tableColumns count="1">
    <tableColumn id="1" xr3:uid="{4984D8E3-37FB-487F-B599-D18279F36F85}" name="Cement" dataDxfId="243"/>
  </tableColumns>
  <tableStyleInfo name="TableStyleMedium9"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F4B46CA6-24AF-47A0-839E-56C3AAF0DA79}" name="ClayT" displayName="ClayT" ref="Q477:Q478" totalsRowShown="0" headerRowDxfId="242" dataDxfId="241">
  <autoFilter ref="Q477:Q478" xr:uid="{F2CECCB2-A207-41A3-A26A-A056B76EAFA1}"/>
  <sortState xmlns:xlrd2="http://schemas.microsoft.com/office/spreadsheetml/2017/richdata2" ref="Q477:Q480">
    <sortCondition ref="Q57:Q61"/>
  </sortState>
  <tableColumns count="1">
    <tableColumn id="1" xr3:uid="{DA63BF1E-50C8-4AAF-AE8D-91CADF7FD882}" name="Clay" dataDxfId="240"/>
  </tableColumns>
  <tableStyleInfo name="TableStyleMedium9"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918B7332-765D-4CFD-A229-CBECD8EB6BD3}" name="LimeT" displayName="LimeT" ref="Q483:Q484" totalsRowShown="0" headerRowDxfId="239" dataDxfId="238">
  <autoFilter ref="Q483:Q484" xr:uid="{1B2D715E-534F-42F5-ABC1-AA9709207468}"/>
  <sortState xmlns:xlrd2="http://schemas.microsoft.com/office/spreadsheetml/2017/richdata2" ref="Q483:Q486">
    <sortCondition ref="Q58:Q62"/>
  </sortState>
  <tableColumns count="1">
    <tableColumn id="1" xr3:uid="{61F88E51-9CB3-435F-AC37-2F69283416AA}" name="Lime" dataDxfId="237"/>
  </tableColumns>
  <tableStyleInfo name="TableStyleMedium9"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AE8A0BDA-908E-4F62-9A20-F3FEC633B21C}" name="GlassT" displayName="GlassT" ref="Q480:Q481" totalsRowShown="0" headerRowDxfId="236" dataDxfId="235">
  <autoFilter ref="Q480:Q481" xr:uid="{A2CFCE75-C39B-4FC3-88C7-36AE4BCEA314}"/>
  <sortState xmlns:xlrd2="http://schemas.microsoft.com/office/spreadsheetml/2017/richdata2" ref="Q480:Q483">
    <sortCondition ref="Q57:Q61"/>
  </sortState>
  <tableColumns count="1">
    <tableColumn id="1" xr3:uid="{59A72DCD-3FBF-4D57-862E-3CBBEF91016E}" name="Glass" dataDxfId="234"/>
  </tableColumns>
  <tableStyleInfo name="TableStyleMedium9"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DFF0C403-E296-41C6-BA18-6219D61F0CF7}" name="OtherNonMetalT" displayName="OtherNonMetalT" ref="Q486:Q491" totalsRowShown="0" headerRowDxfId="233" dataDxfId="232">
  <autoFilter ref="Q486:Q491" xr:uid="{5480B9D4-15E7-4817-A30D-9A046AB7E759}"/>
  <sortState xmlns:xlrd2="http://schemas.microsoft.com/office/spreadsheetml/2017/richdata2" ref="Q486:Q489">
    <sortCondition ref="Q58:Q62"/>
  </sortState>
  <tableColumns count="1">
    <tableColumn id="1" xr3:uid="{CF9683DA-7685-402C-BEE9-3C27565BDE1A}" name="OtherNonMetal" dataDxfId="231"/>
  </tableColumns>
  <tableStyleInfo name="TableStyleMedium9"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72000E02-A160-4592-BF73-3A2CA176538D}" name="PetroleumT" displayName="PetroleumT" ref="M509:M510" totalsRowShown="0" headerRowDxfId="230">
  <autoFilter ref="M509:M510" xr:uid="{BFE79BB2-6C60-4D8F-89EE-7077E2594699}"/>
  <sortState xmlns:xlrd2="http://schemas.microsoft.com/office/spreadsheetml/2017/richdata2" ref="M509:O513">
    <sortCondition ref="M58:M63"/>
  </sortState>
  <tableColumns count="1">
    <tableColumn id="1" xr3:uid="{1E0868D5-5153-44C8-8111-83C3F1BB855B}" name="Petroleum"/>
  </tableColumns>
  <tableStyleInfo name="TableStyleMedium9"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815CFE26-55BD-4D78-BB39-DD9E693362BD}" name="PetrolProdT" displayName="PetrolProdT" ref="Q509:Q513" totalsRowShown="0" headerRowDxfId="229" dataDxfId="228">
  <autoFilter ref="Q509:Q513" xr:uid="{D0FC490C-693A-4736-8D86-244A867B7DB9}"/>
  <sortState xmlns:xlrd2="http://schemas.microsoft.com/office/spreadsheetml/2017/richdata2" ref="Q509:Q512">
    <sortCondition ref="Q58:Q62"/>
  </sortState>
  <tableColumns count="1">
    <tableColumn id="1" xr3:uid="{4349798B-D01B-4344-9249-FA54BFFD0681}" name="PetrolProd" dataDxfId="227"/>
  </tableColumns>
  <tableStyleInfo name="TableStyleMedium9"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FF5129AE-71F3-4F4F-A679-B578A508D681}" name="PlasticsT" displayName="PlasticsT" ref="M517:M519" totalsRowShown="0" headerRowDxfId="226">
  <autoFilter ref="M517:M519" xr:uid="{03E5DF7B-5A3D-4978-984B-5FBCF4AF141B}"/>
  <sortState xmlns:xlrd2="http://schemas.microsoft.com/office/spreadsheetml/2017/richdata2" ref="M517:O521">
    <sortCondition ref="M58:M63"/>
  </sortState>
  <tableColumns count="1">
    <tableColumn id="1" xr3:uid="{7276CFBB-9771-4D4B-926F-DA32C07A19AA}" name="Plastics"/>
  </tableColumns>
  <tableStyleInfo name="TableStyleMedium9"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2E029811-F608-4A49-9503-386D8D9252D5}" name="PlasticProdT" displayName="PlasticProdT" ref="Q517:Q524" totalsRowShown="0" headerRowDxfId="225" dataDxfId="224">
  <autoFilter ref="Q517:Q524" xr:uid="{890FF52E-0280-42B1-85A8-DC664DE6C492}"/>
  <sortState xmlns:xlrd2="http://schemas.microsoft.com/office/spreadsheetml/2017/richdata2" ref="Q517:Q520">
    <sortCondition ref="Q58:Q62"/>
  </sortState>
  <tableColumns count="1">
    <tableColumn id="1" xr3:uid="{8D105D5E-EC9B-4D5F-81E4-E6EBB3DA32AD}" name="PlasticProd" dataDxfId="223"/>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93BC2B5A-0A85-4ED8-B46D-95CC817401AB}" name="TravelerT" displayName="TravelerT" ref="Q14:Q15" totalsRowShown="0">
  <autoFilter ref="Q14:Q15" xr:uid="{247ED83D-7476-4483-902B-0A0C2B664A3A}"/>
  <tableColumns count="1">
    <tableColumn id="1" xr3:uid="{7F6F0BEB-49FD-4D4F-B135-4F2CC89274B5}" name="Traveler"/>
  </tableColumns>
  <tableStyleInfo name="TableStyleMedium9"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AAB29299-8E5B-42DA-8D22-B34A0F605F46}" name="RubberProdT" displayName="RubberProdT" ref="Q526:Q529" totalsRowShown="0" headerRowDxfId="222" dataDxfId="221">
  <autoFilter ref="Q526:Q529" xr:uid="{13F9F397-3EC6-4313-950E-89DA696D16D6}"/>
  <sortState xmlns:xlrd2="http://schemas.microsoft.com/office/spreadsheetml/2017/richdata2" ref="Q526:Q529">
    <sortCondition ref="Q60:Q64"/>
  </sortState>
  <tableColumns count="1">
    <tableColumn id="1" xr3:uid="{140940F6-330A-499A-B43B-DBC8A5CF07AE}" name="RubberProd" dataDxfId="220"/>
  </tableColumns>
  <tableStyleInfo name="TableStyleMedium9"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2EE1FFBA-8525-40FD-8697-A7B86CBA3739}" name="PrimaryT" displayName="PrimaryT" ref="M533:M538" totalsRowShown="0" headerRowDxfId="219">
  <autoFilter ref="M533:M538" xr:uid="{1B6FC892-CAC8-4350-AF56-7E94FA986A36}"/>
  <sortState xmlns:xlrd2="http://schemas.microsoft.com/office/spreadsheetml/2017/richdata2" ref="M533:O537">
    <sortCondition ref="M58:M63"/>
  </sortState>
  <tableColumns count="1">
    <tableColumn id="1" xr3:uid="{00DD4787-5984-4112-9704-8E7357969454}" name="Primary"/>
  </tableColumns>
  <tableStyleInfo name="TableStyleMedium9"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6DDA9BE0-E766-4435-B933-210BD465262F}" name="AluminaT" displayName="AluminaT" ref="Q533:Q535" totalsRowShown="0" dataDxfId="218">
  <autoFilter ref="Q533:Q535" xr:uid="{8C1CC475-B6FA-4C09-BFA0-B4F0E2C10095}"/>
  <sortState xmlns:xlrd2="http://schemas.microsoft.com/office/spreadsheetml/2017/richdata2" ref="Q533:Q536">
    <sortCondition ref="Q58:Q62"/>
  </sortState>
  <tableColumns count="1">
    <tableColumn id="1" xr3:uid="{51966469-1ECA-4064-9A70-F8DAF888C08B}" name="Alumina" dataDxfId="217"/>
  </tableColumns>
  <tableStyleInfo name="TableStyleMedium9"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FAF8E90A-297D-4C99-9622-3A8E83E24E68}" name="FoundriesT" displayName="FoundriesT" ref="Q537:Q539" totalsRowShown="0" headerRowDxfId="216" dataDxfId="215">
  <autoFilter ref="Q537:Q539" xr:uid="{7C6AC86F-BCAB-4D36-B30E-3F6C9CBE420F}"/>
  <sortState xmlns:xlrd2="http://schemas.microsoft.com/office/spreadsheetml/2017/richdata2" ref="Q537:Q540">
    <sortCondition ref="Q55:Q59"/>
  </sortState>
  <tableColumns count="1">
    <tableColumn id="1" xr3:uid="{651D06E4-E36F-4F3A-91F1-15369BB7C18D}" name="Foundries" dataDxfId="214"/>
  </tableColumns>
  <tableStyleInfo name="TableStyleMedium9"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EE4763C3-EB99-44A0-AB6D-0F84B2451C72}" name="NonferrousT" displayName="NonferrousT" ref="Q544:Q547" totalsRowShown="0" headerRowDxfId="213" dataDxfId="212">
  <autoFilter ref="Q544:Q547" xr:uid="{121BCD54-54EE-4DC9-8527-56992D76150A}"/>
  <sortState xmlns:xlrd2="http://schemas.microsoft.com/office/spreadsheetml/2017/richdata2" ref="Q544:Q547">
    <sortCondition ref="Q57:Q61"/>
  </sortState>
  <tableColumns count="1">
    <tableColumn id="1" xr3:uid="{99E59339-15F7-480A-89E6-3DF4BE03AD2A}" name="Nonferrous" dataDxfId="211"/>
  </tableColumns>
  <tableStyleInfo name="TableStyleMedium9"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036A1019-2C96-403C-A0F5-9EE80317BDC7}" name="IronT" displayName="IronT" ref="Q541:Q542" totalsRowShown="0" headerRowDxfId="210" dataDxfId="209">
  <autoFilter ref="Q541:Q542" xr:uid="{7E4BACC4-7775-4EE2-9FE7-7418C7892681}"/>
  <sortState xmlns:xlrd2="http://schemas.microsoft.com/office/spreadsheetml/2017/richdata2" ref="Q541:Q544">
    <sortCondition ref="Q56:Q60"/>
  </sortState>
  <tableColumns count="1">
    <tableColumn id="1" xr3:uid="{57A0A848-0663-43D9-AB27-BC420AF23BC9}" name="Iron" dataDxfId="208"/>
  </tableColumns>
  <tableStyleInfo name="TableStyleMedium9"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B4167519-F55E-4436-85AA-2EB81A503355}" name="SteelT" displayName="SteelT" ref="Q549:Q550" totalsRowShown="0" headerRowDxfId="207" dataDxfId="206">
  <autoFilter ref="Q549:Q550" xr:uid="{7C326AE9-3C39-4B94-B2FB-E63E7008E7A7}"/>
  <sortState xmlns:xlrd2="http://schemas.microsoft.com/office/spreadsheetml/2017/richdata2" ref="Q549:Q552">
    <sortCondition ref="Q59:Q63"/>
  </sortState>
  <tableColumns count="1">
    <tableColumn id="1" xr3:uid="{B18FB352-EA84-420A-A91E-147D73A4F710}" name="Steel" dataDxfId="205"/>
  </tableColumns>
  <tableStyleInfo name="TableStyleMedium9"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B6F6FC4B-611B-4F61-B80C-17203F6B07B5}" name="PrintingT" displayName="PrintingT" ref="M554:M555" totalsRowShown="0" headerRowDxfId="204">
  <autoFilter ref="M554:M555" xr:uid="{C3EE12D4-4D8E-4D06-A835-273F9064A044}"/>
  <sortState xmlns:xlrd2="http://schemas.microsoft.com/office/spreadsheetml/2017/richdata2" ref="M554:O558">
    <sortCondition ref="M58:M63"/>
  </sortState>
  <tableColumns count="1">
    <tableColumn id="1" xr3:uid="{2FBCBF09-7C14-4054-95D8-803FD953EBC5}" name="Printing"/>
  </tableColumns>
  <tableStyleInfo name="TableStyleMedium9"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FEF416CC-C16E-4224-81E1-8CAD375148CF}" name="PrintingActT" displayName="PrintingActT" ref="Q554:Q556" totalsRowShown="0" dataDxfId="203">
  <autoFilter ref="Q554:Q556" xr:uid="{C9AB9532-224B-46F4-B456-14A36E49563A}"/>
  <sortState xmlns:xlrd2="http://schemas.microsoft.com/office/spreadsheetml/2017/richdata2" ref="Q554:Q557">
    <sortCondition ref="Q58:Q62"/>
  </sortState>
  <tableColumns count="1">
    <tableColumn id="1" xr3:uid="{B83CDAD3-47BA-4A38-AF3E-D2E79D178590}" name="PrintingAct" dataDxfId="202"/>
  </tableColumns>
  <tableStyleInfo name="TableStyleMedium9"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E8BB3A5D-D44D-402B-A06A-A50C224A9C31}" name="TextileMT" displayName="TextileMT" ref="M560:M563" totalsRowShown="0" headerRowDxfId="201">
  <autoFilter ref="M560:M563" xr:uid="{328F68E0-4F47-4CD5-83F1-74DD1ABDE996}"/>
  <sortState xmlns:xlrd2="http://schemas.microsoft.com/office/spreadsheetml/2017/richdata2" ref="M560:O564">
    <sortCondition ref="M58:M63"/>
  </sortState>
  <tableColumns count="1">
    <tableColumn id="1" xr3:uid="{C4587E07-54CB-4F9C-8D29-05ECE8100ED2}" name="TextileM"/>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105B63A5-1CB1-4B02-9ED2-54EE9DCF2549}" name="AdministrativeT" displayName="AdministrativeT" ref="M19:M20" totalsRowShown="0" headerRowDxfId="366">
  <autoFilter ref="M19:M20" xr:uid="{5EC5BF1F-F3E4-4C4B-B7B6-03D1595FE596}"/>
  <sortState xmlns:xlrd2="http://schemas.microsoft.com/office/spreadsheetml/2017/richdata2" ref="M20:O24">
    <sortCondition ref="M51:M56"/>
  </sortState>
  <tableColumns count="1">
    <tableColumn id="1" xr3:uid="{13209982-F324-4039-B963-5A7E25C674EB}" name="Administrative"/>
  </tableColumns>
  <tableStyleInfo name="TableStyleMedium9"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B34367F2-C296-481D-8743-C3F0ED24D3B6}" name="FabricT" displayName="FabricT" ref="Q560:Q561" totalsRowShown="0" dataDxfId="200">
  <autoFilter ref="Q560:Q561" xr:uid="{C642B5F9-82F2-434D-8544-AADB29E5473A}"/>
  <sortState xmlns:xlrd2="http://schemas.microsoft.com/office/spreadsheetml/2017/richdata2" ref="Q560:Q563">
    <sortCondition ref="Q58:Q62"/>
  </sortState>
  <tableColumns count="1">
    <tableColumn id="1" xr3:uid="{20A96763-287C-4E9E-BA5A-7A479473188F}" name="Fabric" dataDxfId="199"/>
  </tableColumns>
  <tableStyleInfo name="TableStyleMedium9"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8AC3056-7C26-4AB2-826B-219BC1764F90}" name="FiberT" displayName="FiberT" ref="Q563:Q564" totalsRowShown="0" dataDxfId="198">
  <autoFilter ref="Q563:Q564" xr:uid="{741EC579-5FEB-45CE-BD7F-53823FEBAF72}"/>
  <sortState xmlns:xlrd2="http://schemas.microsoft.com/office/spreadsheetml/2017/richdata2" ref="Q563:Q566">
    <sortCondition ref="Q58:Q62"/>
  </sortState>
  <tableColumns count="1">
    <tableColumn id="1" xr3:uid="{DF69F2A7-E834-4009-B657-6F5CC572685C}" name="Fiber" dataDxfId="197"/>
  </tableColumns>
  <tableStyleInfo name="TableStyleMedium9"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B71685AD-32FF-4846-9B60-64C768F9C472}" name="TextileT" displayName="TextileT" ref="Q566:Q567" totalsRowShown="0" dataDxfId="196">
  <autoFilter ref="Q566:Q567" xr:uid="{0C3E1E72-25D8-44ED-9CAA-425089411776}"/>
  <sortState xmlns:xlrd2="http://schemas.microsoft.com/office/spreadsheetml/2017/richdata2" ref="Q566:Q569">
    <sortCondition ref="Q58:Q62"/>
  </sortState>
  <tableColumns count="1">
    <tableColumn id="1" xr3:uid="{B09891DA-0C1A-4BE4-8AC5-24FE9C296ADB}" name="Textile" dataDxfId="195"/>
  </tableColumns>
  <tableStyleInfo name="TableStyleMedium9"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C0687507-A79E-4FA0-ADFA-F29EBFBD177A}" name="TextilePT" displayName="TextilePT" ref="M571:M572" totalsRowShown="0" headerRowDxfId="194">
  <autoFilter ref="M571:M572" xr:uid="{783F2930-45DF-48AF-A53C-A67D1F851BDE}"/>
  <sortState xmlns:xlrd2="http://schemas.microsoft.com/office/spreadsheetml/2017/richdata2" ref="M571:O575">
    <sortCondition ref="M58:M63"/>
  </sortState>
  <tableColumns count="1">
    <tableColumn id="1" xr3:uid="{7ECE277F-54AA-4C95-A7BD-9F4F4B4BDEE5}" name="TextileP"/>
  </tableColumns>
  <tableStyleInfo name="TableStyleMedium9"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EAF4F290-80B3-4AB5-9B55-8A198827C598}" name="TextileFurnT" displayName="TextileFurnT" ref="Q571:Q574" totalsRowShown="0" dataDxfId="193">
  <autoFilter ref="Q571:Q574" xr:uid="{19968742-F4FE-414E-8747-B280D5EEC0D4}"/>
  <sortState xmlns:xlrd2="http://schemas.microsoft.com/office/spreadsheetml/2017/richdata2" ref="Q571:Q574">
    <sortCondition ref="Q58:Q62"/>
  </sortState>
  <tableColumns count="1">
    <tableColumn id="1" xr3:uid="{A030749B-DF08-4EF9-887D-1487D703478D}" name="TextileFurn" dataDxfId="192"/>
  </tableColumns>
  <tableStyleInfo name="TableStyleMedium9"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31081F7F-DE41-42C0-8248-4EA22ED80DA2}" name="TEquipmentT" displayName="TEquipmentT" ref="M578:M585" totalsRowShown="0" headerRowDxfId="191">
  <autoFilter ref="M578:M585" xr:uid="{CDC3C787-55AF-4916-BBC2-673A605EB510}"/>
  <sortState xmlns:xlrd2="http://schemas.microsoft.com/office/spreadsheetml/2017/richdata2" ref="M578:O582">
    <sortCondition ref="M32:M37"/>
  </sortState>
  <tableColumns count="1">
    <tableColumn id="1" xr3:uid="{2AA9187B-9E69-48A5-86C0-ACDCA7F630BF}" name="Tequipment"/>
  </tableColumns>
  <tableStyleInfo name="TableStyleMedium9"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637A4810-DD2C-4FC9-B6DA-FA0FC0D43CD5}" name="AerospaceT" displayName="AerospaceT" ref="Q578:Q583" totalsRowShown="0" headerRowDxfId="190" dataDxfId="189">
  <autoFilter ref="Q578:Q583" xr:uid="{7B3D3D2F-6193-4B6C-B9A7-99C75B1F930E}"/>
  <sortState xmlns:xlrd2="http://schemas.microsoft.com/office/spreadsheetml/2017/richdata2" ref="Q578:Q581">
    <sortCondition ref="Q32:Q36"/>
  </sortState>
  <tableColumns count="1">
    <tableColumn id="1" xr3:uid="{14C57E79-5D12-464E-A985-35D113A815CE}" name="Aerospace" dataDxfId="188"/>
  </tableColumns>
  <tableStyleInfo name="TableStyleMedium9"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5E7DDFD1-79FA-45EF-9764-936E16B373FB}" name="MotorVBodyT" displayName="MotorVBodyT" ref="Q585:Q589" totalsRowShown="0">
  <autoFilter ref="Q585:Q589" xr:uid="{85906C99-7068-42EF-9420-C3537D8833CB}"/>
  <tableColumns count="1">
    <tableColumn id="1" xr3:uid="{7BFF62DC-B73F-4E96-8558-90006B05ADDE}" name="MotorVBody"/>
  </tableColumns>
  <tableStyleInfo name="TableStyleMedium9"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C352E415-01FF-4AC7-9FAD-3FEF052BD0DB}" name="MotorVManT" displayName="MotorVManT" ref="Q591:Q594" totalsRowShown="0">
  <autoFilter ref="Q591:Q594" xr:uid="{B60E3181-2002-4BEB-B35C-60C20BC05AAC}"/>
  <tableColumns count="1">
    <tableColumn id="1" xr3:uid="{13BC1607-2BC4-4A84-89C3-3AB99C446B1E}" name="MotorVMan"/>
  </tableColumns>
  <tableStyleInfo name="TableStyleMedium9"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7E9B9C40-1E49-475E-B103-7DD33532FD6D}" name="MotorVPartsT" displayName="MotorVPartsT" ref="Q596:Q603" totalsRowShown="0" headerRowDxfId="187" dataDxfId="186">
  <autoFilter ref="Q596:Q603" xr:uid="{760E1F45-9C71-4756-87FD-780327736FDD}"/>
  <sortState xmlns:xlrd2="http://schemas.microsoft.com/office/spreadsheetml/2017/richdata2" ref="Q596:Q599">
    <sortCondition ref="Q35:Q39"/>
  </sortState>
  <tableColumns count="1">
    <tableColumn id="1" xr3:uid="{8677CE04-3C48-487E-895E-4D16BDCA9B61}" name="MotorVParts" dataDxfId="185"/>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FF2C88B5-9F08-456B-A0D8-3046BEBF0B32}" name="AdminT" displayName="AdminT" ref="Q19:Q28" totalsRowShown="0" headerRowDxfId="365">
  <autoFilter ref="Q19:Q28" xr:uid="{A979D9D5-88EC-464E-8E88-65CC05995F4A}"/>
  <sortState xmlns:xlrd2="http://schemas.microsoft.com/office/spreadsheetml/2017/richdata2" ref="Q20:Q23">
    <sortCondition ref="Q51:Q55"/>
  </sortState>
  <tableColumns count="1">
    <tableColumn id="1" xr3:uid="{263C45E9-D19F-4527-812F-D9614A906721}" name="Admin"/>
  </tableColumns>
  <tableStyleInfo name="TableStyleMedium9"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72B54079-FF94-48D1-8EA5-4AA0E832D1BB}" name="OtherTransportET" displayName="OtherTransportET" ref="Q605:Q608" totalsRowShown="0" headerRowDxfId="184" dataDxfId="183">
  <autoFilter ref="Q605:Q608" xr:uid="{F257F50D-BA38-4238-B655-E645D08706CB}"/>
  <sortState xmlns:xlrd2="http://schemas.microsoft.com/office/spreadsheetml/2017/richdata2" ref="Q605:Q608">
    <sortCondition ref="Q36:Q40"/>
  </sortState>
  <tableColumns count="1">
    <tableColumn id="1" xr3:uid="{BF33A449-F9DC-4A20-9891-F31D68036C41}" name="OtherTransportE" dataDxfId="182"/>
  </tableColumns>
  <tableStyleInfo name="TableStyleMedium9"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FE6B0D96-FAE2-4573-AF83-B71C051FA4D4}" name="RailroadStockT" displayName="RailroadStockT" ref="Q610:Q611" totalsRowShown="0" headerRowDxfId="181" dataDxfId="180">
  <autoFilter ref="Q610:Q611" xr:uid="{6D49AEA5-AA4C-4D8F-A131-26DB177BEB56}"/>
  <sortState xmlns:xlrd2="http://schemas.microsoft.com/office/spreadsheetml/2017/richdata2" ref="Q610:Q613">
    <sortCondition ref="Q33:Q37"/>
  </sortState>
  <tableColumns count="1">
    <tableColumn id="1" xr3:uid="{5028C44D-964E-42D2-A2B5-EA8ADC97331E}" name="RailroadStock" dataDxfId="179"/>
  </tableColumns>
  <tableStyleInfo name="TableStyleMedium9"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DC4BD14E-A4C6-44BB-8E38-8C86725A34FB}" name="ShipT" displayName="ShipT" ref="Q613:Q615" totalsRowShown="0" headerRowDxfId="178" dataDxfId="177">
  <autoFilter ref="Q613:Q615" xr:uid="{BE55B4AE-94E0-4818-8C0E-231FD72CE7F6}"/>
  <sortState xmlns:xlrd2="http://schemas.microsoft.com/office/spreadsheetml/2017/richdata2" ref="Q613:Q616">
    <sortCondition ref="Q28:Q32"/>
  </sortState>
  <tableColumns count="1">
    <tableColumn id="1" xr3:uid="{E035DF3A-CCC2-419C-81A5-4E3B7FE940A9}" name="Ship" dataDxfId="176"/>
  </tableColumns>
  <tableStyleInfo name="TableStyleMedium9"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BB0E0C94-B8ED-4C4B-BFB0-E196D290C393}" name="WoodT" displayName="WoodT" ref="M619:M622" totalsRowShown="0" headerRowDxfId="175">
  <autoFilter ref="M619:M622" xr:uid="{70B32DE3-E699-42A8-929D-634B88FFDDC2}"/>
  <sortState xmlns:xlrd2="http://schemas.microsoft.com/office/spreadsheetml/2017/richdata2" ref="M619:O623">
    <sortCondition ref="M58:M63"/>
  </sortState>
  <tableColumns count="1">
    <tableColumn id="1" xr3:uid="{9EC93909-D93F-4E7C-AB8E-CF021BBDA3E6}" name="Wood"/>
  </tableColumns>
  <tableStyleInfo name="TableStyleMedium9"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E04ACB8F-C495-4AB5-922F-E9A369BEC173}" name="LumbarT" displayName="LumbarT" ref="Q619:Q620" totalsRowShown="0" dataDxfId="174">
  <autoFilter ref="Q619:Q620" xr:uid="{C680EE78-CEAF-4ED6-9518-126746CCFB9F}"/>
  <sortState xmlns:xlrd2="http://schemas.microsoft.com/office/spreadsheetml/2017/richdata2" ref="Q619:Q622">
    <sortCondition ref="Q58:Q62"/>
  </sortState>
  <tableColumns count="1">
    <tableColumn id="1" xr3:uid="{0F2DC016-A8F6-4225-BE8D-B092B64F287D}" name="Lumbar" dataDxfId="173"/>
  </tableColumns>
  <tableStyleInfo name="TableStyleMedium9"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A174A507-B6B5-41EF-9231-FF14BED71572}" name="OtherWoodT" displayName="OtherWoodT" ref="Q622:Q624" totalsRowShown="0" dataDxfId="172">
  <autoFilter ref="Q622:Q624" xr:uid="{6A852767-FFED-4716-83D2-05D9F7355210}"/>
  <sortState xmlns:xlrd2="http://schemas.microsoft.com/office/spreadsheetml/2017/richdata2" ref="Q622:Q625">
    <sortCondition ref="Q58:Q62"/>
  </sortState>
  <tableColumns count="1">
    <tableColumn id="1" xr3:uid="{70D27BB6-885A-4B28-B5AC-1D4B34BFCFE3}" name="OtherWood" dataDxfId="171"/>
  </tableColumns>
  <tableStyleInfo name="TableStyleMedium9"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49C414F1-E996-4964-AB64-27371EA53A27}" name="VeneerT" displayName="VeneerT" ref="Q626:Q627" totalsRowShown="0" dataDxfId="170">
  <autoFilter ref="Q626:Q627" xr:uid="{196AFEBA-26AF-470F-B12C-10AEC8EB5A73}"/>
  <sortState xmlns:xlrd2="http://schemas.microsoft.com/office/spreadsheetml/2017/richdata2" ref="Q626:Q629">
    <sortCondition ref="Q59:Q63"/>
  </sortState>
  <tableColumns count="1">
    <tableColumn id="1" xr3:uid="{5E08ED3B-75AF-47EC-9109-44F6D7C3626B}" name="Veneer" dataDxfId="169"/>
  </tableColumns>
  <tableStyleInfo name="TableStyleMedium9"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C6199FD-7DD3-444C-A383-89F4B10E97DF}" name="MiningT" displayName="MiningT" ref="M631:M636" totalsRowShown="0" headerRowDxfId="168">
  <autoFilter ref="M631:M636" xr:uid="{5B2E299F-845E-4D22-BA13-2310419884C2}"/>
  <sortState xmlns:xlrd2="http://schemas.microsoft.com/office/spreadsheetml/2017/richdata2" ref="M631:O635">
    <sortCondition ref="M58:M63"/>
  </sortState>
  <tableColumns count="1">
    <tableColumn id="1" xr3:uid="{CD1F8F95-090C-41DD-954A-937ED13C6E53}" name="Mining"/>
  </tableColumns>
  <tableStyleInfo name="TableStyleMedium9"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260587A9-6A82-4D5C-AA50-83115E14C189}" name="CoalMT" displayName="CoalMT" ref="Q631:Q632" totalsRowShown="0" dataDxfId="167">
  <autoFilter ref="Q631:Q632" xr:uid="{7CADBF2F-8009-491A-BF0C-6B83C7F42A78}"/>
  <sortState xmlns:xlrd2="http://schemas.microsoft.com/office/spreadsheetml/2017/richdata2" ref="Q631:Q634">
    <sortCondition ref="Q58:Q62"/>
  </sortState>
  <tableColumns count="1">
    <tableColumn id="1" xr3:uid="{A1F84A40-EF27-4772-B8ED-EEF4FB84D7F9}" name="CoalM" dataDxfId="166"/>
  </tableColumns>
  <tableStyleInfo name="TableStyleMedium9"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4B6E62AD-C15C-4002-B6BE-308AE9E6095F}" name="MetalOreT" displayName="MetalOreT" ref="Q634:Q636" totalsRowShown="0" headerRowDxfId="165" dataDxfId="164">
  <autoFilter ref="Q634:Q636" xr:uid="{A2C7BE9B-3DC7-4FB3-900D-A7CE9AB843C0}"/>
  <sortState xmlns:xlrd2="http://schemas.microsoft.com/office/spreadsheetml/2017/richdata2" ref="Q634:Q637">
    <sortCondition ref="Q54:Q58"/>
  </sortState>
  <tableColumns count="1">
    <tableColumn id="1" xr3:uid="{37672A25-3EA8-45FC-BBAD-EE8E9492A3C6}" name="MetalOre" dataDxfId="163"/>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A65DED3E-2A11-4AC6-8169-8E70C9942EC9}" name="Main" displayName="Main" ref="G7:I48" totalsRowShown="0" headerRowDxfId="364">
  <autoFilter ref="G7:I48" xr:uid="{01D3B557-8358-409E-AB17-5EA584091F49}"/>
  <tableColumns count="3">
    <tableColumn id="1" xr3:uid="{473D26B2-B27D-4626-9308-F269A1FFCBB8}" name="Main Category List" dataDxfId="363"/>
    <tableColumn id="2" xr3:uid="{59DF93C1-7E27-4574-A2C1-269D23C41BC2}" name="List Name" dataDxfId="362"/>
    <tableColumn id="3" xr3:uid="{7FFE93CE-DDB8-46D8-AAFF-36BD727E6A1E}" name="Table Name">
      <calculatedColumnFormula>Main[[#This Row],[List Name]]&amp;"T"</calculatedColumnFormula>
    </tableColumn>
  </tableColumns>
  <tableStyleInfo name="TableStyleMedium9"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0C6291A3-7E08-4DAC-B9BA-6E4DC26F5E68}" name="OilandGasT" displayName="OilandGasT" ref="Q642:Q643" totalsRowShown="0" headerRowDxfId="162" dataDxfId="161">
  <autoFilter ref="Q642:Q643" xr:uid="{433659F2-6758-4B15-8E2D-D9FB2FCCCC4B}"/>
  <sortState xmlns:xlrd2="http://schemas.microsoft.com/office/spreadsheetml/2017/richdata2" ref="Q642:Q645">
    <sortCondition ref="Q57:Q61"/>
  </sortState>
  <tableColumns count="1">
    <tableColumn id="1" xr3:uid="{48F8A506-B127-42BA-8928-B4DC11EA9262}" name="OilandGas" dataDxfId="160"/>
  </tableColumns>
  <tableStyleInfo name="TableStyleMedium9"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47374D3-79AE-4C10-AF44-2353421ADC11}" name="NonmetallicMinT" displayName="NonmetallicMinT" ref="Q638:Q640" totalsRowShown="0" headerRowDxfId="159" dataDxfId="158">
  <autoFilter ref="Q638:Q640" xr:uid="{E9301CFB-7A3B-41F8-A7D5-DC300EC75A3F}"/>
  <sortState xmlns:xlrd2="http://schemas.microsoft.com/office/spreadsheetml/2017/richdata2" ref="Q638:Q641">
    <sortCondition ref="Q55:Q59"/>
  </sortState>
  <tableColumns count="1">
    <tableColumn id="1" xr3:uid="{B827DB5A-D64C-444E-AD60-0AA899C6C9A4}" name="NonmetallicMin" dataDxfId="157"/>
  </tableColumns>
  <tableStyleInfo name="TableStyleMedium9"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68E3F629-AC0E-453F-8B7D-3AE794B9B093}" name="SupportMiningT" displayName="SupportMiningT" ref="Q645:Q647" totalsRowShown="0" headerRowDxfId="156" dataDxfId="155">
  <autoFilter ref="Q645:Q647" xr:uid="{A92DDCA8-2522-4F76-B06F-021D01943E28}"/>
  <sortState xmlns:xlrd2="http://schemas.microsoft.com/office/spreadsheetml/2017/richdata2" ref="Q645:Q648">
    <sortCondition ref="Q57:Q61"/>
  </sortState>
  <tableColumns count="1">
    <tableColumn id="1" xr3:uid="{0DAE553D-FCDC-44ED-8F74-EB6088FAC368}" name="SupportMining" dataDxfId="154"/>
  </tableColumns>
  <tableStyleInfo name="TableStyleMedium9"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FBC2F019-4166-4DFE-A0E3-B0804DF2C6FE}" name="OtherST" displayName="OtherST" ref="M651:M655" totalsRowShown="0" headerRowDxfId="153">
  <autoFilter ref="M651:M655" xr:uid="{ACC6705F-143A-4F62-B4EC-D650B53A31F9}"/>
  <sortState xmlns:xlrd2="http://schemas.microsoft.com/office/spreadsheetml/2017/richdata2" ref="M652:O656">
    <sortCondition ref="M58:M63"/>
  </sortState>
  <tableColumns count="1">
    <tableColumn id="1" xr3:uid="{227E2D4E-FA43-405C-A78A-1D79B3979F81}" name="OtherS"/>
  </tableColumns>
  <tableStyleInfo name="TableStyleMedium9"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16486EED-F06B-480F-9566-665C658ABA64}" name="PersonalT" displayName="PersonalT" ref="Q651:Q655" totalsRowShown="0" dataDxfId="152">
  <autoFilter ref="Q651:Q655" xr:uid="{A25FCBD9-8B43-45D1-9769-4AF8846C2EC1}"/>
  <sortState xmlns:xlrd2="http://schemas.microsoft.com/office/spreadsheetml/2017/richdata2" ref="Q652:Q655">
    <sortCondition ref="Q58:Q62"/>
  </sortState>
  <tableColumns count="1">
    <tableColumn id="1" xr3:uid="{DB4EA05B-ECA2-4A24-989E-B086F030893B}" name="Personal" dataDxfId="151"/>
  </tableColumns>
  <tableStyleInfo name="TableStyleMedium9"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56CFFCDA-261A-422E-AB79-030C00E087F8}" name="PrivateT" displayName="PrivateT" ref="Q657:Q658" totalsRowShown="0" dataDxfId="150">
  <autoFilter ref="Q657:Q658" xr:uid="{DE532777-B112-4435-854C-C9E8E32851EF}"/>
  <sortState xmlns:xlrd2="http://schemas.microsoft.com/office/spreadsheetml/2017/richdata2" ref="Q658:Q661">
    <sortCondition ref="Q58:Q62"/>
  </sortState>
  <tableColumns count="1">
    <tableColumn id="1" xr3:uid="{B2F4F7DA-F1A8-4201-B68E-08B964CA69DB}" name="Private" dataDxfId="149"/>
  </tableColumns>
  <tableStyleInfo name="TableStyleMedium9"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6173F597-6C30-439D-9934-34B9CDA8FC13}" name="ReligiousT" displayName="ReligiousT" ref="Q660:Q663" totalsRowShown="0" dataDxfId="148">
  <autoFilter ref="Q660:Q663" xr:uid="{F81FEE97-B2D7-4886-B506-ADC299BBF2E6}"/>
  <sortState xmlns:xlrd2="http://schemas.microsoft.com/office/spreadsheetml/2017/richdata2" ref="Q661:Q664">
    <sortCondition ref="Q58:Q62"/>
  </sortState>
  <tableColumns count="1">
    <tableColumn id="1" xr3:uid="{1B8BC7CF-5ACF-4BB0-9A87-DFA9B8B62681}" name="Religious" dataDxfId="147"/>
  </tableColumns>
  <tableStyleInfo name="TableStyleMedium9"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9CE0A08E-71D9-450C-93C2-2DBEA2DF05E5}" name="RepairT" displayName="RepairT" ref="Q665:Q669" totalsRowShown="0" dataDxfId="146">
  <autoFilter ref="Q665:Q669" xr:uid="{6F15A27E-8B2A-4508-89C4-4F3F3FF3E9D6}"/>
  <sortState xmlns:xlrd2="http://schemas.microsoft.com/office/spreadsheetml/2017/richdata2" ref="Q666:Q669">
    <sortCondition ref="Q58:Q62"/>
  </sortState>
  <tableColumns count="1">
    <tableColumn id="1" xr3:uid="{4974F337-A953-4375-AC70-228C9EDFE769}" name="Repair" dataDxfId="145"/>
  </tableColumns>
  <tableStyleInfo name="TableStyleMedium9"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6439D826-A6FE-438A-87E1-6348271E4FA6}" name="FedGovtT" displayName="FedGovtT" ref="Q125:Q128" totalsRowShown="0">
  <autoFilter ref="Q125:Q128" xr:uid="{86B32C3F-43EE-40AF-8D5A-462617F7A6B1}"/>
  <tableColumns count="1">
    <tableColumn id="1" xr3:uid="{AA88BDBD-6572-405A-81F0-2327F35B99FD}" name="FedGovt"/>
  </tableColumns>
  <tableStyleInfo name="TableStyleMedium9"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4FD34E50-25E8-4565-ACAD-2AE801F022AA}" name="SocialAssistanceT165" displayName="SocialAssistanceT165" ref="Q130:Q134" totalsRowShown="0">
  <autoFilter ref="Q130:Q134" xr:uid="{6165E484-BA1E-4C87-BD8D-8BF3A0ED6ED8}"/>
  <tableColumns count="1">
    <tableColumn id="1" xr3:uid="{81B52109-65CC-41BF-A80E-4E87E017A44B}" name="StateGovt"/>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AEC57DA9-E65A-44D2-BAC6-B9B2F8179D86}" name="ArtsT" displayName="ArtsT" ref="M58:M62" totalsRowShown="0" headerRowDxfId="361">
  <autoFilter ref="M58:M62" xr:uid="{E53ECE4E-0A1C-4336-B236-9170EC1FF7FA}"/>
  <sortState xmlns:xlrd2="http://schemas.microsoft.com/office/spreadsheetml/2017/richdata2" ref="M59:O63">
    <sortCondition ref="M32:M37"/>
  </sortState>
  <tableColumns count="1">
    <tableColumn id="1" xr3:uid="{1F5D631E-41E7-439E-8F7E-38FBAE87A2D3}" name="Arts"/>
  </tableColumns>
  <tableStyleInfo name="TableStyleMedium9"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2653CD38-2888-46CB-9AF5-9BCE6541B39F}" name="HealthCT" displayName="HealthCT" ref="Q138:Q148" totalsRowShown="0">
  <autoFilter ref="Q138:Q148" xr:uid="{47FAAEEA-3912-450D-B674-60F76702FB41}"/>
  <tableColumns count="1">
    <tableColumn id="1" xr3:uid="{99460B73-C6C8-45C4-8627-95D4090DA7A0}" name="HealthC"/>
  </tableColumns>
  <tableStyleInfo name="TableStyleMedium9"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923B9EA2-F57A-43B8-938A-C32E534F004D}" name="GovernmentT" displayName="GovernmentT" ref="M125:M127" totalsRowShown="0" headerRowDxfId="144">
  <autoFilter ref="M125:M127" xr:uid="{F1DEAA27-5AD4-4AF8-8429-2BFD89BE40AD}"/>
  <tableColumns count="1">
    <tableColumn id="1" xr3:uid="{7863A6B0-BC69-44DD-8E2F-781A2BCB7394}" name="Government"/>
  </tableColumns>
  <tableStyleInfo name="TableStyleMedium9"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C25CBFDD-7E58-4B59-AF34-352F5AAA63C8}" name="HealthT" displayName="HealthT" ref="M138:M140" totalsRowShown="0" headerRowDxfId="143">
  <autoFilter ref="M138:M140" xr:uid="{6BFED2FA-1E62-42FA-B76B-AD4B6415A9BE}"/>
  <tableColumns count="1">
    <tableColumn id="1" xr3:uid="{07D1FE48-8AEF-4194-99FA-81FA798E7C3A}" name="Health"/>
  </tableColumns>
  <tableStyleInfo name="TableStyleMedium9"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3D3BD9F7-8B2C-419E-A632-B9EF854884E2}" name="ProfessionalT" displayName="ProfessionalT" ref="M673:M682" totalsRowShown="0" headerRowDxfId="142">
  <autoFilter ref="M673:M682" xr:uid="{7130B752-23E0-46F8-89B0-80AF2F40AFDE}"/>
  <sortState xmlns:xlrd2="http://schemas.microsoft.com/office/spreadsheetml/2017/richdata2" ref="M674:O678">
    <sortCondition ref="M58:M63"/>
  </sortState>
  <tableColumns count="1">
    <tableColumn id="1" xr3:uid="{35E95992-CEC2-4222-9D73-3CBC7B03EA21}" name="Professional"/>
  </tableColumns>
  <tableStyleInfo name="TableStyleMedium9"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9B823EF0-E175-4E6F-BDF1-C63B8AB98F49}" name="AccountT" displayName="AccountT" ref="Q673:Q674" totalsRowShown="0" dataDxfId="141">
  <autoFilter ref="Q673:Q674" xr:uid="{B6A25002-F160-4F79-871F-266FC044648F}"/>
  <sortState xmlns:xlrd2="http://schemas.microsoft.com/office/spreadsheetml/2017/richdata2" ref="Q674:Q677">
    <sortCondition ref="Q58:Q62"/>
  </sortState>
  <tableColumns count="1">
    <tableColumn id="1" xr3:uid="{8D9E898E-1C1C-45EC-B0F5-DB2253AD62D1}" name="Account" dataDxfId="140"/>
  </tableColumns>
  <tableStyleInfo name="TableStyleMedium9"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39B27413-39D4-4829-BBCA-D2A0EE47EB76}" name="AdvertT" displayName="AdvertT" ref="Q676:Q677" totalsRowShown="0" headerRowDxfId="139" dataDxfId="138">
  <autoFilter ref="Q676:Q677" xr:uid="{AB4EE4A5-A6EA-4F7E-BBA9-3DCE1F7768F0}"/>
  <sortState xmlns:xlrd2="http://schemas.microsoft.com/office/spreadsheetml/2017/richdata2" ref="Q677:Q680">
    <sortCondition ref="Q54:Q58"/>
  </sortState>
  <tableColumns count="1">
    <tableColumn id="1" xr3:uid="{05BA66EF-1630-4809-9CD2-16D2D99BCFAA}" name="Advert" dataDxfId="137"/>
  </tableColumns>
  <tableStyleInfo name="TableStyleMedium9"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D4F1341A-609F-4912-9B87-2AA7DEA99DA9}" name="ComputerDesignT" displayName="ComputerDesignT" ref="Q682:Q685" totalsRowShown="0" headerRowDxfId="136" dataDxfId="135">
  <autoFilter ref="Q682:Q685" xr:uid="{5F47FB83-E23C-4CD5-8688-2D0DEC471B06}"/>
  <sortState xmlns:xlrd2="http://schemas.microsoft.com/office/spreadsheetml/2017/richdata2" ref="Q683:Q686">
    <sortCondition ref="Q55:Q59"/>
  </sortState>
  <tableColumns count="1">
    <tableColumn id="1" xr3:uid="{09E0322F-A5D1-4F07-82AD-1DF44D73B7BE}" name="ComputerDesign" dataDxfId="134"/>
  </tableColumns>
  <tableStyleInfo name="TableStyleMedium9"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3F09B42D-C895-42F2-AC84-46DA3248979A}" name="ArchitectProT" displayName="ArchitectProT" ref="Q679:Q680" totalsRowShown="0" headerRowDxfId="133" dataDxfId="132">
  <autoFilter ref="Q679:Q680" xr:uid="{915F9000-E0DF-4C94-858E-13E4E169FC16}"/>
  <sortState xmlns:xlrd2="http://schemas.microsoft.com/office/spreadsheetml/2017/richdata2" ref="Q680:Q683">
    <sortCondition ref="Q54:Q58"/>
  </sortState>
  <tableColumns count="1">
    <tableColumn id="1" xr3:uid="{879D5CAF-7AE2-40CB-BDDD-2E132B344ED6}" name="ArchitectPro" dataDxfId="131"/>
  </tableColumns>
  <tableStyleInfo name="TableStyleMedium9"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81A27D44-2D8B-4385-AB67-A857079F2609}" name="LegalT" displayName="LegalT" ref="Q687:Q688" totalsRowShown="0" headerRowDxfId="130" dataDxfId="129">
  <autoFilter ref="Q687:Q688" xr:uid="{B8610FF8-C030-4814-8A22-78FF75A28775}"/>
  <sortState xmlns:xlrd2="http://schemas.microsoft.com/office/spreadsheetml/2017/richdata2" ref="Q688:Q691">
    <sortCondition ref="Q57:Q61"/>
  </sortState>
  <tableColumns count="1">
    <tableColumn id="1" xr3:uid="{51784812-6EC0-45AF-A19B-D8B3C692A3C5}" name="Legal" dataDxfId="128"/>
  </tableColumns>
  <tableStyleInfo name="TableStyleMedium9"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0090308D-EEE2-4DB5-B9BD-56D2283C96DC}" name="ManagementProT" displayName="ManagementProT" ref="Q690:Q692" totalsRowShown="0" headerRowDxfId="127" dataDxfId="126">
  <autoFilter ref="Q690:Q692" xr:uid="{6E416DA4-5528-465E-ADF3-2A56E610A39F}"/>
  <sortState xmlns:xlrd2="http://schemas.microsoft.com/office/spreadsheetml/2017/richdata2" ref="Q691:Q694">
    <sortCondition ref="Q57:Q61"/>
  </sortState>
  <tableColumns count="1">
    <tableColumn id="1" xr3:uid="{6145F542-2150-4815-A70E-BC752F3FEECC}" name="Management" dataDxfId="125"/>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7489A401-C5B6-430F-B16F-AE4780DAD362}" name="ArtsEntT" displayName="ArtsEntT" ref="Q58:Q61" totalsRowShown="0" headerRowDxfId="360">
  <autoFilter ref="Q58:Q61" xr:uid="{38027C33-F271-4214-AFFC-BC90BA5DD19B}"/>
  <sortState xmlns:xlrd2="http://schemas.microsoft.com/office/spreadsheetml/2017/richdata2" ref="Q59:Q62">
    <sortCondition ref="Q32:Q36"/>
  </sortState>
  <tableColumns count="1">
    <tableColumn id="1" xr3:uid="{9676F01A-ED49-4936-95B8-DC47B4894193}" name="ArtsEnt"/>
  </tableColumns>
  <tableStyleInfo name="TableStyleMedium9"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F7D667FC-02A1-4531-9105-0AE6D14D9029}" name="OtherProT" displayName="OtherProT" ref="Q694:Q697" totalsRowShown="0" headerRowDxfId="124" dataDxfId="123">
  <autoFilter ref="Q694:Q697" xr:uid="{55329BEA-648C-45F9-9892-A51CC2A7263B}"/>
  <sortState xmlns:xlrd2="http://schemas.microsoft.com/office/spreadsheetml/2017/richdata2" ref="Q695:Q698">
    <sortCondition ref="Q55:Q59"/>
  </sortState>
  <tableColumns count="1">
    <tableColumn id="1" xr3:uid="{083BD631-079A-4689-ACC4-89D191B53B6B}" name="OtherPro" dataDxfId="122"/>
  </tableColumns>
  <tableStyleInfo name="TableStyleMedium9"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D57E6B08-971E-4753-AE61-218692942737}" name="ScientificT" displayName="ScientificT" ref="Q699:Q700" totalsRowShown="0" dataDxfId="121">
  <autoFilter ref="Q699:Q700" xr:uid="{96B0C812-FDC4-4B97-8015-426504B31D7F}"/>
  <sortState xmlns:xlrd2="http://schemas.microsoft.com/office/spreadsheetml/2017/richdata2" ref="Q700:Q703">
    <sortCondition ref="Q58:Q62"/>
  </sortState>
  <tableColumns count="1">
    <tableColumn id="1" xr3:uid="{E11243D7-7B0E-4F51-8813-943E971CFBC8}" name="Scientific" dataDxfId="120"/>
  </tableColumns>
  <tableStyleInfo name="TableStyleMedium9"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CB6494C5-5BC5-491F-994F-22B6A2DCCB18}" name="SpecializedT" displayName="SpecializedT" ref="Q702:Q703" totalsRowShown="0" headerRowDxfId="119" dataDxfId="118">
  <autoFilter ref="Q702:Q703" xr:uid="{5B3537A3-9E3D-4310-8B96-E998F6111E56}"/>
  <sortState xmlns:xlrd2="http://schemas.microsoft.com/office/spreadsheetml/2017/richdata2" ref="Q703:Q706">
    <sortCondition ref="Q54:Q58"/>
  </sortState>
  <tableColumns count="1">
    <tableColumn id="1" xr3:uid="{A4E69531-8535-4B90-83D2-308AD6C4842E}" name="Specialized" dataDxfId="117"/>
  </tableColumns>
  <tableStyleInfo name="TableStyleMedium9"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650DC242-DE1E-4585-9693-A81A23C38DB9}" name="RetailT" displayName="RetailT" ref="M726:M735" totalsRowShown="0" headerRowDxfId="116">
  <autoFilter ref="M726:M735" xr:uid="{96323C47-6C8C-49B5-86BC-CCAE7478AA3D}"/>
  <sortState xmlns:xlrd2="http://schemas.microsoft.com/office/spreadsheetml/2017/richdata2" ref="M727:O731">
    <sortCondition ref="M87:M92"/>
  </sortState>
  <tableColumns count="1">
    <tableColumn id="1" xr3:uid="{090A6F15-828E-42F4-BC3D-565998B409BF}" name="Retail"/>
  </tableColumns>
  <tableStyleInfo name="TableStyleMedium9"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145F0A49-2BD7-4AA8-9ACA-3B12D9414A26}" name="AutoDealersT" displayName="AutoDealersT" ref="Q726:Q727" totalsRowShown="0" dataDxfId="115">
  <autoFilter ref="Q726:Q727" xr:uid="{C9DC6D8D-98B6-4641-8C37-9D0B0D65032F}"/>
  <sortState xmlns:xlrd2="http://schemas.microsoft.com/office/spreadsheetml/2017/richdata2" ref="Q727:Q730">
    <sortCondition ref="Q87:Q91"/>
  </sortState>
  <tableColumns count="1">
    <tableColumn id="1" xr3:uid="{63EF4A66-20C0-4BE8-9AB2-66D23E8E6EBA}" name="AutoDealers" dataDxfId="114"/>
  </tableColumns>
  <tableStyleInfo name="TableStyleMedium9"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0BE17394-CF2B-4614-BF46-90E11F37E35B}" name="BuildingRetailT" displayName="BuildingRetailT" ref="Q729:Q730" totalsRowShown="0" headerRowDxfId="113" dataDxfId="112">
  <autoFilter ref="Q729:Q730" xr:uid="{1BDD46D0-4EFF-435A-A028-12858DE036FB}"/>
  <sortState xmlns:xlrd2="http://schemas.microsoft.com/office/spreadsheetml/2017/richdata2" ref="Q730:Q733">
    <sortCondition ref="Q83:Q87"/>
  </sortState>
  <tableColumns count="1">
    <tableColumn id="1" xr3:uid="{6E94A507-A58D-44A5-AF77-0BCC84B5DC5D}" name="BuildingRetail" dataDxfId="111"/>
  </tableColumns>
  <tableStyleInfo name="TableStyleMedium9"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A19EF7BC-0891-4B54-8825-A1C261813474}" name="ElecStoreT" displayName="ElecStoreT" ref="Q735:Q736" totalsRowShown="0" headerRowDxfId="110" dataDxfId="109">
  <autoFilter ref="Q735:Q736" xr:uid="{894A22B7-1104-41BD-87F8-3A308E936AE1}"/>
  <sortState xmlns:xlrd2="http://schemas.microsoft.com/office/spreadsheetml/2017/richdata2" ref="Q736:Q739">
    <sortCondition ref="Q84:Q88"/>
  </sortState>
  <tableColumns count="1">
    <tableColumn id="1" xr3:uid="{7666DE6B-7BDD-4097-83BC-84C8428C0DCC}" name="ElecStore" dataDxfId="108"/>
  </tableColumns>
  <tableStyleInfo name="TableStyleMedium9"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042BD191-5961-4E02-9188-221AA2D7949D}" name="ClothingStoreT" displayName="ClothingStoreT" ref="Q732:Q733" totalsRowShown="0" headerRowDxfId="107" dataDxfId="106">
  <autoFilter ref="Q732:Q733" xr:uid="{17C2AAAC-FBF5-48AB-A241-60AE55F64749}"/>
  <sortState xmlns:xlrd2="http://schemas.microsoft.com/office/spreadsheetml/2017/richdata2" ref="Q733:Q736">
    <sortCondition ref="Q83:Q87"/>
  </sortState>
  <tableColumns count="1">
    <tableColumn id="1" xr3:uid="{7E02F416-5BB8-44A4-B103-3121494E02D8}" name="ClothingStore" dataDxfId="105"/>
  </tableColumns>
  <tableStyleInfo name="TableStyleMedium9"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5ECCDF7A-F2F2-4490-BA39-F4A864930EDA}" name="GasStationT" displayName="GasStationT" ref="Q738:Q739" totalsRowShown="0" headerRowDxfId="104" dataDxfId="103">
  <autoFilter ref="Q738:Q739" xr:uid="{9C962BF0-E531-4241-B335-CF9EF54E64C0}"/>
  <sortState xmlns:xlrd2="http://schemas.microsoft.com/office/spreadsheetml/2017/richdata2" ref="Q739:Q742">
    <sortCondition ref="Q84:Q88"/>
  </sortState>
  <tableColumns count="1">
    <tableColumn id="1" xr3:uid="{CB5C2264-F1D1-4F9F-A6CA-44D8EEF6E957}" name="GasStation" dataDxfId="102"/>
  </tableColumns>
  <tableStyleInfo name="TableStyleMedium9"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ED68D16-8AE9-4272-8BC6-4E8FF21FD6AD}" name="GeneralStoreT" displayName="GeneralStoreT" ref="Q741:Q742" totalsRowShown="0" headerRowDxfId="101" dataDxfId="100">
  <autoFilter ref="Q741:Q742" xr:uid="{C1D10371-1AFC-44FD-A15F-C2296E0E4B4F}"/>
  <sortState xmlns:xlrd2="http://schemas.microsoft.com/office/spreadsheetml/2017/richdata2" ref="Q742:Q745">
    <sortCondition ref="Q84:Q88"/>
  </sortState>
  <tableColumns count="1">
    <tableColumn id="1" xr3:uid="{B6102363-DD74-4DFF-A3A3-67209F9C3CEB}" name="GeneralStore" dataDxfId="99"/>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1032DB8D-996E-48B3-8A23-EAC5C3DFC706}" name="RecreationT" displayName="RecreationT" ref="Q69:Q72" totalsRowShown="0">
  <autoFilter ref="Q69:Q72" xr:uid="{E6CA3620-1299-4364-BA65-3FFF0BB3A1A4}"/>
  <tableColumns count="1">
    <tableColumn id="1" xr3:uid="{7CD42AC3-5EE8-4AE0-B2D7-38AEC03536AA}" name="Recreation"/>
  </tableColumns>
  <tableStyleInfo name="TableStyleMedium9"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86B7B537-B3A9-4C3E-A805-668D8D382C00}" name="GroceryStoreT" displayName="GroceryStoreT" ref="Q744:Q745" totalsRowShown="0" headerRowDxfId="98" dataDxfId="97">
  <autoFilter ref="Q744:Q745" xr:uid="{E8D21A4F-1268-4EA4-B0F7-9AD886A51D2E}"/>
  <sortState xmlns:xlrd2="http://schemas.microsoft.com/office/spreadsheetml/2017/richdata2" ref="Q745:Q748">
    <sortCondition ref="Q81:Q85"/>
  </sortState>
  <tableColumns count="1">
    <tableColumn id="1" xr3:uid="{B624E1A7-545E-43F9-A515-F426E5A2B5D4}" name="GroceryStore" dataDxfId="96"/>
  </tableColumns>
  <tableStyleInfo name="TableStyleMedium9"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5995B8FD-F6B0-4793-AAF4-D6BEC5C54CCE}" name="HealthStoreT" displayName="HealthStoreT" ref="Q747:Q748" totalsRowShown="0" dataDxfId="95">
  <autoFilter ref="Q747:Q748" xr:uid="{92C85990-F826-41DF-9F31-CAA9A1FE86E7}"/>
  <sortState xmlns:xlrd2="http://schemas.microsoft.com/office/spreadsheetml/2017/richdata2" ref="Q748:Q751">
    <sortCondition ref="Q82:Q86"/>
  </sortState>
  <tableColumns count="1">
    <tableColumn id="1" xr3:uid="{B83DCAB4-BE00-4A75-9DC3-3D6FCBFA4AB1}" name="HealthStore" dataDxfId="94"/>
  </tableColumns>
  <tableStyleInfo name="TableStyleMedium9"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5FD4190A-18AA-4FFE-B500-F020AF0A16BC}" name="RetailStoreT" displayName="RetailStoreT" ref="Q750:Q751" totalsRowShown="0" headerRowDxfId="93" dataDxfId="92">
  <autoFilter ref="Q750:Q751" xr:uid="{259BED08-BE40-44FA-8B46-329172597B97}"/>
  <sortState xmlns:xlrd2="http://schemas.microsoft.com/office/spreadsheetml/2017/richdata2" ref="Q751:Q754">
    <sortCondition ref="Q78:Q82"/>
  </sortState>
  <tableColumns count="1">
    <tableColumn id="1" xr3:uid="{1AD7A35D-0993-4F54-A7D1-148012A6A348}" name="RetailStore" dataDxfId="91"/>
  </tableColumns>
  <tableStyleInfo name="TableStyleMedium9"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64C3EC0E-D2FD-4ED1-8461-FD8FA5C5EFD3}" name="RealEstateT" displayName="RealEstateT" ref="M707:M712" totalsRowShown="0" headerRowDxfId="90">
  <autoFilter ref="M707:M712" xr:uid="{98739E72-44F1-476F-A487-A4C423B32D71}"/>
  <sortState xmlns:xlrd2="http://schemas.microsoft.com/office/spreadsheetml/2017/richdata2" ref="M708:O712">
    <sortCondition ref="M87:M92"/>
  </sortState>
  <tableColumns count="1">
    <tableColumn id="1" xr3:uid="{E30F4365-87AB-480B-BBFC-6ECAC9387E98}" name="RealEstate"/>
  </tableColumns>
  <tableStyleInfo name="TableStyleMedium9"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2EE555B1-8E50-4477-9EC0-B92D3505EBDF}" name="AutoRentalT" displayName="AutoRentalT" ref="Q707:Q708" totalsRowShown="0" dataDxfId="89">
  <autoFilter ref="Q707:Q708" xr:uid="{48BAF2BF-48E3-493E-9E85-D1933C7265E7}"/>
  <sortState xmlns:xlrd2="http://schemas.microsoft.com/office/spreadsheetml/2017/richdata2" ref="Q708:Q711">
    <sortCondition ref="Q87:Q91"/>
  </sortState>
  <tableColumns count="1">
    <tableColumn id="1" xr3:uid="{1D6E72D6-172B-4BBE-9278-6CDDF099BAD3}" name="AutoRental" dataDxfId="88"/>
  </tableColumns>
  <tableStyleInfo name="TableStyleMedium9"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2039418D-2E02-401D-8A19-E44A2F5A11AC}" name="MachineRentalT" displayName="MachineRentalT" ref="Q710:Q711" totalsRowShown="0" headerRowDxfId="87" dataDxfId="86">
  <autoFilter ref="Q710:Q711" xr:uid="{5F00ED6C-E246-434A-87B3-735FA0F52D39}"/>
  <sortState xmlns:xlrd2="http://schemas.microsoft.com/office/spreadsheetml/2017/richdata2" ref="Q711:Q714">
    <sortCondition ref="Q83:Q87"/>
  </sortState>
  <tableColumns count="1">
    <tableColumn id="1" xr3:uid="{1B8D7D40-9FE8-43C6-B11E-2349897C430C}" name="MachineRental" dataDxfId="85"/>
  </tableColumns>
  <tableStyleInfo name="TableStyleMedium9"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2F9D219E-EED4-4E8E-8002-01C84B4433F5}" name="LessorsT" displayName="LessorsT" ref="Q716:Q717" totalsRowShown="0" headerRowDxfId="84" dataDxfId="83">
  <autoFilter ref="Q716:Q717" xr:uid="{30BB3BF8-791B-43B1-8D5F-1B5BFC3F47AB}"/>
  <sortState xmlns:xlrd2="http://schemas.microsoft.com/office/spreadsheetml/2017/richdata2" ref="Q717:Q720">
    <sortCondition ref="Q84:Q88"/>
  </sortState>
  <tableColumns count="1">
    <tableColumn id="1" xr3:uid="{564B5608-945E-42E6-89C4-37E87779C5EC}" name="Lessors" dataDxfId="82"/>
  </tableColumns>
  <tableStyleInfo name="TableStyleMedium9"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F4FAFC8B-CAAC-46B6-9D83-51AE80764598}" name="ConsumerRentalT" displayName="ConsumerRentalT" ref="Q713:Q714" totalsRowShown="0" headerRowDxfId="81" dataDxfId="80">
  <autoFilter ref="Q713:Q714" xr:uid="{F373392C-E81A-4746-89E6-2FF54C07FD32}"/>
  <sortState xmlns:xlrd2="http://schemas.microsoft.com/office/spreadsheetml/2017/richdata2" ref="Q714:Q717">
    <sortCondition ref="Q83:Q87"/>
  </sortState>
  <tableColumns count="1">
    <tableColumn id="1" xr3:uid="{7CF392B1-7835-43A6-8723-313217184D99}" name="ConsumerRental" dataDxfId="79"/>
  </tableColumns>
  <tableStyleInfo name="TableStyleMedium9"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72206E3B-576B-488C-88D3-895A096A2E82}" name="RealEstateRentalT" displayName="RealEstateRentalT" ref="Q719:Q722" totalsRowShown="0" headerRowDxfId="78" dataDxfId="77">
  <autoFilter ref="Q719:Q722" xr:uid="{8B576C39-FF5A-40F5-BE8C-1EA219908C85}"/>
  <sortState xmlns:xlrd2="http://schemas.microsoft.com/office/spreadsheetml/2017/richdata2" ref="Q720:Q723">
    <sortCondition ref="Q84:Q88"/>
  </sortState>
  <tableColumns count="1">
    <tableColumn id="1" xr3:uid="{F413C603-E02F-4A1F-BC8D-86F3E0F85FD5}" name="RealEstateRental" dataDxfId="76"/>
  </tableColumns>
  <tableStyleInfo name="TableStyleMedium9"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20909E7B-592C-468C-8D49-9809228C0216}" name="UtilitiesT" displayName="UtilitiesT" ref="M787:M790" totalsRowShown="0" headerRowDxfId="75">
  <autoFilter ref="M787:M790" xr:uid="{67C0BFD8-5025-4B42-9450-CB8F28E9BF60}"/>
  <sortState xmlns:xlrd2="http://schemas.microsoft.com/office/spreadsheetml/2017/richdata2" ref="M788:O792">
    <sortCondition ref="M58:M63"/>
  </sortState>
  <tableColumns count="1">
    <tableColumn id="1" xr3:uid="{55591EE3-1CFE-4563-815B-81AC75B1200D}" name="Utilities"/>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CE54C3EE-20E4-4409-9D6A-55965AD68F26}" name="IndependentT" displayName="IndependentT" ref="Q63:Q64" totalsRowShown="0" headerRowDxfId="359">
  <autoFilter ref="Q63:Q64" xr:uid="{B1B485E6-7A50-4B72-8B54-9EDE2DA6E50C}"/>
  <sortState xmlns:xlrd2="http://schemas.microsoft.com/office/spreadsheetml/2017/richdata2" ref="Q64:Q67">
    <sortCondition ref="Q32:Q36"/>
  </sortState>
  <tableColumns count="1">
    <tableColumn id="1" xr3:uid="{A3430452-CF83-48B5-AA25-DEC4CAA4AAEA}" name="Independent"/>
  </tableColumns>
  <tableStyleInfo name="TableStyleMedium9"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F355BA7D-BF8F-4C05-9BEA-2FA58E66504A}" name="ElectricT" displayName="ElectricT" ref="Q787:Q788" totalsRowShown="0" dataDxfId="74">
  <autoFilter ref="Q787:Q788" xr:uid="{1BDA2699-5A08-4561-92B3-FA126D079CF3}"/>
  <sortState xmlns:xlrd2="http://schemas.microsoft.com/office/spreadsheetml/2017/richdata2" ref="Q788:Q791">
    <sortCondition ref="Q58:Q62"/>
  </sortState>
  <tableColumns count="1">
    <tableColumn id="1" xr3:uid="{C199E1EF-F08E-459E-960D-95B64B94A5FD}" name="Electric" dataDxfId="73"/>
  </tableColumns>
  <tableStyleInfo name="TableStyleMedium9"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6861D8D-7142-4C52-863F-C5EAA0A6E34C}" name="NaturalGasT" displayName="NaturalGasT" ref="Q790:Q791" totalsRowShown="0" dataDxfId="72">
  <autoFilter ref="Q790:Q791" xr:uid="{DC9B1A3F-0FA8-42D8-AF7A-154E15DF9AE2}"/>
  <sortState xmlns:xlrd2="http://schemas.microsoft.com/office/spreadsheetml/2017/richdata2" ref="Q791:Q794">
    <sortCondition ref="Q58:Q62"/>
  </sortState>
  <tableColumns count="1">
    <tableColumn id="1" xr3:uid="{99948215-7585-4026-A2B4-F1218AC7F25F}" name="NaturalGas" dataDxfId="71"/>
  </tableColumns>
  <tableStyleInfo name="TableStyleMedium9"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A859BE3-EC15-4CCC-812D-CB93B41DAD3B}" name="WaterT" displayName="WaterT" ref="Q793:Q794" totalsRowShown="0" dataDxfId="70">
  <autoFilter ref="Q793:Q794" xr:uid="{1BE27160-E620-4132-AC19-087AEFC1F5A5}"/>
  <sortState xmlns:xlrd2="http://schemas.microsoft.com/office/spreadsheetml/2017/richdata2" ref="Q794:Q797">
    <sortCondition ref="Q59:Q63"/>
  </sortState>
  <tableColumns count="1">
    <tableColumn id="1" xr3:uid="{A086CDFA-E5D1-4984-8B8B-C4C807083628}" name="Water" dataDxfId="69"/>
  </tableColumns>
  <tableStyleInfo name="TableStyleMedium9"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17E21BB9-E209-4768-B9BD-CE4F9D307891}" name="TransportationT" displayName="TransportationT" ref="M755:M765" totalsRowShown="0" headerRowDxfId="68">
  <autoFilter ref="M755:M765" xr:uid="{709F69EC-E66D-4429-BB78-8B402A44051C}"/>
  <sortState xmlns:xlrd2="http://schemas.microsoft.com/office/spreadsheetml/2017/richdata2" ref="M756:O760">
    <sortCondition ref="M58:M63"/>
  </sortState>
  <tableColumns count="1">
    <tableColumn id="1" xr3:uid="{7153790C-609E-4266-9BA7-467014183FB7}" name="Transportation"/>
  </tableColumns>
  <tableStyleInfo name="TableStyleMedium9"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0F558972-2139-4F0B-B198-264FC4C1D380}" name="CouriersT" displayName="CouriersT" ref="Q755:Q756" totalsRowShown="0" dataDxfId="67">
  <autoFilter ref="Q755:Q756" xr:uid="{A043266A-A7D0-4453-95B7-BF01216D57D5}"/>
  <sortState xmlns:xlrd2="http://schemas.microsoft.com/office/spreadsheetml/2017/richdata2" ref="Q756:Q759">
    <sortCondition ref="Q58:Q62"/>
  </sortState>
  <tableColumns count="1">
    <tableColumn id="1" xr3:uid="{2BA32EEA-A082-4BD8-990D-711BC27257DD}" name="Couriers" dataDxfId="66"/>
  </tableColumns>
  <tableStyleInfo name="TableStyleMedium9"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EE9CD2B9-281B-4A44-A0AD-53645766ACA3}" name="DeepSeaT" displayName="DeepSeaT" ref="Q758:Q759" totalsRowShown="0" dataDxfId="65">
  <autoFilter ref="Q758:Q759" xr:uid="{2BE3B13D-9310-4FE4-80EE-98C4A16B7CD4}"/>
  <sortState xmlns:xlrd2="http://schemas.microsoft.com/office/spreadsheetml/2017/richdata2" ref="Q759:Q762">
    <sortCondition ref="Q58:Q62"/>
  </sortState>
  <tableColumns count="1">
    <tableColumn id="1" xr3:uid="{CBB387CD-3E9F-47B4-9467-64FC3033753C}" name="DeepSea" dataDxfId="64"/>
  </tableColumns>
  <tableStyleInfo name="TableStyleMedium9"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8F3EAB2D-B32F-49DA-9C59-834C439B24B0}" name="GenFreightT" displayName="GenFreightT" ref="Q761:Q762" totalsRowShown="0" dataDxfId="63">
  <autoFilter ref="Q761:Q762" xr:uid="{D30F65DB-5223-4099-AB9E-FC56D8D697A4}"/>
  <sortState xmlns:xlrd2="http://schemas.microsoft.com/office/spreadsheetml/2017/richdata2" ref="Q762:Q765">
    <sortCondition ref="Q59:Q63"/>
  </sortState>
  <tableColumns count="1">
    <tableColumn id="1" xr3:uid="{71551B2E-47C7-48ED-B2E0-9FD3D214E9A7}" name="GenFreight" dataDxfId="62"/>
  </tableColumns>
  <tableStyleInfo name="TableStyleMedium9"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A07495FE-1C1A-42A9-9236-D1B8B02BAEB4}" name="OtherPipeT" displayName="OtherPipeT" ref="Q764:Q765" totalsRowShown="0" dataDxfId="61">
  <autoFilter ref="Q764:Q765" xr:uid="{7438F269-55AB-4EEB-AE34-DBA88115F329}"/>
  <sortState xmlns:xlrd2="http://schemas.microsoft.com/office/spreadsheetml/2017/richdata2" ref="Q765:Q768">
    <sortCondition ref="Q58:Q62"/>
  </sortState>
  <tableColumns count="1">
    <tableColumn id="1" xr3:uid="{C35C26B2-0E7A-41B6-85C5-D1A25FE19F70}" name="OtherPipe" dataDxfId="60"/>
  </tableColumns>
  <tableStyleInfo name="TableStyleMedium9"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B8CC33C6-84CF-47BB-AB4D-92753E2F868E}" name="OtherTransitT" displayName="OtherTransitT" ref="Q767:Q768" totalsRowShown="0" dataDxfId="59">
  <autoFilter ref="Q767:Q768" xr:uid="{59D125C6-9CFD-41E0-9535-CE44F2749C15}"/>
  <sortState xmlns:xlrd2="http://schemas.microsoft.com/office/spreadsheetml/2017/richdata2" ref="Q768:Q771">
    <sortCondition ref="Q58:Q62"/>
  </sortState>
  <tableColumns count="1">
    <tableColumn id="1" xr3:uid="{858A67E6-F123-4321-9952-50AFF5A89A09}" name="OtherTransit" dataDxfId="58"/>
  </tableColumns>
  <tableStyleInfo name="TableStyleMedium9"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BA80C6DC-06F0-4C9C-A962-59D1594DF4A8}" name="PostalT" displayName="PostalT" ref="Q770:Q771" totalsRowShown="0" dataDxfId="57">
  <autoFilter ref="Q770:Q771" xr:uid="{4C9D35F8-ADA5-458B-B2E6-FE4FDA4AE95C}"/>
  <sortState xmlns:xlrd2="http://schemas.microsoft.com/office/spreadsheetml/2017/richdata2" ref="Q771:Q774">
    <sortCondition ref="Q59:Q63"/>
  </sortState>
  <tableColumns count="1">
    <tableColumn id="1" xr3:uid="{33EBE785-85C7-4D87-9E34-250744D26D2C}" name="Postal" dataDxfId="5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906CFF36-0A6D-424F-AA3D-FFB098C60F8C}" name="CanadaT" displayName="CanadaT" ref="N9:N22" totalsRowShown="0" headerRowDxfId="376" dataDxfId="374" headerRowBorderDxfId="375" headerRowCellStyle="Normal 2" dataCellStyle="Normal 2">
  <autoFilter ref="N9:N22" xr:uid="{906CFF36-0A6D-424F-AA3D-FFB098C60F8C}"/>
  <tableColumns count="1">
    <tableColumn id="1" xr3:uid="{EFF1FF74-A433-48BC-B2BD-DF78E0EF0B8E}" name="Canada Subregions" dataDxfId="373" dataCellStyle="Normal 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C7FADB35-9EC7-4171-BC21-9DBD7632325F}" name="MuseumsT" displayName="MuseumsT" ref="Q66:Q67" totalsRowShown="0">
  <autoFilter ref="Q66:Q67" xr:uid="{C52786E7-5A97-4668-97D8-6B356502CD2F}"/>
  <tableColumns count="1">
    <tableColumn id="1" xr3:uid="{4FA9F72D-DA7B-4494-9E59-9F63AC0D882C}" name="Museums"/>
  </tableColumns>
  <tableStyleInfo name="TableStyleMedium9"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72520F56-7B6D-4EC4-AB24-A2BC5DB2715B}" name="RailTransportT" displayName="RailTransportT" ref="Q773:Q774" totalsRowShown="0" dataDxfId="55">
  <autoFilter ref="Q773:Q774" xr:uid="{B00723BD-F3CA-4D1C-A7EC-F665B2028FDE}"/>
  <sortState xmlns:xlrd2="http://schemas.microsoft.com/office/spreadsheetml/2017/richdata2" ref="Q774:Q777">
    <sortCondition ref="Q58:Q62"/>
  </sortState>
  <tableColumns count="1">
    <tableColumn id="1" xr3:uid="{689816AE-ABC2-4397-9A1D-735A62CE27C2}" name="RailTransport" dataDxfId="54"/>
  </tableColumns>
  <tableStyleInfo name="TableStyleMedium9"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9041C5BB-3F4F-4CB3-855E-4506E059F727}" name="ScenicT" displayName="ScenicT" ref="Q776:Q777" totalsRowShown="0" dataDxfId="53">
  <autoFilter ref="Q776:Q777" xr:uid="{A8D75E25-9EB2-4241-87BB-C4DCCEA00E67}"/>
  <sortState xmlns:xlrd2="http://schemas.microsoft.com/office/spreadsheetml/2017/richdata2" ref="Q777:Q780">
    <sortCondition ref="Q59:Q63"/>
  </sortState>
  <tableColumns count="1">
    <tableColumn id="1" xr3:uid="{F17CF39A-C28D-411B-8089-DBD32F6C2DD4}" name="Scenic" dataDxfId="52"/>
  </tableColumns>
  <tableStyleInfo name="TableStyleMedium9"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F100F142-6312-4A25-84E6-ECCE8D686DDE}" name="ScheduledAirT" displayName="ScheduledAirT" ref="Q779:Q780" totalsRowShown="0" dataDxfId="51">
  <autoFilter ref="Q779:Q780" xr:uid="{FDF525ED-8B10-4326-AAF1-ACCBA6283DB9}"/>
  <sortState xmlns:xlrd2="http://schemas.microsoft.com/office/spreadsheetml/2017/richdata2" ref="Q780:Q783">
    <sortCondition ref="Q58:Q62"/>
  </sortState>
  <tableColumns count="1">
    <tableColumn id="1" xr3:uid="{2C0857E5-0FE3-479C-9C96-4F8783EE787D}" name="ScheduledAir" dataDxfId="50"/>
  </tableColumns>
  <tableStyleInfo name="TableStyleMedium9"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79914868-DF76-420F-855E-575C99D1FB2C}" name="WarehouseT" displayName="WarehouseT" ref="Q782:Q783" totalsRowShown="0" dataDxfId="49">
  <autoFilter ref="Q782:Q783" xr:uid="{BAAEF35E-4159-4D87-B72A-02E1F6E93AC9}"/>
  <sortState xmlns:xlrd2="http://schemas.microsoft.com/office/spreadsheetml/2017/richdata2" ref="Q783:Q786">
    <sortCondition ref="Q59:Q63"/>
  </sortState>
  <tableColumns count="1">
    <tableColumn id="1" xr3:uid="{A02E6F42-797F-4ABD-AD38-414D2A0DA959}" name="Warehouse" dataDxfId="48"/>
  </tableColumns>
  <tableStyleInfo name="TableStyleMedium9"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7B2D79A5-2E73-48E1-8003-27888FCDDE9E}" name="WasteT" displayName="WasteT" ref="M798:M802" totalsRowShown="0" headerRowDxfId="47">
  <autoFilter ref="M798:M802" xr:uid="{A62ED664-A2EF-4576-92B4-9B9D79144DB4}"/>
  <sortState xmlns:xlrd2="http://schemas.microsoft.com/office/spreadsheetml/2017/richdata2" ref="M799:O803">
    <sortCondition ref="M58:M63"/>
  </sortState>
  <tableColumns count="1">
    <tableColumn id="1" xr3:uid="{D2730F3F-D1C2-4EE8-A878-BA83CB515650}" name="Waste"/>
  </tableColumns>
  <tableStyleInfo name="TableStyleMedium9"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2C0C4081-31B1-43CD-9C6D-94DCFF1190B2}" name="OtherWasteT" displayName="OtherWasteT" ref="Q798:Q799" totalsRowShown="0" dataDxfId="46">
  <autoFilter ref="Q798:Q799" xr:uid="{D23BE0AE-31F2-4220-8FD0-2CE6A3A626F4}"/>
  <sortState xmlns:xlrd2="http://schemas.microsoft.com/office/spreadsheetml/2017/richdata2" ref="Q799:Q802">
    <sortCondition ref="Q58:Q62"/>
  </sortState>
  <tableColumns count="1">
    <tableColumn id="1" xr3:uid="{5E977516-93AE-466B-B92A-8AB14A959FAC}" name="OtherWaste" dataDxfId="45"/>
  </tableColumns>
  <tableStyleInfo name="TableStyleMedium9"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07514332-6B86-47EF-A7C2-D148CAD941CC}" name="RemediationT" displayName="RemediationT" ref="Q801:Q802" totalsRowShown="0" dataDxfId="44">
  <autoFilter ref="Q801:Q802" xr:uid="{1558BE38-396F-4B9B-8D99-95B8B2B4BB5F}"/>
  <sortState xmlns:xlrd2="http://schemas.microsoft.com/office/spreadsheetml/2017/richdata2" ref="Q802:Q805">
    <sortCondition ref="Q58:Q62"/>
  </sortState>
  <tableColumns count="1">
    <tableColumn id="1" xr3:uid="{6528D642-E3CC-45B9-A065-5326E7171FEF}" name="Remediation" dataDxfId="43"/>
  </tableColumns>
  <tableStyleInfo name="TableStyleMedium9"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DF707BA0-874B-4F07-AB92-C6EC2AD69880}" name="WasteCollectT" displayName="WasteCollectT" ref="Q804:Q806" totalsRowShown="0" dataDxfId="42">
  <autoFilter ref="Q804:Q806" xr:uid="{A9CC84A1-1E4D-40D8-9A58-5EA2D71A298D}"/>
  <sortState xmlns:xlrd2="http://schemas.microsoft.com/office/spreadsheetml/2017/richdata2" ref="Q805:Q808">
    <sortCondition ref="Q58:Q62"/>
  </sortState>
  <tableColumns count="1">
    <tableColumn id="1" xr3:uid="{CBBB3E58-5D74-42D1-ABE7-3CFC0BE62CB2}" name="WasteCollect" dataDxfId="41"/>
  </tableColumns>
  <tableStyleInfo name="TableStyleMedium9"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C272834E-C899-42E5-B1ED-95FD3EDCC6E7}" name="WasteTreatT" displayName="WasteTreatT" ref="Q808:Q810" totalsRowShown="0" dataDxfId="40">
  <autoFilter ref="Q808:Q810" xr:uid="{311D3864-9550-4C96-80AC-C062617251FB}"/>
  <sortState xmlns:xlrd2="http://schemas.microsoft.com/office/spreadsheetml/2017/richdata2" ref="Q809:Q812">
    <sortCondition ref="Q58:Q62"/>
  </sortState>
  <tableColumns count="1">
    <tableColumn id="1" xr3:uid="{A387A6EF-4236-452D-859F-EA53B42CFAE0}" name="WasteTreat" dataDxfId="39"/>
  </tableColumns>
  <tableStyleInfo name="TableStyleMedium9"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35C52D50-9DC0-479B-871B-949E8FF1103F}" name="WholesaleT" displayName="WholesaleT" ref="M814:M817" totalsRowShown="0" headerRowDxfId="38">
  <autoFilter ref="M814:M817" xr:uid="{1547CB48-4A97-40AA-A990-E4EF3AA4E2D4}"/>
  <sortState xmlns:xlrd2="http://schemas.microsoft.com/office/spreadsheetml/2017/richdata2" ref="M815:O819">
    <sortCondition ref="M59:M64"/>
  </sortState>
  <tableColumns count="1">
    <tableColumn id="1" xr3:uid="{8DBBB99C-D15D-4F8A-8789-89F026F42794}" name="Wholesale"/>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F252B1E2-3B44-48AA-BFDF-2C6D0F873B9C}" name="ConstructionT" displayName="ConstructionT" ref="M76:M80" totalsRowShown="0" headerRowDxfId="358">
  <autoFilter ref="M76:M80" xr:uid="{BEAD266C-044C-40BB-8A6A-52699E0B61E3}"/>
  <sortState xmlns:xlrd2="http://schemas.microsoft.com/office/spreadsheetml/2017/richdata2" ref="M77:O81">
    <sortCondition ref="M32:M37"/>
  </sortState>
  <tableColumns count="1">
    <tableColumn id="1" xr3:uid="{88438F97-A516-4703-9DF6-C52E352DA86B}" name="Construction"/>
  </tableColumns>
  <tableStyleInfo name="TableStyleMedium9"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8E20AE23-7B5F-4392-B7DB-A880C418F8FF}" name="MerchantDurT" displayName="MerchantDurT" ref="Q817:Q822" totalsRowShown="0" dataDxfId="37">
  <autoFilter ref="Q817:Q822" xr:uid="{0D7FB4E6-52E6-4F6C-B4F5-76BD06D62AFC}"/>
  <sortState xmlns:xlrd2="http://schemas.microsoft.com/office/spreadsheetml/2017/richdata2" ref="Q818:Q821">
    <sortCondition ref="Q59:Q63"/>
  </sortState>
  <tableColumns count="1">
    <tableColumn id="1" xr3:uid="{5247252D-6628-494C-9F8C-676473C1A59B}" name="MerchantDur" dataDxfId="36"/>
  </tableColumns>
  <tableStyleInfo name="TableStyleMedium9"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0CE7A12C-F039-46FF-837F-C53120DA5028}" name="MerchantNonDurT" displayName="MerchantNonDurT" ref="Q824:Q828" totalsRowShown="0" dataDxfId="35">
  <autoFilter ref="Q824:Q828" xr:uid="{F7629D6B-3937-486D-8B9A-B95E148A25AB}"/>
  <sortState xmlns:xlrd2="http://schemas.microsoft.com/office/spreadsheetml/2017/richdata2" ref="Q825:Q828">
    <sortCondition ref="Q59:Q63"/>
  </sortState>
  <tableColumns count="1">
    <tableColumn id="1" xr3:uid="{94A7CB2E-7472-46CB-91F1-90ECC8B4B13B}" name="MerchantNonDur" dataDxfId="34"/>
  </tableColumns>
  <tableStyleInfo name="TableStyleMedium9"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70E9EB2B-D864-418B-9199-A8D27649D8C9}" name="WholesaleElecT" displayName="WholesaleElecT" ref="Q830:Q831" totalsRowShown="0" dataDxfId="33">
  <autoFilter ref="Q830:Q831" xr:uid="{6171CB26-E396-4812-8FBC-DC97855B282D}"/>
  <sortState xmlns:xlrd2="http://schemas.microsoft.com/office/spreadsheetml/2017/richdata2" ref="Q831:Q834">
    <sortCondition ref="Q59:Q63"/>
  </sortState>
  <tableColumns count="1">
    <tableColumn id="1" xr3:uid="{7A2463CE-5BDC-4AB1-BD92-E408475B1991}" name="WholesaleElec" dataDxfId="32"/>
  </tableColumns>
  <tableStyleInfo name="TableStyleMedium9"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DC8C0B-1E30-4624-AF47-9862A96875EA}" name="SolidT" displayName="SolidT" ref="BW7:BW21" totalsRowShown="0" headerRowDxfId="31" headerRowCellStyle="Normal 3" dataCellStyle="Normal 3">
  <autoFilter ref="BW7:BW21" xr:uid="{26DC8C0B-1E30-4624-AF47-9862A96875EA}"/>
  <tableColumns count="1">
    <tableColumn id="1" xr3:uid="{E27C8FC6-8657-459B-BA3A-6EC11A700F62}" name="SolidT" dataCellStyle="Normal 3"/>
  </tableColumns>
  <tableStyleInfo name="TableStyleMedium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982650-9D96-488E-9420-A869B39AD138}" name="LiquidT" displayName="LiquidT" ref="BY7:BY20" totalsRowShown="0" headerRowDxfId="30" headerRowCellStyle="Normal 3" dataCellStyle="Normal 3">
  <autoFilter ref="BY7:BY20" xr:uid="{E1982650-9D96-488E-9420-A869B39AD138}"/>
  <tableColumns count="1">
    <tableColumn id="1" xr3:uid="{F65B3F2E-A29E-40D1-A315-3DBCA71138C2}" name="LiquidT" dataCellStyle="Normal 3"/>
  </tableColumns>
  <tableStyleInfo name="TableStyleMedium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CC32416-55E8-4DC7-BC79-F52DC42683AB}" name="GasT" displayName="GasT" ref="CA7:CA25" totalsRowShown="0" headerRowDxfId="29" dataDxfId="28" tableBorderDxfId="27" headerRowCellStyle="Normal 3" dataCellStyle="Normal 3">
  <autoFilter ref="CA7:CA25" xr:uid="{ACC32416-55E8-4DC7-BC79-F52DC42683AB}"/>
  <tableColumns count="1">
    <tableColumn id="1" xr3:uid="{0CFAC0AF-CD3B-40D1-99B7-5BAA4B40B931}" name="GasT" dataDxfId="26" dataCellStyle="Normal 3"/>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69110D23-7A85-4920-9EDE-1D691FC2A01E}" name="HighwayT" displayName="HighwayT" ref="Q76:Q77" totalsRowShown="0" headerRowDxfId="357">
  <autoFilter ref="Q76:Q77" xr:uid="{7081AC70-0120-4DD4-851C-3F5C5035CB23}"/>
  <sortState xmlns:xlrd2="http://schemas.microsoft.com/office/spreadsheetml/2017/richdata2" ref="Q77:Q80">
    <sortCondition ref="Q32:Q36"/>
  </sortState>
  <tableColumns count="1">
    <tableColumn id="1" xr3:uid="{CEED972B-A680-4FDC-BFE0-A9DAB611674D}" name="Highway"/>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DE027E93-3BA6-43B0-9E2F-FAB80362E86F}" name="UtilitySystemT" displayName="UtilitySystemT" ref="Q93:Q94" totalsRowShown="0">
  <autoFilter ref="Q93:Q94" xr:uid="{3760EC3E-7DE8-445C-8001-48192B78D690}"/>
  <tableColumns count="1">
    <tableColumn id="1" xr3:uid="{3D382FE1-3128-49D2-BA16-CCE317D19096}" name="UtilitySystem"/>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8B14AA48-1AC1-4C20-9F96-8AE562E61B23}" name="NonResidentialT" displayName="NonResidentialT" ref="Q79:Q85" totalsRowShown="0" headerRowDxfId="356">
  <autoFilter ref="Q79:Q85" xr:uid="{57ACB48A-3B6F-4C06-A070-9CC3CA307D80}"/>
  <sortState xmlns:xlrd2="http://schemas.microsoft.com/office/spreadsheetml/2017/richdata2" ref="Q80:Q83">
    <sortCondition ref="Q30:Q34"/>
  </sortState>
  <tableColumns count="1">
    <tableColumn id="1" xr3:uid="{7B1D4961-A00C-4904-B496-9B9ACDDA4B63}" name="NonResidential"/>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AECCBA99-1F8D-453B-B44B-77D48AD3855A}" name="ResidentialT" displayName="ResidentialT" ref="Q87:Q91" totalsRowShown="0">
  <autoFilter ref="Q87:Q91" xr:uid="{629F5BC6-D2CC-452B-8CEC-BBEA60266AB5}"/>
  <tableColumns count="1">
    <tableColumn id="1" xr3:uid="{A84E3610-B8D6-43DD-A1DB-511A8E12C8D7}" name="Residential"/>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6CDF5557-1D73-4F6F-B116-91AA9A9F2502}" name="EducationT" displayName="EducationT" ref="M98:M99" totalsRowShown="0" headerRowDxfId="355">
  <autoFilter ref="M98:M99" xr:uid="{50CDDF8A-D5D9-491F-96EB-B98B4363F4EE}"/>
  <sortState xmlns:xlrd2="http://schemas.microsoft.com/office/spreadsheetml/2017/richdata2" ref="M99:O103">
    <sortCondition ref="M51:M56"/>
  </sortState>
  <tableColumns count="1">
    <tableColumn id="1" xr3:uid="{BCFDCD6F-5421-4FD6-A85C-FB9658E7738B}" name="Educatio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8F2530F9-FFAA-45F1-80C4-895B2F2B18A4}" name="EducationServicesT" displayName="EducationServicesT" ref="Q98:Q101" totalsRowShown="0" headerRowDxfId="354">
  <autoFilter ref="Q98:Q101" xr:uid="{F124EF4B-A1A4-476F-AF80-5C09567BFDC3}"/>
  <sortState xmlns:xlrd2="http://schemas.microsoft.com/office/spreadsheetml/2017/richdata2" ref="Q99:Q102">
    <sortCondition ref="Q51:Q55"/>
  </sortState>
  <tableColumns count="1">
    <tableColumn id="1" xr3:uid="{9B52B9A9-B288-473D-9E8F-05E828513E92}" name="EducationServices"/>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888FA37D-FDF3-4304-9403-C4ED97A29070}" name="FinanceT" displayName="FinanceT" ref="M105:M110" totalsRowShown="0" headerRowDxfId="353">
  <autoFilter ref="M105:M110" xr:uid="{E0D3CAAD-A049-4604-B51C-20BF8A0A1198}"/>
  <sortState xmlns:xlrd2="http://schemas.microsoft.com/office/spreadsheetml/2017/richdata2" ref="M106:O110">
    <sortCondition ref="M32:M37"/>
  </sortState>
  <tableColumns count="1">
    <tableColumn id="1" xr3:uid="{5B33BC54-55E8-4268-8C85-40F2AD87257D}" name="Finance"/>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3EA73FD1-D531-457E-832B-6B748CD9D339}" name="InsuranceT" displayName="InsuranceT" ref="Q105:Q106" totalsRowShown="0" headerRowDxfId="352">
  <autoFilter ref="Q105:Q106" xr:uid="{E8889A74-B932-43EA-94D8-FCA7E76DF11F}"/>
  <sortState xmlns:xlrd2="http://schemas.microsoft.com/office/spreadsheetml/2017/richdata2" ref="Q106:Q109">
    <sortCondition ref="Q32:Q36"/>
  </sortState>
  <tableColumns count="1">
    <tableColumn id="1" xr3:uid="{4B85873B-C644-4B88-A096-C13DDE322CAE}" name="Insurance"/>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B22407D-F952-4773-8883-60C8311A746A}" name="AgricultureT" displayName="AgricultureT" ref="M32:M37" totalsRowShown="0" headerRowDxfId="372">
  <autoFilter ref="M32:M37" xr:uid="{7E9F0807-2D44-4FD7-BECA-0491161CFFD9}"/>
  <sortState xmlns:xlrd2="http://schemas.microsoft.com/office/spreadsheetml/2017/richdata2" ref="M33:O37">
    <sortCondition ref="M32:M37"/>
  </sortState>
  <tableColumns count="1">
    <tableColumn id="1" xr3:uid="{52BD14E2-C371-4652-8360-53B797020C0F}" name="Agriculture"/>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88598CB8-FEBE-4F45-9709-6E300A32A555}" name="NondepositoryT" displayName="NondepositoryT" ref="Q116:Q117" totalsRowShown="0">
  <autoFilter ref="Q116:Q117" xr:uid="{35F7959D-2E0D-49F3-B9AF-89D31D3B8577}"/>
  <tableColumns count="1">
    <tableColumn id="1" xr3:uid="{9FC07E32-DFA7-4C77-9A68-9BAB6BFF25F4}" name="Nondepository"/>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6226B875-7078-46C8-9FD8-0E80F6C32EAF}" name="InsuranceCarrierT" displayName="InsuranceCarrierT" ref="Q108:Q111" totalsRowShown="0" headerRowDxfId="351">
  <autoFilter ref="Q108:Q111" xr:uid="{32B97146-217F-415E-BEF2-62DC37BF702D}"/>
  <sortState xmlns:xlrd2="http://schemas.microsoft.com/office/spreadsheetml/2017/richdata2" ref="Q109:Q112">
    <sortCondition ref="Q30:Q34"/>
  </sortState>
  <tableColumns count="1">
    <tableColumn id="1" xr3:uid="{A6865CB0-9094-4CC5-BAB9-DFB82D54DEEA}" name="InsuranceCarrier"/>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6E9FAB0A-2881-4F51-A999-74066A86F69D}" name="MonetaryT" displayName="MonetaryT" ref="Q113:Q114" totalsRowShown="0">
  <autoFilter ref="Q113:Q114" xr:uid="{7EF13700-CA63-424E-A782-4C2B935E9FE7}"/>
  <tableColumns count="1">
    <tableColumn id="1" xr3:uid="{89DCD16A-CC7A-4967-944D-C1A4E22B0A73}" name="Monetary"/>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D6AB50D6-8D8E-4CC9-A4AC-CF5259578B31}" name="SecuritiesT" displayName="SecuritiesT" ref="Q119:Q121" totalsRowShown="0">
  <autoFilter ref="Q119:Q121" xr:uid="{17E21E80-B189-4EC6-B383-7C458BA5828A}"/>
  <tableColumns count="1">
    <tableColumn id="1" xr3:uid="{5BEBE5DA-3A9F-47E1-86E4-3A698B52DAE9}" name="Securities"/>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2FEDC194-D439-4D77-B7F6-111BA3F7F2D9}" name="SocialAssistanceT" displayName="SocialAssistanceT" ref="Q150:Q153" totalsRowShown="0">
  <autoFilter ref="Q150:Q153" xr:uid="{B2BDFCC2-F368-4060-9356-0F5700669B37}"/>
  <tableColumns count="1">
    <tableColumn id="1" xr3:uid="{8CEAB02C-4AAA-42FF-94A8-4641A3CCAE6E}" name="SocialAssistance"/>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1A2B0082-F7E4-4AB9-84AD-B3D16683AE5F}" name="InfoT" displayName="InfoT" ref="M157:M164" totalsRowShown="0" headerRowDxfId="350">
  <autoFilter ref="M157:M164" xr:uid="{DE940B6A-A972-4FFA-968C-F065D1B7D09B}"/>
  <sortState xmlns:xlrd2="http://schemas.microsoft.com/office/spreadsheetml/2017/richdata2" ref="M158:O162">
    <sortCondition ref="M32:M37"/>
  </sortState>
  <tableColumns count="1">
    <tableColumn id="1" xr3:uid="{C48E83DE-A4BD-4EB1-AC3E-BC14183433FE}" name="Info"/>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3B985712-A072-4457-A6D3-4AE2DA5F3BDD}" name="CableT" displayName="CableT" ref="Q157:Q159" totalsRowShown="0" headerRowDxfId="349">
  <autoFilter ref="Q157:Q159" xr:uid="{69E6AF1C-48B7-49FA-A197-836307E4ACA6}"/>
  <sortState xmlns:xlrd2="http://schemas.microsoft.com/office/spreadsheetml/2017/richdata2" ref="Q158:Q161">
    <sortCondition ref="Q32:Q36"/>
  </sortState>
  <tableColumns count="1">
    <tableColumn id="1" xr3:uid="{210413D4-B457-4403-BAF4-AA70E214FDD9}" name="Cable"/>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B9868F41-05E1-4DF7-AFF4-6AF2A52E36CA}" name="DataProcessingT" displayName="DataProcessingT" ref="Q161:Q162" totalsRowShown="0" headerRowDxfId="348">
  <autoFilter ref="Q161:Q162" xr:uid="{9A91CED7-9564-4D49-8C27-AAE9BA66351D}"/>
  <sortState xmlns:xlrd2="http://schemas.microsoft.com/office/spreadsheetml/2017/richdata2" ref="Q162:Q165">
    <sortCondition ref="Q32:Q36"/>
  </sortState>
  <tableColumns count="1">
    <tableColumn id="1" xr3:uid="{71024B49-3744-4105-AAAB-700C6C74901A}" name="DataProcessing"/>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6645EB0-5FE7-4E2A-9B56-05A94ED46843}" name="MotionPictureT" displayName="MotionPictureT" ref="Q164:Q166" totalsRowShown="0" headerRowDxfId="347">
  <autoFilter ref="Q164:Q166" xr:uid="{F17BAAE8-4F08-4AA5-8872-94AA6E7F7547}"/>
  <sortState xmlns:xlrd2="http://schemas.microsoft.com/office/spreadsheetml/2017/richdata2" ref="Q165:Q168">
    <sortCondition ref="Q32:Q36"/>
  </sortState>
  <tableColumns count="1">
    <tableColumn id="1" xr3:uid="{BF7E8968-0607-4318-BBA0-F1A65CA164FB}" name="MotionPicture"/>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F2F04F7B-C593-4ED9-8B94-7B8EEACD68B1}" name="NewspaperT" displayName="NewspaperT" ref="Q168:Q172" totalsRowShown="0" headerRowDxfId="346">
  <autoFilter ref="Q168:Q172" xr:uid="{2ADA0F6F-D6A5-4A59-B137-814FF706C6F4}"/>
  <sortState xmlns:xlrd2="http://schemas.microsoft.com/office/spreadsheetml/2017/richdata2" ref="Q169:Q172">
    <sortCondition ref="Q32:Q36"/>
  </sortState>
  <tableColumns count="1">
    <tableColumn id="1" xr3:uid="{4DBBE55E-2928-4516-A36F-511060F9C3ED}" name="Newspaper"/>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52EEBDAE-D3E7-4F7B-BBE7-4387978FFEBD}" name="AnimalT" displayName="AnimalT" ref="Q32:Q36" totalsRowShown="0" headerRowDxfId="371">
  <autoFilter ref="Q32:Q36" xr:uid="{8D9C9266-8E76-4FFD-8347-0A0FF33710FC}"/>
  <sortState xmlns:xlrd2="http://schemas.microsoft.com/office/spreadsheetml/2017/richdata2" ref="Q33:Q36">
    <sortCondition ref="Q32:Q36"/>
  </sortState>
  <tableColumns count="1">
    <tableColumn id="1" xr3:uid="{A56EB5B1-3802-4042-BFEC-657F64B117E7}" name="Animal"/>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786D1BF4-9B3E-4383-B660-C695DC50E44C}" name="OtherInfoT" displayName="OtherInfoT" ref="Q174:Q176" totalsRowShown="0" headerRowDxfId="345">
  <autoFilter ref="Q174:Q176" xr:uid="{D7CBBA0D-5DA2-422B-BA17-7E4C799D088D}"/>
  <sortState xmlns:xlrd2="http://schemas.microsoft.com/office/spreadsheetml/2017/richdata2" ref="Q175:Q178">
    <sortCondition ref="Q32:Q36"/>
  </sortState>
  <tableColumns count="1">
    <tableColumn id="1" xr3:uid="{882A9FD7-15C8-4743-B2C9-25D9C109CC0B}" name="OtherInfo"/>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7CC335EB-F152-4D7E-869F-2574A6A8C3FB}" name="SoftwareT" displayName="SoftwareT" ref="Q178:Q179" totalsRowShown="0" headerRowDxfId="344">
  <autoFilter ref="Q178:Q179" xr:uid="{D82535AD-AE0D-48CA-9C16-094F30A76F90}"/>
  <sortState xmlns:xlrd2="http://schemas.microsoft.com/office/spreadsheetml/2017/richdata2" ref="Q179:Q182">
    <sortCondition ref="Q32:Q36"/>
  </sortState>
  <tableColumns count="1">
    <tableColumn id="1" xr3:uid="{7E4F871F-01CC-4A72-9240-5710C27F2A3C}" name="Software"/>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4EF28CBF-24CF-4529-A05D-8E016F25EE41}" name="TelecommunicationsT" displayName="TelecommunicationsT" ref="Q181:Q184" totalsRowShown="0" headerRowDxfId="343">
  <autoFilter ref="Q181:Q184" xr:uid="{B172EF36-D5B2-4356-A08A-FEB96D7B1C4D}"/>
  <sortState xmlns:xlrd2="http://schemas.microsoft.com/office/spreadsheetml/2017/richdata2" ref="Q182:Q185">
    <sortCondition ref="Q32:Q36"/>
  </sortState>
  <tableColumns count="1">
    <tableColumn id="1" xr3:uid="{1961FEB4-E4D2-4959-ADAF-270FD9B8AA09}" name="Telecommunications"/>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DA47B56A-F7B5-4916-B2C9-78A1CE1E8479}" name="ManagementT" displayName="ManagementT" ref="M188:M189" totalsRowShown="0" headerRowDxfId="342">
  <autoFilter ref="M188:M189" xr:uid="{3DF86905-317E-4E42-BF8E-C75E6CE0855E}"/>
  <sortState xmlns:xlrd2="http://schemas.microsoft.com/office/spreadsheetml/2017/richdata2" ref="M189:O193">
    <sortCondition ref="M51:M56"/>
  </sortState>
  <tableColumns count="1">
    <tableColumn id="1" xr3:uid="{E949D77F-2FAF-480A-B09F-578B7E005BD3}" name="Management"/>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CD364679-9F0F-42E2-B89E-239DC9F7E3EE}" name="ManagementCompT" displayName="ManagementCompT" ref="Q188:Q189" totalsRowShown="0" headerRowDxfId="341">
  <autoFilter ref="Q188:Q189" xr:uid="{C92E703E-6911-4184-9F2D-A99DACB229F5}"/>
  <sortState xmlns:xlrd2="http://schemas.microsoft.com/office/spreadsheetml/2017/richdata2" ref="Q189:Q192">
    <sortCondition ref="Q51:Q55"/>
  </sortState>
  <tableColumns count="1">
    <tableColumn id="1" xr3:uid="{35401E86-0B6F-4FE8-8FC1-9912B1682D1F}" name="ManagementComp"/>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D80AC12D-A4CA-4E50-8B7B-10F30060EE0F}" name="ApparelT" displayName="ApparelT" ref="M193:M194" totalsRowShown="0" headerRowDxfId="340">
  <autoFilter ref="M193:M194" xr:uid="{42A300DB-2348-429E-8F2E-D4AED2C0757F}"/>
  <sortState xmlns:xlrd2="http://schemas.microsoft.com/office/spreadsheetml/2017/richdata2" ref="M194:O198">
    <sortCondition ref="M51:M56"/>
  </sortState>
  <tableColumns count="1">
    <tableColumn id="1" xr3:uid="{2511B71E-0B44-4626-8EA8-F098604D7555}" name="Apparel"/>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97963168-8154-44F7-80D7-D7EEC414959A}" name="ApparelMillsT" displayName="ApparelMillsT" ref="Q193:Q194" totalsRowShown="0" headerRowDxfId="339">
  <autoFilter ref="Q193:Q194" xr:uid="{5EA43A62-B1B1-408D-BFAD-770E783AFCE6}"/>
  <sortState xmlns:xlrd2="http://schemas.microsoft.com/office/spreadsheetml/2017/richdata2" ref="Q194:Q197">
    <sortCondition ref="Q51:Q55"/>
  </sortState>
  <tableColumns count="1">
    <tableColumn id="1" xr3:uid="{FC2E52F8-24D8-40D0-BB58-FA3E22396457}" name="ApparelMills"/>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6387D391-24D1-4FE9-976F-12B8A380739D}" name="ChemicalsT" displayName="ChemicalsT" ref="M198:M205" totalsRowShown="0" headerRowDxfId="338">
  <autoFilter ref="M198:M205" xr:uid="{EEB862A1-6C9D-4295-9700-A35A9951D0A4}"/>
  <sortState xmlns:xlrd2="http://schemas.microsoft.com/office/spreadsheetml/2017/richdata2" ref="M199:O203">
    <sortCondition ref="M32:M37"/>
  </sortState>
  <tableColumns count="1">
    <tableColumn id="1" xr3:uid="{5685E244-A594-405C-BAA6-377BDE99D873}" name="Chemicals"/>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86181A9B-1B29-4E4E-89DF-941551EE4DE4}" name="BasicChemT" displayName="BasicChemT" ref="Q198:Q203" totalsRowShown="0" headerRowDxfId="337" dataDxfId="336">
  <autoFilter ref="Q198:Q203" xr:uid="{F6373BC1-982E-4F88-AB74-76ABFF48569F}"/>
  <sortState xmlns:xlrd2="http://schemas.microsoft.com/office/spreadsheetml/2017/richdata2" ref="Q199:Q202">
    <sortCondition ref="Q32:Q36"/>
  </sortState>
  <tableColumns count="1">
    <tableColumn id="1" xr3:uid="{B9C54636-A2A3-441C-9588-480E135BB8CC}" name="BasicChem" dataDxfId="335"/>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0553394D-31C9-4600-AF17-B0B4D8AC2E23}" name="OtherChemT" displayName="OtherChemT" ref="Q205:Q207" totalsRowShown="0">
  <autoFilter ref="Q205:Q207" xr:uid="{28E39466-004D-441D-9306-40CA6D7FB742}"/>
  <tableColumns count="1">
    <tableColumn id="1" xr3:uid="{230304A4-9BDC-4E3D-B353-E99376D0AFC6}" name="OtherChem"/>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87F20268-94C7-4322-8EF5-CF8F626C1C23}" name="TimberT" displayName="TimberT" ref="Q53:Q54" totalsRowShown="0">
  <autoFilter ref="Q53:Q54" xr:uid="{00257BD5-5268-4703-BA34-0793CBEC732E}"/>
  <tableColumns count="1">
    <tableColumn id="1" xr3:uid="{67C9C45A-C362-4868-BDAF-ECF5B1DA3BEF}" name="Timber"/>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08BD149B-2D21-48C0-A445-5D83121E087D}" name="PaintT" displayName="PaintT" ref="Q209:Q211" totalsRowShown="0">
  <autoFilter ref="Q209:Q211" xr:uid="{C20FDF6C-08D1-4D6A-8AB6-81BE1A5965A2}"/>
  <tableColumns count="1">
    <tableColumn id="1" xr3:uid="{B53DBE75-79D4-4C9C-B401-60CDE48E0C9A}" name="Paint"/>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8EF9EF14-08DD-4785-BCD3-B82A226AE73C}" name="PesticideT" displayName="PesticideT" ref="Q213:Q215" totalsRowShown="0" headerRowDxfId="334" dataDxfId="333">
  <autoFilter ref="Q213:Q215" xr:uid="{62E3B120-67D1-4221-B0CB-7941F4D477B6}"/>
  <sortState xmlns:xlrd2="http://schemas.microsoft.com/office/spreadsheetml/2017/richdata2" ref="Q214:Q217">
    <sortCondition ref="Q32:Q36"/>
  </sortState>
  <tableColumns count="1">
    <tableColumn id="1" xr3:uid="{C59C998B-41D8-4488-B8B6-B0A7B5732CB8}" name="Pesticide" dataDxfId="332"/>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CD9F6261-6DD4-47F3-99E0-7E2611EB6701}" name="PharmaT" displayName="PharmaT" ref="Q217:Q221" totalsRowShown="0" headerRowDxfId="331" dataDxfId="330">
  <autoFilter ref="Q217:Q221" xr:uid="{CC6E9003-8649-4764-AC29-A42B8ED34918}"/>
  <sortState xmlns:xlrd2="http://schemas.microsoft.com/office/spreadsheetml/2017/richdata2" ref="Q218:Q221">
    <sortCondition ref="Q32:Q36"/>
  </sortState>
  <tableColumns count="1">
    <tableColumn id="1" xr3:uid="{78A76A68-F62C-46B3-BADF-6711405E3EA2}" name="Pharma" dataDxfId="329"/>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6D1A0139-AAFF-4B19-B370-14EC1E390F34}" name="ResinT" displayName="ResinT" ref="Q223:Q225" totalsRowShown="0">
  <autoFilter ref="Q223:Q225" xr:uid="{B91E9FF4-85D3-4D99-B888-752621FFEE01}"/>
  <tableColumns count="1">
    <tableColumn id="1" xr3:uid="{F11763D9-8FE7-46BF-B109-C075B030149B}" name="Resi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B9036733-849A-4C5A-83A2-19FBB2E0D2EA}" name="SoapT" displayName="SoapT" ref="Q227:Q229" totalsRowShown="0" headerRowDxfId="328" dataDxfId="327">
  <autoFilter ref="Q227:Q229" xr:uid="{287766BF-804C-452F-A30E-EE591028E3BC}"/>
  <sortState xmlns:xlrd2="http://schemas.microsoft.com/office/spreadsheetml/2017/richdata2" ref="Q228:Q231">
    <sortCondition ref="Q32:Q36"/>
  </sortState>
  <tableColumns count="1">
    <tableColumn id="1" xr3:uid="{55BB2085-AF30-499C-90E3-254E8B726899}" name="Soap" dataDxfId="326"/>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CCF21FB6-FB7E-4398-B2A1-17C337FEA90B}" name="ComputerT" displayName="ComputerT" ref="M233:M239" totalsRowShown="0" headerRowDxfId="325">
  <autoFilter ref="M233:M239" xr:uid="{965DE611-6F64-4F7F-A00A-B3F2B69E70D2}"/>
  <sortState xmlns:xlrd2="http://schemas.microsoft.com/office/spreadsheetml/2017/richdata2" ref="M234:O238">
    <sortCondition ref="M32:M37"/>
  </sortState>
  <tableColumns count="1">
    <tableColumn id="1" xr3:uid="{DCDEDE53-3075-4F50-BB72-DDDD20B6F169}" name="Computer"/>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69DB4270-E6E3-414E-B8FE-7710EAC91B77}" name="AudioT" displayName="AudioT" ref="Q233:Q234" totalsRowShown="0" headerRowDxfId="324" dataDxfId="323">
  <autoFilter ref="Q233:Q234" xr:uid="{1FB01542-5495-4C9E-B1D2-EC203D0DFFD0}"/>
  <sortState xmlns:xlrd2="http://schemas.microsoft.com/office/spreadsheetml/2017/richdata2" ref="Q234:Q237">
    <sortCondition ref="Q32:Q36"/>
  </sortState>
  <tableColumns count="1">
    <tableColumn id="1" xr3:uid="{7D0999C7-1A75-4750-B610-246BE882F359}" name="Audio" dataDxfId="322"/>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39AC8CF7-ED05-4BA5-90FD-89CB560A0D78}" name="CommEquipT" displayName="CommEquipT" ref="Q236:Q239" totalsRowShown="0">
  <autoFilter ref="Q236:Q239" xr:uid="{DF8BA28B-9C44-46E0-A0AE-03D9355F58B7}"/>
  <tableColumns count="1">
    <tableColumn id="1" xr3:uid="{D8844FA9-FFCA-4160-857D-6A69F6741A0F}" name="CommEquip"/>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F22DCECA-50E7-4A67-BAE7-323FEF6E99E2}" name="CompEquipT" displayName="CompEquipT" ref="Q241:Q244" totalsRowShown="0">
  <autoFilter ref="Q241:Q244" xr:uid="{9C1A4542-80FB-4F55-A8E6-7EB848F4C306}"/>
  <tableColumns count="1">
    <tableColumn id="1" xr3:uid="{AFCF5F39-1F05-4794-B904-C7A3E33C1B57}" name="CompEquip"/>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30FB54A5-9E01-4475-AEE4-1169781C76C7}" name="MagMediaT" displayName="MagMediaT" ref="Q246:Q247" totalsRowShown="0" headerRowDxfId="321" dataDxfId="320">
  <autoFilter ref="Q246:Q247" xr:uid="{9D2CBD2C-3229-4A19-AFDE-0AA6B1FF76AC}"/>
  <sortState xmlns:xlrd2="http://schemas.microsoft.com/office/spreadsheetml/2017/richdata2" ref="Q247:Q250">
    <sortCondition ref="Q30:Q34"/>
  </sortState>
  <tableColumns count="1">
    <tableColumn id="1" xr3:uid="{92AF27DD-2E8A-4607-9BA3-3E16940AF0A0}" name="MagMedia" dataDxfId="319"/>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A38393AE-A5F0-46FD-A829-7447526E23E4}" name="SupportT" displayName="SupportT" ref="Q50:Q51" totalsRowShown="0">
  <autoFilter ref="Q50:Q51" xr:uid="{52335D2D-2A65-446B-AEA5-FAE1C6901757}"/>
  <tableColumns count="1">
    <tableColumn id="1" xr3:uid="{2B7941BD-0388-4B4C-A2D4-D28FC5DE47E8}" name="Support"/>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470AB47E-4492-4249-9AE3-24861C8F2A13}" name="NavigationT" displayName="NavigationT" ref="Q249:Q258" totalsRowShown="0" headerRowDxfId="318" dataDxfId="317">
  <autoFilter ref="Q249:Q258" xr:uid="{3A3F8979-B1E4-46CD-856C-203AC87E6377}"/>
  <sortState xmlns:xlrd2="http://schemas.microsoft.com/office/spreadsheetml/2017/richdata2" ref="Q250:Q253">
    <sortCondition ref="Q29:Q33"/>
  </sortState>
  <tableColumns count="1">
    <tableColumn id="1" xr3:uid="{D5F70C73-F1CD-4E35-B20C-3FEEA829FE8D}" name="Navigation" dataDxfId="316"/>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C43AEC21-FA46-4385-9F17-1D3D151EEF71}" name="SemiconductorT" displayName="SemiconductorT" ref="Q260:Q263" totalsRowShown="0">
  <autoFilter ref="Q260:Q263" xr:uid="{1BC273C0-11C2-4D2E-9BB2-2A7C95022D8E}"/>
  <tableColumns count="1">
    <tableColumn id="1" xr3:uid="{AF90651A-3D34-4B17-9365-A76873153CE9}" name="Semiconductor"/>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BBA61952-03D2-4D4A-9D5E-6459BACDD17F}" name="ElectricalT" displayName="ElectricalT" ref="M267:M271" totalsRowShown="0" headerRowDxfId="315">
  <autoFilter ref="M267:M271" xr:uid="{DAF93D43-5362-4742-97E2-0650C26FBE13}"/>
  <sortState xmlns:xlrd2="http://schemas.microsoft.com/office/spreadsheetml/2017/richdata2" ref="M268:O272">
    <sortCondition ref="M32:M37"/>
  </sortState>
  <tableColumns count="1">
    <tableColumn id="1" xr3:uid="{0E507CA8-B7C8-4553-97D1-D6F8E1CA8D1F}" name="Electrical"/>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AB195B64-1D82-49E7-8CE2-7692987978AD}" name="ElecLightT" displayName="ElecLightT" ref="Q267:Q269" totalsRowShown="0" headerRowDxfId="314" dataDxfId="313">
  <autoFilter ref="Q267:Q269" xr:uid="{129825D2-D545-4F9A-93DC-9C2F2BE4F806}"/>
  <sortState xmlns:xlrd2="http://schemas.microsoft.com/office/spreadsheetml/2017/richdata2" ref="Q268:Q271">
    <sortCondition ref="Q32:Q36"/>
  </sortState>
  <tableColumns count="1">
    <tableColumn id="1" xr3:uid="{333B935D-A358-4A60-92F0-4D5E3BA513CF}" name="ElecLight" dataDxfId="312"/>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8F9747F6-DBBA-4A4B-A242-74C776AEA828}" name="ElecEquipT" displayName="ElecEquipT" ref="Q271:Q275" totalsRowShown="0">
  <autoFilter ref="Q271:Q275" xr:uid="{07AB39D4-0D6D-4742-B2C9-3C0167388533}"/>
  <tableColumns count="1">
    <tableColumn id="1" xr3:uid="{78598222-AC3F-43E4-89B3-DC360E4363C9}" name="ElecEquip"/>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35ABD151-CC76-439B-BDF8-2C1AEAC12323}" name="HouseAppT" displayName="HouseAppT" ref="Q277:Q282" totalsRowShown="0">
  <autoFilter ref="Q277:Q282" xr:uid="{8CC5D4B7-52F1-4373-B246-1B8DCDC55128}"/>
  <tableColumns count="1">
    <tableColumn id="1" xr3:uid="{9CD7094D-CC00-43A6-A8CA-1D1CE29E3C46}" name="HouseApp"/>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A2493629-5B9E-40FE-943F-50465FE8CF41}" name="OtherElecT" displayName="OtherElecT" ref="Q284:Q290" totalsRowShown="0" headerRowDxfId="311" dataDxfId="310">
  <autoFilter ref="Q284:Q290" xr:uid="{232F9F2C-F9E4-4D24-930D-ADC5E94D01A2}"/>
  <sortState xmlns:xlrd2="http://schemas.microsoft.com/office/spreadsheetml/2017/richdata2" ref="Q285:Q288">
    <sortCondition ref="Q34:Q38"/>
  </sortState>
  <tableColumns count="1">
    <tableColumn id="1" xr3:uid="{11A0E7AC-A681-4FEE-9B06-9CE0FA17A2C3}" name="OtherElec" dataDxfId="309"/>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68794DBA-4DAE-4FF4-A131-D5E51DDE61BE}" name="FabricatedT" displayName="FabricatedT" ref="M294:M303" totalsRowShown="0" headerRowDxfId="308">
  <autoFilter ref="M294:M303" xr:uid="{06145F3C-AD74-41A6-B22F-2758DC23D24A}"/>
  <sortState xmlns:xlrd2="http://schemas.microsoft.com/office/spreadsheetml/2017/richdata2" ref="M295:O299">
    <sortCondition ref="M32:M37"/>
  </sortState>
  <tableColumns count="1">
    <tableColumn id="1" xr3:uid="{DD67E38B-7865-40F1-85A1-127BB320249F}" name="Fabricated"/>
  </tableColumns>
  <tableStyleInfo name="TableStyleMedium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C14C9BAD-33E5-40C2-ABA3-2000B6E2F247}" name="ArchitectT" displayName="ArchitectT" ref="Q294:Q296" totalsRowShown="0" headerRowDxfId="307" dataDxfId="306">
  <autoFilter ref="Q294:Q296" xr:uid="{3960E987-9C40-4E2D-B096-7B0B3429675F}"/>
  <sortState xmlns:xlrd2="http://schemas.microsoft.com/office/spreadsheetml/2017/richdata2" ref="Q295:Q298">
    <sortCondition ref="Q32:Q36"/>
  </sortState>
  <tableColumns count="1">
    <tableColumn id="1" xr3:uid="{9B498B88-D9D6-495C-96E6-EA660A5F796F}" name="Architect" dataDxfId="305"/>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E02A68BD-8F6F-4E7B-8F75-3A79CF3FEDC2}" name="BoilerT" displayName="BoilerT" ref="Q298:Q301" totalsRowShown="0">
  <autoFilter ref="Q298:Q301" xr:uid="{48CE8DEE-14E4-434E-9FA8-D995E1C2BFC4}"/>
  <tableColumns count="1">
    <tableColumn id="1" xr3:uid="{A954810F-1368-4B36-B249-8F32B3B98ED0}" name="Boiler"/>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CFDD9821-8FB0-4538-A0D1-1C5BFD8B9BB1}" name="CropsT" displayName="CropsT" ref="Q38:Q44" totalsRowShown="0" headerRowDxfId="370">
  <autoFilter ref="Q38:Q44" xr:uid="{18568B1D-AA69-4750-843F-AC6154664E82}"/>
  <sortState xmlns:xlrd2="http://schemas.microsoft.com/office/spreadsheetml/2017/richdata2" ref="Q39:Q42">
    <sortCondition ref="Q32:Q36"/>
  </sortState>
  <tableColumns count="1">
    <tableColumn id="1" xr3:uid="{BBA833B5-3FCA-40FB-B835-DE14C01107CF}" name="Crops"/>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B1F7BD60-A4A5-49BD-A254-1558B52B238B}" name="CoatingT" displayName="CoatingT" ref="Q303:Q304" totalsRowShown="0">
  <autoFilter ref="Q303:Q304" xr:uid="{DCFD8260-347E-486D-9606-D659879B2EDD}"/>
  <tableColumns count="1">
    <tableColumn id="1" xr3:uid="{71E7E5C8-2590-4756-A466-4B89745420D4}" name="Coating"/>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3FFAF621-FD69-4FE4-A990-9A9A58DDDBE4}" name="CutleryT" displayName="CutleryT" ref="Q306:Q307" totalsRowShown="0" headerRowDxfId="304" dataDxfId="303">
  <autoFilter ref="Q306:Q307" xr:uid="{B0D701F6-3FF9-44B5-9F32-26983A25F8F9}"/>
  <sortState xmlns:xlrd2="http://schemas.microsoft.com/office/spreadsheetml/2017/richdata2" ref="Q307:Q310">
    <sortCondition ref="Q29:Q33"/>
  </sortState>
  <tableColumns count="1">
    <tableColumn id="1" xr3:uid="{5929ED24-1934-480C-A630-F8F5824720BD}" name="Cutlery" dataDxfId="302"/>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43C668E9-36EE-4F80-9D9D-D24994415A5A}" name="ForgingT" displayName="ForgingT" ref="Q309:Q312" totalsRowShown="0">
  <autoFilter ref="Q309:Q312" xr:uid="{D43C6AD4-F7C1-4687-87F8-95F391812C8A}"/>
  <tableColumns count="1">
    <tableColumn id="1" xr3:uid="{B822E303-EB3C-4FED-8C82-8A1F676F0982}" name="Forging"/>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F431431-F640-426A-AA01-1B975C6CD5C4}" name="HardwareT" displayName="HardwareT" ref="Q314:Q315" totalsRowShown="0">
  <autoFilter ref="Q314:Q315" xr:uid="{F2ABADD4-2522-477D-8045-F080AC89DFA1}"/>
  <tableColumns count="1">
    <tableColumn id="1" xr3:uid="{D8B9FA4E-48A5-4F99-B383-452BA99B7B76}" name="Hardware"/>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5087797F-06A1-418F-BBA0-59E35A78D8B5}" name="MachineShopT" displayName="MachineShopT" ref="Q317:Q319" totalsRowShown="0" headerRowDxfId="301" dataDxfId="300">
  <autoFilter ref="Q317:Q319" xr:uid="{71E6E960-D586-412A-A797-94919091BDF5}"/>
  <sortState xmlns:xlrd2="http://schemas.microsoft.com/office/spreadsheetml/2017/richdata2" ref="Q318:Q321">
    <sortCondition ref="Q32:Q36"/>
  </sortState>
  <tableColumns count="1">
    <tableColumn id="1" xr3:uid="{509DBC6A-8B4A-4CE0-8BAC-6405170BB83B}" name="MachineShop" dataDxfId="299"/>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152CE751-8A35-4228-9379-1B12829B5FB4}" name="OtherFab" displayName="OtherFab" ref="Q321:Q327" totalsRowShown="0">
  <autoFilter ref="Q321:Q327" xr:uid="{EAA46EA3-5D5F-411F-9709-071FA41C413E}"/>
  <tableColumns count="1">
    <tableColumn id="1" xr3:uid="{EE4C18C2-A869-46A7-B21F-EDDF2E7FD763}" name="OtherFab"/>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5E7E322A-F6DB-49DE-9A2E-BF08A4D4CCE4}" name="SpringT" displayName="SpringT" ref="Q329:Q330" totalsRowShown="0">
  <autoFilter ref="Q329:Q330" xr:uid="{2053A170-E964-4F7C-A096-BC8A8DC3AFF2}"/>
  <tableColumns count="1">
    <tableColumn id="1" xr3:uid="{7202E563-30F4-47FC-9D46-60A70E197504}" name="Spring"/>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285C9416-7EC8-4734-A381-E7131E188CE3}" name="FoodT" displayName="FoodT" ref="M334:M345" totalsRowShown="0" headerRowDxfId="298">
  <autoFilter ref="M334:M345" xr:uid="{31EE48E3-34C0-4FA3-8024-9ACA996ECCCF}"/>
  <sortState xmlns:xlrd2="http://schemas.microsoft.com/office/spreadsheetml/2017/richdata2" ref="M335:O339">
    <sortCondition ref="M32:M37"/>
  </sortState>
  <tableColumns count="1">
    <tableColumn id="1" xr3:uid="{253EB568-DE2C-482E-BCFE-3DFC0ED7250C}" name="Food"/>
  </tableColumns>
  <tableStyleInfo name="TableStyleMedium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0E5DBEAE-0C7E-42FC-A2B6-994F4AC2C8B3}" name="AnimalFoodT" displayName="AnimalFoodT" ref="Q334:Q336" totalsRowShown="0" headerRowDxfId="297" dataDxfId="296">
  <autoFilter ref="Q334:Q336" xr:uid="{BA481E93-1483-431B-BEF8-325C6C3E4113}"/>
  <sortState xmlns:xlrd2="http://schemas.microsoft.com/office/spreadsheetml/2017/richdata2" ref="Q335:Q338">
    <sortCondition ref="Q32:Q36"/>
  </sortState>
  <tableColumns count="1">
    <tableColumn id="1" xr3:uid="{2CA12803-9828-4B7C-B0D3-DAA63F01DB6D}" name="AnimalFood" dataDxfId="295"/>
  </tableColumns>
  <tableStyleInfo name="TableStyleMedium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DD735EA-375F-47C6-97B5-3809F84BCC95}" name="AnimalSlaughterT" displayName="AnimalSlaughterT" ref="Q338:Q340" totalsRowShown="0">
  <autoFilter ref="Q338:Q340" xr:uid="{B8192D0F-8D91-4040-B12D-A7ACFF017116}"/>
  <tableColumns count="1">
    <tableColumn id="1" xr3:uid="{7C058E20-9DE1-4B9B-BCF7-185D38EF8B1F}" name="AnimalSlaughter"/>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5731AF1-92DD-456B-BE52-E9AEAFF261BF}" name="FishingT" displayName="FishingT" ref="Q46:Q47" totalsRowShown="0">
  <autoFilter ref="Q46:Q47" xr:uid="{B196123B-4A0E-4817-A1B8-78C9B4B45A5A}"/>
  <tableColumns count="1">
    <tableColumn id="1" xr3:uid="{F093E573-1D35-4DD1-A6EE-7FA8A345DB18}" name="Fishing"/>
  </tableColumns>
  <tableStyleInfo name="TableStyleMedium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F83902F0-DED1-4F7F-8F0E-06F83C28A846}" name="BakeriesT" displayName="BakeriesT" ref="Q342:Q344" totalsRowShown="0">
  <autoFilter ref="Q342:Q344" xr:uid="{4CAD2BCD-873F-42A0-9942-CBD6AF0CD353}"/>
  <tableColumns count="1">
    <tableColumn id="1" xr3:uid="{EDBD0D0A-B1ED-4229-A0D8-FFD2B4C9BE92}" name="Bakeries"/>
  </tableColumns>
  <tableStyleInfo name="TableStyleMedium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2291157C-7FF9-475B-9D35-2C7EC383BDEB}" name="BeverageT" displayName="BeverageT" ref="Q346:Q350" totalsRowShown="0" headerRowDxfId="294" dataDxfId="293">
  <autoFilter ref="Q346:Q350" xr:uid="{2474CF47-DC05-45CA-8FE4-3E6A0E9A278F}"/>
  <sortState xmlns:xlrd2="http://schemas.microsoft.com/office/spreadsheetml/2017/richdata2" ref="Q347:Q350">
    <sortCondition ref="Q29:Q33"/>
  </sortState>
  <tableColumns count="1">
    <tableColumn id="1" xr3:uid="{5E2C7232-15F9-4ED4-AAB8-4FB177945F90}" name="Beverage" dataDxfId="292"/>
  </tableColumns>
  <tableStyleInfo name="TableStyleMedium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6A5C7380-A9AF-4FB4-A18E-0E3BDAC5EEA9}" name="DairyT" displayName="DairyT" ref="Q352:Q356" totalsRowShown="0">
  <autoFilter ref="Q352:Q356" xr:uid="{A961275C-B340-4F02-86C2-2E0DA9D6F006}"/>
  <tableColumns count="1">
    <tableColumn id="1" xr3:uid="{53154015-E547-4F8A-8EC6-B653668B9A2B}" name="Dairy"/>
  </tableColumns>
  <tableStyleInfo name="TableStyleMedium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921FA61D-8DF0-4D77-BBC4-18A77B6A2ACA}" name="FruitT" displayName="FruitT" ref="Q358:Q360" totalsRowShown="0">
  <autoFilter ref="Q358:Q360" xr:uid="{E6E90C39-8249-4D7C-8252-6BFDF1016AF1}"/>
  <tableColumns count="1">
    <tableColumn id="1" xr3:uid="{3151FCC7-7717-4221-BDDD-99C994AE1F70}" name="Fruit"/>
  </tableColumns>
  <tableStyleInfo name="TableStyleMedium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0DC5CD9-1453-4E70-8288-54141126C2E3}" name="GrainT" displayName="GrainT" ref="Q362:Q367" totalsRowShown="0" headerRowDxfId="291" dataDxfId="290">
  <autoFilter ref="Q362:Q367" xr:uid="{0FF7CE45-0340-4205-AA69-8BFC04455034}"/>
  <sortState xmlns:xlrd2="http://schemas.microsoft.com/office/spreadsheetml/2017/richdata2" ref="Q362:Q365">
    <sortCondition ref="Q37:Q41"/>
  </sortState>
  <tableColumns count="1">
    <tableColumn id="1" xr3:uid="{A051A527-76AF-49EC-852A-2A3E99F3B44C}" name="Grain" dataDxfId="289"/>
  </tableColumns>
  <tableStyleInfo name="TableStyleMedium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C2E79B10-D996-40F8-9372-B8843C42A50C}" name="OtherFoodT" displayName="OtherFoodT" ref="Q369:Q374" totalsRowShown="0">
  <autoFilter ref="Q369:Q374" xr:uid="{03020FEE-C36A-4997-8775-13EDCF343A09}"/>
  <tableColumns count="1">
    <tableColumn id="1" xr3:uid="{8EB1776A-DA12-4B2E-9859-B8D1E154B4E0}" name="OtherFood"/>
  </tableColumns>
  <tableStyleInfo name="TableStyleMedium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B30C3FC-E4B2-41AF-BA65-E13482C7D7AA}" name="SeafoodT" displayName="SeafoodT" ref="Q376:Q377" totalsRowShown="0">
  <autoFilter ref="Q376:Q377" xr:uid="{BEB322B0-F4CC-4B02-8A10-56EE6F8316F3}"/>
  <tableColumns count="1">
    <tableColumn id="1" xr3:uid="{1560BC1E-6321-448B-BFE1-2209507360FE}" name="Seafood"/>
  </tableColumns>
  <tableStyleInfo name="TableStyleMedium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CC448D83-D2DE-4627-8FD6-2BBED629C2EE}" name="SugarT" displayName="SugarT" ref="Q379:Q380" totalsRowShown="0" headerRowDxfId="288" dataDxfId="287">
  <autoFilter ref="Q379:Q380" xr:uid="{E9368760-1D72-412D-B74C-74097D523950}"/>
  <sortState xmlns:xlrd2="http://schemas.microsoft.com/office/spreadsheetml/2017/richdata2" ref="Q379:Q382">
    <sortCondition ref="Q39:Q43"/>
  </sortState>
  <tableColumns count="1">
    <tableColumn id="1" xr3:uid="{93ADB72C-CDB9-42A8-AE5C-681646DD5662}" name="Sugar" dataDxfId="286"/>
  </tableColumns>
  <tableStyleInfo name="TableStyleMedium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8315D786-2DD3-4D71-BB7C-DD98559DE411}" name="TobaccoT" displayName="TobaccoT" ref="Q382:Q383" totalsRowShown="0">
  <autoFilter ref="Q382:Q383" xr:uid="{0471B8C1-66C1-49F1-8F39-E7927D609084}"/>
  <tableColumns count="1">
    <tableColumn id="1" xr3:uid="{E16A8EEC-97EA-43A6-AFF1-FA4D95E71F15}" name="Tobacco"/>
  </tableColumns>
  <tableStyleInfo name="TableStyleMedium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E2DD3F53-9251-4F6F-9F0C-ECEF2A62C082}" name="FurnitureT" displayName="FurnitureT" ref="M387:M390" totalsRowShown="0" headerRowDxfId="285">
  <autoFilter ref="M387:M390" xr:uid="{D730328B-B12C-41A1-AE89-B9CE637EDEDE}"/>
  <sortState xmlns:xlrd2="http://schemas.microsoft.com/office/spreadsheetml/2017/richdata2" ref="M387:O391">
    <sortCondition ref="M32:M37"/>
  </sortState>
  <tableColumns count="1">
    <tableColumn id="1" xr3:uid="{4872A732-3AEE-4A95-ACF0-ADE99D4A6E52}" name="Furnitur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AD7CB835-F65D-4301-86B3-302D0710D7B1}" name="AccommodationT" displayName="AccommodationT" ref="M7:M10" totalsRowShown="0" headerRowDxfId="369">
  <autoFilter ref="M7:M10" xr:uid="{5F362334-D199-424B-AE75-8C0E12758FFC}"/>
  <sortState xmlns:xlrd2="http://schemas.microsoft.com/office/spreadsheetml/2017/richdata2" ref="M8:O12">
    <sortCondition ref="M51:M56"/>
  </sortState>
  <tableColumns count="1">
    <tableColumn id="1" xr3:uid="{6141D243-6349-4B87-8292-3CCDEDB01DB7}" name="Accommodation"/>
  </tableColumns>
  <tableStyleInfo name="TableStyleMedium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659C6921-F972-4A4F-ADDA-A8B6F474A813}" name="HouseholdT" displayName="HouseholdT" ref="Q387:Q392" totalsRowShown="0" headerRowDxfId="284" dataDxfId="283">
  <autoFilter ref="Q387:Q392" xr:uid="{5E2B4A69-8BDA-44FA-BC7C-BFED19349583}"/>
  <sortState xmlns:xlrd2="http://schemas.microsoft.com/office/spreadsheetml/2017/richdata2" ref="Q387:Q390">
    <sortCondition ref="Q32:Q36"/>
  </sortState>
  <tableColumns count="1">
    <tableColumn id="1" xr3:uid="{0BFCC449-0D7C-468C-9951-58418C5451E0}" name="Household" dataDxfId="282"/>
  </tableColumns>
  <tableStyleInfo name="TableStyleMedium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13AE3054-1593-430B-998E-513AC4220246}" name="MatressesT" displayName="MatressesT" ref="Q394:Q395" totalsRowShown="0">
  <autoFilter ref="Q394:Q395" xr:uid="{A5386D8A-9338-4984-ABD5-3EF46EC802B6}"/>
  <tableColumns count="1">
    <tableColumn id="1" xr3:uid="{FB1DB03A-83AC-4976-BC2E-4F2267F59913}" name="Matresses"/>
  </tableColumns>
  <tableStyleInfo name="TableStyleMedium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8CBEEAF0-59A2-4BDE-A798-5CA8F297C5C3}" name="OfficeFurnT" displayName="OfficeFurnT" ref="Q397:Q399" totalsRowShown="0">
  <autoFilter ref="Q397:Q399" xr:uid="{0606148B-6978-46BD-94A1-8F46CBC26034}"/>
  <tableColumns count="1">
    <tableColumn id="1" xr3:uid="{46414F83-DABF-4087-930F-6DEC3B727696}" name="OfficeFurn"/>
  </tableColumns>
  <tableStyleInfo name="TableStyleMedium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ACCF43DD-E071-4FC1-9E90-4C24BDD214CF}" name="LeatherT" displayName="LeatherT" ref="M403:M404" totalsRowShown="0" headerRowDxfId="281">
  <autoFilter ref="M403:M404" xr:uid="{3D7AE5C8-C601-41A2-834E-CAE819FDE9B0}"/>
  <sortState xmlns:xlrd2="http://schemas.microsoft.com/office/spreadsheetml/2017/richdata2" ref="M403:O407">
    <sortCondition ref="M32:M37"/>
  </sortState>
  <tableColumns count="1">
    <tableColumn id="1" xr3:uid="{1D2CE4B3-2C5D-4090-BBC6-C4C193941279}" name="Leather"/>
  </tableColumns>
  <tableStyleInfo name="TableStyleMedium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C658D8FD-5EB7-456F-A734-D27E3FD8EC46}" name="LeatherManT" displayName="LeatherManT" ref="Q403:Q404" totalsRowShown="0" headerRowDxfId="280" dataDxfId="279">
  <autoFilter ref="Q403:Q404" xr:uid="{4647F113-6D30-4B39-A2D4-6E23FA336296}"/>
  <sortState xmlns:xlrd2="http://schemas.microsoft.com/office/spreadsheetml/2017/richdata2" ref="Q403:Q406">
    <sortCondition ref="Q32:Q36"/>
  </sortState>
  <tableColumns count="1">
    <tableColumn id="1" xr3:uid="{7E04F6E5-3F91-46E5-9BE7-496388C4F661}" name="LeatherMan" dataDxfId="278"/>
  </tableColumns>
  <tableStyleInfo name="TableStyleMedium9"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0E1A95CA-4DE7-4E07-9DF2-FB405CEB4A63}" name="MachineryT" displayName="MachineryT" ref="M408:M415" totalsRowShown="0" headerRowDxfId="277">
  <autoFilter ref="M408:M415" xr:uid="{6D81D641-8717-4C9B-825E-414680412591}"/>
  <sortState xmlns:xlrd2="http://schemas.microsoft.com/office/spreadsheetml/2017/richdata2" ref="M408:O412">
    <sortCondition ref="M32:M37"/>
  </sortState>
  <tableColumns count="1">
    <tableColumn id="1" xr3:uid="{585E4CB2-D236-4BB6-A59A-338DE52982B3}" name="Machinery"/>
  </tableColumns>
  <tableStyleInfo name="TableStyleMedium9"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37B554C4-0748-4F18-AC4A-1514761B78E1}" name="AgriMachT" displayName="AgriMachT" ref="Q408:Q412" totalsRowShown="0" headerRowDxfId="276" dataDxfId="275">
  <autoFilter ref="Q408:Q412" xr:uid="{0132BDC8-EC00-4D72-AE69-2DDC1FD94BEC}"/>
  <sortState xmlns:xlrd2="http://schemas.microsoft.com/office/spreadsheetml/2017/richdata2" ref="Q408:Q411">
    <sortCondition ref="Q32:Q36"/>
  </sortState>
  <tableColumns count="1">
    <tableColumn id="1" xr3:uid="{0BB6B7AE-7266-4D31-9C5E-87122C746829}" name="AgriMach" dataDxfId="274"/>
  </tableColumns>
  <tableStyleInfo name="TableStyleMedium9"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0AEE9FF0-43B6-4995-BCCB-6DF7259A9622}" name="CommMachT" displayName="CommMachT" ref="Q414:Q417" totalsRowShown="0">
  <autoFilter ref="Q414:Q417" xr:uid="{85223945-03F3-4881-AD7E-24DC646E6C2C}"/>
  <tableColumns count="1">
    <tableColumn id="1" xr3:uid="{5BD45455-EAC6-4F22-A410-3E73B8E157E4}" name="CommMach"/>
  </tableColumns>
  <tableStyleInfo name="TableStyleMedium9"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C1181793-8CD5-4287-9579-2E9F3F4CBA22}" name="EngineMachT" displayName="EngineMachT" ref="Q419:Q423" totalsRowShown="0">
  <autoFilter ref="Q419:Q423" xr:uid="{333237E3-80F8-4075-A8B4-38128749F110}"/>
  <tableColumns count="1">
    <tableColumn id="1" xr3:uid="{F5DE8C4F-182F-46C2-B44A-F9604775DC0B}" name="EngineMach"/>
  </tableColumns>
  <tableStyleInfo name="TableStyleMedium9"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18384E09-62D2-4350-B226-E289844F320C}" name="IndustrialMachT" displayName="IndustrialMachT" ref="Q425:Q427" totalsRowShown="0" headerRowDxfId="273" dataDxfId="272">
  <autoFilter ref="Q425:Q427" xr:uid="{C357DD86-12C8-4B3E-80C4-5851A289243E}"/>
  <sortState xmlns:xlrd2="http://schemas.microsoft.com/office/spreadsheetml/2017/richdata2" ref="Q425:Q428">
    <sortCondition ref="Q34:Q38"/>
  </sortState>
  <tableColumns count="1">
    <tableColumn id="1" xr3:uid="{8E808CDC-1B95-460E-AAE6-E1C12653B9B1}" name="IndustrialMach" dataDxfId="271"/>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1" dT="2023-06-22T20:22:59.74" personId="{6FB6DECE-F4B7-4CC6-B0A1-B2A8ABF5A655}" id="{970F7BDC-5514-422C-8583-C3B1C9817AF8}">
    <text xml:space="preserve">@Michael Lipowicz I removed countries without Efs from the EFT tab. My goal for the formula in this column was to lookup if the "Date | Country" data label had Efs. Another component is counting if the data label is present on the EFT, if not it should populate the "Date | Region" label. </text>
    <mentions>
      <mention mentionpersonId="{93E49D51-3CBA-461A-87E7-0A9B608099DA}" mentionId="{4DB403E9-7233-4036-A68D-2008FB648754}" startIndex="0" length="17"/>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AH13" dT="2020-11-24T16:16:52.67" personId="{B70BC6BF-03E3-43BE-AC2E-8523D96811A2}" id="{2B6B9613-36E0-46E5-AE1C-59F25BD1E5DE}">
    <text>Calculated by comparing US average CO2e emissions factor for the electric grid from eGRID 2012 to eGRID 2016</text>
  </threadedComment>
  <threadedComment ref="AJ13" dT="2020-11-24T16:21:05.64" personId="{B70BC6BF-03E3-43BE-AC2E-8523D96811A2}" id="{5C638943-B96C-4762-9B1C-E6F91CA488D5}">
    <text>Calculated by comparing US average CO2e emissions factor for the electric grid from eGRID 2012 to eGRID 2018</text>
  </threadedComment>
  <threadedComment ref="AK13" dT="2020-11-24T16:21:05.64" personId="{B70BC6BF-03E3-43BE-AC2E-8523D96811A2}" id="{1FEE0459-9AA3-41B2-9249-5DC99B2C46D0}">
    <text>Calculated by comparing US average CO2e emissions factor for the electric grid from eGRID 2012 to eGRID 2019</text>
  </threadedComment>
  <threadedComment ref="AL13" dT="2020-11-24T16:21:05.64" personId="{B70BC6BF-03E3-43BE-AC2E-8523D96811A2}" id="{524B63FF-C377-482C-AC44-484538CDF2BF}">
    <text>Calculated by comparing US average CO2e emissions factor for the electric grid from eGRID 2012 to eGRID 2020</text>
  </threadedComment>
  <threadedComment ref="AM13" dT="2023-04-10T14:50:56.48" personId="{BA86909D-2937-4D4E-B09F-14885A3FAD2B}" id="{76E1FCE9-EB35-44F3-AA22-B16E78B566B9}">
    <text>Calculated by comparing US average CO2e emissions factor for the electric grid from eGRID 2012 to eGRID 2021</text>
  </threadedComment>
</ThreadedComments>
</file>

<file path=xl/threadedComments/threadedComment3.xml><?xml version="1.0" encoding="utf-8"?>
<ThreadedComments xmlns="http://schemas.microsoft.com/office/spreadsheetml/2018/threadedcomments" xmlns:x="http://schemas.openxmlformats.org/spreadsheetml/2006/main">
  <threadedComment ref="Y36" dT="2022-01-23T23:02:29.25" personId="{B70BC6BF-03E3-43BE-AC2E-8523D96811A2}" id="{60009DB1-88DE-4430-92AA-AC48470656A7}">
    <text>Propane density at 25 degC.
https://en.wikipedia.org/wiki/Propane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epa.gov/climateleadership/ghg-emission-factors-hub" TargetMode="External"/><Relationship Id="rId7" Type="http://schemas.openxmlformats.org/officeDocument/2006/relationships/drawing" Target="../drawings/drawing1.xml"/><Relationship Id="rId2" Type="http://schemas.openxmlformats.org/officeDocument/2006/relationships/hyperlink" Target="https://www.carbonfootprint.com/factors.aspx" TargetMode="External"/><Relationship Id="rId1" Type="http://schemas.openxmlformats.org/officeDocument/2006/relationships/hyperlink" Target="https://www.epa.gov/egrid/power-profiler" TargetMode="External"/><Relationship Id="rId6" Type="http://schemas.openxmlformats.org/officeDocument/2006/relationships/printerSettings" Target="../printerSettings/printerSettings1.bin"/><Relationship Id="rId5" Type="http://schemas.openxmlformats.org/officeDocument/2006/relationships/hyperlink" Target="https://www.ipcc.ch/assessment-report/ar6/" TargetMode="External"/><Relationship Id="rId4" Type="http://schemas.openxmlformats.org/officeDocument/2006/relationships/hyperlink" Target="https://www.epa.gov/climateleadership/ghg-emission-factors-hub"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 Id="rId4" Type="http://schemas.microsoft.com/office/2017/10/relationships/threadedComment" Target="../threadedComments/threadedComment3.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arbonfootprint.com/docs/2019_06_emissions_factors_sources_for_2019_electricity.pdf" TargetMode="External"/><Relationship Id="rId21" Type="http://schemas.openxmlformats.org/officeDocument/2006/relationships/hyperlink" Target="https://www.carbonfootprint.com/docs/2018_8_electricity_factors_august_2018_-_online_sources.pdf" TargetMode="External"/><Relationship Id="rId42" Type="http://schemas.openxmlformats.org/officeDocument/2006/relationships/hyperlink" Target="https://www.carbonfootprint.com/docs/2019_06_emissions_factors_sources_for_2019_electricity.pdf" TargetMode="External"/><Relationship Id="rId63" Type="http://schemas.openxmlformats.org/officeDocument/2006/relationships/hyperlink" Target="https://www.carbonfootprint.com/docs/2020_09_emissions_factors_sources_for_2020_electricity_v14.pdf" TargetMode="External"/><Relationship Id="rId84" Type="http://schemas.openxmlformats.org/officeDocument/2006/relationships/hyperlink" Target="https://www.carbonfootprint.com/docs/2022_01_emissions_factors_sources_for_2021_electricity_v10.pdf" TargetMode="External"/><Relationship Id="rId138" Type="http://schemas.openxmlformats.org/officeDocument/2006/relationships/hyperlink" Target="https://www.carbonfootprint.com/docs/2020_09_emissions_factors_sources_for_2020_electricity_v14.pdf" TargetMode="External"/><Relationship Id="rId159" Type="http://schemas.openxmlformats.org/officeDocument/2006/relationships/hyperlink" Target="https://www.carbonfootprint.com/docs/2022_01_emissions_factors_sources_for_2021_electricity_v10.pdf" TargetMode="External"/><Relationship Id="rId170" Type="http://schemas.openxmlformats.org/officeDocument/2006/relationships/hyperlink" Target="https://www.carbonfootprint.com/docs/2023_02_emissions_factors_sources_for_2022_electricity_v10.pdf" TargetMode="External"/><Relationship Id="rId191" Type="http://schemas.openxmlformats.org/officeDocument/2006/relationships/hyperlink" Target="https://www.carbonfootprint.com/docs/2020_09_emissions_factors_sources_for_2020_electricity_v14.pdf" TargetMode="External"/><Relationship Id="rId205" Type="http://schemas.openxmlformats.org/officeDocument/2006/relationships/hyperlink" Target="https://www.carbonfootprint.com/docs/2019_06_emissions_factors_sources_for_2019_electricity.pdf" TargetMode="External"/><Relationship Id="rId226" Type="http://schemas.openxmlformats.org/officeDocument/2006/relationships/hyperlink" Target="https://www.carbonfootprint.com/docs/2023_02_emissions_factors_sources_for_2022_electricity_v10.pdf" TargetMode="External"/><Relationship Id="rId107" Type="http://schemas.openxmlformats.org/officeDocument/2006/relationships/hyperlink" Target="https://www.carbonfootprint.com/docs/2019_06_emissions_factors_sources_for_2019_electricity.pdf" TargetMode="External"/><Relationship Id="rId11" Type="http://schemas.openxmlformats.org/officeDocument/2006/relationships/hyperlink" Target="https://www.carbonfootprint.com/docs/2018_8_electricity_factors_august_2018_-_online_sources.pdf" TargetMode="External"/><Relationship Id="rId32" Type="http://schemas.openxmlformats.org/officeDocument/2006/relationships/hyperlink" Target="https://www.carbonfootprint.com/docs/2019_06_emissions_factors_sources_for_2019_electricity.pdf" TargetMode="External"/><Relationship Id="rId53" Type="http://schemas.openxmlformats.org/officeDocument/2006/relationships/hyperlink" Target="https://www.carbonfootprint.com/docs/2020_09_emissions_factors_sources_for_2020_electricity_v14.pdf" TargetMode="External"/><Relationship Id="rId74" Type="http://schemas.openxmlformats.org/officeDocument/2006/relationships/hyperlink" Target="https://www.carbonfootprint.com/docs/2022_01_emissions_factors_sources_for_2021_electricity_v10.pdf" TargetMode="External"/><Relationship Id="rId128" Type="http://schemas.openxmlformats.org/officeDocument/2006/relationships/hyperlink" Target="https://www.carbonfootprint.com/docs/2020_09_emissions_factors_sources_for_2020_electricity_v14.pdf" TargetMode="External"/><Relationship Id="rId149" Type="http://schemas.openxmlformats.org/officeDocument/2006/relationships/hyperlink" Target="https://www.carbonfootprint.com/docs/2022_01_emissions_factors_sources_for_2021_electricity_v10.pdf" TargetMode="External"/><Relationship Id="rId5" Type="http://schemas.openxmlformats.org/officeDocument/2006/relationships/hyperlink" Target="https://www.carbonfootprint.com/docs/2023_02_emissions_factors_sources_for_2022_electricity_v10.pdf" TargetMode="External"/><Relationship Id="rId95" Type="http://schemas.openxmlformats.org/officeDocument/2006/relationships/hyperlink" Target="https://www.carbonfootprint.com/docs/2023_02_emissions_factors_sources_for_2022_electricity_v10.pdf" TargetMode="External"/><Relationship Id="rId160" Type="http://schemas.openxmlformats.org/officeDocument/2006/relationships/hyperlink" Target="https://www.carbonfootprint.com/docs/2023_02_emissions_factors_sources_for_2022_electricity_v10.pdf" TargetMode="External"/><Relationship Id="rId181" Type="http://schemas.openxmlformats.org/officeDocument/2006/relationships/hyperlink" Target="https://www.carbonfootprint.com/docs/2020_09_emissions_factors_sources_for_2020_electricity_v14.pdf" TargetMode="External"/><Relationship Id="rId216" Type="http://schemas.openxmlformats.org/officeDocument/2006/relationships/hyperlink" Target="https://www.carbonfootprint.com/docs/2020_09_emissions_factors_sources_for_2020_electricity_v14.pdf" TargetMode="External"/><Relationship Id="rId22" Type="http://schemas.openxmlformats.org/officeDocument/2006/relationships/hyperlink" Target="https://www.carbonfootprint.com/docs/2019_06_emissions_factors_sources_for_2019_electricity.pdf" TargetMode="External"/><Relationship Id="rId43" Type="http://schemas.openxmlformats.org/officeDocument/2006/relationships/hyperlink" Target="https://www.carbonfootprint.com/docs/2020_09_emissions_factors_sources_for_2020_electricity_v14.pdf" TargetMode="External"/><Relationship Id="rId64" Type="http://schemas.openxmlformats.org/officeDocument/2006/relationships/hyperlink" Target="https://www.carbonfootprint.com/docs/2022_01_emissions_factors_sources_for_2021_electricity_v10.pdf" TargetMode="External"/><Relationship Id="rId118" Type="http://schemas.openxmlformats.org/officeDocument/2006/relationships/hyperlink" Target="https://www.carbonfootprint.com/docs/2020_09_emissions_factors_sources_for_2020_electricity_v14.pdf" TargetMode="External"/><Relationship Id="rId139" Type="http://schemas.openxmlformats.org/officeDocument/2006/relationships/hyperlink" Target="https://www.carbonfootprint.com/docs/2022_01_emissions_factors_sources_for_2021_electricity_v10.pdf" TargetMode="External"/><Relationship Id="rId85" Type="http://schemas.openxmlformats.org/officeDocument/2006/relationships/hyperlink" Target="https://www.carbonfootprint.com/docs/2023_02_emissions_factors_sources_for_2022_electricity_v10.pdf" TargetMode="External"/><Relationship Id="rId150" Type="http://schemas.openxmlformats.org/officeDocument/2006/relationships/hyperlink" Target="https://www.carbonfootprint.com/docs/2023_02_emissions_factors_sources_for_2022_electricity_v10.pdf" TargetMode="External"/><Relationship Id="rId171" Type="http://schemas.openxmlformats.org/officeDocument/2006/relationships/hyperlink" Target="https://www.carbonfootprint.com/docs/2018_8_electricity_factors_august_2018_-_online_sources.pdf" TargetMode="External"/><Relationship Id="rId192" Type="http://schemas.openxmlformats.org/officeDocument/2006/relationships/hyperlink" Target="https://www.carbonfootprint.com/docs/2022_01_emissions_factors_sources_for_2021_electricity_v10.pdf" TargetMode="External"/><Relationship Id="rId206" Type="http://schemas.openxmlformats.org/officeDocument/2006/relationships/hyperlink" Target="https://www.carbonfootprint.com/docs/2020_09_emissions_factors_sources_for_2020_electricity_v14.pdf" TargetMode="External"/><Relationship Id="rId227" Type="http://schemas.openxmlformats.org/officeDocument/2006/relationships/hyperlink" Target="https://www.carbonfootprint.com/docs/2022_01_emissions_factors_sources_for_2021_electricity_v10.pdf" TargetMode="External"/><Relationship Id="rId12" Type="http://schemas.openxmlformats.org/officeDocument/2006/relationships/hyperlink" Target="https://www.carbonfootprint.com/docs/2019_06_emissions_factors_sources_for_2019_electricity.pdf" TargetMode="External"/><Relationship Id="rId33" Type="http://schemas.openxmlformats.org/officeDocument/2006/relationships/hyperlink" Target="https://www.carbonfootprint.com/docs/2020_09_emissions_factors_sources_for_2020_electricity_v14.pdf" TargetMode="External"/><Relationship Id="rId108" Type="http://schemas.openxmlformats.org/officeDocument/2006/relationships/hyperlink" Target="https://www.carbonfootprint.com/docs/2020_09_emissions_factors_sources_for_2020_electricity_v14.pdf" TargetMode="External"/><Relationship Id="rId129" Type="http://schemas.openxmlformats.org/officeDocument/2006/relationships/hyperlink" Target="https://www.carbonfootprint.com/docs/2022_01_emissions_factors_sources_for_2021_electricity_v10.pdf" TargetMode="External"/><Relationship Id="rId54" Type="http://schemas.openxmlformats.org/officeDocument/2006/relationships/hyperlink" Target="https://www.carbonfootprint.com/docs/2022_01_emissions_factors_sources_for_2021_electricity_v10.pdf" TargetMode="External"/><Relationship Id="rId75" Type="http://schemas.openxmlformats.org/officeDocument/2006/relationships/hyperlink" Target="https://www.carbonfootprint.com/docs/2023_02_emissions_factors_sources_for_2022_electricity_v10.pdf" TargetMode="External"/><Relationship Id="rId96" Type="http://schemas.openxmlformats.org/officeDocument/2006/relationships/hyperlink" Target="https://www.carbonfootprint.com/docs/2018_8_electricity_factors_august_2018_-_online_sources.pdf" TargetMode="External"/><Relationship Id="rId140" Type="http://schemas.openxmlformats.org/officeDocument/2006/relationships/hyperlink" Target="https://www.carbonfootprint.com/docs/2023_02_emissions_factors_sources_for_2022_electricity_v10.pdf" TargetMode="External"/><Relationship Id="rId161" Type="http://schemas.openxmlformats.org/officeDocument/2006/relationships/hyperlink" Target="https://www.carbonfootprint.com/docs/2018_8_electricity_factors_august_2018_-_online_sources.pdf" TargetMode="External"/><Relationship Id="rId182" Type="http://schemas.openxmlformats.org/officeDocument/2006/relationships/hyperlink" Target="https://www.carbonfootprint.com/docs/2022_01_emissions_factors_sources_for_2021_electricity_v10.pdf" TargetMode="External"/><Relationship Id="rId217" Type="http://schemas.openxmlformats.org/officeDocument/2006/relationships/hyperlink" Target="https://www.carbonfootprint.com/docs/2022_01_emissions_factors_sources_for_2021_electricity_v10.pdf" TargetMode="External"/><Relationship Id="rId6" Type="http://schemas.openxmlformats.org/officeDocument/2006/relationships/hyperlink" Target="https://www.carbonfootprint.com/docs/2018_8_electricity_factors_august_2018_-_online_sources.pdf" TargetMode="External"/><Relationship Id="rId23" Type="http://schemas.openxmlformats.org/officeDocument/2006/relationships/hyperlink" Target="https://www.carbonfootprint.com/docs/2020_09_emissions_factors_sources_for_2020_electricity_v14.pdf" TargetMode="External"/><Relationship Id="rId119" Type="http://schemas.openxmlformats.org/officeDocument/2006/relationships/hyperlink" Target="https://www.carbonfootprint.com/docs/2022_01_emissions_factors_sources_for_2021_electricity_v10.pdf" TargetMode="External"/><Relationship Id="rId44" Type="http://schemas.openxmlformats.org/officeDocument/2006/relationships/hyperlink" Target="https://www.carbonfootprint.com/docs/2022_01_emissions_factors_sources_for_2021_electricity_v10.pdf" TargetMode="External"/><Relationship Id="rId65" Type="http://schemas.openxmlformats.org/officeDocument/2006/relationships/hyperlink" Target="https://www.carbonfootprint.com/docs/2023_02_emissions_factors_sources_for_2022_electricity_v10.pdf" TargetMode="External"/><Relationship Id="rId86" Type="http://schemas.openxmlformats.org/officeDocument/2006/relationships/hyperlink" Target="https://www.carbonfootprint.com/docs/2018_8_electricity_factors_august_2018_-_online_sources.pdf" TargetMode="External"/><Relationship Id="rId130" Type="http://schemas.openxmlformats.org/officeDocument/2006/relationships/hyperlink" Target="https://www.carbonfootprint.com/docs/2023_02_emissions_factors_sources_for_2022_electricity_v10.pdf" TargetMode="External"/><Relationship Id="rId151" Type="http://schemas.openxmlformats.org/officeDocument/2006/relationships/hyperlink" Target="https://www.carbonfootprint.com/docs/2018_8_electricity_factors_august_2018_-_online_sources.pdf" TargetMode="External"/><Relationship Id="rId172" Type="http://schemas.openxmlformats.org/officeDocument/2006/relationships/hyperlink" Target="https://www.carbonfootprint.com/docs/2019_06_emissions_factors_sources_for_2019_electricity.pdf" TargetMode="External"/><Relationship Id="rId193" Type="http://schemas.openxmlformats.org/officeDocument/2006/relationships/hyperlink" Target="https://www.carbonfootprint.com/docs/2023_02_emissions_factors_sources_for_2022_electricity_v10.pdf" TargetMode="External"/><Relationship Id="rId207" Type="http://schemas.openxmlformats.org/officeDocument/2006/relationships/hyperlink" Target="https://www.carbonfootprint.com/docs/2022_01_emissions_factors_sources_for_2021_electricity_v10.pdf" TargetMode="External"/><Relationship Id="rId228" Type="http://schemas.openxmlformats.org/officeDocument/2006/relationships/hyperlink" Target="https://www.carbonfootprint.com/docs/2020_09_emissions_factors_sources_for_2020_electricity_v14.pdf" TargetMode="External"/><Relationship Id="rId13" Type="http://schemas.openxmlformats.org/officeDocument/2006/relationships/hyperlink" Target="https://www.carbonfootprint.com/docs/2020_09_emissions_factors_sources_for_2020_electricity_v14.pdf" TargetMode="External"/><Relationship Id="rId109" Type="http://schemas.openxmlformats.org/officeDocument/2006/relationships/hyperlink" Target="https://www.carbonfootprint.com/docs/2022_01_emissions_factors_sources_for_2021_electricity_v10.pdf" TargetMode="External"/><Relationship Id="rId34" Type="http://schemas.openxmlformats.org/officeDocument/2006/relationships/hyperlink" Target="https://www.carbonfootprint.com/docs/2022_01_emissions_factors_sources_for_2021_electricity_v10.pdf" TargetMode="External"/><Relationship Id="rId55" Type="http://schemas.openxmlformats.org/officeDocument/2006/relationships/hyperlink" Target="https://www.carbonfootprint.com/docs/2023_02_emissions_factors_sources_for_2022_electricity_v10.pdf" TargetMode="External"/><Relationship Id="rId76" Type="http://schemas.openxmlformats.org/officeDocument/2006/relationships/hyperlink" Target="https://www.carbonfootprint.com/docs/2018_8_electricity_factors_august_2018_-_online_sources.pdf" TargetMode="External"/><Relationship Id="rId97" Type="http://schemas.openxmlformats.org/officeDocument/2006/relationships/hyperlink" Target="https://www.carbonfootprint.com/docs/2019_06_emissions_factors_sources_for_2019_electricity.pdf" TargetMode="External"/><Relationship Id="rId120" Type="http://schemas.openxmlformats.org/officeDocument/2006/relationships/hyperlink" Target="https://www.carbonfootprint.com/docs/2023_02_emissions_factors_sources_for_2022_electricity_v10.pdf" TargetMode="External"/><Relationship Id="rId141" Type="http://schemas.openxmlformats.org/officeDocument/2006/relationships/hyperlink" Target="https://www.carbonfootprint.com/docs/2018_8_electricity_factors_august_2018_-_online_sources.pdf" TargetMode="External"/><Relationship Id="rId7" Type="http://schemas.openxmlformats.org/officeDocument/2006/relationships/hyperlink" Target="https://www.carbonfootprint.com/docs/2019_06_emissions_factors_sources_for_2019_electricity.pdf" TargetMode="External"/><Relationship Id="rId162" Type="http://schemas.openxmlformats.org/officeDocument/2006/relationships/hyperlink" Target="https://www.carbonfootprint.com/docs/2019_06_emissions_factors_sources_for_2019_electricity.pdf" TargetMode="External"/><Relationship Id="rId183" Type="http://schemas.openxmlformats.org/officeDocument/2006/relationships/hyperlink" Target="https://www.carbonfootprint.com/docs/2023_02_emissions_factors_sources_for_2022_electricity_v10.pdf" TargetMode="External"/><Relationship Id="rId218" Type="http://schemas.openxmlformats.org/officeDocument/2006/relationships/hyperlink" Target="https://www.carbonfootprint.com/docs/2023_02_emissions_factors_sources_for_2022_electricity_v10.pdf" TargetMode="External"/><Relationship Id="rId24" Type="http://schemas.openxmlformats.org/officeDocument/2006/relationships/hyperlink" Target="https://www.carbonfootprint.com/docs/2022_01_emissions_factors_sources_for_2021_electricity_v10.pdf" TargetMode="External"/><Relationship Id="rId45" Type="http://schemas.openxmlformats.org/officeDocument/2006/relationships/hyperlink" Target="https://www.carbonfootprint.com/docs/2023_02_emissions_factors_sources_for_2022_electricity_v10.pdf" TargetMode="External"/><Relationship Id="rId66" Type="http://schemas.openxmlformats.org/officeDocument/2006/relationships/hyperlink" Target="https://www.carbonfootprint.com/docs/2018_8_electricity_factors_august_2018_-_online_sources.pdf" TargetMode="External"/><Relationship Id="rId87" Type="http://schemas.openxmlformats.org/officeDocument/2006/relationships/hyperlink" Target="https://www.carbonfootprint.com/docs/2019_06_emissions_factors_sources_for_2019_electricity.pdf" TargetMode="External"/><Relationship Id="rId110" Type="http://schemas.openxmlformats.org/officeDocument/2006/relationships/hyperlink" Target="https://www.carbonfootprint.com/docs/2023_02_emissions_factors_sources_for_2022_electricity_v10.pdf" TargetMode="External"/><Relationship Id="rId131" Type="http://schemas.openxmlformats.org/officeDocument/2006/relationships/hyperlink" Target="https://www.carbonfootprint.com/docs/2018_8_electricity_factors_august_2018_-_online_sources.pdf" TargetMode="External"/><Relationship Id="rId152" Type="http://schemas.openxmlformats.org/officeDocument/2006/relationships/hyperlink" Target="https://www.carbonfootprint.com/docs/2019_06_emissions_factors_sources_for_2019_electricity.pdf" TargetMode="External"/><Relationship Id="rId173" Type="http://schemas.openxmlformats.org/officeDocument/2006/relationships/hyperlink" Target="https://www.carbonfootprint.com/docs/2020_09_emissions_factors_sources_for_2020_electricity_v14.pdf" TargetMode="External"/><Relationship Id="rId194" Type="http://schemas.openxmlformats.org/officeDocument/2006/relationships/hyperlink" Target="https://www.carbonfootprint.com/docs/2018_8_electricity_factors_august_2018_-_online_sources.pdf" TargetMode="External"/><Relationship Id="rId208" Type="http://schemas.openxmlformats.org/officeDocument/2006/relationships/hyperlink" Target="https://www.carbonfootprint.com/docs/2023_02_emissions_factors_sources_for_2022_electricity_v10.pdf" TargetMode="External"/><Relationship Id="rId229" Type="http://schemas.openxmlformats.org/officeDocument/2006/relationships/hyperlink" Target="https://www.carbonfootprint.com/docs/2019_06_emissions_factors_sources_for_2019_electricity.pdf" TargetMode="External"/><Relationship Id="rId14" Type="http://schemas.openxmlformats.org/officeDocument/2006/relationships/hyperlink" Target="https://www.carbonfootprint.com/docs/2022_01_emissions_factors_sources_for_2021_electricity_v10.pdf" TargetMode="External"/><Relationship Id="rId35" Type="http://schemas.openxmlformats.org/officeDocument/2006/relationships/hyperlink" Target="https://www.carbonfootprint.com/docs/2023_02_emissions_factors_sources_for_2022_electricity_v10.pdf" TargetMode="External"/><Relationship Id="rId56" Type="http://schemas.openxmlformats.org/officeDocument/2006/relationships/hyperlink" Target="https://www.carbonfootprint.com/docs/2018_8_electricity_factors_august_2018_-_online_sources.pdf" TargetMode="External"/><Relationship Id="rId77" Type="http://schemas.openxmlformats.org/officeDocument/2006/relationships/hyperlink" Target="https://www.carbonfootprint.com/docs/2019_06_emissions_factors_sources_for_2019_electricity.pdf" TargetMode="External"/><Relationship Id="rId100" Type="http://schemas.openxmlformats.org/officeDocument/2006/relationships/hyperlink" Target="https://www.carbonfootprint.com/docs/2023_02_emissions_factors_sources_for_2022_electricity_v10.pdf" TargetMode="External"/><Relationship Id="rId8" Type="http://schemas.openxmlformats.org/officeDocument/2006/relationships/hyperlink" Target="https://www.carbonfootprint.com/docs/2020_09_emissions_factors_sources_for_2020_electricity_v14.pdf" TargetMode="External"/><Relationship Id="rId98" Type="http://schemas.openxmlformats.org/officeDocument/2006/relationships/hyperlink" Target="https://www.carbonfootprint.com/docs/2020_09_emissions_factors_sources_for_2020_electricity_v14.pdf" TargetMode="External"/><Relationship Id="rId121" Type="http://schemas.openxmlformats.org/officeDocument/2006/relationships/hyperlink" Target="https://www.carbonfootprint.com/docs/2018_8_electricity_factors_august_2018_-_online_sources.pdf" TargetMode="External"/><Relationship Id="rId142" Type="http://schemas.openxmlformats.org/officeDocument/2006/relationships/hyperlink" Target="https://www.carbonfootprint.com/docs/2019_06_emissions_factors_sources_for_2019_electricity.pdf" TargetMode="External"/><Relationship Id="rId163" Type="http://schemas.openxmlformats.org/officeDocument/2006/relationships/hyperlink" Target="https://www.carbonfootprint.com/docs/2020_09_emissions_factors_sources_for_2020_electricity_v14.pdf" TargetMode="External"/><Relationship Id="rId184" Type="http://schemas.openxmlformats.org/officeDocument/2006/relationships/hyperlink" Target="https://www.carbonfootprint.com/docs/2018_8_electricity_factors_august_2018_-_online_sources.pdf" TargetMode="External"/><Relationship Id="rId219" Type="http://schemas.openxmlformats.org/officeDocument/2006/relationships/hyperlink" Target="https://www.carbonfootprint.com/docs/2018_8_electricity_factors_august_2018_-_online_sources.pdf" TargetMode="External"/><Relationship Id="rId230" Type="http://schemas.openxmlformats.org/officeDocument/2006/relationships/hyperlink" Target="https://www.carbonfootprint.com/docs/2018_8_electricity_factors_august_2018_-_online_sources.pdf" TargetMode="External"/><Relationship Id="rId25" Type="http://schemas.openxmlformats.org/officeDocument/2006/relationships/hyperlink" Target="https://www.carbonfootprint.com/docs/2023_02_emissions_factors_sources_for_2022_electricity_v10.pdf" TargetMode="External"/><Relationship Id="rId46" Type="http://schemas.openxmlformats.org/officeDocument/2006/relationships/hyperlink" Target="https://www.carbonfootprint.com/docs/2018_8_electricity_factors_august_2018_-_online_sources.pdf" TargetMode="External"/><Relationship Id="rId67" Type="http://schemas.openxmlformats.org/officeDocument/2006/relationships/hyperlink" Target="https://www.carbonfootprint.com/docs/2019_06_emissions_factors_sources_for_2019_electricity.pdf" TargetMode="External"/><Relationship Id="rId116" Type="http://schemas.openxmlformats.org/officeDocument/2006/relationships/hyperlink" Target="https://www.carbonfootprint.com/docs/2018_8_electricity_factors_august_2018_-_online_sources.pdf" TargetMode="External"/><Relationship Id="rId137" Type="http://schemas.openxmlformats.org/officeDocument/2006/relationships/hyperlink" Target="https://www.carbonfootprint.com/docs/2019_06_emissions_factors_sources_for_2019_electricity.pdf" TargetMode="External"/><Relationship Id="rId158" Type="http://schemas.openxmlformats.org/officeDocument/2006/relationships/hyperlink" Target="https://www.carbonfootprint.com/docs/2020_09_emissions_factors_sources_for_2020_electricity_v14.pdf" TargetMode="External"/><Relationship Id="rId20" Type="http://schemas.openxmlformats.org/officeDocument/2006/relationships/hyperlink" Target="https://www.carbonfootprint.com/docs/2023_02_emissions_factors_sources_for_2022_electricity_v10.pdf" TargetMode="External"/><Relationship Id="rId41" Type="http://schemas.openxmlformats.org/officeDocument/2006/relationships/hyperlink" Target="https://www.carbonfootprint.com/docs/2018_8_electricity_factors_august_2018_-_online_sources.pdf" TargetMode="External"/><Relationship Id="rId62" Type="http://schemas.openxmlformats.org/officeDocument/2006/relationships/hyperlink" Target="https://www.carbonfootprint.com/docs/2019_06_emissions_factors_sources_for_2019_electricity.pdf" TargetMode="External"/><Relationship Id="rId83" Type="http://schemas.openxmlformats.org/officeDocument/2006/relationships/hyperlink" Target="https://www.carbonfootprint.com/docs/2020_09_emissions_factors_sources_for_2020_electricity_v14.pdf" TargetMode="External"/><Relationship Id="rId88" Type="http://schemas.openxmlformats.org/officeDocument/2006/relationships/hyperlink" Target="https://www.carbonfootprint.com/docs/2020_09_emissions_factors_sources_for_2020_electricity_v14.pdf" TargetMode="External"/><Relationship Id="rId111" Type="http://schemas.openxmlformats.org/officeDocument/2006/relationships/hyperlink" Target="https://www.carbonfootprint.com/docs/2018_8_electricity_factors_august_2018_-_online_sources.pdf" TargetMode="External"/><Relationship Id="rId132" Type="http://schemas.openxmlformats.org/officeDocument/2006/relationships/hyperlink" Target="https://www.carbonfootprint.com/docs/2019_06_emissions_factors_sources_for_2019_electricity.pdf" TargetMode="External"/><Relationship Id="rId153" Type="http://schemas.openxmlformats.org/officeDocument/2006/relationships/hyperlink" Target="https://www.carbonfootprint.com/docs/2020_09_emissions_factors_sources_for_2020_electricity_v14.pdf" TargetMode="External"/><Relationship Id="rId174" Type="http://schemas.openxmlformats.org/officeDocument/2006/relationships/hyperlink" Target="https://www.carbonfootprint.com/docs/2022_01_emissions_factors_sources_for_2021_electricity_v10.pdf" TargetMode="External"/><Relationship Id="rId179" Type="http://schemas.openxmlformats.org/officeDocument/2006/relationships/hyperlink" Target="https://www.carbonfootprint.com/docs/2018_8_electricity_factors_august_2018_-_online_sources.pdf" TargetMode="External"/><Relationship Id="rId195" Type="http://schemas.openxmlformats.org/officeDocument/2006/relationships/hyperlink" Target="https://www.carbonfootprint.com/docs/2019_06_emissions_factors_sources_for_2019_electricity.pdf" TargetMode="External"/><Relationship Id="rId209" Type="http://schemas.openxmlformats.org/officeDocument/2006/relationships/hyperlink" Target="https://www.carbonfootprint.com/docs/2018_8_electricity_factors_august_2018_-_online_sources.pdf" TargetMode="External"/><Relationship Id="rId190" Type="http://schemas.openxmlformats.org/officeDocument/2006/relationships/hyperlink" Target="https://www.carbonfootprint.com/docs/2019_06_emissions_factors_sources_for_2019_electricity.pdf" TargetMode="External"/><Relationship Id="rId204" Type="http://schemas.openxmlformats.org/officeDocument/2006/relationships/hyperlink" Target="https://www.carbonfootprint.com/docs/2018_8_electricity_factors_august_2018_-_online_sources.pdf" TargetMode="External"/><Relationship Id="rId220" Type="http://schemas.openxmlformats.org/officeDocument/2006/relationships/hyperlink" Target="https://www.carbonfootprint.com/docs/2019_06_emissions_factors_sources_for_2019_electricity.pdf" TargetMode="External"/><Relationship Id="rId225" Type="http://schemas.openxmlformats.org/officeDocument/2006/relationships/hyperlink" Target="https://www.epa.gov/egrid" TargetMode="External"/><Relationship Id="rId15" Type="http://schemas.openxmlformats.org/officeDocument/2006/relationships/hyperlink" Target="https://www.carbonfootprint.com/docs/2023_02_emissions_factors_sources_for_2022_electricity_v10.pdf" TargetMode="External"/><Relationship Id="rId36" Type="http://schemas.openxmlformats.org/officeDocument/2006/relationships/hyperlink" Target="https://www.carbonfootprint.com/docs/2018_8_electricity_factors_august_2018_-_online_sources.pdf" TargetMode="External"/><Relationship Id="rId57" Type="http://schemas.openxmlformats.org/officeDocument/2006/relationships/hyperlink" Target="https://www.carbonfootprint.com/docs/2019_06_emissions_factors_sources_for_2019_electricity.pdf" TargetMode="External"/><Relationship Id="rId106" Type="http://schemas.openxmlformats.org/officeDocument/2006/relationships/hyperlink" Target="https://www.carbonfootprint.com/docs/2018_8_electricity_factors_august_2018_-_online_sources.pdf" TargetMode="External"/><Relationship Id="rId127" Type="http://schemas.openxmlformats.org/officeDocument/2006/relationships/hyperlink" Target="https://www.carbonfootprint.com/docs/2019_06_emissions_factors_sources_for_2019_electricity.pdf" TargetMode="External"/><Relationship Id="rId10" Type="http://schemas.openxmlformats.org/officeDocument/2006/relationships/hyperlink" Target="https://www.carbonfootprint.com/docs/2023_02_emissions_factors_sources_for_2022_electricity_v10.pdf" TargetMode="External"/><Relationship Id="rId31" Type="http://schemas.openxmlformats.org/officeDocument/2006/relationships/hyperlink" Target="https://www.carbonfootprint.com/docs/2018_8_electricity_factors_august_2018_-_online_sources.pdf" TargetMode="External"/><Relationship Id="rId52" Type="http://schemas.openxmlformats.org/officeDocument/2006/relationships/hyperlink" Target="https://www.carbonfootprint.com/docs/2019_06_emissions_factors_sources_for_2019_electricity.pdf" TargetMode="External"/><Relationship Id="rId73" Type="http://schemas.openxmlformats.org/officeDocument/2006/relationships/hyperlink" Target="https://www.carbonfootprint.com/docs/2020_09_emissions_factors_sources_for_2020_electricity_v14.pdf" TargetMode="External"/><Relationship Id="rId78" Type="http://schemas.openxmlformats.org/officeDocument/2006/relationships/hyperlink" Target="https://www.carbonfootprint.com/docs/2020_09_emissions_factors_sources_for_2020_electricity_v14.pdf" TargetMode="External"/><Relationship Id="rId94" Type="http://schemas.openxmlformats.org/officeDocument/2006/relationships/hyperlink" Target="https://www.carbonfootprint.com/docs/2022_01_emissions_factors_sources_for_2021_electricity_v10.pdf" TargetMode="External"/><Relationship Id="rId99" Type="http://schemas.openxmlformats.org/officeDocument/2006/relationships/hyperlink" Target="https://www.carbonfootprint.com/docs/2022_01_emissions_factors_sources_for_2021_electricity_v10.pdf" TargetMode="External"/><Relationship Id="rId101" Type="http://schemas.openxmlformats.org/officeDocument/2006/relationships/hyperlink" Target="https://www.carbonfootprint.com/docs/2018_8_electricity_factors_august_2018_-_online_sources.pdf" TargetMode="External"/><Relationship Id="rId122" Type="http://schemas.openxmlformats.org/officeDocument/2006/relationships/hyperlink" Target="https://www.carbonfootprint.com/docs/2019_06_emissions_factors_sources_for_2019_electricity.pdf" TargetMode="External"/><Relationship Id="rId143" Type="http://schemas.openxmlformats.org/officeDocument/2006/relationships/hyperlink" Target="https://www.carbonfootprint.com/docs/2020_09_emissions_factors_sources_for_2020_electricity_v14.pdf" TargetMode="External"/><Relationship Id="rId148" Type="http://schemas.openxmlformats.org/officeDocument/2006/relationships/hyperlink" Target="https://www.carbonfootprint.com/docs/2020_09_emissions_factors_sources_for_2020_electricity_v14.pdf" TargetMode="External"/><Relationship Id="rId164" Type="http://schemas.openxmlformats.org/officeDocument/2006/relationships/hyperlink" Target="https://www.carbonfootprint.com/docs/2022_01_emissions_factors_sources_for_2021_electricity_v10.pdf" TargetMode="External"/><Relationship Id="rId169" Type="http://schemas.openxmlformats.org/officeDocument/2006/relationships/hyperlink" Target="https://www.carbonfootprint.com/docs/2022_01_emissions_factors_sources_for_2021_electricity_v10.pdf" TargetMode="External"/><Relationship Id="rId185" Type="http://schemas.openxmlformats.org/officeDocument/2006/relationships/hyperlink" Target="https://www.carbonfootprint.com/docs/2019_06_emissions_factors_sources_for_2019_electricity.pdf" TargetMode="External"/><Relationship Id="rId4" Type="http://schemas.openxmlformats.org/officeDocument/2006/relationships/hyperlink" Target="https://www.carbonfootprint.com/docs/2022_01_emissions_factors_sources_for_2021_electricity_v10.pdf" TargetMode="External"/><Relationship Id="rId9" Type="http://schemas.openxmlformats.org/officeDocument/2006/relationships/hyperlink" Target="https://www.carbonfootprint.com/docs/2022_01_emissions_factors_sources_for_2021_electricity_v10.pdf" TargetMode="External"/><Relationship Id="rId180" Type="http://schemas.openxmlformats.org/officeDocument/2006/relationships/hyperlink" Target="https://www.carbonfootprint.com/docs/2019_06_emissions_factors_sources_for_2019_electricity.pdf" TargetMode="External"/><Relationship Id="rId210" Type="http://schemas.openxmlformats.org/officeDocument/2006/relationships/hyperlink" Target="https://www.carbonfootprint.com/docs/2019_06_emissions_factors_sources_for_2019_electricity.pdf" TargetMode="External"/><Relationship Id="rId215" Type="http://schemas.openxmlformats.org/officeDocument/2006/relationships/hyperlink" Target="https://www.carbonfootprint.com/docs/2019_06_emissions_factors_sources_for_2019_electricity.pdf" TargetMode="External"/><Relationship Id="rId26" Type="http://schemas.openxmlformats.org/officeDocument/2006/relationships/hyperlink" Target="https://www.carbonfootprint.com/docs/2018_8_electricity_factors_august_2018_-_online_sources.pdf" TargetMode="External"/><Relationship Id="rId231" Type="http://schemas.openxmlformats.org/officeDocument/2006/relationships/printerSettings" Target="../printerSettings/printerSettings5.bin"/><Relationship Id="rId47" Type="http://schemas.openxmlformats.org/officeDocument/2006/relationships/hyperlink" Target="https://www.carbonfootprint.com/docs/2019_06_emissions_factors_sources_for_2019_electricity.pdf" TargetMode="External"/><Relationship Id="rId68" Type="http://schemas.openxmlformats.org/officeDocument/2006/relationships/hyperlink" Target="https://www.carbonfootprint.com/docs/2020_09_emissions_factors_sources_for_2020_electricity_v14.pdf" TargetMode="External"/><Relationship Id="rId89" Type="http://schemas.openxmlformats.org/officeDocument/2006/relationships/hyperlink" Target="https://www.carbonfootprint.com/docs/2022_01_emissions_factors_sources_for_2021_electricity_v10.pdf" TargetMode="External"/><Relationship Id="rId112" Type="http://schemas.openxmlformats.org/officeDocument/2006/relationships/hyperlink" Target="https://www.carbonfootprint.com/docs/2019_06_emissions_factors_sources_for_2019_electricity.pdf" TargetMode="External"/><Relationship Id="rId133" Type="http://schemas.openxmlformats.org/officeDocument/2006/relationships/hyperlink" Target="https://www.carbonfootprint.com/docs/2020_09_emissions_factors_sources_for_2020_electricity_v14.pdf" TargetMode="External"/><Relationship Id="rId154" Type="http://schemas.openxmlformats.org/officeDocument/2006/relationships/hyperlink" Target="https://www.carbonfootprint.com/docs/2022_01_emissions_factors_sources_for_2021_electricity_v10.pdf" TargetMode="External"/><Relationship Id="rId175" Type="http://schemas.openxmlformats.org/officeDocument/2006/relationships/hyperlink" Target="https://www.carbonfootprint.com/docs/2023_02_emissions_factors_sources_for_2022_electricity_v10.pdf" TargetMode="External"/><Relationship Id="rId196" Type="http://schemas.openxmlformats.org/officeDocument/2006/relationships/hyperlink" Target="https://www.carbonfootprint.com/docs/2020_09_emissions_factors_sources_for_2020_electricity_v14.pdf" TargetMode="External"/><Relationship Id="rId200" Type="http://schemas.openxmlformats.org/officeDocument/2006/relationships/hyperlink" Target="https://www.carbonfootprint.com/docs/2019_06_emissions_factors_sources_for_2019_electricity.pdf" TargetMode="External"/><Relationship Id="rId16" Type="http://schemas.openxmlformats.org/officeDocument/2006/relationships/hyperlink" Target="https://www.carbonfootprint.com/docs/2018_8_electricity_factors_august_2018_-_online_sources.pdf" TargetMode="External"/><Relationship Id="rId221" Type="http://schemas.openxmlformats.org/officeDocument/2006/relationships/hyperlink" Target="https://www.carbonfootprint.com/docs/2020_09_emissions_factors_sources_for_2020_electricity_v14.pdf" TargetMode="External"/><Relationship Id="rId37" Type="http://schemas.openxmlformats.org/officeDocument/2006/relationships/hyperlink" Target="https://www.carbonfootprint.com/docs/2019_06_emissions_factors_sources_for_2019_electricity.pdf" TargetMode="External"/><Relationship Id="rId58" Type="http://schemas.openxmlformats.org/officeDocument/2006/relationships/hyperlink" Target="https://www.carbonfootprint.com/docs/2020_09_emissions_factors_sources_for_2020_electricity_v14.pdf" TargetMode="External"/><Relationship Id="rId79" Type="http://schemas.openxmlformats.org/officeDocument/2006/relationships/hyperlink" Target="https://www.carbonfootprint.com/docs/2022_01_emissions_factors_sources_for_2021_electricity_v10.pdf" TargetMode="External"/><Relationship Id="rId102" Type="http://schemas.openxmlformats.org/officeDocument/2006/relationships/hyperlink" Target="https://www.carbonfootprint.com/docs/2019_06_emissions_factors_sources_for_2019_electricity.pdf" TargetMode="External"/><Relationship Id="rId123" Type="http://schemas.openxmlformats.org/officeDocument/2006/relationships/hyperlink" Target="https://www.carbonfootprint.com/docs/2020_09_emissions_factors_sources_for_2020_electricity_v14.pdf" TargetMode="External"/><Relationship Id="rId144" Type="http://schemas.openxmlformats.org/officeDocument/2006/relationships/hyperlink" Target="https://www.carbonfootprint.com/docs/2022_01_emissions_factors_sources_for_2021_electricity_v10.pdf" TargetMode="External"/><Relationship Id="rId90" Type="http://schemas.openxmlformats.org/officeDocument/2006/relationships/hyperlink" Target="https://www.carbonfootprint.com/docs/2023_02_emissions_factors_sources_for_2022_electricity_v10.pdf" TargetMode="External"/><Relationship Id="rId165" Type="http://schemas.openxmlformats.org/officeDocument/2006/relationships/hyperlink" Target="https://www.carbonfootprint.com/docs/2023_02_emissions_factors_sources_for_2022_electricity_v10.pdf" TargetMode="External"/><Relationship Id="rId186" Type="http://schemas.openxmlformats.org/officeDocument/2006/relationships/hyperlink" Target="https://www.carbonfootprint.com/docs/2020_09_emissions_factors_sources_for_2020_electricity_v14.pdf" TargetMode="External"/><Relationship Id="rId211" Type="http://schemas.openxmlformats.org/officeDocument/2006/relationships/hyperlink" Target="https://www.carbonfootprint.com/docs/2020_09_emissions_factors_sources_for_2020_electricity_v14.pdf" TargetMode="External"/><Relationship Id="rId27" Type="http://schemas.openxmlformats.org/officeDocument/2006/relationships/hyperlink" Target="https://www.carbonfootprint.com/docs/2019_06_emissions_factors_sources_for_2019_electricity.pdf" TargetMode="External"/><Relationship Id="rId48" Type="http://schemas.openxmlformats.org/officeDocument/2006/relationships/hyperlink" Target="https://www.carbonfootprint.com/docs/2020_09_emissions_factors_sources_for_2020_electricity_v14.pdf" TargetMode="External"/><Relationship Id="rId69" Type="http://schemas.openxmlformats.org/officeDocument/2006/relationships/hyperlink" Target="https://www.carbonfootprint.com/docs/2022_01_emissions_factors_sources_for_2021_electricity_v10.pdf" TargetMode="External"/><Relationship Id="rId113" Type="http://schemas.openxmlformats.org/officeDocument/2006/relationships/hyperlink" Target="https://www.carbonfootprint.com/docs/2020_09_emissions_factors_sources_for_2020_electricity_v14.pdf" TargetMode="External"/><Relationship Id="rId134" Type="http://schemas.openxmlformats.org/officeDocument/2006/relationships/hyperlink" Target="https://www.carbonfootprint.com/docs/2022_01_emissions_factors_sources_for_2021_electricity_v10.pdf" TargetMode="External"/><Relationship Id="rId80" Type="http://schemas.openxmlformats.org/officeDocument/2006/relationships/hyperlink" Target="https://www.carbonfootprint.com/docs/2023_02_emissions_factors_sources_for_2022_electricity_v10.pdf" TargetMode="External"/><Relationship Id="rId155" Type="http://schemas.openxmlformats.org/officeDocument/2006/relationships/hyperlink" Target="https://www.carbonfootprint.com/docs/2023_02_emissions_factors_sources_for_2022_electricity_v10.pdf" TargetMode="External"/><Relationship Id="rId176" Type="http://schemas.openxmlformats.org/officeDocument/2006/relationships/hyperlink" Target="https://www.carbonfootprint.com/docs/2020_09_emissions_factors_sources_for_2020_electricity_v14.pdf" TargetMode="External"/><Relationship Id="rId197" Type="http://schemas.openxmlformats.org/officeDocument/2006/relationships/hyperlink" Target="https://www.carbonfootprint.com/docs/2022_01_emissions_factors_sources_for_2021_electricity_v10.pdf" TargetMode="External"/><Relationship Id="rId201" Type="http://schemas.openxmlformats.org/officeDocument/2006/relationships/hyperlink" Target="https://www.carbonfootprint.com/docs/2020_09_emissions_factors_sources_for_2020_electricity_v14.pdf" TargetMode="External"/><Relationship Id="rId222" Type="http://schemas.openxmlformats.org/officeDocument/2006/relationships/hyperlink" Target="https://www.carbonfootprint.com/docs/2022_01_emissions_factors_sources_for_2021_electricity_v10.pdf" TargetMode="External"/><Relationship Id="rId17" Type="http://schemas.openxmlformats.org/officeDocument/2006/relationships/hyperlink" Target="https://www.carbonfootprint.com/docs/2019_06_emissions_factors_sources_for_2019_electricity.pdf" TargetMode="External"/><Relationship Id="rId38" Type="http://schemas.openxmlformats.org/officeDocument/2006/relationships/hyperlink" Target="https://www.carbonfootprint.com/docs/2020_09_emissions_factors_sources_for_2020_electricity_v14.pdf" TargetMode="External"/><Relationship Id="rId59" Type="http://schemas.openxmlformats.org/officeDocument/2006/relationships/hyperlink" Target="https://www.carbonfootprint.com/docs/2022_01_emissions_factors_sources_for_2021_electricity_v10.pdf" TargetMode="External"/><Relationship Id="rId103" Type="http://schemas.openxmlformats.org/officeDocument/2006/relationships/hyperlink" Target="https://www.carbonfootprint.com/docs/2020_09_emissions_factors_sources_for_2020_electricity_v14.pdf" TargetMode="External"/><Relationship Id="rId124" Type="http://schemas.openxmlformats.org/officeDocument/2006/relationships/hyperlink" Target="https://www.carbonfootprint.com/docs/2022_01_emissions_factors_sources_for_2021_electricity_v10.pdf" TargetMode="External"/><Relationship Id="rId70" Type="http://schemas.openxmlformats.org/officeDocument/2006/relationships/hyperlink" Target="https://www.carbonfootprint.com/docs/2023_02_emissions_factors_sources_for_2022_electricity_v10.pdf" TargetMode="External"/><Relationship Id="rId91" Type="http://schemas.openxmlformats.org/officeDocument/2006/relationships/hyperlink" Target="https://www.carbonfootprint.com/docs/2018_8_electricity_factors_august_2018_-_online_sources.pdf" TargetMode="External"/><Relationship Id="rId145" Type="http://schemas.openxmlformats.org/officeDocument/2006/relationships/hyperlink" Target="https://www.carbonfootprint.com/docs/2023_02_emissions_factors_sources_for_2022_electricity_v10.pdf" TargetMode="External"/><Relationship Id="rId166" Type="http://schemas.openxmlformats.org/officeDocument/2006/relationships/hyperlink" Target="https://www.carbonfootprint.com/docs/2018_8_electricity_factors_august_2018_-_online_sources.pdf" TargetMode="External"/><Relationship Id="rId187" Type="http://schemas.openxmlformats.org/officeDocument/2006/relationships/hyperlink" Target="https://www.carbonfootprint.com/docs/2022_01_emissions_factors_sources_for_2021_electricity_v10.pdf" TargetMode="External"/><Relationship Id="rId1" Type="http://schemas.openxmlformats.org/officeDocument/2006/relationships/hyperlink" Target="https://www.carbonfootprint.com/docs/2018_8_electricity_factors_august_2018_-_online_sources.pdf" TargetMode="External"/><Relationship Id="rId212" Type="http://schemas.openxmlformats.org/officeDocument/2006/relationships/hyperlink" Target="https://www.carbonfootprint.com/docs/2022_01_emissions_factors_sources_for_2021_electricity_v10.pdf" TargetMode="External"/><Relationship Id="rId28" Type="http://schemas.openxmlformats.org/officeDocument/2006/relationships/hyperlink" Target="https://www.carbonfootprint.com/docs/2020_09_emissions_factors_sources_for_2020_electricity_v14.pdf" TargetMode="External"/><Relationship Id="rId49" Type="http://schemas.openxmlformats.org/officeDocument/2006/relationships/hyperlink" Target="https://www.carbonfootprint.com/docs/2022_01_emissions_factors_sources_for_2021_electricity_v10.pdf" TargetMode="External"/><Relationship Id="rId114" Type="http://schemas.openxmlformats.org/officeDocument/2006/relationships/hyperlink" Target="https://www.carbonfootprint.com/docs/2022_01_emissions_factors_sources_for_2021_electricity_v10.pdf" TargetMode="External"/><Relationship Id="rId60" Type="http://schemas.openxmlformats.org/officeDocument/2006/relationships/hyperlink" Target="https://www.carbonfootprint.com/docs/2023_02_emissions_factors_sources_for_2022_electricity_v10.pdf" TargetMode="External"/><Relationship Id="rId81" Type="http://schemas.openxmlformats.org/officeDocument/2006/relationships/hyperlink" Target="https://www.carbonfootprint.com/docs/2018_8_electricity_factors_august_2018_-_online_sources.pdf" TargetMode="External"/><Relationship Id="rId135" Type="http://schemas.openxmlformats.org/officeDocument/2006/relationships/hyperlink" Target="https://www.carbonfootprint.com/docs/2023_02_emissions_factors_sources_for_2022_electricity_v10.pdf" TargetMode="External"/><Relationship Id="rId156" Type="http://schemas.openxmlformats.org/officeDocument/2006/relationships/hyperlink" Target="https://www.carbonfootprint.com/docs/2018_8_electricity_factors_august_2018_-_online_sources.pdf" TargetMode="External"/><Relationship Id="rId177" Type="http://schemas.openxmlformats.org/officeDocument/2006/relationships/hyperlink" Target="https://www.carbonfootprint.com/docs/2022_01_emissions_factors_sources_for_2021_electricity_v10.pdf" TargetMode="External"/><Relationship Id="rId198" Type="http://schemas.openxmlformats.org/officeDocument/2006/relationships/hyperlink" Target="https://www.carbonfootprint.com/docs/2023_02_emissions_factors_sources_for_2022_electricity_v10.pdf" TargetMode="External"/><Relationship Id="rId202" Type="http://schemas.openxmlformats.org/officeDocument/2006/relationships/hyperlink" Target="https://www.carbonfootprint.com/docs/2022_01_emissions_factors_sources_for_2021_electricity_v10.pdf" TargetMode="External"/><Relationship Id="rId223" Type="http://schemas.openxmlformats.org/officeDocument/2006/relationships/hyperlink" Target="https://www.carbonfootprint.com/docs/2023_02_emissions_factors_sources_for_2022_electricity_v10.pdf" TargetMode="External"/><Relationship Id="rId18" Type="http://schemas.openxmlformats.org/officeDocument/2006/relationships/hyperlink" Target="https://www.carbonfootprint.com/docs/2020_09_emissions_factors_sources_for_2020_electricity_v14.pdf" TargetMode="External"/><Relationship Id="rId39" Type="http://schemas.openxmlformats.org/officeDocument/2006/relationships/hyperlink" Target="https://www.carbonfootprint.com/docs/2022_01_emissions_factors_sources_for_2021_electricity_v10.pdf" TargetMode="External"/><Relationship Id="rId50" Type="http://schemas.openxmlformats.org/officeDocument/2006/relationships/hyperlink" Target="https://www.carbonfootprint.com/docs/2023_02_emissions_factors_sources_for_2022_electricity_v10.pdf" TargetMode="External"/><Relationship Id="rId104" Type="http://schemas.openxmlformats.org/officeDocument/2006/relationships/hyperlink" Target="https://www.carbonfootprint.com/docs/2022_01_emissions_factors_sources_for_2021_electricity_v10.pdf" TargetMode="External"/><Relationship Id="rId125" Type="http://schemas.openxmlformats.org/officeDocument/2006/relationships/hyperlink" Target="https://www.carbonfootprint.com/docs/2023_02_emissions_factors_sources_for_2022_electricity_v10.pdf" TargetMode="External"/><Relationship Id="rId146" Type="http://schemas.openxmlformats.org/officeDocument/2006/relationships/hyperlink" Target="https://www.carbonfootprint.com/docs/2018_8_electricity_factors_august_2018_-_online_sources.pdf" TargetMode="External"/><Relationship Id="rId167" Type="http://schemas.openxmlformats.org/officeDocument/2006/relationships/hyperlink" Target="https://www.carbonfootprint.com/docs/2019_06_emissions_factors_sources_for_2019_electricity.pdf" TargetMode="External"/><Relationship Id="rId188" Type="http://schemas.openxmlformats.org/officeDocument/2006/relationships/hyperlink" Target="https://www.carbonfootprint.com/docs/2023_02_emissions_factors_sources_for_2022_electricity_v10.pdf" TargetMode="External"/><Relationship Id="rId71" Type="http://schemas.openxmlformats.org/officeDocument/2006/relationships/hyperlink" Target="https://www.carbonfootprint.com/docs/2018_8_electricity_factors_august_2018_-_online_sources.pdf" TargetMode="External"/><Relationship Id="rId92" Type="http://schemas.openxmlformats.org/officeDocument/2006/relationships/hyperlink" Target="https://www.carbonfootprint.com/docs/2019_06_emissions_factors_sources_for_2019_electricity.pdf" TargetMode="External"/><Relationship Id="rId213" Type="http://schemas.openxmlformats.org/officeDocument/2006/relationships/hyperlink" Target="https://www.carbonfootprint.com/docs/2023_02_emissions_factors_sources_for_2022_electricity_v10.pdf" TargetMode="External"/><Relationship Id="rId2" Type="http://schemas.openxmlformats.org/officeDocument/2006/relationships/hyperlink" Target="https://www.carbonfootprint.com/docs/2019_06_emissions_factors_sources_for_2019_electricity.pdf" TargetMode="External"/><Relationship Id="rId29" Type="http://schemas.openxmlformats.org/officeDocument/2006/relationships/hyperlink" Target="https://www.carbonfootprint.com/docs/2022_01_emissions_factors_sources_for_2021_electricity_v10.pdf" TargetMode="External"/><Relationship Id="rId40" Type="http://schemas.openxmlformats.org/officeDocument/2006/relationships/hyperlink" Target="https://www.carbonfootprint.com/docs/2023_02_emissions_factors_sources_for_2022_electricity_v10.pdf" TargetMode="External"/><Relationship Id="rId115" Type="http://schemas.openxmlformats.org/officeDocument/2006/relationships/hyperlink" Target="https://www.carbonfootprint.com/docs/2023_02_emissions_factors_sources_for_2022_electricity_v10.pdf" TargetMode="External"/><Relationship Id="rId136" Type="http://schemas.openxmlformats.org/officeDocument/2006/relationships/hyperlink" Target="https://www.carbonfootprint.com/docs/2018_8_electricity_factors_august_2018_-_online_sources.pdf" TargetMode="External"/><Relationship Id="rId157" Type="http://schemas.openxmlformats.org/officeDocument/2006/relationships/hyperlink" Target="https://www.carbonfootprint.com/docs/2019_06_emissions_factors_sources_for_2019_electricity.pdf" TargetMode="External"/><Relationship Id="rId178" Type="http://schemas.openxmlformats.org/officeDocument/2006/relationships/hyperlink" Target="https://www.carbonfootprint.com/docs/2023_02_emissions_factors_sources_for_2022_electricity_v10.pdf" TargetMode="External"/><Relationship Id="rId61" Type="http://schemas.openxmlformats.org/officeDocument/2006/relationships/hyperlink" Target="https://www.carbonfootprint.com/docs/2018_8_electricity_factors_august_2018_-_online_sources.pdf" TargetMode="External"/><Relationship Id="rId82" Type="http://schemas.openxmlformats.org/officeDocument/2006/relationships/hyperlink" Target="https://www.carbonfootprint.com/docs/2019_06_emissions_factors_sources_for_2019_electricity.pdf" TargetMode="External"/><Relationship Id="rId199" Type="http://schemas.openxmlformats.org/officeDocument/2006/relationships/hyperlink" Target="https://www.carbonfootprint.com/docs/2018_8_electricity_factors_august_2018_-_online_sources.pdf" TargetMode="External"/><Relationship Id="rId203" Type="http://schemas.openxmlformats.org/officeDocument/2006/relationships/hyperlink" Target="https://www.carbonfootprint.com/docs/2023_02_emissions_factors_sources_for_2022_electricity_v10.pdf" TargetMode="External"/><Relationship Id="rId19" Type="http://schemas.openxmlformats.org/officeDocument/2006/relationships/hyperlink" Target="https://www.carbonfootprint.com/docs/2022_01_emissions_factors_sources_for_2021_electricity_v10.pdf" TargetMode="External"/><Relationship Id="rId224" Type="http://schemas.openxmlformats.org/officeDocument/2006/relationships/hyperlink" Target="https://publications.gc.ca/site/eng/9.506002/publication.html" TargetMode="External"/><Relationship Id="rId30" Type="http://schemas.openxmlformats.org/officeDocument/2006/relationships/hyperlink" Target="https://www.carbonfootprint.com/docs/2023_02_emissions_factors_sources_for_2022_electricity_v10.pdf" TargetMode="External"/><Relationship Id="rId105" Type="http://schemas.openxmlformats.org/officeDocument/2006/relationships/hyperlink" Target="https://www.carbonfootprint.com/docs/2023_02_emissions_factors_sources_for_2022_electricity_v10.pdf" TargetMode="External"/><Relationship Id="rId126" Type="http://schemas.openxmlformats.org/officeDocument/2006/relationships/hyperlink" Target="https://www.carbonfootprint.com/docs/2018_8_electricity_factors_august_2018_-_online_sources.pdf" TargetMode="External"/><Relationship Id="rId147" Type="http://schemas.openxmlformats.org/officeDocument/2006/relationships/hyperlink" Target="https://www.carbonfootprint.com/docs/2019_06_emissions_factors_sources_for_2019_electricity.pdf" TargetMode="External"/><Relationship Id="rId168" Type="http://schemas.openxmlformats.org/officeDocument/2006/relationships/hyperlink" Target="https://www.carbonfootprint.com/docs/2020_09_emissions_factors_sources_for_2020_electricity_v14.pdf" TargetMode="External"/><Relationship Id="rId51" Type="http://schemas.openxmlformats.org/officeDocument/2006/relationships/hyperlink" Target="https://www.carbonfootprint.com/docs/2018_8_electricity_factors_august_2018_-_online_sources.pdf" TargetMode="External"/><Relationship Id="rId72" Type="http://schemas.openxmlformats.org/officeDocument/2006/relationships/hyperlink" Target="https://www.carbonfootprint.com/docs/2019_06_emissions_factors_sources_for_2019_electricity.pdf" TargetMode="External"/><Relationship Id="rId93" Type="http://schemas.openxmlformats.org/officeDocument/2006/relationships/hyperlink" Target="https://www.carbonfootprint.com/docs/2020_09_emissions_factors_sources_for_2020_electricity_v14.pdf" TargetMode="External"/><Relationship Id="rId189" Type="http://schemas.openxmlformats.org/officeDocument/2006/relationships/hyperlink" Target="https://www.carbonfootprint.com/docs/2018_8_electricity_factors_august_2018_-_online_sources.pdf" TargetMode="External"/><Relationship Id="rId3" Type="http://schemas.openxmlformats.org/officeDocument/2006/relationships/hyperlink" Target="https://www.carbonfootprint.com/docs/2020_09_emissions_factors_sources_for_2020_electricity_v14.pdf" TargetMode="External"/><Relationship Id="rId214" Type="http://schemas.openxmlformats.org/officeDocument/2006/relationships/hyperlink" Target="https://www.carbonfootprint.com/docs/2018_8_electricity_factors_august_2018_-_online_sources.pdf"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table" Target="../tables/table116.xml"/><Relationship Id="rId21" Type="http://schemas.openxmlformats.org/officeDocument/2006/relationships/table" Target="../tables/table20.xml"/><Relationship Id="rId42" Type="http://schemas.openxmlformats.org/officeDocument/2006/relationships/table" Target="../tables/table41.xml"/><Relationship Id="rId63" Type="http://schemas.openxmlformats.org/officeDocument/2006/relationships/table" Target="../tables/table62.xml"/><Relationship Id="rId84" Type="http://schemas.openxmlformats.org/officeDocument/2006/relationships/table" Target="../tables/table83.xml"/><Relationship Id="rId138" Type="http://schemas.openxmlformats.org/officeDocument/2006/relationships/table" Target="../tables/table137.xml"/><Relationship Id="rId159" Type="http://schemas.openxmlformats.org/officeDocument/2006/relationships/table" Target="../tables/table158.xml"/><Relationship Id="rId170" Type="http://schemas.openxmlformats.org/officeDocument/2006/relationships/table" Target="../tables/table169.xml"/><Relationship Id="rId191" Type="http://schemas.openxmlformats.org/officeDocument/2006/relationships/table" Target="../tables/table190.xml"/><Relationship Id="rId205" Type="http://schemas.openxmlformats.org/officeDocument/2006/relationships/table" Target="../tables/table204.xml"/><Relationship Id="rId107" Type="http://schemas.openxmlformats.org/officeDocument/2006/relationships/table" Target="../tables/table106.xml"/><Relationship Id="rId11" Type="http://schemas.openxmlformats.org/officeDocument/2006/relationships/table" Target="../tables/table10.xml"/><Relationship Id="rId32" Type="http://schemas.openxmlformats.org/officeDocument/2006/relationships/table" Target="../tables/table31.xml"/><Relationship Id="rId53" Type="http://schemas.openxmlformats.org/officeDocument/2006/relationships/table" Target="../tables/table52.xml"/><Relationship Id="rId74" Type="http://schemas.openxmlformats.org/officeDocument/2006/relationships/table" Target="../tables/table73.xml"/><Relationship Id="rId128" Type="http://schemas.openxmlformats.org/officeDocument/2006/relationships/table" Target="../tables/table127.xml"/><Relationship Id="rId149" Type="http://schemas.openxmlformats.org/officeDocument/2006/relationships/table" Target="../tables/table148.xml"/><Relationship Id="rId5" Type="http://schemas.openxmlformats.org/officeDocument/2006/relationships/table" Target="../tables/table4.xml"/><Relationship Id="rId95" Type="http://schemas.openxmlformats.org/officeDocument/2006/relationships/table" Target="../tables/table94.xml"/><Relationship Id="rId160" Type="http://schemas.openxmlformats.org/officeDocument/2006/relationships/table" Target="../tables/table159.xml"/><Relationship Id="rId181" Type="http://schemas.openxmlformats.org/officeDocument/2006/relationships/table" Target="../tables/table180.xml"/><Relationship Id="rId216" Type="http://schemas.openxmlformats.org/officeDocument/2006/relationships/table" Target="../tables/table215.xml"/><Relationship Id="rId22" Type="http://schemas.openxmlformats.org/officeDocument/2006/relationships/table" Target="../tables/table21.xml"/><Relationship Id="rId43" Type="http://schemas.openxmlformats.org/officeDocument/2006/relationships/table" Target="../tables/table42.xml"/><Relationship Id="rId64" Type="http://schemas.openxmlformats.org/officeDocument/2006/relationships/table" Target="../tables/table63.xml"/><Relationship Id="rId118" Type="http://schemas.openxmlformats.org/officeDocument/2006/relationships/table" Target="../tables/table117.xml"/><Relationship Id="rId139" Type="http://schemas.openxmlformats.org/officeDocument/2006/relationships/table" Target="../tables/table138.xml"/><Relationship Id="rId85" Type="http://schemas.openxmlformats.org/officeDocument/2006/relationships/table" Target="../tables/table84.xml"/><Relationship Id="rId150" Type="http://schemas.openxmlformats.org/officeDocument/2006/relationships/table" Target="../tables/table149.xml"/><Relationship Id="rId171" Type="http://schemas.openxmlformats.org/officeDocument/2006/relationships/table" Target="../tables/table170.xml"/><Relationship Id="rId192" Type="http://schemas.openxmlformats.org/officeDocument/2006/relationships/table" Target="../tables/table191.xml"/><Relationship Id="rId206" Type="http://schemas.openxmlformats.org/officeDocument/2006/relationships/table" Target="../tables/table205.xml"/><Relationship Id="rId12" Type="http://schemas.openxmlformats.org/officeDocument/2006/relationships/table" Target="../tables/table11.xml"/><Relationship Id="rId33" Type="http://schemas.openxmlformats.org/officeDocument/2006/relationships/table" Target="../tables/table32.xml"/><Relationship Id="rId108" Type="http://schemas.openxmlformats.org/officeDocument/2006/relationships/table" Target="../tables/table107.xml"/><Relationship Id="rId129" Type="http://schemas.openxmlformats.org/officeDocument/2006/relationships/table" Target="../tables/table128.xml"/><Relationship Id="rId54" Type="http://schemas.openxmlformats.org/officeDocument/2006/relationships/table" Target="../tables/table53.xml"/><Relationship Id="rId75" Type="http://schemas.openxmlformats.org/officeDocument/2006/relationships/table" Target="../tables/table74.xml"/><Relationship Id="rId96" Type="http://schemas.openxmlformats.org/officeDocument/2006/relationships/table" Target="../tables/table95.xml"/><Relationship Id="rId140" Type="http://schemas.openxmlformats.org/officeDocument/2006/relationships/table" Target="../tables/table139.xml"/><Relationship Id="rId161" Type="http://schemas.openxmlformats.org/officeDocument/2006/relationships/table" Target="../tables/table160.xml"/><Relationship Id="rId182" Type="http://schemas.openxmlformats.org/officeDocument/2006/relationships/table" Target="../tables/table181.xml"/><Relationship Id="rId217" Type="http://schemas.openxmlformats.org/officeDocument/2006/relationships/comments" Target="../comments2.xml"/><Relationship Id="rId6" Type="http://schemas.openxmlformats.org/officeDocument/2006/relationships/table" Target="../tables/table5.xml"/><Relationship Id="rId23" Type="http://schemas.openxmlformats.org/officeDocument/2006/relationships/table" Target="../tables/table22.xml"/><Relationship Id="rId119" Type="http://schemas.openxmlformats.org/officeDocument/2006/relationships/table" Target="../tables/table118.xml"/><Relationship Id="rId44" Type="http://schemas.openxmlformats.org/officeDocument/2006/relationships/table" Target="../tables/table43.xml"/><Relationship Id="rId65" Type="http://schemas.openxmlformats.org/officeDocument/2006/relationships/table" Target="../tables/table64.xml"/><Relationship Id="rId86" Type="http://schemas.openxmlformats.org/officeDocument/2006/relationships/table" Target="../tables/table85.xml"/><Relationship Id="rId130" Type="http://schemas.openxmlformats.org/officeDocument/2006/relationships/table" Target="../tables/table129.xml"/><Relationship Id="rId151" Type="http://schemas.openxmlformats.org/officeDocument/2006/relationships/table" Target="../tables/table150.xml"/><Relationship Id="rId172" Type="http://schemas.openxmlformats.org/officeDocument/2006/relationships/table" Target="../tables/table171.xml"/><Relationship Id="rId193" Type="http://schemas.openxmlformats.org/officeDocument/2006/relationships/table" Target="../tables/table192.xml"/><Relationship Id="rId207" Type="http://schemas.openxmlformats.org/officeDocument/2006/relationships/table" Target="../tables/table206.xml"/><Relationship Id="rId13" Type="http://schemas.openxmlformats.org/officeDocument/2006/relationships/table" Target="../tables/table12.xml"/><Relationship Id="rId109" Type="http://schemas.openxmlformats.org/officeDocument/2006/relationships/table" Target="../tables/table108.xml"/><Relationship Id="rId34" Type="http://schemas.openxmlformats.org/officeDocument/2006/relationships/table" Target="../tables/table33.xml"/><Relationship Id="rId55" Type="http://schemas.openxmlformats.org/officeDocument/2006/relationships/table" Target="../tables/table54.xml"/><Relationship Id="rId76" Type="http://schemas.openxmlformats.org/officeDocument/2006/relationships/table" Target="../tables/table75.xml"/><Relationship Id="rId97" Type="http://schemas.openxmlformats.org/officeDocument/2006/relationships/table" Target="../tables/table96.xml"/><Relationship Id="rId120" Type="http://schemas.openxmlformats.org/officeDocument/2006/relationships/table" Target="../tables/table119.xml"/><Relationship Id="rId141" Type="http://schemas.openxmlformats.org/officeDocument/2006/relationships/table" Target="../tables/table140.xml"/><Relationship Id="rId7" Type="http://schemas.openxmlformats.org/officeDocument/2006/relationships/table" Target="../tables/table6.xml"/><Relationship Id="rId162" Type="http://schemas.openxmlformats.org/officeDocument/2006/relationships/table" Target="../tables/table161.xml"/><Relationship Id="rId183" Type="http://schemas.openxmlformats.org/officeDocument/2006/relationships/table" Target="../tables/table182.xml"/><Relationship Id="rId218" Type="http://schemas.microsoft.com/office/2017/10/relationships/threadedComment" Target="../threadedComments/threadedComment2.xml"/><Relationship Id="rId24" Type="http://schemas.openxmlformats.org/officeDocument/2006/relationships/table" Target="../tables/table23.xml"/><Relationship Id="rId45" Type="http://schemas.openxmlformats.org/officeDocument/2006/relationships/table" Target="../tables/table44.xml"/><Relationship Id="rId66" Type="http://schemas.openxmlformats.org/officeDocument/2006/relationships/table" Target="../tables/table65.xml"/><Relationship Id="rId87" Type="http://schemas.openxmlformats.org/officeDocument/2006/relationships/table" Target="../tables/table86.xml"/><Relationship Id="rId110" Type="http://schemas.openxmlformats.org/officeDocument/2006/relationships/table" Target="../tables/table109.xml"/><Relationship Id="rId131" Type="http://schemas.openxmlformats.org/officeDocument/2006/relationships/table" Target="../tables/table130.xml"/><Relationship Id="rId152" Type="http://schemas.openxmlformats.org/officeDocument/2006/relationships/table" Target="../tables/table151.xml"/><Relationship Id="rId173" Type="http://schemas.openxmlformats.org/officeDocument/2006/relationships/table" Target="../tables/table172.xml"/><Relationship Id="rId194" Type="http://schemas.openxmlformats.org/officeDocument/2006/relationships/table" Target="../tables/table193.xml"/><Relationship Id="rId208" Type="http://schemas.openxmlformats.org/officeDocument/2006/relationships/table" Target="../tables/table207.xml"/><Relationship Id="rId14" Type="http://schemas.openxmlformats.org/officeDocument/2006/relationships/table" Target="../tables/table13.xml"/><Relationship Id="rId30" Type="http://schemas.openxmlformats.org/officeDocument/2006/relationships/table" Target="../tables/table29.xml"/><Relationship Id="rId35" Type="http://schemas.openxmlformats.org/officeDocument/2006/relationships/table" Target="../tables/table34.xml"/><Relationship Id="rId56" Type="http://schemas.openxmlformats.org/officeDocument/2006/relationships/table" Target="../tables/table55.xml"/><Relationship Id="rId77" Type="http://schemas.openxmlformats.org/officeDocument/2006/relationships/table" Target="../tables/table76.xml"/><Relationship Id="rId100" Type="http://schemas.openxmlformats.org/officeDocument/2006/relationships/table" Target="../tables/table99.xml"/><Relationship Id="rId105" Type="http://schemas.openxmlformats.org/officeDocument/2006/relationships/table" Target="../tables/table104.xml"/><Relationship Id="rId126" Type="http://schemas.openxmlformats.org/officeDocument/2006/relationships/table" Target="../tables/table125.xml"/><Relationship Id="rId147" Type="http://schemas.openxmlformats.org/officeDocument/2006/relationships/table" Target="../tables/table146.xml"/><Relationship Id="rId168" Type="http://schemas.openxmlformats.org/officeDocument/2006/relationships/table" Target="../tables/table167.xml"/><Relationship Id="rId8" Type="http://schemas.openxmlformats.org/officeDocument/2006/relationships/table" Target="../tables/table7.xml"/><Relationship Id="rId51" Type="http://schemas.openxmlformats.org/officeDocument/2006/relationships/table" Target="../tables/table50.xml"/><Relationship Id="rId72" Type="http://schemas.openxmlformats.org/officeDocument/2006/relationships/table" Target="../tables/table71.xml"/><Relationship Id="rId93" Type="http://schemas.openxmlformats.org/officeDocument/2006/relationships/table" Target="../tables/table92.xml"/><Relationship Id="rId98" Type="http://schemas.openxmlformats.org/officeDocument/2006/relationships/table" Target="../tables/table97.xml"/><Relationship Id="rId121" Type="http://schemas.openxmlformats.org/officeDocument/2006/relationships/table" Target="../tables/table120.xml"/><Relationship Id="rId142" Type="http://schemas.openxmlformats.org/officeDocument/2006/relationships/table" Target="../tables/table141.xml"/><Relationship Id="rId163" Type="http://schemas.openxmlformats.org/officeDocument/2006/relationships/table" Target="../tables/table162.xml"/><Relationship Id="rId184" Type="http://schemas.openxmlformats.org/officeDocument/2006/relationships/table" Target="../tables/table183.xml"/><Relationship Id="rId189" Type="http://schemas.openxmlformats.org/officeDocument/2006/relationships/table" Target="../tables/table188.xml"/><Relationship Id="rId3" Type="http://schemas.openxmlformats.org/officeDocument/2006/relationships/vmlDrawing" Target="../drawings/vmlDrawing2.vml"/><Relationship Id="rId214" Type="http://schemas.openxmlformats.org/officeDocument/2006/relationships/table" Target="../tables/table213.xml"/><Relationship Id="rId25" Type="http://schemas.openxmlformats.org/officeDocument/2006/relationships/table" Target="../tables/table24.xml"/><Relationship Id="rId46" Type="http://schemas.openxmlformats.org/officeDocument/2006/relationships/table" Target="../tables/table45.xml"/><Relationship Id="rId67" Type="http://schemas.openxmlformats.org/officeDocument/2006/relationships/table" Target="../tables/table66.xml"/><Relationship Id="rId116" Type="http://schemas.openxmlformats.org/officeDocument/2006/relationships/table" Target="../tables/table115.xml"/><Relationship Id="rId137" Type="http://schemas.openxmlformats.org/officeDocument/2006/relationships/table" Target="../tables/table136.xml"/><Relationship Id="rId158" Type="http://schemas.openxmlformats.org/officeDocument/2006/relationships/table" Target="../tables/table157.xml"/><Relationship Id="rId20" Type="http://schemas.openxmlformats.org/officeDocument/2006/relationships/table" Target="../tables/table19.xml"/><Relationship Id="rId41" Type="http://schemas.openxmlformats.org/officeDocument/2006/relationships/table" Target="../tables/table40.xml"/><Relationship Id="rId62" Type="http://schemas.openxmlformats.org/officeDocument/2006/relationships/table" Target="../tables/table61.xml"/><Relationship Id="rId83" Type="http://schemas.openxmlformats.org/officeDocument/2006/relationships/table" Target="../tables/table82.xml"/><Relationship Id="rId88" Type="http://schemas.openxmlformats.org/officeDocument/2006/relationships/table" Target="../tables/table87.xml"/><Relationship Id="rId111" Type="http://schemas.openxmlformats.org/officeDocument/2006/relationships/table" Target="../tables/table110.xml"/><Relationship Id="rId132" Type="http://schemas.openxmlformats.org/officeDocument/2006/relationships/table" Target="../tables/table131.xml"/><Relationship Id="rId153" Type="http://schemas.openxmlformats.org/officeDocument/2006/relationships/table" Target="../tables/table152.xml"/><Relationship Id="rId174" Type="http://schemas.openxmlformats.org/officeDocument/2006/relationships/table" Target="../tables/table173.xml"/><Relationship Id="rId179" Type="http://schemas.openxmlformats.org/officeDocument/2006/relationships/table" Target="../tables/table178.xml"/><Relationship Id="rId195" Type="http://schemas.openxmlformats.org/officeDocument/2006/relationships/table" Target="../tables/table194.xml"/><Relationship Id="rId209" Type="http://schemas.openxmlformats.org/officeDocument/2006/relationships/table" Target="../tables/table208.xml"/><Relationship Id="rId190" Type="http://schemas.openxmlformats.org/officeDocument/2006/relationships/table" Target="../tables/table189.xml"/><Relationship Id="rId204" Type="http://schemas.openxmlformats.org/officeDocument/2006/relationships/table" Target="../tables/table203.xml"/><Relationship Id="rId15" Type="http://schemas.openxmlformats.org/officeDocument/2006/relationships/table" Target="../tables/table14.xml"/><Relationship Id="rId36" Type="http://schemas.openxmlformats.org/officeDocument/2006/relationships/table" Target="../tables/table35.xml"/><Relationship Id="rId57" Type="http://schemas.openxmlformats.org/officeDocument/2006/relationships/table" Target="../tables/table56.xml"/><Relationship Id="rId106" Type="http://schemas.openxmlformats.org/officeDocument/2006/relationships/table" Target="../tables/table105.xml"/><Relationship Id="rId127" Type="http://schemas.openxmlformats.org/officeDocument/2006/relationships/table" Target="../tables/table126.xml"/><Relationship Id="rId10" Type="http://schemas.openxmlformats.org/officeDocument/2006/relationships/table" Target="../tables/table9.xml"/><Relationship Id="rId31" Type="http://schemas.openxmlformats.org/officeDocument/2006/relationships/table" Target="../tables/table30.xml"/><Relationship Id="rId52" Type="http://schemas.openxmlformats.org/officeDocument/2006/relationships/table" Target="../tables/table51.xml"/><Relationship Id="rId73" Type="http://schemas.openxmlformats.org/officeDocument/2006/relationships/table" Target="../tables/table72.xml"/><Relationship Id="rId78" Type="http://schemas.openxmlformats.org/officeDocument/2006/relationships/table" Target="../tables/table77.xml"/><Relationship Id="rId94" Type="http://schemas.openxmlformats.org/officeDocument/2006/relationships/table" Target="../tables/table93.xml"/><Relationship Id="rId99" Type="http://schemas.openxmlformats.org/officeDocument/2006/relationships/table" Target="../tables/table98.xml"/><Relationship Id="rId101" Type="http://schemas.openxmlformats.org/officeDocument/2006/relationships/table" Target="../tables/table100.xml"/><Relationship Id="rId122" Type="http://schemas.openxmlformats.org/officeDocument/2006/relationships/table" Target="../tables/table121.xml"/><Relationship Id="rId143" Type="http://schemas.openxmlformats.org/officeDocument/2006/relationships/table" Target="../tables/table142.xml"/><Relationship Id="rId148" Type="http://schemas.openxmlformats.org/officeDocument/2006/relationships/table" Target="../tables/table147.xml"/><Relationship Id="rId164" Type="http://schemas.openxmlformats.org/officeDocument/2006/relationships/table" Target="../tables/table163.xml"/><Relationship Id="rId169" Type="http://schemas.openxmlformats.org/officeDocument/2006/relationships/table" Target="../tables/table168.xml"/><Relationship Id="rId185" Type="http://schemas.openxmlformats.org/officeDocument/2006/relationships/table" Target="../tables/table184.xml"/><Relationship Id="rId4" Type="http://schemas.openxmlformats.org/officeDocument/2006/relationships/table" Target="../tables/table3.xml"/><Relationship Id="rId9" Type="http://schemas.openxmlformats.org/officeDocument/2006/relationships/table" Target="../tables/table8.xml"/><Relationship Id="rId180" Type="http://schemas.openxmlformats.org/officeDocument/2006/relationships/table" Target="../tables/table179.xml"/><Relationship Id="rId210" Type="http://schemas.openxmlformats.org/officeDocument/2006/relationships/table" Target="../tables/table209.xml"/><Relationship Id="rId215" Type="http://schemas.openxmlformats.org/officeDocument/2006/relationships/table" Target="../tables/table214.xml"/><Relationship Id="rId26" Type="http://schemas.openxmlformats.org/officeDocument/2006/relationships/table" Target="../tables/table25.xml"/><Relationship Id="rId47" Type="http://schemas.openxmlformats.org/officeDocument/2006/relationships/table" Target="../tables/table46.xml"/><Relationship Id="rId68" Type="http://schemas.openxmlformats.org/officeDocument/2006/relationships/table" Target="../tables/table67.xml"/><Relationship Id="rId89" Type="http://schemas.openxmlformats.org/officeDocument/2006/relationships/table" Target="../tables/table88.xml"/><Relationship Id="rId112" Type="http://schemas.openxmlformats.org/officeDocument/2006/relationships/table" Target="../tables/table111.xml"/><Relationship Id="rId133" Type="http://schemas.openxmlformats.org/officeDocument/2006/relationships/table" Target="../tables/table132.xml"/><Relationship Id="rId154" Type="http://schemas.openxmlformats.org/officeDocument/2006/relationships/table" Target="../tables/table153.xml"/><Relationship Id="rId175" Type="http://schemas.openxmlformats.org/officeDocument/2006/relationships/table" Target="../tables/table174.xml"/><Relationship Id="rId196" Type="http://schemas.openxmlformats.org/officeDocument/2006/relationships/table" Target="../tables/table195.xml"/><Relationship Id="rId200" Type="http://schemas.openxmlformats.org/officeDocument/2006/relationships/table" Target="../tables/table199.xml"/><Relationship Id="rId16" Type="http://schemas.openxmlformats.org/officeDocument/2006/relationships/table" Target="../tables/table15.xml"/><Relationship Id="rId37" Type="http://schemas.openxmlformats.org/officeDocument/2006/relationships/table" Target="../tables/table36.xml"/><Relationship Id="rId58" Type="http://schemas.openxmlformats.org/officeDocument/2006/relationships/table" Target="../tables/table57.xml"/><Relationship Id="rId79" Type="http://schemas.openxmlformats.org/officeDocument/2006/relationships/table" Target="../tables/table78.xml"/><Relationship Id="rId102" Type="http://schemas.openxmlformats.org/officeDocument/2006/relationships/table" Target="../tables/table101.xml"/><Relationship Id="rId123" Type="http://schemas.openxmlformats.org/officeDocument/2006/relationships/table" Target="../tables/table122.xml"/><Relationship Id="rId144" Type="http://schemas.openxmlformats.org/officeDocument/2006/relationships/table" Target="../tables/table143.xml"/><Relationship Id="rId90" Type="http://schemas.openxmlformats.org/officeDocument/2006/relationships/table" Target="../tables/table89.xml"/><Relationship Id="rId165" Type="http://schemas.openxmlformats.org/officeDocument/2006/relationships/table" Target="../tables/table164.xml"/><Relationship Id="rId186" Type="http://schemas.openxmlformats.org/officeDocument/2006/relationships/table" Target="../tables/table185.xml"/><Relationship Id="rId211" Type="http://schemas.openxmlformats.org/officeDocument/2006/relationships/table" Target="../tables/table210.xml"/><Relationship Id="rId27" Type="http://schemas.openxmlformats.org/officeDocument/2006/relationships/table" Target="../tables/table26.xml"/><Relationship Id="rId48" Type="http://schemas.openxmlformats.org/officeDocument/2006/relationships/table" Target="../tables/table47.xml"/><Relationship Id="rId69" Type="http://schemas.openxmlformats.org/officeDocument/2006/relationships/table" Target="../tables/table68.xml"/><Relationship Id="rId113" Type="http://schemas.openxmlformats.org/officeDocument/2006/relationships/table" Target="../tables/table112.xml"/><Relationship Id="rId134" Type="http://schemas.openxmlformats.org/officeDocument/2006/relationships/table" Target="../tables/table133.xml"/><Relationship Id="rId80" Type="http://schemas.openxmlformats.org/officeDocument/2006/relationships/table" Target="../tables/table79.xml"/><Relationship Id="rId155" Type="http://schemas.openxmlformats.org/officeDocument/2006/relationships/table" Target="../tables/table154.xml"/><Relationship Id="rId176" Type="http://schemas.openxmlformats.org/officeDocument/2006/relationships/table" Target="../tables/table175.xml"/><Relationship Id="rId197" Type="http://schemas.openxmlformats.org/officeDocument/2006/relationships/table" Target="../tables/table196.xml"/><Relationship Id="rId201" Type="http://schemas.openxmlformats.org/officeDocument/2006/relationships/table" Target="../tables/table200.xml"/><Relationship Id="rId17" Type="http://schemas.openxmlformats.org/officeDocument/2006/relationships/table" Target="../tables/table16.xml"/><Relationship Id="rId38" Type="http://schemas.openxmlformats.org/officeDocument/2006/relationships/table" Target="../tables/table37.xml"/><Relationship Id="rId59" Type="http://schemas.openxmlformats.org/officeDocument/2006/relationships/table" Target="../tables/table58.xml"/><Relationship Id="rId103" Type="http://schemas.openxmlformats.org/officeDocument/2006/relationships/table" Target="../tables/table102.xml"/><Relationship Id="rId124" Type="http://schemas.openxmlformats.org/officeDocument/2006/relationships/table" Target="../tables/table123.xml"/><Relationship Id="rId70" Type="http://schemas.openxmlformats.org/officeDocument/2006/relationships/table" Target="../tables/table69.xml"/><Relationship Id="rId91" Type="http://schemas.openxmlformats.org/officeDocument/2006/relationships/table" Target="../tables/table90.xml"/><Relationship Id="rId145" Type="http://schemas.openxmlformats.org/officeDocument/2006/relationships/table" Target="../tables/table144.xml"/><Relationship Id="rId166" Type="http://schemas.openxmlformats.org/officeDocument/2006/relationships/table" Target="../tables/table165.xml"/><Relationship Id="rId187" Type="http://schemas.openxmlformats.org/officeDocument/2006/relationships/table" Target="../tables/table186.xml"/><Relationship Id="rId1" Type="http://schemas.openxmlformats.org/officeDocument/2006/relationships/pivotTable" Target="../pivotTables/pivotTable1.xml"/><Relationship Id="rId212" Type="http://schemas.openxmlformats.org/officeDocument/2006/relationships/table" Target="../tables/table211.xml"/><Relationship Id="rId28" Type="http://schemas.openxmlformats.org/officeDocument/2006/relationships/table" Target="../tables/table27.xml"/><Relationship Id="rId49" Type="http://schemas.openxmlformats.org/officeDocument/2006/relationships/table" Target="../tables/table48.xml"/><Relationship Id="rId114" Type="http://schemas.openxmlformats.org/officeDocument/2006/relationships/table" Target="../tables/table113.xml"/><Relationship Id="rId60" Type="http://schemas.openxmlformats.org/officeDocument/2006/relationships/table" Target="../tables/table59.xml"/><Relationship Id="rId81" Type="http://schemas.openxmlformats.org/officeDocument/2006/relationships/table" Target="../tables/table80.xml"/><Relationship Id="rId135" Type="http://schemas.openxmlformats.org/officeDocument/2006/relationships/table" Target="../tables/table134.xml"/><Relationship Id="rId156" Type="http://schemas.openxmlformats.org/officeDocument/2006/relationships/table" Target="../tables/table155.xml"/><Relationship Id="rId177" Type="http://schemas.openxmlformats.org/officeDocument/2006/relationships/table" Target="../tables/table176.xml"/><Relationship Id="rId198" Type="http://schemas.openxmlformats.org/officeDocument/2006/relationships/table" Target="../tables/table197.xml"/><Relationship Id="rId202" Type="http://schemas.openxmlformats.org/officeDocument/2006/relationships/table" Target="../tables/table201.xml"/><Relationship Id="rId18" Type="http://schemas.openxmlformats.org/officeDocument/2006/relationships/table" Target="../tables/table17.xml"/><Relationship Id="rId39" Type="http://schemas.openxmlformats.org/officeDocument/2006/relationships/table" Target="../tables/table38.xml"/><Relationship Id="rId50" Type="http://schemas.openxmlformats.org/officeDocument/2006/relationships/table" Target="../tables/table49.xml"/><Relationship Id="rId104" Type="http://schemas.openxmlformats.org/officeDocument/2006/relationships/table" Target="../tables/table103.xml"/><Relationship Id="rId125" Type="http://schemas.openxmlformats.org/officeDocument/2006/relationships/table" Target="../tables/table124.xml"/><Relationship Id="rId146" Type="http://schemas.openxmlformats.org/officeDocument/2006/relationships/table" Target="../tables/table145.xml"/><Relationship Id="rId167" Type="http://schemas.openxmlformats.org/officeDocument/2006/relationships/table" Target="../tables/table166.xml"/><Relationship Id="rId188" Type="http://schemas.openxmlformats.org/officeDocument/2006/relationships/table" Target="../tables/table187.xml"/><Relationship Id="rId71" Type="http://schemas.openxmlformats.org/officeDocument/2006/relationships/table" Target="../tables/table70.xml"/><Relationship Id="rId92" Type="http://schemas.openxmlformats.org/officeDocument/2006/relationships/table" Target="../tables/table91.xml"/><Relationship Id="rId213" Type="http://schemas.openxmlformats.org/officeDocument/2006/relationships/table" Target="../tables/table212.xml"/><Relationship Id="rId2" Type="http://schemas.openxmlformats.org/officeDocument/2006/relationships/printerSettings" Target="../printerSettings/printerSettings7.bin"/><Relationship Id="rId29" Type="http://schemas.openxmlformats.org/officeDocument/2006/relationships/table" Target="../tables/table28.xml"/><Relationship Id="rId40" Type="http://schemas.openxmlformats.org/officeDocument/2006/relationships/table" Target="../tables/table39.xml"/><Relationship Id="rId115" Type="http://schemas.openxmlformats.org/officeDocument/2006/relationships/table" Target="../tables/table114.xml"/><Relationship Id="rId136" Type="http://schemas.openxmlformats.org/officeDocument/2006/relationships/table" Target="../tables/table135.xml"/><Relationship Id="rId157" Type="http://schemas.openxmlformats.org/officeDocument/2006/relationships/table" Target="../tables/table156.xml"/><Relationship Id="rId178" Type="http://schemas.openxmlformats.org/officeDocument/2006/relationships/table" Target="../tables/table177.xml"/><Relationship Id="rId61" Type="http://schemas.openxmlformats.org/officeDocument/2006/relationships/table" Target="../tables/table60.xml"/><Relationship Id="rId82" Type="http://schemas.openxmlformats.org/officeDocument/2006/relationships/table" Target="../tables/table81.xml"/><Relationship Id="rId199" Type="http://schemas.openxmlformats.org/officeDocument/2006/relationships/table" Target="../tables/table198.xml"/><Relationship Id="rId203" Type="http://schemas.openxmlformats.org/officeDocument/2006/relationships/table" Target="../tables/table202.xml"/><Relationship Id="rId19" Type="http://schemas.openxmlformats.org/officeDocument/2006/relationships/table" Target="../tables/table1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https://www.iea.org/data-and-statistics/data-browser?country=CZECH&amp;fuel=Electricity%20and%20heat&amp;indicator=ElecGenByFuel" TargetMode="External"/><Relationship Id="rId18" Type="http://schemas.openxmlformats.org/officeDocument/2006/relationships/hyperlink" Target="https://www.iea.org/data-and-statistics/data-browser?country=DOMINICANR&amp;fuel=Electricity%20and%20heat&amp;indicator=ElecGenByFuel" TargetMode="External"/><Relationship Id="rId26" Type="http://schemas.openxmlformats.org/officeDocument/2006/relationships/hyperlink" Target="https://www.iea.org/data-and-statistics/data-browser?country=FRANCE&amp;fuel=Electricity%20and%20heat&amp;indicator=ElecGenByFuel" TargetMode="External"/><Relationship Id="rId39" Type="http://schemas.openxmlformats.org/officeDocument/2006/relationships/hyperlink" Target="https://www.iea.org/data-and-statistics/data-browser?country=HONGKONG&amp;fuel=Electricity%20and%20heat&amp;indicator=ElecGenByFuel" TargetMode="External"/><Relationship Id="rId21" Type="http://schemas.openxmlformats.org/officeDocument/2006/relationships/hyperlink" Target="https://www.iea.org/data-and-statistics/data-browser?country=ESTONIA&amp;fuel=Electricity%20and%20heat&amp;indicator=ElecGenByFuel" TargetMode="External"/><Relationship Id="rId34" Type="http://schemas.openxmlformats.org/officeDocument/2006/relationships/hyperlink" Target="https://www.iea.org/data-and-statistics/data-browser?country=GREECE&amp;fuel=Electricity%20and%20heat&amp;indicator=ElecGenByFuel" TargetMode="External"/><Relationship Id="rId42" Type="http://schemas.openxmlformats.org/officeDocument/2006/relationships/hyperlink" Target="https://www.iea.org/data-and-statistics/data-browser?country=HUNGARY&amp;fuel=Electricity%20and%20heat&amp;indicator=ElecGenByFuel" TargetMode="External"/><Relationship Id="rId47" Type="http://schemas.openxmlformats.org/officeDocument/2006/relationships/hyperlink" Target="https://www.iea.org/data-and-statistics/data-browser?country=WORLD&amp;fuel=Electricity%20and%20heat&amp;indicator=ElecGenByFuel" TargetMode="External"/><Relationship Id="rId50" Type="http://schemas.openxmlformats.org/officeDocument/2006/relationships/printerSettings" Target="../printerSettings/printerSettings9.bin"/><Relationship Id="rId7" Type="http://schemas.openxmlformats.org/officeDocument/2006/relationships/hyperlink" Target="https://www.iea.org/data-and-statistics/data-browser?country=COSTARICA&amp;fuel=Electricity%20and%20heat&amp;indicator=ElecGenByFuel" TargetMode="External"/><Relationship Id="rId2" Type="http://schemas.openxmlformats.org/officeDocument/2006/relationships/hyperlink" Target="https://www.iea.org/data-and-statistics/data-browser?country=COLOMBIA&amp;fuel=Electricity%20and%20heat&amp;indicator=ElecGenByFuel" TargetMode="External"/><Relationship Id="rId16" Type="http://schemas.openxmlformats.org/officeDocument/2006/relationships/hyperlink" Target="https://www.iea.org/data-and-statistics/data-browser?country=DENMARK&amp;fuel=Electricity%20and%20heat&amp;indicator=ElecGenByFuel" TargetMode="External"/><Relationship Id="rId29" Type="http://schemas.openxmlformats.org/officeDocument/2006/relationships/hyperlink" Target="https://www.iea.org/data-and-statistics/data-browser?country=GERMANY&amp;fuel=Electricity%20and%20heat&amp;indicator=ElecGenByFuel" TargetMode="External"/><Relationship Id="rId11" Type="http://schemas.openxmlformats.org/officeDocument/2006/relationships/hyperlink" Target="https://www.iea.org/data-and-statistics/data-browser?country=CZECH&amp;fuel=Electricity%20and%20heat&amp;indicator=ElecGenByFuel" TargetMode="External"/><Relationship Id="rId24" Type="http://schemas.openxmlformats.org/officeDocument/2006/relationships/hyperlink" Target="https://www.iea.org/data-and-statistics/data-browser?country=FINLAND&amp;fuel=Electricity%20and%20heat&amp;indicator=ElecGenByFuel" TargetMode="External"/><Relationship Id="rId32" Type="http://schemas.openxmlformats.org/officeDocument/2006/relationships/hyperlink" Target="https://www.iea.org/data-and-statistics/data-browser?country=GREECE&amp;fuel=Electricity%20and%20heat&amp;indicator=ElecGenByFuel" TargetMode="External"/><Relationship Id="rId37" Type="http://schemas.openxmlformats.org/officeDocument/2006/relationships/hyperlink" Target="https://www.iea.org/data-and-statistics/data-browser?country=GUATEMALA&amp;fuel=Electricity%20and%20heat&amp;indicator=ElecGenByFuel" TargetMode="External"/><Relationship Id="rId40" Type="http://schemas.openxmlformats.org/officeDocument/2006/relationships/hyperlink" Target="https://www.iea.org/data-and-statistics/data-browser?country=HONGKONG&amp;fuel=Electricity%20and%20heat&amp;indicator=ElecGenByFuel" TargetMode="External"/><Relationship Id="rId45" Type="http://schemas.openxmlformats.org/officeDocument/2006/relationships/hyperlink" Target="https://www.iea.org/data-and-statistics/data-browser?country=INDIA&amp;fuel=Electricity%20and%20heat&amp;indicator=ElecGenByFuel" TargetMode="External"/><Relationship Id="rId5" Type="http://schemas.openxmlformats.org/officeDocument/2006/relationships/hyperlink" Target="https://www.iea.org/data-and-statistics/data-browser?country=COLOMBIA&amp;fuel=Electricity%20and%20heat&amp;indicator=ElecGenByFuel" TargetMode="External"/><Relationship Id="rId15" Type="http://schemas.openxmlformats.org/officeDocument/2006/relationships/hyperlink" Target="https://www.iea.org/data-and-statistics/data-browser?country=DENMARK&amp;fuel=Electricity%20and%20heat&amp;indicator=ElecGenByFuel" TargetMode="External"/><Relationship Id="rId23" Type="http://schemas.openxmlformats.org/officeDocument/2006/relationships/hyperlink" Target="https://www.iea.org/data-and-statistics/data-browser?country=FINLAND&amp;fuel=Electricity%20and%20heat&amp;indicator=ElecGenByFuel" TargetMode="External"/><Relationship Id="rId28" Type="http://schemas.openxmlformats.org/officeDocument/2006/relationships/hyperlink" Target="https://www.iea.org/data-and-statistics/data-browser?country=FRANCE&amp;fuel=Electricity%20and%20heat&amp;indicator=ElecGenByFuel" TargetMode="External"/><Relationship Id="rId36" Type="http://schemas.openxmlformats.org/officeDocument/2006/relationships/hyperlink" Target="https://www.iea.org/data-and-statistics/data-browser?country=GUATEMALA&amp;fuel=Electricity%20and%20heat&amp;indicator=ElecGenByFuel" TargetMode="External"/><Relationship Id="rId49" Type="http://schemas.openxmlformats.org/officeDocument/2006/relationships/hyperlink" Target="https://www.iea.org/data-and-statistics/data-tools/energy-statistics-data-browser?country=WORLD&amp;fuel=Electricity%20and%20heat&amp;indicator=ElecGenByFuel" TargetMode="External"/><Relationship Id="rId10" Type="http://schemas.openxmlformats.org/officeDocument/2006/relationships/hyperlink" Target="https://www.iea.org/data-and-statistics/data-browser?country=COTEIVOIRE&amp;fuel=Electricity%20and%20heat&amp;indicator=ElecGenByFuel" TargetMode="External"/><Relationship Id="rId19" Type="http://schemas.openxmlformats.org/officeDocument/2006/relationships/hyperlink" Target="https://www.iea.org/data-and-statistics/data-browser?country=DOMINICANR&amp;fuel=Electricity%20and%20heat&amp;indicator=ElecGenByFuel" TargetMode="External"/><Relationship Id="rId31" Type="http://schemas.openxmlformats.org/officeDocument/2006/relationships/hyperlink" Target="https://www.iea.org/data-and-statistics/data-browser?country=GERMANY&amp;fuel=Electricity%20and%20heat&amp;indicator=ElecGenByFuel" TargetMode="External"/><Relationship Id="rId44" Type="http://schemas.openxmlformats.org/officeDocument/2006/relationships/hyperlink" Target="https://www.iea.org/data-and-statistics/data-browser?country=INDIA&amp;fuel=Electricity%20and%20heat&amp;indicator=ElecGenByFuel" TargetMode="External"/><Relationship Id="rId4" Type="http://schemas.openxmlformats.org/officeDocument/2006/relationships/hyperlink" Target="https://www.iea.org/data-and-statistics/data-browser?country=COLOMBIA&amp;fuel=Electricity%20and%20heat&amp;indicator=ElecGenByFuel" TargetMode="External"/><Relationship Id="rId9" Type="http://schemas.openxmlformats.org/officeDocument/2006/relationships/hyperlink" Target="https://www.iea.org/data-and-statistics/data-browser?country=COTEIVOIRE&amp;fuel=Electricity%20and%20heat&amp;indicator=ElecGenByFuel" TargetMode="External"/><Relationship Id="rId14" Type="http://schemas.openxmlformats.org/officeDocument/2006/relationships/hyperlink" Target="https://www.iea.org/data-and-statistics/data-browser?country=DENMARK&amp;fuel=Electricity%20and%20heat&amp;indicator=ElecGenByFuel" TargetMode="External"/><Relationship Id="rId22" Type="http://schemas.openxmlformats.org/officeDocument/2006/relationships/hyperlink" Target="https://www.iea.org/data-and-statistics/data-browser?country=ESTONIA&amp;fuel=Electricity%20and%20heat&amp;indicator=ElecGenByFuel" TargetMode="External"/><Relationship Id="rId27" Type="http://schemas.openxmlformats.org/officeDocument/2006/relationships/hyperlink" Target="https://www.iea.org/data-and-statistics/data-browser?country=FRANCE&amp;fuel=Electricity%20and%20heat&amp;indicator=ElecGenByFuel" TargetMode="External"/><Relationship Id="rId30" Type="http://schemas.openxmlformats.org/officeDocument/2006/relationships/hyperlink" Target="https://www.iea.org/data-and-statistics/data-browser?country=GERMANY&amp;fuel=Electricity%20and%20heat&amp;indicator=ElecGenByFuel" TargetMode="External"/><Relationship Id="rId35" Type="http://schemas.openxmlformats.org/officeDocument/2006/relationships/hyperlink" Target="https://www.iea.org/data-and-statistics/data-browser?country=GUATEMALA&amp;fuel=Electricity%20and%20heat&amp;indicator=ElecGenByFuel" TargetMode="External"/><Relationship Id="rId43" Type="http://schemas.openxmlformats.org/officeDocument/2006/relationships/hyperlink" Target="https://www.iea.org/data-and-statistics/data-browser?country=HUNGARY&amp;fuel=Electricity%20and%20heat&amp;indicator=ElecGenByFuel" TargetMode="External"/><Relationship Id="rId48" Type="http://schemas.openxmlformats.org/officeDocument/2006/relationships/hyperlink" Target="https://www.iea.org/data-and-statistics/data-browser?country=ARGENTINA&amp;fuel=Electricity%20and%20heat&amp;indicator=ElecGenByFuel" TargetMode="External"/><Relationship Id="rId8" Type="http://schemas.openxmlformats.org/officeDocument/2006/relationships/hyperlink" Target="https://www.iea.org/data-and-statistics/data-browser?country=COSTARICA&amp;fuel=Electricity%20and%20heat&amp;indicator=ElecGenByFuel" TargetMode="External"/><Relationship Id="rId3" Type="http://schemas.openxmlformats.org/officeDocument/2006/relationships/hyperlink" Target="https://www.iea.org/data-and-statistics/data-browser?country=COLOMBIA&amp;fuel=Electricity%20and%20heat&amp;indicator=ElecGenByFuel" TargetMode="External"/><Relationship Id="rId12" Type="http://schemas.openxmlformats.org/officeDocument/2006/relationships/hyperlink" Target="https://www.iea.org/data-and-statistics/data-browser?country=CZECH&amp;fuel=Electricity%20and%20heat&amp;indicator=ElecGenByFuel" TargetMode="External"/><Relationship Id="rId17" Type="http://schemas.openxmlformats.org/officeDocument/2006/relationships/hyperlink" Target="https://www.iea.org/data-and-statistics/data-browser?country=DOMINICANR&amp;fuel=Electricity%20and%20heat&amp;indicator=ElecGenByFuel" TargetMode="External"/><Relationship Id="rId25" Type="http://schemas.openxmlformats.org/officeDocument/2006/relationships/hyperlink" Target="https://www.iea.org/data-and-statistics/data-browser?country=FINLAND&amp;fuel=Electricity%20and%20heat&amp;indicator=ElecGenByFuel" TargetMode="External"/><Relationship Id="rId33" Type="http://schemas.openxmlformats.org/officeDocument/2006/relationships/hyperlink" Target="https://www.iea.org/data-and-statistics/data-browser?country=GREECE&amp;fuel=Electricity%20and%20heat&amp;indicator=ElecGenByFuel" TargetMode="External"/><Relationship Id="rId38" Type="http://schemas.openxmlformats.org/officeDocument/2006/relationships/hyperlink" Target="https://www.iea.org/data-and-statistics/data-browser?country=HONGKONG&amp;fuel=Electricity%20and%20heat&amp;indicator=ElecGenByFuel" TargetMode="External"/><Relationship Id="rId46" Type="http://schemas.openxmlformats.org/officeDocument/2006/relationships/hyperlink" Target="https://www.iea.org/data-and-statistics/data-browser?country=INDIA&amp;fuel=Electricity%20and%20heat&amp;indicator=ElecGenByFuel" TargetMode="External"/><Relationship Id="rId20" Type="http://schemas.openxmlformats.org/officeDocument/2006/relationships/hyperlink" Target="https://www.iea.org/data-and-statistics/data-browser?country=ESTONIA&amp;fuel=Electricity%20and%20heat&amp;indicator=ElecGenByFuel" TargetMode="External"/><Relationship Id="rId41" Type="http://schemas.openxmlformats.org/officeDocument/2006/relationships/hyperlink" Target="https://www.iea.org/data-and-statistics/data-browser?country=HUNGARY&amp;fuel=Electricity%20and%20heat&amp;indicator=ElecGenByFuel" TargetMode="External"/><Relationship Id="rId1" Type="http://schemas.openxmlformats.org/officeDocument/2006/relationships/hyperlink" Target="https://www.iea.org/data-and-statistics/data-browser?country=ARGENTINA&amp;fuel=Electricity%20and%20heat&amp;indicator=ElecGenByFuel" TargetMode="External"/><Relationship Id="rId6" Type="http://schemas.openxmlformats.org/officeDocument/2006/relationships/hyperlink" Target="https://www.iea.org/data-and-statistics/data-browser?country=COSTARICA&amp;fuel=Electricity%20and%20heat&amp;indicator=ElecGenByFue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DA3E3-43C9-4899-A497-BC30C9054E84}">
  <sheetPr codeName="Sheet2">
    <tabColor rgb="FF1F497D"/>
    <pageSetUpPr fitToPage="1"/>
  </sheetPr>
  <dimension ref="A1:S981"/>
  <sheetViews>
    <sheetView tabSelected="1" topLeftCell="B1" zoomScale="70" zoomScaleNormal="70" workbookViewId="0">
      <selection activeCell="C16" sqref="C16:I22"/>
    </sheetView>
  </sheetViews>
  <sheetFormatPr defaultColWidth="0" defaultRowHeight="15" x14ac:dyDescent="0.25"/>
  <cols>
    <col min="1" max="1" width="1.85546875" style="648" customWidth="1"/>
    <col min="2" max="2" width="1.85546875" style="2" customWidth="1"/>
    <col min="3" max="3" width="32.140625" style="2" customWidth="1"/>
    <col min="4" max="4" width="40" style="2" customWidth="1"/>
    <col min="5" max="5" width="28.85546875" style="2" customWidth="1"/>
    <col min="6" max="6" width="15.5703125" style="2" customWidth="1"/>
    <col min="7" max="7" width="13.85546875" style="2" customWidth="1"/>
    <col min="8" max="8" width="22.5703125" style="2" customWidth="1"/>
    <col min="9" max="9" width="67.140625" style="2" customWidth="1"/>
    <col min="10" max="10" width="5" style="2" customWidth="1"/>
    <col min="11" max="19" width="8.7109375" style="620" hidden="1" customWidth="1"/>
    <col min="20" max="16384" width="9.140625" hidden="1"/>
  </cols>
  <sheetData>
    <row r="1" spans="1:10" ht="7.5" customHeight="1" x14ac:dyDescent="0.25">
      <c r="A1" s="656"/>
      <c r="B1" s="656"/>
      <c r="C1" s="656"/>
      <c r="D1" s="656"/>
      <c r="E1" s="656"/>
      <c r="F1" s="656"/>
      <c r="G1" s="656"/>
      <c r="H1" s="656"/>
      <c r="I1" s="656"/>
      <c r="J1" s="656"/>
    </row>
    <row r="2" spans="1:10" ht="11.25" customHeight="1" thickBot="1" x14ac:dyDescent="0.3">
      <c r="A2" s="656"/>
      <c r="B2" s="1"/>
      <c r="C2" s="1"/>
      <c r="D2" s="1"/>
      <c r="E2" s="1"/>
      <c r="F2" s="1"/>
      <c r="G2" s="1"/>
      <c r="H2" s="1"/>
      <c r="I2" s="1"/>
      <c r="J2" s="1"/>
    </row>
    <row r="3" spans="1:10" x14ac:dyDescent="0.25">
      <c r="A3" s="656"/>
      <c r="B3" s="1"/>
      <c r="C3" s="1173" t="s">
        <v>2020</v>
      </c>
      <c r="D3" s="1174"/>
      <c r="E3" s="1174"/>
      <c r="F3" s="1174"/>
      <c r="G3" s="1174"/>
      <c r="H3" s="1174"/>
      <c r="I3" s="1175"/>
      <c r="J3" s="1"/>
    </row>
    <row r="4" spans="1:10" x14ac:dyDescent="0.25">
      <c r="A4" s="656"/>
      <c r="B4" s="1"/>
      <c r="C4" s="1176"/>
      <c r="D4" s="1177"/>
      <c r="E4" s="1177"/>
      <c r="F4" s="1177"/>
      <c r="G4" s="1177"/>
      <c r="H4" s="1177"/>
      <c r="I4" s="1178"/>
      <c r="J4" s="1"/>
    </row>
    <row r="5" spans="1:10" x14ac:dyDescent="0.25">
      <c r="A5" s="656"/>
      <c r="B5" s="1"/>
      <c r="C5" s="1176"/>
      <c r="D5" s="1177"/>
      <c r="E5" s="1177"/>
      <c r="F5" s="1177"/>
      <c r="G5" s="1177"/>
      <c r="H5" s="1177"/>
      <c r="I5" s="1178"/>
      <c r="J5" s="1"/>
    </row>
    <row r="6" spans="1:10" ht="15.75" thickBot="1" x14ac:dyDescent="0.3">
      <c r="A6" s="656"/>
      <c r="B6" s="1"/>
      <c r="C6" s="1179"/>
      <c r="D6" s="1180"/>
      <c r="E6" s="1180"/>
      <c r="F6" s="1180"/>
      <c r="G6" s="1180"/>
      <c r="H6" s="1180"/>
      <c r="I6" s="1181"/>
      <c r="J6" s="1"/>
    </row>
    <row r="7" spans="1:10" ht="18.75" x14ac:dyDescent="0.3">
      <c r="A7" s="656"/>
      <c r="B7" s="1"/>
      <c r="C7" s="622"/>
      <c r="D7" s="657"/>
      <c r="E7" s="657"/>
      <c r="F7" s="657"/>
      <c r="G7" s="657"/>
      <c r="H7" s="657"/>
      <c r="I7" s="623"/>
      <c r="J7" s="1"/>
    </row>
    <row r="8" spans="1:10" ht="14.45" customHeight="1" x14ac:dyDescent="0.25">
      <c r="A8" s="656"/>
      <c r="B8" s="1"/>
      <c r="C8" s="1185" t="s">
        <v>2011</v>
      </c>
      <c r="D8" s="1186"/>
      <c r="E8" s="1186"/>
      <c r="F8" s="1186"/>
      <c r="G8" s="1186"/>
      <c r="H8" s="1186"/>
      <c r="I8" s="1187"/>
      <c r="J8" s="1"/>
    </row>
    <row r="9" spans="1:10" ht="23.25" customHeight="1" x14ac:dyDescent="0.25">
      <c r="A9" s="656"/>
      <c r="B9" s="1"/>
      <c r="C9" s="1185"/>
      <c r="D9" s="1186"/>
      <c r="E9" s="1186"/>
      <c r="F9" s="1186"/>
      <c r="G9" s="1186"/>
      <c r="H9" s="1186"/>
      <c r="I9" s="1187"/>
      <c r="J9" s="1"/>
    </row>
    <row r="10" spans="1:10" ht="42.6" customHeight="1" x14ac:dyDescent="0.25">
      <c r="A10" s="656"/>
      <c r="B10" s="1"/>
      <c r="C10" s="1188" t="s">
        <v>1998</v>
      </c>
      <c r="D10" s="1189"/>
      <c r="E10" s="1189"/>
      <c r="F10" s="1189"/>
      <c r="G10" s="1189"/>
      <c r="H10" s="1189"/>
      <c r="I10" s="1190"/>
      <c r="J10" s="1"/>
    </row>
    <row r="11" spans="1:10" ht="39.6" customHeight="1" x14ac:dyDescent="0.25">
      <c r="A11" s="656"/>
      <c r="B11" s="1"/>
      <c r="C11" s="1188"/>
      <c r="D11" s="1189"/>
      <c r="E11" s="1189"/>
      <c r="F11" s="1189"/>
      <c r="G11" s="1189"/>
      <c r="H11" s="1189"/>
      <c r="I11" s="1190"/>
      <c r="J11" s="1"/>
    </row>
    <row r="12" spans="1:10" ht="6.6" customHeight="1" thickBot="1" x14ac:dyDescent="0.3">
      <c r="A12" s="656"/>
      <c r="B12" s="1"/>
      <c r="C12" s="660"/>
      <c r="D12" s="661"/>
      <c r="E12" s="661"/>
      <c r="F12" s="661"/>
      <c r="G12" s="661"/>
      <c r="H12" s="661"/>
      <c r="I12" s="662"/>
      <c r="J12" s="1"/>
    </row>
    <row r="13" spans="1:10" ht="15.75" thickBot="1" x14ac:dyDescent="0.3">
      <c r="A13" s="656"/>
      <c r="B13" s="1"/>
      <c r="C13" s="1"/>
      <c r="D13" s="1"/>
      <c r="E13" s="1"/>
      <c r="F13" s="1"/>
      <c r="G13" s="1"/>
      <c r="H13" s="1"/>
      <c r="I13" s="1"/>
      <c r="J13" s="1"/>
    </row>
    <row r="14" spans="1:10" ht="24" thickBot="1" x14ac:dyDescent="0.4">
      <c r="A14" s="656"/>
      <c r="B14" s="1"/>
      <c r="C14" s="667" t="s">
        <v>1996</v>
      </c>
      <c r="D14" s="663"/>
      <c r="E14" s="663"/>
      <c r="F14" s="663"/>
      <c r="G14" s="663"/>
      <c r="H14" s="663"/>
      <c r="I14" s="664"/>
      <c r="J14" s="1"/>
    </row>
    <row r="15" spans="1:10" x14ac:dyDescent="0.25">
      <c r="A15" s="656"/>
      <c r="B15" s="1"/>
      <c r="C15" s="658"/>
      <c r="D15" s="1"/>
      <c r="E15" s="1"/>
      <c r="F15" s="1"/>
      <c r="G15" s="1"/>
      <c r="H15" s="1"/>
      <c r="I15" s="659"/>
      <c r="J15" s="1"/>
    </row>
    <row r="16" spans="1:10" ht="14.45" customHeight="1" x14ac:dyDescent="0.25">
      <c r="A16" s="656"/>
      <c r="B16" s="1"/>
      <c r="C16" s="1160" t="s">
        <v>2018</v>
      </c>
      <c r="D16" s="1161"/>
      <c r="E16" s="1161"/>
      <c r="F16" s="1161"/>
      <c r="G16" s="1161"/>
      <c r="H16" s="1161"/>
      <c r="I16" s="1205"/>
      <c r="J16" s="1"/>
    </row>
    <row r="17" spans="1:10" ht="33.950000000000003" customHeight="1" x14ac:dyDescent="0.25">
      <c r="A17" s="656"/>
      <c r="B17" s="1"/>
      <c r="C17" s="1160"/>
      <c r="D17" s="1161"/>
      <c r="E17" s="1161"/>
      <c r="F17" s="1161"/>
      <c r="G17" s="1161"/>
      <c r="H17" s="1161"/>
      <c r="I17" s="1205"/>
      <c r="J17" s="1"/>
    </row>
    <row r="18" spans="1:10" ht="33.950000000000003" customHeight="1" x14ac:dyDescent="0.25">
      <c r="A18" s="656"/>
      <c r="B18" s="1"/>
      <c r="C18" s="1160"/>
      <c r="D18" s="1161"/>
      <c r="E18" s="1161"/>
      <c r="F18" s="1161"/>
      <c r="G18" s="1161"/>
      <c r="H18" s="1161"/>
      <c r="I18" s="1205"/>
      <c r="J18" s="1"/>
    </row>
    <row r="19" spans="1:10" ht="18.75" customHeight="1" x14ac:dyDescent="0.25">
      <c r="A19" s="656"/>
      <c r="B19" s="1"/>
      <c r="C19" s="1160"/>
      <c r="D19" s="1161"/>
      <c r="E19" s="1161"/>
      <c r="F19" s="1161"/>
      <c r="G19" s="1161"/>
      <c r="H19" s="1161"/>
      <c r="I19" s="1205"/>
      <c r="J19" s="1"/>
    </row>
    <row r="20" spans="1:10" ht="14.45" customHeight="1" x14ac:dyDescent="0.25">
      <c r="A20" s="656"/>
      <c r="B20" s="1"/>
      <c r="C20" s="1160"/>
      <c r="D20" s="1161"/>
      <c r="E20" s="1161"/>
      <c r="F20" s="1161"/>
      <c r="G20" s="1161"/>
      <c r="H20" s="1161"/>
      <c r="I20" s="1205"/>
      <c r="J20" s="1"/>
    </row>
    <row r="21" spans="1:10" ht="20.100000000000001" customHeight="1" x14ac:dyDescent="0.25">
      <c r="A21" s="656"/>
      <c r="B21" s="1"/>
      <c r="C21" s="1160"/>
      <c r="D21" s="1161"/>
      <c r="E21" s="1161"/>
      <c r="F21" s="1161"/>
      <c r="G21" s="1161"/>
      <c r="H21" s="1161"/>
      <c r="I21" s="1205"/>
      <c r="J21" s="1"/>
    </row>
    <row r="22" spans="1:10" ht="65.25" customHeight="1" x14ac:dyDescent="0.25">
      <c r="A22" s="656"/>
      <c r="B22" s="1"/>
      <c r="C22" s="1160"/>
      <c r="D22" s="1161"/>
      <c r="E22" s="1161"/>
      <c r="F22" s="1161"/>
      <c r="G22" s="1161"/>
      <c r="H22" s="1161"/>
      <c r="I22" s="1205"/>
      <c r="J22" s="1"/>
    </row>
    <row r="23" spans="1:10" ht="18.600000000000001" customHeight="1" x14ac:dyDescent="0.25">
      <c r="A23" s="656"/>
      <c r="B23" s="1"/>
      <c r="C23" s="1206" t="s">
        <v>2009</v>
      </c>
      <c r="D23" s="1207"/>
      <c r="E23" s="1207"/>
      <c r="F23" s="1207"/>
      <c r="G23" s="1207"/>
      <c r="H23" s="1207"/>
      <c r="I23" s="1159" t="s">
        <v>2000</v>
      </c>
      <c r="J23" s="1"/>
    </row>
    <row r="24" spans="1:10" ht="27.6" customHeight="1" x14ac:dyDescent="0.25">
      <c r="A24" s="656"/>
      <c r="B24" s="1"/>
      <c r="C24" s="1206" t="s">
        <v>2003</v>
      </c>
      <c r="D24" s="1207"/>
      <c r="E24" s="1207"/>
      <c r="F24" s="1207"/>
      <c r="G24" s="1207"/>
      <c r="H24" s="1207"/>
      <c r="I24" s="1116" t="s">
        <v>2001</v>
      </c>
      <c r="J24" s="1"/>
    </row>
    <row r="25" spans="1:10" ht="15.75" thickBot="1" x14ac:dyDescent="0.3">
      <c r="A25" s="656"/>
      <c r="B25" s="1"/>
      <c r="C25" s="658"/>
      <c r="D25" s="1"/>
      <c r="E25" s="1"/>
      <c r="F25" s="1"/>
      <c r="G25" s="1"/>
      <c r="H25" s="1"/>
      <c r="I25" s="659"/>
      <c r="J25" s="1"/>
    </row>
    <row r="26" spans="1:10" ht="18.75" customHeight="1" x14ac:dyDescent="0.3">
      <c r="A26" s="656"/>
      <c r="B26" s="1"/>
      <c r="C26" s="1191" t="s">
        <v>1973</v>
      </c>
      <c r="D26" s="1192"/>
      <c r="E26" s="1"/>
      <c r="F26" s="1"/>
      <c r="G26" s="1"/>
      <c r="H26" s="1202" t="s">
        <v>758</v>
      </c>
      <c r="I26" s="1199" t="s">
        <v>1970</v>
      </c>
      <c r="J26" s="1"/>
    </row>
    <row r="27" spans="1:10" ht="18.75" x14ac:dyDescent="0.3">
      <c r="A27" s="656"/>
      <c r="B27" s="1"/>
      <c r="C27" s="1193" t="s">
        <v>1971</v>
      </c>
      <c r="D27" s="1194"/>
      <c r="E27" s="1"/>
      <c r="F27" s="1"/>
      <c r="G27" s="1"/>
      <c r="H27" s="1203"/>
      <c r="I27" s="1200"/>
      <c r="J27" s="1"/>
    </row>
    <row r="28" spans="1:10" ht="19.5" thickBot="1" x14ac:dyDescent="0.35">
      <c r="A28" s="656"/>
      <c r="B28" s="1"/>
      <c r="C28" s="1195" t="s">
        <v>831</v>
      </c>
      <c r="D28" s="1196"/>
      <c r="E28" s="1"/>
      <c r="F28" s="1"/>
      <c r="G28" s="1"/>
      <c r="H28" s="1204"/>
      <c r="I28" s="1200"/>
      <c r="J28" s="1"/>
    </row>
    <row r="29" spans="1:10" ht="19.5" thickBot="1" x14ac:dyDescent="0.35">
      <c r="A29" s="656"/>
      <c r="B29" s="1"/>
      <c r="C29" s="1197" t="s">
        <v>1972</v>
      </c>
      <c r="D29" s="1198"/>
      <c r="E29" s="1"/>
      <c r="F29" s="1"/>
      <c r="G29" s="1"/>
      <c r="H29" s="1119" t="s">
        <v>431</v>
      </c>
      <c r="I29" s="1201"/>
      <c r="J29" s="1"/>
    </row>
    <row r="30" spans="1:10" ht="19.5" thickBot="1" x14ac:dyDescent="0.35">
      <c r="A30" s="656"/>
      <c r="B30" s="1"/>
      <c r="C30" s="1162" t="s">
        <v>1993</v>
      </c>
      <c r="D30" s="1163"/>
      <c r="E30" s="1"/>
      <c r="F30" s="1"/>
      <c r="G30" s="1172" t="s">
        <v>2019</v>
      </c>
      <c r="H30" s="1172"/>
      <c r="I30" s="1157" t="s">
        <v>2010</v>
      </c>
      <c r="J30" s="1"/>
    </row>
    <row r="31" spans="1:10" ht="14.25" customHeight="1" thickBot="1" x14ac:dyDescent="0.4">
      <c r="A31" s="656"/>
      <c r="B31" s="1"/>
      <c r="C31" s="1019"/>
      <c r="D31" s="1020"/>
      <c r="E31" s="1020"/>
      <c r="F31" s="1020"/>
      <c r="G31" s="1020"/>
      <c r="H31" s="1020"/>
      <c r="I31" s="1021"/>
      <c r="J31" s="618"/>
    </row>
    <row r="32" spans="1:10" ht="15.75" thickBot="1" x14ac:dyDescent="0.3">
      <c r="A32" s="656"/>
      <c r="B32" s="1"/>
      <c r="C32" s="1"/>
      <c r="D32" s="1"/>
      <c r="E32" s="1"/>
      <c r="F32" s="1"/>
      <c r="G32" s="1"/>
      <c r="H32" s="1"/>
      <c r="I32" s="1"/>
      <c r="J32" s="1"/>
    </row>
    <row r="33" spans="1:10" ht="24" thickBot="1" x14ac:dyDescent="0.4">
      <c r="A33" s="656"/>
      <c r="B33" s="619"/>
      <c r="C33" s="667" t="s">
        <v>815</v>
      </c>
      <c r="D33" s="663"/>
      <c r="E33" s="663"/>
      <c r="F33" s="663"/>
      <c r="G33" s="663"/>
      <c r="H33" s="663"/>
      <c r="I33" s="664"/>
      <c r="J33" s="618"/>
    </row>
    <row r="34" spans="1:10" ht="21" x14ac:dyDescent="0.35">
      <c r="A34" s="656"/>
      <c r="B34" s="619"/>
      <c r="C34" s="629"/>
      <c r="D34" s="638"/>
      <c r="E34" s="638"/>
      <c r="F34" s="638"/>
      <c r="G34" s="638"/>
      <c r="H34" s="638"/>
      <c r="I34" s="639"/>
      <c r="J34" s="618"/>
    </row>
    <row r="35" spans="1:10" ht="21" x14ac:dyDescent="0.35">
      <c r="A35" s="656"/>
      <c r="B35" s="620"/>
      <c r="C35" s="1182" t="s">
        <v>820</v>
      </c>
      <c r="D35" s="1183"/>
      <c r="E35" s="1183"/>
      <c r="F35" s="1183"/>
      <c r="G35" s="1183"/>
      <c r="H35" s="1183"/>
      <c r="I35" s="1184"/>
      <c r="J35" s="618"/>
    </row>
    <row r="36" spans="1:10" ht="21" x14ac:dyDescent="0.35">
      <c r="A36" s="656"/>
      <c r="B36" s="620"/>
      <c r="C36" s="1182"/>
      <c r="D36" s="1183"/>
      <c r="E36" s="1183"/>
      <c r="F36" s="1183"/>
      <c r="G36" s="1183"/>
      <c r="H36" s="1183"/>
      <c r="I36" s="1184"/>
      <c r="J36" s="618"/>
    </row>
    <row r="37" spans="1:10" ht="21" x14ac:dyDescent="0.35">
      <c r="A37" s="656"/>
      <c r="B37" s="620"/>
      <c r="C37" s="625" t="s">
        <v>816</v>
      </c>
      <c r="D37" s="1120"/>
      <c r="E37" s="1120"/>
      <c r="F37" s="1120"/>
      <c r="G37" s="1121"/>
      <c r="H37" s="1121"/>
      <c r="I37" s="624"/>
      <c r="J37" s="618"/>
    </row>
    <row r="38" spans="1:10" ht="21.75" thickBot="1" x14ac:dyDescent="0.4">
      <c r="A38" s="656"/>
      <c r="B38" s="620"/>
      <c r="C38" s="637" t="s">
        <v>2004</v>
      </c>
      <c r="D38" s="626"/>
      <c r="E38" s="626"/>
      <c r="F38" s="627"/>
      <c r="G38" s="1117" t="s">
        <v>2002</v>
      </c>
      <c r="H38" s="1117"/>
      <c r="I38" s="628"/>
      <c r="J38" s="618"/>
    </row>
    <row r="39" spans="1:10" ht="15.75" thickBot="1" x14ac:dyDescent="0.3">
      <c r="A39" s="656"/>
      <c r="B39" s="1"/>
      <c r="C39" s="1"/>
      <c r="D39" s="1"/>
      <c r="E39" s="1"/>
      <c r="F39" s="1"/>
      <c r="G39" s="1"/>
      <c r="H39" s="1"/>
      <c r="I39" s="1"/>
      <c r="J39" s="1"/>
    </row>
    <row r="40" spans="1:10" ht="24" thickBot="1" x14ac:dyDescent="0.4">
      <c r="A40" s="656"/>
      <c r="B40" s="620"/>
      <c r="C40" s="667" t="s">
        <v>817</v>
      </c>
      <c r="D40" s="665"/>
      <c r="E40" s="665"/>
      <c r="F40" s="665"/>
      <c r="G40" s="665"/>
      <c r="H40" s="665"/>
      <c r="I40" s="666"/>
      <c r="J40" s="618"/>
    </row>
    <row r="41" spans="1:10" ht="21" x14ac:dyDescent="0.35">
      <c r="A41" s="656"/>
      <c r="B41" s="620"/>
      <c r="C41" s="635"/>
      <c r="D41" s="620"/>
      <c r="E41" s="620"/>
      <c r="F41" s="620"/>
      <c r="G41" s="620"/>
      <c r="H41" s="620"/>
      <c r="I41" s="636"/>
      <c r="J41" s="618"/>
    </row>
    <row r="42" spans="1:10" ht="21" x14ac:dyDescent="0.35">
      <c r="A42" s="656"/>
      <c r="B42" s="620"/>
      <c r="C42" s="1166" t="s">
        <v>821</v>
      </c>
      <c r="D42" s="1167"/>
      <c r="E42" s="1167"/>
      <c r="F42" s="1167"/>
      <c r="G42" s="1167"/>
      <c r="H42" s="1167"/>
      <c r="I42" s="1168"/>
      <c r="J42" s="618"/>
    </row>
    <row r="43" spans="1:10" ht="21" x14ac:dyDescent="0.35">
      <c r="A43" s="656"/>
      <c r="B43" s="620"/>
      <c r="C43" s="1166"/>
      <c r="D43" s="1167"/>
      <c r="E43" s="1167"/>
      <c r="F43" s="1167"/>
      <c r="G43" s="1167"/>
      <c r="H43" s="1167"/>
      <c r="I43" s="1168"/>
      <c r="J43" s="618"/>
    </row>
    <row r="44" spans="1:10" ht="26.25" customHeight="1" x14ac:dyDescent="0.35">
      <c r="A44" s="656"/>
      <c r="B44" s="620"/>
      <c r="C44" s="625" t="s">
        <v>816</v>
      </c>
      <c r="D44" s="1120"/>
      <c r="E44" s="1120"/>
      <c r="F44" s="1120"/>
      <c r="G44" s="1121"/>
      <c r="H44" s="1121"/>
      <c r="I44" s="624"/>
      <c r="J44" s="618"/>
    </row>
    <row r="45" spans="1:10" ht="21.75" thickBot="1" x14ac:dyDescent="0.4">
      <c r="A45" s="656"/>
      <c r="B45" s="620"/>
      <c r="C45" s="637" t="s">
        <v>2004</v>
      </c>
      <c r="D45" s="626"/>
      <c r="E45" s="626"/>
      <c r="F45" s="627"/>
      <c r="G45" s="1118" t="s">
        <v>2002</v>
      </c>
      <c r="H45" s="627"/>
      <c r="I45" s="632"/>
      <c r="J45" s="618"/>
    </row>
    <row r="46" spans="1:10" ht="15.75" thickBot="1" x14ac:dyDescent="0.3">
      <c r="A46" s="656"/>
      <c r="B46" s="1"/>
      <c r="C46" s="1"/>
      <c r="D46" s="1"/>
      <c r="E46" s="1"/>
      <c r="F46" s="1"/>
      <c r="G46" s="1"/>
      <c r="H46" s="1"/>
      <c r="I46" s="1"/>
      <c r="J46" s="1"/>
    </row>
    <row r="47" spans="1:10" ht="24" thickBot="1" x14ac:dyDescent="0.4">
      <c r="A47" s="656"/>
      <c r="B47" s="618"/>
      <c r="C47" s="1169" t="s">
        <v>818</v>
      </c>
      <c r="D47" s="1170"/>
      <c r="E47" s="1170"/>
      <c r="F47" s="1170"/>
      <c r="G47" s="1170"/>
      <c r="H47" s="1170"/>
      <c r="I47" s="1171"/>
      <c r="J47" s="618"/>
    </row>
    <row r="48" spans="1:10" ht="21" x14ac:dyDescent="0.35">
      <c r="A48" s="656"/>
      <c r="B48" s="618"/>
      <c r="C48" s="634"/>
      <c r="D48" s="618"/>
      <c r="E48" s="618"/>
      <c r="F48" s="618"/>
      <c r="G48" s="618"/>
      <c r="H48" s="618"/>
      <c r="I48" s="630"/>
      <c r="J48" s="618"/>
    </row>
    <row r="49" spans="1:10" ht="57" customHeight="1" x14ac:dyDescent="0.35">
      <c r="A49" s="656"/>
      <c r="B49" s="618"/>
      <c r="C49" s="1166" t="s">
        <v>2017</v>
      </c>
      <c r="D49" s="1167"/>
      <c r="E49" s="1167"/>
      <c r="F49" s="1167"/>
      <c r="G49" s="1167"/>
      <c r="H49" s="1167"/>
      <c r="I49" s="1168"/>
      <c r="J49" s="621"/>
    </row>
    <row r="50" spans="1:10" ht="21" x14ac:dyDescent="0.35">
      <c r="A50" s="656"/>
      <c r="B50" s="618"/>
      <c r="C50" s="625" t="s">
        <v>816</v>
      </c>
      <c r="D50" s="1122"/>
      <c r="E50" s="1122"/>
      <c r="F50" s="1122"/>
      <c r="G50" s="1122"/>
      <c r="H50" s="1122"/>
      <c r="I50" s="633"/>
      <c r="J50" s="618"/>
    </row>
    <row r="51" spans="1:10" ht="21" x14ac:dyDescent="0.35">
      <c r="A51" s="656"/>
      <c r="B51" s="618"/>
      <c r="C51" s="631"/>
      <c r="D51" s="1122"/>
      <c r="E51" s="1122"/>
      <c r="F51" s="1122"/>
      <c r="G51" s="1122"/>
      <c r="H51" s="1122"/>
      <c r="I51" s="633"/>
      <c r="J51" s="618"/>
    </row>
    <row r="52" spans="1:10" ht="19.5" thickBot="1" x14ac:dyDescent="0.3">
      <c r="A52" s="656"/>
      <c r="B52" s="620"/>
      <c r="C52" s="640" t="s">
        <v>2005</v>
      </c>
      <c r="D52" s="627"/>
      <c r="E52" s="627"/>
      <c r="F52" s="627"/>
      <c r="G52" s="627"/>
      <c r="H52" s="627"/>
      <c r="I52" s="632"/>
      <c r="J52" s="620"/>
    </row>
    <row r="53" spans="1:10" x14ac:dyDescent="0.25">
      <c r="A53" s="656"/>
      <c r="B53" s="1"/>
      <c r="C53" s="1"/>
      <c r="D53" s="1"/>
      <c r="E53" s="1"/>
      <c r="F53" s="1"/>
      <c r="G53" s="1"/>
      <c r="H53" s="1"/>
      <c r="I53" s="1"/>
      <c r="J53" s="1"/>
    </row>
    <row r="54" spans="1:10" ht="15.75" thickBot="1" x14ac:dyDescent="0.3">
      <c r="A54" s="656"/>
      <c r="B54" s="1"/>
      <c r="C54" s="1"/>
      <c r="D54" s="1"/>
      <c r="E54" s="1"/>
      <c r="F54" s="1"/>
      <c r="G54" s="1"/>
      <c r="H54" s="1"/>
      <c r="I54" s="1"/>
      <c r="J54" s="1"/>
    </row>
    <row r="55" spans="1:10" ht="24" thickBot="1" x14ac:dyDescent="0.4">
      <c r="A55" s="656"/>
      <c r="B55" s="1"/>
      <c r="C55" s="1169" t="s">
        <v>966</v>
      </c>
      <c r="D55" s="1170"/>
      <c r="E55" s="1170"/>
      <c r="F55" s="1170"/>
      <c r="G55" s="1170"/>
      <c r="H55" s="1170"/>
      <c r="I55" s="1171"/>
      <c r="J55" s="1"/>
    </row>
    <row r="56" spans="1:10" ht="14.45" customHeight="1" x14ac:dyDescent="0.25">
      <c r="A56" s="656"/>
      <c r="B56" s="1"/>
      <c r="C56" s="658"/>
      <c r="D56" s="1"/>
      <c r="E56" s="1"/>
      <c r="F56" s="1"/>
      <c r="G56" s="1"/>
      <c r="H56" s="1"/>
      <c r="I56" s="659"/>
      <c r="J56" s="1"/>
    </row>
    <row r="57" spans="1:10" ht="21.6" customHeight="1" x14ac:dyDescent="0.25">
      <c r="A57" s="656"/>
      <c r="B57" s="1"/>
      <c r="C57" s="1164" t="s">
        <v>1995</v>
      </c>
      <c r="D57" s="1165"/>
      <c r="E57" s="1165"/>
      <c r="F57" s="1"/>
      <c r="G57" s="1"/>
      <c r="H57" s="1"/>
      <c r="I57" s="659"/>
      <c r="J57" s="1"/>
    </row>
    <row r="58" spans="1:10" ht="15" customHeight="1" x14ac:dyDescent="0.25">
      <c r="A58" s="656"/>
      <c r="B58" s="1"/>
      <c r="C58" s="1160" t="s">
        <v>967</v>
      </c>
      <c r="D58" s="1161"/>
      <c r="E58" s="1161"/>
      <c r="F58" s="1161"/>
      <c r="G58" s="1161"/>
      <c r="H58" s="1161"/>
      <c r="I58" s="659"/>
      <c r="J58" s="1"/>
    </row>
    <row r="59" spans="1:10" ht="21" customHeight="1" x14ac:dyDescent="0.25">
      <c r="A59" s="656"/>
      <c r="B59" s="1"/>
      <c r="C59" s="1160"/>
      <c r="D59" s="1161"/>
      <c r="E59" s="1161"/>
      <c r="F59" s="1161"/>
      <c r="G59" s="1161"/>
      <c r="H59" s="1161"/>
      <c r="I59" s="659"/>
      <c r="J59" s="1"/>
    </row>
    <row r="60" spans="1:10" x14ac:dyDescent="0.25">
      <c r="A60" s="656"/>
      <c r="B60" s="1"/>
      <c r="C60" s="1160"/>
      <c r="D60" s="1161"/>
      <c r="E60" s="1161"/>
      <c r="F60" s="1161"/>
      <c r="G60" s="1161"/>
      <c r="H60" s="1161"/>
      <c r="I60" s="659"/>
      <c r="J60" s="1"/>
    </row>
    <row r="61" spans="1:10" ht="29.45" customHeight="1" x14ac:dyDescent="0.25">
      <c r="A61" s="656"/>
      <c r="B61" s="1"/>
      <c r="C61" s="1160"/>
      <c r="D61" s="1161"/>
      <c r="E61" s="1161"/>
      <c r="F61" s="1161"/>
      <c r="G61" s="1161"/>
      <c r="H61" s="1161"/>
      <c r="I61" s="659"/>
      <c r="J61" s="1"/>
    </row>
    <row r="62" spans="1:10" ht="12" customHeight="1" x14ac:dyDescent="0.25">
      <c r="A62" s="656"/>
      <c r="B62" s="1"/>
      <c r="C62" s="1160"/>
      <c r="D62" s="1161"/>
      <c r="E62" s="1161"/>
      <c r="F62" s="1161"/>
      <c r="G62" s="1161"/>
      <c r="H62" s="1161"/>
      <c r="I62" s="659"/>
      <c r="J62" s="1"/>
    </row>
    <row r="63" spans="1:10" ht="10.5" customHeight="1" thickBot="1" x14ac:dyDescent="0.3">
      <c r="A63" s="656"/>
      <c r="B63" s="1"/>
      <c r="C63" s="660"/>
      <c r="D63" s="661"/>
      <c r="E63" s="661"/>
      <c r="F63" s="661"/>
      <c r="G63" s="661"/>
      <c r="H63" s="661"/>
      <c r="I63" s="662"/>
      <c r="J63" s="1"/>
    </row>
    <row r="64" spans="1:10" x14ac:dyDescent="0.25">
      <c r="A64" s="656"/>
      <c r="B64" s="1"/>
      <c r="C64" s="1"/>
      <c r="D64" s="1"/>
      <c r="E64" s="1"/>
      <c r="F64" s="1"/>
      <c r="G64" s="1"/>
      <c r="H64" s="1"/>
      <c r="I64" s="1"/>
      <c r="J64" s="1"/>
    </row>
    <row r="65" spans="1:10" x14ac:dyDescent="0.25">
      <c r="A65" s="656"/>
      <c r="B65" s="1"/>
      <c r="C65" s="1"/>
      <c r="D65" s="1"/>
      <c r="E65" s="1"/>
      <c r="F65" s="1"/>
      <c r="G65" s="1"/>
      <c r="H65" s="1"/>
      <c r="I65" s="1"/>
      <c r="J65" s="1"/>
    </row>
    <row r="66" spans="1:10" x14ac:dyDescent="0.25">
      <c r="A66" s="656"/>
      <c r="B66" s="1"/>
      <c r="C66" s="1"/>
      <c r="D66" s="1"/>
      <c r="E66" s="1"/>
      <c r="F66" s="1"/>
      <c r="G66" s="1"/>
      <c r="H66" s="1"/>
      <c r="I66" s="1"/>
      <c r="J66" s="1"/>
    </row>
    <row r="67" spans="1:10" x14ac:dyDescent="0.25">
      <c r="A67" s="656"/>
      <c r="B67" s="1"/>
      <c r="C67" s="1"/>
      <c r="D67" s="1"/>
      <c r="E67" s="1"/>
      <c r="F67" s="1"/>
      <c r="G67" s="1"/>
      <c r="H67" s="1"/>
      <c r="I67" s="1"/>
      <c r="J67" s="1"/>
    </row>
    <row r="68" spans="1:10" x14ac:dyDescent="0.25">
      <c r="A68" s="656"/>
      <c r="B68" s="1"/>
      <c r="C68" s="1"/>
      <c r="D68" s="1"/>
      <c r="E68" s="1"/>
      <c r="F68" s="1"/>
      <c r="G68" s="1"/>
      <c r="H68" s="1"/>
      <c r="I68" s="1"/>
      <c r="J68" s="1"/>
    </row>
    <row r="69" spans="1:10" x14ac:dyDescent="0.25">
      <c r="A69" s="656"/>
      <c r="B69" s="1"/>
      <c r="C69" s="1"/>
      <c r="D69" s="1"/>
      <c r="E69" s="1"/>
      <c r="F69" s="1"/>
      <c r="G69" s="1"/>
      <c r="H69" s="1"/>
      <c r="I69" s="1"/>
      <c r="J69" s="1"/>
    </row>
    <row r="70" spans="1:10" x14ac:dyDescent="0.25">
      <c r="A70" s="656"/>
      <c r="B70" s="1"/>
      <c r="C70" s="1"/>
      <c r="D70" s="1"/>
      <c r="E70" s="1"/>
      <c r="F70" s="1"/>
      <c r="G70" s="1"/>
      <c r="H70" s="1"/>
      <c r="I70" s="1"/>
      <c r="J70" s="1"/>
    </row>
    <row r="71" spans="1:10" x14ac:dyDescent="0.25">
      <c r="A71" s="656"/>
      <c r="B71" s="1"/>
      <c r="C71" s="1"/>
      <c r="D71" s="1"/>
      <c r="E71" s="1"/>
      <c r="F71" s="1"/>
      <c r="G71" s="1"/>
      <c r="H71" s="1"/>
      <c r="I71" s="1"/>
      <c r="J71" s="1"/>
    </row>
    <row r="72" spans="1:10" x14ac:dyDescent="0.25">
      <c r="A72" s="656"/>
      <c r="B72" s="1"/>
      <c r="C72" s="1"/>
      <c r="D72" s="1"/>
      <c r="E72" s="1"/>
      <c r="F72" s="1"/>
      <c r="G72" s="1"/>
      <c r="H72" s="1"/>
      <c r="I72" s="1"/>
      <c r="J72" s="1"/>
    </row>
    <row r="73" spans="1:10" x14ac:dyDescent="0.25">
      <c r="A73" s="656"/>
      <c r="B73" s="1"/>
      <c r="C73" s="1"/>
      <c r="D73" s="1"/>
      <c r="E73" s="1"/>
      <c r="F73" s="1"/>
      <c r="G73" s="1"/>
      <c r="H73" s="1"/>
      <c r="I73" s="1"/>
      <c r="J73" s="1"/>
    </row>
    <row r="74" spans="1:10" x14ac:dyDescent="0.25">
      <c r="A74" s="656"/>
      <c r="B74" s="1"/>
      <c r="C74" s="1"/>
      <c r="D74" s="1"/>
      <c r="E74" s="1"/>
      <c r="F74" s="1"/>
      <c r="G74" s="1"/>
      <c r="H74" s="1"/>
      <c r="I74" s="1"/>
      <c r="J74" s="1"/>
    </row>
    <row r="75" spans="1:10" x14ac:dyDescent="0.25">
      <c r="A75" s="656"/>
      <c r="B75" s="1"/>
      <c r="C75" s="1"/>
      <c r="D75" s="1"/>
      <c r="E75" s="1"/>
      <c r="F75" s="1"/>
      <c r="G75" s="1"/>
      <c r="H75" s="1"/>
      <c r="I75" s="1"/>
      <c r="J75" s="1"/>
    </row>
    <row r="76" spans="1:10" x14ac:dyDescent="0.25">
      <c r="A76" s="656"/>
      <c r="B76" s="1"/>
      <c r="C76" s="1"/>
      <c r="D76" s="1"/>
      <c r="E76" s="1"/>
      <c r="F76" s="1"/>
      <c r="G76" s="1"/>
      <c r="H76" s="1"/>
      <c r="I76" s="1"/>
      <c r="J76" s="1"/>
    </row>
    <row r="77" spans="1:10" x14ac:dyDescent="0.25">
      <c r="A77" s="656"/>
      <c r="B77" s="1"/>
      <c r="C77" s="1"/>
      <c r="D77" s="1"/>
      <c r="E77" s="1"/>
      <c r="F77" s="1"/>
      <c r="G77" s="1"/>
      <c r="H77" s="1"/>
      <c r="I77" s="1"/>
      <c r="J77" s="1"/>
    </row>
    <row r="78" spans="1:10" x14ac:dyDescent="0.25">
      <c r="A78" s="656"/>
      <c r="B78" s="1"/>
      <c r="C78" s="1"/>
      <c r="D78" s="1"/>
      <c r="E78" s="1"/>
      <c r="F78" s="1"/>
      <c r="G78" s="1"/>
      <c r="H78" s="1"/>
      <c r="I78" s="1"/>
      <c r="J78" s="1"/>
    </row>
    <row r="79" spans="1:10" x14ac:dyDescent="0.25">
      <c r="A79" s="656"/>
      <c r="B79" s="1"/>
      <c r="C79" s="1"/>
      <c r="D79" s="1"/>
      <c r="E79" s="1"/>
      <c r="F79" s="1"/>
      <c r="G79" s="1"/>
      <c r="H79" s="1"/>
      <c r="I79" s="1"/>
      <c r="J79" s="1"/>
    </row>
    <row r="80" spans="1:10" x14ac:dyDescent="0.25">
      <c r="A80" s="656"/>
      <c r="B80" s="1"/>
      <c r="C80" s="1"/>
      <c r="D80" s="1"/>
      <c r="E80" s="1"/>
      <c r="F80" s="1"/>
      <c r="G80" s="1"/>
      <c r="H80" s="1"/>
      <c r="I80" s="1"/>
      <c r="J80" s="1"/>
    </row>
    <row r="81" spans="1:10" x14ac:dyDescent="0.25">
      <c r="A81" s="656"/>
      <c r="B81" s="1"/>
      <c r="C81" s="1"/>
      <c r="D81" s="1"/>
      <c r="E81" s="1"/>
      <c r="F81" s="1"/>
      <c r="G81" s="1"/>
      <c r="H81" s="1"/>
      <c r="I81" s="1"/>
      <c r="J81" s="1"/>
    </row>
    <row r="82" spans="1:10" x14ac:dyDescent="0.25">
      <c r="A82" s="656"/>
      <c r="B82" s="1"/>
      <c r="C82" s="1"/>
      <c r="D82" s="1"/>
      <c r="E82" s="1"/>
      <c r="F82" s="1"/>
      <c r="G82" s="1"/>
      <c r="H82" s="1"/>
      <c r="I82" s="1"/>
      <c r="J82" s="1"/>
    </row>
    <row r="83" spans="1:10" x14ac:dyDescent="0.25">
      <c r="A83" s="656"/>
      <c r="B83" s="1"/>
      <c r="C83" s="1"/>
      <c r="D83" s="1"/>
      <c r="E83" s="1"/>
      <c r="F83" s="1"/>
      <c r="G83" s="1"/>
      <c r="H83" s="1"/>
      <c r="I83" s="1"/>
      <c r="J83" s="1"/>
    </row>
    <row r="84" spans="1:10" x14ac:dyDescent="0.25">
      <c r="A84" s="656"/>
      <c r="B84" s="1"/>
      <c r="C84" s="1"/>
      <c r="D84" s="1"/>
      <c r="E84" s="1"/>
      <c r="F84" s="1"/>
      <c r="G84" s="1"/>
      <c r="H84" s="1"/>
      <c r="I84" s="1"/>
      <c r="J84" s="1"/>
    </row>
    <row r="85" spans="1:10" x14ac:dyDescent="0.25">
      <c r="A85" s="656"/>
      <c r="B85" s="1"/>
      <c r="C85" s="1"/>
      <c r="D85" s="1"/>
      <c r="E85" s="1"/>
      <c r="F85" s="1"/>
      <c r="G85" s="1"/>
      <c r="H85" s="1"/>
      <c r="I85" s="1"/>
      <c r="J85" s="1"/>
    </row>
    <row r="86" spans="1:10" x14ac:dyDescent="0.25">
      <c r="A86" s="656"/>
      <c r="B86" s="1"/>
      <c r="C86" s="1"/>
      <c r="D86" s="1"/>
      <c r="E86" s="1"/>
      <c r="F86" s="1"/>
      <c r="G86" s="1"/>
      <c r="H86" s="1"/>
      <c r="I86" s="1"/>
      <c r="J86" s="1"/>
    </row>
    <row r="87" spans="1:10" x14ac:dyDescent="0.25">
      <c r="A87" s="656"/>
      <c r="B87" s="1"/>
      <c r="C87" s="1"/>
      <c r="D87" s="1"/>
      <c r="E87" s="1"/>
      <c r="F87" s="1"/>
      <c r="G87" s="1"/>
      <c r="H87" s="1"/>
      <c r="I87" s="1"/>
      <c r="J87" s="1"/>
    </row>
    <row r="88" spans="1:10" x14ac:dyDescent="0.25">
      <c r="A88" s="656"/>
      <c r="B88" s="1"/>
      <c r="C88" s="1"/>
      <c r="D88" s="1"/>
      <c r="E88" s="1"/>
      <c r="F88" s="1"/>
      <c r="G88" s="1"/>
      <c r="H88" s="1"/>
      <c r="I88" s="1"/>
      <c r="J88" s="1"/>
    </row>
    <row r="89" spans="1:10" x14ac:dyDescent="0.25">
      <c r="A89" s="656"/>
      <c r="B89" s="1"/>
      <c r="C89" s="1"/>
      <c r="D89" s="1"/>
      <c r="E89" s="1"/>
      <c r="F89" s="1"/>
      <c r="G89" s="1"/>
      <c r="H89" s="1"/>
      <c r="I89" s="1"/>
      <c r="J89" s="1"/>
    </row>
    <row r="90" spans="1:10" x14ac:dyDescent="0.25">
      <c r="A90" s="656"/>
      <c r="B90" s="1"/>
      <c r="C90" s="1"/>
      <c r="D90" s="1"/>
      <c r="E90" s="1"/>
      <c r="F90" s="1"/>
      <c r="G90" s="1"/>
      <c r="H90" s="1"/>
      <c r="I90" s="1"/>
      <c r="J90" s="1"/>
    </row>
    <row r="91" spans="1:10" x14ac:dyDescent="0.25">
      <c r="A91" s="656"/>
      <c r="B91" s="1"/>
      <c r="C91" s="1"/>
      <c r="D91" s="1"/>
      <c r="E91" s="1"/>
      <c r="F91" s="1"/>
      <c r="G91" s="1"/>
      <c r="H91" s="1"/>
      <c r="I91" s="1"/>
      <c r="J91" s="1"/>
    </row>
    <row r="92" spans="1:10" x14ac:dyDescent="0.25">
      <c r="A92" s="656"/>
      <c r="B92" s="1"/>
      <c r="C92" s="1"/>
      <c r="D92" s="1"/>
      <c r="E92" s="1"/>
      <c r="F92" s="1"/>
      <c r="G92" s="1"/>
      <c r="H92" s="1"/>
      <c r="I92" s="1"/>
      <c r="J92" s="1"/>
    </row>
    <row r="93" spans="1:10" x14ac:dyDescent="0.25">
      <c r="A93" s="656"/>
      <c r="B93" s="1"/>
      <c r="C93" s="1"/>
      <c r="D93" s="1"/>
      <c r="E93" s="1"/>
      <c r="F93" s="1"/>
      <c r="G93" s="1"/>
      <c r="H93" s="1"/>
      <c r="I93" s="1"/>
      <c r="J93" s="1"/>
    </row>
    <row r="94" spans="1:10" x14ac:dyDescent="0.25">
      <c r="A94" s="656"/>
      <c r="B94" s="1"/>
      <c r="C94" s="1"/>
      <c r="D94" s="1"/>
      <c r="E94" s="1"/>
      <c r="F94" s="1"/>
      <c r="G94" s="1"/>
      <c r="H94" s="1"/>
      <c r="I94" s="1"/>
      <c r="J94" s="1"/>
    </row>
    <row r="95" spans="1:10" x14ac:dyDescent="0.25">
      <c r="A95" s="656"/>
      <c r="B95" s="1"/>
      <c r="C95" s="1"/>
      <c r="D95" s="1"/>
      <c r="E95" s="1"/>
      <c r="F95" s="1"/>
      <c r="G95" s="1"/>
      <c r="H95" s="1"/>
      <c r="I95" s="1"/>
      <c r="J95" s="1"/>
    </row>
    <row r="96" spans="1:10" x14ac:dyDescent="0.25">
      <c r="A96" s="656"/>
      <c r="B96" s="1"/>
      <c r="C96" s="1"/>
      <c r="D96" s="1"/>
      <c r="E96" s="1"/>
      <c r="F96" s="1"/>
      <c r="G96" s="1"/>
      <c r="H96" s="1"/>
      <c r="I96" s="1"/>
      <c r="J96" s="1"/>
    </row>
    <row r="97" spans="1:10" x14ac:dyDescent="0.25">
      <c r="A97" s="656"/>
      <c r="B97" s="1"/>
      <c r="C97" s="1"/>
      <c r="D97" s="1"/>
      <c r="E97" s="1"/>
      <c r="F97" s="1"/>
      <c r="G97" s="1"/>
      <c r="H97" s="1"/>
      <c r="I97" s="1"/>
      <c r="J97" s="1"/>
    </row>
    <row r="98" spans="1:10" x14ac:dyDescent="0.25">
      <c r="A98" s="656"/>
      <c r="B98" s="1"/>
      <c r="C98" s="1"/>
      <c r="D98" s="1"/>
      <c r="E98" s="1"/>
      <c r="F98" s="1"/>
      <c r="G98" s="1"/>
      <c r="H98" s="1"/>
      <c r="I98" s="1"/>
      <c r="J98" s="1"/>
    </row>
    <row r="99" spans="1:10" x14ac:dyDescent="0.25">
      <c r="A99" s="656"/>
      <c r="B99" s="1"/>
      <c r="C99" s="1"/>
      <c r="D99" s="1"/>
      <c r="E99" s="1"/>
      <c r="F99" s="1"/>
      <c r="G99" s="1"/>
      <c r="H99" s="1"/>
      <c r="I99" s="1"/>
      <c r="J99" s="1"/>
    </row>
    <row r="100" spans="1:10" x14ac:dyDescent="0.25">
      <c r="A100" s="656"/>
      <c r="B100" s="1"/>
      <c r="C100" s="1"/>
      <c r="D100" s="1"/>
      <c r="E100" s="1"/>
      <c r="F100" s="1"/>
      <c r="G100" s="1"/>
      <c r="H100" s="1"/>
      <c r="I100" s="1"/>
      <c r="J100" s="1"/>
    </row>
    <row r="101" spans="1:10" x14ac:dyDescent="0.25">
      <c r="A101" s="656"/>
      <c r="B101" s="1"/>
      <c r="C101" s="1"/>
      <c r="D101" s="1"/>
      <c r="E101" s="1"/>
      <c r="F101" s="1"/>
      <c r="G101" s="1"/>
      <c r="H101" s="1"/>
      <c r="I101" s="1"/>
      <c r="J101" s="1"/>
    </row>
    <row r="102" spans="1:10" x14ac:dyDescent="0.25">
      <c r="A102" s="656"/>
      <c r="B102" s="1"/>
      <c r="C102" s="1"/>
      <c r="D102" s="1"/>
      <c r="E102" s="1"/>
      <c r="F102" s="1"/>
      <c r="G102" s="1"/>
      <c r="H102" s="1"/>
      <c r="I102" s="1"/>
      <c r="J102" s="1"/>
    </row>
    <row r="103" spans="1:10" x14ac:dyDescent="0.25">
      <c r="A103" s="656"/>
      <c r="B103" s="1"/>
      <c r="C103" s="1"/>
      <c r="D103" s="1"/>
      <c r="E103" s="1"/>
      <c r="F103" s="1"/>
      <c r="G103" s="1"/>
      <c r="H103" s="1"/>
      <c r="I103" s="1"/>
      <c r="J103" s="1"/>
    </row>
    <row r="104" spans="1:10" x14ac:dyDescent="0.25">
      <c r="A104" s="656"/>
      <c r="B104" s="1"/>
      <c r="C104" s="1"/>
      <c r="D104" s="1"/>
      <c r="E104" s="1"/>
      <c r="F104" s="1"/>
      <c r="G104" s="1"/>
      <c r="H104" s="1"/>
      <c r="I104" s="1"/>
      <c r="J104" s="1"/>
    </row>
    <row r="105" spans="1:10" x14ac:dyDescent="0.25">
      <c r="A105" s="656"/>
      <c r="B105" s="1"/>
      <c r="C105" s="1"/>
      <c r="D105" s="1"/>
      <c r="E105" s="1"/>
      <c r="F105" s="1"/>
      <c r="G105" s="1"/>
      <c r="H105" s="1"/>
      <c r="I105" s="1"/>
      <c r="J105" s="1"/>
    </row>
    <row r="106" spans="1:10" x14ac:dyDescent="0.25">
      <c r="A106" s="656"/>
      <c r="B106" s="1"/>
      <c r="C106" s="1"/>
      <c r="D106" s="1"/>
      <c r="E106" s="1"/>
      <c r="F106" s="1"/>
      <c r="G106" s="1"/>
      <c r="H106" s="1"/>
      <c r="I106" s="1"/>
      <c r="J106" s="1"/>
    </row>
    <row r="107" spans="1:10" x14ac:dyDescent="0.25">
      <c r="A107" s="656"/>
      <c r="B107" s="1"/>
      <c r="C107" s="1"/>
      <c r="D107" s="1"/>
      <c r="E107" s="1"/>
      <c r="F107" s="1"/>
      <c r="G107" s="1"/>
      <c r="H107" s="1"/>
      <c r="I107" s="1"/>
      <c r="J107" s="1"/>
    </row>
    <row r="108" spans="1:10" x14ac:dyDescent="0.25">
      <c r="A108" s="656"/>
      <c r="B108" s="1"/>
      <c r="C108" s="1"/>
      <c r="D108" s="1"/>
      <c r="E108" s="1"/>
      <c r="F108" s="1"/>
      <c r="G108" s="1"/>
      <c r="H108" s="1"/>
      <c r="I108" s="1"/>
      <c r="J108" s="1"/>
    </row>
    <row r="109" spans="1:10" x14ac:dyDescent="0.25">
      <c r="A109" s="656"/>
      <c r="B109" s="1"/>
      <c r="C109" s="1"/>
      <c r="D109" s="1"/>
      <c r="E109" s="1"/>
      <c r="F109" s="1"/>
      <c r="G109" s="1"/>
      <c r="H109" s="1"/>
      <c r="I109" s="1"/>
      <c r="J109" s="1"/>
    </row>
    <row r="110" spans="1:10" x14ac:dyDescent="0.25">
      <c r="A110" s="656"/>
      <c r="B110" s="1"/>
      <c r="C110" s="1"/>
      <c r="D110" s="1"/>
      <c r="E110" s="1"/>
      <c r="F110" s="1"/>
      <c r="G110" s="1"/>
      <c r="H110" s="1"/>
      <c r="I110" s="1"/>
      <c r="J110" s="1"/>
    </row>
    <row r="111" spans="1:10" x14ac:dyDescent="0.25">
      <c r="A111" s="656"/>
      <c r="B111" s="1"/>
      <c r="C111" s="1"/>
      <c r="D111" s="1"/>
      <c r="E111" s="1"/>
      <c r="F111" s="1"/>
      <c r="G111" s="1"/>
      <c r="H111" s="1"/>
      <c r="I111" s="1"/>
      <c r="J111" s="1"/>
    </row>
    <row r="112" spans="1:10" x14ac:dyDescent="0.25">
      <c r="A112" s="656"/>
      <c r="B112" s="1"/>
      <c r="C112" s="1"/>
      <c r="D112" s="1"/>
      <c r="E112" s="1"/>
      <c r="F112" s="1"/>
      <c r="G112" s="1"/>
      <c r="H112" s="1"/>
      <c r="I112" s="1"/>
      <c r="J112" s="1"/>
    </row>
    <row r="113" spans="1:10" x14ac:dyDescent="0.25">
      <c r="A113" s="656"/>
      <c r="B113" s="1"/>
      <c r="C113" s="1"/>
      <c r="D113" s="1"/>
      <c r="E113" s="1"/>
      <c r="F113" s="1"/>
      <c r="G113" s="1"/>
      <c r="H113" s="1"/>
      <c r="I113" s="1"/>
      <c r="J113" s="1"/>
    </row>
    <row r="114" spans="1:10" x14ac:dyDescent="0.25">
      <c r="A114" s="656"/>
      <c r="B114" s="1"/>
      <c r="C114" s="1"/>
      <c r="D114" s="1"/>
      <c r="E114" s="1"/>
      <c r="F114" s="1"/>
      <c r="G114" s="1"/>
      <c r="H114" s="1"/>
      <c r="I114" s="1"/>
      <c r="J114" s="1"/>
    </row>
    <row r="115" spans="1:10" x14ac:dyDescent="0.25">
      <c r="A115" s="656"/>
      <c r="B115" s="1"/>
      <c r="C115" s="1"/>
      <c r="D115" s="1"/>
      <c r="E115" s="1"/>
      <c r="F115" s="1"/>
      <c r="G115" s="1"/>
      <c r="H115" s="1"/>
      <c r="I115" s="1"/>
      <c r="J115" s="1"/>
    </row>
    <row r="116" spans="1:10" x14ac:dyDescent="0.25">
      <c r="A116" s="656"/>
      <c r="B116" s="1"/>
      <c r="C116" s="1"/>
      <c r="D116" s="1"/>
      <c r="E116" s="1"/>
      <c r="F116" s="1"/>
      <c r="G116" s="1"/>
      <c r="H116" s="1"/>
      <c r="I116" s="1"/>
      <c r="J116" s="1"/>
    </row>
    <row r="117" spans="1:10" x14ac:dyDescent="0.25">
      <c r="A117" s="656"/>
      <c r="B117" s="1"/>
      <c r="C117" s="1"/>
      <c r="D117" s="1"/>
      <c r="E117" s="1"/>
      <c r="F117" s="1"/>
      <c r="G117" s="1"/>
      <c r="H117" s="1"/>
      <c r="I117" s="1"/>
      <c r="J117" s="1"/>
    </row>
    <row r="118" spans="1:10" x14ac:dyDescent="0.25">
      <c r="A118" s="656"/>
      <c r="B118" s="1"/>
      <c r="C118" s="1"/>
      <c r="D118" s="1"/>
      <c r="E118" s="1"/>
      <c r="F118" s="1"/>
      <c r="G118" s="1"/>
      <c r="H118" s="1"/>
      <c r="I118" s="1"/>
      <c r="J118" s="1"/>
    </row>
    <row r="119" spans="1:10" x14ac:dyDescent="0.25">
      <c r="A119" s="656"/>
      <c r="B119" s="1"/>
      <c r="C119" s="1"/>
      <c r="D119" s="1"/>
      <c r="E119" s="1"/>
      <c r="F119" s="1"/>
      <c r="G119" s="1"/>
      <c r="H119" s="1"/>
      <c r="I119" s="1"/>
      <c r="J119" s="1"/>
    </row>
    <row r="120" spans="1:10" x14ac:dyDescent="0.25">
      <c r="A120" s="656"/>
      <c r="B120" s="1"/>
      <c r="C120" s="1"/>
      <c r="D120" s="1"/>
      <c r="E120" s="1"/>
      <c r="F120" s="1"/>
      <c r="G120" s="1"/>
      <c r="H120" s="1"/>
      <c r="I120" s="1"/>
      <c r="J120" s="1"/>
    </row>
    <row r="121" spans="1:10" x14ac:dyDescent="0.25">
      <c r="A121" s="656"/>
      <c r="B121" s="1"/>
      <c r="C121" s="1"/>
      <c r="D121" s="1"/>
      <c r="E121" s="1"/>
      <c r="F121" s="1"/>
      <c r="G121" s="1"/>
      <c r="H121" s="1"/>
      <c r="I121" s="1"/>
      <c r="J121" s="1"/>
    </row>
    <row r="122" spans="1:10" x14ac:dyDescent="0.25">
      <c r="A122" s="656"/>
      <c r="B122" s="1"/>
      <c r="C122" s="1"/>
      <c r="D122" s="1"/>
      <c r="E122" s="1"/>
      <c r="F122" s="1"/>
      <c r="G122" s="1"/>
      <c r="H122" s="1"/>
      <c r="I122" s="1"/>
      <c r="J122" s="1"/>
    </row>
    <row r="123" spans="1:10" x14ac:dyDescent="0.25">
      <c r="A123" s="656"/>
      <c r="B123" s="1"/>
      <c r="C123" s="1"/>
      <c r="D123" s="1"/>
      <c r="E123" s="1"/>
      <c r="F123" s="1"/>
      <c r="G123" s="1"/>
      <c r="H123" s="1"/>
      <c r="I123" s="1"/>
      <c r="J123" s="1"/>
    </row>
    <row r="124" spans="1:10" x14ac:dyDescent="0.25">
      <c r="A124" s="656"/>
      <c r="B124" s="1"/>
      <c r="C124" s="1"/>
      <c r="D124" s="1"/>
      <c r="E124" s="1"/>
      <c r="F124" s="1"/>
      <c r="G124" s="1"/>
      <c r="H124" s="1"/>
      <c r="I124" s="1"/>
      <c r="J124" s="1"/>
    </row>
    <row r="125" spans="1:10" x14ac:dyDescent="0.25">
      <c r="A125" s="656"/>
      <c r="B125" s="1"/>
      <c r="C125" s="1"/>
      <c r="D125" s="1"/>
      <c r="E125" s="1"/>
      <c r="F125" s="1"/>
      <c r="G125" s="1"/>
      <c r="H125" s="1"/>
      <c r="I125" s="1"/>
      <c r="J125" s="1"/>
    </row>
    <row r="126" spans="1:10" x14ac:dyDescent="0.25">
      <c r="A126" s="656"/>
      <c r="B126" s="1"/>
      <c r="C126" s="1"/>
      <c r="D126" s="1"/>
      <c r="E126" s="1"/>
      <c r="F126" s="1"/>
      <c r="G126" s="1"/>
      <c r="H126" s="1"/>
      <c r="I126" s="1"/>
      <c r="J126" s="1"/>
    </row>
    <row r="127" spans="1:10" x14ac:dyDescent="0.25">
      <c r="A127" s="656"/>
      <c r="B127" s="1"/>
      <c r="C127" s="1"/>
      <c r="D127" s="1"/>
      <c r="E127" s="1"/>
      <c r="F127" s="1"/>
      <c r="G127" s="1"/>
      <c r="H127" s="1"/>
      <c r="I127" s="1"/>
      <c r="J127" s="1"/>
    </row>
    <row r="128" spans="1:10" x14ac:dyDescent="0.25">
      <c r="A128" s="656"/>
      <c r="B128" s="1"/>
      <c r="C128" s="1"/>
      <c r="D128" s="1"/>
      <c r="E128" s="1"/>
      <c r="F128" s="1"/>
      <c r="G128" s="1"/>
      <c r="H128" s="1"/>
      <c r="I128" s="1"/>
      <c r="J128" s="1"/>
    </row>
    <row r="129" spans="1:10" x14ac:dyDescent="0.25">
      <c r="A129" s="656"/>
      <c r="B129" s="1"/>
      <c r="C129" s="1"/>
      <c r="D129" s="1"/>
      <c r="E129" s="1"/>
      <c r="F129" s="1"/>
      <c r="G129" s="1"/>
      <c r="H129" s="1"/>
      <c r="I129" s="1"/>
      <c r="J129" s="1"/>
    </row>
    <row r="130" spans="1:10" x14ac:dyDescent="0.25">
      <c r="A130" s="656"/>
      <c r="B130" s="1"/>
      <c r="C130" s="1"/>
      <c r="D130" s="1"/>
      <c r="E130" s="1"/>
      <c r="F130" s="1"/>
      <c r="G130" s="1"/>
      <c r="H130" s="1"/>
      <c r="I130" s="1"/>
      <c r="J130" s="1"/>
    </row>
    <row r="131" spans="1:10" x14ac:dyDescent="0.25">
      <c r="A131" s="656"/>
      <c r="B131" s="1"/>
      <c r="C131" s="1"/>
      <c r="D131" s="1"/>
      <c r="E131" s="1"/>
      <c r="F131" s="1"/>
      <c r="G131" s="1"/>
      <c r="H131" s="1"/>
      <c r="I131" s="1"/>
      <c r="J131" s="1"/>
    </row>
    <row r="132" spans="1:10" x14ac:dyDescent="0.25">
      <c r="A132" s="656"/>
      <c r="B132" s="1"/>
      <c r="C132" s="1"/>
      <c r="D132" s="1"/>
      <c r="E132" s="1"/>
      <c r="F132" s="1"/>
      <c r="G132" s="1"/>
      <c r="H132" s="1"/>
      <c r="I132" s="1"/>
      <c r="J132" s="1"/>
    </row>
    <row r="133" spans="1:10" x14ac:dyDescent="0.25">
      <c r="A133" s="656"/>
      <c r="B133" s="1"/>
      <c r="C133" s="1"/>
      <c r="D133" s="1"/>
      <c r="E133" s="1"/>
      <c r="F133" s="1"/>
      <c r="G133" s="1"/>
      <c r="H133" s="1"/>
      <c r="I133" s="1"/>
      <c r="J133" s="1"/>
    </row>
    <row r="134" spans="1:10" x14ac:dyDescent="0.25">
      <c r="A134" s="656"/>
      <c r="B134" s="1"/>
      <c r="C134" s="1"/>
      <c r="D134" s="1"/>
      <c r="E134" s="1"/>
      <c r="F134" s="1"/>
      <c r="G134" s="1"/>
      <c r="H134" s="1"/>
      <c r="I134" s="1"/>
      <c r="J134" s="1"/>
    </row>
    <row r="135" spans="1:10" x14ac:dyDescent="0.25">
      <c r="A135" s="656"/>
      <c r="B135" s="1"/>
      <c r="C135" s="1"/>
      <c r="D135" s="1"/>
      <c r="E135" s="1"/>
      <c r="F135" s="1"/>
      <c r="G135" s="1"/>
      <c r="H135" s="1"/>
      <c r="I135" s="1"/>
      <c r="J135" s="1"/>
    </row>
    <row r="136" spans="1:10" x14ac:dyDescent="0.25">
      <c r="A136" s="656"/>
      <c r="B136" s="1"/>
      <c r="C136" s="1"/>
      <c r="D136" s="1"/>
      <c r="E136" s="1"/>
      <c r="F136" s="1"/>
      <c r="G136" s="1"/>
      <c r="H136" s="1"/>
      <c r="I136" s="1"/>
      <c r="J136" s="1"/>
    </row>
    <row r="137" spans="1:10" x14ac:dyDescent="0.25">
      <c r="A137" s="656"/>
      <c r="B137" s="1"/>
      <c r="C137" s="1"/>
      <c r="D137" s="1"/>
      <c r="E137" s="1"/>
      <c r="F137" s="1"/>
      <c r="G137" s="1"/>
      <c r="H137" s="1"/>
      <c r="I137" s="1"/>
      <c r="J137" s="1"/>
    </row>
    <row r="138" spans="1:10" x14ac:dyDescent="0.25">
      <c r="A138" s="656"/>
      <c r="B138" s="1"/>
      <c r="C138" s="1"/>
      <c r="D138" s="1"/>
      <c r="E138" s="1"/>
      <c r="F138" s="1"/>
      <c r="G138" s="1"/>
      <c r="H138" s="1"/>
      <c r="I138" s="1"/>
      <c r="J138" s="1"/>
    </row>
    <row r="139" spans="1:10" x14ac:dyDescent="0.25">
      <c r="A139" s="656"/>
      <c r="B139" s="1"/>
      <c r="C139" s="1"/>
      <c r="D139" s="1"/>
      <c r="E139" s="1"/>
      <c r="F139" s="1"/>
      <c r="G139" s="1"/>
      <c r="H139" s="1"/>
      <c r="I139" s="1"/>
      <c r="J139" s="1"/>
    </row>
    <row r="140" spans="1:10" x14ac:dyDescent="0.25">
      <c r="A140" s="656"/>
      <c r="B140" s="1"/>
      <c r="C140" s="1"/>
      <c r="D140" s="1"/>
      <c r="E140" s="1"/>
      <c r="F140" s="1"/>
      <c r="G140" s="1"/>
      <c r="H140" s="1"/>
      <c r="I140" s="1"/>
      <c r="J140" s="1"/>
    </row>
    <row r="141" spans="1:10" x14ac:dyDescent="0.25">
      <c r="A141" s="656"/>
      <c r="B141" s="1"/>
      <c r="C141" s="1"/>
      <c r="D141" s="1"/>
      <c r="E141" s="1"/>
      <c r="F141" s="1"/>
      <c r="G141" s="1"/>
      <c r="H141" s="1"/>
      <c r="I141" s="1"/>
      <c r="J141" s="1"/>
    </row>
    <row r="142" spans="1:10" x14ac:dyDescent="0.25">
      <c r="A142" s="656"/>
      <c r="B142" s="1"/>
      <c r="C142" s="1"/>
      <c r="D142" s="1"/>
      <c r="E142" s="1"/>
      <c r="F142" s="1"/>
      <c r="G142" s="1"/>
      <c r="H142" s="1"/>
      <c r="I142" s="1"/>
      <c r="J142" s="1"/>
    </row>
    <row r="143" spans="1:10" x14ac:dyDescent="0.25">
      <c r="A143" s="656"/>
      <c r="B143" s="1"/>
      <c r="C143" s="1"/>
      <c r="D143" s="1"/>
      <c r="E143" s="1"/>
      <c r="F143" s="1"/>
      <c r="G143" s="1"/>
      <c r="H143" s="1"/>
      <c r="I143" s="1"/>
      <c r="J143" s="1"/>
    </row>
    <row r="144" spans="1:10" x14ac:dyDescent="0.25">
      <c r="A144" s="656"/>
      <c r="B144" s="1"/>
      <c r="C144" s="1"/>
      <c r="D144" s="1"/>
      <c r="E144" s="1"/>
      <c r="F144" s="1"/>
      <c r="G144" s="1"/>
      <c r="H144" s="1"/>
      <c r="I144" s="1"/>
      <c r="J144" s="1"/>
    </row>
    <row r="145" spans="1:10" x14ac:dyDescent="0.25">
      <c r="A145" s="656"/>
      <c r="B145" s="1"/>
      <c r="C145" s="1"/>
      <c r="D145" s="1"/>
      <c r="E145" s="1"/>
      <c r="F145" s="1"/>
      <c r="G145" s="1"/>
      <c r="H145" s="1"/>
      <c r="I145" s="1"/>
      <c r="J145" s="1"/>
    </row>
    <row r="146" spans="1:10" x14ac:dyDescent="0.25">
      <c r="A146" s="656"/>
      <c r="B146" s="1"/>
      <c r="C146" s="1"/>
      <c r="D146" s="1"/>
      <c r="E146" s="1"/>
      <c r="F146" s="1"/>
      <c r="G146" s="1"/>
      <c r="H146" s="1"/>
      <c r="I146" s="1"/>
      <c r="J146" s="1"/>
    </row>
    <row r="147" spans="1:10" x14ac:dyDescent="0.25">
      <c r="A147" s="656"/>
      <c r="B147" s="1"/>
      <c r="C147" s="1"/>
      <c r="D147" s="1"/>
      <c r="E147" s="1"/>
      <c r="F147" s="1"/>
      <c r="G147" s="1"/>
      <c r="H147" s="1"/>
      <c r="I147" s="1"/>
      <c r="J147" s="1"/>
    </row>
    <row r="148" spans="1:10" x14ac:dyDescent="0.25">
      <c r="A148" s="656"/>
      <c r="B148" s="1"/>
      <c r="C148" s="1"/>
      <c r="D148" s="1"/>
      <c r="E148" s="1"/>
      <c r="F148" s="1"/>
      <c r="G148" s="1"/>
      <c r="H148" s="1"/>
      <c r="I148" s="1"/>
      <c r="J148" s="1"/>
    </row>
    <row r="149" spans="1:10" x14ac:dyDescent="0.25">
      <c r="A149" s="656"/>
      <c r="B149" s="1"/>
      <c r="C149" s="1"/>
      <c r="D149" s="1"/>
      <c r="E149" s="1"/>
      <c r="F149" s="1"/>
      <c r="G149" s="1"/>
      <c r="H149" s="1"/>
      <c r="I149" s="1"/>
      <c r="J149" s="1"/>
    </row>
    <row r="150" spans="1:10" x14ac:dyDescent="0.25">
      <c r="A150" s="656"/>
      <c r="B150" s="1"/>
      <c r="C150" s="1"/>
      <c r="D150" s="1"/>
      <c r="E150" s="1"/>
      <c r="F150" s="1"/>
      <c r="G150" s="1"/>
      <c r="H150" s="1"/>
      <c r="I150" s="1"/>
      <c r="J150" s="1"/>
    </row>
    <row r="151" spans="1:10" x14ac:dyDescent="0.25">
      <c r="A151" s="656"/>
      <c r="B151" s="1"/>
      <c r="C151" s="1"/>
      <c r="D151" s="1"/>
      <c r="E151" s="1"/>
      <c r="F151" s="1"/>
      <c r="G151" s="1"/>
      <c r="H151" s="1"/>
      <c r="I151" s="1"/>
      <c r="J151" s="1"/>
    </row>
    <row r="152" spans="1:10" x14ac:dyDescent="0.25">
      <c r="A152" s="656"/>
      <c r="B152" s="1"/>
      <c r="C152" s="1"/>
      <c r="D152" s="1"/>
      <c r="E152" s="1"/>
      <c r="F152" s="1"/>
      <c r="G152" s="1"/>
      <c r="H152" s="1"/>
      <c r="I152" s="1"/>
      <c r="J152" s="1"/>
    </row>
    <row r="153" spans="1:10" x14ac:dyDescent="0.25">
      <c r="A153" s="656"/>
      <c r="B153" s="1"/>
      <c r="C153" s="1"/>
      <c r="D153" s="1"/>
      <c r="E153" s="1"/>
      <c r="F153" s="1"/>
      <c r="G153" s="1"/>
      <c r="H153" s="1"/>
      <c r="I153" s="1"/>
      <c r="J153" s="1"/>
    </row>
    <row r="154" spans="1:10" x14ac:dyDescent="0.25">
      <c r="A154" s="656"/>
      <c r="B154" s="1"/>
      <c r="C154" s="1"/>
      <c r="D154" s="1"/>
      <c r="E154" s="1"/>
      <c r="F154" s="1"/>
      <c r="G154" s="1"/>
      <c r="H154" s="1"/>
      <c r="I154" s="1"/>
      <c r="J154" s="1"/>
    </row>
    <row r="155" spans="1:10" x14ac:dyDescent="0.25">
      <c r="A155" s="656"/>
      <c r="B155" s="1"/>
      <c r="C155" s="1"/>
      <c r="D155" s="1"/>
      <c r="E155" s="1"/>
      <c r="F155" s="1"/>
      <c r="G155" s="1"/>
      <c r="H155" s="1"/>
      <c r="I155" s="1"/>
      <c r="J155" s="1"/>
    </row>
    <row r="156" spans="1:10" x14ac:dyDescent="0.25">
      <c r="A156" s="656"/>
      <c r="B156" s="1"/>
      <c r="C156" s="1"/>
      <c r="D156" s="1"/>
      <c r="E156" s="1"/>
      <c r="F156" s="1"/>
      <c r="G156" s="1"/>
      <c r="H156" s="1"/>
      <c r="I156" s="1"/>
      <c r="J156" s="1"/>
    </row>
    <row r="157" spans="1:10" x14ac:dyDescent="0.25">
      <c r="A157" s="656"/>
      <c r="B157" s="1"/>
      <c r="C157" s="1"/>
      <c r="D157" s="1"/>
      <c r="E157" s="1"/>
      <c r="F157" s="1"/>
      <c r="G157" s="1"/>
      <c r="H157" s="1"/>
      <c r="I157" s="1"/>
      <c r="J157" s="1"/>
    </row>
    <row r="158" spans="1:10" x14ac:dyDescent="0.25">
      <c r="A158" s="656"/>
      <c r="B158" s="1"/>
      <c r="C158" s="1"/>
      <c r="D158" s="1"/>
      <c r="E158" s="1"/>
      <c r="F158" s="1"/>
      <c r="G158" s="1"/>
      <c r="H158" s="1"/>
      <c r="I158" s="1"/>
      <c r="J158" s="1"/>
    </row>
    <row r="159" spans="1:10" x14ac:dyDescent="0.25">
      <c r="A159" s="656"/>
      <c r="B159" s="1"/>
      <c r="C159" s="1"/>
      <c r="D159" s="1"/>
      <c r="E159" s="1"/>
      <c r="F159" s="1"/>
      <c r="G159" s="1"/>
      <c r="H159" s="1"/>
      <c r="I159" s="1"/>
      <c r="J159" s="1"/>
    </row>
    <row r="160" spans="1:10" x14ac:dyDescent="0.25">
      <c r="A160" s="656"/>
      <c r="B160" s="1"/>
      <c r="C160" s="1"/>
      <c r="D160" s="1"/>
      <c r="E160" s="1"/>
      <c r="F160" s="1"/>
      <c r="G160" s="1"/>
      <c r="H160" s="1"/>
      <c r="I160" s="1"/>
      <c r="J160" s="1"/>
    </row>
    <row r="161" spans="1:10" x14ac:dyDescent="0.25">
      <c r="A161" s="656"/>
      <c r="B161" s="1"/>
      <c r="C161" s="1"/>
      <c r="D161" s="1"/>
      <c r="E161" s="1"/>
      <c r="F161" s="1"/>
      <c r="G161" s="1"/>
      <c r="H161" s="1"/>
      <c r="I161" s="1"/>
      <c r="J161" s="1"/>
    </row>
    <row r="162" spans="1:10" x14ac:dyDescent="0.25">
      <c r="A162" s="656"/>
      <c r="B162" s="1"/>
      <c r="C162" s="1"/>
      <c r="D162" s="1"/>
      <c r="E162" s="1"/>
      <c r="F162" s="1"/>
      <c r="G162" s="1"/>
      <c r="H162" s="1"/>
      <c r="I162" s="1"/>
      <c r="J162" s="1"/>
    </row>
    <row r="163" spans="1:10" x14ac:dyDescent="0.25">
      <c r="A163" s="656"/>
      <c r="B163" s="1"/>
      <c r="C163" s="1"/>
      <c r="D163" s="1"/>
      <c r="E163" s="1"/>
      <c r="F163" s="1"/>
      <c r="G163" s="1"/>
      <c r="H163" s="1"/>
      <c r="I163" s="1"/>
      <c r="J163" s="1"/>
    </row>
    <row r="164" spans="1:10" x14ac:dyDescent="0.25">
      <c r="A164" s="656"/>
      <c r="B164" s="1"/>
      <c r="C164" s="1"/>
      <c r="D164" s="1"/>
      <c r="E164" s="1"/>
      <c r="F164" s="1"/>
      <c r="G164" s="1"/>
      <c r="H164" s="1"/>
      <c r="I164" s="1"/>
      <c r="J164" s="1"/>
    </row>
    <row r="165" spans="1:10" x14ac:dyDescent="0.25">
      <c r="A165" s="656"/>
      <c r="B165" s="1"/>
      <c r="C165" s="1"/>
      <c r="D165" s="1"/>
      <c r="E165" s="1"/>
      <c r="F165" s="1"/>
      <c r="G165" s="1"/>
      <c r="H165" s="1"/>
      <c r="I165" s="1"/>
      <c r="J165" s="1"/>
    </row>
    <row r="166" spans="1:10" x14ac:dyDescent="0.25">
      <c r="A166" s="656"/>
      <c r="B166" s="1"/>
      <c r="C166" s="1"/>
      <c r="D166" s="1"/>
      <c r="E166" s="1"/>
      <c r="F166" s="1"/>
      <c r="G166" s="1"/>
      <c r="H166" s="1"/>
      <c r="I166" s="1"/>
      <c r="J166" s="1"/>
    </row>
    <row r="167" spans="1:10" x14ac:dyDescent="0.25">
      <c r="A167" s="656"/>
      <c r="B167" s="1"/>
      <c r="C167" s="1"/>
      <c r="D167" s="1"/>
      <c r="E167" s="1"/>
      <c r="F167" s="1"/>
      <c r="G167" s="1"/>
      <c r="H167" s="1"/>
      <c r="I167" s="1"/>
      <c r="J167" s="1"/>
    </row>
    <row r="168" spans="1:10" x14ac:dyDescent="0.25">
      <c r="A168" s="656"/>
      <c r="B168" s="1"/>
      <c r="C168" s="1"/>
      <c r="D168" s="1"/>
      <c r="E168" s="1"/>
      <c r="F168" s="1"/>
      <c r="G168" s="1"/>
      <c r="H168" s="1"/>
      <c r="I168" s="1"/>
      <c r="J168" s="1"/>
    </row>
    <row r="169" spans="1:10" x14ac:dyDescent="0.25">
      <c r="A169" s="656"/>
      <c r="B169" s="1"/>
      <c r="C169" s="1"/>
      <c r="D169" s="1"/>
      <c r="E169" s="1"/>
      <c r="F169" s="1"/>
      <c r="G169" s="1"/>
      <c r="H169" s="1"/>
      <c r="I169" s="1"/>
      <c r="J169" s="1"/>
    </row>
    <row r="170" spans="1:10" x14ac:dyDescent="0.25">
      <c r="A170" s="656"/>
      <c r="B170" s="1"/>
      <c r="C170" s="1"/>
      <c r="D170" s="1"/>
      <c r="E170" s="1"/>
      <c r="F170" s="1"/>
      <c r="G170" s="1"/>
      <c r="H170" s="1"/>
      <c r="I170" s="1"/>
      <c r="J170" s="1"/>
    </row>
    <row r="171" spans="1:10" x14ac:dyDescent="0.25">
      <c r="A171" s="656"/>
      <c r="B171" s="1"/>
      <c r="C171" s="1"/>
      <c r="D171" s="1"/>
      <c r="E171" s="1"/>
      <c r="F171" s="1"/>
      <c r="G171" s="1"/>
      <c r="H171" s="1"/>
      <c r="I171" s="1"/>
      <c r="J171" s="1"/>
    </row>
    <row r="172" spans="1:10" x14ac:dyDescent="0.25">
      <c r="A172" s="656"/>
      <c r="B172" s="1"/>
      <c r="C172" s="1"/>
      <c r="D172" s="1"/>
      <c r="E172" s="1"/>
      <c r="F172" s="1"/>
      <c r="G172" s="1"/>
      <c r="H172" s="1"/>
      <c r="I172" s="1"/>
      <c r="J172" s="1"/>
    </row>
    <row r="173" spans="1:10" x14ac:dyDescent="0.25">
      <c r="A173" s="656"/>
      <c r="B173" s="1"/>
      <c r="C173" s="1"/>
      <c r="D173" s="1"/>
      <c r="E173" s="1"/>
      <c r="F173" s="1"/>
      <c r="G173" s="1"/>
      <c r="H173" s="1"/>
      <c r="I173" s="1"/>
      <c r="J173" s="1"/>
    </row>
    <row r="174" spans="1:10" x14ac:dyDescent="0.25">
      <c r="A174" s="656"/>
      <c r="B174" s="1"/>
      <c r="C174" s="1"/>
      <c r="D174" s="1"/>
      <c r="E174" s="1"/>
      <c r="F174" s="1"/>
      <c r="G174" s="1"/>
      <c r="H174" s="1"/>
      <c r="I174" s="1"/>
      <c r="J174" s="1"/>
    </row>
    <row r="175" spans="1:10" x14ac:dyDescent="0.25">
      <c r="A175" s="656"/>
      <c r="B175" s="1"/>
      <c r="C175" s="1"/>
      <c r="D175" s="1"/>
      <c r="E175" s="1"/>
      <c r="F175" s="1"/>
      <c r="G175" s="1"/>
      <c r="H175" s="1"/>
      <c r="I175" s="1"/>
      <c r="J175" s="1"/>
    </row>
    <row r="176" spans="1:10" x14ac:dyDescent="0.25">
      <c r="A176" s="656"/>
      <c r="B176" s="1"/>
      <c r="C176" s="1"/>
      <c r="D176" s="1"/>
      <c r="E176" s="1"/>
      <c r="F176" s="1"/>
      <c r="G176" s="1"/>
      <c r="H176" s="1"/>
      <c r="I176" s="1"/>
      <c r="J176" s="1"/>
    </row>
    <row r="177" spans="1:10" x14ac:dyDescent="0.25">
      <c r="A177" s="656"/>
      <c r="B177" s="1"/>
      <c r="C177" s="1"/>
      <c r="D177" s="1"/>
      <c r="E177" s="1"/>
      <c r="F177" s="1"/>
      <c r="G177" s="1"/>
      <c r="H177" s="1"/>
      <c r="I177" s="1"/>
      <c r="J177" s="1"/>
    </row>
    <row r="178" spans="1:10" x14ac:dyDescent="0.25">
      <c r="A178" s="656"/>
      <c r="B178" s="1"/>
      <c r="C178" s="1"/>
      <c r="D178" s="1"/>
      <c r="E178" s="1"/>
      <c r="F178" s="1"/>
      <c r="G178" s="1"/>
      <c r="H178" s="1"/>
      <c r="I178" s="1"/>
      <c r="J178" s="1"/>
    </row>
    <row r="179" spans="1:10" x14ac:dyDescent="0.25">
      <c r="A179" s="656"/>
      <c r="B179" s="1"/>
      <c r="C179" s="1"/>
      <c r="D179" s="1"/>
      <c r="E179" s="1"/>
      <c r="F179" s="1"/>
      <c r="G179" s="1"/>
      <c r="H179" s="1"/>
      <c r="I179" s="1"/>
      <c r="J179" s="1"/>
    </row>
    <row r="180" spans="1:10" x14ac:dyDescent="0.25">
      <c r="A180" s="656"/>
      <c r="B180" s="1"/>
      <c r="C180" s="1"/>
      <c r="D180" s="1"/>
      <c r="E180" s="1"/>
      <c r="F180" s="1"/>
      <c r="G180" s="1"/>
      <c r="H180" s="1"/>
      <c r="I180" s="1"/>
      <c r="J180" s="1"/>
    </row>
    <row r="181" spans="1:10" x14ac:dyDescent="0.25">
      <c r="A181" s="656"/>
      <c r="B181" s="1"/>
      <c r="C181" s="1"/>
      <c r="D181" s="1"/>
      <c r="E181" s="1"/>
      <c r="F181" s="1"/>
      <c r="G181" s="1"/>
      <c r="H181" s="1"/>
      <c r="I181" s="1"/>
      <c r="J181" s="1"/>
    </row>
    <row r="182" spans="1:10" x14ac:dyDescent="0.25">
      <c r="A182" s="656"/>
      <c r="B182" s="1"/>
      <c r="C182" s="1"/>
      <c r="D182" s="1"/>
      <c r="E182" s="1"/>
      <c r="F182" s="1"/>
      <c r="G182" s="1"/>
      <c r="H182" s="1"/>
      <c r="I182" s="1"/>
      <c r="J182" s="1"/>
    </row>
    <row r="183" spans="1:10" x14ac:dyDescent="0.25">
      <c r="A183" s="656"/>
      <c r="B183" s="1"/>
      <c r="C183" s="1"/>
      <c r="D183" s="1"/>
      <c r="E183" s="1"/>
      <c r="F183" s="1"/>
      <c r="G183" s="1"/>
      <c r="H183" s="1"/>
      <c r="I183" s="1"/>
      <c r="J183" s="1"/>
    </row>
    <row r="184" spans="1:10" x14ac:dyDescent="0.25">
      <c r="A184" s="656"/>
      <c r="B184" s="1"/>
      <c r="C184" s="1"/>
      <c r="D184" s="1"/>
      <c r="E184" s="1"/>
      <c r="F184" s="1"/>
      <c r="G184" s="1"/>
      <c r="H184" s="1"/>
      <c r="I184" s="1"/>
      <c r="J184" s="1"/>
    </row>
    <row r="185" spans="1:10" x14ac:dyDescent="0.25">
      <c r="A185" s="656"/>
      <c r="B185" s="1"/>
      <c r="C185" s="1"/>
      <c r="D185" s="1"/>
      <c r="E185" s="1"/>
      <c r="F185" s="1"/>
      <c r="G185" s="1"/>
      <c r="H185" s="1"/>
      <c r="I185" s="1"/>
      <c r="J185" s="1"/>
    </row>
    <row r="186" spans="1:10" x14ac:dyDescent="0.25">
      <c r="A186" s="656"/>
      <c r="B186" s="1"/>
      <c r="C186" s="1"/>
      <c r="D186" s="1"/>
      <c r="E186" s="1"/>
      <c r="F186" s="1"/>
      <c r="G186" s="1"/>
      <c r="H186" s="1"/>
      <c r="I186" s="1"/>
      <c r="J186" s="1"/>
    </row>
    <row r="187" spans="1:10" x14ac:dyDescent="0.25">
      <c r="A187" s="656"/>
      <c r="B187" s="1"/>
      <c r="C187" s="1"/>
      <c r="D187" s="1"/>
      <c r="E187" s="1"/>
      <c r="F187" s="1"/>
      <c r="G187" s="1"/>
      <c r="H187" s="1"/>
      <c r="I187" s="1"/>
      <c r="J187" s="1"/>
    </row>
    <row r="188" spans="1:10" x14ac:dyDescent="0.25">
      <c r="A188" s="656"/>
      <c r="B188" s="1"/>
      <c r="C188" s="1"/>
      <c r="D188" s="1"/>
      <c r="E188" s="1"/>
      <c r="F188" s="1"/>
      <c r="G188" s="1"/>
      <c r="H188" s="1"/>
      <c r="I188" s="1"/>
      <c r="J188" s="1"/>
    </row>
    <row r="189" spans="1:10" x14ac:dyDescent="0.25">
      <c r="A189" s="656"/>
      <c r="B189" s="1"/>
      <c r="C189" s="1"/>
      <c r="D189" s="1"/>
      <c r="E189" s="1"/>
      <c r="F189" s="1"/>
      <c r="G189" s="1"/>
      <c r="H189" s="1"/>
      <c r="I189" s="1"/>
      <c r="J189" s="1"/>
    </row>
    <row r="190" spans="1:10" x14ac:dyDescent="0.25">
      <c r="A190" s="656"/>
      <c r="B190" s="1"/>
      <c r="C190" s="1"/>
      <c r="D190" s="1"/>
      <c r="E190" s="1"/>
      <c r="F190" s="1"/>
      <c r="G190" s="1"/>
      <c r="H190" s="1"/>
      <c r="I190" s="1"/>
      <c r="J190" s="1"/>
    </row>
    <row r="191" spans="1:10" x14ac:dyDescent="0.25">
      <c r="A191" s="656"/>
      <c r="B191" s="1"/>
      <c r="C191" s="1"/>
      <c r="D191" s="1"/>
      <c r="E191" s="1"/>
      <c r="F191" s="1"/>
      <c r="G191" s="1"/>
      <c r="H191" s="1"/>
      <c r="I191" s="1"/>
      <c r="J191" s="1"/>
    </row>
    <row r="192" spans="1:10" x14ac:dyDescent="0.25">
      <c r="A192" s="656"/>
      <c r="B192" s="1"/>
      <c r="C192" s="1"/>
      <c r="D192" s="1"/>
      <c r="E192" s="1"/>
      <c r="F192" s="1"/>
      <c r="G192" s="1"/>
      <c r="H192" s="1"/>
      <c r="I192" s="1"/>
      <c r="J192" s="1"/>
    </row>
    <row r="193" spans="1:10" x14ac:dyDescent="0.25">
      <c r="A193" s="656"/>
      <c r="B193" s="1"/>
      <c r="C193" s="1"/>
      <c r="D193" s="1"/>
      <c r="E193" s="1"/>
      <c r="F193" s="1"/>
      <c r="G193" s="1"/>
      <c r="H193" s="1"/>
      <c r="I193" s="1"/>
      <c r="J193" s="1"/>
    </row>
    <row r="194" spans="1:10" x14ac:dyDescent="0.25">
      <c r="A194" s="656"/>
      <c r="B194" s="1"/>
      <c r="C194" s="1"/>
      <c r="D194" s="1"/>
      <c r="E194" s="1"/>
      <c r="F194" s="1"/>
      <c r="G194" s="1"/>
      <c r="H194" s="1"/>
      <c r="I194" s="1"/>
      <c r="J194" s="1"/>
    </row>
    <row r="195" spans="1:10" x14ac:dyDescent="0.25">
      <c r="A195" s="656"/>
      <c r="B195" s="1"/>
      <c r="C195" s="1"/>
      <c r="D195" s="1"/>
      <c r="E195" s="1"/>
      <c r="F195" s="1"/>
      <c r="G195" s="1"/>
      <c r="H195" s="1"/>
      <c r="I195" s="1"/>
      <c r="J195" s="1"/>
    </row>
    <row r="196" spans="1:10" x14ac:dyDescent="0.25">
      <c r="A196" s="656"/>
      <c r="B196" s="1"/>
      <c r="C196" s="1"/>
      <c r="D196" s="1"/>
      <c r="E196" s="1"/>
      <c r="F196" s="1"/>
      <c r="G196" s="1"/>
      <c r="H196" s="1"/>
      <c r="I196" s="1"/>
      <c r="J196" s="1"/>
    </row>
    <row r="197" spans="1:10" x14ac:dyDescent="0.25">
      <c r="A197" s="656"/>
      <c r="B197" s="1"/>
      <c r="C197" s="1"/>
      <c r="D197" s="1"/>
      <c r="E197" s="1"/>
      <c r="F197" s="1"/>
      <c r="G197" s="1"/>
      <c r="H197" s="1"/>
      <c r="I197" s="1"/>
      <c r="J197" s="1"/>
    </row>
    <row r="198" spans="1:10" x14ac:dyDescent="0.25">
      <c r="A198" s="656"/>
      <c r="B198" s="1"/>
      <c r="C198" s="1"/>
      <c r="D198" s="1"/>
      <c r="E198" s="1"/>
      <c r="F198" s="1"/>
      <c r="G198" s="1"/>
      <c r="H198" s="1"/>
      <c r="I198" s="1"/>
      <c r="J198" s="1"/>
    </row>
    <row r="199" spans="1:10" x14ac:dyDescent="0.25">
      <c r="A199" s="656"/>
      <c r="B199" s="1"/>
      <c r="C199" s="1"/>
      <c r="D199" s="1"/>
      <c r="E199" s="1"/>
      <c r="F199" s="1"/>
      <c r="G199" s="1"/>
      <c r="H199" s="1"/>
      <c r="I199" s="1"/>
      <c r="J199" s="1"/>
    </row>
    <row r="200" spans="1:10" x14ac:dyDescent="0.25">
      <c r="A200" s="656"/>
      <c r="B200" s="1"/>
      <c r="C200" s="1"/>
      <c r="D200" s="1"/>
      <c r="E200" s="1"/>
      <c r="F200" s="1"/>
      <c r="G200" s="1"/>
      <c r="H200" s="1"/>
      <c r="I200" s="1"/>
      <c r="J200" s="1"/>
    </row>
    <row r="201" spans="1:10" x14ac:dyDescent="0.25">
      <c r="A201" s="656"/>
      <c r="B201" s="1"/>
      <c r="C201" s="1"/>
      <c r="D201" s="1"/>
      <c r="E201" s="1"/>
      <c r="F201" s="1"/>
      <c r="G201" s="1"/>
      <c r="H201" s="1"/>
      <c r="I201" s="1"/>
      <c r="J201" s="1"/>
    </row>
    <row r="202" spans="1:10" x14ac:dyDescent="0.25">
      <c r="A202" s="656"/>
      <c r="B202" s="1"/>
      <c r="C202" s="1"/>
      <c r="D202" s="1"/>
      <c r="E202" s="1"/>
      <c r="F202" s="1"/>
      <c r="G202" s="1"/>
      <c r="H202" s="1"/>
      <c r="I202" s="1"/>
      <c r="J202" s="1"/>
    </row>
    <row r="203" spans="1:10" x14ac:dyDescent="0.25">
      <c r="A203" s="656"/>
      <c r="B203" s="1"/>
      <c r="C203" s="1"/>
      <c r="D203" s="1"/>
      <c r="E203" s="1"/>
      <c r="F203" s="1"/>
      <c r="G203" s="1"/>
      <c r="H203" s="1"/>
      <c r="I203" s="1"/>
      <c r="J203" s="1"/>
    </row>
    <row r="204" spans="1:10" x14ac:dyDescent="0.25">
      <c r="A204" s="656"/>
      <c r="B204" s="1"/>
      <c r="C204" s="1"/>
      <c r="D204" s="1"/>
      <c r="E204" s="1"/>
      <c r="F204" s="1"/>
      <c r="G204" s="1"/>
      <c r="H204" s="1"/>
      <c r="I204" s="1"/>
      <c r="J204" s="1"/>
    </row>
    <row r="205" spans="1:10" x14ac:dyDescent="0.25">
      <c r="A205" s="656"/>
      <c r="B205" s="1"/>
      <c r="C205" s="1"/>
      <c r="D205" s="1"/>
      <c r="E205" s="1"/>
      <c r="F205" s="1"/>
      <c r="G205" s="1"/>
      <c r="H205" s="1"/>
      <c r="I205" s="1"/>
      <c r="J205" s="1"/>
    </row>
    <row r="206" spans="1:10" x14ac:dyDescent="0.25">
      <c r="A206" s="656"/>
      <c r="B206" s="1"/>
      <c r="C206" s="1"/>
      <c r="D206" s="1"/>
      <c r="E206" s="1"/>
      <c r="F206" s="1"/>
      <c r="G206" s="1"/>
      <c r="H206" s="1"/>
      <c r="I206" s="1"/>
      <c r="J206" s="1"/>
    </row>
    <row r="207" spans="1:10" x14ac:dyDescent="0.25">
      <c r="A207" s="656"/>
      <c r="B207" s="1"/>
      <c r="C207" s="1"/>
      <c r="D207" s="1"/>
      <c r="E207" s="1"/>
      <c r="F207" s="1"/>
      <c r="G207" s="1"/>
      <c r="H207" s="1"/>
      <c r="I207" s="1"/>
      <c r="J207" s="1"/>
    </row>
    <row r="208" spans="1:10" x14ac:dyDescent="0.25">
      <c r="A208" s="656"/>
      <c r="B208" s="1"/>
      <c r="C208" s="1"/>
      <c r="D208" s="1"/>
      <c r="E208" s="1"/>
      <c r="F208" s="1"/>
      <c r="G208" s="1"/>
      <c r="H208" s="1"/>
      <c r="I208" s="1"/>
      <c r="J208" s="1"/>
    </row>
    <row r="209" spans="1:10" x14ac:dyDescent="0.25">
      <c r="A209" s="656"/>
      <c r="B209" s="1"/>
      <c r="C209" s="1"/>
      <c r="D209" s="1"/>
      <c r="E209" s="1"/>
      <c r="F209" s="1"/>
      <c r="G209" s="1"/>
      <c r="H209" s="1"/>
      <c r="I209" s="1"/>
      <c r="J209" s="1"/>
    </row>
    <row r="210" spans="1:10" x14ac:dyDescent="0.25">
      <c r="A210" s="656"/>
      <c r="B210" s="1"/>
      <c r="C210" s="1"/>
      <c r="D210" s="1"/>
      <c r="E210" s="1"/>
      <c r="F210" s="1"/>
      <c r="G210" s="1"/>
      <c r="H210" s="1"/>
      <c r="I210" s="1"/>
      <c r="J210" s="1"/>
    </row>
    <row r="211" spans="1:10" x14ac:dyDescent="0.25">
      <c r="A211" s="656"/>
      <c r="B211" s="1"/>
      <c r="C211" s="1"/>
      <c r="D211" s="1"/>
      <c r="E211" s="1"/>
      <c r="F211" s="1"/>
      <c r="G211" s="1"/>
      <c r="H211" s="1"/>
      <c r="I211" s="1"/>
      <c r="J211" s="1"/>
    </row>
    <row r="212" spans="1:10" x14ac:dyDescent="0.25">
      <c r="A212" s="656"/>
      <c r="B212" s="1"/>
      <c r="C212" s="1"/>
      <c r="D212" s="1"/>
      <c r="E212" s="1"/>
      <c r="F212" s="1"/>
      <c r="G212" s="1"/>
      <c r="H212" s="1"/>
      <c r="I212" s="1"/>
      <c r="J212" s="1"/>
    </row>
    <row r="213" spans="1:10" x14ac:dyDescent="0.25">
      <c r="A213" s="656"/>
      <c r="B213" s="1"/>
      <c r="C213" s="1"/>
      <c r="D213" s="1"/>
      <c r="E213" s="1"/>
      <c r="F213" s="1"/>
      <c r="G213" s="1"/>
      <c r="H213" s="1"/>
      <c r="I213" s="1"/>
      <c r="J213" s="1"/>
    </row>
    <row r="214" spans="1:10" x14ac:dyDescent="0.25">
      <c r="A214" s="656"/>
      <c r="B214" s="1"/>
      <c r="C214" s="1"/>
      <c r="D214" s="1"/>
      <c r="E214" s="1"/>
      <c r="F214" s="1"/>
      <c r="G214" s="1"/>
      <c r="H214" s="1"/>
      <c r="I214" s="1"/>
      <c r="J214" s="1"/>
    </row>
    <row r="215" spans="1:10" x14ac:dyDescent="0.25">
      <c r="A215" s="656"/>
      <c r="B215" s="1"/>
      <c r="C215" s="1"/>
      <c r="D215" s="1"/>
      <c r="E215" s="1"/>
      <c r="F215" s="1"/>
      <c r="G215" s="1"/>
      <c r="H215" s="1"/>
      <c r="I215" s="1"/>
      <c r="J215" s="1"/>
    </row>
    <row r="216" spans="1:10" x14ac:dyDescent="0.25">
      <c r="A216" s="656"/>
      <c r="B216" s="1"/>
      <c r="C216" s="1"/>
      <c r="D216" s="1"/>
      <c r="E216" s="1"/>
      <c r="F216" s="1"/>
      <c r="G216" s="1"/>
      <c r="H216" s="1"/>
      <c r="I216" s="1"/>
      <c r="J216" s="1"/>
    </row>
    <row r="217" spans="1:10" x14ac:dyDescent="0.25">
      <c r="A217" s="656"/>
      <c r="B217" s="1"/>
      <c r="C217" s="1"/>
      <c r="D217" s="1"/>
      <c r="E217" s="1"/>
      <c r="F217" s="1"/>
      <c r="G217" s="1"/>
      <c r="H217" s="1"/>
      <c r="I217" s="1"/>
      <c r="J217" s="1"/>
    </row>
    <row r="218" spans="1:10" x14ac:dyDescent="0.25">
      <c r="A218" s="656"/>
      <c r="B218" s="1"/>
      <c r="C218" s="1"/>
      <c r="D218" s="1"/>
      <c r="E218" s="1"/>
      <c r="F218" s="1"/>
      <c r="G218" s="1"/>
      <c r="H218" s="1"/>
      <c r="I218" s="1"/>
      <c r="J218" s="1"/>
    </row>
    <row r="219" spans="1:10" x14ac:dyDescent="0.25">
      <c r="A219" s="656"/>
      <c r="B219" s="1"/>
      <c r="C219" s="1"/>
      <c r="D219" s="1"/>
      <c r="E219" s="1"/>
      <c r="F219" s="1"/>
      <c r="G219" s="1"/>
      <c r="H219" s="1"/>
      <c r="I219" s="1"/>
      <c r="J219" s="1"/>
    </row>
    <row r="220" spans="1:10" x14ac:dyDescent="0.25">
      <c r="A220" s="656"/>
      <c r="B220" s="1"/>
      <c r="C220" s="1"/>
      <c r="D220" s="1"/>
      <c r="E220" s="1"/>
      <c r="F220" s="1"/>
      <c r="G220" s="1"/>
      <c r="H220" s="1"/>
      <c r="I220" s="1"/>
      <c r="J220" s="1"/>
    </row>
    <row r="221" spans="1:10" x14ac:dyDescent="0.25">
      <c r="A221" s="656"/>
      <c r="B221" s="1"/>
      <c r="C221" s="1"/>
      <c r="D221" s="1"/>
      <c r="E221" s="1"/>
      <c r="F221" s="1"/>
      <c r="G221" s="1"/>
      <c r="H221" s="1"/>
      <c r="I221" s="1"/>
      <c r="J221" s="1"/>
    </row>
    <row r="222" spans="1:10" x14ac:dyDescent="0.25">
      <c r="A222" s="656"/>
      <c r="B222" s="1"/>
      <c r="C222" s="1"/>
      <c r="D222" s="1"/>
      <c r="E222" s="1"/>
      <c r="F222" s="1"/>
      <c r="G222" s="1"/>
      <c r="H222" s="1"/>
      <c r="I222" s="1"/>
      <c r="J222" s="1"/>
    </row>
    <row r="223" spans="1:10" x14ac:dyDescent="0.25">
      <c r="A223" s="656"/>
      <c r="B223" s="1"/>
      <c r="C223" s="1"/>
      <c r="D223" s="1"/>
      <c r="E223" s="1"/>
      <c r="F223" s="1"/>
      <c r="G223" s="1"/>
      <c r="H223" s="1"/>
      <c r="I223" s="1"/>
      <c r="J223" s="1"/>
    </row>
    <row r="224" spans="1:10" x14ac:dyDescent="0.25">
      <c r="A224" s="656"/>
      <c r="B224" s="1"/>
      <c r="C224" s="1"/>
      <c r="D224" s="1"/>
      <c r="E224" s="1"/>
      <c r="F224" s="1"/>
      <c r="G224" s="1"/>
      <c r="H224" s="1"/>
      <c r="I224" s="1"/>
      <c r="J224" s="1"/>
    </row>
    <row r="225" spans="1:10" x14ac:dyDescent="0.25">
      <c r="A225" s="656"/>
      <c r="B225" s="1"/>
      <c r="C225" s="1"/>
      <c r="D225" s="1"/>
      <c r="E225" s="1"/>
      <c r="F225" s="1"/>
      <c r="G225" s="1"/>
      <c r="H225" s="1"/>
      <c r="I225" s="1"/>
      <c r="J225" s="1"/>
    </row>
    <row r="226" spans="1:10" x14ac:dyDescent="0.25">
      <c r="A226" s="656"/>
      <c r="B226" s="1"/>
      <c r="C226" s="1"/>
      <c r="D226" s="1"/>
      <c r="E226" s="1"/>
      <c r="F226" s="1"/>
      <c r="G226" s="1"/>
      <c r="H226" s="1"/>
      <c r="I226" s="1"/>
      <c r="J226" s="1"/>
    </row>
    <row r="227" spans="1:10" x14ac:dyDescent="0.25">
      <c r="A227" s="656"/>
      <c r="B227" s="1"/>
      <c r="C227" s="1"/>
      <c r="D227" s="1"/>
      <c r="E227" s="1"/>
      <c r="F227" s="1"/>
      <c r="G227" s="1"/>
      <c r="H227" s="1"/>
      <c r="I227" s="1"/>
      <c r="J227" s="1"/>
    </row>
    <row r="228" spans="1:10" x14ac:dyDescent="0.25">
      <c r="A228" s="656"/>
      <c r="B228" s="1"/>
      <c r="C228" s="1"/>
      <c r="D228" s="1"/>
      <c r="E228" s="1"/>
      <c r="F228" s="1"/>
      <c r="G228" s="1"/>
      <c r="H228" s="1"/>
      <c r="I228" s="1"/>
      <c r="J228" s="1"/>
    </row>
    <row r="229" spans="1:10" x14ac:dyDescent="0.25">
      <c r="A229" s="656"/>
      <c r="B229" s="1"/>
      <c r="C229" s="1"/>
      <c r="D229" s="1"/>
      <c r="E229" s="1"/>
      <c r="F229" s="1"/>
      <c r="G229" s="1"/>
      <c r="H229" s="1"/>
      <c r="I229" s="1"/>
      <c r="J229" s="1"/>
    </row>
    <row r="230" spans="1:10" x14ac:dyDescent="0.25">
      <c r="A230" s="656"/>
      <c r="B230" s="1"/>
      <c r="C230" s="1"/>
      <c r="D230" s="1"/>
      <c r="E230" s="1"/>
      <c r="F230" s="1"/>
      <c r="G230" s="1"/>
      <c r="H230" s="1"/>
      <c r="I230" s="1"/>
      <c r="J230" s="1"/>
    </row>
    <row r="231" spans="1:10" x14ac:dyDescent="0.25">
      <c r="A231" s="656"/>
      <c r="B231" s="1"/>
      <c r="C231" s="1"/>
      <c r="D231" s="1"/>
      <c r="E231" s="1"/>
      <c r="F231" s="1"/>
      <c r="G231" s="1"/>
      <c r="H231" s="1"/>
      <c r="I231" s="1"/>
      <c r="J231" s="1"/>
    </row>
    <row r="232" spans="1:10" x14ac:dyDescent="0.25">
      <c r="A232" s="656"/>
      <c r="B232" s="1"/>
      <c r="C232" s="1"/>
      <c r="D232" s="1"/>
      <c r="E232" s="1"/>
      <c r="F232" s="1"/>
      <c r="G232" s="1"/>
      <c r="H232" s="1"/>
      <c r="I232" s="1"/>
      <c r="J232" s="1"/>
    </row>
    <row r="233" spans="1:10" x14ac:dyDescent="0.25">
      <c r="A233" s="656"/>
      <c r="B233" s="1"/>
      <c r="C233" s="1"/>
      <c r="D233" s="1"/>
      <c r="E233" s="1"/>
      <c r="F233" s="1"/>
      <c r="G233" s="1"/>
      <c r="H233" s="1"/>
      <c r="I233" s="1"/>
      <c r="J233" s="1"/>
    </row>
    <row r="234" spans="1:10" x14ac:dyDescent="0.25">
      <c r="A234" s="656"/>
      <c r="B234" s="1"/>
      <c r="C234" s="1"/>
      <c r="D234" s="1"/>
      <c r="E234" s="1"/>
      <c r="F234" s="1"/>
      <c r="G234" s="1"/>
      <c r="H234" s="1"/>
      <c r="I234" s="1"/>
      <c r="J234" s="1"/>
    </row>
    <row r="235" spans="1:10" x14ac:dyDescent="0.25">
      <c r="A235" s="656"/>
      <c r="B235" s="1"/>
      <c r="C235" s="1"/>
      <c r="D235" s="1"/>
      <c r="E235" s="1"/>
      <c r="F235" s="1"/>
      <c r="G235" s="1"/>
      <c r="H235" s="1"/>
      <c r="I235" s="1"/>
      <c r="J235" s="1"/>
    </row>
    <row r="236" spans="1:10" x14ac:dyDescent="0.25">
      <c r="A236" s="656"/>
      <c r="B236" s="1"/>
      <c r="C236" s="1"/>
      <c r="D236" s="1"/>
      <c r="E236" s="1"/>
      <c r="F236" s="1"/>
      <c r="G236" s="1"/>
      <c r="H236" s="1"/>
      <c r="I236" s="1"/>
      <c r="J236" s="1"/>
    </row>
    <row r="237" spans="1:10" x14ac:dyDescent="0.25">
      <c r="A237" s="656"/>
      <c r="B237" s="1"/>
      <c r="C237" s="1"/>
      <c r="D237" s="1"/>
      <c r="E237" s="1"/>
      <c r="F237" s="1"/>
      <c r="G237" s="1"/>
      <c r="H237" s="1"/>
      <c r="I237" s="1"/>
      <c r="J237" s="1"/>
    </row>
    <row r="238" spans="1:10" x14ac:dyDescent="0.25">
      <c r="A238" s="656"/>
      <c r="B238" s="1"/>
      <c r="C238" s="1"/>
      <c r="D238" s="1"/>
      <c r="E238" s="1"/>
      <c r="F238" s="1"/>
      <c r="G238" s="1"/>
      <c r="H238" s="1"/>
      <c r="I238" s="1"/>
      <c r="J238" s="1"/>
    </row>
    <row r="239" spans="1:10" x14ac:dyDescent="0.25">
      <c r="A239" s="656"/>
      <c r="B239" s="1"/>
      <c r="C239" s="1"/>
      <c r="D239" s="1"/>
      <c r="E239" s="1"/>
      <c r="F239" s="1"/>
      <c r="G239" s="1"/>
      <c r="H239" s="1"/>
      <c r="I239" s="1"/>
      <c r="J239" s="1"/>
    </row>
    <row r="240" spans="1:10" x14ac:dyDescent="0.25">
      <c r="A240" s="656"/>
      <c r="B240" s="1"/>
      <c r="C240" s="1"/>
      <c r="D240" s="1"/>
      <c r="E240" s="1"/>
      <c r="F240" s="1"/>
      <c r="G240" s="1"/>
      <c r="H240" s="1"/>
      <c r="I240" s="1"/>
      <c r="J240" s="1"/>
    </row>
    <row r="241" spans="1:10" x14ac:dyDescent="0.25">
      <c r="A241" s="656"/>
      <c r="B241" s="1"/>
      <c r="C241" s="1"/>
      <c r="D241" s="1"/>
      <c r="E241" s="1"/>
      <c r="F241" s="1"/>
      <c r="G241" s="1"/>
      <c r="H241" s="1"/>
      <c r="I241" s="1"/>
      <c r="J241" s="1"/>
    </row>
    <row r="242" spans="1:10" x14ac:dyDescent="0.25">
      <c r="A242" s="656"/>
      <c r="B242" s="1"/>
      <c r="C242" s="1"/>
      <c r="D242" s="1"/>
      <c r="E242" s="1"/>
      <c r="F242" s="1"/>
      <c r="G242" s="1"/>
      <c r="H242" s="1"/>
      <c r="I242" s="1"/>
      <c r="J242" s="1"/>
    </row>
    <row r="243" spans="1:10" x14ac:dyDescent="0.25">
      <c r="A243" s="656"/>
      <c r="B243" s="1"/>
      <c r="C243" s="1"/>
      <c r="D243" s="1"/>
      <c r="E243" s="1"/>
      <c r="F243" s="1"/>
      <c r="G243" s="1"/>
      <c r="H243" s="1"/>
      <c r="I243" s="1"/>
      <c r="J243" s="1"/>
    </row>
    <row r="244" spans="1:10" x14ac:dyDescent="0.25">
      <c r="A244" s="656"/>
      <c r="B244" s="1"/>
      <c r="C244" s="1"/>
      <c r="D244" s="1"/>
      <c r="E244" s="1"/>
      <c r="F244" s="1"/>
      <c r="G244" s="1"/>
      <c r="H244" s="1"/>
      <c r="I244" s="1"/>
      <c r="J244" s="1"/>
    </row>
    <row r="245" spans="1:10" x14ac:dyDescent="0.25">
      <c r="A245" s="656"/>
      <c r="B245" s="1"/>
      <c r="C245" s="1"/>
      <c r="D245" s="1"/>
      <c r="E245" s="1"/>
      <c r="F245" s="1"/>
      <c r="G245" s="1"/>
      <c r="H245" s="1"/>
      <c r="I245" s="1"/>
      <c r="J245" s="1"/>
    </row>
    <row r="246" spans="1:10" x14ac:dyDescent="0.25">
      <c r="A246" s="656"/>
      <c r="B246" s="1"/>
      <c r="C246" s="1"/>
      <c r="D246" s="1"/>
      <c r="E246" s="1"/>
      <c r="F246" s="1"/>
      <c r="G246" s="1"/>
      <c r="H246" s="1"/>
      <c r="I246" s="1"/>
      <c r="J246" s="1"/>
    </row>
    <row r="247" spans="1:10" x14ac:dyDescent="0.25">
      <c r="A247" s="656"/>
      <c r="B247" s="1"/>
      <c r="C247" s="1"/>
      <c r="D247" s="1"/>
      <c r="E247" s="1"/>
      <c r="F247" s="1"/>
      <c r="G247" s="1"/>
      <c r="H247" s="1"/>
      <c r="I247" s="1"/>
      <c r="J247" s="1"/>
    </row>
    <row r="248" spans="1:10" x14ac:dyDescent="0.25">
      <c r="A248" s="656"/>
      <c r="B248" s="1"/>
      <c r="C248" s="1"/>
      <c r="D248" s="1"/>
      <c r="E248" s="1"/>
      <c r="F248" s="1"/>
      <c r="G248" s="1"/>
      <c r="H248" s="1"/>
      <c r="I248" s="1"/>
      <c r="J248" s="1"/>
    </row>
    <row r="249" spans="1:10" x14ac:dyDescent="0.25">
      <c r="A249" s="656"/>
      <c r="B249" s="1"/>
      <c r="C249" s="1"/>
      <c r="D249" s="1"/>
      <c r="E249" s="1"/>
      <c r="F249" s="1"/>
      <c r="G249" s="1"/>
      <c r="H249" s="1"/>
      <c r="I249" s="1"/>
      <c r="J249" s="1"/>
    </row>
    <row r="250" spans="1:10" x14ac:dyDescent="0.25">
      <c r="A250" s="656"/>
      <c r="B250" s="1"/>
      <c r="C250" s="1"/>
      <c r="D250" s="1"/>
      <c r="E250" s="1"/>
      <c r="F250" s="1"/>
      <c r="G250" s="1"/>
      <c r="H250" s="1"/>
      <c r="I250" s="1"/>
      <c r="J250" s="1"/>
    </row>
    <row r="251" spans="1:10" x14ac:dyDescent="0.25">
      <c r="A251" s="656"/>
      <c r="B251" s="1"/>
      <c r="C251" s="1"/>
      <c r="D251" s="1"/>
      <c r="E251" s="1"/>
      <c r="F251" s="1"/>
      <c r="G251" s="1"/>
      <c r="H251" s="1"/>
      <c r="I251" s="1"/>
      <c r="J251" s="1"/>
    </row>
    <row r="252" spans="1:10" x14ac:dyDescent="0.25">
      <c r="A252" s="656"/>
      <c r="B252" s="1"/>
      <c r="C252" s="1"/>
      <c r="D252" s="1"/>
      <c r="E252" s="1"/>
      <c r="F252" s="1"/>
      <c r="G252" s="1"/>
      <c r="H252" s="1"/>
      <c r="I252" s="1"/>
      <c r="J252" s="1"/>
    </row>
    <row r="253" spans="1:10" x14ac:dyDescent="0.25">
      <c r="A253" s="656"/>
      <c r="B253" s="1"/>
      <c r="C253" s="1"/>
      <c r="D253" s="1"/>
      <c r="E253" s="1"/>
      <c r="F253" s="1"/>
      <c r="G253" s="1"/>
      <c r="H253" s="1"/>
      <c r="I253" s="1"/>
      <c r="J253" s="1"/>
    </row>
    <row r="254" spans="1:10" x14ac:dyDescent="0.25">
      <c r="A254" s="656"/>
      <c r="B254" s="1"/>
      <c r="C254" s="1"/>
      <c r="D254" s="1"/>
      <c r="E254" s="1"/>
      <c r="F254" s="1"/>
      <c r="G254" s="1"/>
      <c r="H254" s="1"/>
      <c r="I254" s="1"/>
      <c r="J254" s="1"/>
    </row>
    <row r="255" spans="1:10" x14ac:dyDescent="0.25">
      <c r="A255" s="656"/>
      <c r="B255" s="1"/>
      <c r="C255" s="1"/>
      <c r="D255" s="1"/>
      <c r="E255" s="1"/>
      <c r="F255" s="1"/>
      <c r="G255" s="1"/>
      <c r="H255" s="1"/>
      <c r="I255" s="1"/>
      <c r="J255" s="1"/>
    </row>
    <row r="256" spans="1:10" x14ac:dyDescent="0.25">
      <c r="A256" s="656"/>
      <c r="B256" s="1"/>
      <c r="C256" s="1"/>
      <c r="D256" s="1"/>
      <c r="E256" s="1"/>
      <c r="F256" s="1"/>
      <c r="G256" s="1"/>
      <c r="H256" s="1"/>
      <c r="I256" s="1"/>
      <c r="J256" s="1"/>
    </row>
    <row r="257" spans="1:10" x14ac:dyDescent="0.25">
      <c r="A257" s="656"/>
      <c r="B257" s="1"/>
      <c r="C257" s="1"/>
      <c r="D257" s="1"/>
      <c r="E257" s="1"/>
      <c r="F257" s="1"/>
      <c r="G257" s="1"/>
      <c r="H257" s="1"/>
      <c r="I257" s="1"/>
      <c r="J257" s="1"/>
    </row>
    <row r="258" spans="1:10" x14ac:dyDescent="0.25">
      <c r="A258" s="656"/>
      <c r="B258" s="1"/>
      <c r="C258" s="1"/>
      <c r="D258" s="1"/>
      <c r="E258" s="1"/>
      <c r="F258" s="1"/>
      <c r="G258" s="1"/>
      <c r="H258" s="1"/>
      <c r="I258" s="1"/>
      <c r="J258" s="1"/>
    </row>
    <row r="259" spans="1:10" x14ac:dyDescent="0.25">
      <c r="A259" s="656"/>
      <c r="B259" s="1"/>
      <c r="C259" s="1"/>
      <c r="D259" s="1"/>
      <c r="E259" s="1"/>
      <c r="F259" s="1"/>
      <c r="G259" s="1"/>
      <c r="H259" s="1"/>
      <c r="I259" s="1"/>
      <c r="J259" s="1"/>
    </row>
    <row r="260" spans="1:10" x14ac:dyDescent="0.25">
      <c r="A260" s="656"/>
      <c r="B260" s="1"/>
      <c r="C260" s="1"/>
      <c r="D260" s="1"/>
      <c r="E260" s="1"/>
      <c r="F260" s="1"/>
      <c r="G260" s="1"/>
      <c r="H260" s="1"/>
      <c r="I260" s="1"/>
      <c r="J260" s="1"/>
    </row>
    <row r="261" spans="1:10" x14ac:dyDescent="0.25">
      <c r="A261" s="656"/>
      <c r="B261" s="1"/>
      <c r="C261" s="1"/>
      <c r="D261" s="1"/>
      <c r="E261" s="1"/>
      <c r="F261" s="1"/>
      <c r="G261" s="1"/>
      <c r="H261" s="1"/>
      <c r="I261" s="1"/>
      <c r="J261" s="1"/>
    </row>
    <row r="262" spans="1:10" x14ac:dyDescent="0.25">
      <c r="A262" s="656"/>
      <c r="B262" s="1"/>
      <c r="C262" s="1"/>
      <c r="D262" s="1"/>
      <c r="E262" s="1"/>
      <c r="F262" s="1"/>
      <c r="G262" s="1"/>
      <c r="H262" s="1"/>
      <c r="I262" s="1"/>
      <c r="J262" s="1"/>
    </row>
    <row r="263" spans="1:10" x14ac:dyDescent="0.25">
      <c r="A263" s="656"/>
      <c r="B263" s="1"/>
      <c r="C263" s="1"/>
      <c r="D263" s="1"/>
      <c r="E263" s="1"/>
      <c r="F263" s="1"/>
      <c r="G263" s="1"/>
      <c r="H263" s="1"/>
      <c r="I263" s="1"/>
      <c r="J263" s="1"/>
    </row>
    <row r="264" spans="1:10" x14ac:dyDescent="0.25">
      <c r="A264" s="656"/>
      <c r="B264" s="1"/>
      <c r="C264" s="1"/>
      <c r="D264" s="1"/>
      <c r="E264" s="1"/>
      <c r="F264" s="1"/>
      <c r="G264" s="1"/>
      <c r="H264" s="1"/>
      <c r="I264" s="1"/>
      <c r="J264" s="1"/>
    </row>
    <row r="265" spans="1:10" x14ac:dyDescent="0.25">
      <c r="A265" s="656"/>
      <c r="B265" s="1"/>
      <c r="C265" s="1"/>
      <c r="D265" s="1"/>
      <c r="E265" s="1"/>
      <c r="F265" s="1"/>
      <c r="G265" s="1"/>
      <c r="H265" s="1"/>
      <c r="I265" s="1"/>
      <c r="J265" s="1"/>
    </row>
    <row r="266" spans="1:10" x14ac:dyDescent="0.25">
      <c r="A266" s="656"/>
      <c r="B266" s="1"/>
      <c r="C266" s="1"/>
      <c r="D266" s="1"/>
      <c r="E266" s="1"/>
      <c r="F266" s="1"/>
      <c r="G266" s="1"/>
      <c r="H266" s="1"/>
      <c r="I266" s="1"/>
      <c r="J266" s="1"/>
    </row>
    <row r="267" spans="1:10" x14ac:dyDescent="0.25">
      <c r="A267" s="656"/>
      <c r="B267" s="1"/>
      <c r="C267" s="1"/>
      <c r="D267" s="1"/>
      <c r="E267" s="1"/>
      <c r="F267" s="1"/>
      <c r="G267" s="1"/>
      <c r="H267" s="1"/>
      <c r="I267" s="1"/>
      <c r="J267" s="1"/>
    </row>
    <row r="268" spans="1:10" x14ac:dyDescent="0.25">
      <c r="A268" s="656"/>
      <c r="B268" s="1"/>
      <c r="C268" s="1"/>
      <c r="D268" s="1"/>
      <c r="E268" s="1"/>
      <c r="F268" s="1"/>
      <c r="G268" s="1"/>
      <c r="H268" s="1"/>
      <c r="I268" s="1"/>
      <c r="J268" s="1"/>
    </row>
    <row r="269" spans="1:10" x14ac:dyDescent="0.25">
      <c r="A269" s="656"/>
      <c r="B269" s="1"/>
      <c r="C269" s="1"/>
      <c r="D269" s="1"/>
      <c r="E269" s="1"/>
      <c r="F269" s="1"/>
      <c r="G269" s="1"/>
      <c r="H269" s="1"/>
      <c r="I269" s="1"/>
      <c r="J269" s="1"/>
    </row>
    <row r="270" spans="1:10" x14ac:dyDescent="0.25">
      <c r="A270" s="656"/>
      <c r="B270" s="1"/>
      <c r="C270" s="1"/>
      <c r="D270" s="1"/>
      <c r="E270" s="1"/>
      <c r="F270" s="1"/>
      <c r="G270" s="1"/>
      <c r="H270" s="1"/>
      <c r="I270" s="1"/>
      <c r="J270" s="1"/>
    </row>
    <row r="271" spans="1:10" x14ac:dyDescent="0.25">
      <c r="A271" s="656"/>
      <c r="B271" s="1"/>
      <c r="C271" s="1"/>
      <c r="D271" s="1"/>
      <c r="E271" s="1"/>
      <c r="F271" s="1"/>
      <c r="G271" s="1"/>
      <c r="H271" s="1"/>
      <c r="I271" s="1"/>
      <c r="J271" s="1"/>
    </row>
    <row r="272" spans="1:10" x14ac:dyDescent="0.25">
      <c r="A272" s="656"/>
      <c r="B272" s="1"/>
      <c r="C272" s="1"/>
      <c r="D272" s="1"/>
      <c r="E272" s="1"/>
      <c r="F272" s="1"/>
      <c r="G272" s="1"/>
      <c r="H272" s="1"/>
      <c r="I272" s="1"/>
      <c r="J272" s="1"/>
    </row>
    <row r="273" spans="1:10" x14ac:dyDescent="0.25">
      <c r="A273" s="656"/>
      <c r="B273" s="1"/>
      <c r="C273" s="1"/>
      <c r="D273" s="1"/>
      <c r="E273" s="1"/>
      <c r="F273" s="1"/>
      <c r="G273" s="1"/>
      <c r="H273" s="1"/>
      <c r="I273" s="1"/>
      <c r="J273" s="1"/>
    </row>
    <row r="274" spans="1:10" x14ac:dyDescent="0.25">
      <c r="A274" s="656"/>
      <c r="B274" s="1"/>
      <c r="C274" s="1"/>
      <c r="D274" s="1"/>
      <c r="E274" s="1"/>
      <c r="F274" s="1"/>
      <c r="G274" s="1"/>
      <c r="H274" s="1"/>
      <c r="I274" s="1"/>
      <c r="J274" s="1"/>
    </row>
    <row r="275" spans="1:10" x14ac:dyDescent="0.25">
      <c r="A275" s="656"/>
      <c r="B275" s="1"/>
      <c r="C275" s="1"/>
      <c r="D275" s="1"/>
      <c r="E275" s="1"/>
      <c r="F275" s="1"/>
      <c r="G275" s="1"/>
      <c r="H275" s="1"/>
      <c r="I275" s="1"/>
      <c r="J275" s="1"/>
    </row>
    <row r="276" spans="1:10" x14ac:dyDescent="0.25">
      <c r="A276" s="656"/>
      <c r="B276" s="1"/>
      <c r="C276" s="1"/>
      <c r="D276" s="1"/>
      <c r="E276" s="1"/>
      <c r="F276" s="1"/>
      <c r="G276" s="1"/>
      <c r="H276" s="1"/>
      <c r="I276" s="1"/>
      <c r="J276" s="1"/>
    </row>
    <row r="277" spans="1:10" x14ac:dyDescent="0.25">
      <c r="A277" s="656"/>
      <c r="B277" s="1"/>
      <c r="C277" s="1"/>
      <c r="D277" s="1"/>
      <c r="E277" s="1"/>
      <c r="F277" s="1"/>
      <c r="G277" s="1"/>
      <c r="H277" s="1"/>
      <c r="I277" s="1"/>
      <c r="J277" s="1"/>
    </row>
    <row r="278" spans="1:10" x14ac:dyDescent="0.25">
      <c r="A278" s="656"/>
      <c r="B278" s="1"/>
      <c r="C278" s="1"/>
      <c r="D278" s="1"/>
      <c r="E278" s="1"/>
      <c r="F278" s="1"/>
      <c r="G278" s="1"/>
      <c r="H278" s="1"/>
      <c r="I278" s="1"/>
      <c r="J278" s="1"/>
    </row>
    <row r="279" spans="1:10" x14ac:dyDescent="0.25">
      <c r="A279" s="656"/>
      <c r="B279" s="1"/>
      <c r="C279" s="1"/>
      <c r="D279" s="1"/>
      <c r="E279" s="1"/>
      <c r="F279" s="1"/>
      <c r="G279" s="1"/>
      <c r="H279" s="1"/>
      <c r="I279" s="1"/>
      <c r="J279" s="1"/>
    </row>
    <row r="280" spans="1:10" x14ac:dyDescent="0.25">
      <c r="A280" s="656"/>
      <c r="B280" s="1"/>
      <c r="C280" s="1"/>
      <c r="D280" s="1"/>
      <c r="E280" s="1"/>
      <c r="F280" s="1"/>
      <c r="G280" s="1"/>
      <c r="H280" s="1"/>
      <c r="I280" s="1"/>
      <c r="J280" s="1"/>
    </row>
    <row r="281" spans="1:10" x14ac:dyDescent="0.25">
      <c r="A281" s="656"/>
      <c r="B281" s="1"/>
      <c r="C281" s="1"/>
      <c r="D281" s="1"/>
      <c r="E281" s="1"/>
      <c r="F281" s="1"/>
      <c r="G281" s="1"/>
      <c r="H281" s="1"/>
      <c r="I281" s="1"/>
      <c r="J281" s="1"/>
    </row>
    <row r="282" spans="1:10" x14ac:dyDescent="0.25">
      <c r="A282" s="656"/>
      <c r="B282" s="1"/>
      <c r="C282" s="1"/>
      <c r="D282" s="1"/>
      <c r="E282" s="1"/>
      <c r="F282" s="1"/>
      <c r="G282" s="1"/>
      <c r="H282" s="1"/>
      <c r="I282" s="1"/>
      <c r="J282" s="1"/>
    </row>
    <row r="283" spans="1:10" x14ac:dyDescent="0.25">
      <c r="A283" s="656"/>
      <c r="B283" s="1"/>
      <c r="C283" s="1"/>
      <c r="D283" s="1"/>
      <c r="E283" s="1"/>
      <c r="F283" s="1"/>
      <c r="G283" s="1"/>
      <c r="H283" s="1"/>
      <c r="I283" s="1"/>
      <c r="J283" s="1"/>
    </row>
    <row r="284" spans="1:10" x14ac:dyDescent="0.25">
      <c r="A284" s="656"/>
      <c r="B284" s="1"/>
      <c r="C284" s="1"/>
      <c r="D284" s="1"/>
      <c r="E284" s="1"/>
      <c r="F284" s="1"/>
      <c r="G284" s="1"/>
      <c r="H284" s="1"/>
      <c r="I284" s="1"/>
      <c r="J284" s="1"/>
    </row>
    <row r="285" spans="1:10" x14ac:dyDescent="0.25">
      <c r="A285" s="656"/>
      <c r="B285" s="1"/>
      <c r="C285" s="1"/>
      <c r="D285" s="1"/>
      <c r="E285" s="1"/>
      <c r="F285" s="1"/>
      <c r="G285" s="1"/>
      <c r="H285" s="1"/>
      <c r="I285" s="1"/>
      <c r="J285" s="1"/>
    </row>
    <row r="286" spans="1:10" x14ac:dyDescent="0.25">
      <c r="A286" s="656"/>
      <c r="B286" s="1"/>
      <c r="C286" s="1"/>
      <c r="D286" s="1"/>
      <c r="E286" s="1"/>
      <c r="F286" s="1"/>
      <c r="G286" s="1"/>
      <c r="H286" s="1"/>
      <c r="I286" s="1"/>
      <c r="J286" s="1"/>
    </row>
    <row r="287" spans="1:10" x14ac:dyDescent="0.25">
      <c r="A287" s="656"/>
      <c r="B287" s="1"/>
      <c r="C287" s="1"/>
      <c r="D287" s="1"/>
      <c r="E287" s="1"/>
      <c r="F287" s="1"/>
      <c r="G287" s="1"/>
      <c r="H287" s="1"/>
      <c r="I287" s="1"/>
      <c r="J287" s="1"/>
    </row>
    <row r="288" spans="1:10" x14ac:dyDescent="0.25">
      <c r="A288" s="656"/>
      <c r="B288" s="1"/>
      <c r="C288" s="1"/>
      <c r="D288" s="1"/>
      <c r="E288" s="1"/>
      <c r="F288" s="1"/>
      <c r="G288" s="1"/>
      <c r="H288" s="1"/>
      <c r="I288" s="1"/>
      <c r="J288" s="1"/>
    </row>
    <row r="289" spans="1:10" x14ac:dyDescent="0.25">
      <c r="A289" s="656"/>
      <c r="B289" s="1"/>
      <c r="C289" s="1"/>
      <c r="D289" s="1"/>
      <c r="E289" s="1"/>
      <c r="F289" s="1"/>
      <c r="G289" s="1"/>
      <c r="H289" s="1"/>
      <c r="I289" s="1"/>
      <c r="J289" s="1"/>
    </row>
    <row r="290" spans="1:10" x14ac:dyDescent="0.25">
      <c r="A290" s="656"/>
      <c r="B290" s="1"/>
      <c r="C290" s="1"/>
      <c r="D290" s="1"/>
      <c r="E290" s="1"/>
      <c r="F290" s="1"/>
      <c r="G290" s="1"/>
      <c r="H290" s="1"/>
      <c r="I290" s="1"/>
      <c r="J290" s="1"/>
    </row>
    <row r="291" spans="1:10" x14ac:dyDescent="0.25">
      <c r="A291" s="656"/>
      <c r="B291" s="1"/>
      <c r="C291" s="1"/>
      <c r="D291" s="1"/>
      <c r="E291" s="1"/>
      <c r="F291" s="1"/>
      <c r="G291" s="1"/>
      <c r="H291" s="1"/>
      <c r="I291" s="1"/>
      <c r="J291" s="1"/>
    </row>
    <row r="292" spans="1:10" x14ac:dyDescent="0.25">
      <c r="A292" s="656"/>
      <c r="B292" s="1"/>
      <c r="C292" s="1"/>
      <c r="D292" s="1"/>
      <c r="E292" s="1"/>
      <c r="F292" s="1"/>
      <c r="G292" s="1"/>
      <c r="H292" s="1"/>
      <c r="I292" s="1"/>
      <c r="J292" s="1"/>
    </row>
    <row r="293" spans="1:10" x14ac:dyDescent="0.25">
      <c r="A293" s="656"/>
      <c r="B293" s="1"/>
      <c r="C293" s="1"/>
      <c r="D293" s="1"/>
      <c r="E293" s="1"/>
      <c r="F293" s="1"/>
      <c r="G293" s="1"/>
      <c r="H293" s="1"/>
      <c r="I293" s="1"/>
      <c r="J293" s="1"/>
    </row>
    <row r="294" spans="1:10" x14ac:dyDescent="0.25">
      <c r="A294" s="656"/>
      <c r="B294" s="1"/>
      <c r="C294" s="1"/>
      <c r="D294" s="1"/>
      <c r="E294" s="1"/>
      <c r="F294" s="1"/>
      <c r="G294" s="1"/>
      <c r="H294" s="1"/>
      <c r="I294" s="1"/>
      <c r="J294" s="1"/>
    </row>
    <row r="295" spans="1:10" x14ac:dyDescent="0.25">
      <c r="A295" s="656"/>
      <c r="B295" s="1"/>
      <c r="C295" s="1"/>
      <c r="D295" s="1"/>
      <c r="E295" s="1"/>
      <c r="F295" s="1"/>
      <c r="G295" s="1"/>
      <c r="H295" s="1"/>
      <c r="I295" s="1"/>
      <c r="J295" s="1"/>
    </row>
    <row r="296" spans="1:10" x14ac:dyDescent="0.25">
      <c r="A296" s="656"/>
      <c r="B296" s="1"/>
      <c r="C296" s="1"/>
      <c r="D296" s="1"/>
      <c r="E296" s="1"/>
      <c r="F296" s="1"/>
      <c r="G296" s="1"/>
      <c r="H296" s="1"/>
      <c r="I296" s="1"/>
      <c r="J296" s="1"/>
    </row>
    <row r="297" spans="1:10" x14ac:dyDescent="0.25">
      <c r="A297" s="656"/>
      <c r="B297" s="1"/>
      <c r="C297" s="1"/>
      <c r="D297" s="1"/>
      <c r="E297" s="1"/>
      <c r="F297" s="1"/>
      <c r="G297" s="1"/>
      <c r="H297" s="1"/>
      <c r="I297" s="1"/>
      <c r="J297" s="1"/>
    </row>
    <row r="298" spans="1:10" x14ac:dyDescent="0.25">
      <c r="A298" s="656"/>
      <c r="B298" s="1"/>
      <c r="C298" s="1"/>
      <c r="D298" s="1"/>
      <c r="E298" s="1"/>
      <c r="F298" s="1"/>
      <c r="G298" s="1"/>
      <c r="H298" s="1"/>
      <c r="I298" s="1"/>
      <c r="J298" s="1"/>
    </row>
    <row r="299" spans="1:10" x14ac:dyDescent="0.25">
      <c r="A299" s="656"/>
      <c r="B299" s="1"/>
      <c r="C299" s="1"/>
      <c r="D299" s="1"/>
      <c r="E299" s="1"/>
      <c r="F299" s="1"/>
      <c r="G299" s="1"/>
      <c r="H299" s="1"/>
      <c r="I299" s="1"/>
      <c r="J299" s="1"/>
    </row>
    <row r="300" spans="1:10" x14ac:dyDescent="0.25">
      <c r="A300" s="656"/>
      <c r="B300" s="1"/>
      <c r="C300" s="1"/>
      <c r="D300" s="1"/>
      <c r="E300" s="1"/>
      <c r="F300" s="1"/>
      <c r="G300" s="1"/>
      <c r="H300" s="1"/>
      <c r="I300" s="1"/>
      <c r="J300" s="1"/>
    </row>
    <row r="301" spans="1:10" x14ac:dyDescent="0.25">
      <c r="A301" s="656"/>
      <c r="B301" s="1"/>
      <c r="C301" s="1"/>
      <c r="D301" s="1"/>
      <c r="E301" s="1"/>
      <c r="F301" s="1"/>
      <c r="G301" s="1"/>
      <c r="H301" s="1"/>
      <c r="I301" s="1"/>
      <c r="J301" s="1"/>
    </row>
    <row r="302" spans="1:10" x14ac:dyDescent="0.25">
      <c r="A302" s="656"/>
      <c r="B302" s="1"/>
      <c r="C302" s="1"/>
      <c r="D302" s="1"/>
      <c r="E302" s="1"/>
      <c r="F302" s="1"/>
      <c r="G302" s="1"/>
      <c r="H302" s="1"/>
      <c r="I302" s="1"/>
      <c r="J302" s="1"/>
    </row>
    <row r="303" spans="1:10" x14ac:dyDescent="0.25">
      <c r="A303" s="656"/>
      <c r="B303" s="1"/>
      <c r="C303" s="1"/>
      <c r="D303" s="1"/>
      <c r="E303" s="1"/>
      <c r="F303" s="1"/>
      <c r="G303" s="1"/>
      <c r="H303" s="1"/>
      <c r="I303" s="1"/>
      <c r="J303" s="1"/>
    </row>
    <row r="304" spans="1:10" x14ac:dyDescent="0.25">
      <c r="A304" s="656"/>
      <c r="B304" s="1"/>
      <c r="C304" s="1"/>
      <c r="D304" s="1"/>
      <c r="E304" s="1"/>
      <c r="F304" s="1"/>
      <c r="G304" s="1"/>
      <c r="H304" s="1"/>
      <c r="I304" s="1"/>
      <c r="J304" s="1"/>
    </row>
    <row r="305" spans="1:10" x14ac:dyDescent="0.25">
      <c r="A305" s="656"/>
      <c r="B305" s="1"/>
      <c r="C305" s="1"/>
      <c r="D305" s="1"/>
      <c r="E305" s="1"/>
      <c r="F305" s="1"/>
      <c r="G305" s="1"/>
      <c r="H305" s="1"/>
      <c r="I305" s="1"/>
      <c r="J305" s="1"/>
    </row>
    <row r="306" spans="1:10" x14ac:dyDescent="0.25">
      <c r="A306" s="656"/>
      <c r="B306" s="1"/>
      <c r="C306" s="1"/>
      <c r="D306" s="1"/>
      <c r="E306" s="1"/>
      <c r="F306" s="1"/>
      <c r="G306" s="1"/>
      <c r="H306" s="1"/>
      <c r="I306" s="1"/>
      <c r="J306" s="1"/>
    </row>
    <row r="307" spans="1:10" x14ac:dyDescent="0.25">
      <c r="A307" s="656"/>
      <c r="B307" s="1"/>
      <c r="C307" s="1"/>
      <c r="D307" s="1"/>
      <c r="E307" s="1"/>
      <c r="F307" s="1"/>
      <c r="G307" s="1"/>
      <c r="H307" s="1"/>
      <c r="I307" s="1"/>
      <c r="J307" s="1"/>
    </row>
    <row r="308" spans="1:10" x14ac:dyDescent="0.25">
      <c r="A308" s="656"/>
      <c r="B308" s="1"/>
      <c r="C308" s="1"/>
      <c r="D308" s="1"/>
      <c r="E308" s="1"/>
      <c r="F308" s="1"/>
      <c r="G308" s="1"/>
      <c r="H308" s="1"/>
      <c r="I308" s="1"/>
      <c r="J308" s="1"/>
    </row>
    <row r="309" spans="1:10" x14ac:dyDescent="0.25">
      <c r="A309" s="656"/>
      <c r="B309" s="1"/>
      <c r="C309" s="1"/>
      <c r="D309" s="1"/>
      <c r="E309" s="1"/>
      <c r="F309" s="1"/>
      <c r="G309" s="1"/>
      <c r="H309" s="1"/>
      <c r="I309" s="1"/>
      <c r="J309" s="1"/>
    </row>
    <row r="310" spans="1:10" x14ac:dyDescent="0.25">
      <c r="A310" s="656"/>
      <c r="B310" s="1"/>
      <c r="C310" s="1"/>
      <c r="D310" s="1"/>
      <c r="E310" s="1"/>
      <c r="F310" s="1"/>
      <c r="G310" s="1"/>
      <c r="H310" s="1"/>
      <c r="I310" s="1"/>
      <c r="J310" s="1"/>
    </row>
    <row r="311" spans="1:10" x14ac:dyDescent="0.25">
      <c r="A311" s="656"/>
      <c r="B311" s="1"/>
      <c r="C311" s="1"/>
      <c r="D311" s="1"/>
      <c r="E311" s="1"/>
      <c r="F311" s="1"/>
      <c r="G311" s="1"/>
      <c r="H311" s="1"/>
      <c r="I311" s="1"/>
      <c r="J311" s="1"/>
    </row>
    <row r="312" spans="1:10" x14ac:dyDescent="0.25">
      <c r="A312" s="656"/>
      <c r="B312" s="1"/>
      <c r="C312" s="1"/>
      <c r="D312" s="1"/>
      <c r="E312" s="1"/>
      <c r="F312" s="1"/>
      <c r="G312" s="1"/>
      <c r="H312" s="1"/>
      <c r="I312" s="1"/>
      <c r="J312" s="1"/>
    </row>
    <row r="313" spans="1:10" x14ac:dyDescent="0.25">
      <c r="A313" s="656"/>
      <c r="B313" s="1"/>
      <c r="C313" s="1"/>
      <c r="D313" s="1"/>
      <c r="E313" s="1"/>
      <c r="F313" s="1"/>
      <c r="G313" s="1"/>
      <c r="H313" s="1"/>
      <c r="I313" s="1"/>
      <c r="J313" s="1"/>
    </row>
    <row r="314" spans="1:10" x14ac:dyDescent="0.25">
      <c r="A314" s="656"/>
      <c r="B314" s="1"/>
      <c r="C314" s="1"/>
      <c r="D314" s="1"/>
      <c r="E314" s="1"/>
      <c r="F314" s="1"/>
      <c r="G314" s="1"/>
      <c r="H314" s="1"/>
      <c r="I314" s="1"/>
      <c r="J314" s="1"/>
    </row>
    <row r="315" spans="1:10" x14ac:dyDescent="0.25">
      <c r="A315" s="656"/>
      <c r="B315" s="1"/>
      <c r="C315" s="1"/>
      <c r="D315" s="1"/>
      <c r="E315" s="1"/>
      <c r="F315" s="1"/>
      <c r="G315" s="1"/>
      <c r="H315" s="1"/>
      <c r="I315" s="1"/>
      <c r="J315" s="1"/>
    </row>
    <row r="316" spans="1:10" x14ac:dyDescent="0.25">
      <c r="A316" s="656"/>
      <c r="B316" s="1"/>
      <c r="C316" s="1"/>
      <c r="D316" s="1"/>
      <c r="E316" s="1"/>
      <c r="F316" s="1"/>
      <c r="G316" s="1"/>
      <c r="H316" s="1"/>
      <c r="I316" s="1"/>
      <c r="J316" s="1"/>
    </row>
    <row r="317" spans="1:10" x14ac:dyDescent="0.25">
      <c r="A317" s="656"/>
      <c r="B317" s="1"/>
      <c r="C317" s="1"/>
      <c r="D317" s="1"/>
      <c r="E317" s="1"/>
      <c r="F317" s="1"/>
      <c r="G317" s="1"/>
      <c r="H317" s="1"/>
      <c r="I317" s="1"/>
      <c r="J317" s="1"/>
    </row>
    <row r="318" spans="1:10" x14ac:dyDescent="0.25">
      <c r="A318" s="656"/>
      <c r="B318" s="1"/>
      <c r="C318" s="1"/>
      <c r="D318" s="1"/>
      <c r="E318" s="1"/>
      <c r="F318" s="1"/>
      <c r="G318" s="1"/>
      <c r="H318" s="1"/>
      <c r="I318" s="1"/>
      <c r="J318" s="1"/>
    </row>
    <row r="319" spans="1:10" x14ac:dyDescent="0.25">
      <c r="A319" s="656"/>
      <c r="B319" s="1"/>
      <c r="C319" s="1"/>
      <c r="D319" s="1"/>
      <c r="E319" s="1"/>
      <c r="F319" s="1"/>
      <c r="G319" s="1"/>
      <c r="H319" s="1"/>
      <c r="I319" s="1"/>
      <c r="J319" s="1"/>
    </row>
    <row r="320" spans="1:10" x14ac:dyDescent="0.25">
      <c r="A320" s="656"/>
      <c r="B320" s="1"/>
      <c r="C320" s="1"/>
      <c r="D320" s="1"/>
      <c r="E320" s="1"/>
      <c r="F320" s="1"/>
      <c r="G320" s="1"/>
      <c r="H320" s="1"/>
      <c r="I320" s="1"/>
      <c r="J320" s="1"/>
    </row>
    <row r="321" spans="1:10" x14ac:dyDescent="0.25">
      <c r="A321" s="656"/>
      <c r="B321" s="1"/>
      <c r="C321" s="1"/>
      <c r="D321" s="1"/>
      <c r="E321" s="1"/>
      <c r="F321" s="1"/>
      <c r="G321" s="1"/>
      <c r="H321" s="1"/>
      <c r="I321" s="1"/>
      <c r="J321" s="1"/>
    </row>
    <row r="322" spans="1:10" x14ac:dyDescent="0.25">
      <c r="A322" s="656"/>
      <c r="B322" s="1"/>
      <c r="C322" s="1"/>
      <c r="D322" s="1"/>
      <c r="E322" s="1"/>
      <c r="F322" s="1"/>
      <c r="G322" s="1"/>
      <c r="H322" s="1"/>
      <c r="I322" s="1"/>
      <c r="J322" s="1"/>
    </row>
    <row r="323" spans="1:10" x14ac:dyDescent="0.25">
      <c r="A323" s="656"/>
      <c r="B323" s="1"/>
      <c r="C323" s="1"/>
      <c r="D323" s="1"/>
      <c r="E323" s="1"/>
      <c r="F323" s="1"/>
      <c r="G323" s="1"/>
      <c r="H323" s="1"/>
      <c r="I323" s="1"/>
      <c r="J323" s="1"/>
    </row>
    <row r="324" spans="1:10" x14ac:dyDescent="0.25">
      <c r="A324" s="656"/>
      <c r="B324" s="1"/>
      <c r="C324" s="1"/>
      <c r="D324" s="1"/>
      <c r="E324" s="1"/>
      <c r="F324" s="1"/>
      <c r="G324" s="1"/>
      <c r="H324" s="1"/>
      <c r="I324" s="1"/>
      <c r="J324" s="1"/>
    </row>
    <row r="325" spans="1:10" x14ac:dyDescent="0.25">
      <c r="A325" s="656"/>
      <c r="B325" s="1"/>
      <c r="C325" s="1"/>
      <c r="D325" s="1"/>
      <c r="E325" s="1"/>
      <c r="F325" s="1"/>
      <c r="G325" s="1"/>
      <c r="H325" s="1"/>
      <c r="I325" s="1"/>
      <c r="J325" s="1"/>
    </row>
    <row r="326" spans="1:10" x14ac:dyDescent="0.25">
      <c r="A326" s="656"/>
      <c r="B326" s="1"/>
      <c r="C326" s="1"/>
      <c r="D326" s="1"/>
      <c r="E326" s="1"/>
      <c r="F326" s="1"/>
      <c r="G326" s="1"/>
      <c r="H326" s="1"/>
      <c r="I326" s="1"/>
      <c r="J326" s="1"/>
    </row>
    <row r="327" spans="1:10" x14ac:dyDescent="0.25">
      <c r="A327" s="656"/>
      <c r="B327" s="1"/>
      <c r="C327" s="1"/>
      <c r="D327" s="1"/>
      <c r="E327" s="1"/>
      <c r="F327" s="1"/>
      <c r="G327" s="1"/>
      <c r="H327" s="1"/>
      <c r="I327" s="1"/>
      <c r="J327" s="1"/>
    </row>
    <row r="328" spans="1:10" x14ac:dyDescent="0.25">
      <c r="A328" s="656"/>
      <c r="B328" s="1"/>
      <c r="C328" s="1"/>
      <c r="D328" s="1"/>
      <c r="E328" s="1"/>
      <c r="F328" s="1"/>
      <c r="G328" s="1"/>
      <c r="H328" s="1"/>
      <c r="I328" s="1"/>
      <c r="J328" s="1"/>
    </row>
    <row r="329" spans="1:10" x14ac:dyDescent="0.25">
      <c r="A329" s="656"/>
      <c r="B329" s="1"/>
      <c r="C329" s="1"/>
      <c r="D329" s="1"/>
      <c r="E329" s="1"/>
      <c r="F329" s="1"/>
      <c r="G329" s="1"/>
      <c r="H329" s="1"/>
      <c r="I329" s="1"/>
      <c r="J329" s="1"/>
    </row>
    <row r="330" spans="1:10" x14ac:dyDescent="0.25">
      <c r="A330" s="656"/>
      <c r="B330" s="1"/>
      <c r="C330" s="1"/>
      <c r="D330" s="1"/>
      <c r="E330" s="1"/>
      <c r="F330" s="1"/>
      <c r="G330" s="1"/>
      <c r="H330" s="1"/>
      <c r="I330" s="1"/>
      <c r="J330" s="1"/>
    </row>
    <row r="331" spans="1:10" x14ac:dyDescent="0.25">
      <c r="A331" s="656"/>
      <c r="B331" s="1"/>
      <c r="C331" s="1"/>
      <c r="D331" s="1"/>
      <c r="E331" s="1"/>
      <c r="F331" s="1"/>
      <c r="G331" s="1"/>
      <c r="H331" s="1"/>
      <c r="I331" s="1"/>
      <c r="J331" s="1"/>
    </row>
    <row r="332" spans="1:10" x14ac:dyDescent="0.25">
      <c r="A332" s="656"/>
      <c r="B332" s="1"/>
      <c r="C332" s="1"/>
      <c r="D332" s="1"/>
      <c r="E332" s="1"/>
      <c r="F332" s="1"/>
      <c r="G332" s="1"/>
      <c r="H332" s="1"/>
      <c r="I332" s="1"/>
      <c r="J332" s="1"/>
    </row>
    <row r="333" spans="1:10" x14ac:dyDescent="0.25">
      <c r="A333" s="656"/>
      <c r="B333" s="1"/>
      <c r="C333" s="1"/>
      <c r="D333" s="1"/>
      <c r="E333" s="1"/>
      <c r="F333" s="1"/>
      <c r="G333" s="1"/>
      <c r="H333" s="1"/>
      <c r="I333" s="1"/>
      <c r="J333" s="1"/>
    </row>
    <row r="334" spans="1:10" x14ac:dyDescent="0.25">
      <c r="A334" s="656"/>
      <c r="B334" s="1"/>
      <c r="C334" s="1"/>
      <c r="D334" s="1"/>
      <c r="E334" s="1"/>
      <c r="F334" s="1"/>
      <c r="G334" s="1"/>
      <c r="H334" s="1"/>
      <c r="I334" s="1"/>
      <c r="J334" s="1"/>
    </row>
    <row r="335" spans="1:10" x14ac:dyDescent="0.25">
      <c r="A335" s="656"/>
      <c r="B335" s="1"/>
      <c r="C335" s="1"/>
      <c r="D335" s="1"/>
      <c r="E335" s="1"/>
      <c r="F335" s="1"/>
      <c r="G335" s="1"/>
      <c r="H335" s="1"/>
      <c r="I335" s="1"/>
      <c r="J335" s="1"/>
    </row>
    <row r="336" spans="1:10" x14ac:dyDescent="0.25">
      <c r="A336" s="656"/>
      <c r="B336" s="1"/>
      <c r="C336" s="1"/>
      <c r="D336" s="1"/>
      <c r="E336" s="1"/>
      <c r="F336" s="1"/>
      <c r="G336" s="1"/>
      <c r="H336" s="1"/>
      <c r="I336" s="1"/>
      <c r="J336" s="1"/>
    </row>
    <row r="337" spans="1:10" x14ac:dyDescent="0.25">
      <c r="A337" s="656"/>
      <c r="B337" s="1"/>
      <c r="C337" s="1"/>
      <c r="D337" s="1"/>
      <c r="E337" s="1"/>
      <c r="F337" s="1"/>
      <c r="G337" s="1"/>
      <c r="H337" s="1"/>
      <c r="I337" s="1"/>
      <c r="J337" s="1"/>
    </row>
    <row r="338" spans="1:10" x14ac:dyDescent="0.25">
      <c r="A338" s="656"/>
      <c r="B338" s="1"/>
      <c r="C338" s="1"/>
      <c r="D338" s="1"/>
      <c r="E338" s="1"/>
      <c r="F338" s="1"/>
      <c r="G338" s="1"/>
      <c r="H338" s="1"/>
      <c r="I338" s="1"/>
      <c r="J338" s="1"/>
    </row>
    <row r="339" spans="1:10" x14ac:dyDescent="0.25">
      <c r="A339" s="656"/>
      <c r="B339" s="1"/>
      <c r="C339" s="1"/>
      <c r="D339" s="1"/>
      <c r="E339" s="1"/>
      <c r="F339" s="1"/>
      <c r="G339" s="1"/>
      <c r="H339" s="1"/>
      <c r="I339" s="1"/>
      <c r="J339" s="1"/>
    </row>
    <row r="340" spans="1:10" x14ac:dyDescent="0.25">
      <c r="A340" s="656"/>
      <c r="B340" s="1"/>
      <c r="C340" s="1"/>
      <c r="D340" s="1"/>
      <c r="E340" s="1"/>
      <c r="F340" s="1"/>
      <c r="G340" s="1"/>
      <c r="H340" s="1"/>
      <c r="I340" s="1"/>
      <c r="J340" s="1"/>
    </row>
    <row r="341" spans="1:10" x14ac:dyDescent="0.25">
      <c r="A341" s="656"/>
      <c r="B341" s="1"/>
      <c r="C341" s="1"/>
      <c r="D341" s="1"/>
      <c r="E341" s="1"/>
      <c r="F341" s="1"/>
      <c r="G341" s="1"/>
      <c r="H341" s="1"/>
      <c r="I341" s="1"/>
      <c r="J341" s="1"/>
    </row>
    <row r="342" spans="1:10" x14ac:dyDescent="0.25">
      <c r="A342" s="656"/>
      <c r="B342" s="1"/>
      <c r="C342" s="1"/>
      <c r="D342" s="1"/>
      <c r="E342" s="1"/>
      <c r="F342" s="1"/>
      <c r="G342" s="1"/>
      <c r="H342" s="1"/>
      <c r="I342" s="1"/>
      <c r="J342" s="1"/>
    </row>
    <row r="343" spans="1:10" x14ac:dyDescent="0.25">
      <c r="A343" s="656"/>
      <c r="B343" s="1"/>
      <c r="C343" s="1"/>
      <c r="D343" s="1"/>
      <c r="E343" s="1"/>
      <c r="F343" s="1"/>
      <c r="G343" s="1"/>
      <c r="H343" s="1"/>
      <c r="I343" s="1"/>
      <c r="J343" s="1"/>
    </row>
    <row r="344" spans="1:10" x14ac:dyDescent="0.25">
      <c r="A344" s="656"/>
      <c r="B344" s="1"/>
      <c r="C344" s="1"/>
      <c r="D344" s="1"/>
      <c r="E344" s="1"/>
      <c r="F344" s="1"/>
      <c r="G344" s="1"/>
      <c r="H344" s="1"/>
      <c r="I344" s="1"/>
      <c r="J344" s="1"/>
    </row>
    <row r="345" spans="1:10" x14ac:dyDescent="0.25">
      <c r="A345" s="656"/>
      <c r="B345" s="1"/>
      <c r="C345" s="1"/>
      <c r="D345" s="1"/>
      <c r="E345" s="1"/>
      <c r="F345" s="1"/>
      <c r="G345" s="1"/>
      <c r="H345" s="1"/>
      <c r="I345" s="1"/>
      <c r="J345" s="1"/>
    </row>
    <row r="346" spans="1:10" x14ac:dyDescent="0.25">
      <c r="A346" s="656"/>
      <c r="B346" s="1"/>
      <c r="C346" s="1"/>
      <c r="D346" s="1"/>
      <c r="E346" s="1"/>
      <c r="F346" s="1"/>
      <c r="G346" s="1"/>
      <c r="H346" s="1"/>
      <c r="I346" s="1"/>
      <c r="J346" s="1"/>
    </row>
    <row r="347" spans="1:10" x14ac:dyDescent="0.25">
      <c r="A347" s="656"/>
      <c r="B347" s="1"/>
      <c r="C347" s="1"/>
      <c r="D347" s="1"/>
      <c r="E347" s="1"/>
      <c r="F347" s="1"/>
      <c r="G347" s="1"/>
      <c r="H347" s="1"/>
      <c r="I347" s="1"/>
      <c r="J347" s="1"/>
    </row>
    <row r="348" spans="1:10" x14ac:dyDescent="0.25">
      <c r="A348" s="656"/>
      <c r="B348" s="1"/>
      <c r="C348" s="1"/>
      <c r="D348" s="1"/>
      <c r="E348" s="1"/>
      <c r="F348" s="1"/>
      <c r="G348" s="1"/>
      <c r="H348" s="1"/>
      <c r="I348" s="1"/>
      <c r="J348" s="1"/>
    </row>
    <row r="349" spans="1:10" x14ac:dyDescent="0.25">
      <c r="A349" s="656"/>
      <c r="B349" s="1"/>
      <c r="C349" s="1"/>
      <c r="D349" s="1"/>
      <c r="E349" s="1"/>
      <c r="F349" s="1"/>
      <c r="G349" s="1"/>
      <c r="H349" s="1"/>
      <c r="I349" s="1"/>
      <c r="J349" s="1"/>
    </row>
    <row r="350" spans="1:10" x14ac:dyDescent="0.25">
      <c r="A350" s="656"/>
      <c r="B350" s="1"/>
      <c r="C350" s="1"/>
      <c r="D350" s="1"/>
      <c r="E350" s="1"/>
      <c r="F350" s="1"/>
      <c r="G350" s="1"/>
      <c r="H350" s="1"/>
      <c r="I350" s="1"/>
      <c r="J350" s="1"/>
    </row>
    <row r="351" spans="1:10" x14ac:dyDescent="0.25">
      <c r="A351" s="656"/>
      <c r="B351" s="1"/>
      <c r="C351" s="1"/>
      <c r="D351" s="1"/>
      <c r="E351" s="1"/>
      <c r="F351" s="1"/>
      <c r="G351" s="1"/>
      <c r="H351" s="1"/>
      <c r="I351" s="1"/>
      <c r="J351" s="1"/>
    </row>
    <row r="352" spans="1:10" x14ac:dyDescent="0.25">
      <c r="A352" s="656"/>
      <c r="B352" s="1"/>
      <c r="C352" s="1"/>
      <c r="D352" s="1"/>
      <c r="E352" s="1"/>
      <c r="F352" s="1"/>
      <c r="G352" s="1"/>
      <c r="H352" s="1"/>
      <c r="I352" s="1"/>
      <c r="J352" s="1"/>
    </row>
    <row r="353" spans="1:10" x14ac:dyDescent="0.25">
      <c r="A353" s="656"/>
      <c r="B353" s="1"/>
      <c r="C353" s="1"/>
      <c r="D353" s="1"/>
      <c r="E353" s="1"/>
      <c r="F353" s="1"/>
      <c r="G353" s="1"/>
      <c r="H353" s="1"/>
      <c r="I353" s="1"/>
      <c r="J353" s="1"/>
    </row>
    <row r="354" spans="1:10" x14ac:dyDescent="0.25">
      <c r="A354" s="656"/>
      <c r="B354" s="1"/>
      <c r="C354" s="1"/>
      <c r="D354" s="1"/>
      <c r="E354" s="1"/>
      <c r="F354" s="1"/>
      <c r="G354" s="1"/>
      <c r="H354" s="1"/>
      <c r="I354" s="1"/>
      <c r="J354" s="1"/>
    </row>
    <row r="355" spans="1:10" x14ac:dyDescent="0.25">
      <c r="A355" s="656"/>
      <c r="B355" s="1"/>
      <c r="C355" s="1"/>
      <c r="D355" s="1"/>
      <c r="E355" s="1"/>
      <c r="F355" s="1"/>
      <c r="G355" s="1"/>
      <c r="H355" s="1"/>
      <c r="I355" s="1"/>
      <c r="J355" s="1"/>
    </row>
    <row r="356" spans="1:10" x14ac:dyDescent="0.25">
      <c r="A356" s="656"/>
      <c r="B356" s="1"/>
      <c r="C356" s="1"/>
      <c r="D356" s="1"/>
      <c r="E356" s="1"/>
      <c r="F356" s="1"/>
      <c r="G356" s="1"/>
      <c r="H356" s="1"/>
      <c r="I356" s="1"/>
      <c r="J356" s="1"/>
    </row>
    <row r="357" spans="1:10" x14ac:dyDescent="0.25">
      <c r="A357" s="656"/>
      <c r="B357" s="1"/>
      <c r="C357" s="1"/>
      <c r="D357" s="1"/>
      <c r="E357" s="1"/>
      <c r="F357" s="1"/>
      <c r="G357" s="1"/>
      <c r="H357" s="1"/>
      <c r="I357" s="1"/>
      <c r="J357" s="1"/>
    </row>
    <row r="358" spans="1:10" x14ac:dyDescent="0.25">
      <c r="A358" s="656"/>
      <c r="B358" s="1"/>
      <c r="C358" s="1"/>
      <c r="D358" s="1"/>
      <c r="E358" s="1"/>
      <c r="F358" s="1"/>
      <c r="G358" s="1"/>
      <c r="H358" s="1"/>
      <c r="I358" s="1"/>
      <c r="J358" s="1"/>
    </row>
    <row r="359" spans="1:10" x14ac:dyDescent="0.25">
      <c r="A359" s="656"/>
      <c r="B359" s="1"/>
      <c r="C359" s="1"/>
      <c r="D359" s="1"/>
      <c r="E359" s="1"/>
      <c r="F359" s="1"/>
      <c r="G359" s="1"/>
      <c r="H359" s="1"/>
      <c r="I359" s="1"/>
      <c r="J359" s="1"/>
    </row>
    <row r="360" spans="1:10" x14ac:dyDescent="0.25">
      <c r="A360" s="656"/>
      <c r="B360" s="1"/>
      <c r="C360" s="1"/>
      <c r="D360" s="1"/>
      <c r="E360" s="1"/>
      <c r="F360" s="1"/>
      <c r="G360" s="1"/>
      <c r="H360" s="1"/>
      <c r="I360" s="1"/>
      <c r="J360" s="1"/>
    </row>
    <row r="361" spans="1:10" x14ac:dyDescent="0.25">
      <c r="A361" s="656"/>
      <c r="B361" s="1"/>
      <c r="C361" s="1"/>
      <c r="D361" s="1"/>
      <c r="E361" s="1"/>
      <c r="F361" s="1"/>
      <c r="G361" s="1"/>
      <c r="H361" s="1"/>
      <c r="I361" s="1"/>
      <c r="J361" s="1"/>
    </row>
    <row r="362" spans="1:10" x14ac:dyDescent="0.25">
      <c r="A362" s="656"/>
      <c r="B362" s="1"/>
      <c r="C362" s="1"/>
      <c r="D362" s="1"/>
      <c r="E362" s="1"/>
      <c r="F362" s="1"/>
      <c r="G362" s="1"/>
      <c r="H362" s="1"/>
      <c r="I362" s="1"/>
      <c r="J362" s="1"/>
    </row>
    <row r="363" spans="1:10" x14ac:dyDescent="0.25">
      <c r="A363" s="656"/>
      <c r="B363" s="1"/>
      <c r="C363" s="1"/>
      <c r="D363" s="1"/>
      <c r="E363" s="1"/>
      <c r="F363" s="1"/>
      <c r="G363" s="1"/>
      <c r="H363" s="1"/>
      <c r="I363" s="1"/>
      <c r="J363" s="1"/>
    </row>
    <row r="364" spans="1:10" x14ac:dyDescent="0.25">
      <c r="A364" s="656"/>
      <c r="B364" s="1"/>
      <c r="C364" s="1"/>
      <c r="D364" s="1"/>
      <c r="E364" s="1"/>
      <c r="F364" s="1"/>
      <c r="G364" s="1"/>
      <c r="H364" s="1"/>
      <c r="I364" s="1"/>
      <c r="J364" s="1"/>
    </row>
    <row r="365" spans="1:10" x14ac:dyDescent="0.25">
      <c r="A365" s="656"/>
      <c r="B365" s="1"/>
      <c r="C365" s="1"/>
      <c r="D365" s="1"/>
      <c r="E365" s="1"/>
      <c r="F365" s="1"/>
      <c r="G365" s="1"/>
      <c r="H365" s="1"/>
      <c r="I365" s="1"/>
      <c r="J365" s="1"/>
    </row>
    <row r="366" spans="1:10" x14ac:dyDescent="0.25">
      <c r="A366" s="656"/>
      <c r="B366" s="1"/>
      <c r="C366" s="1"/>
      <c r="D366" s="1"/>
      <c r="E366" s="1"/>
      <c r="F366" s="1"/>
      <c r="G366" s="1"/>
      <c r="H366" s="1"/>
      <c r="I366" s="1"/>
      <c r="J366" s="1"/>
    </row>
    <row r="367" spans="1:10" x14ac:dyDescent="0.25">
      <c r="A367" s="656"/>
      <c r="B367" s="1"/>
      <c r="C367" s="1"/>
      <c r="D367" s="1"/>
      <c r="E367" s="1"/>
      <c r="F367" s="1"/>
      <c r="G367" s="1"/>
      <c r="H367" s="1"/>
      <c r="I367" s="1"/>
      <c r="J367" s="1"/>
    </row>
    <row r="368" spans="1:10" x14ac:dyDescent="0.25">
      <c r="A368" s="656"/>
      <c r="B368" s="1"/>
      <c r="C368" s="1"/>
      <c r="D368" s="1"/>
      <c r="E368" s="1"/>
      <c r="F368" s="1"/>
      <c r="G368" s="1"/>
      <c r="H368" s="1"/>
      <c r="I368" s="1"/>
      <c r="J368" s="1"/>
    </row>
    <row r="369" spans="1:10" x14ac:dyDescent="0.25">
      <c r="A369" s="656"/>
      <c r="B369" s="1"/>
      <c r="C369" s="1"/>
      <c r="D369" s="1"/>
      <c r="E369" s="1"/>
      <c r="F369" s="1"/>
      <c r="G369" s="1"/>
      <c r="H369" s="1"/>
      <c r="I369" s="1"/>
      <c r="J369" s="1"/>
    </row>
    <row r="370" spans="1:10" x14ac:dyDescent="0.25">
      <c r="A370" s="656"/>
      <c r="B370" s="1"/>
      <c r="C370" s="1"/>
      <c r="D370" s="1"/>
      <c r="E370" s="1"/>
      <c r="F370" s="1"/>
      <c r="G370" s="1"/>
      <c r="H370" s="1"/>
      <c r="I370" s="1"/>
      <c r="J370" s="1"/>
    </row>
    <row r="371" spans="1:10" x14ac:dyDescent="0.25">
      <c r="A371" s="656"/>
      <c r="B371" s="1"/>
      <c r="C371" s="1"/>
      <c r="D371" s="1"/>
      <c r="E371" s="1"/>
      <c r="F371" s="1"/>
      <c r="G371" s="1"/>
      <c r="H371" s="1"/>
      <c r="I371" s="1"/>
      <c r="J371" s="1"/>
    </row>
    <row r="372" spans="1:10" x14ac:dyDescent="0.25">
      <c r="A372" s="656"/>
      <c r="B372" s="1"/>
      <c r="C372" s="1"/>
      <c r="D372" s="1"/>
      <c r="E372" s="1"/>
      <c r="F372" s="1"/>
      <c r="G372" s="1"/>
      <c r="H372" s="1"/>
      <c r="I372" s="1"/>
      <c r="J372" s="1"/>
    </row>
    <row r="373" spans="1:10" x14ac:dyDescent="0.25">
      <c r="A373" s="656"/>
      <c r="B373" s="1"/>
      <c r="C373" s="1"/>
      <c r="D373" s="1"/>
      <c r="E373" s="1"/>
      <c r="F373" s="1"/>
      <c r="G373" s="1"/>
      <c r="H373" s="1"/>
      <c r="I373" s="1"/>
      <c r="J373" s="1"/>
    </row>
    <row r="374" spans="1:10" x14ac:dyDescent="0.25">
      <c r="A374" s="656"/>
      <c r="B374" s="1"/>
      <c r="C374" s="1"/>
      <c r="D374" s="1"/>
      <c r="E374" s="1"/>
      <c r="F374" s="1"/>
      <c r="G374" s="1"/>
      <c r="H374" s="1"/>
      <c r="I374" s="1"/>
      <c r="J374" s="1"/>
    </row>
    <row r="375" spans="1:10" x14ac:dyDescent="0.25">
      <c r="A375" s="656"/>
      <c r="B375" s="1"/>
      <c r="C375" s="1"/>
      <c r="D375" s="1"/>
      <c r="E375" s="1"/>
      <c r="F375" s="1"/>
      <c r="G375" s="1"/>
      <c r="H375" s="1"/>
      <c r="I375" s="1"/>
      <c r="J375" s="1"/>
    </row>
    <row r="376" spans="1:10" x14ac:dyDescent="0.25">
      <c r="A376" s="656"/>
      <c r="B376" s="1"/>
      <c r="C376" s="1"/>
      <c r="D376" s="1"/>
      <c r="E376" s="1"/>
      <c r="F376" s="1"/>
      <c r="G376" s="1"/>
      <c r="H376" s="1"/>
      <c r="I376" s="1"/>
      <c r="J376" s="1"/>
    </row>
    <row r="377" spans="1:10" x14ac:dyDescent="0.25">
      <c r="A377" s="656"/>
      <c r="B377" s="1"/>
      <c r="C377" s="1"/>
      <c r="D377" s="1"/>
      <c r="E377" s="1"/>
      <c r="F377" s="1"/>
      <c r="G377" s="1"/>
      <c r="H377" s="1"/>
      <c r="I377" s="1"/>
      <c r="J377" s="1"/>
    </row>
    <row r="378" spans="1:10" x14ac:dyDescent="0.25">
      <c r="A378" s="656"/>
      <c r="B378" s="1"/>
      <c r="C378" s="1"/>
      <c r="D378" s="1"/>
      <c r="E378" s="1"/>
      <c r="F378" s="1"/>
      <c r="G378" s="1"/>
      <c r="H378" s="1"/>
      <c r="I378" s="1"/>
      <c r="J378" s="1"/>
    </row>
    <row r="379" spans="1:10" x14ac:dyDescent="0.25">
      <c r="A379" s="656"/>
      <c r="B379" s="1"/>
      <c r="C379" s="1"/>
      <c r="D379" s="1"/>
      <c r="E379" s="1"/>
      <c r="F379" s="1"/>
      <c r="G379" s="1"/>
      <c r="H379" s="1"/>
      <c r="I379" s="1"/>
      <c r="J379" s="1"/>
    </row>
    <row r="380" spans="1:10" x14ac:dyDescent="0.25">
      <c r="A380" s="656"/>
      <c r="B380" s="1"/>
      <c r="C380" s="1"/>
      <c r="D380" s="1"/>
      <c r="E380" s="1"/>
      <c r="F380" s="1"/>
      <c r="G380" s="1"/>
      <c r="H380" s="1"/>
      <c r="I380" s="1"/>
      <c r="J380" s="1"/>
    </row>
    <row r="381" spans="1:10" x14ac:dyDescent="0.25">
      <c r="A381" s="656"/>
      <c r="B381" s="1"/>
      <c r="C381" s="1"/>
      <c r="D381" s="1"/>
      <c r="E381" s="1"/>
      <c r="F381" s="1"/>
      <c r="G381" s="1"/>
      <c r="H381" s="1"/>
      <c r="I381" s="1"/>
      <c r="J381" s="1"/>
    </row>
    <row r="382" spans="1:10" x14ac:dyDescent="0.25">
      <c r="A382" s="656"/>
      <c r="B382" s="1"/>
      <c r="C382" s="1"/>
      <c r="D382" s="1"/>
      <c r="E382" s="1"/>
      <c r="F382" s="1"/>
      <c r="G382" s="1"/>
      <c r="H382" s="1"/>
      <c r="I382" s="1"/>
      <c r="J382" s="1"/>
    </row>
    <row r="383" spans="1:10" x14ac:dyDescent="0.25">
      <c r="A383" s="656"/>
      <c r="B383" s="1"/>
      <c r="C383" s="1"/>
      <c r="D383" s="1"/>
      <c r="E383" s="1"/>
      <c r="F383" s="1"/>
      <c r="G383" s="1"/>
      <c r="H383" s="1"/>
      <c r="I383" s="1"/>
      <c r="J383" s="1"/>
    </row>
    <row r="384" spans="1:10" x14ac:dyDescent="0.25">
      <c r="A384" s="656"/>
      <c r="B384" s="1"/>
      <c r="C384" s="1"/>
      <c r="D384" s="1"/>
      <c r="E384" s="1"/>
      <c r="F384" s="1"/>
      <c r="G384" s="1"/>
      <c r="H384" s="1"/>
      <c r="I384" s="1"/>
      <c r="J384" s="1"/>
    </row>
    <row r="385" spans="1:10" x14ac:dyDescent="0.25">
      <c r="A385" s="656"/>
      <c r="B385" s="1"/>
      <c r="C385" s="1"/>
      <c r="D385" s="1"/>
      <c r="E385" s="1"/>
      <c r="F385" s="1"/>
      <c r="G385" s="1"/>
      <c r="H385" s="1"/>
      <c r="I385" s="1"/>
      <c r="J385" s="1"/>
    </row>
    <row r="386" spans="1:10" x14ac:dyDescent="0.25">
      <c r="A386" s="656"/>
      <c r="B386" s="1"/>
      <c r="C386" s="1"/>
      <c r="D386" s="1"/>
      <c r="E386" s="1"/>
      <c r="F386" s="1"/>
      <c r="G386" s="1"/>
      <c r="H386" s="1"/>
      <c r="I386" s="1"/>
      <c r="J386" s="1"/>
    </row>
    <row r="387" spans="1:10" x14ac:dyDescent="0.25">
      <c r="A387" s="656"/>
      <c r="B387" s="1"/>
      <c r="C387" s="1"/>
      <c r="D387" s="1"/>
      <c r="E387" s="1"/>
      <c r="F387" s="1"/>
      <c r="G387" s="1"/>
      <c r="H387" s="1"/>
      <c r="I387" s="1"/>
      <c r="J387" s="1"/>
    </row>
    <row r="388" spans="1:10" x14ac:dyDescent="0.25">
      <c r="A388" s="656"/>
      <c r="B388" s="1"/>
      <c r="C388" s="1"/>
      <c r="D388" s="1"/>
      <c r="E388" s="1"/>
      <c r="F388" s="1"/>
      <c r="G388" s="1"/>
      <c r="H388" s="1"/>
      <c r="I388" s="1"/>
      <c r="J388" s="1"/>
    </row>
    <row r="389" spans="1:10" x14ac:dyDescent="0.25">
      <c r="A389" s="656"/>
      <c r="B389" s="1"/>
      <c r="C389" s="1"/>
      <c r="D389" s="1"/>
      <c r="E389" s="1"/>
      <c r="F389" s="1"/>
      <c r="G389" s="1"/>
      <c r="H389" s="1"/>
      <c r="I389" s="1"/>
      <c r="J389" s="1"/>
    </row>
    <row r="390" spans="1:10" x14ac:dyDescent="0.25">
      <c r="A390" s="656"/>
      <c r="B390" s="1"/>
      <c r="C390" s="1"/>
      <c r="D390" s="1"/>
      <c r="E390" s="1"/>
      <c r="F390" s="1"/>
      <c r="G390" s="1"/>
      <c r="H390" s="1"/>
      <c r="I390" s="1"/>
      <c r="J390" s="1"/>
    </row>
    <row r="391" spans="1:10" x14ac:dyDescent="0.25">
      <c r="A391" s="656"/>
      <c r="B391" s="1"/>
      <c r="C391" s="1"/>
      <c r="D391" s="1"/>
      <c r="E391" s="1"/>
      <c r="F391" s="1"/>
      <c r="G391" s="1"/>
      <c r="H391" s="1"/>
      <c r="I391" s="1"/>
      <c r="J391" s="1"/>
    </row>
    <row r="392" spans="1:10" x14ac:dyDescent="0.25">
      <c r="A392" s="656"/>
      <c r="B392" s="1"/>
      <c r="C392" s="1"/>
      <c r="D392" s="1"/>
      <c r="E392" s="1"/>
      <c r="F392" s="1"/>
      <c r="G392" s="1"/>
      <c r="H392" s="1"/>
      <c r="I392" s="1"/>
      <c r="J392" s="1"/>
    </row>
    <row r="393" spans="1:10" x14ac:dyDescent="0.25">
      <c r="A393" s="656"/>
      <c r="B393" s="1"/>
      <c r="C393" s="1"/>
      <c r="D393" s="1"/>
      <c r="E393" s="1"/>
      <c r="F393" s="1"/>
      <c r="G393" s="1"/>
      <c r="H393" s="1"/>
      <c r="I393" s="1"/>
      <c r="J393" s="1"/>
    </row>
    <row r="394" spans="1:10" x14ac:dyDescent="0.25">
      <c r="A394" s="656"/>
      <c r="B394" s="1"/>
      <c r="C394" s="1"/>
      <c r="D394" s="1"/>
      <c r="E394" s="1"/>
      <c r="F394" s="1"/>
      <c r="G394" s="1"/>
      <c r="H394" s="1"/>
      <c r="I394" s="1"/>
      <c r="J394" s="1"/>
    </row>
    <row r="395" spans="1:10" x14ac:dyDescent="0.25">
      <c r="A395" s="656"/>
      <c r="B395" s="1"/>
      <c r="C395" s="1"/>
      <c r="D395" s="1"/>
      <c r="E395" s="1"/>
      <c r="F395" s="1"/>
      <c r="G395" s="1"/>
      <c r="H395" s="1"/>
      <c r="I395" s="1"/>
      <c r="J395" s="1"/>
    </row>
    <row r="396" spans="1:10" x14ac:dyDescent="0.25">
      <c r="A396" s="656"/>
      <c r="B396" s="1"/>
      <c r="C396" s="1"/>
      <c r="D396" s="1"/>
      <c r="E396" s="1"/>
      <c r="F396" s="1"/>
      <c r="G396" s="1"/>
      <c r="H396" s="1"/>
      <c r="I396" s="1"/>
      <c r="J396" s="1"/>
    </row>
    <row r="397" spans="1:10" x14ac:dyDescent="0.25">
      <c r="A397" s="656"/>
      <c r="B397" s="1"/>
      <c r="C397" s="1"/>
      <c r="D397" s="1"/>
      <c r="E397" s="1"/>
      <c r="F397" s="1"/>
      <c r="G397" s="1"/>
      <c r="H397" s="1"/>
      <c r="I397" s="1"/>
      <c r="J397" s="1"/>
    </row>
    <row r="398" spans="1:10" x14ac:dyDescent="0.25">
      <c r="A398" s="656"/>
      <c r="B398" s="1"/>
      <c r="C398" s="1"/>
      <c r="D398" s="1"/>
      <c r="E398" s="1"/>
      <c r="F398" s="1"/>
      <c r="G398" s="1"/>
      <c r="H398" s="1"/>
      <c r="I398" s="1"/>
      <c r="J398" s="1"/>
    </row>
    <row r="399" spans="1:10" x14ac:dyDescent="0.25">
      <c r="A399" s="656"/>
      <c r="B399" s="1"/>
      <c r="C399" s="1"/>
      <c r="D399" s="1"/>
      <c r="E399" s="1"/>
      <c r="F399" s="1"/>
      <c r="G399" s="1"/>
      <c r="H399" s="1"/>
      <c r="I399" s="1"/>
      <c r="J399" s="1"/>
    </row>
    <row r="400" spans="1:10" x14ac:dyDescent="0.25">
      <c r="A400" s="656"/>
      <c r="B400" s="1"/>
      <c r="C400" s="1"/>
      <c r="D400" s="1"/>
      <c r="E400" s="1"/>
      <c r="F400" s="1"/>
      <c r="G400" s="1"/>
      <c r="H400" s="1"/>
      <c r="I400" s="1"/>
      <c r="J400" s="1"/>
    </row>
    <row r="401" spans="1:10" x14ac:dyDescent="0.25">
      <c r="A401" s="656"/>
      <c r="B401" s="1"/>
      <c r="C401" s="1"/>
      <c r="D401" s="1"/>
      <c r="E401" s="1"/>
      <c r="F401" s="1"/>
      <c r="G401" s="1"/>
      <c r="H401" s="1"/>
      <c r="I401" s="1"/>
      <c r="J401" s="1"/>
    </row>
    <row r="402" spans="1:10" x14ac:dyDescent="0.25">
      <c r="A402" s="656"/>
      <c r="B402" s="1"/>
      <c r="C402" s="1"/>
      <c r="D402" s="1"/>
      <c r="E402" s="1"/>
      <c r="F402" s="1"/>
      <c r="G402" s="1"/>
      <c r="H402" s="1"/>
      <c r="I402" s="1"/>
      <c r="J402" s="1"/>
    </row>
    <row r="403" spans="1:10" x14ac:dyDescent="0.25">
      <c r="A403" s="656"/>
      <c r="B403" s="1"/>
      <c r="C403" s="1"/>
      <c r="D403" s="1"/>
      <c r="E403" s="1"/>
      <c r="F403" s="1"/>
      <c r="G403" s="1"/>
      <c r="H403" s="1"/>
      <c r="I403" s="1"/>
      <c r="J403" s="1"/>
    </row>
    <row r="404" spans="1:10" x14ac:dyDescent="0.25">
      <c r="A404" s="656"/>
      <c r="B404" s="1"/>
      <c r="C404" s="1"/>
      <c r="D404" s="1"/>
      <c r="E404" s="1"/>
      <c r="F404" s="1"/>
      <c r="G404" s="1"/>
      <c r="H404" s="1"/>
      <c r="I404" s="1"/>
      <c r="J404" s="1"/>
    </row>
    <row r="405" spans="1:10" x14ac:dyDescent="0.25">
      <c r="A405" s="656"/>
      <c r="B405" s="1"/>
      <c r="C405" s="1"/>
      <c r="D405" s="1"/>
      <c r="E405" s="1"/>
      <c r="F405" s="1"/>
      <c r="G405" s="1"/>
      <c r="H405" s="1"/>
      <c r="I405" s="1"/>
      <c r="J405" s="1"/>
    </row>
    <row r="406" spans="1:10" x14ac:dyDescent="0.25">
      <c r="A406" s="656"/>
      <c r="B406" s="1"/>
      <c r="C406" s="1"/>
      <c r="D406" s="1"/>
      <c r="E406" s="1"/>
      <c r="F406" s="1"/>
      <c r="G406" s="1"/>
      <c r="H406" s="1"/>
      <c r="I406" s="1"/>
      <c r="J406" s="1"/>
    </row>
    <row r="407" spans="1:10" x14ac:dyDescent="0.25">
      <c r="A407" s="656"/>
      <c r="B407" s="1"/>
      <c r="C407" s="1"/>
      <c r="D407" s="1"/>
      <c r="E407" s="1"/>
      <c r="F407" s="1"/>
      <c r="G407" s="1"/>
      <c r="H407" s="1"/>
      <c r="I407" s="1"/>
      <c r="J407" s="1"/>
    </row>
    <row r="408" spans="1:10" x14ac:dyDescent="0.25">
      <c r="A408" s="656"/>
      <c r="B408" s="1"/>
      <c r="C408" s="1"/>
      <c r="D408" s="1"/>
      <c r="E408" s="1"/>
      <c r="F408" s="1"/>
      <c r="G408" s="1"/>
      <c r="H408" s="1"/>
      <c r="I408" s="1"/>
      <c r="J408" s="1"/>
    </row>
    <row r="409" spans="1:10" x14ac:dyDescent="0.25">
      <c r="A409" s="656"/>
      <c r="B409" s="1"/>
      <c r="C409" s="1"/>
      <c r="D409" s="1"/>
      <c r="E409" s="1"/>
      <c r="F409" s="1"/>
      <c r="G409" s="1"/>
      <c r="H409" s="1"/>
      <c r="I409" s="1"/>
      <c r="J409" s="1"/>
    </row>
    <row r="410" spans="1:10" x14ac:dyDescent="0.25">
      <c r="A410" s="656"/>
      <c r="B410" s="1"/>
      <c r="C410" s="1"/>
      <c r="D410" s="1"/>
      <c r="E410" s="1"/>
      <c r="F410" s="1"/>
      <c r="G410" s="1"/>
      <c r="H410" s="1"/>
      <c r="I410" s="1"/>
      <c r="J410" s="1"/>
    </row>
    <row r="411" spans="1:10" x14ac:dyDescent="0.25">
      <c r="A411" s="656"/>
      <c r="B411" s="1"/>
      <c r="C411" s="1"/>
      <c r="D411" s="1"/>
      <c r="E411" s="1"/>
      <c r="F411" s="1"/>
      <c r="G411" s="1"/>
      <c r="H411" s="1"/>
      <c r="I411" s="1"/>
      <c r="J411" s="1"/>
    </row>
    <row r="412" spans="1:10" x14ac:dyDescent="0.25">
      <c r="A412" s="656"/>
      <c r="B412" s="1"/>
      <c r="C412" s="1"/>
      <c r="D412" s="1"/>
      <c r="E412" s="1"/>
      <c r="F412" s="1"/>
      <c r="G412" s="1"/>
      <c r="H412" s="1"/>
      <c r="I412" s="1"/>
      <c r="J412" s="1"/>
    </row>
    <row r="413" spans="1:10" x14ac:dyDescent="0.25">
      <c r="A413" s="656"/>
      <c r="B413" s="1"/>
      <c r="C413" s="1"/>
      <c r="D413" s="1"/>
      <c r="E413" s="1"/>
      <c r="F413" s="1"/>
      <c r="G413" s="1"/>
      <c r="H413" s="1"/>
      <c r="I413" s="1"/>
      <c r="J413" s="1"/>
    </row>
    <row r="414" spans="1:10" x14ac:dyDescent="0.25">
      <c r="A414" s="656"/>
      <c r="B414" s="1"/>
      <c r="C414" s="1"/>
      <c r="D414" s="1"/>
      <c r="E414" s="1"/>
      <c r="F414" s="1"/>
      <c r="G414" s="1"/>
      <c r="H414" s="1"/>
      <c r="I414" s="1"/>
      <c r="J414" s="1"/>
    </row>
    <row r="415" spans="1:10" x14ac:dyDescent="0.25">
      <c r="A415" s="656"/>
      <c r="B415" s="1"/>
      <c r="C415" s="1"/>
      <c r="D415" s="1"/>
      <c r="E415" s="1"/>
      <c r="F415" s="1"/>
      <c r="G415" s="1"/>
      <c r="H415" s="1"/>
      <c r="I415" s="1"/>
      <c r="J415" s="1"/>
    </row>
    <row r="416" spans="1:10" x14ac:dyDescent="0.25">
      <c r="A416" s="656"/>
      <c r="B416" s="1"/>
      <c r="C416" s="1"/>
      <c r="D416" s="1"/>
      <c r="E416" s="1"/>
      <c r="F416" s="1"/>
      <c r="G416" s="1"/>
      <c r="H416" s="1"/>
      <c r="I416" s="1"/>
      <c r="J416" s="1"/>
    </row>
    <row r="417" spans="1:10" x14ac:dyDescent="0.25">
      <c r="A417" s="656"/>
      <c r="B417" s="1"/>
      <c r="C417" s="1"/>
      <c r="D417" s="1"/>
      <c r="E417" s="1"/>
      <c r="F417" s="1"/>
      <c r="G417" s="1"/>
      <c r="H417" s="1"/>
      <c r="I417" s="1"/>
      <c r="J417" s="1"/>
    </row>
    <row r="418" spans="1:10" x14ac:dyDescent="0.25">
      <c r="A418" s="656"/>
      <c r="B418" s="1"/>
      <c r="C418" s="1"/>
      <c r="D418" s="1"/>
      <c r="E418" s="1"/>
      <c r="F418" s="1"/>
      <c r="G418" s="1"/>
      <c r="H418" s="1"/>
      <c r="I418" s="1"/>
      <c r="J418" s="1"/>
    </row>
    <row r="419" spans="1:10" x14ac:dyDescent="0.25">
      <c r="A419" s="656"/>
      <c r="B419" s="1"/>
      <c r="C419" s="1"/>
      <c r="D419" s="1"/>
      <c r="E419" s="1"/>
      <c r="F419" s="1"/>
      <c r="G419" s="1"/>
      <c r="H419" s="1"/>
      <c r="I419" s="1"/>
      <c r="J419" s="1"/>
    </row>
    <row r="420" spans="1:10" x14ac:dyDescent="0.25">
      <c r="A420" s="656"/>
      <c r="B420" s="1"/>
      <c r="C420" s="1"/>
      <c r="D420" s="1"/>
      <c r="E420" s="1"/>
      <c r="F420" s="1"/>
      <c r="G420" s="1"/>
      <c r="H420" s="1"/>
      <c r="I420" s="1"/>
      <c r="J420" s="1"/>
    </row>
    <row r="421" spans="1:10" x14ac:dyDescent="0.25">
      <c r="A421" s="656"/>
      <c r="B421" s="1"/>
      <c r="C421" s="1"/>
      <c r="D421" s="1"/>
      <c r="E421" s="1"/>
      <c r="F421" s="1"/>
      <c r="G421" s="1"/>
      <c r="H421" s="1"/>
      <c r="I421" s="1"/>
      <c r="J421" s="1"/>
    </row>
    <row r="422" spans="1:10" x14ac:dyDescent="0.25">
      <c r="A422" s="656"/>
      <c r="B422" s="1"/>
      <c r="C422" s="1"/>
      <c r="D422" s="1"/>
      <c r="E422" s="1"/>
      <c r="F422" s="1"/>
      <c r="G422" s="1"/>
      <c r="H422" s="1"/>
      <c r="I422" s="1"/>
      <c r="J422" s="1"/>
    </row>
    <row r="423" spans="1:10" x14ac:dyDescent="0.25">
      <c r="A423" s="656"/>
      <c r="B423" s="1"/>
      <c r="C423" s="1"/>
      <c r="D423" s="1"/>
      <c r="E423" s="1"/>
      <c r="F423" s="1"/>
      <c r="G423" s="1"/>
      <c r="H423" s="1"/>
      <c r="I423" s="1"/>
      <c r="J423" s="1"/>
    </row>
    <row r="424" spans="1:10" x14ac:dyDescent="0.25">
      <c r="A424" s="656"/>
      <c r="B424" s="1"/>
      <c r="C424" s="1"/>
      <c r="D424" s="1"/>
      <c r="E424" s="1"/>
      <c r="F424" s="1"/>
      <c r="G424" s="1"/>
      <c r="H424" s="1"/>
      <c r="I424" s="1"/>
      <c r="J424" s="1"/>
    </row>
    <row r="425" spans="1:10" x14ac:dyDescent="0.25">
      <c r="A425" s="656"/>
      <c r="B425" s="1"/>
      <c r="C425" s="1"/>
      <c r="D425" s="1"/>
      <c r="E425" s="1"/>
      <c r="F425" s="1"/>
      <c r="G425" s="1"/>
      <c r="H425" s="1"/>
      <c r="I425" s="1"/>
      <c r="J425" s="1"/>
    </row>
    <row r="426" spans="1:10" x14ac:dyDescent="0.25">
      <c r="A426" s="656"/>
      <c r="B426" s="1"/>
      <c r="C426" s="1"/>
      <c r="D426" s="1"/>
      <c r="E426" s="1"/>
      <c r="F426" s="1"/>
      <c r="G426" s="1"/>
      <c r="H426" s="1"/>
      <c r="I426" s="1"/>
      <c r="J426" s="1"/>
    </row>
    <row r="427" spans="1:10" x14ac:dyDescent="0.25">
      <c r="A427" s="656"/>
      <c r="B427" s="1"/>
      <c r="C427" s="1"/>
      <c r="D427" s="1"/>
      <c r="E427" s="1"/>
      <c r="F427" s="1"/>
      <c r="G427" s="1"/>
      <c r="H427" s="1"/>
      <c r="I427" s="1"/>
      <c r="J427" s="1"/>
    </row>
    <row r="428" spans="1:10" x14ac:dyDescent="0.25">
      <c r="A428" s="656"/>
      <c r="B428" s="1"/>
      <c r="C428" s="1"/>
      <c r="D428" s="1"/>
      <c r="E428" s="1"/>
      <c r="F428" s="1"/>
      <c r="G428" s="1"/>
      <c r="H428" s="1"/>
      <c r="I428" s="1"/>
      <c r="J428" s="1"/>
    </row>
    <row r="429" spans="1:10" x14ac:dyDescent="0.25">
      <c r="A429" s="656"/>
      <c r="B429" s="1"/>
      <c r="C429" s="1"/>
      <c r="D429" s="1"/>
      <c r="E429" s="1"/>
      <c r="F429" s="1"/>
      <c r="G429" s="1"/>
      <c r="H429" s="1"/>
      <c r="I429" s="1"/>
      <c r="J429" s="1"/>
    </row>
    <row r="430" spans="1:10" x14ac:dyDescent="0.25">
      <c r="A430" s="656"/>
      <c r="B430" s="1"/>
      <c r="C430" s="1"/>
      <c r="D430" s="1"/>
      <c r="E430" s="1"/>
      <c r="F430" s="1"/>
      <c r="G430" s="1"/>
      <c r="H430" s="1"/>
      <c r="I430" s="1"/>
      <c r="J430" s="1"/>
    </row>
    <row r="431" spans="1:10" x14ac:dyDescent="0.25">
      <c r="A431" s="656"/>
      <c r="B431" s="1"/>
      <c r="C431" s="1"/>
      <c r="D431" s="1"/>
      <c r="E431" s="1"/>
      <c r="F431" s="1"/>
      <c r="G431" s="1"/>
      <c r="H431" s="1"/>
      <c r="I431" s="1"/>
      <c r="J431" s="1"/>
    </row>
    <row r="432" spans="1:10" x14ac:dyDescent="0.25">
      <c r="A432" s="656"/>
      <c r="B432" s="1"/>
      <c r="C432" s="1"/>
      <c r="D432" s="1"/>
      <c r="E432" s="1"/>
      <c r="F432" s="1"/>
      <c r="G432" s="1"/>
      <c r="H432" s="1"/>
      <c r="I432" s="1"/>
      <c r="J432" s="1"/>
    </row>
    <row r="433" spans="1:10" x14ac:dyDescent="0.25">
      <c r="A433" s="656"/>
      <c r="B433" s="1"/>
      <c r="C433" s="1"/>
      <c r="D433" s="1"/>
      <c r="E433" s="1"/>
      <c r="F433" s="1"/>
      <c r="G433" s="1"/>
      <c r="H433" s="1"/>
      <c r="I433" s="1"/>
      <c r="J433" s="1"/>
    </row>
    <row r="434" spans="1:10" x14ac:dyDescent="0.25">
      <c r="A434" s="656"/>
      <c r="B434" s="1"/>
      <c r="C434" s="1"/>
      <c r="D434" s="1"/>
      <c r="E434" s="1"/>
      <c r="F434" s="1"/>
      <c r="G434" s="1"/>
      <c r="H434" s="1"/>
      <c r="I434" s="1"/>
      <c r="J434" s="1"/>
    </row>
    <row r="435" spans="1:10" x14ac:dyDescent="0.25">
      <c r="A435" s="656"/>
      <c r="B435" s="1"/>
      <c r="C435" s="1"/>
      <c r="D435" s="1"/>
      <c r="E435" s="1"/>
      <c r="F435" s="1"/>
      <c r="G435" s="1"/>
      <c r="H435" s="1"/>
      <c r="I435" s="1"/>
      <c r="J435" s="1"/>
    </row>
    <row r="436" spans="1:10" x14ac:dyDescent="0.25">
      <c r="A436" s="656"/>
      <c r="B436" s="1"/>
      <c r="C436" s="1"/>
      <c r="D436" s="1"/>
      <c r="E436" s="1"/>
      <c r="F436" s="1"/>
      <c r="G436" s="1"/>
      <c r="H436" s="1"/>
      <c r="I436" s="1"/>
      <c r="J436" s="1"/>
    </row>
    <row r="437" spans="1:10" x14ac:dyDescent="0.25">
      <c r="A437" s="656"/>
      <c r="B437" s="1"/>
      <c r="C437" s="1"/>
      <c r="D437" s="1"/>
      <c r="E437" s="1"/>
      <c r="F437" s="1"/>
      <c r="G437" s="1"/>
      <c r="H437" s="1"/>
      <c r="I437" s="1"/>
      <c r="J437" s="1"/>
    </row>
    <row r="438" spans="1:10" x14ac:dyDescent="0.25">
      <c r="A438" s="656"/>
      <c r="B438" s="1"/>
      <c r="C438" s="1"/>
      <c r="D438" s="1"/>
      <c r="E438" s="1"/>
      <c r="F438" s="1"/>
      <c r="G438" s="1"/>
      <c r="H438" s="1"/>
      <c r="I438" s="1"/>
      <c r="J438" s="1"/>
    </row>
    <row r="439" spans="1:10" x14ac:dyDescent="0.25">
      <c r="A439" s="656"/>
      <c r="B439" s="1"/>
      <c r="C439" s="1"/>
      <c r="D439" s="1"/>
      <c r="E439" s="1"/>
      <c r="F439" s="1"/>
      <c r="G439" s="1"/>
      <c r="H439" s="1"/>
      <c r="I439" s="1"/>
      <c r="J439" s="1"/>
    </row>
    <row r="440" spans="1:10" x14ac:dyDescent="0.25">
      <c r="A440" s="656"/>
      <c r="B440" s="1"/>
      <c r="C440" s="1"/>
      <c r="D440" s="1"/>
      <c r="E440" s="1"/>
      <c r="F440" s="1"/>
      <c r="G440" s="1"/>
      <c r="H440" s="1"/>
      <c r="I440" s="1"/>
      <c r="J440" s="1"/>
    </row>
    <row r="441" spans="1:10" x14ac:dyDescent="0.25">
      <c r="A441" s="656"/>
      <c r="B441" s="1"/>
      <c r="C441" s="1"/>
      <c r="D441" s="1"/>
      <c r="E441" s="1"/>
      <c r="F441" s="1"/>
      <c r="G441" s="1"/>
      <c r="H441" s="1"/>
      <c r="I441" s="1"/>
      <c r="J441" s="1"/>
    </row>
    <row r="442" spans="1:10" x14ac:dyDescent="0.25">
      <c r="A442" s="656"/>
      <c r="B442" s="1"/>
      <c r="C442" s="1"/>
      <c r="D442" s="1"/>
      <c r="E442" s="1"/>
      <c r="F442" s="1"/>
      <c r="G442" s="1"/>
      <c r="H442" s="1"/>
      <c r="I442" s="1"/>
      <c r="J442" s="1"/>
    </row>
    <row r="443" spans="1:10" x14ac:dyDescent="0.25">
      <c r="A443" s="656"/>
      <c r="B443" s="1"/>
      <c r="C443" s="1"/>
      <c r="D443" s="1"/>
      <c r="E443" s="1"/>
      <c r="F443" s="1"/>
      <c r="G443" s="1"/>
      <c r="H443" s="1"/>
      <c r="I443" s="1"/>
      <c r="J443" s="1"/>
    </row>
    <row r="444" spans="1:10" x14ac:dyDescent="0.25">
      <c r="A444" s="656"/>
      <c r="B444" s="1"/>
      <c r="C444" s="1"/>
      <c r="D444" s="1"/>
      <c r="E444" s="1"/>
      <c r="F444" s="1"/>
      <c r="G444" s="1"/>
      <c r="H444" s="1"/>
      <c r="I444" s="1"/>
      <c r="J444" s="1"/>
    </row>
    <row r="445" spans="1:10" x14ac:dyDescent="0.25">
      <c r="A445" s="656"/>
      <c r="B445" s="1"/>
      <c r="C445" s="1"/>
      <c r="D445" s="1"/>
      <c r="E445" s="1"/>
      <c r="F445" s="1"/>
      <c r="G445" s="1"/>
      <c r="H445" s="1"/>
      <c r="I445" s="1"/>
      <c r="J445" s="1"/>
    </row>
    <row r="446" spans="1:10" x14ac:dyDescent="0.25">
      <c r="A446" s="656"/>
      <c r="B446" s="1"/>
      <c r="C446" s="1"/>
      <c r="D446" s="1"/>
      <c r="E446" s="1"/>
      <c r="F446" s="1"/>
      <c r="G446" s="1"/>
      <c r="H446" s="1"/>
      <c r="I446" s="1"/>
      <c r="J446" s="1"/>
    </row>
    <row r="447" spans="1:10" x14ac:dyDescent="0.25">
      <c r="A447" s="656"/>
      <c r="B447" s="1"/>
      <c r="C447" s="1"/>
      <c r="D447" s="1"/>
      <c r="E447" s="1"/>
      <c r="F447" s="1"/>
      <c r="G447" s="1"/>
      <c r="H447" s="1"/>
      <c r="I447" s="1"/>
      <c r="J447" s="1"/>
    </row>
    <row r="448" spans="1:10" x14ac:dyDescent="0.25">
      <c r="A448" s="656"/>
      <c r="B448" s="1"/>
      <c r="C448" s="1"/>
      <c r="D448" s="1"/>
      <c r="E448" s="1"/>
      <c r="F448" s="1"/>
      <c r="G448" s="1"/>
      <c r="H448" s="1"/>
      <c r="I448" s="1"/>
      <c r="J448" s="1"/>
    </row>
    <row r="449" spans="1:10" x14ac:dyDescent="0.25">
      <c r="A449" s="656"/>
      <c r="B449" s="1"/>
      <c r="C449" s="1"/>
      <c r="D449" s="1"/>
      <c r="E449" s="1"/>
      <c r="F449" s="1"/>
      <c r="G449" s="1"/>
      <c r="H449" s="1"/>
      <c r="I449" s="1"/>
      <c r="J449" s="1"/>
    </row>
    <row r="450" spans="1:10" x14ac:dyDescent="0.25">
      <c r="A450" s="656"/>
      <c r="B450" s="1"/>
      <c r="C450" s="1"/>
      <c r="D450" s="1"/>
      <c r="E450" s="1"/>
      <c r="F450" s="1"/>
      <c r="G450" s="1"/>
      <c r="H450" s="1"/>
      <c r="I450" s="1"/>
      <c r="J450" s="1"/>
    </row>
    <row r="451" spans="1:10" x14ac:dyDescent="0.25">
      <c r="A451" s="656"/>
      <c r="B451" s="1"/>
      <c r="C451" s="1"/>
      <c r="D451" s="1"/>
      <c r="E451" s="1"/>
      <c r="F451" s="1"/>
      <c r="G451" s="1"/>
      <c r="H451" s="1"/>
      <c r="I451" s="1"/>
      <c r="J451" s="1"/>
    </row>
    <row r="452" spans="1:10" x14ac:dyDescent="0.25">
      <c r="A452" s="656"/>
      <c r="B452" s="1"/>
      <c r="C452" s="1"/>
      <c r="D452" s="1"/>
      <c r="E452" s="1"/>
      <c r="F452" s="1"/>
      <c r="G452" s="1"/>
      <c r="H452" s="1"/>
      <c r="I452" s="1"/>
      <c r="J452" s="1"/>
    </row>
    <row r="453" spans="1:10" x14ac:dyDescent="0.25">
      <c r="A453" s="656"/>
      <c r="B453" s="1"/>
      <c r="C453" s="1"/>
      <c r="D453" s="1"/>
      <c r="E453" s="1"/>
      <c r="F453" s="1"/>
      <c r="G453" s="1"/>
      <c r="H453" s="1"/>
      <c r="I453" s="1"/>
      <c r="J453" s="1"/>
    </row>
    <row r="454" spans="1:10" x14ac:dyDescent="0.25">
      <c r="A454" s="656"/>
      <c r="B454" s="1"/>
      <c r="C454" s="1"/>
      <c r="D454" s="1"/>
      <c r="E454" s="1"/>
      <c r="F454" s="1"/>
      <c r="G454" s="1"/>
      <c r="H454" s="1"/>
      <c r="I454" s="1"/>
      <c r="J454" s="1"/>
    </row>
    <row r="455" spans="1:10" x14ac:dyDescent="0.25">
      <c r="A455" s="656"/>
      <c r="B455" s="1"/>
      <c r="C455" s="1"/>
      <c r="D455" s="1"/>
      <c r="E455" s="1"/>
      <c r="F455" s="1"/>
      <c r="G455" s="1"/>
      <c r="H455" s="1"/>
      <c r="I455" s="1"/>
      <c r="J455" s="1"/>
    </row>
    <row r="456" spans="1:10" x14ac:dyDescent="0.25">
      <c r="A456" s="656"/>
      <c r="B456" s="1"/>
      <c r="C456" s="1"/>
      <c r="D456" s="1"/>
      <c r="E456" s="1"/>
      <c r="F456" s="1"/>
      <c r="G456" s="1"/>
      <c r="H456" s="1"/>
      <c r="I456" s="1"/>
      <c r="J456" s="1"/>
    </row>
    <row r="457" spans="1:10" x14ac:dyDescent="0.25">
      <c r="A457" s="656"/>
      <c r="B457" s="1"/>
      <c r="C457" s="1"/>
      <c r="D457" s="1"/>
      <c r="E457" s="1"/>
      <c r="F457" s="1"/>
      <c r="G457" s="1"/>
      <c r="H457" s="1"/>
      <c r="I457" s="1"/>
      <c r="J457" s="1"/>
    </row>
    <row r="458" spans="1:10" x14ac:dyDescent="0.25">
      <c r="A458" s="656"/>
      <c r="B458" s="1"/>
      <c r="C458" s="1"/>
      <c r="D458" s="1"/>
      <c r="E458" s="1"/>
      <c r="F458" s="1"/>
      <c r="G458" s="1"/>
      <c r="H458" s="1"/>
      <c r="I458" s="1"/>
      <c r="J458" s="1"/>
    </row>
    <row r="459" spans="1:10" x14ac:dyDescent="0.25">
      <c r="A459" s="656"/>
      <c r="B459" s="1"/>
      <c r="C459" s="1"/>
      <c r="D459" s="1"/>
      <c r="E459" s="1"/>
      <c r="F459" s="1"/>
      <c r="G459" s="1"/>
      <c r="H459" s="1"/>
      <c r="I459" s="1"/>
      <c r="J459" s="1"/>
    </row>
    <row r="460" spans="1:10" x14ac:dyDescent="0.25">
      <c r="A460" s="656"/>
      <c r="B460" s="1"/>
      <c r="C460" s="1"/>
      <c r="D460" s="1"/>
      <c r="E460" s="1"/>
      <c r="F460" s="1"/>
      <c r="G460" s="1"/>
      <c r="H460" s="1"/>
      <c r="I460" s="1"/>
      <c r="J460" s="1"/>
    </row>
    <row r="461" spans="1:10" x14ac:dyDescent="0.25">
      <c r="A461" s="656"/>
      <c r="B461" s="1"/>
      <c r="C461" s="1"/>
      <c r="D461" s="1"/>
      <c r="E461" s="1"/>
      <c r="F461" s="1"/>
      <c r="G461" s="1"/>
      <c r="H461" s="1"/>
      <c r="I461" s="1"/>
      <c r="J461" s="1"/>
    </row>
    <row r="462" spans="1:10" x14ac:dyDescent="0.25">
      <c r="A462" s="656"/>
      <c r="B462" s="1"/>
      <c r="C462" s="1"/>
      <c r="D462" s="1"/>
      <c r="E462" s="1"/>
      <c r="F462" s="1"/>
      <c r="G462" s="1"/>
      <c r="H462" s="1"/>
      <c r="I462" s="1"/>
      <c r="J462" s="1"/>
    </row>
    <row r="463" spans="1:10" x14ac:dyDescent="0.25">
      <c r="A463" s="656"/>
      <c r="B463" s="1"/>
      <c r="C463" s="1"/>
      <c r="D463" s="1"/>
      <c r="E463" s="1"/>
      <c r="F463" s="1"/>
      <c r="G463" s="1"/>
      <c r="H463" s="1"/>
      <c r="I463" s="1"/>
      <c r="J463" s="1"/>
    </row>
    <row r="464" spans="1:10" x14ac:dyDescent="0.25">
      <c r="A464" s="656"/>
      <c r="B464" s="1"/>
      <c r="C464" s="1"/>
      <c r="D464" s="1"/>
      <c r="E464" s="1"/>
      <c r="F464" s="1"/>
      <c r="G464" s="1"/>
      <c r="H464" s="1"/>
      <c r="I464" s="1"/>
      <c r="J464" s="1"/>
    </row>
    <row r="465" spans="1:10" x14ac:dyDescent="0.25">
      <c r="A465" s="656"/>
      <c r="B465" s="1"/>
      <c r="C465" s="1"/>
      <c r="D465" s="1"/>
      <c r="E465" s="1"/>
      <c r="F465" s="1"/>
      <c r="G465" s="1"/>
      <c r="H465" s="1"/>
      <c r="I465" s="1"/>
      <c r="J465" s="1"/>
    </row>
    <row r="466" spans="1:10" x14ac:dyDescent="0.25">
      <c r="A466" s="656"/>
      <c r="B466" s="1"/>
      <c r="C466" s="1"/>
      <c r="D466" s="1"/>
      <c r="E466" s="1"/>
      <c r="F466" s="1"/>
      <c r="G466" s="1"/>
      <c r="H466" s="1"/>
      <c r="I466" s="1"/>
      <c r="J466" s="1"/>
    </row>
    <row r="467" spans="1:10" x14ac:dyDescent="0.25">
      <c r="A467" s="656"/>
      <c r="B467" s="1"/>
      <c r="C467" s="1"/>
      <c r="D467" s="1"/>
      <c r="E467" s="1"/>
      <c r="F467" s="1"/>
      <c r="G467" s="1"/>
      <c r="H467" s="1"/>
      <c r="I467" s="1"/>
      <c r="J467" s="1"/>
    </row>
    <row r="468" spans="1:10" x14ac:dyDescent="0.25">
      <c r="A468" s="656"/>
      <c r="B468" s="1"/>
      <c r="C468" s="1"/>
      <c r="D468" s="1"/>
      <c r="E468" s="1"/>
      <c r="F468" s="1"/>
      <c r="G468" s="1"/>
      <c r="H468" s="1"/>
      <c r="I468" s="1"/>
      <c r="J468" s="1"/>
    </row>
    <row r="469" spans="1:10" x14ac:dyDescent="0.25">
      <c r="A469" s="656"/>
      <c r="B469" s="1"/>
      <c r="C469" s="1"/>
      <c r="D469" s="1"/>
      <c r="E469" s="1"/>
      <c r="F469" s="1"/>
      <c r="G469" s="1"/>
      <c r="H469" s="1"/>
      <c r="I469" s="1"/>
      <c r="J469" s="1"/>
    </row>
    <row r="470" spans="1:10" x14ac:dyDescent="0.25">
      <c r="A470" s="656"/>
      <c r="B470" s="1"/>
      <c r="C470" s="1"/>
      <c r="D470" s="1"/>
      <c r="E470" s="1"/>
      <c r="F470" s="1"/>
      <c r="G470" s="1"/>
      <c r="H470" s="1"/>
      <c r="I470" s="1"/>
      <c r="J470" s="1"/>
    </row>
    <row r="471" spans="1:10" x14ac:dyDescent="0.25">
      <c r="A471" s="656"/>
      <c r="B471" s="1"/>
      <c r="C471" s="1"/>
      <c r="D471" s="1"/>
      <c r="E471" s="1"/>
      <c r="F471" s="1"/>
      <c r="G471" s="1"/>
      <c r="H471" s="1"/>
      <c r="I471" s="1"/>
      <c r="J471" s="1"/>
    </row>
    <row r="472" spans="1:10" x14ac:dyDescent="0.25">
      <c r="A472" s="656"/>
      <c r="B472" s="1"/>
      <c r="C472" s="1"/>
      <c r="D472" s="1"/>
      <c r="E472" s="1"/>
      <c r="F472" s="1"/>
      <c r="G472" s="1"/>
      <c r="H472" s="1"/>
      <c r="I472" s="1"/>
      <c r="J472" s="1"/>
    </row>
    <row r="473" spans="1:10" x14ac:dyDescent="0.25">
      <c r="A473" s="656"/>
      <c r="B473" s="1"/>
      <c r="C473" s="1"/>
      <c r="D473" s="1"/>
      <c r="E473" s="1"/>
      <c r="F473" s="1"/>
      <c r="G473" s="1"/>
      <c r="H473" s="1"/>
      <c r="I473" s="1"/>
      <c r="J473" s="1"/>
    </row>
    <row r="474" spans="1:10" x14ac:dyDescent="0.25">
      <c r="A474" s="656"/>
      <c r="B474" s="1"/>
      <c r="C474" s="1"/>
      <c r="D474" s="1"/>
      <c r="E474" s="1"/>
      <c r="F474" s="1"/>
      <c r="G474" s="1"/>
      <c r="H474" s="1"/>
      <c r="I474" s="1"/>
      <c r="J474" s="1"/>
    </row>
    <row r="475" spans="1:10" x14ac:dyDescent="0.25">
      <c r="A475" s="656"/>
      <c r="B475" s="1"/>
      <c r="C475" s="1"/>
      <c r="D475" s="1"/>
      <c r="E475" s="1"/>
      <c r="F475" s="1"/>
      <c r="G475" s="1"/>
      <c r="H475" s="1"/>
      <c r="I475" s="1"/>
      <c r="J475" s="1"/>
    </row>
    <row r="476" spans="1:10" x14ac:dyDescent="0.25">
      <c r="A476" s="656"/>
      <c r="B476" s="1"/>
      <c r="C476" s="1"/>
      <c r="D476" s="1"/>
      <c r="E476" s="1"/>
      <c r="F476" s="1"/>
      <c r="G476" s="1"/>
      <c r="H476" s="1"/>
      <c r="I476" s="1"/>
      <c r="J476" s="1"/>
    </row>
    <row r="477" spans="1:10" x14ac:dyDescent="0.25">
      <c r="A477" s="656"/>
      <c r="B477" s="1"/>
      <c r="C477" s="1"/>
      <c r="D477" s="1"/>
      <c r="E477" s="1"/>
      <c r="F477" s="1"/>
      <c r="G477" s="1"/>
      <c r="H477" s="1"/>
      <c r="I477" s="1"/>
      <c r="J477" s="1"/>
    </row>
    <row r="478" spans="1:10" x14ac:dyDescent="0.25">
      <c r="A478" s="656"/>
      <c r="B478" s="1"/>
      <c r="C478" s="1"/>
      <c r="D478" s="1"/>
      <c r="E478" s="1"/>
      <c r="F478" s="1"/>
      <c r="G478" s="1"/>
      <c r="H478" s="1"/>
      <c r="I478" s="1"/>
      <c r="J478" s="1"/>
    </row>
    <row r="479" spans="1:10" x14ac:dyDescent="0.25">
      <c r="A479" s="656"/>
      <c r="B479" s="1"/>
      <c r="C479" s="1"/>
      <c r="D479" s="1"/>
      <c r="E479" s="1"/>
      <c r="F479" s="1"/>
      <c r="G479" s="1"/>
      <c r="H479" s="1"/>
      <c r="I479" s="1"/>
      <c r="J479" s="1"/>
    </row>
    <row r="480" spans="1:10" x14ac:dyDescent="0.25">
      <c r="A480" s="656"/>
      <c r="B480" s="1"/>
      <c r="C480" s="1"/>
      <c r="D480" s="1"/>
      <c r="E480" s="1"/>
      <c r="F480" s="1"/>
      <c r="G480" s="1"/>
      <c r="H480" s="1"/>
      <c r="I480" s="1"/>
      <c r="J480" s="1"/>
    </row>
    <row r="481" spans="1:10" x14ac:dyDescent="0.25">
      <c r="A481" s="656"/>
      <c r="B481" s="1"/>
      <c r="C481" s="1"/>
      <c r="D481" s="1"/>
      <c r="E481" s="1"/>
      <c r="F481" s="1"/>
      <c r="G481" s="1"/>
      <c r="H481" s="1"/>
      <c r="I481" s="1"/>
      <c r="J481" s="1"/>
    </row>
    <row r="482" spans="1:10" x14ac:dyDescent="0.25">
      <c r="A482" s="656"/>
      <c r="B482" s="1"/>
      <c r="C482" s="1"/>
      <c r="D482" s="1"/>
      <c r="E482" s="1"/>
      <c r="F482" s="1"/>
      <c r="G482" s="1"/>
      <c r="H482" s="1"/>
      <c r="I482" s="1"/>
      <c r="J482" s="1"/>
    </row>
    <row r="483" spans="1:10" x14ac:dyDescent="0.25">
      <c r="A483" s="656"/>
      <c r="B483" s="1"/>
      <c r="C483" s="1"/>
      <c r="D483" s="1"/>
      <c r="E483" s="1"/>
      <c r="F483" s="1"/>
      <c r="G483" s="1"/>
      <c r="H483" s="1"/>
      <c r="I483" s="1"/>
      <c r="J483" s="1"/>
    </row>
    <row r="484" spans="1:10" x14ac:dyDescent="0.25">
      <c r="A484" s="656"/>
      <c r="B484" s="1"/>
      <c r="C484" s="1"/>
      <c r="D484" s="1"/>
      <c r="E484" s="1"/>
      <c r="F484" s="1"/>
      <c r="G484" s="1"/>
      <c r="H484" s="1"/>
      <c r="I484" s="1"/>
      <c r="J484" s="1"/>
    </row>
    <row r="485" spans="1:10" x14ac:dyDescent="0.25">
      <c r="A485" s="656"/>
      <c r="B485" s="1"/>
      <c r="C485" s="1"/>
      <c r="D485" s="1"/>
      <c r="E485" s="1"/>
      <c r="F485" s="1"/>
      <c r="G485" s="1"/>
      <c r="H485" s="1"/>
      <c r="I485" s="1"/>
      <c r="J485" s="1"/>
    </row>
    <row r="486" spans="1:10" x14ac:dyDescent="0.25">
      <c r="A486" s="656"/>
      <c r="B486" s="1"/>
      <c r="C486" s="1"/>
      <c r="D486" s="1"/>
      <c r="E486" s="1"/>
      <c r="F486" s="1"/>
      <c r="G486" s="1"/>
      <c r="H486" s="1"/>
      <c r="I486" s="1"/>
      <c r="J486" s="1"/>
    </row>
    <row r="487" spans="1:10" x14ac:dyDescent="0.25">
      <c r="A487" s="656"/>
      <c r="B487" s="1"/>
      <c r="C487" s="1"/>
      <c r="D487" s="1"/>
      <c r="E487" s="1"/>
      <c r="F487" s="1"/>
      <c r="G487" s="1"/>
      <c r="H487" s="1"/>
      <c r="I487" s="1"/>
      <c r="J487" s="1"/>
    </row>
    <row r="488" spans="1:10" x14ac:dyDescent="0.25">
      <c r="A488" s="656"/>
      <c r="B488" s="1"/>
      <c r="C488" s="1"/>
      <c r="D488" s="1"/>
      <c r="E488" s="1"/>
      <c r="F488" s="1"/>
      <c r="G488" s="1"/>
      <c r="H488" s="1"/>
      <c r="I488" s="1"/>
      <c r="J488" s="1"/>
    </row>
    <row r="489" spans="1:10" x14ac:dyDescent="0.25">
      <c r="A489" s="656"/>
      <c r="B489" s="1"/>
      <c r="C489" s="1"/>
      <c r="D489" s="1"/>
      <c r="E489" s="1"/>
      <c r="F489" s="1"/>
      <c r="G489" s="1"/>
      <c r="H489" s="1"/>
      <c r="I489" s="1"/>
      <c r="J489" s="1"/>
    </row>
    <row r="490" spans="1:10" x14ac:dyDescent="0.25">
      <c r="A490" s="656"/>
      <c r="B490" s="1"/>
      <c r="C490" s="1"/>
      <c r="D490" s="1"/>
      <c r="E490" s="1"/>
      <c r="F490" s="1"/>
      <c r="G490" s="1"/>
      <c r="H490" s="1"/>
      <c r="I490" s="1"/>
      <c r="J490" s="1"/>
    </row>
    <row r="491" spans="1:10" x14ac:dyDescent="0.25">
      <c r="A491" s="656"/>
      <c r="B491" s="1"/>
      <c r="C491" s="1"/>
      <c r="D491" s="1"/>
      <c r="E491" s="1"/>
      <c r="F491" s="1"/>
      <c r="G491" s="1"/>
      <c r="H491" s="1"/>
      <c r="I491" s="1"/>
      <c r="J491" s="1"/>
    </row>
    <row r="492" spans="1:10" x14ac:dyDescent="0.25">
      <c r="A492" s="656"/>
      <c r="B492" s="1"/>
      <c r="C492" s="1"/>
      <c r="D492" s="1"/>
      <c r="E492" s="1"/>
      <c r="F492" s="1"/>
      <c r="G492" s="1"/>
      <c r="H492" s="1"/>
      <c r="I492" s="1"/>
      <c r="J492" s="1"/>
    </row>
    <row r="493" spans="1:10" x14ac:dyDescent="0.25">
      <c r="A493" s="656"/>
      <c r="B493" s="1"/>
      <c r="C493" s="1"/>
      <c r="D493" s="1"/>
      <c r="E493" s="1"/>
      <c r="F493" s="1"/>
      <c r="G493" s="1"/>
      <c r="H493" s="1"/>
      <c r="I493" s="1"/>
      <c r="J493" s="1"/>
    </row>
    <row r="494" spans="1:10" x14ac:dyDescent="0.25">
      <c r="A494" s="656"/>
      <c r="B494" s="1"/>
      <c r="C494" s="1"/>
      <c r="D494" s="1"/>
      <c r="E494" s="1"/>
      <c r="F494" s="1"/>
      <c r="G494" s="1"/>
      <c r="H494" s="1"/>
      <c r="I494" s="1"/>
      <c r="J494" s="1"/>
    </row>
    <row r="495" spans="1:10" x14ac:dyDescent="0.25">
      <c r="A495" s="656"/>
      <c r="B495" s="1"/>
      <c r="C495" s="1"/>
      <c r="D495" s="1"/>
      <c r="E495" s="1"/>
      <c r="F495" s="1"/>
      <c r="G495" s="1"/>
      <c r="H495" s="1"/>
      <c r="I495" s="1"/>
      <c r="J495" s="1"/>
    </row>
    <row r="496" spans="1:10" x14ac:dyDescent="0.25">
      <c r="A496" s="656"/>
      <c r="B496" s="1"/>
      <c r="C496" s="1"/>
      <c r="D496" s="1"/>
      <c r="E496" s="1"/>
      <c r="F496" s="1"/>
      <c r="G496" s="1"/>
      <c r="H496" s="1"/>
      <c r="I496" s="1"/>
      <c r="J496" s="1"/>
    </row>
    <row r="497" spans="1:10" x14ac:dyDescent="0.25">
      <c r="A497" s="656"/>
      <c r="B497" s="1"/>
      <c r="C497" s="1"/>
      <c r="D497" s="1"/>
      <c r="E497" s="1"/>
      <c r="F497" s="1"/>
      <c r="G497" s="1"/>
      <c r="H497" s="1"/>
      <c r="I497" s="1"/>
      <c r="J497" s="1"/>
    </row>
    <row r="498" spans="1:10" x14ac:dyDescent="0.25">
      <c r="A498" s="656"/>
      <c r="B498" s="1"/>
      <c r="C498" s="1"/>
      <c r="D498" s="1"/>
      <c r="E498" s="1"/>
      <c r="F498" s="1"/>
      <c r="G498" s="1"/>
      <c r="H498" s="1"/>
      <c r="I498" s="1"/>
      <c r="J498" s="1"/>
    </row>
    <row r="499" spans="1:10" x14ac:dyDescent="0.25">
      <c r="A499" s="656"/>
      <c r="B499" s="1"/>
      <c r="C499" s="1"/>
      <c r="D499" s="1"/>
      <c r="E499" s="1"/>
      <c r="F499" s="1"/>
      <c r="G499" s="1"/>
      <c r="H499" s="1"/>
      <c r="I499" s="1"/>
      <c r="J499" s="1"/>
    </row>
    <row r="500" spans="1:10" x14ac:dyDescent="0.25">
      <c r="A500" s="656"/>
      <c r="B500" s="1"/>
      <c r="C500" s="1"/>
      <c r="D500" s="1"/>
      <c r="E500" s="1"/>
      <c r="F500" s="1"/>
      <c r="G500" s="1"/>
      <c r="H500" s="1"/>
      <c r="I500" s="1"/>
      <c r="J500" s="1"/>
    </row>
    <row r="501" spans="1:10" x14ac:dyDescent="0.25">
      <c r="A501" s="656"/>
      <c r="B501" s="1"/>
      <c r="C501" s="1"/>
      <c r="D501" s="1"/>
      <c r="E501" s="1"/>
      <c r="F501" s="1"/>
      <c r="G501" s="1"/>
      <c r="H501" s="1"/>
      <c r="I501" s="1"/>
      <c r="J501" s="1"/>
    </row>
    <row r="502" spans="1:10" x14ac:dyDescent="0.25">
      <c r="A502" s="656"/>
      <c r="B502" s="1"/>
      <c r="C502" s="1"/>
      <c r="D502" s="1"/>
      <c r="E502" s="1"/>
      <c r="F502" s="1"/>
      <c r="G502" s="1"/>
      <c r="H502" s="1"/>
      <c r="I502" s="1"/>
      <c r="J502" s="1"/>
    </row>
    <row r="503" spans="1:10" x14ac:dyDescent="0.25">
      <c r="A503" s="656"/>
      <c r="B503" s="1"/>
      <c r="C503" s="1"/>
      <c r="D503" s="1"/>
      <c r="E503" s="1"/>
      <c r="F503" s="1"/>
      <c r="G503" s="1"/>
      <c r="H503" s="1"/>
      <c r="I503" s="1"/>
      <c r="J503" s="1"/>
    </row>
    <row r="504" spans="1:10" x14ac:dyDescent="0.25">
      <c r="A504" s="656"/>
      <c r="B504" s="1"/>
      <c r="C504" s="1"/>
      <c r="D504" s="1"/>
      <c r="E504" s="1"/>
      <c r="F504" s="1"/>
      <c r="G504" s="1"/>
      <c r="H504" s="1"/>
      <c r="I504" s="1"/>
      <c r="J504" s="1"/>
    </row>
    <row r="505" spans="1:10" x14ac:dyDescent="0.25">
      <c r="A505" s="656"/>
      <c r="B505" s="1"/>
      <c r="C505" s="1"/>
      <c r="D505" s="1"/>
      <c r="E505" s="1"/>
      <c r="F505" s="1"/>
      <c r="G505" s="1"/>
      <c r="H505" s="1"/>
      <c r="I505" s="1"/>
      <c r="J505" s="1"/>
    </row>
    <row r="506" spans="1:10" x14ac:dyDescent="0.25">
      <c r="A506" s="656"/>
      <c r="B506" s="1"/>
      <c r="C506" s="1"/>
      <c r="D506" s="1"/>
      <c r="E506" s="1"/>
      <c r="F506" s="1"/>
      <c r="G506" s="1"/>
      <c r="H506" s="1"/>
      <c r="I506" s="1"/>
      <c r="J506" s="1"/>
    </row>
    <row r="507" spans="1:10" x14ac:dyDescent="0.25">
      <c r="A507" s="656"/>
      <c r="B507" s="1"/>
      <c r="C507" s="1"/>
      <c r="D507" s="1"/>
      <c r="E507" s="1"/>
      <c r="F507" s="1"/>
      <c r="G507" s="1"/>
      <c r="H507" s="1"/>
      <c r="I507" s="1"/>
      <c r="J507" s="1"/>
    </row>
    <row r="508" spans="1:10" x14ac:dyDescent="0.25">
      <c r="A508" s="656"/>
      <c r="B508" s="1"/>
      <c r="C508" s="1"/>
      <c r="D508" s="1"/>
      <c r="E508" s="1"/>
      <c r="F508" s="1"/>
      <c r="G508" s="1"/>
      <c r="H508" s="1"/>
      <c r="I508" s="1"/>
      <c r="J508" s="1"/>
    </row>
    <row r="509" spans="1:10" x14ac:dyDescent="0.25">
      <c r="A509" s="656"/>
      <c r="B509" s="1"/>
      <c r="C509" s="1"/>
      <c r="D509" s="1"/>
      <c r="E509" s="1"/>
      <c r="F509" s="1"/>
      <c r="G509" s="1"/>
      <c r="H509" s="1"/>
      <c r="I509" s="1"/>
      <c r="J509" s="1"/>
    </row>
    <row r="510" spans="1:10" x14ac:dyDescent="0.25">
      <c r="A510" s="656"/>
      <c r="B510" s="1"/>
      <c r="C510" s="1"/>
      <c r="D510" s="1"/>
      <c r="E510" s="1"/>
      <c r="F510" s="1"/>
      <c r="G510" s="1"/>
      <c r="H510" s="1"/>
      <c r="I510" s="1"/>
      <c r="J510" s="1"/>
    </row>
    <row r="511" spans="1:10" x14ac:dyDescent="0.25">
      <c r="A511" s="656"/>
      <c r="B511" s="1"/>
      <c r="C511" s="1"/>
      <c r="D511" s="1"/>
      <c r="E511" s="1"/>
      <c r="F511" s="1"/>
      <c r="G511" s="1"/>
      <c r="H511" s="1"/>
      <c r="I511" s="1"/>
      <c r="J511" s="1"/>
    </row>
    <row r="512" spans="1:10" x14ac:dyDescent="0.25">
      <c r="A512" s="656"/>
      <c r="B512" s="1"/>
      <c r="C512" s="1"/>
      <c r="D512" s="1"/>
      <c r="E512" s="1"/>
      <c r="F512" s="1"/>
      <c r="G512" s="1"/>
      <c r="H512" s="1"/>
      <c r="I512" s="1"/>
      <c r="J512" s="1"/>
    </row>
    <row r="513" spans="1:10" x14ac:dyDescent="0.25">
      <c r="A513" s="656"/>
      <c r="B513" s="1"/>
      <c r="C513" s="1"/>
      <c r="D513" s="1"/>
      <c r="E513" s="1"/>
      <c r="F513" s="1"/>
      <c r="G513" s="1"/>
      <c r="H513" s="1"/>
      <c r="I513" s="1"/>
      <c r="J513" s="1"/>
    </row>
    <row r="514" spans="1:10" x14ac:dyDescent="0.25">
      <c r="A514" s="656"/>
      <c r="B514" s="1"/>
      <c r="C514" s="1"/>
      <c r="D514" s="1"/>
      <c r="E514" s="1"/>
      <c r="F514" s="1"/>
      <c r="G514" s="1"/>
      <c r="H514" s="1"/>
      <c r="I514" s="1"/>
      <c r="J514" s="1"/>
    </row>
    <row r="515" spans="1:10" x14ac:dyDescent="0.25">
      <c r="A515" s="656"/>
      <c r="B515" s="1"/>
      <c r="C515" s="1"/>
      <c r="D515" s="1"/>
      <c r="E515" s="1"/>
      <c r="F515" s="1"/>
      <c r="G515" s="1"/>
      <c r="H515" s="1"/>
      <c r="I515" s="1"/>
      <c r="J515" s="1"/>
    </row>
    <row r="516" spans="1:10" x14ac:dyDescent="0.25">
      <c r="A516" s="656"/>
      <c r="B516" s="1"/>
      <c r="C516" s="1"/>
      <c r="D516" s="1"/>
      <c r="E516" s="1"/>
      <c r="F516" s="1"/>
      <c r="G516" s="1"/>
      <c r="H516" s="1"/>
      <c r="I516" s="1"/>
      <c r="J516" s="1"/>
    </row>
    <row r="517" spans="1:10" x14ac:dyDescent="0.25">
      <c r="A517" s="656"/>
      <c r="B517" s="1"/>
      <c r="C517" s="1"/>
      <c r="D517" s="1"/>
      <c r="E517" s="1"/>
      <c r="F517" s="1"/>
      <c r="G517" s="1"/>
      <c r="H517" s="1"/>
      <c r="I517" s="1"/>
      <c r="J517" s="1"/>
    </row>
    <row r="518" spans="1:10" x14ac:dyDescent="0.25">
      <c r="A518" s="656"/>
      <c r="B518" s="1"/>
      <c r="C518" s="1"/>
      <c r="D518" s="1"/>
      <c r="E518" s="1"/>
      <c r="F518" s="1"/>
      <c r="G518" s="1"/>
      <c r="H518" s="1"/>
      <c r="I518" s="1"/>
      <c r="J518" s="1"/>
    </row>
    <row r="519" spans="1:10" x14ac:dyDescent="0.25">
      <c r="A519" s="656"/>
      <c r="B519" s="1"/>
      <c r="C519" s="1"/>
      <c r="D519" s="1"/>
      <c r="E519" s="1"/>
      <c r="F519" s="1"/>
      <c r="G519" s="1"/>
      <c r="H519" s="1"/>
      <c r="I519" s="1"/>
      <c r="J519" s="1"/>
    </row>
    <row r="520" spans="1:10" x14ac:dyDescent="0.25">
      <c r="A520" s="656"/>
      <c r="B520" s="1"/>
      <c r="C520" s="1"/>
      <c r="D520" s="1"/>
      <c r="E520" s="1"/>
      <c r="F520" s="1"/>
      <c r="G520" s="1"/>
      <c r="H520" s="1"/>
      <c r="I520" s="1"/>
      <c r="J520" s="1"/>
    </row>
    <row r="521" spans="1:10" x14ac:dyDescent="0.25">
      <c r="A521" s="656"/>
      <c r="B521" s="1"/>
      <c r="C521" s="1"/>
      <c r="D521" s="1"/>
      <c r="E521" s="1"/>
      <c r="F521" s="1"/>
      <c r="G521" s="1"/>
      <c r="H521" s="1"/>
      <c r="I521" s="1"/>
      <c r="J521" s="1"/>
    </row>
    <row r="522" spans="1:10" x14ac:dyDescent="0.25">
      <c r="A522" s="656"/>
      <c r="B522" s="1"/>
      <c r="C522" s="1"/>
      <c r="D522" s="1"/>
      <c r="E522" s="1"/>
      <c r="F522" s="1"/>
      <c r="G522" s="1"/>
      <c r="H522" s="1"/>
      <c r="I522" s="1"/>
      <c r="J522" s="1"/>
    </row>
    <row r="523" spans="1:10" x14ac:dyDescent="0.25">
      <c r="A523" s="656"/>
      <c r="B523" s="1"/>
      <c r="C523" s="1"/>
      <c r="D523" s="1"/>
      <c r="E523" s="1"/>
      <c r="F523" s="1"/>
      <c r="G523" s="1"/>
      <c r="H523" s="1"/>
      <c r="I523" s="1"/>
      <c r="J523" s="1"/>
    </row>
    <row r="524" spans="1:10" x14ac:dyDescent="0.25">
      <c r="A524" s="656"/>
      <c r="B524" s="1"/>
      <c r="C524" s="1"/>
      <c r="D524" s="1"/>
      <c r="E524" s="1"/>
      <c r="F524" s="1"/>
      <c r="G524" s="1"/>
      <c r="H524" s="1"/>
      <c r="I524" s="1"/>
      <c r="J524" s="1"/>
    </row>
    <row r="525" spans="1:10" x14ac:dyDescent="0.25">
      <c r="A525" s="656"/>
      <c r="B525" s="1"/>
      <c r="C525" s="1"/>
      <c r="D525" s="1"/>
      <c r="E525" s="1"/>
      <c r="F525" s="1"/>
      <c r="G525" s="1"/>
      <c r="H525" s="1"/>
      <c r="I525" s="1"/>
      <c r="J525" s="1"/>
    </row>
    <row r="526" spans="1:10" x14ac:dyDescent="0.25">
      <c r="A526" s="656"/>
      <c r="B526" s="1"/>
      <c r="C526" s="1"/>
      <c r="D526" s="1"/>
      <c r="E526" s="1"/>
      <c r="F526" s="1"/>
      <c r="G526" s="1"/>
      <c r="H526" s="1"/>
      <c r="I526" s="1"/>
      <c r="J526" s="1"/>
    </row>
    <row r="527" spans="1:10" x14ac:dyDescent="0.25">
      <c r="A527" s="656"/>
      <c r="B527" s="1"/>
      <c r="C527" s="1"/>
      <c r="D527" s="1"/>
      <c r="E527" s="1"/>
      <c r="F527" s="1"/>
      <c r="G527" s="1"/>
      <c r="H527" s="1"/>
      <c r="I527" s="1"/>
      <c r="J527" s="1"/>
    </row>
    <row r="528" spans="1:10" x14ac:dyDescent="0.25">
      <c r="A528" s="656"/>
      <c r="B528" s="1"/>
      <c r="C528" s="1"/>
      <c r="D528" s="1"/>
      <c r="E528" s="1"/>
      <c r="F528" s="1"/>
      <c r="G528" s="1"/>
      <c r="H528" s="1"/>
      <c r="I528" s="1"/>
      <c r="J528" s="1"/>
    </row>
    <row r="529" spans="1:10" x14ac:dyDescent="0.25">
      <c r="A529" s="656"/>
      <c r="B529" s="1"/>
      <c r="C529" s="1"/>
      <c r="D529" s="1"/>
      <c r="E529" s="1"/>
      <c r="F529" s="1"/>
      <c r="G529" s="1"/>
      <c r="H529" s="1"/>
      <c r="I529" s="1"/>
      <c r="J529" s="1"/>
    </row>
    <row r="530" spans="1:10" x14ac:dyDescent="0.25">
      <c r="A530" s="656"/>
      <c r="B530" s="1"/>
      <c r="C530" s="1"/>
      <c r="D530" s="1"/>
      <c r="E530" s="1"/>
      <c r="F530" s="1"/>
      <c r="G530" s="1"/>
      <c r="H530" s="1"/>
      <c r="I530" s="1"/>
      <c r="J530" s="1"/>
    </row>
    <row r="531" spans="1:10" x14ac:dyDescent="0.25">
      <c r="A531" s="656"/>
      <c r="B531" s="1"/>
      <c r="C531" s="1"/>
      <c r="D531" s="1"/>
      <c r="E531" s="1"/>
      <c r="F531" s="1"/>
      <c r="G531" s="1"/>
      <c r="H531" s="1"/>
      <c r="I531" s="1"/>
      <c r="J531" s="1"/>
    </row>
    <row r="532" spans="1:10" x14ac:dyDescent="0.25">
      <c r="A532" s="656"/>
      <c r="B532" s="1"/>
      <c r="C532" s="1"/>
      <c r="D532" s="1"/>
      <c r="E532" s="1"/>
      <c r="F532" s="1"/>
      <c r="G532" s="1"/>
      <c r="H532" s="1"/>
      <c r="I532" s="1"/>
      <c r="J532" s="1"/>
    </row>
    <row r="533" spans="1:10" x14ac:dyDescent="0.25">
      <c r="A533" s="656"/>
      <c r="B533" s="1"/>
      <c r="C533" s="1"/>
      <c r="D533" s="1"/>
      <c r="E533" s="1"/>
      <c r="F533" s="1"/>
      <c r="G533" s="1"/>
      <c r="H533" s="1"/>
      <c r="I533" s="1"/>
      <c r="J533" s="1"/>
    </row>
    <row r="534" spans="1:10" x14ac:dyDescent="0.25">
      <c r="A534" s="656"/>
      <c r="B534" s="1"/>
      <c r="C534" s="1"/>
      <c r="D534" s="1"/>
      <c r="E534" s="1"/>
      <c r="F534" s="1"/>
      <c r="G534" s="1"/>
      <c r="H534" s="1"/>
      <c r="I534" s="1"/>
      <c r="J534" s="1"/>
    </row>
    <row r="535" spans="1:10" x14ac:dyDescent="0.25">
      <c r="A535" s="656"/>
      <c r="B535" s="1"/>
      <c r="C535" s="1"/>
      <c r="D535" s="1"/>
      <c r="E535" s="1"/>
      <c r="F535" s="1"/>
      <c r="G535" s="1"/>
      <c r="H535" s="1"/>
      <c r="I535" s="1"/>
      <c r="J535" s="1"/>
    </row>
    <row r="536" spans="1:10" x14ac:dyDescent="0.25">
      <c r="A536" s="656"/>
      <c r="B536" s="1"/>
      <c r="C536" s="1"/>
      <c r="D536" s="1"/>
      <c r="E536" s="1"/>
      <c r="F536" s="1"/>
      <c r="G536" s="1"/>
      <c r="H536" s="1"/>
      <c r="I536" s="1"/>
      <c r="J536" s="1"/>
    </row>
    <row r="537" spans="1:10" x14ac:dyDescent="0.25">
      <c r="A537" s="656"/>
      <c r="B537" s="1"/>
      <c r="C537" s="1"/>
      <c r="D537" s="1"/>
      <c r="E537" s="1"/>
      <c r="F537" s="1"/>
      <c r="G537" s="1"/>
      <c r="H537" s="1"/>
      <c r="I537" s="1"/>
      <c r="J537" s="1"/>
    </row>
    <row r="538" spans="1:10" x14ac:dyDescent="0.25">
      <c r="A538" s="656"/>
      <c r="B538" s="1"/>
      <c r="C538" s="1"/>
      <c r="D538" s="1"/>
      <c r="E538" s="1"/>
      <c r="F538" s="1"/>
      <c r="G538" s="1"/>
      <c r="H538" s="1"/>
      <c r="I538" s="1"/>
      <c r="J538" s="1"/>
    </row>
    <row r="539" spans="1:10" x14ac:dyDescent="0.25">
      <c r="A539" s="656"/>
      <c r="B539" s="1"/>
      <c r="C539" s="1"/>
      <c r="D539" s="1"/>
      <c r="E539" s="1"/>
      <c r="F539" s="1"/>
      <c r="G539" s="1"/>
      <c r="H539" s="1"/>
      <c r="I539" s="1"/>
      <c r="J539" s="1"/>
    </row>
    <row r="540" spans="1:10" x14ac:dyDescent="0.25">
      <c r="A540" s="656"/>
      <c r="B540" s="1"/>
      <c r="C540" s="1"/>
      <c r="D540" s="1"/>
      <c r="E540" s="1"/>
      <c r="F540" s="1"/>
      <c r="G540" s="1"/>
      <c r="H540" s="1"/>
      <c r="I540" s="1"/>
      <c r="J540" s="1"/>
    </row>
    <row r="541" spans="1:10" x14ac:dyDescent="0.25">
      <c r="A541" s="656"/>
      <c r="B541" s="1"/>
      <c r="C541" s="1"/>
      <c r="D541" s="1"/>
      <c r="E541" s="1"/>
      <c r="F541" s="1"/>
      <c r="G541" s="1"/>
      <c r="H541" s="1"/>
      <c r="I541" s="1"/>
      <c r="J541" s="1"/>
    </row>
    <row r="542" spans="1:10" x14ac:dyDescent="0.25">
      <c r="A542" s="656"/>
      <c r="B542" s="1"/>
      <c r="C542" s="1"/>
      <c r="D542" s="1"/>
      <c r="E542" s="1"/>
      <c r="F542" s="1"/>
      <c r="G542" s="1"/>
      <c r="H542" s="1"/>
      <c r="I542" s="1"/>
      <c r="J542" s="1"/>
    </row>
    <row r="543" spans="1:10" x14ac:dyDescent="0.25">
      <c r="A543" s="656"/>
      <c r="B543" s="1"/>
      <c r="C543" s="1"/>
      <c r="D543" s="1"/>
      <c r="E543" s="1"/>
      <c r="F543" s="1"/>
      <c r="G543" s="1"/>
      <c r="H543" s="1"/>
      <c r="I543" s="1"/>
      <c r="J543" s="1"/>
    </row>
    <row r="544" spans="1:10" x14ac:dyDescent="0.25">
      <c r="A544" s="656"/>
      <c r="B544" s="1"/>
      <c r="C544" s="1"/>
      <c r="D544" s="1"/>
      <c r="E544" s="1"/>
      <c r="F544" s="1"/>
      <c r="G544" s="1"/>
      <c r="H544" s="1"/>
      <c r="I544" s="1"/>
      <c r="J544" s="1"/>
    </row>
    <row r="545" spans="1:10" x14ac:dyDescent="0.25">
      <c r="A545" s="656"/>
      <c r="B545" s="1"/>
      <c r="C545" s="1"/>
      <c r="D545" s="1"/>
      <c r="E545" s="1"/>
      <c r="F545" s="1"/>
      <c r="G545" s="1"/>
      <c r="H545" s="1"/>
      <c r="I545" s="1"/>
      <c r="J545" s="1"/>
    </row>
    <row r="546" spans="1:10" x14ac:dyDescent="0.25">
      <c r="A546" s="656"/>
      <c r="B546" s="1"/>
      <c r="C546" s="1"/>
      <c r="D546" s="1"/>
      <c r="E546" s="1"/>
      <c r="F546" s="1"/>
      <c r="G546" s="1"/>
      <c r="H546" s="1"/>
      <c r="I546" s="1"/>
      <c r="J546" s="1"/>
    </row>
    <row r="547" spans="1:10" x14ac:dyDescent="0.25">
      <c r="A547" s="656"/>
      <c r="B547" s="1"/>
      <c r="C547" s="1"/>
      <c r="D547" s="1"/>
      <c r="E547" s="1"/>
      <c r="F547" s="1"/>
      <c r="G547" s="1"/>
      <c r="H547" s="1"/>
      <c r="I547" s="1"/>
      <c r="J547" s="1"/>
    </row>
    <row r="548" spans="1:10" x14ac:dyDescent="0.25">
      <c r="A548" s="656"/>
      <c r="B548" s="1"/>
      <c r="C548" s="1"/>
      <c r="D548" s="1"/>
      <c r="E548" s="1"/>
      <c r="F548" s="1"/>
      <c r="G548" s="1"/>
      <c r="H548" s="1"/>
      <c r="I548" s="1"/>
      <c r="J548" s="1"/>
    </row>
    <row r="549" spans="1:10" x14ac:dyDescent="0.25">
      <c r="A549" s="656"/>
      <c r="B549" s="1"/>
      <c r="C549" s="1"/>
      <c r="D549" s="1"/>
      <c r="E549" s="1"/>
      <c r="F549" s="1"/>
      <c r="G549" s="1"/>
      <c r="H549" s="1"/>
      <c r="I549" s="1"/>
      <c r="J549" s="1"/>
    </row>
    <row r="550" spans="1:10" x14ac:dyDescent="0.25">
      <c r="A550" s="656"/>
      <c r="B550" s="1"/>
      <c r="C550" s="1"/>
      <c r="D550" s="1"/>
      <c r="E550" s="1"/>
      <c r="F550" s="1"/>
      <c r="G550" s="1"/>
      <c r="H550" s="1"/>
      <c r="I550" s="1"/>
      <c r="J550" s="1"/>
    </row>
    <row r="551" spans="1:10" x14ac:dyDescent="0.25">
      <c r="A551" s="656"/>
      <c r="B551" s="1"/>
      <c r="C551" s="1"/>
      <c r="D551" s="1"/>
      <c r="E551" s="1"/>
      <c r="F551" s="1"/>
      <c r="G551" s="1"/>
      <c r="H551" s="1"/>
      <c r="I551" s="1"/>
      <c r="J551" s="1"/>
    </row>
    <row r="552" spans="1:10" x14ac:dyDescent="0.25">
      <c r="A552" s="656"/>
      <c r="B552" s="1"/>
      <c r="C552" s="1"/>
      <c r="D552" s="1"/>
      <c r="E552" s="1"/>
      <c r="F552" s="1"/>
      <c r="G552" s="1"/>
      <c r="H552" s="1"/>
      <c r="I552" s="1"/>
      <c r="J552" s="1"/>
    </row>
    <row r="553" spans="1:10" x14ac:dyDescent="0.25">
      <c r="A553" s="656"/>
      <c r="B553" s="1"/>
      <c r="C553" s="1"/>
      <c r="D553" s="1"/>
      <c r="E553" s="1"/>
      <c r="F553" s="1"/>
      <c r="G553" s="1"/>
      <c r="H553" s="1"/>
      <c r="I553" s="1"/>
      <c r="J553" s="1"/>
    </row>
    <row r="554" spans="1:10" x14ac:dyDescent="0.25">
      <c r="A554" s="656"/>
      <c r="B554" s="1"/>
      <c r="C554" s="1"/>
      <c r="D554" s="1"/>
      <c r="E554" s="1"/>
      <c r="F554" s="1"/>
      <c r="G554" s="1"/>
      <c r="H554" s="1"/>
      <c r="I554" s="1"/>
      <c r="J554" s="1"/>
    </row>
    <row r="555" spans="1:10" x14ac:dyDescent="0.25">
      <c r="A555" s="656"/>
      <c r="B555" s="1"/>
      <c r="C555" s="1"/>
      <c r="D555" s="1"/>
      <c r="E555" s="1"/>
      <c r="F555" s="1"/>
      <c r="G555" s="1"/>
      <c r="H555" s="1"/>
      <c r="I555" s="1"/>
      <c r="J555" s="1"/>
    </row>
    <row r="556" spans="1:10" x14ac:dyDescent="0.25">
      <c r="A556" s="656"/>
      <c r="B556" s="1"/>
      <c r="C556" s="1"/>
      <c r="D556" s="1"/>
      <c r="E556" s="1"/>
      <c r="F556" s="1"/>
      <c r="G556" s="1"/>
      <c r="H556" s="1"/>
      <c r="I556" s="1"/>
      <c r="J556" s="1"/>
    </row>
    <row r="557" spans="1:10" x14ac:dyDescent="0.25">
      <c r="A557" s="656"/>
      <c r="B557" s="1"/>
      <c r="C557" s="1"/>
      <c r="D557" s="1"/>
      <c r="E557" s="1"/>
      <c r="F557" s="1"/>
      <c r="G557" s="1"/>
      <c r="H557" s="1"/>
      <c r="I557" s="1"/>
      <c r="J557" s="1"/>
    </row>
    <row r="558" spans="1:10" x14ac:dyDescent="0.25">
      <c r="A558" s="656"/>
      <c r="B558" s="1"/>
      <c r="C558" s="1"/>
      <c r="D558" s="1"/>
      <c r="E558" s="1"/>
      <c r="F558" s="1"/>
      <c r="G558" s="1"/>
      <c r="H558" s="1"/>
      <c r="I558" s="1"/>
      <c r="J558" s="1"/>
    </row>
    <row r="559" spans="1:10" x14ac:dyDescent="0.25">
      <c r="A559" s="656"/>
      <c r="B559" s="1"/>
      <c r="C559" s="1"/>
      <c r="D559" s="1"/>
      <c r="E559" s="1"/>
      <c r="F559" s="1"/>
      <c r="G559" s="1"/>
      <c r="H559" s="1"/>
      <c r="I559" s="1"/>
      <c r="J559" s="1"/>
    </row>
    <row r="560" spans="1:10" x14ac:dyDescent="0.25">
      <c r="A560" s="656"/>
      <c r="B560" s="1"/>
      <c r="C560" s="1"/>
      <c r="D560" s="1"/>
      <c r="E560" s="1"/>
      <c r="F560" s="1"/>
      <c r="G560" s="1"/>
      <c r="H560" s="1"/>
      <c r="I560" s="1"/>
      <c r="J560" s="1"/>
    </row>
    <row r="561" spans="1:10" x14ac:dyDescent="0.25">
      <c r="A561" s="656"/>
      <c r="B561" s="1"/>
      <c r="C561" s="1"/>
      <c r="D561" s="1"/>
      <c r="E561" s="1"/>
      <c r="F561" s="1"/>
      <c r="G561" s="1"/>
      <c r="H561" s="1"/>
      <c r="I561" s="1"/>
      <c r="J561" s="1"/>
    </row>
    <row r="562" spans="1:10" x14ac:dyDescent="0.25">
      <c r="A562" s="656"/>
      <c r="B562" s="1"/>
      <c r="C562" s="1"/>
      <c r="D562" s="1"/>
      <c r="E562" s="1"/>
      <c r="F562" s="1"/>
      <c r="G562" s="1"/>
      <c r="H562" s="1"/>
      <c r="I562" s="1"/>
      <c r="J562" s="1"/>
    </row>
    <row r="563" spans="1:10" x14ac:dyDescent="0.25">
      <c r="A563" s="656"/>
      <c r="B563" s="1"/>
      <c r="C563" s="1"/>
      <c r="D563" s="1"/>
      <c r="E563" s="1"/>
      <c r="F563" s="1"/>
      <c r="G563" s="1"/>
      <c r="H563" s="1"/>
      <c r="I563" s="1"/>
      <c r="J563" s="1"/>
    </row>
    <row r="564" spans="1:10" x14ac:dyDescent="0.25">
      <c r="A564" s="656"/>
      <c r="B564" s="1"/>
      <c r="C564" s="1"/>
      <c r="D564" s="1"/>
      <c r="E564" s="1"/>
      <c r="F564" s="1"/>
      <c r="G564" s="1"/>
      <c r="H564" s="1"/>
      <c r="I564" s="1"/>
      <c r="J564" s="1"/>
    </row>
    <row r="565" spans="1:10" x14ac:dyDescent="0.25">
      <c r="A565" s="656"/>
      <c r="B565" s="1"/>
      <c r="C565" s="1"/>
      <c r="D565" s="1"/>
      <c r="E565" s="1"/>
      <c r="F565" s="1"/>
      <c r="G565" s="1"/>
      <c r="H565" s="1"/>
      <c r="I565" s="1"/>
      <c r="J565" s="1"/>
    </row>
    <row r="566" spans="1:10" x14ac:dyDescent="0.25">
      <c r="A566" s="656"/>
      <c r="B566" s="1"/>
      <c r="C566" s="1"/>
      <c r="D566" s="1"/>
      <c r="E566" s="1"/>
      <c r="F566" s="1"/>
      <c r="G566" s="1"/>
      <c r="H566" s="1"/>
      <c r="I566" s="1"/>
      <c r="J566" s="1"/>
    </row>
    <row r="567" spans="1:10" x14ac:dyDescent="0.25">
      <c r="A567" s="656"/>
      <c r="B567" s="1"/>
      <c r="C567" s="1"/>
      <c r="D567" s="1"/>
      <c r="E567" s="1"/>
      <c r="F567" s="1"/>
      <c r="G567" s="1"/>
      <c r="H567" s="1"/>
      <c r="I567" s="1"/>
      <c r="J567" s="1"/>
    </row>
    <row r="568" spans="1:10" x14ac:dyDescent="0.25">
      <c r="A568" s="656"/>
      <c r="B568" s="1"/>
      <c r="C568" s="1"/>
      <c r="D568" s="1"/>
      <c r="E568" s="1"/>
      <c r="F568" s="1"/>
      <c r="G568" s="1"/>
      <c r="H568" s="1"/>
      <c r="I568" s="1"/>
      <c r="J568" s="1"/>
    </row>
    <row r="569" spans="1:10" x14ac:dyDescent="0.25">
      <c r="A569" s="656"/>
      <c r="B569" s="1"/>
      <c r="C569" s="1"/>
      <c r="D569" s="1"/>
      <c r="E569" s="1"/>
      <c r="F569" s="1"/>
      <c r="G569" s="1"/>
      <c r="H569" s="1"/>
      <c r="I569" s="1"/>
      <c r="J569" s="1"/>
    </row>
    <row r="570" spans="1:10" x14ac:dyDescent="0.25">
      <c r="A570" s="656"/>
      <c r="B570" s="1"/>
      <c r="C570" s="1"/>
      <c r="D570" s="1"/>
      <c r="E570" s="1"/>
      <c r="F570" s="1"/>
      <c r="G570" s="1"/>
      <c r="H570" s="1"/>
      <c r="I570" s="1"/>
      <c r="J570" s="1"/>
    </row>
    <row r="571" spans="1:10" x14ac:dyDescent="0.25">
      <c r="A571" s="656"/>
      <c r="B571" s="1"/>
      <c r="C571" s="1"/>
      <c r="D571" s="1"/>
      <c r="E571" s="1"/>
      <c r="F571" s="1"/>
      <c r="G571" s="1"/>
      <c r="H571" s="1"/>
      <c r="I571" s="1"/>
      <c r="J571" s="1"/>
    </row>
    <row r="572" spans="1:10" x14ac:dyDescent="0.25">
      <c r="A572" s="656"/>
      <c r="B572" s="1"/>
      <c r="C572" s="1"/>
      <c r="D572" s="1"/>
      <c r="E572" s="1"/>
      <c r="F572" s="1"/>
      <c r="G572" s="1"/>
      <c r="H572" s="1"/>
      <c r="I572" s="1"/>
      <c r="J572" s="1"/>
    </row>
    <row r="573" spans="1:10" x14ac:dyDescent="0.25">
      <c r="A573" s="656"/>
      <c r="B573" s="1"/>
      <c r="C573" s="1"/>
      <c r="D573" s="1"/>
      <c r="E573" s="1"/>
      <c r="F573" s="1"/>
      <c r="G573" s="1"/>
      <c r="H573" s="1"/>
      <c r="I573" s="1"/>
      <c r="J573" s="1"/>
    </row>
    <row r="574" spans="1:10" x14ac:dyDescent="0.25">
      <c r="A574" s="656"/>
      <c r="B574" s="1"/>
      <c r="C574" s="1"/>
      <c r="D574" s="1"/>
      <c r="E574" s="1"/>
      <c r="F574" s="1"/>
      <c r="G574" s="1"/>
      <c r="H574" s="1"/>
      <c r="I574" s="1"/>
      <c r="J574" s="1"/>
    </row>
    <row r="575" spans="1:10" x14ac:dyDescent="0.25">
      <c r="A575" s="656"/>
      <c r="B575" s="1"/>
      <c r="C575" s="1"/>
      <c r="D575" s="1"/>
      <c r="E575" s="1"/>
      <c r="F575" s="1"/>
      <c r="G575" s="1"/>
      <c r="H575" s="1"/>
      <c r="I575" s="1"/>
      <c r="J575" s="1"/>
    </row>
    <row r="576" spans="1:10" x14ac:dyDescent="0.25">
      <c r="A576" s="656"/>
      <c r="B576" s="1"/>
      <c r="C576" s="1"/>
      <c r="D576" s="1"/>
      <c r="E576" s="1"/>
      <c r="F576" s="1"/>
      <c r="G576" s="1"/>
      <c r="H576" s="1"/>
      <c r="I576" s="1"/>
      <c r="J576" s="1"/>
    </row>
    <row r="577" spans="1:10" x14ac:dyDescent="0.25">
      <c r="A577" s="656"/>
      <c r="B577" s="1"/>
      <c r="C577" s="1"/>
      <c r="D577" s="1"/>
      <c r="E577" s="1"/>
      <c r="F577" s="1"/>
      <c r="G577" s="1"/>
      <c r="H577" s="1"/>
      <c r="I577" s="1"/>
      <c r="J577" s="1"/>
    </row>
    <row r="578" spans="1:10" x14ac:dyDescent="0.25">
      <c r="A578" s="656"/>
      <c r="B578" s="1"/>
      <c r="C578" s="1"/>
      <c r="D578" s="1"/>
      <c r="E578" s="1"/>
      <c r="F578" s="1"/>
      <c r="G578" s="1"/>
      <c r="H578" s="1"/>
      <c r="I578" s="1"/>
      <c r="J578" s="1"/>
    </row>
    <row r="579" spans="1:10" x14ac:dyDescent="0.25">
      <c r="A579" s="656"/>
      <c r="B579" s="1"/>
      <c r="C579" s="1"/>
      <c r="D579" s="1"/>
      <c r="E579" s="1"/>
      <c r="F579" s="1"/>
      <c r="G579" s="1"/>
      <c r="H579" s="1"/>
      <c r="I579" s="1"/>
      <c r="J579" s="1"/>
    </row>
    <row r="580" spans="1:10" x14ac:dyDescent="0.25">
      <c r="A580" s="656"/>
      <c r="B580" s="1"/>
      <c r="C580" s="1"/>
      <c r="D580" s="1"/>
      <c r="E580" s="1"/>
      <c r="F580" s="1"/>
      <c r="G580" s="1"/>
      <c r="H580" s="1"/>
      <c r="I580" s="1"/>
      <c r="J580" s="1"/>
    </row>
    <row r="581" spans="1:10" x14ac:dyDescent="0.25">
      <c r="A581" s="656"/>
      <c r="B581" s="1"/>
      <c r="C581" s="1"/>
      <c r="D581" s="1"/>
      <c r="E581" s="1"/>
      <c r="F581" s="1"/>
      <c r="G581" s="1"/>
      <c r="H581" s="1"/>
      <c r="I581" s="1"/>
      <c r="J581" s="1"/>
    </row>
    <row r="582" spans="1:10" x14ac:dyDescent="0.25">
      <c r="A582" s="656"/>
      <c r="B582" s="1"/>
      <c r="C582" s="1"/>
      <c r="D582" s="1"/>
      <c r="E582" s="1"/>
      <c r="F582" s="1"/>
      <c r="G582" s="1"/>
      <c r="H582" s="1"/>
      <c r="I582" s="1"/>
      <c r="J582" s="1"/>
    </row>
    <row r="583" spans="1:10" x14ac:dyDescent="0.25">
      <c r="A583" s="656"/>
      <c r="B583" s="1"/>
      <c r="C583" s="1"/>
      <c r="D583" s="1"/>
      <c r="E583" s="1"/>
      <c r="F583" s="1"/>
      <c r="G583" s="1"/>
      <c r="H583" s="1"/>
      <c r="I583" s="1"/>
      <c r="J583" s="1"/>
    </row>
    <row r="584" spans="1:10" x14ac:dyDescent="0.25">
      <c r="A584" s="656"/>
      <c r="B584" s="1"/>
      <c r="C584" s="1"/>
      <c r="D584" s="1"/>
      <c r="E584" s="1"/>
      <c r="F584" s="1"/>
      <c r="G584" s="1"/>
      <c r="H584" s="1"/>
      <c r="I584" s="1"/>
      <c r="J584" s="1"/>
    </row>
    <row r="585" spans="1:10" x14ac:dyDescent="0.25">
      <c r="A585" s="656"/>
      <c r="B585" s="1"/>
      <c r="C585" s="1"/>
      <c r="D585" s="1"/>
      <c r="E585" s="1"/>
      <c r="F585" s="1"/>
      <c r="G585" s="1"/>
      <c r="H585" s="1"/>
      <c r="I585" s="1"/>
      <c r="J585" s="1"/>
    </row>
    <row r="586" spans="1:10" x14ac:dyDescent="0.25">
      <c r="A586" s="656"/>
      <c r="B586" s="1"/>
      <c r="C586" s="1"/>
      <c r="D586" s="1"/>
      <c r="E586" s="1"/>
      <c r="F586" s="1"/>
      <c r="G586" s="1"/>
      <c r="H586" s="1"/>
      <c r="I586" s="1"/>
      <c r="J586" s="1"/>
    </row>
    <row r="587" spans="1:10" x14ac:dyDescent="0.25">
      <c r="A587" s="656"/>
      <c r="B587" s="1"/>
      <c r="C587" s="1"/>
      <c r="D587" s="1"/>
      <c r="E587" s="1"/>
      <c r="F587" s="1"/>
      <c r="G587" s="1"/>
      <c r="H587" s="1"/>
      <c r="I587" s="1"/>
      <c r="J587" s="1"/>
    </row>
    <row r="588" spans="1:10" x14ac:dyDescent="0.25">
      <c r="A588" s="656"/>
      <c r="B588" s="1"/>
      <c r="C588" s="1"/>
      <c r="D588" s="1"/>
      <c r="E588" s="1"/>
      <c r="F588" s="1"/>
      <c r="G588" s="1"/>
      <c r="H588" s="1"/>
      <c r="I588" s="1"/>
      <c r="J588" s="1"/>
    </row>
    <row r="589" spans="1:10" x14ac:dyDescent="0.25">
      <c r="A589" s="656"/>
      <c r="B589" s="1"/>
      <c r="C589" s="1"/>
      <c r="D589" s="1"/>
      <c r="E589" s="1"/>
      <c r="F589" s="1"/>
      <c r="G589" s="1"/>
      <c r="H589" s="1"/>
      <c r="I589" s="1"/>
      <c r="J589" s="1"/>
    </row>
    <row r="590" spans="1:10" x14ac:dyDescent="0.25">
      <c r="A590" s="656"/>
      <c r="B590" s="1"/>
      <c r="C590" s="1"/>
      <c r="D590" s="1"/>
      <c r="E590" s="1"/>
      <c r="F590" s="1"/>
      <c r="G590" s="1"/>
      <c r="H590" s="1"/>
      <c r="I590" s="1"/>
      <c r="J590" s="1"/>
    </row>
    <row r="591" spans="1:10" x14ac:dyDescent="0.25">
      <c r="A591" s="656"/>
      <c r="B591" s="1"/>
      <c r="C591" s="1"/>
      <c r="D591" s="1"/>
      <c r="E591" s="1"/>
      <c r="F591" s="1"/>
      <c r="G591" s="1"/>
      <c r="H591" s="1"/>
      <c r="I591" s="1"/>
      <c r="J591" s="1"/>
    </row>
    <row r="592" spans="1:10" x14ac:dyDescent="0.25">
      <c r="A592" s="656"/>
      <c r="B592" s="1"/>
      <c r="C592" s="1"/>
      <c r="D592" s="1"/>
      <c r="E592" s="1"/>
      <c r="F592" s="1"/>
      <c r="G592" s="1"/>
      <c r="H592" s="1"/>
      <c r="I592" s="1"/>
      <c r="J592" s="1"/>
    </row>
    <row r="593" spans="1:10" x14ac:dyDescent="0.25">
      <c r="A593" s="656"/>
      <c r="B593" s="1"/>
      <c r="C593" s="1"/>
      <c r="D593" s="1"/>
      <c r="E593" s="1"/>
      <c r="F593" s="1"/>
      <c r="G593" s="1"/>
      <c r="H593" s="1"/>
      <c r="I593" s="1"/>
      <c r="J593" s="1"/>
    </row>
    <row r="594" spans="1:10" x14ac:dyDescent="0.25">
      <c r="A594" s="656"/>
      <c r="B594" s="1"/>
      <c r="C594" s="1"/>
      <c r="D594" s="1"/>
      <c r="E594" s="1"/>
      <c r="F594" s="1"/>
      <c r="G594" s="1"/>
      <c r="H594" s="1"/>
      <c r="I594" s="1"/>
      <c r="J594" s="1"/>
    </row>
    <row r="595" spans="1:10" x14ac:dyDescent="0.25">
      <c r="A595" s="656"/>
      <c r="B595" s="1"/>
      <c r="C595" s="1"/>
      <c r="D595" s="1"/>
      <c r="E595" s="1"/>
      <c r="F595" s="1"/>
      <c r="G595" s="1"/>
      <c r="H595" s="1"/>
      <c r="I595" s="1"/>
      <c r="J595" s="1"/>
    </row>
    <row r="596" spans="1:10" x14ac:dyDescent="0.25">
      <c r="A596" s="656"/>
      <c r="B596" s="1"/>
      <c r="C596" s="1"/>
      <c r="D596" s="1"/>
      <c r="E596" s="1"/>
      <c r="F596" s="1"/>
      <c r="G596" s="1"/>
      <c r="H596" s="1"/>
      <c r="I596" s="1"/>
      <c r="J596" s="1"/>
    </row>
    <row r="597" spans="1:10" x14ac:dyDescent="0.25">
      <c r="A597" s="656"/>
      <c r="B597" s="1"/>
      <c r="C597" s="1"/>
      <c r="D597" s="1"/>
      <c r="E597" s="1"/>
      <c r="F597" s="1"/>
      <c r="G597" s="1"/>
      <c r="H597" s="1"/>
      <c r="I597" s="1"/>
      <c r="J597" s="1"/>
    </row>
    <row r="598" spans="1:10" x14ac:dyDescent="0.25">
      <c r="A598" s="656"/>
      <c r="B598" s="1"/>
      <c r="C598" s="1"/>
      <c r="D598" s="1"/>
      <c r="E598" s="1"/>
      <c r="F598" s="1"/>
      <c r="G598" s="1"/>
      <c r="H598" s="1"/>
      <c r="I598" s="1"/>
      <c r="J598" s="1"/>
    </row>
    <row r="599" spans="1:10" x14ac:dyDescent="0.25">
      <c r="A599" s="656"/>
      <c r="B599" s="1"/>
      <c r="C599" s="1"/>
      <c r="D599" s="1"/>
      <c r="E599" s="1"/>
      <c r="F599" s="1"/>
      <c r="G599" s="1"/>
      <c r="H599" s="1"/>
      <c r="I599" s="1"/>
      <c r="J599" s="1"/>
    </row>
    <row r="600" spans="1:10" x14ac:dyDescent="0.25">
      <c r="A600" s="656"/>
      <c r="B600" s="1"/>
      <c r="C600" s="1"/>
      <c r="D600" s="1"/>
      <c r="E600" s="1"/>
      <c r="F600" s="1"/>
      <c r="G600" s="1"/>
      <c r="H600" s="1"/>
      <c r="I600" s="1"/>
      <c r="J600" s="1"/>
    </row>
    <row r="601" spans="1:10" x14ac:dyDescent="0.25">
      <c r="A601" s="656"/>
      <c r="B601" s="1"/>
      <c r="C601" s="1"/>
      <c r="D601" s="1"/>
      <c r="E601" s="1"/>
      <c r="F601" s="1"/>
      <c r="G601" s="1"/>
      <c r="H601" s="1"/>
      <c r="I601" s="1"/>
      <c r="J601" s="1"/>
    </row>
    <row r="602" spans="1:10" x14ac:dyDescent="0.25">
      <c r="A602" s="656"/>
      <c r="B602" s="1"/>
      <c r="C602" s="1"/>
      <c r="D602" s="1"/>
      <c r="E602" s="1"/>
      <c r="F602" s="1"/>
      <c r="G602" s="1"/>
      <c r="H602" s="1"/>
      <c r="I602" s="1"/>
      <c r="J602" s="1"/>
    </row>
    <row r="603" spans="1:10" x14ac:dyDescent="0.25">
      <c r="A603" s="656"/>
      <c r="B603" s="1"/>
      <c r="C603" s="1"/>
      <c r="D603" s="1"/>
      <c r="E603" s="1"/>
      <c r="F603" s="1"/>
      <c r="G603" s="1"/>
      <c r="H603" s="1"/>
      <c r="I603" s="1"/>
      <c r="J603" s="1"/>
    </row>
    <row r="604" spans="1:10" x14ac:dyDescent="0.25">
      <c r="A604" s="656"/>
      <c r="B604" s="1"/>
      <c r="C604" s="1"/>
      <c r="D604" s="1"/>
      <c r="E604" s="1"/>
      <c r="F604" s="1"/>
      <c r="G604" s="1"/>
      <c r="H604" s="1"/>
      <c r="I604" s="1"/>
      <c r="J604" s="1"/>
    </row>
    <row r="605" spans="1:10" x14ac:dyDescent="0.25">
      <c r="A605" s="656"/>
      <c r="B605" s="1"/>
      <c r="C605" s="1"/>
      <c r="D605" s="1"/>
      <c r="E605" s="1"/>
      <c r="F605" s="1"/>
      <c r="G605" s="1"/>
      <c r="H605" s="1"/>
      <c r="I605" s="1"/>
      <c r="J605" s="1"/>
    </row>
    <row r="606" spans="1:10" x14ac:dyDescent="0.25">
      <c r="A606" s="656"/>
      <c r="B606" s="1"/>
      <c r="C606" s="1"/>
      <c r="D606" s="1"/>
      <c r="E606" s="1"/>
      <c r="F606" s="1"/>
      <c r="G606" s="1"/>
      <c r="H606" s="1"/>
      <c r="I606" s="1"/>
      <c r="J606" s="1"/>
    </row>
    <row r="607" spans="1:10" x14ac:dyDescent="0.25">
      <c r="A607" s="656"/>
      <c r="B607" s="1"/>
      <c r="C607" s="1"/>
      <c r="D607" s="1"/>
      <c r="E607" s="1"/>
      <c r="F607" s="1"/>
      <c r="G607" s="1"/>
      <c r="H607" s="1"/>
      <c r="I607" s="1"/>
      <c r="J607" s="1"/>
    </row>
    <row r="608" spans="1:10" x14ac:dyDescent="0.25">
      <c r="A608" s="656"/>
      <c r="B608" s="1"/>
      <c r="C608" s="1"/>
      <c r="D608" s="1"/>
      <c r="E608" s="1"/>
      <c r="F608" s="1"/>
      <c r="G608" s="1"/>
      <c r="H608" s="1"/>
      <c r="I608" s="1"/>
      <c r="J608" s="1"/>
    </row>
    <row r="609" spans="1:10" x14ac:dyDescent="0.25">
      <c r="A609" s="656"/>
      <c r="B609" s="1"/>
      <c r="C609" s="1"/>
      <c r="D609" s="1"/>
      <c r="E609" s="1"/>
      <c r="F609" s="1"/>
      <c r="G609" s="1"/>
      <c r="H609" s="1"/>
      <c r="I609" s="1"/>
      <c r="J609" s="1"/>
    </row>
    <row r="610" spans="1:10" x14ac:dyDescent="0.25">
      <c r="A610" s="656"/>
      <c r="B610" s="1"/>
      <c r="C610" s="1"/>
      <c r="D610" s="1"/>
      <c r="E610" s="1"/>
      <c r="F610" s="1"/>
      <c r="G610" s="1"/>
      <c r="H610" s="1"/>
      <c r="I610" s="1"/>
      <c r="J610" s="1"/>
    </row>
    <row r="611" spans="1:10" x14ac:dyDescent="0.25">
      <c r="A611" s="656"/>
      <c r="B611" s="1"/>
      <c r="C611" s="1"/>
      <c r="D611" s="1"/>
      <c r="E611" s="1"/>
      <c r="F611" s="1"/>
      <c r="G611" s="1"/>
      <c r="H611" s="1"/>
      <c r="I611" s="1"/>
      <c r="J611" s="1"/>
    </row>
    <row r="612" spans="1:10" x14ac:dyDescent="0.25">
      <c r="A612" s="656"/>
      <c r="B612" s="1"/>
      <c r="C612" s="1"/>
      <c r="D612" s="1"/>
      <c r="E612" s="1"/>
      <c r="F612" s="1"/>
      <c r="G612" s="1"/>
      <c r="H612" s="1"/>
      <c r="I612" s="1"/>
      <c r="J612" s="1"/>
    </row>
    <row r="613" spans="1:10" x14ac:dyDescent="0.25">
      <c r="A613" s="656"/>
      <c r="B613" s="1"/>
      <c r="C613" s="1"/>
      <c r="D613" s="1"/>
      <c r="E613" s="1"/>
      <c r="F613" s="1"/>
      <c r="G613" s="1"/>
      <c r="H613" s="1"/>
      <c r="I613" s="1"/>
      <c r="J613" s="1"/>
    </row>
    <row r="614" spans="1:10" x14ac:dyDescent="0.25">
      <c r="A614" s="656"/>
      <c r="B614" s="1"/>
      <c r="C614" s="1"/>
      <c r="D614" s="1"/>
      <c r="E614" s="1"/>
      <c r="F614" s="1"/>
      <c r="G614" s="1"/>
      <c r="H614" s="1"/>
      <c r="I614" s="1"/>
      <c r="J614" s="1"/>
    </row>
    <row r="615" spans="1:10" x14ac:dyDescent="0.25">
      <c r="A615" s="656"/>
      <c r="B615" s="1"/>
      <c r="C615" s="1"/>
      <c r="D615" s="1"/>
      <c r="E615" s="1"/>
      <c r="F615" s="1"/>
      <c r="G615" s="1"/>
      <c r="H615" s="1"/>
      <c r="I615" s="1"/>
      <c r="J615" s="1"/>
    </row>
    <row r="616" spans="1:10" x14ac:dyDescent="0.25">
      <c r="A616" s="656"/>
      <c r="B616" s="1"/>
      <c r="C616" s="1"/>
      <c r="D616" s="1"/>
      <c r="E616" s="1"/>
      <c r="F616" s="1"/>
      <c r="G616" s="1"/>
      <c r="H616" s="1"/>
      <c r="I616" s="1"/>
      <c r="J616" s="1"/>
    </row>
    <row r="617" spans="1:10" x14ac:dyDescent="0.25">
      <c r="A617" s="656"/>
      <c r="B617" s="1"/>
      <c r="C617" s="1"/>
      <c r="D617" s="1"/>
      <c r="E617" s="1"/>
      <c r="F617" s="1"/>
      <c r="G617" s="1"/>
      <c r="H617" s="1"/>
      <c r="I617" s="1"/>
      <c r="J617" s="1"/>
    </row>
    <row r="618" spans="1:10" x14ac:dyDescent="0.25">
      <c r="A618" s="656"/>
      <c r="B618" s="1"/>
      <c r="C618" s="1"/>
      <c r="D618" s="1"/>
      <c r="E618" s="1"/>
      <c r="F618" s="1"/>
      <c r="G618" s="1"/>
      <c r="H618" s="1"/>
      <c r="I618" s="1"/>
      <c r="J618" s="1"/>
    </row>
    <row r="619" spans="1:10" x14ac:dyDescent="0.25">
      <c r="A619" s="656"/>
      <c r="B619" s="1"/>
      <c r="C619" s="1"/>
      <c r="D619" s="1"/>
      <c r="E619" s="1"/>
      <c r="F619" s="1"/>
      <c r="G619" s="1"/>
      <c r="H619" s="1"/>
      <c r="I619" s="1"/>
      <c r="J619" s="1"/>
    </row>
    <row r="620" spans="1:10" x14ac:dyDescent="0.25">
      <c r="A620" s="656"/>
      <c r="B620" s="1"/>
      <c r="C620" s="1"/>
      <c r="D620" s="1"/>
      <c r="E620" s="1"/>
      <c r="F620" s="1"/>
      <c r="G620" s="1"/>
      <c r="H620" s="1"/>
      <c r="I620" s="1"/>
      <c r="J620" s="1"/>
    </row>
    <row r="621" spans="1:10" x14ac:dyDescent="0.25">
      <c r="A621" s="656"/>
      <c r="B621" s="1"/>
      <c r="C621" s="1"/>
      <c r="D621" s="1"/>
      <c r="E621" s="1"/>
      <c r="F621" s="1"/>
      <c r="G621" s="1"/>
      <c r="H621" s="1"/>
      <c r="I621" s="1"/>
      <c r="J621" s="1"/>
    </row>
    <row r="622" spans="1:10" x14ac:dyDescent="0.25">
      <c r="A622" s="656"/>
      <c r="B622" s="1"/>
      <c r="C622" s="1"/>
      <c r="D622" s="1"/>
      <c r="E622" s="1"/>
      <c r="F622" s="1"/>
      <c r="G622" s="1"/>
      <c r="H622" s="1"/>
      <c r="I622" s="1"/>
      <c r="J622" s="1"/>
    </row>
    <row r="623" spans="1:10" x14ac:dyDescent="0.25">
      <c r="A623" s="656"/>
      <c r="B623" s="1"/>
      <c r="C623" s="1"/>
      <c r="D623" s="1"/>
      <c r="E623" s="1"/>
      <c r="F623" s="1"/>
      <c r="G623" s="1"/>
      <c r="H623" s="1"/>
      <c r="I623" s="1"/>
      <c r="J623" s="1"/>
    </row>
    <row r="624" spans="1:10" x14ac:dyDescent="0.25">
      <c r="A624" s="656"/>
      <c r="B624" s="1"/>
      <c r="C624" s="1"/>
      <c r="D624" s="1"/>
      <c r="E624" s="1"/>
      <c r="F624" s="1"/>
      <c r="G624" s="1"/>
      <c r="H624" s="1"/>
      <c r="I624" s="1"/>
      <c r="J624" s="1"/>
    </row>
    <row r="625" spans="1:10" x14ac:dyDescent="0.25">
      <c r="A625" s="656"/>
      <c r="B625" s="1"/>
      <c r="C625" s="1"/>
      <c r="D625" s="1"/>
      <c r="E625" s="1"/>
      <c r="F625" s="1"/>
      <c r="G625" s="1"/>
      <c r="H625" s="1"/>
      <c r="I625" s="1"/>
      <c r="J625" s="1"/>
    </row>
    <row r="626" spans="1:10" x14ac:dyDescent="0.25">
      <c r="A626" s="656"/>
      <c r="B626" s="1"/>
      <c r="C626" s="1"/>
      <c r="D626" s="1"/>
      <c r="E626" s="1"/>
      <c r="F626" s="1"/>
      <c r="G626" s="1"/>
      <c r="H626" s="1"/>
      <c r="I626" s="1"/>
      <c r="J626" s="1"/>
    </row>
    <row r="627" spans="1:10" x14ac:dyDescent="0.25">
      <c r="A627" s="656"/>
      <c r="B627" s="1"/>
      <c r="C627" s="1"/>
      <c r="D627" s="1"/>
      <c r="E627" s="1"/>
      <c r="F627" s="1"/>
      <c r="G627" s="1"/>
      <c r="H627" s="1"/>
      <c r="I627" s="1"/>
      <c r="J627" s="1"/>
    </row>
    <row r="628" spans="1:10" x14ac:dyDescent="0.25">
      <c r="A628" s="656"/>
      <c r="B628" s="1"/>
      <c r="C628" s="1"/>
      <c r="D628" s="1"/>
      <c r="E628" s="1"/>
      <c r="F628" s="1"/>
      <c r="G628" s="1"/>
      <c r="H628" s="1"/>
      <c r="I628" s="1"/>
      <c r="J628" s="1"/>
    </row>
    <row r="629" spans="1:10" x14ac:dyDescent="0.25">
      <c r="A629" s="656"/>
      <c r="B629" s="1"/>
      <c r="C629" s="1"/>
      <c r="D629" s="1"/>
      <c r="E629" s="1"/>
      <c r="F629" s="1"/>
      <c r="G629" s="1"/>
      <c r="H629" s="1"/>
      <c r="I629" s="1"/>
      <c r="J629" s="1"/>
    </row>
    <row r="630" spans="1:10" x14ac:dyDescent="0.25">
      <c r="A630" s="656"/>
      <c r="B630" s="1"/>
      <c r="C630" s="1"/>
      <c r="D630" s="1"/>
      <c r="E630" s="1"/>
      <c r="F630" s="1"/>
      <c r="G630" s="1"/>
      <c r="H630" s="1"/>
      <c r="I630" s="1"/>
      <c r="J630" s="1"/>
    </row>
    <row r="631" spans="1:10" x14ac:dyDescent="0.25">
      <c r="A631" s="656"/>
      <c r="B631" s="1"/>
      <c r="C631" s="1"/>
      <c r="D631" s="1"/>
      <c r="E631" s="1"/>
      <c r="F631" s="1"/>
      <c r="G631" s="1"/>
      <c r="H631" s="1"/>
      <c r="I631" s="1"/>
      <c r="J631" s="1"/>
    </row>
    <row r="632" spans="1:10" x14ac:dyDescent="0.25">
      <c r="A632" s="656"/>
      <c r="B632" s="1"/>
      <c r="C632" s="1"/>
      <c r="D632" s="1"/>
      <c r="E632" s="1"/>
      <c r="F632" s="1"/>
      <c r="G632" s="1"/>
      <c r="H632" s="1"/>
      <c r="I632" s="1"/>
      <c r="J632" s="1"/>
    </row>
    <row r="633" spans="1:10" x14ac:dyDescent="0.25">
      <c r="A633" s="656"/>
      <c r="B633" s="1"/>
      <c r="C633" s="1"/>
      <c r="D633" s="1"/>
      <c r="E633" s="1"/>
      <c r="F633" s="1"/>
      <c r="G633" s="1"/>
      <c r="H633" s="1"/>
      <c r="I633" s="1"/>
      <c r="J633" s="1"/>
    </row>
    <row r="634" spans="1:10" x14ac:dyDescent="0.25">
      <c r="A634" s="656"/>
      <c r="B634" s="1"/>
      <c r="C634" s="1"/>
      <c r="D634" s="1"/>
      <c r="E634" s="1"/>
      <c r="F634" s="1"/>
      <c r="G634" s="1"/>
      <c r="H634" s="1"/>
      <c r="I634" s="1"/>
      <c r="J634" s="1"/>
    </row>
    <row r="635" spans="1:10" x14ac:dyDescent="0.25">
      <c r="A635" s="656"/>
      <c r="B635" s="1"/>
      <c r="C635" s="1"/>
      <c r="D635" s="1"/>
      <c r="E635" s="1"/>
      <c r="F635" s="1"/>
      <c r="G635" s="1"/>
      <c r="H635" s="1"/>
      <c r="I635" s="1"/>
      <c r="J635" s="1"/>
    </row>
    <row r="636" spans="1:10" x14ac:dyDescent="0.25">
      <c r="A636" s="656"/>
      <c r="B636" s="1"/>
      <c r="C636" s="1"/>
      <c r="D636" s="1"/>
      <c r="E636" s="1"/>
      <c r="F636" s="1"/>
      <c r="G636" s="1"/>
      <c r="H636" s="1"/>
      <c r="I636" s="1"/>
      <c r="J636" s="1"/>
    </row>
    <row r="637" spans="1:10" x14ac:dyDescent="0.25">
      <c r="A637" s="656"/>
      <c r="B637" s="1"/>
      <c r="C637" s="1"/>
      <c r="D637" s="1"/>
      <c r="E637" s="1"/>
      <c r="F637" s="1"/>
      <c r="G637" s="1"/>
      <c r="H637" s="1"/>
      <c r="I637" s="1"/>
      <c r="J637" s="1"/>
    </row>
    <row r="638" spans="1:10" x14ac:dyDescent="0.25">
      <c r="A638" s="656"/>
      <c r="B638" s="1"/>
      <c r="C638" s="1"/>
      <c r="D638" s="1"/>
      <c r="E638" s="1"/>
      <c r="F638" s="1"/>
      <c r="G638" s="1"/>
      <c r="H638" s="1"/>
      <c r="I638" s="1"/>
      <c r="J638" s="1"/>
    </row>
    <row r="639" spans="1:10" x14ac:dyDescent="0.25">
      <c r="A639" s="656"/>
      <c r="B639" s="1"/>
      <c r="C639" s="1"/>
      <c r="D639" s="1"/>
      <c r="E639" s="1"/>
      <c r="F639" s="1"/>
      <c r="G639" s="1"/>
      <c r="H639" s="1"/>
      <c r="I639" s="1"/>
      <c r="J639" s="1"/>
    </row>
    <row r="640" spans="1:10" x14ac:dyDescent="0.25">
      <c r="A640" s="656"/>
      <c r="B640" s="1"/>
      <c r="C640" s="1"/>
      <c r="D640" s="1"/>
      <c r="E640" s="1"/>
      <c r="F640" s="1"/>
      <c r="G640" s="1"/>
      <c r="H640" s="1"/>
      <c r="I640" s="1"/>
      <c r="J640" s="1"/>
    </row>
    <row r="641" spans="1:10" x14ac:dyDescent="0.25">
      <c r="A641" s="656"/>
      <c r="B641" s="1"/>
      <c r="C641" s="1"/>
      <c r="D641" s="1"/>
      <c r="E641" s="1"/>
      <c r="F641" s="1"/>
      <c r="G641" s="1"/>
      <c r="H641" s="1"/>
      <c r="I641" s="1"/>
      <c r="J641" s="1"/>
    </row>
    <row r="642" spans="1:10" x14ac:dyDescent="0.25">
      <c r="A642" s="656"/>
      <c r="B642" s="1"/>
      <c r="C642" s="1"/>
      <c r="D642" s="1"/>
      <c r="E642" s="1"/>
      <c r="F642" s="1"/>
      <c r="G642" s="1"/>
      <c r="H642" s="1"/>
      <c r="I642" s="1"/>
      <c r="J642" s="1"/>
    </row>
    <row r="643" spans="1:10" x14ac:dyDescent="0.25">
      <c r="A643" s="656"/>
      <c r="B643" s="1"/>
      <c r="C643" s="1"/>
      <c r="D643" s="1"/>
      <c r="E643" s="1"/>
      <c r="F643" s="1"/>
      <c r="G643" s="1"/>
      <c r="H643" s="1"/>
      <c r="I643" s="1"/>
      <c r="J643" s="1"/>
    </row>
    <row r="644" spans="1:10" x14ac:dyDescent="0.25">
      <c r="A644" s="656"/>
      <c r="B644" s="1"/>
      <c r="C644" s="1"/>
      <c r="D644" s="1"/>
      <c r="E644" s="1"/>
      <c r="F644" s="1"/>
      <c r="G644" s="1"/>
      <c r="H644" s="1"/>
      <c r="I644" s="1"/>
      <c r="J644" s="1"/>
    </row>
    <row r="645" spans="1:10" x14ac:dyDescent="0.25">
      <c r="A645" s="656"/>
      <c r="B645" s="1"/>
      <c r="C645" s="1"/>
      <c r="D645" s="1"/>
      <c r="E645" s="1"/>
      <c r="F645" s="1"/>
      <c r="G645" s="1"/>
      <c r="H645" s="1"/>
      <c r="I645" s="1"/>
      <c r="J645" s="1"/>
    </row>
    <row r="646" spans="1:10" x14ac:dyDescent="0.25">
      <c r="A646" s="656"/>
      <c r="B646" s="1"/>
      <c r="C646" s="1"/>
      <c r="D646" s="1"/>
      <c r="E646" s="1"/>
      <c r="F646" s="1"/>
      <c r="G646" s="1"/>
      <c r="H646" s="1"/>
      <c r="I646" s="1"/>
      <c r="J646" s="1"/>
    </row>
    <row r="647" spans="1:10" x14ac:dyDescent="0.25">
      <c r="A647" s="656"/>
      <c r="B647" s="1"/>
      <c r="C647" s="1"/>
      <c r="D647" s="1"/>
      <c r="E647" s="1"/>
      <c r="F647" s="1"/>
      <c r="G647" s="1"/>
      <c r="H647" s="1"/>
      <c r="I647" s="1"/>
      <c r="J647" s="1"/>
    </row>
    <row r="648" spans="1:10" x14ac:dyDescent="0.25">
      <c r="A648" s="656"/>
      <c r="B648" s="1"/>
      <c r="C648" s="1"/>
      <c r="D648" s="1"/>
      <c r="E648" s="1"/>
      <c r="F648" s="1"/>
      <c r="G648" s="1"/>
      <c r="H648" s="1"/>
      <c r="I648" s="1"/>
      <c r="J648" s="1"/>
    </row>
    <row r="649" spans="1:10" x14ac:dyDescent="0.25">
      <c r="A649" s="656"/>
      <c r="B649" s="1"/>
      <c r="C649" s="1"/>
      <c r="D649" s="1"/>
      <c r="E649" s="1"/>
      <c r="F649" s="1"/>
      <c r="G649" s="1"/>
      <c r="H649" s="1"/>
      <c r="I649" s="1"/>
      <c r="J649" s="1"/>
    </row>
    <row r="650" spans="1:10" x14ac:dyDescent="0.25">
      <c r="A650" s="656"/>
      <c r="B650" s="1"/>
      <c r="C650" s="1"/>
      <c r="D650" s="1"/>
      <c r="E650" s="1"/>
      <c r="F650" s="1"/>
      <c r="G650" s="1"/>
      <c r="H650" s="1"/>
      <c r="I650" s="1"/>
      <c r="J650" s="1"/>
    </row>
    <row r="651" spans="1:10" x14ac:dyDescent="0.25">
      <c r="A651" s="656"/>
      <c r="B651" s="1"/>
      <c r="C651" s="1"/>
      <c r="D651" s="1"/>
      <c r="E651" s="1"/>
      <c r="F651" s="1"/>
      <c r="G651" s="1"/>
      <c r="H651" s="1"/>
      <c r="I651" s="1"/>
      <c r="J651" s="1"/>
    </row>
    <row r="652" spans="1:10" x14ac:dyDescent="0.25">
      <c r="A652" s="656"/>
      <c r="B652" s="1"/>
      <c r="C652" s="1"/>
      <c r="D652" s="1"/>
      <c r="E652" s="1"/>
      <c r="F652" s="1"/>
      <c r="G652" s="1"/>
      <c r="H652" s="1"/>
      <c r="I652" s="1"/>
      <c r="J652" s="1"/>
    </row>
    <row r="653" spans="1:10" x14ac:dyDescent="0.25">
      <c r="A653" s="656"/>
      <c r="B653" s="1"/>
      <c r="C653" s="1"/>
      <c r="D653" s="1"/>
      <c r="E653" s="1"/>
      <c r="F653" s="1"/>
      <c r="G653" s="1"/>
      <c r="H653" s="1"/>
      <c r="I653" s="1"/>
      <c r="J653" s="1"/>
    </row>
    <row r="654" spans="1:10" x14ac:dyDescent="0.25">
      <c r="A654" s="656"/>
      <c r="B654" s="1"/>
      <c r="C654" s="1"/>
      <c r="D654" s="1"/>
      <c r="E654" s="1"/>
      <c r="F654" s="1"/>
      <c r="G654" s="1"/>
      <c r="H654" s="1"/>
      <c r="I654" s="1"/>
      <c r="J654" s="1"/>
    </row>
    <row r="655" spans="1:10" x14ac:dyDescent="0.25">
      <c r="A655" s="656"/>
      <c r="B655" s="1"/>
      <c r="C655" s="1"/>
      <c r="D655" s="1"/>
      <c r="E655" s="1"/>
      <c r="F655" s="1"/>
      <c r="G655" s="1"/>
      <c r="H655" s="1"/>
      <c r="I655" s="1"/>
      <c r="J655" s="1"/>
    </row>
    <row r="656" spans="1:10" x14ac:dyDescent="0.25">
      <c r="A656" s="656"/>
      <c r="B656" s="1"/>
      <c r="C656" s="1"/>
      <c r="D656" s="1"/>
      <c r="E656" s="1"/>
      <c r="F656" s="1"/>
      <c r="G656" s="1"/>
      <c r="H656" s="1"/>
      <c r="I656" s="1"/>
      <c r="J656" s="1"/>
    </row>
    <row r="657" spans="1:10" x14ac:dyDescent="0.25">
      <c r="A657" s="656"/>
      <c r="B657" s="1"/>
      <c r="C657" s="1"/>
      <c r="D657" s="1"/>
      <c r="E657" s="1"/>
      <c r="F657" s="1"/>
      <c r="G657" s="1"/>
      <c r="H657" s="1"/>
      <c r="I657" s="1"/>
      <c r="J657" s="1"/>
    </row>
    <row r="658" spans="1:10" x14ac:dyDescent="0.25">
      <c r="A658" s="656"/>
      <c r="B658" s="1"/>
      <c r="C658" s="1"/>
      <c r="D658" s="1"/>
      <c r="E658" s="1"/>
      <c r="F658" s="1"/>
      <c r="G658" s="1"/>
      <c r="H658" s="1"/>
      <c r="I658" s="1"/>
      <c r="J658" s="1"/>
    </row>
    <row r="659" spans="1:10" x14ac:dyDescent="0.25">
      <c r="A659" s="656"/>
      <c r="B659" s="1"/>
      <c r="C659" s="1"/>
      <c r="D659" s="1"/>
      <c r="E659" s="1"/>
      <c r="F659" s="1"/>
      <c r="G659" s="1"/>
      <c r="H659" s="1"/>
      <c r="I659" s="1"/>
      <c r="J659" s="1"/>
    </row>
    <row r="660" spans="1:10" x14ac:dyDescent="0.25">
      <c r="A660" s="656"/>
      <c r="B660" s="1"/>
      <c r="C660" s="1"/>
      <c r="D660" s="1"/>
      <c r="E660" s="1"/>
      <c r="F660" s="1"/>
      <c r="G660" s="1"/>
      <c r="H660" s="1"/>
      <c r="I660" s="1"/>
      <c r="J660" s="1"/>
    </row>
    <row r="661" spans="1:10" x14ac:dyDescent="0.25">
      <c r="A661" s="656"/>
      <c r="B661" s="1"/>
      <c r="C661" s="1"/>
      <c r="D661" s="1"/>
      <c r="E661" s="1"/>
      <c r="F661" s="1"/>
      <c r="G661" s="1"/>
      <c r="H661" s="1"/>
      <c r="I661" s="1"/>
      <c r="J661" s="1"/>
    </row>
    <row r="662" spans="1:10" x14ac:dyDescent="0.25">
      <c r="A662" s="656"/>
      <c r="B662" s="1"/>
      <c r="C662" s="1"/>
      <c r="D662" s="1"/>
      <c r="E662" s="1"/>
      <c r="F662" s="1"/>
      <c r="G662" s="1"/>
      <c r="H662" s="1"/>
      <c r="I662" s="1"/>
      <c r="J662" s="1"/>
    </row>
    <row r="663" spans="1:10" x14ac:dyDescent="0.25">
      <c r="A663" s="656"/>
      <c r="B663" s="1"/>
      <c r="C663" s="1"/>
      <c r="D663" s="1"/>
      <c r="E663" s="1"/>
      <c r="F663" s="1"/>
      <c r="G663" s="1"/>
      <c r="H663" s="1"/>
      <c r="I663" s="1"/>
      <c r="J663" s="1"/>
    </row>
    <row r="664" spans="1:10" x14ac:dyDescent="0.25">
      <c r="A664" s="656"/>
      <c r="B664" s="1"/>
      <c r="C664" s="1"/>
      <c r="D664" s="1"/>
      <c r="E664" s="1"/>
      <c r="F664" s="1"/>
      <c r="G664" s="1"/>
      <c r="H664" s="1"/>
      <c r="I664" s="1"/>
      <c r="J664" s="1"/>
    </row>
    <row r="665" spans="1:10" x14ac:dyDescent="0.25">
      <c r="A665" s="656"/>
      <c r="B665" s="1"/>
      <c r="C665" s="1"/>
      <c r="D665" s="1"/>
      <c r="E665" s="1"/>
      <c r="F665" s="1"/>
      <c r="G665" s="1"/>
      <c r="H665" s="1"/>
      <c r="I665" s="1"/>
      <c r="J665" s="1"/>
    </row>
    <row r="666" spans="1:10" x14ac:dyDescent="0.25">
      <c r="A666" s="656"/>
      <c r="B666" s="1"/>
      <c r="C666" s="1"/>
      <c r="D666" s="1"/>
      <c r="E666" s="1"/>
      <c r="F666" s="1"/>
      <c r="G666" s="1"/>
      <c r="H666" s="1"/>
      <c r="I666" s="1"/>
      <c r="J666" s="1"/>
    </row>
    <row r="667" spans="1:10" x14ac:dyDescent="0.25">
      <c r="A667" s="656"/>
      <c r="B667" s="1"/>
      <c r="C667" s="1"/>
      <c r="D667" s="1"/>
      <c r="E667" s="1"/>
      <c r="F667" s="1"/>
      <c r="G667" s="1"/>
      <c r="H667" s="1"/>
      <c r="I667" s="1"/>
      <c r="J667" s="1"/>
    </row>
    <row r="668" spans="1:10" x14ac:dyDescent="0.25">
      <c r="A668" s="656"/>
      <c r="B668" s="1"/>
      <c r="C668" s="1"/>
      <c r="D668" s="1"/>
      <c r="E668" s="1"/>
      <c r="F668" s="1"/>
      <c r="G668" s="1"/>
      <c r="H668" s="1"/>
      <c r="I668" s="1"/>
      <c r="J668" s="1"/>
    </row>
    <row r="669" spans="1:10" x14ac:dyDescent="0.25">
      <c r="A669" s="656"/>
      <c r="B669" s="1"/>
      <c r="C669" s="1"/>
      <c r="D669" s="1"/>
      <c r="E669" s="1"/>
      <c r="F669" s="1"/>
      <c r="G669" s="1"/>
      <c r="H669" s="1"/>
      <c r="I669" s="1"/>
      <c r="J669" s="1"/>
    </row>
    <row r="670" spans="1:10" x14ac:dyDescent="0.25">
      <c r="A670" s="656"/>
      <c r="B670" s="1"/>
      <c r="C670" s="1"/>
      <c r="D670" s="1"/>
      <c r="E670" s="1"/>
      <c r="F670" s="1"/>
      <c r="G670" s="1"/>
      <c r="H670" s="1"/>
      <c r="I670" s="1"/>
      <c r="J670" s="1"/>
    </row>
    <row r="671" spans="1:10" x14ac:dyDescent="0.25">
      <c r="A671" s="656"/>
      <c r="B671" s="1"/>
      <c r="C671" s="1"/>
      <c r="D671" s="1"/>
      <c r="E671" s="1"/>
      <c r="F671" s="1"/>
      <c r="G671" s="1"/>
      <c r="H671" s="1"/>
      <c r="I671" s="1"/>
      <c r="J671" s="1"/>
    </row>
    <row r="672" spans="1:10" x14ac:dyDescent="0.25">
      <c r="A672" s="656"/>
      <c r="B672" s="1"/>
      <c r="C672" s="1"/>
      <c r="D672" s="1"/>
      <c r="E672" s="1"/>
      <c r="F672" s="1"/>
      <c r="G672" s="1"/>
      <c r="H672" s="1"/>
      <c r="I672" s="1"/>
      <c r="J672" s="1"/>
    </row>
    <row r="673" spans="1:10" x14ac:dyDescent="0.25">
      <c r="A673" s="656"/>
      <c r="B673" s="1"/>
      <c r="C673" s="1"/>
      <c r="D673" s="1"/>
      <c r="E673" s="1"/>
      <c r="F673" s="1"/>
      <c r="G673" s="1"/>
      <c r="H673" s="1"/>
      <c r="I673" s="1"/>
      <c r="J673" s="1"/>
    </row>
    <row r="674" spans="1:10" x14ac:dyDescent="0.25">
      <c r="A674" s="656"/>
      <c r="B674" s="1"/>
      <c r="C674" s="1"/>
      <c r="D674" s="1"/>
      <c r="E674" s="1"/>
      <c r="F674" s="1"/>
      <c r="G674" s="1"/>
      <c r="H674" s="1"/>
      <c r="I674" s="1"/>
      <c r="J674" s="1"/>
    </row>
    <row r="675" spans="1:10" x14ac:dyDescent="0.25">
      <c r="A675" s="656"/>
      <c r="B675" s="1"/>
      <c r="C675" s="1"/>
      <c r="D675" s="1"/>
      <c r="E675" s="1"/>
      <c r="F675" s="1"/>
      <c r="G675" s="1"/>
      <c r="H675" s="1"/>
      <c r="I675" s="1"/>
      <c r="J675" s="1"/>
    </row>
    <row r="676" spans="1:10" x14ac:dyDescent="0.25">
      <c r="A676" s="656"/>
      <c r="B676" s="1"/>
      <c r="C676" s="1"/>
      <c r="D676" s="1"/>
      <c r="E676" s="1"/>
      <c r="F676" s="1"/>
      <c r="G676" s="1"/>
      <c r="H676" s="1"/>
      <c r="I676" s="1"/>
      <c r="J676" s="1"/>
    </row>
    <row r="677" spans="1:10" x14ac:dyDescent="0.25">
      <c r="A677" s="656"/>
      <c r="B677" s="1"/>
      <c r="C677" s="1"/>
      <c r="D677" s="1"/>
      <c r="E677" s="1"/>
      <c r="F677" s="1"/>
      <c r="G677" s="1"/>
      <c r="H677" s="1"/>
      <c r="I677" s="1"/>
      <c r="J677" s="1"/>
    </row>
    <row r="678" spans="1:10" x14ac:dyDescent="0.25">
      <c r="A678" s="656"/>
      <c r="B678" s="1"/>
      <c r="C678" s="1"/>
      <c r="D678" s="1"/>
      <c r="E678" s="1"/>
      <c r="F678" s="1"/>
      <c r="G678" s="1"/>
      <c r="H678" s="1"/>
      <c r="I678" s="1"/>
      <c r="J678" s="1"/>
    </row>
    <row r="679" spans="1:10" x14ac:dyDescent="0.25">
      <c r="A679" s="656"/>
      <c r="B679" s="1"/>
      <c r="C679" s="1"/>
      <c r="D679" s="1"/>
      <c r="E679" s="1"/>
      <c r="F679" s="1"/>
      <c r="G679" s="1"/>
      <c r="H679" s="1"/>
      <c r="I679" s="1"/>
      <c r="J679" s="1"/>
    </row>
    <row r="680" spans="1:10" x14ac:dyDescent="0.25">
      <c r="A680" s="656"/>
      <c r="B680" s="1"/>
      <c r="C680" s="1"/>
      <c r="D680" s="1"/>
      <c r="E680" s="1"/>
      <c r="F680" s="1"/>
      <c r="G680" s="1"/>
      <c r="H680" s="1"/>
      <c r="I680" s="1"/>
      <c r="J680" s="1"/>
    </row>
    <row r="681" spans="1:10" x14ac:dyDescent="0.25">
      <c r="A681" s="656"/>
      <c r="B681" s="1"/>
      <c r="C681" s="1"/>
      <c r="D681" s="1"/>
      <c r="E681" s="1"/>
      <c r="F681" s="1"/>
      <c r="G681" s="1"/>
      <c r="H681" s="1"/>
      <c r="I681" s="1"/>
      <c r="J681" s="1"/>
    </row>
    <row r="682" spans="1:10" x14ac:dyDescent="0.25">
      <c r="A682" s="656"/>
      <c r="B682" s="1"/>
      <c r="C682" s="1"/>
      <c r="D682" s="1"/>
      <c r="E682" s="1"/>
      <c r="F682" s="1"/>
      <c r="G682" s="1"/>
      <c r="H682" s="1"/>
      <c r="I682" s="1"/>
      <c r="J682" s="1"/>
    </row>
    <row r="683" spans="1:10" x14ac:dyDescent="0.25">
      <c r="A683" s="656"/>
      <c r="B683" s="1"/>
      <c r="C683" s="1"/>
      <c r="D683" s="1"/>
      <c r="E683" s="1"/>
      <c r="F683" s="1"/>
      <c r="G683" s="1"/>
      <c r="H683" s="1"/>
      <c r="I683" s="1"/>
      <c r="J683" s="1"/>
    </row>
    <row r="684" spans="1:10" x14ac:dyDescent="0.25">
      <c r="A684" s="656"/>
      <c r="B684" s="1"/>
      <c r="C684" s="1"/>
      <c r="D684" s="1"/>
      <c r="E684" s="1"/>
      <c r="F684" s="1"/>
      <c r="G684" s="1"/>
      <c r="H684" s="1"/>
      <c r="I684" s="1"/>
      <c r="J684" s="1"/>
    </row>
    <row r="685" spans="1:10" x14ac:dyDescent="0.25">
      <c r="A685" s="656"/>
      <c r="B685" s="1"/>
      <c r="C685" s="1"/>
      <c r="D685" s="1"/>
      <c r="E685" s="1"/>
      <c r="F685" s="1"/>
      <c r="G685" s="1"/>
      <c r="H685" s="1"/>
      <c r="I685" s="1"/>
      <c r="J685" s="1"/>
    </row>
    <row r="686" spans="1:10" x14ac:dyDescent="0.25">
      <c r="A686" s="656"/>
      <c r="B686" s="1"/>
      <c r="C686" s="1"/>
      <c r="D686" s="1"/>
      <c r="E686" s="1"/>
      <c r="F686" s="1"/>
      <c r="G686" s="1"/>
      <c r="H686" s="1"/>
      <c r="I686" s="1"/>
      <c r="J686" s="1"/>
    </row>
    <row r="687" spans="1:10" x14ac:dyDescent="0.25">
      <c r="A687" s="656"/>
      <c r="B687" s="1"/>
      <c r="C687" s="1"/>
      <c r="D687" s="1"/>
      <c r="E687" s="1"/>
      <c r="F687" s="1"/>
      <c r="G687" s="1"/>
      <c r="H687" s="1"/>
      <c r="I687" s="1"/>
      <c r="J687" s="1"/>
    </row>
    <row r="688" spans="1:10" x14ac:dyDescent="0.25">
      <c r="A688" s="656"/>
      <c r="B688" s="1"/>
      <c r="C688" s="1"/>
      <c r="D688" s="1"/>
      <c r="E688" s="1"/>
      <c r="F688" s="1"/>
      <c r="G688" s="1"/>
      <c r="H688" s="1"/>
      <c r="I688" s="1"/>
      <c r="J688" s="1"/>
    </row>
    <row r="689" spans="1:10" x14ac:dyDescent="0.25">
      <c r="A689" s="656"/>
      <c r="B689" s="1"/>
      <c r="C689" s="1"/>
      <c r="D689" s="1"/>
      <c r="E689" s="1"/>
      <c r="F689" s="1"/>
      <c r="G689" s="1"/>
      <c r="H689" s="1"/>
      <c r="I689" s="1"/>
      <c r="J689" s="1"/>
    </row>
    <row r="690" spans="1:10" x14ac:dyDescent="0.25">
      <c r="A690" s="656"/>
      <c r="B690" s="1"/>
      <c r="C690" s="1"/>
      <c r="D690" s="1"/>
      <c r="E690" s="1"/>
      <c r="F690" s="1"/>
      <c r="G690" s="1"/>
      <c r="H690" s="1"/>
      <c r="I690" s="1"/>
      <c r="J690" s="1"/>
    </row>
    <row r="691" spans="1:10" x14ac:dyDescent="0.25">
      <c r="A691" s="656"/>
      <c r="B691" s="1"/>
      <c r="C691" s="1"/>
      <c r="D691" s="1"/>
      <c r="E691" s="1"/>
      <c r="F691" s="1"/>
      <c r="G691" s="1"/>
      <c r="H691" s="1"/>
      <c r="I691" s="1"/>
      <c r="J691" s="1"/>
    </row>
    <row r="692" spans="1:10" x14ac:dyDescent="0.25">
      <c r="A692" s="656"/>
      <c r="B692" s="1"/>
      <c r="C692" s="1"/>
      <c r="D692" s="1"/>
      <c r="E692" s="1"/>
      <c r="F692" s="1"/>
      <c r="G692" s="1"/>
      <c r="H692" s="1"/>
      <c r="I692" s="1"/>
      <c r="J692" s="1"/>
    </row>
    <row r="693" spans="1:10" x14ac:dyDescent="0.25">
      <c r="A693" s="656"/>
      <c r="B693" s="1"/>
      <c r="C693" s="1"/>
      <c r="D693" s="1"/>
      <c r="E693" s="1"/>
      <c r="F693" s="1"/>
      <c r="G693" s="1"/>
      <c r="H693" s="1"/>
      <c r="I693" s="1"/>
      <c r="J693" s="1"/>
    </row>
    <row r="694" spans="1:10" x14ac:dyDescent="0.25">
      <c r="A694" s="656"/>
      <c r="B694" s="1"/>
      <c r="C694" s="1"/>
      <c r="D694" s="1"/>
      <c r="E694" s="1"/>
      <c r="F694" s="1"/>
      <c r="G694" s="1"/>
      <c r="H694" s="1"/>
      <c r="I694" s="1"/>
      <c r="J694" s="1"/>
    </row>
    <row r="695" spans="1:10" x14ac:dyDescent="0.25">
      <c r="A695" s="656"/>
      <c r="B695" s="1"/>
      <c r="C695" s="1"/>
      <c r="D695" s="1"/>
      <c r="E695" s="1"/>
      <c r="F695" s="1"/>
      <c r="G695" s="1"/>
      <c r="H695" s="1"/>
      <c r="I695" s="1"/>
      <c r="J695" s="1"/>
    </row>
    <row r="696" spans="1:10" x14ac:dyDescent="0.25">
      <c r="A696" s="656"/>
      <c r="B696" s="1"/>
      <c r="C696" s="1"/>
      <c r="D696" s="1"/>
      <c r="E696" s="1"/>
      <c r="F696" s="1"/>
      <c r="G696" s="1"/>
      <c r="H696" s="1"/>
      <c r="I696" s="1"/>
      <c r="J696" s="1"/>
    </row>
    <row r="697" spans="1:10" x14ac:dyDescent="0.25">
      <c r="A697" s="656"/>
      <c r="B697" s="1"/>
      <c r="C697" s="1"/>
      <c r="D697" s="1"/>
      <c r="E697" s="1"/>
      <c r="F697" s="1"/>
      <c r="G697" s="1"/>
      <c r="H697" s="1"/>
      <c r="I697" s="1"/>
      <c r="J697" s="1"/>
    </row>
    <row r="698" spans="1:10" x14ac:dyDescent="0.25">
      <c r="A698" s="656"/>
      <c r="B698" s="1"/>
      <c r="C698" s="1"/>
      <c r="D698" s="1"/>
      <c r="E698" s="1"/>
      <c r="F698" s="1"/>
      <c r="G698" s="1"/>
      <c r="H698" s="1"/>
      <c r="I698" s="1"/>
      <c r="J698" s="1"/>
    </row>
    <row r="699" spans="1:10" x14ac:dyDescent="0.25">
      <c r="A699" s="656"/>
      <c r="B699" s="1"/>
      <c r="C699" s="1"/>
      <c r="D699" s="1"/>
      <c r="E699" s="1"/>
      <c r="F699" s="1"/>
      <c r="G699" s="1"/>
      <c r="H699" s="1"/>
      <c r="I699" s="1"/>
      <c r="J699" s="1"/>
    </row>
    <row r="700" spans="1:10" x14ac:dyDescent="0.25">
      <c r="A700" s="656"/>
      <c r="B700" s="1"/>
      <c r="C700" s="1"/>
      <c r="D700" s="1"/>
      <c r="E700" s="1"/>
      <c r="F700" s="1"/>
      <c r="G700" s="1"/>
      <c r="H700" s="1"/>
      <c r="I700" s="1"/>
      <c r="J700" s="1"/>
    </row>
    <row r="701" spans="1:10" x14ac:dyDescent="0.25">
      <c r="A701" s="656"/>
      <c r="B701" s="1"/>
      <c r="C701" s="1"/>
      <c r="D701" s="1"/>
      <c r="E701" s="1"/>
      <c r="F701" s="1"/>
      <c r="G701" s="1"/>
      <c r="H701" s="1"/>
      <c r="I701" s="1"/>
      <c r="J701" s="1"/>
    </row>
    <row r="702" spans="1:10" x14ac:dyDescent="0.25">
      <c r="A702" s="656"/>
      <c r="B702" s="1"/>
      <c r="C702" s="1"/>
      <c r="D702" s="1"/>
      <c r="E702" s="1"/>
      <c r="F702" s="1"/>
      <c r="G702" s="1"/>
      <c r="H702" s="1"/>
      <c r="I702" s="1"/>
      <c r="J702" s="1"/>
    </row>
    <row r="703" spans="1:10" x14ac:dyDescent="0.25">
      <c r="A703" s="656"/>
      <c r="B703" s="1"/>
      <c r="C703" s="1"/>
      <c r="D703" s="1"/>
      <c r="E703" s="1"/>
      <c r="F703" s="1"/>
      <c r="G703" s="1"/>
      <c r="H703" s="1"/>
      <c r="I703" s="1"/>
      <c r="J703" s="1"/>
    </row>
    <row r="704" spans="1:10" x14ac:dyDescent="0.25">
      <c r="A704" s="656"/>
      <c r="B704" s="1"/>
      <c r="C704" s="1"/>
      <c r="D704" s="1"/>
      <c r="E704" s="1"/>
      <c r="F704" s="1"/>
      <c r="G704" s="1"/>
      <c r="H704" s="1"/>
      <c r="I704" s="1"/>
      <c r="J704" s="1"/>
    </row>
    <row r="705" spans="1:10" x14ac:dyDescent="0.25">
      <c r="A705" s="656"/>
      <c r="B705" s="1"/>
      <c r="C705" s="1"/>
      <c r="D705" s="1"/>
      <c r="E705" s="1"/>
      <c r="F705" s="1"/>
      <c r="G705" s="1"/>
      <c r="H705" s="1"/>
      <c r="I705" s="1"/>
      <c r="J705" s="1"/>
    </row>
    <row r="706" spans="1:10" x14ac:dyDescent="0.25">
      <c r="A706" s="656"/>
      <c r="B706" s="1"/>
      <c r="C706" s="1"/>
      <c r="D706" s="1"/>
      <c r="E706" s="1"/>
      <c r="F706" s="1"/>
      <c r="G706" s="1"/>
      <c r="H706" s="1"/>
      <c r="I706" s="1"/>
      <c r="J706" s="1"/>
    </row>
    <row r="707" spans="1:10" x14ac:dyDescent="0.25">
      <c r="A707" s="656"/>
      <c r="B707" s="1"/>
      <c r="C707" s="1"/>
      <c r="D707" s="1"/>
      <c r="E707" s="1"/>
      <c r="F707" s="1"/>
      <c r="G707" s="1"/>
      <c r="H707" s="1"/>
      <c r="I707" s="1"/>
      <c r="J707" s="1"/>
    </row>
    <row r="708" spans="1:10" x14ac:dyDescent="0.25">
      <c r="A708" s="656"/>
      <c r="B708" s="1"/>
      <c r="C708" s="1"/>
      <c r="D708" s="1"/>
      <c r="E708" s="1"/>
      <c r="F708" s="1"/>
      <c r="G708" s="1"/>
      <c r="H708" s="1"/>
      <c r="I708" s="1"/>
      <c r="J708" s="1"/>
    </row>
    <row r="709" spans="1:10" x14ac:dyDescent="0.25">
      <c r="A709" s="656"/>
      <c r="B709" s="1"/>
      <c r="C709" s="1"/>
      <c r="D709" s="1"/>
      <c r="E709" s="1"/>
      <c r="F709" s="1"/>
      <c r="G709" s="1"/>
      <c r="H709" s="1"/>
      <c r="I709" s="1"/>
      <c r="J709" s="1"/>
    </row>
    <row r="710" spans="1:10" x14ac:dyDescent="0.25">
      <c r="A710" s="656"/>
      <c r="B710" s="1"/>
      <c r="C710" s="1"/>
      <c r="D710" s="1"/>
      <c r="E710" s="1"/>
      <c r="F710" s="1"/>
      <c r="G710" s="1"/>
      <c r="H710" s="1"/>
      <c r="I710" s="1"/>
      <c r="J710" s="1"/>
    </row>
    <row r="711" spans="1:10" x14ac:dyDescent="0.25">
      <c r="A711" s="656"/>
      <c r="B711" s="1"/>
      <c r="C711" s="1"/>
      <c r="D711" s="1"/>
      <c r="E711" s="1"/>
      <c r="F711" s="1"/>
      <c r="G711" s="1"/>
      <c r="H711" s="1"/>
      <c r="I711" s="1"/>
      <c r="J711" s="1"/>
    </row>
    <row r="712" spans="1:10" x14ac:dyDescent="0.25">
      <c r="A712" s="656"/>
      <c r="B712" s="1"/>
      <c r="C712" s="1"/>
      <c r="D712" s="1"/>
      <c r="E712" s="1"/>
      <c r="F712" s="1"/>
      <c r="G712" s="1"/>
      <c r="H712" s="1"/>
      <c r="I712" s="1"/>
      <c r="J712" s="1"/>
    </row>
    <row r="713" spans="1:10" x14ac:dyDescent="0.25">
      <c r="A713" s="656"/>
      <c r="B713" s="1"/>
      <c r="C713" s="1"/>
      <c r="D713" s="1"/>
      <c r="E713" s="1"/>
      <c r="F713" s="1"/>
      <c r="G713" s="1"/>
      <c r="H713" s="1"/>
      <c r="I713" s="1"/>
      <c r="J713" s="1"/>
    </row>
    <row r="714" spans="1:10" x14ac:dyDescent="0.25">
      <c r="A714" s="656"/>
      <c r="B714" s="1"/>
      <c r="C714" s="1"/>
      <c r="D714" s="1"/>
      <c r="E714" s="1"/>
      <c r="F714" s="1"/>
      <c r="G714" s="1"/>
      <c r="H714" s="1"/>
      <c r="I714" s="1"/>
      <c r="J714" s="1"/>
    </row>
    <row r="715" spans="1:10" x14ac:dyDescent="0.25">
      <c r="A715" s="656"/>
      <c r="B715" s="1"/>
      <c r="C715" s="1"/>
      <c r="D715" s="1"/>
      <c r="E715" s="1"/>
      <c r="F715" s="1"/>
      <c r="G715" s="1"/>
      <c r="H715" s="1"/>
      <c r="I715" s="1"/>
      <c r="J715" s="1"/>
    </row>
    <row r="716" spans="1:10" x14ac:dyDescent="0.25">
      <c r="A716" s="656"/>
      <c r="B716" s="1"/>
      <c r="C716" s="1"/>
      <c r="D716" s="1"/>
      <c r="E716" s="1"/>
      <c r="F716" s="1"/>
      <c r="G716" s="1"/>
      <c r="H716" s="1"/>
      <c r="I716" s="1"/>
      <c r="J716" s="1"/>
    </row>
    <row r="717" spans="1:10" x14ac:dyDescent="0.25">
      <c r="A717" s="656"/>
      <c r="B717" s="1"/>
      <c r="C717" s="1"/>
      <c r="D717" s="1"/>
      <c r="E717" s="1"/>
      <c r="F717" s="1"/>
      <c r="G717" s="1"/>
      <c r="H717" s="1"/>
      <c r="I717" s="1"/>
      <c r="J717" s="1"/>
    </row>
    <row r="718" spans="1:10" x14ac:dyDescent="0.25">
      <c r="A718" s="656"/>
      <c r="B718" s="1"/>
      <c r="C718" s="1"/>
      <c r="D718" s="1"/>
      <c r="E718" s="1"/>
      <c r="F718" s="1"/>
      <c r="G718" s="1"/>
      <c r="H718" s="1"/>
      <c r="I718" s="1"/>
      <c r="J718" s="1"/>
    </row>
    <row r="719" spans="1:10" x14ac:dyDescent="0.25">
      <c r="A719" s="656"/>
      <c r="B719" s="1"/>
      <c r="C719" s="1"/>
      <c r="D719" s="1"/>
      <c r="E719" s="1"/>
      <c r="F719" s="1"/>
      <c r="G719" s="1"/>
      <c r="H719" s="1"/>
      <c r="I719" s="1"/>
      <c r="J719" s="1"/>
    </row>
    <row r="720" spans="1:10" x14ac:dyDescent="0.25">
      <c r="A720" s="656"/>
      <c r="B720" s="1"/>
      <c r="C720" s="1"/>
      <c r="D720" s="1"/>
      <c r="E720" s="1"/>
      <c r="F720" s="1"/>
      <c r="G720" s="1"/>
      <c r="H720" s="1"/>
      <c r="I720" s="1"/>
      <c r="J720" s="1"/>
    </row>
    <row r="721" spans="1:10" x14ac:dyDescent="0.25">
      <c r="A721" s="656"/>
      <c r="B721" s="1"/>
      <c r="C721" s="1"/>
      <c r="D721" s="1"/>
      <c r="E721" s="1"/>
      <c r="F721" s="1"/>
      <c r="G721" s="1"/>
      <c r="H721" s="1"/>
      <c r="I721" s="1"/>
      <c r="J721" s="1"/>
    </row>
    <row r="722" spans="1:10" x14ac:dyDescent="0.25">
      <c r="A722" s="656"/>
      <c r="B722" s="1"/>
      <c r="C722" s="1"/>
      <c r="D722" s="1"/>
      <c r="E722" s="1"/>
      <c r="F722" s="1"/>
      <c r="G722" s="1"/>
      <c r="H722" s="1"/>
      <c r="I722" s="1"/>
      <c r="J722" s="1"/>
    </row>
    <row r="723" spans="1:10" x14ac:dyDescent="0.25">
      <c r="A723" s="656"/>
      <c r="B723" s="1"/>
      <c r="C723" s="1"/>
      <c r="D723" s="1"/>
      <c r="E723" s="1"/>
      <c r="F723" s="1"/>
      <c r="G723" s="1"/>
      <c r="H723" s="1"/>
      <c r="I723" s="1"/>
      <c r="J723" s="1"/>
    </row>
    <row r="724" spans="1:10" x14ac:dyDescent="0.25">
      <c r="A724" s="656"/>
      <c r="B724" s="1"/>
      <c r="C724" s="1"/>
      <c r="D724" s="1"/>
      <c r="E724" s="1"/>
      <c r="F724" s="1"/>
      <c r="G724" s="1"/>
      <c r="H724" s="1"/>
      <c r="I724" s="1"/>
      <c r="J724" s="1"/>
    </row>
    <row r="725" spans="1:10" x14ac:dyDescent="0.25">
      <c r="A725" s="656"/>
      <c r="B725" s="1"/>
      <c r="C725" s="1"/>
      <c r="D725" s="1"/>
      <c r="E725" s="1"/>
      <c r="F725" s="1"/>
      <c r="G725" s="1"/>
      <c r="H725" s="1"/>
      <c r="I725" s="1"/>
      <c r="J725" s="1"/>
    </row>
    <row r="726" spans="1:10" x14ac:dyDescent="0.25">
      <c r="A726" s="656"/>
      <c r="B726" s="1"/>
      <c r="C726" s="1"/>
      <c r="D726" s="1"/>
      <c r="E726" s="1"/>
      <c r="F726" s="1"/>
      <c r="G726" s="1"/>
      <c r="H726" s="1"/>
      <c r="I726" s="1"/>
      <c r="J726" s="1"/>
    </row>
    <row r="727" spans="1:10" x14ac:dyDescent="0.25">
      <c r="A727" s="656"/>
      <c r="B727" s="1"/>
      <c r="C727" s="1"/>
      <c r="D727" s="1"/>
      <c r="E727" s="1"/>
      <c r="F727" s="1"/>
      <c r="G727" s="1"/>
      <c r="H727" s="1"/>
      <c r="I727" s="1"/>
      <c r="J727" s="1"/>
    </row>
    <row r="728" spans="1:10" x14ac:dyDescent="0.25">
      <c r="A728" s="656"/>
      <c r="B728" s="1"/>
      <c r="C728" s="1"/>
      <c r="D728" s="1"/>
      <c r="E728" s="1"/>
      <c r="F728" s="1"/>
      <c r="G728" s="1"/>
      <c r="H728" s="1"/>
      <c r="I728" s="1"/>
      <c r="J728" s="1"/>
    </row>
    <row r="729" spans="1:10" x14ac:dyDescent="0.25">
      <c r="A729" s="656"/>
      <c r="B729" s="1"/>
      <c r="C729" s="1"/>
      <c r="D729" s="1"/>
      <c r="E729" s="1"/>
      <c r="F729" s="1"/>
      <c r="G729" s="1"/>
      <c r="H729" s="1"/>
      <c r="I729" s="1"/>
      <c r="J729" s="1"/>
    </row>
    <row r="730" spans="1:10" x14ac:dyDescent="0.25">
      <c r="A730" s="656"/>
      <c r="B730" s="1"/>
      <c r="C730" s="1"/>
      <c r="D730" s="1"/>
      <c r="E730" s="1"/>
      <c r="F730" s="1"/>
      <c r="G730" s="1"/>
      <c r="H730" s="1"/>
      <c r="I730" s="1"/>
      <c r="J730" s="1"/>
    </row>
    <row r="731" spans="1:10" x14ac:dyDescent="0.25">
      <c r="A731" s="656"/>
      <c r="B731" s="1"/>
      <c r="C731" s="1"/>
      <c r="D731" s="1"/>
      <c r="E731" s="1"/>
      <c r="F731" s="1"/>
      <c r="G731" s="1"/>
      <c r="H731" s="1"/>
      <c r="I731" s="1"/>
      <c r="J731" s="1"/>
    </row>
    <row r="732" spans="1:10" x14ac:dyDescent="0.25">
      <c r="A732" s="656"/>
      <c r="B732" s="1"/>
      <c r="C732" s="1"/>
      <c r="D732" s="1"/>
      <c r="E732" s="1"/>
      <c r="F732" s="1"/>
      <c r="G732" s="1"/>
      <c r="H732" s="1"/>
      <c r="I732" s="1"/>
      <c r="J732" s="1"/>
    </row>
    <row r="733" spans="1:10" x14ac:dyDescent="0.25">
      <c r="A733" s="656"/>
      <c r="B733" s="1"/>
      <c r="C733" s="1"/>
      <c r="D733" s="1"/>
      <c r="E733" s="1"/>
      <c r="F733" s="1"/>
      <c r="G733" s="1"/>
      <c r="H733" s="1"/>
      <c r="I733" s="1"/>
      <c r="J733" s="1"/>
    </row>
    <row r="734" spans="1:10" x14ac:dyDescent="0.25">
      <c r="A734" s="656"/>
      <c r="B734" s="1"/>
      <c r="C734" s="1"/>
      <c r="D734" s="1"/>
      <c r="E734" s="1"/>
      <c r="F734" s="1"/>
      <c r="G734" s="1"/>
      <c r="H734" s="1"/>
      <c r="I734" s="1"/>
      <c r="J734" s="1"/>
    </row>
    <row r="735" spans="1:10" x14ac:dyDescent="0.25">
      <c r="A735" s="656"/>
      <c r="B735" s="1"/>
      <c r="C735" s="1"/>
      <c r="D735" s="1"/>
      <c r="E735" s="1"/>
      <c r="F735" s="1"/>
      <c r="G735" s="1"/>
      <c r="H735" s="1"/>
      <c r="I735" s="1"/>
      <c r="J735" s="1"/>
    </row>
    <row r="736" spans="1:10" x14ac:dyDescent="0.25">
      <c r="A736" s="656"/>
      <c r="B736" s="1"/>
      <c r="C736" s="1"/>
      <c r="D736" s="1"/>
      <c r="E736" s="1"/>
      <c r="F736" s="1"/>
      <c r="G736" s="1"/>
      <c r="H736" s="1"/>
      <c r="I736" s="1"/>
      <c r="J736" s="1"/>
    </row>
    <row r="737" spans="1:10" x14ac:dyDescent="0.25">
      <c r="A737" s="656"/>
      <c r="B737" s="1"/>
      <c r="C737" s="1"/>
      <c r="D737" s="1"/>
      <c r="E737" s="1"/>
      <c r="F737" s="1"/>
      <c r="G737" s="1"/>
      <c r="H737" s="1"/>
      <c r="I737" s="1"/>
      <c r="J737" s="1"/>
    </row>
    <row r="738" spans="1:10" x14ac:dyDescent="0.25">
      <c r="A738" s="656"/>
      <c r="B738" s="1"/>
      <c r="C738" s="1"/>
      <c r="D738" s="1"/>
      <c r="E738" s="1"/>
      <c r="F738" s="1"/>
      <c r="G738" s="1"/>
      <c r="H738" s="1"/>
      <c r="I738" s="1"/>
      <c r="J738" s="1"/>
    </row>
    <row r="739" spans="1:10" x14ac:dyDescent="0.25">
      <c r="A739" s="656"/>
      <c r="B739" s="1"/>
      <c r="C739" s="1"/>
      <c r="D739" s="1"/>
      <c r="E739" s="1"/>
      <c r="F739" s="1"/>
      <c r="G739" s="1"/>
      <c r="H739" s="1"/>
      <c r="I739" s="1"/>
      <c r="J739" s="1"/>
    </row>
    <row r="740" spans="1:10" x14ac:dyDescent="0.25">
      <c r="A740" s="656"/>
      <c r="B740" s="1"/>
      <c r="C740" s="1"/>
      <c r="D740" s="1"/>
      <c r="E740" s="1"/>
      <c r="F740" s="1"/>
      <c r="G740" s="1"/>
      <c r="H740" s="1"/>
      <c r="I740" s="1"/>
      <c r="J740" s="1"/>
    </row>
    <row r="741" spans="1:10" x14ac:dyDescent="0.25">
      <c r="A741" s="656"/>
      <c r="B741" s="1"/>
      <c r="C741" s="1"/>
      <c r="D741" s="1"/>
      <c r="E741" s="1"/>
      <c r="F741" s="1"/>
      <c r="G741" s="1"/>
      <c r="H741" s="1"/>
      <c r="I741" s="1"/>
      <c r="J741" s="1"/>
    </row>
    <row r="742" spans="1:10" x14ac:dyDescent="0.25">
      <c r="A742" s="656"/>
      <c r="B742" s="1"/>
      <c r="C742" s="1"/>
      <c r="D742" s="1"/>
      <c r="E742" s="1"/>
      <c r="F742" s="1"/>
      <c r="G742" s="1"/>
      <c r="H742" s="1"/>
      <c r="I742" s="1"/>
      <c r="J742" s="1"/>
    </row>
    <row r="743" spans="1:10" x14ac:dyDescent="0.25">
      <c r="A743" s="656"/>
      <c r="B743" s="1"/>
      <c r="C743" s="1"/>
      <c r="D743" s="1"/>
      <c r="E743" s="1"/>
      <c r="F743" s="1"/>
      <c r="G743" s="1"/>
      <c r="H743" s="1"/>
      <c r="I743" s="1"/>
      <c r="J743" s="1"/>
    </row>
    <row r="744" spans="1:10" x14ac:dyDescent="0.25">
      <c r="A744" s="656"/>
      <c r="B744" s="1"/>
      <c r="C744" s="1"/>
      <c r="D744" s="1"/>
      <c r="E744" s="1"/>
      <c r="F744" s="1"/>
      <c r="G744" s="1"/>
      <c r="H744" s="1"/>
      <c r="I744" s="1"/>
      <c r="J744" s="1"/>
    </row>
    <row r="745" spans="1:10" x14ac:dyDescent="0.25">
      <c r="A745" s="656"/>
      <c r="B745" s="1"/>
      <c r="C745" s="1"/>
      <c r="D745" s="1"/>
      <c r="E745" s="1"/>
      <c r="F745" s="1"/>
      <c r="G745" s="1"/>
      <c r="H745" s="1"/>
      <c r="I745" s="1"/>
      <c r="J745" s="1"/>
    </row>
    <row r="746" spans="1:10" x14ac:dyDescent="0.25">
      <c r="A746" s="656"/>
      <c r="B746" s="1"/>
      <c r="C746" s="1"/>
      <c r="D746" s="1"/>
      <c r="E746" s="1"/>
      <c r="F746" s="1"/>
      <c r="G746" s="1"/>
      <c r="H746" s="1"/>
      <c r="I746" s="1"/>
      <c r="J746" s="1"/>
    </row>
    <row r="747" spans="1:10" x14ac:dyDescent="0.25">
      <c r="A747" s="656"/>
      <c r="B747" s="1"/>
      <c r="C747" s="1"/>
      <c r="D747" s="1"/>
      <c r="E747" s="1"/>
      <c r="F747" s="1"/>
      <c r="G747" s="1"/>
      <c r="H747" s="1"/>
      <c r="I747" s="1"/>
      <c r="J747" s="1"/>
    </row>
    <row r="748" spans="1:10" x14ac:dyDescent="0.25">
      <c r="A748" s="656"/>
      <c r="B748" s="1"/>
      <c r="C748" s="1"/>
      <c r="D748" s="1"/>
      <c r="E748" s="1"/>
      <c r="F748" s="1"/>
      <c r="G748" s="1"/>
      <c r="H748" s="1"/>
      <c r="I748" s="1"/>
      <c r="J748" s="1"/>
    </row>
    <row r="749" spans="1:10" x14ac:dyDescent="0.25">
      <c r="A749" s="656"/>
      <c r="B749" s="1"/>
      <c r="C749" s="1"/>
      <c r="D749" s="1"/>
      <c r="E749" s="1"/>
      <c r="F749" s="1"/>
      <c r="G749" s="1"/>
      <c r="H749" s="1"/>
      <c r="I749" s="1"/>
      <c r="J749" s="1"/>
    </row>
    <row r="750" spans="1:10" x14ac:dyDescent="0.25">
      <c r="A750" s="656"/>
      <c r="B750" s="1"/>
      <c r="C750" s="1"/>
      <c r="D750" s="1"/>
      <c r="E750" s="1"/>
      <c r="F750" s="1"/>
      <c r="G750" s="1"/>
      <c r="H750" s="1"/>
      <c r="I750" s="1"/>
      <c r="J750" s="1"/>
    </row>
    <row r="751" spans="1:10" x14ac:dyDescent="0.25">
      <c r="A751" s="656"/>
      <c r="B751" s="1"/>
      <c r="C751" s="1"/>
      <c r="D751" s="1"/>
      <c r="E751" s="1"/>
      <c r="F751" s="1"/>
      <c r="G751" s="1"/>
      <c r="H751" s="1"/>
      <c r="I751" s="1"/>
      <c r="J751" s="1"/>
    </row>
    <row r="752" spans="1:10" x14ac:dyDescent="0.25">
      <c r="A752" s="656"/>
      <c r="B752" s="1"/>
      <c r="C752" s="1"/>
      <c r="D752" s="1"/>
      <c r="E752" s="1"/>
      <c r="F752" s="1"/>
      <c r="G752" s="1"/>
      <c r="H752" s="1"/>
      <c r="I752" s="1"/>
      <c r="J752" s="1"/>
    </row>
    <row r="753" spans="1:10" x14ac:dyDescent="0.25">
      <c r="A753" s="656"/>
      <c r="B753" s="1"/>
      <c r="C753" s="1"/>
      <c r="D753" s="1"/>
      <c r="E753" s="1"/>
      <c r="F753" s="1"/>
      <c r="G753" s="1"/>
      <c r="H753" s="1"/>
      <c r="I753" s="1"/>
      <c r="J753" s="1"/>
    </row>
    <row r="754" spans="1:10" x14ac:dyDescent="0.25">
      <c r="A754" s="656"/>
      <c r="B754" s="1"/>
      <c r="C754" s="1"/>
      <c r="D754" s="1"/>
      <c r="E754" s="1"/>
      <c r="F754" s="1"/>
      <c r="G754" s="1"/>
      <c r="H754" s="1"/>
      <c r="I754" s="1"/>
      <c r="J754" s="1"/>
    </row>
    <row r="755" spans="1:10" x14ac:dyDescent="0.25">
      <c r="A755" s="656"/>
      <c r="B755" s="1"/>
      <c r="C755" s="1"/>
      <c r="D755" s="1"/>
      <c r="E755" s="1"/>
      <c r="F755" s="1"/>
      <c r="G755" s="1"/>
      <c r="H755" s="1"/>
      <c r="I755" s="1"/>
      <c r="J755" s="1"/>
    </row>
    <row r="756" spans="1:10" x14ac:dyDescent="0.25">
      <c r="A756" s="656"/>
      <c r="B756" s="1"/>
      <c r="C756" s="1"/>
      <c r="D756" s="1"/>
      <c r="E756" s="1"/>
      <c r="F756" s="1"/>
      <c r="G756" s="1"/>
      <c r="H756" s="1"/>
      <c r="I756" s="1"/>
      <c r="J756" s="1"/>
    </row>
    <row r="757" spans="1:10" x14ac:dyDescent="0.25">
      <c r="A757" s="656"/>
      <c r="B757" s="1"/>
      <c r="C757" s="1"/>
      <c r="D757" s="1"/>
      <c r="E757" s="1"/>
      <c r="F757" s="1"/>
      <c r="G757" s="1"/>
      <c r="H757" s="1"/>
      <c r="I757" s="1"/>
      <c r="J757" s="1"/>
    </row>
    <row r="758" spans="1:10" x14ac:dyDescent="0.25">
      <c r="A758" s="656"/>
      <c r="B758" s="1"/>
      <c r="C758" s="1"/>
      <c r="D758" s="1"/>
      <c r="E758" s="1"/>
      <c r="F758" s="1"/>
      <c r="G758" s="1"/>
      <c r="H758" s="1"/>
      <c r="I758" s="1"/>
      <c r="J758" s="1"/>
    </row>
    <row r="759" spans="1:10" x14ac:dyDescent="0.25">
      <c r="A759" s="656"/>
      <c r="B759" s="1"/>
      <c r="C759" s="1"/>
      <c r="D759" s="1"/>
      <c r="E759" s="1"/>
      <c r="F759" s="1"/>
      <c r="G759" s="1"/>
      <c r="H759" s="1"/>
      <c r="I759" s="1"/>
      <c r="J759" s="1"/>
    </row>
    <row r="760" spans="1:10" x14ac:dyDescent="0.25">
      <c r="A760" s="656"/>
      <c r="B760" s="1"/>
      <c r="C760" s="1"/>
      <c r="D760" s="1"/>
      <c r="E760" s="1"/>
      <c r="F760" s="1"/>
      <c r="G760" s="1"/>
      <c r="H760" s="1"/>
      <c r="I760" s="1"/>
      <c r="J760" s="1"/>
    </row>
    <row r="761" spans="1:10" x14ac:dyDescent="0.25">
      <c r="A761" s="656"/>
      <c r="B761" s="1"/>
      <c r="C761" s="1"/>
      <c r="D761" s="1"/>
      <c r="E761" s="1"/>
      <c r="F761" s="1"/>
      <c r="G761" s="1"/>
      <c r="H761" s="1"/>
      <c r="I761" s="1"/>
      <c r="J761" s="1"/>
    </row>
    <row r="762" spans="1:10" x14ac:dyDescent="0.25">
      <c r="A762" s="656"/>
      <c r="B762" s="1"/>
      <c r="C762" s="1"/>
      <c r="D762" s="1"/>
      <c r="E762" s="1"/>
      <c r="F762" s="1"/>
      <c r="G762" s="1"/>
      <c r="H762" s="1"/>
      <c r="I762" s="1"/>
      <c r="J762" s="1"/>
    </row>
    <row r="763" spans="1:10" x14ac:dyDescent="0.25">
      <c r="A763" s="656"/>
      <c r="B763" s="1"/>
      <c r="C763" s="1"/>
      <c r="D763" s="1"/>
      <c r="E763" s="1"/>
      <c r="F763" s="1"/>
      <c r="G763" s="1"/>
      <c r="H763" s="1"/>
      <c r="I763" s="1"/>
      <c r="J763" s="1"/>
    </row>
    <row r="764" spans="1:10" x14ac:dyDescent="0.25">
      <c r="A764" s="656"/>
      <c r="B764" s="1"/>
      <c r="C764" s="1"/>
      <c r="D764" s="1"/>
      <c r="E764" s="1"/>
      <c r="F764" s="1"/>
      <c r="G764" s="1"/>
      <c r="H764" s="1"/>
      <c r="I764" s="1"/>
      <c r="J764" s="1"/>
    </row>
    <row r="765" spans="1:10" x14ac:dyDescent="0.25">
      <c r="A765" s="656"/>
      <c r="B765" s="1"/>
      <c r="C765" s="1"/>
      <c r="D765" s="1"/>
      <c r="E765" s="1"/>
      <c r="F765" s="1"/>
      <c r="G765" s="1"/>
      <c r="H765" s="1"/>
      <c r="I765" s="1"/>
      <c r="J765" s="1"/>
    </row>
    <row r="766" spans="1:10" x14ac:dyDescent="0.25">
      <c r="A766" s="656"/>
      <c r="B766" s="1"/>
      <c r="C766" s="1"/>
      <c r="D766" s="1"/>
      <c r="E766" s="1"/>
      <c r="F766" s="1"/>
      <c r="G766" s="1"/>
      <c r="H766" s="1"/>
      <c r="I766" s="1"/>
      <c r="J766" s="1"/>
    </row>
    <row r="767" spans="1:10" x14ac:dyDescent="0.25">
      <c r="A767" s="656"/>
      <c r="B767" s="1"/>
      <c r="C767" s="1"/>
      <c r="D767" s="1"/>
      <c r="E767" s="1"/>
      <c r="F767" s="1"/>
      <c r="G767" s="1"/>
      <c r="H767" s="1"/>
      <c r="I767" s="1"/>
      <c r="J767" s="1"/>
    </row>
    <row r="768" spans="1:10" x14ac:dyDescent="0.25">
      <c r="A768" s="656"/>
      <c r="B768" s="1"/>
      <c r="C768" s="1"/>
      <c r="D768" s="1"/>
      <c r="E768" s="1"/>
      <c r="F768" s="1"/>
      <c r="G768" s="1"/>
      <c r="H768" s="1"/>
      <c r="I768" s="1"/>
      <c r="J768" s="1"/>
    </row>
    <row r="769" spans="1:10" x14ac:dyDescent="0.25">
      <c r="A769" s="656"/>
      <c r="B769" s="1"/>
      <c r="C769" s="1"/>
      <c r="D769" s="1"/>
      <c r="E769" s="1"/>
      <c r="F769" s="1"/>
      <c r="G769" s="1"/>
      <c r="H769" s="1"/>
      <c r="I769" s="1"/>
      <c r="J769" s="1"/>
    </row>
    <row r="770" spans="1:10" x14ac:dyDescent="0.25">
      <c r="A770" s="656"/>
      <c r="B770" s="1"/>
      <c r="C770" s="1"/>
      <c r="D770" s="1"/>
      <c r="E770" s="1"/>
      <c r="F770" s="1"/>
      <c r="G770" s="1"/>
      <c r="H770" s="1"/>
      <c r="I770" s="1"/>
      <c r="J770" s="1"/>
    </row>
    <row r="771" spans="1:10" x14ac:dyDescent="0.25">
      <c r="A771" s="656"/>
      <c r="B771" s="1"/>
      <c r="C771" s="1"/>
      <c r="D771" s="1"/>
      <c r="E771" s="1"/>
      <c r="F771" s="1"/>
      <c r="G771" s="1"/>
      <c r="H771" s="1"/>
      <c r="I771" s="1"/>
      <c r="J771" s="1"/>
    </row>
    <row r="772" spans="1:10" x14ac:dyDescent="0.25">
      <c r="A772" s="656"/>
      <c r="B772" s="1"/>
      <c r="C772" s="1"/>
      <c r="D772" s="1"/>
      <c r="E772" s="1"/>
      <c r="F772" s="1"/>
      <c r="G772" s="1"/>
      <c r="H772" s="1"/>
      <c r="I772" s="1"/>
      <c r="J772" s="1"/>
    </row>
    <row r="773" spans="1:10" x14ac:dyDescent="0.25">
      <c r="A773" s="656"/>
      <c r="B773" s="1"/>
      <c r="C773" s="1"/>
      <c r="D773" s="1"/>
      <c r="E773" s="1"/>
      <c r="F773" s="1"/>
      <c r="G773" s="1"/>
      <c r="H773" s="1"/>
      <c r="I773" s="1"/>
      <c r="J773" s="1"/>
    </row>
    <row r="774" spans="1:10" x14ac:dyDescent="0.25">
      <c r="A774" s="656"/>
      <c r="B774" s="1"/>
      <c r="C774" s="1"/>
      <c r="D774" s="1"/>
      <c r="E774" s="1"/>
      <c r="F774" s="1"/>
      <c r="G774" s="1"/>
      <c r="H774" s="1"/>
      <c r="I774" s="1"/>
      <c r="J774" s="1"/>
    </row>
    <row r="775" spans="1:10" x14ac:dyDescent="0.25">
      <c r="A775" s="656"/>
      <c r="B775" s="1"/>
      <c r="C775" s="1"/>
      <c r="D775" s="1"/>
      <c r="E775" s="1"/>
      <c r="F775" s="1"/>
      <c r="G775" s="1"/>
      <c r="H775" s="1"/>
      <c r="I775" s="1"/>
      <c r="J775" s="1"/>
    </row>
    <row r="776" spans="1:10" x14ac:dyDescent="0.25">
      <c r="A776" s="656"/>
      <c r="B776" s="1"/>
      <c r="C776" s="1"/>
      <c r="D776" s="1"/>
      <c r="E776" s="1"/>
      <c r="F776" s="1"/>
      <c r="G776" s="1"/>
      <c r="H776" s="1"/>
      <c r="I776" s="1"/>
      <c r="J776" s="1"/>
    </row>
    <row r="777" spans="1:10" x14ac:dyDescent="0.25">
      <c r="A777" s="656"/>
      <c r="B777" s="1"/>
      <c r="C777" s="1"/>
      <c r="D777" s="1"/>
      <c r="E777" s="1"/>
      <c r="F777" s="1"/>
      <c r="G777" s="1"/>
      <c r="H777" s="1"/>
      <c r="I777" s="1"/>
      <c r="J777" s="1"/>
    </row>
    <row r="778" spans="1:10" x14ac:dyDescent="0.25">
      <c r="A778" s="656"/>
      <c r="B778" s="1"/>
      <c r="C778" s="1"/>
      <c r="D778" s="1"/>
      <c r="E778" s="1"/>
      <c r="F778" s="1"/>
      <c r="G778" s="1"/>
      <c r="H778" s="1"/>
      <c r="I778" s="1"/>
      <c r="J778" s="1"/>
    </row>
    <row r="779" spans="1:10" x14ac:dyDescent="0.25">
      <c r="A779" s="656"/>
      <c r="B779" s="1"/>
      <c r="C779" s="1"/>
      <c r="D779" s="1"/>
      <c r="E779" s="1"/>
      <c r="F779" s="1"/>
      <c r="G779" s="1"/>
      <c r="H779" s="1"/>
      <c r="I779" s="1"/>
      <c r="J779" s="1"/>
    </row>
    <row r="780" spans="1:10" x14ac:dyDescent="0.25">
      <c r="A780" s="656"/>
      <c r="B780" s="1"/>
      <c r="C780" s="1"/>
      <c r="D780" s="1"/>
      <c r="E780" s="1"/>
      <c r="F780" s="1"/>
      <c r="G780" s="1"/>
      <c r="H780" s="1"/>
      <c r="I780" s="1"/>
      <c r="J780" s="1"/>
    </row>
    <row r="781" spans="1:10" x14ac:dyDescent="0.25">
      <c r="A781" s="656"/>
      <c r="B781" s="1"/>
      <c r="C781" s="1"/>
      <c r="D781" s="1"/>
      <c r="E781" s="1"/>
      <c r="F781" s="1"/>
      <c r="G781" s="1"/>
      <c r="H781" s="1"/>
      <c r="I781" s="1"/>
      <c r="J781" s="1"/>
    </row>
    <row r="782" spans="1:10" x14ac:dyDescent="0.25">
      <c r="A782" s="656"/>
      <c r="B782" s="1"/>
      <c r="C782" s="1"/>
      <c r="D782" s="1"/>
      <c r="E782" s="1"/>
      <c r="F782" s="1"/>
      <c r="G782" s="1"/>
      <c r="H782" s="1"/>
      <c r="I782" s="1"/>
      <c r="J782" s="1"/>
    </row>
    <row r="783" spans="1:10" x14ac:dyDescent="0.25">
      <c r="A783" s="656"/>
      <c r="B783" s="1"/>
      <c r="C783" s="1"/>
      <c r="D783" s="1"/>
      <c r="E783" s="1"/>
      <c r="F783" s="1"/>
      <c r="G783" s="1"/>
      <c r="H783" s="1"/>
      <c r="I783" s="1"/>
      <c r="J783" s="1"/>
    </row>
    <row r="784" spans="1:10" x14ac:dyDescent="0.25">
      <c r="A784" s="656"/>
      <c r="B784" s="1"/>
      <c r="C784" s="1"/>
      <c r="D784" s="1"/>
      <c r="E784" s="1"/>
      <c r="F784" s="1"/>
      <c r="G784" s="1"/>
      <c r="H784" s="1"/>
      <c r="I784" s="1"/>
      <c r="J784" s="1"/>
    </row>
    <row r="785" spans="1:10" x14ac:dyDescent="0.25">
      <c r="A785" s="656"/>
      <c r="B785" s="1"/>
      <c r="C785" s="1"/>
      <c r="D785" s="1"/>
      <c r="E785" s="1"/>
      <c r="F785" s="1"/>
      <c r="G785" s="1"/>
      <c r="H785" s="1"/>
      <c r="I785" s="1"/>
      <c r="J785" s="1"/>
    </row>
    <row r="786" spans="1:10" x14ac:dyDescent="0.25">
      <c r="A786" s="656"/>
      <c r="B786" s="1"/>
      <c r="C786" s="1"/>
      <c r="D786" s="1"/>
      <c r="E786" s="1"/>
      <c r="F786" s="1"/>
      <c r="G786" s="1"/>
      <c r="H786" s="1"/>
      <c r="I786" s="1"/>
      <c r="J786" s="1"/>
    </row>
    <row r="787" spans="1:10" x14ac:dyDescent="0.25">
      <c r="A787" s="656"/>
      <c r="B787" s="1"/>
      <c r="C787" s="1"/>
      <c r="D787" s="1"/>
      <c r="E787" s="1"/>
      <c r="F787" s="1"/>
      <c r="G787" s="1"/>
      <c r="H787" s="1"/>
      <c r="I787" s="1"/>
      <c r="J787" s="1"/>
    </row>
    <row r="788" spans="1:10" x14ac:dyDescent="0.25">
      <c r="A788" s="656"/>
      <c r="B788" s="1"/>
      <c r="C788" s="1"/>
      <c r="D788" s="1"/>
      <c r="E788" s="1"/>
      <c r="F788" s="1"/>
      <c r="G788" s="1"/>
      <c r="H788" s="1"/>
      <c r="I788" s="1"/>
      <c r="J788" s="1"/>
    </row>
    <row r="789" spans="1:10" x14ac:dyDescent="0.25">
      <c r="A789" s="656"/>
      <c r="B789" s="1"/>
      <c r="C789" s="1"/>
      <c r="D789" s="1"/>
      <c r="E789" s="1"/>
      <c r="F789" s="1"/>
      <c r="G789" s="1"/>
      <c r="H789" s="1"/>
      <c r="I789" s="1"/>
      <c r="J789" s="1"/>
    </row>
    <row r="790" spans="1:10" x14ac:dyDescent="0.25">
      <c r="A790" s="656"/>
      <c r="B790" s="1"/>
      <c r="C790" s="1"/>
      <c r="D790" s="1"/>
      <c r="E790" s="1"/>
      <c r="F790" s="1"/>
      <c r="G790" s="1"/>
      <c r="H790" s="1"/>
      <c r="I790" s="1"/>
      <c r="J790" s="1"/>
    </row>
    <row r="791" spans="1:10" x14ac:dyDescent="0.25">
      <c r="A791" s="656"/>
      <c r="B791" s="1"/>
      <c r="C791" s="1"/>
      <c r="D791" s="1"/>
      <c r="E791" s="1"/>
      <c r="F791" s="1"/>
      <c r="G791" s="1"/>
      <c r="H791" s="1"/>
      <c r="I791" s="1"/>
      <c r="J791" s="1"/>
    </row>
    <row r="792" spans="1:10" x14ac:dyDescent="0.25">
      <c r="A792" s="656"/>
      <c r="B792" s="1"/>
      <c r="C792" s="1"/>
      <c r="D792" s="1"/>
      <c r="E792" s="1"/>
      <c r="F792" s="1"/>
      <c r="G792" s="1"/>
      <c r="H792" s="1"/>
      <c r="I792" s="1"/>
      <c r="J792" s="1"/>
    </row>
    <row r="793" spans="1:10" x14ac:dyDescent="0.25">
      <c r="A793" s="656"/>
      <c r="B793" s="1"/>
      <c r="C793" s="1"/>
      <c r="D793" s="1"/>
      <c r="E793" s="1"/>
      <c r="F793" s="1"/>
      <c r="G793" s="1"/>
      <c r="H793" s="1"/>
      <c r="I793" s="1"/>
      <c r="J793" s="1"/>
    </row>
    <row r="794" spans="1:10" x14ac:dyDescent="0.25">
      <c r="A794" s="656"/>
      <c r="B794" s="1"/>
      <c r="C794" s="1"/>
      <c r="D794" s="1"/>
      <c r="E794" s="1"/>
      <c r="F794" s="1"/>
      <c r="G794" s="1"/>
      <c r="H794" s="1"/>
      <c r="I794" s="1"/>
      <c r="J794" s="1"/>
    </row>
    <row r="795" spans="1:10" x14ac:dyDescent="0.25">
      <c r="A795" s="656"/>
      <c r="B795" s="1"/>
      <c r="C795" s="1"/>
      <c r="D795" s="1"/>
      <c r="E795" s="1"/>
      <c r="F795" s="1"/>
      <c r="G795" s="1"/>
      <c r="H795" s="1"/>
      <c r="I795" s="1"/>
      <c r="J795" s="1"/>
    </row>
    <row r="796" spans="1:10" x14ac:dyDescent="0.25">
      <c r="A796" s="656"/>
      <c r="B796" s="1"/>
      <c r="C796" s="1"/>
      <c r="D796" s="1"/>
      <c r="E796" s="1"/>
      <c r="F796" s="1"/>
      <c r="G796" s="1"/>
      <c r="H796" s="1"/>
      <c r="I796" s="1"/>
      <c r="J796" s="1"/>
    </row>
    <row r="797" spans="1:10" x14ac:dyDescent="0.25">
      <c r="A797" s="656"/>
      <c r="B797" s="1"/>
      <c r="C797" s="1"/>
      <c r="D797" s="1"/>
      <c r="E797" s="1"/>
      <c r="F797" s="1"/>
      <c r="G797" s="1"/>
      <c r="H797" s="1"/>
      <c r="I797" s="1"/>
      <c r="J797" s="1"/>
    </row>
    <row r="798" spans="1:10" x14ac:dyDescent="0.25">
      <c r="A798" s="656"/>
      <c r="B798" s="1"/>
      <c r="C798" s="1"/>
      <c r="D798" s="1"/>
      <c r="E798" s="1"/>
      <c r="F798" s="1"/>
      <c r="G798" s="1"/>
      <c r="H798" s="1"/>
      <c r="I798" s="1"/>
      <c r="J798" s="1"/>
    </row>
    <row r="799" spans="1:10" x14ac:dyDescent="0.25">
      <c r="A799" s="656"/>
      <c r="B799" s="1"/>
      <c r="C799" s="1"/>
      <c r="D799" s="1"/>
      <c r="E799" s="1"/>
      <c r="F799" s="1"/>
      <c r="G799" s="1"/>
      <c r="H799" s="1"/>
      <c r="I799" s="1"/>
      <c r="J799" s="1"/>
    </row>
    <row r="800" spans="1:10" x14ac:dyDescent="0.25">
      <c r="A800" s="656"/>
      <c r="B800" s="1"/>
      <c r="C800" s="1"/>
      <c r="D800" s="1"/>
      <c r="E800" s="1"/>
      <c r="F800" s="1"/>
      <c r="G800" s="1"/>
      <c r="H800" s="1"/>
      <c r="I800" s="1"/>
      <c r="J800" s="1"/>
    </row>
    <row r="801" spans="1:10" x14ac:dyDescent="0.25">
      <c r="A801" s="656"/>
      <c r="B801" s="1"/>
      <c r="C801" s="1"/>
      <c r="D801" s="1"/>
      <c r="E801" s="1"/>
      <c r="F801" s="1"/>
      <c r="G801" s="1"/>
      <c r="H801" s="1"/>
      <c r="I801" s="1"/>
      <c r="J801" s="1"/>
    </row>
    <row r="802" spans="1:10" x14ac:dyDescent="0.25">
      <c r="A802" s="656"/>
      <c r="B802" s="1"/>
      <c r="C802" s="1"/>
      <c r="D802" s="1"/>
      <c r="E802" s="1"/>
      <c r="F802" s="1"/>
      <c r="G802" s="1"/>
      <c r="H802" s="1"/>
      <c r="I802" s="1"/>
      <c r="J802" s="1"/>
    </row>
    <row r="803" spans="1:10" x14ac:dyDescent="0.25">
      <c r="A803" s="656"/>
      <c r="B803" s="1"/>
      <c r="C803" s="1"/>
      <c r="D803" s="1"/>
      <c r="E803" s="1"/>
      <c r="F803" s="1"/>
      <c r="G803" s="1"/>
      <c r="H803" s="1"/>
      <c r="I803" s="1"/>
      <c r="J803" s="1"/>
    </row>
    <row r="804" spans="1:10" x14ac:dyDescent="0.25">
      <c r="A804" s="656"/>
      <c r="B804" s="1"/>
      <c r="C804" s="1"/>
      <c r="D804" s="1"/>
      <c r="E804" s="1"/>
      <c r="F804" s="1"/>
      <c r="G804" s="1"/>
      <c r="H804" s="1"/>
      <c r="I804" s="1"/>
      <c r="J804" s="1"/>
    </row>
    <row r="805" spans="1:10" x14ac:dyDescent="0.25">
      <c r="A805" s="656"/>
      <c r="B805" s="1"/>
      <c r="C805" s="1"/>
      <c r="D805" s="1"/>
      <c r="E805" s="1"/>
      <c r="F805" s="1"/>
      <c r="G805" s="1"/>
      <c r="H805" s="1"/>
      <c r="I805" s="1"/>
      <c r="J805" s="1"/>
    </row>
    <row r="806" spans="1:10" x14ac:dyDescent="0.25">
      <c r="A806" s="656"/>
      <c r="B806" s="1"/>
      <c r="C806" s="1"/>
      <c r="D806" s="1"/>
      <c r="E806" s="1"/>
      <c r="F806" s="1"/>
      <c r="G806" s="1"/>
      <c r="H806" s="1"/>
      <c r="I806" s="1"/>
      <c r="J806" s="1"/>
    </row>
    <row r="807" spans="1:10" x14ac:dyDescent="0.25">
      <c r="A807" s="656"/>
      <c r="B807" s="1"/>
      <c r="C807" s="1"/>
      <c r="D807" s="1"/>
      <c r="E807" s="1"/>
      <c r="F807" s="1"/>
      <c r="G807" s="1"/>
      <c r="H807" s="1"/>
      <c r="I807" s="1"/>
      <c r="J807" s="1"/>
    </row>
    <row r="808" spans="1:10" x14ac:dyDescent="0.25">
      <c r="A808" s="656"/>
      <c r="B808" s="1"/>
      <c r="C808" s="1"/>
      <c r="D808" s="1"/>
      <c r="E808" s="1"/>
      <c r="F808" s="1"/>
      <c r="G808" s="1"/>
      <c r="H808" s="1"/>
      <c r="I808" s="1"/>
      <c r="J808" s="1"/>
    </row>
    <row r="809" spans="1:10" x14ac:dyDescent="0.25">
      <c r="A809" s="656"/>
      <c r="B809" s="1"/>
      <c r="C809" s="1"/>
      <c r="D809" s="1"/>
      <c r="E809" s="1"/>
      <c r="F809" s="1"/>
      <c r="G809" s="1"/>
      <c r="H809" s="1"/>
      <c r="I809" s="1"/>
      <c r="J809" s="1"/>
    </row>
    <row r="810" spans="1:10" x14ac:dyDescent="0.25">
      <c r="A810" s="656"/>
      <c r="B810" s="1"/>
      <c r="C810" s="1"/>
      <c r="D810" s="1"/>
      <c r="E810" s="1"/>
      <c r="F810" s="1"/>
      <c r="G810" s="1"/>
      <c r="H810" s="1"/>
      <c r="I810" s="1"/>
      <c r="J810" s="1"/>
    </row>
    <row r="811" spans="1:10" x14ac:dyDescent="0.25">
      <c r="A811" s="656"/>
      <c r="B811" s="1"/>
      <c r="C811" s="1"/>
      <c r="D811" s="1"/>
      <c r="E811" s="1"/>
      <c r="F811" s="1"/>
      <c r="G811" s="1"/>
      <c r="H811" s="1"/>
      <c r="I811" s="1"/>
      <c r="J811" s="1"/>
    </row>
    <row r="812" spans="1:10" x14ac:dyDescent="0.25">
      <c r="A812" s="656"/>
      <c r="B812" s="1"/>
      <c r="C812" s="1"/>
      <c r="D812" s="1"/>
      <c r="E812" s="1"/>
      <c r="F812" s="1"/>
      <c r="G812" s="1"/>
      <c r="H812" s="1"/>
      <c r="I812" s="1"/>
      <c r="J812" s="1"/>
    </row>
    <row r="813" spans="1:10" x14ac:dyDescent="0.25">
      <c r="A813" s="656"/>
      <c r="B813" s="1"/>
      <c r="C813" s="1"/>
      <c r="D813" s="1"/>
      <c r="E813" s="1"/>
      <c r="F813" s="1"/>
      <c r="G813" s="1"/>
      <c r="H813" s="1"/>
      <c r="I813" s="1"/>
      <c r="J813" s="1"/>
    </row>
    <row r="814" spans="1:10" x14ac:dyDescent="0.25">
      <c r="A814" s="656"/>
      <c r="B814" s="1"/>
      <c r="C814" s="1"/>
      <c r="D814" s="1"/>
      <c r="E814" s="1"/>
      <c r="F814" s="1"/>
      <c r="G814" s="1"/>
      <c r="H814" s="1"/>
      <c r="I814" s="1"/>
      <c r="J814" s="1"/>
    </row>
    <row r="815" spans="1:10" x14ac:dyDescent="0.25">
      <c r="A815" s="656"/>
      <c r="B815" s="1"/>
      <c r="C815" s="1"/>
      <c r="D815" s="1"/>
      <c r="E815" s="1"/>
      <c r="F815" s="1"/>
      <c r="G815" s="1"/>
      <c r="H815" s="1"/>
      <c r="I815" s="1"/>
      <c r="J815" s="1"/>
    </row>
    <row r="816" spans="1:10" x14ac:dyDescent="0.25">
      <c r="A816" s="656"/>
      <c r="B816" s="1"/>
      <c r="C816" s="1"/>
      <c r="D816" s="1"/>
      <c r="E816" s="1"/>
      <c r="F816" s="1"/>
      <c r="G816" s="1"/>
      <c r="H816" s="1"/>
      <c r="I816" s="1"/>
      <c r="J816" s="1"/>
    </row>
    <row r="817" spans="1:10" x14ac:dyDescent="0.25">
      <c r="A817" s="656"/>
      <c r="B817" s="1"/>
      <c r="C817" s="1"/>
      <c r="D817" s="1"/>
      <c r="E817" s="1"/>
      <c r="F817" s="1"/>
      <c r="G817" s="1"/>
      <c r="H817" s="1"/>
      <c r="I817" s="1"/>
      <c r="J817" s="1"/>
    </row>
    <row r="818" spans="1:10" x14ac:dyDescent="0.25">
      <c r="A818" s="656"/>
      <c r="B818" s="1"/>
      <c r="C818" s="1"/>
      <c r="D818" s="1"/>
      <c r="E818" s="1"/>
      <c r="F818" s="1"/>
      <c r="G818" s="1"/>
      <c r="H818" s="1"/>
      <c r="I818" s="1"/>
      <c r="J818" s="1"/>
    </row>
    <row r="819" spans="1:10" x14ac:dyDescent="0.25">
      <c r="A819" s="656"/>
      <c r="B819" s="1"/>
      <c r="C819" s="1"/>
      <c r="D819" s="1"/>
      <c r="E819" s="1"/>
      <c r="F819" s="1"/>
      <c r="G819" s="1"/>
      <c r="H819" s="1"/>
      <c r="I819" s="1"/>
      <c r="J819" s="1"/>
    </row>
    <row r="820" spans="1:10" x14ac:dyDescent="0.25">
      <c r="A820" s="656"/>
      <c r="B820" s="1"/>
      <c r="C820" s="1"/>
      <c r="D820" s="1"/>
      <c r="E820" s="1"/>
      <c r="F820" s="1"/>
      <c r="G820" s="1"/>
      <c r="H820" s="1"/>
      <c r="I820" s="1"/>
      <c r="J820" s="1"/>
    </row>
    <row r="821" spans="1:10" x14ac:dyDescent="0.25">
      <c r="A821" s="656"/>
      <c r="B821" s="1"/>
      <c r="C821" s="1"/>
      <c r="D821" s="1"/>
      <c r="E821" s="1"/>
      <c r="F821" s="1"/>
      <c r="G821" s="1"/>
      <c r="H821" s="1"/>
      <c r="I821" s="1"/>
      <c r="J821" s="1"/>
    </row>
    <row r="822" spans="1:10" x14ac:dyDescent="0.25">
      <c r="A822" s="656"/>
      <c r="B822" s="1"/>
      <c r="C822" s="1"/>
      <c r="D822" s="1"/>
      <c r="E822" s="1"/>
      <c r="F822" s="1"/>
      <c r="G822" s="1"/>
      <c r="H822" s="1"/>
      <c r="I822" s="1"/>
      <c r="J822" s="1"/>
    </row>
    <row r="823" spans="1:10" x14ac:dyDescent="0.25">
      <c r="A823" s="656"/>
      <c r="B823" s="1"/>
      <c r="C823" s="1"/>
      <c r="D823" s="1"/>
      <c r="E823" s="1"/>
      <c r="F823" s="1"/>
      <c r="G823" s="1"/>
      <c r="H823" s="1"/>
      <c r="I823" s="1"/>
      <c r="J823" s="1"/>
    </row>
    <row r="824" spans="1:10" x14ac:dyDescent="0.25">
      <c r="A824" s="656"/>
      <c r="B824" s="1"/>
      <c r="C824" s="1"/>
      <c r="D824" s="1"/>
      <c r="E824" s="1"/>
      <c r="F824" s="1"/>
      <c r="G824" s="1"/>
      <c r="H824" s="1"/>
      <c r="I824" s="1"/>
      <c r="J824" s="1"/>
    </row>
    <row r="825" spans="1:10" x14ac:dyDescent="0.25">
      <c r="A825" s="656"/>
      <c r="B825" s="1"/>
      <c r="C825" s="1"/>
      <c r="D825" s="1"/>
      <c r="E825" s="1"/>
      <c r="F825" s="1"/>
      <c r="G825" s="1"/>
      <c r="H825" s="1"/>
      <c r="I825" s="1"/>
      <c r="J825" s="1"/>
    </row>
    <row r="826" spans="1:10" x14ac:dyDescent="0.25">
      <c r="A826" s="656"/>
      <c r="B826" s="1"/>
      <c r="C826" s="1"/>
      <c r="D826" s="1"/>
      <c r="E826" s="1"/>
      <c r="F826" s="1"/>
      <c r="G826" s="1"/>
      <c r="H826" s="1"/>
      <c r="I826" s="1"/>
      <c r="J826" s="1"/>
    </row>
    <row r="827" spans="1:10" x14ac:dyDescent="0.25">
      <c r="A827" s="656"/>
      <c r="B827" s="1"/>
      <c r="C827" s="1"/>
      <c r="D827" s="1"/>
      <c r="E827" s="1"/>
      <c r="F827" s="1"/>
      <c r="G827" s="1"/>
      <c r="H827" s="1"/>
      <c r="I827" s="1"/>
      <c r="J827" s="1"/>
    </row>
    <row r="828" spans="1:10" x14ac:dyDescent="0.25">
      <c r="A828" s="656"/>
      <c r="B828" s="1"/>
      <c r="C828" s="1"/>
      <c r="D828" s="1"/>
      <c r="E828" s="1"/>
      <c r="F828" s="1"/>
      <c r="G828" s="1"/>
      <c r="H828" s="1"/>
      <c r="I828" s="1"/>
      <c r="J828" s="1"/>
    </row>
    <row r="829" spans="1:10" x14ac:dyDescent="0.25">
      <c r="A829" s="656"/>
      <c r="B829" s="1"/>
      <c r="C829" s="1"/>
      <c r="D829" s="1"/>
      <c r="E829" s="1"/>
      <c r="F829" s="1"/>
      <c r="G829" s="1"/>
      <c r="H829" s="1"/>
      <c r="I829" s="1"/>
      <c r="J829" s="1"/>
    </row>
    <row r="830" spans="1:10" x14ac:dyDescent="0.25">
      <c r="A830" s="656"/>
      <c r="B830" s="1"/>
      <c r="C830" s="1"/>
      <c r="D830" s="1"/>
      <c r="E830" s="1"/>
      <c r="F830" s="1"/>
      <c r="G830" s="1"/>
      <c r="H830" s="1"/>
      <c r="I830" s="1"/>
      <c r="J830" s="1"/>
    </row>
    <row r="831" spans="1:10" x14ac:dyDescent="0.25">
      <c r="A831" s="656"/>
      <c r="B831" s="1"/>
      <c r="C831" s="1"/>
      <c r="D831" s="1"/>
      <c r="E831" s="1"/>
      <c r="F831" s="1"/>
      <c r="G831" s="1"/>
      <c r="H831" s="1"/>
      <c r="I831" s="1"/>
      <c r="J831" s="1"/>
    </row>
    <row r="832" spans="1:10" x14ac:dyDescent="0.25">
      <c r="A832" s="656"/>
      <c r="B832" s="1"/>
      <c r="C832" s="1"/>
      <c r="D832" s="1"/>
      <c r="E832" s="1"/>
      <c r="F832" s="1"/>
      <c r="G832" s="1"/>
      <c r="H832" s="1"/>
      <c r="I832" s="1"/>
      <c r="J832" s="1"/>
    </row>
    <row r="833" spans="1:10" x14ac:dyDescent="0.25">
      <c r="A833" s="656"/>
      <c r="B833" s="1"/>
      <c r="C833" s="1"/>
      <c r="D833" s="1"/>
      <c r="E833" s="1"/>
      <c r="F833" s="1"/>
      <c r="G833" s="1"/>
      <c r="H833" s="1"/>
      <c r="I833" s="1"/>
      <c r="J833" s="1"/>
    </row>
    <row r="834" spans="1:10" x14ac:dyDescent="0.25">
      <c r="A834" s="656"/>
      <c r="B834" s="1"/>
      <c r="C834" s="1"/>
      <c r="D834" s="1"/>
      <c r="E834" s="1"/>
      <c r="F834" s="1"/>
      <c r="G834" s="1"/>
      <c r="H834" s="1"/>
      <c r="I834" s="1"/>
      <c r="J834" s="1"/>
    </row>
    <row r="835" spans="1:10" x14ac:dyDescent="0.25">
      <c r="A835" s="656"/>
      <c r="B835" s="1"/>
      <c r="C835" s="1"/>
      <c r="D835" s="1"/>
      <c r="E835" s="1"/>
      <c r="F835" s="1"/>
      <c r="G835" s="1"/>
      <c r="H835" s="1"/>
      <c r="I835" s="1"/>
      <c r="J835" s="1"/>
    </row>
    <row r="836" spans="1:10" x14ac:dyDescent="0.25">
      <c r="A836" s="656"/>
      <c r="B836" s="1"/>
      <c r="C836" s="1"/>
      <c r="D836" s="1"/>
      <c r="E836" s="1"/>
      <c r="F836" s="1"/>
      <c r="G836" s="1"/>
      <c r="H836" s="1"/>
      <c r="I836" s="1"/>
      <c r="J836" s="1"/>
    </row>
    <row r="837" spans="1:10" x14ac:dyDescent="0.25">
      <c r="A837" s="656"/>
      <c r="B837" s="1"/>
      <c r="C837" s="1"/>
      <c r="D837" s="1"/>
      <c r="E837" s="1"/>
      <c r="F837" s="1"/>
      <c r="G837" s="1"/>
      <c r="H837" s="1"/>
      <c r="I837" s="1"/>
      <c r="J837" s="1"/>
    </row>
    <row r="838" spans="1:10" x14ac:dyDescent="0.25">
      <c r="A838" s="656"/>
      <c r="B838" s="1"/>
      <c r="C838" s="1"/>
      <c r="D838" s="1"/>
      <c r="E838" s="1"/>
      <c r="F838" s="1"/>
      <c r="G838" s="1"/>
      <c r="H838" s="1"/>
      <c r="I838" s="1"/>
      <c r="J838" s="1"/>
    </row>
    <row r="839" spans="1:10" x14ac:dyDescent="0.25">
      <c r="A839" s="656"/>
      <c r="B839" s="1"/>
      <c r="C839" s="1"/>
      <c r="D839" s="1"/>
      <c r="E839" s="1"/>
      <c r="F839" s="1"/>
      <c r="G839" s="1"/>
      <c r="H839" s="1"/>
      <c r="I839" s="1"/>
      <c r="J839" s="1"/>
    </row>
    <row r="840" spans="1:10" x14ac:dyDescent="0.25">
      <c r="A840" s="656"/>
      <c r="B840" s="1"/>
      <c r="C840" s="1"/>
      <c r="D840" s="1"/>
      <c r="E840" s="1"/>
      <c r="F840" s="1"/>
      <c r="G840" s="1"/>
      <c r="H840" s="1"/>
      <c r="I840" s="1"/>
      <c r="J840" s="1"/>
    </row>
    <row r="841" spans="1:10" x14ac:dyDescent="0.25">
      <c r="A841" s="656"/>
      <c r="B841" s="1"/>
      <c r="C841" s="1"/>
      <c r="D841" s="1"/>
      <c r="E841" s="1"/>
      <c r="F841" s="1"/>
      <c r="G841" s="1"/>
      <c r="H841" s="1"/>
      <c r="I841" s="1"/>
      <c r="J841" s="1"/>
    </row>
    <row r="842" spans="1:10" x14ac:dyDescent="0.25">
      <c r="A842" s="656"/>
      <c r="B842" s="1"/>
      <c r="C842" s="1"/>
      <c r="D842" s="1"/>
      <c r="E842" s="1"/>
      <c r="F842" s="1"/>
      <c r="G842" s="1"/>
      <c r="H842" s="1"/>
      <c r="I842" s="1"/>
      <c r="J842" s="1"/>
    </row>
    <row r="843" spans="1:10" x14ac:dyDescent="0.25">
      <c r="A843" s="656"/>
      <c r="B843" s="1"/>
      <c r="C843" s="1"/>
      <c r="D843" s="1"/>
      <c r="E843" s="1"/>
      <c r="F843" s="1"/>
      <c r="G843" s="1"/>
      <c r="H843" s="1"/>
      <c r="I843" s="1"/>
      <c r="J843" s="1"/>
    </row>
    <row r="844" spans="1:10" x14ac:dyDescent="0.25">
      <c r="A844" s="656"/>
      <c r="B844" s="1"/>
      <c r="C844" s="1"/>
      <c r="D844" s="1"/>
      <c r="E844" s="1"/>
      <c r="F844" s="1"/>
      <c r="G844" s="1"/>
      <c r="H844" s="1"/>
      <c r="I844" s="1"/>
      <c r="J844" s="1"/>
    </row>
    <row r="845" spans="1:10" x14ac:dyDescent="0.25">
      <c r="A845" s="656"/>
      <c r="B845" s="1"/>
      <c r="C845" s="1"/>
      <c r="D845" s="1"/>
      <c r="E845" s="1"/>
      <c r="F845" s="1"/>
      <c r="G845" s="1"/>
      <c r="H845" s="1"/>
      <c r="I845" s="1"/>
      <c r="J845" s="1"/>
    </row>
    <row r="846" spans="1:10" x14ac:dyDescent="0.25">
      <c r="A846" s="656"/>
      <c r="B846" s="1"/>
      <c r="C846" s="1"/>
      <c r="D846" s="1"/>
      <c r="E846" s="1"/>
      <c r="F846" s="1"/>
      <c r="G846" s="1"/>
      <c r="H846" s="1"/>
      <c r="I846" s="1"/>
      <c r="J846" s="1"/>
    </row>
    <row r="847" spans="1:10" x14ac:dyDescent="0.25">
      <c r="A847" s="656"/>
      <c r="B847" s="1"/>
      <c r="C847" s="1"/>
      <c r="D847" s="1"/>
      <c r="E847" s="1"/>
      <c r="F847" s="1"/>
      <c r="G847" s="1"/>
      <c r="H847" s="1"/>
      <c r="I847" s="1"/>
      <c r="J847" s="1"/>
    </row>
    <row r="848" spans="1:10" x14ac:dyDescent="0.25">
      <c r="A848" s="656"/>
      <c r="B848" s="1"/>
      <c r="C848" s="1"/>
      <c r="D848" s="1"/>
      <c r="E848" s="1"/>
      <c r="F848" s="1"/>
      <c r="G848" s="1"/>
      <c r="H848" s="1"/>
      <c r="I848" s="1"/>
      <c r="J848" s="1"/>
    </row>
    <row r="849" spans="1:10" x14ac:dyDescent="0.25">
      <c r="A849" s="656"/>
      <c r="B849" s="1"/>
      <c r="C849" s="1"/>
      <c r="D849" s="1"/>
      <c r="E849" s="1"/>
      <c r="F849" s="1"/>
      <c r="G849" s="1"/>
      <c r="H849" s="1"/>
      <c r="I849" s="1"/>
      <c r="J849" s="1"/>
    </row>
    <row r="850" spans="1:10" x14ac:dyDescent="0.25">
      <c r="A850" s="656"/>
      <c r="B850" s="1"/>
      <c r="C850" s="1"/>
      <c r="D850" s="1"/>
      <c r="E850" s="1"/>
      <c r="F850" s="1"/>
      <c r="G850" s="1"/>
      <c r="H850" s="1"/>
      <c r="I850" s="1"/>
      <c r="J850" s="1"/>
    </row>
    <row r="851" spans="1:10" x14ac:dyDescent="0.25">
      <c r="A851" s="656"/>
      <c r="B851" s="1"/>
      <c r="C851" s="1"/>
      <c r="D851" s="1"/>
      <c r="E851" s="1"/>
      <c r="F851" s="1"/>
      <c r="G851" s="1"/>
      <c r="H851" s="1"/>
      <c r="I851" s="1"/>
      <c r="J851" s="1"/>
    </row>
    <row r="852" spans="1:10" x14ac:dyDescent="0.25">
      <c r="A852" s="656"/>
      <c r="B852" s="1"/>
      <c r="C852" s="1"/>
      <c r="D852" s="1"/>
      <c r="E852" s="1"/>
      <c r="F852" s="1"/>
      <c r="G852" s="1"/>
      <c r="H852" s="1"/>
      <c r="I852" s="1"/>
      <c r="J852" s="1"/>
    </row>
    <row r="853" spans="1:10" x14ac:dyDescent="0.25">
      <c r="A853" s="656"/>
      <c r="B853" s="1"/>
      <c r="C853" s="1"/>
      <c r="D853" s="1"/>
      <c r="E853" s="1"/>
      <c r="F853" s="1"/>
      <c r="G853" s="1"/>
      <c r="H853" s="1"/>
      <c r="I853" s="1"/>
      <c r="J853" s="1"/>
    </row>
    <row r="854" spans="1:10" x14ac:dyDescent="0.25">
      <c r="A854" s="656"/>
      <c r="B854" s="1"/>
      <c r="C854" s="1"/>
      <c r="D854" s="1"/>
      <c r="E854" s="1"/>
      <c r="F854" s="1"/>
      <c r="G854" s="1"/>
      <c r="H854" s="1"/>
      <c r="I854" s="1"/>
      <c r="J854" s="1"/>
    </row>
    <row r="855" spans="1:10" x14ac:dyDescent="0.25">
      <c r="A855" s="656"/>
      <c r="B855" s="1"/>
      <c r="C855" s="1"/>
      <c r="D855" s="1"/>
      <c r="E855" s="1"/>
      <c r="F855" s="1"/>
      <c r="G855" s="1"/>
      <c r="H855" s="1"/>
      <c r="I855" s="1"/>
      <c r="J855" s="1"/>
    </row>
    <row r="856" spans="1:10" x14ac:dyDescent="0.25">
      <c r="A856" s="656"/>
      <c r="B856" s="1"/>
      <c r="C856" s="1"/>
      <c r="D856" s="1"/>
      <c r="E856" s="1"/>
      <c r="F856" s="1"/>
      <c r="G856" s="1"/>
      <c r="H856" s="1"/>
      <c r="I856" s="1"/>
      <c r="J856" s="1"/>
    </row>
    <row r="857" spans="1:10" x14ac:dyDescent="0.25">
      <c r="A857" s="656"/>
      <c r="B857" s="1"/>
      <c r="C857" s="1"/>
      <c r="D857" s="1"/>
      <c r="E857" s="1"/>
      <c r="F857" s="1"/>
      <c r="G857" s="1"/>
      <c r="H857" s="1"/>
      <c r="I857" s="1"/>
      <c r="J857" s="1"/>
    </row>
    <row r="858" spans="1:10" x14ac:dyDescent="0.25">
      <c r="A858" s="656"/>
      <c r="B858" s="1"/>
      <c r="C858" s="1"/>
      <c r="D858" s="1"/>
      <c r="E858" s="1"/>
      <c r="F858" s="1"/>
      <c r="G858" s="1"/>
      <c r="H858" s="1"/>
      <c r="I858" s="1"/>
      <c r="J858" s="1"/>
    </row>
    <row r="859" spans="1:10" x14ac:dyDescent="0.25">
      <c r="A859" s="656"/>
      <c r="B859" s="1"/>
      <c r="C859" s="1"/>
      <c r="D859" s="1"/>
      <c r="E859" s="1"/>
      <c r="F859" s="1"/>
      <c r="G859" s="1"/>
      <c r="H859" s="1"/>
      <c r="I859" s="1"/>
      <c r="J859" s="1"/>
    </row>
    <row r="860" spans="1:10" x14ac:dyDescent="0.25">
      <c r="A860" s="656"/>
      <c r="B860" s="1"/>
      <c r="C860" s="1"/>
      <c r="D860" s="1"/>
      <c r="E860" s="1"/>
      <c r="F860" s="1"/>
      <c r="G860" s="1"/>
      <c r="H860" s="1"/>
      <c r="I860" s="1"/>
      <c r="J860" s="1"/>
    </row>
    <row r="861" spans="1:10" x14ac:dyDescent="0.25">
      <c r="A861" s="656"/>
      <c r="B861" s="1"/>
      <c r="C861" s="1"/>
      <c r="D861" s="1"/>
      <c r="E861" s="1"/>
      <c r="F861" s="1"/>
      <c r="G861" s="1"/>
      <c r="H861" s="1"/>
      <c r="I861" s="1"/>
      <c r="J861" s="1"/>
    </row>
    <row r="862" spans="1:10" x14ac:dyDescent="0.25">
      <c r="A862" s="656"/>
      <c r="B862" s="1"/>
      <c r="C862" s="1"/>
      <c r="D862" s="1"/>
      <c r="E862" s="1"/>
      <c r="F862" s="1"/>
      <c r="G862" s="1"/>
      <c r="H862" s="1"/>
      <c r="I862" s="1"/>
      <c r="J862" s="1"/>
    </row>
    <row r="863" spans="1:10" x14ac:dyDescent="0.25">
      <c r="A863" s="656"/>
      <c r="B863" s="1"/>
      <c r="C863" s="1"/>
      <c r="D863" s="1"/>
      <c r="E863" s="1"/>
      <c r="F863" s="1"/>
      <c r="G863" s="1"/>
      <c r="H863" s="1"/>
      <c r="I863" s="1"/>
      <c r="J863" s="1"/>
    </row>
    <row r="864" spans="1:10" x14ac:dyDescent="0.25">
      <c r="A864" s="656"/>
      <c r="B864" s="1"/>
      <c r="C864" s="1"/>
      <c r="D864" s="1"/>
      <c r="E864" s="1"/>
      <c r="F864" s="1"/>
      <c r="G864" s="1"/>
      <c r="H864" s="1"/>
      <c r="I864" s="1"/>
      <c r="J864" s="1"/>
    </row>
    <row r="865" spans="1:10" x14ac:dyDescent="0.25">
      <c r="A865" s="656"/>
      <c r="B865" s="1"/>
      <c r="C865" s="1"/>
      <c r="D865" s="1"/>
      <c r="E865" s="1"/>
      <c r="F865" s="1"/>
      <c r="G865" s="1"/>
      <c r="H865" s="1"/>
      <c r="I865" s="1"/>
      <c r="J865" s="1"/>
    </row>
    <row r="866" spans="1:10" x14ac:dyDescent="0.25">
      <c r="A866" s="656"/>
      <c r="B866" s="1"/>
      <c r="C866" s="1"/>
      <c r="D866" s="1"/>
      <c r="E866" s="1"/>
      <c r="F866" s="1"/>
      <c r="G866" s="1"/>
      <c r="H866" s="1"/>
      <c r="I866" s="1"/>
      <c r="J866" s="1"/>
    </row>
    <row r="867" spans="1:10" x14ac:dyDescent="0.25">
      <c r="A867" s="656"/>
      <c r="B867" s="1"/>
      <c r="C867" s="1"/>
      <c r="D867" s="1"/>
      <c r="E867" s="1"/>
      <c r="F867" s="1"/>
      <c r="G867" s="1"/>
      <c r="H867" s="1"/>
      <c r="I867" s="1"/>
      <c r="J867" s="1"/>
    </row>
    <row r="868" spans="1:10" x14ac:dyDescent="0.25">
      <c r="A868" s="656"/>
      <c r="B868" s="1"/>
      <c r="C868" s="1"/>
      <c r="D868" s="1"/>
      <c r="E868" s="1"/>
      <c r="F868" s="1"/>
      <c r="G868" s="1"/>
      <c r="H868" s="1"/>
      <c r="I868" s="1"/>
      <c r="J868" s="1"/>
    </row>
    <row r="869" spans="1:10" x14ac:dyDescent="0.25">
      <c r="A869" s="656"/>
      <c r="B869" s="1"/>
      <c r="C869" s="1"/>
      <c r="D869" s="1"/>
      <c r="E869" s="1"/>
      <c r="F869" s="1"/>
      <c r="G869" s="1"/>
      <c r="H869" s="1"/>
      <c r="I869" s="1"/>
      <c r="J869" s="1"/>
    </row>
    <row r="870" spans="1:10" x14ac:dyDescent="0.25">
      <c r="A870" s="656"/>
      <c r="B870" s="1"/>
      <c r="C870" s="1"/>
      <c r="D870" s="1"/>
      <c r="E870" s="1"/>
      <c r="F870" s="1"/>
      <c r="G870" s="1"/>
      <c r="H870" s="1"/>
      <c r="I870" s="1"/>
      <c r="J870" s="1"/>
    </row>
    <row r="871" spans="1:10" x14ac:dyDescent="0.25">
      <c r="A871" s="656"/>
      <c r="B871" s="1"/>
      <c r="C871" s="1"/>
      <c r="D871" s="1"/>
      <c r="E871" s="1"/>
      <c r="F871" s="1"/>
      <c r="G871" s="1"/>
      <c r="H871" s="1"/>
      <c r="I871" s="1"/>
      <c r="J871" s="1"/>
    </row>
    <row r="872" spans="1:10" x14ac:dyDescent="0.25">
      <c r="A872" s="656"/>
      <c r="B872" s="1"/>
      <c r="C872" s="1"/>
      <c r="D872" s="1"/>
      <c r="E872" s="1"/>
      <c r="F872" s="1"/>
      <c r="G872" s="1"/>
      <c r="H872" s="1"/>
      <c r="I872" s="1"/>
      <c r="J872" s="1"/>
    </row>
    <row r="873" spans="1:10" x14ac:dyDescent="0.25">
      <c r="A873" s="656"/>
      <c r="B873" s="1"/>
      <c r="C873" s="1"/>
      <c r="D873" s="1"/>
      <c r="E873" s="1"/>
      <c r="F873" s="1"/>
      <c r="G873" s="1"/>
      <c r="H873" s="1"/>
      <c r="I873" s="1"/>
      <c r="J873" s="1"/>
    </row>
    <row r="874" spans="1:10" x14ac:dyDescent="0.25">
      <c r="A874" s="656"/>
      <c r="B874" s="1"/>
      <c r="C874" s="1"/>
      <c r="D874" s="1"/>
      <c r="E874" s="1"/>
      <c r="F874" s="1"/>
      <c r="G874" s="1"/>
      <c r="H874" s="1"/>
      <c r="I874" s="1"/>
      <c r="J874" s="1"/>
    </row>
    <row r="875" spans="1:10" x14ac:dyDescent="0.25">
      <c r="A875" s="656"/>
      <c r="B875" s="1"/>
      <c r="C875" s="1"/>
      <c r="D875" s="1"/>
      <c r="E875" s="1"/>
      <c r="F875" s="1"/>
      <c r="G875" s="1"/>
      <c r="H875" s="1"/>
      <c r="I875" s="1"/>
      <c r="J875" s="1"/>
    </row>
    <row r="876" spans="1:10" x14ac:dyDescent="0.25">
      <c r="A876" s="656"/>
      <c r="B876" s="1"/>
      <c r="C876" s="1"/>
      <c r="D876" s="1"/>
      <c r="E876" s="1"/>
      <c r="F876" s="1"/>
      <c r="G876" s="1"/>
      <c r="H876" s="1"/>
      <c r="I876" s="1"/>
      <c r="J876" s="1"/>
    </row>
    <row r="877" spans="1:10" x14ac:dyDescent="0.25">
      <c r="A877" s="656"/>
      <c r="B877" s="1"/>
      <c r="C877" s="1"/>
      <c r="D877" s="1"/>
      <c r="E877" s="1"/>
      <c r="F877" s="1"/>
      <c r="G877" s="1"/>
      <c r="H877" s="1"/>
      <c r="I877" s="1"/>
      <c r="J877" s="1"/>
    </row>
    <row r="878" spans="1:10" x14ac:dyDescent="0.25">
      <c r="A878" s="656"/>
      <c r="B878" s="1"/>
      <c r="C878" s="1"/>
      <c r="D878" s="1"/>
      <c r="E878" s="1"/>
      <c r="F878" s="1"/>
      <c r="G878" s="1"/>
      <c r="H878" s="1"/>
      <c r="I878" s="1"/>
      <c r="J878" s="1"/>
    </row>
    <row r="879" spans="1:10" x14ac:dyDescent="0.25">
      <c r="A879" s="656"/>
      <c r="B879" s="1"/>
      <c r="C879" s="1"/>
      <c r="D879" s="1"/>
      <c r="E879" s="1"/>
      <c r="F879" s="1"/>
      <c r="G879" s="1"/>
      <c r="H879" s="1"/>
      <c r="I879" s="1"/>
      <c r="J879" s="1"/>
    </row>
    <row r="880" spans="1:10" x14ac:dyDescent="0.25">
      <c r="A880" s="656"/>
      <c r="B880" s="1"/>
      <c r="C880" s="1"/>
      <c r="D880" s="1"/>
      <c r="E880" s="1"/>
      <c r="F880" s="1"/>
      <c r="G880" s="1"/>
      <c r="H880" s="1"/>
      <c r="I880" s="1"/>
      <c r="J880" s="1"/>
    </row>
    <row r="881" spans="1:10" x14ac:dyDescent="0.25">
      <c r="A881" s="656"/>
      <c r="B881" s="1"/>
      <c r="C881" s="1"/>
      <c r="D881" s="1"/>
      <c r="E881" s="1"/>
      <c r="F881" s="1"/>
      <c r="G881" s="1"/>
      <c r="H881" s="1"/>
      <c r="I881" s="1"/>
      <c r="J881" s="1"/>
    </row>
    <row r="882" spans="1:10" x14ac:dyDescent="0.25">
      <c r="A882" s="656"/>
      <c r="B882" s="1"/>
      <c r="C882" s="1"/>
      <c r="D882" s="1"/>
      <c r="E882" s="1"/>
      <c r="F882" s="1"/>
      <c r="G882" s="1"/>
      <c r="H882" s="1"/>
      <c r="I882" s="1"/>
      <c r="J882" s="1"/>
    </row>
    <row r="883" spans="1:10" x14ac:dyDescent="0.25">
      <c r="A883" s="656"/>
      <c r="B883" s="1"/>
      <c r="C883" s="1"/>
      <c r="D883" s="1"/>
      <c r="E883" s="1"/>
      <c r="F883" s="1"/>
      <c r="G883" s="1"/>
      <c r="H883" s="1"/>
      <c r="I883" s="1"/>
      <c r="J883" s="1"/>
    </row>
    <row r="884" spans="1:10" x14ac:dyDescent="0.25">
      <c r="A884" s="656"/>
      <c r="B884" s="1"/>
      <c r="C884" s="1"/>
      <c r="D884" s="1"/>
      <c r="E884" s="1"/>
      <c r="F884" s="1"/>
      <c r="G884" s="1"/>
      <c r="H884" s="1"/>
      <c r="I884" s="1"/>
      <c r="J884" s="1"/>
    </row>
    <row r="885" spans="1:10" x14ac:dyDescent="0.25">
      <c r="A885" s="656"/>
      <c r="B885" s="1"/>
      <c r="C885" s="1"/>
      <c r="D885" s="1"/>
      <c r="E885" s="1"/>
      <c r="F885" s="1"/>
      <c r="G885" s="1"/>
      <c r="H885" s="1"/>
      <c r="I885" s="1"/>
      <c r="J885" s="1"/>
    </row>
    <row r="886" spans="1:10" x14ac:dyDescent="0.25">
      <c r="A886" s="656"/>
      <c r="B886" s="1"/>
      <c r="C886" s="1"/>
      <c r="D886" s="1"/>
      <c r="E886" s="1"/>
      <c r="F886" s="1"/>
      <c r="G886" s="1"/>
      <c r="H886" s="1"/>
      <c r="I886" s="1"/>
      <c r="J886" s="1"/>
    </row>
    <row r="887" spans="1:10" x14ac:dyDescent="0.25">
      <c r="A887" s="656"/>
      <c r="B887" s="1"/>
      <c r="C887" s="1"/>
      <c r="D887" s="1"/>
      <c r="E887" s="1"/>
      <c r="F887" s="1"/>
      <c r="G887" s="1"/>
      <c r="H887" s="1"/>
      <c r="I887" s="1"/>
      <c r="J887" s="1"/>
    </row>
    <row r="888" spans="1:10" x14ac:dyDescent="0.25">
      <c r="A888" s="656"/>
      <c r="B888" s="1"/>
      <c r="C888" s="1"/>
      <c r="D888" s="1"/>
      <c r="E888" s="1"/>
      <c r="F888" s="1"/>
      <c r="G888" s="1"/>
      <c r="H888" s="1"/>
      <c r="I888" s="1"/>
      <c r="J888" s="1"/>
    </row>
    <row r="889" spans="1:10" x14ac:dyDescent="0.25">
      <c r="A889" s="656"/>
      <c r="B889" s="1"/>
      <c r="C889" s="1"/>
      <c r="D889" s="1"/>
      <c r="E889" s="1"/>
      <c r="F889" s="1"/>
      <c r="G889" s="1"/>
      <c r="H889" s="1"/>
      <c r="I889" s="1"/>
      <c r="J889" s="1"/>
    </row>
    <row r="890" spans="1:10" x14ac:dyDescent="0.25">
      <c r="A890" s="656"/>
      <c r="B890" s="1"/>
      <c r="C890" s="1"/>
      <c r="D890" s="1"/>
      <c r="E890" s="1"/>
      <c r="F890" s="1"/>
      <c r="G890" s="1"/>
      <c r="H890" s="1"/>
      <c r="I890" s="1"/>
      <c r="J890" s="1"/>
    </row>
    <row r="891" spans="1:10" x14ac:dyDescent="0.25">
      <c r="A891" s="656"/>
      <c r="B891" s="1"/>
      <c r="C891" s="1"/>
      <c r="D891" s="1"/>
      <c r="E891" s="1"/>
      <c r="F891" s="1"/>
      <c r="G891" s="1"/>
      <c r="H891" s="1"/>
      <c r="I891" s="1"/>
      <c r="J891" s="1"/>
    </row>
    <row r="892" spans="1:10" x14ac:dyDescent="0.25">
      <c r="A892" s="656"/>
      <c r="B892" s="1"/>
      <c r="C892" s="1"/>
      <c r="D892" s="1"/>
      <c r="E892" s="1"/>
      <c r="F892" s="1"/>
      <c r="G892" s="1"/>
      <c r="H892" s="1"/>
      <c r="I892" s="1"/>
      <c r="J892" s="1"/>
    </row>
    <row r="893" spans="1:10" x14ac:dyDescent="0.25">
      <c r="A893" s="656"/>
      <c r="B893" s="1"/>
      <c r="C893" s="1"/>
      <c r="D893" s="1"/>
      <c r="E893" s="1"/>
      <c r="F893" s="1"/>
      <c r="G893" s="1"/>
      <c r="H893" s="1"/>
      <c r="I893" s="1"/>
      <c r="J893" s="1"/>
    </row>
    <row r="894" spans="1:10" x14ac:dyDescent="0.25">
      <c r="A894" s="656"/>
      <c r="B894" s="1"/>
      <c r="C894" s="1"/>
      <c r="D894" s="1"/>
      <c r="E894" s="1"/>
      <c r="F894" s="1"/>
      <c r="G894" s="1"/>
      <c r="H894" s="1"/>
      <c r="I894" s="1"/>
      <c r="J894" s="1"/>
    </row>
    <row r="895" spans="1:10" x14ac:dyDescent="0.25">
      <c r="A895" s="656"/>
      <c r="B895" s="1"/>
      <c r="C895" s="1"/>
      <c r="D895" s="1"/>
      <c r="E895" s="1"/>
      <c r="F895" s="1"/>
      <c r="G895" s="1"/>
      <c r="H895" s="1"/>
      <c r="I895" s="1"/>
      <c r="J895" s="1"/>
    </row>
    <row r="896" spans="1:10" x14ac:dyDescent="0.25">
      <c r="A896" s="656"/>
      <c r="B896" s="1"/>
      <c r="C896" s="1"/>
      <c r="D896" s="1"/>
      <c r="E896" s="1"/>
      <c r="F896" s="1"/>
      <c r="G896" s="1"/>
      <c r="H896" s="1"/>
      <c r="I896" s="1"/>
      <c r="J896" s="1"/>
    </row>
    <row r="897" spans="1:10" x14ac:dyDescent="0.25">
      <c r="A897" s="656"/>
      <c r="B897" s="1"/>
      <c r="C897" s="1"/>
      <c r="D897" s="1"/>
      <c r="E897" s="1"/>
      <c r="F897" s="1"/>
      <c r="G897" s="1"/>
      <c r="H897" s="1"/>
      <c r="I897" s="1"/>
      <c r="J897" s="1"/>
    </row>
    <row r="898" spans="1:10" x14ac:dyDescent="0.25">
      <c r="A898" s="656"/>
      <c r="B898" s="1"/>
      <c r="C898" s="1"/>
      <c r="D898" s="1"/>
      <c r="E898" s="1"/>
      <c r="F898" s="1"/>
      <c r="G898" s="1"/>
      <c r="H898" s="1"/>
      <c r="I898" s="1"/>
      <c r="J898" s="1"/>
    </row>
    <row r="899" spans="1:10" x14ac:dyDescent="0.25">
      <c r="A899" s="656"/>
      <c r="B899" s="1"/>
      <c r="C899" s="1"/>
      <c r="D899" s="1"/>
      <c r="E899" s="1"/>
      <c r="F899" s="1"/>
      <c r="G899" s="1"/>
      <c r="H899" s="1"/>
      <c r="I899" s="1"/>
      <c r="J899" s="1"/>
    </row>
    <row r="900" spans="1:10" x14ac:dyDescent="0.25">
      <c r="A900" s="656"/>
      <c r="B900" s="1"/>
      <c r="C900" s="1"/>
      <c r="D900" s="1"/>
      <c r="E900" s="1"/>
      <c r="F900" s="1"/>
      <c r="G900" s="1"/>
      <c r="H900" s="1"/>
      <c r="I900" s="1"/>
      <c r="J900" s="1"/>
    </row>
    <row r="901" spans="1:10" x14ac:dyDescent="0.25">
      <c r="A901" s="656"/>
      <c r="B901" s="1"/>
      <c r="C901" s="1"/>
      <c r="D901" s="1"/>
      <c r="E901" s="1"/>
      <c r="F901" s="1"/>
      <c r="G901" s="1"/>
      <c r="H901" s="1"/>
      <c r="I901" s="1"/>
      <c r="J901" s="1"/>
    </row>
    <row r="902" spans="1:10" x14ac:dyDescent="0.25">
      <c r="A902" s="656"/>
      <c r="B902" s="1"/>
      <c r="C902" s="1"/>
      <c r="D902" s="1"/>
      <c r="E902" s="1"/>
      <c r="F902" s="1"/>
      <c r="G902" s="1"/>
      <c r="H902" s="1"/>
      <c r="I902" s="1"/>
      <c r="J902" s="1"/>
    </row>
    <row r="903" spans="1:10" x14ac:dyDescent="0.25">
      <c r="A903" s="656"/>
      <c r="B903" s="1"/>
      <c r="C903" s="1"/>
      <c r="D903" s="1"/>
      <c r="E903" s="1"/>
      <c r="F903" s="1"/>
      <c r="G903" s="1"/>
      <c r="H903" s="1"/>
      <c r="I903" s="1"/>
      <c r="J903" s="1"/>
    </row>
    <row r="904" spans="1:10" x14ac:dyDescent="0.25">
      <c r="A904" s="656"/>
      <c r="B904" s="1"/>
      <c r="C904" s="1"/>
      <c r="D904" s="1"/>
      <c r="E904" s="1"/>
      <c r="F904" s="1"/>
      <c r="G904" s="1"/>
      <c r="H904" s="1"/>
      <c r="I904" s="1"/>
      <c r="J904" s="1"/>
    </row>
    <row r="905" spans="1:10" x14ac:dyDescent="0.25">
      <c r="A905" s="656"/>
      <c r="B905" s="1"/>
      <c r="C905" s="1"/>
      <c r="D905" s="1"/>
      <c r="E905" s="1"/>
      <c r="F905" s="1"/>
      <c r="G905" s="1"/>
      <c r="H905" s="1"/>
      <c r="I905" s="1"/>
      <c r="J905" s="1"/>
    </row>
    <row r="906" spans="1:10" x14ac:dyDescent="0.25">
      <c r="A906" s="656"/>
      <c r="B906" s="1"/>
      <c r="C906" s="1"/>
      <c r="D906" s="1"/>
      <c r="E906" s="1"/>
      <c r="F906" s="1"/>
      <c r="G906" s="1"/>
      <c r="H906" s="1"/>
      <c r="I906" s="1"/>
      <c r="J906" s="1"/>
    </row>
    <row r="907" spans="1:10" x14ac:dyDescent="0.25">
      <c r="A907" s="656"/>
      <c r="B907" s="1"/>
      <c r="C907" s="1"/>
      <c r="D907" s="1"/>
      <c r="E907" s="1"/>
      <c r="F907" s="1"/>
      <c r="G907" s="1"/>
      <c r="H907" s="1"/>
      <c r="I907" s="1"/>
      <c r="J907" s="1"/>
    </row>
    <row r="908" spans="1:10" x14ac:dyDescent="0.25">
      <c r="A908" s="656"/>
      <c r="B908" s="1"/>
      <c r="C908" s="1"/>
      <c r="D908" s="1"/>
      <c r="E908" s="1"/>
      <c r="F908" s="1"/>
      <c r="G908" s="1"/>
      <c r="H908" s="1"/>
      <c r="I908" s="1"/>
      <c r="J908" s="1"/>
    </row>
    <row r="909" spans="1:10" x14ac:dyDescent="0.25">
      <c r="A909" s="656"/>
      <c r="B909" s="1"/>
      <c r="C909" s="1"/>
      <c r="D909" s="1"/>
      <c r="E909" s="1"/>
      <c r="F909" s="1"/>
      <c r="G909" s="1"/>
      <c r="H909" s="1"/>
      <c r="I909" s="1"/>
      <c r="J909" s="1"/>
    </row>
    <row r="910" spans="1:10" x14ac:dyDescent="0.25">
      <c r="A910" s="656"/>
      <c r="B910" s="1"/>
      <c r="C910" s="1"/>
      <c r="D910" s="1"/>
      <c r="E910" s="1"/>
      <c r="F910" s="1"/>
      <c r="G910" s="1"/>
      <c r="H910" s="1"/>
      <c r="I910" s="1"/>
      <c r="J910" s="1"/>
    </row>
    <row r="911" spans="1:10" x14ac:dyDescent="0.25">
      <c r="A911" s="656"/>
      <c r="B911" s="1"/>
      <c r="C911" s="1"/>
      <c r="D911" s="1"/>
      <c r="E911" s="1"/>
      <c r="F911" s="1"/>
      <c r="G911" s="1"/>
      <c r="H911" s="1"/>
      <c r="I911" s="1"/>
      <c r="J911" s="1"/>
    </row>
    <row r="912" spans="1:10" x14ac:dyDescent="0.25">
      <c r="A912" s="656"/>
      <c r="B912" s="1"/>
      <c r="C912" s="1"/>
      <c r="D912" s="1"/>
      <c r="E912" s="1"/>
      <c r="F912" s="1"/>
      <c r="G912" s="1"/>
      <c r="H912" s="1"/>
      <c r="I912" s="1"/>
      <c r="J912" s="1"/>
    </row>
    <row r="913" spans="1:10" x14ac:dyDescent="0.25">
      <c r="A913" s="656"/>
      <c r="B913" s="1"/>
      <c r="C913" s="1"/>
      <c r="D913" s="1"/>
      <c r="E913" s="1"/>
      <c r="F913" s="1"/>
      <c r="G913" s="1"/>
      <c r="H913" s="1"/>
      <c r="I913" s="1"/>
      <c r="J913" s="1"/>
    </row>
    <row r="914" spans="1:10" x14ac:dyDescent="0.25">
      <c r="A914" s="656"/>
      <c r="B914" s="1"/>
      <c r="C914" s="1"/>
      <c r="D914" s="1"/>
      <c r="E914" s="1"/>
      <c r="F914" s="1"/>
      <c r="G914" s="1"/>
      <c r="H914" s="1"/>
      <c r="I914" s="1"/>
      <c r="J914" s="1"/>
    </row>
    <row r="915" spans="1:10" x14ac:dyDescent="0.25">
      <c r="A915" s="656"/>
      <c r="B915" s="1"/>
      <c r="C915" s="1"/>
      <c r="D915" s="1"/>
      <c r="E915" s="1"/>
      <c r="F915" s="1"/>
      <c r="G915" s="1"/>
      <c r="H915" s="1"/>
      <c r="I915" s="1"/>
      <c r="J915" s="1"/>
    </row>
    <row r="916" spans="1:10" x14ac:dyDescent="0.25">
      <c r="A916" s="656"/>
      <c r="B916" s="1"/>
      <c r="C916" s="1"/>
      <c r="D916" s="1"/>
      <c r="E916" s="1"/>
      <c r="F916" s="1"/>
      <c r="G916" s="1"/>
      <c r="H916" s="1"/>
      <c r="I916" s="1"/>
      <c r="J916" s="1"/>
    </row>
    <row r="917" spans="1:10" x14ac:dyDescent="0.25">
      <c r="A917" s="656"/>
      <c r="B917" s="1"/>
      <c r="C917" s="1"/>
      <c r="D917" s="1"/>
      <c r="E917" s="1"/>
      <c r="F917" s="1"/>
      <c r="G917" s="1"/>
      <c r="H917" s="1"/>
      <c r="I917" s="1"/>
      <c r="J917" s="1"/>
    </row>
    <row r="918" spans="1:10" x14ac:dyDescent="0.25">
      <c r="A918" s="656"/>
      <c r="B918" s="1"/>
      <c r="C918" s="1"/>
      <c r="D918" s="1"/>
      <c r="E918" s="1"/>
      <c r="F918" s="1"/>
      <c r="G918" s="1"/>
      <c r="H918" s="1"/>
      <c r="I918" s="1"/>
      <c r="J918" s="1"/>
    </row>
    <row r="919" spans="1:10" x14ac:dyDescent="0.25">
      <c r="A919" s="656"/>
      <c r="B919" s="1"/>
      <c r="C919" s="1"/>
      <c r="D919" s="1"/>
      <c r="E919" s="1"/>
      <c r="F919" s="1"/>
      <c r="G919" s="1"/>
      <c r="H919" s="1"/>
      <c r="I919" s="1"/>
      <c r="J919" s="1"/>
    </row>
    <row r="920" spans="1:10" x14ac:dyDescent="0.25">
      <c r="A920" s="656"/>
      <c r="B920" s="1"/>
      <c r="C920" s="1"/>
      <c r="D920" s="1"/>
      <c r="E920" s="1"/>
      <c r="F920" s="1"/>
      <c r="G920" s="1"/>
      <c r="H920" s="1"/>
      <c r="I920" s="1"/>
      <c r="J920" s="1"/>
    </row>
    <row r="921" spans="1:10" x14ac:dyDescent="0.25">
      <c r="A921" s="656"/>
      <c r="B921" s="1"/>
      <c r="C921" s="1"/>
      <c r="D921" s="1"/>
      <c r="E921" s="1"/>
      <c r="F921" s="1"/>
      <c r="G921" s="1"/>
      <c r="H921" s="1"/>
      <c r="I921" s="1"/>
      <c r="J921" s="1"/>
    </row>
    <row r="922" spans="1:10" x14ac:dyDescent="0.25">
      <c r="A922" s="656"/>
      <c r="B922" s="1"/>
      <c r="C922" s="1"/>
      <c r="D922" s="1"/>
      <c r="E922" s="1"/>
      <c r="F922" s="1"/>
      <c r="G922" s="1"/>
      <c r="H922" s="1"/>
      <c r="I922" s="1"/>
      <c r="J922" s="1"/>
    </row>
    <row r="923" spans="1:10" x14ac:dyDescent="0.25">
      <c r="A923" s="656"/>
      <c r="B923" s="1"/>
      <c r="C923" s="1"/>
      <c r="D923" s="1"/>
      <c r="E923" s="1"/>
      <c r="F923" s="1"/>
      <c r="G923" s="1"/>
      <c r="H923" s="1"/>
      <c r="I923" s="1"/>
      <c r="J923" s="1"/>
    </row>
    <row r="924" spans="1:10" x14ac:dyDescent="0.25">
      <c r="A924" s="656"/>
      <c r="B924" s="1"/>
      <c r="C924" s="1"/>
      <c r="D924" s="1"/>
      <c r="E924" s="1"/>
      <c r="F924" s="1"/>
      <c r="G924" s="1"/>
      <c r="H924" s="1"/>
      <c r="I924" s="1"/>
      <c r="J924" s="1"/>
    </row>
    <row r="925" spans="1:10" x14ac:dyDescent="0.25">
      <c r="A925" s="656"/>
      <c r="B925" s="1"/>
      <c r="C925" s="1"/>
      <c r="D925" s="1"/>
      <c r="E925" s="1"/>
      <c r="F925" s="1"/>
      <c r="G925" s="1"/>
      <c r="H925" s="1"/>
      <c r="I925" s="1"/>
      <c r="J925" s="1"/>
    </row>
    <row r="926" spans="1:10" x14ac:dyDescent="0.25">
      <c r="A926" s="656"/>
      <c r="B926" s="1"/>
      <c r="C926" s="1"/>
      <c r="D926" s="1"/>
      <c r="E926" s="1"/>
      <c r="F926" s="1"/>
      <c r="G926" s="1"/>
      <c r="H926" s="1"/>
      <c r="I926" s="1"/>
      <c r="J926" s="1"/>
    </row>
    <row r="927" spans="1:10" x14ac:dyDescent="0.25">
      <c r="A927" s="656"/>
      <c r="B927" s="1"/>
      <c r="C927" s="1"/>
      <c r="D927" s="1"/>
      <c r="E927" s="1"/>
      <c r="F927" s="1"/>
      <c r="G927" s="1"/>
      <c r="H927" s="1"/>
      <c r="I927" s="1"/>
      <c r="J927" s="1"/>
    </row>
    <row r="928" spans="1:10" x14ac:dyDescent="0.25">
      <c r="A928" s="656"/>
      <c r="B928" s="1"/>
      <c r="C928" s="1"/>
      <c r="D928" s="1"/>
      <c r="E928" s="1"/>
      <c r="F928" s="1"/>
      <c r="G928" s="1"/>
      <c r="H928" s="1"/>
      <c r="I928" s="1"/>
      <c r="J928" s="1"/>
    </row>
    <row r="929" spans="1:10" x14ac:dyDescent="0.25">
      <c r="A929" s="656"/>
      <c r="B929" s="1"/>
      <c r="C929" s="1"/>
      <c r="D929" s="1"/>
      <c r="E929" s="1"/>
      <c r="F929" s="1"/>
      <c r="G929" s="1"/>
      <c r="H929" s="1"/>
      <c r="I929" s="1"/>
      <c r="J929" s="1"/>
    </row>
    <row r="930" spans="1:10" x14ac:dyDescent="0.25">
      <c r="A930" s="656"/>
      <c r="B930" s="1"/>
      <c r="C930" s="1"/>
      <c r="D930" s="1"/>
      <c r="E930" s="1"/>
      <c r="F930" s="1"/>
      <c r="G930" s="1"/>
      <c r="H930" s="1"/>
      <c r="I930" s="1"/>
      <c r="J930" s="1"/>
    </row>
    <row r="931" spans="1:10" x14ac:dyDescent="0.25">
      <c r="A931" s="656"/>
      <c r="B931" s="1"/>
      <c r="C931" s="1"/>
      <c r="D931" s="1"/>
      <c r="E931" s="1"/>
      <c r="F931" s="1"/>
      <c r="G931" s="1"/>
      <c r="H931" s="1"/>
      <c r="I931" s="1"/>
      <c r="J931" s="1"/>
    </row>
    <row r="932" spans="1:10" x14ac:dyDescent="0.25">
      <c r="A932" s="656"/>
      <c r="B932" s="1"/>
      <c r="C932" s="1"/>
      <c r="D932" s="1"/>
      <c r="E932" s="1"/>
      <c r="F932" s="1"/>
      <c r="G932" s="1"/>
      <c r="H932" s="1"/>
      <c r="I932" s="1"/>
      <c r="J932" s="1"/>
    </row>
    <row r="933" spans="1:10" x14ac:dyDescent="0.25">
      <c r="A933" s="656"/>
      <c r="B933" s="1"/>
      <c r="C933" s="1"/>
      <c r="D933" s="1"/>
      <c r="E933" s="1"/>
      <c r="F933" s="1"/>
      <c r="G933" s="1"/>
      <c r="H933" s="1"/>
      <c r="I933" s="1"/>
      <c r="J933" s="1"/>
    </row>
    <row r="934" spans="1:10" x14ac:dyDescent="0.25">
      <c r="A934" s="656"/>
      <c r="B934" s="1"/>
      <c r="C934" s="1"/>
      <c r="D934" s="1"/>
      <c r="E934" s="1"/>
      <c r="F934" s="1"/>
      <c r="G934" s="1"/>
      <c r="H934" s="1"/>
      <c r="I934" s="1"/>
      <c r="J934" s="1"/>
    </row>
    <row r="935" spans="1:10" x14ac:dyDescent="0.25">
      <c r="A935" s="656"/>
      <c r="B935" s="1"/>
      <c r="C935" s="1"/>
      <c r="D935" s="1"/>
      <c r="E935" s="1"/>
      <c r="F935" s="1"/>
      <c r="G935" s="1"/>
      <c r="H935" s="1"/>
      <c r="I935" s="1"/>
      <c r="J935" s="1"/>
    </row>
    <row r="936" spans="1:10" x14ac:dyDescent="0.25">
      <c r="A936" s="656"/>
      <c r="B936" s="1"/>
      <c r="C936" s="1"/>
      <c r="D936" s="1"/>
      <c r="E936" s="1"/>
      <c r="F936" s="1"/>
      <c r="G936" s="1"/>
      <c r="H936" s="1"/>
      <c r="I936" s="1"/>
      <c r="J936" s="1"/>
    </row>
    <row r="937" spans="1:10" x14ac:dyDescent="0.25">
      <c r="A937" s="656"/>
      <c r="B937" s="1"/>
      <c r="C937" s="1"/>
      <c r="D937" s="1"/>
      <c r="E937" s="1"/>
      <c r="F937" s="1"/>
      <c r="G937" s="1"/>
      <c r="H937" s="1"/>
      <c r="I937" s="1"/>
      <c r="J937" s="1"/>
    </row>
    <row r="938" spans="1:10" x14ac:dyDescent="0.25">
      <c r="A938" s="656"/>
      <c r="B938" s="1"/>
      <c r="C938" s="1"/>
      <c r="D938" s="1"/>
      <c r="E938" s="1"/>
      <c r="F938" s="1"/>
      <c r="G938" s="1"/>
      <c r="H938" s="1"/>
      <c r="I938" s="1"/>
      <c r="J938" s="1"/>
    </row>
    <row r="939" spans="1:10" x14ac:dyDescent="0.25">
      <c r="A939" s="656"/>
      <c r="B939" s="1"/>
      <c r="C939" s="1"/>
      <c r="D939" s="1"/>
      <c r="E939" s="1"/>
      <c r="F939" s="1"/>
      <c r="G939" s="1"/>
      <c r="H939" s="1"/>
      <c r="I939" s="1"/>
      <c r="J939" s="1"/>
    </row>
    <row r="940" spans="1:10" x14ac:dyDescent="0.25">
      <c r="A940" s="656"/>
      <c r="B940" s="1"/>
      <c r="C940" s="1"/>
      <c r="D940" s="1"/>
      <c r="E940" s="1"/>
      <c r="F940" s="1"/>
      <c r="G940" s="1"/>
      <c r="H940" s="1"/>
      <c r="I940" s="1"/>
      <c r="J940" s="1"/>
    </row>
    <row r="941" spans="1:10" x14ac:dyDescent="0.25">
      <c r="A941" s="656"/>
      <c r="B941" s="1"/>
      <c r="C941" s="1"/>
      <c r="D941" s="1"/>
      <c r="E941" s="1"/>
      <c r="F941" s="1"/>
      <c r="G941" s="1"/>
      <c r="H941" s="1"/>
      <c r="I941" s="1"/>
      <c r="J941" s="1"/>
    </row>
    <row r="942" spans="1:10" x14ac:dyDescent="0.25">
      <c r="A942" s="656"/>
      <c r="B942" s="1"/>
      <c r="C942" s="1"/>
      <c r="D942" s="1"/>
      <c r="E942" s="1"/>
      <c r="F942" s="1"/>
      <c r="G942" s="1"/>
      <c r="H942" s="1"/>
      <c r="I942" s="1"/>
      <c r="J942" s="1"/>
    </row>
    <row r="943" spans="1:10" x14ac:dyDescent="0.25">
      <c r="A943" s="656"/>
      <c r="B943" s="1"/>
      <c r="C943" s="1"/>
      <c r="D943" s="1"/>
      <c r="E943" s="1"/>
      <c r="F943" s="1"/>
      <c r="G943" s="1"/>
      <c r="H943" s="1"/>
      <c r="I943" s="1"/>
      <c r="J943" s="1"/>
    </row>
    <row r="944" spans="1:10" x14ac:dyDescent="0.25">
      <c r="A944" s="656"/>
      <c r="B944" s="1"/>
      <c r="C944" s="1"/>
      <c r="D944" s="1"/>
      <c r="E944" s="1"/>
      <c r="F944" s="1"/>
      <c r="G944" s="1"/>
      <c r="H944" s="1"/>
      <c r="I944" s="1"/>
      <c r="J944" s="1"/>
    </row>
    <row r="945" spans="1:10" x14ac:dyDescent="0.25">
      <c r="A945" s="656"/>
      <c r="B945" s="1"/>
      <c r="C945" s="1"/>
      <c r="D945" s="1"/>
      <c r="E945" s="1"/>
      <c r="F945" s="1"/>
      <c r="G945" s="1"/>
      <c r="H945" s="1"/>
      <c r="I945" s="1"/>
      <c r="J945" s="1"/>
    </row>
    <row r="946" spans="1:10" x14ac:dyDescent="0.25">
      <c r="A946" s="656"/>
      <c r="B946" s="1"/>
      <c r="C946" s="1"/>
      <c r="D946" s="1"/>
      <c r="E946" s="1"/>
      <c r="F946" s="1"/>
      <c r="G946" s="1"/>
      <c r="H946" s="1"/>
      <c r="I946" s="1"/>
      <c r="J946" s="1"/>
    </row>
    <row r="947" spans="1:10" x14ac:dyDescent="0.25">
      <c r="A947" s="656"/>
      <c r="B947" s="1"/>
      <c r="C947" s="1"/>
      <c r="D947" s="1"/>
      <c r="E947" s="1"/>
      <c r="F947" s="1"/>
      <c r="G947" s="1"/>
      <c r="H947" s="1"/>
      <c r="I947" s="1"/>
      <c r="J947" s="1"/>
    </row>
    <row r="948" spans="1:10" x14ac:dyDescent="0.25">
      <c r="A948" s="656"/>
      <c r="B948" s="1"/>
      <c r="C948" s="1"/>
      <c r="D948" s="1"/>
      <c r="E948" s="1"/>
      <c r="F948" s="1"/>
      <c r="G948" s="1"/>
      <c r="H948" s="1"/>
      <c r="I948" s="1"/>
      <c r="J948" s="1"/>
    </row>
    <row r="949" spans="1:10" x14ac:dyDescent="0.25">
      <c r="A949" s="656"/>
      <c r="B949" s="1"/>
      <c r="C949" s="1"/>
      <c r="D949" s="1"/>
      <c r="E949" s="1"/>
      <c r="F949" s="1"/>
      <c r="G949" s="1"/>
      <c r="H949" s="1"/>
      <c r="I949" s="1"/>
      <c r="J949" s="1"/>
    </row>
    <row r="950" spans="1:10" x14ac:dyDescent="0.25">
      <c r="A950" s="656"/>
      <c r="B950" s="1"/>
      <c r="C950" s="1"/>
      <c r="D950" s="1"/>
      <c r="E950" s="1"/>
      <c r="F950" s="1"/>
      <c r="G950" s="1"/>
      <c r="H950" s="1"/>
      <c r="I950" s="1"/>
      <c r="J950" s="1"/>
    </row>
    <row r="951" spans="1:10" x14ac:dyDescent="0.25">
      <c r="A951" s="656"/>
      <c r="B951" s="1"/>
      <c r="C951" s="1"/>
      <c r="D951" s="1"/>
      <c r="E951" s="1"/>
      <c r="F951" s="1"/>
      <c r="G951" s="1"/>
      <c r="H951" s="1"/>
      <c r="I951" s="1"/>
      <c r="J951" s="1"/>
    </row>
    <row r="952" spans="1:10" x14ac:dyDescent="0.25">
      <c r="A952" s="656"/>
      <c r="B952" s="1"/>
      <c r="C952" s="1"/>
      <c r="D952" s="1"/>
      <c r="E952" s="1"/>
      <c r="F952" s="1"/>
      <c r="G952" s="1"/>
      <c r="H952" s="1"/>
      <c r="I952" s="1"/>
      <c r="J952" s="1"/>
    </row>
    <row r="953" spans="1:10" x14ac:dyDescent="0.25">
      <c r="A953" s="656"/>
      <c r="B953" s="1"/>
      <c r="C953" s="1"/>
      <c r="D953" s="1"/>
      <c r="E953" s="1"/>
      <c r="F953" s="1"/>
      <c r="G953" s="1"/>
      <c r="H953" s="1"/>
      <c r="I953" s="1"/>
      <c r="J953" s="1"/>
    </row>
    <row r="954" spans="1:10" x14ac:dyDescent="0.25">
      <c r="A954" s="656"/>
      <c r="B954" s="1"/>
      <c r="C954" s="1"/>
      <c r="D954" s="1"/>
      <c r="E954" s="1"/>
      <c r="F954" s="1"/>
      <c r="G954" s="1"/>
      <c r="H954" s="1"/>
      <c r="I954" s="1"/>
      <c r="J954" s="1"/>
    </row>
    <row r="955" spans="1:10" x14ac:dyDescent="0.25">
      <c r="A955" s="656"/>
      <c r="B955" s="1"/>
      <c r="C955" s="1"/>
      <c r="D955" s="1"/>
      <c r="E955" s="1"/>
      <c r="F955" s="1"/>
      <c r="G955" s="1"/>
      <c r="H955" s="1"/>
      <c r="I955" s="1"/>
      <c r="J955" s="1"/>
    </row>
    <row r="956" spans="1:10" x14ac:dyDescent="0.25">
      <c r="A956" s="656"/>
      <c r="B956" s="1"/>
      <c r="C956" s="1"/>
      <c r="D956" s="1"/>
      <c r="E956" s="1"/>
      <c r="F956" s="1"/>
      <c r="G956" s="1"/>
      <c r="H956" s="1"/>
      <c r="I956" s="1"/>
      <c r="J956" s="1"/>
    </row>
    <row r="957" spans="1:10" x14ac:dyDescent="0.25">
      <c r="A957" s="656"/>
      <c r="B957" s="1"/>
      <c r="C957" s="1"/>
      <c r="D957" s="1"/>
      <c r="E957" s="1"/>
      <c r="F957" s="1"/>
      <c r="G957" s="1"/>
      <c r="H957" s="1"/>
      <c r="I957" s="1"/>
      <c r="J957" s="1"/>
    </row>
    <row r="958" spans="1:10" x14ac:dyDescent="0.25">
      <c r="A958" s="656"/>
      <c r="B958" s="1"/>
      <c r="C958" s="1"/>
      <c r="D958" s="1"/>
      <c r="E958" s="1"/>
      <c r="F958" s="1"/>
      <c r="G958" s="1"/>
      <c r="H958" s="1"/>
      <c r="I958" s="1"/>
      <c r="J958" s="1"/>
    </row>
    <row r="959" spans="1:10" x14ac:dyDescent="0.25">
      <c r="A959" s="656"/>
      <c r="B959" s="1"/>
      <c r="C959" s="1"/>
      <c r="D959" s="1"/>
      <c r="E959" s="1"/>
      <c r="F959" s="1"/>
      <c r="G959" s="1"/>
      <c r="H959" s="1"/>
      <c r="I959" s="1"/>
      <c r="J959" s="1"/>
    </row>
    <row r="960" spans="1:10" x14ac:dyDescent="0.25">
      <c r="A960" s="656"/>
      <c r="B960" s="1"/>
      <c r="C960" s="1"/>
      <c r="D960" s="1"/>
      <c r="E960" s="1"/>
      <c r="F960" s="1"/>
      <c r="G960" s="1"/>
      <c r="H960" s="1"/>
      <c r="I960" s="1"/>
      <c r="J960" s="1"/>
    </row>
    <row r="961" spans="1:10" x14ac:dyDescent="0.25">
      <c r="A961" s="656"/>
      <c r="B961" s="1"/>
      <c r="C961" s="1"/>
      <c r="D961" s="1"/>
      <c r="E961" s="1"/>
      <c r="F961" s="1"/>
      <c r="G961" s="1"/>
      <c r="H961" s="1"/>
      <c r="I961" s="1"/>
      <c r="J961" s="1"/>
    </row>
    <row r="962" spans="1:10" x14ac:dyDescent="0.25">
      <c r="A962" s="656"/>
      <c r="B962" s="1"/>
      <c r="C962" s="1"/>
      <c r="D962" s="1"/>
      <c r="E962" s="1"/>
      <c r="F962" s="1"/>
      <c r="G962" s="1"/>
      <c r="H962" s="1"/>
      <c r="I962" s="1"/>
      <c r="J962" s="1"/>
    </row>
    <row r="963" spans="1:10" x14ac:dyDescent="0.25">
      <c r="A963" s="656"/>
      <c r="B963" s="1"/>
      <c r="C963" s="1"/>
      <c r="D963" s="1"/>
      <c r="E963" s="1"/>
      <c r="F963" s="1"/>
      <c r="G963" s="1"/>
      <c r="H963" s="1"/>
      <c r="I963" s="1"/>
      <c r="J963" s="1"/>
    </row>
    <row r="964" spans="1:10" x14ac:dyDescent="0.25">
      <c r="A964" s="656"/>
      <c r="B964" s="1"/>
      <c r="C964" s="1"/>
      <c r="D964" s="1"/>
      <c r="E964" s="1"/>
      <c r="F964" s="1"/>
      <c r="G964" s="1"/>
      <c r="H964" s="1"/>
      <c r="I964" s="1"/>
      <c r="J964" s="1"/>
    </row>
    <row r="965" spans="1:10" x14ac:dyDescent="0.25">
      <c r="A965" s="656"/>
      <c r="B965" s="1"/>
      <c r="C965" s="1"/>
      <c r="D965" s="1"/>
      <c r="E965" s="1"/>
      <c r="F965" s="1"/>
      <c r="G965" s="1"/>
      <c r="H965" s="1"/>
      <c r="I965" s="1"/>
      <c r="J965" s="1"/>
    </row>
    <row r="966" spans="1:10" x14ac:dyDescent="0.25">
      <c r="A966" s="656"/>
      <c r="B966" s="1"/>
      <c r="C966" s="1"/>
      <c r="D966" s="1"/>
      <c r="E966" s="1"/>
      <c r="F966" s="1"/>
      <c r="G966" s="1"/>
      <c r="H966" s="1"/>
      <c r="I966" s="1"/>
      <c r="J966" s="1"/>
    </row>
    <row r="967" spans="1:10" x14ac:dyDescent="0.25">
      <c r="A967" s="656"/>
      <c r="B967" s="1"/>
      <c r="C967" s="1"/>
      <c r="D967" s="1"/>
      <c r="E967" s="1"/>
      <c r="F967" s="1"/>
      <c r="G967" s="1"/>
      <c r="H967" s="1"/>
      <c r="I967" s="1"/>
      <c r="J967" s="1"/>
    </row>
    <row r="968" spans="1:10" x14ac:dyDescent="0.25">
      <c r="A968" s="656"/>
      <c r="B968" s="1"/>
      <c r="C968" s="1"/>
      <c r="D968" s="1"/>
      <c r="E968" s="1"/>
      <c r="F968" s="1"/>
      <c r="G968" s="1"/>
      <c r="H968" s="1"/>
      <c r="I968" s="1"/>
      <c r="J968" s="1"/>
    </row>
    <row r="969" spans="1:10" x14ac:dyDescent="0.25">
      <c r="A969" s="656"/>
      <c r="B969" s="1"/>
      <c r="C969" s="1"/>
      <c r="D969" s="1"/>
      <c r="E969" s="1"/>
      <c r="F969" s="1"/>
      <c r="G969" s="1"/>
      <c r="H969" s="1"/>
      <c r="I969" s="1"/>
      <c r="J969" s="1"/>
    </row>
    <row r="970" spans="1:10" x14ac:dyDescent="0.25">
      <c r="A970" s="656"/>
      <c r="B970" s="1"/>
      <c r="C970" s="1"/>
      <c r="D970" s="1"/>
      <c r="E970" s="1"/>
      <c r="F970" s="1"/>
      <c r="G970" s="1"/>
      <c r="H970" s="1"/>
      <c r="I970" s="1"/>
      <c r="J970" s="1"/>
    </row>
    <row r="971" spans="1:10" x14ac:dyDescent="0.25">
      <c r="A971" s="656"/>
      <c r="B971" s="1"/>
      <c r="C971" s="1"/>
      <c r="D971" s="1"/>
      <c r="E971" s="1"/>
      <c r="F971" s="1"/>
      <c r="G971" s="1"/>
      <c r="H971" s="1"/>
      <c r="I971" s="1"/>
      <c r="J971" s="1"/>
    </row>
    <row r="972" spans="1:10" x14ac:dyDescent="0.25">
      <c r="A972" s="656"/>
      <c r="B972" s="1"/>
      <c r="C972" s="1"/>
      <c r="D972" s="1"/>
      <c r="E972" s="1"/>
      <c r="F972" s="1"/>
      <c r="G972" s="1"/>
      <c r="H972" s="1"/>
      <c r="I972" s="1"/>
      <c r="J972" s="1"/>
    </row>
    <row r="973" spans="1:10" x14ac:dyDescent="0.25">
      <c r="A973" s="656"/>
      <c r="B973" s="1"/>
      <c r="C973" s="1"/>
      <c r="D973" s="1"/>
      <c r="E973" s="1"/>
      <c r="F973" s="1"/>
      <c r="G973" s="1"/>
      <c r="H973" s="1"/>
      <c r="I973" s="1"/>
      <c r="J973" s="1"/>
    </row>
    <row r="974" spans="1:10" x14ac:dyDescent="0.25">
      <c r="A974" s="656"/>
      <c r="B974" s="1"/>
      <c r="C974" s="1"/>
      <c r="D974" s="1"/>
      <c r="E974" s="1"/>
      <c r="F974" s="1"/>
      <c r="G974" s="1"/>
      <c r="H974" s="1"/>
      <c r="I974" s="1"/>
      <c r="J974" s="1"/>
    </row>
    <row r="975" spans="1:10" x14ac:dyDescent="0.25">
      <c r="A975" s="656"/>
      <c r="B975" s="1"/>
      <c r="C975" s="1"/>
      <c r="D975" s="1"/>
      <c r="E975" s="1"/>
      <c r="F975" s="1"/>
      <c r="G975" s="1"/>
      <c r="H975" s="1"/>
      <c r="I975" s="1"/>
      <c r="J975" s="1"/>
    </row>
    <row r="976" spans="1:10" x14ac:dyDescent="0.25">
      <c r="A976" s="656"/>
      <c r="B976" s="1"/>
      <c r="C976" s="1"/>
      <c r="D976" s="1"/>
      <c r="E976" s="1"/>
      <c r="F976" s="1"/>
      <c r="G976" s="1"/>
      <c r="H976" s="1"/>
      <c r="I976" s="1"/>
      <c r="J976" s="1"/>
    </row>
    <row r="977" spans="1:10" x14ac:dyDescent="0.25">
      <c r="A977" s="656"/>
      <c r="B977" s="1"/>
      <c r="C977" s="1"/>
      <c r="D977" s="1"/>
      <c r="E977" s="1"/>
      <c r="F977" s="1"/>
      <c r="G977" s="1"/>
      <c r="H977" s="1"/>
      <c r="I977" s="1"/>
      <c r="J977" s="1"/>
    </row>
    <row r="978" spans="1:10" x14ac:dyDescent="0.25">
      <c r="A978" s="656"/>
      <c r="B978" s="1"/>
      <c r="C978" s="1"/>
      <c r="D978" s="1"/>
      <c r="E978" s="1"/>
      <c r="F978" s="1"/>
      <c r="G978" s="1"/>
      <c r="H978" s="1"/>
      <c r="I978" s="1"/>
      <c r="J978" s="1"/>
    </row>
    <row r="979" spans="1:10" x14ac:dyDescent="0.25">
      <c r="A979" s="656"/>
      <c r="B979" s="1"/>
      <c r="C979" s="1"/>
      <c r="D979" s="1"/>
      <c r="E979" s="1"/>
      <c r="F979" s="1"/>
      <c r="G979" s="1"/>
      <c r="H979" s="1"/>
      <c r="I979" s="1"/>
      <c r="J979" s="1"/>
    </row>
    <row r="980" spans="1:10" x14ac:dyDescent="0.25">
      <c r="A980" s="656"/>
      <c r="B980" s="1"/>
      <c r="C980" s="1"/>
      <c r="D980" s="1"/>
      <c r="E980" s="1"/>
      <c r="F980" s="1"/>
      <c r="G980" s="1"/>
      <c r="H980" s="1"/>
      <c r="I980" s="1"/>
      <c r="J980" s="1"/>
    </row>
    <row r="981" spans="1:10" x14ac:dyDescent="0.25">
      <c r="A981" s="656"/>
      <c r="B981" s="1"/>
      <c r="C981" s="1"/>
    </row>
  </sheetData>
  <mergeCells count="21">
    <mergeCell ref="C3:I6"/>
    <mergeCell ref="C35:I36"/>
    <mergeCell ref="C42:I43"/>
    <mergeCell ref="C8:I9"/>
    <mergeCell ref="C10:I11"/>
    <mergeCell ref="C26:D26"/>
    <mergeCell ref="C27:D27"/>
    <mergeCell ref="C28:D28"/>
    <mergeCell ref="C29:D29"/>
    <mergeCell ref="I26:I29"/>
    <mergeCell ref="H26:H28"/>
    <mergeCell ref="C16:I22"/>
    <mergeCell ref="C23:H23"/>
    <mergeCell ref="C24:H24"/>
    <mergeCell ref="C58:H62"/>
    <mergeCell ref="C30:D30"/>
    <mergeCell ref="C57:E57"/>
    <mergeCell ref="C49:I49"/>
    <mergeCell ref="C55:I55"/>
    <mergeCell ref="C47:I47"/>
    <mergeCell ref="G30:H30"/>
  </mergeCells>
  <hyperlinks>
    <hyperlink ref="I23" r:id="rId1" location="/ " xr:uid="{C97998B4-9B63-4C2D-9981-B47F60914B02}"/>
    <hyperlink ref="I24" r:id="rId2" xr:uid="{ADCA16ED-81D1-40EE-A6A0-8716F7795024}"/>
    <hyperlink ref="G38" r:id="rId3" xr:uid="{56194722-1AA7-4EA9-9283-FB5B2FA4C682}"/>
    <hyperlink ref="G45" r:id="rId4" xr:uid="{939BEFFD-560D-467E-96E0-8CA20CAC9234}"/>
    <hyperlink ref="I30" r:id="rId5" xr:uid="{EAAA8B20-48EB-4F64-B03F-8ABE535701FE}"/>
  </hyperlinks>
  <pageMargins left="0.7" right="0.7" top="0.75" bottom="0.75" header="0.3" footer="0.3"/>
  <pageSetup scale="39" fitToHeight="0" orientation="portrait"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2B6A47A2-5AE1-4F3C-8CC5-6E3F1CF52470}">
          <x14:formula1>
            <xm:f>'Category Index'!$D$10:$D$12</xm:f>
          </x14:formula1>
          <xm:sqref>H29</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A31D6-C4D7-4F66-8AA9-9F1625CBD35E}">
  <sheetPr codeName="Sheet10">
    <tabColor theme="2" tint="-0.249977111117893"/>
  </sheetPr>
  <dimension ref="B1:M40"/>
  <sheetViews>
    <sheetView showGridLines="0" zoomScale="115" zoomScaleNormal="115" workbookViewId="0">
      <selection activeCell="N4" sqref="N4:N11"/>
    </sheetView>
  </sheetViews>
  <sheetFormatPr defaultColWidth="13.7109375" defaultRowHeight="15" customHeight="1" outlineLevelCol="1" x14ac:dyDescent="0.2"/>
  <cols>
    <col min="1" max="1" width="2.28515625" style="2" customWidth="1"/>
    <col min="2" max="2" width="14.85546875" style="2" customWidth="1"/>
    <col min="3" max="3" width="16.42578125" style="2" bestFit="1" customWidth="1"/>
    <col min="4" max="5" width="8.28515625" style="2" customWidth="1"/>
    <col min="6" max="7" width="8.7109375" style="2" customWidth="1"/>
    <col min="8" max="9" width="10.5703125" style="2" customWidth="1" outlineLevel="1"/>
    <col min="10" max="10" width="13.7109375" style="2" customWidth="1" outlineLevel="1"/>
    <col min="11" max="11" width="23" style="2" customWidth="1" outlineLevel="1"/>
    <col min="12" max="12" width="40" style="2" customWidth="1"/>
    <col min="13" max="13" width="47.42578125" style="2" customWidth="1"/>
    <col min="14" max="26" width="13.7109375" style="2" customWidth="1"/>
    <col min="27" max="16384" width="13.7109375" style="2"/>
  </cols>
  <sheetData>
    <row r="1" spans="2:13" ht="14.25" customHeight="1" thickBot="1" x14ac:dyDescent="0.25"/>
    <row r="2" spans="2:13" ht="14.25" customHeight="1" thickBot="1" x14ac:dyDescent="0.3">
      <c r="D2" s="1291" t="s">
        <v>424</v>
      </c>
      <c r="E2" s="1292"/>
      <c r="F2" s="1292"/>
      <c r="G2" s="1293"/>
      <c r="H2" s="1291" t="s">
        <v>425</v>
      </c>
      <c r="I2" s="1292"/>
      <c r="J2" s="1292"/>
      <c r="K2" s="1293"/>
    </row>
    <row r="3" spans="2:13" ht="14.25" customHeight="1" thickBot="1" x14ac:dyDescent="0.3">
      <c r="B3" s="70" t="s">
        <v>426</v>
      </c>
      <c r="C3" s="71" t="s">
        <v>427</v>
      </c>
      <c r="D3" s="70" t="s">
        <v>428</v>
      </c>
      <c r="E3" s="72" t="s">
        <v>429</v>
      </c>
      <c r="F3" s="72" t="s">
        <v>430</v>
      </c>
      <c r="G3" s="73" t="s">
        <v>431</v>
      </c>
      <c r="H3" s="74" t="s">
        <v>428</v>
      </c>
      <c r="I3" s="75" t="s">
        <v>429</v>
      </c>
      <c r="J3" s="75" t="s">
        <v>430</v>
      </c>
      <c r="K3" s="76" t="s">
        <v>431</v>
      </c>
      <c r="L3" s="73" t="s">
        <v>319</v>
      </c>
      <c r="M3" s="73" t="s">
        <v>311</v>
      </c>
    </row>
    <row r="4" spans="2:13" ht="14.25" customHeight="1" x14ac:dyDescent="0.2">
      <c r="B4" s="77"/>
      <c r="C4" s="78" t="s">
        <v>432</v>
      </c>
      <c r="D4" s="79">
        <v>1</v>
      </c>
      <c r="E4" s="80">
        <v>1</v>
      </c>
      <c r="F4" s="80">
        <v>1</v>
      </c>
      <c r="G4" s="81">
        <v>1</v>
      </c>
      <c r="H4" s="82"/>
      <c r="I4" s="83"/>
      <c r="J4" s="83"/>
      <c r="K4" s="84">
        <v>1</v>
      </c>
      <c r="L4" s="81"/>
      <c r="M4" s="81"/>
    </row>
    <row r="5" spans="2:13" ht="14.25" customHeight="1" x14ac:dyDescent="0.2">
      <c r="B5" s="85"/>
      <c r="C5" s="86" t="s">
        <v>433</v>
      </c>
      <c r="D5" s="87">
        <v>21</v>
      </c>
      <c r="E5" s="88">
        <v>25</v>
      </c>
      <c r="F5" s="88">
        <v>28</v>
      </c>
      <c r="G5" s="89">
        <v>29.8</v>
      </c>
      <c r="H5" s="87"/>
      <c r="I5" s="88"/>
      <c r="J5" s="88"/>
      <c r="K5" s="90">
        <v>11</v>
      </c>
      <c r="L5" s="89" t="s">
        <v>434</v>
      </c>
      <c r="M5" s="89" t="s">
        <v>435</v>
      </c>
    </row>
    <row r="6" spans="2:13" ht="14.25" customHeight="1" thickBot="1" x14ac:dyDescent="0.25">
      <c r="B6" s="91"/>
      <c r="C6" s="92" t="s">
        <v>436</v>
      </c>
      <c r="D6" s="93">
        <v>310</v>
      </c>
      <c r="E6" s="94">
        <v>298</v>
      </c>
      <c r="F6" s="94">
        <v>265</v>
      </c>
      <c r="G6" s="95">
        <v>273</v>
      </c>
      <c r="H6" s="93"/>
      <c r="I6" s="94"/>
      <c r="J6" s="94"/>
      <c r="K6" s="95">
        <v>130</v>
      </c>
      <c r="L6" s="95" t="s">
        <v>434</v>
      </c>
      <c r="M6" s="95" t="s">
        <v>435</v>
      </c>
    </row>
    <row r="7" spans="2:13" ht="14.25" customHeight="1" x14ac:dyDescent="0.2">
      <c r="B7" s="96"/>
      <c r="C7" s="97" t="s">
        <v>137</v>
      </c>
      <c r="D7" s="82">
        <v>23900</v>
      </c>
      <c r="E7" s="83">
        <v>22800</v>
      </c>
      <c r="F7" s="83">
        <v>23500</v>
      </c>
      <c r="G7" s="84">
        <v>25200</v>
      </c>
      <c r="H7" s="82"/>
      <c r="I7" s="83"/>
      <c r="J7" s="83"/>
      <c r="K7" s="84"/>
      <c r="L7" s="84" t="s">
        <v>434</v>
      </c>
      <c r="M7" s="84" t="s">
        <v>435</v>
      </c>
    </row>
    <row r="8" spans="2:13" ht="14.25" customHeight="1" x14ac:dyDescent="0.2">
      <c r="B8" s="85"/>
      <c r="C8" s="86" t="s">
        <v>437</v>
      </c>
      <c r="D8" s="87"/>
      <c r="E8" s="88">
        <v>17200</v>
      </c>
      <c r="F8" s="88">
        <v>16100</v>
      </c>
      <c r="G8" s="90"/>
      <c r="H8" s="87"/>
      <c r="I8" s="88"/>
      <c r="J8" s="88"/>
      <c r="K8" s="90"/>
      <c r="L8" s="90" t="s">
        <v>434</v>
      </c>
      <c r="M8" s="90" t="s">
        <v>435</v>
      </c>
    </row>
    <row r="9" spans="2:13" ht="14.25" customHeight="1" thickBot="1" x14ac:dyDescent="0.25">
      <c r="B9" s="91"/>
      <c r="C9" s="92"/>
      <c r="D9" s="93"/>
      <c r="E9" s="94"/>
      <c r="F9" s="94"/>
      <c r="G9" s="95"/>
      <c r="H9" s="93"/>
      <c r="I9" s="94"/>
      <c r="J9" s="94"/>
      <c r="K9" s="95"/>
      <c r="L9" s="95"/>
      <c r="M9" s="95"/>
    </row>
    <row r="10" spans="2:13" ht="14.25" customHeight="1" x14ac:dyDescent="0.2">
      <c r="B10" s="96"/>
      <c r="C10" s="97" t="s">
        <v>141</v>
      </c>
      <c r="D10" s="82">
        <v>2800</v>
      </c>
      <c r="E10" s="83">
        <v>3500</v>
      </c>
      <c r="F10" s="83">
        <v>3170</v>
      </c>
      <c r="G10" s="84">
        <v>3740</v>
      </c>
      <c r="H10" s="82"/>
      <c r="I10" s="83"/>
      <c r="J10" s="83"/>
      <c r="K10" s="84"/>
      <c r="L10" s="84" t="s">
        <v>434</v>
      </c>
      <c r="M10" s="84" t="s">
        <v>435</v>
      </c>
    </row>
    <row r="11" spans="2:13" ht="14.25" customHeight="1" x14ac:dyDescent="0.2">
      <c r="B11" s="85"/>
      <c r="C11" s="86" t="s">
        <v>153</v>
      </c>
      <c r="D11" s="87">
        <v>650</v>
      </c>
      <c r="E11" s="88">
        <v>675</v>
      </c>
      <c r="F11" s="88">
        <v>677</v>
      </c>
      <c r="G11" s="90">
        <v>771</v>
      </c>
      <c r="H11" s="87"/>
      <c r="I11" s="88"/>
      <c r="J11" s="88"/>
      <c r="K11" s="90">
        <v>292</v>
      </c>
      <c r="L11" s="90" t="s">
        <v>434</v>
      </c>
      <c r="M11" s="90" t="s">
        <v>435</v>
      </c>
    </row>
    <row r="12" spans="2:13" ht="14.25" customHeight="1" x14ac:dyDescent="0.2">
      <c r="B12" s="85"/>
      <c r="C12" s="86" t="s">
        <v>438</v>
      </c>
      <c r="D12" s="98">
        <f>AVERAGE(D11,D10)</f>
        <v>1725</v>
      </c>
      <c r="E12" s="99">
        <f>AVERAGE(E11,E10)</f>
        <v>2087.5</v>
      </c>
      <c r="F12" s="99">
        <f>AVERAGE(F11,F10)</f>
        <v>1923.5</v>
      </c>
      <c r="G12" s="100">
        <f>AVERAGE(G11,G10)</f>
        <v>2255.5</v>
      </c>
      <c r="H12" s="87"/>
      <c r="I12" s="88"/>
      <c r="J12" s="88"/>
      <c r="K12" s="90"/>
      <c r="L12" s="101" t="s">
        <v>439</v>
      </c>
      <c r="M12" s="101" t="s">
        <v>440</v>
      </c>
    </row>
    <row r="13" spans="2:13" ht="14.25" customHeight="1" x14ac:dyDescent="0.2">
      <c r="B13" s="85" t="s">
        <v>441</v>
      </c>
      <c r="C13" s="86" t="s">
        <v>143</v>
      </c>
      <c r="D13" s="87">
        <v>1300</v>
      </c>
      <c r="E13" s="88">
        <v>1430</v>
      </c>
      <c r="F13" s="88">
        <v>1300</v>
      </c>
      <c r="G13" s="90">
        <v>1530</v>
      </c>
      <c r="H13" s="87"/>
      <c r="I13" s="88"/>
      <c r="J13" s="88"/>
      <c r="K13" s="90">
        <v>577</v>
      </c>
      <c r="L13" s="90" t="s">
        <v>434</v>
      </c>
      <c r="M13" s="90" t="s">
        <v>435</v>
      </c>
    </row>
    <row r="14" spans="2:13" ht="14.25" customHeight="1" x14ac:dyDescent="0.2">
      <c r="B14" s="85"/>
      <c r="C14" s="86" t="s">
        <v>149</v>
      </c>
      <c r="D14" s="87"/>
      <c r="E14" s="88"/>
      <c r="F14" s="88"/>
      <c r="G14" s="90">
        <v>14600</v>
      </c>
      <c r="H14" s="87"/>
      <c r="I14" s="88"/>
      <c r="J14" s="88"/>
      <c r="K14" s="90"/>
      <c r="L14" s="90" t="s">
        <v>434</v>
      </c>
      <c r="M14" s="90" t="s">
        <v>435</v>
      </c>
    </row>
    <row r="15" spans="2:13" ht="14.25" customHeight="1" x14ac:dyDescent="0.2">
      <c r="B15" s="85"/>
      <c r="C15" s="86" t="s">
        <v>145</v>
      </c>
      <c r="D15" s="87">
        <v>21.5</v>
      </c>
      <c r="E15" s="88"/>
      <c r="F15" s="88"/>
      <c r="G15" s="89">
        <v>21.5</v>
      </c>
      <c r="H15" s="87"/>
      <c r="I15" s="88"/>
      <c r="J15" s="88"/>
      <c r="K15" s="90"/>
      <c r="L15" s="102" t="s">
        <v>434</v>
      </c>
      <c r="M15" s="102" t="s">
        <v>435</v>
      </c>
    </row>
    <row r="16" spans="2:13" ht="14.25" customHeight="1" x14ac:dyDescent="0.2">
      <c r="B16" s="85" t="s">
        <v>221</v>
      </c>
      <c r="C16" s="86" t="s">
        <v>221</v>
      </c>
      <c r="D16" s="87"/>
      <c r="E16" s="88"/>
      <c r="F16" s="88"/>
      <c r="G16" s="90">
        <v>1880.75</v>
      </c>
      <c r="H16" s="87"/>
      <c r="I16" s="88"/>
      <c r="J16" s="88"/>
      <c r="K16" s="90"/>
      <c r="L16" s="103" t="s">
        <v>442</v>
      </c>
      <c r="M16" s="103" t="s">
        <v>440</v>
      </c>
    </row>
    <row r="17" spans="2:13" ht="14.25" customHeight="1" x14ac:dyDescent="0.2">
      <c r="B17" s="85" t="s">
        <v>225</v>
      </c>
      <c r="C17" s="86" t="s">
        <v>225</v>
      </c>
      <c r="D17" s="87"/>
      <c r="E17" s="88"/>
      <c r="F17" s="88"/>
      <c r="G17" s="103">
        <v>13396</v>
      </c>
      <c r="H17" s="87"/>
      <c r="I17" s="88"/>
      <c r="J17" s="88"/>
      <c r="K17" s="90"/>
      <c r="L17" s="103" t="s">
        <v>443</v>
      </c>
      <c r="M17" s="103"/>
    </row>
    <row r="18" spans="2:13" ht="14.25" customHeight="1" x14ac:dyDescent="0.2">
      <c r="B18" s="85" t="s">
        <v>171</v>
      </c>
      <c r="C18" s="86" t="s">
        <v>171</v>
      </c>
      <c r="D18" s="87"/>
      <c r="E18" s="88"/>
      <c r="F18" s="88"/>
      <c r="G18" s="90">
        <v>4728</v>
      </c>
      <c r="H18" s="87"/>
      <c r="I18" s="88"/>
      <c r="J18" s="88"/>
      <c r="K18" s="90"/>
      <c r="L18" s="103" t="s">
        <v>444</v>
      </c>
      <c r="M18" s="103" t="s">
        <v>440</v>
      </c>
    </row>
    <row r="19" spans="2:13" ht="14.25" customHeight="1" x14ac:dyDescent="0.2">
      <c r="B19" s="85" t="s">
        <v>189</v>
      </c>
      <c r="C19" s="86" t="s">
        <v>445</v>
      </c>
      <c r="D19" s="87"/>
      <c r="E19" s="88"/>
      <c r="F19" s="88"/>
      <c r="G19" s="90">
        <v>2255.5</v>
      </c>
      <c r="H19" s="87"/>
      <c r="I19" s="88"/>
      <c r="J19" s="88"/>
      <c r="K19" s="90"/>
      <c r="L19" s="103" t="s">
        <v>434</v>
      </c>
      <c r="M19" s="103" t="s">
        <v>435</v>
      </c>
    </row>
    <row r="20" spans="2:13" ht="14.25" customHeight="1" x14ac:dyDescent="0.2">
      <c r="B20" s="85" t="s">
        <v>202</v>
      </c>
      <c r="C20" s="86" t="s">
        <v>202</v>
      </c>
      <c r="D20" s="87"/>
      <c r="E20" s="88"/>
      <c r="F20" s="88"/>
      <c r="G20" s="90">
        <v>2507.84</v>
      </c>
      <c r="H20" s="87"/>
      <c r="I20" s="88"/>
      <c r="J20" s="88"/>
      <c r="K20" s="90"/>
      <c r="L20" s="103" t="s">
        <v>446</v>
      </c>
      <c r="M20" s="103" t="s">
        <v>440</v>
      </c>
    </row>
    <row r="21" spans="2:13" ht="14.25" customHeight="1" x14ac:dyDescent="0.2">
      <c r="B21" s="85" t="s">
        <v>204</v>
      </c>
      <c r="C21" s="86" t="s">
        <v>204</v>
      </c>
      <c r="D21" s="87"/>
      <c r="E21" s="88"/>
      <c r="F21" s="88"/>
      <c r="G21" s="90">
        <v>3358.69</v>
      </c>
      <c r="H21" s="87"/>
      <c r="I21" s="88"/>
      <c r="J21" s="88"/>
      <c r="K21" s="90"/>
      <c r="L21" s="90" t="s">
        <v>447</v>
      </c>
      <c r="M21" s="90" t="s">
        <v>440</v>
      </c>
    </row>
    <row r="22" spans="2:13" ht="14.25" customHeight="1" x14ac:dyDescent="0.2">
      <c r="B22" s="85" t="s">
        <v>175</v>
      </c>
      <c r="C22" s="86" t="s">
        <v>175</v>
      </c>
      <c r="D22" s="87"/>
      <c r="E22" s="88"/>
      <c r="F22" s="88"/>
      <c r="G22" s="90">
        <v>2262.1999999999998</v>
      </c>
      <c r="H22" s="87"/>
      <c r="I22" s="88"/>
      <c r="J22" s="88"/>
      <c r="K22" s="90"/>
      <c r="L22" s="90" t="s">
        <v>448</v>
      </c>
      <c r="M22" s="90" t="s">
        <v>440</v>
      </c>
    </row>
    <row r="23" spans="2:13" ht="14.25" customHeight="1" thickBot="1" x14ac:dyDescent="0.25">
      <c r="B23" s="91" t="s">
        <v>179</v>
      </c>
      <c r="C23" s="92" t="s">
        <v>179</v>
      </c>
      <c r="D23" s="93"/>
      <c r="E23" s="94"/>
      <c r="F23" s="94"/>
      <c r="G23" s="95">
        <v>1907.93</v>
      </c>
      <c r="H23" s="93"/>
      <c r="I23" s="94"/>
      <c r="J23" s="94"/>
      <c r="K23" s="95"/>
      <c r="L23" s="95" t="s">
        <v>449</v>
      </c>
      <c r="M23" s="95" t="s">
        <v>440</v>
      </c>
    </row>
    <row r="24" spans="2:13" ht="14.25" customHeight="1" x14ac:dyDescent="0.2">
      <c r="B24" s="96"/>
      <c r="C24" s="97" t="s">
        <v>450</v>
      </c>
      <c r="D24" s="82">
        <v>3800</v>
      </c>
      <c r="E24" s="83">
        <v>4750</v>
      </c>
      <c r="F24" s="83">
        <v>4660</v>
      </c>
      <c r="G24" s="84">
        <v>6226</v>
      </c>
      <c r="H24" s="82"/>
      <c r="I24" s="83"/>
      <c r="J24" s="83"/>
      <c r="K24" s="84">
        <v>2297</v>
      </c>
      <c r="L24" s="84" t="s">
        <v>434</v>
      </c>
      <c r="M24" s="84" t="s">
        <v>435</v>
      </c>
    </row>
    <row r="25" spans="2:13" ht="14.25" customHeight="1" x14ac:dyDescent="0.2">
      <c r="B25" s="96"/>
      <c r="C25" s="97"/>
      <c r="D25" s="82"/>
      <c r="E25" s="83"/>
      <c r="F25" s="83"/>
      <c r="G25" s="84"/>
      <c r="H25" s="82"/>
      <c r="I25" s="83"/>
      <c r="J25" s="83"/>
      <c r="K25" s="84"/>
      <c r="L25" s="84"/>
      <c r="M25" s="84"/>
    </row>
    <row r="26" spans="2:13" ht="14.25" customHeight="1" x14ac:dyDescent="0.2">
      <c r="B26" s="96"/>
      <c r="C26" s="97"/>
      <c r="D26" s="82"/>
      <c r="E26" s="83"/>
      <c r="F26" s="83"/>
      <c r="G26" s="84"/>
      <c r="H26" s="82"/>
      <c r="I26" s="83"/>
      <c r="J26" s="83"/>
      <c r="K26" s="84"/>
      <c r="L26" s="84"/>
      <c r="M26" s="84"/>
    </row>
    <row r="27" spans="2:13" ht="14.25" customHeight="1" x14ac:dyDescent="0.2">
      <c r="B27" s="96"/>
      <c r="C27" s="97"/>
      <c r="D27" s="82"/>
      <c r="E27" s="83"/>
      <c r="F27" s="83"/>
      <c r="G27" s="84"/>
      <c r="H27" s="82"/>
      <c r="I27" s="83"/>
      <c r="J27" s="83"/>
      <c r="K27" s="84"/>
      <c r="L27" s="84"/>
      <c r="M27" s="84"/>
    </row>
    <row r="28" spans="2:13" ht="14.25" customHeight="1" x14ac:dyDescent="0.2">
      <c r="B28" s="85"/>
      <c r="C28" s="86"/>
      <c r="D28" s="87"/>
      <c r="E28" s="88"/>
      <c r="F28" s="88"/>
      <c r="G28" s="90"/>
      <c r="H28" s="87"/>
      <c r="I28" s="88"/>
      <c r="J28" s="88"/>
      <c r="K28" s="90"/>
      <c r="L28" s="90"/>
      <c r="M28" s="90"/>
    </row>
    <row r="29" spans="2:13" ht="14.25" customHeight="1" thickBot="1" x14ac:dyDescent="0.25">
      <c r="B29" s="91"/>
      <c r="C29" s="92"/>
      <c r="D29" s="93"/>
      <c r="E29" s="94"/>
      <c r="F29" s="94"/>
      <c r="G29" s="95"/>
      <c r="H29" s="93"/>
      <c r="I29" s="94"/>
      <c r="J29" s="94"/>
      <c r="K29" s="95"/>
      <c r="L29" s="95"/>
      <c r="M29" s="95"/>
    </row>
    <row r="30" spans="2:13" ht="14.25" customHeight="1" x14ac:dyDescent="0.2">
      <c r="B30" s="96"/>
      <c r="C30" s="97" t="s">
        <v>451</v>
      </c>
      <c r="D30" s="82">
        <v>6500</v>
      </c>
      <c r="E30" s="83">
        <v>7390</v>
      </c>
      <c r="F30" s="83">
        <v>6630</v>
      </c>
      <c r="G30" s="84">
        <v>7380</v>
      </c>
      <c r="H30" s="82"/>
      <c r="I30" s="83"/>
      <c r="J30" s="83"/>
      <c r="K30" s="84">
        <v>2430</v>
      </c>
      <c r="L30" s="84" t="s">
        <v>434</v>
      </c>
      <c r="M30" s="84" t="s">
        <v>435</v>
      </c>
    </row>
    <row r="31" spans="2:13" ht="14.25" customHeight="1" x14ac:dyDescent="0.2">
      <c r="B31" s="96"/>
      <c r="C31" s="97"/>
      <c r="D31" s="82"/>
      <c r="E31" s="83"/>
      <c r="F31" s="83"/>
      <c r="G31" s="84"/>
      <c r="H31" s="82"/>
      <c r="I31" s="83"/>
      <c r="J31" s="83"/>
      <c r="K31" s="84"/>
      <c r="L31" s="84"/>
      <c r="M31" s="84"/>
    </row>
    <row r="32" spans="2:13" ht="14.25" customHeight="1" x14ac:dyDescent="0.2">
      <c r="B32" s="96"/>
      <c r="C32" s="97"/>
      <c r="D32" s="82"/>
      <c r="E32" s="83"/>
      <c r="F32" s="83"/>
      <c r="G32" s="84"/>
      <c r="H32" s="82"/>
      <c r="I32" s="83"/>
      <c r="J32" s="83"/>
      <c r="K32" s="84"/>
      <c r="L32" s="84"/>
      <c r="M32" s="84"/>
    </row>
    <row r="33" spans="2:13" ht="14.25" customHeight="1" x14ac:dyDescent="0.2">
      <c r="B33" s="96"/>
      <c r="C33" s="97"/>
      <c r="D33" s="82"/>
      <c r="E33" s="83"/>
      <c r="F33" s="83"/>
      <c r="G33" s="84"/>
      <c r="H33" s="82"/>
      <c r="I33" s="83"/>
      <c r="J33" s="83"/>
      <c r="K33" s="84"/>
      <c r="L33" s="84"/>
      <c r="M33" s="84"/>
    </row>
    <row r="34" spans="2:13" ht="14.25" customHeight="1" x14ac:dyDescent="0.2">
      <c r="B34" s="85"/>
      <c r="C34" s="86"/>
      <c r="D34" s="87"/>
      <c r="E34" s="88"/>
      <c r="F34" s="88"/>
      <c r="G34" s="90"/>
      <c r="H34" s="87"/>
      <c r="I34" s="88"/>
      <c r="J34" s="88"/>
      <c r="K34" s="90"/>
      <c r="L34" s="90"/>
      <c r="M34" s="90"/>
    </row>
    <row r="35" spans="2:13" ht="14.25" customHeight="1" thickBot="1" x14ac:dyDescent="0.25">
      <c r="B35" s="91"/>
      <c r="C35" s="92"/>
      <c r="D35" s="93"/>
      <c r="E35" s="94"/>
      <c r="F35" s="94"/>
      <c r="G35" s="95"/>
      <c r="H35" s="93"/>
      <c r="I35" s="94"/>
      <c r="J35" s="94"/>
      <c r="K35" s="95"/>
      <c r="L35" s="95"/>
      <c r="M35" s="95"/>
    </row>
    <row r="36" spans="2:13" ht="14.25" customHeight="1" x14ac:dyDescent="0.2">
      <c r="B36" s="96" t="s">
        <v>452</v>
      </c>
      <c r="C36" s="97" t="s">
        <v>206</v>
      </c>
      <c r="D36" s="82">
        <v>1500</v>
      </c>
      <c r="E36" s="83">
        <v>1810</v>
      </c>
      <c r="F36" s="83">
        <v>1760</v>
      </c>
      <c r="G36" s="84">
        <v>1960</v>
      </c>
      <c r="H36" s="82"/>
      <c r="I36" s="83"/>
      <c r="J36" s="83"/>
      <c r="K36" s="84"/>
      <c r="L36" s="84" t="s">
        <v>434</v>
      </c>
      <c r="M36" s="84" t="s">
        <v>435</v>
      </c>
    </row>
    <row r="37" spans="2:13" ht="14.25" customHeight="1" x14ac:dyDescent="0.2">
      <c r="B37" s="85" t="s">
        <v>453</v>
      </c>
      <c r="C37" s="86" t="s">
        <v>454</v>
      </c>
      <c r="D37" s="87">
        <v>90</v>
      </c>
      <c r="E37" s="88">
        <v>77</v>
      </c>
      <c r="F37" s="88">
        <v>79</v>
      </c>
      <c r="G37" s="90">
        <v>90.4</v>
      </c>
      <c r="H37" s="87"/>
      <c r="I37" s="88"/>
      <c r="J37" s="88"/>
      <c r="K37" s="90"/>
      <c r="L37" s="90" t="s">
        <v>434</v>
      </c>
      <c r="M37" s="90" t="s">
        <v>435</v>
      </c>
    </row>
    <row r="38" spans="2:13" ht="14.25" customHeight="1" x14ac:dyDescent="0.2">
      <c r="B38" s="85" t="s">
        <v>159</v>
      </c>
      <c r="C38" s="86" t="s">
        <v>159</v>
      </c>
      <c r="D38" s="87"/>
      <c r="E38" s="88"/>
      <c r="F38" s="88"/>
      <c r="G38" s="90">
        <v>1263</v>
      </c>
      <c r="H38" s="87"/>
      <c r="I38" s="88"/>
      <c r="J38" s="88"/>
      <c r="K38" s="90"/>
      <c r="L38" s="90" t="s">
        <v>455</v>
      </c>
      <c r="M38" s="90" t="s">
        <v>440</v>
      </c>
    </row>
    <row r="39" spans="2:13" ht="14.25" customHeight="1" x14ac:dyDescent="0.2">
      <c r="B39" s="85" t="s">
        <v>206</v>
      </c>
      <c r="C39" s="86" t="s">
        <v>456</v>
      </c>
      <c r="D39" s="87"/>
      <c r="E39" s="88"/>
      <c r="F39" s="88"/>
      <c r="G39" s="90">
        <v>1960</v>
      </c>
      <c r="H39" s="87"/>
      <c r="I39" s="88"/>
      <c r="J39" s="88"/>
      <c r="K39" s="90"/>
      <c r="L39" s="90" t="s">
        <v>434</v>
      </c>
      <c r="M39" s="90" t="s">
        <v>435</v>
      </c>
    </row>
    <row r="40" spans="2:13" ht="14.25" customHeight="1" x14ac:dyDescent="0.2">
      <c r="B40" s="85" t="s">
        <v>200</v>
      </c>
      <c r="C40" s="86" t="s">
        <v>457</v>
      </c>
      <c r="D40" s="87"/>
      <c r="E40" s="88"/>
      <c r="F40" s="88"/>
      <c r="G40" s="90">
        <v>1431.33</v>
      </c>
      <c r="H40" s="87"/>
      <c r="I40" s="88"/>
      <c r="J40" s="88"/>
      <c r="K40" s="90"/>
      <c r="L40" s="90" t="s">
        <v>458</v>
      </c>
      <c r="M40" s="90" t="s">
        <v>440</v>
      </c>
    </row>
  </sheetData>
  <mergeCells count="2">
    <mergeCell ref="D2:G2"/>
    <mergeCell ref="H2:K2"/>
  </mergeCells>
  <pageMargins left="0.7" right="0.7" top="0.75" bottom="0.75" header="0" footer="0"/>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84830-9CD6-4249-BB62-04B8CDCDC9B9}">
  <sheetPr codeName="Sheet11">
    <tabColor theme="2" tint="-0.249977111117893"/>
    <pageSetUpPr autoPageBreaks="0"/>
  </sheetPr>
  <dimension ref="B1:EI41590"/>
  <sheetViews>
    <sheetView showGridLines="0" zoomScale="90" zoomScaleNormal="90" zoomScaleSheetLayoutView="78" workbookViewId="0">
      <selection activeCell="D5" sqref="D5"/>
    </sheetView>
  </sheetViews>
  <sheetFormatPr defaultColWidth="13.7109375" defaultRowHeight="15" customHeight="1" x14ac:dyDescent="0.25"/>
  <cols>
    <col min="1" max="1" width="3.85546875" style="2" customWidth="1"/>
    <col min="2" max="2" width="20.28515625" style="676" customWidth="1"/>
    <col min="3" max="3" width="12.42578125" style="676" customWidth="1"/>
    <col min="4" max="4" width="36.5703125" style="677" customWidth="1"/>
    <col min="5" max="6" width="3.85546875" style="2" customWidth="1"/>
    <col min="7" max="8" width="13.7109375" style="2"/>
    <col min="9" max="9" width="21.85546875" style="2" customWidth="1"/>
    <col min="10" max="18" width="13.7109375" style="2"/>
    <col min="19" max="20" width="18" style="2" customWidth="1"/>
    <col min="21" max="21" width="13.7109375" style="2"/>
    <col min="22" max="23" width="33.7109375" style="2" customWidth="1"/>
    <col min="24" max="24" width="4" style="2" customWidth="1"/>
    <col min="25" max="25" width="13.7109375" style="2"/>
    <col min="26" max="26" width="11.5703125" style="2" customWidth="1"/>
    <col min="27" max="27" width="18.5703125" style="2" customWidth="1"/>
    <col min="28" max="28" width="9.42578125" style="2" customWidth="1"/>
    <col min="29" max="29" width="9.140625" style="2" customWidth="1"/>
    <col min="30" max="31" width="11" style="2" customWidth="1"/>
    <col min="32" max="32" width="13.28515625" style="2" customWidth="1"/>
    <col min="33" max="33" width="12.5703125" style="2" customWidth="1"/>
    <col min="34" max="34" width="12" style="2" customWidth="1"/>
    <col min="35" max="35" width="14.85546875" style="2" customWidth="1"/>
    <col min="36" max="36" width="19.140625" style="2" customWidth="1"/>
    <col min="37" max="37" width="20.140625" style="2" customWidth="1"/>
    <col min="38" max="38" width="13.7109375" style="2"/>
    <col min="39" max="39" width="11.140625" style="2" customWidth="1"/>
    <col min="40" max="40" width="22.42578125" style="2" customWidth="1"/>
    <col min="41" max="41" width="46" style="2" customWidth="1"/>
    <col min="42" max="42" width="4" style="2" customWidth="1"/>
    <col min="43" max="43" width="13.7109375" style="2" customWidth="1"/>
    <col min="44" max="44" width="11.5703125" style="2" customWidth="1"/>
    <col min="45" max="45" width="17.42578125" style="2" customWidth="1"/>
    <col min="46" max="46" width="9.42578125" style="2" customWidth="1"/>
    <col min="47" max="47" width="9.140625" style="2" customWidth="1"/>
    <col min="48" max="49" width="11" style="2" customWidth="1"/>
    <col min="50" max="50" width="13.28515625" style="2" customWidth="1"/>
    <col min="51" max="51" width="12.5703125" style="2" customWidth="1"/>
    <col min="52" max="52" width="12" style="2" customWidth="1"/>
    <col min="53" max="53" width="14.85546875" style="2" customWidth="1"/>
    <col min="54" max="54" width="19.140625" style="2" customWidth="1"/>
    <col min="55" max="55" width="20.140625" style="2" customWidth="1"/>
    <col min="56" max="56" width="13.7109375" style="2" customWidth="1"/>
    <col min="57" max="57" width="11.140625" style="2" customWidth="1"/>
    <col min="58" max="58" width="22.42578125" style="2" customWidth="1"/>
    <col min="59" max="59" width="46" style="2" customWidth="1"/>
    <col min="60" max="60" width="8.28515625" style="2" customWidth="1"/>
    <col min="61" max="61" width="12.7109375" style="2" customWidth="1"/>
    <col min="62" max="62" width="21.7109375" style="2" customWidth="1"/>
    <col min="63" max="63" width="8.85546875" style="2" customWidth="1"/>
    <col min="64" max="64" width="9.42578125" style="2" customWidth="1"/>
    <col min="65" max="65" width="9.140625" style="2" customWidth="1"/>
    <col min="66" max="67" width="11" style="2" customWidth="1"/>
    <col min="68" max="68" width="13.28515625" style="2" customWidth="1"/>
    <col min="69" max="69" width="12.5703125" style="2" customWidth="1"/>
    <col min="70" max="70" width="12" style="2" customWidth="1"/>
    <col min="71" max="71" width="14.85546875" style="2" customWidth="1"/>
    <col min="72" max="72" width="19.140625" style="2" customWidth="1"/>
    <col min="73" max="73" width="20.140625" style="2" customWidth="1"/>
    <col min="74" max="74" width="13.7109375" style="2" customWidth="1"/>
    <col min="75" max="76" width="22.42578125" style="2" customWidth="1"/>
    <col min="77" max="77" width="46" style="2" customWidth="1"/>
    <col min="78" max="78" width="8.85546875" style="2" customWidth="1"/>
    <col min="79" max="79" width="12.7109375" style="2" customWidth="1"/>
    <col min="80" max="80" width="21.7109375" style="2" customWidth="1"/>
    <col min="81" max="81" width="8.85546875" style="2" customWidth="1"/>
    <col min="82" max="82" width="9.42578125" style="2" customWidth="1"/>
    <col min="83" max="83" width="9.140625" style="2" customWidth="1"/>
    <col min="84" max="85" width="11" style="2" customWidth="1"/>
    <col min="86" max="86" width="13.28515625" style="2" customWidth="1"/>
    <col min="87" max="87" width="12.5703125" style="2" customWidth="1"/>
    <col min="88" max="88" width="12" style="2" customWidth="1"/>
    <col min="89" max="89" width="14.85546875" style="2" customWidth="1"/>
    <col min="90" max="90" width="19.140625" style="2" customWidth="1"/>
    <col min="91" max="91" width="20.140625" style="2" customWidth="1"/>
    <col min="92" max="92" width="13.7109375" style="2" customWidth="1"/>
    <col min="93" max="94" width="22.42578125" style="2" customWidth="1"/>
    <col min="95" max="95" width="46" style="2" customWidth="1"/>
    <col min="96" max="98" width="3.28515625" style="2" customWidth="1"/>
    <col min="99" max="99" width="4" style="2" customWidth="1"/>
    <col min="100" max="100" width="16.5703125" style="2" customWidth="1"/>
    <col min="101" max="101" width="20.85546875" style="2" customWidth="1"/>
    <col min="102" max="102" width="17.42578125" style="2" customWidth="1"/>
    <col min="103" max="103" width="15.85546875" style="2" customWidth="1"/>
    <col min="104" max="104" width="16.5703125" style="2" customWidth="1"/>
    <col min="105" max="105" width="14.140625" style="2" customWidth="1"/>
    <col min="106" max="106" width="14.85546875" style="2" customWidth="1"/>
    <col min="107" max="107" width="15.7109375" style="2" customWidth="1"/>
    <col min="108" max="108" width="15.85546875" style="2" customWidth="1"/>
    <col min="109" max="109" width="14.5703125" style="2" customWidth="1"/>
    <col min="110" max="110" width="15.85546875" style="2" customWidth="1"/>
    <col min="111" max="111" width="17.42578125" style="2" customWidth="1"/>
    <col min="112" max="112" width="15.28515625" style="2" customWidth="1"/>
    <col min="113" max="113" width="15.85546875" style="2" customWidth="1"/>
    <col min="114" max="114" width="15.7109375" style="2" customWidth="1"/>
    <col min="115" max="115" width="16.28515625" style="2" customWidth="1"/>
    <col min="116" max="116" width="16.42578125" style="2" customWidth="1"/>
    <col min="117" max="117" width="13.5703125" style="2" customWidth="1"/>
    <col min="118" max="118" width="16.85546875" style="2" customWidth="1"/>
    <col min="119" max="119" width="14.7109375" style="2" customWidth="1"/>
    <col min="120" max="139" width="8.85546875" style="2" customWidth="1"/>
    <col min="140" max="16384" width="13.7109375" style="2"/>
  </cols>
  <sheetData>
    <row r="1" spans="2:139" ht="14.25" customHeight="1" x14ac:dyDescent="0.25">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04"/>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row>
    <row r="2" spans="2:139" ht="14.25" customHeight="1" thickBot="1" x14ac:dyDescent="0.3">
      <c r="B2" s="678" t="s">
        <v>6</v>
      </c>
      <c r="C2" s="678" t="s">
        <v>907</v>
      </c>
      <c r="D2" s="678" t="s">
        <v>908</v>
      </c>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04"/>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row>
    <row r="3" spans="2:139" ht="19.5" customHeight="1" x14ac:dyDescent="0.25">
      <c r="B3" s="679" t="s">
        <v>867</v>
      </c>
      <c r="C3" s="680" t="s">
        <v>574</v>
      </c>
      <c r="D3" s="681" t="s">
        <v>556</v>
      </c>
      <c r="G3" s="1339" t="s">
        <v>459</v>
      </c>
      <c r="H3" s="1292"/>
      <c r="I3" s="1292"/>
      <c r="J3" s="1292"/>
      <c r="K3" s="1292"/>
      <c r="L3" s="1292"/>
      <c r="M3" s="1292"/>
      <c r="N3" s="1292"/>
      <c r="O3" s="1292"/>
      <c r="P3" s="1292"/>
      <c r="Q3" s="1292"/>
      <c r="R3" s="1292"/>
      <c r="S3" s="1292"/>
      <c r="T3" s="1292"/>
      <c r="U3" s="1292"/>
      <c r="V3" s="1292"/>
      <c r="W3" s="1293"/>
      <c r="X3" s="1"/>
      <c r="Y3" s="1339" t="s">
        <v>460</v>
      </c>
      <c r="Z3" s="1292"/>
      <c r="AA3" s="1292"/>
      <c r="AB3" s="1292"/>
      <c r="AC3" s="1292"/>
      <c r="AD3" s="1292"/>
      <c r="AE3" s="1292"/>
      <c r="AF3" s="1292"/>
      <c r="AG3" s="1292"/>
      <c r="AH3" s="1292"/>
      <c r="AI3" s="1292"/>
      <c r="AJ3" s="1292"/>
      <c r="AK3" s="1292"/>
      <c r="AL3" s="1292"/>
      <c r="AM3" s="1292"/>
      <c r="AN3" s="1292"/>
      <c r="AO3" s="1293"/>
      <c r="AP3" s="1"/>
      <c r="AQ3" s="1339" t="s">
        <v>461</v>
      </c>
      <c r="AR3" s="1292"/>
      <c r="AS3" s="1292"/>
      <c r="AT3" s="1292"/>
      <c r="AU3" s="1292"/>
      <c r="AV3" s="1292"/>
      <c r="AW3" s="1292"/>
      <c r="AX3" s="1292"/>
      <c r="AY3" s="1292"/>
      <c r="AZ3" s="1292"/>
      <c r="BA3" s="1292"/>
      <c r="BB3" s="1292"/>
      <c r="BC3" s="1292"/>
      <c r="BD3" s="1292"/>
      <c r="BE3" s="1292"/>
      <c r="BF3" s="1292"/>
      <c r="BG3" s="1293"/>
      <c r="BH3" s="1"/>
      <c r="BI3" s="1339" t="s">
        <v>462</v>
      </c>
      <c r="BJ3" s="1292"/>
      <c r="BK3" s="1292"/>
      <c r="BL3" s="1292"/>
      <c r="BM3" s="1292"/>
      <c r="BN3" s="1292"/>
      <c r="BO3" s="1292"/>
      <c r="BP3" s="1292"/>
      <c r="BQ3" s="1292"/>
      <c r="BR3" s="1292"/>
      <c r="BS3" s="1292"/>
      <c r="BT3" s="1292"/>
      <c r="BU3" s="1292"/>
      <c r="BV3" s="1292"/>
      <c r="BW3" s="1292"/>
      <c r="BX3" s="1292"/>
      <c r="BY3" s="1293"/>
      <c r="BZ3" s="1"/>
      <c r="CA3" s="1339" t="s">
        <v>463</v>
      </c>
      <c r="CB3" s="1292"/>
      <c r="CC3" s="1292"/>
      <c r="CD3" s="1292"/>
      <c r="CE3" s="1292"/>
      <c r="CF3" s="1292"/>
      <c r="CG3" s="1292"/>
      <c r="CH3" s="1292"/>
      <c r="CI3" s="1292"/>
      <c r="CJ3" s="1292"/>
      <c r="CK3" s="1292"/>
      <c r="CL3" s="1292"/>
      <c r="CM3" s="1292"/>
      <c r="CN3" s="1292"/>
      <c r="CO3" s="1292"/>
      <c r="CP3" s="1292"/>
      <c r="CQ3" s="1293"/>
      <c r="CR3" s="1"/>
      <c r="CS3" s="1"/>
      <c r="CT3" s="1"/>
      <c r="CU3" s="1"/>
      <c r="CV3" s="1339" t="s">
        <v>464</v>
      </c>
      <c r="CW3" s="1292"/>
      <c r="CX3" s="1292"/>
      <c r="CY3" s="1292"/>
      <c r="CZ3" s="1292"/>
      <c r="DA3" s="1292"/>
      <c r="DB3" s="1292"/>
      <c r="DC3" s="1292"/>
      <c r="DD3" s="1292"/>
      <c r="DE3" s="1292"/>
      <c r="DF3" s="1292"/>
      <c r="DG3" s="1292"/>
      <c r="DH3" s="1292"/>
      <c r="DI3" s="1292"/>
      <c r="DJ3" s="1292"/>
      <c r="DK3" s="1292"/>
      <c r="DL3" s="1292"/>
      <c r="DM3" s="1292"/>
      <c r="DN3" s="1292"/>
      <c r="DO3" s="1293"/>
      <c r="DP3" s="1"/>
      <c r="DQ3" s="1"/>
      <c r="DR3" s="1"/>
      <c r="DS3" s="1"/>
      <c r="DT3" s="1"/>
      <c r="DU3" s="1"/>
      <c r="DV3" s="1"/>
      <c r="DW3" s="1"/>
      <c r="DX3" s="1"/>
      <c r="DY3" s="1"/>
      <c r="DZ3" s="1"/>
      <c r="EA3" s="1"/>
      <c r="EB3" s="1"/>
      <c r="EC3" s="1"/>
      <c r="ED3" s="1"/>
      <c r="EE3" s="1"/>
      <c r="EF3" s="1"/>
      <c r="EG3" s="1"/>
      <c r="EH3" s="1"/>
      <c r="EI3" s="1"/>
    </row>
    <row r="4" spans="2:139" ht="15" customHeight="1" x14ac:dyDescent="0.25">
      <c r="B4" s="679" t="s">
        <v>571</v>
      </c>
      <c r="C4" s="680" t="s">
        <v>572</v>
      </c>
      <c r="D4" s="681" t="s">
        <v>506</v>
      </c>
      <c r="G4" s="1335"/>
      <c r="H4" s="1298"/>
      <c r="I4" s="1298"/>
      <c r="J4" s="1298"/>
      <c r="K4" s="1298"/>
      <c r="L4" s="1298"/>
      <c r="M4" s="1298"/>
      <c r="N4" s="1298"/>
      <c r="O4" s="1298"/>
      <c r="P4" s="1298"/>
      <c r="Q4" s="1298"/>
      <c r="R4" s="1298"/>
      <c r="S4" s="1298"/>
      <c r="T4" s="1298"/>
      <c r="U4" s="1298"/>
      <c r="V4" s="1298"/>
      <c r="W4" s="1299"/>
      <c r="X4" s="1"/>
      <c r="Y4" s="1335"/>
      <c r="Z4" s="1298"/>
      <c r="AA4" s="1298"/>
      <c r="AB4" s="1298"/>
      <c r="AC4" s="1298"/>
      <c r="AD4" s="1298"/>
      <c r="AE4" s="1298"/>
      <c r="AF4" s="1298"/>
      <c r="AG4" s="1298"/>
      <c r="AH4" s="1298"/>
      <c r="AI4" s="1298"/>
      <c r="AJ4" s="1298"/>
      <c r="AK4" s="1298"/>
      <c r="AL4" s="1298"/>
      <c r="AM4" s="1298"/>
      <c r="AN4" s="1298"/>
      <c r="AO4" s="1299"/>
      <c r="AP4" s="1"/>
      <c r="AQ4" s="1335"/>
      <c r="AR4" s="1298"/>
      <c r="AS4" s="1298"/>
      <c r="AT4" s="1298"/>
      <c r="AU4" s="1298"/>
      <c r="AV4" s="1298"/>
      <c r="AW4" s="1298"/>
      <c r="AX4" s="1298"/>
      <c r="AY4" s="1298"/>
      <c r="AZ4" s="1298"/>
      <c r="BA4" s="1298"/>
      <c r="BB4" s="1298"/>
      <c r="BC4" s="1298"/>
      <c r="BD4" s="1298"/>
      <c r="BE4" s="1298"/>
      <c r="BF4" s="1298"/>
      <c r="BG4" s="1299"/>
      <c r="BH4" s="1"/>
      <c r="BI4" s="1335"/>
      <c r="BJ4" s="1298"/>
      <c r="BK4" s="1298"/>
      <c r="BL4" s="1298"/>
      <c r="BM4" s="1298"/>
      <c r="BN4" s="1298"/>
      <c r="BO4" s="1298"/>
      <c r="BP4" s="1298"/>
      <c r="BQ4" s="1298"/>
      <c r="BR4" s="1298"/>
      <c r="BS4" s="1298"/>
      <c r="BT4" s="1298"/>
      <c r="BU4" s="1298"/>
      <c r="BV4" s="1298"/>
      <c r="BW4" s="1298"/>
      <c r="BX4" s="1298"/>
      <c r="BY4" s="1299"/>
      <c r="BZ4" s="1"/>
      <c r="CA4" s="1335"/>
      <c r="CB4" s="1298"/>
      <c r="CC4" s="1298"/>
      <c r="CD4" s="1298"/>
      <c r="CE4" s="1298"/>
      <c r="CF4" s="1298"/>
      <c r="CG4" s="1298"/>
      <c r="CH4" s="1298"/>
      <c r="CI4" s="1298"/>
      <c r="CJ4" s="1298"/>
      <c r="CK4" s="1298"/>
      <c r="CL4" s="1298"/>
      <c r="CM4" s="1298"/>
      <c r="CN4" s="1298"/>
      <c r="CO4" s="1298"/>
      <c r="CP4" s="1298"/>
      <c r="CQ4" s="1299"/>
      <c r="CR4" s="1"/>
      <c r="CS4" s="1"/>
      <c r="CT4" s="1"/>
      <c r="CU4" s="1"/>
      <c r="CV4" s="1335"/>
      <c r="CW4" s="1298"/>
      <c r="CX4" s="1298"/>
      <c r="CY4" s="1298"/>
      <c r="CZ4" s="1298"/>
      <c r="DA4" s="1298"/>
      <c r="DB4" s="1298"/>
      <c r="DC4" s="1298"/>
      <c r="DD4" s="1298"/>
      <c r="DE4" s="1298"/>
      <c r="DF4" s="1298"/>
      <c r="DG4" s="1298"/>
      <c r="DH4" s="1298"/>
      <c r="DI4" s="1298"/>
      <c r="DJ4" s="1298"/>
      <c r="DK4" s="1298"/>
      <c r="DL4" s="1298"/>
      <c r="DM4" s="1298"/>
      <c r="DN4" s="1298"/>
      <c r="DO4" s="1299"/>
      <c r="DP4" s="1"/>
      <c r="DQ4" s="1"/>
      <c r="DR4" s="1"/>
      <c r="DS4" s="1"/>
      <c r="DT4" s="1"/>
      <c r="DU4" s="1"/>
      <c r="DV4" s="1"/>
      <c r="DW4" s="1"/>
      <c r="DX4" s="1"/>
      <c r="DY4" s="1"/>
      <c r="DZ4" s="1"/>
      <c r="EA4" s="1"/>
      <c r="EB4" s="1"/>
      <c r="EC4" s="1"/>
      <c r="ED4" s="1"/>
      <c r="EE4" s="1"/>
      <c r="EF4" s="1"/>
      <c r="EG4" s="1"/>
      <c r="EH4" s="1"/>
      <c r="EI4" s="1"/>
    </row>
    <row r="5" spans="2:139" ht="15" customHeight="1" x14ac:dyDescent="0.25">
      <c r="B5" s="679" t="s">
        <v>869</v>
      </c>
      <c r="C5" s="680" t="s">
        <v>577</v>
      </c>
      <c r="D5" s="681" t="s">
        <v>510</v>
      </c>
      <c r="G5" s="1337" t="s">
        <v>465</v>
      </c>
      <c r="H5" s="1316"/>
      <c r="I5" s="1316"/>
      <c r="J5" s="1316"/>
      <c r="K5" s="1316"/>
      <c r="L5" s="1316"/>
      <c r="M5" s="1316"/>
      <c r="N5" s="1316"/>
      <c r="O5" s="1316"/>
      <c r="P5" s="1316"/>
      <c r="Q5" s="1316"/>
      <c r="R5" s="1316"/>
      <c r="S5" s="1316"/>
      <c r="T5" s="1316"/>
      <c r="U5" s="1316"/>
      <c r="V5" s="1316"/>
      <c r="W5" s="1338"/>
      <c r="X5" s="1"/>
      <c r="Y5" s="1337" t="s">
        <v>465</v>
      </c>
      <c r="Z5" s="1316"/>
      <c r="AA5" s="1316"/>
      <c r="AB5" s="1316"/>
      <c r="AC5" s="1316"/>
      <c r="AD5" s="1316"/>
      <c r="AE5" s="1316"/>
      <c r="AF5" s="1316"/>
      <c r="AG5" s="1316"/>
      <c r="AH5" s="1316"/>
      <c r="AI5" s="1316"/>
      <c r="AJ5" s="1316"/>
      <c r="AK5" s="1316"/>
      <c r="AL5" s="1316"/>
      <c r="AM5" s="1316"/>
      <c r="AN5" s="1316"/>
      <c r="AO5" s="1338"/>
      <c r="AP5" s="1"/>
      <c r="AQ5" s="1337" t="s">
        <v>466</v>
      </c>
      <c r="AR5" s="1316"/>
      <c r="AS5" s="1316"/>
      <c r="AT5" s="1316"/>
      <c r="AU5" s="1316"/>
      <c r="AV5" s="1316"/>
      <c r="AW5" s="1316"/>
      <c r="AX5" s="1316"/>
      <c r="AY5" s="1316"/>
      <c r="AZ5" s="1316"/>
      <c r="BA5" s="1316"/>
      <c r="BB5" s="1316"/>
      <c r="BC5" s="1316"/>
      <c r="BD5" s="1316"/>
      <c r="BE5" s="1316"/>
      <c r="BF5" s="1316"/>
      <c r="BG5" s="1338"/>
      <c r="BH5" s="1"/>
      <c r="BI5" s="1337" t="s">
        <v>466</v>
      </c>
      <c r="BJ5" s="1316"/>
      <c r="BK5" s="1316"/>
      <c r="BL5" s="1316"/>
      <c r="BM5" s="1316"/>
      <c r="BN5" s="1316"/>
      <c r="BO5" s="1316"/>
      <c r="BP5" s="1316"/>
      <c r="BQ5" s="1316"/>
      <c r="BR5" s="1316"/>
      <c r="BS5" s="1316"/>
      <c r="BT5" s="1316"/>
      <c r="BU5" s="1316"/>
      <c r="BV5" s="1316"/>
      <c r="BW5" s="1316"/>
      <c r="BX5" s="1316"/>
      <c r="BY5" s="1338"/>
      <c r="BZ5" s="1"/>
      <c r="CA5" s="1337" t="s">
        <v>466</v>
      </c>
      <c r="CB5" s="1316"/>
      <c r="CC5" s="1316"/>
      <c r="CD5" s="1316"/>
      <c r="CE5" s="1316"/>
      <c r="CF5" s="1316"/>
      <c r="CG5" s="1316"/>
      <c r="CH5" s="1316"/>
      <c r="CI5" s="1316"/>
      <c r="CJ5" s="1316"/>
      <c r="CK5" s="1316"/>
      <c r="CL5" s="1316"/>
      <c r="CM5" s="1316"/>
      <c r="CN5" s="1316"/>
      <c r="CO5" s="1316"/>
      <c r="CP5" s="1316"/>
      <c r="CQ5" s="1338"/>
      <c r="CR5" s="1"/>
      <c r="CS5" s="1"/>
      <c r="CT5" s="1"/>
      <c r="CU5" s="1"/>
      <c r="CV5" s="1337" t="s">
        <v>466</v>
      </c>
      <c r="CW5" s="1316"/>
      <c r="CX5" s="1316"/>
      <c r="CY5" s="1316"/>
      <c r="CZ5" s="1316"/>
      <c r="DA5" s="1316"/>
      <c r="DB5" s="1316"/>
      <c r="DC5" s="1316"/>
      <c r="DD5" s="1316"/>
      <c r="DE5" s="1316"/>
      <c r="DF5" s="1316"/>
      <c r="DG5" s="1316"/>
      <c r="DH5" s="1316"/>
      <c r="DI5" s="1316"/>
      <c r="DJ5" s="1316"/>
      <c r="DK5" s="1316"/>
      <c r="DL5" s="1316"/>
      <c r="DM5" s="1316"/>
      <c r="DN5" s="1316"/>
      <c r="DO5" s="1338"/>
      <c r="DP5" s="1"/>
      <c r="DQ5" s="1"/>
      <c r="DR5" s="1"/>
      <c r="DS5" s="1"/>
      <c r="DT5" s="1"/>
      <c r="DU5" s="1"/>
      <c r="DV5" s="1"/>
      <c r="DW5" s="1"/>
      <c r="DX5" s="1"/>
      <c r="DY5" s="1"/>
      <c r="DZ5" s="1"/>
      <c r="EA5" s="1"/>
      <c r="EB5" s="1"/>
      <c r="EC5" s="1"/>
      <c r="ED5" s="1"/>
      <c r="EE5" s="1"/>
      <c r="EF5" s="1"/>
      <c r="EG5" s="1"/>
      <c r="EH5" s="1"/>
      <c r="EI5" s="1"/>
    </row>
    <row r="6" spans="2:139" ht="14.25" customHeight="1" x14ac:dyDescent="0.25">
      <c r="B6" s="679" t="s">
        <v>868</v>
      </c>
      <c r="C6" s="680" t="s">
        <v>133</v>
      </c>
      <c r="D6" s="681" t="s">
        <v>550</v>
      </c>
      <c r="G6" s="1321"/>
      <c r="H6" s="1316"/>
      <c r="I6" s="1316"/>
      <c r="J6" s="1316"/>
      <c r="K6" s="1316"/>
      <c r="L6" s="1316"/>
      <c r="M6" s="1316"/>
      <c r="N6" s="1316"/>
      <c r="O6" s="1316"/>
      <c r="P6" s="1316"/>
      <c r="Q6" s="1316"/>
      <c r="R6" s="1316"/>
      <c r="S6" s="1316"/>
      <c r="T6" s="1316"/>
      <c r="U6" s="1316"/>
      <c r="V6" s="1316"/>
      <c r="W6" s="1338"/>
      <c r="X6" s="1"/>
      <c r="Y6" s="1321"/>
      <c r="Z6" s="1316"/>
      <c r="AA6" s="1316"/>
      <c r="AB6" s="1316"/>
      <c r="AC6" s="1316"/>
      <c r="AD6" s="1316"/>
      <c r="AE6" s="1316"/>
      <c r="AF6" s="1316"/>
      <c r="AG6" s="1316"/>
      <c r="AH6" s="1316"/>
      <c r="AI6" s="1316"/>
      <c r="AJ6" s="1316"/>
      <c r="AK6" s="1316"/>
      <c r="AL6" s="1316"/>
      <c r="AM6" s="1316"/>
      <c r="AN6" s="1316"/>
      <c r="AO6" s="1338"/>
      <c r="AP6" s="1"/>
      <c r="AQ6" s="1321"/>
      <c r="AR6" s="1316"/>
      <c r="AS6" s="1316"/>
      <c r="AT6" s="1316"/>
      <c r="AU6" s="1316"/>
      <c r="AV6" s="1316"/>
      <c r="AW6" s="1316"/>
      <c r="AX6" s="1316"/>
      <c r="AY6" s="1316"/>
      <c r="AZ6" s="1316"/>
      <c r="BA6" s="1316"/>
      <c r="BB6" s="1316"/>
      <c r="BC6" s="1316"/>
      <c r="BD6" s="1316"/>
      <c r="BE6" s="1316"/>
      <c r="BF6" s="1316"/>
      <c r="BG6" s="1338"/>
      <c r="BH6" s="1"/>
      <c r="BI6" s="1321"/>
      <c r="BJ6" s="1316"/>
      <c r="BK6" s="1316"/>
      <c r="BL6" s="1316"/>
      <c r="BM6" s="1316"/>
      <c r="BN6" s="1316"/>
      <c r="BO6" s="1316"/>
      <c r="BP6" s="1316"/>
      <c r="BQ6" s="1316"/>
      <c r="BR6" s="1316"/>
      <c r="BS6" s="1316"/>
      <c r="BT6" s="1316"/>
      <c r="BU6" s="1316"/>
      <c r="BV6" s="1316"/>
      <c r="BW6" s="1316"/>
      <c r="BX6" s="1316"/>
      <c r="BY6" s="1338"/>
      <c r="BZ6" s="1"/>
      <c r="CA6" s="1321"/>
      <c r="CB6" s="1316"/>
      <c r="CC6" s="1316"/>
      <c r="CD6" s="1316"/>
      <c r="CE6" s="1316"/>
      <c r="CF6" s="1316"/>
      <c r="CG6" s="1316"/>
      <c r="CH6" s="1316"/>
      <c r="CI6" s="1316"/>
      <c r="CJ6" s="1316"/>
      <c r="CK6" s="1316"/>
      <c r="CL6" s="1316"/>
      <c r="CM6" s="1316"/>
      <c r="CN6" s="1316"/>
      <c r="CO6" s="1316"/>
      <c r="CP6" s="1316"/>
      <c r="CQ6" s="1338"/>
      <c r="CR6" s="1"/>
      <c r="CS6" s="1"/>
      <c r="CT6" s="1"/>
      <c r="CU6" s="1"/>
      <c r="CV6" s="1321"/>
      <c r="CW6" s="1316"/>
      <c r="CX6" s="1316"/>
      <c r="CY6" s="1316"/>
      <c r="CZ6" s="1316"/>
      <c r="DA6" s="1316"/>
      <c r="DB6" s="1316"/>
      <c r="DC6" s="1316"/>
      <c r="DD6" s="1316"/>
      <c r="DE6" s="1316"/>
      <c r="DF6" s="1316"/>
      <c r="DG6" s="1316"/>
      <c r="DH6" s="1316"/>
      <c r="DI6" s="1316"/>
      <c r="DJ6" s="1316"/>
      <c r="DK6" s="1316"/>
      <c r="DL6" s="1316"/>
      <c r="DM6" s="1316"/>
      <c r="DN6" s="1316"/>
      <c r="DO6" s="1338"/>
      <c r="DP6" s="1"/>
      <c r="DQ6" s="1"/>
      <c r="DR6" s="1"/>
      <c r="DS6" s="1"/>
      <c r="DT6" s="1"/>
      <c r="DU6" s="1"/>
      <c r="DV6" s="1"/>
      <c r="DW6" s="1"/>
      <c r="DX6" s="1"/>
      <c r="DY6" s="1"/>
      <c r="DZ6" s="1"/>
      <c r="EA6" s="1"/>
      <c r="EB6" s="1"/>
      <c r="EC6" s="1"/>
      <c r="ED6" s="1"/>
      <c r="EE6" s="1"/>
      <c r="EF6" s="1"/>
      <c r="EG6" s="1"/>
      <c r="EH6" s="1"/>
      <c r="EI6" s="1"/>
    </row>
    <row r="7" spans="2:139" ht="15" customHeight="1" x14ac:dyDescent="0.25">
      <c r="B7" s="679" t="s">
        <v>870</v>
      </c>
      <c r="C7" s="680" t="s">
        <v>579</v>
      </c>
      <c r="D7" s="681" t="s">
        <v>512</v>
      </c>
      <c r="G7" s="1336" t="s">
        <v>797</v>
      </c>
      <c r="H7" s="1319"/>
      <c r="I7" s="1319"/>
      <c r="J7" s="1319"/>
      <c r="K7" s="1319"/>
      <c r="L7" s="1319"/>
      <c r="M7" s="1319"/>
      <c r="N7" s="1319"/>
      <c r="O7" s="1319"/>
      <c r="P7" s="1319"/>
      <c r="Q7" s="1319"/>
      <c r="R7" s="1319"/>
      <c r="S7" s="1319"/>
      <c r="T7" s="1319"/>
      <c r="U7" s="1319"/>
      <c r="V7" s="1319"/>
      <c r="W7" s="1329"/>
      <c r="X7" s="1"/>
      <c r="Y7" s="1336" t="s">
        <v>467</v>
      </c>
      <c r="Z7" s="1319"/>
      <c r="AA7" s="1319"/>
      <c r="AB7" s="1319"/>
      <c r="AC7" s="1319"/>
      <c r="AD7" s="1319"/>
      <c r="AE7" s="1319"/>
      <c r="AF7" s="1319"/>
      <c r="AG7" s="1319"/>
      <c r="AH7" s="1319"/>
      <c r="AI7" s="1319"/>
      <c r="AJ7" s="1319"/>
      <c r="AK7" s="1319"/>
      <c r="AL7" s="1319"/>
      <c r="AM7" s="1319"/>
      <c r="AN7" s="1319"/>
      <c r="AO7" s="1329"/>
      <c r="AP7" s="1"/>
      <c r="AQ7" s="1336" t="s">
        <v>467</v>
      </c>
      <c r="AR7" s="1319"/>
      <c r="AS7" s="1319"/>
      <c r="AT7" s="1319"/>
      <c r="AU7" s="1319"/>
      <c r="AV7" s="1319"/>
      <c r="AW7" s="1319"/>
      <c r="AX7" s="1319"/>
      <c r="AY7" s="1319"/>
      <c r="AZ7" s="1319"/>
      <c r="BA7" s="1319"/>
      <c r="BB7" s="1319"/>
      <c r="BC7" s="1319"/>
      <c r="BD7" s="1319"/>
      <c r="BE7" s="1319"/>
      <c r="BF7" s="1319"/>
      <c r="BG7" s="1329"/>
      <c r="BH7" s="1"/>
      <c r="BI7" s="1336" t="s">
        <v>468</v>
      </c>
      <c r="BJ7" s="1319"/>
      <c r="BK7" s="1319"/>
      <c r="BL7" s="1319"/>
      <c r="BM7" s="1319"/>
      <c r="BN7" s="1319"/>
      <c r="BO7" s="1319"/>
      <c r="BP7" s="1319"/>
      <c r="BQ7" s="1319"/>
      <c r="BR7" s="1319"/>
      <c r="BS7" s="1319"/>
      <c r="BT7" s="1319"/>
      <c r="BU7" s="1319"/>
      <c r="BV7" s="1319"/>
      <c r="BW7" s="1319"/>
      <c r="BX7" s="1319"/>
      <c r="BY7" s="1329"/>
      <c r="BZ7" s="1"/>
      <c r="CA7" s="1336" t="s">
        <v>468</v>
      </c>
      <c r="CB7" s="1319"/>
      <c r="CC7" s="1319"/>
      <c r="CD7" s="1319"/>
      <c r="CE7" s="1319"/>
      <c r="CF7" s="1319"/>
      <c r="CG7" s="1319"/>
      <c r="CH7" s="1319"/>
      <c r="CI7" s="1319"/>
      <c r="CJ7" s="1319"/>
      <c r="CK7" s="1319"/>
      <c r="CL7" s="1319"/>
      <c r="CM7" s="1319"/>
      <c r="CN7" s="1319"/>
      <c r="CO7" s="1319"/>
      <c r="CP7" s="1319"/>
      <c r="CQ7" s="1329"/>
      <c r="CR7" s="1"/>
      <c r="CS7" s="1"/>
      <c r="CT7" s="1"/>
      <c r="CU7" s="1"/>
      <c r="CV7" s="1336" t="s">
        <v>469</v>
      </c>
      <c r="CW7" s="1319"/>
      <c r="CX7" s="1319"/>
      <c r="CY7" s="1319"/>
      <c r="CZ7" s="1319"/>
      <c r="DA7" s="1319"/>
      <c r="DB7" s="1319"/>
      <c r="DC7" s="1319"/>
      <c r="DD7" s="1319"/>
      <c r="DE7" s="1319"/>
      <c r="DF7" s="1319"/>
      <c r="DG7" s="1319"/>
      <c r="DH7" s="1319"/>
      <c r="DI7" s="1319"/>
      <c r="DJ7" s="1319"/>
      <c r="DK7" s="1319"/>
      <c r="DL7" s="1319"/>
      <c r="DM7" s="1319"/>
      <c r="DN7" s="1319"/>
      <c r="DO7" s="1329"/>
      <c r="DP7" s="1"/>
      <c r="DQ7" s="1"/>
      <c r="DR7" s="1"/>
      <c r="DS7" s="1"/>
      <c r="DT7" s="1"/>
      <c r="DU7" s="1"/>
      <c r="DV7" s="1"/>
      <c r="DW7" s="1"/>
      <c r="DX7" s="1"/>
      <c r="DY7" s="1"/>
      <c r="DZ7" s="1"/>
      <c r="EA7" s="1"/>
      <c r="EB7" s="1"/>
      <c r="EC7" s="1"/>
      <c r="ED7" s="1"/>
      <c r="EE7" s="1"/>
      <c r="EF7" s="1"/>
      <c r="EG7" s="1"/>
      <c r="EH7" s="1"/>
      <c r="EI7" s="1"/>
    </row>
    <row r="8" spans="2:139" ht="14.25" customHeight="1" thickBot="1" x14ac:dyDescent="0.3">
      <c r="B8" s="679" t="s">
        <v>871</v>
      </c>
      <c r="C8" s="680" t="s">
        <v>580</v>
      </c>
      <c r="D8" s="681" t="s">
        <v>544</v>
      </c>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c r="CQ8" s="105"/>
      <c r="CR8" s="105"/>
      <c r="CS8" s="105"/>
      <c r="CT8" s="105"/>
      <c r="CU8" s="1"/>
      <c r="CV8" s="1"/>
      <c r="CW8" s="1"/>
      <c r="CX8" s="1"/>
      <c r="CY8" s="1"/>
      <c r="CZ8" s="1"/>
      <c r="DA8" s="1"/>
      <c r="DB8" s="1"/>
      <c r="DC8" s="1"/>
      <c r="DD8" s="1"/>
      <c r="DE8" s="1"/>
      <c r="DF8" s="1"/>
      <c r="DG8" s="1"/>
      <c r="DH8" s="105"/>
      <c r="DI8" s="105"/>
      <c r="DJ8" s="105"/>
      <c r="DK8" s="105"/>
      <c r="DL8" s="105"/>
      <c r="DM8" s="105"/>
      <c r="DN8" s="105"/>
      <c r="DO8" s="105"/>
      <c r="DP8" s="105"/>
      <c r="DQ8" s="105"/>
      <c r="DR8" s="105"/>
      <c r="DS8" s="105"/>
      <c r="DT8" s="105"/>
      <c r="DU8" s="105"/>
      <c r="DV8" s="105"/>
      <c r="DW8" s="105"/>
      <c r="DX8" s="105"/>
      <c r="DY8" s="105"/>
      <c r="DZ8" s="105"/>
      <c r="EA8" s="105"/>
      <c r="EB8" s="105"/>
      <c r="EC8" s="105"/>
      <c r="ED8" s="105"/>
      <c r="EE8" s="105"/>
      <c r="EF8" s="105"/>
      <c r="EG8" s="105"/>
      <c r="EH8" s="105"/>
      <c r="EI8" s="105"/>
    </row>
    <row r="9" spans="2:139" ht="24" thickBot="1" x14ac:dyDescent="0.3">
      <c r="B9" s="679" t="s">
        <v>872</v>
      </c>
      <c r="C9" s="680" t="s">
        <v>312</v>
      </c>
      <c r="D9" s="681" t="s">
        <v>526</v>
      </c>
      <c r="G9" s="1305" t="s">
        <v>470</v>
      </c>
      <c r="H9" s="1257"/>
      <c r="I9" s="1257"/>
      <c r="J9" s="1257"/>
      <c r="K9" s="1257"/>
      <c r="L9" s="1257"/>
      <c r="M9" s="1257"/>
      <c r="N9" s="1257"/>
      <c r="O9" s="1257"/>
      <c r="P9" s="1257"/>
      <c r="Q9" s="1257"/>
      <c r="R9" s="1257"/>
      <c r="S9" s="1257"/>
      <c r="T9" s="1257"/>
      <c r="U9" s="1257"/>
      <c r="V9" s="1257"/>
      <c r="W9" s="1258"/>
      <c r="X9" s="105"/>
      <c r="Y9" s="1305" t="s">
        <v>471</v>
      </c>
      <c r="Z9" s="1257"/>
      <c r="AA9" s="1257"/>
      <c r="AB9" s="1257"/>
      <c r="AC9" s="1257"/>
      <c r="AD9" s="1257"/>
      <c r="AE9" s="1257"/>
      <c r="AF9" s="1257"/>
      <c r="AG9" s="1257"/>
      <c r="AH9" s="1257"/>
      <c r="AI9" s="1257"/>
      <c r="AJ9" s="1257"/>
      <c r="AK9" s="1257"/>
      <c r="AL9" s="1257"/>
      <c r="AM9" s="1257"/>
      <c r="AN9" s="1257"/>
      <c r="AO9" s="1258"/>
      <c r="AP9" s="105"/>
      <c r="AQ9" s="1305" t="s">
        <v>472</v>
      </c>
      <c r="AR9" s="1257"/>
      <c r="AS9" s="1257"/>
      <c r="AT9" s="1257"/>
      <c r="AU9" s="1257"/>
      <c r="AV9" s="1257"/>
      <c r="AW9" s="1257"/>
      <c r="AX9" s="1257"/>
      <c r="AY9" s="1257"/>
      <c r="AZ9" s="1257"/>
      <c r="BA9" s="1257"/>
      <c r="BB9" s="1257"/>
      <c r="BC9" s="1257"/>
      <c r="BD9" s="1257"/>
      <c r="BE9" s="1257"/>
      <c r="BF9" s="1257"/>
      <c r="BG9" s="1258"/>
      <c r="BH9" s="105"/>
      <c r="BI9" s="1305" t="s">
        <v>473</v>
      </c>
      <c r="BJ9" s="1257"/>
      <c r="BK9" s="1257"/>
      <c r="BL9" s="1257"/>
      <c r="BM9" s="1257"/>
      <c r="BN9" s="1257"/>
      <c r="BO9" s="1257"/>
      <c r="BP9" s="1257"/>
      <c r="BQ9" s="1257"/>
      <c r="BR9" s="1257"/>
      <c r="BS9" s="1257"/>
      <c r="BT9" s="1257"/>
      <c r="BU9" s="1257"/>
      <c r="BV9" s="1257"/>
      <c r="BW9" s="1257"/>
      <c r="BX9" s="1257"/>
      <c r="BY9" s="1258"/>
      <c r="BZ9" s="105"/>
      <c r="CA9" s="1305" t="s">
        <v>474</v>
      </c>
      <c r="CB9" s="1257"/>
      <c r="CC9" s="1257"/>
      <c r="CD9" s="1257"/>
      <c r="CE9" s="1257"/>
      <c r="CF9" s="1257"/>
      <c r="CG9" s="1257"/>
      <c r="CH9" s="1257"/>
      <c r="CI9" s="1257"/>
      <c r="CJ9" s="1257"/>
      <c r="CK9" s="1257"/>
      <c r="CL9" s="1257"/>
      <c r="CM9" s="1257"/>
      <c r="CN9" s="1257"/>
      <c r="CO9" s="1257"/>
      <c r="CP9" s="1257"/>
      <c r="CQ9" s="1258"/>
      <c r="CR9" s="105"/>
      <c r="CS9" s="105"/>
      <c r="CT9" s="105"/>
      <c r="CU9" s="1"/>
      <c r="CV9" s="1305" t="s">
        <v>475</v>
      </c>
      <c r="CW9" s="1257"/>
      <c r="CX9" s="1257"/>
      <c r="CY9" s="1257"/>
      <c r="CZ9" s="1257"/>
      <c r="DA9" s="1257"/>
      <c r="DB9" s="1257"/>
      <c r="DC9" s="1257"/>
      <c r="DD9" s="1257"/>
      <c r="DE9" s="1257"/>
      <c r="DF9" s="1257"/>
      <c r="DG9" s="1257"/>
      <c r="DH9" s="1257"/>
      <c r="DI9" s="1257"/>
      <c r="DJ9" s="1257"/>
      <c r="DK9" s="1257"/>
      <c r="DL9" s="1257"/>
      <c r="DM9" s="1257"/>
      <c r="DN9" s="1257"/>
      <c r="DO9" s="1258"/>
      <c r="DP9" s="105"/>
      <c r="DQ9" s="105"/>
      <c r="DR9" s="105"/>
      <c r="DS9" s="105"/>
      <c r="DT9" s="105"/>
      <c r="DU9" s="105"/>
      <c r="DV9" s="105"/>
      <c r="DW9" s="105"/>
      <c r="DX9" s="105"/>
      <c r="DY9" s="105"/>
      <c r="DZ9" s="105"/>
      <c r="EA9" s="105"/>
      <c r="EB9" s="105"/>
      <c r="EC9" s="105"/>
      <c r="ED9" s="105"/>
      <c r="EE9" s="105"/>
      <c r="EF9" s="105"/>
      <c r="EG9" s="105"/>
      <c r="EH9" s="105"/>
      <c r="EI9" s="105"/>
    </row>
    <row r="10" spans="2:139" ht="16.5" customHeight="1" x14ac:dyDescent="0.25">
      <c r="B10" s="679" t="s">
        <v>873</v>
      </c>
      <c r="C10" s="680" t="s">
        <v>583</v>
      </c>
      <c r="D10" s="681" t="s">
        <v>536</v>
      </c>
      <c r="G10" s="106"/>
      <c r="H10" s="105"/>
      <c r="I10" s="105"/>
      <c r="J10" s="105"/>
      <c r="K10" s="105"/>
      <c r="L10" s="105"/>
      <c r="M10" s="105"/>
      <c r="N10" s="105"/>
      <c r="O10" s="105"/>
      <c r="P10" s="105"/>
      <c r="Q10" s="105"/>
      <c r="R10" s="105"/>
      <c r="S10" s="105"/>
      <c r="T10" s="105"/>
      <c r="U10" s="105"/>
      <c r="V10" s="105"/>
      <c r="W10" s="107"/>
      <c r="X10" s="105"/>
      <c r="Y10" s="106"/>
      <c r="Z10" s="105"/>
      <c r="AA10" s="105"/>
      <c r="AB10" s="105"/>
      <c r="AC10" s="105"/>
      <c r="AD10" s="105"/>
      <c r="AE10" s="105"/>
      <c r="AF10" s="105"/>
      <c r="AG10" s="105"/>
      <c r="AH10" s="105"/>
      <c r="AI10" s="105"/>
      <c r="AJ10" s="105"/>
      <c r="AK10" s="105"/>
      <c r="AL10" s="105"/>
      <c r="AM10" s="105"/>
      <c r="AN10" s="105"/>
      <c r="AO10" s="107"/>
      <c r="AP10" s="105"/>
      <c r="AQ10" s="106"/>
      <c r="AR10" s="105"/>
      <c r="AS10" s="105"/>
      <c r="AT10" s="105"/>
      <c r="AU10" s="105"/>
      <c r="AV10" s="105"/>
      <c r="AW10" s="105"/>
      <c r="AX10" s="105"/>
      <c r="AY10" s="105"/>
      <c r="AZ10" s="105"/>
      <c r="BA10" s="105"/>
      <c r="BB10" s="105"/>
      <c r="BC10" s="105"/>
      <c r="BD10" s="105"/>
      <c r="BE10" s="105"/>
      <c r="BF10" s="105"/>
      <c r="BG10" s="107"/>
      <c r="BH10" s="105"/>
      <c r="BI10" s="106"/>
      <c r="BJ10" s="105"/>
      <c r="BK10" s="105"/>
      <c r="BL10" s="105"/>
      <c r="BM10" s="105"/>
      <c r="BN10" s="105"/>
      <c r="BO10" s="105"/>
      <c r="BP10" s="105"/>
      <c r="BQ10" s="105"/>
      <c r="BR10" s="105"/>
      <c r="BS10" s="105"/>
      <c r="BT10" s="105"/>
      <c r="BU10" s="105"/>
      <c r="BV10" s="105"/>
      <c r="BW10" s="105"/>
      <c r="BX10" s="105"/>
      <c r="BY10" s="107"/>
      <c r="BZ10" s="105"/>
      <c r="CA10" s="106"/>
      <c r="CB10" s="105"/>
      <c r="CC10" s="105"/>
      <c r="CD10" s="105"/>
      <c r="CE10" s="105"/>
      <c r="CF10" s="105"/>
      <c r="CG10" s="105"/>
      <c r="CH10" s="105"/>
      <c r="CI10" s="105"/>
      <c r="CJ10" s="105"/>
      <c r="CK10" s="105"/>
      <c r="CL10" s="105"/>
      <c r="CM10" s="105"/>
      <c r="CN10" s="105"/>
      <c r="CO10" s="105"/>
      <c r="CP10" s="105"/>
      <c r="CQ10" s="107"/>
      <c r="CR10" s="105"/>
      <c r="CS10" s="105"/>
      <c r="CT10" s="105"/>
      <c r="CU10" s="1"/>
      <c r="CV10" s="1334"/>
      <c r="CW10" s="1316"/>
      <c r="CX10" s="1316"/>
      <c r="CY10" s="1316"/>
      <c r="CZ10" s="1316"/>
      <c r="DA10" s="1316"/>
      <c r="DB10" s="1316"/>
      <c r="DC10" s="1316"/>
      <c r="DD10" s="1316"/>
      <c r="DE10" s="1316"/>
      <c r="DF10" s="1316"/>
      <c r="DG10" s="1316"/>
      <c r="DH10" s="1316"/>
      <c r="DI10" s="1316"/>
      <c r="DJ10" s="1316"/>
      <c r="DK10" s="1316"/>
      <c r="DL10" s="1316"/>
      <c r="DM10" s="1316"/>
      <c r="DN10" s="1316"/>
      <c r="DO10" s="1316"/>
      <c r="DP10" s="105"/>
      <c r="DQ10" s="105"/>
      <c r="DR10" s="105"/>
      <c r="DS10" s="105"/>
      <c r="DT10" s="105"/>
      <c r="DU10" s="105"/>
      <c r="DV10" s="105"/>
      <c r="DW10" s="105"/>
      <c r="DX10" s="105"/>
      <c r="DY10" s="105"/>
      <c r="DZ10" s="105"/>
      <c r="EA10" s="105"/>
      <c r="EB10" s="105"/>
      <c r="EC10" s="105"/>
      <c r="ED10" s="105"/>
      <c r="EE10" s="105"/>
      <c r="EF10" s="105"/>
      <c r="EG10" s="105"/>
      <c r="EH10" s="105"/>
      <c r="EI10" s="105"/>
    </row>
    <row r="11" spans="2:139" ht="16.5" customHeight="1" x14ac:dyDescent="0.25">
      <c r="B11" s="679" t="s">
        <v>906</v>
      </c>
      <c r="C11" s="680" t="s">
        <v>582</v>
      </c>
      <c r="D11" s="681" t="s">
        <v>536</v>
      </c>
      <c r="G11" s="106"/>
      <c r="H11" s="105"/>
      <c r="I11" s="105"/>
      <c r="J11" s="105"/>
      <c r="K11" s="105"/>
      <c r="L11" s="105"/>
      <c r="M11" s="105"/>
      <c r="N11" s="105"/>
      <c r="O11" s="105"/>
      <c r="P11" s="105"/>
      <c r="Q11" s="105"/>
      <c r="R11" s="105"/>
      <c r="S11" s="105"/>
      <c r="T11" s="105"/>
      <c r="U11" s="105"/>
      <c r="V11" s="105"/>
      <c r="W11" s="107"/>
      <c r="X11" s="105"/>
      <c r="Y11" s="106"/>
      <c r="Z11" s="105"/>
      <c r="AA11" s="105"/>
      <c r="AB11" s="105"/>
      <c r="AC11" s="105"/>
      <c r="AD11" s="105"/>
      <c r="AE11" s="105"/>
      <c r="AF11" s="105"/>
      <c r="AG11" s="105"/>
      <c r="AH11" s="105"/>
      <c r="AI11" s="105"/>
      <c r="AJ11" s="105"/>
      <c r="AK11" s="105"/>
      <c r="AL11" s="105"/>
      <c r="AM11" s="105"/>
      <c r="AN11" s="105"/>
      <c r="AO11" s="107"/>
      <c r="AP11" s="105"/>
      <c r="AQ11" s="106"/>
      <c r="AR11" s="105"/>
      <c r="AS11" s="105"/>
      <c r="AT11" s="105"/>
      <c r="AU11" s="105"/>
      <c r="AV11" s="105"/>
      <c r="AW11" s="105"/>
      <c r="AX11" s="105"/>
      <c r="AY11" s="105"/>
      <c r="AZ11" s="105"/>
      <c r="BA11" s="105"/>
      <c r="BB11" s="105"/>
      <c r="BC11" s="105"/>
      <c r="BD11" s="105"/>
      <c r="BE11" s="105"/>
      <c r="BF11" s="105"/>
      <c r="BG11" s="107"/>
      <c r="BH11" s="105"/>
      <c r="BI11" s="106"/>
      <c r="BJ11" s="105"/>
      <c r="BK11" s="105"/>
      <c r="BL11" s="105"/>
      <c r="BM11" s="105"/>
      <c r="BN11" s="105"/>
      <c r="BO11" s="105"/>
      <c r="BP11" s="105"/>
      <c r="BQ11" s="105"/>
      <c r="BR11" s="105"/>
      <c r="BS11" s="105"/>
      <c r="BT11" s="105"/>
      <c r="BU11" s="105"/>
      <c r="BV11" s="105"/>
      <c r="BW11" s="105"/>
      <c r="BX11" s="105"/>
      <c r="BY11" s="107"/>
      <c r="BZ11" s="105"/>
      <c r="CA11" s="106"/>
      <c r="CB11" s="105"/>
      <c r="CC11" s="105"/>
      <c r="CD11" s="105"/>
      <c r="CE11" s="105"/>
      <c r="CF11" s="105"/>
      <c r="CG11" s="105"/>
      <c r="CH11" s="105"/>
      <c r="CI11" s="105"/>
      <c r="CJ11" s="105"/>
      <c r="CK11" s="105"/>
      <c r="CL11" s="105"/>
      <c r="CM11" s="105"/>
      <c r="CN11" s="105"/>
      <c r="CO11" s="105"/>
      <c r="CP11" s="105"/>
      <c r="CQ11" s="107"/>
      <c r="CR11" s="105"/>
      <c r="CS11" s="105"/>
      <c r="CT11" s="105"/>
      <c r="CU11" s="1"/>
      <c r="CV11" s="1335"/>
      <c r="CW11" s="1298"/>
      <c r="CX11" s="1298"/>
      <c r="CY11" s="1298"/>
      <c r="CZ11" s="1298"/>
      <c r="DA11" s="1298"/>
      <c r="DB11" s="1298"/>
      <c r="DC11" s="1298"/>
      <c r="DD11" s="1298"/>
      <c r="DE11" s="1298"/>
      <c r="DF11" s="1298"/>
      <c r="DG11" s="1298"/>
      <c r="DH11" s="1298"/>
      <c r="DI11" s="1298"/>
      <c r="DJ11" s="1298"/>
      <c r="DK11" s="1298"/>
      <c r="DL11" s="1298"/>
      <c r="DM11" s="1298"/>
      <c r="DN11" s="1298"/>
      <c r="DO11" s="1298"/>
      <c r="DP11" s="105"/>
      <c r="DQ11" s="105"/>
      <c r="DR11" s="105"/>
      <c r="DS11" s="105"/>
      <c r="DT11" s="105"/>
      <c r="DU11" s="105"/>
      <c r="DV11" s="105"/>
      <c r="DW11" s="105"/>
      <c r="DX11" s="105"/>
      <c r="DY11" s="105"/>
      <c r="DZ11" s="105"/>
      <c r="EA11" s="105"/>
      <c r="EB11" s="105"/>
      <c r="EC11" s="105"/>
      <c r="ED11" s="105"/>
      <c r="EE11" s="105"/>
      <c r="EF11" s="105"/>
      <c r="EG11" s="105"/>
      <c r="EH11" s="105"/>
      <c r="EI11" s="105"/>
    </row>
    <row r="12" spans="2:139" ht="29.25" customHeight="1" x14ac:dyDescent="0.25">
      <c r="B12" s="679" t="s">
        <v>874</v>
      </c>
      <c r="C12" s="680" t="s">
        <v>35</v>
      </c>
      <c r="D12" s="681" t="s">
        <v>516</v>
      </c>
      <c r="G12" s="1318" t="s">
        <v>476</v>
      </c>
      <c r="H12" s="1324" t="s">
        <v>477</v>
      </c>
      <c r="I12" s="1309" t="s">
        <v>478</v>
      </c>
      <c r="J12" s="1313" t="s">
        <v>479</v>
      </c>
      <c r="K12" s="1319"/>
      <c r="L12" s="1319"/>
      <c r="M12" s="1319"/>
      <c r="N12" s="1319"/>
      <c r="O12" s="1319"/>
      <c r="P12" s="1319"/>
      <c r="Q12" s="1319"/>
      <c r="R12" s="1314"/>
      <c r="S12" s="1313" t="s">
        <v>480</v>
      </c>
      <c r="T12" s="1314"/>
      <c r="U12" s="1332" t="s">
        <v>481</v>
      </c>
      <c r="V12" s="108"/>
      <c r="W12" s="109"/>
      <c r="X12" s="110"/>
      <c r="Y12" s="1318" t="s">
        <v>482</v>
      </c>
      <c r="Z12" s="1324" t="s">
        <v>477</v>
      </c>
      <c r="AA12" s="1309" t="s">
        <v>478</v>
      </c>
      <c r="AB12" s="1313" t="s">
        <v>479</v>
      </c>
      <c r="AC12" s="1319"/>
      <c r="AD12" s="1319"/>
      <c r="AE12" s="1319"/>
      <c r="AF12" s="1319"/>
      <c r="AG12" s="1319"/>
      <c r="AH12" s="1319"/>
      <c r="AI12" s="1319"/>
      <c r="AJ12" s="1314"/>
      <c r="AK12" s="1313" t="s">
        <v>480</v>
      </c>
      <c r="AL12" s="1314"/>
      <c r="AM12" s="1332" t="s">
        <v>481</v>
      </c>
      <c r="AN12" s="108"/>
      <c r="AO12" s="109"/>
      <c r="AP12" s="110"/>
      <c r="AQ12" s="1318" t="s">
        <v>483</v>
      </c>
      <c r="AR12" s="1324" t="s">
        <v>477</v>
      </c>
      <c r="AS12" s="1309" t="s">
        <v>478</v>
      </c>
      <c r="AT12" s="1313" t="s">
        <v>479</v>
      </c>
      <c r="AU12" s="1319"/>
      <c r="AV12" s="1319"/>
      <c r="AW12" s="1319"/>
      <c r="AX12" s="1319"/>
      <c r="AY12" s="1319"/>
      <c r="AZ12" s="1319"/>
      <c r="BA12" s="1319"/>
      <c r="BB12" s="1314"/>
      <c r="BC12" s="1313" t="s">
        <v>480</v>
      </c>
      <c r="BD12" s="1314"/>
      <c r="BE12" s="1332" t="s">
        <v>481</v>
      </c>
      <c r="BF12" s="108"/>
      <c r="BG12" s="109"/>
      <c r="BH12" s="110"/>
      <c r="BI12" s="1318" t="s">
        <v>484</v>
      </c>
      <c r="BJ12" s="1324" t="s">
        <v>477</v>
      </c>
      <c r="BK12" s="1309" t="s">
        <v>478</v>
      </c>
      <c r="BL12" s="1313" t="s">
        <v>479</v>
      </c>
      <c r="BM12" s="1319"/>
      <c r="BN12" s="1319"/>
      <c r="BO12" s="1319"/>
      <c r="BP12" s="1319"/>
      <c r="BQ12" s="1319"/>
      <c r="BR12" s="1319"/>
      <c r="BS12" s="1319"/>
      <c r="BT12" s="1314"/>
      <c r="BU12" s="1313" t="s">
        <v>480</v>
      </c>
      <c r="BV12" s="1314"/>
      <c r="BW12" s="1332" t="s">
        <v>481</v>
      </c>
      <c r="BX12" s="108"/>
      <c r="BY12" s="109"/>
      <c r="BZ12" s="110"/>
      <c r="CA12" s="1324" t="s">
        <v>477</v>
      </c>
      <c r="CB12" s="1309" t="s">
        <v>478</v>
      </c>
      <c r="CC12" s="1313" t="s">
        <v>479</v>
      </c>
      <c r="CD12" s="1319"/>
      <c r="CE12" s="1319"/>
      <c r="CF12" s="1319"/>
      <c r="CG12" s="1319"/>
      <c r="CH12" s="1319"/>
      <c r="CI12" s="1319"/>
      <c r="CJ12" s="1319"/>
      <c r="CK12" s="1314"/>
      <c r="CL12" s="1313" t="s">
        <v>480</v>
      </c>
      <c r="CM12" s="1314"/>
      <c r="CN12" s="1332" t="s">
        <v>481</v>
      </c>
      <c r="CO12" s="108"/>
      <c r="CP12" s="108"/>
      <c r="CQ12" s="109"/>
      <c r="CR12" s="110"/>
      <c r="CS12" s="110"/>
      <c r="CT12" s="110"/>
      <c r="CU12" s="111"/>
      <c r="CV12" s="1330" t="s">
        <v>477</v>
      </c>
      <c r="CW12" s="1331" t="s">
        <v>478</v>
      </c>
      <c r="CX12" s="1327" t="s">
        <v>485</v>
      </c>
      <c r="CY12" s="1319"/>
      <c r="CZ12" s="1319"/>
      <c r="DA12" s="1327" t="s">
        <v>486</v>
      </c>
      <c r="DB12" s="1319"/>
      <c r="DC12" s="1319"/>
      <c r="DD12" s="1327" t="s">
        <v>487</v>
      </c>
      <c r="DE12" s="1319"/>
      <c r="DF12" s="1314"/>
      <c r="DG12" s="1328" t="s">
        <v>488</v>
      </c>
      <c r="DH12" s="1319"/>
      <c r="DI12" s="1319"/>
      <c r="DJ12" s="1319"/>
      <c r="DK12" s="1314"/>
      <c r="DL12" s="1327" t="s">
        <v>489</v>
      </c>
      <c r="DM12" s="1319"/>
      <c r="DN12" s="1319"/>
      <c r="DO12" s="1329"/>
      <c r="DP12" s="110"/>
      <c r="DQ12" s="110"/>
      <c r="DR12" s="110"/>
      <c r="DS12" s="110"/>
      <c r="DT12" s="110"/>
      <c r="DU12" s="110"/>
      <c r="DV12" s="110"/>
      <c r="DW12" s="110"/>
      <c r="DX12" s="110"/>
      <c r="DY12" s="110"/>
      <c r="DZ12" s="110"/>
      <c r="EA12" s="110"/>
      <c r="EB12" s="110"/>
      <c r="EC12" s="110"/>
      <c r="ED12" s="110"/>
      <c r="EE12" s="110"/>
      <c r="EF12" s="110"/>
      <c r="EG12" s="110"/>
      <c r="EH12" s="110"/>
      <c r="EI12" s="110"/>
    </row>
    <row r="13" spans="2:139" ht="20.45" customHeight="1" x14ac:dyDescent="0.25">
      <c r="B13" s="679" t="s">
        <v>169</v>
      </c>
      <c r="C13" s="680" t="s">
        <v>584</v>
      </c>
      <c r="D13" s="681" t="s">
        <v>554</v>
      </c>
      <c r="G13" s="1307"/>
      <c r="H13" s="1307"/>
      <c r="I13" s="1310"/>
      <c r="J13" s="1317" t="s">
        <v>490</v>
      </c>
      <c r="K13" s="1298"/>
      <c r="L13" s="1303"/>
      <c r="M13" s="1317" t="s">
        <v>491</v>
      </c>
      <c r="N13" s="1298"/>
      <c r="O13" s="1303"/>
      <c r="P13" s="1317" t="s">
        <v>492</v>
      </c>
      <c r="Q13" s="1298"/>
      <c r="R13" s="1303"/>
      <c r="S13" s="1326" t="s">
        <v>493</v>
      </c>
      <c r="T13" s="1300" t="s">
        <v>494</v>
      </c>
      <c r="U13" s="1333"/>
      <c r="V13" s="108"/>
      <c r="W13" s="109"/>
      <c r="X13" s="110"/>
      <c r="Y13" s="1307"/>
      <c r="Z13" s="1307"/>
      <c r="AA13" s="1310"/>
      <c r="AB13" s="1317" t="s">
        <v>490</v>
      </c>
      <c r="AC13" s="1298"/>
      <c r="AD13" s="1303"/>
      <c r="AE13" s="1317" t="s">
        <v>491</v>
      </c>
      <c r="AF13" s="1298"/>
      <c r="AG13" s="1303"/>
      <c r="AH13" s="1317" t="s">
        <v>492</v>
      </c>
      <c r="AI13" s="1298"/>
      <c r="AJ13" s="1303"/>
      <c r="AK13" s="1326" t="s">
        <v>493</v>
      </c>
      <c r="AL13" s="1300" t="s">
        <v>494</v>
      </c>
      <c r="AM13" s="1333"/>
      <c r="AN13" s="108"/>
      <c r="AO13" s="109"/>
      <c r="AP13" s="110"/>
      <c r="AQ13" s="1307"/>
      <c r="AR13" s="1307"/>
      <c r="AS13" s="1310"/>
      <c r="AT13" s="1317" t="s">
        <v>490</v>
      </c>
      <c r="AU13" s="1298"/>
      <c r="AV13" s="1303"/>
      <c r="AW13" s="1317" t="s">
        <v>491</v>
      </c>
      <c r="AX13" s="1298"/>
      <c r="AY13" s="1303"/>
      <c r="AZ13" s="1317" t="s">
        <v>492</v>
      </c>
      <c r="BA13" s="1298"/>
      <c r="BB13" s="1303"/>
      <c r="BC13" s="1326" t="s">
        <v>493</v>
      </c>
      <c r="BD13" s="1300" t="s">
        <v>494</v>
      </c>
      <c r="BE13" s="1333"/>
      <c r="BF13" s="108"/>
      <c r="BG13" s="109"/>
      <c r="BH13" s="110"/>
      <c r="BI13" s="1307"/>
      <c r="BJ13" s="1307"/>
      <c r="BK13" s="1310"/>
      <c r="BL13" s="1317" t="s">
        <v>490</v>
      </c>
      <c r="BM13" s="1298"/>
      <c r="BN13" s="1303"/>
      <c r="BO13" s="1317" t="s">
        <v>491</v>
      </c>
      <c r="BP13" s="1298"/>
      <c r="BQ13" s="1303"/>
      <c r="BR13" s="1317" t="s">
        <v>492</v>
      </c>
      <c r="BS13" s="1298"/>
      <c r="BT13" s="1303"/>
      <c r="BU13" s="1326" t="s">
        <v>493</v>
      </c>
      <c r="BV13" s="1300" t="s">
        <v>494</v>
      </c>
      <c r="BW13" s="1333"/>
      <c r="BX13" s="108"/>
      <c r="BY13" s="109"/>
      <c r="BZ13" s="110"/>
      <c r="CA13" s="1307"/>
      <c r="CB13" s="1310"/>
      <c r="CC13" s="1317" t="s">
        <v>490</v>
      </c>
      <c r="CD13" s="1298"/>
      <c r="CE13" s="1303"/>
      <c r="CF13" s="1317" t="s">
        <v>491</v>
      </c>
      <c r="CG13" s="1298"/>
      <c r="CH13" s="1303"/>
      <c r="CI13" s="1317" t="s">
        <v>492</v>
      </c>
      <c r="CJ13" s="1298"/>
      <c r="CK13" s="1303"/>
      <c r="CL13" s="1326" t="s">
        <v>493</v>
      </c>
      <c r="CM13" s="1300" t="s">
        <v>494</v>
      </c>
      <c r="CN13" s="1333"/>
      <c r="CO13" s="108"/>
      <c r="CP13" s="108"/>
      <c r="CQ13" s="109"/>
      <c r="CR13" s="110"/>
      <c r="CS13" s="110"/>
      <c r="CT13" s="110"/>
      <c r="CU13" s="111"/>
      <c r="CV13" s="1308"/>
      <c r="CW13" s="1301"/>
      <c r="CX13" s="112" t="s">
        <v>495</v>
      </c>
      <c r="CY13" s="112" t="s">
        <v>496</v>
      </c>
      <c r="CZ13" s="113" t="s">
        <v>497</v>
      </c>
      <c r="DA13" s="112" t="s">
        <v>498</v>
      </c>
      <c r="DB13" s="112" t="s">
        <v>499</v>
      </c>
      <c r="DC13" s="113" t="s">
        <v>497</v>
      </c>
      <c r="DD13" s="112" t="s">
        <v>498</v>
      </c>
      <c r="DE13" s="112" t="s">
        <v>499</v>
      </c>
      <c r="DF13" s="112" t="s">
        <v>497</v>
      </c>
      <c r="DG13" s="114" t="s">
        <v>495</v>
      </c>
      <c r="DH13" s="112" t="s">
        <v>500</v>
      </c>
      <c r="DI13" s="112" t="s">
        <v>493</v>
      </c>
      <c r="DJ13" s="112" t="s">
        <v>501</v>
      </c>
      <c r="DK13" s="112" t="s">
        <v>502</v>
      </c>
      <c r="DL13" s="112" t="s">
        <v>500</v>
      </c>
      <c r="DM13" s="112" t="s">
        <v>493</v>
      </c>
      <c r="DN13" s="112" t="s">
        <v>501</v>
      </c>
      <c r="DO13" s="115" t="s">
        <v>494</v>
      </c>
      <c r="DP13" s="110"/>
      <c r="DQ13" s="110"/>
      <c r="DR13" s="110"/>
      <c r="DS13" s="110"/>
      <c r="DT13" s="110"/>
      <c r="DU13" s="110"/>
      <c r="DV13" s="110"/>
      <c r="DW13" s="110"/>
      <c r="DX13" s="110"/>
      <c r="DY13" s="110"/>
      <c r="DZ13" s="110"/>
      <c r="EA13" s="110"/>
      <c r="EB13" s="110"/>
      <c r="EC13" s="110"/>
      <c r="ED13" s="110"/>
      <c r="EE13" s="110"/>
      <c r="EF13" s="110"/>
      <c r="EG13" s="110"/>
      <c r="EH13" s="110"/>
      <c r="EI13" s="110"/>
    </row>
    <row r="14" spans="2:139" ht="20.45" customHeight="1" x14ac:dyDescent="0.25">
      <c r="B14" s="679" t="s">
        <v>575</v>
      </c>
      <c r="C14" s="680" t="s">
        <v>585</v>
      </c>
      <c r="D14" s="681" t="s">
        <v>520</v>
      </c>
      <c r="G14" s="1308"/>
      <c r="H14" s="1308"/>
      <c r="I14" s="1301"/>
      <c r="J14" s="116" t="s">
        <v>503</v>
      </c>
      <c r="K14" s="117" t="s">
        <v>504</v>
      </c>
      <c r="L14" s="117" t="s">
        <v>505</v>
      </c>
      <c r="M14" s="116" t="s">
        <v>503</v>
      </c>
      <c r="N14" s="117" t="s">
        <v>504</v>
      </c>
      <c r="O14" s="117" t="s">
        <v>505</v>
      </c>
      <c r="P14" s="118" t="s">
        <v>503</v>
      </c>
      <c r="Q14" s="117" t="s">
        <v>504</v>
      </c>
      <c r="R14" s="117" t="s">
        <v>505</v>
      </c>
      <c r="S14" s="1297"/>
      <c r="T14" s="1301"/>
      <c r="U14" s="1303"/>
      <c r="V14" s="105"/>
      <c r="W14" s="107"/>
      <c r="X14" s="105"/>
      <c r="Y14" s="1308"/>
      <c r="Z14" s="1308"/>
      <c r="AA14" s="1301"/>
      <c r="AB14" s="116" t="s">
        <v>503</v>
      </c>
      <c r="AC14" s="117" t="s">
        <v>504</v>
      </c>
      <c r="AD14" s="117" t="s">
        <v>505</v>
      </c>
      <c r="AE14" s="116" t="s">
        <v>503</v>
      </c>
      <c r="AF14" s="117" t="s">
        <v>504</v>
      </c>
      <c r="AG14" s="117" t="s">
        <v>505</v>
      </c>
      <c r="AH14" s="118" t="s">
        <v>503</v>
      </c>
      <c r="AI14" s="117" t="s">
        <v>504</v>
      </c>
      <c r="AJ14" s="117" t="s">
        <v>505</v>
      </c>
      <c r="AK14" s="1297"/>
      <c r="AL14" s="1301"/>
      <c r="AM14" s="1303"/>
      <c r="AN14" s="105"/>
      <c r="AO14" s="107"/>
      <c r="AP14" s="105"/>
      <c r="AQ14" s="1308"/>
      <c r="AR14" s="1308"/>
      <c r="AS14" s="1301"/>
      <c r="AT14" s="116" t="s">
        <v>503</v>
      </c>
      <c r="AU14" s="117" t="s">
        <v>504</v>
      </c>
      <c r="AV14" s="117" t="s">
        <v>505</v>
      </c>
      <c r="AW14" s="116" t="s">
        <v>503</v>
      </c>
      <c r="AX14" s="117" t="s">
        <v>504</v>
      </c>
      <c r="AY14" s="117" t="s">
        <v>505</v>
      </c>
      <c r="AZ14" s="118" t="s">
        <v>503</v>
      </c>
      <c r="BA14" s="117" t="s">
        <v>504</v>
      </c>
      <c r="BB14" s="117" t="s">
        <v>505</v>
      </c>
      <c r="BC14" s="1297"/>
      <c r="BD14" s="1301"/>
      <c r="BE14" s="1303"/>
      <c r="BF14" s="105"/>
      <c r="BG14" s="107"/>
      <c r="BH14" s="105"/>
      <c r="BI14" s="1308"/>
      <c r="BJ14" s="1308"/>
      <c r="BK14" s="1301"/>
      <c r="BL14" s="116" t="s">
        <v>503</v>
      </c>
      <c r="BM14" s="117" t="s">
        <v>504</v>
      </c>
      <c r="BN14" s="117" t="s">
        <v>505</v>
      </c>
      <c r="BO14" s="116" t="s">
        <v>503</v>
      </c>
      <c r="BP14" s="117" t="s">
        <v>504</v>
      </c>
      <c r="BQ14" s="117" t="s">
        <v>505</v>
      </c>
      <c r="BR14" s="118" t="s">
        <v>503</v>
      </c>
      <c r="BS14" s="117" t="s">
        <v>504</v>
      </c>
      <c r="BT14" s="117" t="s">
        <v>505</v>
      </c>
      <c r="BU14" s="1297"/>
      <c r="BV14" s="1301"/>
      <c r="BW14" s="1303"/>
      <c r="BX14" s="105"/>
      <c r="BY14" s="107"/>
      <c r="BZ14" s="105"/>
      <c r="CA14" s="1308"/>
      <c r="CB14" s="1301"/>
      <c r="CC14" s="116" t="s">
        <v>503</v>
      </c>
      <c r="CD14" s="117" t="s">
        <v>504</v>
      </c>
      <c r="CE14" s="117" t="s">
        <v>505</v>
      </c>
      <c r="CF14" s="116" t="s">
        <v>503</v>
      </c>
      <c r="CG14" s="117" t="s">
        <v>504</v>
      </c>
      <c r="CH14" s="117" t="s">
        <v>505</v>
      </c>
      <c r="CI14" s="118" t="s">
        <v>503</v>
      </c>
      <c r="CJ14" s="117" t="s">
        <v>504</v>
      </c>
      <c r="CK14" s="117" t="s">
        <v>505</v>
      </c>
      <c r="CL14" s="1297"/>
      <c r="CM14" s="1301"/>
      <c r="CN14" s="1303"/>
      <c r="CO14" s="119"/>
      <c r="CP14" s="105"/>
      <c r="CQ14" s="107"/>
      <c r="CR14" s="105"/>
      <c r="CS14" s="105"/>
      <c r="CT14" s="105"/>
      <c r="CU14" s="1"/>
      <c r="CV14" s="120" t="s">
        <v>506</v>
      </c>
      <c r="CW14" s="121" t="s">
        <v>507</v>
      </c>
      <c r="CX14" s="122">
        <v>2214115.6269999999</v>
      </c>
      <c r="CY14" s="123">
        <v>926.53700000000003</v>
      </c>
      <c r="CZ14" s="124">
        <f t="shared" ref="CZ14:CZ29" si="0">CY14*0.453592152289682/1000</f>
        <v>0.42026991200602515</v>
      </c>
      <c r="DA14" s="125">
        <v>222857.68100000001</v>
      </c>
      <c r="DB14" s="126">
        <v>46.628999999999998</v>
      </c>
      <c r="DC14" s="127">
        <f t="shared" ref="DC14:DC29" si="1">DB14*0.453592152289682/1000000</f>
        <v>2.1150548469115579E-5</v>
      </c>
      <c r="DD14" s="125">
        <v>34223.998</v>
      </c>
      <c r="DE14" s="126">
        <v>7.1609999999999996</v>
      </c>
      <c r="DF14" s="128">
        <f t="shared" ref="DF14:DF29" si="2">DE14*0.453592152289682/1000000</f>
        <v>3.2481734025464124E-6</v>
      </c>
      <c r="DG14" s="122">
        <v>2221760.352</v>
      </c>
      <c r="DH14" s="129">
        <v>929.73599999999999</v>
      </c>
      <c r="DI14" s="130">
        <f t="shared" ref="DI14:DI29" si="3">DH14/1000</f>
        <v>0.92973600000000001</v>
      </c>
      <c r="DJ14" s="131">
        <f t="shared" ref="DJ14:DJ29" si="4">0.453592152289682*DH14</f>
        <v>421.72095330119981</v>
      </c>
      <c r="DK14" s="132">
        <f t="shared" ref="DK14:DK29" si="5">DJ14/1000</f>
        <v>0.4217209533011998</v>
      </c>
      <c r="DL14" s="133">
        <f t="shared" ref="DL14:DL29" si="6">CY14+DB14*28*0.001+DE14*265*0.001</f>
        <v>929.74027699999999</v>
      </c>
      <c r="DM14" s="132">
        <f t="shared" ref="DM14:DM29" si="7">DL14/1000</f>
        <v>0.92974027699999995</v>
      </c>
      <c r="DN14" s="131">
        <f t="shared" ref="DN14:DN29" si="8">0.453592152289682*DL14</f>
        <v>421.72289331483518</v>
      </c>
      <c r="DO14" s="134">
        <f t="shared" ref="DO14:DO29" si="9">DN14/1000</f>
        <v>0.4217228933148352</v>
      </c>
      <c r="DP14" s="105"/>
      <c r="DQ14" s="105"/>
      <c r="DR14" s="105"/>
      <c r="DS14" s="105"/>
      <c r="DT14" s="105"/>
      <c r="DU14" s="105"/>
      <c r="DV14" s="105"/>
      <c r="DW14" s="105"/>
      <c r="DX14" s="105"/>
      <c r="DY14" s="105"/>
      <c r="DZ14" s="105"/>
      <c r="EA14" s="105"/>
      <c r="EB14" s="105"/>
      <c r="EC14" s="105"/>
      <c r="ED14" s="105"/>
      <c r="EE14" s="105"/>
      <c r="EF14" s="105"/>
      <c r="EG14" s="105"/>
      <c r="EH14" s="105"/>
      <c r="EI14" s="105"/>
    </row>
    <row r="15" spans="2:139" ht="15" customHeight="1" x14ac:dyDescent="0.25">
      <c r="B15" s="679" t="s">
        <v>876</v>
      </c>
      <c r="C15" s="680" t="s">
        <v>587</v>
      </c>
      <c r="D15" s="681" t="s">
        <v>528</v>
      </c>
      <c r="G15" s="135">
        <f t="shared" ref="G15:G42" si="10">-(1-S15/AK15)</f>
        <v>-2.7833426920499171E-2</v>
      </c>
      <c r="H15" s="136" t="s">
        <v>506</v>
      </c>
      <c r="I15" s="137" t="s">
        <v>507</v>
      </c>
      <c r="J15" s="146">
        <v>1067.68</v>
      </c>
      <c r="K15" s="147">
        <v>9.0999999999999998E-2</v>
      </c>
      <c r="L15" s="148">
        <v>1.2E-2</v>
      </c>
      <c r="M15" s="138">
        <f t="shared" ref="M15:O42" si="11">J15*0.453592152289682</f>
        <v>484.29126915664773</v>
      </c>
      <c r="N15" s="139">
        <f t="shared" si="11"/>
        <v>4.1276885858361062E-2</v>
      </c>
      <c r="O15" s="140">
        <f t="shared" si="11"/>
        <v>5.4431058274761841E-3</v>
      </c>
      <c r="P15" s="141">
        <f t="shared" ref="P15:R42" si="12">M15/1000</f>
        <v>0.48429126915664772</v>
      </c>
      <c r="Q15" s="142">
        <f t="shared" si="12"/>
        <v>4.1276885858361061E-5</v>
      </c>
      <c r="R15" s="143">
        <f t="shared" si="12"/>
        <v>5.4431058274761838E-6</v>
      </c>
      <c r="S15" s="141">
        <f t="shared" ref="S15:S42" si="13">(J15+28*K15+265*L15)/1000</f>
        <v>1.0734080000000001</v>
      </c>
      <c r="T15" s="144">
        <f t="shared" ref="T15:T42" si="14">S15*0.453592152289682</f>
        <v>0.48688944500496306</v>
      </c>
      <c r="U15" s="150">
        <v>4.3999999999999997E-2</v>
      </c>
      <c r="V15" s="105"/>
      <c r="W15" s="107"/>
      <c r="X15" s="145"/>
      <c r="Y15" s="135">
        <f t="shared" ref="Y15:Y42" si="15">-(1-AK15/BC15)</f>
        <v>-1.4678887620706349E-2</v>
      </c>
      <c r="Z15" s="136" t="s">
        <v>506</v>
      </c>
      <c r="AA15" s="137" t="s">
        <v>507</v>
      </c>
      <c r="AB15" s="146">
        <v>1097.6300000000001</v>
      </c>
      <c r="AC15" s="147">
        <v>0.1</v>
      </c>
      <c r="AD15" s="148">
        <v>1.4E-2</v>
      </c>
      <c r="AE15" s="138">
        <f t="shared" ref="AE15:AG42" si="16">AB15*0.453592152289682</f>
        <v>497.87635411772374</v>
      </c>
      <c r="AF15" s="139">
        <f t="shared" si="16"/>
        <v>4.5359215228968207E-2</v>
      </c>
      <c r="AG15" s="140">
        <f t="shared" si="16"/>
        <v>6.3502901320555485E-3</v>
      </c>
      <c r="AH15" s="141">
        <f t="shared" ref="AH15:AJ42" si="17">AE15/1000</f>
        <v>0.49787635411772374</v>
      </c>
      <c r="AI15" s="142">
        <f t="shared" si="17"/>
        <v>4.5359215228968203E-5</v>
      </c>
      <c r="AJ15" s="149">
        <f t="shared" si="17"/>
        <v>6.3502901320555486E-6</v>
      </c>
      <c r="AK15" s="141">
        <f t="shared" ref="AK15:AK42" si="18">(AB15+28*AC15+265*AD15)/1000</f>
        <v>1.1041400000000001</v>
      </c>
      <c r="AL15" s="144">
        <f t="shared" ref="AL15:AL42" si="19">AK15*0.453592152289682</f>
        <v>0.50082923902912957</v>
      </c>
      <c r="AM15" s="150">
        <v>5.5E-2</v>
      </c>
      <c r="AN15" s="105"/>
      <c r="AO15" s="107"/>
      <c r="AP15" s="145"/>
      <c r="AQ15" s="151">
        <f t="shared" ref="AQ15:AQ29" si="20">-(1-BC15/BU15)</f>
        <v>7.2492022747849827E-2</v>
      </c>
      <c r="AR15" s="136" t="s">
        <v>506</v>
      </c>
      <c r="AS15" s="137" t="s">
        <v>507</v>
      </c>
      <c r="AT15" s="146">
        <v>1114.4000000000001</v>
      </c>
      <c r="AU15" s="147">
        <v>9.8000000000000004E-2</v>
      </c>
      <c r="AV15" s="148">
        <v>1.2999999999999999E-2</v>
      </c>
      <c r="AW15" s="138">
        <f t="shared" ref="AW15:AY42" si="21">AT15*0.453592152289682</f>
        <v>505.48309451162169</v>
      </c>
      <c r="AX15" s="139">
        <f t="shared" si="21"/>
        <v>4.445203092438884E-2</v>
      </c>
      <c r="AY15" s="140">
        <f t="shared" si="21"/>
        <v>5.8966979797658659E-3</v>
      </c>
      <c r="AZ15" s="141">
        <f t="shared" ref="AZ15:BB42" si="22">AW15/1000</f>
        <v>0.50548309451162166</v>
      </c>
      <c r="BA15" s="142">
        <f t="shared" si="22"/>
        <v>4.4452030924388837E-5</v>
      </c>
      <c r="BB15" s="149">
        <f t="shared" si="22"/>
        <v>5.8966979797658662E-6</v>
      </c>
      <c r="BC15" s="141">
        <f t="shared" ref="BC15:BC42" si="23">(AT15+28*AU15+265*AV15)/1000</f>
        <v>1.1205889999999998</v>
      </c>
      <c r="BD15" s="144">
        <f t="shared" ref="BD15:BD42" si="24">BC15*0.453592152289682</f>
        <v>0.50829037634214247</v>
      </c>
      <c r="BE15" s="150">
        <v>5.3999999999999999E-2</v>
      </c>
      <c r="BF15" s="105"/>
      <c r="BG15" s="107"/>
      <c r="BH15" s="145"/>
      <c r="BI15" s="151">
        <f t="shared" ref="BI15:BI29" si="25">-(1-BU15/CL15)</f>
        <v>-3.0189229151332153E-2</v>
      </c>
      <c r="BJ15" s="136" t="s">
        <v>506</v>
      </c>
      <c r="BK15" s="137" t="s">
        <v>507</v>
      </c>
      <c r="BL15" s="146">
        <v>1039.635</v>
      </c>
      <c r="BM15" s="147">
        <v>8.2000000000000003E-2</v>
      </c>
      <c r="BN15" s="148">
        <v>1.0999999999999999E-2</v>
      </c>
      <c r="BO15" s="138">
        <f t="shared" ref="BO15:BQ29" si="26">BL15*0.453592152289682</f>
        <v>471.57027724568354</v>
      </c>
      <c r="BP15" s="139">
        <f t="shared" si="26"/>
        <v>3.7194556487753931E-2</v>
      </c>
      <c r="BQ15" s="140">
        <f t="shared" si="26"/>
        <v>4.9895136751865023E-3</v>
      </c>
      <c r="BR15" s="141">
        <f t="shared" ref="BR15:BT29" si="27">BO15/1000</f>
        <v>0.47157027724568357</v>
      </c>
      <c r="BS15" s="142">
        <f t="shared" si="27"/>
        <v>3.7194556487753932E-5</v>
      </c>
      <c r="BT15" s="149">
        <f t="shared" si="27"/>
        <v>4.9895136751865022E-6</v>
      </c>
      <c r="BU15" s="141">
        <f t="shared" ref="BU15:BU29" si="28">(BL15+28*BM15+265*BN15)/1000</f>
        <v>1.0448459999999999</v>
      </c>
      <c r="BV15" s="144">
        <f t="shared" ref="BV15:BV29" si="29">BU15*0.453592152289682</f>
        <v>0.47393394595126509</v>
      </c>
      <c r="BW15" s="150">
        <v>5.1234595525500998E-2</v>
      </c>
      <c r="BX15" s="105"/>
      <c r="BY15" s="107"/>
      <c r="BZ15" s="105"/>
      <c r="CA15" s="136" t="s">
        <v>506</v>
      </c>
      <c r="CB15" s="137" t="s">
        <v>507</v>
      </c>
      <c r="CC15" s="146">
        <v>1072.3</v>
      </c>
      <c r="CD15" s="147">
        <v>7.6999999999999999E-2</v>
      </c>
      <c r="CE15" s="148">
        <v>1.0999999999999999E-2</v>
      </c>
      <c r="CF15" s="138">
        <f t="shared" ref="CF15:CH29" si="30">CC15*0.453592152289682</f>
        <v>486.38686490022604</v>
      </c>
      <c r="CG15" s="139">
        <f t="shared" si="30"/>
        <v>3.4926595726305514E-2</v>
      </c>
      <c r="CH15" s="140">
        <f t="shared" si="30"/>
        <v>4.9895136751865023E-3</v>
      </c>
      <c r="CI15" s="141">
        <f t="shared" ref="CI15:CK29" si="31">CF15/1000</f>
        <v>0.48638686490022603</v>
      </c>
      <c r="CJ15" s="142">
        <f t="shared" si="31"/>
        <v>3.4926595726305516E-5</v>
      </c>
      <c r="CK15" s="149">
        <f t="shared" si="31"/>
        <v>4.9895136751865022E-6</v>
      </c>
      <c r="CL15" s="141">
        <f t="shared" ref="CL15:CL29" si="32">(CC15+28*CD15+265*CE15)/1000</f>
        <v>1.0773709999999999</v>
      </c>
      <c r="CM15" s="144">
        <f t="shared" ref="CM15:CM29" si="33">CL15*0.453592152289682</f>
        <v>0.48868703070448694</v>
      </c>
      <c r="CN15" s="150">
        <v>5.2528105216304501E-2</v>
      </c>
      <c r="CO15" s="152"/>
      <c r="CP15" s="105"/>
      <c r="CQ15" s="107"/>
      <c r="CR15" s="105"/>
      <c r="CS15" s="105"/>
      <c r="CT15" s="105"/>
      <c r="CU15" s="1"/>
      <c r="CV15" s="120" t="s">
        <v>508</v>
      </c>
      <c r="CW15" s="153" t="s">
        <v>509</v>
      </c>
      <c r="CX15" s="122">
        <v>430689.72399999999</v>
      </c>
      <c r="CY15" s="154">
        <v>680.49800000000005</v>
      </c>
      <c r="CZ15" s="124">
        <f t="shared" si="0"/>
        <v>0.30866855244882407</v>
      </c>
      <c r="DA15" s="125">
        <v>45657.756999999998</v>
      </c>
      <c r="DB15" s="155">
        <v>36.07</v>
      </c>
      <c r="DC15" s="127">
        <f t="shared" si="1"/>
        <v>1.6361068933088829E-5</v>
      </c>
      <c r="DD15" s="125">
        <v>7592.5929999999998</v>
      </c>
      <c r="DE15" s="155">
        <v>5.9980000000000002</v>
      </c>
      <c r="DF15" s="128">
        <f t="shared" si="2"/>
        <v>2.7206457294335128E-6</v>
      </c>
      <c r="DG15" s="122">
        <v>432345.98200000002</v>
      </c>
      <c r="DH15" s="129">
        <v>683.11500000000001</v>
      </c>
      <c r="DI15" s="130">
        <f t="shared" si="3"/>
        <v>0.68311500000000003</v>
      </c>
      <c r="DJ15" s="131">
        <f t="shared" si="4"/>
        <v>309.85560311136612</v>
      </c>
      <c r="DK15" s="156">
        <f t="shared" si="5"/>
        <v>0.30985560311136612</v>
      </c>
      <c r="DL15" s="133">
        <f t="shared" si="6"/>
        <v>683.09743000000003</v>
      </c>
      <c r="DM15" s="156">
        <f t="shared" si="7"/>
        <v>0.68309743000000001</v>
      </c>
      <c r="DN15" s="131">
        <f t="shared" si="8"/>
        <v>309.8476334972504</v>
      </c>
      <c r="DO15" s="134">
        <f t="shared" si="9"/>
        <v>0.30984763349725042</v>
      </c>
      <c r="DP15" s="105"/>
      <c r="DQ15" s="105"/>
      <c r="DR15" s="105"/>
      <c r="DS15" s="105"/>
      <c r="DT15" s="105"/>
      <c r="DU15" s="105"/>
      <c r="DV15" s="105"/>
      <c r="DW15" s="105"/>
      <c r="DX15" s="105"/>
      <c r="DY15" s="105"/>
      <c r="DZ15" s="105"/>
      <c r="EA15" s="105"/>
      <c r="EB15" s="105"/>
      <c r="EC15" s="105"/>
      <c r="ED15" s="105"/>
      <c r="EE15" s="105"/>
      <c r="EF15" s="105"/>
      <c r="EG15" s="105"/>
      <c r="EH15" s="105"/>
      <c r="EI15" s="105"/>
    </row>
    <row r="16" spans="2:139" ht="14.25" customHeight="1" x14ac:dyDescent="0.25">
      <c r="B16" s="679" t="s">
        <v>877</v>
      </c>
      <c r="C16" s="680" t="s">
        <v>588</v>
      </c>
      <c r="D16" s="682" t="s">
        <v>552</v>
      </c>
      <c r="G16" s="135">
        <f t="shared" si="10"/>
        <v>-9.1779600637130421E-2</v>
      </c>
      <c r="H16" s="157" t="s">
        <v>508</v>
      </c>
      <c r="I16" s="158" t="s">
        <v>509</v>
      </c>
      <c r="J16" s="166">
        <v>485.18599999999998</v>
      </c>
      <c r="K16" s="167">
        <v>2.5000000000000001E-2</v>
      </c>
      <c r="L16" s="168">
        <v>4.0000000000000001E-3</v>
      </c>
      <c r="M16" s="159">
        <f t="shared" si="11"/>
        <v>220.07656200082167</v>
      </c>
      <c r="N16" s="160">
        <f t="shared" si="11"/>
        <v>1.1339803807242052E-2</v>
      </c>
      <c r="O16" s="161">
        <f t="shared" si="11"/>
        <v>1.8143686091587282E-3</v>
      </c>
      <c r="P16" s="162">
        <f t="shared" si="12"/>
        <v>0.22007656200082168</v>
      </c>
      <c r="Q16" s="163">
        <f t="shared" si="12"/>
        <v>1.1339803807242051E-5</v>
      </c>
      <c r="R16" s="164">
        <f t="shared" si="12"/>
        <v>1.8143686091587281E-6</v>
      </c>
      <c r="S16" s="162">
        <f t="shared" si="13"/>
        <v>0.48694599999999999</v>
      </c>
      <c r="T16" s="165">
        <f t="shared" si="14"/>
        <v>0.22087488418885151</v>
      </c>
      <c r="U16" s="170">
        <v>4.3999999999999997E-2</v>
      </c>
      <c r="V16" s="105"/>
      <c r="W16" s="107"/>
      <c r="X16" s="145"/>
      <c r="Y16" s="135">
        <f t="shared" si="15"/>
        <v>-2.7120304844855614E-2</v>
      </c>
      <c r="Z16" s="157" t="s">
        <v>508</v>
      </c>
      <c r="AA16" s="158" t="s">
        <v>509</v>
      </c>
      <c r="AB16" s="166">
        <v>534.07299999999998</v>
      </c>
      <c r="AC16" s="167">
        <v>2.7E-2</v>
      </c>
      <c r="AD16" s="168">
        <v>5.0000000000000001E-3</v>
      </c>
      <c r="AE16" s="159">
        <f t="shared" si="16"/>
        <v>242.25132154980733</v>
      </c>
      <c r="AF16" s="160">
        <f t="shared" si="16"/>
        <v>1.2246988111821415E-2</v>
      </c>
      <c r="AG16" s="161">
        <f t="shared" si="16"/>
        <v>2.2679607614484103E-3</v>
      </c>
      <c r="AH16" s="162">
        <f t="shared" si="17"/>
        <v>0.24225132154980733</v>
      </c>
      <c r="AI16" s="163">
        <f t="shared" si="17"/>
        <v>1.2246988111821416E-5</v>
      </c>
      <c r="AJ16" s="169">
        <f t="shared" si="17"/>
        <v>2.2679607614484103E-6</v>
      </c>
      <c r="AK16" s="162">
        <f t="shared" si="18"/>
        <v>0.53615400000000002</v>
      </c>
      <c r="AL16" s="165">
        <f t="shared" si="19"/>
        <v>0.24319524681872218</v>
      </c>
      <c r="AM16" s="170">
        <v>5.5E-2</v>
      </c>
      <c r="AN16" s="105"/>
      <c r="AO16" s="107"/>
      <c r="AP16" s="145"/>
      <c r="AQ16" s="151">
        <f t="shared" si="20"/>
        <v>4.6097776259218071E-2</v>
      </c>
      <c r="AR16" s="157" t="s">
        <v>508</v>
      </c>
      <c r="AS16" s="158" t="s">
        <v>509</v>
      </c>
      <c r="AT16" s="166">
        <v>549.31200000000001</v>
      </c>
      <c r="AU16" s="167">
        <v>2.5999999999999999E-2</v>
      </c>
      <c r="AV16" s="168">
        <v>4.0000000000000001E-3</v>
      </c>
      <c r="AW16" s="159">
        <f t="shared" si="21"/>
        <v>249.16361235854981</v>
      </c>
      <c r="AX16" s="160">
        <f t="shared" si="21"/>
        <v>1.1793395959531732E-2</v>
      </c>
      <c r="AY16" s="161">
        <f t="shared" si="21"/>
        <v>1.8143686091587282E-3</v>
      </c>
      <c r="AZ16" s="162">
        <f t="shared" si="22"/>
        <v>0.24916361235854981</v>
      </c>
      <c r="BA16" s="163">
        <f t="shared" si="22"/>
        <v>1.1793395959531732E-5</v>
      </c>
      <c r="BB16" s="169">
        <f t="shared" si="22"/>
        <v>1.8143686091587281E-6</v>
      </c>
      <c r="BC16" s="162">
        <f t="shared" si="23"/>
        <v>0.55109999999999992</v>
      </c>
      <c r="BD16" s="165">
        <f t="shared" si="24"/>
        <v>0.24997463512684373</v>
      </c>
      <c r="BE16" s="170">
        <v>5.3999999999999999E-2</v>
      </c>
      <c r="BF16" s="105"/>
      <c r="BG16" s="107"/>
      <c r="BH16" s="145"/>
      <c r="BI16" s="151">
        <f t="shared" si="25"/>
        <v>4.3603061782394592E-2</v>
      </c>
      <c r="BJ16" s="157" t="s">
        <v>508</v>
      </c>
      <c r="BK16" s="158" t="s">
        <v>509</v>
      </c>
      <c r="BL16" s="166">
        <v>525.08299999999997</v>
      </c>
      <c r="BM16" s="167">
        <v>2.4E-2</v>
      </c>
      <c r="BN16" s="168">
        <v>4.0000000000000001E-3</v>
      </c>
      <c r="BO16" s="159">
        <f t="shared" si="26"/>
        <v>238.1735281007231</v>
      </c>
      <c r="BP16" s="160">
        <f t="shared" si="26"/>
        <v>1.0886211654952368E-2</v>
      </c>
      <c r="BQ16" s="161">
        <f t="shared" si="26"/>
        <v>1.8143686091587282E-3</v>
      </c>
      <c r="BR16" s="162">
        <f t="shared" si="27"/>
        <v>0.23817352810072309</v>
      </c>
      <c r="BS16" s="163">
        <f t="shared" si="27"/>
        <v>1.0886211654952368E-5</v>
      </c>
      <c r="BT16" s="169">
        <f t="shared" si="27"/>
        <v>1.8143686091587281E-6</v>
      </c>
      <c r="BU16" s="162">
        <f t="shared" si="28"/>
        <v>0.52681499999999992</v>
      </c>
      <c r="BV16" s="165">
        <f t="shared" si="29"/>
        <v>0.2389591497084888</v>
      </c>
      <c r="BW16" s="170">
        <v>5.1234595525500998E-2</v>
      </c>
      <c r="BX16" s="105"/>
      <c r="BY16" s="107"/>
      <c r="BZ16" s="105"/>
      <c r="CA16" s="157" t="s">
        <v>508</v>
      </c>
      <c r="CB16" s="158" t="s">
        <v>509</v>
      </c>
      <c r="CC16" s="166">
        <v>503.1</v>
      </c>
      <c r="CD16" s="167">
        <v>2.3E-2</v>
      </c>
      <c r="CE16" s="168">
        <v>4.0000000000000001E-3</v>
      </c>
      <c r="CF16" s="159">
        <f t="shared" si="30"/>
        <v>228.20221181693904</v>
      </c>
      <c r="CG16" s="160">
        <f t="shared" si="30"/>
        <v>1.0432619502662686E-2</v>
      </c>
      <c r="CH16" s="161">
        <f t="shared" si="30"/>
        <v>1.8143686091587282E-3</v>
      </c>
      <c r="CI16" s="162">
        <f t="shared" si="31"/>
        <v>0.22820221181693903</v>
      </c>
      <c r="CJ16" s="163">
        <f t="shared" si="31"/>
        <v>1.0432619502662686E-5</v>
      </c>
      <c r="CK16" s="169">
        <f t="shared" si="31"/>
        <v>1.8143686091587281E-6</v>
      </c>
      <c r="CL16" s="162">
        <f t="shared" si="32"/>
        <v>0.50480400000000003</v>
      </c>
      <c r="CM16" s="165">
        <f t="shared" si="33"/>
        <v>0.22897513284444065</v>
      </c>
      <c r="CN16" s="170">
        <v>5.2528105216304501E-2</v>
      </c>
      <c r="CO16" s="152"/>
      <c r="CP16" s="105"/>
      <c r="CQ16" s="107"/>
      <c r="CR16" s="105"/>
      <c r="CS16" s="105"/>
      <c r="CT16" s="105"/>
      <c r="CU16" s="1"/>
      <c r="CV16" s="120" t="s">
        <v>510</v>
      </c>
      <c r="CW16" s="153" t="s">
        <v>511</v>
      </c>
      <c r="CX16" s="122">
        <v>58563269.353</v>
      </c>
      <c r="CY16" s="154">
        <v>875.59100000000001</v>
      </c>
      <c r="CZ16" s="124">
        <f t="shared" si="0"/>
        <v>0.39716120621547496</v>
      </c>
      <c r="DA16" s="125">
        <v>8879307.1170000006</v>
      </c>
      <c r="DB16" s="155">
        <v>66.378</v>
      </c>
      <c r="DC16" s="127">
        <f t="shared" si="1"/>
        <v>3.0108539884684515E-5</v>
      </c>
      <c r="DD16" s="125">
        <v>1245749.4099999999</v>
      </c>
      <c r="DE16" s="155">
        <v>9.3130000000000006</v>
      </c>
      <c r="DF16" s="128">
        <f t="shared" si="2"/>
        <v>4.2243037142738086E-6</v>
      </c>
      <c r="DG16" s="122">
        <v>58849593.237000003</v>
      </c>
      <c r="DH16" s="129">
        <v>879.87199999999996</v>
      </c>
      <c r="DI16" s="130">
        <f t="shared" si="3"/>
        <v>0.87987199999999999</v>
      </c>
      <c r="DJ16" s="131">
        <f t="shared" si="4"/>
        <v>399.10303421942706</v>
      </c>
      <c r="DK16" s="156">
        <f t="shared" si="5"/>
        <v>0.39910303421942706</v>
      </c>
      <c r="DL16" s="133">
        <f t="shared" si="6"/>
        <v>879.91752899999994</v>
      </c>
      <c r="DM16" s="156">
        <f t="shared" si="7"/>
        <v>0.87991752899999998</v>
      </c>
      <c r="DN16" s="131">
        <f t="shared" si="8"/>
        <v>399.12368581652868</v>
      </c>
      <c r="DO16" s="134">
        <f t="shared" si="9"/>
        <v>0.39912368581652868</v>
      </c>
      <c r="DP16" s="105"/>
      <c r="DQ16" s="105"/>
      <c r="DR16" s="105"/>
      <c r="DS16" s="105"/>
      <c r="DT16" s="105"/>
      <c r="DU16" s="105"/>
      <c r="DV16" s="105"/>
      <c r="DW16" s="105"/>
      <c r="DX16" s="105"/>
      <c r="DY16" s="105"/>
      <c r="DZ16" s="105"/>
      <c r="EA16" s="105"/>
      <c r="EB16" s="105"/>
      <c r="EC16" s="105"/>
      <c r="ED16" s="105"/>
      <c r="EE16" s="105"/>
      <c r="EF16" s="105"/>
      <c r="EG16" s="105"/>
      <c r="EH16" s="105"/>
      <c r="EI16" s="105"/>
    </row>
    <row r="17" spans="2:139" ht="14.25" customHeight="1" x14ac:dyDescent="0.25">
      <c r="B17" s="679" t="s">
        <v>878</v>
      </c>
      <c r="C17" s="680" t="s">
        <v>589</v>
      </c>
      <c r="D17" s="681" t="s">
        <v>542</v>
      </c>
      <c r="G17" s="135">
        <f t="shared" si="10"/>
        <v>-3.1784165095066541E-2</v>
      </c>
      <c r="H17" s="157" t="s">
        <v>510</v>
      </c>
      <c r="I17" s="158" t="s">
        <v>511</v>
      </c>
      <c r="J17" s="166">
        <v>819.65599999999995</v>
      </c>
      <c r="K17" s="167">
        <v>5.1999999999999998E-2</v>
      </c>
      <c r="L17" s="168">
        <v>7.0000000000000001E-3</v>
      </c>
      <c r="M17" s="159">
        <f t="shared" si="11"/>
        <v>371.78952917715156</v>
      </c>
      <c r="N17" s="160">
        <f t="shared" si="11"/>
        <v>2.3586791919063464E-2</v>
      </c>
      <c r="O17" s="161">
        <f t="shared" si="11"/>
        <v>3.1751450660277743E-3</v>
      </c>
      <c r="P17" s="162">
        <f t="shared" si="12"/>
        <v>0.37178952917715158</v>
      </c>
      <c r="Q17" s="163">
        <f t="shared" si="12"/>
        <v>2.3586791919063465E-5</v>
      </c>
      <c r="R17" s="164">
        <f t="shared" si="12"/>
        <v>3.1751450660277743E-6</v>
      </c>
      <c r="S17" s="162">
        <f t="shared" si="13"/>
        <v>0.822967</v>
      </c>
      <c r="T17" s="165">
        <f t="shared" si="14"/>
        <v>0.37329137279338276</v>
      </c>
      <c r="U17" s="170">
        <v>4.3999999999999997E-2</v>
      </c>
      <c r="V17" s="105"/>
      <c r="W17" s="107"/>
      <c r="X17" s="145"/>
      <c r="Y17" s="135">
        <f t="shared" si="15"/>
        <v>-0.11170947093403016</v>
      </c>
      <c r="Z17" s="157" t="s">
        <v>510</v>
      </c>
      <c r="AA17" s="158" t="s">
        <v>511</v>
      </c>
      <c r="AB17" s="166">
        <v>846.61599999999999</v>
      </c>
      <c r="AC17" s="167">
        <v>5.3999999999999999E-2</v>
      </c>
      <c r="AD17" s="168">
        <v>7.0000000000000001E-3</v>
      </c>
      <c r="AE17" s="159">
        <f t="shared" si="16"/>
        <v>384.01837360288141</v>
      </c>
      <c r="AF17" s="160">
        <f t="shared" si="16"/>
        <v>2.4493976223642831E-2</v>
      </c>
      <c r="AG17" s="161">
        <f t="shared" si="16"/>
        <v>3.1751450660277743E-3</v>
      </c>
      <c r="AH17" s="162">
        <f t="shared" si="17"/>
        <v>0.38401837360288144</v>
      </c>
      <c r="AI17" s="163">
        <f t="shared" si="17"/>
        <v>2.4493976223642831E-5</v>
      </c>
      <c r="AJ17" s="169">
        <f t="shared" si="17"/>
        <v>3.1751450660277743E-6</v>
      </c>
      <c r="AK17" s="162">
        <f t="shared" si="18"/>
        <v>0.84998299999999993</v>
      </c>
      <c r="AL17" s="165">
        <f t="shared" si="19"/>
        <v>0.38554561837964074</v>
      </c>
      <c r="AM17" s="170">
        <v>5.2999999999999999E-2</v>
      </c>
      <c r="AN17" s="105"/>
      <c r="AO17" s="107"/>
      <c r="AP17" s="145"/>
      <c r="AQ17" s="151">
        <f t="shared" si="20"/>
        <v>-6.8667719135003358E-2</v>
      </c>
      <c r="AR17" s="157" t="s">
        <v>510</v>
      </c>
      <c r="AS17" s="158" t="s">
        <v>511</v>
      </c>
      <c r="AT17" s="166">
        <v>952.32100000000003</v>
      </c>
      <c r="AU17" s="167">
        <v>6.8000000000000005E-2</v>
      </c>
      <c r="AV17" s="168">
        <v>0.01</v>
      </c>
      <c r="AW17" s="159">
        <f t="shared" si="21"/>
        <v>431.96533206066226</v>
      </c>
      <c r="AX17" s="160">
        <f t="shared" si="21"/>
        <v>3.0844266355698379E-2</v>
      </c>
      <c r="AY17" s="161">
        <f t="shared" si="21"/>
        <v>4.5359215228968205E-3</v>
      </c>
      <c r="AZ17" s="162">
        <f t="shared" si="22"/>
        <v>0.43196533206066229</v>
      </c>
      <c r="BA17" s="163">
        <f t="shared" si="22"/>
        <v>3.084426635569838E-5</v>
      </c>
      <c r="BB17" s="169">
        <f t="shared" si="22"/>
        <v>4.5359215228968207E-6</v>
      </c>
      <c r="BC17" s="162">
        <f t="shared" si="23"/>
        <v>0.95687500000000003</v>
      </c>
      <c r="BD17" s="165">
        <f t="shared" si="24"/>
        <v>0.43403099072218948</v>
      </c>
      <c r="BE17" s="170">
        <v>5.0999999999999997E-2</v>
      </c>
      <c r="BF17" s="105"/>
      <c r="BG17" s="107"/>
      <c r="BH17" s="145"/>
      <c r="BI17" s="151">
        <f t="shared" si="25"/>
        <v>-2.0558784051737278E-2</v>
      </c>
      <c r="BJ17" s="157" t="s">
        <v>510</v>
      </c>
      <c r="BK17" s="158" t="s">
        <v>511</v>
      </c>
      <c r="BL17" s="166">
        <v>1022.355</v>
      </c>
      <c r="BM17" s="167">
        <v>7.6999999999999999E-2</v>
      </c>
      <c r="BN17" s="168">
        <v>1.0999999999999999E-2</v>
      </c>
      <c r="BO17" s="159">
        <f t="shared" si="26"/>
        <v>463.73220485411787</v>
      </c>
      <c r="BP17" s="160">
        <f t="shared" si="26"/>
        <v>3.4926595726305514E-2</v>
      </c>
      <c r="BQ17" s="161">
        <f t="shared" si="26"/>
        <v>4.9895136751865023E-3</v>
      </c>
      <c r="BR17" s="162">
        <f t="shared" si="27"/>
        <v>0.46373220485411787</v>
      </c>
      <c r="BS17" s="163">
        <f t="shared" si="27"/>
        <v>3.4926595726305516E-5</v>
      </c>
      <c r="BT17" s="169">
        <f t="shared" si="27"/>
        <v>4.9895136751865022E-6</v>
      </c>
      <c r="BU17" s="162">
        <f t="shared" si="28"/>
        <v>1.027426</v>
      </c>
      <c r="BV17" s="165">
        <f t="shared" si="29"/>
        <v>0.46603237065837883</v>
      </c>
      <c r="BW17" s="170">
        <v>4.8044463575380503E-2</v>
      </c>
      <c r="BX17" s="105"/>
      <c r="BY17" s="107"/>
      <c r="BZ17" s="105"/>
      <c r="CA17" s="157" t="s">
        <v>510</v>
      </c>
      <c r="CB17" s="158" t="s">
        <v>511</v>
      </c>
      <c r="CC17" s="166">
        <v>1043.5999999999999</v>
      </c>
      <c r="CD17" s="167">
        <v>7.9000000000000001E-2</v>
      </c>
      <c r="CE17" s="168">
        <v>1.2E-2</v>
      </c>
      <c r="CF17" s="159">
        <f t="shared" si="30"/>
        <v>473.36877012951214</v>
      </c>
      <c r="CG17" s="160">
        <f t="shared" si="30"/>
        <v>3.5833780030884881E-2</v>
      </c>
      <c r="CH17" s="161">
        <f t="shared" si="30"/>
        <v>5.4431058274761841E-3</v>
      </c>
      <c r="CI17" s="162">
        <f t="shared" si="31"/>
        <v>0.47336877012951212</v>
      </c>
      <c r="CJ17" s="163">
        <f t="shared" si="31"/>
        <v>3.5833780030884882E-5</v>
      </c>
      <c r="CK17" s="169">
        <f t="shared" si="31"/>
        <v>5.4431058274761838E-6</v>
      </c>
      <c r="CL17" s="162">
        <f t="shared" si="32"/>
        <v>1.0489919999999999</v>
      </c>
      <c r="CM17" s="165">
        <f t="shared" si="33"/>
        <v>0.47581453901465809</v>
      </c>
      <c r="CN17" s="170">
        <v>4.23472028310466E-2</v>
      </c>
      <c r="CO17" s="152"/>
      <c r="CP17" s="105"/>
      <c r="CQ17" s="107"/>
      <c r="CR17" s="105"/>
      <c r="CS17" s="105"/>
      <c r="CT17" s="105"/>
      <c r="CU17" s="1"/>
      <c r="CV17" s="120" t="s">
        <v>512</v>
      </c>
      <c r="CW17" s="153" t="s">
        <v>513</v>
      </c>
      <c r="CX17" s="122">
        <v>53680280.634000003</v>
      </c>
      <c r="CY17" s="154">
        <v>568.64400000000001</v>
      </c>
      <c r="CZ17" s="124">
        <f t="shared" si="0"/>
        <v>0.25793245584661395</v>
      </c>
      <c r="DA17" s="125">
        <v>6250269.8099999996</v>
      </c>
      <c r="DB17" s="155">
        <v>33.104999999999997</v>
      </c>
      <c r="DC17" s="127">
        <f t="shared" si="1"/>
        <v>1.5016168201549922E-5</v>
      </c>
      <c r="DD17" s="125">
        <v>761974.03399999999</v>
      </c>
      <c r="DE17" s="155">
        <v>4.0359999999999996</v>
      </c>
      <c r="DF17" s="128">
        <f t="shared" si="2"/>
        <v>1.8306979266411565E-6</v>
      </c>
      <c r="DG17" s="122">
        <v>53854482.805</v>
      </c>
      <c r="DH17" s="129">
        <v>570.48900000000003</v>
      </c>
      <c r="DI17" s="130">
        <f t="shared" si="3"/>
        <v>0.57048900000000002</v>
      </c>
      <c r="DJ17" s="131">
        <f t="shared" si="4"/>
        <v>258.76933336758844</v>
      </c>
      <c r="DK17" s="156">
        <f t="shared" si="5"/>
        <v>0.25876933336758845</v>
      </c>
      <c r="DL17" s="133">
        <f t="shared" si="6"/>
        <v>570.64047999999991</v>
      </c>
      <c r="DM17" s="156">
        <f t="shared" si="7"/>
        <v>0.57064047999999989</v>
      </c>
      <c r="DN17" s="131">
        <f t="shared" si="8"/>
        <v>258.8380435068172</v>
      </c>
      <c r="DO17" s="134">
        <f t="shared" si="9"/>
        <v>0.25883804350681722</v>
      </c>
      <c r="DP17" s="105"/>
      <c r="DQ17" s="105"/>
      <c r="DR17" s="105"/>
      <c r="DS17" s="105"/>
      <c r="DT17" s="105"/>
      <c r="DU17" s="105"/>
      <c r="DV17" s="105"/>
      <c r="DW17" s="105"/>
      <c r="DX17" s="105"/>
      <c r="DY17" s="105"/>
      <c r="DZ17" s="105"/>
      <c r="EA17" s="105"/>
      <c r="EB17" s="105"/>
      <c r="EC17" s="105"/>
      <c r="ED17" s="105"/>
      <c r="EE17" s="105"/>
      <c r="EF17" s="105"/>
      <c r="EG17" s="105"/>
      <c r="EH17" s="105"/>
      <c r="EI17" s="105"/>
    </row>
    <row r="18" spans="2:139" ht="14.25" customHeight="1" x14ac:dyDescent="0.25">
      <c r="B18" s="679" t="s">
        <v>875</v>
      </c>
      <c r="C18" s="680" t="s">
        <v>586</v>
      </c>
      <c r="D18" s="681" t="s">
        <v>524</v>
      </c>
      <c r="G18" s="135">
        <f t="shared" si="10"/>
        <v>3.5301924095527681E-2</v>
      </c>
      <c r="H18" s="157" t="s">
        <v>512</v>
      </c>
      <c r="I18" s="158" t="s">
        <v>513</v>
      </c>
      <c r="J18" s="166">
        <v>531.678</v>
      </c>
      <c r="K18" s="167">
        <v>3.1E-2</v>
      </c>
      <c r="L18" s="168">
        <v>4.0000000000000001E-3</v>
      </c>
      <c r="M18" s="159">
        <f t="shared" si="11"/>
        <v>241.16496834507356</v>
      </c>
      <c r="N18" s="160">
        <f t="shared" si="11"/>
        <v>1.4061356720980142E-2</v>
      </c>
      <c r="O18" s="161">
        <f t="shared" si="11"/>
        <v>1.8143686091587282E-3</v>
      </c>
      <c r="P18" s="162">
        <f t="shared" si="12"/>
        <v>0.24116496834507356</v>
      </c>
      <c r="Q18" s="163">
        <f t="shared" si="12"/>
        <v>1.4061356720980142E-5</v>
      </c>
      <c r="R18" s="164">
        <f t="shared" si="12"/>
        <v>1.8143686091587281E-6</v>
      </c>
      <c r="S18" s="162">
        <f t="shared" si="13"/>
        <v>0.53360600000000002</v>
      </c>
      <c r="T18" s="165">
        <f t="shared" si="14"/>
        <v>0.24203949401468808</v>
      </c>
      <c r="U18" s="170">
        <v>4.3999999999999997E-2</v>
      </c>
      <c r="V18" s="105"/>
      <c r="W18" s="107"/>
      <c r="X18" s="145"/>
      <c r="Y18" s="135">
        <f t="shared" si="15"/>
        <v>0.13229113804474135</v>
      </c>
      <c r="Z18" s="157" t="s">
        <v>512</v>
      </c>
      <c r="AA18" s="158" t="s">
        <v>513</v>
      </c>
      <c r="AB18" s="166">
        <v>513.45500000000004</v>
      </c>
      <c r="AC18" s="167">
        <v>3.2000000000000001E-2</v>
      </c>
      <c r="AD18" s="168">
        <v>4.0000000000000001E-3</v>
      </c>
      <c r="AE18" s="159">
        <f t="shared" si="16"/>
        <v>232.8991585538987</v>
      </c>
      <c r="AF18" s="160">
        <f t="shared" si="16"/>
        <v>1.4514948873269826E-2</v>
      </c>
      <c r="AG18" s="161">
        <f t="shared" si="16"/>
        <v>1.8143686091587282E-3</v>
      </c>
      <c r="AH18" s="162">
        <f t="shared" si="17"/>
        <v>0.2328991585538987</v>
      </c>
      <c r="AI18" s="163">
        <f t="shared" si="17"/>
        <v>1.4514948873269825E-5</v>
      </c>
      <c r="AJ18" s="169">
        <f t="shared" si="17"/>
        <v>1.8143686091587281E-6</v>
      </c>
      <c r="AK18" s="162">
        <f t="shared" si="18"/>
        <v>0.51541099999999995</v>
      </c>
      <c r="AL18" s="165">
        <f t="shared" si="19"/>
        <v>0.23378638480377728</v>
      </c>
      <c r="AM18" s="170">
        <v>5.2999999999999999E-2</v>
      </c>
      <c r="AN18" s="105"/>
      <c r="AO18" s="107"/>
      <c r="AP18" s="145"/>
      <c r="AQ18" s="151">
        <f t="shared" si="20"/>
        <v>-8.6962539213877199E-2</v>
      </c>
      <c r="AR18" s="157" t="s">
        <v>512</v>
      </c>
      <c r="AS18" s="158" t="s">
        <v>513</v>
      </c>
      <c r="AT18" s="166">
        <v>453.209</v>
      </c>
      <c r="AU18" s="167">
        <v>3.3000000000000002E-2</v>
      </c>
      <c r="AV18" s="168">
        <v>4.0000000000000001E-3</v>
      </c>
      <c r="AW18" s="159">
        <f t="shared" si="21"/>
        <v>205.57204574705452</v>
      </c>
      <c r="AX18" s="160">
        <f t="shared" si="21"/>
        <v>1.4968541025559508E-2</v>
      </c>
      <c r="AY18" s="161">
        <f t="shared" si="21"/>
        <v>1.8143686091587282E-3</v>
      </c>
      <c r="AZ18" s="162">
        <f t="shared" si="22"/>
        <v>0.20557204574705451</v>
      </c>
      <c r="BA18" s="163">
        <f t="shared" si="22"/>
        <v>1.4968541025559508E-5</v>
      </c>
      <c r="BB18" s="169">
        <f t="shared" si="22"/>
        <v>1.8143686091587281E-6</v>
      </c>
      <c r="BC18" s="162">
        <f t="shared" si="23"/>
        <v>0.45519299999999996</v>
      </c>
      <c r="BD18" s="165">
        <f t="shared" si="24"/>
        <v>0.20647197257719721</v>
      </c>
      <c r="BE18" s="170">
        <v>5.0999999999999997E-2</v>
      </c>
      <c r="BF18" s="105"/>
      <c r="BG18" s="107"/>
      <c r="BH18" s="145"/>
      <c r="BI18" s="151">
        <f t="shared" si="25"/>
        <v>-5.9137471597557112E-2</v>
      </c>
      <c r="BJ18" s="157" t="s">
        <v>512</v>
      </c>
      <c r="BK18" s="158" t="s">
        <v>513</v>
      </c>
      <c r="BL18" s="166">
        <v>496.536</v>
      </c>
      <c r="BM18" s="167">
        <v>3.4000000000000002E-2</v>
      </c>
      <c r="BN18" s="168">
        <v>4.0000000000000001E-3</v>
      </c>
      <c r="BO18" s="159">
        <f t="shared" si="26"/>
        <v>225.22483292930954</v>
      </c>
      <c r="BP18" s="160">
        <f t="shared" si="26"/>
        <v>1.542213317784919E-2</v>
      </c>
      <c r="BQ18" s="161">
        <f t="shared" si="26"/>
        <v>1.8143686091587282E-3</v>
      </c>
      <c r="BR18" s="162">
        <f t="shared" si="27"/>
        <v>0.22522483292930953</v>
      </c>
      <c r="BS18" s="163">
        <f t="shared" si="27"/>
        <v>1.542213317784919E-5</v>
      </c>
      <c r="BT18" s="169">
        <f t="shared" si="27"/>
        <v>1.8143686091587281E-6</v>
      </c>
      <c r="BU18" s="162">
        <f t="shared" si="28"/>
        <v>0.49854799999999999</v>
      </c>
      <c r="BV18" s="165">
        <f t="shared" si="29"/>
        <v>0.22613746033971638</v>
      </c>
      <c r="BW18" s="170">
        <v>4.8044463575380503E-2</v>
      </c>
      <c r="BX18" s="105"/>
      <c r="BY18" s="107"/>
      <c r="BZ18" s="105"/>
      <c r="CA18" s="157" t="s">
        <v>512</v>
      </c>
      <c r="CB18" s="158" t="s">
        <v>513</v>
      </c>
      <c r="CC18" s="166">
        <v>527.9</v>
      </c>
      <c r="CD18" s="167">
        <v>3.3000000000000002E-2</v>
      </c>
      <c r="CE18" s="168">
        <v>4.0000000000000001E-3</v>
      </c>
      <c r="CF18" s="159">
        <f t="shared" si="30"/>
        <v>239.45129719372312</v>
      </c>
      <c r="CG18" s="160">
        <f t="shared" si="30"/>
        <v>1.4968541025559508E-2</v>
      </c>
      <c r="CH18" s="161">
        <f t="shared" si="30"/>
        <v>1.8143686091587282E-3</v>
      </c>
      <c r="CI18" s="162">
        <f t="shared" si="31"/>
        <v>0.23945129719372313</v>
      </c>
      <c r="CJ18" s="163">
        <f t="shared" si="31"/>
        <v>1.4968541025559508E-5</v>
      </c>
      <c r="CK18" s="169">
        <f t="shared" si="31"/>
        <v>1.8143686091587281E-6</v>
      </c>
      <c r="CL18" s="162">
        <f t="shared" si="32"/>
        <v>0.52988399999999991</v>
      </c>
      <c r="CM18" s="165">
        <f t="shared" si="33"/>
        <v>0.24035122402386583</v>
      </c>
      <c r="CN18" s="170">
        <v>4.23472028310466E-2</v>
      </c>
      <c r="CO18" s="152"/>
      <c r="CP18" s="105"/>
      <c r="CQ18" s="107"/>
      <c r="CR18" s="105"/>
      <c r="CS18" s="105"/>
      <c r="CT18" s="105"/>
      <c r="CU18" s="1"/>
      <c r="CV18" s="120" t="s">
        <v>514</v>
      </c>
      <c r="CW18" s="153" t="s">
        <v>515</v>
      </c>
      <c r="CX18" s="122">
        <v>211735194.00600001</v>
      </c>
      <c r="CY18" s="154">
        <v>1142.75</v>
      </c>
      <c r="CZ18" s="124">
        <f t="shared" si="0"/>
        <v>0.51834243202903418</v>
      </c>
      <c r="DA18" s="125">
        <v>30325752.272</v>
      </c>
      <c r="DB18" s="155">
        <v>81.834999999999994</v>
      </c>
      <c r="DC18" s="127">
        <f t="shared" si="1"/>
        <v>3.7119713782626126E-5</v>
      </c>
      <c r="DD18" s="125">
        <v>4289325.4380000001</v>
      </c>
      <c r="DE18" s="155">
        <v>11.574999999999999</v>
      </c>
      <c r="DF18" s="128">
        <f t="shared" si="2"/>
        <v>5.2503291627530691E-6</v>
      </c>
      <c r="DG18" s="122">
        <v>212717056.919</v>
      </c>
      <c r="DH18" s="129">
        <v>1148.049</v>
      </c>
      <c r="DI18" s="130">
        <f t="shared" si="3"/>
        <v>1.1480489999999999</v>
      </c>
      <c r="DJ18" s="131">
        <f t="shared" si="4"/>
        <v>520.74601684401716</v>
      </c>
      <c r="DK18" s="156">
        <f t="shared" si="5"/>
        <v>0.52074601684401711</v>
      </c>
      <c r="DL18" s="133">
        <f t="shared" si="6"/>
        <v>1148.108755</v>
      </c>
      <c r="DM18" s="156">
        <f t="shared" si="7"/>
        <v>1.148108755</v>
      </c>
      <c r="DN18" s="131">
        <f t="shared" si="8"/>
        <v>520.77312124307718</v>
      </c>
      <c r="DO18" s="134">
        <f t="shared" si="9"/>
        <v>0.52077312124307718</v>
      </c>
      <c r="DP18" s="105"/>
      <c r="DQ18" s="105"/>
      <c r="DR18" s="105"/>
      <c r="DS18" s="105"/>
      <c r="DT18" s="105"/>
      <c r="DU18" s="105"/>
      <c r="DV18" s="105"/>
      <c r="DW18" s="105"/>
      <c r="DX18" s="105"/>
      <c r="DY18" s="105"/>
      <c r="DZ18" s="105"/>
      <c r="EA18" s="105"/>
      <c r="EB18" s="105"/>
      <c r="EC18" s="105"/>
      <c r="ED18" s="105"/>
      <c r="EE18" s="105"/>
      <c r="EF18" s="105"/>
      <c r="EG18" s="105"/>
      <c r="EH18" s="105"/>
      <c r="EI18" s="105"/>
    </row>
    <row r="19" spans="2:139" ht="14.25" customHeight="1" x14ac:dyDescent="0.25">
      <c r="B19" s="679" t="s">
        <v>879</v>
      </c>
      <c r="C19" s="680" t="s">
        <v>590</v>
      </c>
      <c r="D19" s="679" t="s">
        <v>548</v>
      </c>
      <c r="G19" s="135">
        <f t="shared" si="10"/>
        <v>-5.751230972696586E-3</v>
      </c>
      <c r="H19" s="157" t="s">
        <v>514</v>
      </c>
      <c r="I19" s="158" t="s">
        <v>515</v>
      </c>
      <c r="J19" s="166">
        <v>813.55200000000002</v>
      </c>
      <c r="K19" s="167">
        <v>5.3999999999999999E-2</v>
      </c>
      <c r="L19" s="168">
        <v>8.0000000000000002E-3</v>
      </c>
      <c r="M19" s="159">
        <f t="shared" si="11"/>
        <v>369.02080267957541</v>
      </c>
      <c r="N19" s="160">
        <f t="shared" si="11"/>
        <v>2.4493976223642831E-2</v>
      </c>
      <c r="O19" s="161">
        <f t="shared" si="11"/>
        <v>3.6287372183174565E-3</v>
      </c>
      <c r="P19" s="162">
        <f t="shared" si="12"/>
        <v>0.36902080267957543</v>
      </c>
      <c r="Q19" s="163">
        <f t="shared" si="12"/>
        <v>2.4493976223642831E-5</v>
      </c>
      <c r="R19" s="164">
        <f t="shared" si="12"/>
        <v>3.6287372183174563E-6</v>
      </c>
      <c r="S19" s="162">
        <f t="shared" si="13"/>
        <v>0.81718400000000002</v>
      </c>
      <c r="T19" s="165">
        <f t="shared" si="14"/>
        <v>0.37066824937669152</v>
      </c>
      <c r="U19" s="170">
        <v>4.3999999999999997E-2</v>
      </c>
      <c r="V19" s="105"/>
      <c r="W19" s="107"/>
      <c r="X19" s="145"/>
      <c r="Y19" s="135">
        <f t="shared" si="15"/>
        <v>-5.7826162713387586E-2</v>
      </c>
      <c r="Z19" s="157" t="s">
        <v>514</v>
      </c>
      <c r="AA19" s="158" t="s">
        <v>515</v>
      </c>
      <c r="AB19" s="166">
        <v>818.6</v>
      </c>
      <c r="AC19" s="167">
        <v>5.1999999999999998E-2</v>
      </c>
      <c r="AD19" s="168">
        <v>7.0000000000000001E-3</v>
      </c>
      <c r="AE19" s="159">
        <f t="shared" si="16"/>
        <v>371.3105358643337</v>
      </c>
      <c r="AF19" s="160">
        <f t="shared" si="16"/>
        <v>2.3586791919063464E-2</v>
      </c>
      <c r="AG19" s="161">
        <f t="shared" si="16"/>
        <v>3.1751450660277743E-3</v>
      </c>
      <c r="AH19" s="162">
        <f t="shared" si="17"/>
        <v>0.37131053586433371</v>
      </c>
      <c r="AI19" s="163">
        <f t="shared" si="17"/>
        <v>2.3586791919063465E-5</v>
      </c>
      <c r="AJ19" s="169">
        <f t="shared" si="17"/>
        <v>3.1751450660277743E-6</v>
      </c>
      <c r="AK19" s="162">
        <f t="shared" si="18"/>
        <v>0.82191100000000006</v>
      </c>
      <c r="AL19" s="165">
        <f t="shared" si="19"/>
        <v>0.37281237948056489</v>
      </c>
      <c r="AM19" s="170">
        <v>5.1999999999999998E-2</v>
      </c>
      <c r="AN19" s="105"/>
      <c r="AO19" s="107"/>
      <c r="AP19" s="145"/>
      <c r="AQ19" s="151">
        <f t="shared" si="20"/>
        <v>-6.7901122442982964E-2</v>
      </c>
      <c r="AR19" s="157" t="s">
        <v>514</v>
      </c>
      <c r="AS19" s="158" t="s">
        <v>515</v>
      </c>
      <c r="AT19" s="166">
        <v>868.64</v>
      </c>
      <c r="AU19" s="167">
        <v>5.7000000000000002E-2</v>
      </c>
      <c r="AV19" s="168">
        <v>8.0000000000000002E-3</v>
      </c>
      <c r="AW19" s="159">
        <f t="shared" si="21"/>
        <v>394.0082871649094</v>
      </c>
      <c r="AX19" s="160">
        <f t="shared" si="21"/>
        <v>2.5854752680511878E-2</v>
      </c>
      <c r="AY19" s="161">
        <f t="shared" si="21"/>
        <v>3.6287372183174565E-3</v>
      </c>
      <c r="AZ19" s="162">
        <f t="shared" si="22"/>
        <v>0.39400828716490943</v>
      </c>
      <c r="BA19" s="163">
        <f t="shared" si="22"/>
        <v>2.5854752680511878E-5</v>
      </c>
      <c r="BB19" s="169">
        <f t="shared" si="22"/>
        <v>3.6287372183174563E-6</v>
      </c>
      <c r="BC19" s="162">
        <f t="shared" si="23"/>
        <v>0.87235600000000002</v>
      </c>
      <c r="BD19" s="165">
        <f t="shared" si="24"/>
        <v>0.39569383560281784</v>
      </c>
      <c r="BE19" s="170">
        <v>5.0999999999999997E-2</v>
      </c>
      <c r="BF19" s="105"/>
      <c r="BG19" s="107"/>
      <c r="BH19" s="145"/>
      <c r="BI19" s="151">
        <f t="shared" si="25"/>
        <v>-7.723790058201041E-2</v>
      </c>
      <c r="BJ19" s="157" t="s">
        <v>514</v>
      </c>
      <c r="BK19" s="158" t="s">
        <v>515</v>
      </c>
      <c r="BL19" s="166">
        <v>931.67200000000003</v>
      </c>
      <c r="BM19" s="167">
        <v>6.6000000000000003E-2</v>
      </c>
      <c r="BN19" s="168">
        <v>8.9999999999999993E-3</v>
      </c>
      <c r="BO19" s="159">
        <f t="shared" si="26"/>
        <v>422.59910770803265</v>
      </c>
      <c r="BP19" s="160">
        <f t="shared" si="26"/>
        <v>2.9937082051119016E-2</v>
      </c>
      <c r="BQ19" s="161">
        <f t="shared" si="26"/>
        <v>4.0823293706071379E-3</v>
      </c>
      <c r="BR19" s="162">
        <f t="shared" si="27"/>
        <v>0.42259910770803266</v>
      </c>
      <c r="BS19" s="163">
        <f t="shared" si="27"/>
        <v>2.9937082051119017E-5</v>
      </c>
      <c r="BT19" s="169">
        <f t="shared" si="27"/>
        <v>4.0823293706071374E-6</v>
      </c>
      <c r="BU19" s="162">
        <f t="shared" si="28"/>
        <v>0.93590499999999999</v>
      </c>
      <c r="BV19" s="165">
        <f t="shared" si="29"/>
        <v>0.42451916328867484</v>
      </c>
      <c r="BW19" s="170">
        <v>4.8710581507916302E-2</v>
      </c>
      <c r="BX19" s="105"/>
      <c r="BY19" s="107"/>
      <c r="BZ19" s="105"/>
      <c r="CA19" s="157" t="s">
        <v>514</v>
      </c>
      <c r="CB19" s="158" t="s">
        <v>515</v>
      </c>
      <c r="CC19" s="166">
        <v>1009.2</v>
      </c>
      <c r="CD19" s="167">
        <v>7.5999999999999998E-2</v>
      </c>
      <c r="CE19" s="168">
        <v>1.0999999999999999E-2</v>
      </c>
      <c r="CF19" s="159">
        <f t="shared" si="30"/>
        <v>457.7652000907471</v>
      </c>
      <c r="CG19" s="160">
        <f t="shared" si="30"/>
        <v>3.447300357401583E-2</v>
      </c>
      <c r="CH19" s="161">
        <f t="shared" si="30"/>
        <v>4.9895136751865023E-3</v>
      </c>
      <c r="CI19" s="162">
        <f t="shared" si="31"/>
        <v>0.45776520009074712</v>
      </c>
      <c r="CJ19" s="163">
        <f t="shared" si="31"/>
        <v>3.4473003574015832E-5</v>
      </c>
      <c r="CK19" s="169">
        <f t="shared" si="31"/>
        <v>4.9895136751865022E-6</v>
      </c>
      <c r="CL19" s="162">
        <f t="shared" si="32"/>
        <v>1.014243</v>
      </c>
      <c r="CM19" s="165">
        <f t="shared" si="33"/>
        <v>0.46005266531474398</v>
      </c>
      <c r="CN19" s="170">
        <v>4.8885154797144198E-2</v>
      </c>
      <c r="CO19" s="152"/>
      <c r="CP19" s="105"/>
      <c r="CQ19" s="107"/>
      <c r="CR19" s="105"/>
      <c r="CS19" s="105"/>
      <c r="CT19" s="105"/>
      <c r="CU19" s="1"/>
      <c r="CV19" s="120" t="s">
        <v>516</v>
      </c>
      <c r="CW19" s="153" t="s">
        <v>517</v>
      </c>
      <c r="CX19" s="122">
        <v>118282371.20200001</v>
      </c>
      <c r="CY19" s="154">
        <v>1075.1890000000001</v>
      </c>
      <c r="CZ19" s="124">
        <f t="shared" si="0"/>
        <v>0.48769729262819095</v>
      </c>
      <c r="DA19" s="125">
        <v>19312805.879000001</v>
      </c>
      <c r="DB19" s="155">
        <v>87.777000000000001</v>
      </c>
      <c r="DC19" s="127">
        <f t="shared" si="1"/>
        <v>3.9814958351531415E-5</v>
      </c>
      <c r="DD19" s="125">
        <v>2651537.0989999999</v>
      </c>
      <c r="DE19" s="155">
        <v>12.051</v>
      </c>
      <c r="DF19" s="128">
        <f t="shared" si="2"/>
        <v>5.4662390272429584E-6</v>
      </c>
      <c r="DG19" s="122">
        <v>118896143.913</v>
      </c>
      <c r="DH19" s="129">
        <v>1080.768</v>
      </c>
      <c r="DI19" s="130">
        <f t="shared" si="3"/>
        <v>1.080768</v>
      </c>
      <c r="DJ19" s="131">
        <f t="shared" si="4"/>
        <v>490.22788324581506</v>
      </c>
      <c r="DK19" s="156">
        <f t="shared" si="5"/>
        <v>0.49022788324581507</v>
      </c>
      <c r="DL19" s="133">
        <f t="shared" si="6"/>
        <v>1080.840271</v>
      </c>
      <c r="DM19" s="156">
        <f t="shared" si="7"/>
        <v>1.080840271</v>
      </c>
      <c r="DN19" s="131">
        <f t="shared" si="8"/>
        <v>490.26066480425322</v>
      </c>
      <c r="DO19" s="134">
        <f t="shared" si="9"/>
        <v>0.49026066480425323</v>
      </c>
      <c r="DP19" s="105"/>
      <c r="DQ19" s="105"/>
      <c r="DR19" s="105"/>
      <c r="DS19" s="105"/>
      <c r="DT19" s="105"/>
      <c r="DU19" s="105"/>
      <c r="DV19" s="105"/>
      <c r="DW19" s="105"/>
      <c r="DX19" s="105"/>
      <c r="DY19" s="105"/>
      <c r="DZ19" s="105"/>
      <c r="EA19" s="105"/>
      <c r="EB19" s="105"/>
      <c r="EC19" s="105"/>
      <c r="ED19" s="105"/>
      <c r="EE19" s="105"/>
      <c r="EF19" s="105"/>
      <c r="EG19" s="105"/>
      <c r="EH19" s="105"/>
      <c r="EI19" s="105"/>
    </row>
    <row r="20" spans="2:139" ht="14.25" customHeight="1" x14ac:dyDescent="0.25">
      <c r="B20" s="679" t="s">
        <v>880</v>
      </c>
      <c r="C20" s="680" t="s">
        <v>591</v>
      </c>
      <c r="D20" s="679" t="s">
        <v>542</v>
      </c>
      <c r="G20" s="135">
        <f t="shared" si="10"/>
        <v>-2.1216145749431981E-3</v>
      </c>
      <c r="H20" s="157" t="s">
        <v>516</v>
      </c>
      <c r="I20" s="158" t="s">
        <v>517</v>
      </c>
      <c r="J20" s="166">
        <v>832.92399999999998</v>
      </c>
      <c r="K20" s="167">
        <v>5.2999999999999999E-2</v>
      </c>
      <c r="L20" s="168">
        <v>7.0000000000000001E-3</v>
      </c>
      <c r="M20" s="159">
        <f t="shared" si="11"/>
        <v>377.80778985373109</v>
      </c>
      <c r="N20" s="160">
        <f t="shared" si="11"/>
        <v>2.4040384071353147E-2</v>
      </c>
      <c r="O20" s="161">
        <f t="shared" si="11"/>
        <v>3.1751450660277743E-3</v>
      </c>
      <c r="P20" s="162">
        <f t="shared" si="12"/>
        <v>0.37780778985373109</v>
      </c>
      <c r="Q20" s="163">
        <f t="shared" si="12"/>
        <v>2.4040384071353148E-5</v>
      </c>
      <c r="R20" s="164">
        <f t="shared" si="12"/>
        <v>3.1751450660277743E-6</v>
      </c>
      <c r="S20" s="162">
        <f t="shared" si="13"/>
        <v>0.83626299999999998</v>
      </c>
      <c r="T20" s="165">
        <f t="shared" si="14"/>
        <v>0.37932233405022636</v>
      </c>
      <c r="U20" s="170">
        <v>4.4999999999999998E-2</v>
      </c>
      <c r="V20" s="105"/>
      <c r="W20" s="107"/>
      <c r="X20" s="145"/>
      <c r="Y20" s="135">
        <f t="shared" si="15"/>
        <v>-3.0519780246476724E-2</v>
      </c>
      <c r="Z20" s="157" t="s">
        <v>516</v>
      </c>
      <c r="AA20" s="158" t="s">
        <v>517</v>
      </c>
      <c r="AB20" s="166">
        <v>835.07899999999995</v>
      </c>
      <c r="AC20" s="167">
        <v>4.9000000000000002E-2</v>
      </c>
      <c r="AD20" s="168">
        <v>6.0000000000000001E-3</v>
      </c>
      <c r="AE20" s="159">
        <f t="shared" si="16"/>
        <v>378.78528094191535</v>
      </c>
      <c r="AF20" s="160">
        <f t="shared" si="16"/>
        <v>2.222601546219442E-2</v>
      </c>
      <c r="AG20" s="161">
        <f t="shared" si="16"/>
        <v>2.721552913738092E-3</v>
      </c>
      <c r="AH20" s="162">
        <f t="shared" si="17"/>
        <v>0.37878528094191533</v>
      </c>
      <c r="AI20" s="163">
        <f t="shared" si="17"/>
        <v>2.2226015462194418E-5</v>
      </c>
      <c r="AJ20" s="169">
        <f t="shared" si="17"/>
        <v>2.7215529137380919E-6</v>
      </c>
      <c r="AK20" s="162">
        <f t="shared" si="18"/>
        <v>0.83804099999999992</v>
      </c>
      <c r="AL20" s="165">
        <f t="shared" si="19"/>
        <v>0.3801288208969974</v>
      </c>
      <c r="AM20" s="170">
        <v>5.2999999999999999E-2</v>
      </c>
      <c r="AN20" s="105"/>
      <c r="AO20" s="107"/>
      <c r="AP20" s="145"/>
      <c r="AQ20" s="151">
        <f t="shared" si="20"/>
        <v>-7.6545148625911219E-2</v>
      </c>
      <c r="AR20" s="157" t="s">
        <v>516</v>
      </c>
      <c r="AS20" s="158" t="s">
        <v>517</v>
      </c>
      <c r="AT20" s="166">
        <v>861.02800000000002</v>
      </c>
      <c r="AU20" s="167">
        <v>5.5E-2</v>
      </c>
      <c r="AV20" s="168">
        <v>7.0000000000000001E-3</v>
      </c>
      <c r="AW20" s="159">
        <f t="shared" si="21"/>
        <v>390.55554370168034</v>
      </c>
      <c r="AX20" s="160">
        <f t="shared" si="21"/>
        <v>2.4947568375932511E-2</v>
      </c>
      <c r="AY20" s="161">
        <f t="shared" si="21"/>
        <v>3.1751450660277743E-3</v>
      </c>
      <c r="AZ20" s="162">
        <f t="shared" si="22"/>
        <v>0.39055554370168033</v>
      </c>
      <c r="BA20" s="163">
        <f t="shared" si="22"/>
        <v>2.4947568375932511E-5</v>
      </c>
      <c r="BB20" s="169">
        <f t="shared" si="22"/>
        <v>3.1751450660277743E-6</v>
      </c>
      <c r="BC20" s="162">
        <f t="shared" si="23"/>
        <v>0.86442300000000005</v>
      </c>
      <c r="BD20" s="165">
        <f t="shared" si="24"/>
        <v>0.39209548905870384</v>
      </c>
      <c r="BE20" s="170">
        <v>5.0999999999999997E-2</v>
      </c>
      <c r="BF20" s="105"/>
      <c r="BG20" s="107"/>
      <c r="BH20" s="145"/>
      <c r="BI20" s="151">
        <f t="shared" si="25"/>
        <v>-7.9074228934035262E-2</v>
      </c>
      <c r="BJ20" s="157" t="s">
        <v>516</v>
      </c>
      <c r="BK20" s="158" t="s">
        <v>517</v>
      </c>
      <c r="BL20" s="166">
        <v>931.84199999999998</v>
      </c>
      <c r="BM20" s="167">
        <v>6.6000000000000003E-2</v>
      </c>
      <c r="BN20" s="168">
        <v>8.9999999999999993E-3</v>
      </c>
      <c r="BO20" s="159">
        <f t="shared" si="26"/>
        <v>422.67621837392187</v>
      </c>
      <c r="BP20" s="160">
        <f t="shared" si="26"/>
        <v>2.9937082051119016E-2</v>
      </c>
      <c r="BQ20" s="161">
        <f t="shared" si="26"/>
        <v>4.0823293706071379E-3</v>
      </c>
      <c r="BR20" s="162">
        <f t="shared" si="27"/>
        <v>0.42267621837392189</v>
      </c>
      <c r="BS20" s="163">
        <f t="shared" si="27"/>
        <v>2.9937082051119017E-5</v>
      </c>
      <c r="BT20" s="169">
        <f t="shared" si="27"/>
        <v>4.0823293706071374E-6</v>
      </c>
      <c r="BU20" s="162">
        <f t="shared" si="28"/>
        <v>0.93607499999999988</v>
      </c>
      <c r="BV20" s="165">
        <f t="shared" si="29"/>
        <v>0.42459627395456406</v>
      </c>
      <c r="BW20" s="170">
        <v>4.8819734408505198E-2</v>
      </c>
      <c r="BX20" s="105"/>
      <c r="BY20" s="107"/>
      <c r="BZ20" s="105"/>
      <c r="CA20" s="157" t="s">
        <v>516</v>
      </c>
      <c r="CB20" s="158" t="s">
        <v>517</v>
      </c>
      <c r="CC20" s="166">
        <v>1011.7</v>
      </c>
      <c r="CD20" s="167">
        <v>7.4999999999999997E-2</v>
      </c>
      <c r="CE20" s="168">
        <v>0.01</v>
      </c>
      <c r="CF20" s="159">
        <f t="shared" si="30"/>
        <v>458.89918047147131</v>
      </c>
      <c r="CG20" s="160">
        <f t="shared" si="30"/>
        <v>3.4019411421726153E-2</v>
      </c>
      <c r="CH20" s="161">
        <f t="shared" si="30"/>
        <v>4.5359215228968205E-3</v>
      </c>
      <c r="CI20" s="162">
        <f t="shared" si="31"/>
        <v>0.45889918047147132</v>
      </c>
      <c r="CJ20" s="163">
        <f t="shared" si="31"/>
        <v>3.4019411421726156E-5</v>
      </c>
      <c r="CK20" s="169">
        <f t="shared" si="31"/>
        <v>4.5359215228968207E-6</v>
      </c>
      <c r="CL20" s="162">
        <f t="shared" si="32"/>
        <v>1.0164500000000001</v>
      </c>
      <c r="CM20" s="165">
        <f t="shared" si="33"/>
        <v>0.46105374319484732</v>
      </c>
      <c r="CN20" s="170">
        <v>4.4874183834912797E-2</v>
      </c>
      <c r="CO20" s="152"/>
      <c r="CP20" s="105"/>
      <c r="CQ20" s="107"/>
      <c r="CR20" s="105"/>
      <c r="CS20" s="105"/>
      <c r="CT20" s="105"/>
      <c r="CU20" s="1"/>
      <c r="CV20" s="120" t="s">
        <v>518</v>
      </c>
      <c r="CW20" s="153" t="s">
        <v>519</v>
      </c>
      <c r="CX20" s="122">
        <v>1339709.138</v>
      </c>
      <c r="CY20" s="154">
        <v>940.80700000000002</v>
      </c>
      <c r="CZ20" s="124">
        <f t="shared" si="0"/>
        <v>0.42674267201919891</v>
      </c>
      <c r="DA20" s="125">
        <v>271527.58399999997</v>
      </c>
      <c r="DB20" s="155">
        <v>95.34</v>
      </c>
      <c r="DC20" s="127">
        <f t="shared" si="1"/>
        <v>4.3245475799298286E-5</v>
      </c>
      <c r="DD20" s="125">
        <v>43346.618000000002</v>
      </c>
      <c r="DE20" s="155">
        <v>15.22</v>
      </c>
      <c r="DF20" s="128">
        <f t="shared" si="2"/>
        <v>6.9036725578489607E-6</v>
      </c>
      <c r="DG20" s="122">
        <v>1349278.9029999999</v>
      </c>
      <c r="DH20" s="129">
        <v>947.52700000000004</v>
      </c>
      <c r="DI20" s="130">
        <f t="shared" si="3"/>
        <v>0.94752700000000001</v>
      </c>
      <c r="DJ20" s="131">
        <f t="shared" si="4"/>
        <v>429.79081128258554</v>
      </c>
      <c r="DK20" s="156">
        <f t="shared" si="5"/>
        <v>0.42979081128258556</v>
      </c>
      <c r="DL20" s="133">
        <f t="shared" si="6"/>
        <v>947.5098200000001</v>
      </c>
      <c r="DM20" s="156">
        <f t="shared" si="7"/>
        <v>0.94750982000000006</v>
      </c>
      <c r="DN20" s="131">
        <f t="shared" si="8"/>
        <v>429.78301856940925</v>
      </c>
      <c r="DO20" s="134">
        <f t="shared" si="9"/>
        <v>0.42978301856940926</v>
      </c>
      <c r="DP20" s="105"/>
      <c r="DQ20" s="105"/>
      <c r="DR20" s="105"/>
      <c r="DS20" s="105"/>
      <c r="DT20" s="105"/>
      <c r="DU20" s="105"/>
      <c r="DV20" s="105"/>
      <c r="DW20" s="105"/>
      <c r="DX20" s="105"/>
      <c r="DY20" s="105"/>
      <c r="DZ20" s="105"/>
      <c r="EA20" s="105"/>
      <c r="EB20" s="105"/>
      <c r="EC20" s="105"/>
      <c r="ED20" s="105"/>
      <c r="EE20" s="105"/>
      <c r="EF20" s="105"/>
      <c r="EG20" s="105"/>
      <c r="EH20" s="105"/>
      <c r="EI20" s="105"/>
    </row>
    <row r="21" spans="2:139" ht="15" customHeight="1" x14ac:dyDescent="0.25">
      <c r="B21" s="679" t="s">
        <v>881</v>
      </c>
      <c r="C21" s="680" t="s">
        <v>592</v>
      </c>
      <c r="D21" s="679" t="s">
        <v>550</v>
      </c>
      <c r="G21" s="135">
        <f t="shared" si="10"/>
        <v>-6.1487019600073856E-3</v>
      </c>
      <c r="H21" s="157" t="s">
        <v>518</v>
      </c>
      <c r="I21" s="158" t="s">
        <v>519</v>
      </c>
      <c r="J21" s="166">
        <v>1134.3910000000001</v>
      </c>
      <c r="K21" s="167">
        <v>0.13500000000000001</v>
      </c>
      <c r="L21" s="168">
        <v>2.1000000000000001E-2</v>
      </c>
      <c r="M21" s="159">
        <f t="shared" si="11"/>
        <v>514.55085522804472</v>
      </c>
      <c r="N21" s="160">
        <f t="shared" si="11"/>
        <v>6.1234940559107075E-2</v>
      </c>
      <c r="O21" s="161">
        <f t="shared" si="11"/>
        <v>9.5254351980833228E-3</v>
      </c>
      <c r="P21" s="162">
        <f t="shared" si="12"/>
        <v>0.51455085522804478</v>
      </c>
      <c r="Q21" s="163">
        <f t="shared" si="12"/>
        <v>6.123494055910707E-5</v>
      </c>
      <c r="R21" s="164">
        <f t="shared" si="12"/>
        <v>9.5254351980833229E-6</v>
      </c>
      <c r="S21" s="162">
        <f t="shared" si="13"/>
        <v>1.1437360000000001</v>
      </c>
      <c r="T21" s="165">
        <f t="shared" si="14"/>
        <v>0.51878967389119179</v>
      </c>
      <c r="U21" s="170">
        <v>4.8000000000000001E-2</v>
      </c>
      <c r="V21" s="105"/>
      <c r="W21" s="107"/>
      <c r="X21" s="145"/>
      <c r="Y21" s="135">
        <f t="shared" si="15"/>
        <v>-3.7323002871772148E-2</v>
      </c>
      <c r="Z21" s="157" t="s">
        <v>518</v>
      </c>
      <c r="AA21" s="158" t="s">
        <v>519</v>
      </c>
      <c r="AB21" s="166">
        <v>1143.2270000000001</v>
      </c>
      <c r="AC21" s="167">
        <v>0.11</v>
      </c>
      <c r="AD21" s="168">
        <v>1.7000000000000001E-2</v>
      </c>
      <c r="AE21" s="159">
        <f t="shared" si="16"/>
        <v>518.55879548567634</v>
      </c>
      <c r="AF21" s="160">
        <f t="shared" si="16"/>
        <v>4.9895136751865021E-2</v>
      </c>
      <c r="AG21" s="161">
        <f t="shared" si="16"/>
        <v>7.7110665889245948E-3</v>
      </c>
      <c r="AH21" s="162">
        <f t="shared" si="17"/>
        <v>0.51855879548567629</v>
      </c>
      <c r="AI21" s="163">
        <f t="shared" si="17"/>
        <v>4.9895136751865022E-5</v>
      </c>
      <c r="AJ21" s="169">
        <f t="shared" si="17"/>
        <v>7.711066588924595E-6</v>
      </c>
      <c r="AK21" s="162">
        <f t="shared" si="18"/>
        <v>1.1508120000000002</v>
      </c>
      <c r="AL21" s="165">
        <f t="shared" si="19"/>
        <v>0.52199929196079364</v>
      </c>
      <c r="AM21" s="170">
        <v>5.6000000000000001E-2</v>
      </c>
      <c r="AN21" s="105"/>
      <c r="AO21" s="107"/>
      <c r="AP21" s="145"/>
      <c r="AQ21" s="151">
        <f t="shared" si="20"/>
        <v>6.8527471859544553E-2</v>
      </c>
      <c r="AR21" s="157" t="s">
        <v>518</v>
      </c>
      <c r="AS21" s="158" t="s">
        <v>519</v>
      </c>
      <c r="AT21" s="166">
        <v>1185.595</v>
      </c>
      <c r="AU21" s="167">
        <v>0.14299999999999999</v>
      </c>
      <c r="AV21" s="168">
        <v>2.1999999999999999E-2</v>
      </c>
      <c r="AW21" s="159">
        <f t="shared" si="21"/>
        <v>537.7765877938856</v>
      </c>
      <c r="AX21" s="160">
        <f t="shared" si="21"/>
        <v>6.4863677777424522E-2</v>
      </c>
      <c r="AY21" s="161">
        <f t="shared" si="21"/>
        <v>9.9790273503730046E-3</v>
      </c>
      <c r="AZ21" s="162">
        <f t="shared" si="22"/>
        <v>0.5377765877938856</v>
      </c>
      <c r="BA21" s="163">
        <f t="shared" si="22"/>
        <v>6.4863677777424522E-5</v>
      </c>
      <c r="BB21" s="169">
        <f t="shared" si="22"/>
        <v>9.9790273503730045E-6</v>
      </c>
      <c r="BC21" s="162">
        <f t="shared" si="23"/>
        <v>1.1954289999999999</v>
      </c>
      <c r="BD21" s="165">
        <f t="shared" si="24"/>
        <v>0.54223721301950223</v>
      </c>
      <c r="BE21" s="170">
        <v>5.5E-2</v>
      </c>
      <c r="BF21" s="105"/>
      <c r="BG21" s="107"/>
      <c r="BH21" s="145"/>
      <c r="BI21" s="151">
        <f t="shared" si="25"/>
        <v>-3.4412908292948075E-2</v>
      </c>
      <c r="BJ21" s="157" t="s">
        <v>518</v>
      </c>
      <c r="BK21" s="158" t="s">
        <v>519</v>
      </c>
      <c r="BL21" s="166">
        <v>1110.6890000000001</v>
      </c>
      <c r="BM21" s="167">
        <v>0.11799999999999999</v>
      </c>
      <c r="BN21" s="168">
        <v>1.7999999999999999E-2</v>
      </c>
      <c r="BO21" s="159">
        <f t="shared" si="26"/>
        <v>503.79981403447465</v>
      </c>
      <c r="BP21" s="160">
        <f t="shared" si="26"/>
        <v>5.3523873970182476E-2</v>
      </c>
      <c r="BQ21" s="161">
        <f t="shared" si="26"/>
        <v>8.1646587412142757E-3</v>
      </c>
      <c r="BR21" s="162">
        <f t="shared" si="27"/>
        <v>0.5037998140344746</v>
      </c>
      <c r="BS21" s="163">
        <f t="shared" si="27"/>
        <v>5.3523873970182475E-5</v>
      </c>
      <c r="BT21" s="169">
        <f t="shared" si="27"/>
        <v>8.1646587412142749E-6</v>
      </c>
      <c r="BU21" s="162">
        <f t="shared" si="28"/>
        <v>1.1187630000000002</v>
      </c>
      <c r="BV21" s="165">
        <f t="shared" si="29"/>
        <v>0.50746211707206157</v>
      </c>
      <c r="BW21" s="170">
        <v>5.1411995377670001E-2</v>
      </c>
      <c r="BX21" s="105"/>
      <c r="BY21" s="107"/>
      <c r="BZ21" s="105"/>
      <c r="CA21" s="157" t="s">
        <v>518</v>
      </c>
      <c r="CB21" s="158" t="s">
        <v>519</v>
      </c>
      <c r="CC21" s="166">
        <v>1152</v>
      </c>
      <c r="CD21" s="167">
        <v>9.5000000000000001E-2</v>
      </c>
      <c r="CE21" s="168">
        <v>1.4999999999999999E-2</v>
      </c>
      <c r="CF21" s="159">
        <f t="shared" si="30"/>
        <v>522.53815943771372</v>
      </c>
      <c r="CG21" s="160">
        <f t="shared" si="30"/>
        <v>4.3091254467519796E-2</v>
      </c>
      <c r="CH21" s="161">
        <f t="shared" si="30"/>
        <v>6.8038822843452303E-3</v>
      </c>
      <c r="CI21" s="162">
        <f t="shared" si="31"/>
        <v>0.52253815943771376</v>
      </c>
      <c r="CJ21" s="163">
        <f t="shared" si="31"/>
        <v>4.3091254467519794E-5</v>
      </c>
      <c r="CK21" s="169">
        <f t="shared" si="31"/>
        <v>6.8038822843452302E-6</v>
      </c>
      <c r="CL21" s="162">
        <f t="shared" si="32"/>
        <v>1.1586350000000001</v>
      </c>
      <c r="CM21" s="165">
        <f t="shared" si="33"/>
        <v>0.5255477433681558</v>
      </c>
      <c r="CN21" s="170">
        <v>5.3495907326790097E-2</v>
      </c>
      <c r="CO21" s="152"/>
      <c r="CP21" s="105"/>
      <c r="CQ21" s="107"/>
      <c r="CR21" s="105"/>
      <c r="CS21" s="105"/>
      <c r="CT21" s="105"/>
      <c r="CU21" s="1"/>
      <c r="CV21" s="120" t="s">
        <v>520</v>
      </c>
      <c r="CW21" s="153" t="s">
        <v>521</v>
      </c>
      <c r="CX21" s="122">
        <v>5441484.0010000002</v>
      </c>
      <c r="CY21" s="154">
        <v>1479.4359999999999</v>
      </c>
      <c r="CZ21" s="124">
        <f t="shared" si="0"/>
        <v>0.67106055941483789</v>
      </c>
      <c r="DA21" s="125">
        <v>1172642.747</v>
      </c>
      <c r="DB21" s="155">
        <v>159.41</v>
      </c>
      <c r="DC21" s="127">
        <f t="shared" si="1"/>
        <v>7.2307124996498216E-5</v>
      </c>
      <c r="DD21" s="125">
        <v>179929.46400000001</v>
      </c>
      <c r="DE21" s="155">
        <v>24.46</v>
      </c>
      <c r="DF21" s="128">
        <f t="shared" si="2"/>
        <v>1.1094864045005623E-5</v>
      </c>
      <c r="DG21" s="122">
        <v>5481685.8159999996</v>
      </c>
      <c r="DH21" s="129">
        <v>1490.366</v>
      </c>
      <c r="DI21" s="130">
        <f t="shared" si="3"/>
        <v>1.4903660000000001</v>
      </c>
      <c r="DJ21" s="131">
        <f t="shared" si="4"/>
        <v>676.01832163936422</v>
      </c>
      <c r="DK21" s="156">
        <f t="shared" si="5"/>
        <v>0.67601832163936426</v>
      </c>
      <c r="DL21" s="133">
        <f t="shared" si="6"/>
        <v>1490.3813799999998</v>
      </c>
      <c r="DM21" s="156">
        <f t="shared" si="7"/>
        <v>1.4903813799999999</v>
      </c>
      <c r="DN21" s="131">
        <f t="shared" si="8"/>
        <v>676.02529788666641</v>
      </c>
      <c r="DO21" s="134">
        <f t="shared" si="9"/>
        <v>0.67602529788666643</v>
      </c>
      <c r="DP21" s="105"/>
      <c r="DQ21" s="105"/>
      <c r="DR21" s="105"/>
      <c r="DS21" s="105"/>
      <c r="DT21" s="105"/>
      <c r="DU21" s="105"/>
      <c r="DV21" s="105"/>
      <c r="DW21" s="105"/>
      <c r="DX21" s="105"/>
      <c r="DY21" s="105"/>
      <c r="DZ21" s="105"/>
      <c r="EA21" s="105"/>
      <c r="EB21" s="105"/>
      <c r="EC21" s="105"/>
      <c r="ED21" s="105"/>
      <c r="EE21" s="105"/>
      <c r="EF21" s="105"/>
      <c r="EG21" s="105"/>
      <c r="EH21" s="105"/>
      <c r="EI21" s="105"/>
    </row>
    <row r="22" spans="2:139" ht="14.25" customHeight="1" x14ac:dyDescent="0.25">
      <c r="B22" s="679" t="s">
        <v>859</v>
      </c>
      <c r="C22" s="680" t="s">
        <v>595</v>
      </c>
      <c r="D22" s="679" t="s">
        <v>526</v>
      </c>
      <c r="G22" s="135">
        <f t="shared" si="10"/>
        <v>-1.1957905003390112E-2</v>
      </c>
      <c r="H22" s="157" t="s">
        <v>520</v>
      </c>
      <c r="I22" s="158" t="s">
        <v>521</v>
      </c>
      <c r="J22" s="166">
        <v>1633.097</v>
      </c>
      <c r="K22" s="167">
        <v>0.17599999999999999</v>
      </c>
      <c r="L22" s="168">
        <v>2.7E-2</v>
      </c>
      <c r="M22" s="159">
        <f t="shared" si="11"/>
        <v>740.75998312782281</v>
      </c>
      <c r="N22" s="160">
        <f t="shared" si="11"/>
        <v>7.9832218802984037E-2</v>
      </c>
      <c r="O22" s="161">
        <f t="shared" si="11"/>
        <v>1.2246988111821415E-2</v>
      </c>
      <c r="P22" s="162">
        <f t="shared" si="12"/>
        <v>0.74075998312782276</v>
      </c>
      <c r="Q22" s="163">
        <f t="shared" si="12"/>
        <v>7.9832218802984036E-5</v>
      </c>
      <c r="R22" s="164">
        <f t="shared" si="12"/>
        <v>1.2246988111821416E-5</v>
      </c>
      <c r="S22" s="162">
        <f t="shared" si="13"/>
        <v>1.6451800000000001</v>
      </c>
      <c r="T22" s="165">
        <f t="shared" si="14"/>
        <v>0.74624073710393912</v>
      </c>
      <c r="U22" s="170">
        <v>4.8000000000000001E-2</v>
      </c>
      <c r="V22" s="105"/>
      <c r="W22" s="107"/>
      <c r="X22" s="145"/>
      <c r="Y22" s="135">
        <f t="shared" si="15"/>
        <v>-2.4631825959308684E-2</v>
      </c>
      <c r="Z22" s="157" t="s">
        <v>520</v>
      </c>
      <c r="AA22" s="158" t="s">
        <v>521</v>
      </c>
      <c r="AB22" s="166">
        <v>1652.952</v>
      </c>
      <c r="AC22" s="167">
        <v>0.17799999999999999</v>
      </c>
      <c r="AD22" s="168">
        <v>2.7E-2</v>
      </c>
      <c r="AE22" s="159">
        <f t="shared" si="16"/>
        <v>749.7660553115345</v>
      </c>
      <c r="AF22" s="160">
        <f t="shared" si="16"/>
        <v>8.073940310756339E-2</v>
      </c>
      <c r="AG22" s="161">
        <f t="shared" si="16"/>
        <v>1.2246988111821415E-2</v>
      </c>
      <c r="AH22" s="162">
        <f t="shared" si="17"/>
        <v>0.74976605531153451</v>
      </c>
      <c r="AI22" s="163">
        <f t="shared" si="17"/>
        <v>8.0739403107563389E-5</v>
      </c>
      <c r="AJ22" s="169">
        <f t="shared" si="17"/>
        <v>1.2246988111821416E-5</v>
      </c>
      <c r="AK22" s="162">
        <f t="shared" si="18"/>
        <v>1.6650909999999999</v>
      </c>
      <c r="AL22" s="165">
        <f t="shared" si="19"/>
        <v>0.75527221044817883</v>
      </c>
      <c r="AM22" s="170">
        <v>5.6000000000000001E-2</v>
      </c>
      <c r="AN22" s="105"/>
      <c r="AO22" s="107"/>
      <c r="AP22" s="145"/>
      <c r="AQ22" s="151">
        <f t="shared" si="20"/>
        <v>1.4863822112097802E-2</v>
      </c>
      <c r="AR22" s="157" t="s">
        <v>520</v>
      </c>
      <c r="AS22" s="158" t="s">
        <v>521</v>
      </c>
      <c r="AT22" s="166">
        <v>1694.5409999999999</v>
      </c>
      <c r="AU22" s="167">
        <v>0.185</v>
      </c>
      <c r="AV22" s="168">
        <v>2.8000000000000001E-2</v>
      </c>
      <c r="AW22" s="159">
        <f t="shared" si="21"/>
        <v>768.63049933311004</v>
      </c>
      <c r="AX22" s="160">
        <f t="shared" si="21"/>
        <v>8.3914548173591175E-2</v>
      </c>
      <c r="AY22" s="161">
        <f t="shared" si="21"/>
        <v>1.2700580264111097E-2</v>
      </c>
      <c r="AZ22" s="162">
        <f t="shared" si="22"/>
        <v>0.76863049933311001</v>
      </c>
      <c r="BA22" s="163">
        <f t="shared" si="22"/>
        <v>8.3914548173591178E-5</v>
      </c>
      <c r="BB22" s="169">
        <f t="shared" si="22"/>
        <v>1.2700580264111097E-5</v>
      </c>
      <c r="BC22" s="162">
        <f t="shared" si="23"/>
        <v>1.707141</v>
      </c>
      <c r="BD22" s="165">
        <f t="shared" si="24"/>
        <v>0.77434576045196002</v>
      </c>
      <c r="BE22" s="170">
        <v>5.5E-2</v>
      </c>
      <c r="BF22" s="105"/>
      <c r="BG22" s="107"/>
      <c r="BH22" s="145"/>
      <c r="BI22" s="151">
        <f t="shared" si="25"/>
        <v>4.028917480607408E-3</v>
      </c>
      <c r="BJ22" s="157" t="s">
        <v>520</v>
      </c>
      <c r="BK22" s="158" t="s">
        <v>521</v>
      </c>
      <c r="BL22" s="166">
        <v>1669.943</v>
      </c>
      <c r="BM22" s="167">
        <v>0.18</v>
      </c>
      <c r="BN22" s="168">
        <v>2.7E-2</v>
      </c>
      <c r="BO22" s="159">
        <f t="shared" si="26"/>
        <v>757.47303957108852</v>
      </c>
      <c r="BP22" s="160">
        <f t="shared" si="26"/>
        <v>8.1646587412142757E-2</v>
      </c>
      <c r="BQ22" s="161">
        <f t="shared" si="26"/>
        <v>1.2246988111821415E-2</v>
      </c>
      <c r="BR22" s="162">
        <f t="shared" si="27"/>
        <v>0.75747303957108847</v>
      </c>
      <c r="BS22" s="163">
        <f t="shared" si="27"/>
        <v>8.1646587412142755E-5</v>
      </c>
      <c r="BT22" s="169">
        <f t="shared" si="27"/>
        <v>1.2246988111821416E-5</v>
      </c>
      <c r="BU22" s="162">
        <f t="shared" si="28"/>
        <v>1.6821379999999999</v>
      </c>
      <c r="BV22" s="165">
        <f t="shared" si="29"/>
        <v>0.76300459586826108</v>
      </c>
      <c r="BW22" s="170">
        <v>5.1411995377670001E-2</v>
      </c>
      <c r="BX22" s="105"/>
      <c r="BY22" s="107"/>
      <c r="BZ22" s="105"/>
      <c r="CA22" s="157" t="s">
        <v>520</v>
      </c>
      <c r="CB22" s="158" t="s">
        <v>521</v>
      </c>
      <c r="CC22" s="166">
        <v>1662.9</v>
      </c>
      <c r="CD22" s="167">
        <v>0.18099999999999999</v>
      </c>
      <c r="CE22" s="168">
        <v>2.8000000000000001E-2</v>
      </c>
      <c r="CF22" s="159">
        <f t="shared" si="30"/>
        <v>754.27839004251223</v>
      </c>
      <c r="CG22" s="160">
        <f t="shared" si="30"/>
        <v>8.2100179564432441E-2</v>
      </c>
      <c r="CH22" s="161">
        <f t="shared" si="30"/>
        <v>1.2700580264111097E-2</v>
      </c>
      <c r="CI22" s="162">
        <f t="shared" si="31"/>
        <v>0.75427839004251218</v>
      </c>
      <c r="CJ22" s="163">
        <f t="shared" si="31"/>
        <v>8.2100179564432445E-5</v>
      </c>
      <c r="CK22" s="169">
        <f t="shared" si="31"/>
        <v>1.2700580264111097E-5</v>
      </c>
      <c r="CL22" s="162">
        <f t="shared" si="32"/>
        <v>1.6753880000000001</v>
      </c>
      <c r="CM22" s="165">
        <f t="shared" si="33"/>
        <v>0.75994284884030583</v>
      </c>
      <c r="CN22" s="170">
        <v>5.3495907326790097E-2</v>
      </c>
      <c r="CO22" s="152"/>
      <c r="CP22" s="105"/>
      <c r="CQ22" s="107"/>
      <c r="CR22" s="105"/>
      <c r="CS22" s="105"/>
      <c r="CT22" s="105"/>
      <c r="CU22" s="1"/>
      <c r="CV22" s="120" t="s">
        <v>522</v>
      </c>
      <c r="CW22" s="153" t="s">
        <v>523</v>
      </c>
      <c r="CX22" s="122">
        <v>18497713.374000002</v>
      </c>
      <c r="CY22" s="154">
        <v>1663.7809999999999</v>
      </c>
      <c r="CZ22" s="124">
        <f t="shared" si="0"/>
        <v>0.75467800472867941</v>
      </c>
      <c r="DA22" s="125">
        <v>4250588.773</v>
      </c>
      <c r="DB22" s="155">
        <v>191.16</v>
      </c>
      <c r="DC22" s="127">
        <f t="shared" si="1"/>
        <v>8.6708675831695617E-5</v>
      </c>
      <c r="DD22" s="125">
        <v>626562.44299999997</v>
      </c>
      <c r="DE22" s="155">
        <v>28.178000000000001</v>
      </c>
      <c r="DF22" s="128">
        <f t="shared" si="2"/>
        <v>1.278131966721866E-5</v>
      </c>
      <c r="DG22" s="122">
        <v>18639461.737</v>
      </c>
      <c r="DH22" s="129">
        <v>1676.5309999999999</v>
      </c>
      <c r="DI22" s="130">
        <f t="shared" si="3"/>
        <v>1.676531</v>
      </c>
      <c r="DJ22" s="131">
        <f t="shared" si="4"/>
        <v>760.4613046703729</v>
      </c>
      <c r="DK22" s="156">
        <f t="shared" si="5"/>
        <v>0.76046130467037287</v>
      </c>
      <c r="DL22" s="133">
        <f t="shared" si="6"/>
        <v>1676.6006499999999</v>
      </c>
      <c r="DM22" s="156">
        <f t="shared" si="7"/>
        <v>1.6766006499999999</v>
      </c>
      <c r="DN22" s="131">
        <f t="shared" si="8"/>
        <v>760.49289736377978</v>
      </c>
      <c r="DO22" s="134">
        <f t="shared" si="9"/>
        <v>0.76049289736377979</v>
      </c>
      <c r="DP22" s="105"/>
      <c r="DQ22" s="105"/>
      <c r="DR22" s="105"/>
      <c r="DS22" s="105"/>
      <c r="DT22" s="105"/>
      <c r="DU22" s="105"/>
      <c r="DV22" s="105"/>
      <c r="DW22" s="105"/>
      <c r="DX22" s="105"/>
      <c r="DY22" s="105"/>
      <c r="DZ22" s="105"/>
      <c r="EA22" s="105"/>
      <c r="EB22" s="105"/>
      <c r="EC22" s="105"/>
      <c r="ED22" s="105"/>
      <c r="EE22" s="105"/>
      <c r="EF22" s="105"/>
      <c r="EG22" s="105"/>
      <c r="EH22" s="105"/>
      <c r="EI22" s="105"/>
    </row>
    <row r="23" spans="2:139" ht="14.25" customHeight="1" x14ac:dyDescent="0.25">
      <c r="B23" s="679" t="s">
        <v>860</v>
      </c>
      <c r="C23" s="680" t="s">
        <v>593</v>
      </c>
      <c r="D23" s="679" t="s">
        <v>542</v>
      </c>
      <c r="E23" s="647"/>
      <c r="G23" s="135">
        <f t="shared" si="10"/>
        <v>3.6822253162677399E-2</v>
      </c>
      <c r="H23" s="157" t="s">
        <v>522</v>
      </c>
      <c r="I23" s="158" t="s">
        <v>523</v>
      </c>
      <c r="J23" s="166">
        <v>1582.135</v>
      </c>
      <c r="K23" s="167">
        <v>0.14799999999999999</v>
      </c>
      <c r="L23" s="168">
        <v>2.1999999999999999E-2</v>
      </c>
      <c r="M23" s="159">
        <f t="shared" si="11"/>
        <v>717.6440198628361</v>
      </c>
      <c r="N23" s="160">
        <f t="shared" si="11"/>
        <v>6.713163853887294E-2</v>
      </c>
      <c r="O23" s="161">
        <f t="shared" si="11"/>
        <v>9.9790273503730046E-3</v>
      </c>
      <c r="P23" s="162">
        <f t="shared" si="12"/>
        <v>0.7176440198628361</v>
      </c>
      <c r="Q23" s="163">
        <f t="shared" si="12"/>
        <v>6.7131638538872945E-5</v>
      </c>
      <c r="R23" s="164">
        <f t="shared" si="12"/>
        <v>9.9790273503730045E-6</v>
      </c>
      <c r="S23" s="162">
        <f t="shared" si="13"/>
        <v>1.592109</v>
      </c>
      <c r="T23" s="165">
        <f t="shared" si="14"/>
        <v>0.72216814798977336</v>
      </c>
      <c r="U23" s="170">
        <v>4.4999999999999998E-2</v>
      </c>
      <c r="V23" s="105"/>
      <c r="W23" s="107"/>
      <c r="X23" s="145"/>
      <c r="Y23" s="135">
        <f t="shared" si="15"/>
        <v>1.5246891745812396E-2</v>
      </c>
      <c r="Z23" s="157" t="s">
        <v>522</v>
      </c>
      <c r="AA23" s="158" t="s">
        <v>523</v>
      </c>
      <c r="AB23" s="166">
        <v>1526.374</v>
      </c>
      <c r="AC23" s="167">
        <v>0.13900000000000001</v>
      </c>
      <c r="AD23" s="168">
        <v>0.02</v>
      </c>
      <c r="AE23" s="159">
        <f t="shared" si="16"/>
        <v>692.35126785901116</v>
      </c>
      <c r="AF23" s="160">
        <f t="shared" si="16"/>
        <v>6.3049309168265802E-2</v>
      </c>
      <c r="AG23" s="161">
        <f t="shared" si="16"/>
        <v>9.071843045793641E-3</v>
      </c>
      <c r="AH23" s="162">
        <f t="shared" si="17"/>
        <v>0.69235126785901113</v>
      </c>
      <c r="AI23" s="163">
        <f t="shared" si="17"/>
        <v>6.3049309168265803E-5</v>
      </c>
      <c r="AJ23" s="169">
        <f t="shared" si="17"/>
        <v>9.0718430457936414E-6</v>
      </c>
      <c r="AK23" s="162">
        <f t="shared" si="18"/>
        <v>1.535566</v>
      </c>
      <c r="AL23" s="165">
        <f t="shared" si="19"/>
        <v>0.69652068692285785</v>
      </c>
      <c r="AM23" s="170">
        <v>5.2999999999999999E-2</v>
      </c>
      <c r="AN23" s="105"/>
      <c r="AO23" s="107"/>
      <c r="AP23" s="145"/>
      <c r="AQ23" s="151">
        <f t="shared" si="20"/>
        <v>-0.10469446356725243</v>
      </c>
      <c r="AR23" s="157" t="s">
        <v>522</v>
      </c>
      <c r="AS23" s="158" t="s">
        <v>523</v>
      </c>
      <c r="AT23" s="166">
        <v>1502.559</v>
      </c>
      <c r="AU23" s="167">
        <v>0.14699999999999999</v>
      </c>
      <c r="AV23" s="168">
        <v>2.1999999999999999E-2</v>
      </c>
      <c r="AW23" s="159">
        <f t="shared" si="21"/>
        <v>681.54897075223232</v>
      </c>
      <c r="AX23" s="160">
        <f t="shared" si="21"/>
        <v>6.6678046386583256E-2</v>
      </c>
      <c r="AY23" s="161">
        <f t="shared" si="21"/>
        <v>9.9790273503730046E-3</v>
      </c>
      <c r="AZ23" s="162">
        <f t="shared" si="22"/>
        <v>0.68154897075223231</v>
      </c>
      <c r="BA23" s="163">
        <f t="shared" si="22"/>
        <v>6.6678046386583255E-5</v>
      </c>
      <c r="BB23" s="169">
        <f t="shared" si="22"/>
        <v>9.9790273503730045E-6</v>
      </c>
      <c r="BC23" s="162">
        <f t="shared" si="23"/>
        <v>1.512505</v>
      </c>
      <c r="BD23" s="165">
        <f t="shared" si="24"/>
        <v>0.68606039829890553</v>
      </c>
      <c r="BE23" s="170">
        <v>5.0999999999999997E-2</v>
      </c>
      <c r="BF23" s="105"/>
      <c r="BG23" s="107"/>
      <c r="BH23" s="145"/>
      <c r="BI23" s="151">
        <f t="shared" si="25"/>
        <v>5.9036903572462496E-3</v>
      </c>
      <c r="BJ23" s="157" t="s">
        <v>522</v>
      </c>
      <c r="BK23" s="158" t="s">
        <v>523</v>
      </c>
      <c r="BL23" s="166">
        <v>1678.0160000000001</v>
      </c>
      <c r="BM23" s="167">
        <v>0.16900000000000001</v>
      </c>
      <c r="BN23" s="168">
        <v>2.5000000000000001E-2</v>
      </c>
      <c r="BO23" s="159">
        <f t="shared" si="26"/>
        <v>761.13488901652306</v>
      </c>
      <c r="BP23" s="160">
        <f t="shared" si="26"/>
        <v>7.6657073736956266E-2</v>
      </c>
      <c r="BQ23" s="161">
        <f t="shared" si="26"/>
        <v>1.1339803807242052E-2</v>
      </c>
      <c r="BR23" s="162">
        <f t="shared" si="27"/>
        <v>0.76113488901652304</v>
      </c>
      <c r="BS23" s="163">
        <f t="shared" si="27"/>
        <v>7.665707373695626E-5</v>
      </c>
      <c r="BT23" s="169">
        <f t="shared" si="27"/>
        <v>1.1339803807242051E-5</v>
      </c>
      <c r="BU23" s="162">
        <f t="shared" si="28"/>
        <v>1.689373</v>
      </c>
      <c r="BV23" s="165">
        <f t="shared" si="29"/>
        <v>0.76628633509007704</v>
      </c>
      <c r="BW23" s="170">
        <v>4.8819734408505198E-2</v>
      </c>
      <c r="BX23" s="105"/>
      <c r="BY23" s="107"/>
      <c r="BZ23" s="105"/>
      <c r="CA23" s="157" t="s">
        <v>522</v>
      </c>
      <c r="CB23" s="158" t="s">
        <v>523</v>
      </c>
      <c r="CC23" s="166">
        <v>1668.2</v>
      </c>
      <c r="CD23" s="167">
        <v>0.156</v>
      </c>
      <c r="CE23" s="168">
        <v>2.5999999999999999E-2</v>
      </c>
      <c r="CF23" s="159">
        <f t="shared" si="30"/>
        <v>756.68242844964755</v>
      </c>
      <c r="CG23" s="160">
        <f t="shared" si="30"/>
        <v>7.0760375757190394E-2</v>
      </c>
      <c r="CH23" s="161">
        <f t="shared" si="30"/>
        <v>1.1793395959531732E-2</v>
      </c>
      <c r="CI23" s="162">
        <f t="shared" si="31"/>
        <v>0.7566824284496475</v>
      </c>
      <c r="CJ23" s="163">
        <f t="shared" si="31"/>
        <v>7.0760375757190398E-5</v>
      </c>
      <c r="CK23" s="169">
        <f t="shared" si="31"/>
        <v>1.1793395959531732E-5</v>
      </c>
      <c r="CL23" s="162">
        <f t="shared" si="32"/>
        <v>1.6794580000000001</v>
      </c>
      <c r="CM23" s="165">
        <f t="shared" si="33"/>
        <v>0.76178896890012482</v>
      </c>
      <c r="CN23" s="170">
        <v>4.4874183834912797E-2</v>
      </c>
      <c r="CO23" s="152"/>
      <c r="CP23" s="105"/>
      <c r="CQ23" s="107"/>
      <c r="CR23" s="105"/>
      <c r="CS23" s="105"/>
      <c r="CT23" s="105"/>
      <c r="CU23" s="1"/>
      <c r="CV23" s="120" t="s">
        <v>524</v>
      </c>
      <c r="CW23" s="153" t="s">
        <v>525</v>
      </c>
      <c r="CX23" s="122">
        <v>141705985.928</v>
      </c>
      <c r="CY23" s="154">
        <v>1365.1089999999999</v>
      </c>
      <c r="CZ23" s="124">
        <f t="shared" si="0"/>
        <v>0.61920272942001553</v>
      </c>
      <c r="DA23" s="125">
        <v>33502085.197999999</v>
      </c>
      <c r="DB23" s="155">
        <v>161.369</v>
      </c>
      <c r="DC23" s="127">
        <f t="shared" si="1"/>
        <v>7.3195712022833698E-5</v>
      </c>
      <c r="DD23" s="125">
        <v>4847159.3289999999</v>
      </c>
      <c r="DE23" s="155">
        <v>23.347000000000001</v>
      </c>
      <c r="DF23" s="128">
        <f t="shared" si="2"/>
        <v>1.0590015979507207E-5</v>
      </c>
      <c r="DG23" s="122">
        <v>142795668.609</v>
      </c>
      <c r="DH23" s="129">
        <v>1375.606</v>
      </c>
      <c r="DI23" s="130">
        <f t="shared" si="3"/>
        <v>1.3756059999999999</v>
      </c>
      <c r="DJ23" s="131">
        <f t="shared" si="4"/>
        <v>623.96408624260039</v>
      </c>
      <c r="DK23" s="156">
        <f t="shared" si="5"/>
        <v>0.62396408624260036</v>
      </c>
      <c r="DL23" s="133">
        <f t="shared" si="6"/>
        <v>1375.8142869999999</v>
      </c>
      <c r="DM23" s="156">
        <f t="shared" si="7"/>
        <v>1.3758142869999999</v>
      </c>
      <c r="DN23" s="131">
        <f t="shared" si="8"/>
        <v>624.05856359122424</v>
      </c>
      <c r="DO23" s="134">
        <f t="shared" si="9"/>
        <v>0.62405856359122425</v>
      </c>
      <c r="DP23" s="105"/>
      <c r="DQ23" s="105"/>
      <c r="DR23" s="105"/>
      <c r="DS23" s="105"/>
      <c r="DT23" s="105"/>
      <c r="DU23" s="105"/>
      <c r="DV23" s="105"/>
      <c r="DW23" s="105"/>
      <c r="DX23" s="105"/>
      <c r="DY23" s="105"/>
      <c r="DZ23" s="105"/>
      <c r="EA23" s="105"/>
      <c r="EB23" s="105"/>
      <c r="EC23" s="105"/>
      <c r="ED23" s="105"/>
      <c r="EE23" s="105"/>
      <c r="EF23" s="105"/>
      <c r="EG23" s="105"/>
      <c r="EH23" s="105"/>
      <c r="EI23" s="105"/>
    </row>
    <row r="24" spans="2:139" ht="15" customHeight="1" x14ac:dyDescent="0.25">
      <c r="B24" s="679" t="s">
        <v>882</v>
      </c>
      <c r="C24" s="680" t="s">
        <v>122</v>
      </c>
      <c r="D24" s="679" t="s">
        <v>526</v>
      </c>
      <c r="G24" s="135">
        <f t="shared" si="10"/>
        <v>1.6562874142229012E-2</v>
      </c>
      <c r="H24" s="157" t="s">
        <v>524</v>
      </c>
      <c r="I24" s="158" t="s">
        <v>525</v>
      </c>
      <c r="J24" s="166">
        <v>995.79</v>
      </c>
      <c r="K24" s="167">
        <v>0.107</v>
      </c>
      <c r="L24" s="168">
        <v>1.4999999999999999E-2</v>
      </c>
      <c r="M24" s="159">
        <f t="shared" si="11"/>
        <v>451.68252932854244</v>
      </c>
      <c r="N24" s="160">
        <f t="shared" si="11"/>
        <v>4.8534360294995978E-2</v>
      </c>
      <c r="O24" s="161">
        <f t="shared" si="11"/>
        <v>6.8038822843452303E-3</v>
      </c>
      <c r="P24" s="162">
        <f t="shared" si="12"/>
        <v>0.45168252932854247</v>
      </c>
      <c r="Q24" s="163">
        <f t="shared" si="12"/>
        <v>4.8534360294995979E-5</v>
      </c>
      <c r="R24" s="164">
        <f t="shared" si="12"/>
        <v>6.8038822843452302E-6</v>
      </c>
      <c r="S24" s="162">
        <f t="shared" si="13"/>
        <v>1.002761</v>
      </c>
      <c r="T24" s="165">
        <f t="shared" si="14"/>
        <v>0.45484452022215383</v>
      </c>
      <c r="U24" s="170">
        <v>4.4999999999999998E-2</v>
      </c>
      <c r="V24" s="105"/>
      <c r="W24" s="107"/>
      <c r="X24" s="145"/>
      <c r="Y24" s="135">
        <f t="shared" si="15"/>
        <v>-0.10826982706406685</v>
      </c>
      <c r="Z24" s="157" t="s">
        <v>524</v>
      </c>
      <c r="AA24" s="158" t="s">
        <v>525</v>
      </c>
      <c r="AB24" s="166">
        <v>979.53599999999994</v>
      </c>
      <c r="AC24" s="167">
        <v>0.104</v>
      </c>
      <c r="AD24" s="168">
        <v>1.4999999999999999E-2</v>
      </c>
      <c r="AE24" s="159">
        <f t="shared" si="16"/>
        <v>444.30984248522594</v>
      </c>
      <c r="AF24" s="160">
        <f t="shared" si="16"/>
        <v>4.7173583838126927E-2</v>
      </c>
      <c r="AG24" s="161">
        <f t="shared" si="16"/>
        <v>6.8038822843452303E-3</v>
      </c>
      <c r="AH24" s="162">
        <f t="shared" si="17"/>
        <v>0.44430984248522593</v>
      </c>
      <c r="AI24" s="163">
        <f t="shared" si="17"/>
        <v>4.717358383812693E-5</v>
      </c>
      <c r="AJ24" s="169">
        <f t="shared" si="17"/>
        <v>6.8038822843452302E-6</v>
      </c>
      <c r="AK24" s="162">
        <f t="shared" si="18"/>
        <v>0.98642300000000005</v>
      </c>
      <c r="AL24" s="165">
        <f t="shared" si="19"/>
        <v>0.44743373163804506</v>
      </c>
      <c r="AM24" s="170">
        <v>5.2999999999999999E-2</v>
      </c>
      <c r="AN24" s="105"/>
      <c r="AO24" s="107"/>
      <c r="AP24" s="145"/>
      <c r="AQ24" s="151">
        <f t="shared" si="20"/>
        <v>-0.11434798064390073</v>
      </c>
      <c r="AR24" s="157" t="s">
        <v>524</v>
      </c>
      <c r="AS24" s="158" t="s">
        <v>525</v>
      </c>
      <c r="AT24" s="166">
        <v>1098.3530000000001</v>
      </c>
      <c r="AU24" s="167">
        <v>0.11899999999999999</v>
      </c>
      <c r="AV24" s="168">
        <v>1.7000000000000001E-2</v>
      </c>
      <c r="AW24" s="159">
        <f t="shared" si="21"/>
        <v>498.20430124382915</v>
      </c>
      <c r="AX24" s="160">
        <f t="shared" si="21"/>
        <v>5.3977466122472159E-2</v>
      </c>
      <c r="AY24" s="161">
        <f t="shared" si="21"/>
        <v>7.7110665889245948E-3</v>
      </c>
      <c r="AZ24" s="162">
        <f t="shared" si="22"/>
        <v>0.49820430124382914</v>
      </c>
      <c r="BA24" s="163">
        <f t="shared" si="22"/>
        <v>5.3977466122472158E-5</v>
      </c>
      <c r="BB24" s="169">
        <f t="shared" si="22"/>
        <v>7.711066588924595E-6</v>
      </c>
      <c r="BC24" s="162">
        <f t="shared" si="23"/>
        <v>1.1061900000000002</v>
      </c>
      <c r="BD24" s="165">
        <f t="shared" si="24"/>
        <v>0.50175910294132342</v>
      </c>
      <c r="BE24" s="170">
        <v>5.0999999999999997E-2</v>
      </c>
      <c r="BF24" s="105"/>
      <c r="BG24" s="107"/>
      <c r="BH24" s="145"/>
      <c r="BI24" s="151">
        <f t="shared" si="25"/>
        <v>1.3565083539108791E-3</v>
      </c>
      <c r="BJ24" s="157" t="s">
        <v>524</v>
      </c>
      <c r="BK24" s="158" t="s">
        <v>525</v>
      </c>
      <c r="BL24" s="166">
        <v>1239.848</v>
      </c>
      <c r="BM24" s="167">
        <v>0.13800000000000001</v>
      </c>
      <c r="BN24" s="168">
        <v>0.02</v>
      </c>
      <c r="BO24" s="159">
        <f t="shared" si="26"/>
        <v>562.38532283205768</v>
      </c>
      <c r="BP24" s="160">
        <f t="shared" si="26"/>
        <v>6.2595717015976118E-2</v>
      </c>
      <c r="BQ24" s="161">
        <f t="shared" si="26"/>
        <v>9.071843045793641E-3</v>
      </c>
      <c r="BR24" s="162">
        <f t="shared" si="27"/>
        <v>0.56238532283205767</v>
      </c>
      <c r="BS24" s="163">
        <f t="shared" si="27"/>
        <v>6.2595717015976113E-5</v>
      </c>
      <c r="BT24" s="169">
        <f t="shared" si="27"/>
        <v>9.0718430457936414E-6</v>
      </c>
      <c r="BU24" s="162">
        <f t="shared" si="28"/>
        <v>1.249012</v>
      </c>
      <c r="BV24" s="165">
        <f t="shared" si="29"/>
        <v>0.56654204131564034</v>
      </c>
      <c r="BW24" s="170">
        <v>4.8819734408505198E-2</v>
      </c>
      <c r="BX24" s="105"/>
      <c r="BY24" s="107"/>
      <c r="BZ24" s="105"/>
      <c r="CA24" s="157" t="s">
        <v>524</v>
      </c>
      <c r="CB24" s="158" t="s">
        <v>525</v>
      </c>
      <c r="CC24" s="166">
        <v>1238.8</v>
      </c>
      <c r="CD24" s="167">
        <v>0.115</v>
      </c>
      <c r="CE24" s="168">
        <v>0.02</v>
      </c>
      <c r="CF24" s="159">
        <f t="shared" si="30"/>
        <v>561.90995825645803</v>
      </c>
      <c r="CG24" s="160">
        <f t="shared" si="30"/>
        <v>5.2163097513313432E-2</v>
      </c>
      <c r="CH24" s="161">
        <f t="shared" si="30"/>
        <v>9.071843045793641E-3</v>
      </c>
      <c r="CI24" s="162">
        <f t="shared" si="31"/>
        <v>0.56190995825645806</v>
      </c>
      <c r="CJ24" s="163">
        <f t="shared" si="31"/>
        <v>5.2163097513313432E-5</v>
      </c>
      <c r="CK24" s="169">
        <f t="shared" si="31"/>
        <v>9.0718430457936414E-6</v>
      </c>
      <c r="CL24" s="162">
        <f t="shared" si="32"/>
        <v>1.24732</v>
      </c>
      <c r="CM24" s="165">
        <f t="shared" si="33"/>
        <v>0.56577456339396615</v>
      </c>
      <c r="CN24" s="170">
        <v>4.4874183834912797E-2</v>
      </c>
      <c r="CO24" s="152"/>
      <c r="CP24" s="105"/>
      <c r="CQ24" s="107"/>
      <c r="CR24" s="105"/>
      <c r="CS24" s="105"/>
      <c r="CT24" s="105"/>
      <c r="CU24" s="1"/>
      <c r="CV24" s="120" t="s">
        <v>526</v>
      </c>
      <c r="CW24" s="153" t="s">
        <v>527</v>
      </c>
      <c r="CX24" s="122">
        <v>31602399.401000001</v>
      </c>
      <c r="CY24" s="154">
        <v>570.85199999999998</v>
      </c>
      <c r="CZ24" s="124">
        <f t="shared" si="0"/>
        <v>0.25893398731886952</v>
      </c>
      <c r="DA24" s="125">
        <v>10629501.718</v>
      </c>
      <c r="DB24" s="155">
        <v>96.003</v>
      </c>
      <c r="DC24" s="127">
        <f t="shared" si="1"/>
        <v>4.3546207396266345E-5</v>
      </c>
      <c r="DD24" s="125">
        <v>1421985.4539999999</v>
      </c>
      <c r="DE24" s="155">
        <v>12.843</v>
      </c>
      <c r="DF24" s="128">
        <f t="shared" si="2"/>
        <v>5.8254840118563868E-6</v>
      </c>
      <c r="DG24" s="122">
        <v>31929472.399999999</v>
      </c>
      <c r="DH24" s="129">
        <v>576.76</v>
      </c>
      <c r="DI24" s="130">
        <f t="shared" si="3"/>
        <v>0.57675999999999994</v>
      </c>
      <c r="DJ24" s="131">
        <f t="shared" si="4"/>
        <v>261.61380975459701</v>
      </c>
      <c r="DK24" s="156">
        <f t="shared" si="5"/>
        <v>0.26161380975459703</v>
      </c>
      <c r="DL24" s="133">
        <f t="shared" si="6"/>
        <v>576.94347900000002</v>
      </c>
      <c r="DM24" s="156">
        <f t="shared" si="7"/>
        <v>0.57694347899999998</v>
      </c>
      <c r="DN24" s="131">
        <f t="shared" si="8"/>
        <v>261.69703438910699</v>
      </c>
      <c r="DO24" s="134">
        <f t="shared" si="9"/>
        <v>0.26169703438910696</v>
      </c>
      <c r="DP24" s="105"/>
      <c r="DQ24" s="105"/>
      <c r="DR24" s="105"/>
      <c r="DS24" s="105"/>
      <c r="DT24" s="105"/>
      <c r="DU24" s="105"/>
      <c r="DV24" s="105"/>
      <c r="DW24" s="105"/>
      <c r="DX24" s="105"/>
      <c r="DY24" s="105"/>
      <c r="DZ24" s="105"/>
      <c r="EA24" s="105"/>
      <c r="EB24" s="105"/>
      <c r="EC24" s="105"/>
      <c r="ED24" s="105"/>
      <c r="EE24" s="105"/>
      <c r="EF24" s="105"/>
      <c r="EG24" s="105"/>
      <c r="EH24" s="105"/>
      <c r="EI24" s="105"/>
    </row>
    <row r="25" spans="2:139" ht="14.25" customHeight="1" x14ac:dyDescent="0.25">
      <c r="B25" s="679" t="s">
        <v>861</v>
      </c>
      <c r="C25" s="680" t="s">
        <v>596</v>
      </c>
      <c r="D25" s="682" t="s">
        <v>522</v>
      </c>
      <c r="G25" s="135">
        <f t="shared" si="10"/>
        <v>2.0279195436805564E-2</v>
      </c>
      <c r="H25" s="157" t="s">
        <v>526</v>
      </c>
      <c r="I25" s="158" t="s">
        <v>527</v>
      </c>
      <c r="J25" s="166">
        <v>539.36699999999996</v>
      </c>
      <c r="K25" s="167">
        <v>7.1999999999999995E-2</v>
      </c>
      <c r="L25" s="168">
        <v>8.9999999999999993E-3</v>
      </c>
      <c r="M25" s="159">
        <f t="shared" si="11"/>
        <v>244.65263840402892</v>
      </c>
      <c r="N25" s="160">
        <f t="shared" si="11"/>
        <v>3.2658634964857103E-2</v>
      </c>
      <c r="O25" s="161">
        <f t="shared" si="11"/>
        <v>4.0823293706071379E-3</v>
      </c>
      <c r="P25" s="162">
        <f t="shared" si="12"/>
        <v>0.24465263840402893</v>
      </c>
      <c r="Q25" s="163">
        <f t="shared" si="12"/>
        <v>3.2658634964857099E-5</v>
      </c>
      <c r="R25" s="164">
        <f t="shared" si="12"/>
        <v>4.0823293706071374E-6</v>
      </c>
      <c r="S25" s="162">
        <f t="shared" si="13"/>
        <v>0.54376799999999992</v>
      </c>
      <c r="T25" s="165">
        <f t="shared" si="14"/>
        <v>0.24664889746625579</v>
      </c>
      <c r="U25" s="170">
        <v>4.4999999999999998E-2</v>
      </c>
      <c r="V25" s="105"/>
      <c r="W25" s="107"/>
      <c r="X25" s="145"/>
      <c r="Y25" s="135">
        <f t="shared" si="15"/>
        <v>7.9535096638808644E-2</v>
      </c>
      <c r="Z25" s="157" t="s">
        <v>526</v>
      </c>
      <c r="AA25" s="158" t="s">
        <v>527</v>
      </c>
      <c r="AB25" s="166">
        <v>528.23800000000006</v>
      </c>
      <c r="AC25" s="167">
        <v>7.3999999999999996E-2</v>
      </c>
      <c r="AD25" s="168">
        <v>0.01</v>
      </c>
      <c r="AE25" s="159">
        <f t="shared" si="16"/>
        <v>239.60461134119709</v>
      </c>
      <c r="AF25" s="160">
        <f t="shared" si="16"/>
        <v>3.356581926943647E-2</v>
      </c>
      <c r="AG25" s="161">
        <f t="shared" si="16"/>
        <v>4.5359215228968205E-3</v>
      </c>
      <c r="AH25" s="162">
        <f t="shared" si="17"/>
        <v>0.23960461134119709</v>
      </c>
      <c r="AI25" s="163">
        <f t="shared" si="17"/>
        <v>3.3565819269436473E-5</v>
      </c>
      <c r="AJ25" s="169">
        <f t="shared" si="17"/>
        <v>4.5359215228968207E-6</v>
      </c>
      <c r="AK25" s="162">
        <f t="shared" si="18"/>
        <v>0.53295999999999999</v>
      </c>
      <c r="AL25" s="165">
        <f t="shared" si="19"/>
        <v>0.24174647348430892</v>
      </c>
      <c r="AM25" s="170">
        <v>5.2999999999999999E-2</v>
      </c>
      <c r="AN25" s="105"/>
      <c r="AO25" s="107"/>
      <c r="AP25" s="145"/>
      <c r="AQ25" s="151">
        <f t="shared" si="20"/>
        <v>-6.4128009584416445E-2</v>
      </c>
      <c r="AR25" s="157" t="s">
        <v>526</v>
      </c>
      <c r="AS25" s="158" t="s">
        <v>527</v>
      </c>
      <c r="AT25" s="166">
        <v>488.88799999999998</v>
      </c>
      <c r="AU25" s="167">
        <v>7.6999999999999999E-2</v>
      </c>
      <c r="AV25" s="168">
        <v>0.01</v>
      </c>
      <c r="AW25" s="159">
        <f t="shared" si="21"/>
        <v>221.75576014859806</v>
      </c>
      <c r="AX25" s="160">
        <f t="shared" si="21"/>
        <v>3.4926595726305514E-2</v>
      </c>
      <c r="AY25" s="161">
        <f t="shared" si="21"/>
        <v>4.5359215228968205E-3</v>
      </c>
      <c r="AZ25" s="162">
        <f t="shared" si="22"/>
        <v>0.22175576014859805</v>
      </c>
      <c r="BA25" s="163">
        <f t="shared" si="22"/>
        <v>3.4926595726305516E-5</v>
      </c>
      <c r="BB25" s="169">
        <f t="shared" si="22"/>
        <v>4.5359215228968207E-6</v>
      </c>
      <c r="BC25" s="162">
        <f t="shared" si="23"/>
        <v>0.49369399999999997</v>
      </c>
      <c r="BD25" s="165">
        <f t="shared" si="24"/>
        <v>0.22393572403250225</v>
      </c>
      <c r="BE25" s="170">
        <v>5.0999999999999997E-2</v>
      </c>
      <c r="BF25" s="105"/>
      <c r="BG25" s="107"/>
      <c r="BH25" s="145"/>
      <c r="BI25" s="151">
        <f t="shared" si="25"/>
        <v>-6.4509664834190295E-2</v>
      </c>
      <c r="BJ25" s="157" t="s">
        <v>526</v>
      </c>
      <c r="BK25" s="158" t="s">
        <v>527</v>
      </c>
      <c r="BL25" s="166">
        <v>522.31200000000001</v>
      </c>
      <c r="BM25" s="167">
        <v>8.2000000000000003E-2</v>
      </c>
      <c r="BN25" s="168">
        <v>1.0999999999999999E-2</v>
      </c>
      <c r="BO25" s="159">
        <f t="shared" si="26"/>
        <v>236.91662424672842</v>
      </c>
      <c r="BP25" s="160">
        <f t="shared" si="26"/>
        <v>3.7194556487753931E-2</v>
      </c>
      <c r="BQ25" s="161">
        <f t="shared" si="26"/>
        <v>4.9895136751865023E-3</v>
      </c>
      <c r="BR25" s="162">
        <f t="shared" si="27"/>
        <v>0.23691662424672841</v>
      </c>
      <c r="BS25" s="163">
        <f t="shared" si="27"/>
        <v>3.7194556487753932E-5</v>
      </c>
      <c r="BT25" s="169">
        <f t="shared" si="27"/>
        <v>4.9895136751865022E-6</v>
      </c>
      <c r="BU25" s="162">
        <f t="shared" si="28"/>
        <v>0.52752300000000008</v>
      </c>
      <c r="BV25" s="165">
        <f t="shared" si="29"/>
        <v>0.23928029295230996</v>
      </c>
      <c r="BW25" s="170">
        <v>4.8819734408505198E-2</v>
      </c>
      <c r="BX25" s="105"/>
      <c r="BY25" s="107"/>
      <c r="BZ25" s="105"/>
      <c r="CA25" s="157" t="s">
        <v>526</v>
      </c>
      <c r="CB25" s="158" t="s">
        <v>527</v>
      </c>
      <c r="CC25" s="166">
        <v>558.20000000000005</v>
      </c>
      <c r="CD25" s="167">
        <v>0.09</v>
      </c>
      <c r="CE25" s="168">
        <v>1.2E-2</v>
      </c>
      <c r="CF25" s="159">
        <f t="shared" si="30"/>
        <v>253.19513940810052</v>
      </c>
      <c r="CG25" s="160">
        <f t="shared" si="30"/>
        <v>4.0823293706071379E-2</v>
      </c>
      <c r="CH25" s="161">
        <f t="shared" si="30"/>
        <v>5.4431058274761841E-3</v>
      </c>
      <c r="CI25" s="162">
        <f t="shared" si="31"/>
        <v>0.25319513940810051</v>
      </c>
      <c r="CJ25" s="163">
        <f t="shared" si="31"/>
        <v>4.0823293706071378E-5</v>
      </c>
      <c r="CK25" s="169">
        <f t="shared" si="31"/>
        <v>5.4431058274761838E-6</v>
      </c>
      <c r="CL25" s="162">
        <f t="shared" si="32"/>
        <v>0.56389999999999996</v>
      </c>
      <c r="CM25" s="165">
        <f t="shared" si="33"/>
        <v>0.25578061467615165</v>
      </c>
      <c r="CN25" s="170">
        <v>4.4874183834912797E-2</v>
      </c>
      <c r="CO25" s="152"/>
      <c r="CP25" s="105"/>
      <c r="CQ25" s="107"/>
      <c r="CR25" s="105"/>
      <c r="CS25" s="105"/>
      <c r="CT25" s="105"/>
      <c r="CU25" s="1"/>
      <c r="CV25" s="120" t="s">
        <v>528</v>
      </c>
      <c r="CW25" s="153" t="s">
        <v>529</v>
      </c>
      <c r="CX25" s="122">
        <v>154889124.61700001</v>
      </c>
      <c r="CY25" s="154">
        <v>906.95899999999995</v>
      </c>
      <c r="CZ25" s="124">
        <f t="shared" si="0"/>
        <v>0.41138948484849769</v>
      </c>
      <c r="DA25" s="125">
        <v>33406567.041999999</v>
      </c>
      <c r="DB25" s="155">
        <v>97.807000000000002</v>
      </c>
      <c r="DC25" s="127">
        <f t="shared" si="1"/>
        <v>4.4364487638996935E-5</v>
      </c>
      <c r="DD25" s="125">
        <v>4858178.2889999999</v>
      </c>
      <c r="DE25" s="155">
        <v>14.224</v>
      </c>
      <c r="DF25" s="128">
        <f t="shared" si="2"/>
        <v>6.4518947741684375E-6</v>
      </c>
      <c r="DG25" s="122">
        <v>155992911.141</v>
      </c>
      <c r="DH25" s="129">
        <v>913.423</v>
      </c>
      <c r="DI25" s="130">
        <f t="shared" si="3"/>
        <v>0.91342299999999998</v>
      </c>
      <c r="DJ25" s="131">
        <f t="shared" si="4"/>
        <v>414.3215045208982</v>
      </c>
      <c r="DK25" s="156">
        <f t="shared" si="5"/>
        <v>0.41432150452089822</v>
      </c>
      <c r="DL25" s="133">
        <f t="shared" si="6"/>
        <v>913.46695599999998</v>
      </c>
      <c r="DM25" s="156">
        <f t="shared" si="7"/>
        <v>0.91346695599999994</v>
      </c>
      <c r="DN25" s="131">
        <f t="shared" si="8"/>
        <v>414.34144261754426</v>
      </c>
      <c r="DO25" s="134">
        <f t="shared" si="9"/>
        <v>0.41434144261754424</v>
      </c>
      <c r="DP25" s="105"/>
      <c r="DQ25" s="105"/>
      <c r="DR25" s="105"/>
      <c r="DS25" s="105"/>
      <c r="DT25" s="105"/>
      <c r="DU25" s="105"/>
      <c r="DV25" s="105"/>
      <c r="DW25" s="105"/>
      <c r="DX25" s="105"/>
      <c r="DY25" s="105"/>
      <c r="DZ25" s="105"/>
      <c r="EA25" s="105"/>
      <c r="EB25" s="105"/>
      <c r="EC25" s="105"/>
      <c r="ED25" s="105"/>
      <c r="EE25" s="105"/>
      <c r="EF25" s="105"/>
      <c r="EG25" s="105"/>
      <c r="EH25" s="105"/>
      <c r="EI25" s="105"/>
    </row>
    <row r="26" spans="2:139" ht="14.25" customHeight="1" x14ac:dyDescent="0.25">
      <c r="B26" s="679" t="s">
        <v>862</v>
      </c>
      <c r="C26" s="680" t="s">
        <v>597</v>
      </c>
      <c r="D26" s="679" t="s">
        <v>524</v>
      </c>
      <c r="G26" s="135">
        <f t="shared" si="10"/>
        <v>5.7463286148545345E-2</v>
      </c>
      <c r="H26" s="157" t="s">
        <v>528</v>
      </c>
      <c r="I26" s="158" t="s">
        <v>529</v>
      </c>
      <c r="J26" s="166">
        <v>634.59900000000005</v>
      </c>
      <c r="K26" s="167">
        <v>5.8000000000000003E-2</v>
      </c>
      <c r="L26" s="168">
        <v>8.0000000000000002E-3</v>
      </c>
      <c r="M26" s="159">
        <f t="shared" si="11"/>
        <v>287.84912625087992</v>
      </c>
      <c r="N26" s="160">
        <f t="shared" si="11"/>
        <v>2.6308344832801558E-2</v>
      </c>
      <c r="O26" s="161">
        <f t="shared" si="11"/>
        <v>3.6287372183174565E-3</v>
      </c>
      <c r="P26" s="162">
        <f t="shared" si="12"/>
        <v>0.28784912625087994</v>
      </c>
      <c r="Q26" s="163">
        <f t="shared" si="12"/>
        <v>2.6308344832801558E-5</v>
      </c>
      <c r="R26" s="164">
        <f t="shared" si="12"/>
        <v>3.6287372183174563E-6</v>
      </c>
      <c r="S26" s="162">
        <f t="shared" si="13"/>
        <v>0.6383430000000001</v>
      </c>
      <c r="T26" s="165">
        <f t="shared" si="14"/>
        <v>0.28954737526905255</v>
      </c>
      <c r="U26" s="170">
        <v>4.3999999999999997E-2</v>
      </c>
      <c r="V26" s="105"/>
      <c r="W26" s="107"/>
      <c r="X26" s="145"/>
      <c r="Y26" s="135">
        <f t="shared" si="15"/>
        <v>-0.16135149591203057</v>
      </c>
      <c r="Z26" s="157" t="s">
        <v>528</v>
      </c>
      <c r="AA26" s="158" t="s">
        <v>529</v>
      </c>
      <c r="AB26" s="166">
        <v>599.96699999999998</v>
      </c>
      <c r="AC26" s="167">
        <v>5.6000000000000001E-2</v>
      </c>
      <c r="AD26" s="168">
        <v>8.0000000000000002E-3</v>
      </c>
      <c r="AE26" s="159">
        <f t="shared" si="16"/>
        <v>272.14032283278362</v>
      </c>
      <c r="AF26" s="160">
        <f t="shared" si="16"/>
        <v>2.5401160528222194E-2</v>
      </c>
      <c r="AG26" s="161">
        <f t="shared" si="16"/>
        <v>3.6287372183174565E-3</v>
      </c>
      <c r="AH26" s="162">
        <f t="shared" si="17"/>
        <v>0.27214032283278361</v>
      </c>
      <c r="AI26" s="163">
        <f t="shared" si="17"/>
        <v>2.5401160528222194E-5</v>
      </c>
      <c r="AJ26" s="169">
        <f t="shared" si="17"/>
        <v>3.6287372183174563E-6</v>
      </c>
      <c r="AK26" s="162">
        <f t="shared" si="18"/>
        <v>0.60365499999999994</v>
      </c>
      <c r="AL26" s="165">
        <f t="shared" si="19"/>
        <v>0.27381317069042799</v>
      </c>
      <c r="AM26" s="170">
        <v>5.2999999999999999E-2</v>
      </c>
      <c r="AN26" s="105"/>
      <c r="AO26" s="107"/>
      <c r="AP26" s="145"/>
      <c r="AQ26" s="151">
        <f t="shared" si="20"/>
        <v>0.11905990852189152</v>
      </c>
      <c r="AR26" s="157" t="s">
        <v>528</v>
      </c>
      <c r="AS26" s="158" t="s">
        <v>529</v>
      </c>
      <c r="AT26" s="166">
        <v>715.24099999999999</v>
      </c>
      <c r="AU26" s="167">
        <v>6.8000000000000005E-2</v>
      </c>
      <c r="AV26" s="168">
        <v>0.01</v>
      </c>
      <c r="AW26" s="159">
        <f t="shared" si="21"/>
        <v>324.42770459582448</v>
      </c>
      <c r="AX26" s="160">
        <f t="shared" si="21"/>
        <v>3.0844266355698379E-2</v>
      </c>
      <c r="AY26" s="161">
        <f t="shared" si="21"/>
        <v>4.5359215228968205E-3</v>
      </c>
      <c r="AZ26" s="162">
        <f t="shared" si="22"/>
        <v>0.32442770459582448</v>
      </c>
      <c r="BA26" s="163">
        <f t="shared" si="22"/>
        <v>3.084426635569838E-5</v>
      </c>
      <c r="BB26" s="169">
        <f t="shared" si="22"/>
        <v>4.5359215228968207E-6</v>
      </c>
      <c r="BC26" s="162">
        <f t="shared" si="23"/>
        <v>0.71979499999999996</v>
      </c>
      <c r="BD26" s="165">
        <f t="shared" si="24"/>
        <v>0.32649336325735168</v>
      </c>
      <c r="BE26" s="170">
        <v>5.0999999999999997E-2</v>
      </c>
      <c r="BF26" s="105"/>
      <c r="BG26" s="107"/>
      <c r="BH26" s="145"/>
      <c r="BI26" s="151">
        <f t="shared" si="25"/>
        <v>-1.843297578335179E-2</v>
      </c>
      <c r="BJ26" s="157" t="s">
        <v>528</v>
      </c>
      <c r="BK26" s="158" t="s">
        <v>529</v>
      </c>
      <c r="BL26" s="166">
        <v>639.03700000000003</v>
      </c>
      <c r="BM26" s="167">
        <v>6.4000000000000001E-2</v>
      </c>
      <c r="BN26" s="168">
        <v>8.9999999999999993E-3</v>
      </c>
      <c r="BO26" s="159">
        <f t="shared" si="26"/>
        <v>289.86216822274156</v>
      </c>
      <c r="BP26" s="160">
        <f t="shared" si="26"/>
        <v>2.9029897746539652E-2</v>
      </c>
      <c r="BQ26" s="161">
        <f t="shared" si="26"/>
        <v>4.0823293706071379E-3</v>
      </c>
      <c r="BR26" s="162">
        <f t="shared" si="27"/>
        <v>0.28986216822274158</v>
      </c>
      <c r="BS26" s="163">
        <f t="shared" si="27"/>
        <v>2.902989774653965E-5</v>
      </c>
      <c r="BT26" s="169">
        <f t="shared" si="27"/>
        <v>4.0823293706071374E-6</v>
      </c>
      <c r="BU26" s="162">
        <f t="shared" si="28"/>
        <v>0.64321400000000006</v>
      </c>
      <c r="BV26" s="165">
        <f t="shared" si="29"/>
        <v>0.29175682264285557</v>
      </c>
      <c r="BW26" s="170">
        <v>4.8044463575380503E-2</v>
      </c>
      <c r="BX26" s="105"/>
      <c r="BY26" s="107"/>
      <c r="BZ26" s="105"/>
      <c r="CA26" s="157" t="s">
        <v>528</v>
      </c>
      <c r="CB26" s="158" t="s">
        <v>529</v>
      </c>
      <c r="CC26" s="166">
        <v>651.20000000000005</v>
      </c>
      <c r="CD26" s="167">
        <v>6.0999999999999999E-2</v>
      </c>
      <c r="CE26" s="168">
        <v>8.9999999999999993E-3</v>
      </c>
      <c r="CF26" s="159">
        <f t="shared" si="30"/>
        <v>295.37920957104097</v>
      </c>
      <c r="CG26" s="160">
        <f t="shared" si="30"/>
        <v>2.7669121289670601E-2</v>
      </c>
      <c r="CH26" s="161">
        <f t="shared" si="30"/>
        <v>4.0823293706071379E-3</v>
      </c>
      <c r="CI26" s="162">
        <f t="shared" si="31"/>
        <v>0.29537920957104097</v>
      </c>
      <c r="CJ26" s="163">
        <f t="shared" si="31"/>
        <v>2.7669121289670601E-5</v>
      </c>
      <c r="CK26" s="169">
        <f t="shared" si="31"/>
        <v>4.0823293706071374E-6</v>
      </c>
      <c r="CL26" s="162">
        <f t="shared" si="32"/>
        <v>0.65529300000000001</v>
      </c>
      <c r="CM26" s="165">
        <f t="shared" si="33"/>
        <v>0.29723576225036263</v>
      </c>
      <c r="CN26" s="170">
        <v>4.23472028310466E-2</v>
      </c>
      <c r="CO26" s="152"/>
      <c r="CP26" s="105"/>
      <c r="CQ26" s="107"/>
      <c r="CR26" s="105"/>
      <c r="CS26" s="105"/>
      <c r="CT26" s="105"/>
      <c r="CU26" s="1"/>
      <c r="CV26" s="120" t="s">
        <v>530</v>
      </c>
      <c r="CW26" s="153" t="s">
        <v>531</v>
      </c>
      <c r="CX26" s="122">
        <v>12704374.926999999</v>
      </c>
      <c r="CY26" s="154">
        <v>665.50599999999997</v>
      </c>
      <c r="CZ26" s="124">
        <f t="shared" si="0"/>
        <v>0.30186829890169714</v>
      </c>
      <c r="DA26" s="125">
        <v>930255.674</v>
      </c>
      <c r="DB26" s="155">
        <v>24.364999999999998</v>
      </c>
      <c r="DC26" s="127">
        <f t="shared" si="1"/>
        <v>1.1051772790538103E-5</v>
      </c>
      <c r="DD26" s="125">
        <v>113444.394</v>
      </c>
      <c r="DE26" s="155">
        <v>2.9710000000000001</v>
      </c>
      <c r="DF26" s="128">
        <f t="shared" si="2"/>
        <v>1.3476222844526453E-6</v>
      </c>
      <c r="DG26" s="122">
        <v>12731726.49</v>
      </c>
      <c r="DH26" s="129">
        <v>666.93899999999996</v>
      </c>
      <c r="DI26" s="130">
        <f t="shared" si="3"/>
        <v>0.66693899999999995</v>
      </c>
      <c r="DJ26" s="131">
        <f t="shared" si="4"/>
        <v>302.51829645592824</v>
      </c>
      <c r="DK26" s="156">
        <f t="shared" si="5"/>
        <v>0.30251829645592826</v>
      </c>
      <c r="DL26" s="133">
        <f t="shared" si="6"/>
        <v>666.97553500000004</v>
      </c>
      <c r="DM26" s="156">
        <f t="shared" si="7"/>
        <v>0.66697553500000006</v>
      </c>
      <c r="DN26" s="131">
        <f t="shared" si="8"/>
        <v>302.53486844521217</v>
      </c>
      <c r="DO26" s="134">
        <f t="shared" si="9"/>
        <v>0.30253486844521216</v>
      </c>
      <c r="DP26" s="105"/>
      <c r="DQ26" s="105"/>
      <c r="DR26" s="105"/>
      <c r="DS26" s="105"/>
      <c r="DT26" s="105"/>
      <c r="DU26" s="105"/>
      <c r="DV26" s="105"/>
      <c r="DW26" s="105"/>
      <c r="DX26" s="105"/>
      <c r="DY26" s="105"/>
      <c r="DZ26" s="105"/>
      <c r="EA26" s="105"/>
      <c r="EB26" s="105"/>
      <c r="EC26" s="105"/>
      <c r="ED26" s="105"/>
      <c r="EE26" s="105"/>
      <c r="EF26" s="105"/>
      <c r="EG26" s="105"/>
      <c r="EH26" s="105"/>
      <c r="EI26" s="105"/>
    </row>
    <row r="27" spans="2:139" ht="14.25" customHeight="1" x14ac:dyDescent="0.25">
      <c r="B27" s="679" t="s">
        <v>863</v>
      </c>
      <c r="C27" s="680" t="s">
        <v>605</v>
      </c>
      <c r="D27" s="681" t="s">
        <v>550</v>
      </c>
      <c r="G27" s="135">
        <f t="shared" si="10"/>
        <v>0.28583085831801691</v>
      </c>
      <c r="H27" s="157" t="s">
        <v>530</v>
      </c>
      <c r="I27" s="158" t="s">
        <v>531</v>
      </c>
      <c r="J27" s="166">
        <v>816.75599999999997</v>
      </c>
      <c r="K27" s="167">
        <v>1.9E-2</v>
      </c>
      <c r="L27" s="168">
        <v>2E-3</v>
      </c>
      <c r="M27" s="159">
        <f t="shared" si="11"/>
        <v>370.47411193551153</v>
      </c>
      <c r="N27" s="160">
        <f t="shared" si="11"/>
        <v>8.6182508935039575E-3</v>
      </c>
      <c r="O27" s="161">
        <f t="shared" si="11"/>
        <v>9.0718430457936412E-4</v>
      </c>
      <c r="P27" s="162">
        <f t="shared" si="12"/>
        <v>0.37047411193551155</v>
      </c>
      <c r="Q27" s="163">
        <f t="shared" si="12"/>
        <v>8.6182508935039581E-6</v>
      </c>
      <c r="R27" s="164">
        <f t="shared" si="12"/>
        <v>9.0718430457936407E-7</v>
      </c>
      <c r="S27" s="162">
        <f t="shared" si="13"/>
        <v>0.81781799999999993</v>
      </c>
      <c r="T27" s="165">
        <f t="shared" si="14"/>
        <v>0.37095582680124317</v>
      </c>
      <c r="U27" s="170">
        <v>4.4999999999999998E-2</v>
      </c>
      <c r="V27" s="105"/>
      <c r="W27" s="107"/>
      <c r="X27" s="145"/>
      <c r="Y27" s="135">
        <f t="shared" si="15"/>
        <v>0.14615466401402721</v>
      </c>
      <c r="Z27" s="157" t="s">
        <v>530</v>
      </c>
      <c r="AA27" s="158" t="s">
        <v>531</v>
      </c>
      <c r="AB27" s="166">
        <v>634.61199999999997</v>
      </c>
      <c r="AC27" s="167">
        <v>2.1999999999999999E-2</v>
      </c>
      <c r="AD27" s="168">
        <v>3.0000000000000001E-3</v>
      </c>
      <c r="AE27" s="159">
        <f t="shared" si="16"/>
        <v>287.8550229488597</v>
      </c>
      <c r="AF27" s="160">
        <f t="shared" si="16"/>
        <v>9.9790273503730046E-3</v>
      </c>
      <c r="AG27" s="161">
        <f t="shared" si="16"/>
        <v>1.360776456869046E-3</v>
      </c>
      <c r="AH27" s="162">
        <f t="shared" si="17"/>
        <v>0.28785502294885967</v>
      </c>
      <c r="AI27" s="163">
        <f t="shared" si="17"/>
        <v>9.9790273503730045E-6</v>
      </c>
      <c r="AJ27" s="169">
        <f t="shared" si="17"/>
        <v>1.360776456869046E-6</v>
      </c>
      <c r="AK27" s="162">
        <f t="shared" si="18"/>
        <v>0.63602299999999989</v>
      </c>
      <c r="AL27" s="165">
        <f t="shared" si="19"/>
        <v>0.2884950414757404</v>
      </c>
      <c r="AM27" s="170">
        <v>5.2999999999999999E-2</v>
      </c>
      <c r="AN27" s="105"/>
      <c r="AO27" s="107"/>
      <c r="AP27" s="145"/>
      <c r="AQ27" s="151">
        <f t="shared" si="20"/>
        <v>-7.1770166854848827E-2</v>
      </c>
      <c r="AR27" s="157" t="s">
        <v>530</v>
      </c>
      <c r="AS27" s="158" t="s">
        <v>531</v>
      </c>
      <c r="AT27" s="166">
        <v>553.80100000000004</v>
      </c>
      <c r="AU27" s="167">
        <v>2.1000000000000001E-2</v>
      </c>
      <c r="AV27" s="168">
        <v>2E-3</v>
      </c>
      <c r="AW27" s="159">
        <f t="shared" si="21"/>
        <v>251.19978753017821</v>
      </c>
      <c r="AX27" s="160">
        <f t="shared" si="21"/>
        <v>9.5254351980833228E-3</v>
      </c>
      <c r="AY27" s="161">
        <f t="shared" si="21"/>
        <v>9.0718430457936412E-4</v>
      </c>
      <c r="AZ27" s="162">
        <f t="shared" si="22"/>
        <v>0.25119978753017819</v>
      </c>
      <c r="BA27" s="163">
        <f t="shared" si="22"/>
        <v>9.5254351980833229E-6</v>
      </c>
      <c r="BB27" s="169">
        <f t="shared" si="22"/>
        <v>9.0718430457936407E-7</v>
      </c>
      <c r="BC27" s="162">
        <f t="shared" si="23"/>
        <v>0.55491899999999994</v>
      </c>
      <c r="BD27" s="165">
        <f t="shared" si="24"/>
        <v>0.25170690355643804</v>
      </c>
      <c r="BE27" s="170">
        <v>5.0999999999999997E-2</v>
      </c>
      <c r="BF27" s="105"/>
      <c r="BG27" s="107"/>
      <c r="BH27" s="145"/>
      <c r="BI27" s="151">
        <f t="shared" si="25"/>
        <v>-6.1809981309173812E-2</v>
      </c>
      <c r="BJ27" s="157" t="s">
        <v>530</v>
      </c>
      <c r="BK27" s="158" t="s">
        <v>531</v>
      </c>
      <c r="BL27" s="166">
        <v>596.41399999999999</v>
      </c>
      <c r="BM27" s="167">
        <v>2.1999999999999999E-2</v>
      </c>
      <c r="BN27" s="168">
        <v>3.0000000000000001E-3</v>
      </c>
      <c r="BO27" s="159">
        <f t="shared" si="26"/>
        <v>270.52870991569841</v>
      </c>
      <c r="BP27" s="160">
        <f t="shared" si="26"/>
        <v>9.9790273503730046E-3</v>
      </c>
      <c r="BQ27" s="161">
        <f t="shared" si="26"/>
        <v>1.360776456869046E-3</v>
      </c>
      <c r="BR27" s="162">
        <f t="shared" si="27"/>
        <v>0.27052870991569844</v>
      </c>
      <c r="BS27" s="163">
        <f t="shared" si="27"/>
        <v>9.9790273503730045E-6</v>
      </c>
      <c r="BT27" s="169">
        <f t="shared" si="27"/>
        <v>1.360776456869046E-6</v>
      </c>
      <c r="BU27" s="162">
        <f t="shared" si="28"/>
        <v>0.59782499999999994</v>
      </c>
      <c r="BV27" s="165">
        <f t="shared" si="29"/>
        <v>0.27116872844257911</v>
      </c>
      <c r="BW27" s="170">
        <v>4.8819734408505198E-2</v>
      </c>
      <c r="BX27" s="105"/>
      <c r="BY27" s="107"/>
      <c r="BZ27" s="105"/>
      <c r="CA27" s="157" t="s">
        <v>530</v>
      </c>
      <c r="CB27" s="158" t="s">
        <v>531</v>
      </c>
      <c r="CC27" s="166">
        <v>635.79999999999995</v>
      </c>
      <c r="CD27" s="167">
        <v>2.1999999999999999E-2</v>
      </c>
      <c r="CE27" s="168">
        <v>3.0000000000000001E-3</v>
      </c>
      <c r="CF27" s="159">
        <f t="shared" si="30"/>
        <v>288.39389042577983</v>
      </c>
      <c r="CG27" s="160">
        <f t="shared" si="30"/>
        <v>9.9790273503730046E-3</v>
      </c>
      <c r="CH27" s="161">
        <f t="shared" si="30"/>
        <v>1.360776456869046E-3</v>
      </c>
      <c r="CI27" s="162">
        <f t="shared" si="31"/>
        <v>0.28839389042577984</v>
      </c>
      <c r="CJ27" s="163">
        <f t="shared" si="31"/>
        <v>9.9790273503730045E-6</v>
      </c>
      <c r="CK27" s="169">
        <f t="shared" si="31"/>
        <v>1.360776456869046E-6</v>
      </c>
      <c r="CL27" s="162">
        <f t="shared" si="32"/>
        <v>0.63721099999999986</v>
      </c>
      <c r="CM27" s="165">
        <f t="shared" si="33"/>
        <v>0.28903390895266051</v>
      </c>
      <c r="CN27" s="170">
        <v>4.4874183834912797E-2</v>
      </c>
      <c r="CO27" s="152"/>
      <c r="CP27" s="105"/>
      <c r="CQ27" s="107"/>
      <c r="CR27" s="105"/>
      <c r="CS27" s="105"/>
      <c r="CT27" s="105"/>
      <c r="CU27" s="1"/>
      <c r="CV27" s="120" t="s">
        <v>532</v>
      </c>
      <c r="CW27" s="153" t="s">
        <v>533</v>
      </c>
      <c r="CX27" s="122">
        <v>6755703.2989999996</v>
      </c>
      <c r="CY27" s="154">
        <v>1196.213</v>
      </c>
      <c r="CZ27" s="124">
        <f t="shared" si="0"/>
        <v>0.54259282926689745</v>
      </c>
      <c r="DA27" s="125">
        <v>1495599.7069999999</v>
      </c>
      <c r="DB27" s="155">
        <v>132.411</v>
      </c>
      <c r="DC27" s="127">
        <f t="shared" si="1"/>
        <v>6.0060590476829085E-5</v>
      </c>
      <c r="DD27" s="125">
        <v>194205.47099999999</v>
      </c>
      <c r="DE27" s="155">
        <v>17.193999999999999</v>
      </c>
      <c r="DF27" s="128">
        <f t="shared" si="2"/>
        <v>7.7990634664687928E-6</v>
      </c>
      <c r="DG27" s="122">
        <v>6801508.943</v>
      </c>
      <c r="DH27" s="129">
        <v>1204.3230000000001</v>
      </c>
      <c r="DI27" s="130">
        <f t="shared" si="3"/>
        <v>1.204323</v>
      </c>
      <c r="DJ27" s="131">
        <f t="shared" si="4"/>
        <v>546.27146162196675</v>
      </c>
      <c r="DK27" s="156">
        <f t="shared" si="5"/>
        <v>0.54627146162196671</v>
      </c>
      <c r="DL27" s="133">
        <f t="shared" si="6"/>
        <v>1204.4769179999998</v>
      </c>
      <c r="DM27" s="156">
        <f t="shared" si="7"/>
        <v>1.2044769179999999</v>
      </c>
      <c r="DN27" s="131">
        <f t="shared" si="8"/>
        <v>546.34127761886282</v>
      </c>
      <c r="DO27" s="134">
        <f t="shared" si="9"/>
        <v>0.54634127761886286</v>
      </c>
      <c r="DP27" s="105"/>
      <c r="DQ27" s="105"/>
      <c r="DR27" s="105"/>
      <c r="DS27" s="105"/>
      <c r="DT27" s="105"/>
      <c r="DU27" s="105"/>
      <c r="DV27" s="105"/>
      <c r="DW27" s="105"/>
      <c r="DX27" s="105"/>
      <c r="DY27" s="105"/>
      <c r="DZ27" s="105"/>
      <c r="EA27" s="105"/>
      <c r="EB27" s="105"/>
      <c r="EC27" s="105"/>
      <c r="ED27" s="105"/>
      <c r="EE27" s="105"/>
      <c r="EF27" s="105"/>
      <c r="EG27" s="105"/>
      <c r="EH27" s="105"/>
      <c r="EI27" s="105"/>
    </row>
    <row r="28" spans="2:139" ht="14.25" customHeight="1" x14ac:dyDescent="0.25">
      <c r="B28" s="679" t="s">
        <v>864</v>
      </c>
      <c r="C28" s="680" t="s">
        <v>598</v>
      </c>
      <c r="D28" s="681" t="s">
        <v>550</v>
      </c>
      <c r="G28" s="135">
        <f t="shared" si="10"/>
        <v>5.0694356819986908E-3</v>
      </c>
      <c r="H28" s="157" t="s">
        <v>532</v>
      </c>
      <c r="I28" s="158" t="s">
        <v>533</v>
      </c>
      <c r="J28" s="166">
        <v>1210.94</v>
      </c>
      <c r="K28" s="167">
        <v>0.126</v>
      </c>
      <c r="L28" s="168">
        <v>1.6E-2</v>
      </c>
      <c r="M28" s="159">
        <f t="shared" si="11"/>
        <v>549.27288089366755</v>
      </c>
      <c r="N28" s="160">
        <f t="shared" si="11"/>
        <v>5.7152611188499937E-2</v>
      </c>
      <c r="O28" s="161">
        <f t="shared" si="11"/>
        <v>7.257474436634913E-3</v>
      </c>
      <c r="P28" s="162">
        <f t="shared" si="12"/>
        <v>0.54927288089366755</v>
      </c>
      <c r="Q28" s="163">
        <f t="shared" si="12"/>
        <v>5.7152611188499934E-5</v>
      </c>
      <c r="R28" s="164">
        <f t="shared" si="12"/>
        <v>7.2574744366349126E-6</v>
      </c>
      <c r="S28" s="162">
        <f t="shared" si="13"/>
        <v>1.2187080000000001</v>
      </c>
      <c r="T28" s="165">
        <f t="shared" si="14"/>
        <v>0.55279638473265391</v>
      </c>
      <c r="U28" s="170">
        <v>4.4999999999999998E-2</v>
      </c>
      <c r="V28" s="105"/>
      <c r="W28" s="107"/>
      <c r="X28" s="145"/>
      <c r="Y28" s="135">
        <f t="shared" si="15"/>
        <v>-5.0136583212366803E-3</v>
      </c>
      <c r="Z28" s="157" t="s">
        <v>532</v>
      </c>
      <c r="AA28" s="158" t="s">
        <v>533</v>
      </c>
      <c r="AB28" s="166">
        <v>1203.9269999999999</v>
      </c>
      <c r="AC28" s="167">
        <v>0.13800000000000001</v>
      </c>
      <c r="AD28" s="168">
        <v>1.7999999999999999E-2</v>
      </c>
      <c r="AE28" s="159">
        <f t="shared" si="16"/>
        <v>546.09183912966</v>
      </c>
      <c r="AF28" s="160">
        <f t="shared" si="16"/>
        <v>6.2595717015976118E-2</v>
      </c>
      <c r="AG28" s="161">
        <f t="shared" si="16"/>
        <v>8.1646587412142757E-3</v>
      </c>
      <c r="AH28" s="162">
        <f t="shared" si="17"/>
        <v>0.54609183912965997</v>
      </c>
      <c r="AI28" s="163">
        <f t="shared" si="17"/>
        <v>6.2595717015976113E-5</v>
      </c>
      <c r="AJ28" s="169">
        <f t="shared" si="17"/>
        <v>8.1646587412142749E-6</v>
      </c>
      <c r="AK28" s="162">
        <f t="shared" si="18"/>
        <v>1.212561</v>
      </c>
      <c r="AL28" s="165">
        <f t="shared" si="19"/>
        <v>0.5500081537725291</v>
      </c>
      <c r="AM28" s="170">
        <v>5.2999999999999999E-2</v>
      </c>
      <c r="AN28" s="105"/>
      <c r="AO28" s="107"/>
      <c r="AP28" s="145"/>
      <c r="AQ28" s="151">
        <f t="shared" si="20"/>
        <v>2.1601085754667126E-2</v>
      </c>
      <c r="AR28" s="157" t="s">
        <v>532</v>
      </c>
      <c r="AS28" s="158" t="s">
        <v>533</v>
      </c>
      <c r="AT28" s="166">
        <v>1208.9749999999999</v>
      </c>
      <c r="AU28" s="167">
        <v>0.157</v>
      </c>
      <c r="AV28" s="168">
        <v>0.02</v>
      </c>
      <c r="AW28" s="159">
        <f t="shared" si="21"/>
        <v>548.38157231441824</v>
      </c>
      <c r="AX28" s="160">
        <f t="shared" si="21"/>
        <v>7.1213967909480078E-2</v>
      </c>
      <c r="AY28" s="161">
        <f t="shared" si="21"/>
        <v>9.071843045793641E-3</v>
      </c>
      <c r="AZ28" s="162">
        <f t="shared" si="22"/>
        <v>0.5483815723144182</v>
      </c>
      <c r="BA28" s="163">
        <f t="shared" si="22"/>
        <v>7.1213967909480074E-5</v>
      </c>
      <c r="BB28" s="169">
        <f t="shared" si="22"/>
        <v>9.0718430457936414E-6</v>
      </c>
      <c r="BC28" s="162">
        <f t="shared" si="23"/>
        <v>1.2186709999999998</v>
      </c>
      <c r="BD28" s="165">
        <f t="shared" si="24"/>
        <v>0.552779601823019</v>
      </c>
      <c r="BE28" s="170">
        <v>5.0999999999999997E-2</v>
      </c>
      <c r="BF28" s="105"/>
      <c r="BG28" s="107"/>
      <c r="BH28" s="145"/>
      <c r="BI28" s="151">
        <f t="shared" si="25"/>
        <v>5.7627387299885591E-3</v>
      </c>
      <c r="BJ28" s="157" t="s">
        <v>532</v>
      </c>
      <c r="BK28" s="158" t="s">
        <v>533</v>
      </c>
      <c r="BL28" s="166">
        <v>1184.241</v>
      </c>
      <c r="BM28" s="167">
        <v>0.13900000000000001</v>
      </c>
      <c r="BN28" s="168">
        <v>1.7999999999999999E-2</v>
      </c>
      <c r="BO28" s="159">
        <f t="shared" si="26"/>
        <v>537.16242401968532</v>
      </c>
      <c r="BP28" s="160">
        <f t="shared" si="26"/>
        <v>6.3049309168265802E-2</v>
      </c>
      <c r="BQ28" s="161">
        <f t="shared" si="26"/>
        <v>8.1646587412142757E-3</v>
      </c>
      <c r="BR28" s="162">
        <f t="shared" si="27"/>
        <v>0.53716242401968528</v>
      </c>
      <c r="BS28" s="163">
        <f t="shared" si="27"/>
        <v>6.3049309168265803E-5</v>
      </c>
      <c r="BT28" s="169">
        <f t="shared" si="27"/>
        <v>8.1646587412142749E-6</v>
      </c>
      <c r="BU28" s="162">
        <f t="shared" si="28"/>
        <v>1.192903</v>
      </c>
      <c r="BV28" s="165">
        <f t="shared" si="29"/>
        <v>0.54109143924281855</v>
      </c>
      <c r="BW28" s="170">
        <v>4.8819734408505198E-2</v>
      </c>
      <c r="BX28" s="105"/>
      <c r="BY28" s="107"/>
      <c r="BZ28" s="105"/>
      <c r="CA28" s="157" t="s">
        <v>532</v>
      </c>
      <c r="CB28" s="158" t="s">
        <v>533</v>
      </c>
      <c r="CC28" s="166">
        <v>1178.3</v>
      </c>
      <c r="CD28" s="167">
        <v>0.126</v>
      </c>
      <c r="CE28" s="168">
        <v>1.6E-2</v>
      </c>
      <c r="CF28" s="159">
        <f t="shared" si="30"/>
        <v>534.46763304293233</v>
      </c>
      <c r="CG28" s="160">
        <f t="shared" si="30"/>
        <v>5.7152611188499937E-2</v>
      </c>
      <c r="CH28" s="161">
        <f t="shared" si="30"/>
        <v>7.257474436634913E-3</v>
      </c>
      <c r="CI28" s="162">
        <f t="shared" si="31"/>
        <v>0.53446763304293232</v>
      </c>
      <c r="CJ28" s="163">
        <f t="shared" si="31"/>
        <v>5.7152611188499934E-5</v>
      </c>
      <c r="CK28" s="169">
        <f t="shared" si="31"/>
        <v>7.2574744366349126E-6</v>
      </c>
      <c r="CL28" s="162">
        <f t="shared" si="32"/>
        <v>1.1860679999999999</v>
      </c>
      <c r="CM28" s="165">
        <f t="shared" si="33"/>
        <v>0.53799113688191857</v>
      </c>
      <c r="CN28" s="170">
        <v>4.4874183834912797E-2</v>
      </c>
      <c r="CO28" s="152"/>
      <c r="CP28" s="105"/>
      <c r="CQ28" s="107"/>
      <c r="CR28" s="105"/>
      <c r="CS28" s="105"/>
      <c r="CT28" s="105"/>
      <c r="CU28" s="1"/>
      <c r="CV28" s="120" t="s">
        <v>534</v>
      </c>
      <c r="CW28" s="153" t="s">
        <v>535</v>
      </c>
      <c r="CX28" s="122">
        <v>15390740.466</v>
      </c>
      <c r="CY28" s="154">
        <v>365.71300000000002</v>
      </c>
      <c r="CZ28" s="124">
        <f t="shared" si="0"/>
        <v>0.1658845467903165</v>
      </c>
      <c r="DA28" s="125">
        <v>2582760.7910000002</v>
      </c>
      <c r="DB28" s="155">
        <v>30.686</v>
      </c>
      <c r="DC28" s="127">
        <f t="shared" si="1"/>
        <v>1.3918928785161183E-5</v>
      </c>
      <c r="DD28" s="125">
        <v>348327.85399999999</v>
      </c>
      <c r="DE28" s="155">
        <v>4.1379999999999999</v>
      </c>
      <c r="DF28" s="128">
        <f t="shared" si="2"/>
        <v>1.8769643261747041E-6</v>
      </c>
      <c r="DG28" s="122">
        <v>15471850.271</v>
      </c>
      <c r="DH28" s="129">
        <v>367.64</v>
      </c>
      <c r="DI28" s="130">
        <f t="shared" si="3"/>
        <v>0.36763999999999997</v>
      </c>
      <c r="DJ28" s="131">
        <f t="shared" si="4"/>
        <v>166.75861886777869</v>
      </c>
      <c r="DK28" s="156">
        <f t="shared" si="5"/>
        <v>0.16675861886777871</v>
      </c>
      <c r="DL28" s="133">
        <f t="shared" si="6"/>
        <v>367.66877800000003</v>
      </c>
      <c r="DM28" s="156">
        <f t="shared" si="7"/>
        <v>0.36766877800000003</v>
      </c>
      <c r="DN28" s="131">
        <f t="shared" si="8"/>
        <v>166.7716723427373</v>
      </c>
      <c r="DO28" s="134">
        <f t="shared" si="9"/>
        <v>0.16677167234273729</v>
      </c>
      <c r="DP28" s="105"/>
      <c r="DQ28" s="105"/>
      <c r="DR28" s="105"/>
      <c r="DS28" s="105"/>
      <c r="DT28" s="105"/>
      <c r="DU28" s="105"/>
      <c r="DV28" s="105"/>
      <c r="DW28" s="105"/>
      <c r="DX28" s="105"/>
      <c r="DY28" s="105"/>
      <c r="DZ28" s="105"/>
      <c r="EA28" s="105"/>
      <c r="EB28" s="105"/>
      <c r="EC28" s="105"/>
      <c r="ED28" s="105"/>
      <c r="EE28" s="105"/>
      <c r="EF28" s="105"/>
      <c r="EG28" s="105"/>
      <c r="EH28" s="105"/>
      <c r="EI28" s="105"/>
    </row>
    <row r="29" spans="2:139" ht="14.25" customHeight="1" x14ac:dyDescent="0.25">
      <c r="B29" s="679" t="s">
        <v>865</v>
      </c>
      <c r="C29" s="680" t="s">
        <v>606</v>
      </c>
      <c r="D29" s="679" t="s">
        <v>528</v>
      </c>
      <c r="G29" s="135">
        <f t="shared" si="10"/>
        <v>-1.9574395496609887E-3</v>
      </c>
      <c r="H29" s="157" t="s">
        <v>534</v>
      </c>
      <c r="I29" s="158" t="s">
        <v>535</v>
      </c>
      <c r="J29" s="166">
        <v>233.08099999999999</v>
      </c>
      <c r="K29" s="167">
        <v>1.4999999999999999E-2</v>
      </c>
      <c r="L29" s="168">
        <v>2E-3</v>
      </c>
      <c r="M29" s="159">
        <f t="shared" si="11"/>
        <v>105.72371244783137</v>
      </c>
      <c r="N29" s="160">
        <f t="shared" si="11"/>
        <v>6.8038822843452303E-3</v>
      </c>
      <c r="O29" s="161">
        <f t="shared" si="11"/>
        <v>9.0718430457936412E-4</v>
      </c>
      <c r="P29" s="162">
        <f t="shared" si="12"/>
        <v>0.10572371244783138</v>
      </c>
      <c r="Q29" s="163">
        <f t="shared" si="12"/>
        <v>6.8038822843452302E-6</v>
      </c>
      <c r="R29" s="164">
        <f t="shared" si="12"/>
        <v>9.0718430457936407E-7</v>
      </c>
      <c r="S29" s="162">
        <f t="shared" si="13"/>
        <v>0.23403099999999999</v>
      </c>
      <c r="T29" s="165">
        <f t="shared" si="14"/>
        <v>0.10615462499250657</v>
      </c>
      <c r="U29" s="170">
        <v>4.4999999999999998E-2</v>
      </c>
      <c r="V29" s="105"/>
      <c r="W29" s="107"/>
      <c r="X29" s="145"/>
      <c r="Y29" s="135">
        <f t="shared" si="15"/>
        <v>5.0533408197641627E-3</v>
      </c>
      <c r="Z29" s="157" t="s">
        <v>534</v>
      </c>
      <c r="AA29" s="158" t="s">
        <v>535</v>
      </c>
      <c r="AB29" s="166">
        <v>233.512</v>
      </c>
      <c r="AC29" s="167">
        <v>1.6E-2</v>
      </c>
      <c r="AD29" s="168">
        <v>2E-3</v>
      </c>
      <c r="AE29" s="159">
        <f t="shared" si="16"/>
        <v>105.91921066546823</v>
      </c>
      <c r="AF29" s="160">
        <f t="shared" si="16"/>
        <v>7.257474436634913E-3</v>
      </c>
      <c r="AG29" s="161">
        <f t="shared" si="16"/>
        <v>9.0718430457936412E-4</v>
      </c>
      <c r="AH29" s="162">
        <f t="shared" si="17"/>
        <v>0.10591921066546822</v>
      </c>
      <c r="AI29" s="163">
        <f t="shared" si="17"/>
        <v>7.2574744366349126E-6</v>
      </c>
      <c r="AJ29" s="169">
        <f t="shared" si="17"/>
        <v>9.0718430457936407E-7</v>
      </c>
      <c r="AK29" s="162">
        <f t="shared" si="18"/>
        <v>0.23449</v>
      </c>
      <c r="AL29" s="165">
        <f t="shared" si="19"/>
        <v>0.10636282379040754</v>
      </c>
      <c r="AM29" s="170">
        <v>5.2999999999999999E-2</v>
      </c>
      <c r="AN29" s="105"/>
      <c r="AO29" s="107"/>
      <c r="AP29" s="145"/>
      <c r="AQ29" s="151">
        <f t="shared" si="20"/>
        <v>-8.1980436442045002E-2</v>
      </c>
      <c r="AR29" s="157" t="s">
        <v>534</v>
      </c>
      <c r="AS29" s="158" t="s">
        <v>535</v>
      </c>
      <c r="AT29" s="166">
        <v>232.30500000000001</v>
      </c>
      <c r="AU29" s="167">
        <v>1.7000000000000001E-2</v>
      </c>
      <c r="AV29" s="168">
        <v>2E-3</v>
      </c>
      <c r="AW29" s="159">
        <f t="shared" si="21"/>
        <v>105.37172493765459</v>
      </c>
      <c r="AX29" s="160">
        <f t="shared" si="21"/>
        <v>7.7110665889245948E-3</v>
      </c>
      <c r="AY29" s="161">
        <f t="shared" si="21"/>
        <v>9.0718430457936412E-4</v>
      </c>
      <c r="AZ29" s="162">
        <f t="shared" si="22"/>
        <v>0.10537172493765459</v>
      </c>
      <c r="BA29" s="163">
        <f t="shared" si="22"/>
        <v>7.711066588924595E-6</v>
      </c>
      <c r="BB29" s="169">
        <f t="shared" si="22"/>
        <v>9.0718430457936407E-7</v>
      </c>
      <c r="BC29" s="162">
        <f t="shared" si="23"/>
        <v>0.23331100000000002</v>
      </c>
      <c r="BD29" s="165">
        <f t="shared" si="24"/>
        <v>0.10582803864285802</v>
      </c>
      <c r="BE29" s="170">
        <v>5.0999999999999997E-2</v>
      </c>
      <c r="BF29" s="105"/>
      <c r="BG29" s="107"/>
      <c r="BH29" s="145"/>
      <c r="BI29" s="151">
        <f t="shared" si="25"/>
        <v>-0.14163933761816805</v>
      </c>
      <c r="BJ29" s="157" t="s">
        <v>534</v>
      </c>
      <c r="BK29" s="158" t="s">
        <v>535</v>
      </c>
      <c r="BL29" s="166">
        <v>253.11199999999999</v>
      </c>
      <c r="BM29" s="167">
        <v>1.7999999999999999E-2</v>
      </c>
      <c r="BN29" s="168">
        <v>2E-3</v>
      </c>
      <c r="BO29" s="159">
        <f t="shared" si="26"/>
        <v>114.80961685034599</v>
      </c>
      <c r="BP29" s="160">
        <f t="shared" si="26"/>
        <v>8.1646587412142757E-3</v>
      </c>
      <c r="BQ29" s="161">
        <f t="shared" si="26"/>
        <v>9.0718430457936412E-4</v>
      </c>
      <c r="BR29" s="162">
        <f t="shared" si="27"/>
        <v>0.11480961685034599</v>
      </c>
      <c r="BS29" s="163">
        <f t="shared" si="27"/>
        <v>8.1646587412142749E-6</v>
      </c>
      <c r="BT29" s="169">
        <f t="shared" si="27"/>
        <v>9.0718430457936407E-7</v>
      </c>
      <c r="BU29" s="162">
        <f t="shared" si="28"/>
        <v>0.25414599999999998</v>
      </c>
      <c r="BV29" s="165">
        <f t="shared" si="29"/>
        <v>0.11527863113581352</v>
      </c>
      <c r="BW29" s="170">
        <v>4.8819734408505198E-2</v>
      </c>
      <c r="BX29" s="105"/>
      <c r="BY29" s="107"/>
      <c r="BZ29" s="105"/>
      <c r="CA29" s="157" t="s">
        <v>534</v>
      </c>
      <c r="CB29" s="158" t="s">
        <v>535</v>
      </c>
      <c r="CC29" s="166">
        <v>294.7</v>
      </c>
      <c r="CD29" s="167">
        <v>2.1000000000000001E-2</v>
      </c>
      <c r="CE29" s="168">
        <v>3.0000000000000001E-3</v>
      </c>
      <c r="CF29" s="159">
        <f t="shared" si="30"/>
        <v>133.6736072797693</v>
      </c>
      <c r="CG29" s="160">
        <f t="shared" si="30"/>
        <v>9.5254351980833228E-3</v>
      </c>
      <c r="CH29" s="161">
        <f t="shared" si="30"/>
        <v>1.360776456869046E-3</v>
      </c>
      <c r="CI29" s="162">
        <f t="shared" si="31"/>
        <v>0.13367360727976929</v>
      </c>
      <c r="CJ29" s="163">
        <f t="shared" si="31"/>
        <v>9.5254351980833229E-6</v>
      </c>
      <c r="CK29" s="169">
        <f t="shared" si="31"/>
        <v>1.360776456869046E-6</v>
      </c>
      <c r="CL29" s="162">
        <f t="shared" si="32"/>
        <v>0.29608300000000004</v>
      </c>
      <c r="CM29" s="165">
        <f t="shared" si="33"/>
        <v>0.13430092522638595</v>
      </c>
      <c r="CN29" s="170">
        <v>4.4874183834912797E-2</v>
      </c>
      <c r="CO29" s="152"/>
      <c r="CP29" s="105"/>
      <c r="CQ29" s="107"/>
      <c r="CR29" s="105"/>
      <c r="CS29" s="105"/>
      <c r="CT29" s="105"/>
      <c r="CU29" s="1"/>
      <c r="CV29" s="120" t="s">
        <v>536</v>
      </c>
      <c r="CW29" s="153" t="s">
        <v>537</v>
      </c>
      <c r="CX29" s="122">
        <v>112461602.462</v>
      </c>
      <c r="CY29" s="154">
        <v>829.44399999999996</v>
      </c>
      <c r="CZ29" s="124">
        <f t="shared" si="0"/>
        <v>0.37622928916376297</v>
      </c>
      <c r="DA29" s="125">
        <v>20048709.988000002</v>
      </c>
      <c r="DB29" s="155">
        <v>73.933000000000007</v>
      </c>
      <c r="DC29" s="127">
        <f t="shared" si="1"/>
        <v>3.3535428595233065E-5</v>
      </c>
      <c r="DD29" s="125">
        <v>3044113.5410000002</v>
      </c>
      <c r="DE29" s="155">
        <v>11.226000000000001</v>
      </c>
      <c r="DF29" s="128">
        <f t="shared" si="2"/>
        <v>5.0920255016039707E-6</v>
      </c>
      <c r="DG29" s="122">
        <v>113143923.252</v>
      </c>
      <c r="DH29" s="129">
        <v>834.476</v>
      </c>
      <c r="DI29" s="130">
        <f t="shared" si="3"/>
        <v>0.834476</v>
      </c>
      <c r="DJ29" s="131">
        <f t="shared" si="4"/>
        <v>378.51176487408469</v>
      </c>
      <c r="DK29" s="156">
        <f t="shared" si="5"/>
        <v>0.37851176487408467</v>
      </c>
      <c r="DL29" s="133">
        <f t="shared" si="6"/>
        <v>834.48901399999988</v>
      </c>
      <c r="DM29" s="156">
        <f t="shared" si="7"/>
        <v>0.83448901399999986</v>
      </c>
      <c r="DN29" s="131">
        <f t="shared" si="8"/>
        <v>378.51766792235452</v>
      </c>
      <c r="DO29" s="134">
        <f t="shared" si="9"/>
        <v>0.37851766792235453</v>
      </c>
      <c r="DP29" s="105"/>
      <c r="DQ29" s="105"/>
      <c r="DR29" s="105"/>
      <c r="DS29" s="105"/>
      <c r="DT29" s="105"/>
      <c r="DU29" s="105"/>
      <c r="DV29" s="105"/>
      <c r="DW29" s="105"/>
      <c r="DX29" s="105"/>
      <c r="DY29" s="105"/>
      <c r="DZ29" s="105"/>
      <c r="EA29" s="105"/>
      <c r="EB29" s="105"/>
      <c r="EC29" s="105"/>
      <c r="ED29" s="105"/>
      <c r="EE29" s="105"/>
      <c r="EF29" s="105"/>
      <c r="EG29" s="105"/>
      <c r="EH29" s="105"/>
      <c r="EI29" s="105"/>
    </row>
    <row r="30" spans="2:139" ht="14.25" customHeight="1" x14ac:dyDescent="0.25">
      <c r="B30" s="679" t="s">
        <v>884</v>
      </c>
      <c r="C30" s="680" t="s">
        <v>612</v>
      </c>
      <c r="D30" s="681" t="s">
        <v>524</v>
      </c>
      <c r="G30" s="135">
        <f t="shared" si="10"/>
        <v>-2.7692420570126886E-2</v>
      </c>
      <c r="H30" s="157" t="s">
        <v>538</v>
      </c>
      <c r="I30" s="158" t="s">
        <v>539</v>
      </c>
      <c r="J30" s="166">
        <v>1558.0239999999999</v>
      </c>
      <c r="K30" s="167">
        <v>8.1000000000000003E-2</v>
      </c>
      <c r="L30" s="168">
        <v>1.2999999999999999E-2</v>
      </c>
      <c r="M30" s="159">
        <f t="shared" si="11"/>
        <v>706.70745947897944</v>
      </c>
      <c r="N30" s="160">
        <f t="shared" si="11"/>
        <v>3.6740964335464248E-2</v>
      </c>
      <c r="O30" s="161">
        <f t="shared" si="11"/>
        <v>5.8966979797658659E-3</v>
      </c>
      <c r="P30" s="162">
        <f t="shared" si="12"/>
        <v>0.70670745947897939</v>
      </c>
      <c r="Q30" s="163">
        <f t="shared" si="12"/>
        <v>3.6740964335464249E-5</v>
      </c>
      <c r="R30" s="164">
        <f t="shared" si="12"/>
        <v>5.8966979797658662E-6</v>
      </c>
      <c r="S30" s="162">
        <f t="shared" si="13"/>
        <v>1.5637369999999999</v>
      </c>
      <c r="T30" s="165">
        <f t="shared" si="14"/>
        <v>0.70929883144501049</v>
      </c>
      <c r="U30" s="170" t="s">
        <v>252</v>
      </c>
      <c r="V30" s="105"/>
      <c r="W30" s="107"/>
      <c r="X30" s="145"/>
      <c r="Y30" s="135">
        <f t="shared" si="15"/>
        <v>4.2232382112688649E-2</v>
      </c>
      <c r="Z30" s="157" t="s">
        <v>538</v>
      </c>
      <c r="AA30" s="158" t="s">
        <v>539</v>
      </c>
      <c r="AB30" s="166">
        <v>1602.184</v>
      </c>
      <c r="AC30" s="167">
        <v>8.5000000000000006E-2</v>
      </c>
      <c r="AD30" s="168">
        <v>1.4E-2</v>
      </c>
      <c r="AE30" s="159">
        <f t="shared" si="16"/>
        <v>726.73808892409193</v>
      </c>
      <c r="AF30" s="160">
        <f t="shared" si="16"/>
        <v>3.8555332944622975E-2</v>
      </c>
      <c r="AG30" s="161">
        <f t="shared" si="16"/>
        <v>6.3502901320555485E-3</v>
      </c>
      <c r="AH30" s="162">
        <f t="shared" si="17"/>
        <v>0.72673808892409197</v>
      </c>
      <c r="AI30" s="163">
        <f t="shared" si="17"/>
        <v>3.8555332944622975E-5</v>
      </c>
      <c r="AJ30" s="169">
        <f t="shared" si="17"/>
        <v>6.3502901320555486E-6</v>
      </c>
      <c r="AK30" s="162">
        <f t="shared" si="18"/>
        <v>1.6082740000000002</v>
      </c>
      <c r="AL30" s="165">
        <f t="shared" si="19"/>
        <v>0.72950046513153621</v>
      </c>
      <c r="AM30" s="170">
        <v>0</v>
      </c>
      <c r="AN30" s="105"/>
      <c r="AO30" s="107"/>
      <c r="AP30" s="145"/>
      <c r="AQ30" s="151"/>
      <c r="AR30" s="157" t="s">
        <v>538</v>
      </c>
      <c r="AS30" s="158" t="s">
        <v>539</v>
      </c>
      <c r="AT30" s="166">
        <v>1537.308</v>
      </c>
      <c r="AU30" s="167">
        <v>8.4000000000000005E-2</v>
      </c>
      <c r="AV30" s="168">
        <v>1.2999999999999999E-2</v>
      </c>
      <c r="AW30" s="159">
        <f t="shared" si="21"/>
        <v>697.31084445214651</v>
      </c>
      <c r="AX30" s="160">
        <f t="shared" si="21"/>
        <v>3.8101740792333291E-2</v>
      </c>
      <c r="AY30" s="161">
        <f t="shared" si="21"/>
        <v>5.8966979797658659E-3</v>
      </c>
      <c r="AZ30" s="162">
        <f t="shared" si="22"/>
        <v>0.69731084445214653</v>
      </c>
      <c r="BA30" s="163">
        <f t="shared" si="22"/>
        <v>3.8101740792333292E-5</v>
      </c>
      <c r="BB30" s="169">
        <f t="shared" si="22"/>
        <v>5.8966979797658662E-6</v>
      </c>
      <c r="BC30" s="162">
        <f t="shared" si="23"/>
        <v>1.5431049999999999</v>
      </c>
      <c r="BD30" s="165">
        <f t="shared" si="24"/>
        <v>0.69994031815896973</v>
      </c>
      <c r="BE30" s="170">
        <v>5.0999999999999997E-2</v>
      </c>
      <c r="BF30" s="105"/>
      <c r="BG30" s="107"/>
      <c r="BH30" s="145"/>
      <c r="BI30" s="151"/>
      <c r="BJ30" s="157"/>
      <c r="BK30" s="158"/>
      <c r="BL30" s="166"/>
      <c r="BM30" s="167"/>
      <c r="BN30" s="168"/>
      <c r="BO30" s="159"/>
      <c r="BP30" s="160"/>
      <c r="BQ30" s="161"/>
      <c r="BR30" s="162"/>
      <c r="BS30" s="163"/>
      <c r="BT30" s="169"/>
      <c r="BU30" s="162"/>
      <c r="BV30" s="165"/>
      <c r="BW30" s="170"/>
      <c r="BX30" s="105"/>
      <c r="BY30" s="107"/>
      <c r="BZ30" s="105"/>
      <c r="CA30" s="157"/>
      <c r="CB30" s="158"/>
      <c r="CC30" s="166"/>
      <c r="CD30" s="167"/>
      <c r="CE30" s="168"/>
      <c r="CF30" s="159"/>
      <c r="CG30" s="160"/>
      <c r="CH30" s="161"/>
      <c r="CI30" s="162"/>
      <c r="CJ30" s="163"/>
      <c r="CK30" s="169"/>
      <c r="CL30" s="162"/>
      <c r="CM30" s="165"/>
      <c r="CN30" s="170"/>
      <c r="CO30" s="152"/>
      <c r="CP30" s="105"/>
      <c r="CQ30" s="107"/>
      <c r="CR30" s="105"/>
      <c r="CS30" s="105"/>
      <c r="CT30" s="105"/>
      <c r="CU30" s="1"/>
      <c r="CV30" s="120"/>
      <c r="CW30" s="153"/>
      <c r="CX30" s="122"/>
      <c r="CY30" s="154"/>
      <c r="CZ30" s="124"/>
      <c r="DA30" s="125"/>
      <c r="DB30" s="155"/>
      <c r="DC30" s="127"/>
      <c r="DD30" s="125"/>
      <c r="DE30" s="155"/>
      <c r="DF30" s="128"/>
      <c r="DG30" s="122"/>
      <c r="DH30" s="129"/>
      <c r="DI30" s="130"/>
      <c r="DJ30" s="131"/>
      <c r="DK30" s="156"/>
      <c r="DL30" s="133"/>
      <c r="DM30" s="156"/>
      <c r="DN30" s="131"/>
      <c r="DO30" s="134"/>
      <c r="DP30" s="105"/>
      <c r="DQ30" s="105"/>
      <c r="DR30" s="105"/>
      <c r="DS30" s="105"/>
      <c r="DT30" s="105"/>
      <c r="DU30" s="105"/>
      <c r="DV30" s="105"/>
      <c r="DW30" s="105"/>
      <c r="DX30" s="105"/>
      <c r="DY30" s="105"/>
      <c r="DZ30" s="105"/>
      <c r="EA30" s="105"/>
      <c r="EB30" s="105"/>
      <c r="EC30" s="105"/>
      <c r="ED30" s="105"/>
      <c r="EE30" s="105"/>
      <c r="EF30" s="105"/>
      <c r="EG30" s="105"/>
      <c r="EH30" s="105"/>
      <c r="EI30" s="105"/>
    </row>
    <row r="31" spans="2:139" ht="14.25" customHeight="1" x14ac:dyDescent="0.25">
      <c r="B31" s="679" t="s">
        <v>888</v>
      </c>
      <c r="C31" s="680" t="s">
        <v>616</v>
      </c>
      <c r="D31" s="679" t="s">
        <v>528</v>
      </c>
      <c r="G31" s="135">
        <f t="shared" si="10"/>
        <v>3.1597355747221112E-2</v>
      </c>
      <c r="H31" s="157" t="s">
        <v>536</v>
      </c>
      <c r="I31" s="158" t="s">
        <v>537</v>
      </c>
      <c r="J31" s="166">
        <v>672.78700000000003</v>
      </c>
      <c r="K31" s="167">
        <v>4.9000000000000002E-2</v>
      </c>
      <c r="L31" s="168">
        <v>7.0000000000000001E-3</v>
      </c>
      <c r="M31" s="159">
        <f t="shared" si="11"/>
        <v>305.17090336251835</v>
      </c>
      <c r="N31" s="160">
        <f t="shared" si="11"/>
        <v>2.222601546219442E-2</v>
      </c>
      <c r="O31" s="161">
        <f t="shared" si="11"/>
        <v>3.1751450660277743E-3</v>
      </c>
      <c r="P31" s="162">
        <f t="shared" si="12"/>
        <v>0.30517090336251834</v>
      </c>
      <c r="Q31" s="163">
        <f t="shared" si="12"/>
        <v>2.2226015462194418E-5</v>
      </c>
      <c r="R31" s="164">
        <f t="shared" si="12"/>
        <v>3.1751450660277743E-6</v>
      </c>
      <c r="S31" s="162">
        <f t="shared" si="13"/>
        <v>0.676014</v>
      </c>
      <c r="T31" s="165">
        <f t="shared" si="14"/>
        <v>0.30663464523795708</v>
      </c>
      <c r="U31" s="170">
        <v>4.4999999999999998E-2</v>
      </c>
      <c r="V31" s="105"/>
      <c r="W31" s="107"/>
      <c r="X31" s="145"/>
      <c r="Y31" s="135">
        <f t="shared" si="15"/>
        <v>-6.1664755080737654E-2</v>
      </c>
      <c r="Z31" s="157" t="s">
        <v>536</v>
      </c>
      <c r="AA31" s="158" t="s">
        <v>537</v>
      </c>
      <c r="AB31" s="166">
        <v>652.45799999999997</v>
      </c>
      <c r="AC31" s="167">
        <v>4.4999999999999998E-2</v>
      </c>
      <c r="AD31" s="168">
        <v>6.0000000000000001E-3</v>
      </c>
      <c r="AE31" s="159">
        <f t="shared" si="16"/>
        <v>295.94982849862134</v>
      </c>
      <c r="AF31" s="160">
        <f t="shared" si="16"/>
        <v>2.0411646853035689E-2</v>
      </c>
      <c r="AG31" s="161">
        <f t="shared" si="16"/>
        <v>2.721552913738092E-3</v>
      </c>
      <c r="AH31" s="162">
        <f t="shared" si="17"/>
        <v>0.29594982849862134</v>
      </c>
      <c r="AI31" s="163">
        <f t="shared" si="17"/>
        <v>2.0411646853035689E-5</v>
      </c>
      <c r="AJ31" s="169">
        <f t="shared" si="17"/>
        <v>2.7215529137380919E-6</v>
      </c>
      <c r="AK31" s="162">
        <f t="shared" si="18"/>
        <v>0.655308</v>
      </c>
      <c r="AL31" s="165">
        <f t="shared" si="19"/>
        <v>0.29724256613264693</v>
      </c>
      <c r="AM31" s="170">
        <v>5.2999999999999999E-2</v>
      </c>
      <c r="AN31" s="105"/>
      <c r="AO31" s="107"/>
      <c r="AP31" s="145"/>
      <c r="AQ31" s="151">
        <f t="shared" ref="AQ31:AQ42" si="34">-(1-BC31/BU31)</f>
        <v>-2.9759903527953657E-2</v>
      </c>
      <c r="AR31" s="157" t="s">
        <v>536</v>
      </c>
      <c r="AS31" s="158" t="s">
        <v>537</v>
      </c>
      <c r="AT31" s="166">
        <v>695.03399999999999</v>
      </c>
      <c r="AU31" s="167">
        <v>5.2999999999999999E-2</v>
      </c>
      <c r="AV31" s="168">
        <v>7.0000000000000001E-3</v>
      </c>
      <c r="AW31" s="159">
        <f t="shared" si="21"/>
        <v>315.26196797450683</v>
      </c>
      <c r="AX31" s="160">
        <f t="shared" si="21"/>
        <v>2.4040384071353147E-2</v>
      </c>
      <c r="AY31" s="161">
        <f t="shared" si="21"/>
        <v>3.1751450660277743E-3</v>
      </c>
      <c r="AZ31" s="162">
        <f t="shared" si="22"/>
        <v>0.31526196797450684</v>
      </c>
      <c r="BA31" s="163">
        <f t="shared" si="22"/>
        <v>2.4040384071353148E-5</v>
      </c>
      <c r="BB31" s="169">
        <f t="shared" si="22"/>
        <v>3.1751450660277743E-6</v>
      </c>
      <c r="BC31" s="162">
        <f t="shared" si="23"/>
        <v>0.69837300000000002</v>
      </c>
      <c r="BD31" s="165">
        <f t="shared" si="24"/>
        <v>0.31677651217100211</v>
      </c>
      <c r="BE31" s="170">
        <v>5.0999999999999997E-2</v>
      </c>
      <c r="BF31" s="105"/>
      <c r="BG31" s="107"/>
      <c r="BH31" s="145"/>
      <c r="BI31" s="151">
        <f t="shared" ref="BI31:BI42" si="35">-(1-BU31/CL31)</f>
        <v>-5.5342582251369232E-2</v>
      </c>
      <c r="BJ31" s="157" t="s">
        <v>536</v>
      </c>
      <c r="BK31" s="158" t="s">
        <v>537</v>
      </c>
      <c r="BL31" s="166">
        <v>715.96600000000001</v>
      </c>
      <c r="BM31" s="167">
        <v>6.0999999999999999E-2</v>
      </c>
      <c r="BN31" s="168">
        <v>8.0000000000000002E-3</v>
      </c>
      <c r="BO31" s="159">
        <f t="shared" ref="BO31:BQ42" si="36">BL31*0.453592152289682</f>
        <v>324.75655890623449</v>
      </c>
      <c r="BP31" s="160">
        <f t="shared" si="36"/>
        <v>2.7669121289670601E-2</v>
      </c>
      <c r="BQ31" s="161">
        <f t="shared" si="36"/>
        <v>3.6287372183174565E-3</v>
      </c>
      <c r="BR31" s="162">
        <f t="shared" ref="BR31:BT42" si="37">BO31/1000</f>
        <v>0.3247565589062345</v>
      </c>
      <c r="BS31" s="163">
        <f t="shared" si="37"/>
        <v>2.7669121289670601E-5</v>
      </c>
      <c r="BT31" s="169">
        <f t="shared" si="37"/>
        <v>3.6287372183174563E-6</v>
      </c>
      <c r="BU31" s="162">
        <f t="shared" ref="BU31:BU42" si="38">(BL31+28*BM31+265*BN31)/1000</f>
        <v>0.71979399999999993</v>
      </c>
      <c r="BV31" s="165">
        <f t="shared" ref="BV31:BV42" si="39">BU31*0.453592152289682</f>
        <v>0.32649290966519934</v>
      </c>
      <c r="BW31" s="170">
        <v>4.8819734408505198E-2</v>
      </c>
      <c r="BX31" s="105"/>
      <c r="BY31" s="107"/>
      <c r="BZ31" s="105"/>
      <c r="CA31" s="157" t="s">
        <v>536</v>
      </c>
      <c r="CB31" s="158" t="s">
        <v>537</v>
      </c>
      <c r="CC31" s="166">
        <v>758.178</v>
      </c>
      <c r="CD31" s="167">
        <v>0.05</v>
      </c>
      <c r="CE31" s="168">
        <v>8.9999999999999993E-3</v>
      </c>
      <c r="CF31" s="159">
        <f t="shared" ref="CF31:CH42" si="40">CC31*0.453592152289682</f>
        <v>343.90359083868651</v>
      </c>
      <c r="CG31" s="160">
        <f t="shared" si="40"/>
        <v>2.2679607614484103E-2</v>
      </c>
      <c r="CH31" s="161">
        <f t="shared" si="40"/>
        <v>4.0823293706071379E-3</v>
      </c>
      <c r="CI31" s="162">
        <f t="shared" ref="CI31:CK42" si="41">CF31/1000</f>
        <v>0.34390359083868649</v>
      </c>
      <c r="CJ31" s="163">
        <f t="shared" si="41"/>
        <v>2.2679607614484102E-5</v>
      </c>
      <c r="CK31" s="169">
        <f t="shared" si="41"/>
        <v>4.0823293706071374E-6</v>
      </c>
      <c r="CL31" s="162">
        <f t="shared" ref="CL31:CL42" si="42">(CC31+28*CD31+265*CE31)/1000</f>
        <v>0.76196299999999995</v>
      </c>
      <c r="CM31" s="165">
        <f t="shared" ref="CM31:CM42" si="43">CL31*0.453592152289682</f>
        <v>0.34562043713510299</v>
      </c>
      <c r="CN31" s="170">
        <v>4.4874183834912797E-2</v>
      </c>
      <c r="CO31" s="152"/>
      <c r="CP31" s="105"/>
      <c r="CQ31" s="107"/>
      <c r="CR31" s="105"/>
      <c r="CS31" s="105"/>
      <c r="CT31" s="105"/>
      <c r="CU31" s="1"/>
      <c r="CV31" s="120" t="s">
        <v>540</v>
      </c>
      <c r="CW31" s="153" t="s">
        <v>541</v>
      </c>
      <c r="CX31" s="122">
        <v>64844805.288000003</v>
      </c>
      <c r="CY31" s="154">
        <v>1531.4639999999999</v>
      </c>
      <c r="CZ31" s="124">
        <f t="shared" ref="CZ31:CZ41" si="44">CY31*0.453592152289682/1000</f>
        <v>0.69466005191416558</v>
      </c>
      <c r="DA31" s="125">
        <v>14403402.029999999</v>
      </c>
      <c r="DB31" s="155">
        <v>170.08500000000001</v>
      </c>
      <c r="DC31" s="127">
        <f t="shared" ref="DC31:DC41" si="45">DB31*0.453592152289682/1000000</f>
        <v>7.714922122219058E-5</v>
      </c>
      <c r="DD31" s="125">
        <v>2071400.9950000001</v>
      </c>
      <c r="DE31" s="155">
        <v>24.460999999999999</v>
      </c>
      <c r="DF31" s="128">
        <f t="shared" ref="DF31:DF41" si="46">DE31*0.453592152289682/1000000</f>
        <v>1.1095317637157912E-5</v>
      </c>
      <c r="DG31" s="122">
        <v>65317108.163999997</v>
      </c>
      <c r="DH31" s="129">
        <v>1542.6179999999999</v>
      </c>
      <c r="DI31" s="130">
        <f t="shared" ref="DI31:DI41" si="47">DH31/1000</f>
        <v>1.542618</v>
      </c>
      <c r="DJ31" s="131">
        <f t="shared" ref="DJ31:DJ41" si="48">0.453592152289682*DH31</f>
        <v>699.71941878080463</v>
      </c>
      <c r="DK31" s="156">
        <f t="shared" ref="DK31:DK41" si="49">DJ31/1000</f>
        <v>0.69971941878080468</v>
      </c>
      <c r="DL31" s="133">
        <f t="shared" ref="DL31:DL41" si="50">CY31+DB31*28*0.001+DE31*265*0.001</f>
        <v>1542.7085449999997</v>
      </c>
      <c r="DM31" s="156">
        <f t="shared" ref="DM31:DM41" si="51">DL31/1000</f>
        <v>1.5427085449999998</v>
      </c>
      <c r="DN31" s="131">
        <f t="shared" ref="DN31:DN41" si="52">0.453592152289682*DL31</f>
        <v>699.76048928223361</v>
      </c>
      <c r="DO31" s="134">
        <f t="shared" ref="DO31:DO41" si="53">DN31/1000</f>
        <v>0.69976048928223356</v>
      </c>
      <c r="DP31" s="105"/>
      <c r="DQ31" s="105"/>
      <c r="DR31" s="105"/>
      <c r="DS31" s="105"/>
      <c r="DT31" s="105"/>
      <c r="DU31" s="105"/>
      <c r="DV31" s="105"/>
      <c r="DW31" s="105"/>
      <c r="DX31" s="105"/>
      <c r="DY31" s="105"/>
      <c r="DZ31" s="105"/>
      <c r="EA31" s="105"/>
      <c r="EB31" s="105"/>
      <c r="EC31" s="105"/>
      <c r="ED31" s="105"/>
      <c r="EE31" s="105"/>
      <c r="EF31" s="105"/>
      <c r="EG31" s="105"/>
      <c r="EH31" s="105"/>
      <c r="EI31" s="105"/>
    </row>
    <row r="32" spans="2:139" ht="14.25" customHeight="1" x14ac:dyDescent="0.25">
      <c r="B32" s="679" t="s">
        <v>885</v>
      </c>
      <c r="C32" s="680" t="s">
        <v>613</v>
      </c>
      <c r="D32" s="679" t="s">
        <v>526</v>
      </c>
      <c r="G32" s="135">
        <f t="shared" si="10"/>
        <v>5.3402219393650752E-2</v>
      </c>
      <c r="H32" s="157" t="s">
        <v>540</v>
      </c>
      <c r="I32" s="158" t="s">
        <v>541</v>
      </c>
      <c r="J32" s="166">
        <v>1214.0609999999999</v>
      </c>
      <c r="K32" s="167">
        <v>0.115</v>
      </c>
      <c r="L32" s="168">
        <v>1.6E-2</v>
      </c>
      <c r="M32" s="159">
        <f t="shared" si="11"/>
        <v>550.68854200096359</v>
      </c>
      <c r="N32" s="160">
        <f t="shared" si="11"/>
        <v>5.2163097513313432E-2</v>
      </c>
      <c r="O32" s="161">
        <f t="shared" si="11"/>
        <v>7.257474436634913E-3</v>
      </c>
      <c r="P32" s="162">
        <f t="shared" si="12"/>
        <v>0.55068854200096362</v>
      </c>
      <c r="Q32" s="163">
        <f t="shared" si="12"/>
        <v>5.2163097513313432E-5</v>
      </c>
      <c r="R32" s="164">
        <f t="shared" si="12"/>
        <v>7.2574744366349126E-6</v>
      </c>
      <c r="S32" s="162">
        <f t="shared" si="13"/>
        <v>1.2215209999999999</v>
      </c>
      <c r="T32" s="165">
        <f t="shared" si="14"/>
        <v>0.55407233945704459</v>
      </c>
      <c r="U32" s="170">
        <v>4.4999999999999998E-2</v>
      </c>
      <c r="V32" s="105"/>
      <c r="W32" s="107"/>
      <c r="X32" s="145"/>
      <c r="Y32" s="135">
        <f t="shared" si="15"/>
        <v>-3.1059512837503078E-2</v>
      </c>
      <c r="Z32" s="157" t="s">
        <v>540</v>
      </c>
      <c r="AA32" s="158" t="s">
        <v>541</v>
      </c>
      <c r="AB32" s="166">
        <v>1153.058</v>
      </c>
      <c r="AC32" s="167">
        <v>0.10100000000000001</v>
      </c>
      <c r="AD32" s="168">
        <v>1.4E-2</v>
      </c>
      <c r="AE32" s="159">
        <f t="shared" si="16"/>
        <v>523.01805993483617</v>
      </c>
      <c r="AF32" s="160">
        <f t="shared" si="16"/>
        <v>4.581280738125789E-2</v>
      </c>
      <c r="AG32" s="161">
        <f t="shared" si="16"/>
        <v>6.3502901320555485E-3</v>
      </c>
      <c r="AH32" s="162">
        <f t="shared" si="17"/>
        <v>0.52301805993483619</v>
      </c>
      <c r="AI32" s="163">
        <f t="shared" si="17"/>
        <v>4.5812807381257894E-5</v>
      </c>
      <c r="AJ32" s="169">
        <f t="shared" si="17"/>
        <v>6.3502901320555486E-6</v>
      </c>
      <c r="AK32" s="162">
        <f t="shared" si="18"/>
        <v>1.1595960000000001</v>
      </c>
      <c r="AL32" s="165">
        <f t="shared" si="19"/>
        <v>0.52598364542650611</v>
      </c>
      <c r="AM32" s="170">
        <v>5.2999999999999999E-2</v>
      </c>
      <c r="AN32" s="105"/>
      <c r="AO32" s="107"/>
      <c r="AP32" s="145"/>
      <c r="AQ32" s="151">
        <f t="shared" si="34"/>
        <v>-9.400488439310728E-2</v>
      </c>
      <c r="AR32" s="157" t="s">
        <v>540</v>
      </c>
      <c r="AS32" s="158" t="s">
        <v>541</v>
      </c>
      <c r="AT32" s="166">
        <v>1189.335</v>
      </c>
      <c r="AU32" s="167">
        <v>0.114</v>
      </c>
      <c r="AV32" s="168">
        <v>1.6E-2</v>
      </c>
      <c r="AW32" s="159">
        <f t="shared" si="21"/>
        <v>539.47302244344894</v>
      </c>
      <c r="AX32" s="160">
        <f t="shared" si="21"/>
        <v>5.1709505361023755E-2</v>
      </c>
      <c r="AY32" s="161">
        <f t="shared" si="21"/>
        <v>7.257474436634913E-3</v>
      </c>
      <c r="AZ32" s="162">
        <f t="shared" si="22"/>
        <v>0.53947302244344897</v>
      </c>
      <c r="BA32" s="163">
        <f t="shared" si="22"/>
        <v>5.1709505361023755E-5</v>
      </c>
      <c r="BB32" s="169">
        <f t="shared" si="22"/>
        <v>7.2574744366349126E-6</v>
      </c>
      <c r="BC32" s="162">
        <f t="shared" si="23"/>
        <v>1.1967670000000001</v>
      </c>
      <c r="BD32" s="165">
        <f t="shared" si="24"/>
        <v>0.54284411931926591</v>
      </c>
      <c r="BE32" s="170">
        <v>5.0999999999999997E-2</v>
      </c>
      <c r="BF32" s="105"/>
      <c r="BG32" s="107"/>
      <c r="BH32" s="145"/>
      <c r="BI32" s="151">
        <f t="shared" si="35"/>
        <v>3.3042384751280851E-2</v>
      </c>
      <c r="BJ32" s="157" t="s">
        <v>540</v>
      </c>
      <c r="BK32" s="158" t="s">
        <v>541</v>
      </c>
      <c r="BL32" s="166">
        <v>1312.56</v>
      </c>
      <c r="BM32" s="167">
        <v>0.129</v>
      </c>
      <c r="BN32" s="168">
        <v>1.7999999999999999E-2</v>
      </c>
      <c r="BO32" s="159">
        <f t="shared" si="36"/>
        <v>595.36691540934498</v>
      </c>
      <c r="BP32" s="160">
        <f t="shared" si="36"/>
        <v>5.8513387645368981E-2</v>
      </c>
      <c r="BQ32" s="161">
        <f t="shared" si="36"/>
        <v>8.1646587412142757E-3</v>
      </c>
      <c r="BR32" s="162">
        <f t="shared" si="37"/>
        <v>0.59536691540934494</v>
      </c>
      <c r="BS32" s="163">
        <f t="shared" si="37"/>
        <v>5.8513387645368977E-5</v>
      </c>
      <c r="BT32" s="169">
        <f t="shared" si="37"/>
        <v>8.1646587412142749E-6</v>
      </c>
      <c r="BU32" s="162">
        <f t="shared" si="38"/>
        <v>1.3209420000000001</v>
      </c>
      <c r="BV32" s="165">
        <f t="shared" si="39"/>
        <v>0.59916892482983719</v>
      </c>
      <c r="BW32" s="170">
        <v>4.8819734408505198E-2</v>
      </c>
      <c r="BX32" s="105"/>
      <c r="BY32" s="107"/>
      <c r="BZ32" s="105"/>
      <c r="CA32" s="157" t="s">
        <v>540</v>
      </c>
      <c r="CB32" s="158" t="s">
        <v>541</v>
      </c>
      <c r="CC32" s="166">
        <v>1272.0450000000001</v>
      </c>
      <c r="CD32" s="167">
        <v>6.7000000000000004E-2</v>
      </c>
      <c r="CE32" s="168">
        <v>1.7999999999999999E-2</v>
      </c>
      <c r="CF32" s="159">
        <f t="shared" si="40"/>
        <v>576.98962935932866</v>
      </c>
      <c r="CG32" s="160">
        <f t="shared" si="40"/>
        <v>3.0390674203408699E-2</v>
      </c>
      <c r="CH32" s="161">
        <f t="shared" si="40"/>
        <v>8.1646587412142757E-3</v>
      </c>
      <c r="CI32" s="162">
        <f t="shared" si="41"/>
        <v>0.57698962935932863</v>
      </c>
      <c r="CJ32" s="163">
        <f t="shared" si="41"/>
        <v>3.03906742034087E-5</v>
      </c>
      <c r="CK32" s="169">
        <f t="shared" si="41"/>
        <v>8.1646587412142749E-6</v>
      </c>
      <c r="CL32" s="162">
        <f t="shared" si="42"/>
        <v>1.278691</v>
      </c>
      <c r="CM32" s="165">
        <f t="shared" si="43"/>
        <v>0.58000420280344578</v>
      </c>
      <c r="CN32" s="170">
        <v>4.4874183834912797E-2</v>
      </c>
      <c r="CO32" s="152"/>
      <c r="CP32" s="105"/>
      <c r="CQ32" s="107"/>
      <c r="CR32" s="105"/>
      <c r="CS32" s="105"/>
      <c r="CT32" s="105"/>
      <c r="CU32" s="1"/>
      <c r="CV32" s="120" t="s">
        <v>542</v>
      </c>
      <c r="CW32" s="153" t="s">
        <v>543</v>
      </c>
      <c r="CX32" s="122">
        <v>393719824.24699998</v>
      </c>
      <c r="CY32" s="154">
        <v>1380.884</v>
      </c>
      <c r="CZ32" s="124">
        <f t="shared" si="44"/>
        <v>0.62635814562238534</v>
      </c>
      <c r="DA32" s="125">
        <v>85649774.799999997</v>
      </c>
      <c r="DB32" s="155">
        <v>150.19900000000001</v>
      </c>
      <c r="DC32" s="127">
        <f t="shared" si="45"/>
        <v>6.8129087681757957E-5</v>
      </c>
      <c r="DD32" s="125">
        <v>12564517.092</v>
      </c>
      <c r="DE32" s="155">
        <v>22.033999999999999</v>
      </c>
      <c r="DF32" s="128">
        <f t="shared" si="46"/>
        <v>9.9944494835508548E-6</v>
      </c>
      <c r="DG32" s="122">
        <v>396566564.22799999</v>
      </c>
      <c r="DH32" s="129">
        <v>1390.8679999999999</v>
      </c>
      <c r="DI32" s="130">
        <f t="shared" si="47"/>
        <v>1.390868</v>
      </c>
      <c r="DJ32" s="131">
        <f t="shared" si="48"/>
        <v>630.88680967084542</v>
      </c>
      <c r="DK32" s="156">
        <f t="shared" si="49"/>
        <v>0.63088680967084543</v>
      </c>
      <c r="DL32" s="133">
        <f t="shared" si="50"/>
        <v>1390.928582</v>
      </c>
      <c r="DM32" s="156">
        <f t="shared" si="51"/>
        <v>1.3909285819999999</v>
      </c>
      <c r="DN32" s="131">
        <f t="shared" si="52"/>
        <v>630.91428919061548</v>
      </c>
      <c r="DO32" s="134">
        <f t="shared" si="53"/>
        <v>0.63091428919061543</v>
      </c>
      <c r="DP32" s="105"/>
      <c r="DQ32" s="105"/>
      <c r="DR32" s="105"/>
      <c r="DS32" s="105"/>
      <c r="DT32" s="105"/>
      <c r="DU32" s="105"/>
      <c r="DV32" s="105"/>
      <c r="DW32" s="105"/>
      <c r="DX32" s="105"/>
      <c r="DY32" s="105"/>
      <c r="DZ32" s="105"/>
      <c r="EA32" s="105"/>
      <c r="EB32" s="105"/>
      <c r="EC32" s="105"/>
      <c r="ED32" s="105"/>
      <c r="EE32" s="105"/>
      <c r="EF32" s="105"/>
      <c r="EG32" s="105"/>
      <c r="EH32" s="105"/>
      <c r="EI32" s="105"/>
    </row>
    <row r="33" spans="2:139" ht="14.25" customHeight="1" x14ac:dyDescent="0.25">
      <c r="B33" s="679" t="s">
        <v>886</v>
      </c>
      <c r="C33" s="680" t="s">
        <v>614</v>
      </c>
      <c r="D33" s="679" t="s">
        <v>536</v>
      </c>
      <c r="G33" s="135">
        <f t="shared" si="10"/>
        <v>6.2526941694891702E-2</v>
      </c>
      <c r="H33" s="157" t="s">
        <v>542</v>
      </c>
      <c r="I33" s="158" t="s">
        <v>543</v>
      </c>
      <c r="J33" s="166">
        <v>1046.1320000000001</v>
      </c>
      <c r="K33" s="167">
        <v>9.5000000000000001E-2</v>
      </c>
      <c r="L33" s="168">
        <v>1.4E-2</v>
      </c>
      <c r="M33" s="159">
        <f t="shared" si="11"/>
        <v>474.51726545910969</v>
      </c>
      <c r="N33" s="160">
        <f t="shared" si="11"/>
        <v>4.3091254467519796E-2</v>
      </c>
      <c r="O33" s="161">
        <f t="shared" si="11"/>
        <v>6.3502901320555485E-3</v>
      </c>
      <c r="P33" s="162">
        <f t="shared" si="12"/>
        <v>0.47451726545910972</v>
      </c>
      <c r="Q33" s="163">
        <f t="shared" si="12"/>
        <v>4.3091254467519794E-5</v>
      </c>
      <c r="R33" s="164">
        <f t="shared" si="12"/>
        <v>6.3502901320555486E-6</v>
      </c>
      <c r="S33" s="162">
        <f t="shared" si="13"/>
        <v>1.0525020000000003</v>
      </c>
      <c r="T33" s="165">
        <f t="shared" si="14"/>
        <v>0.47740664746919503</v>
      </c>
      <c r="U33" s="170">
        <v>4.4999999999999998E-2</v>
      </c>
      <c r="V33" s="105"/>
      <c r="W33" s="107"/>
      <c r="X33" s="145"/>
      <c r="Y33" s="135">
        <f t="shared" si="15"/>
        <v>-7.7824460206617263E-2</v>
      </c>
      <c r="Z33" s="157" t="s">
        <v>542</v>
      </c>
      <c r="AA33" s="158" t="s">
        <v>543</v>
      </c>
      <c r="AB33" s="166">
        <v>984.97699999999998</v>
      </c>
      <c r="AC33" s="167">
        <v>8.5999999999999993E-2</v>
      </c>
      <c r="AD33" s="168">
        <v>1.2E-2</v>
      </c>
      <c r="AE33" s="159">
        <f t="shared" si="16"/>
        <v>446.77783738583412</v>
      </c>
      <c r="AF33" s="160">
        <f t="shared" si="16"/>
        <v>3.9008925096912651E-2</v>
      </c>
      <c r="AG33" s="161">
        <f t="shared" si="16"/>
        <v>5.4431058274761841E-3</v>
      </c>
      <c r="AH33" s="162">
        <f t="shared" si="17"/>
        <v>0.4467778373858341</v>
      </c>
      <c r="AI33" s="163">
        <f t="shared" si="17"/>
        <v>3.9008925096912651E-5</v>
      </c>
      <c r="AJ33" s="169">
        <f t="shared" si="17"/>
        <v>5.4431058274761838E-6</v>
      </c>
      <c r="AK33" s="162">
        <f t="shared" si="18"/>
        <v>0.99056499999999992</v>
      </c>
      <c r="AL33" s="165">
        <f t="shared" si="19"/>
        <v>0.44931251033282882</v>
      </c>
      <c r="AM33" s="170">
        <v>5.2999999999999999E-2</v>
      </c>
      <c r="AN33" s="105"/>
      <c r="AO33" s="107"/>
      <c r="AP33" s="145"/>
      <c r="AQ33" s="151">
        <f t="shared" si="34"/>
        <v>-8.4945867412003273E-2</v>
      </c>
      <c r="AR33" s="157" t="s">
        <v>542</v>
      </c>
      <c r="AS33" s="158" t="s">
        <v>543</v>
      </c>
      <c r="AT33" s="166">
        <v>1067.6790000000001</v>
      </c>
      <c r="AU33" s="167">
        <v>9.9000000000000005E-2</v>
      </c>
      <c r="AV33" s="168">
        <v>1.4E-2</v>
      </c>
      <c r="AW33" s="159">
        <f t="shared" si="21"/>
        <v>484.29081556449546</v>
      </c>
      <c r="AX33" s="160">
        <f t="shared" si="21"/>
        <v>4.4905623076678523E-2</v>
      </c>
      <c r="AY33" s="161">
        <f t="shared" si="21"/>
        <v>6.3502901320555485E-3</v>
      </c>
      <c r="AZ33" s="162">
        <f t="shared" si="22"/>
        <v>0.48429081556449544</v>
      </c>
      <c r="BA33" s="163">
        <f t="shared" si="22"/>
        <v>4.490562307667852E-5</v>
      </c>
      <c r="BB33" s="169">
        <f t="shared" si="22"/>
        <v>6.3502901320555486E-6</v>
      </c>
      <c r="BC33" s="162">
        <f t="shared" si="23"/>
        <v>1.0741610000000001</v>
      </c>
      <c r="BD33" s="165">
        <f t="shared" si="24"/>
        <v>0.48723099989563717</v>
      </c>
      <c r="BE33" s="170">
        <v>5.0999999999999997E-2</v>
      </c>
      <c r="BF33" s="105"/>
      <c r="BG33" s="107"/>
      <c r="BH33" s="145"/>
      <c r="BI33" s="151">
        <f t="shared" si="35"/>
        <v>-6.2022472269232298E-2</v>
      </c>
      <c r="BJ33" s="157" t="s">
        <v>542</v>
      </c>
      <c r="BK33" s="158" t="s">
        <v>543</v>
      </c>
      <c r="BL33" s="166">
        <v>1166.096</v>
      </c>
      <c r="BM33" s="167">
        <v>0.11700000000000001</v>
      </c>
      <c r="BN33" s="168">
        <v>1.7000000000000001E-2</v>
      </c>
      <c r="BO33" s="159">
        <f t="shared" si="36"/>
        <v>528.9319944163891</v>
      </c>
      <c r="BP33" s="160">
        <f t="shared" si="36"/>
        <v>5.3070281817892799E-2</v>
      </c>
      <c r="BQ33" s="161">
        <f t="shared" si="36"/>
        <v>7.7110665889245948E-3</v>
      </c>
      <c r="BR33" s="162">
        <f t="shared" si="37"/>
        <v>0.52893199441638905</v>
      </c>
      <c r="BS33" s="163">
        <f t="shared" si="37"/>
        <v>5.3070281817892798E-5</v>
      </c>
      <c r="BT33" s="169">
        <f t="shared" si="37"/>
        <v>7.711066588924595E-6</v>
      </c>
      <c r="BU33" s="162">
        <f t="shared" si="38"/>
        <v>1.1738770000000003</v>
      </c>
      <c r="BV33" s="165">
        <f t="shared" si="39"/>
        <v>0.5324613949533552</v>
      </c>
      <c r="BW33" s="170">
        <v>4.8819734408505198E-2</v>
      </c>
      <c r="BX33" s="105"/>
      <c r="BY33" s="107"/>
      <c r="BZ33" s="105"/>
      <c r="CA33" s="157" t="s">
        <v>542</v>
      </c>
      <c r="CB33" s="158" t="s">
        <v>543</v>
      </c>
      <c r="CC33" s="166">
        <v>1243.4390000000001</v>
      </c>
      <c r="CD33" s="167">
        <v>0.108</v>
      </c>
      <c r="CE33" s="168">
        <v>1.9E-2</v>
      </c>
      <c r="CF33" s="159">
        <f t="shared" si="40"/>
        <v>564.01417225092996</v>
      </c>
      <c r="CG33" s="160">
        <f t="shared" si="40"/>
        <v>4.8987952447285661E-2</v>
      </c>
      <c r="CH33" s="161">
        <f t="shared" si="40"/>
        <v>8.6182508935039575E-3</v>
      </c>
      <c r="CI33" s="162">
        <f t="shared" si="41"/>
        <v>0.56401417225092998</v>
      </c>
      <c r="CJ33" s="163">
        <f t="shared" si="41"/>
        <v>4.8987952447285663E-5</v>
      </c>
      <c r="CK33" s="169">
        <f t="shared" si="41"/>
        <v>8.6182508935039581E-6</v>
      </c>
      <c r="CL33" s="162">
        <f t="shared" si="42"/>
        <v>1.251498</v>
      </c>
      <c r="CM33" s="165">
        <f t="shared" si="43"/>
        <v>0.56766967140623248</v>
      </c>
      <c r="CN33" s="170">
        <v>4.4874183834912797E-2</v>
      </c>
      <c r="CO33" s="152"/>
      <c r="CP33" s="105"/>
      <c r="CQ33" s="107"/>
      <c r="CR33" s="105"/>
      <c r="CS33" s="105"/>
      <c r="CT33" s="105"/>
      <c r="CU33" s="1"/>
      <c r="CV33" s="120" t="s">
        <v>544</v>
      </c>
      <c r="CW33" s="153" t="s">
        <v>545</v>
      </c>
      <c r="CX33" s="122">
        <v>65365296.695</v>
      </c>
      <c r="CY33" s="154">
        <v>1737.69</v>
      </c>
      <c r="CZ33" s="124">
        <f t="shared" si="44"/>
        <v>0.78820254711225757</v>
      </c>
      <c r="DA33" s="125">
        <v>13403254.094000001</v>
      </c>
      <c r="DB33" s="155">
        <v>178.15799999999999</v>
      </c>
      <c r="DC33" s="127">
        <f t="shared" si="45"/>
        <v>8.0811070667625163E-5</v>
      </c>
      <c r="DD33" s="125">
        <v>1938826.66</v>
      </c>
      <c r="DE33" s="155">
        <v>25.771000000000001</v>
      </c>
      <c r="DF33" s="128">
        <f t="shared" si="46"/>
        <v>1.1689523356657397E-5</v>
      </c>
      <c r="DG33" s="122">
        <v>65806548.994000003</v>
      </c>
      <c r="DH33" s="129">
        <v>1749.42</v>
      </c>
      <c r="DI33" s="130">
        <f t="shared" si="47"/>
        <v>1.74942</v>
      </c>
      <c r="DJ33" s="131">
        <f t="shared" si="48"/>
        <v>793.52318305861559</v>
      </c>
      <c r="DK33" s="156">
        <f t="shared" si="49"/>
        <v>0.79352318305861558</v>
      </c>
      <c r="DL33" s="133">
        <f t="shared" si="50"/>
        <v>1749.5077389999999</v>
      </c>
      <c r="DM33" s="156">
        <f t="shared" si="51"/>
        <v>1.749507739</v>
      </c>
      <c r="DN33" s="131">
        <f t="shared" si="52"/>
        <v>793.56298078046518</v>
      </c>
      <c r="DO33" s="134">
        <f t="shared" si="53"/>
        <v>0.79356298078046517</v>
      </c>
      <c r="DP33" s="105"/>
      <c r="DQ33" s="105"/>
      <c r="DR33" s="105"/>
      <c r="DS33" s="105"/>
      <c r="DT33" s="105"/>
      <c r="DU33" s="105"/>
      <c r="DV33" s="105"/>
      <c r="DW33" s="105"/>
      <c r="DX33" s="105"/>
      <c r="DY33" s="105"/>
      <c r="DZ33" s="105"/>
      <c r="EA33" s="105"/>
      <c r="EB33" s="105"/>
      <c r="EC33" s="105"/>
      <c r="ED33" s="105"/>
      <c r="EE33" s="105"/>
      <c r="EF33" s="105"/>
      <c r="EG33" s="105"/>
      <c r="EH33" s="105"/>
      <c r="EI33" s="105"/>
    </row>
    <row r="34" spans="2:139" ht="14.25" customHeight="1" x14ac:dyDescent="0.25">
      <c r="B34" s="679" t="s">
        <v>887</v>
      </c>
      <c r="C34" s="680" t="s">
        <v>615</v>
      </c>
      <c r="D34" s="679" t="s">
        <v>510</v>
      </c>
      <c r="G34" s="135">
        <f t="shared" si="10"/>
        <v>1.2865889195102342E-2</v>
      </c>
      <c r="H34" s="157" t="s">
        <v>544</v>
      </c>
      <c r="I34" s="158" t="s">
        <v>545</v>
      </c>
      <c r="J34" s="166">
        <v>1158.8599999999999</v>
      </c>
      <c r="K34" s="167">
        <v>0.109</v>
      </c>
      <c r="L34" s="168">
        <v>1.6E-2</v>
      </c>
      <c r="M34" s="159">
        <f t="shared" si="11"/>
        <v>525.64980160242089</v>
      </c>
      <c r="N34" s="160">
        <f t="shared" si="11"/>
        <v>4.9441544599575338E-2</v>
      </c>
      <c r="O34" s="161">
        <f t="shared" si="11"/>
        <v>7.257474436634913E-3</v>
      </c>
      <c r="P34" s="162">
        <f t="shared" si="12"/>
        <v>0.52564980160242092</v>
      </c>
      <c r="Q34" s="163">
        <f t="shared" si="12"/>
        <v>4.9441544599575339E-5</v>
      </c>
      <c r="R34" s="164">
        <f t="shared" si="12"/>
        <v>7.2574744366349126E-6</v>
      </c>
      <c r="S34" s="162">
        <f t="shared" si="13"/>
        <v>1.1661519999999999</v>
      </c>
      <c r="T34" s="165">
        <f t="shared" si="14"/>
        <v>0.52895739557691723</v>
      </c>
      <c r="U34" s="170">
        <v>4.3999999999999997E-2</v>
      </c>
      <c r="V34" s="105"/>
      <c r="W34" s="107"/>
      <c r="X34" s="145"/>
      <c r="Y34" s="135">
        <f t="shared" si="15"/>
        <v>-7.9217557374007708E-2</v>
      </c>
      <c r="Z34" s="157" t="s">
        <v>544</v>
      </c>
      <c r="AA34" s="158" t="s">
        <v>545</v>
      </c>
      <c r="AB34" s="166">
        <v>1144.8009999999999</v>
      </c>
      <c r="AC34" s="167">
        <v>0.10100000000000001</v>
      </c>
      <c r="AD34" s="168">
        <v>1.4E-2</v>
      </c>
      <c r="AE34" s="159">
        <f t="shared" si="16"/>
        <v>519.27274953338019</v>
      </c>
      <c r="AF34" s="160">
        <f t="shared" si="16"/>
        <v>4.581280738125789E-2</v>
      </c>
      <c r="AG34" s="161">
        <f t="shared" si="16"/>
        <v>6.3502901320555485E-3</v>
      </c>
      <c r="AH34" s="162">
        <f t="shared" si="17"/>
        <v>0.51927274953338021</v>
      </c>
      <c r="AI34" s="163">
        <f t="shared" si="17"/>
        <v>4.5812807381257894E-5</v>
      </c>
      <c r="AJ34" s="169">
        <f t="shared" si="17"/>
        <v>6.3502901320555486E-6</v>
      </c>
      <c r="AK34" s="162">
        <f t="shared" si="18"/>
        <v>1.1513389999999999</v>
      </c>
      <c r="AL34" s="165">
        <f t="shared" si="19"/>
        <v>0.52223833502505013</v>
      </c>
      <c r="AM34" s="170">
        <v>5.2999999999999999E-2</v>
      </c>
      <c r="AN34" s="105"/>
      <c r="AO34" s="107"/>
      <c r="AP34" s="145"/>
      <c r="AQ34" s="151">
        <f t="shared" si="34"/>
        <v>-2.4525112163946816E-2</v>
      </c>
      <c r="AR34" s="157" t="s">
        <v>544</v>
      </c>
      <c r="AS34" s="158" t="s">
        <v>545</v>
      </c>
      <c r="AT34" s="166">
        <v>1242.6110000000001</v>
      </c>
      <c r="AU34" s="167">
        <v>0.11700000000000001</v>
      </c>
      <c r="AV34" s="168">
        <v>1.7000000000000001E-2</v>
      </c>
      <c r="AW34" s="159">
        <f t="shared" si="21"/>
        <v>563.6385979488341</v>
      </c>
      <c r="AX34" s="160">
        <f t="shared" si="21"/>
        <v>5.3070281817892799E-2</v>
      </c>
      <c r="AY34" s="161">
        <f t="shared" si="21"/>
        <v>7.7110665889245948E-3</v>
      </c>
      <c r="AZ34" s="162">
        <f t="shared" si="22"/>
        <v>0.56363859794883409</v>
      </c>
      <c r="BA34" s="163">
        <f t="shared" si="22"/>
        <v>5.3070281817892798E-5</v>
      </c>
      <c r="BB34" s="169">
        <f t="shared" si="22"/>
        <v>7.711066588924595E-6</v>
      </c>
      <c r="BC34" s="162">
        <f t="shared" si="23"/>
        <v>1.2503920000000002</v>
      </c>
      <c r="BD34" s="165">
        <f t="shared" si="24"/>
        <v>0.56716799848580013</v>
      </c>
      <c r="BE34" s="170">
        <v>5.0999999999999997E-2</v>
      </c>
      <c r="BF34" s="105"/>
      <c r="BG34" s="107"/>
      <c r="BH34" s="145"/>
      <c r="BI34" s="151">
        <f t="shared" si="35"/>
        <v>-6.9049839349729525E-2</v>
      </c>
      <c r="BJ34" s="157" t="s">
        <v>544</v>
      </c>
      <c r="BK34" s="158" t="s">
        <v>545</v>
      </c>
      <c r="BL34" s="166">
        <v>1273.615</v>
      </c>
      <c r="BM34" s="167">
        <v>0.123</v>
      </c>
      <c r="BN34" s="168">
        <v>1.7999999999999999E-2</v>
      </c>
      <c r="BO34" s="159">
        <f t="shared" si="36"/>
        <v>577.70176903842332</v>
      </c>
      <c r="BP34" s="160">
        <f t="shared" si="36"/>
        <v>5.5791834731630886E-2</v>
      </c>
      <c r="BQ34" s="161">
        <f t="shared" si="36"/>
        <v>8.1646587412142757E-3</v>
      </c>
      <c r="BR34" s="162">
        <f t="shared" si="37"/>
        <v>0.5777017690384233</v>
      </c>
      <c r="BS34" s="163">
        <f t="shared" si="37"/>
        <v>5.5791834731630884E-5</v>
      </c>
      <c r="BT34" s="169">
        <f t="shared" si="37"/>
        <v>8.1646587412142749E-6</v>
      </c>
      <c r="BU34" s="162">
        <f t="shared" si="38"/>
        <v>1.2818289999999999</v>
      </c>
      <c r="BV34" s="165">
        <f t="shared" si="39"/>
        <v>0.58142757497733077</v>
      </c>
      <c r="BW34" s="170">
        <v>4.8044463575380503E-2</v>
      </c>
      <c r="BX34" s="105"/>
      <c r="BY34" s="107"/>
      <c r="BZ34" s="105"/>
      <c r="CA34" s="157" t="s">
        <v>544</v>
      </c>
      <c r="CB34" s="158" t="s">
        <v>545</v>
      </c>
      <c r="CC34" s="166">
        <v>1367.768</v>
      </c>
      <c r="CD34" s="167">
        <v>0.13700000000000001</v>
      </c>
      <c r="CE34" s="168">
        <v>0.02</v>
      </c>
      <c r="CF34" s="159">
        <f t="shared" si="40"/>
        <v>620.40883095295385</v>
      </c>
      <c r="CG34" s="160">
        <f t="shared" si="40"/>
        <v>6.2142124863686442E-2</v>
      </c>
      <c r="CH34" s="161">
        <f t="shared" si="40"/>
        <v>9.071843045793641E-3</v>
      </c>
      <c r="CI34" s="162">
        <f t="shared" si="41"/>
        <v>0.62040883095295385</v>
      </c>
      <c r="CJ34" s="163">
        <f t="shared" si="41"/>
        <v>6.2142124863686436E-5</v>
      </c>
      <c r="CK34" s="169">
        <f t="shared" si="41"/>
        <v>9.0718430457936414E-6</v>
      </c>
      <c r="CL34" s="162">
        <f t="shared" si="42"/>
        <v>1.3769039999999999</v>
      </c>
      <c r="CM34" s="165">
        <f t="shared" si="43"/>
        <v>0.62455284885627227</v>
      </c>
      <c r="CN34" s="170">
        <v>4.23472028310466E-2</v>
      </c>
      <c r="CO34" s="152"/>
      <c r="CP34" s="105"/>
      <c r="CQ34" s="107"/>
      <c r="CR34" s="105"/>
      <c r="CS34" s="105"/>
      <c r="CT34" s="105"/>
      <c r="CU34" s="1"/>
      <c r="CV34" s="120" t="s">
        <v>546</v>
      </c>
      <c r="CW34" s="153" t="s">
        <v>547</v>
      </c>
      <c r="CX34" s="122">
        <v>55810220.130999997</v>
      </c>
      <c r="CY34" s="154">
        <v>1574.992</v>
      </c>
      <c r="CZ34" s="124">
        <f t="shared" si="44"/>
        <v>0.71440401111903085</v>
      </c>
      <c r="DA34" s="125">
        <v>12316519.280999999</v>
      </c>
      <c r="DB34" s="155">
        <v>173.78899999999999</v>
      </c>
      <c r="DC34" s="127">
        <f t="shared" si="45"/>
        <v>7.8829326554271553E-5</v>
      </c>
      <c r="DD34" s="125">
        <v>1787119.3740000001</v>
      </c>
      <c r="DE34" s="155">
        <v>25.216999999999999</v>
      </c>
      <c r="DF34" s="128">
        <f t="shared" si="46"/>
        <v>1.1438233304288911E-5</v>
      </c>
      <c r="DG34" s="122">
        <v>56216547.086000003</v>
      </c>
      <c r="DH34" s="129">
        <v>1586.4590000000001</v>
      </c>
      <c r="DI34" s="130">
        <f t="shared" si="47"/>
        <v>1.5864590000000001</v>
      </c>
      <c r="DJ34" s="131">
        <f t="shared" si="48"/>
        <v>719.60535232933671</v>
      </c>
      <c r="DK34" s="156">
        <f t="shared" si="49"/>
        <v>0.71960535232933676</v>
      </c>
      <c r="DL34" s="133">
        <f t="shared" si="50"/>
        <v>1586.5405969999999</v>
      </c>
      <c r="DM34" s="156">
        <f t="shared" si="51"/>
        <v>1.5865405969999999</v>
      </c>
      <c r="DN34" s="131">
        <f t="shared" si="52"/>
        <v>719.64236408818704</v>
      </c>
      <c r="DO34" s="134">
        <f t="shared" si="53"/>
        <v>0.71964236408818705</v>
      </c>
      <c r="DP34" s="105"/>
      <c r="DQ34" s="105"/>
      <c r="DR34" s="105"/>
      <c r="DS34" s="105"/>
      <c r="DT34" s="105"/>
      <c r="DU34" s="105"/>
      <c r="DV34" s="105"/>
      <c r="DW34" s="105"/>
      <c r="DX34" s="105"/>
      <c r="DY34" s="105"/>
      <c r="DZ34" s="105"/>
      <c r="EA34" s="105"/>
      <c r="EB34" s="105"/>
      <c r="EC34" s="105"/>
      <c r="ED34" s="105"/>
      <c r="EE34" s="105"/>
      <c r="EF34" s="105"/>
      <c r="EG34" s="105"/>
      <c r="EH34" s="105"/>
      <c r="EI34" s="105"/>
    </row>
    <row r="35" spans="2:139" ht="14.25" customHeight="1" x14ac:dyDescent="0.25">
      <c r="B35" s="679" t="s">
        <v>889</v>
      </c>
      <c r="C35" s="680" t="s">
        <v>617</v>
      </c>
      <c r="D35" s="679" t="s">
        <v>530</v>
      </c>
      <c r="G35" s="135">
        <f t="shared" si="10"/>
        <v>4.0030524433080528E-2</v>
      </c>
      <c r="H35" s="157" t="s">
        <v>546</v>
      </c>
      <c r="I35" s="158" t="s">
        <v>547</v>
      </c>
      <c r="J35" s="166">
        <v>991.72900000000004</v>
      </c>
      <c r="K35" s="167">
        <v>0.108</v>
      </c>
      <c r="L35" s="168">
        <v>1.6E-2</v>
      </c>
      <c r="M35" s="159">
        <f t="shared" si="11"/>
        <v>449.8404915980941</v>
      </c>
      <c r="N35" s="160">
        <f t="shared" si="11"/>
        <v>4.8987952447285661E-2</v>
      </c>
      <c r="O35" s="161">
        <f t="shared" si="11"/>
        <v>7.257474436634913E-3</v>
      </c>
      <c r="P35" s="162">
        <f t="shared" si="12"/>
        <v>0.44984049159809408</v>
      </c>
      <c r="Q35" s="163">
        <f t="shared" si="12"/>
        <v>4.8987952447285663E-5</v>
      </c>
      <c r="R35" s="164">
        <f t="shared" si="12"/>
        <v>7.2574744366349126E-6</v>
      </c>
      <c r="S35" s="162">
        <f t="shared" si="13"/>
        <v>0.99899300000000002</v>
      </c>
      <c r="T35" s="165">
        <f t="shared" si="14"/>
        <v>0.45313538499232631</v>
      </c>
      <c r="U35" s="170">
        <v>4.4999999999999998E-2</v>
      </c>
      <c r="V35" s="105"/>
      <c r="W35" s="107"/>
      <c r="X35" s="145"/>
      <c r="Y35" s="135">
        <f t="shared" si="15"/>
        <v>-0.10841910730711646</v>
      </c>
      <c r="Z35" s="157" t="s">
        <v>546</v>
      </c>
      <c r="AA35" s="158" t="s">
        <v>547</v>
      </c>
      <c r="AB35" s="166">
        <v>954.03200000000004</v>
      </c>
      <c r="AC35" s="167">
        <v>0.1</v>
      </c>
      <c r="AD35" s="168">
        <v>1.4E-2</v>
      </c>
      <c r="AE35" s="159">
        <f t="shared" si="16"/>
        <v>432.74142823322995</v>
      </c>
      <c r="AF35" s="160">
        <f t="shared" si="16"/>
        <v>4.5359215228968207E-2</v>
      </c>
      <c r="AG35" s="161">
        <f t="shared" si="16"/>
        <v>6.3502901320555485E-3</v>
      </c>
      <c r="AH35" s="162">
        <f t="shared" si="17"/>
        <v>0.43274142823322997</v>
      </c>
      <c r="AI35" s="163">
        <f t="shared" si="17"/>
        <v>4.5359215228968203E-5</v>
      </c>
      <c r="AJ35" s="169">
        <f t="shared" si="17"/>
        <v>6.3502901320555486E-6</v>
      </c>
      <c r="AK35" s="162">
        <f t="shared" si="18"/>
        <v>0.96054200000000001</v>
      </c>
      <c r="AL35" s="165">
        <f t="shared" si="19"/>
        <v>0.43569431314463575</v>
      </c>
      <c r="AM35" s="170">
        <v>5.2999999999999999E-2</v>
      </c>
      <c r="AN35" s="105"/>
      <c r="AO35" s="107"/>
      <c r="AP35" s="145"/>
      <c r="AQ35" s="151">
        <f t="shared" si="34"/>
        <v>-8.0313873055899876E-2</v>
      </c>
      <c r="AR35" s="157" t="s">
        <v>546</v>
      </c>
      <c r="AS35" s="158" t="s">
        <v>547</v>
      </c>
      <c r="AT35" s="166">
        <v>1069.971</v>
      </c>
      <c r="AU35" s="167">
        <v>0.112</v>
      </c>
      <c r="AV35" s="168">
        <v>1.6E-2</v>
      </c>
      <c r="AW35" s="159">
        <f t="shared" si="21"/>
        <v>485.33044877754338</v>
      </c>
      <c r="AX35" s="160">
        <f t="shared" si="21"/>
        <v>5.0802321056444388E-2</v>
      </c>
      <c r="AY35" s="161">
        <f t="shared" si="21"/>
        <v>7.257474436634913E-3</v>
      </c>
      <c r="AZ35" s="162">
        <f t="shared" si="22"/>
        <v>0.48533044877754339</v>
      </c>
      <c r="BA35" s="163">
        <f t="shared" si="22"/>
        <v>5.0802321056444389E-5</v>
      </c>
      <c r="BB35" s="169">
        <f t="shared" si="22"/>
        <v>7.2574744366349126E-6</v>
      </c>
      <c r="BC35" s="162">
        <f t="shared" si="23"/>
        <v>1.0773470000000001</v>
      </c>
      <c r="BD35" s="165">
        <f t="shared" si="24"/>
        <v>0.48867614449283209</v>
      </c>
      <c r="BE35" s="170">
        <v>5.0999999999999997E-2</v>
      </c>
      <c r="BF35" s="105"/>
      <c r="BG35" s="107"/>
      <c r="BH35" s="145"/>
      <c r="BI35" s="151">
        <f t="shared" si="35"/>
        <v>-0.17641413658503668</v>
      </c>
      <c r="BJ35" s="157" t="s">
        <v>546</v>
      </c>
      <c r="BK35" s="158" t="s">
        <v>547</v>
      </c>
      <c r="BL35" s="166">
        <v>1163.1869999999999</v>
      </c>
      <c r="BM35" s="167">
        <v>0.124</v>
      </c>
      <c r="BN35" s="168">
        <v>1.7999999999999999E-2</v>
      </c>
      <c r="BO35" s="159">
        <f t="shared" si="36"/>
        <v>527.61249484537836</v>
      </c>
      <c r="BP35" s="160">
        <f t="shared" si="36"/>
        <v>5.624542688392057E-2</v>
      </c>
      <c r="BQ35" s="161">
        <f t="shared" si="36"/>
        <v>8.1646587412142757E-3</v>
      </c>
      <c r="BR35" s="162">
        <f t="shared" si="37"/>
        <v>0.52761249484537831</v>
      </c>
      <c r="BS35" s="163">
        <f t="shared" si="37"/>
        <v>5.6245426883920568E-5</v>
      </c>
      <c r="BT35" s="169">
        <f t="shared" si="37"/>
        <v>8.1646587412142749E-6</v>
      </c>
      <c r="BU35" s="162">
        <f t="shared" si="38"/>
        <v>1.1714289999999998</v>
      </c>
      <c r="BV35" s="165">
        <f t="shared" si="39"/>
        <v>0.53135100136454982</v>
      </c>
      <c r="BW35" s="170">
        <v>4.8819734408505198E-2</v>
      </c>
      <c r="BX35" s="105"/>
      <c r="BY35" s="107"/>
      <c r="BZ35" s="105"/>
      <c r="CA35" s="157" t="s">
        <v>546</v>
      </c>
      <c r="CB35" s="158" t="s">
        <v>547</v>
      </c>
      <c r="CC35" s="166">
        <v>1412.35</v>
      </c>
      <c r="CD35" s="167">
        <v>0.14899999999999999</v>
      </c>
      <c r="CE35" s="168">
        <v>2.1999999999999999E-2</v>
      </c>
      <c r="CF35" s="159">
        <f t="shared" si="40"/>
        <v>640.63087628633241</v>
      </c>
      <c r="CG35" s="160">
        <f t="shared" si="40"/>
        <v>6.7585230691162623E-2</v>
      </c>
      <c r="CH35" s="161">
        <f t="shared" si="40"/>
        <v>9.9790273503730046E-3</v>
      </c>
      <c r="CI35" s="162">
        <f t="shared" si="41"/>
        <v>0.64063087628633242</v>
      </c>
      <c r="CJ35" s="163">
        <f t="shared" si="41"/>
        <v>6.7585230691162622E-5</v>
      </c>
      <c r="CK35" s="169">
        <f t="shared" si="41"/>
        <v>9.9790273503730045E-6</v>
      </c>
      <c r="CL35" s="162">
        <f t="shared" si="42"/>
        <v>1.4223519999999998</v>
      </c>
      <c r="CM35" s="165">
        <f t="shared" si="43"/>
        <v>0.64516770499353371</v>
      </c>
      <c r="CN35" s="170">
        <v>4.4874183834912797E-2</v>
      </c>
      <c r="CO35" s="152"/>
      <c r="CP35" s="105"/>
      <c r="CQ35" s="107"/>
      <c r="CR35" s="105"/>
      <c r="CS35" s="105"/>
      <c r="CT35" s="105"/>
      <c r="CU35" s="1"/>
      <c r="CV35" s="120" t="s">
        <v>548</v>
      </c>
      <c r="CW35" s="153" t="s">
        <v>549</v>
      </c>
      <c r="CX35" s="122">
        <v>112528316.118</v>
      </c>
      <c r="CY35" s="154">
        <v>1475.8530000000001</v>
      </c>
      <c r="CZ35" s="124">
        <f t="shared" si="44"/>
        <v>0.66943533873318417</v>
      </c>
      <c r="DA35" s="125">
        <v>20653748.243000001</v>
      </c>
      <c r="DB35" s="155">
        <v>135.441</v>
      </c>
      <c r="DC35" s="127">
        <f t="shared" si="45"/>
        <v>6.1434974698266822E-5</v>
      </c>
      <c r="DD35" s="125">
        <v>3002599.2259999998</v>
      </c>
      <c r="DE35" s="155">
        <v>19.690000000000001</v>
      </c>
      <c r="DF35" s="128">
        <f t="shared" si="46"/>
        <v>8.93122947858384E-6</v>
      </c>
      <c r="DG35" s="122">
        <v>113210583.35600001</v>
      </c>
      <c r="DH35" s="129">
        <v>1484.8009999999999</v>
      </c>
      <c r="DI35" s="130">
        <f t="shared" si="47"/>
        <v>1.484801</v>
      </c>
      <c r="DJ35" s="131">
        <f t="shared" si="48"/>
        <v>673.49408131187215</v>
      </c>
      <c r="DK35" s="156">
        <f t="shared" si="49"/>
        <v>0.67349408131187216</v>
      </c>
      <c r="DL35" s="133">
        <f t="shared" si="50"/>
        <v>1484.863198</v>
      </c>
      <c r="DM35" s="156">
        <f t="shared" si="51"/>
        <v>1.484863198</v>
      </c>
      <c r="DN35" s="131">
        <f t="shared" si="52"/>
        <v>673.52229383656027</v>
      </c>
      <c r="DO35" s="134">
        <f t="shared" si="53"/>
        <v>0.67352229383656026</v>
      </c>
      <c r="DP35" s="105"/>
      <c r="DQ35" s="105"/>
      <c r="DR35" s="105"/>
      <c r="DS35" s="105"/>
      <c r="DT35" s="105"/>
      <c r="DU35" s="105"/>
      <c r="DV35" s="105"/>
      <c r="DW35" s="105"/>
      <c r="DX35" s="105"/>
      <c r="DY35" s="105"/>
      <c r="DZ35" s="105"/>
      <c r="EA35" s="105"/>
      <c r="EB35" s="105"/>
      <c r="EC35" s="105"/>
      <c r="ED35" s="105"/>
      <c r="EE35" s="105"/>
      <c r="EF35" s="105"/>
      <c r="EG35" s="105"/>
      <c r="EH35" s="105"/>
      <c r="EI35" s="105"/>
    </row>
    <row r="36" spans="2:139" ht="15" customHeight="1" x14ac:dyDescent="0.25">
      <c r="B36" s="679" t="s">
        <v>866</v>
      </c>
      <c r="C36" s="680" t="s">
        <v>610</v>
      </c>
      <c r="D36" s="679" t="s">
        <v>558</v>
      </c>
      <c r="G36" s="135">
        <f t="shared" si="10"/>
        <v>0.10814033880410934</v>
      </c>
      <c r="H36" s="157" t="s">
        <v>548</v>
      </c>
      <c r="I36" s="158" t="s">
        <v>549</v>
      </c>
      <c r="J36" s="166">
        <v>1031.6010000000001</v>
      </c>
      <c r="K36" s="167">
        <v>0.08</v>
      </c>
      <c r="L36" s="168">
        <v>1.2E-2</v>
      </c>
      <c r="M36" s="159">
        <f t="shared" si="11"/>
        <v>467.92611789418834</v>
      </c>
      <c r="N36" s="160">
        <f t="shared" si="11"/>
        <v>3.6287372183174564E-2</v>
      </c>
      <c r="O36" s="161">
        <f t="shared" si="11"/>
        <v>5.4431058274761841E-3</v>
      </c>
      <c r="P36" s="162">
        <f t="shared" si="12"/>
        <v>0.46792611789418836</v>
      </c>
      <c r="Q36" s="163">
        <f t="shared" si="12"/>
        <v>3.6287372183174565E-5</v>
      </c>
      <c r="R36" s="164">
        <f t="shared" si="12"/>
        <v>5.4431058274761838E-6</v>
      </c>
      <c r="S36" s="162">
        <f t="shared" si="13"/>
        <v>1.0370210000000002</v>
      </c>
      <c r="T36" s="165">
        <f t="shared" si="14"/>
        <v>0.47038458735959843</v>
      </c>
      <c r="U36" s="170">
        <v>4.4999999999999998E-2</v>
      </c>
      <c r="V36" s="105"/>
      <c r="W36" s="107"/>
      <c r="X36" s="145"/>
      <c r="Y36" s="135">
        <f t="shared" si="15"/>
        <v>-7.0310303548100528E-2</v>
      </c>
      <c r="Z36" s="157" t="s">
        <v>548</v>
      </c>
      <c r="AA36" s="158" t="s">
        <v>549</v>
      </c>
      <c r="AB36" s="166">
        <v>931.75599999999997</v>
      </c>
      <c r="AC36" s="167">
        <v>0.06</v>
      </c>
      <c r="AD36" s="168">
        <v>8.9999999999999993E-3</v>
      </c>
      <c r="AE36" s="159">
        <f t="shared" si="16"/>
        <v>422.63720944882493</v>
      </c>
      <c r="AF36" s="160">
        <f t="shared" si="16"/>
        <v>2.7215529137380921E-2</v>
      </c>
      <c r="AG36" s="161">
        <f t="shared" si="16"/>
        <v>4.0823293706071379E-3</v>
      </c>
      <c r="AH36" s="162">
        <f t="shared" si="17"/>
        <v>0.42263720944882494</v>
      </c>
      <c r="AI36" s="163">
        <f t="shared" si="17"/>
        <v>2.7215529137380921E-5</v>
      </c>
      <c r="AJ36" s="169">
        <f t="shared" si="17"/>
        <v>4.0823293706071374E-6</v>
      </c>
      <c r="AK36" s="162">
        <f t="shared" si="18"/>
        <v>0.9358209999999999</v>
      </c>
      <c r="AL36" s="165">
        <f t="shared" si="19"/>
        <v>0.42448106154788245</v>
      </c>
      <c r="AM36" s="170">
        <v>5.2999999999999999E-2</v>
      </c>
      <c r="AN36" s="105"/>
      <c r="AO36" s="107"/>
      <c r="AP36" s="145"/>
      <c r="AQ36" s="151">
        <f t="shared" si="34"/>
        <v>-0.14155171311003556</v>
      </c>
      <c r="AR36" s="157" t="s">
        <v>548</v>
      </c>
      <c r="AS36" s="158" t="s">
        <v>549</v>
      </c>
      <c r="AT36" s="166">
        <v>1001.985</v>
      </c>
      <c r="AU36" s="167">
        <v>7.0000000000000007E-2</v>
      </c>
      <c r="AV36" s="168">
        <v>0.01</v>
      </c>
      <c r="AW36" s="159">
        <f t="shared" si="21"/>
        <v>454.49253271197705</v>
      </c>
      <c r="AX36" s="160">
        <f t="shared" si="21"/>
        <v>3.1751450660277743E-2</v>
      </c>
      <c r="AY36" s="161">
        <f t="shared" si="21"/>
        <v>4.5359215228968205E-3</v>
      </c>
      <c r="AZ36" s="162">
        <f t="shared" si="22"/>
        <v>0.45449253271197704</v>
      </c>
      <c r="BA36" s="163">
        <f t="shared" si="22"/>
        <v>3.175145066027774E-5</v>
      </c>
      <c r="BB36" s="169">
        <f t="shared" si="22"/>
        <v>4.5359215228968207E-6</v>
      </c>
      <c r="BC36" s="162">
        <f t="shared" si="23"/>
        <v>1.0065950000000001</v>
      </c>
      <c r="BD36" s="165">
        <f t="shared" si="24"/>
        <v>0.45658359253403252</v>
      </c>
      <c r="BE36" s="170">
        <v>5.0999999999999997E-2</v>
      </c>
      <c r="BF36" s="105"/>
      <c r="BG36" s="107"/>
      <c r="BH36" s="145"/>
      <c r="BI36" s="151">
        <f t="shared" si="35"/>
        <v>-6.5650488778960847E-2</v>
      </c>
      <c r="BJ36" s="157" t="s">
        <v>548</v>
      </c>
      <c r="BK36" s="158" t="s">
        <v>549</v>
      </c>
      <c r="BL36" s="166">
        <v>1166.5820000000001</v>
      </c>
      <c r="BM36" s="167">
        <v>9.0999999999999998E-2</v>
      </c>
      <c r="BN36" s="168">
        <v>1.2999999999999999E-2</v>
      </c>
      <c r="BO36" s="159">
        <f t="shared" si="36"/>
        <v>529.15244020240186</v>
      </c>
      <c r="BP36" s="160">
        <f t="shared" si="36"/>
        <v>4.1276885858361062E-2</v>
      </c>
      <c r="BQ36" s="161">
        <f t="shared" si="36"/>
        <v>5.8966979797658659E-3</v>
      </c>
      <c r="BR36" s="162">
        <f t="shared" si="37"/>
        <v>0.52915244020240182</v>
      </c>
      <c r="BS36" s="163">
        <f t="shared" si="37"/>
        <v>4.1276885858361061E-5</v>
      </c>
      <c r="BT36" s="169">
        <f t="shared" si="37"/>
        <v>5.8966979797658662E-6</v>
      </c>
      <c r="BU36" s="162">
        <f t="shared" si="38"/>
        <v>1.1725750000000001</v>
      </c>
      <c r="BV36" s="165">
        <f t="shared" si="39"/>
        <v>0.53187081797107394</v>
      </c>
      <c r="BW36" s="170">
        <v>4.8819734408505198E-2</v>
      </c>
      <c r="BX36" s="105"/>
      <c r="BY36" s="107"/>
      <c r="BZ36" s="105"/>
      <c r="CA36" s="157" t="s">
        <v>548</v>
      </c>
      <c r="CB36" s="158" t="s">
        <v>549</v>
      </c>
      <c r="CC36" s="166">
        <v>1248.329</v>
      </c>
      <c r="CD36" s="167">
        <v>9.5000000000000001E-2</v>
      </c>
      <c r="CE36" s="168">
        <v>1.4999999999999999E-2</v>
      </c>
      <c r="CF36" s="159">
        <f t="shared" si="40"/>
        <v>566.23223787562642</v>
      </c>
      <c r="CG36" s="160">
        <f t="shared" si="40"/>
        <v>4.3091254467519796E-2</v>
      </c>
      <c r="CH36" s="161">
        <f t="shared" si="40"/>
        <v>6.8038822843452303E-3</v>
      </c>
      <c r="CI36" s="162">
        <f t="shared" si="41"/>
        <v>0.56623223787562638</v>
      </c>
      <c r="CJ36" s="163">
        <f t="shared" si="41"/>
        <v>4.3091254467519794E-5</v>
      </c>
      <c r="CK36" s="169">
        <f t="shared" si="41"/>
        <v>6.8038822843452302E-6</v>
      </c>
      <c r="CL36" s="162">
        <f t="shared" si="42"/>
        <v>1.254964</v>
      </c>
      <c r="CM36" s="165">
        <f t="shared" si="43"/>
        <v>0.56924182180606853</v>
      </c>
      <c r="CN36" s="170">
        <v>4.4874183834912797E-2</v>
      </c>
      <c r="CO36" s="152"/>
      <c r="CP36" s="105"/>
      <c r="CQ36" s="107"/>
      <c r="CR36" s="105"/>
      <c r="CS36" s="105"/>
      <c r="CT36" s="105"/>
      <c r="CU36" s="1"/>
      <c r="CV36" s="120" t="s">
        <v>550</v>
      </c>
      <c r="CW36" s="153" t="s">
        <v>551</v>
      </c>
      <c r="CX36" s="122">
        <v>84494239.754999995</v>
      </c>
      <c r="CY36" s="154">
        <v>1021.978</v>
      </c>
      <c r="CZ36" s="124">
        <f t="shared" si="44"/>
        <v>0.46356120061270462</v>
      </c>
      <c r="DA36" s="125">
        <v>13001063.036</v>
      </c>
      <c r="DB36" s="155">
        <v>78.625</v>
      </c>
      <c r="DC36" s="127">
        <f t="shared" si="45"/>
        <v>3.5663682973776248E-5</v>
      </c>
      <c r="DD36" s="125">
        <v>1859770.7320000001</v>
      </c>
      <c r="DE36" s="155">
        <v>11.247</v>
      </c>
      <c r="DF36" s="128">
        <f t="shared" si="46"/>
        <v>5.1015509368020533E-6</v>
      </c>
      <c r="DG36" s="122">
        <v>84919015.377000004</v>
      </c>
      <c r="DH36" s="129">
        <v>1027.116</v>
      </c>
      <c r="DI36" s="130">
        <f t="shared" si="47"/>
        <v>1.0271159999999999</v>
      </c>
      <c r="DJ36" s="131">
        <f t="shared" si="48"/>
        <v>465.89175709116904</v>
      </c>
      <c r="DK36" s="156">
        <f t="shared" si="49"/>
        <v>0.46589175709116903</v>
      </c>
      <c r="DL36" s="133">
        <f t="shared" si="50"/>
        <v>1027.1599549999999</v>
      </c>
      <c r="DM36" s="156">
        <f t="shared" si="51"/>
        <v>1.0271599549999999</v>
      </c>
      <c r="DN36" s="131">
        <f t="shared" si="52"/>
        <v>465.91169473422286</v>
      </c>
      <c r="DO36" s="134">
        <f t="shared" si="53"/>
        <v>0.46591169473422284</v>
      </c>
      <c r="DP36" s="105"/>
      <c r="DQ36" s="105"/>
      <c r="DR36" s="105"/>
      <c r="DS36" s="105"/>
      <c r="DT36" s="105"/>
      <c r="DU36" s="105"/>
      <c r="DV36" s="105"/>
      <c r="DW36" s="105"/>
      <c r="DX36" s="105"/>
      <c r="DY36" s="105"/>
      <c r="DZ36" s="105"/>
      <c r="EA36" s="105"/>
      <c r="EB36" s="105"/>
      <c r="EC36" s="105"/>
      <c r="ED36" s="105"/>
      <c r="EE36" s="105"/>
      <c r="EF36" s="105"/>
      <c r="EG36" s="105"/>
      <c r="EH36" s="105"/>
      <c r="EI36" s="105"/>
    </row>
    <row r="37" spans="2:139" ht="14.25" customHeight="1" x14ac:dyDescent="0.25">
      <c r="B37" s="679" t="s">
        <v>883</v>
      </c>
      <c r="C37" s="680" t="s">
        <v>611</v>
      </c>
      <c r="D37" s="679" t="s">
        <v>524</v>
      </c>
      <c r="G37" s="135">
        <f t="shared" si="10"/>
        <v>4.4633342987815183E-2</v>
      </c>
      <c r="H37" s="157" t="s">
        <v>550</v>
      </c>
      <c r="I37" s="158" t="s">
        <v>551</v>
      </c>
      <c r="J37" s="166">
        <v>772.73699999999997</v>
      </c>
      <c r="K37" s="167">
        <v>0.04</v>
      </c>
      <c r="L37" s="168">
        <v>6.0000000000000001E-3</v>
      </c>
      <c r="M37" s="159">
        <f t="shared" si="11"/>
        <v>350.50743898387202</v>
      </c>
      <c r="N37" s="160">
        <f t="shared" si="11"/>
        <v>1.8143686091587282E-2</v>
      </c>
      <c r="O37" s="161">
        <f t="shared" si="11"/>
        <v>2.721552913738092E-3</v>
      </c>
      <c r="P37" s="162">
        <f t="shared" si="12"/>
        <v>0.35050743898387204</v>
      </c>
      <c r="Q37" s="163">
        <f t="shared" si="12"/>
        <v>1.8143686091587283E-5</v>
      </c>
      <c r="R37" s="164">
        <f t="shared" si="12"/>
        <v>2.7215529137380919E-6</v>
      </c>
      <c r="S37" s="162">
        <f t="shared" si="13"/>
        <v>0.775447</v>
      </c>
      <c r="T37" s="165">
        <f t="shared" si="14"/>
        <v>0.35173667371657708</v>
      </c>
      <c r="U37" s="170">
        <v>4.4999999999999998E-2</v>
      </c>
      <c r="V37" s="105"/>
      <c r="W37" s="107"/>
      <c r="X37" s="145"/>
      <c r="Y37" s="135">
        <f t="shared" si="15"/>
        <v>-8.3051180348564513E-2</v>
      </c>
      <c r="Z37" s="157" t="s">
        <v>550</v>
      </c>
      <c r="AA37" s="158" t="s">
        <v>551</v>
      </c>
      <c r="AB37" s="166">
        <v>740.35900000000004</v>
      </c>
      <c r="AC37" s="167">
        <v>3.2000000000000001E-2</v>
      </c>
      <c r="AD37" s="168">
        <v>4.0000000000000001E-3</v>
      </c>
      <c r="AE37" s="159">
        <f t="shared" si="16"/>
        <v>335.82103227703669</v>
      </c>
      <c r="AF37" s="160">
        <f t="shared" si="16"/>
        <v>1.4514948873269826E-2</v>
      </c>
      <c r="AG37" s="161">
        <f t="shared" si="16"/>
        <v>1.8143686091587282E-3</v>
      </c>
      <c r="AH37" s="162">
        <f t="shared" si="17"/>
        <v>0.33582103227703669</v>
      </c>
      <c r="AI37" s="163">
        <f t="shared" si="17"/>
        <v>1.4514948873269825E-5</v>
      </c>
      <c r="AJ37" s="169">
        <f t="shared" si="17"/>
        <v>1.8143686091587281E-6</v>
      </c>
      <c r="AK37" s="162">
        <f t="shared" si="18"/>
        <v>0.74231499999999995</v>
      </c>
      <c r="AL37" s="165">
        <f t="shared" si="19"/>
        <v>0.33670825852691527</v>
      </c>
      <c r="AM37" s="170">
        <v>5.2999999999999999E-2</v>
      </c>
      <c r="AN37" s="105"/>
      <c r="AO37" s="107"/>
      <c r="AP37" s="145"/>
      <c r="AQ37" s="151">
        <f t="shared" si="34"/>
        <v>-5.6804981912024322E-2</v>
      </c>
      <c r="AR37" s="157" t="s">
        <v>550</v>
      </c>
      <c r="AS37" s="158" t="s">
        <v>551</v>
      </c>
      <c r="AT37" s="166">
        <v>806.755</v>
      </c>
      <c r="AU37" s="167">
        <v>4.2999999999999997E-2</v>
      </c>
      <c r="AV37" s="168">
        <v>6.0000000000000001E-3</v>
      </c>
      <c r="AW37" s="159">
        <f t="shared" si="21"/>
        <v>365.93773682046242</v>
      </c>
      <c r="AX37" s="160">
        <f t="shared" si="21"/>
        <v>1.9504462548456326E-2</v>
      </c>
      <c r="AY37" s="161">
        <f t="shared" si="21"/>
        <v>2.721552913738092E-3</v>
      </c>
      <c r="AZ37" s="162">
        <f t="shared" si="22"/>
        <v>0.36593773682046243</v>
      </c>
      <c r="BA37" s="163">
        <f t="shared" si="22"/>
        <v>1.9504462548456326E-5</v>
      </c>
      <c r="BB37" s="169">
        <f t="shared" si="22"/>
        <v>2.7215529137380919E-6</v>
      </c>
      <c r="BC37" s="162">
        <f t="shared" si="23"/>
        <v>0.80954899999999996</v>
      </c>
      <c r="BD37" s="165">
        <f t="shared" si="24"/>
        <v>0.36720507329395979</v>
      </c>
      <c r="BE37" s="170">
        <v>5.0999999999999997E-2</v>
      </c>
      <c r="BF37" s="105"/>
      <c r="BG37" s="107"/>
      <c r="BH37" s="145"/>
      <c r="BI37" s="151">
        <f t="shared" si="35"/>
        <v>1.9190304745981601E-2</v>
      </c>
      <c r="BJ37" s="157" t="s">
        <v>550</v>
      </c>
      <c r="BK37" s="158" t="s">
        <v>551</v>
      </c>
      <c r="BL37" s="166">
        <v>854.64499999999998</v>
      </c>
      <c r="BM37" s="167">
        <v>5.5E-2</v>
      </c>
      <c r="BN37" s="168">
        <v>8.0000000000000002E-3</v>
      </c>
      <c r="BO37" s="159">
        <f t="shared" si="36"/>
        <v>387.66026499361527</v>
      </c>
      <c r="BP37" s="160">
        <f t="shared" si="36"/>
        <v>2.4947568375932511E-2</v>
      </c>
      <c r="BQ37" s="161">
        <f t="shared" si="36"/>
        <v>3.6287372183174565E-3</v>
      </c>
      <c r="BR37" s="162">
        <f t="shared" si="37"/>
        <v>0.38766026499361528</v>
      </c>
      <c r="BS37" s="163">
        <f t="shared" si="37"/>
        <v>2.4947568375932511E-5</v>
      </c>
      <c r="BT37" s="169">
        <f t="shared" si="37"/>
        <v>3.6287372183174563E-6</v>
      </c>
      <c r="BU37" s="162">
        <f t="shared" si="38"/>
        <v>0.85830499999999998</v>
      </c>
      <c r="BV37" s="165">
        <f t="shared" si="39"/>
        <v>0.38932041227099551</v>
      </c>
      <c r="BW37" s="170">
        <v>4.8819734408505198E-2</v>
      </c>
      <c r="BX37" s="105"/>
      <c r="BY37" s="107"/>
      <c r="BZ37" s="105"/>
      <c r="CA37" s="157" t="s">
        <v>550</v>
      </c>
      <c r="CB37" s="158" t="s">
        <v>551</v>
      </c>
      <c r="CC37" s="166">
        <v>838.88900000000001</v>
      </c>
      <c r="CD37" s="167">
        <v>0.05</v>
      </c>
      <c r="CE37" s="168">
        <v>7.0000000000000001E-3</v>
      </c>
      <c r="CF37" s="159">
        <f t="shared" si="40"/>
        <v>380.5134670421391</v>
      </c>
      <c r="CG37" s="160">
        <f t="shared" si="40"/>
        <v>2.2679607614484103E-2</v>
      </c>
      <c r="CH37" s="161">
        <f t="shared" si="40"/>
        <v>3.1751450660277743E-3</v>
      </c>
      <c r="CI37" s="162">
        <f t="shared" si="41"/>
        <v>0.38051346704213912</v>
      </c>
      <c r="CJ37" s="163">
        <f t="shared" si="41"/>
        <v>2.2679607614484102E-5</v>
      </c>
      <c r="CK37" s="169">
        <f t="shared" si="41"/>
        <v>3.1751450660277743E-6</v>
      </c>
      <c r="CL37" s="162">
        <f t="shared" si="42"/>
        <v>0.842144</v>
      </c>
      <c r="CM37" s="165">
        <f t="shared" si="43"/>
        <v>0.38198990949784201</v>
      </c>
      <c r="CN37" s="170">
        <v>4.4874183834912797E-2</v>
      </c>
      <c r="CO37" s="152"/>
      <c r="CP37" s="105"/>
      <c r="CQ37" s="107"/>
      <c r="CR37" s="105"/>
      <c r="CS37" s="105"/>
      <c r="CT37" s="105"/>
      <c r="CU37" s="1"/>
      <c r="CV37" s="120" t="s">
        <v>552</v>
      </c>
      <c r="CW37" s="153" t="s">
        <v>553</v>
      </c>
      <c r="CX37" s="122">
        <v>132795003.48100001</v>
      </c>
      <c r="CY37" s="154">
        <v>1772.0050000000001</v>
      </c>
      <c r="CZ37" s="124">
        <f t="shared" si="44"/>
        <v>0.80376756181807807</v>
      </c>
      <c r="DA37" s="125">
        <v>31301303.984000001</v>
      </c>
      <c r="DB37" s="155">
        <v>208.84100000000001</v>
      </c>
      <c r="DC37" s="127">
        <f t="shared" si="45"/>
        <v>9.4728638676329479E-5</v>
      </c>
      <c r="DD37" s="125">
        <v>4552000.1040000003</v>
      </c>
      <c r="DE37" s="155">
        <v>30.370999999999999</v>
      </c>
      <c r="DF37" s="128">
        <f t="shared" si="46"/>
        <v>1.3776047257189932E-5</v>
      </c>
      <c r="DG37" s="122">
        <v>133829227.189</v>
      </c>
      <c r="DH37" s="129">
        <v>1785.806</v>
      </c>
      <c r="DI37" s="130">
        <f t="shared" si="47"/>
        <v>1.785806</v>
      </c>
      <c r="DJ37" s="131">
        <f t="shared" si="48"/>
        <v>810.02758711182787</v>
      </c>
      <c r="DK37" s="156">
        <f t="shared" si="49"/>
        <v>0.81002758711182787</v>
      </c>
      <c r="DL37" s="133">
        <f t="shared" si="50"/>
        <v>1785.9008630000001</v>
      </c>
      <c r="DM37" s="156">
        <f t="shared" si="51"/>
        <v>1.7859008630000002</v>
      </c>
      <c r="DN37" s="131">
        <f t="shared" si="52"/>
        <v>810.07061622417064</v>
      </c>
      <c r="DO37" s="134">
        <f t="shared" si="53"/>
        <v>0.81007061622417065</v>
      </c>
      <c r="DP37" s="105"/>
      <c r="DQ37" s="105"/>
      <c r="DR37" s="105"/>
      <c r="DS37" s="105"/>
      <c r="DT37" s="105"/>
      <c r="DU37" s="105"/>
      <c r="DV37" s="105"/>
      <c r="DW37" s="105"/>
      <c r="DX37" s="105"/>
      <c r="DY37" s="105"/>
      <c r="DZ37" s="105"/>
      <c r="EA37" s="105"/>
      <c r="EB37" s="105"/>
      <c r="EC37" s="105"/>
      <c r="ED37" s="105"/>
      <c r="EE37" s="105"/>
      <c r="EF37" s="105"/>
      <c r="EG37" s="105"/>
      <c r="EH37" s="105"/>
      <c r="EI37" s="105"/>
    </row>
    <row r="38" spans="2:139" ht="14.25" customHeight="1" x14ac:dyDescent="0.25">
      <c r="B38" s="679" t="s">
        <v>890</v>
      </c>
      <c r="C38" s="680" t="s">
        <v>618</v>
      </c>
      <c r="D38" s="679" t="s">
        <v>542</v>
      </c>
      <c r="G38" s="135">
        <f t="shared" si="10"/>
        <v>4.2440056814752491E-2</v>
      </c>
      <c r="H38" s="157" t="s">
        <v>552</v>
      </c>
      <c r="I38" s="158" t="s">
        <v>553</v>
      </c>
      <c r="J38" s="166">
        <v>1543.0340000000001</v>
      </c>
      <c r="K38" s="167">
        <v>0.17100000000000001</v>
      </c>
      <c r="L38" s="168">
        <v>2.5000000000000001E-2</v>
      </c>
      <c r="M38" s="159">
        <f t="shared" si="11"/>
        <v>699.90811311615721</v>
      </c>
      <c r="N38" s="160">
        <f t="shared" si="11"/>
        <v>7.7564258041535633E-2</v>
      </c>
      <c r="O38" s="161">
        <f t="shared" si="11"/>
        <v>1.1339803807242052E-2</v>
      </c>
      <c r="P38" s="162">
        <f t="shared" si="12"/>
        <v>0.69990811311615719</v>
      </c>
      <c r="Q38" s="163">
        <f t="shared" si="12"/>
        <v>7.7564258041535626E-5</v>
      </c>
      <c r="R38" s="164">
        <f t="shared" si="12"/>
        <v>1.1339803807242051E-5</v>
      </c>
      <c r="S38" s="162">
        <f t="shared" si="13"/>
        <v>1.5544470000000001</v>
      </c>
      <c r="T38" s="165">
        <f t="shared" si="14"/>
        <v>0.70508496035023938</v>
      </c>
      <c r="U38" s="170">
        <v>4.4999999999999998E-2</v>
      </c>
      <c r="V38" s="105"/>
      <c r="W38" s="107"/>
      <c r="X38" s="145"/>
      <c r="Y38" s="135">
        <f t="shared" si="15"/>
        <v>-6.5540423675918613E-2</v>
      </c>
      <c r="Z38" s="157" t="s">
        <v>552</v>
      </c>
      <c r="AA38" s="158" t="s">
        <v>553</v>
      </c>
      <c r="AB38" s="166">
        <v>1480.6990000000001</v>
      </c>
      <c r="AC38" s="167">
        <v>0.156</v>
      </c>
      <c r="AD38" s="168">
        <v>2.3E-2</v>
      </c>
      <c r="AE38" s="159">
        <f t="shared" si="16"/>
        <v>671.63344630317988</v>
      </c>
      <c r="AF38" s="160">
        <f t="shared" si="16"/>
        <v>7.0760375757190394E-2</v>
      </c>
      <c r="AG38" s="161">
        <f t="shared" si="16"/>
        <v>1.0432619502662686E-2</v>
      </c>
      <c r="AH38" s="162">
        <f t="shared" si="17"/>
        <v>0.67163344630317989</v>
      </c>
      <c r="AI38" s="163">
        <f t="shared" si="17"/>
        <v>7.0760375757190398E-5</v>
      </c>
      <c r="AJ38" s="169">
        <f t="shared" si="17"/>
        <v>1.0432619502662686E-5</v>
      </c>
      <c r="AK38" s="162">
        <f t="shared" si="18"/>
        <v>1.4911620000000001</v>
      </c>
      <c r="AL38" s="165">
        <f t="shared" si="19"/>
        <v>0.67637938099258688</v>
      </c>
      <c r="AM38" s="170">
        <v>5.2999999999999999E-2</v>
      </c>
      <c r="AN38" s="105"/>
      <c r="AO38" s="107"/>
      <c r="AP38" s="145"/>
      <c r="AQ38" s="151">
        <f t="shared" si="34"/>
        <v>-4.8158498286593798E-2</v>
      </c>
      <c r="AR38" s="157" t="s">
        <v>552</v>
      </c>
      <c r="AS38" s="158" t="s">
        <v>553</v>
      </c>
      <c r="AT38" s="166">
        <v>1584.3910000000001</v>
      </c>
      <c r="AU38" s="167">
        <v>0.16900000000000001</v>
      </c>
      <c r="AV38" s="168">
        <v>2.5000000000000001E-2</v>
      </c>
      <c r="AW38" s="159">
        <f t="shared" si="21"/>
        <v>718.66732375840161</v>
      </c>
      <c r="AX38" s="160">
        <f t="shared" si="21"/>
        <v>7.6657073736956266E-2</v>
      </c>
      <c r="AY38" s="161">
        <f t="shared" si="21"/>
        <v>1.1339803807242052E-2</v>
      </c>
      <c r="AZ38" s="162">
        <f t="shared" si="22"/>
        <v>0.71866732375840159</v>
      </c>
      <c r="BA38" s="163">
        <f t="shared" si="22"/>
        <v>7.665707373695626E-5</v>
      </c>
      <c r="BB38" s="169">
        <f t="shared" si="22"/>
        <v>1.1339803807242051E-5</v>
      </c>
      <c r="BC38" s="162">
        <f t="shared" si="23"/>
        <v>1.5957479999999999</v>
      </c>
      <c r="BD38" s="165">
        <f t="shared" si="24"/>
        <v>0.72381876983195548</v>
      </c>
      <c r="BE38" s="170">
        <v>5.0999999999999997E-2</v>
      </c>
      <c r="BF38" s="105"/>
      <c r="BG38" s="107"/>
      <c r="BH38" s="145"/>
      <c r="BI38" s="151">
        <f t="shared" si="35"/>
        <v>3.373400518937264E-2</v>
      </c>
      <c r="BJ38" s="157" t="s">
        <v>552</v>
      </c>
      <c r="BK38" s="158" t="s">
        <v>553</v>
      </c>
      <c r="BL38" s="166">
        <v>1664.15</v>
      </c>
      <c r="BM38" s="167">
        <v>0.185</v>
      </c>
      <c r="BN38" s="168">
        <v>2.7E-2</v>
      </c>
      <c r="BO38" s="159">
        <f t="shared" si="36"/>
        <v>754.84538023287439</v>
      </c>
      <c r="BP38" s="160">
        <f t="shared" si="36"/>
        <v>8.3914548173591175E-2</v>
      </c>
      <c r="BQ38" s="161">
        <f t="shared" si="36"/>
        <v>1.2246988111821415E-2</v>
      </c>
      <c r="BR38" s="162">
        <f t="shared" si="37"/>
        <v>0.7548453802328744</v>
      </c>
      <c r="BS38" s="163">
        <f t="shared" si="37"/>
        <v>8.3914548173591178E-5</v>
      </c>
      <c r="BT38" s="169">
        <f t="shared" si="37"/>
        <v>1.2246988111821416E-5</v>
      </c>
      <c r="BU38" s="162">
        <f t="shared" si="38"/>
        <v>1.6764850000000002</v>
      </c>
      <c r="BV38" s="165">
        <f t="shared" si="39"/>
        <v>0.76044043943136763</v>
      </c>
      <c r="BW38" s="170">
        <v>4.8819734408505198E-2</v>
      </c>
      <c r="BX38" s="105"/>
      <c r="BY38" s="107"/>
      <c r="BZ38" s="105"/>
      <c r="CA38" s="157" t="s">
        <v>552</v>
      </c>
      <c r="CB38" s="158" t="s">
        <v>553</v>
      </c>
      <c r="CC38" s="166">
        <v>1612.59</v>
      </c>
      <c r="CD38" s="167">
        <v>8.2000000000000003E-2</v>
      </c>
      <c r="CE38" s="168">
        <v>2.5999999999999999E-2</v>
      </c>
      <c r="CF38" s="159">
        <f t="shared" si="40"/>
        <v>731.45816886081832</v>
      </c>
      <c r="CG38" s="160">
        <f t="shared" si="40"/>
        <v>3.7194556487753931E-2</v>
      </c>
      <c r="CH38" s="161">
        <f t="shared" si="40"/>
        <v>1.1793395959531732E-2</v>
      </c>
      <c r="CI38" s="162">
        <f t="shared" si="41"/>
        <v>0.73145816886081827</v>
      </c>
      <c r="CJ38" s="163">
        <f t="shared" si="41"/>
        <v>3.7194556487753932E-5</v>
      </c>
      <c r="CK38" s="169">
        <f t="shared" si="41"/>
        <v>1.1793395959531732E-5</v>
      </c>
      <c r="CL38" s="162">
        <f t="shared" si="42"/>
        <v>1.6217760000000001</v>
      </c>
      <c r="CM38" s="165">
        <f t="shared" si="43"/>
        <v>0.7356248663717514</v>
      </c>
      <c r="CN38" s="170">
        <v>4.4874183834912797E-2</v>
      </c>
      <c r="CO38" s="152"/>
      <c r="CP38" s="105"/>
      <c r="CQ38" s="107"/>
      <c r="CR38" s="105"/>
      <c r="CS38" s="105"/>
      <c r="CT38" s="105"/>
      <c r="CU38" s="1"/>
      <c r="CV38" s="120" t="s">
        <v>554</v>
      </c>
      <c r="CW38" s="153" t="s">
        <v>555</v>
      </c>
      <c r="CX38" s="122">
        <v>152586787.609</v>
      </c>
      <c r="CY38" s="154">
        <v>1143.8209999999999</v>
      </c>
      <c r="CZ38" s="124">
        <f t="shared" si="44"/>
        <v>0.51882822922413629</v>
      </c>
      <c r="DA38" s="125">
        <v>27670676.370999999</v>
      </c>
      <c r="DB38" s="155">
        <v>103.712</v>
      </c>
      <c r="DC38" s="127">
        <f t="shared" si="45"/>
        <v>4.7042949298267505E-5</v>
      </c>
      <c r="DD38" s="125">
        <v>4088869.0240000002</v>
      </c>
      <c r="DE38" s="155">
        <v>15.324999999999999</v>
      </c>
      <c r="DF38" s="128">
        <f t="shared" si="46"/>
        <v>6.9512997338393762E-6</v>
      </c>
      <c r="DG38" s="122">
        <v>153508898.64199999</v>
      </c>
      <c r="DH38" s="129">
        <v>1150.7329999999999</v>
      </c>
      <c r="DI38" s="130">
        <f t="shared" si="47"/>
        <v>1.150733</v>
      </c>
      <c r="DJ38" s="131">
        <f t="shared" si="48"/>
        <v>521.9634581807627</v>
      </c>
      <c r="DK38" s="156">
        <f t="shared" si="49"/>
        <v>0.52196345818076273</v>
      </c>
      <c r="DL38" s="133">
        <f t="shared" si="50"/>
        <v>1150.7860609999998</v>
      </c>
      <c r="DM38" s="156">
        <f t="shared" si="51"/>
        <v>1.1507860609999998</v>
      </c>
      <c r="DN38" s="131">
        <f t="shared" si="52"/>
        <v>521.98752623395524</v>
      </c>
      <c r="DO38" s="134">
        <f t="shared" si="53"/>
        <v>0.52198752623395528</v>
      </c>
      <c r="DP38" s="105"/>
      <c r="DQ38" s="105"/>
      <c r="DR38" s="105"/>
      <c r="DS38" s="105"/>
      <c r="DT38" s="105"/>
      <c r="DU38" s="105"/>
      <c r="DV38" s="105"/>
      <c r="DW38" s="105"/>
      <c r="DX38" s="105"/>
      <c r="DY38" s="105"/>
      <c r="DZ38" s="105"/>
      <c r="EA38" s="105"/>
      <c r="EB38" s="105"/>
      <c r="EC38" s="105"/>
      <c r="ED38" s="105"/>
      <c r="EE38" s="105"/>
      <c r="EF38" s="105"/>
      <c r="EG38" s="105"/>
      <c r="EH38" s="105"/>
      <c r="EI38" s="105"/>
    </row>
    <row r="39" spans="2:139" ht="14.25" customHeight="1" x14ac:dyDescent="0.25">
      <c r="B39" s="679" t="s">
        <v>891</v>
      </c>
      <c r="C39" s="680" t="s">
        <v>619</v>
      </c>
      <c r="D39" s="679" t="s">
        <v>548</v>
      </c>
      <c r="G39" s="135">
        <f t="shared" si="10"/>
        <v>3.7245268697266187E-2</v>
      </c>
      <c r="H39" s="157" t="s">
        <v>554</v>
      </c>
      <c r="I39" s="158" t="s">
        <v>555</v>
      </c>
      <c r="J39" s="166">
        <v>891.90700000000004</v>
      </c>
      <c r="K39" s="167">
        <v>6.7000000000000004E-2</v>
      </c>
      <c r="L39" s="168">
        <v>0.01</v>
      </c>
      <c r="M39" s="159">
        <f t="shared" si="11"/>
        <v>404.56201577223345</v>
      </c>
      <c r="N39" s="160">
        <f t="shared" si="11"/>
        <v>3.0390674203408699E-2</v>
      </c>
      <c r="O39" s="161">
        <f t="shared" si="11"/>
        <v>4.5359215228968205E-3</v>
      </c>
      <c r="P39" s="162">
        <f t="shared" si="12"/>
        <v>0.40456201577223344</v>
      </c>
      <c r="Q39" s="163">
        <f t="shared" si="12"/>
        <v>3.03906742034087E-5</v>
      </c>
      <c r="R39" s="164">
        <f t="shared" si="12"/>
        <v>4.5359215228968207E-6</v>
      </c>
      <c r="S39" s="162">
        <f t="shared" si="13"/>
        <v>0.89643300000000004</v>
      </c>
      <c r="T39" s="165">
        <f t="shared" si="14"/>
        <v>0.40661497385349654</v>
      </c>
      <c r="U39" s="170">
        <v>4.4999999999999998E-2</v>
      </c>
      <c r="V39" s="105"/>
      <c r="W39" s="107"/>
      <c r="X39" s="145"/>
      <c r="Y39" s="135">
        <f t="shared" si="15"/>
        <v>-0.11250632828200369</v>
      </c>
      <c r="Z39" s="157" t="s">
        <v>554</v>
      </c>
      <c r="AA39" s="158" t="s">
        <v>555</v>
      </c>
      <c r="AB39" s="166">
        <v>860.17899999999997</v>
      </c>
      <c r="AC39" s="167">
        <v>0.06</v>
      </c>
      <c r="AD39" s="168">
        <v>8.9999999999999993E-3</v>
      </c>
      <c r="AE39" s="159">
        <f t="shared" si="16"/>
        <v>390.17044396438638</v>
      </c>
      <c r="AF39" s="160">
        <f t="shared" si="16"/>
        <v>2.7215529137380921E-2</v>
      </c>
      <c r="AG39" s="161">
        <f t="shared" si="16"/>
        <v>4.0823293706071379E-3</v>
      </c>
      <c r="AH39" s="162">
        <f t="shared" si="17"/>
        <v>0.39017044396438638</v>
      </c>
      <c r="AI39" s="163">
        <f t="shared" si="17"/>
        <v>2.7215529137380921E-5</v>
      </c>
      <c r="AJ39" s="169">
        <f t="shared" si="17"/>
        <v>4.0823293706071374E-6</v>
      </c>
      <c r="AK39" s="162">
        <f t="shared" si="18"/>
        <v>0.8642439999999999</v>
      </c>
      <c r="AL39" s="165">
        <f t="shared" si="19"/>
        <v>0.3920142960634439</v>
      </c>
      <c r="AM39" s="170">
        <v>5.2999999999999999E-2</v>
      </c>
      <c r="AN39" s="105"/>
      <c r="AO39" s="107"/>
      <c r="AP39" s="145"/>
      <c r="AQ39" s="151">
        <f t="shared" si="34"/>
        <v>-5.7648909980491436E-2</v>
      </c>
      <c r="AR39" s="157" t="s">
        <v>554</v>
      </c>
      <c r="AS39" s="158" t="s">
        <v>555</v>
      </c>
      <c r="AT39" s="166">
        <v>969.16499999999996</v>
      </c>
      <c r="AU39" s="167">
        <v>7.0999999999999994E-2</v>
      </c>
      <c r="AV39" s="168">
        <v>0.01</v>
      </c>
      <c r="AW39" s="159">
        <f t="shared" si="21"/>
        <v>439.60563827382964</v>
      </c>
      <c r="AX39" s="160">
        <f t="shared" si="21"/>
        <v>3.2205042812567419E-2</v>
      </c>
      <c r="AY39" s="161">
        <f t="shared" si="21"/>
        <v>4.5359215228968205E-3</v>
      </c>
      <c r="AZ39" s="162">
        <f t="shared" si="22"/>
        <v>0.43960563827382965</v>
      </c>
      <c r="BA39" s="163">
        <f t="shared" si="22"/>
        <v>3.2205042812567416E-5</v>
      </c>
      <c r="BB39" s="169">
        <f t="shared" si="22"/>
        <v>4.5359215228968207E-6</v>
      </c>
      <c r="BC39" s="162">
        <f t="shared" si="23"/>
        <v>0.97380299999999997</v>
      </c>
      <c r="BD39" s="165">
        <f t="shared" si="24"/>
        <v>0.44170939867614922</v>
      </c>
      <c r="BE39" s="170">
        <v>5.0999999999999997E-2</v>
      </c>
      <c r="BF39" s="105"/>
      <c r="BG39" s="107"/>
      <c r="BH39" s="145"/>
      <c r="BI39" s="151">
        <f t="shared" si="35"/>
        <v>-5.6497345367060303E-2</v>
      </c>
      <c r="BJ39" s="157" t="s">
        <v>554</v>
      </c>
      <c r="BK39" s="158" t="s">
        <v>555</v>
      </c>
      <c r="BL39" s="166">
        <v>1027.9280000000001</v>
      </c>
      <c r="BM39" s="167">
        <v>8.1000000000000003E-2</v>
      </c>
      <c r="BN39" s="168">
        <v>1.2E-2</v>
      </c>
      <c r="BO39" s="159">
        <f t="shared" si="36"/>
        <v>466.26007391882831</v>
      </c>
      <c r="BP39" s="160">
        <f t="shared" si="36"/>
        <v>3.6740964335464248E-2</v>
      </c>
      <c r="BQ39" s="161">
        <f t="shared" si="36"/>
        <v>5.4431058274761841E-3</v>
      </c>
      <c r="BR39" s="162">
        <f t="shared" si="37"/>
        <v>0.46626007391882829</v>
      </c>
      <c r="BS39" s="163">
        <f t="shared" si="37"/>
        <v>3.6740964335464249E-5</v>
      </c>
      <c r="BT39" s="169">
        <f t="shared" si="37"/>
        <v>5.4431058274761838E-6</v>
      </c>
      <c r="BU39" s="162">
        <f t="shared" si="38"/>
        <v>1.0333760000000003</v>
      </c>
      <c r="BV39" s="165">
        <f t="shared" si="39"/>
        <v>0.46873124396450261</v>
      </c>
      <c r="BW39" s="170">
        <v>4.8819734408505198E-2</v>
      </c>
      <c r="BX39" s="105"/>
      <c r="BY39" s="107"/>
      <c r="BZ39" s="105"/>
      <c r="CA39" s="157" t="s">
        <v>554</v>
      </c>
      <c r="CB39" s="158" t="s">
        <v>555</v>
      </c>
      <c r="CC39" s="166">
        <v>1089.374</v>
      </c>
      <c r="CD39" s="167">
        <v>8.6999999999999994E-2</v>
      </c>
      <c r="CE39" s="168">
        <v>1.2999999999999999E-2</v>
      </c>
      <c r="CF39" s="159">
        <f t="shared" si="40"/>
        <v>494.13149730842008</v>
      </c>
      <c r="CG39" s="160">
        <f t="shared" si="40"/>
        <v>3.9462517249202335E-2</v>
      </c>
      <c r="CH39" s="161">
        <f t="shared" si="40"/>
        <v>5.8966979797658659E-3</v>
      </c>
      <c r="CI39" s="162">
        <f t="shared" si="41"/>
        <v>0.4941314973084201</v>
      </c>
      <c r="CJ39" s="163">
        <f t="shared" si="41"/>
        <v>3.9462517249202335E-5</v>
      </c>
      <c r="CK39" s="169">
        <f t="shared" si="41"/>
        <v>5.8966979797658662E-6</v>
      </c>
      <c r="CL39" s="162">
        <f t="shared" si="42"/>
        <v>1.0952549999999999</v>
      </c>
      <c r="CM39" s="165">
        <f t="shared" si="43"/>
        <v>0.49679907275603563</v>
      </c>
      <c r="CN39" s="170">
        <v>4.4874183834912797E-2</v>
      </c>
      <c r="CO39" s="152"/>
      <c r="CP39" s="105"/>
      <c r="CQ39" s="107"/>
      <c r="CR39" s="105"/>
      <c r="CS39" s="105"/>
      <c r="CT39" s="105"/>
      <c r="CU39" s="1"/>
      <c r="CV39" s="120" t="s">
        <v>556</v>
      </c>
      <c r="CW39" s="153" t="s">
        <v>557</v>
      </c>
      <c r="CX39" s="122">
        <v>157859023.77000001</v>
      </c>
      <c r="CY39" s="154">
        <v>1336.28</v>
      </c>
      <c r="CZ39" s="124">
        <f t="shared" si="44"/>
        <v>0.60612612126165633</v>
      </c>
      <c r="DA39" s="125">
        <v>32755803.998</v>
      </c>
      <c r="DB39" s="155">
        <v>138.63900000000001</v>
      </c>
      <c r="DC39" s="127">
        <f t="shared" si="45"/>
        <v>6.2885562401289227E-5</v>
      </c>
      <c r="DD39" s="125">
        <v>4771161.1840000004</v>
      </c>
      <c r="DE39" s="155">
        <v>20.193999999999999</v>
      </c>
      <c r="DF39" s="128">
        <f t="shared" si="46"/>
        <v>9.1598399233378374E-6</v>
      </c>
      <c r="DG39" s="122">
        <v>158938383.38499999</v>
      </c>
      <c r="DH39" s="129">
        <v>1345.4169999999999</v>
      </c>
      <c r="DI39" s="130">
        <f t="shared" si="47"/>
        <v>1.3454169999999999</v>
      </c>
      <c r="DJ39" s="131">
        <f t="shared" si="48"/>
        <v>610.27059275712713</v>
      </c>
      <c r="DK39" s="156">
        <f t="shared" si="49"/>
        <v>0.61027059275712714</v>
      </c>
      <c r="DL39" s="133">
        <f t="shared" si="50"/>
        <v>1345.5133020000001</v>
      </c>
      <c r="DM39" s="156">
        <f t="shared" si="51"/>
        <v>1.3455133020000001</v>
      </c>
      <c r="DN39" s="131">
        <f t="shared" si="52"/>
        <v>610.31427458857695</v>
      </c>
      <c r="DO39" s="134">
        <f t="shared" si="53"/>
        <v>0.6103142745885769</v>
      </c>
      <c r="DP39" s="105"/>
      <c r="DQ39" s="105"/>
      <c r="DR39" s="105"/>
      <c r="DS39" s="105"/>
      <c r="DT39" s="105"/>
      <c r="DU39" s="105"/>
      <c r="DV39" s="105"/>
      <c r="DW39" s="105"/>
      <c r="DX39" s="105"/>
      <c r="DY39" s="105"/>
      <c r="DZ39" s="105"/>
      <c r="EA39" s="105"/>
      <c r="EB39" s="105"/>
      <c r="EC39" s="105"/>
      <c r="ED39" s="105"/>
      <c r="EE39" s="105"/>
      <c r="EF39" s="105"/>
      <c r="EG39" s="105"/>
      <c r="EH39" s="105"/>
      <c r="EI39" s="105"/>
    </row>
    <row r="40" spans="2:139" ht="14.25" customHeight="1" x14ac:dyDescent="0.25">
      <c r="B40" s="679" t="s">
        <v>892</v>
      </c>
      <c r="C40" s="680" t="s">
        <v>620</v>
      </c>
      <c r="D40" s="679" t="s">
        <v>528</v>
      </c>
      <c r="G40" s="135">
        <f t="shared" si="10"/>
        <v>0.11710003729755947</v>
      </c>
      <c r="H40" s="157" t="s">
        <v>556</v>
      </c>
      <c r="I40" s="158" t="s">
        <v>557</v>
      </c>
      <c r="J40" s="166">
        <v>931.58600000000001</v>
      </c>
      <c r="K40" s="167">
        <v>8.6999999999999994E-2</v>
      </c>
      <c r="L40" s="168">
        <v>1.2999999999999999E-2</v>
      </c>
      <c r="M40" s="159">
        <f t="shared" si="11"/>
        <v>422.56009878293571</v>
      </c>
      <c r="N40" s="160">
        <f t="shared" si="11"/>
        <v>3.9462517249202335E-2</v>
      </c>
      <c r="O40" s="161">
        <f t="shared" si="11"/>
        <v>5.8966979797658659E-3</v>
      </c>
      <c r="P40" s="162">
        <f t="shared" si="12"/>
        <v>0.42256009878293571</v>
      </c>
      <c r="Q40" s="163">
        <f t="shared" si="12"/>
        <v>3.9462517249202335E-5</v>
      </c>
      <c r="R40" s="164">
        <f t="shared" si="12"/>
        <v>5.8966979797658662E-6</v>
      </c>
      <c r="S40" s="162">
        <f t="shared" si="13"/>
        <v>0.93746700000000005</v>
      </c>
      <c r="T40" s="165">
        <f t="shared" si="14"/>
        <v>0.42522767423055136</v>
      </c>
      <c r="U40" s="170">
        <v>4.4999999999999998E-2</v>
      </c>
      <c r="V40" s="105"/>
      <c r="W40" s="107"/>
      <c r="X40" s="145"/>
      <c r="Y40" s="135">
        <f t="shared" si="15"/>
        <v>-0.12178937101810861</v>
      </c>
      <c r="Z40" s="157" t="s">
        <v>556</v>
      </c>
      <c r="AA40" s="158" t="s">
        <v>557</v>
      </c>
      <c r="AB40" s="166">
        <v>834.18200000000002</v>
      </c>
      <c r="AC40" s="167">
        <v>7.4999999999999997E-2</v>
      </c>
      <c r="AD40" s="168">
        <v>1.0999999999999999E-2</v>
      </c>
      <c r="AE40" s="159">
        <f t="shared" si="16"/>
        <v>378.37840878131152</v>
      </c>
      <c r="AF40" s="160">
        <f t="shared" si="16"/>
        <v>3.4019411421726153E-2</v>
      </c>
      <c r="AG40" s="161">
        <f t="shared" si="16"/>
        <v>4.9895136751865023E-3</v>
      </c>
      <c r="AH40" s="162">
        <f t="shared" si="17"/>
        <v>0.37837840878131151</v>
      </c>
      <c r="AI40" s="163">
        <f t="shared" si="17"/>
        <v>3.4019411421726156E-5</v>
      </c>
      <c r="AJ40" s="169">
        <f t="shared" si="17"/>
        <v>4.9895136751865022E-6</v>
      </c>
      <c r="AK40" s="162">
        <f t="shared" si="18"/>
        <v>0.83919699999999997</v>
      </c>
      <c r="AL40" s="165">
        <f t="shared" si="19"/>
        <v>0.38065317342504429</v>
      </c>
      <c r="AM40" s="170">
        <v>5.2999999999999999E-2</v>
      </c>
      <c r="AN40" s="105"/>
      <c r="AO40" s="107"/>
      <c r="AP40" s="145"/>
      <c r="AQ40" s="151">
        <f t="shared" si="34"/>
        <v>-7.9373734901918347E-2</v>
      </c>
      <c r="AR40" s="157" t="s">
        <v>556</v>
      </c>
      <c r="AS40" s="158" t="s">
        <v>557</v>
      </c>
      <c r="AT40" s="166">
        <v>949.69500000000005</v>
      </c>
      <c r="AU40" s="167">
        <v>8.6999999999999994E-2</v>
      </c>
      <c r="AV40" s="168">
        <v>1.2999999999999999E-2</v>
      </c>
      <c r="AW40" s="159">
        <f t="shared" si="21"/>
        <v>430.77419906874957</v>
      </c>
      <c r="AX40" s="160">
        <f t="shared" si="21"/>
        <v>3.9462517249202335E-2</v>
      </c>
      <c r="AY40" s="161">
        <f t="shared" si="21"/>
        <v>5.8966979797658659E-3</v>
      </c>
      <c r="AZ40" s="162">
        <f t="shared" si="22"/>
        <v>0.43077419906874959</v>
      </c>
      <c r="BA40" s="163">
        <f t="shared" si="22"/>
        <v>3.9462517249202335E-5</v>
      </c>
      <c r="BB40" s="169">
        <f t="shared" si="22"/>
        <v>5.8966979797658662E-6</v>
      </c>
      <c r="BC40" s="162">
        <f t="shared" si="23"/>
        <v>0.95557600000000009</v>
      </c>
      <c r="BD40" s="165">
        <f t="shared" si="24"/>
        <v>0.43344177451636523</v>
      </c>
      <c r="BE40" s="170">
        <v>5.0999999999999997E-2</v>
      </c>
      <c r="BF40" s="105"/>
      <c r="BG40" s="107"/>
      <c r="BH40" s="145"/>
      <c r="BI40" s="151">
        <f t="shared" si="35"/>
        <v>-0.1296214305240404</v>
      </c>
      <c r="BJ40" s="157" t="s">
        <v>556</v>
      </c>
      <c r="BK40" s="158" t="s">
        <v>557</v>
      </c>
      <c r="BL40" s="166">
        <v>1031.537</v>
      </c>
      <c r="BM40" s="167">
        <v>9.7000000000000003E-2</v>
      </c>
      <c r="BN40" s="168">
        <v>1.4E-2</v>
      </c>
      <c r="BO40" s="159">
        <f t="shared" si="36"/>
        <v>467.89708799644177</v>
      </c>
      <c r="BP40" s="160">
        <f t="shared" si="36"/>
        <v>4.3998438772099156E-2</v>
      </c>
      <c r="BQ40" s="161">
        <f t="shared" si="36"/>
        <v>6.3502901320555485E-3</v>
      </c>
      <c r="BR40" s="162">
        <f t="shared" si="37"/>
        <v>0.46789708799644175</v>
      </c>
      <c r="BS40" s="163">
        <f t="shared" si="37"/>
        <v>4.3998438772099154E-5</v>
      </c>
      <c r="BT40" s="169">
        <f t="shared" si="37"/>
        <v>6.3502901320555486E-6</v>
      </c>
      <c r="BU40" s="162">
        <f t="shared" si="38"/>
        <v>1.037963</v>
      </c>
      <c r="BV40" s="165">
        <f t="shared" si="39"/>
        <v>0.4708118711670552</v>
      </c>
      <c r="BW40" s="170">
        <v>4.8819734408505198E-2</v>
      </c>
      <c r="BX40" s="105"/>
      <c r="BY40" s="107"/>
      <c r="BZ40" s="105"/>
      <c r="CA40" s="157" t="s">
        <v>556</v>
      </c>
      <c r="CB40" s="158" t="s">
        <v>557</v>
      </c>
      <c r="CC40" s="166">
        <v>1185.433</v>
      </c>
      <c r="CD40" s="167">
        <v>9.2999999999999999E-2</v>
      </c>
      <c r="CE40" s="168">
        <v>1.7000000000000001E-2</v>
      </c>
      <c r="CF40" s="159">
        <f t="shared" si="40"/>
        <v>537.70310586521464</v>
      </c>
      <c r="CG40" s="160">
        <f t="shared" si="40"/>
        <v>4.2184070162940429E-2</v>
      </c>
      <c r="CH40" s="161">
        <f t="shared" si="40"/>
        <v>7.7110665889245948E-3</v>
      </c>
      <c r="CI40" s="162">
        <f t="shared" si="41"/>
        <v>0.53770310586521464</v>
      </c>
      <c r="CJ40" s="163">
        <f t="shared" si="41"/>
        <v>4.2184070162940427E-5</v>
      </c>
      <c r="CK40" s="169">
        <f t="shared" si="41"/>
        <v>7.711066588924595E-6</v>
      </c>
      <c r="CL40" s="162">
        <f t="shared" si="42"/>
        <v>1.1925420000000002</v>
      </c>
      <c r="CM40" s="165">
        <f t="shared" si="43"/>
        <v>0.54092769247584205</v>
      </c>
      <c r="CN40" s="170">
        <v>4.4874183834912797E-2</v>
      </c>
      <c r="CO40" s="152"/>
      <c r="CP40" s="105"/>
      <c r="CQ40" s="107"/>
      <c r="CR40" s="105"/>
      <c r="CS40" s="105"/>
      <c r="CT40" s="105"/>
      <c r="CU40" s="1"/>
      <c r="CV40" s="120" t="s">
        <v>558</v>
      </c>
      <c r="CW40" s="153" t="s">
        <v>559</v>
      </c>
      <c r="CX40" s="122">
        <v>124852196.824</v>
      </c>
      <c r="CY40" s="154">
        <v>856.58299999999997</v>
      </c>
      <c r="CZ40" s="124">
        <f t="shared" si="44"/>
        <v>0.38853932658475271</v>
      </c>
      <c r="DA40" s="125">
        <v>27904369.120000001</v>
      </c>
      <c r="DB40" s="155">
        <v>95.722999999999999</v>
      </c>
      <c r="DC40" s="127">
        <f t="shared" si="45"/>
        <v>4.3419201593625235E-5</v>
      </c>
      <c r="DD40" s="125">
        <v>4016059.1340000001</v>
      </c>
      <c r="DE40" s="155">
        <v>13.776999999999999</v>
      </c>
      <c r="DF40" s="128">
        <f t="shared" si="46"/>
        <v>6.2491390820949491E-6</v>
      </c>
      <c r="DG40" s="122">
        <v>125756386.32099999</v>
      </c>
      <c r="DH40" s="129">
        <v>862.78599999999994</v>
      </c>
      <c r="DI40" s="130">
        <f t="shared" si="47"/>
        <v>0.86278599999999994</v>
      </c>
      <c r="DJ40" s="131">
        <f t="shared" si="48"/>
        <v>391.35295870540557</v>
      </c>
      <c r="DK40" s="171">
        <f t="shared" si="49"/>
        <v>0.3913529587054056</v>
      </c>
      <c r="DL40" s="133">
        <f t="shared" si="50"/>
        <v>862.91414899999995</v>
      </c>
      <c r="DM40" s="171">
        <f t="shared" si="51"/>
        <v>0.86291414899999996</v>
      </c>
      <c r="DN40" s="172">
        <f t="shared" si="52"/>
        <v>391.41108608612933</v>
      </c>
      <c r="DO40" s="173">
        <f t="shared" si="53"/>
        <v>0.39141108608612935</v>
      </c>
      <c r="DP40" s="105"/>
      <c r="DQ40" s="105"/>
      <c r="DR40" s="105"/>
      <c r="DS40" s="105"/>
      <c r="DT40" s="105"/>
      <c r="DU40" s="105"/>
      <c r="DV40" s="105"/>
      <c r="DW40" s="105"/>
      <c r="DX40" s="105"/>
      <c r="DY40" s="105"/>
      <c r="DZ40" s="105"/>
      <c r="EA40" s="105"/>
      <c r="EB40" s="105"/>
      <c r="EC40" s="105"/>
      <c r="ED40" s="105"/>
      <c r="EE40" s="105"/>
      <c r="EF40" s="105"/>
      <c r="EG40" s="105"/>
      <c r="EH40" s="105"/>
      <c r="EI40" s="105"/>
    </row>
    <row r="41" spans="2:139" ht="14.25" customHeight="1" x14ac:dyDescent="0.25">
      <c r="B41" s="679" t="s">
        <v>893</v>
      </c>
      <c r="C41" s="680" t="s">
        <v>621</v>
      </c>
      <c r="D41" s="679" t="s">
        <v>536</v>
      </c>
      <c r="G41" s="174">
        <f t="shared" si="10"/>
        <v>2.6518042167039679E-2</v>
      </c>
      <c r="H41" s="175" t="s">
        <v>558</v>
      </c>
      <c r="I41" s="176" t="s">
        <v>559</v>
      </c>
      <c r="J41" s="184">
        <v>639.66499999999996</v>
      </c>
      <c r="K41" s="185">
        <v>5.1999999999999998E-2</v>
      </c>
      <c r="L41" s="186">
        <v>7.0000000000000001E-3</v>
      </c>
      <c r="M41" s="177">
        <f t="shared" si="11"/>
        <v>290.14702409437945</v>
      </c>
      <c r="N41" s="178">
        <f t="shared" si="11"/>
        <v>2.3586791919063464E-2</v>
      </c>
      <c r="O41" s="179">
        <f t="shared" si="11"/>
        <v>3.1751450660277743E-3</v>
      </c>
      <c r="P41" s="180">
        <f t="shared" si="12"/>
        <v>0.29014702409437942</v>
      </c>
      <c r="Q41" s="181">
        <f t="shared" si="12"/>
        <v>2.3586791919063465E-5</v>
      </c>
      <c r="R41" s="182">
        <f t="shared" si="12"/>
        <v>3.1751450660277743E-6</v>
      </c>
      <c r="S41" s="180">
        <f t="shared" si="13"/>
        <v>0.64297599999999999</v>
      </c>
      <c r="T41" s="183">
        <f t="shared" si="14"/>
        <v>0.2916488677106106</v>
      </c>
      <c r="U41" s="188">
        <v>4.4999999999999998E-2</v>
      </c>
      <c r="V41" s="105"/>
      <c r="W41" s="107"/>
      <c r="X41" s="145"/>
      <c r="Y41" s="174">
        <f t="shared" si="15"/>
        <v>-7.7735617916812161E-2</v>
      </c>
      <c r="Z41" s="175" t="s">
        <v>558</v>
      </c>
      <c r="AA41" s="176" t="s">
        <v>559</v>
      </c>
      <c r="AB41" s="184">
        <v>623.11099999999999</v>
      </c>
      <c r="AC41" s="185">
        <v>0.05</v>
      </c>
      <c r="AD41" s="186">
        <v>7.0000000000000001E-3</v>
      </c>
      <c r="AE41" s="177">
        <f t="shared" si="16"/>
        <v>282.63825960537605</v>
      </c>
      <c r="AF41" s="178">
        <f t="shared" si="16"/>
        <v>2.2679607614484103E-2</v>
      </c>
      <c r="AG41" s="179">
        <f t="shared" si="16"/>
        <v>3.1751450660277743E-3</v>
      </c>
      <c r="AH41" s="180">
        <f t="shared" si="17"/>
        <v>0.28263825960537603</v>
      </c>
      <c r="AI41" s="181">
        <f t="shared" si="17"/>
        <v>2.2679607614484102E-5</v>
      </c>
      <c r="AJ41" s="187">
        <f t="shared" si="17"/>
        <v>3.1751450660277743E-6</v>
      </c>
      <c r="AK41" s="180">
        <f t="shared" si="18"/>
        <v>0.62636599999999998</v>
      </c>
      <c r="AL41" s="183">
        <f t="shared" si="19"/>
        <v>0.28411470206107897</v>
      </c>
      <c r="AM41" s="188">
        <v>5.2999999999999999E-2</v>
      </c>
      <c r="AN41" s="105"/>
      <c r="AO41" s="107"/>
      <c r="AP41" s="145"/>
      <c r="AQ41" s="189">
        <f t="shared" si="34"/>
        <v>-9.15315768423558E-2</v>
      </c>
      <c r="AR41" s="175" t="s">
        <v>558</v>
      </c>
      <c r="AS41" s="176" t="s">
        <v>559</v>
      </c>
      <c r="AT41" s="184">
        <v>675.41700000000003</v>
      </c>
      <c r="AU41" s="185">
        <v>5.8000000000000003E-2</v>
      </c>
      <c r="AV41" s="186">
        <v>8.0000000000000002E-3</v>
      </c>
      <c r="AW41" s="177">
        <f t="shared" si="21"/>
        <v>306.36385072304017</v>
      </c>
      <c r="AX41" s="178">
        <f t="shared" si="21"/>
        <v>2.6308344832801558E-2</v>
      </c>
      <c r="AY41" s="179">
        <f t="shared" si="21"/>
        <v>3.6287372183174565E-3</v>
      </c>
      <c r="AZ41" s="180">
        <f t="shared" si="22"/>
        <v>0.30636385072304018</v>
      </c>
      <c r="BA41" s="181">
        <f t="shared" si="22"/>
        <v>2.6308344832801558E-5</v>
      </c>
      <c r="BB41" s="187">
        <f t="shared" si="22"/>
        <v>3.6287372183174563E-6</v>
      </c>
      <c r="BC41" s="180">
        <f t="shared" si="23"/>
        <v>0.67916100000000001</v>
      </c>
      <c r="BD41" s="183">
        <f t="shared" si="24"/>
        <v>0.30806209974121274</v>
      </c>
      <c r="BE41" s="188">
        <v>5.0999999999999997E-2</v>
      </c>
      <c r="BF41" s="105"/>
      <c r="BG41" s="107"/>
      <c r="BH41" s="145"/>
      <c r="BI41" s="189">
        <f t="shared" si="35"/>
        <v>-7.7137206879354436E-2</v>
      </c>
      <c r="BJ41" s="175" t="s">
        <v>558</v>
      </c>
      <c r="BK41" s="176" t="s">
        <v>559</v>
      </c>
      <c r="BL41" s="184">
        <v>743.32799999999997</v>
      </c>
      <c r="BM41" s="185">
        <v>6.7000000000000004E-2</v>
      </c>
      <c r="BN41" s="186">
        <v>8.9999999999999993E-3</v>
      </c>
      <c r="BO41" s="177">
        <f t="shared" si="36"/>
        <v>337.16774737718475</v>
      </c>
      <c r="BP41" s="178">
        <f t="shared" si="36"/>
        <v>3.0390674203408699E-2</v>
      </c>
      <c r="BQ41" s="179">
        <f t="shared" si="36"/>
        <v>4.0823293706071379E-3</v>
      </c>
      <c r="BR41" s="180">
        <f t="shared" si="37"/>
        <v>0.33716774737718475</v>
      </c>
      <c r="BS41" s="181">
        <f t="shared" si="37"/>
        <v>3.03906742034087E-5</v>
      </c>
      <c r="BT41" s="187">
        <f t="shared" si="37"/>
        <v>4.0823293706071374E-6</v>
      </c>
      <c r="BU41" s="180">
        <f t="shared" si="38"/>
        <v>0.74758899999999995</v>
      </c>
      <c r="BV41" s="183">
        <f t="shared" si="39"/>
        <v>0.33910050353809107</v>
      </c>
      <c r="BW41" s="188">
        <v>4.8819734408505198E-2</v>
      </c>
      <c r="BX41" s="105"/>
      <c r="BY41" s="107"/>
      <c r="BZ41" s="105"/>
      <c r="CA41" s="175" t="s">
        <v>558</v>
      </c>
      <c r="CB41" s="176" t="s">
        <v>559</v>
      </c>
      <c r="CC41" s="184">
        <v>805.28499999999997</v>
      </c>
      <c r="CD41" s="185">
        <v>6.7000000000000004E-2</v>
      </c>
      <c r="CE41" s="186">
        <v>1.0999999999999999E-2</v>
      </c>
      <c r="CF41" s="177">
        <f t="shared" si="40"/>
        <v>365.27095635659657</v>
      </c>
      <c r="CG41" s="178">
        <f t="shared" si="40"/>
        <v>3.0390674203408699E-2</v>
      </c>
      <c r="CH41" s="179">
        <f t="shared" si="40"/>
        <v>4.9895136751865023E-3</v>
      </c>
      <c r="CI41" s="180">
        <f t="shared" si="41"/>
        <v>0.36527095635659657</v>
      </c>
      <c r="CJ41" s="181">
        <f t="shared" si="41"/>
        <v>3.03906742034087E-5</v>
      </c>
      <c r="CK41" s="187">
        <f t="shared" si="41"/>
        <v>4.9895136751865022E-6</v>
      </c>
      <c r="CL41" s="180">
        <f t="shared" si="42"/>
        <v>0.81007599999999991</v>
      </c>
      <c r="CM41" s="183">
        <f t="shared" si="43"/>
        <v>0.36744411635821639</v>
      </c>
      <c r="CN41" s="188">
        <v>4.4874183834912797E-2</v>
      </c>
      <c r="CO41" s="152"/>
      <c r="CP41" s="105"/>
      <c r="CQ41" s="107"/>
      <c r="CR41" s="105"/>
      <c r="CS41" s="105"/>
      <c r="CT41" s="105"/>
      <c r="CU41" s="1"/>
      <c r="CV41" s="190" t="s">
        <v>560</v>
      </c>
      <c r="CW41" s="191"/>
      <c r="CX41" s="192">
        <v>2290550472.0770001</v>
      </c>
      <c r="CY41" s="193">
        <v>1122.904</v>
      </c>
      <c r="CZ41" s="194">
        <f t="shared" si="44"/>
        <v>0.5093404421746931</v>
      </c>
      <c r="DA41" s="192">
        <v>452386804.69499999</v>
      </c>
      <c r="DB41" s="195">
        <v>110.88800000000001</v>
      </c>
      <c r="DC41" s="196">
        <f t="shared" si="45"/>
        <v>5.0297926583098263E-5</v>
      </c>
      <c r="DD41" s="192">
        <v>65319978.954000004</v>
      </c>
      <c r="DE41" s="195">
        <v>16.010999999999999</v>
      </c>
      <c r="DF41" s="197">
        <f t="shared" si="46"/>
        <v>7.2624639503100981E-6</v>
      </c>
      <c r="DG41" s="198">
        <v>2305378133.513</v>
      </c>
      <c r="DH41" s="193">
        <v>1130.173</v>
      </c>
      <c r="DI41" s="199">
        <f t="shared" si="47"/>
        <v>1.1301730000000001</v>
      </c>
      <c r="DJ41" s="200">
        <f t="shared" si="48"/>
        <v>512.63760352968677</v>
      </c>
      <c r="DK41" s="201">
        <f t="shared" si="49"/>
        <v>0.51263760352968679</v>
      </c>
      <c r="DL41" s="202">
        <f t="shared" si="50"/>
        <v>1130.2517789999999</v>
      </c>
      <c r="DM41" s="203">
        <f t="shared" si="51"/>
        <v>1.130251779</v>
      </c>
      <c r="DN41" s="204">
        <f t="shared" si="52"/>
        <v>512.67333706585202</v>
      </c>
      <c r="DO41" s="205">
        <f t="shared" si="53"/>
        <v>0.51267333706585205</v>
      </c>
      <c r="DP41" s="105"/>
      <c r="DQ41" s="105"/>
      <c r="DR41" s="105"/>
      <c r="DS41" s="105"/>
      <c r="DT41" s="105"/>
      <c r="DU41" s="105"/>
      <c r="DV41" s="105"/>
      <c r="DW41" s="105"/>
      <c r="DX41" s="105"/>
      <c r="DY41" s="105"/>
      <c r="DZ41" s="105"/>
      <c r="EA41" s="105"/>
      <c r="EB41" s="105"/>
      <c r="EC41" s="105"/>
      <c r="ED41" s="105"/>
      <c r="EE41" s="105"/>
      <c r="EF41" s="105"/>
      <c r="EG41" s="105"/>
      <c r="EH41" s="105"/>
      <c r="EI41" s="105"/>
    </row>
    <row r="42" spans="2:139" ht="14.25" customHeight="1" x14ac:dyDescent="0.25">
      <c r="B42" s="679" t="s">
        <v>894</v>
      </c>
      <c r="C42" s="680" t="s">
        <v>623</v>
      </c>
      <c r="D42" s="679" t="s">
        <v>526</v>
      </c>
      <c r="G42" s="206">
        <f t="shared" si="10"/>
        <v>4.1877509136844626E-2</v>
      </c>
      <c r="H42" s="207" t="s">
        <v>560</v>
      </c>
      <c r="I42" s="208"/>
      <c r="J42" s="209">
        <v>852.3</v>
      </c>
      <c r="K42" s="210">
        <v>7.0999999999999994E-2</v>
      </c>
      <c r="L42" s="211">
        <v>0.01</v>
      </c>
      <c r="M42" s="177">
        <f t="shared" si="11"/>
        <v>386.59659139649597</v>
      </c>
      <c r="N42" s="178">
        <f t="shared" si="11"/>
        <v>3.2205042812567419E-2</v>
      </c>
      <c r="O42" s="179">
        <f t="shared" si="11"/>
        <v>4.5359215228968205E-3</v>
      </c>
      <c r="P42" s="180">
        <f t="shared" si="12"/>
        <v>0.38659659139649599</v>
      </c>
      <c r="Q42" s="181">
        <f t="shared" si="12"/>
        <v>3.2205042812567416E-5</v>
      </c>
      <c r="R42" s="182">
        <f t="shared" si="12"/>
        <v>4.5359215228968207E-6</v>
      </c>
      <c r="S42" s="180">
        <f t="shared" si="13"/>
        <v>0.85693799999999998</v>
      </c>
      <c r="T42" s="183">
        <f t="shared" si="14"/>
        <v>0.38870035179881551</v>
      </c>
      <c r="U42" s="212">
        <v>4.4999999999999998E-2</v>
      </c>
      <c r="V42" s="105"/>
      <c r="W42" s="107"/>
      <c r="X42" s="105"/>
      <c r="Y42" s="206">
        <f t="shared" si="15"/>
        <v>-7.5064802163633093E-2</v>
      </c>
      <c r="Z42" s="207" t="s">
        <v>560</v>
      </c>
      <c r="AA42" s="208"/>
      <c r="AB42" s="209">
        <v>818.28899999999999</v>
      </c>
      <c r="AC42" s="210">
        <v>6.5000000000000002E-2</v>
      </c>
      <c r="AD42" s="211">
        <v>8.9999999999999993E-3</v>
      </c>
      <c r="AE42" s="177">
        <f t="shared" si="16"/>
        <v>371.16946870497162</v>
      </c>
      <c r="AF42" s="178">
        <f t="shared" si="16"/>
        <v>2.9483489898829332E-2</v>
      </c>
      <c r="AG42" s="179">
        <f t="shared" si="16"/>
        <v>4.0823293706071379E-3</v>
      </c>
      <c r="AH42" s="180">
        <f t="shared" si="17"/>
        <v>0.37116946870497164</v>
      </c>
      <c r="AI42" s="181">
        <f t="shared" si="17"/>
        <v>2.9483489898829334E-5</v>
      </c>
      <c r="AJ42" s="187">
        <f t="shared" si="17"/>
        <v>4.0823293706071374E-6</v>
      </c>
      <c r="AK42" s="180">
        <f t="shared" si="18"/>
        <v>0.82249400000000006</v>
      </c>
      <c r="AL42" s="183">
        <f t="shared" si="19"/>
        <v>0.37307682370534978</v>
      </c>
      <c r="AM42" s="212">
        <v>5.2999999999999999E-2</v>
      </c>
      <c r="AN42" s="105"/>
      <c r="AO42" s="107"/>
      <c r="AP42" s="105"/>
      <c r="AQ42" s="213">
        <f t="shared" si="34"/>
        <v>-6.6646584279899557E-2</v>
      </c>
      <c r="AR42" s="207" t="s">
        <v>560</v>
      </c>
      <c r="AS42" s="208"/>
      <c r="AT42" s="209">
        <v>884.23</v>
      </c>
      <c r="AU42" s="210">
        <v>7.4999999999999997E-2</v>
      </c>
      <c r="AV42" s="211">
        <v>1.0999999999999999E-2</v>
      </c>
      <c r="AW42" s="177">
        <f t="shared" si="21"/>
        <v>401.07978881910554</v>
      </c>
      <c r="AX42" s="178">
        <f t="shared" si="21"/>
        <v>3.4019411421726153E-2</v>
      </c>
      <c r="AY42" s="179">
        <f t="shared" si="21"/>
        <v>4.9895136751865023E-3</v>
      </c>
      <c r="AZ42" s="180">
        <f t="shared" si="22"/>
        <v>0.40107978881910555</v>
      </c>
      <c r="BA42" s="181">
        <f t="shared" si="22"/>
        <v>3.4019411421726156E-5</v>
      </c>
      <c r="BB42" s="187">
        <f t="shared" si="22"/>
        <v>4.9895136751865022E-6</v>
      </c>
      <c r="BC42" s="180">
        <f t="shared" si="23"/>
        <v>0.88924499999999995</v>
      </c>
      <c r="BD42" s="183">
        <f t="shared" si="24"/>
        <v>0.40335455346283827</v>
      </c>
      <c r="BE42" s="212">
        <v>5.0999999999999997E-2</v>
      </c>
      <c r="BF42" s="105"/>
      <c r="BG42" s="107"/>
      <c r="BH42" s="105"/>
      <c r="BI42" s="213">
        <f t="shared" si="35"/>
        <v>-5.1174750629402022E-2</v>
      </c>
      <c r="BJ42" s="207" t="s">
        <v>560</v>
      </c>
      <c r="BK42" s="208"/>
      <c r="BL42" s="209">
        <v>947.18200000000002</v>
      </c>
      <c r="BM42" s="210">
        <v>8.5000000000000006E-2</v>
      </c>
      <c r="BN42" s="211">
        <v>1.2E-2</v>
      </c>
      <c r="BO42" s="177">
        <f t="shared" si="36"/>
        <v>429.63432199004563</v>
      </c>
      <c r="BP42" s="178">
        <f t="shared" si="36"/>
        <v>3.8555332944622975E-2</v>
      </c>
      <c r="BQ42" s="179">
        <f t="shared" si="36"/>
        <v>5.4431058274761841E-3</v>
      </c>
      <c r="BR42" s="180">
        <f t="shared" si="37"/>
        <v>0.42963432199004564</v>
      </c>
      <c r="BS42" s="181">
        <f t="shared" si="37"/>
        <v>3.8555332944622975E-5</v>
      </c>
      <c r="BT42" s="187">
        <f t="shared" si="37"/>
        <v>5.4431058274761838E-6</v>
      </c>
      <c r="BU42" s="180">
        <f t="shared" si="38"/>
        <v>0.95274199999999998</v>
      </c>
      <c r="BV42" s="183">
        <f t="shared" si="39"/>
        <v>0.43215629435677622</v>
      </c>
      <c r="BW42" s="212">
        <v>4.4758609440378197E-2</v>
      </c>
      <c r="BX42" s="105"/>
      <c r="BY42" s="107"/>
      <c r="BZ42" s="105"/>
      <c r="CA42" s="1325" t="s">
        <v>560</v>
      </c>
      <c r="CB42" s="1303"/>
      <c r="CC42" s="209">
        <v>998.44299999999998</v>
      </c>
      <c r="CD42" s="210">
        <v>0.08</v>
      </c>
      <c r="CE42" s="211">
        <v>1.2999999999999999E-2</v>
      </c>
      <c r="CF42" s="177">
        <f t="shared" si="40"/>
        <v>452.88590930856697</v>
      </c>
      <c r="CG42" s="178">
        <f t="shared" si="40"/>
        <v>3.6287372183174564E-2</v>
      </c>
      <c r="CH42" s="179">
        <f t="shared" si="40"/>
        <v>5.8966979797658659E-3</v>
      </c>
      <c r="CI42" s="180">
        <f t="shared" si="41"/>
        <v>0.45288590930856698</v>
      </c>
      <c r="CJ42" s="181">
        <f t="shared" si="41"/>
        <v>3.6287372183174565E-5</v>
      </c>
      <c r="CK42" s="187">
        <f t="shared" si="41"/>
        <v>5.8966979797658662E-6</v>
      </c>
      <c r="CL42" s="180">
        <f t="shared" si="42"/>
        <v>1.0041280000000001</v>
      </c>
      <c r="CM42" s="183">
        <f t="shared" si="43"/>
        <v>0.45546458069433388</v>
      </c>
      <c r="CN42" s="212">
        <v>4.4758609440378197E-2</v>
      </c>
      <c r="CO42" s="214"/>
      <c r="CP42" s="105"/>
      <c r="CQ42" s="107"/>
      <c r="CR42" s="105"/>
      <c r="CS42" s="105"/>
      <c r="CT42" s="105"/>
      <c r="CU42" s="1"/>
      <c r="CV42" s="215"/>
      <c r="CW42" s="216"/>
      <c r="CX42" s="216"/>
      <c r="CY42" s="216"/>
      <c r="CZ42" s="216"/>
      <c r="DA42" s="216"/>
      <c r="DB42" s="216"/>
      <c r="DC42" s="216"/>
      <c r="DD42" s="216"/>
      <c r="DE42" s="216"/>
      <c r="DF42" s="216"/>
      <c r="DG42" s="216"/>
      <c r="DH42" s="216"/>
      <c r="DI42" s="216"/>
      <c r="DJ42" s="216"/>
      <c r="DK42" s="216"/>
      <c r="DL42" s="216"/>
      <c r="DM42" s="216"/>
      <c r="DN42" s="216"/>
      <c r="DO42" s="216"/>
      <c r="DP42" s="105"/>
      <c r="DQ42" s="105"/>
      <c r="DR42" s="105"/>
      <c r="DS42" s="105"/>
      <c r="DT42" s="105"/>
      <c r="DU42" s="105"/>
      <c r="DV42" s="105"/>
      <c r="DW42" s="105"/>
      <c r="DX42" s="105"/>
      <c r="DY42" s="105"/>
      <c r="DZ42" s="105"/>
      <c r="EA42" s="105"/>
      <c r="EB42" s="105"/>
      <c r="EC42" s="105"/>
      <c r="ED42" s="105"/>
      <c r="EE42" s="105"/>
      <c r="EF42" s="105"/>
      <c r="EG42" s="105"/>
      <c r="EH42" s="105"/>
      <c r="EI42" s="105"/>
    </row>
    <row r="43" spans="2:139" ht="15" customHeight="1" x14ac:dyDescent="0.25">
      <c r="B43" s="679" t="s">
        <v>895</v>
      </c>
      <c r="C43" s="680" t="s">
        <v>624</v>
      </c>
      <c r="D43" s="679" t="s">
        <v>558</v>
      </c>
      <c r="G43" s="217"/>
      <c r="H43" s="218"/>
      <c r="I43" s="218"/>
      <c r="J43" s="218"/>
      <c r="K43" s="218"/>
      <c r="L43" s="219"/>
      <c r="M43" s="219"/>
      <c r="N43" s="219"/>
      <c r="O43" s="218"/>
      <c r="P43" s="218"/>
      <c r="Q43" s="218"/>
      <c r="R43" s="218"/>
      <c r="S43" s="218"/>
      <c r="T43" s="218"/>
      <c r="U43" s="105"/>
      <c r="V43" s="105"/>
      <c r="W43" s="107"/>
      <c r="X43" s="105"/>
      <c r="Y43" s="217"/>
      <c r="Z43" s="218"/>
      <c r="AA43" s="218"/>
      <c r="AB43" s="218"/>
      <c r="AC43" s="218"/>
      <c r="AD43" s="219"/>
      <c r="AE43" s="219"/>
      <c r="AF43" s="219"/>
      <c r="AG43" s="218"/>
      <c r="AH43" s="218"/>
      <c r="AI43" s="218"/>
      <c r="AJ43" s="218"/>
      <c r="AK43" s="218"/>
      <c r="AL43" s="218"/>
      <c r="AM43" s="105"/>
      <c r="AN43" s="105"/>
      <c r="AO43" s="107"/>
      <c r="AP43" s="105"/>
      <c r="AQ43" s="217"/>
      <c r="AR43" s="218"/>
      <c r="AS43" s="218"/>
      <c r="AT43" s="218"/>
      <c r="AU43" s="218"/>
      <c r="AV43" s="219"/>
      <c r="AW43" s="219"/>
      <c r="AX43" s="219"/>
      <c r="AY43" s="218"/>
      <c r="AZ43" s="218"/>
      <c r="BA43" s="218"/>
      <c r="BB43" s="218"/>
      <c r="BC43" s="218"/>
      <c r="BD43" s="218"/>
      <c r="BE43" s="105"/>
      <c r="BF43" s="105"/>
      <c r="BG43" s="107"/>
      <c r="BH43" s="105"/>
      <c r="BI43" s="217"/>
      <c r="BJ43" s="218"/>
      <c r="BK43" s="218"/>
      <c r="BL43" s="218"/>
      <c r="BM43" s="218"/>
      <c r="BN43" s="219"/>
      <c r="BO43" s="219"/>
      <c r="BP43" s="219"/>
      <c r="BQ43" s="218"/>
      <c r="BR43" s="218"/>
      <c r="BS43" s="218"/>
      <c r="BT43" s="218"/>
      <c r="BU43" s="218"/>
      <c r="BV43" s="218"/>
      <c r="BW43" s="105"/>
      <c r="BX43" s="105"/>
      <c r="BY43" s="107"/>
      <c r="BZ43" s="105"/>
      <c r="CA43" s="217"/>
      <c r="CB43" s="218"/>
      <c r="CC43" s="218"/>
      <c r="CD43" s="218"/>
      <c r="CE43" s="218"/>
      <c r="CF43" s="219"/>
      <c r="CG43" s="219"/>
      <c r="CH43" s="219"/>
      <c r="CI43" s="218"/>
      <c r="CJ43" s="218"/>
      <c r="CK43" s="218"/>
      <c r="CL43" s="218"/>
      <c r="CM43" s="218"/>
      <c r="CN43" s="218"/>
      <c r="CO43" s="105"/>
      <c r="CP43" s="105"/>
      <c r="CQ43" s="107"/>
      <c r="CR43" s="105"/>
      <c r="CS43" s="105"/>
      <c r="CT43" s="105"/>
      <c r="CU43" s="1"/>
      <c r="CV43" s="1320" t="s">
        <v>561</v>
      </c>
      <c r="CW43" s="1316"/>
      <c r="CX43" s="1316"/>
      <c r="CY43" s="1316"/>
      <c r="CZ43" s="1316"/>
      <c r="DA43" s="1316"/>
      <c r="DB43" s="1316"/>
      <c r="DC43" s="1316"/>
      <c r="DD43" s="1316"/>
      <c r="DE43" s="1316"/>
      <c r="DF43" s="1316"/>
      <c r="DG43" s="1316"/>
      <c r="DH43" s="1316"/>
      <c r="DI43" s="1316"/>
      <c r="DJ43" s="1316"/>
      <c r="DK43" s="1316"/>
      <c r="DL43" s="1316"/>
      <c r="DM43" s="1316"/>
      <c r="DN43" s="1316"/>
      <c r="DO43" s="1316"/>
      <c r="DP43" s="105"/>
      <c r="DQ43" s="105"/>
      <c r="DR43" s="105"/>
      <c r="DS43" s="105"/>
      <c r="DT43" s="105"/>
      <c r="DU43" s="105"/>
      <c r="DV43" s="105"/>
      <c r="DW43" s="105"/>
      <c r="DX43" s="105"/>
      <c r="DY43" s="105"/>
      <c r="DZ43" s="105"/>
      <c r="EA43" s="105"/>
      <c r="EB43" s="105"/>
      <c r="EC43" s="105"/>
      <c r="ED43" s="105"/>
      <c r="EE43" s="105"/>
      <c r="EF43" s="105"/>
      <c r="EG43" s="105"/>
      <c r="EH43" s="105"/>
      <c r="EI43" s="105"/>
    </row>
    <row r="44" spans="2:139" ht="15" customHeight="1" x14ac:dyDescent="0.25">
      <c r="B44" s="679" t="s">
        <v>896</v>
      </c>
      <c r="C44" s="680" t="s">
        <v>625</v>
      </c>
      <c r="D44" s="679" t="s">
        <v>524</v>
      </c>
      <c r="G44" s="220"/>
      <c r="H44" s="221"/>
      <c r="I44" s="221"/>
      <c r="J44" s="221"/>
      <c r="K44" s="221"/>
      <c r="L44" s="221"/>
      <c r="M44" s="221"/>
      <c r="N44" s="221"/>
      <c r="O44" s="221"/>
      <c r="P44" s="221"/>
      <c r="Q44" s="221"/>
      <c r="R44" s="221"/>
      <c r="S44" s="221"/>
      <c r="T44" s="221"/>
      <c r="U44" s="221"/>
      <c r="V44" s="221"/>
      <c r="W44" s="222"/>
      <c r="X44" s="105"/>
      <c r="Y44" s="220"/>
      <c r="Z44" s="221"/>
      <c r="AA44" s="221"/>
      <c r="AB44" s="221"/>
      <c r="AC44" s="221"/>
      <c r="AD44" s="221"/>
      <c r="AE44" s="221"/>
      <c r="AF44" s="221"/>
      <c r="AG44" s="221"/>
      <c r="AH44" s="221"/>
      <c r="AI44" s="221"/>
      <c r="AJ44" s="221"/>
      <c r="AK44" s="221"/>
      <c r="AL44" s="221"/>
      <c r="AM44" s="221"/>
      <c r="AN44" s="221"/>
      <c r="AO44" s="222"/>
      <c r="AP44" s="105"/>
      <c r="AQ44" s="220"/>
      <c r="AR44" s="221"/>
      <c r="AS44" s="221"/>
      <c r="AT44" s="221"/>
      <c r="AU44" s="221"/>
      <c r="AV44" s="221"/>
      <c r="AW44" s="221"/>
      <c r="AX44" s="221"/>
      <c r="AY44" s="221"/>
      <c r="AZ44" s="221"/>
      <c r="BA44" s="221"/>
      <c r="BB44" s="221"/>
      <c r="BC44" s="221"/>
      <c r="BD44" s="221"/>
      <c r="BE44" s="221"/>
      <c r="BF44" s="221"/>
      <c r="BG44" s="222"/>
      <c r="BH44" s="105"/>
      <c r="BI44" s="220"/>
      <c r="BJ44" s="221"/>
      <c r="BK44" s="221"/>
      <c r="BL44" s="221"/>
      <c r="BM44" s="221"/>
      <c r="BN44" s="221"/>
      <c r="BO44" s="221"/>
      <c r="BP44" s="221"/>
      <c r="BQ44" s="221"/>
      <c r="BR44" s="221"/>
      <c r="BS44" s="221"/>
      <c r="BT44" s="221"/>
      <c r="BU44" s="221"/>
      <c r="BV44" s="221"/>
      <c r="BW44" s="221"/>
      <c r="BX44" s="221"/>
      <c r="BY44" s="222"/>
      <c r="BZ44" s="105"/>
      <c r="CA44" s="1320" t="s">
        <v>561</v>
      </c>
      <c r="CB44" s="1316"/>
      <c r="CC44" s="1316"/>
      <c r="CD44" s="1316"/>
      <c r="CE44" s="1316"/>
      <c r="CF44" s="1316"/>
      <c r="CG44" s="1316"/>
      <c r="CH44" s="1316"/>
      <c r="CI44" s="1316"/>
      <c r="CJ44" s="1316"/>
      <c r="CK44" s="1316"/>
      <c r="CL44" s="1316"/>
      <c r="CM44" s="1316"/>
      <c r="CN44" s="221"/>
      <c r="CO44" s="221"/>
      <c r="CP44" s="221"/>
      <c r="CQ44" s="222"/>
      <c r="CR44" s="105"/>
      <c r="CS44" s="105"/>
      <c r="CT44" s="105"/>
      <c r="CU44" s="1"/>
      <c r="CV44" s="1321"/>
      <c r="CW44" s="1316"/>
      <c r="CX44" s="1316"/>
      <c r="CY44" s="1316"/>
      <c r="CZ44" s="1316"/>
      <c r="DA44" s="1316"/>
      <c r="DB44" s="1316"/>
      <c r="DC44" s="1316"/>
      <c r="DD44" s="1316"/>
      <c r="DE44" s="1316"/>
      <c r="DF44" s="1316"/>
      <c r="DG44" s="1316"/>
      <c r="DH44" s="1316"/>
      <c r="DI44" s="1316"/>
      <c r="DJ44" s="1316"/>
      <c r="DK44" s="1316"/>
      <c r="DL44" s="1316"/>
      <c r="DM44" s="1316"/>
      <c r="DN44" s="1316"/>
      <c r="DO44" s="1316"/>
      <c r="DP44" s="105"/>
      <c r="DQ44" s="105"/>
      <c r="DR44" s="105"/>
      <c r="DS44" s="105"/>
      <c r="DT44" s="105"/>
      <c r="DU44" s="105"/>
      <c r="DV44" s="105"/>
      <c r="DW44" s="105"/>
      <c r="DX44" s="105"/>
      <c r="DY44" s="105"/>
      <c r="DZ44" s="105"/>
      <c r="EA44" s="105"/>
      <c r="EB44" s="105"/>
      <c r="EC44" s="105"/>
      <c r="ED44" s="105"/>
      <c r="EE44" s="105"/>
      <c r="EF44" s="105"/>
      <c r="EG44" s="105"/>
      <c r="EH44" s="105"/>
      <c r="EI44" s="105"/>
    </row>
    <row r="45" spans="2:139" ht="14.25" customHeight="1" thickBot="1" x14ac:dyDescent="0.3">
      <c r="B45" s="679" t="s">
        <v>897</v>
      </c>
      <c r="C45" s="680" t="s">
        <v>626</v>
      </c>
      <c r="D45" s="679" t="s">
        <v>556</v>
      </c>
      <c r="G45" s="223"/>
      <c r="H45" s="224"/>
      <c r="I45" s="224"/>
      <c r="J45" s="224"/>
      <c r="K45" s="224"/>
      <c r="L45" s="224"/>
      <c r="M45" s="224"/>
      <c r="N45" s="224"/>
      <c r="O45" s="224"/>
      <c r="P45" s="224"/>
      <c r="Q45" s="224"/>
      <c r="R45" s="224"/>
      <c r="S45" s="224"/>
      <c r="T45" s="224"/>
      <c r="U45" s="224"/>
      <c r="V45" s="224"/>
      <c r="W45" s="225"/>
      <c r="X45" s="105"/>
      <c r="Y45" s="223"/>
      <c r="Z45" s="224"/>
      <c r="AA45" s="224"/>
      <c r="AB45" s="224"/>
      <c r="AC45" s="224"/>
      <c r="AD45" s="224"/>
      <c r="AE45" s="224"/>
      <c r="AF45" s="224"/>
      <c r="AG45" s="224"/>
      <c r="AH45" s="224"/>
      <c r="AI45" s="224"/>
      <c r="AJ45" s="224"/>
      <c r="AK45" s="224"/>
      <c r="AL45" s="224"/>
      <c r="AM45" s="224"/>
      <c r="AN45" s="224"/>
      <c r="AO45" s="225"/>
      <c r="AP45" s="105"/>
      <c r="AQ45" s="223"/>
      <c r="AR45" s="224"/>
      <c r="AS45" s="224"/>
      <c r="AT45" s="224"/>
      <c r="AU45" s="224"/>
      <c r="AV45" s="224"/>
      <c r="AW45" s="224"/>
      <c r="AX45" s="224"/>
      <c r="AY45" s="224"/>
      <c r="AZ45" s="224"/>
      <c r="BA45" s="224"/>
      <c r="BB45" s="224"/>
      <c r="BC45" s="224"/>
      <c r="BD45" s="224"/>
      <c r="BE45" s="224"/>
      <c r="BF45" s="224"/>
      <c r="BG45" s="225"/>
      <c r="BH45" s="105"/>
      <c r="BI45" s="223"/>
      <c r="BJ45" s="224"/>
      <c r="BK45" s="224"/>
      <c r="BL45" s="224"/>
      <c r="BM45" s="224"/>
      <c r="BN45" s="224"/>
      <c r="BO45" s="224"/>
      <c r="BP45" s="224"/>
      <c r="BQ45" s="224"/>
      <c r="BR45" s="224"/>
      <c r="BS45" s="224"/>
      <c r="BT45" s="224"/>
      <c r="BU45" s="224"/>
      <c r="BV45" s="224"/>
      <c r="BW45" s="224"/>
      <c r="BX45" s="224"/>
      <c r="BY45" s="225"/>
      <c r="BZ45" s="105"/>
      <c r="CA45" s="1322"/>
      <c r="CB45" s="1323"/>
      <c r="CC45" s="1323"/>
      <c r="CD45" s="1323"/>
      <c r="CE45" s="1323"/>
      <c r="CF45" s="1323"/>
      <c r="CG45" s="1323"/>
      <c r="CH45" s="1323"/>
      <c r="CI45" s="1323"/>
      <c r="CJ45" s="1323"/>
      <c r="CK45" s="1323"/>
      <c r="CL45" s="1323"/>
      <c r="CM45" s="1323"/>
      <c r="CN45" s="224"/>
      <c r="CO45" s="224"/>
      <c r="CP45" s="224"/>
      <c r="CQ45" s="225"/>
      <c r="CR45" s="105"/>
      <c r="CS45" s="105"/>
      <c r="CT45" s="105"/>
      <c r="CU45" s="1"/>
      <c r="CV45" s="226"/>
      <c r="CW45" s="226"/>
      <c r="CX45" s="227"/>
      <c r="CY45" s="227"/>
      <c r="CZ45" s="227"/>
      <c r="DA45" s="227"/>
      <c r="DB45" s="227"/>
      <c r="DC45" s="227"/>
      <c r="DD45" s="227"/>
      <c r="DE45" s="227"/>
      <c r="DF45" s="227"/>
      <c r="DG45" s="228"/>
      <c r="DH45" s="228"/>
      <c r="DI45" s="228"/>
      <c r="DJ45" s="228"/>
      <c r="DK45" s="228"/>
      <c r="DL45" s="228"/>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row>
    <row r="46" spans="2:139" ht="14.25" customHeight="1" thickBot="1" x14ac:dyDescent="0.3">
      <c r="B46" s="679" t="s">
        <v>898</v>
      </c>
      <c r="C46" s="680" t="s">
        <v>627</v>
      </c>
      <c r="D46" s="681" t="s">
        <v>514</v>
      </c>
      <c r="X46" s="105"/>
      <c r="Y46" s="105"/>
      <c r="Z46" s="105"/>
      <c r="AA46" s="105"/>
      <c r="AB46" s="105"/>
      <c r="AC46" s="105"/>
      <c r="AD46" s="105"/>
      <c r="AE46" s="1"/>
      <c r="AF46" s="1"/>
      <c r="AG46" s="1"/>
      <c r="AH46" s="105"/>
      <c r="AI46" s="105"/>
      <c r="AJ46" s="105"/>
      <c r="AK46" s="105"/>
      <c r="AL46" s="105"/>
      <c r="AM46" s="105"/>
      <c r="AN46" s="105"/>
      <c r="AO46" s="105"/>
      <c r="AP46" s="105"/>
      <c r="AQ46" s="105"/>
      <c r="AR46" s="105"/>
      <c r="AS46" s="105"/>
      <c r="AT46" s="105"/>
      <c r="AU46" s="105"/>
      <c r="AV46" s="105"/>
      <c r="AW46" s="1"/>
      <c r="AX46" s="1"/>
      <c r="AY46" s="1"/>
      <c r="AZ46" s="105"/>
      <c r="BA46" s="105"/>
      <c r="BB46" s="105"/>
      <c r="BC46" s="105"/>
      <c r="BD46" s="105"/>
      <c r="BE46" s="105"/>
      <c r="BF46" s="105"/>
      <c r="BG46" s="105"/>
      <c r="BH46" s="105"/>
      <c r="BI46" s="105"/>
      <c r="BJ46" s="105"/>
      <c r="BK46" s="105"/>
      <c r="BL46" s="105"/>
      <c r="BM46" s="105"/>
      <c r="BN46" s="105"/>
      <c r="BO46" s="1"/>
      <c r="BP46" s="1"/>
      <c r="BQ46" s="1"/>
      <c r="BR46" s="105"/>
      <c r="BS46" s="105"/>
      <c r="BT46" s="105"/>
      <c r="BU46" s="105"/>
      <c r="BV46" s="105"/>
      <c r="BW46" s="105"/>
      <c r="BX46" s="105"/>
      <c r="BY46" s="105"/>
      <c r="BZ46" s="105"/>
      <c r="CA46" s="105"/>
      <c r="CB46" s="105"/>
      <c r="CC46" s="105"/>
      <c r="CD46" s="105"/>
      <c r="CE46" s="105"/>
      <c r="CF46" s="105"/>
      <c r="CG46" s="1"/>
      <c r="CH46" s="1"/>
      <c r="CI46" s="1"/>
      <c r="CJ46" s="105"/>
      <c r="CK46" s="105"/>
      <c r="CL46" s="105"/>
      <c r="CM46" s="105"/>
      <c r="CN46" s="105"/>
      <c r="CO46" s="105"/>
      <c r="CP46" s="105"/>
      <c r="CQ46" s="105"/>
      <c r="CR46" s="105"/>
      <c r="CS46" s="105"/>
      <c r="CT46" s="105"/>
      <c r="CU46" s="1"/>
      <c r="CV46" s="1305" t="s">
        <v>562</v>
      </c>
      <c r="CW46" s="1257"/>
      <c r="CX46" s="1257"/>
      <c r="CY46" s="1257"/>
      <c r="CZ46" s="1257"/>
      <c r="DA46" s="1257"/>
      <c r="DB46" s="1257"/>
      <c r="DC46" s="1257"/>
      <c r="DD46" s="1257"/>
      <c r="DE46" s="1257"/>
      <c r="DF46" s="1257"/>
      <c r="DG46" s="1257"/>
      <c r="DH46" s="1257"/>
      <c r="DI46" s="1257"/>
      <c r="DJ46" s="1257"/>
      <c r="DK46" s="1257"/>
      <c r="DL46" s="1258"/>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row>
    <row r="47" spans="2:139" ht="24" thickBot="1" x14ac:dyDescent="0.3">
      <c r="B47" s="679" t="s">
        <v>899</v>
      </c>
      <c r="C47" s="680" t="s">
        <v>628</v>
      </c>
      <c r="D47" s="679" t="s">
        <v>528</v>
      </c>
      <c r="G47" s="1305" t="s">
        <v>563</v>
      </c>
      <c r="H47" s="1257"/>
      <c r="I47" s="1257"/>
      <c r="J47" s="1257"/>
      <c r="K47" s="1257"/>
      <c r="L47" s="1257"/>
      <c r="M47" s="1257"/>
      <c r="N47" s="1257"/>
      <c r="O47" s="1257"/>
      <c r="P47" s="1257"/>
      <c r="Q47" s="1257"/>
      <c r="R47" s="1257"/>
      <c r="S47" s="1257"/>
      <c r="T47" s="1257"/>
      <c r="U47" s="1257"/>
      <c r="V47" s="1257"/>
      <c r="W47" s="1258"/>
      <c r="X47" s="105"/>
      <c r="Y47" s="1305" t="s">
        <v>564</v>
      </c>
      <c r="Z47" s="1257"/>
      <c r="AA47" s="1257"/>
      <c r="AB47" s="1257"/>
      <c r="AC47" s="1257"/>
      <c r="AD47" s="1257"/>
      <c r="AE47" s="1257"/>
      <c r="AF47" s="1257"/>
      <c r="AG47" s="1257"/>
      <c r="AH47" s="1257"/>
      <c r="AI47" s="1257"/>
      <c r="AJ47" s="1257"/>
      <c r="AK47" s="1257"/>
      <c r="AL47" s="1257"/>
      <c r="AM47" s="1257"/>
      <c r="AN47" s="1257"/>
      <c r="AO47" s="1258"/>
      <c r="AP47" s="105"/>
      <c r="AQ47" s="1305" t="s">
        <v>565</v>
      </c>
      <c r="AR47" s="1257"/>
      <c r="AS47" s="1257"/>
      <c r="AT47" s="1257"/>
      <c r="AU47" s="1257"/>
      <c r="AV47" s="1257"/>
      <c r="AW47" s="1257"/>
      <c r="AX47" s="1257"/>
      <c r="AY47" s="1257"/>
      <c r="AZ47" s="1257"/>
      <c r="BA47" s="1257"/>
      <c r="BB47" s="1257"/>
      <c r="BC47" s="1257"/>
      <c r="BD47" s="1257"/>
      <c r="BE47" s="1257"/>
      <c r="BF47" s="1257"/>
      <c r="BG47" s="1258"/>
      <c r="BH47" s="105"/>
      <c r="BI47" s="1305" t="s">
        <v>566</v>
      </c>
      <c r="BJ47" s="1257"/>
      <c r="BK47" s="1257"/>
      <c r="BL47" s="1257"/>
      <c r="BM47" s="1257"/>
      <c r="BN47" s="1257"/>
      <c r="BO47" s="1257"/>
      <c r="BP47" s="1257"/>
      <c r="BQ47" s="1257"/>
      <c r="BR47" s="1257"/>
      <c r="BS47" s="1257"/>
      <c r="BT47" s="1257"/>
      <c r="BU47" s="1257"/>
      <c r="BV47" s="1257"/>
      <c r="BW47" s="1257"/>
      <c r="BX47" s="1257"/>
      <c r="BY47" s="1258"/>
      <c r="BZ47" s="105"/>
      <c r="CA47" s="1305" t="s">
        <v>567</v>
      </c>
      <c r="CB47" s="1257"/>
      <c r="CC47" s="1257"/>
      <c r="CD47" s="1257"/>
      <c r="CE47" s="1257"/>
      <c r="CF47" s="1257"/>
      <c r="CG47" s="1257"/>
      <c r="CH47" s="1257"/>
      <c r="CI47" s="1257"/>
      <c r="CJ47" s="1257"/>
      <c r="CK47" s="1257"/>
      <c r="CL47" s="1257"/>
      <c r="CM47" s="1257"/>
      <c r="CN47" s="1257"/>
      <c r="CO47" s="1257"/>
      <c r="CP47" s="1257"/>
      <c r="CQ47" s="1258"/>
      <c r="CR47" s="105"/>
      <c r="CS47" s="105"/>
      <c r="CT47" s="105"/>
      <c r="CU47" s="1"/>
      <c r="CV47" s="229"/>
      <c r="CW47" s="1"/>
      <c r="CX47" s="1"/>
      <c r="CY47" s="1"/>
      <c r="CZ47" s="1"/>
      <c r="DA47" s="1"/>
      <c r="DB47" s="1"/>
      <c r="DC47" s="1"/>
      <c r="DD47" s="1"/>
      <c r="DE47" s="1"/>
      <c r="DF47" s="1"/>
      <c r="DG47" s="105"/>
      <c r="DH47" s="105"/>
      <c r="DI47" s="105"/>
      <c r="DJ47" s="105"/>
      <c r="DK47" s="105"/>
      <c r="DL47" s="107"/>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row>
    <row r="48" spans="2:139" ht="15.75" customHeight="1" x14ac:dyDescent="0.25">
      <c r="B48" s="679" t="s">
        <v>901</v>
      </c>
      <c r="C48" s="680" t="s">
        <v>630</v>
      </c>
      <c r="D48" s="679" t="s">
        <v>526</v>
      </c>
      <c r="G48" s="230"/>
      <c r="H48" s="231"/>
      <c r="I48" s="231"/>
      <c r="J48" s="231"/>
      <c r="K48" s="231"/>
      <c r="L48" s="231"/>
      <c r="M48" s="232"/>
      <c r="N48" s="232"/>
      <c r="O48" s="232"/>
      <c r="P48" s="231"/>
      <c r="Q48" s="231"/>
      <c r="R48" s="231"/>
      <c r="S48" s="231"/>
      <c r="T48" s="231"/>
      <c r="U48" s="231"/>
      <c r="V48" s="231"/>
      <c r="W48" s="233"/>
      <c r="X48" s="105"/>
      <c r="Y48" s="230"/>
      <c r="Z48" s="231"/>
      <c r="AA48" s="231"/>
      <c r="AB48" s="231"/>
      <c r="AC48" s="231"/>
      <c r="AD48" s="231"/>
      <c r="AE48" s="232"/>
      <c r="AF48" s="232"/>
      <c r="AG48" s="232"/>
      <c r="AH48" s="231"/>
      <c r="AI48" s="231"/>
      <c r="AJ48" s="231"/>
      <c r="AK48" s="231"/>
      <c r="AL48" s="231"/>
      <c r="AM48" s="231"/>
      <c r="AN48" s="231"/>
      <c r="AO48" s="233"/>
      <c r="AP48" s="105"/>
      <c r="AQ48" s="230"/>
      <c r="AR48" s="231"/>
      <c r="AS48" s="231"/>
      <c r="AT48" s="231"/>
      <c r="AU48" s="231"/>
      <c r="AV48" s="231"/>
      <c r="AW48" s="232"/>
      <c r="AX48" s="232"/>
      <c r="AY48" s="232"/>
      <c r="AZ48" s="231"/>
      <c r="BA48" s="231"/>
      <c r="BB48" s="231"/>
      <c r="BC48" s="231"/>
      <c r="BD48" s="231"/>
      <c r="BE48" s="231"/>
      <c r="BF48" s="231"/>
      <c r="BG48" s="233"/>
      <c r="BH48" s="105"/>
      <c r="BI48" s="230"/>
      <c r="BJ48" s="231"/>
      <c r="BK48" s="231"/>
      <c r="BL48" s="231"/>
      <c r="BM48" s="231"/>
      <c r="BN48" s="231"/>
      <c r="BO48" s="232"/>
      <c r="BP48" s="232"/>
      <c r="BQ48" s="232"/>
      <c r="BR48" s="231"/>
      <c r="BS48" s="231"/>
      <c r="BT48" s="231"/>
      <c r="BU48" s="231"/>
      <c r="BV48" s="231"/>
      <c r="BW48" s="231"/>
      <c r="BX48" s="231"/>
      <c r="BY48" s="233"/>
      <c r="BZ48" s="105"/>
      <c r="CA48" s="106"/>
      <c r="CB48" s="105"/>
      <c r="CC48" s="105"/>
      <c r="CD48" s="105"/>
      <c r="CE48" s="105"/>
      <c r="CF48" s="105"/>
      <c r="CG48" s="1"/>
      <c r="CH48" s="1"/>
      <c r="CI48" s="1"/>
      <c r="CJ48" s="105"/>
      <c r="CK48" s="105"/>
      <c r="CL48" s="105"/>
      <c r="CM48" s="105"/>
      <c r="CN48" s="105"/>
      <c r="CO48" s="105"/>
      <c r="CP48" s="105"/>
      <c r="CQ48" s="107"/>
      <c r="CR48" s="105"/>
      <c r="CS48" s="105"/>
      <c r="CT48" s="105"/>
      <c r="CU48" s="1"/>
      <c r="CV48" s="106"/>
      <c r="CW48" s="105"/>
      <c r="CX48" s="1"/>
      <c r="CY48" s="1"/>
      <c r="CZ48" s="1"/>
      <c r="DA48" s="1"/>
      <c r="DB48" s="1"/>
      <c r="DC48" s="1"/>
      <c r="DD48" s="1"/>
      <c r="DE48" s="1"/>
      <c r="DF48" s="1"/>
      <c r="DG48" s="105"/>
      <c r="DH48" s="105"/>
      <c r="DI48" s="105"/>
      <c r="DJ48" s="105"/>
      <c r="DK48" s="105"/>
      <c r="DL48" s="107"/>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row>
    <row r="49" spans="2:139" ht="28.5" customHeight="1" x14ac:dyDescent="0.25">
      <c r="B49" s="679" t="s">
        <v>900</v>
      </c>
      <c r="C49" s="680" t="s">
        <v>629</v>
      </c>
      <c r="D49" s="681" t="s">
        <v>558</v>
      </c>
      <c r="G49" s="1318" t="s">
        <v>568</v>
      </c>
      <c r="H49" s="1309" t="s">
        <v>6</v>
      </c>
      <c r="I49" s="1313" t="s">
        <v>479</v>
      </c>
      <c r="J49" s="1319"/>
      <c r="K49" s="1319"/>
      <c r="L49" s="1319"/>
      <c r="M49" s="1319"/>
      <c r="N49" s="1319"/>
      <c r="O49" s="1319"/>
      <c r="P49" s="1319"/>
      <c r="Q49" s="1314"/>
      <c r="R49" s="1313" t="s">
        <v>480</v>
      </c>
      <c r="S49" s="1314"/>
      <c r="T49" s="105"/>
      <c r="U49" s="105"/>
      <c r="V49" s="105"/>
      <c r="W49" s="107"/>
      <c r="X49" s="105"/>
      <c r="Y49" s="1318" t="s">
        <v>476</v>
      </c>
      <c r="Z49" s="1309" t="s">
        <v>6</v>
      </c>
      <c r="AA49" s="1313" t="s">
        <v>479</v>
      </c>
      <c r="AB49" s="1319"/>
      <c r="AC49" s="1319"/>
      <c r="AD49" s="1319"/>
      <c r="AE49" s="1319"/>
      <c r="AF49" s="1319"/>
      <c r="AG49" s="1319"/>
      <c r="AH49" s="1319"/>
      <c r="AI49" s="1314"/>
      <c r="AJ49" s="1313" t="s">
        <v>480</v>
      </c>
      <c r="AK49" s="1314"/>
      <c r="AL49" s="105"/>
      <c r="AM49" s="105"/>
      <c r="AN49" s="105"/>
      <c r="AO49" s="107"/>
      <c r="AP49" s="105"/>
      <c r="AQ49" s="1318" t="s">
        <v>483</v>
      </c>
      <c r="AR49" s="1309" t="s">
        <v>6</v>
      </c>
      <c r="AS49" s="1313" t="s">
        <v>479</v>
      </c>
      <c r="AT49" s="1319"/>
      <c r="AU49" s="1319"/>
      <c r="AV49" s="1319"/>
      <c r="AW49" s="1319"/>
      <c r="AX49" s="1319"/>
      <c r="AY49" s="1319"/>
      <c r="AZ49" s="1319"/>
      <c r="BA49" s="1314"/>
      <c r="BB49" s="1313" t="s">
        <v>480</v>
      </c>
      <c r="BC49" s="1314"/>
      <c r="BD49" s="105"/>
      <c r="BE49" s="105"/>
      <c r="BF49" s="105"/>
      <c r="BG49" s="107"/>
      <c r="BH49" s="105"/>
      <c r="BI49" s="1318" t="s">
        <v>484</v>
      </c>
      <c r="BJ49" s="1309" t="s">
        <v>6</v>
      </c>
      <c r="BK49" s="1313" t="s">
        <v>479</v>
      </c>
      <c r="BL49" s="1319"/>
      <c r="BM49" s="1319"/>
      <c r="BN49" s="1319"/>
      <c r="BO49" s="1319"/>
      <c r="BP49" s="1319"/>
      <c r="BQ49" s="1319"/>
      <c r="BR49" s="1319"/>
      <c r="BS49" s="1314"/>
      <c r="BT49" s="1313" t="s">
        <v>480</v>
      </c>
      <c r="BU49" s="1314"/>
      <c r="BV49" s="105"/>
      <c r="BW49" s="105"/>
      <c r="BX49" s="105"/>
      <c r="BY49" s="107"/>
      <c r="BZ49" s="105"/>
      <c r="CA49" s="106"/>
      <c r="CB49" s="1309" t="s">
        <v>6</v>
      </c>
      <c r="CC49" s="1313" t="s">
        <v>479</v>
      </c>
      <c r="CD49" s="1319"/>
      <c r="CE49" s="1319"/>
      <c r="CF49" s="1319"/>
      <c r="CG49" s="1319"/>
      <c r="CH49" s="1319"/>
      <c r="CI49" s="1319"/>
      <c r="CJ49" s="1319"/>
      <c r="CK49" s="1314"/>
      <c r="CL49" s="1313" t="s">
        <v>480</v>
      </c>
      <c r="CM49" s="1314"/>
      <c r="CN49" s="105"/>
      <c r="CO49" s="105"/>
      <c r="CP49" s="105"/>
      <c r="CQ49" s="107"/>
      <c r="CR49" s="105"/>
      <c r="CS49" s="105"/>
      <c r="CT49" s="105"/>
      <c r="CU49" s="1"/>
      <c r="CV49" s="106"/>
      <c r="CW49" s="105"/>
      <c r="CX49" s="1"/>
      <c r="CY49" s="1"/>
      <c r="CZ49" s="1"/>
      <c r="DA49" s="1"/>
      <c r="DB49" s="1"/>
      <c r="DC49" s="1"/>
      <c r="DD49" s="1"/>
      <c r="DE49" s="1"/>
      <c r="DF49" s="105"/>
      <c r="DG49" s="105"/>
      <c r="DH49" s="105"/>
      <c r="DI49" s="105"/>
      <c r="DJ49" s="105"/>
      <c r="DK49" s="105"/>
      <c r="DL49" s="107"/>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row>
    <row r="50" spans="2:139" ht="26.45" customHeight="1" x14ac:dyDescent="0.25">
      <c r="B50" s="679" t="s">
        <v>902</v>
      </c>
      <c r="C50" s="680" t="s">
        <v>631</v>
      </c>
      <c r="D50" s="679" t="s">
        <v>528</v>
      </c>
      <c r="G50" s="1307"/>
      <c r="H50" s="1310"/>
      <c r="I50" s="1315" t="s">
        <v>569</v>
      </c>
      <c r="J50" s="1316"/>
      <c r="K50" s="1316"/>
      <c r="L50" s="1317" t="s">
        <v>491</v>
      </c>
      <c r="M50" s="1298"/>
      <c r="N50" s="1303"/>
      <c r="O50" s="1317" t="s">
        <v>492</v>
      </c>
      <c r="P50" s="1298"/>
      <c r="Q50" s="1303"/>
      <c r="R50" s="1300" t="s">
        <v>493</v>
      </c>
      <c r="S50" s="1302" t="s">
        <v>494</v>
      </c>
      <c r="T50" s="105"/>
      <c r="U50" s="105"/>
      <c r="V50" s="105"/>
      <c r="W50" s="107"/>
      <c r="X50" s="105"/>
      <c r="Y50" s="1307"/>
      <c r="Z50" s="1310"/>
      <c r="AA50" s="1315" t="s">
        <v>569</v>
      </c>
      <c r="AB50" s="1316"/>
      <c r="AC50" s="1316"/>
      <c r="AD50" s="1317" t="s">
        <v>491</v>
      </c>
      <c r="AE50" s="1298"/>
      <c r="AF50" s="1303"/>
      <c r="AG50" s="1317" t="s">
        <v>492</v>
      </c>
      <c r="AH50" s="1298"/>
      <c r="AI50" s="1303"/>
      <c r="AJ50" s="1300" t="s">
        <v>493</v>
      </c>
      <c r="AK50" s="1302" t="s">
        <v>494</v>
      </c>
      <c r="AL50" s="105"/>
      <c r="AM50" s="105"/>
      <c r="AN50" s="105"/>
      <c r="AO50" s="107"/>
      <c r="AP50" s="105"/>
      <c r="AQ50" s="1307"/>
      <c r="AR50" s="1310"/>
      <c r="AS50" s="1315" t="s">
        <v>569</v>
      </c>
      <c r="AT50" s="1316"/>
      <c r="AU50" s="1316"/>
      <c r="AV50" s="1317" t="s">
        <v>491</v>
      </c>
      <c r="AW50" s="1298"/>
      <c r="AX50" s="1303"/>
      <c r="AY50" s="1317" t="s">
        <v>492</v>
      </c>
      <c r="AZ50" s="1298"/>
      <c r="BA50" s="1303"/>
      <c r="BB50" s="1300" t="s">
        <v>493</v>
      </c>
      <c r="BC50" s="1302" t="s">
        <v>494</v>
      </c>
      <c r="BD50" s="105"/>
      <c r="BE50" s="105"/>
      <c r="BF50" s="105"/>
      <c r="BG50" s="107"/>
      <c r="BH50" s="105"/>
      <c r="BI50" s="1307"/>
      <c r="BJ50" s="1310"/>
      <c r="BK50" s="1315" t="s">
        <v>569</v>
      </c>
      <c r="BL50" s="1316"/>
      <c r="BM50" s="1316"/>
      <c r="BN50" s="1317" t="s">
        <v>491</v>
      </c>
      <c r="BO50" s="1298"/>
      <c r="BP50" s="1303"/>
      <c r="BQ50" s="1317" t="s">
        <v>492</v>
      </c>
      <c r="BR50" s="1298"/>
      <c r="BS50" s="1303"/>
      <c r="BT50" s="1300" t="s">
        <v>493</v>
      </c>
      <c r="BU50" s="1302" t="s">
        <v>494</v>
      </c>
      <c r="BV50" s="105"/>
      <c r="BW50" s="105"/>
      <c r="BX50" s="105"/>
      <c r="BY50" s="107"/>
      <c r="BZ50" s="105"/>
      <c r="CA50" s="234"/>
      <c r="CB50" s="1310"/>
      <c r="CC50" s="1315" t="s">
        <v>569</v>
      </c>
      <c r="CD50" s="1316"/>
      <c r="CE50" s="1316"/>
      <c r="CF50" s="1317" t="s">
        <v>491</v>
      </c>
      <c r="CG50" s="1298"/>
      <c r="CH50" s="1303"/>
      <c r="CI50" s="1317" t="s">
        <v>492</v>
      </c>
      <c r="CJ50" s="1298"/>
      <c r="CK50" s="1303"/>
      <c r="CL50" s="1300" t="s">
        <v>493</v>
      </c>
      <c r="CM50" s="1302" t="s">
        <v>494</v>
      </c>
      <c r="CN50" s="105"/>
      <c r="CO50" s="105"/>
      <c r="CP50" s="105"/>
      <c r="CQ50" s="107"/>
      <c r="CR50" s="105"/>
      <c r="CS50" s="105"/>
      <c r="CT50" s="105"/>
      <c r="CU50" s="1"/>
      <c r="CV50" s="235" t="s">
        <v>570</v>
      </c>
      <c r="CW50" s="236" t="s">
        <v>481</v>
      </c>
      <c r="CX50" s="1"/>
      <c r="CY50" s="1"/>
      <c r="CZ50" s="1"/>
      <c r="DA50" s="1"/>
      <c r="DB50" s="1"/>
      <c r="DC50" s="1"/>
      <c r="DD50" s="1"/>
      <c r="DE50" s="1"/>
      <c r="DF50" s="105"/>
      <c r="DG50" s="105"/>
      <c r="DH50" s="105"/>
      <c r="DI50" s="105"/>
      <c r="DJ50" s="105"/>
      <c r="DK50" s="105"/>
      <c r="DL50" s="107"/>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row>
    <row r="51" spans="2:139" ht="20.45" customHeight="1" x14ac:dyDescent="0.25">
      <c r="B51" s="679" t="s">
        <v>904</v>
      </c>
      <c r="C51" s="680" t="s">
        <v>633</v>
      </c>
      <c r="D51" s="679" t="s">
        <v>542</v>
      </c>
      <c r="G51" s="1308"/>
      <c r="H51" s="1301"/>
      <c r="I51" s="116" t="s">
        <v>503</v>
      </c>
      <c r="J51" s="117" t="s">
        <v>504</v>
      </c>
      <c r="K51" s="117" t="s">
        <v>505</v>
      </c>
      <c r="L51" s="116" t="s">
        <v>503</v>
      </c>
      <c r="M51" s="117" t="s">
        <v>504</v>
      </c>
      <c r="N51" s="117" t="s">
        <v>505</v>
      </c>
      <c r="O51" s="118" t="s">
        <v>503</v>
      </c>
      <c r="P51" s="117" t="s">
        <v>504</v>
      </c>
      <c r="Q51" s="117" t="s">
        <v>505</v>
      </c>
      <c r="R51" s="1301"/>
      <c r="S51" s="1303"/>
      <c r="T51" s="105"/>
      <c r="U51" s="105"/>
      <c r="V51" s="105"/>
      <c r="W51" s="107"/>
      <c r="X51" s="105"/>
      <c r="Y51" s="1308"/>
      <c r="Z51" s="1301"/>
      <c r="AA51" s="116" t="s">
        <v>503</v>
      </c>
      <c r="AB51" s="117" t="s">
        <v>504</v>
      </c>
      <c r="AC51" s="117" t="s">
        <v>505</v>
      </c>
      <c r="AD51" s="116" t="s">
        <v>503</v>
      </c>
      <c r="AE51" s="117" t="s">
        <v>504</v>
      </c>
      <c r="AF51" s="117" t="s">
        <v>505</v>
      </c>
      <c r="AG51" s="118" t="s">
        <v>503</v>
      </c>
      <c r="AH51" s="117" t="s">
        <v>504</v>
      </c>
      <c r="AI51" s="117" t="s">
        <v>505</v>
      </c>
      <c r="AJ51" s="1301"/>
      <c r="AK51" s="1303"/>
      <c r="AL51" s="105"/>
      <c r="AM51" s="105"/>
      <c r="AN51" s="105"/>
      <c r="AO51" s="107"/>
      <c r="AP51" s="105"/>
      <c r="AQ51" s="1308"/>
      <c r="AR51" s="1301"/>
      <c r="AS51" s="116" t="s">
        <v>503</v>
      </c>
      <c r="AT51" s="117" t="s">
        <v>504</v>
      </c>
      <c r="AU51" s="117" t="s">
        <v>505</v>
      </c>
      <c r="AV51" s="116" t="s">
        <v>503</v>
      </c>
      <c r="AW51" s="117" t="s">
        <v>504</v>
      </c>
      <c r="AX51" s="117" t="s">
        <v>505</v>
      </c>
      <c r="AY51" s="118" t="s">
        <v>503</v>
      </c>
      <c r="AZ51" s="117" t="s">
        <v>504</v>
      </c>
      <c r="BA51" s="117" t="s">
        <v>505</v>
      </c>
      <c r="BB51" s="1301"/>
      <c r="BC51" s="1303"/>
      <c r="BD51" s="105"/>
      <c r="BE51" s="105"/>
      <c r="BF51" s="105"/>
      <c r="BG51" s="107"/>
      <c r="BH51" s="105"/>
      <c r="BI51" s="1308"/>
      <c r="BJ51" s="1301"/>
      <c r="BK51" s="116" t="s">
        <v>503</v>
      </c>
      <c r="BL51" s="117" t="s">
        <v>504</v>
      </c>
      <c r="BM51" s="117" t="s">
        <v>505</v>
      </c>
      <c r="BN51" s="116" t="s">
        <v>503</v>
      </c>
      <c r="BO51" s="117" t="s">
        <v>504</v>
      </c>
      <c r="BP51" s="117" t="s">
        <v>505</v>
      </c>
      <c r="BQ51" s="118" t="s">
        <v>503</v>
      </c>
      <c r="BR51" s="117" t="s">
        <v>504</v>
      </c>
      <c r="BS51" s="117" t="s">
        <v>505</v>
      </c>
      <c r="BT51" s="1301"/>
      <c r="BU51" s="1303"/>
      <c r="BV51" s="105"/>
      <c r="BW51" s="105"/>
      <c r="BX51" s="105"/>
      <c r="BY51" s="107"/>
      <c r="BZ51" s="105"/>
      <c r="CA51" s="234"/>
      <c r="CB51" s="1301"/>
      <c r="CC51" s="116" t="s">
        <v>503</v>
      </c>
      <c r="CD51" s="117" t="s">
        <v>504</v>
      </c>
      <c r="CE51" s="117" t="s">
        <v>505</v>
      </c>
      <c r="CF51" s="116" t="s">
        <v>503</v>
      </c>
      <c r="CG51" s="117" t="s">
        <v>504</v>
      </c>
      <c r="CH51" s="117" t="s">
        <v>505</v>
      </c>
      <c r="CI51" s="118" t="s">
        <v>503</v>
      </c>
      <c r="CJ51" s="117" t="s">
        <v>504</v>
      </c>
      <c r="CK51" s="117" t="s">
        <v>505</v>
      </c>
      <c r="CL51" s="1301"/>
      <c r="CM51" s="1303"/>
      <c r="CN51" s="105"/>
      <c r="CO51" s="105"/>
      <c r="CP51" s="105"/>
      <c r="CQ51" s="107"/>
      <c r="CR51" s="105"/>
      <c r="CS51" s="105"/>
      <c r="CT51" s="105"/>
      <c r="CU51" s="1"/>
      <c r="CV51" s="235" t="s">
        <v>571</v>
      </c>
      <c r="CW51" s="237">
        <v>5.6300000000000003E-2</v>
      </c>
      <c r="CX51" s="1"/>
      <c r="CY51" s="1"/>
      <c r="CZ51" s="1"/>
      <c r="DA51" s="1"/>
      <c r="DB51" s="1"/>
      <c r="DC51" s="1"/>
      <c r="DD51" s="1"/>
      <c r="DE51" s="1"/>
      <c r="DF51" s="105"/>
      <c r="DG51" s="105"/>
      <c r="DH51" s="105"/>
      <c r="DI51" s="105"/>
      <c r="DJ51" s="105"/>
      <c r="DK51" s="105"/>
      <c r="DL51" s="107"/>
      <c r="DM51" s="105"/>
      <c r="DN51" s="105"/>
      <c r="DO51" s="105"/>
      <c r="DP51" s="105"/>
      <c r="DQ51" s="105"/>
      <c r="DR51" s="105"/>
      <c r="DS51" s="105"/>
      <c r="DT51" s="105"/>
      <c r="DU51" s="105"/>
      <c r="DV51" s="105"/>
      <c r="DW51" s="105"/>
      <c r="DX51" s="105"/>
      <c r="DY51" s="105"/>
      <c r="DZ51" s="105"/>
      <c r="EA51" s="105"/>
      <c r="EB51" s="105"/>
      <c r="EC51" s="105"/>
      <c r="ED51" s="105"/>
      <c r="EE51" s="105"/>
      <c r="EF51" s="105"/>
      <c r="EG51" s="105"/>
      <c r="EH51" s="105"/>
      <c r="EI51" s="105"/>
    </row>
    <row r="52" spans="2:139" ht="14.25" customHeight="1" x14ac:dyDescent="0.25">
      <c r="B52" s="679" t="s">
        <v>903</v>
      </c>
      <c r="C52" s="680" t="s">
        <v>632</v>
      </c>
      <c r="D52" s="682" t="s">
        <v>522</v>
      </c>
      <c r="G52" s="238">
        <f t="shared" ref="G52:G90" si="54">-(1-R52/AJ52)</f>
        <v>-4.2579955832885652E-2</v>
      </c>
      <c r="H52" s="239" t="s">
        <v>572</v>
      </c>
      <c r="I52" s="146">
        <v>920</v>
      </c>
      <c r="J52" s="147">
        <v>7.4999999999999997E-2</v>
      </c>
      <c r="K52" s="147">
        <v>0.01</v>
      </c>
      <c r="L52" s="240">
        <f t="shared" ref="L52:N90" si="55">I52*0.453592152289682</f>
        <v>417.30478010650745</v>
      </c>
      <c r="M52" s="139">
        <f t="shared" si="55"/>
        <v>3.4019411421726153E-2</v>
      </c>
      <c r="N52" s="140">
        <f t="shared" si="55"/>
        <v>4.5359215228968205E-3</v>
      </c>
      <c r="O52" s="141">
        <f t="shared" ref="O52:Q90" si="56">L52/1000</f>
        <v>0.41730478010650746</v>
      </c>
      <c r="P52" s="142">
        <f t="shared" si="56"/>
        <v>3.4019411421726156E-5</v>
      </c>
      <c r="Q52" s="143">
        <f t="shared" si="56"/>
        <v>4.5359215228968207E-6</v>
      </c>
      <c r="R52" s="141">
        <f t="shared" ref="R52:R90" si="57">(I52+28*J52+265*K52)/1000</f>
        <v>0.92474999999999996</v>
      </c>
      <c r="S52" s="144">
        <f t="shared" ref="S52:S90" si="58">R52*0.453592152289682</f>
        <v>0.41945934282988345</v>
      </c>
      <c r="T52" s="105"/>
      <c r="U52" s="105"/>
      <c r="V52" s="105"/>
      <c r="W52" s="107"/>
      <c r="X52" s="105"/>
      <c r="Y52" s="238">
        <f t="shared" ref="Y52:Y90" si="59">-(1-AJ52/BB52)</f>
        <v>-9.1374089028952721E-3</v>
      </c>
      <c r="Z52" s="239" t="s">
        <v>572</v>
      </c>
      <c r="AA52" s="146">
        <v>960.66600000000005</v>
      </c>
      <c r="AB52" s="147">
        <v>8.2000000000000003E-2</v>
      </c>
      <c r="AC52" s="147">
        <v>1.0999999999999999E-2</v>
      </c>
      <c r="AD52" s="240">
        <f t="shared" ref="AD52:AF90" si="60">AA52*0.453592152289682</f>
        <v>435.75055857151972</v>
      </c>
      <c r="AE52" s="139">
        <f t="shared" si="60"/>
        <v>3.7194556487753931E-2</v>
      </c>
      <c r="AF52" s="140">
        <f t="shared" si="60"/>
        <v>4.9895136751865023E-3</v>
      </c>
      <c r="AG52" s="141">
        <f t="shared" ref="AG52:AI90" si="61">AD52/1000</f>
        <v>0.43575055857151973</v>
      </c>
      <c r="AH52" s="142">
        <f t="shared" si="61"/>
        <v>3.7194556487753932E-5</v>
      </c>
      <c r="AI52" s="149">
        <f t="shared" si="61"/>
        <v>4.9895136751865022E-6</v>
      </c>
      <c r="AJ52" s="141">
        <f t="shared" ref="AJ52:AJ90" si="62">(AA52+28*AB52+265*AC52)/1000</f>
        <v>0.9658770000000001</v>
      </c>
      <c r="AK52" s="144">
        <f t="shared" ref="AK52:AK90" si="63">AJ52*0.453592152289682</f>
        <v>0.43811422727710125</v>
      </c>
      <c r="AL52" s="105"/>
      <c r="AM52" s="105"/>
      <c r="AN52" s="105"/>
      <c r="AO52" s="107"/>
      <c r="AP52" s="105"/>
      <c r="AQ52" s="238">
        <f t="shared" ref="AQ52:AQ90" si="64">-(1-BB52/BT52)</f>
        <v>6.9095312047590118E-2</v>
      </c>
      <c r="AR52" s="239" t="s">
        <v>572</v>
      </c>
      <c r="AS52" s="146">
        <v>969.65700000000004</v>
      </c>
      <c r="AT52" s="147">
        <v>7.9000000000000001E-2</v>
      </c>
      <c r="AU52" s="147">
        <v>1.0999999999999999E-2</v>
      </c>
      <c r="AV52" s="240">
        <f t="shared" ref="AV52:AX90" si="65">AS52*0.453592152289682</f>
        <v>439.82880561275624</v>
      </c>
      <c r="AW52" s="139">
        <f t="shared" si="65"/>
        <v>3.5833780030884881E-2</v>
      </c>
      <c r="AX52" s="140">
        <f t="shared" si="65"/>
        <v>4.9895136751865023E-3</v>
      </c>
      <c r="AY52" s="141">
        <f t="shared" ref="AY52:BA90" si="66">AV52/1000</f>
        <v>0.43982880561275622</v>
      </c>
      <c r="AZ52" s="142">
        <f t="shared" si="66"/>
        <v>3.5833780030884882E-5</v>
      </c>
      <c r="BA52" s="149">
        <f t="shared" si="66"/>
        <v>4.9895136751865022E-6</v>
      </c>
      <c r="BB52" s="141">
        <f t="shared" ref="BB52:BB90" si="67">(AS52+28*AT52+265*AU52)/1000</f>
        <v>0.97478399999999998</v>
      </c>
      <c r="BC52" s="144">
        <f t="shared" ref="BC52:BC90" si="68">BB52*0.453592152289682</f>
        <v>0.44215437257754542</v>
      </c>
      <c r="BD52" s="105"/>
      <c r="BE52" s="105"/>
      <c r="BF52" s="105"/>
      <c r="BG52" s="107"/>
      <c r="BH52" s="105"/>
      <c r="BI52" s="241">
        <f t="shared" ref="BI52:BI90" si="69">-(1-BT52/CL52)</f>
        <v>-1.9598692918685767E-2</v>
      </c>
      <c r="BJ52" s="239" t="s">
        <v>572</v>
      </c>
      <c r="BK52" s="146">
        <v>907.52300000000002</v>
      </c>
      <c r="BL52" s="147">
        <v>6.7000000000000004E-2</v>
      </c>
      <c r="BM52" s="147">
        <v>8.9999999999999993E-3</v>
      </c>
      <c r="BN52" s="240">
        <f t="shared" ref="BN52:BP90" si="70">BK52*0.453592152289682</f>
        <v>411.64531082238909</v>
      </c>
      <c r="BO52" s="139">
        <f t="shared" si="70"/>
        <v>3.0390674203408699E-2</v>
      </c>
      <c r="BP52" s="140">
        <f t="shared" si="70"/>
        <v>4.0823293706071379E-3</v>
      </c>
      <c r="BQ52" s="141">
        <f t="shared" ref="BQ52:BS90" si="71">BN52/1000</f>
        <v>0.41164531082238909</v>
      </c>
      <c r="BR52" s="142">
        <f t="shared" si="71"/>
        <v>3.03906742034087E-5</v>
      </c>
      <c r="BS52" s="149">
        <f t="shared" si="71"/>
        <v>4.0823293706071374E-6</v>
      </c>
      <c r="BT52" s="141">
        <f t="shared" ref="BT52:BT90" si="72">(BK52+28*BL52+265*BM52)/1000</f>
        <v>0.91178400000000004</v>
      </c>
      <c r="BU52" s="144">
        <f t="shared" ref="BU52:BU90" si="73">BT52*0.453592152289682</f>
        <v>0.41357806698329547</v>
      </c>
      <c r="BV52" s="105"/>
      <c r="BW52" s="105"/>
      <c r="BX52" s="105"/>
      <c r="BY52" s="107"/>
      <c r="BZ52" s="105"/>
      <c r="CA52" s="106"/>
      <c r="CB52" s="239" t="s">
        <v>572</v>
      </c>
      <c r="CC52" s="146">
        <v>925.86199999999997</v>
      </c>
      <c r="CD52" s="147">
        <v>6.3E-2</v>
      </c>
      <c r="CE52" s="147">
        <v>8.9999999999999993E-3</v>
      </c>
      <c r="CF52" s="240">
        <f t="shared" ref="CF52:CH90" si="74">CC52*0.453592152289682</f>
        <v>419.96373730322955</v>
      </c>
      <c r="CG52" s="139">
        <f t="shared" si="74"/>
        <v>2.8576305594249968E-2</v>
      </c>
      <c r="CH52" s="140">
        <f t="shared" si="74"/>
        <v>4.0823293706071379E-3</v>
      </c>
      <c r="CI52" s="141">
        <f t="shared" ref="CI52:CK90" si="75">CF52/1000</f>
        <v>0.41996373730322956</v>
      </c>
      <c r="CJ52" s="142">
        <f t="shared" si="75"/>
        <v>2.8576305594249967E-5</v>
      </c>
      <c r="CK52" s="149">
        <f t="shared" si="75"/>
        <v>4.0823293706071374E-6</v>
      </c>
      <c r="CL52" s="141">
        <f t="shared" ref="CL52:CL90" si="76">(CC52+28*CD52+265*CE52)/1000</f>
        <v>0.93001099999999992</v>
      </c>
      <c r="CM52" s="144">
        <f t="shared" ref="CM52:CM90" si="77">CL52*0.453592152289682</f>
        <v>0.42184569114307946</v>
      </c>
      <c r="CN52" s="105"/>
      <c r="CO52" s="105"/>
      <c r="CP52" s="105"/>
      <c r="CQ52" s="107"/>
      <c r="CR52" s="105"/>
      <c r="CS52" s="105"/>
      <c r="CT52" s="105"/>
      <c r="CU52" s="1"/>
      <c r="CV52" s="235" t="s">
        <v>573</v>
      </c>
      <c r="CW52" s="237">
        <v>4.9700000000000001E-2</v>
      </c>
      <c r="CX52" s="1"/>
      <c r="CY52" s="1"/>
      <c r="CZ52" s="1"/>
      <c r="DA52" s="1"/>
      <c r="DB52" s="1"/>
      <c r="DC52" s="1"/>
      <c r="DD52" s="1"/>
      <c r="DE52" s="1"/>
      <c r="DF52" s="105"/>
      <c r="DG52" s="105"/>
      <c r="DH52" s="105"/>
      <c r="DI52" s="105"/>
      <c r="DJ52" s="105"/>
      <c r="DK52" s="105"/>
      <c r="DL52" s="107"/>
      <c r="DM52" s="105"/>
      <c r="DN52" s="105"/>
      <c r="DO52" s="105"/>
      <c r="DP52" s="105"/>
      <c r="DQ52" s="105"/>
      <c r="DR52" s="105"/>
      <c r="DS52" s="105"/>
      <c r="DT52" s="105"/>
      <c r="DU52" s="105"/>
      <c r="DV52" s="105"/>
      <c r="DW52" s="105"/>
      <c r="DX52" s="105"/>
      <c r="DY52" s="105"/>
      <c r="DZ52" s="105"/>
      <c r="EA52" s="105"/>
      <c r="EB52" s="105"/>
      <c r="EC52" s="105"/>
      <c r="ED52" s="105"/>
      <c r="EE52" s="105"/>
      <c r="EF52" s="105"/>
      <c r="EG52" s="105"/>
      <c r="EH52" s="105"/>
      <c r="EI52" s="105"/>
    </row>
    <row r="53" spans="2:139" ht="14.25" customHeight="1" x14ac:dyDescent="0.25">
      <c r="B53" s="679" t="s">
        <v>905</v>
      </c>
      <c r="C53" s="680" t="s">
        <v>634</v>
      </c>
      <c r="D53" s="682" t="s">
        <v>544</v>
      </c>
      <c r="G53" s="242">
        <f t="shared" si="54"/>
        <v>4.6303281780460059E-2</v>
      </c>
      <c r="H53" s="243" t="s">
        <v>574</v>
      </c>
      <c r="I53" s="166">
        <v>750.8</v>
      </c>
      <c r="J53" s="167">
        <v>5.5E-2</v>
      </c>
      <c r="K53" s="167">
        <v>8.0000000000000002E-3</v>
      </c>
      <c r="L53" s="244">
        <f t="shared" si="55"/>
        <v>340.55698793909323</v>
      </c>
      <c r="M53" s="160">
        <f t="shared" si="55"/>
        <v>2.4947568375932511E-2</v>
      </c>
      <c r="N53" s="161">
        <f t="shared" si="55"/>
        <v>3.6287372183174565E-3</v>
      </c>
      <c r="O53" s="162">
        <f t="shared" si="56"/>
        <v>0.34055698793909323</v>
      </c>
      <c r="P53" s="163">
        <f t="shared" si="56"/>
        <v>2.4947568375932511E-5</v>
      </c>
      <c r="Q53" s="164">
        <f t="shared" si="56"/>
        <v>3.6287372183174563E-6</v>
      </c>
      <c r="R53" s="162">
        <f t="shared" si="57"/>
        <v>0.75445999999999991</v>
      </c>
      <c r="S53" s="165">
        <f t="shared" si="58"/>
        <v>0.34221713521647346</v>
      </c>
      <c r="T53" s="105"/>
      <c r="U53" s="105"/>
      <c r="V53" s="105"/>
      <c r="W53" s="107"/>
      <c r="X53" s="105"/>
      <c r="Y53" s="242">
        <f t="shared" si="59"/>
        <v>-8.2097598543723227E-2</v>
      </c>
      <c r="Z53" s="243" t="s">
        <v>574</v>
      </c>
      <c r="AA53" s="166">
        <v>717.84500000000003</v>
      </c>
      <c r="AB53" s="167">
        <v>4.9000000000000002E-2</v>
      </c>
      <c r="AC53" s="167">
        <v>7.0000000000000001E-3</v>
      </c>
      <c r="AD53" s="244">
        <f t="shared" si="60"/>
        <v>325.60885856038681</v>
      </c>
      <c r="AE53" s="160">
        <f t="shared" si="60"/>
        <v>2.222601546219442E-2</v>
      </c>
      <c r="AF53" s="161">
        <f t="shared" si="60"/>
        <v>3.1751450660277743E-3</v>
      </c>
      <c r="AG53" s="162">
        <f t="shared" si="61"/>
        <v>0.32560885856038679</v>
      </c>
      <c r="AH53" s="163">
        <f t="shared" si="61"/>
        <v>2.2226015462194418E-5</v>
      </c>
      <c r="AI53" s="169">
        <f t="shared" si="61"/>
        <v>3.1751450660277743E-6</v>
      </c>
      <c r="AJ53" s="162">
        <f t="shared" si="62"/>
        <v>0.72107200000000005</v>
      </c>
      <c r="AK53" s="165">
        <f t="shared" si="63"/>
        <v>0.32707260043582564</v>
      </c>
      <c r="AL53" s="105"/>
      <c r="AM53" s="105"/>
      <c r="AN53" s="105"/>
      <c r="AO53" s="107"/>
      <c r="AP53" s="105"/>
      <c r="AQ53" s="242">
        <f t="shared" si="64"/>
        <v>-9.5093172924847646E-2</v>
      </c>
      <c r="AR53" s="243" t="s">
        <v>574</v>
      </c>
      <c r="AS53" s="166">
        <v>781.90499999999997</v>
      </c>
      <c r="AT53" s="167">
        <v>5.5E-2</v>
      </c>
      <c r="AU53" s="167">
        <v>8.0000000000000002E-3</v>
      </c>
      <c r="AV53" s="244">
        <f t="shared" si="65"/>
        <v>354.66597183606382</v>
      </c>
      <c r="AW53" s="160">
        <f t="shared" si="65"/>
        <v>2.4947568375932511E-2</v>
      </c>
      <c r="AX53" s="161">
        <f t="shared" si="65"/>
        <v>3.6287372183174565E-3</v>
      </c>
      <c r="AY53" s="162">
        <f t="shared" si="66"/>
        <v>0.3546659718360638</v>
      </c>
      <c r="AZ53" s="163">
        <f t="shared" si="66"/>
        <v>2.4947568375932511E-5</v>
      </c>
      <c r="BA53" s="169">
        <f t="shared" si="66"/>
        <v>3.6287372183174563E-6</v>
      </c>
      <c r="BB53" s="162">
        <f t="shared" si="67"/>
        <v>0.78556499999999996</v>
      </c>
      <c r="BC53" s="165">
        <f t="shared" si="68"/>
        <v>0.35632611911344403</v>
      </c>
      <c r="BD53" s="105"/>
      <c r="BE53" s="105"/>
      <c r="BF53" s="105"/>
      <c r="BG53" s="107"/>
      <c r="BH53" s="105"/>
      <c r="BI53" s="151">
        <f t="shared" si="69"/>
        <v>-5.3822401986269308E-2</v>
      </c>
      <c r="BJ53" s="243" t="s">
        <v>574</v>
      </c>
      <c r="BK53" s="166">
        <v>863.96799999999996</v>
      </c>
      <c r="BL53" s="167">
        <v>6.3E-2</v>
      </c>
      <c r="BM53" s="167">
        <v>8.9999999999999993E-3</v>
      </c>
      <c r="BN53" s="244">
        <f t="shared" si="70"/>
        <v>391.88910462941197</v>
      </c>
      <c r="BO53" s="160">
        <f t="shared" si="70"/>
        <v>2.8576305594249968E-2</v>
      </c>
      <c r="BP53" s="161">
        <f t="shared" si="70"/>
        <v>4.0823293706071379E-3</v>
      </c>
      <c r="BQ53" s="162">
        <f t="shared" si="71"/>
        <v>0.39188910462941196</v>
      </c>
      <c r="BR53" s="163">
        <f t="shared" si="71"/>
        <v>2.8576305594249967E-5</v>
      </c>
      <c r="BS53" s="169">
        <f t="shared" si="71"/>
        <v>4.0823293706071374E-6</v>
      </c>
      <c r="BT53" s="162">
        <f t="shared" si="72"/>
        <v>0.86811699999999992</v>
      </c>
      <c r="BU53" s="165">
        <f t="shared" si="73"/>
        <v>0.39377105846926186</v>
      </c>
      <c r="BV53" s="105"/>
      <c r="BW53" s="105"/>
      <c r="BX53" s="105"/>
      <c r="BY53" s="107"/>
      <c r="BZ53" s="105"/>
      <c r="CA53" s="106"/>
      <c r="CB53" s="243" t="s">
        <v>574</v>
      </c>
      <c r="CC53" s="166">
        <v>912.91700000000003</v>
      </c>
      <c r="CD53" s="167">
        <v>6.9000000000000006E-2</v>
      </c>
      <c r="CE53" s="167">
        <v>0.01</v>
      </c>
      <c r="CF53" s="244">
        <f t="shared" si="74"/>
        <v>414.09198689183967</v>
      </c>
      <c r="CG53" s="160">
        <f t="shared" si="74"/>
        <v>3.1297858507988059E-2</v>
      </c>
      <c r="CH53" s="161">
        <f t="shared" si="74"/>
        <v>4.5359215228968205E-3</v>
      </c>
      <c r="CI53" s="162">
        <f t="shared" si="75"/>
        <v>0.41409198689183968</v>
      </c>
      <c r="CJ53" s="163">
        <f t="shared" si="75"/>
        <v>3.1297858507988056E-5</v>
      </c>
      <c r="CK53" s="169">
        <f t="shared" si="75"/>
        <v>4.5359215228968207E-6</v>
      </c>
      <c r="CL53" s="162">
        <f t="shared" si="76"/>
        <v>0.91749900000000006</v>
      </c>
      <c r="CM53" s="165">
        <f t="shared" si="77"/>
        <v>0.41617034613363102</v>
      </c>
      <c r="CN53" s="105"/>
      <c r="CO53" s="105"/>
      <c r="CP53" s="105"/>
      <c r="CQ53" s="107"/>
      <c r="CR53" s="105"/>
      <c r="CS53" s="105"/>
      <c r="CT53" s="105"/>
      <c r="CU53" s="1"/>
      <c r="CV53" s="235" t="s">
        <v>575</v>
      </c>
      <c r="CW53" s="237">
        <v>5.1799999999999999E-2</v>
      </c>
      <c r="CX53" s="1"/>
      <c r="CY53" s="1"/>
      <c r="CZ53" s="1"/>
      <c r="DA53" s="1"/>
      <c r="DB53" s="1"/>
      <c r="DC53" s="1"/>
      <c r="DD53" s="1"/>
      <c r="DE53" s="1"/>
      <c r="DF53" s="105"/>
      <c r="DG53" s="105"/>
      <c r="DH53" s="105"/>
      <c r="DI53" s="105"/>
      <c r="DJ53" s="105"/>
      <c r="DK53" s="105"/>
      <c r="DL53" s="107"/>
      <c r="DM53" s="105"/>
      <c r="DN53" s="105"/>
      <c r="DO53" s="105"/>
      <c r="DP53" s="105"/>
      <c r="DQ53" s="105"/>
      <c r="DR53" s="105"/>
      <c r="DS53" s="105"/>
      <c r="DT53" s="105"/>
      <c r="DU53" s="105"/>
      <c r="DV53" s="105"/>
      <c r="DW53" s="105"/>
      <c r="DX53" s="105"/>
      <c r="DY53" s="105"/>
      <c r="DZ53" s="105"/>
      <c r="EA53" s="105"/>
      <c r="EB53" s="105"/>
      <c r="EC53" s="105"/>
      <c r="ED53" s="105"/>
      <c r="EE53" s="105"/>
      <c r="EF53" s="105"/>
      <c r="EG53" s="105"/>
      <c r="EH53" s="105"/>
      <c r="EI53" s="105"/>
    </row>
    <row r="54" spans="2:139" ht="14.25" customHeight="1" x14ac:dyDescent="0.25">
      <c r="B54" s="683"/>
      <c r="C54" s="683"/>
      <c r="D54" s="684"/>
      <c r="G54" s="242">
        <f t="shared" si="54"/>
        <v>0.14911095526440055</v>
      </c>
      <c r="H54" s="243" t="s">
        <v>133</v>
      </c>
      <c r="I54" s="166">
        <v>1086.9000000000001</v>
      </c>
      <c r="J54" s="167">
        <v>9.0999999999999998E-2</v>
      </c>
      <c r="K54" s="167">
        <v>1.2999999999999999E-2</v>
      </c>
      <c r="L54" s="244">
        <f t="shared" si="55"/>
        <v>493.00931032365543</v>
      </c>
      <c r="M54" s="160">
        <f t="shared" si="55"/>
        <v>4.1276885858361062E-2</v>
      </c>
      <c r="N54" s="161">
        <f t="shared" si="55"/>
        <v>5.8966979797658659E-3</v>
      </c>
      <c r="O54" s="162">
        <f t="shared" si="56"/>
        <v>0.49300931032365541</v>
      </c>
      <c r="P54" s="163">
        <f t="shared" si="56"/>
        <v>4.1276885858361061E-5</v>
      </c>
      <c r="Q54" s="164">
        <f t="shared" si="56"/>
        <v>5.8966979797658662E-6</v>
      </c>
      <c r="R54" s="162">
        <f t="shared" si="57"/>
        <v>1.0928930000000001</v>
      </c>
      <c r="S54" s="165">
        <f t="shared" si="58"/>
        <v>0.49572768809232753</v>
      </c>
      <c r="T54" s="105"/>
      <c r="U54" s="105"/>
      <c r="V54" s="105"/>
      <c r="W54" s="107"/>
      <c r="X54" s="105"/>
      <c r="Y54" s="242">
        <f t="shared" si="59"/>
        <v>-0.15671131626617418</v>
      </c>
      <c r="Z54" s="243" t="s">
        <v>133</v>
      </c>
      <c r="AA54" s="166">
        <v>946.00599999999997</v>
      </c>
      <c r="AB54" s="167">
        <v>7.6999999999999999E-2</v>
      </c>
      <c r="AC54" s="167">
        <v>1.0999999999999999E-2</v>
      </c>
      <c r="AD54" s="244">
        <f t="shared" si="60"/>
        <v>429.1008976189529</v>
      </c>
      <c r="AE54" s="160">
        <f t="shared" si="60"/>
        <v>3.4926595726305514E-2</v>
      </c>
      <c r="AF54" s="161">
        <f t="shared" si="60"/>
        <v>4.9895136751865023E-3</v>
      </c>
      <c r="AG54" s="162">
        <f t="shared" si="61"/>
        <v>0.42910089761895293</v>
      </c>
      <c r="AH54" s="163">
        <f t="shared" si="61"/>
        <v>3.4926595726305516E-5</v>
      </c>
      <c r="AI54" s="169">
        <f t="shared" si="61"/>
        <v>4.9895136751865022E-6</v>
      </c>
      <c r="AJ54" s="162">
        <f t="shared" si="62"/>
        <v>0.95107699999999984</v>
      </c>
      <c r="AK54" s="165">
        <f t="shared" si="63"/>
        <v>0.43140106342321383</v>
      </c>
      <c r="AL54" s="105"/>
      <c r="AM54" s="105"/>
      <c r="AN54" s="105"/>
      <c r="AO54" s="107"/>
      <c r="AP54" s="105"/>
      <c r="AQ54" s="242">
        <f t="shared" si="64"/>
        <v>-7.4821845911787199E-2</v>
      </c>
      <c r="AR54" s="243" t="s">
        <v>133</v>
      </c>
      <c r="AS54" s="166">
        <v>1121.4490000000001</v>
      </c>
      <c r="AT54" s="167">
        <v>9.5000000000000001E-2</v>
      </c>
      <c r="AU54" s="167">
        <v>1.4E-2</v>
      </c>
      <c r="AV54" s="244">
        <f t="shared" si="65"/>
        <v>508.68046559311165</v>
      </c>
      <c r="AW54" s="160">
        <f t="shared" si="65"/>
        <v>4.3091254467519796E-2</v>
      </c>
      <c r="AX54" s="161">
        <f t="shared" si="65"/>
        <v>6.3502901320555485E-3</v>
      </c>
      <c r="AY54" s="162">
        <f t="shared" si="66"/>
        <v>0.50868046559311164</v>
      </c>
      <c r="AZ54" s="163">
        <f t="shared" si="66"/>
        <v>4.3091254467519794E-5</v>
      </c>
      <c r="BA54" s="169">
        <f t="shared" si="66"/>
        <v>6.3502901320555486E-6</v>
      </c>
      <c r="BB54" s="162">
        <f t="shared" si="67"/>
        <v>1.1278190000000001</v>
      </c>
      <c r="BC54" s="165">
        <f t="shared" si="68"/>
        <v>0.5115698476031969</v>
      </c>
      <c r="BD54" s="105"/>
      <c r="BE54" s="105"/>
      <c r="BF54" s="105"/>
      <c r="BG54" s="107"/>
      <c r="BH54" s="105"/>
      <c r="BI54" s="151">
        <f t="shared" si="69"/>
        <v>8.5931772324987943E-2</v>
      </c>
      <c r="BJ54" s="243" t="s">
        <v>133</v>
      </c>
      <c r="BK54" s="166">
        <v>1211.3320000000001</v>
      </c>
      <c r="BL54" s="167">
        <v>0.114</v>
      </c>
      <c r="BM54" s="167">
        <v>1.7000000000000001E-2</v>
      </c>
      <c r="BN54" s="244">
        <f t="shared" si="70"/>
        <v>549.45068901736511</v>
      </c>
      <c r="BO54" s="160">
        <f t="shared" si="70"/>
        <v>5.1709505361023755E-2</v>
      </c>
      <c r="BP54" s="161">
        <f t="shared" si="70"/>
        <v>7.7110665889245948E-3</v>
      </c>
      <c r="BQ54" s="162">
        <f t="shared" si="71"/>
        <v>0.54945068901736516</v>
      </c>
      <c r="BR54" s="163">
        <f t="shared" si="71"/>
        <v>5.1709505361023755E-5</v>
      </c>
      <c r="BS54" s="169">
        <f t="shared" si="71"/>
        <v>7.711066588924595E-6</v>
      </c>
      <c r="BT54" s="162">
        <f t="shared" si="72"/>
        <v>1.2190290000000001</v>
      </c>
      <c r="BU54" s="165">
        <f t="shared" si="73"/>
        <v>0.55294198781353887</v>
      </c>
      <c r="BV54" s="105"/>
      <c r="BW54" s="105"/>
      <c r="BX54" s="105"/>
      <c r="BY54" s="107"/>
      <c r="BZ54" s="105"/>
      <c r="CA54" s="106"/>
      <c r="CB54" s="243" t="s">
        <v>133</v>
      </c>
      <c r="CC54" s="166">
        <v>1115.6500000000001</v>
      </c>
      <c r="CD54" s="167">
        <v>0.105</v>
      </c>
      <c r="CE54" s="167">
        <v>1.4999999999999999E-2</v>
      </c>
      <c r="CF54" s="244">
        <f t="shared" si="74"/>
        <v>506.05008470198379</v>
      </c>
      <c r="CG54" s="160">
        <f t="shared" si="74"/>
        <v>4.7627175990416611E-2</v>
      </c>
      <c r="CH54" s="161">
        <f t="shared" si="74"/>
        <v>6.8038822843452303E-3</v>
      </c>
      <c r="CI54" s="162">
        <f t="shared" si="75"/>
        <v>0.50605008470198376</v>
      </c>
      <c r="CJ54" s="163">
        <f t="shared" si="75"/>
        <v>4.7627175990416613E-5</v>
      </c>
      <c r="CK54" s="169">
        <f t="shared" si="75"/>
        <v>6.8038822843452302E-6</v>
      </c>
      <c r="CL54" s="162">
        <f t="shared" si="76"/>
        <v>1.122565</v>
      </c>
      <c r="CM54" s="165">
        <f t="shared" si="77"/>
        <v>0.50918667443506693</v>
      </c>
      <c r="CN54" s="105"/>
      <c r="CO54" s="105"/>
      <c r="CP54" s="105"/>
      <c r="CQ54" s="107"/>
      <c r="CR54" s="105"/>
      <c r="CS54" s="105"/>
      <c r="CT54" s="105"/>
      <c r="CU54" s="1"/>
      <c r="CV54" s="235" t="s">
        <v>576</v>
      </c>
      <c r="CW54" s="237">
        <v>5.1200000000000002E-2</v>
      </c>
      <c r="CX54" s="1"/>
      <c r="CY54" s="1"/>
      <c r="CZ54" s="1"/>
      <c r="DA54" s="1"/>
      <c r="DB54" s="1"/>
      <c r="DC54" s="1"/>
      <c r="DD54" s="1"/>
      <c r="DE54" s="1"/>
      <c r="DF54" s="105"/>
      <c r="DG54" s="105"/>
      <c r="DH54" s="105"/>
      <c r="DI54" s="105"/>
      <c r="DJ54" s="105"/>
      <c r="DK54" s="105"/>
      <c r="DL54" s="107"/>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row>
    <row r="55" spans="2:139" ht="15" customHeight="1" thickBot="1" x14ac:dyDescent="0.3">
      <c r="B55" s="683"/>
      <c r="C55" s="683"/>
      <c r="D55" s="684"/>
      <c r="G55" s="242">
        <f t="shared" si="54"/>
        <v>-1.2745620855434292E-2</v>
      </c>
      <c r="H55" s="243" t="s">
        <v>577</v>
      </c>
      <c r="I55" s="166">
        <v>724.8</v>
      </c>
      <c r="J55" s="167">
        <v>4.2000000000000003E-2</v>
      </c>
      <c r="K55" s="167">
        <v>6.0000000000000001E-3</v>
      </c>
      <c r="L55" s="244">
        <f t="shared" si="55"/>
        <v>328.76359197956151</v>
      </c>
      <c r="M55" s="160">
        <f t="shared" si="55"/>
        <v>1.9050870396166646E-2</v>
      </c>
      <c r="N55" s="161">
        <f t="shared" si="55"/>
        <v>2.721552913738092E-3</v>
      </c>
      <c r="O55" s="162">
        <f t="shared" si="56"/>
        <v>0.32876359197956151</v>
      </c>
      <c r="P55" s="163">
        <f t="shared" si="56"/>
        <v>1.9050870396166646E-5</v>
      </c>
      <c r="Q55" s="164">
        <f t="shared" si="56"/>
        <v>2.7215529137380919E-6</v>
      </c>
      <c r="R55" s="162">
        <f t="shared" si="57"/>
        <v>0.72756600000000005</v>
      </c>
      <c r="S55" s="165">
        <f t="shared" si="58"/>
        <v>0.33001822787279483</v>
      </c>
      <c r="T55" s="105"/>
      <c r="U55" s="105"/>
      <c r="V55" s="105"/>
      <c r="W55" s="107"/>
      <c r="X55" s="105"/>
      <c r="Y55" s="242">
        <f t="shared" si="59"/>
        <v>-0.15612257400369389</v>
      </c>
      <c r="Z55" s="243" t="s">
        <v>577</v>
      </c>
      <c r="AA55" s="166">
        <v>734.19299999999998</v>
      </c>
      <c r="AB55" s="167">
        <v>4.2000000000000003E-2</v>
      </c>
      <c r="AC55" s="167">
        <v>6.0000000000000001E-3</v>
      </c>
      <c r="AD55" s="244">
        <f t="shared" si="60"/>
        <v>333.02418306601851</v>
      </c>
      <c r="AE55" s="160">
        <f t="shared" si="60"/>
        <v>1.9050870396166646E-2</v>
      </c>
      <c r="AF55" s="161">
        <f t="shared" si="60"/>
        <v>2.721552913738092E-3</v>
      </c>
      <c r="AG55" s="162">
        <f t="shared" si="61"/>
        <v>0.3330241830660185</v>
      </c>
      <c r="AH55" s="163">
        <f t="shared" si="61"/>
        <v>1.9050870396166646E-5</v>
      </c>
      <c r="AI55" s="169">
        <f t="shared" si="61"/>
        <v>2.7215529137380919E-6</v>
      </c>
      <c r="AJ55" s="162">
        <f t="shared" si="62"/>
        <v>0.73695900000000003</v>
      </c>
      <c r="AK55" s="165">
        <f t="shared" si="63"/>
        <v>0.33427881895925177</v>
      </c>
      <c r="AL55" s="105"/>
      <c r="AM55" s="105"/>
      <c r="AN55" s="105"/>
      <c r="AO55" s="107"/>
      <c r="AP55" s="105"/>
      <c r="AQ55" s="242">
        <f t="shared" si="64"/>
        <v>-0.1016484675167032</v>
      </c>
      <c r="AR55" s="243" t="s">
        <v>577</v>
      </c>
      <c r="AS55" s="166">
        <v>869.18</v>
      </c>
      <c r="AT55" s="167">
        <v>6.2E-2</v>
      </c>
      <c r="AU55" s="167">
        <v>8.9999999999999993E-3</v>
      </c>
      <c r="AV55" s="244">
        <f t="shared" si="65"/>
        <v>394.25322692714582</v>
      </c>
      <c r="AW55" s="160">
        <f t="shared" si="65"/>
        <v>2.8122713441960285E-2</v>
      </c>
      <c r="AX55" s="161">
        <f t="shared" si="65"/>
        <v>4.0823293706071379E-3</v>
      </c>
      <c r="AY55" s="162">
        <f t="shared" si="66"/>
        <v>0.39425322692714582</v>
      </c>
      <c r="AZ55" s="163">
        <f t="shared" si="66"/>
        <v>2.8122713441960284E-5</v>
      </c>
      <c r="BA55" s="169">
        <f t="shared" si="66"/>
        <v>4.0823293706071374E-6</v>
      </c>
      <c r="BB55" s="162">
        <f t="shared" si="67"/>
        <v>0.87330099999999988</v>
      </c>
      <c r="BC55" s="165">
        <f t="shared" si="68"/>
        <v>0.39612248018673157</v>
      </c>
      <c r="BD55" s="105"/>
      <c r="BE55" s="105"/>
      <c r="BF55" s="105"/>
      <c r="BG55" s="107"/>
      <c r="BH55" s="105"/>
      <c r="BI55" s="151">
        <f t="shared" si="69"/>
        <v>3.7458271790449471E-2</v>
      </c>
      <c r="BJ55" s="243" t="s">
        <v>577</v>
      </c>
      <c r="BK55" s="166">
        <v>967.04399999999998</v>
      </c>
      <c r="BL55" s="167">
        <v>7.6999999999999999E-2</v>
      </c>
      <c r="BM55" s="167">
        <v>1.0999999999999999E-2</v>
      </c>
      <c r="BN55" s="244">
        <f t="shared" si="70"/>
        <v>438.64356931882327</v>
      </c>
      <c r="BO55" s="160">
        <f t="shared" si="70"/>
        <v>3.4926595726305514E-2</v>
      </c>
      <c r="BP55" s="161">
        <f t="shared" si="70"/>
        <v>4.9895136751865023E-3</v>
      </c>
      <c r="BQ55" s="162">
        <f t="shared" si="71"/>
        <v>0.43864356931882326</v>
      </c>
      <c r="BR55" s="163">
        <f t="shared" si="71"/>
        <v>3.4926595726305516E-5</v>
      </c>
      <c r="BS55" s="169">
        <f t="shared" si="71"/>
        <v>4.9895136751865022E-6</v>
      </c>
      <c r="BT55" s="162">
        <f t="shared" si="72"/>
        <v>0.97211499999999984</v>
      </c>
      <c r="BU55" s="165">
        <f t="shared" si="73"/>
        <v>0.44094373512308416</v>
      </c>
      <c r="BV55" s="105"/>
      <c r="BW55" s="105"/>
      <c r="BX55" s="105"/>
      <c r="BY55" s="107"/>
      <c r="BZ55" s="105"/>
      <c r="CA55" s="106"/>
      <c r="CB55" s="243" t="s">
        <v>577</v>
      </c>
      <c r="CC55" s="166">
        <v>932.22500000000002</v>
      </c>
      <c r="CD55" s="167">
        <v>6.7000000000000004E-2</v>
      </c>
      <c r="CE55" s="167">
        <v>1.0999999999999999E-2</v>
      </c>
      <c r="CF55" s="244">
        <f t="shared" si="74"/>
        <v>422.84994416824884</v>
      </c>
      <c r="CG55" s="160">
        <f t="shared" si="74"/>
        <v>3.0390674203408699E-2</v>
      </c>
      <c r="CH55" s="161">
        <f t="shared" si="74"/>
        <v>4.9895136751865023E-3</v>
      </c>
      <c r="CI55" s="162">
        <f t="shared" si="75"/>
        <v>0.42284994416824884</v>
      </c>
      <c r="CJ55" s="163">
        <f t="shared" si="75"/>
        <v>3.03906742034087E-5</v>
      </c>
      <c r="CK55" s="169">
        <f t="shared" si="75"/>
        <v>4.9895136751865022E-6</v>
      </c>
      <c r="CL55" s="162">
        <f t="shared" si="76"/>
        <v>0.93701599999999996</v>
      </c>
      <c r="CM55" s="165">
        <f t="shared" si="77"/>
        <v>0.42502310416986866</v>
      </c>
      <c r="CN55" s="105"/>
      <c r="CO55" s="105"/>
      <c r="CP55" s="105"/>
      <c r="CQ55" s="107"/>
      <c r="CR55" s="105"/>
      <c r="CS55" s="105"/>
      <c r="CT55" s="105"/>
      <c r="CU55" s="1"/>
      <c r="CV55" s="245" t="s">
        <v>578</v>
      </c>
      <c r="CW55" s="246">
        <v>4.7899999999999998E-2</v>
      </c>
      <c r="CX55" s="1"/>
      <c r="CY55" s="1"/>
      <c r="CZ55" s="1"/>
      <c r="DA55" s="1"/>
      <c r="DB55" s="1"/>
      <c r="DC55" s="1"/>
      <c r="DD55" s="1"/>
      <c r="DE55" s="1"/>
      <c r="DF55" s="105"/>
      <c r="DG55" s="105"/>
      <c r="DH55" s="105"/>
      <c r="DI55" s="105"/>
      <c r="DJ55" s="105"/>
      <c r="DK55" s="105"/>
      <c r="DL55" s="107"/>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row>
    <row r="56" spans="2:139" ht="14.25" customHeight="1" x14ac:dyDescent="0.25">
      <c r="B56" s="683"/>
      <c r="C56" s="683"/>
      <c r="D56" s="684"/>
      <c r="G56" s="242">
        <f t="shared" si="54"/>
        <v>6.0608736151793297E-2</v>
      </c>
      <c r="H56" s="243" t="s">
        <v>579</v>
      </c>
      <c r="I56" s="166">
        <v>479</v>
      </c>
      <c r="J56" s="167">
        <v>2.5000000000000001E-2</v>
      </c>
      <c r="K56" s="167">
        <v>3.0000000000000001E-3</v>
      </c>
      <c r="L56" s="244">
        <f t="shared" si="55"/>
        <v>217.27064094675768</v>
      </c>
      <c r="M56" s="160">
        <f t="shared" si="55"/>
        <v>1.1339803807242052E-2</v>
      </c>
      <c r="N56" s="161">
        <f t="shared" si="55"/>
        <v>1.360776456869046E-3</v>
      </c>
      <c r="O56" s="162">
        <f t="shared" si="56"/>
        <v>0.21727064094675769</v>
      </c>
      <c r="P56" s="163">
        <f t="shared" si="56"/>
        <v>1.1339803807242051E-5</v>
      </c>
      <c r="Q56" s="164">
        <f t="shared" si="56"/>
        <v>1.360776456869046E-6</v>
      </c>
      <c r="R56" s="162">
        <f t="shared" si="57"/>
        <v>0.48049500000000001</v>
      </c>
      <c r="S56" s="165">
        <f t="shared" si="58"/>
        <v>0.21794876121443077</v>
      </c>
      <c r="T56" s="105"/>
      <c r="U56" s="105"/>
      <c r="V56" s="105"/>
      <c r="W56" s="107"/>
      <c r="X56" s="105"/>
      <c r="Y56" s="242">
        <f t="shared" si="59"/>
        <v>0.17020886393106416</v>
      </c>
      <c r="Z56" s="243" t="s">
        <v>579</v>
      </c>
      <c r="AA56" s="166">
        <v>451.51400000000001</v>
      </c>
      <c r="AB56" s="167">
        <v>2.5999999999999999E-2</v>
      </c>
      <c r="AC56" s="167">
        <v>3.0000000000000001E-3</v>
      </c>
      <c r="AD56" s="244">
        <f t="shared" si="60"/>
        <v>204.8032070489235</v>
      </c>
      <c r="AE56" s="160">
        <f t="shared" si="60"/>
        <v>1.1793395959531732E-2</v>
      </c>
      <c r="AF56" s="161">
        <f t="shared" si="60"/>
        <v>1.360776456869046E-3</v>
      </c>
      <c r="AG56" s="162">
        <f t="shared" si="61"/>
        <v>0.20480320704892349</v>
      </c>
      <c r="AH56" s="163">
        <f t="shared" si="61"/>
        <v>1.1793395959531732E-5</v>
      </c>
      <c r="AI56" s="169">
        <f t="shared" si="61"/>
        <v>1.360776456869046E-6</v>
      </c>
      <c r="AJ56" s="162">
        <f t="shared" si="62"/>
        <v>0.45303700000000002</v>
      </c>
      <c r="AK56" s="165">
        <f t="shared" si="63"/>
        <v>0.20549402789686069</v>
      </c>
      <c r="AL56" s="105"/>
      <c r="AM56" s="105"/>
      <c r="AN56" s="105"/>
      <c r="AO56" s="107"/>
      <c r="AP56" s="105"/>
      <c r="AQ56" s="242">
        <f t="shared" si="64"/>
        <v>-8.2471441437171111E-2</v>
      </c>
      <c r="AR56" s="243" t="s">
        <v>579</v>
      </c>
      <c r="AS56" s="166">
        <v>385.59100000000001</v>
      </c>
      <c r="AT56" s="167">
        <v>2.7E-2</v>
      </c>
      <c r="AU56" s="167">
        <v>3.0000000000000001E-3</v>
      </c>
      <c r="AV56" s="244">
        <f t="shared" si="65"/>
        <v>174.90105159353078</v>
      </c>
      <c r="AW56" s="160">
        <f t="shared" si="65"/>
        <v>1.2246988111821415E-2</v>
      </c>
      <c r="AX56" s="161">
        <f t="shared" si="65"/>
        <v>1.360776456869046E-3</v>
      </c>
      <c r="AY56" s="162">
        <f t="shared" si="66"/>
        <v>0.17490105159353078</v>
      </c>
      <c r="AZ56" s="163">
        <f t="shared" si="66"/>
        <v>1.2246988111821416E-5</v>
      </c>
      <c r="BA56" s="169">
        <f t="shared" si="66"/>
        <v>1.360776456869046E-6</v>
      </c>
      <c r="BB56" s="162">
        <f t="shared" si="67"/>
        <v>0.38714199999999999</v>
      </c>
      <c r="BC56" s="165">
        <f t="shared" si="68"/>
        <v>0.17560457302173207</v>
      </c>
      <c r="BD56" s="105"/>
      <c r="BE56" s="105"/>
      <c r="BF56" s="105"/>
      <c r="BG56" s="107"/>
      <c r="BH56" s="105"/>
      <c r="BI56" s="151">
        <f t="shared" si="69"/>
        <v>-7.0747736001973371E-2</v>
      </c>
      <c r="BJ56" s="243" t="s">
        <v>579</v>
      </c>
      <c r="BK56" s="166">
        <v>420.38900000000001</v>
      </c>
      <c r="BL56" s="167">
        <v>2.7E-2</v>
      </c>
      <c r="BM56" s="167">
        <v>3.0000000000000001E-3</v>
      </c>
      <c r="BN56" s="244">
        <f t="shared" si="70"/>
        <v>190.68515130890714</v>
      </c>
      <c r="BO56" s="160">
        <f t="shared" si="70"/>
        <v>1.2246988111821415E-2</v>
      </c>
      <c r="BP56" s="161">
        <f t="shared" si="70"/>
        <v>1.360776456869046E-3</v>
      </c>
      <c r="BQ56" s="162">
        <f t="shared" si="71"/>
        <v>0.19068515130890715</v>
      </c>
      <c r="BR56" s="163">
        <f t="shared" si="71"/>
        <v>1.2246988111821416E-5</v>
      </c>
      <c r="BS56" s="169">
        <f t="shared" si="71"/>
        <v>1.360776456869046E-6</v>
      </c>
      <c r="BT56" s="162">
        <f t="shared" si="72"/>
        <v>0.42193999999999998</v>
      </c>
      <c r="BU56" s="165">
        <f t="shared" si="73"/>
        <v>0.19138867273710844</v>
      </c>
      <c r="BV56" s="105"/>
      <c r="BW56" s="105"/>
      <c r="BX56" s="105"/>
      <c r="BY56" s="107"/>
      <c r="BZ56" s="105"/>
      <c r="CA56" s="106"/>
      <c r="CB56" s="243" t="s">
        <v>579</v>
      </c>
      <c r="CC56" s="166">
        <v>452.541</v>
      </c>
      <c r="CD56" s="167">
        <v>2.5999999999999999E-2</v>
      </c>
      <c r="CE56" s="167">
        <v>3.0000000000000001E-3</v>
      </c>
      <c r="CF56" s="244">
        <f t="shared" si="74"/>
        <v>205.269046189325</v>
      </c>
      <c r="CG56" s="160">
        <f t="shared" si="74"/>
        <v>1.1793395959531732E-2</v>
      </c>
      <c r="CH56" s="161">
        <f t="shared" si="74"/>
        <v>1.360776456869046E-3</v>
      </c>
      <c r="CI56" s="162">
        <f t="shared" si="75"/>
        <v>0.20526904618932498</v>
      </c>
      <c r="CJ56" s="163">
        <f t="shared" si="75"/>
        <v>1.1793395959531732E-5</v>
      </c>
      <c r="CK56" s="169">
        <f t="shared" si="75"/>
        <v>1.360776456869046E-6</v>
      </c>
      <c r="CL56" s="162">
        <f t="shared" si="76"/>
        <v>0.45406400000000002</v>
      </c>
      <c r="CM56" s="165">
        <f t="shared" si="77"/>
        <v>0.20595986703726218</v>
      </c>
      <c r="CN56" s="105"/>
      <c r="CO56" s="105"/>
      <c r="CP56" s="105"/>
      <c r="CQ56" s="107"/>
      <c r="CR56" s="105"/>
      <c r="CS56" s="105"/>
      <c r="CT56" s="105"/>
      <c r="CU56" s="1"/>
      <c r="CV56" s="247" t="s">
        <v>560</v>
      </c>
      <c r="CW56" s="248">
        <v>4.9500000000000002E-2</v>
      </c>
      <c r="CX56" s="1"/>
      <c r="CY56" s="1"/>
      <c r="CZ56" s="1"/>
      <c r="DA56" s="1"/>
      <c r="DB56" s="1"/>
      <c r="DC56" s="1"/>
      <c r="DD56" s="1"/>
      <c r="DE56" s="1"/>
      <c r="DF56" s="1"/>
      <c r="DG56" s="1"/>
      <c r="DH56" s="105"/>
      <c r="DI56" s="105"/>
      <c r="DJ56" s="105"/>
      <c r="DK56" s="105"/>
      <c r="DL56" s="107"/>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row>
    <row r="57" spans="2:139" ht="22.5" customHeight="1" x14ac:dyDescent="0.25">
      <c r="B57" s="683"/>
      <c r="C57" s="683"/>
      <c r="D57" s="684"/>
      <c r="G57" s="242">
        <f t="shared" si="54"/>
        <v>4.2728417391588724E-3</v>
      </c>
      <c r="H57" s="243" t="s">
        <v>580</v>
      </c>
      <c r="I57" s="166">
        <v>1216.9000000000001</v>
      </c>
      <c r="J57" s="167">
        <v>0.113</v>
      </c>
      <c r="K57" s="167">
        <v>1.6E-2</v>
      </c>
      <c r="L57" s="244">
        <f t="shared" si="55"/>
        <v>551.97629012131415</v>
      </c>
      <c r="M57" s="160">
        <f t="shared" si="55"/>
        <v>5.1255913208734072E-2</v>
      </c>
      <c r="N57" s="161">
        <f t="shared" si="55"/>
        <v>7.257474436634913E-3</v>
      </c>
      <c r="O57" s="162">
        <f t="shared" si="56"/>
        <v>0.55197629012131411</v>
      </c>
      <c r="P57" s="163">
        <f t="shared" si="56"/>
        <v>5.1255913208734072E-5</v>
      </c>
      <c r="Q57" s="164">
        <f t="shared" si="56"/>
        <v>7.2574744366349126E-6</v>
      </c>
      <c r="R57" s="162">
        <f t="shared" si="57"/>
        <v>1.2243040000000001</v>
      </c>
      <c r="S57" s="165">
        <f t="shared" si="58"/>
        <v>0.5553346864168669</v>
      </c>
      <c r="T57" s="105"/>
      <c r="U57" s="105"/>
      <c r="V57" s="105"/>
      <c r="W57" s="107"/>
      <c r="X57" s="105"/>
      <c r="Y57" s="242">
        <f t="shared" si="59"/>
        <v>-8.4047667884585286E-2</v>
      </c>
      <c r="Z57" s="243" t="s">
        <v>580</v>
      </c>
      <c r="AA57" s="166">
        <v>1212.2080000000001</v>
      </c>
      <c r="AB57" s="167">
        <v>0.104</v>
      </c>
      <c r="AC57" s="167">
        <v>1.4999999999999999E-2</v>
      </c>
      <c r="AD57" s="244">
        <f t="shared" si="60"/>
        <v>549.84803574277089</v>
      </c>
      <c r="AE57" s="160">
        <f t="shared" si="60"/>
        <v>4.7173583838126927E-2</v>
      </c>
      <c r="AF57" s="161">
        <f t="shared" si="60"/>
        <v>6.8038822843452303E-3</v>
      </c>
      <c r="AG57" s="162">
        <f t="shared" si="61"/>
        <v>0.54984803574277086</v>
      </c>
      <c r="AH57" s="163">
        <f t="shared" si="61"/>
        <v>4.717358383812693E-5</v>
      </c>
      <c r="AI57" s="169">
        <f t="shared" si="61"/>
        <v>6.8038822843452302E-6</v>
      </c>
      <c r="AJ57" s="162">
        <f t="shared" si="62"/>
        <v>1.219095</v>
      </c>
      <c r="AK57" s="165">
        <f t="shared" si="63"/>
        <v>0.55297192489558988</v>
      </c>
      <c r="AL57" s="105"/>
      <c r="AM57" s="105"/>
      <c r="AN57" s="105"/>
      <c r="AO57" s="107"/>
      <c r="AP57" s="105"/>
      <c r="AQ57" s="242">
        <f t="shared" si="64"/>
        <v>-2.9378433014110028E-2</v>
      </c>
      <c r="AR57" s="243" t="s">
        <v>580</v>
      </c>
      <c r="AS57" s="166">
        <v>1322.7449999999999</v>
      </c>
      <c r="AT57" s="167">
        <v>0.123</v>
      </c>
      <c r="AU57" s="167">
        <v>1.7999999999999999E-2</v>
      </c>
      <c r="AV57" s="244">
        <f t="shared" si="65"/>
        <v>599.98675148041536</v>
      </c>
      <c r="AW57" s="160">
        <f t="shared" si="65"/>
        <v>5.5791834731630886E-2</v>
      </c>
      <c r="AX57" s="161">
        <f t="shared" si="65"/>
        <v>8.1646587412142757E-3</v>
      </c>
      <c r="AY57" s="162">
        <f t="shared" si="66"/>
        <v>0.59998675148041536</v>
      </c>
      <c r="AZ57" s="163">
        <f t="shared" si="66"/>
        <v>5.5791834731630884E-5</v>
      </c>
      <c r="BA57" s="169">
        <f t="shared" si="66"/>
        <v>8.1646587412142749E-6</v>
      </c>
      <c r="BB57" s="162">
        <f t="shared" si="67"/>
        <v>1.3309589999999998</v>
      </c>
      <c r="BC57" s="165">
        <f t="shared" si="68"/>
        <v>0.60371255741932284</v>
      </c>
      <c r="BD57" s="105"/>
      <c r="BE57" s="105"/>
      <c r="BF57" s="105"/>
      <c r="BG57" s="107"/>
      <c r="BH57" s="105"/>
      <c r="BI57" s="151">
        <f t="shared" si="69"/>
        <v>-7.2246361024772221E-2</v>
      </c>
      <c r="BJ57" s="243" t="s">
        <v>580</v>
      </c>
      <c r="BK57" s="166">
        <v>1362.569</v>
      </c>
      <c r="BL57" s="167">
        <v>0.13</v>
      </c>
      <c r="BM57" s="167">
        <v>1.9E-2</v>
      </c>
      <c r="BN57" s="244">
        <f t="shared" si="70"/>
        <v>618.05060535319978</v>
      </c>
      <c r="BO57" s="160">
        <f t="shared" si="70"/>
        <v>5.8966979797658664E-2</v>
      </c>
      <c r="BP57" s="161">
        <f t="shared" si="70"/>
        <v>8.6182508935039575E-3</v>
      </c>
      <c r="BQ57" s="162">
        <f t="shared" si="71"/>
        <v>0.61805060535319978</v>
      </c>
      <c r="BR57" s="163">
        <f t="shared" si="71"/>
        <v>5.8966979797658667E-5</v>
      </c>
      <c r="BS57" s="169">
        <f t="shared" si="71"/>
        <v>8.6182508935039581E-6</v>
      </c>
      <c r="BT57" s="162">
        <f t="shared" si="72"/>
        <v>1.3712440000000001</v>
      </c>
      <c r="BU57" s="165">
        <f t="shared" si="73"/>
        <v>0.62198551727431284</v>
      </c>
      <c r="BV57" s="105"/>
      <c r="BW57" s="105"/>
      <c r="BX57" s="105"/>
      <c r="BY57" s="107"/>
      <c r="BZ57" s="105"/>
      <c r="CA57" s="106"/>
      <c r="CB57" s="243" t="s">
        <v>580</v>
      </c>
      <c r="CC57" s="166">
        <v>1468.373</v>
      </c>
      <c r="CD57" s="167">
        <v>0.14599999999999999</v>
      </c>
      <c r="CE57" s="167">
        <v>2.1000000000000001E-2</v>
      </c>
      <c r="CF57" s="244">
        <f t="shared" si="74"/>
        <v>666.04246943405724</v>
      </c>
      <c r="CG57" s="160">
        <f t="shared" si="74"/>
        <v>6.6224454234293573E-2</v>
      </c>
      <c r="CH57" s="161">
        <f t="shared" si="74"/>
        <v>9.5254351980833228E-3</v>
      </c>
      <c r="CI57" s="162">
        <f t="shared" si="75"/>
        <v>0.6660424694340572</v>
      </c>
      <c r="CJ57" s="163">
        <f t="shared" si="75"/>
        <v>6.6224454234293579E-5</v>
      </c>
      <c r="CK57" s="169">
        <f t="shared" si="75"/>
        <v>9.5254351980833229E-6</v>
      </c>
      <c r="CL57" s="162">
        <f t="shared" si="76"/>
        <v>1.4780260000000001</v>
      </c>
      <c r="CM57" s="165">
        <f t="shared" si="77"/>
        <v>0.67042099448010961</v>
      </c>
      <c r="CN57" s="105"/>
      <c r="CO57" s="105"/>
      <c r="CP57" s="105"/>
      <c r="CQ57" s="107"/>
      <c r="CR57" s="105"/>
      <c r="CS57" s="105"/>
      <c r="CT57" s="105"/>
      <c r="CU57" s="1"/>
      <c r="CV57" s="1304" t="s">
        <v>581</v>
      </c>
      <c r="CW57" s="1295"/>
      <c r="CX57" s="1"/>
      <c r="CY57" s="1"/>
      <c r="CZ57" s="1"/>
      <c r="DA57" s="1"/>
      <c r="DB57" s="1"/>
      <c r="DC57" s="1"/>
      <c r="DD57" s="1"/>
      <c r="DE57" s="1"/>
      <c r="DF57" s="1"/>
      <c r="DG57" s="1"/>
      <c r="DH57" s="105"/>
      <c r="DI57" s="105"/>
      <c r="DJ57" s="105"/>
      <c r="DK57" s="105"/>
      <c r="DL57" s="107"/>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row>
    <row r="58" spans="2:139" ht="19.5" customHeight="1" x14ac:dyDescent="0.25">
      <c r="B58" s="683"/>
      <c r="C58" s="683"/>
      <c r="D58" s="684"/>
      <c r="G58" s="242">
        <f t="shared" si="54"/>
        <v>-2.1948083578302024E-2</v>
      </c>
      <c r="H58" s="243" t="s">
        <v>312</v>
      </c>
      <c r="I58" s="166">
        <v>515.1</v>
      </c>
      <c r="J58" s="167">
        <v>4.8000000000000001E-2</v>
      </c>
      <c r="K58" s="167">
        <v>6.0000000000000001E-3</v>
      </c>
      <c r="L58" s="244">
        <f t="shared" si="55"/>
        <v>233.64531764441523</v>
      </c>
      <c r="M58" s="160">
        <f t="shared" si="55"/>
        <v>2.1772423309904736E-2</v>
      </c>
      <c r="N58" s="161">
        <f t="shared" si="55"/>
        <v>2.721552913738092E-3</v>
      </c>
      <c r="O58" s="162">
        <f t="shared" si="56"/>
        <v>0.23364531764441523</v>
      </c>
      <c r="P58" s="163">
        <f t="shared" si="56"/>
        <v>2.1772423309904735E-5</v>
      </c>
      <c r="Q58" s="164">
        <f t="shared" si="56"/>
        <v>2.7215529137380919E-6</v>
      </c>
      <c r="R58" s="162">
        <f t="shared" si="57"/>
        <v>0.51803400000000011</v>
      </c>
      <c r="S58" s="165">
        <f t="shared" si="58"/>
        <v>0.23497615701923319</v>
      </c>
      <c r="T58" s="105"/>
      <c r="U58" s="105"/>
      <c r="V58" s="105"/>
      <c r="W58" s="107"/>
      <c r="X58" s="105"/>
      <c r="Y58" s="242">
        <f t="shared" si="59"/>
        <v>0.10960763733950074</v>
      </c>
      <c r="Z58" s="243" t="s">
        <v>312</v>
      </c>
      <c r="AA58" s="166">
        <v>526.66899999999998</v>
      </c>
      <c r="AB58" s="167">
        <v>0.05</v>
      </c>
      <c r="AC58" s="167">
        <v>6.0000000000000001E-3</v>
      </c>
      <c r="AD58" s="244">
        <f t="shared" si="60"/>
        <v>238.89292525425452</v>
      </c>
      <c r="AE58" s="160">
        <f t="shared" si="60"/>
        <v>2.2679607614484103E-2</v>
      </c>
      <c r="AF58" s="161">
        <f t="shared" si="60"/>
        <v>2.721552913738092E-3</v>
      </c>
      <c r="AG58" s="162">
        <f t="shared" si="61"/>
        <v>0.23889292525425451</v>
      </c>
      <c r="AH58" s="163">
        <f t="shared" si="61"/>
        <v>2.2679607614484102E-5</v>
      </c>
      <c r="AI58" s="169">
        <f t="shared" si="61"/>
        <v>2.7215529137380919E-6</v>
      </c>
      <c r="AJ58" s="162">
        <f t="shared" si="62"/>
        <v>0.52965899999999999</v>
      </c>
      <c r="AK58" s="165">
        <f t="shared" si="63"/>
        <v>0.24024916578960068</v>
      </c>
      <c r="AL58" s="105"/>
      <c r="AM58" s="105"/>
      <c r="AN58" s="105"/>
      <c r="AO58" s="107"/>
      <c r="AP58" s="105"/>
      <c r="AQ58" s="242">
        <f t="shared" si="64"/>
        <v>-6.2859644610754217E-2</v>
      </c>
      <c r="AR58" s="243" t="s">
        <v>312</v>
      </c>
      <c r="AS58" s="166">
        <v>474.37700000000001</v>
      </c>
      <c r="AT58" s="167">
        <v>4.9000000000000002E-2</v>
      </c>
      <c r="AU58" s="167">
        <v>6.0000000000000001E-3</v>
      </c>
      <c r="AV58" s="244">
        <f t="shared" si="65"/>
        <v>215.1736844267225</v>
      </c>
      <c r="AW58" s="160">
        <f t="shared" si="65"/>
        <v>2.222601546219442E-2</v>
      </c>
      <c r="AX58" s="161">
        <f t="shared" si="65"/>
        <v>2.721552913738092E-3</v>
      </c>
      <c r="AY58" s="162">
        <f t="shared" si="66"/>
        <v>0.21517368442672249</v>
      </c>
      <c r="AZ58" s="163">
        <f t="shared" si="66"/>
        <v>2.2226015462194418E-5</v>
      </c>
      <c r="BA58" s="169">
        <f t="shared" si="66"/>
        <v>2.7215529137380919E-6</v>
      </c>
      <c r="BB58" s="162">
        <f t="shared" si="67"/>
        <v>0.47733900000000001</v>
      </c>
      <c r="BC58" s="165">
        <f t="shared" si="68"/>
        <v>0.21651722438180454</v>
      </c>
      <c r="BD58" s="105"/>
      <c r="BE58" s="105"/>
      <c r="BF58" s="105"/>
      <c r="BG58" s="107"/>
      <c r="BH58" s="105"/>
      <c r="BI58" s="151">
        <f t="shared" si="69"/>
        <v>1.405946704625749E-2</v>
      </c>
      <c r="BJ58" s="243" t="s">
        <v>312</v>
      </c>
      <c r="BK58" s="166">
        <v>506.36700000000002</v>
      </c>
      <c r="BL58" s="167">
        <v>0.05</v>
      </c>
      <c r="BM58" s="167">
        <v>6.0000000000000001E-3</v>
      </c>
      <c r="BN58" s="244">
        <f t="shared" si="70"/>
        <v>229.68409737846943</v>
      </c>
      <c r="BO58" s="160">
        <f t="shared" si="70"/>
        <v>2.2679607614484103E-2</v>
      </c>
      <c r="BP58" s="161">
        <f t="shared" si="70"/>
        <v>2.721552913738092E-3</v>
      </c>
      <c r="BQ58" s="162">
        <f t="shared" si="71"/>
        <v>0.22968409737846943</v>
      </c>
      <c r="BR58" s="163">
        <f t="shared" si="71"/>
        <v>2.2679607614484102E-5</v>
      </c>
      <c r="BS58" s="169">
        <f t="shared" si="71"/>
        <v>2.7215529137380919E-6</v>
      </c>
      <c r="BT58" s="162">
        <f t="shared" si="72"/>
        <v>0.50935699999999995</v>
      </c>
      <c r="BU58" s="165">
        <f t="shared" si="73"/>
        <v>0.23104033791381554</v>
      </c>
      <c r="BV58" s="105"/>
      <c r="BW58" s="105"/>
      <c r="BX58" s="105"/>
      <c r="BY58" s="107"/>
      <c r="BZ58" s="105"/>
      <c r="CA58" s="106"/>
      <c r="CB58" s="243" t="s">
        <v>312</v>
      </c>
      <c r="CC58" s="166">
        <v>498.46699999999998</v>
      </c>
      <c r="CD58" s="167">
        <v>6.0999999999999999E-2</v>
      </c>
      <c r="CE58" s="167">
        <v>8.0000000000000002E-3</v>
      </c>
      <c r="CF58" s="244">
        <f t="shared" si="74"/>
        <v>226.10071937538092</v>
      </c>
      <c r="CG58" s="160">
        <f t="shared" si="74"/>
        <v>2.7669121289670601E-2</v>
      </c>
      <c r="CH58" s="161">
        <f t="shared" si="74"/>
        <v>3.6287372183174565E-3</v>
      </c>
      <c r="CI58" s="162">
        <f t="shared" si="75"/>
        <v>0.22610071937538093</v>
      </c>
      <c r="CJ58" s="163">
        <f t="shared" si="75"/>
        <v>2.7669121289670601E-5</v>
      </c>
      <c r="CK58" s="169">
        <f t="shared" si="75"/>
        <v>3.6287372183174563E-6</v>
      </c>
      <c r="CL58" s="162">
        <f t="shared" si="76"/>
        <v>0.50229500000000005</v>
      </c>
      <c r="CM58" s="165">
        <f t="shared" si="77"/>
        <v>0.22783707013434584</v>
      </c>
      <c r="CN58" s="105"/>
      <c r="CO58" s="105"/>
      <c r="CP58" s="105"/>
      <c r="CQ58" s="107"/>
      <c r="CR58" s="105"/>
      <c r="CS58" s="105"/>
      <c r="CT58" s="105"/>
      <c r="CU58" s="1"/>
      <c r="CV58" s="229"/>
      <c r="CW58" s="1"/>
      <c r="CX58" s="1"/>
      <c r="CY58" s="1"/>
      <c r="CZ58" s="1"/>
      <c r="DA58" s="1"/>
      <c r="DB58" s="1"/>
      <c r="DC58" s="1"/>
      <c r="DD58" s="1"/>
      <c r="DE58" s="1"/>
      <c r="DF58" s="1"/>
      <c r="DG58" s="1"/>
      <c r="DH58" s="105"/>
      <c r="DI58" s="105"/>
      <c r="DJ58" s="105"/>
      <c r="DK58" s="105"/>
      <c r="DL58" s="107"/>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row>
    <row r="59" spans="2:139" ht="19.5" customHeight="1" x14ac:dyDescent="0.25">
      <c r="B59" s="683"/>
      <c r="C59" s="683"/>
      <c r="D59" s="684"/>
      <c r="G59" s="242">
        <f t="shared" si="54"/>
        <v>-0.18525776567301666</v>
      </c>
      <c r="H59" s="243" t="s">
        <v>582</v>
      </c>
      <c r="I59" s="166">
        <v>651.70000000000005</v>
      </c>
      <c r="J59" s="167">
        <v>1.7999999999999999E-2</v>
      </c>
      <c r="K59" s="167">
        <v>2E-3</v>
      </c>
      <c r="L59" s="244">
        <f t="shared" si="55"/>
        <v>295.60600564718578</v>
      </c>
      <c r="M59" s="160">
        <f t="shared" si="55"/>
        <v>8.1646587412142757E-3</v>
      </c>
      <c r="N59" s="161">
        <f t="shared" si="55"/>
        <v>9.0718430457936412E-4</v>
      </c>
      <c r="O59" s="162">
        <f t="shared" si="56"/>
        <v>0.29560600564718575</v>
      </c>
      <c r="P59" s="163">
        <f t="shared" si="56"/>
        <v>8.1646587412142749E-6</v>
      </c>
      <c r="Q59" s="164">
        <f t="shared" si="56"/>
        <v>9.0718430457936407E-7</v>
      </c>
      <c r="R59" s="162">
        <f t="shared" si="57"/>
        <v>0.65273400000000004</v>
      </c>
      <c r="S59" s="165">
        <f t="shared" si="58"/>
        <v>0.29607501993265334</v>
      </c>
      <c r="T59" s="105"/>
      <c r="U59" s="105"/>
      <c r="V59" s="105"/>
      <c r="W59" s="107"/>
      <c r="X59" s="105"/>
      <c r="Y59" s="242">
        <f t="shared" si="59"/>
        <v>4.3803124138104277E-3</v>
      </c>
      <c r="Z59" s="243" t="s">
        <v>582</v>
      </c>
      <c r="AA59" s="166">
        <v>800.12</v>
      </c>
      <c r="AB59" s="167">
        <v>1.7999999999999999E-2</v>
      </c>
      <c r="AC59" s="167">
        <v>2E-3</v>
      </c>
      <c r="AD59" s="244">
        <f t="shared" si="60"/>
        <v>362.92815289002039</v>
      </c>
      <c r="AE59" s="160">
        <f t="shared" si="60"/>
        <v>8.1646587412142757E-3</v>
      </c>
      <c r="AF59" s="161">
        <f t="shared" si="60"/>
        <v>9.0718430457936412E-4</v>
      </c>
      <c r="AG59" s="162">
        <f t="shared" si="61"/>
        <v>0.36292815289002039</v>
      </c>
      <c r="AH59" s="163">
        <f t="shared" si="61"/>
        <v>8.1646587412142749E-6</v>
      </c>
      <c r="AI59" s="169">
        <f t="shared" si="61"/>
        <v>9.0718430457936407E-7</v>
      </c>
      <c r="AJ59" s="162">
        <f t="shared" si="62"/>
        <v>0.80115400000000003</v>
      </c>
      <c r="AK59" s="165">
        <f t="shared" si="63"/>
        <v>0.36339716717548792</v>
      </c>
      <c r="AL59" s="105"/>
      <c r="AM59" s="105"/>
      <c r="AN59" s="105"/>
      <c r="AO59" s="107"/>
      <c r="AP59" s="105"/>
      <c r="AQ59" s="242">
        <f t="shared" si="64"/>
        <v>0.8127812372164902</v>
      </c>
      <c r="AR59" s="243" t="s">
        <v>582</v>
      </c>
      <c r="AS59" s="166">
        <v>796.57</v>
      </c>
      <c r="AT59" s="167">
        <v>0.02</v>
      </c>
      <c r="AU59" s="167">
        <v>2E-3</v>
      </c>
      <c r="AV59" s="244">
        <f t="shared" si="65"/>
        <v>361.31790074939204</v>
      </c>
      <c r="AW59" s="160">
        <f t="shared" si="65"/>
        <v>9.071843045793641E-3</v>
      </c>
      <c r="AX59" s="161">
        <f t="shared" si="65"/>
        <v>9.0718430457936412E-4</v>
      </c>
      <c r="AY59" s="162">
        <f t="shared" si="66"/>
        <v>0.36131790074939202</v>
      </c>
      <c r="AZ59" s="163">
        <f t="shared" si="66"/>
        <v>9.0718430457936414E-6</v>
      </c>
      <c r="BA59" s="169">
        <f t="shared" si="66"/>
        <v>9.0718430457936407E-7</v>
      </c>
      <c r="BB59" s="162">
        <f t="shared" si="67"/>
        <v>0.79765999999999992</v>
      </c>
      <c r="BC59" s="165">
        <f t="shared" si="68"/>
        <v>0.36181231619538773</v>
      </c>
      <c r="BD59" s="105"/>
      <c r="BE59" s="105"/>
      <c r="BF59" s="105"/>
      <c r="BG59" s="107"/>
      <c r="BH59" s="105"/>
      <c r="BI59" s="151">
        <f t="shared" si="69"/>
        <v>-8.891005466291213E-2</v>
      </c>
      <c r="BJ59" s="243" t="s">
        <v>582</v>
      </c>
      <c r="BK59" s="166">
        <v>438.87400000000002</v>
      </c>
      <c r="BL59" s="167">
        <v>2.1999999999999999E-2</v>
      </c>
      <c r="BM59" s="167">
        <v>2E-3</v>
      </c>
      <c r="BN59" s="244">
        <f t="shared" si="70"/>
        <v>199.06980224398191</v>
      </c>
      <c r="BO59" s="160">
        <f t="shared" si="70"/>
        <v>9.9790273503730046E-3</v>
      </c>
      <c r="BP59" s="161">
        <f t="shared" si="70"/>
        <v>9.0718430457936412E-4</v>
      </c>
      <c r="BQ59" s="162">
        <f t="shared" si="71"/>
        <v>0.19906980224398191</v>
      </c>
      <c r="BR59" s="163">
        <f t="shared" si="71"/>
        <v>9.9790273503730045E-6</v>
      </c>
      <c r="BS59" s="169">
        <f t="shared" si="71"/>
        <v>9.0718430457936407E-7</v>
      </c>
      <c r="BT59" s="162">
        <f t="shared" si="72"/>
        <v>0.44001999999999997</v>
      </c>
      <c r="BU59" s="165">
        <f t="shared" si="73"/>
        <v>0.19958961885050586</v>
      </c>
      <c r="BV59" s="105"/>
      <c r="BW59" s="105"/>
      <c r="BX59" s="105"/>
      <c r="BY59" s="107"/>
      <c r="BZ59" s="105"/>
      <c r="CA59" s="106"/>
      <c r="CB59" s="243" t="s">
        <v>582</v>
      </c>
      <c r="CC59" s="166">
        <v>481.786</v>
      </c>
      <c r="CD59" s="167">
        <v>2.3E-2</v>
      </c>
      <c r="CE59" s="167">
        <v>2E-3</v>
      </c>
      <c r="CF59" s="244">
        <f t="shared" si="74"/>
        <v>218.53434868303674</v>
      </c>
      <c r="CG59" s="160">
        <f t="shared" si="74"/>
        <v>1.0432619502662686E-2</v>
      </c>
      <c r="CH59" s="161">
        <f t="shared" si="74"/>
        <v>9.0718430457936412E-4</v>
      </c>
      <c r="CI59" s="162">
        <f t="shared" si="75"/>
        <v>0.21853434868303673</v>
      </c>
      <c r="CJ59" s="163">
        <f t="shared" si="75"/>
        <v>1.0432619502662686E-5</v>
      </c>
      <c r="CK59" s="169">
        <f t="shared" si="75"/>
        <v>9.0718430457936407E-7</v>
      </c>
      <c r="CL59" s="162">
        <f t="shared" si="76"/>
        <v>0.48296</v>
      </c>
      <c r="CM59" s="165">
        <f t="shared" si="77"/>
        <v>0.21906686586982482</v>
      </c>
      <c r="CN59" s="105"/>
      <c r="CO59" s="105"/>
      <c r="CP59" s="105"/>
      <c r="CQ59" s="107"/>
      <c r="CR59" s="105"/>
      <c r="CS59" s="105"/>
      <c r="CT59" s="105"/>
      <c r="CU59" s="1"/>
      <c r="CV59" s="229"/>
      <c r="CW59" s="1"/>
      <c r="CX59" s="1"/>
      <c r="CY59" s="1"/>
      <c r="CZ59" s="1"/>
      <c r="DA59" s="1"/>
      <c r="DB59" s="1"/>
      <c r="DC59" s="1"/>
      <c r="DD59" s="1"/>
      <c r="DE59" s="1"/>
      <c r="DF59" s="1"/>
      <c r="DG59" s="1"/>
      <c r="DH59" s="105"/>
      <c r="DI59" s="105"/>
      <c r="DJ59" s="105"/>
      <c r="DK59" s="105"/>
      <c r="DL59" s="107"/>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row>
    <row r="60" spans="2:139" ht="14.25" customHeight="1" x14ac:dyDescent="0.25">
      <c r="B60" s="683"/>
      <c r="C60" s="683"/>
      <c r="D60" s="684"/>
      <c r="G60" s="242">
        <f t="shared" si="54"/>
        <v>0.15217178245621477</v>
      </c>
      <c r="H60" s="243" t="s">
        <v>583</v>
      </c>
      <c r="I60" s="166">
        <v>867.5</v>
      </c>
      <c r="J60" s="167">
        <v>0.04</v>
      </c>
      <c r="K60" s="167">
        <v>5.0000000000000001E-3</v>
      </c>
      <c r="L60" s="244">
        <f t="shared" si="55"/>
        <v>393.49119211129914</v>
      </c>
      <c r="M60" s="160">
        <f t="shared" si="55"/>
        <v>1.8143686091587282E-2</v>
      </c>
      <c r="N60" s="161">
        <f t="shared" si="55"/>
        <v>2.2679607614484103E-3</v>
      </c>
      <c r="O60" s="162">
        <f t="shared" si="56"/>
        <v>0.39349119211129913</v>
      </c>
      <c r="P60" s="163">
        <f t="shared" si="56"/>
        <v>1.8143686091587283E-5</v>
      </c>
      <c r="Q60" s="164">
        <f t="shared" si="56"/>
        <v>2.2679607614484103E-6</v>
      </c>
      <c r="R60" s="162">
        <f t="shared" si="57"/>
        <v>0.86994500000000008</v>
      </c>
      <c r="S60" s="165">
        <f t="shared" si="58"/>
        <v>0.39460022492364749</v>
      </c>
      <c r="T60" s="105"/>
      <c r="U60" s="105"/>
      <c r="V60" s="105"/>
      <c r="W60" s="107"/>
      <c r="X60" s="105"/>
      <c r="Y60" s="242">
        <f t="shared" si="59"/>
        <v>6.1210377556054407E-2</v>
      </c>
      <c r="Z60" s="243" t="s">
        <v>583</v>
      </c>
      <c r="AA60" s="166">
        <v>753.58100000000002</v>
      </c>
      <c r="AB60" s="167">
        <v>2.4E-2</v>
      </c>
      <c r="AC60" s="167">
        <v>3.0000000000000001E-3</v>
      </c>
      <c r="AD60" s="244">
        <f t="shared" si="60"/>
        <v>341.81842771461089</v>
      </c>
      <c r="AE60" s="160">
        <f t="shared" si="60"/>
        <v>1.0886211654952368E-2</v>
      </c>
      <c r="AF60" s="161">
        <f t="shared" si="60"/>
        <v>1.360776456869046E-3</v>
      </c>
      <c r="AG60" s="162">
        <f t="shared" si="61"/>
        <v>0.34181842771461091</v>
      </c>
      <c r="AH60" s="163">
        <f t="shared" si="61"/>
        <v>1.0886211654952368E-5</v>
      </c>
      <c r="AI60" s="169">
        <f t="shared" si="61"/>
        <v>1.360776456869046E-6</v>
      </c>
      <c r="AJ60" s="162">
        <f t="shared" si="62"/>
        <v>0.75504800000000005</v>
      </c>
      <c r="AK60" s="165">
        <f t="shared" si="63"/>
        <v>0.34248384740201987</v>
      </c>
      <c r="AL60" s="105"/>
      <c r="AM60" s="105"/>
      <c r="AN60" s="105"/>
      <c r="AO60" s="107"/>
      <c r="AP60" s="105"/>
      <c r="AQ60" s="242">
        <f t="shared" si="64"/>
        <v>-0.20968487231608302</v>
      </c>
      <c r="AR60" s="243" t="s">
        <v>583</v>
      </c>
      <c r="AS60" s="166">
        <v>709.97400000000005</v>
      </c>
      <c r="AT60" s="167">
        <v>2.5999999999999999E-2</v>
      </c>
      <c r="AU60" s="167">
        <v>3.0000000000000001E-3</v>
      </c>
      <c r="AV60" s="244">
        <f t="shared" si="65"/>
        <v>322.03863472971472</v>
      </c>
      <c r="AW60" s="160">
        <f t="shared" si="65"/>
        <v>1.1793395959531732E-2</v>
      </c>
      <c r="AX60" s="161">
        <f t="shared" si="65"/>
        <v>1.360776456869046E-3</v>
      </c>
      <c r="AY60" s="162">
        <f t="shared" si="66"/>
        <v>0.32203863472971472</v>
      </c>
      <c r="AZ60" s="163">
        <f t="shared" si="66"/>
        <v>1.1793395959531732E-5</v>
      </c>
      <c r="BA60" s="169">
        <f t="shared" si="66"/>
        <v>1.360776456869046E-6</v>
      </c>
      <c r="BB60" s="162">
        <f t="shared" si="67"/>
        <v>0.71149699999999994</v>
      </c>
      <c r="BC60" s="165">
        <f t="shared" si="68"/>
        <v>0.32272945557765187</v>
      </c>
      <c r="BD60" s="105"/>
      <c r="BE60" s="105"/>
      <c r="BF60" s="105"/>
      <c r="BG60" s="107"/>
      <c r="BH60" s="105"/>
      <c r="BI60" s="151">
        <f t="shared" si="69"/>
        <v>1.2222860605869856E-2</v>
      </c>
      <c r="BJ60" s="243" t="s">
        <v>583</v>
      </c>
      <c r="BK60" s="166">
        <v>898.25800000000004</v>
      </c>
      <c r="BL60" s="167">
        <v>3.4000000000000002E-2</v>
      </c>
      <c r="BM60" s="167">
        <v>4.0000000000000001E-3</v>
      </c>
      <c r="BN60" s="244">
        <f t="shared" si="70"/>
        <v>407.44277953142523</v>
      </c>
      <c r="BO60" s="160">
        <f t="shared" si="70"/>
        <v>1.542213317784919E-2</v>
      </c>
      <c r="BP60" s="161">
        <f t="shared" si="70"/>
        <v>1.8143686091587282E-3</v>
      </c>
      <c r="BQ60" s="162">
        <f t="shared" si="71"/>
        <v>0.40744277953142521</v>
      </c>
      <c r="BR60" s="163">
        <f t="shared" si="71"/>
        <v>1.542213317784919E-5</v>
      </c>
      <c r="BS60" s="169">
        <f t="shared" si="71"/>
        <v>1.8143686091587281E-6</v>
      </c>
      <c r="BT60" s="162">
        <f t="shared" si="72"/>
        <v>0.90027000000000001</v>
      </c>
      <c r="BU60" s="165">
        <f t="shared" si="73"/>
        <v>0.40835540694183203</v>
      </c>
      <c r="BV60" s="105"/>
      <c r="BW60" s="105"/>
      <c r="BX60" s="105"/>
      <c r="BY60" s="107"/>
      <c r="BZ60" s="105"/>
      <c r="CA60" s="106"/>
      <c r="CB60" s="243" t="s">
        <v>583</v>
      </c>
      <c r="CC60" s="166">
        <v>887.41499999999996</v>
      </c>
      <c r="CD60" s="167">
        <v>3.3000000000000002E-2</v>
      </c>
      <c r="CE60" s="167">
        <v>4.0000000000000001E-3</v>
      </c>
      <c r="CF60" s="244">
        <f t="shared" si="74"/>
        <v>402.52447982414816</v>
      </c>
      <c r="CG60" s="160">
        <f t="shared" si="74"/>
        <v>1.4968541025559508E-2</v>
      </c>
      <c r="CH60" s="161">
        <f t="shared" si="74"/>
        <v>1.8143686091587282E-3</v>
      </c>
      <c r="CI60" s="162">
        <f t="shared" si="75"/>
        <v>0.40252447982414818</v>
      </c>
      <c r="CJ60" s="163">
        <f t="shared" si="75"/>
        <v>1.4968541025559508E-5</v>
      </c>
      <c r="CK60" s="169">
        <f t="shared" si="75"/>
        <v>1.8143686091587281E-6</v>
      </c>
      <c r="CL60" s="162">
        <f t="shared" si="76"/>
        <v>0.88939899999999994</v>
      </c>
      <c r="CM60" s="165">
        <f t="shared" si="77"/>
        <v>0.40342440665429086</v>
      </c>
      <c r="CN60" s="105"/>
      <c r="CO60" s="105"/>
      <c r="CP60" s="105"/>
      <c r="CQ60" s="107"/>
      <c r="CR60" s="105"/>
      <c r="CS60" s="105"/>
      <c r="CT60" s="105"/>
      <c r="CU60" s="1"/>
      <c r="CV60" s="229"/>
      <c r="CW60" s="1"/>
      <c r="CX60" s="1"/>
      <c r="CY60" s="1"/>
      <c r="CZ60" s="1"/>
      <c r="DA60" s="1"/>
      <c r="DB60" s="1"/>
      <c r="DC60" s="1"/>
      <c r="DD60" s="1"/>
      <c r="DE60" s="1"/>
      <c r="DF60" s="1"/>
      <c r="DG60" s="1"/>
      <c r="DH60" s="105"/>
      <c r="DI60" s="105"/>
      <c r="DJ60" s="105"/>
      <c r="DK60" s="105"/>
      <c r="DL60" s="107"/>
      <c r="DM60" s="105"/>
      <c r="DN60" s="105"/>
      <c r="DO60" s="105"/>
      <c r="DP60" s="105"/>
      <c r="DQ60" s="105"/>
      <c r="DR60" s="105"/>
      <c r="DS60" s="105"/>
      <c r="DT60" s="105"/>
      <c r="DU60" s="105"/>
      <c r="DV60" s="105"/>
      <c r="DW60" s="105"/>
      <c r="DX60" s="105"/>
      <c r="DY60" s="105"/>
      <c r="DZ60" s="105"/>
      <c r="EA60" s="105"/>
      <c r="EB60" s="105"/>
      <c r="EC60" s="105"/>
      <c r="ED60" s="105"/>
      <c r="EE60" s="105"/>
      <c r="EF60" s="105"/>
      <c r="EG60" s="105"/>
      <c r="EH60" s="105"/>
      <c r="EI60" s="105"/>
    </row>
    <row r="61" spans="2:139" ht="14.25" customHeight="1" x14ac:dyDescent="0.25">
      <c r="B61" s="683"/>
      <c r="C61" s="683"/>
      <c r="D61" s="684"/>
      <c r="G61" s="242">
        <f t="shared" si="54"/>
        <v>-5.4170447473311789E-3</v>
      </c>
      <c r="H61" s="243" t="s">
        <v>35</v>
      </c>
      <c r="I61" s="166">
        <v>834.1</v>
      </c>
      <c r="J61" s="167">
        <v>5.1999999999999998E-2</v>
      </c>
      <c r="K61" s="167">
        <v>7.0000000000000001E-3</v>
      </c>
      <c r="L61" s="244">
        <f t="shared" si="55"/>
        <v>378.34121422482377</v>
      </c>
      <c r="M61" s="160">
        <f t="shared" si="55"/>
        <v>2.3586791919063464E-2</v>
      </c>
      <c r="N61" s="161">
        <f t="shared" si="55"/>
        <v>3.1751450660277743E-3</v>
      </c>
      <c r="O61" s="162">
        <f t="shared" si="56"/>
        <v>0.37834121422482375</v>
      </c>
      <c r="P61" s="163">
        <f t="shared" si="56"/>
        <v>2.3586791919063465E-5</v>
      </c>
      <c r="Q61" s="164">
        <f t="shared" si="56"/>
        <v>3.1751450660277743E-6</v>
      </c>
      <c r="R61" s="162">
        <f t="shared" si="57"/>
        <v>0.83741100000000002</v>
      </c>
      <c r="S61" s="165">
        <f t="shared" si="58"/>
        <v>0.37984305784105493</v>
      </c>
      <c r="T61" s="105"/>
      <c r="U61" s="105"/>
      <c r="V61" s="105"/>
      <c r="W61" s="107"/>
      <c r="X61" s="105"/>
      <c r="Y61" s="242">
        <f t="shared" si="59"/>
        <v>-4.0032653656890349E-2</v>
      </c>
      <c r="Z61" s="243" t="s">
        <v>35</v>
      </c>
      <c r="AA61" s="166">
        <v>839.01</v>
      </c>
      <c r="AB61" s="167">
        <v>4.9000000000000002E-2</v>
      </c>
      <c r="AC61" s="167">
        <v>6.0000000000000001E-3</v>
      </c>
      <c r="AD61" s="244">
        <f t="shared" si="60"/>
        <v>380.56835169256613</v>
      </c>
      <c r="AE61" s="160">
        <f t="shared" si="60"/>
        <v>2.222601546219442E-2</v>
      </c>
      <c r="AF61" s="161">
        <f t="shared" si="60"/>
        <v>2.721552913738092E-3</v>
      </c>
      <c r="AG61" s="162">
        <f t="shared" si="61"/>
        <v>0.38056835169256614</v>
      </c>
      <c r="AH61" s="163">
        <f t="shared" si="61"/>
        <v>2.2226015462194418E-5</v>
      </c>
      <c r="AI61" s="169">
        <f t="shared" si="61"/>
        <v>2.7215529137380919E-6</v>
      </c>
      <c r="AJ61" s="162">
        <f t="shared" si="62"/>
        <v>0.84197199999999994</v>
      </c>
      <c r="AK61" s="165">
        <f t="shared" si="63"/>
        <v>0.38191189164764811</v>
      </c>
      <c r="AL61" s="105"/>
      <c r="AM61" s="105"/>
      <c r="AN61" s="105"/>
      <c r="AO61" s="107"/>
      <c r="AP61" s="105"/>
      <c r="AQ61" s="242">
        <f t="shared" si="64"/>
        <v>-7.4415365132967537E-2</v>
      </c>
      <c r="AR61" s="243" t="s">
        <v>35</v>
      </c>
      <c r="AS61" s="166">
        <v>873.66099999999994</v>
      </c>
      <c r="AT61" s="167">
        <v>5.6000000000000001E-2</v>
      </c>
      <c r="AU61" s="167">
        <v>7.0000000000000001E-3</v>
      </c>
      <c r="AV61" s="244">
        <f t="shared" si="65"/>
        <v>396.28577336155587</v>
      </c>
      <c r="AW61" s="160">
        <f t="shared" si="65"/>
        <v>2.5401160528222194E-2</v>
      </c>
      <c r="AX61" s="161">
        <f t="shared" si="65"/>
        <v>3.1751450660277743E-3</v>
      </c>
      <c r="AY61" s="162">
        <f t="shared" si="66"/>
        <v>0.39628577336155585</v>
      </c>
      <c r="AZ61" s="163">
        <f t="shared" si="66"/>
        <v>2.5401160528222194E-5</v>
      </c>
      <c r="BA61" s="169">
        <f t="shared" si="66"/>
        <v>3.1751450660277743E-6</v>
      </c>
      <c r="BB61" s="162">
        <f t="shared" si="67"/>
        <v>0.87708399999999997</v>
      </c>
      <c r="BC61" s="165">
        <f t="shared" si="68"/>
        <v>0.39783841929884345</v>
      </c>
      <c r="BD61" s="105"/>
      <c r="BE61" s="105"/>
      <c r="BF61" s="105"/>
      <c r="BG61" s="107"/>
      <c r="BH61" s="105"/>
      <c r="BI61" s="151">
        <f t="shared" si="69"/>
        <v>-7.9115772328964273E-2</v>
      </c>
      <c r="BJ61" s="243" t="s">
        <v>35</v>
      </c>
      <c r="BK61" s="166">
        <v>943.31100000000004</v>
      </c>
      <c r="BL61" s="167">
        <v>6.8000000000000005E-2</v>
      </c>
      <c r="BM61" s="167">
        <v>8.9999999999999993E-3</v>
      </c>
      <c r="BN61" s="244">
        <f t="shared" si="70"/>
        <v>427.87846676853223</v>
      </c>
      <c r="BO61" s="160">
        <f t="shared" si="70"/>
        <v>3.0844266355698379E-2</v>
      </c>
      <c r="BP61" s="161">
        <f t="shared" si="70"/>
        <v>4.0823293706071379E-3</v>
      </c>
      <c r="BQ61" s="162">
        <f t="shared" si="71"/>
        <v>0.42787846676853225</v>
      </c>
      <c r="BR61" s="163">
        <f t="shared" si="71"/>
        <v>3.084426635569838E-5</v>
      </c>
      <c r="BS61" s="169">
        <f t="shared" si="71"/>
        <v>4.0823293706071374E-6</v>
      </c>
      <c r="BT61" s="162">
        <f t="shared" si="72"/>
        <v>0.9476</v>
      </c>
      <c r="BU61" s="165">
        <f t="shared" si="73"/>
        <v>0.42982392350970267</v>
      </c>
      <c r="BV61" s="105"/>
      <c r="BW61" s="105"/>
      <c r="BX61" s="105"/>
      <c r="BY61" s="107"/>
      <c r="BZ61" s="105"/>
      <c r="CA61" s="106"/>
      <c r="CB61" s="243" t="s">
        <v>35</v>
      </c>
      <c r="CC61" s="166">
        <v>1024.2049999999999</v>
      </c>
      <c r="CD61" s="167">
        <v>7.6999999999999999E-2</v>
      </c>
      <c r="CE61" s="167">
        <v>0.01</v>
      </c>
      <c r="CF61" s="244">
        <f t="shared" si="74"/>
        <v>464.57135033585377</v>
      </c>
      <c r="CG61" s="160">
        <f t="shared" si="74"/>
        <v>3.4926595726305514E-2</v>
      </c>
      <c r="CH61" s="161">
        <f t="shared" si="74"/>
        <v>4.5359215228968205E-3</v>
      </c>
      <c r="CI61" s="162">
        <f t="shared" si="75"/>
        <v>0.46457135033585378</v>
      </c>
      <c r="CJ61" s="163">
        <f t="shared" si="75"/>
        <v>3.4926595726305516E-5</v>
      </c>
      <c r="CK61" s="169">
        <f t="shared" si="75"/>
        <v>4.5359215228968207E-6</v>
      </c>
      <c r="CL61" s="162">
        <f t="shared" si="76"/>
        <v>1.0290109999999999</v>
      </c>
      <c r="CM61" s="165">
        <f t="shared" si="77"/>
        <v>0.46675131421975796</v>
      </c>
      <c r="CN61" s="105"/>
      <c r="CO61" s="105"/>
      <c r="CP61" s="105"/>
      <c r="CQ61" s="107"/>
      <c r="CR61" s="105"/>
      <c r="CS61" s="105"/>
      <c r="CT61" s="105"/>
      <c r="CU61" s="1"/>
      <c r="CV61" s="106"/>
      <c r="CW61" s="105"/>
      <c r="CX61" s="1"/>
      <c r="CY61" s="1"/>
      <c r="CZ61" s="1"/>
      <c r="DA61" s="1"/>
      <c r="DB61" s="1"/>
      <c r="DC61" s="1"/>
      <c r="DD61" s="1"/>
      <c r="DE61" s="1"/>
      <c r="DF61" s="1"/>
      <c r="DG61" s="1"/>
      <c r="DH61" s="105"/>
      <c r="DI61" s="105"/>
      <c r="DJ61" s="105"/>
      <c r="DK61" s="105"/>
      <c r="DL61" s="107"/>
      <c r="DM61" s="105"/>
      <c r="DN61" s="105"/>
      <c r="DO61" s="105"/>
      <c r="DP61" s="105"/>
      <c r="DQ61" s="105"/>
      <c r="DR61" s="105"/>
      <c r="DS61" s="105"/>
      <c r="DT61" s="105"/>
      <c r="DU61" s="105"/>
      <c r="DV61" s="105"/>
      <c r="DW61" s="105"/>
      <c r="DX61" s="105"/>
      <c r="DY61" s="105"/>
      <c r="DZ61" s="105"/>
      <c r="EA61" s="105"/>
      <c r="EB61" s="105"/>
      <c r="EC61" s="105"/>
      <c r="ED61" s="105"/>
      <c r="EE61" s="105"/>
      <c r="EF61" s="105"/>
      <c r="EG61" s="105"/>
      <c r="EH61" s="105"/>
      <c r="EI61" s="105"/>
    </row>
    <row r="62" spans="2:139" ht="14.25" customHeight="1" x14ac:dyDescent="0.25">
      <c r="B62" s="683"/>
      <c r="C62" s="683"/>
      <c r="D62" s="684"/>
      <c r="G62" s="242">
        <f t="shared" si="54"/>
        <v>5.3702723287906151E-2</v>
      </c>
      <c r="H62" s="243" t="s">
        <v>584</v>
      </c>
      <c r="I62" s="166">
        <v>758.1</v>
      </c>
      <c r="J62" s="167">
        <v>6.4000000000000001E-2</v>
      </c>
      <c r="K62" s="167">
        <v>8.9999999999999993E-3</v>
      </c>
      <c r="L62" s="244">
        <f t="shared" si="55"/>
        <v>343.86821065080795</v>
      </c>
      <c r="M62" s="160">
        <f t="shared" si="55"/>
        <v>2.9029897746539652E-2</v>
      </c>
      <c r="N62" s="161">
        <f t="shared" si="55"/>
        <v>4.0823293706071379E-3</v>
      </c>
      <c r="O62" s="162">
        <f t="shared" si="56"/>
        <v>0.34386821065080797</v>
      </c>
      <c r="P62" s="163">
        <f t="shared" si="56"/>
        <v>2.902989774653965E-5</v>
      </c>
      <c r="Q62" s="164">
        <f t="shared" si="56"/>
        <v>4.0823293706071374E-6</v>
      </c>
      <c r="R62" s="162">
        <f t="shared" si="57"/>
        <v>0.76227700000000009</v>
      </c>
      <c r="S62" s="165">
        <f t="shared" si="58"/>
        <v>0.34576286507092197</v>
      </c>
      <c r="T62" s="105"/>
      <c r="U62" s="105"/>
      <c r="V62" s="105"/>
      <c r="W62" s="107"/>
      <c r="X62" s="105"/>
      <c r="Y62" s="242">
        <f t="shared" si="59"/>
        <v>-0.17866120187558887</v>
      </c>
      <c r="Z62" s="243" t="s">
        <v>584</v>
      </c>
      <c r="AA62" s="166">
        <v>719.76700000000005</v>
      </c>
      <c r="AB62" s="167">
        <v>5.5E-2</v>
      </c>
      <c r="AC62" s="167">
        <v>8.0000000000000002E-3</v>
      </c>
      <c r="AD62" s="244">
        <f t="shared" si="60"/>
        <v>326.48066267708759</v>
      </c>
      <c r="AE62" s="160">
        <f t="shared" si="60"/>
        <v>2.4947568375932511E-2</v>
      </c>
      <c r="AF62" s="161">
        <f t="shared" si="60"/>
        <v>3.6287372183174565E-3</v>
      </c>
      <c r="AG62" s="162">
        <f t="shared" si="61"/>
        <v>0.32648066267708759</v>
      </c>
      <c r="AH62" s="163">
        <f t="shared" si="61"/>
        <v>2.4947568375932511E-5</v>
      </c>
      <c r="AI62" s="169">
        <f t="shared" si="61"/>
        <v>3.6287372183174563E-6</v>
      </c>
      <c r="AJ62" s="162">
        <f t="shared" si="62"/>
        <v>0.72342700000000004</v>
      </c>
      <c r="AK62" s="165">
        <f t="shared" si="63"/>
        <v>0.32814080995446782</v>
      </c>
      <c r="AL62" s="105"/>
      <c r="AM62" s="105"/>
      <c r="AN62" s="105"/>
      <c r="AO62" s="107"/>
      <c r="AP62" s="105"/>
      <c r="AQ62" s="242">
        <f t="shared" si="64"/>
        <v>-5.4784083104395531E-2</v>
      </c>
      <c r="AR62" s="243" t="s">
        <v>584</v>
      </c>
      <c r="AS62" s="166">
        <v>876.20799999999997</v>
      </c>
      <c r="AT62" s="167">
        <v>6.9000000000000006E-2</v>
      </c>
      <c r="AU62" s="167">
        <v>0.01</v>
      </c>
      <c r="AV62" s="244">
        <f t="shared" si="65"/>
        <v>397.44107257343768</v>
      </c>
      <c r="AW62" s="160">
        <f t="shared" si="65"/>
        <v>3.1297858507988059E-2</v>
      </c>
      <c r="AX62" s="161">
        <f t="shared" si="65"/>
        <v>4.5359215228968205E-3</v>
      </c>
      <c r="AY62" s="162">
        <f t="shared" si="66"/>
        <v>0.39744107257343769</v>
      </c>
      <c r="AZ62" s="163">
        <f t="shared" si="66"/>
        <v>3.1297858507988056E-5</v>
      </c>
      <c r="BA62" s="169">
        <f t="shared" si="66"/>
        <v>4.5359215228968207E-6</v>
      </c>
      <c r="BB62" s="162">
        <f t="shared" si="67"/>
        <v>0.88078999999999996</v>
      </c>
      <c r="BC62" s="165">
        <f t="shared" si="68"/>
        <v>0.39951943181522903</v>
      </c>
      <c r="BD62" s="105"/>
      <c r="BE62" s="105"/>
      <c r="BF62" s="105"/>
      <c r="BG62" s="107"/>
      <c r="BH62" s="105"/>
      <c r="BI62" s="151">
        <f t="shared" si="69"/>
        <v>-7.5194991698152358E-2</v>
      </c>
      <c r="BJ62" s="243" t="s">
        <v>584</v>
      </c>
      <c r="BK62" s="166">
        <v>926.44799999999998</v>
      </c>
      <c r="BL62" s="167">
        <v>7.9000000000000001E-2</v>
      </c>
      <c r="BM62" s="167">
        <v>1.2E-2</v>
      </c>
      <c r="BN62" s="244">
        <f t="shared" si="70"/>
        <v>420.22954230447135</v>
      </c>
      <c r="BO62" s="160">
        <f t="shared" si="70"/>
        <v>3.5833780030884881E-2</v>
      </c>
      <c r="BP62" s="161">
        <f t="shared" si="70"/>
        <v>5.4431058274761841E-3</v>
      </c>
      <c r="BQ62" s="162">
        <f t="shared" si="71"/>
        <v>0.42022954230447135</v>
      </c>
      <c r="BR62" s="163">
        <f t="shared" si="71"/>
        <v>3.5833780030884882E-5</v>
      </c>
      <c r="BS62" s="169">
        <f t="shared" si="71"/>
        <v>5.4431058274761838E-6</v>
      </c>
      <c r="BT62" s="162">
        <f t="shared" si="72"/>
        <v>0.93183999999999989</v>
      </c>
      <c r="BU62" s="165">
        <f t="shared" si="73"/>
        <v>0.42267531118961726</v>
      </c>
      <c r="BV62" s="105"/>
      <c r="BW62" s="105"/>
      <c r="BX62" s="105"/>
      <c r="BY62" s="107"/>
      <c r="BZ62" s="105"/>
      <c r="CA62" s="106"/>
      <c r="CB62" s="243" t="s">
        <v>584</v>
      </c>
      <c r="CC62" s="166">
        <v>1001.754</v>
      </c>
      <c r="CD62" s="167">
        <v>8.5999999999999993E-2</v>
      </c>
      <c r="CE62" s="167">
        <v>1.2999999999999999E-2</v>
      </c>
      <c r="CF62" s="244">
        <f t="shared" si="74"/>
        <v>454.38775292479812</v>
      </c>
      <c r="CG62" s="160">
        <f t="shared" si="74"/>
        <v>3.9008925096912651E-2</v>
      </c>
      <c r="CH62" s="161">
        <f t="shared" si="74"/>
        <v>5.8966979797658659E-3</v>
      </c>
      <c r="CI62" s="162">
        <f t="shared" si="75"/>
        <v>0.45438775292479811</v>
      </c>
      <c r="CJ62" s="163">
        <f t="shared" si="75"/>
        <v>3.9008925096912651E-5</v>
      </c>
      <c r="CK62" s="169">
        <f t="shared" si="75"/>
        <v>5.8966979797658662E-6</v>
      </c>
      <c r="CL62" s="162">
        <f t="shared" si="76"/>
        <v>1.0076070000000001</v>
      </c>
      <c r="CM62" s="165">
        <f t="shared" si="77"/>
        <v>0.45704262779214971</v>
      </c>
      <c r="CN62" s="105"/>
      <c r="CO62" s="105"/>
      <c r="CP62" s="105"/>
      <c r="CQ62" s="107"/>
      <c r="CR62" s="105"/>
      <c r="CS62" s="105"/>
      <c r="CT62" s="105"/>
      <c r="CU62" s="1"/>
      <c r="CV62" s="106"/>
      <c r="CW62" s="105"/>
      <c r="CX62" s="1"/>
      <c r="CY62" s="1"/>
      <c r="CZ62" s="1"/>
      <c r="DA62" s="1"/>
      <c r="DB62" s="1"/>
      <c r="DC62" s="1"/>
      <c r="DD62" s="1"/>
      <c r="DE62" s="1"/>
      <c r="DF62" s="1"/>
      <c r="DG62" s="1"/>
      <c r="DH62" s="105"/>
      <c r="DI62" s="105"/>
      <c r="DJ62" s="105"/>
      <c r="DK62" s="105"/>
      <c r="DL62" s="107"/>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row>
    <row r="63" spans="2:139" ht="14.25" customHeight="1" x14ac:dyDescent="0.25">
      <c r="B63" s="683"/>
      <c r="C63" s="683"/>
      <c r="D63" s="684"/>
      <c r="G63" s="242">
        <f t="shared" si="54"/>
        <v>-1.5625829339941943E-2</v>
      </c>
      <c r="H63" s="243" t="s">
        <v>585</v>
      </c>
      <c r="I63" s="166">
        <v>1491</v>
      </c>
      <c r="J63" s="167">
        <v>0.16400000000000001</v>
      </c>
      <c r="K63" s="167">
        <v>2.5000000000000001E-2</v>
      </c>
      <c r="L63" s="244">
        <f t="shared" si="55"/>
        <v>676.30589906391594</v>
      </c>
      <c r="M63" s="160">
        <f t="shared" si="55"/>
        <v>7.4389112975507862E-2</v>
      </c>
      <c r="N63" s="161">
        <f t="shared" si="55"/>
        <v>1.1339803807242052E-2</v>
      </c>
      <c r="O63" s="162">
        <f t="shared" si="56"/>
        <v>0.67630589906391592</v>
      </c>
      <c r="P63" s="163">
        <f t="shared" si="56"/>
        <v>7.4389112975507864E-5</v>
      </c>
      <c r="Q63" s="164">
        <f t="shared" si="56"/>
        <v>1.1339803807242051E-5</v>
      </c>
      <c r="R63" s="162">
        <f t="shared" si="57"/>
        <v>1.5022170000000001</v>
      </c>
      <c r="S63" s="165">
        <f t="shared" si="58"/>
        <v>0.68139384223614929</v>
      </c>
      <c r="T63" s="1"/>
      <c r="U63" s="1"/>
      <c r="V63" s="1"/>
      <c r="W63" s="249"/>
      <c r="X63" s="1"/>
      <c r="Y63" s="242">
        <f t="shared" si="59"/>
        <v>-2.3177142008562024E-2</v>
      </c>
      <c r="Z63" s="243" t="s">
        <v>585</v>
      </c>
      <c r="AA63" s="166">
        <v>1515.223</v>
      </c>
      <c r="AB63" s="167">
        <v>0.16</v>
      </c>
      <c r="AC63" s="167">
        <v>2.4E-2</v>
      </c>
      <c r="AD63" s="244">
        <f t="shared" si="60"/>
        <v>687.29326176882887</v>
      </c>
      <c r="AE63" s="160">
        <f t="shared" si="60"/>
        <v>7.2574744366349128E-2</v>
      </c>
      <c r="AF63" s="161">
        <f t="shared" si="60"/>
        <v>1.0886211654952368E-2</v>
      </c>
      <c r="AG63" s="162">
        <f t="shared" si="61"/>
        <v>0.68729326176882888</v>
      </c>
      <c r="AH63" s="163">
        <f t="shared" si="61"/>
        <v>7.2574744366349131E-5</v>
      </c>
      <c r="AI63" s="169">
        <f t="shared" si="61"/>
        <v>1.0886211654952368E-5</v>
      </c>
      <c r="AJ63" s="162">
        <f t="shared" si="62"/>
        <v>1.5260629999999999</v>
      </c>
      <c r="AK63" s="165">
        <f t="shared" si="63"/>
        <v>0.692210200699649</v>
      </c>
      <c r="AL63" s="1"/>
      <c r="AM63" s="1"/>
      <c r="AN63" s="1"/>
      <c r="AO63" s="249"/>
      <c r="AP63" s="1"/>
      <c r="AQ63" s="242">
        <f t="shared" si="64"/>
        <v>2.4786731256785099E-2</v>
      </c>
      <c r="AR63" s="243" t="s">
        <v>585</v>
      </c>
      <c r="AS63" s="166">
        <v>1550.538</v>
      </c>
      <c r="AT63" s="167">
        <v>0.17299999999999999</v>
      </c>
      <c r="AU63" s="167">
        <v>2.5999999999999999E-2</v>
      </c>
      <c r="AV63" s="244">
        <f t="shared" si="65"/>
        <v>703.31186862693903</v>
      </c>
      <c r="AW63" s="160">
        <f t="shared" si="65"/>
        <v>7.8471442346114986E-2</v>
      </c>
      <c r="AX63" s="161">
        <f t="shared" si="65"/>
        <v>1.1793395959531732E-2</v>
      </c>
      <c r="AY63" s="162">
        <f t="shared" si="66"/>
        <v>0.70331186862693906</v>
      </c>
      <c r="AZ63" s="163">
        <f t="shared" si="66"/>
        <v>7.8471442346114993E-5</v>
      </c>
      <c r="BA63" s="169">
        <f t="shared" si="66"/>
        <v>1.1793395959531732E-5</v>
      </c>
      <c r="BB63" s="162">
        <f t="shared" si="67"/>
        <v>1.5622720000000001</v>
      </c>
      <c r="BC63" s="165">
        <f t="shared" si="68"/>
        <v>0.7086343189419062</v>
      </c>
      <c r="BD63" s="1"/>
      <c r="BE63" s="1"/>
      <c r="BF63" s="1"/>
      <c r="BG63" s="249"/>
      <c r="BH63" s="1"/>
      <c r="BI63" s="151">
        <f t="shared" si="69"/>
        <v>-5.4623455010183175E-3</v>
      </c>
      <c r="BJ63" s="243" t="s">
        <v>585</v>
      </c>
      <c r="BK63" s="166">
        <v>1513.3240000000001</v>
      </c>
      <c r="BL63" s="167">
        <v>0.16200000000000001</v>
      </c>
      <c r="BM63" s="167">
        <v>2.5000000000000001E-2</v>
      </c>
      <c r="BN63" s="244">
        <f t="shared" si="70"/>
        <v>686.43189027163078</v>
      </c>
      <c r="BO63" s="160">
        <f t="shared" si="70"/>
        <v>7.3481928670928495E-2</v>
      </c>
      <c r="BP63" s="161">
        <f t="shared" si="70"/>
        <v>1.1339803807242052E-2</v>
      </c>
      <c r="BQ63" s="162">
        <f t="shared" si="71"/>
        <v>0.68643189027163076</v>
      </c>
      <c r="BR63" s="163">
        <f t="shared" si="71"/>
        <v>7.3481928670928498E-5</v>
      </c>
      <c r="BS63" s="169">
        <f t="shared" si="71"/>
        <v>1.1339803807242051E-5</v>
      </c>
      <c r="BT63" s="162">
        <f t="shared" si="72"/>
        <v>1.5244850000000001</v>
      </c>
      <c r="BU63" s="165">
        <f t="shared" si="73"/>
        <v>0.69149443228333596</v>
      </c>
      <c r="BV63" s="1"/>
      <c r="BW63" s="1"/>
      <c r="BX63" s="1"/>
      <c r="BY63" s="249"/>
      <c r="BZ63" s="1"/>
      <c r="CA63" s="106"/>
      <c r="CB63" s="243" t="s">
        <v>585</v>
      </c>
      <c r="CC63" s="166">
        <v>1522.1020000000001</v>
      </c>
      <c r="CD63" s="167">
        <v>0.157</v>
      </c>
      <c r="CE63" s="167">
        <v>2.4E-2</v>
      </c>
      <c r="CF63" s="244">
        <f t="shared" si="74"/>
        <v>690.41352218442967</v>
      </c>
      <c r="CG63" s="160">
        <f t="shared" si="74"/>
        <v>7.1213967909480078E-2</v>
      </c>
      <c r="CH63" s="161">
        <f t="shared" si="74"/>
        <v>1.0886211654952368E-2</v>
      </c>
      <c r="CI63" s="162">
        <f t="shared" si="75"/>
        <v>0.69041352218442964</v>
      </c>
      <c r="CJ63" s="163">
        <f t="shared" si="75"/>
        <v>7.1213967909480074E-5</v>
      </c>
      <c r="CK63" s="169">
        <f t="shared" si="75"/>
        <v>1.0886211654952368E-5</v>
      </c>
      <c r="CL63" s="162">
        <f t="shared" si="76"/>
        <v>1.5328580000000001</v>
      </c>
      <c r="CM63" s="165">
        <f t="shared" si="77"/>
        <v>0.69529235937445744</v>
      </c>
      <c r="CN63" s="1"/>
      <c r="CO63" s="1"/>
      <c r="CP63" s="1"/>
      <c r="CQ63" s="249"/>
      <c r="CR63" s="1"/>
      <c r="CS63" s="1"/>
      <c r="CT63" s="1"/>
      <c r="CU63" s="1"/>
      <c r="CV63" s="106"/>
      <c r="CW63" s="105"/>
      <c r="CX63" s="1"/>
      <c r="CY63" s="1"/>
      <c r="CZ63" s="1"/>
      <c r="DA63" s="1"/>
      <c r="DB63" s="1"/>
      <c r="DC63" s="1"/>
      <c r="DD63" s="1"/>
      <c r="DE63" s="1"/>
      <c r="DF63" s="1"/>
      <c r="DG63" s="1"/>
      <c r="DH63" s="1"/>
      <c r="DI63" s="1"/>
      <c r="DJ63" s="1"/>
      <c r="DK63" s="1"/>
      <c r="DL63" s="249"/>
      <c r="DM63" s="1"/>
      <c r="DN63" s="1"/>
      <c r="DO63" s="1"/>
      <c r="DP63" s="1"/>
      <c r="DQ63" s="1"/>
      <c r="DR63" s="1"/>
      <c r="DS63" s="1"/>
      <c r="DT63" s="1"/>
      <c r="DU63" s="1"/>
      <c r="DV63" s="1"/>
      <c r="DW63" s="1"/>
      <c r="DX63" s="1"/>
      <c r="DY63" s="1"/>
      <c r="DZ63" s="1"/>
      <c r="EA63" s="1"/>
      <c r="EB63" s="1"/>
      <c r="EC63" s="1"/>
      <c r="ED63" s="1"/>
      <c r="EE63" s="1"/>
      <c r="EF63" s="1"/>
      <c r="EG63" s="1"/>
      <c r="EH63" s="1"/>
      <c r="EI63" s="1"/>
    </row>
    <row r="64" spans="2:139" ht="14.25" customHeight="1" x14ac:dyDescent="0.25">
      <c r="B64" s="683"/>
      <c r="C64" s="683"/>
      <c r="D64" s="684"/>
      <c r="G64" s="242">
        <f t="shared" si="54"/>
        <v>0.25875039826259982</v>
      </c>
      <c r="H64" s="243" t="s">
        <v>586</v>
      </c>
      <c r="I64" s="166">
        <v>768.9</v>
      </c>
      <c r="J64" s="167">
        <v>8.1000000000000003E-2</v>
      </c>
      <c r="K64" s="167">
        <v>1.2E-2</v>
      </c>
      <c r="L64" s="244">
        <f t="shared" si="55"/>
        <v>348.7670058955365</v>
      </c>
      <c r="M64" s="160">
        <f t="shared" si="55"/>
        <v>3.6740964335464248E-2</v>
      </c>
      <c r="N64" s="161">
        <f t="shared" si="55"/>
        <v>5.4431058274761841E-3</v>
      </c>
      <c r="O64" s="162">
        <f t="shared" si="56"/>
        <v>0.3487670058955365</v>
      </c>
      <c r="P64" s="163">
        <f t="shared" si="56"/>
        <v>3.6740964335464249E-5</v>
      </c>
      <c r="Q64" s="164">
        <f t="shared" si="56"/>
        <v>5.4431058274761838E-6</v>
      </c>
      <c r="R64" s="162">
        <f t="shared" si="57"/>
        <v>0.77434799999999993</v>
      </c>
      <c r="S64" s="165">
        <f t="shared" si="58"/>
        <v>0.35123817594121065</v>
      </c>
      <c r="T64" s="1"/>
      <c r="U64" s="1"/>
      <c r="V64" s="1"/>
      <c r="W64" s="249"/>
      <c r="X64" s="1"/>
      <c r="Y64" s="242">
        <f t="shared" si="59"/>
        <v>-0.28584795484570513</v>
      </c>
      <c r="Z64" s="243" t="s">
        <v>586</v>
      </c>
      <c r="AA64" s="166">
        <v>611.10699999999997</v>
      </c>
      <c r="AB64" s="167">
        <v>0.06</v>
      </c>
      <c r="AC64" s="167">
        <v>8.9999999999999993E-3</v>
      </c>
      <c r="AD64" s="244">
        <f t="shared" si="60"/>
        <v>277.19333940929073</v>
      </c>
      <c r="AE64" s="160">
        <f t="shared" si="60"/>
        <v>2.7215529137380921E-2</v>
      </c>
      <c r="AF64" s="161">
        <f t="shared" si="60"/>
        <v>4.0823293706071379E-3</v>
      </c>
      <c r="AG64" s="162">
        <f t="shared" si="61"/>
        <v>0.27719333940929075</v>
      </c>
      <c r="AH64" s="163">
        <f t="shared" si="61"/>
        <v>2.7215529137380921E-5</v>
      </c>
      <c r="AI64" s="169">
        <f t="shared" si="61"/>
        <v>4.0823293706071374E-6</v>
      </c>
      <c r="AJ64" s="162">
        <f t="shared" si="62"/>
        <v>0.61517199999999994</v>
      </c>
      <c r="AK64" s="165">
        <f t="shared" si="63"/>
        <v>0.27903719150834827</v>
      </c>
      <c r="AL64" s="1"/>
      <c r="AM64" s="1"/>
      <c r="AN64" s="1"/>
      <c r="AO64" s="249"/>
      <c r="AP64" s="1"/>
      <c r="AQ64" s="242">
        <f t="shared" si="64"/>
        <v>-0.20032937367015824</v>
      </c>
      <c r="AR64" s="243" t="s">
        <v>586</v>
      </c>
      <c r="AS64" s="166">
        <v>855.49300000000005</v>
      </c>
      <c r="AT64" s="167">
        <v>8.7999999999999995E-2</v>
      </c>
      <c r="AU64" s="167">
        <v>1.2999999999999999E-2</v>
      </c>
      <c r="AV64" s="244">
        <f t="shared" si="65"/>
        <v>388.04491113875696</v>
      </c>
      <c r="AW64" s="160">
        <f t="shared" si="65"/>
        <v>3.9916109401492018E-2</v>
      </c>
      <c r="AX64" s="161">
        <f t="shared" si="65"/>
        <v>5.8966979797658659E-3</v>
      </c>
      <c r="AY64" s="162">
        <f t="shared" si="66"/>
        <v>0.38804491113875694</v>
      </c>
      <c r="AZ64" s="163">
        <f t="shared" si="66"/>
        <v>3.9916109401492018E-5</v>
      </c>
      <c r="BA64" s="169">
        <f t="shared" si="66"/>
        <v>5.8966979797658662E-6</v>
      </c>
      <c r="BB64" s="162">
        <f t="shared" si="67"/>
        <v>0.86140200000000011</v>
      </c>
      <c r="BC64" s="165">
        <f t="shared" si="68"/>
        <v>0.39072518716663673</v>
      </c>
      <c r="BD64" s="1"/>
      <c r="BE64" s="1"/>
      <c r="BF64" s="1"/>
      <c r="BG64" s="249"/>
      <c r="BH64" s="1"/>
      <c r="BI64" s="151">
        <f t="shared" si="69"/>
        <v>7.3411152277070846E-2</v>
      </c>
      <c r="BJ64" s="243" t="s">
        <v>586</v>
      </c>
      <c r="BK64" s="166">
        <v>1069.904</v>
      </c>
      <c r="BL64" s="167">
        <v>0.109</v>
      </c>
      <c r="BM64" s="167">
        <v>1.6E-2</v>
      </c>
      <c r="BN64" s="244">
        <f t="shared" si="70"/>
        <v>485.30005810333995</v>
      </c>
      <c r="BO64" s="160">
        <f t="shared" si="70"/>
        <v>4.9441544599575338E-2</v>
      </c>
      <c r="BP64" s="161">
        <f t="shared" si="70"/>
        <v>7.257474436634913E-3</v>
      </c>
      <c r="BQ64" s="162">
        <f t="shared" si="71"/>
        <v>0.48530005810333993</v>
      </c>
      <c r="BR64" s="163">
        <f t="shared" si="71"/>
        <v>4.9441544599575339E-5</v>
      </c>
      <c r="BS64" s="169">
        <f t="shared" si="71"/>
        <v>7.2574744366349126E-6</v>
      </c>
      <c r="BT64" s="162">
        <f t="shared" si="72"/>
        <v>1.0771959999999998</v>
      </c>
      <c r="BU64" s="165">
        <f t="shared" si="73"/>
        <v>0.48860765207783624</v>
      </c>
      <c r="BV64" s="1"/>
      <c r="BW64" s="1"/>
      <c r="BX64" s="1"/>
      <c r="BY64" s="249"/>
      <c r="BZ64" s="1"/>
      <c r="CA64" s="106"/>
      <c r="CB64" s="243" t="s">
        <v>586</v>
      </c>
      <c r="CC64" s="166">
        <v>997.85799999999995</v>
      </c>
      <c r="CD64" s="167">
        <v>5.0999999999999997E-2</v>
      </c>
      <c r="CE64" s="167">
        <v>1.6E-2</v>
      </c>
      <c r="CF64" s="244">
        <f t="shared" si="74"/>
        <v>452.62055789947749</v>
      </c>
      <c r="CG64" s="160">
        <f t="shared" si="74"/>
        <v>2.3133199766773783E-2</v>
      </c>
      <c r="CH64" s="161">
        <f t="shared" si="74"/>
        <v>7.257474436634913E-3</v>
      </c>
      <c r="CI64" s="162">
        <f t="shared" si="75"/>
        <v>0.45262055789947747</v>
      </c>
      <c r="CJ64" s="163">
        <f t="shared" si="75"/>
        <v>2.3133199766773785E-5</v>
      </c>
      <c r="CK64" s="169">
        <f t="shared" si="75"/>
        <v>7.2574744366349126E-6</v>
      </c>
      <c r="CL64" s="162">
        <f t="shared" si="76"/>
        <v>1.0035259999999999</v>
      </c>
      <c r="CM64" s="165">
        <f t="shared" si="77"/>
        <v>0.45519151821865539</v>
      </c>
      <c r="CN64" s="1"/>
      <c r="CO64" s="1"/>
      <c r="CP64" s="1"/>
      <c r="CQ64" s="249"/>
      <c r="CR64" s="1"/>
      <c r="CS64" s="1"/>
      <c r="CT64" s="1"/>
      <c r="CU64" s="1"/>
      <c r="CV64" s="106"/>
      <c r="CW64" s="105"/>
      <c r="CX64" s="1"/>
      <c r="CY64" s="1"/>
      <c r="CZ64" s="1"/>
      <c r="DA64" s="1"/>
      <c r="DB64" s="1"/>
      <c r="DC64" s="1"/>
      <c r="DD64" s="1"/>
      <c r="DE64" s="1"/>
      <c r="DF64" s="1"/>
      <c r="DG64" s="1"/>
      <c r="DH64" s="1"/>
      <c r="DI64" s="1"/>
      <c r="DJ64" s="1"/>
      <c r="DK64" s="1"/>
      <c r="DL64" s="249"/>
      <c r="DM64" s="1"/>
      <c r="DN64" s="1"/>
      <c r="DO64" s="1"/>
      <c r="DP64" s="1"/>
      <c r="DQ64" s="1"/>
      <c r="DR64" s="1"/>
      <c r="DS64" s="1"/>
      <c r="DT64" s="1"/>
      <c r="DU64" s="1"/>
      <c r="DV64" s="1"/>
      <c r="DW64" s="1"/>
      <c r="DX64" s="1"/>
      <c r="DY64" s="1"/>
      <c r="DZ64" s="1"/>
      <c r="EA64" s="1"/>
      <c r="EB64" s="1"/>
      <c r="EC64" s="1"/>
      <c r="ED64" s="1"/>
      <c r="EE64" s="1"/>
      <c r="EF64" s="1"/>
      <c r="EG64" s="1"/>
      <c r="EH64" s="1"/>
      <c r="EI64" s="1"/>
    </row>
    <row r="65" spans="2:139" ht="14.25" customHeight="1" x14ac:dyDescent="0.25">
      <c r="B65" s="683"/>
      <c r="C65" s="683"/>
      <c r="D65" s="684"/>
      <c r="G65" s="242">
        <f t="shared" si="54"/>
        <v>0.27417404185104655</v>
      </c>
      <c r="H65" s="243" t="s">
        <v>587</v>
      </c>
      <c r="I65" s="166">
        <v>271.3</v>
      </c>
      <c r="J65" s="167">
        <v>8.9999999999999993E-3</v>
      </c>
      <c r="K65" s="167">
        <v>1E-3</v>
      </c>
      <c r="L65" s="244">
        <f t="shared" si="55"/>
        <v>123.05955091619074</v>
      </c>
      <c r="M65" s="160">
        <f t="shared" si="55"/>
        <v>4.0823293706071379E-3</v>
      </c>
      <c r="N65" s="161">
        <f t="shared" si="55"/>
        <v>4.5359215228968206E-4</v>
      </c>
      <c r="O65" s="162">
        <f t="shared" si="56"/>
        <v>0.12305955091619074</v>
      </c>
      <c r="P65" s="163">
        <f t="shared" si="56"/>
        <v>4.0823293706071374E-6</v>
      </c>
      <c r="Q65" s="164">
        <f t="shared" si="56"/>
        <v>4.5359215228968204E-7</v>
      </c>
      <c r="R65" s="162">
        <f t="shared" si="57"/>
        <v>0.27181700000000003</v>
      </c>
      <c r="S65" s="165">
        <f t="shared" si="58"/>
        <v>0.12329405805892452</v>
      </c>
      <c r="T65" s="1"/>
      <c r="U65" s="1"/>
      <c r="V65" s="1"/>
      <c r="W65" s="249"/>
      <c r="X65" s="1"/>
      <c r="Y65" s="242">
        <f t="shared" si="59"/>
        <v>9.4353014659258605E-3</v>
      </c>
      <c r="Z65" s="243" t="s">
        <v>587</v>
      </c>
      <c r="AA65" s="166">
        <v>212.839</v>
      </c>
      <c r="AB65" s="167">
        <v>8.0000000000000002E-3</v>
      </c>
      <c r="AC65" s="167">
        <v>1E-3</v>
      </c>
      <c r="AD65" s="244">
        <f t="shared" si="60"/>
        <v>96.542100101183635</v>
      </c>
      <c r="AE65" s="160">
        <f t="shared" si="60"/>
        <v>3.6287372183174565E-3</v>
      </c>
      <c r="AF65" s="161">
        <f t="shared" si="60"/>
        <v>4.5359215228968206E-4</v>
      </c>
      <c r="AG65" s="162">
        <f t="shared" si="61"/>
        <v>9.6542100101183637E-2</v>
      </c>
      <c r="AH65" s="163">
        <f t="shared" si="61"/>
        <v>3.6287372183174563E-6</v>
      </c>
      <c r="AI65" s="169">
        <f t="shared" si="61"/>
        <v>4.5359215228968204E-7</v>
      </c>
      <c r="AJ65" s="162">
        <f t="shared" si="62"/>
        <v>0.21332799999999996</v>
      </c>
      <c r="AK65" s="165">
        <f t="shared" si="63"/>
        <v>9.6763906663653268E-2</v>
      </c>
      <c r="AL65" s="1"/>
      <c r="AM65" s="1"/>
      <c r="AN65" s="1"/>
      <c r="AO65" s="249"/>
      <c r="AP65" s="1"/>
      <c r="AQ65" s="242">
        <f t="shared" si="64"/>
        <v>0.31534593073916395</v>
      </c>
      <c r="AR65" s="243" t="s">
        <v>587</v>
      </c>
      <c r="AS65" s="166">
        <v>210.845</v>
      </c>
      <c r="AT65" s="167">
        <v>8.0000000000000002E-3</v>
      </c>
      <c r="AU65" s="167">
        <v>1E-3</v>
      </c>
      <c r="AV65" s="244">
        <f t="shared" si="65"/>
        <v>95.637637349518002</v>
      </c>
      <c r="AW65" s="160">
        <f t="shared" si="65"/>
        <v>3.6287372183174565E-3</v>
      </c>
      <c r="AX65" s="161">
        <f t="shared" si="65"/>
        <v>4.5359215228968206E-4</v>
      </c>
      <c r="AY65" s="162">
        <f t="shared" si="66"/>
        <v>9.5637637349517995E-2</v>
      </c>
      <c r="AZ65" s="163">
        <f t="shared" si="66"/>
        <v>3.6287372183174563E-6</v>
      </c>
      <c r="BA65" s="169">
        <f t="shared" si="66"/>
        <v>4.5359215228968204E-7</v>
      </c>
      <c r="BB65" s="162">
        <f t="shared" si="67"/>
        <v>0.21133399999999997</v>
      </c>
      <c r="BC65" s="165">
        <f t="shared" si="68"/>
        <v>9.5859443911987641E-2</v>
      </c>
      <c r="BD65" s="1"/>
      <c r="BE65" s="1"/>
      <c r="BF65" s="1"/>
      <c r="BG65" s="249"/>
      <c r="BH65" s="1"/>
      <c r="BI65" s="151">
        <f t="shared" si="69"/>
        <v>-0.15073156292286871</v>
      </c>
      <c r="BJ65" s="243" t="s">
        <v>587</v>
      </c>
      <c r="BK65" s="166">
        <v>160.20699999999999</v>
      </c>
      <c r="BL65" s="167">
        <v>7.0000000000000001E-3</v>
      </c>
      <c r="BM65" s="167">
        <v>1E-3</v>
      </c>
      <c r="BN65" s="244">
        <f t="shared" si="70"/>
        <v>72.668637941873087</v>
      </c>
      <c r="BO65" s="160">
        <f t="shared" si="70"/>
        <v>3.1751450660277743E-3</v>
      </c>
      <c r="BP65" s="161">
        <f t="shared" si="70"/>
        <v>4.5359215228968206E-4</v>
      </c>
      <c r="BQ65" s="162">
        <f t="shared" si="71"/>
        <v>7.2668637941873088E-2</v>
      </c>
      <c r="BR65" s="163">
        <f t="shared" si="71"/>
        <v>3.1751450660277743E-6</v>
      </c>
      <c r="BS65" s="169">
        <f t="shared" si="71"/>
        <v>4.5359215228968204E-7</v>
      </c>
      <c r="BT65" s="162">
        <f t="shared" si="72"/>
        <v>0.16066799999999998</v>
      </c>
      <c r="BU65" s="165">
        <f t="shared" si="73"/>
        <v>7.2877743924078628E-2</v>
      </c>
      <c r="BV65" s="1"/>
      <c r="BW65" s="1"/>
      <c r="BX65" s="1"/>
      <c r="BY65" s="249"/>
      <c r="BZ65" s="1"/>
      <c r="CA65" s="106"/>
      <c r="CB65" s="243" t="s">
        <v>587</v>
      </c>
      <c r="CC65" s="166">
        <v>188.69499999999999</v>
      </c>
      <c r="CD65" s="167">
        <v>8.0000000000000002E-3</v>
      </c>
      <c r="CE65" s="167">
        <v>1E-3</v>
      </c>
      <c r="CF65" s="244">
        <f t="shared" si="74"/>
        <v>85.590571176301552</v>
      </c>
      <c r="CG65" s="160">
        <f t="shared" si="74"/>
        <v>3.6287372183174565E-3</v>
      </c>
      <c r="CH65" s="161">
        <f t="shared" si="74"/>
        <v>4.5359215228968206E-4</v>
      </c>
      <c r="CI65" s="162">
        <f t="shared" si="75"/>
        <v>8.5590571176301547E-2</v>
      </c>
      <c r="CJ65" s="163">
        <f t="shared" si="75"/>
        <v>3.6287372183174563E-6</v>
      </c>
      <c r="CK65" s="169">
        <f t="shared" si="75"/>
        <v>4.5359215228968204E-7</v>
      </c>
      <c r="CL65" s="162">
        <f t="shared" si="76"/>
        <v>0.18918399999999996</v>
      </c>
      <c r="CM65" s="165">
        <f t="shared" si="77"/>
        <v>8.5812377738771192E-2</v>
      </c>
      <c r="CN65" s="1"/>
      <c r="CO65" s="1"/>
      <c r="CP65" s="1"/>
      <c r="CQ65" s="249"/>
      <c r="CR65" s="1"/>
      <c r="CS65" s="1"/>
      <c r="CT65" s="1"/>
      <c r="CU65" s="1"/>
      <c r="CV65" s="106"/>
      <c r="CW65" s="105"/>
      <c r="CX65" s="1"/>
      <c r="CY65" s="1"/>
      <c r="CZ65" s="1"/>
      <c r="DA65" s="1"/>
      <c r="DB65" s="1"/>
      <c r="DC65" s="1"/>
      <c r="DD65" s="1"/>
      <c r="DE65" s="1"/>
      <c r="DF65" s="1"/>
      <c r="DG65" s="1"/>
      <c r="DH65" s="1"/>
      <c r="DI65" s="1"/>
      <c r="DJ65" s="1"/>
      <c r="DK65" s="1"/>
      <c r="DL65" s="249"/>
      <c r="DM65" s="1"/>
      <c r="DN65" s="1"/>
      <c r="DO65" s="1"/>
      <c r="DP65" s="1"/>
      <c r="DQ65" s="1"/>
      <c r="DR65" s="1"/>
      <c r="DS65" s="1"/>
      <c r="DT65" s="1"/>
      <c r="DU65" s="1"/>
      <c r="DV65" s="1"/>
      <c r="DW65" s="1"/>
      <c r="DX65" s="1"/>
      <c r="DY65" s="1"/>
      <c r="DZ65" s="1"/>
      <c r="EA65" s="1"/>
      <c r="EB65" s="1"/>
      <c r="EC65" s="1"/>
      <c r="ED65" s="1"/>
      <c r="EE65" s="1"/>
      <c r="EF65" s="1"/>
      <c r="EG65" s="1"/>
      <c r="EH65" s="1"/>
      <c r="EI65" s="1"/>
    </row>
    <row r="66" spans="2:139" ht="14.25" customHeight="1" x14ac:dyDescent="0.25">
      <c r="B66" s="683"/>
      <c r="C66" s="683"/>
      <c r="D66" s="684"/>
      <c r="G66" s="242">
        <f t="shared" si="54"/>
        <v>0.18107296908698745</v>
      </c>
      <c r="H66" s="243" t="s">
        <v>588</v>
      </c>
      <c r="I66" s="166">
        <v>653</v>
      </c>
      <c r="J66" s="167">
        <v>6.3E-2</v>
      </c>
      <c r="K66" s="167">
        <v>8.9999999999999993E-3</v>
      </c>
      <c r="L66" s="244">
        <f t="shared" si="55"/>
        <v>296.19567544516235</v>
      </c>
      <c r="M66" s="160">
        <f t="shared" si="55"/>
        <v>2.8576305594249968E-2</v>
      </c>
      <c r="N66" s="161">
        <f t="shared" si="55"/>
        <v>4.0823293706071379E-3</v>
      </c>
      <c r="O66" s="162">
        <f t="shared" si="56"/>
        <v>0.29619567544516234</v>
      </c>
      <c r="P66" s="163">
        <f t="shared" si="56"/>
        <v>2.8576305594249967E-5</v>
      </c>
      <c r="Q66" s="164">
        <f t="shared" si="56"/>
        <v>4.0823293706071374E-6</v>
      </c>
      <c r="R66" s="162">
        <f t="shared" si="57"/>
        <v>0.65714899999999998</v>
      </c>
      <c r="S66" s="165">
        <f t="shared" si="58"/>
        <v>0.29807762928501225</v>
      </c>
      <c r="T66" s="1"/>
      <c r="U66" s="1"/>
      <c r="V66" s="1"/>
      <c r="W66" s="249"/>
      <c r="X66" s="1"/>
      <c r="Y66" s="242">
        <f t="shared" si="59"/>
        <v>-0.2331905557301226</v>
      </c>
      <c r="Z66" s="243" t="s">
        <v>588</v>
      </c>
      <c r="AA66" s="166">
        <v>553.20100000000002</v>
      </c>
      <c r="AB66" s="167">
        <v>4.8000000000000001E-2</v>
      </c>
      <c r="AC66" s="167">
        <v>7.0000000000000001E-3</v>
      </c>
      <c r="AD66" s="244">
        <f t="shared" si="60"/>
        <v>250.92763223880439</v>
      </c>
      <c r="AE66" s="160">
        <f t="shared" si="60"/>
        <v>2.1772423309904736E-2</v>
      </c>
      <c r="AF66" s="161">
        <f t="shared" si="60"/>
        <v>3.1751450660277743E-3</v>
      </c>
      <c r="AG66" s="162">
        <f t="shared" si="61"/>
        <v>0.25092763223880438</v>
      </c>
      <c r="AH66" s="163">
        <f t="shared" si="61"/>
        <v>2.1772423309904735E-5</v>
      </c>
      <c r="AI66" s="169">
        <f t="shared" si="61"/>
        <v>3.1751450660277743E-6</v>
      </c>
      <c r="AJ66" s="162">
        <f t="shared" si="62"/>
        <v>0.55640000000000012</v>
      </c>
      <c r="AK66" s="165">
        <f t="shared" si="63"/>
        <v>0.25237867353397914</v>
      </c>
      <c r="AL66" s="1"/>
      <c r="AM66" s="1"/>
      <c r="AN66" s="1"/>
      <c r="AO66" s="249"/>
      <c r="AP66" s="1"/>
      <c r="AQ66" s="242">
        <f t="shared" si="64"/>
        <v>-0.11336217904462109</v>
      </c>
      <c r="AR66" s="243" t="s">
        <v>588</v>
      </c>
      <c r="AS66" s="166">
        <v>720.99400000000003</v>
      </c>
      <c r="AT66" s="167">
        <v>7.0000000000000007E-2</v>
      </c>
      <c r="AU66" s="167">
        <v>0.01</v>
      </c>
      <c r="AV66" s="244">
        <f t="shared" si="65"/>
        <v>327.037220247947</v>
      </c>
      <c r="AW66" s="160">
        <f t="shared" si="65"/>
        <v>3.1751450660277743E-2</v>
      </c>
      <c r="AX66" s="161">
        <f t="shared" si="65"/>
        <v>4.5359215228968205E-3</v>
      </c>
      <c r="AY66" s="162">
        <f t="shared" si="66"/>
        <v>0.32703722024794701</v>
      </c>
      <c r="AZ66" s="163">
        <f t="shared" si="66"/>
        <v>3.175145066027774E-5</v>
      </c>
      <c r="BA66" s="169">
        <f t="shared" si="66"/>
        <v>4.5359215228968207E-6</v>
      </c>
      <c r="BB66" s="162">
        <f t="shared" si="67"/>
        <v>0.72560400000000003</v>
      </c>
      <c r="BC66" s="165">
        <f t="shared" si="68"/>
        <v>0.32912828007000244</v>
      </c>
      <c r="BD66" s="1"/>
      <c r="BE66" s="1"/>
      <c r="BF66" s="1"/>
      <c r="BG66" s="249"/>
      <c r="BH66" s="1"/>
      <c r="BI66" s="151">
        <f t="shared" si="69"/>
        <v>3.1072192900094553E-3</v>
      </c>
      <c r="BJ66" s="243" t="s">
        <v>588</v>
      </c>
      <c r="BK66" s="166">
        <v>812.87300000000005</v>
      </c>
      <c r="BL66" s="167">
        <v>8.3000000000000004E-2</v>
      </c>
      <c r="BM66" s="167">
        <v>1.2E-2</v>
      </c>
      <c r="BN66" s="244">
        <f t="shared" si="70"/>
        <v>368.71281360817073</v>
      </c>
      <c r="BO66" s="160">
        <f t="shared" si="70"/>
        <v>3.7648148640043608E-2</v>
      </c>
      <c r="BP66" s="161">
        <f t="shared" si="70"/>
        <v>5.4431058274761841E-3</v>
      </c>
      <c r="BQ66" s="162">
        <f t="shared" si="71"/>
        <v>0.36871281360817071</v>
      </c>
      <c r="BR66" s="163">
        <f t="shared" si="71"/>
        <v>3.7648148640043608E-5</v>
      </c>
      <c r="BS66" s="169">
        <f t="shared" si="71"/>
        <v>5.4431058274761838E-6</v>
      </c>
      <c r="BT66" s="162">
        <f t="shared" si="72"/>
        <v>0.81837699999999991</v>
      </c>
      <c r="BU66" s="165">
        <f t="shared" si="73"/>
        <v>0.37120938481437304</v>
      </c>
      <c r="BV66" s="1"/>
      <c r="BW66" s="1"/>
      <c r="BX66" s="1"/>
      <c r="BY66" s="249"/>
      <c r="BZ66" s="1"/>
      <c r="CA66" s="106"/>
      <c r="CB66" s="243" t="s">
        <v>588</v>
      </c>
      <c r="CC66" s="166">
        <v>811.31799999999998</v>
      </c>
      <c r="CD66" s="167">
        <v>4.8000000000000001E-2</v>
      </c>
      <c r="CE66" s="167">
        <v>1.2E-2</v>
      </c>
      <c r="CF66" s="244">
        <f t="shared" si="74"/>
        <v>368.00747781136022</v>
      </c>
      <c r="CG66" s="160">
        <f t="shared" si="74"/>
        <v>2.1772423309904736E-2</v>
      </c>
      <c r="CH66" s="161">
        <f t="shared" si="74"/>
        <v>5.4431058274761841E-3</v>
      </c>
      <c r="CI66" s="162">
        <f t="shared" si="75"/>
        <v>0.36800747781136023</v>
      </c>
      <c r="CJ66" s="163">
        <f t="shared" si="75"/>
        <v>2.1772423309904735E-5</v>
      </c>
      <c r="CK66" s="169">
        <f t="shared" si="75"/>
        <v>5.4431058274761838E-6</v>
      </c>
      <c r="CL66" s="162">
        <f t="shared" si="76"/>
        <v>0.81584199999999996</v>
      </c>
      <c r="CM66" s="165">
        <f t="shared" si="77"/>
        <v>0.37005952870831876</v>
      </c>
      <c r="CN66" s="1"/>
      <c r="CO66" s="1"/>
      <c r="CP66" s="1"/>
      <c r="CQ66" s="249"/>
      <c r="CR66" s="1"/>
      <c r="CS66" s="1"/>
      <c r="CT66" s="1"/>
      <c r="CU66" s="1"/>
      <c r="CV66" s="106"/>
      <c r="CW66" s="105"/>
      <c r="CX66" s="1"/>
      <c r="CY66" s="1"/>
      <c r="CZ66" s="1"/>
      <c r="DA66" s="1"/>
      <c r="DB66" s="1"/>
      <c r="DC66" s="1"/>
      <c r="DD66" s="1"/>
      <c r="DE66" s="1"/>
      <c r="DF66" s="1"/>
      <c r="DG66" s="1"/>
      <c r="DH66" s="1"/>
      <c r="DI66" s="1"/>
      <c r="DJ66" s="1"/>
      <c r="DK66" s="1"/>
      <c r="DL66" s="249"/>
      <c r="DM66" s="1"/>
      <c r="DN66" s="1"/>
      <c r="DO66" s="1"/>
      <c r="DP66" s="1"/>
      <c r="DQ66" s="1"/>
      <c r="DR66" s="1"/>
      <c r="DS66" s="1"/>
      <c r="DT66" s="1"/>
      <c r="DU66" s="1"/>
      <c r="DV66" s="1"/>
      <c r="DW66" s="1"/>
      <c r="DX66" s="1"/>
      <c r="DY66" s="1"/>
      <c r="DZ66" s="1"/>
      <c r="EA66" s="1"/>
      <c r="EB66" s="1"/>
      <c r="EC66" s="1"/>
      <c r="ED66" s="1"/>
      <c r="EE66" s="1"/>
      <c r="EF66" s="1"/>
      <c r="EG66" s="1"/>
      <c r="EH66" s="1"/>
      <c r="EI66" s="1"/>
    </row>
    <row r="67" spans="2:139" ht="14.25" customHeight="1" x14ac:dyDescent="0.25">
      <c r="B67" s="683"/>
      <c r="C67" s="683"/>
      <c r="D67" s="684"/>
      <c r="G67" s="242">
        <f t="shared" si="54"/>
        <v>6.0365227831677526E-2</v>
      </c>
      <c r="H67" s="243" t="s">
        <v>589</v>
      </c>
      <c r="I67" s="166">
        <v>1632.6</v>
      </c>
      <c r="J67" s="167">
        <v>0.152</v>
      </c>
      <c r="K67" s="167">
        <v>2.1999999999999999E-2</v>
      </c>
      <c r="L67" s="244">
        <f t="shared" si="55"/>
        <v>740.53454782813481</v>
      </c>
      <c r="M67" s="160">
        <f t="shared" si="55"/>
        <v>6.894600714803166E-2</v>
      </c>
      <c r="N67" s="161">
        <f t="shared" si="55"/>
        <v>9.9790273503730046E-3</v>
      </c>
      <c r="O67" s="162">
        <f t="shared" si="56"/>
        <v>0.74053454782813477</v>
      </c>
      <c r="P67" s="163">
        <f t="shared" si="56"/>
        <v>6.8946007148031665E-5</v>
      </c>
      <c r="Q67" s="164">
        <f t="shared" si="56"/>
        <v>9.9790273503730045E-6</v>
      </c>
      <c r="R67" s="162">
        <f t="shared" si="57"/>
        <v>1.6426859999999999</v>
      </c>
      <c r="S67" s="165">
        <f t="shared" si="58"/>
        <v>0.7451094782761285</v>
      </c>
      <c r="T67" s="1"/>
      <c r="U67" s="1"/>
      <c r="V67" s="1"/>
      <c r="W67" s="249"/>
      <c r="X67" s="1"/>
      <c r="Y67" s="242">
        <f t="shared" si="59"/>
        <v>-5.1803548399535382E-2</v>
      </c>
      <c r="Z67" s="243" t="s">
        <v>589</v>
      </c>
      <c r="AA67" s="166">
        <v>1539.922</v>
      </c>
      <c r="AB67" s="167">
        <v>0.14099999999999999</v>
      </c>
      <c r="AC67" s="167">
        <v>0.02</v>
      </c>
      <c r="AD67" s="244">
        <f t="shared" si="60"/>
        <v>698.49653433823175</v>
      </c>
      <c r="AE67" s="160">
        <f t="shared" si="60"/>
        <v>6.3956493472845155E-2</v>
      </c>
      <c r="AF67" s="161">
        <f t="shared" si="60"/>
        <v>9.071843045793641E-3</v>
      </c>
      <c r="AG67" s="162">
        <f t="shared" si="61"/>
        <v>0.69849653433823178</v>
      </c>
      <c r="AH67" s="163">
        <f t="shared" si="61"/>
        <v>6.3956493472845156E-5</v>
      </c>
      <c r="AI67" s="169">
        <f t="shared" si="61"/>
        <v>9.0718430457936414E-6</v>
      </c>
      <c r="AJ67" s="162">
        <f t="shared" si="62"/>
        <v>1.5491700000000002</v>
      </c>
      <c r="AK67" s="165">
        <f t="shared" si="63"/>
        <v>0.70269135456260678</v>
      </c>
      <c r="AL67" s="1"/>
      <c r="AM67" s="1"/>
      <c r="AN67" s="1"/>
      <c r="AO67" s="249"/>
      <c r="AP67" s="1"/>
      <c r="AQ67" s="242">
        <f t="shared" si="64"/>
        <v>-6.5369508683251198E-2</v>
      </c>
      <c r="AR67" s="243" t="s">
        <v>589</v>
      </c>
      <c r="AS67" s="166">
        <v>1623.6369999999999</v>
      </c>
      <c r="AT67" s="167">
        <v>0.155</v>
      </c>
      <c r="AU67" s="167">
        <v>2.1999999999999999E-2</v>
      </c>
      <c r="AV67" s="244">
        <f t="shared" si="65"/>
        <v>736.46900136716238</v>
      </c>
      <c r="AW67" s="160">
        <f t="shared" si="65"/>
        <v>7.0306783604900711E-2</v>
      </c>
      <c r="AX67" s="161">
        <f t="shared" si="65"/>
        <v>9.9790273503730046E-3</v>
      </c>
      <c r="AY67" s="162">
        <f t="shared" si="66"/>
        <v>0.73646900136716242</v>
      </c>
      <c r="AZ67" s="163">
        <f t="shared" si="66"/>
        <v>7.0306783604900708E-5</v>
      </c>
      <c r="BA67" s="169">
        <f t="shared" si="66"/>
        <v>9.9790273503730045E-6</v>
      </c>
      <c r="BB67" s="162">
        <f t="shared" si="67"/>
        <v>1.6338069999999998</v>
      </c>
      <c r="BC67" s="165">
        <f t="shared" si="68"/>
        <v>0.74108203355594837</v>
      </c>
      <c r="BD67" s="1"/>
      <c r="BE67" s="1"/>
      <c r="BF67" s="1"/>
      <c r="BG67" s="249"/>
      <c r="BH67" s="1"/>
      <c r="BI67" s="151">
        <f t="shared" si="69"/>
        <v>-4.2168984974559232E-2</v>
      </c>
      <c r="BJ67" s="243" t="s">
        <v>589</v>
      </c>
      <c r="BK67" s="166">
        <v>1736.5250000000001</v>
      </c>
      <c r="BL67" s="167">
        <v>0.17599999999999999</v>
      </c>
      <c r="BM67" s="167">
        <v>2.5000000000000001E-2</v>
      </c>
      <c r="BN67" s="244">
        <f t="shared" si="70"/>
        <v>787.67411225484011</v>
      </c>
      <c r="BO67" s="160">
        <f t="shared" si="70"/>
        <v>7.9832218802984037E-2</v>
      </c>
      <c r="BP67" s="161">
        <f t="shared" si="70"/>
        <v>1.1339803807242052E-2</v>
      </c>
      <c r="BQ67" s="162">
        <f t="shared" si="71"/>
        <v>0.78767411225484008</v>
      </c>
      <c r="BR67" s="163">
        <f t="shared" si="71"/>
        <v>7.9832218802984036E-5</v>
      </c>
      <c r="BS67" s="169">
        <f t="shared" si="71"/>
        <v>1.1339803807242051E-5</v>
      </c>
      <c r="BT67" s="162">
        <f t="shared" si="72"/>
        <v>1.7480780000000002</v>
      </c>
      <c r="BU67" s="165">
        <f t="shared" si="73"/>
        <v>0.79291446239024288</v>
      </c>
      <c r="BV67" s="1"/>
      <c r="BW67" s="1"/>
      <c r="BX67" s="1"/>
      <c r="BY67" s="249"/>
      <c r="BZ67" s="1"/>
      <c r="CA67" s="106"/>
      <c r="CB67" s="243" t="s">
        <v>589</v>
      </c>
      <c r="CC67" s="166">
        <v>1812.703</v>
      </c>
      <c r="CD67" s="167">
        <v>0.185</v>
      </c>
      <c r="CE67" s="167">
        <v>2.7E-2</v>
      </c>
      <c r="CF67" s="244">
        <f t="shared" si="74"/>
        <v>822.22785523196342</v>
      </c>
      <c r="CG67" s="160">
        <f t="shared" si="74"/>
        <v>8.3914548173591175E-2</v>
      </c>
      <c r="CH67" s="161">
        <f t="shared" si="74"/>
        <v>1.2246988111821415E-2</v>
      </c>
      <c r="CI67" s="162">
        <f t="shared" si="75"/>
        <v>0.8222278552319634</v>
      </c>
      <c r="CJ67" s="163">
        <f t="shared" si="75"/>
        <v>8.3914548173591178E-5</v>
      </c>
      <c r="CK67" s="169">
        <f t="shared" si="75"/>
        <v>1.2246988111821416E-5</v>
      </c>
      <c r="CL67" s="162">
        <f t="shared" si="76"/>
        <v>1.8250379999999999</v>
      </c>
      <c r="CM67" s="165">
        <f t="shared" si="77"/>
        <v>0.82782291443045664</v>
      </c>
      <c r="CN67" s="1"/>
      <c r="CO67" s="1"/>
      <c r="CP67" s="1"/>
      <c r="CQ67" s="249"/>
      <c r="CR67" s="1"/>
      <c r="CS67" s="1"/>
      <c r="CT67" s="1"/>
      <c r="CU67" s="1"/>
      <c r="CV67" s="229"/>
      <c r="CW67" s="1"/>
      <c r="CX67" s="1"/>
      <c r="CY67" s="1"/>
      <c r="CZ67" s="1"/>
      <c r="DA67" s="1"/>
      <c r="DB67" s="1"/>
      <c r="DC67" s="1"/>
      <c r="DD67" s="1"/>
      <c r="DE67" s="1"/>
      <c r="DF67" s="1"/>
      <c r="DG67" s="1"/>
      <c r="DH67" s="1"/>
      <c r="DI67" s="1"/>
      <c r="DJ67" s="1"/>
      <c r="DK67" s="1"/>
      <c r="DL67" s="249"/>
      <c r="DM67" s="1"/>
      <c r="DN67" s="1"/>
      <c r="DO67" s="1"/>
      <c r="DP67" s="1"/>
      <c r="DQ67" s="1"/>
      <c r="DR67" s="1"/>
      <c r="DS67" s="1"/>
      <c r="DT67" s="1"/>
      <c r="DU67" s="1"/>
      <c r="DV67" s="1"/>
      <c r="DW67" s="1"/>
      <c r="DX67" s="1"/>
      <c r="DY67" s="1"/>
      <c r="DZ67" s="1"/>
      <c r="EA67" s="1"/>
      <c r="EB67" s="1"/>
      <c r="EC67" s="1"/>
      <c r="ED67" s="1"/>
      <c r="EE67" s="1"/>
      <c r="EF67" s="1"/>
      <c r="EG67" s="1"/>
      <c r="EH67" s="1"/>
      <c r="EI67" s="1"/>
    </row>
    <row r="68" spans="2:139" ht="14.25" customHeight="1" x14ac:dyDescent="0.25">
      <c r="B68" s="683"/>
      <c r="C68" s="683"/>
      <c r="D68" s="684"/>
      <c r="G68" s="242">
        <f t="shared" si="54"/>
        <v>5.0257723946254051E-2</v>
      </c>
      <c r="H68" s="243" t="s">
        <v>590</v>
      </c>
      <c r="I68" s="166">
        <v>838.2</v>
      </c>
      <c r="J68" s="167">
        <v>9.5000000000000001E-2</v>
      </c>
      <c r="K68" s="167">
        <v>1.4E-2</v>
      </c>
      <c r="L68" s="244">
        <f t="shared" si="55"/>
        <v>380.20094204921151</v>
      </c>
      <c r="M68" s="160">
        <f t="shared" si="55"/>
        <v>4.3091254467519796E-2</v>
      </c>
      <c r="N68" s="161">
        <f t="shared" si="55"/>
        <v>6.3502901320555485E-3</v>
      </c>
      <c r="O68" s="162">
        <f t="shared" si="56"/>
        <v>0.38020094204921151</v>
      </c>
      <c r="P68" s="163">
        <f t="shared" si="56"/>
        <v>4.3091254467519794E-5</v>
      </c>
      <c r="Q68" s="164">
        <f t="shared" si="56"/>
        <v>6.3502901320555486E-6</v>
      </c>
      <c r="R68" s="162">
        <f t="shared" si="57"/>
        <v>0.84457000000000004</v>
      </c>
      <c r="S68" s="165">
        <f t="shared" si="58"/>
        <v>0.38309032405929677</v>
      </c>
      <c r="T68" s="1"/>
      <c r="U68" s="1"/>
      <c r="V68" s="1"/>
      <c r="W68" s="249"/>
      <c r="X68" s="1"/>
      <c r="Y68" s="242">
        <f t="shared" si="59"/>
        <v>-0.10003972939247585</v>
      </c>
      <c r="Z68" s="243" t="s">
        <v>590</v>
      </c>
      <c r="AA68" s="166">
        <v>798.274</v>
      </c>
      <c r="AB68" s="167">
        <v>8.6999999999999994E-2</v>
      </c>
      <c r="AC68" s="167">
        <v>1.2999999999999999E-2</v>
      </c>
      <c r="AD68" s="244">
        <f t="shared" si="60"/>
        <v>362.09082177689362</v>
      </c>
      <c r="AE68" s="160">
        <f t="shared" si="60"/>
        <v>3.9462517249202335E-2</v>
      </c>
      <c r="AF68" s="161">
        <f t="shared" si="60"/>
        <v>5.8966979797658659E-3</v>
      </c>
      <c r="AG68" s="162">
        <f t="shared" si="61"/>
        <v>0.36209082177689361</v>
      </c>
      <c r="AH68" s="163">
        <f t="shared" si="61"/>
        <v>3.9462517249202335E-5</v>
      </c>
      <c r="AI68" s="169">
        <f t="shared" si="61"/>
        <v>5.8966979797658662E-6</v>
      </c>
      <c r="AJ68" s="162">
        <f t="shared" si="62"/>
        <v>0.80415500000000006</v>
      </c>
      <c r="AK68" s="165">
        <f t="shared" si="63"/>
        <v>0.36475839722450926</v>
      </c>
      <c r="AL68" s="1"/>
      <c r="AM68" s="1"/>
      <c r="AN68" s="1"/>
      <c r="AO68" s="249"/>
      <c r="AP68" s="1"/>
      <c r="AQ68" s="242">
        <f t="shared" si="64"/>
        <v>-0.10335259999598623</v>
      </c>
      <c r="AR68" s="243" t="s">
        <v>590</v>
      </c>
      <c r="AS68" s="166">
        <v>887.17499999999995</v>
      </c>
      <c r="AT68" s="167">
        <v>9.5000000000000001E-2</v>
      </c>
      <c r="AU68" s="167">
        <v>1.4E-2</v>
      </c>
      <c r="AV68" s="244">
        <f t="shared" si="65"/>
        <v>402.41561770759864</v>
      </c>
      <c r="AW68" s="160">
        <f t="shared" si="65"/>
        <v>4.3091254467519796E-2</v>
      </c>
      <c r="AX68" s="161">
        <f t="shared" si="65"/>
        <v>6.3502901320555485E-3</v>
      </c>
      <c r="AY68" s="162">
        <f t="shared" si="66"/>
        <v>0.40241561770759865</v>
      </c>
      <c r="AZ68" s="163">
        <f t="shared" si="66"/>
        <v>4.3091254467519794E-5</v>
      </c>
      <c r="BA68" s="169">
        <f t="shared" si="66"/>
        <v>6.3502901320555486E-6</v>
      </c>
      <c r="BB68" s="162">
        <f t="shared" si="67"/>
        <v>0.89354499999999992</v>
      </c>
      <c r="BC68" s="165">
        <f t="shared" si="68"/>
        <v>0.40530499971768391</v>
      </c>
      <c r="BD68" s="1"/>
      <c r="BE68" s="1"/>
      <c r="BF68" s="1"/>
      <c r="BG68" s="249"/>
      <c r="BH68" s="1"/>
      <c r="BI68" s="151">
        <f t="shared" si="69"/>
        <v>-0.17244643746885924</v>
      </c>
      <c r="BJ68" s="243" t="s">
        <v>590</v>
      </c>
      <c r="BK68" s="166">
        <v>989.30399999999997</v>
      </c>
      <c r="BL68" s="167">
        <v>0.107</v>
      </c>
      <c r="BM68" s="167">
        <v>1.6E-2</v>
      </c>
      <c r="BN68" s="244">
        <f t="shared" si="70"/>
        <v>448.74053062879159</v>
      </c>
      <c r="BO68" s="160">
        <f t="shared" si="70"/>
        <v>4.8534360294995978E-2</v>
      </c>
      <c r="BP68" s="161">
        <f t="shared" si="70"/>
        <v>7.257474436634913E-3</v>
      </c>
      <c r="BQ68" s="162">
        <f t="shared" si="71"/>
        <v>0.4487405306287916</v>
      </c>
      <c r="BR68" s="163">
        <f t="shared" si="71"/>
        <v>4.8534360294995979E-5</v>
      </c>
      <c r="BS68" s="169">
        <f t="shared" si="71"/>
        <v>7.2574744366349126E-6</v>
      </c>
      <c r="BT68" s="162">
        <f t="shared" si="72"/>
        <v>0.99653999999999998</v>
      </c>
      <c r="BU68" s="165">
        <f t="shared" si="73"/>
        <v>0.45202272344275973</v>
      </c>
      <c r="BV68" s="1"/>
      <c r="BW68" s="1"/>
      <c r="BX68" s="1"/>
      <c r="BY68" s="249"/>
      <c r="BZ68" s="1"/>
      <c r="CA68" s="106"/>
      <c r="CB68" s="243" t="s">
        <v>590</v>
      </c>
      <c r="CC68" s="166">
        <v>1195.5530000000001</v>
      </c>
      <c r="CD68" s="167">
        <v>0.129</v>
      </c>
      <c r="CE68" s="167">
        <v>1.9E-2</v>
      </c>
      <c r="CF68" s="244">
        <f t="shared" si="74"/>
        <v>542.29345844638624</v>
      </c>
      <c r="CG68" s="160">
        <f t="shared" si="74"/>
        <v>5.8513387645368981E-2</v>
      </c>
      <c r="CH68" s="161">
        <f t="shared" si="74"/>
        <v>8.6182508935039575E-3</v>
      </c>
      <c r="CI68" s="162">
        <f t="shared" si="75"/>
        <v>0.54229345844638621</v>
      </c>
      <c r="CJ68" s="163">
        <f t="shared" si="75"/>
        <v>5.8513387645368977E-5</v>
      </c>
      <c r="CK68" s="169">
        <f t="shared" si="75"/>
        <v>8.6182508935039581E-6</v>
      </c>
      <c r="CL68" s="162">
        <f t="shared" si="76"/>
        <v>1.2042000000000004</v>
      </c>
      <c r="CM68" s="165">
        <f t="shared" si="77"/>
        <v>0.54621566978723524</v>
      </c>
      <c r="CN68" s="1"/>
      <c r="CO68" s="1"/>
      <c r="CP68" s="1"/>
      <c r="CQ68" s="249"/>
      <c r="CR68" s="1"/>
      <c r="CS68" s="1"/>
      <c r="CT68" s="1"/>
      <c r="CU68" s="1"/>
      <c r="CV68" s="229"/>
      <c r="CW68" s="1"/>
      <c r="CX68" s="1"/>
      <c r="CY68" s="1"/>
      <c r="CZ68" s="1"/>
      <c r="DA68" s="1"/>
      <c r="DB68" s="1"/>
      <c r="DC68" s="1"/>
      <c r="DD68" s="1"/>
      <c r="DE68" s="1"/>
      <c r="DF68" s="1"/>
      <c r="DG68" s="1"/>
      <c r="DH68" s="1"/>
      <c r="DI68" s="1"/>
      <c r="DJ68" s="1"/>
      <c r="DK68" s="1"/>
      <c r="DL68" s="249"/>
      <c r="DM68" s="1"/>
      <c r="DN68" s="1"/>
      <c r="DO68" s="1"/>
      <c r="DP68" s="1"/>
      <c r="DQ68" s="1"/>
      <c r="DR68" s="1"/>
      <c r="DS68" s="1"/>
      <c r="DT68" s="1"/>
      <c r="DU68" s="1"/>
      <c r="DV68" s="1"/>
      <c r="DW68" s="1"/>
      <c r="DX68" s="1"/>
      <c r="DY68" s="1"/>
      <c r="DZ68" s="1"/>
      <c r="EA68" s="1"/>
      <c r="EB68" s="1"/>
      <c r="EC68" s="1"/>
      <c r="ED68" s="1"/>
      <c r="EE68" s="1"/>
      <c r="EF68" s="1"/>
      <c r="EG68" s="1"/>
      <c r="EH68" s="1"/>
      <c r="EI68" s="1"/>
    </row>
    <row r="69" spans="2:139" ht="14.25" customHeight="1" thickBot="1" x14ac:dyDescent="0.3">
      <c r="B69" s="683"/>
      <c r="C69" s="683"/>
      <c r="D69" s="684"/>
      <c r="G69" s="242">
        <f t="shared" si="54"/>
        <v>3.2625608116330751E-2</v>
      </c>
      <c r="H69" s="243" t="s">
        <v>591</v>
      </c>
      <c r="I69" s="166">
        <v>1727.1</v>
      </c>
      <c r="J69" s="167">
        <v>0.186</v>
      </c>
      <c r="K69" s="167">
        <v>2.7E-2</v>
      </c>
      <c r="L69" s="244">
        <f t="shared" si="55"/>
        <v>783.39900621950983</v>
      </c>
      <c r="M69" s="160">
        <f t="shared" si="55"/>
        <v>8.4368140325880858E-2</v>
      </c>
      <c r="N69" s="161">
        <f t="shared" si="55"/>
        <v>1.2246988111821415E-2</v>
      </c>
      <c r="O69" s="162">
        <f t="shared" si="56"/>
        <v>0.78339900621950986</v>
      </c>
      <c r="P69" s="163">
        <f t="shared" si="56"/>
        <v>8.4368140325880855E-5</v>
      </c>
      <c r="Q69" s="164">
        <f t="shared" si="56"/>
        <v>1.2246988111821416E-5</v>
      </c>
      <c r="R69" s="162">
        <f t="shared" si="57"/>
        <v>1.739463</v>
      </c>
      <c r="S69" s="165">
        <f t="shared" si="58"/>
        <v>0.78900676599826713</v>
      </c>
      <c r="T69" s="1"/>
      <c r="U69" s="1"/>
      <c r="V69" s="1"/>
      <c r="W69" s="249"/>
      <c r="X69" s="1"/>
      <c r="Y69" s="242">
        <f t="shared" si="59"/>
        <v>-5.3872120061558504E-2</v>
      </c>
      <c r="Z69" s="243" t="s">
        <v>591</v>
      </c>
      <c r="AA69" s="166">
        <v>1672.575</v>
      </c>
      <c r="AB69" s="167">
        <v>0.18</v>
      </c>
      <c r="AC69" s="167">
        <v>2.5999999999999999E-2</v>
      </c>
      <c r="AD69" s="244">
        <f t="shared" si="60"/>
        <v>758.66689411591494</v>
      </c>
      <c r="AE69" s="160">
        <f t="shared" si="60"/>
        <v>8.1646587412142757E-2</v>
      </c>
      <c r="AF69" s="161">
        <f t="shared" si="60"/>
        <v>1.1793395959531732E-2</v>
      </c>
      <c r="AG69" s="162">
        <f t="shared" si="61"/>
        <v>0.75866689411591492</v>
      </c>
      <c r="AH69" s="163">
        <f t="shared" si="61"/>
        <v>8.1646587412142755E-5</v>
      </c>
      <c r="AI69" s="169">
        <f t="shared" si="61"/>
        <v>1.1793395959531732E-5</v>
      </c>
      <c r="AJ69" s="162">
        <f t="shared" si="62"/>
        <v>1.6845050000000001</v>
      </c>
      <c r="AK69" s="165">
        <f t="shared" si="63"/>
        <v>0.76407824849273087</v>
      </c>
      <c r="AL69" s="1"/>
      <c r="AM69" s="1"/>
      <c r="AN69" s="1"/>
      <c r="AO69" s="249"/>
      <c r="AP69" s="1"/>
      <c r="AQ69" s="242">
        <f t="shared" si="64"/>
        <v>-2.9955323090334551E-2</v>
      </c>
      <c r="AR69" s="243" t="s">
        <v>591</v>
      </c>
      <c r="AS69" s="166">
        <v>1767.68</v>
      </c>
      <c r="AT69" s="167">
        <v>0.19</v>
      </c>
      <c r="AU69" s="167">
        <v>2.8000000000000001E-2</v>
      </c>
      <c r="AV69" s="244">
        <f t="shared" si="65"/>
        <v>801.80577575942516</v>
      </c>
      <c r="AW69" s="160">
        <f t="shared" si="65"/>
        <v>8.6182508935039592E-2</v>
      </c>
      <c r="AX69" s="161">
        <f t="shared" si="65"/>
        <v>1.2700580264111097E-2</v>
      </c>
      <c r="AY69" s="162">
        <f t="shared" si="66"/>
        <v>0.80180577575942513</v>
      </c>
      <c r="AZ69" s="163">
        <f t="shared" si="66"/>
        <v>8.6182508935039588E-5</v>
      </c>
      <c r="BA69" s="169">
        <f t="shared" si="66"/>
        <v>1.2700580264111097E-5</v>
      </c>
      <c r="BB69" s="162">
        <f t="shared" si="67"/>
        <v>1.7804200000000001</v>
      </c>
      <c r="BC69" s="165">
        <f t="shared" si="68"/>
        <v>0.80758453977959577</v>
      </c>
      <c r="BD69" s="1"/>
      <c r="BE69" s="1"/>
      <c r="BF69" s="1"/>
      <c r="BG69" s="249"/>
      <c r="BH69" s="1"/>
      <c r="BI69" s="151">
        <f t="shared" si="69"/>
        <v>-6.7412641705871579E-2</v>
      </c>
      <c r="BJ69" s="243" t="s">
        <v>591</v>
      </c>
      <c r="BK69" s="166">
        <v>1822.171</v>
      </c>
      <c r="BL69" s="167">
        <v>0.19800000000000001</v>
      </c>
      <c r="BM69" s="167">
        <v>2.9000000000000001E-2</v>
      </c>
      <c r="BN69" s="244">
        <f t="shared" si="70"/>
        <v>826.52246572984222</v>
      </c>
      <c r="BO69" s="160">
        <f t="shared" si="70"/>
        <v>8.9811246153357047E-2</v>
      </c>
      <c r="BP69" s="161">
        <f t="shared" si="70"/>
        <v>1.3154172416400779E-2</v>
      </c>
      <c r="BQ69" s="162">
        <f t="shared" si="71"/>
        <v>0.82652246572984223</v>
      </c>
      <c r="BR69" s="163">
        <f t="shared" si="71"/>
        <v>8.981124615335704E-5</v>
      </c>
      <c r="BS69" s="169">
        <f t="shared" si="71"/>
        <v>1.3154172416400779E-5</v>
      </c>
      <c r="BT69" s="162">
        <f t="shared" si="72"/>
        <v>1.8354000000000001</v>
      </c>
      <c r="BU69" s="165">
        <f t="shared" si="73"/>
        <v>0.83252303631248248</v>
      </c>
      <c r="BV69" s="1"/>
      <c r="BW69" s="1"/>
      <c r="BX69" s="1"/>
      <c r="BY69" s="249"/>
      <c r="BZ69" s="1"/>
      <c r="CA69" s="106"/>
      <c r="CB69" s="243" t="s">
        <v>591</v>
      </c>
      <c r="CC69" s="166">
        <v>1954.3009999999999</v>
      </c>
      <c r="CD69" s="167">
        <v>0.189</v>
      </c>
      <c r="CE69" s="167">
        <v>3.2000000000000001E-2</v>
      </c>
      <c r="CF69" s="244">
        <f t="shared" si="74"/>
        <v>886.45559681187785</v>
      </c>
      <c r="CG69" s="160">
        <f t="shared" si="74"/>
        <v>8.5728916782749909E-2</v>
      </c>
      <c r="CH69" s="161">
        <f t="shared" si="74"/>
        <v>1.4514948873269826E-2</v>
      </c>
      <c r="CI69" s="162">
        <f t="shared" si="75"/>
        <v>0.8864555968118778</v>
      </c>
      <c r="CJ69" s="163">
        <f t="shared" si="75"/>
        <v>8.5728916782749911E-5</v>
      </c>
      <c r="CK69" s="169">
        <f t="shared" si="75"/>
        <v>1.4514948873269825E-5</v>
      </c>
      <c r="CL69" s="162">
        <f t="shared" si="76"/>
        <v>1.968073</v>
      </c>
      <c r="CM69" s="165">
        <f t="shared" si="77"/>
        <v>0.8927024679332114</v>
      </c>
      <c r="CN69" s="1"/>
      <c r="CO69" s="1"/>
      <c r="CP69" s="1"/>
      <c r="CQ69" s="249"/>
      <c r="CR69" s="1"/>
      <c r="CS69" s="1"/>
      <c r="CT69" s="1"/>
      <c r="CU69" s="1"/>
      <c r="CV69" s="250"/>
      <c r="CW69" s="227"/>
      <c r="CX69" s="227"/>
      <c r="CY69" s="227"/>
      <c r="CZ69" s="227"/>
      <c r="DA69" s="227"/>
      <c r="DB69" s="227"/>
      <c r="DC69" s="227"/>
      <c r="DD69" s="227"/>
      <c r="DE69" s="227"/>
      <c r="DF69" s="227"/>
      <c r="DG69" s="227"/>
      <c r="DH69" s="227"/>
      <c r="DI69" s="227"/>
      <c r="DJ69" s="227"/>
      <c r="DK69" s="227"/>
      <c r="DL69" s="251"/>
      <c r="DM69" s="1"/>
      <c r="DN69" s="1"/>
      <c r="DO69" s="1"/>
      <c r="DP69" s="1"/>
      <c r="DQ69" s="1"/>
      <c r="DR69" s="1"/>
      <c r="DS69" s="1"/>
      <c r="DT69" s="1"/>
      <c r="DU69" s="1"/>
      <c r="DV69" s="1"/>
      <c r="DW69" s="1"/>
      <c r="DX69" s="1"/>
      <c r="DY69" s="1"/>
      <c r="DZ69" s="1"/>
      <c r="EA69" s="1"/>
      <c r="EB69" s="1"/>
      <c r="EC69" s="1"/>
      <c r="ED69" s="1"/>
      <c r="EE69" s="1"/>
      <c r="EF69" s="1"/>
      <c r="EG69" s="1"/>
      <c r="EH69" s="1"/>
      <c r="EI69" s="1"/>
    </row>
    <row r="70" spans="2:139" ht="14.25" customHeight="1" x14ac:dyDescent="0.25">
      <c r="B70" s="683"/>
      <c r="C70" s="683"/>
      <c r="D70" s="684"/>
      <c r="G70" s="242">
        <f t="shared" si="54"/>
        <v>8.797283973632708E-2</v>
      </c>
      <c r="H70" s="243" t="s">
        <v>592</v>
      </c>
      <c r="I70" s="166">
        <v>826</v>
      </c>
      <c r="J70" s="167">
        <v>0.04</v>
      </c>
      <c r="K70" s="167">
        <v>6.0000000000000001E-3</v>
      </c>
      <c r="L70" s="244">
        <f t="shared" si="55"/>
        <v>374.66711779127735</v>
      </c>
      <c r="M70" s="160">
        <f t="shared" si="55"/>
        <v>1.8143686091587282E-2</v>
      </c>
      <c r="N70" s="161">
        <f t="shared" si="55"/>
        <v>2.721552913738092E-3</v>
      </c>
      <c r="O70" s="162">
        <f t="shared" si="56"/>
        <v>0.37466711779127737</v>
      </c>
      <c r="P70" s="163">
        <f t="shared" si="56"/>
        <v>1.8143686091587283E-5</v>
      </c>
      <c r="Q70" s="164">
        <f t="shared" si="56"/>
        <v>2.7215529137380919E-6</v>
      </c>
      <c r="R70" s="162">
        <f t="shared" si="57"/>
        <v>0.82871000000000006</v>
      </c>
      <c r="S70" s="165">
        <f t="shared" si="58"/>
        <v>0.3758963525239824</v>
      </c>
      <c r="T70" s="1"/>
      <c r="U70" s="1"/>
      <c r="V70" s="1"/>
      <c r="W70" s="249"/>
      <c r="X70" s="1"/>
      <c r="Y70" s="242">
        <f t="shared" si="59"/>
        <v>-7.823328884042946E-2</v>
      </c>
      <c r="Z70" s="243" t="s">
        <v>592</v>
      </c>
      <c r="AA70" s="166">
        <v>759.82899999999995</v>
      </c>
      <c r="AB70" s="167">
        <v>2.9000000000000001E-2</v>
      </c>
      <c r="AC70" s="167">
        <v>4.0000000000000001E-3</v>
      </c>
      <c r="AD70" s="244">
        <f t="shared" si="60"/>
        <v>344.65247148211677</v>
      </c>
      <c r="AE70" s="160">
        <f t="shared" si="60"/>
        <v>1.3154172416400779E-2</v>
      </c>
      <c r="AF70" s="161">
        <f t="shared" si="60"/>
        <v>1.8143686091587282E-3</v>
      </c>
      <c r="AG70" s="162">
        <f t="shared" si="61"/>
        <v>0.34465247148211675</v>
      </c>
      <c r="AH70" s="163">
        <f t="shared" si="61"/>
        <v>1.3154172416400779E-5</v>
      </c>
      <c r="AI70" s="169">
        <f t="shared" si="61"/>
        <v>1.8143686091587281E-6</v>
      </c>
      <c r="AJ70" s="162">
        <f t="shared" si="62"/>
        <v>0.76170099999999996</v>
      </c>
      <c r="AK70" s="165">
        <f t="shared" si="63"/>
        <v>0.34550159599120306</v>
      </c>
      <c r="AL70" s="1"/>
      <c r="AM70" s="1"/>
      <c r="AN70" s="1"/>
      <c r="AO70" s="249"/>
      <c r="AP70" s="1"/>
      <c r="AQ70" s="242">
        <f t="shared" si="64"/>
        <v>-1.5390829605869794E-2</v>
      </c>
      <c r="AR70" s="243" t="s">
        <v>592</v>
      </c>
      <c r="AS70" s="166">
        <v>823.63900000000001</v>
      </c>
      <c r="AT70" s="167">
        <v>0.04</v>
      </c>
      <c r="AU70" s="167">
        <v>6.0000000000000001E-3</v>
      </c>
      <c r="AV70" s="244">
        <f t="shared" si="65"/>
        <v>373.5961867197214</v>
      </c>
      <c r="AW70" s="160">
        <f t="shared" si="65"/>
        <v>1.8143686091587282E-2</v>
      </c>
      <c r="AX70" s="161">
        <f t="shared" si="65"/>
        <v>2.721552913738092E-3</v>
      </c>
      <c r="AY70" s="162">
        <f t="shared" si="66"/>
        <v>0.37359618671972139</v>
      </c>
      <c r="AZ70" s="163">
        <f t="shared" si="66"/>
        <v>1.8143686091587283E-5</v>
      </c>
      <c r="BA70" s="169">
        <f t="shared" si="66"/>
        <v>2.7215529137380919E-6</v>
      </c>
      <c r="BB70" s="162">
        <f t="shared" si="67"/>
        <v>0.826349</v>
      </c>
      <c r="BC70" s="165">
        <f t="shared" si="68"/>
        <v>0.37482542145242648</v>
      </c>
      <c r="BD70" s="1"/>
      <c r="BE70" s="1"/>
      <c r="BF70" s="1"/>
      <c r="BG70" s="249"/>
      <c r="BH70" s="1"/>
      <c r="BI70" s="151">
        <f t="shared" si="69"/>
        <v>-4.853431163039057E-2</v>
      </c>
      <c r="BJ70" s="243" t="s">
        <v>592</v>
      </c>
      <c r="BK70" s="166">
        <v>836.03899999999999</v>
      </c>
      <c r="BL70" s="167">
        <v>4.9000000000000002E-2</v>
      </c>
      <c r="BM70" s="167">
        <v>7.0000000000000001E-3</v>
      </c>
      <c r="BN70" s="244">
        <f t="shared" si="70"/>
        <v>379.22072940811347</v>
      </c>
      <c r="BO70" s="160">
        <f t="shared" si="70"/>
        <v>2.222601546219442E-2</v>
      </c>
      <c r="BP70" s="161">
        <f t="shared" si="70"/>
        <v>3.1751450660277743E-3</v>
      </c>
      <c r="BQ70" s="162">
        <f t="shared" si="71"/>
        <v>0.37922072940811347</v>
      </c>
      <c r="BR70" s="163">
        <f t="shared" si="71"/>
        <v>2.2226015462194418E-5</v>
      </c>
      <c r="BS70" s="169">
        <f t="shared" si="71"/>
        <v>3.1751450660277743E-6</v>
      </c>
      <c r="BT70" s="162">
        <f t="shared" si="72"/>
        <v>0.83926599999999996</v>
      </c>
      <c r="BU70" s="165">
        <f t="shared" si="73"/>
        <v>0.38068447128355226</v>
      </c>
      <c r="BV70" s="1"/>
      <c r="BW70" s="1"/>
      <c r="BX70" s="1"/>
      <c r="BY70" s="249"/>
      <c r="BZ70" s="1"/>
      <c r="CA70" s="106"/>
      <c r="CB70" s="243" t="s">
        <v>592</v>
      </c>
      <c r="CC70" s="166">
        <v>878.85</v>
      </c>
      <c r="CD70" s="167">
        <v>4.9000000000000002E-2</v>
      </c>
      <c r="CE70" s="167">
        <v>7.0000000000000001E-3</v>
      </c>
      <c r="CF70" s="244">
        <f t="shared" si="74"/>
        <v>398.63946303978707</v>
      </c>
      <c r="CG70" s="160">
        <f t="shared" si="74"/>
        <v>2.222601546219442E-2</v>
      </c>
      <c r="CH70" s="161">
        <f t="shared" si="74"/>
        <v>3.1751450660277743E-3</v>
      </c>
      <c r="CI70" s="162">
        <f t="shared" si="75"/>
        <v>0.39863946303978709</v>
      </c>
      <c r="CJ70" s="163">
        <f t="shared" si="75"/>
        <v>2.2226015462194418E-5</v>
      </c>
      <c r="CK70" s="169">
        <f t="shared" si="75"/>
        <v>3.1751450660277743E-6</v>
      </c>
      <c r="CL70" s="162">
        <f t="shared" si="76"/>
        <v>0.882077</v>
      </c>
      <c r="CM70" s="165">
        <f t="shared" si="77"/>
        <v>0.40010320491522583</v>
      </c>
      <c r="CN70" s="1"/>
      <c r="CO70" s="1"/>
      <c r="CP70" s="1"/>
      <c r="CQ70" s="249"/>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row>
    <row r="71" spans="2:139" ht="14.25" customHeight="1" thickBot="1" x14ac:dyDescent="0.3">
      <c r="B71" s="683"/>
      <c r="C71" s="683"/>
      <c r="D71" s="684"/>
      <c r="G71" s="242">
        <f t="shared" si="54"/>
        <v>-2.3075200694688269E-2</v>
      </c>
      <c r="H71" s="243" t="s">
        <v>122</v>
      </c>
      <c r="I71" s="166">
        <v>851.4</v>
      </c>
      <c r="J71" s="167">
        <v>0.129</v>
      </c>
      <c r="K71" s="167">
        <v>1.7000000000000001E-2</v>
      </c>
      <c r="L71" s="244">
        <f t="shared" si="55"/>
        <v>386.18835845943528</v>
      </c>
      <c r="M71" s="160">
        <f t="shared" si="55"/>
        <v>5.8513387645368981E-2</v>
      </c>
      <c r="N71" s="161">
        <f t="shared" si="55"/>
        <v>7.7110665889245948E-3</v>
      </c>
      <c r="O71" s="162">
        <f t="shared" si="56"/>
        <v>0.38618835845943528</v>
      </c>
      <c r="P71" s="163">
        <f t="shared" si="56"/>
        <v>5.8513387645368977E-5</v>
      </c>
      <c r="Q71" s="164">
        <f t="shared" si="56"/>
        <v>7.711066588924595E-6</v>
      </c>
      <c r="R71" s="162">
        <f t="shared" si="57"/>
        <v>0.85951699999999998</v>
      </c>
      <c r="S71" s="165">
        <f t="shared" si="58"/>
        <v>0.38987016595957064</v>
      </c>
      <c r="T71" s="1"/>
      <c r="U71" s="1"/>
      <c r="V71" s="1"/>
      <c r="W71" s="249"/>
      <c r="X71" s="1"/>
      <c r="Y71" s="242">
        <f t="shared" si="59"/>
        <v>0.12742237445555427</v>
      </c>
      <c r="Z71" s="243" t="s">
        <v>122</v>
      </c>
      <c r="AA71" s="166">
        <v>871.21299999999997</v>
      </c>
      <c r="AB71" s="167">
        <v>0.13700000000000001</v>
      </c>
      <c r="AC71" s="167">
        <v>1.7999999999999999E-2</v>
      </c>
      <c r="AD71" s="244">
        <f t="shared" si="60"/>
        <v>395.17537977275072</v>
      </c>
      <c r="AE71" s="160">
        <f t="shared" si="60"/>
        <v>6.2142124863686442E-2</v>
      </c>
      <c r="AF71" s="161">
        <f t="shared" si="60"/>
        <v>8.1646587412142757E-3</v>
      </c>
      <c r="AG71" s="162">
        <f t="shared" si="61"/>
        <v>0.39517537977275069</v>
      </c>
      <c r="AH71" s="163">
        <f t="shared" si="61"/>
        <v>6.2142124863686436E-5</v>
      </c>
      <c r="AI71" s="169">
        <f t="shared" si="61"/>
        <v>8.1646587412142749E-6</v>
      </c>
      <c r="AJ71" s="162">
        <f t="shared" si="62"/>
        <v>0.87981899999999991</v>
      </c>
      <c r="AK71" s="165">
        <f t="shared" si="63"/>
        <v>0.39907899383535572</v>
      </c>
      <c r="AL71" s="1"/>
      <c r="AM71" s="1"/>
      <c r="AN71" s="1"/>
      <c r="AO71" s="249"/>
      <c r="AP71" s="1"/>
      <c r="AQ71" s="242">
        <f t="shared" si="64"/>
        <v>6.3487845362594886E-2</v>
      </c>
      <c r="AR71" s="243" t="s">
        <v>122</v>
      </c>
      <c r="AS71" s="166">
        <v>773.10199999999998</v>
      </c>
      <c r="AT71" s="167">
        <v>0.11799999999999999</v>
      </c>
      <c r="AU71" s="167">
        <v>1.4999999999999999E-2</v>
      </c>
      <c r="AV71" s="244">
        <f t="shared" si="65"/>
        <v>350.67300011945775</v>
      </c>
      <c r="AW71" s="160">
        <f t="shared" si="65"/>
        <v>5.3523873970182476E-2</v>
      </c>
      <c r="AX71" s="161">
        <f t="shared" si="65"/>
        <v>6.8038822843452303E-3</v>
      </c>
      <c r="AY71" s="162">
        <f t="shared" si="66"/>
        <v>0.35067300011945773</v>
      </c>
      <c r="AZ71" s="163">
        <f t="shared" si="66"/>
        <v>5.3523873970182475E-5</v>
      </c>
      <c r="BA71" s="169">
        <f t="shared" si="66"/>
        <v>6.8038822843452302E-6</v>
      </c>
      <c r="BB71" s="162">
        <f t="shared" si="67"/>
        <v>0.78038099999999999</v>
      </c>
      <c r="BC71" s="165">
        <f t="shared" si="68"/>
        <v>0.35397469739597437</v>
      </c>
      <c r="BD71" s="1"/>
      <c r="BE71" s="1"/>
      <c r="BF71" s="1"/>
      <c r="BG71" s="249"/>
      <c r="BH71" s="1"/>
      <c r="BI71" s="151">
        <f t="shared" si="69"/>
        <v>-0.11334702754954074</v>
      </c>
      <c r="BJ71" s="243" t="s">
        <v>122</v>
      </c>
      <c r="BK71" s="166">
        <v>727.577</v>
      </c>
      <c r="BL71" s="167">
        <v>9.9000000000000005E-2</v>
      </c>
      <c r="BM71" s="167">
        <v>1.2999999999999999E-2</v>
      </c>
      <c r="BN71" s="244">
        <f t="shared" si="70"/>
        <v>330.02321738646998</v>
      </c>
      <c r="BO71" s="160">
        <f t="shared" si="70"/>
        <v>4.4905623076678523E-2</v>
      </c>
      <c r="BP71" s="161">
        <f t="shared" si="70"/>
        <v>5.8966979797658659E-3</v>
      </c>
      <c r="BQ71" s="162">
        <f t="shared" si="71"/>
        <v>0.33002321738647</v>
      </c>
      <c r="BR71" s="163">
        <f t="shared" si="71"/>
        <v>4.490562307667852E-5</v>
      </c>
      <c r="BS71" s="169">
        <f t="shared" si="71"/>
        <v>5.8966979797658662E-6</v>
      </c>
      <c r="BT71" s="162">
        <f t="shared" si="72"/>
        <v>0.73379400000000006</v>
      </c>
      <c r="BU71" s="165">
        <f t="shared" si="73"/>
        <v>0.33284319979725496</v>
      </c>
      <c r="BV71" s="1"/>
      <c r="BW71" s="1"/>
      <c r="BX71" s="1"/>
      <c r="BY71" s="249"/>
      <c r="BZ71" s="1"/>
      <c r="CA71" s="106"/>
      <c r="CB71" s="243" t="s">
        <v>122</v>
      </c>
      <c r="CC71" s="166">
        <v>821.327</v>
      </c>
      <c r="CD71" s="167">
        <v>0.10100000000000001</v>
      </c>
      <c r="CE71" s="167">
        <v>1.2999999999999999E-2</v>
      </c>
      <c r="CF71" s="244">
        <f t="shared" si="74"/>
        <v>372.54748166362765</v>
      </c>
      <c r="CG71" s="160">
        <f t="shared" si="74"/>
        <v>4.581280738125789E-2</v>
      </c>
      <c r="CH71" s="161">
        <f t="shared" si="74"/>
        <v>5.8966979797658659E-3</v>
      </c>
      <c r="CI71" s="162">
        <f t="shared" si="75"/>
        <v>0.37254748166362767</v>
      </c>
      <c r="CJ71" s="163">
        <f t="shared" si="75"/>
        <v>4.5812807381257894E-5</v>
      </c>
      <c r="CK71" s="169">
        <f t="shared" si="75"/>
        <v>5.8966979797658662E-6</v>
      </c>
      <c r="CL71" s="162">
        <f t="shared" si="76"/>
        <v>0.8276</v>
      </c>
      <c r="CM71" s="165">
        <f t="shared" si="77"/>
        <v>0.37539286523494086</v>
      </c>
      <c r="CN71" s="1"/>
      <c r="CO71" s="1"/>
      <c r="CP71" s="1"/>
      <c r="CQ71" s="249"/>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row>
    <row r="72" spans="2:139" ht="14.25" customHeight="1" thickBot="1" x14ac:dyDescent="0.3">
      <c r="B72" s="683"/>
      <c r="C72" s="683"/>
      <c r="D72" s="684"/>
      <c r="G72" s="242">
        <f t="shared" si="54"/>
        <v>8.8038986523980567E-2</v>
      </c>
      <c r="H72" s="243" t="s">
        <v>593</v>
      </c>
      <c r="I72" s="166">
        <v>698.2</v>
      </c>
      <c r="J72" s="167">
        <v>5.8000000000000003E-2</v>
      </c>
      <c r="K72" s="167">
        <v>8.0000000000000002E-3</v>
      </c>
      <c r="L72" s="244">
        <f t="shared" si="55"/>
        <v>316.698040728656</v>
      </c>
      <c r="M72" s="160">
        <f t="shared" si="55"/>
        <v>2.6308344832801558E-2</v>
      </c>
      <c r="N72" s="161">
        <f t="shared" si="55"/>
        <v>3.6287372183174565E-3</v>
      </c>
      <c r="O72" s="162">
        <f t="shared" si="56"/>
        <v>0.31669804072865598</v>
      </c>
      <c r="P72" s="163">
        <f t="shared" si="56"/>
        <v>2.6308344832801558E-5</v>
      </c>
      <c r="Q72" s="164">
        <f t="shared" si="56"/>
        <v>3.6287372183174563E-6</v>
      </c>
      <c r="R72" s="162">
        <f t="shared" si="57"/>
        <v>0.70194400000000012</v>
      </c>
      <c r="S72" s="165">
        <f t="shared" si="58"/>
        <v>0.3183962897468286</v>
      </c>
      <c r="T72" s="1"/>
      <c r="U72" s="1"/>
      <c r="V72" s="1"/>
      <c r="W72" s="249"/>
      <c r="X72" s="1"/>
      <c r="Y72" s="242">
        <f t="shared" si="59"/>
        <v>-0.1263949128420675</v>
      </c>
      <c r="Z72" s="243" t="s">
        <v>593</v>
      </c>
      <c r="AA72" s="166">
        <v>642.24</v>
      </c>
      <c r="AB72" s="167">
        <v>4.7E-2</v>
      </c>
      <c r="AC72" s="167">
        <v>6.0000000000000001E-3</v>
      </c>
      <c r="AD72" s="244">
        <f t="shared" si="60"/>
        <v>291.31502388652541</v>
      </c>
      <c r="AE72" s="160">
        <f t="shared" si="60"/>
        <v>2.1318831157615056E-2</v>
      </c>
      <c r="AF72" s="161">
        <f t="shared" si="60"/>
        <v>2.721552913738092E-3</v>
      </c>
      <c r="AG72" s="162">
        <f t="shared" si="61"/>
        <v>0.29131502388652541</v>
      </c>
      <c r="AH72" s="163">
        <f t="shared" si="61"/>
        <v>2.1318831157615055E-5</v>
      </c>
      <c r="AI72" s="169">
        <f t="shared" si="61"/>
        <v>2.7215529137380919E-6</v>
      </c>
      <c r="AJ72" s="162">
        <f t="shared" si="62"/>
        <v>0.64514600000000011</v>
      </c>
      <c r="AK72" s="165">
        <f t="shared" si="63"/>
        <v>0.29263316268107925</v>
      </c>
      <c r="AL72" s="1"/>
      <c r="AM72" s="1"/>
      <c r="AN72" s="1"/>
      <c r="AO72" s="249"/>
      <c r="AP72" s="1"/>
      <c r="AQ72" s="242">
        <f t="shared" si="64"/>
        <v>-0.12182212333711095</v>
      </c>
      <c r="AR72" s="243" t="s">
        <v>593</v>
      </c>
      <c r="AS72" s="166">
        <v>734.63099999999997</v>
      </c>
      <c r="AT72" s="167">
        <v>6.2E-2</v>
      </c>
      <c r="AU72" s="167">
        <v>8.0000000000000002E-3</v>
      </c>
      <c r="AV72" s="244">
        <f t="shared" si="65"/>
        <v>333.2228564287214</v>
      </c>
      <c r="AW72" s="160">
        <f t="shared" si="65"/>
        <v>2.8122713441960285E-2</v>
      </c>
      <c r="AX72" s="161">
        <f t="shared" si="65"/>
        <v>3.6287372183174565E-3</v>
      </c>
      <c r="AY72" s="162">
        <f t="shared" si="66"/>
        <v>0.3332228564287214</v>
      </c>
      <c r="AZ72" s="163">
        <f t="shared" si="66"/>
        <v>2.8122713441960284E-5</v>
      </c>
      <c r="BA72" s="169">
        <f t="shared" si="66"/>
        <v>3.6287372183174563E-6</v>
      </c>
      <c r="BB72" s="162">
        <f t="shared" si="67"/>
        <v>0.738487</v>
      </c>
      <c r="BC72" s="165">
        <f t="shared" si="68"/>
        <v>0.33497190776795044</v>
      </c>
      <c r="BD72" s="1"/>
      <c r="BE72" s="1"/>
      <c r="BF72" s="1"/>
      <c r="BG72" s="249"/>
      <c r="BH72" s="1"/>
      <c r="BI72" s="151">
        <f t="shared" si="69"/>
        <v>-0.17504912343003665</v>
      </c>
      <c r="BJ72" s="243" t="s">
        <v>593</v>
      </c>
      <c r="BK72" s="166">
        <v>835.74800000000005</v>
      </c>
      <c r="BL72" s="167">
        <v>8.1000000000000003E-2</v>
      </c>
      <c r="BM72" s="167">
        <v>1.0999999999999999E-2</v>
      </c>
      <c r="BN72" s="244">
        <f t="shared" si="70"/>
        <v>379.08873409179722</v>
      </c>
      <c r="BO72" s="160">
        <f t="shared" si="70"/>
        <v>3.6740964335464248E-2</v>
      </c>
      <c r="BP72" s="161">
        <f t="shared" si="70"/>
        <v>4.9895136751865023E-3</v>
      </c>
      <c r="BQ72" s="162">
        <f t="shared" si="71"/>
        <v>0.37908873409179722</v>
      </c>
      <c r="BR72" s="163">
        <f t="shared" si="71"/>
        <v>3.6740964335464249E-5</v>
      </c>
      <c r="BS72" s="169">
        <f t="shared" si="71"/>
        <v>4.9895136751865022E-6</v>
      </c>
      <c r="BT72" s="162">
        <f t="shared" si="72"/>
        <v>0.8409310000000001</v>
      </c>
      <c r="BU72" s="165">
        <f t="shared" si="73"/>
        <v>0.38143970221711465</v>
      </c>
      <c r="BV72" s="1"/>
      <c r="BW72" s="1"/>
      <c r="BX72" s="1"/>
      <c r="BY72" s="249"/>
      <c r="BZ72" s="1"/>
      <c r="CA72" s="106"/>
      <c r="CB72" s="243" t="s">
        <v>593</v>
      </c>
      <c r="CC72" s="166">
        <v>1012.682</v>
      </c>
      <c r="CD72" s="167">
        <v>7.8E-2</v>
      </c>
      <c r="CE72" s="167">
        <v>1.7000000000000001E-2</v>
      </c>
      <c r="CF72" s="244">
        <f t="shared" si="74"/>
        <v>459.3446079650198</v>
      </c>
      <c r="CG72" s="160">
        <f t="shared" si="74"/>
        <v>3.5380187878595197E-2</v>
      </c>
      <c r="CH72" s="161">
        <f t="shared" si="74"/>
        <v>7.7110665889245948E-3</v>
      </c>
      <c r="CI72" s="162">
        <f t="shared" si="75"/>
        <v>0.4593446079650198</v>
      </c>
      <c r="CJ72" s="163">
        <f t="shared" si="75"/>
        <v>3.5380187878595199E-5</v>
      </c>
      <c r="CK72" s="169">
        <f t="shared" si="75"/>
        <v>7.711066588924595E-6</v>
      </c>
      <c r="CL72" s="162">
        <f t="shared" si="76"/>
        <v>1.019371</v>
      </c>
      <c r="CM72" s="165">
        <f t="shared" si="77"/>
        <v>0.46237868587168546</v>
      </c>
      <c r="CN72" s="1"/>
      <c r="CO72" s="1"/>
      <c r="CP72" s="1"/>
      <c r="CQ72" s="249"/>
      <c r="CR72" s="1"/>
      <c r="CS72" s="1"/>
      <c r="CT72" s="1"/>
      <c r="CU72" s="1"/>
      <c r="CV72" s="1305" t="s">
        <v>594</v>
      </c>
      <c r="CW72" s="1257"/>
      <c r="CX72" s="1257"/>
      <c r="CY72" s="1257"/>
      <c r="CZ72" s="1257"/>
      <c r="DA72" s="1257"/>
      <c r="DB72" s="1257"/>
      <c r="DC72" s="1257"/>
      <c r="DD72" s="1257"/>
      <c r="DE72" s="1257"/>
      <c r="DF72" s="1257"/>
      <c r="DG72" s="1257"/>
      <c r="DH72" s="1257"/>
      <c r="DI72" s="1257"/>
      <c r="DJ72" s="1257"/>
      <c r="DK72" s="1257"/>
      <c r="DL72" s="1258"/>
      <c r="DM72" s="1"/>
      <c r="DN72" s="1"/>
      <c r="DO72" s="1"/>
      <c r="DP72" s="1"/>
      <c r="DQ72" s="1"/>
      <c r="DR72" s="1"/>
      <c r="DS72" s="1"/>
      <c r="DT72" s="1"/>
      <c r="DU72" s="1"/>
      <c r="DV72" s="1"/>
      <c r="DW72" s="1"/>
      <c r="DX72" s="1"/>
      <c r="DY72" s="1"/>
      <c r="DZ72" s="1"/>
      <c r="EA72" s="1"/>
      <c r="EB72" s="1"/>
      <c r="EC72" s="1"/>
      <c r="ED72" s="1"/>
      <c r="EE72" s="1"/>
      <c r="EF72" s="1"/>
      <c r="EG72" s="1"/>
      <c r="EH72" s="1"/>
      <c r="EI72" s="1"/>
    </row>
    <row r="73" spans="2:139" ht="14.25" customHeight="1" thickBot="1" x14ac:dyDescent="0.3">
      <c r="B73" s="683"/>
      <c r="C73" s="683"/>
      <c r="D73" s="684"/>
      <c r="G73" s="242">
        <f t="shared" si="54"/>
        <v>0.35622938741140953</v>
      </c>
      <c r="H73" s="243" t="s">
        <v>595</v>
      </c>
      <c r="I73" s="166">
        <v>301</v>
      </c>
      <c r="J73" s="167">
        <v>0.124</v>
      </c>
      <c r="K73" s="167">
        <v>1.7999999999999999E-2</v>
      </c>
      <c r="L73" s="244">
        <f t="shared" si="55"/>
        <v>136.53123783919429</v>
      </c>
      <c r="M73" s="160">
        <f t="shared" si="55"/>
        <v>5.624542688392057E-2</v>
      </c>
      <c r="N73" s="161">
        <f t="shared" si="55"/>
        <v>8.1646587412142757E-3</v>
      </c>
      <c r="O73" s="162">
        <f t="shared" si="56"/>
        <v>0.1365312378391943</v>
      </c>
      <c r="P73" s="163">
        <f t="shared" si="56"/>
        <v>5.6245426883920568E-5</v>
      </c>
      <c r="Q73" s="164">
        <f t="shared" si="56"/>
        <v>8.1646587412142749E-6</v>
      </c>
      <c r="R73" s="162">
        <f t="shared" si="57"/>
        <v>0.30924199999999996</v>
      </c>
      <c r="S73" s="165">
        <f t="shared" si="58"/>
        <v>0.14026974435836584</v>
      </c>
      <c r="T73" s="1"/>
      <c r="U73" s="1"/>
      <c r="V73" s="1"/>
      <c r="W73" s="249"/>
      <c r="X73" s="1"/>
      <c r="Y73" s="242">
        <f t="shared" si="59"/>
        <v>6.8681395937420842E-2</v>
      </c>
      <c r="Z73" s="243" t="s">
        <v>595</v>
      </c>
      <c r="AA73" s="166">
        <v>219.39699999999999</v>
      </c>
      <c r="AB73" s="167">
        <v>0.128</v>
      </c>
      <c r="AC73" s="167">
        <v>1.9E-2</v>
      </c>
      <c r="AD73" s="244">
        <f t="shared" si="60"/>
        <v>99.516757435899365</v>
      </c>
      <c r="AE73" s="160">
        <f t="shared" si="60"/>
        <v>5.8059795493079304E-2</v>
      </c>
      <c r="AF73" s="161">
        <f t="shared" si="60"/>
        <v>8.6182508935039575E-3</v>
      </c>
      <c r="AG73" s="162">
        <f t="shared" si="61"/>
        <v>9.951675743589937E-2</v>
      </c>
      <c r="AH73" s="163">
        <f t="shared" si="61"/>
        <v>5.8059795493079301E-5</v>
      </c>
      <c r="AI73" s="169">
        <f t="shared" si="61"/>
        <v>8.6182508935039581E-6</v>
      </c>
      <c r="AJ73" s="162">
        <f t="shared" si="62"/>
        <v>0.228016</v>
      </c>
      <c r="AK73" s="165">
        <f t="shared" si="63"/>
        <v>0.10342626819648414</v>
      </c>
      <c r="AL73" s="1"/>
      <c r="AM73" s="1"/>
      <c r="AN73" s="1"/>
      <c r="AO73" s="249"/>
      <c r="AP73" s="1"/>
      <c r="AQ73" s="242">
        <f t="shared" si="64"/>
        <v>-0.20354325858844513</v>
      </c>
      <c r="AR73" s="243" t="s">
        <v>595</v>
      </c>
      <c r="AS73" s="166">
        <v>205.232</v>
      </c>
      <c r="AT73" s="167">
        <v>0.12</v>
      </c>
      <c r="AU73" s="167">
        <v>1.7999999999999999E-2</v>
      </c>
      <c r="AV73" s="244">
        <f t="shared" si="65"/>
        <v>93.091624598716024</v>
      </c>
      <c r="AW73" s="160">
        <f t="shared" si="65"/>
        <v>5.4431058274761843E-2</v>
      </c>
      <c r="AX73" s="161">
        <f t="shared" si="65"/>
        <v>8.1646587412142757E-3</v>
      </c>
      <c r="AY73" s="162">
        <f t="shared" si="66"/>
        <v>9.3091624598716019E-2</v>
      </c>
      <c r="AZ73" s="163">
        <f t="shared" si="66"/>
        <v>5.4431058274761841E-5</v>
      </c>
      <c r="BA73" s="169">
        <f t="shared" si="66"/>
        <v>8.1646587412142749E-6</v>
      </c>
      <c r="BB73" s="162">
        <f t="shared" si="67"/>
        <v>0.21336200000000002</v>
      </c>
      <c r="BC73" s="165">
        <f t="shared" si="68"/>
        <v>9.6779328796831141E-2</v>
      </c>
      <c r="BD73" s="1"/>
      <c r="BE73" s="1"/>
      <c r="BF73" s="1"/>
      <c r="BG73" s="249"/>
      <c r="BH73" s="1"/>
      <c r="BI73" s="151">
        <f t="shared" si="69"/>
        <v>-0.22943123995041004</v>
      </c>
      <c r="BJ73" s="243" t="s">
        <v>595</v>
      </c>
      <c r="BK73" s="166">
        <v>257.74700000000001</v>
      </c>
      <c r="BL73" s="167">
        <v>0.154</v>
      </c>
      <c r="BM73" s="167">
        <v>2.1999999999999999E-2</v>
      </c>
      <c r="BN73" s="244">
        <f t="shared" si="70"/>
        <v>116.91201647620868</v>
      </c>
      <c r="BO73" s="160">
        <f t="shared" si="70"/>
        <v>6.9853191452611027E-2</v>
      </c>
      <c r="BP73" s="161">
        <f t="shared" si="70"/>
        <v>9.9790273503730046E-3</v>
      </c>
      <c r="BQ73" s="162">
        <f t="shared" si="71"/>
        <v>0.11691201647620868</v>
      </c>
      <c r="BR73" s="163">
        <f t="shared" si="71"/>
        <v>6.9853191452611031E-5</v>
      </c>
      <c r="BS73" s="169">
        <f t="shared" si="71"/>
        <v>9.9790273503730045E-6</v>
      </c>
      <c r="BT73" s="162">
        <f t="shared" si="72"/>
        <v>0.26788899999999999</v>
      </c>
      <c r="BU73" s="165">
        <f t="shared" si="73"/>
        <v>0.12151234808473062</v>
      </c>
      <c r="BV73" s="1"/>
      <c r="BW73" s="1"/>
      <c r="BX73" s="1"/>
      <c r="BY73" s="249"/>
      <c r="BZ73" s="1"/>
      <c r="CA73" s="106"/>
      <c r="CB73" s="243" t="s">
        <v>595</v>
      </c>
      <c r="CC73" s="166">
        <v>336.964</v>
      </c>
      <c r="CD73" s="167">
        <v>0.16400000000000001</v>
      </c>
      <c r="CE73" s="167">
        <v>2.3E-2</v>
      </c>
      <c r="CF73" s="244">
        <f t="shared" si="74"/>
        <v>152.84422600414041</v>
      </c>
      <c r="CG73" s="160">
        <f t="shared" si="74"/>
        <v>7.4389112975507862E-2</v>
      </c>
      <c r="CH73" s="161">
        <f t="shared" si="74"/>
        <v>1.0432619502662686E-2</v>
      </c>
      <c r="CI73" s="162">
        <f t="shared" si="75"/>
        <v>0.15284422600414041</v>
      </c>
      <c r="CJ73" s="163">
        <f t="shared" si="75"/>
        <v>7.4389112975507864E-5</v>
      </c>
      <c r="CK73" s="169">
        <f t="shared" si="75"/>
        <v>1.0432619502662686E-5</v>
      </c>
      <c r="CL73" s="162">
        <f t="shared" si="76"/>
        <v>0.34765099999999999</v>
      </c>
      <c r="CM73" s="165">
        <f t="shared" si="77"/>
        <v>0.15769176533566023</v>
      </c>
      <c r="CN73" s="1"/>
      <c r="CO73" s="1"/>
      <c r="CP73" s="1"/>
      <c r="CQ73" s="249"/>
      <c r="CR73" s="1"/>
      <c r="CS73" s="1"/>
      <c r="CT73" s="1"/>
      <c r="CU73" s="1"/>
      <c r="CV73" s="229"/>
      <c r="CW73" s="1"/>
      <c r="CX73" s="1"/>
      <c r="CY73" s="1"/>
      <c r="CZ73" s="1"/>
      <c r="DA73" s="1"/>
      <c r="DB73" s="1"/>
      <c r="DC73" s="1"/>
      <c r="DD73" s="1"/>
      <c r="DE73" s="1"/>
      <c r="DF73" s="1"/>
      <c r="DG73" s="1"/>
      <c r="DH73" s="1"/>
      <c r="DI73" s="1"/>
      <c r="DJ73" s="1"/>
      <c r="DK73" s="1"/>
      <c r="DL73" s="249"/>
      <c r="DM73" s="1"/>
      <c r="DN73" s="1"/>
      <c r="DO73" s="1"/>
      <c r="DP73" s="1"/>
      <c r="DQ73" s="1"/>
      <c r="DR73" s="1"/>
      <c r="DS73" s="1"/>
      <c r="DT73" s="1"/>
      <c r="DU73" s="1"/>
      <c r="DV73" s="1"/>
      <c r="DW73" s="1"/>
      <c r="DX73" s="1"/>
      <c r="DY73" s="1"/>
      <c r="DZ73" s="1"/>
      <c r="EA73" s="1"/>
      <c r="EB73" s="1"/>
      <c r="EC73" s="1"/>
      <c r="ED73" s="1"/>
      <c r="EE73" s="1"/>
      <c r="EF73" s="1"/>
      <c r="EG73" s="1"/>
      <c r="EH73" s="1"/>
      <c r="EI73" s="1"/>
    </row>
    <row r="74" spans="2:139" ht="14.25" customHeight="1" x14ac:dyDescent="0.25">
      <c r="B74" s="683"/>
      <c r="C74" s="683"/>
      <c r="D74" s="684"/>
      <c r="G74" s="242">
        <f t="shared" si="54"/>
        <v>7.6987371866287901E-2</v>
      </c>
      <c r="H74" s="243" t="s">
        <v>596</v>
      </c>
      <c r="I74" s="166">
        <v>1003.8</v>
      </c>
      <c r="J74" s="167">
        <v>9.6000000000000002E-2</v>
      </c>
      <c r="K74" s="167">
        <v>1.4E-2</v>
      </c>
      <c r="L74" s="244">
        <f t="shared" si="55"/>
        <v>455.3158024683828</v>
      </c>
      <c r="M74" s="160">
        <f t="shared" si="55"/>
        <v>4.3544846619809473E-2</v>
      </c>
      <c r="N74" s="161">
        <f t="shared" si="55"/>
        <v>6.3502901320555485E-3</v>
      </c>
      <c r="O74" s="162">
        <f t="shared" si="56"/>
        <v>0.45531580246838282</v>
      </c>
      <c r="P74" s="163">
        <f t="shared" si="56"/>
        <v>4.354484661980947E-5</v>
      </c>
      <c r="Q74" s="164">
        <f t="shared" si="56"/>
        <v>6.3502901320555486E-6</v>
      </c>
      <c r="R74" s="162">
        <f t="shared" si="57"/>
        <v>1.0101979999999999</v>
      </c>
      <c r="S74" s="165">
        <f t="shared" si="58"/>
        <v>0.45821788505873218</v>
      </c>
      <c r="T74" s="1"/>
      <c r="U74" s="1"/>
      <c r="V74" s="1"/>
      <c r="W74" s="249"/>
      <c r="X74" s="1"/>
      <c r="Y74" s="242">
        <f t="shared" si="59"/>
        <v>-7.4320063397260605E-2</v>
      </c>
      <c r="Z74" s="243" t="s">
        <v>596</v>
      </c>
      <c r="AA74" s="166">
        <v>932.48099999999999</v>
      </c>
      <c r="AB74" s="167">
        <v>8.3000000000000004E-2</v>
      </c>
      <c r="AC74" s="167">
        <v>1.2E-2</v>
      </c>
      <c r="AD74" s="244">
        <f t="shared" si="60"/>
        <v>422.966063759235</v>
      </c>
      <c r="AE74" s="160">
        <f t="shared" si="60"/>
        <v>3.7648148640043608E-2</v>
      </c>
      <c r="AF74" s="161">
        <f t="shared" si="60"/>
        <v>5.4431058274761841E-3</v>
      </c>
      <c r="AG74" s="162">
        <f t="shared" si="61"/>
        <v>0.42296606375923501</v>
      </c>
      <c r="AH74" s="163">
        <f t="shared" si="61"/>
        <v>3.7648148640043608E-5</v>
      </c>
      <c r="AI74" s="169">
        <f t="shared" si="61"/>
        <v>5.4431058274761838E-6</v>
      </c>
      <c r="AJ74" s="162">
        <f t="shared" si="62"/>
        <v>0.93798499999999985</v>
      </c>
      <c r="AK74" s="165">
        <f t="shared" si="63"/>
        <v>0.42546263496543735</v>
      </c>
      <c r="AL74" s="1"/>
      <c r="AM74" s="1"/>
      <c r="AN74" s="1"/>
      <c r="AO74" s="249"/>
      <c r="AP74" s="1"/>
      <c r="AQ74" s="242">
        <f t="shared" si="64"/>
        <v>-9.17481436863824E-2</v>
      </c>
      <c r="AR74" s="243" t="s">
        <v>596</v>
      </c>
      <c r="AS74" s="166">
        <v>1006.8390000000001</v>
      </c>
      <c r="AT74" s="167">
        <v>9.8000000000000004E-2</v>
      </c>
      <c r="AU74" s="167">
        <v>1.4E-2</v>
      </c>
      <c r="AV74" s="244">
        <f t="shared" si="65"/>
        <v>456.69426901919121</v>
      </c>
      <c r="AW74" s="160">
        <f t="shared" si="65"/>
        <v>4.445203092438884E-2</v>
      </c>
      <c r="AX74" s="161">
        <f t="shared" si="65"/>
        <v>6.3502901320555485E-3</v>
      </c>
      <c r="AY74" s="162">
        <f t="shared" si="66"/>
        <v>0.45669426901919119</v>
      </c>
      <c r="AZ74" s="163">
        <f t="shared" si="66"/>
        <v>4.4452030924388837E-5</v>
      </c>
      <c r="BA74" s="169">
        <f t="shared" si="66"/>
        <v>6.3502901320555486E-6</v>
      </c>
      <c r="BB74" s="162">
        <f t="shared" si="67"/>
        <v>1.0132930000000002</v>
      </c>
      <c r="BC74" s="165">
        <f t="shared" si="68"/>
        <v>0.45962175277006889</v>
      </c>
      <c r="BD74" s="1"/>
      <c r="BE74" s="1"/>
      <c r="BF74" s="1"/>
      <c r="BG74" s="249"/>
      <c r="BH74" s="1"/>
      <c r="BI74" s="151">
        <f t="shared" si="69"/>
        <v>8.8564716265560062E-3</v>
      </c>
      <c r="BJ74" s="243" t="s">
        <v>596</v>
      </c>
      <c r="BK74" s="166">
        <v>1108.3040000000001</v>
      </c>
      <c r="BL74" s="167">
        <v>0.111</v>
      </c>
      <c r="BM74" s="167">
        <v>1.6E-2</v>
      </c>
      <c r="BN74" s="244">
        <f t="shared" si="70"/>
        <v>502.7179967512638</v>
      </c>
      <c r="BO74" s="160">
        <f t="shared" si="70"/>
        <v>5.0348728904154705E-2</v>
      </c>
      <c r="BP74" s="161">
        <f t="shared" si="70"/>
        <v>7.257474436634913E-3</v>
      </c>
      <c r="BQ74" s="162">
        <f t="shared" si="71"/>
        <v>0.50271799675126383</v>
      </c>
      <c r="BR74" s="163">
        <f t="shared" si="71"/>
        <v>5.0348728904154706E-5</v>
      </c>
      <c r="BS74" s="169">
        <f t="shared" si="71"/>
        <v>7.2574744366349126E-6</v>
      </c>
      <c r="BT74" s="162">
        <f t="shared" si="72"/>
        <v>1.1156520000000001</v>
      </c>
      <c r="BU74" s="165">
        <f t="shared" si="73"/>
        <v>0.50605099188628833</v>
      </c>
      <c r="BV74" s="1"/>
      <c r="BW74" s="1"/>
      <c r="BX74" s="1"/>
      <c r="BY74" s="249"/>
      <c r="BZ74" s="1"/>
      <c r="CA74" s="106"/>
      <c r="CB74" s="243" t="s">
        <v>596</v>
      </c>
      <c r="CC74" s="166">
        <v>1099.854</v>
      </c>
      <c r="CD74" s="167">
        <v>6.3E-2</v>
      </c>
      <c r="CE74" s="167">
        <v>1.6E-2</v>
      </c>
      <c r="CF74" s="244">
        <f t="shared" si="74"/>
        <v>498.88514306441596</v>
      </c>
      <c r="CG74" s="160">
        <f t="shared" si="74"/>
        <v>2.8576305594249968E-2</v>
      </c>
      <c r="CH74" s="161">
        <f t="shared" si="74"/>
        <v>7.257474436634913E-3</v>
      </c>
      <c r="CI74" s="162">
        <f t="shared" si="75"/>
        <v>0.49888514306441595</v>
      </c>
      <c r="CJ74" s="163">
        <f t="shared" si="75"/>
        <v>2.8576305594249967E-5</v>
      </c>
      <c r="CK74" s="169">
        <f t="shared" si="75"/>
        <v>7.2574744366349126E-6</v>
      </c>
      <c r="CL74" s="162">
        <f t="shared" si="76"/>
        <v>1.105858</v>
      </c>
      <c r="CM74" s="165">
        <f t="shared" si="77"/>
        <v>0.50160851034676324</v>
      </c>
      <c r="CN74" s="1"/>
      <c r="CO74" s="1"/>
      <c r="CP74" s="1"/>
      <c r="CQ74" s="249"/>
      <c r="CR74" s="1"/>
      <c r="CS74" s="1"/>
      <c r="CT74" s="1"/>
      <c r="CU74" s="1"/>
      <c r="CV74" s="252"/>
      <c r="CW74" s="232"/>
      <c r="CX74" s="232"/>
      <c r="CY74" s="232"/>
      <c r="CZ74" s="232"/>
      <c r="DA74" s="232"/>
      <c r="DB74" s="232"/>
      <c r="DC74" s="232"/>
      <c r="DD74" s="232"/>
      <c r="DE74" s="232"/>
      <c r="DF74" s="232"/>
      <c r="DG74" s="232"/>
      <c r="DH74" s="232"/>
      <c r="DI74" s="232"/>
      <c r="DJ74" s="232"/>
      <c r="DK74" s="232"/>
      <c r="DL74" s="253"/>
      <c r="DM74" s="1"/>
      <c r="DN74" s="1"/>
      <c r="DO74" s="1"/>
      <c r="DP74" s="1"/>
      <c r="DQ74" s="1"/>
      <c r="DR74" s="1"/>
      <c r="DS74" s="1"/>
      <c r="DT74" s="1"/>
      <c r="DU74" s="1"/>
      <c r="DV74" s="1"/>
      <c r="DW74" s="1"/>
      <c r="DX74" s="1"/>
      <c r="DY74" s="1"/>
      <c r="DZ74" s="1"/>
      <c r="EA74" s="1"/>
      <c r="EB74" s="1"/>
      <c r="EC74" s="1"/>
      <c r="ED74" s="1"/>
      <c r="EE74" s="1"/>
      <c r="EF74" s="1"/>
      <c r="EG74" s="1"/>
      <c r="EH74" s="1"/>
      <c r="EI74" s="1"/>
    </row>
    <row r="75" spans="2:139" ht="14.25" customHeight="1" x14ac:dyDescent="0.25">
      <c r="B75" s="683"/>
      <c r="C75" s="683"/>
      <c r="D75" s="684"/>
      <c r="G75" s="242">
        <f t="shared" si="54"/>
        <v>7.9631447462046312E-2</v>
      </c>
      <c r="H75" s="243" t="s">
        <v>597</v>
      </c>
      <c r="I75" s="166">
        <v>826</v>
      </c>
      <c r="J75" s="167">
        <v>8.2000000000000003E-2</v>
      </c>
      <c r="K75" s="167">
        <v>1.2E-2</v>
      </c>
      <c r="L75" s="244">
        <f t="shared" si="55"/>
        <v>374.66711779127735</v>
      </c>
      <c r="M75" s="160">
        <f t="shared" si="55"/>
        <v>3.7194556487753931E-2</v>
      </c>
      <c r="N75" s="161">
        <f t="shared" si="55"/>
        <v>5.4431058274761841E-3</v>
      </c>
      <c r="O75" s="162">
        <f t="shared" si="56"/>
        <v>0.37466711779127737</v>
      </c>
      <c r="P75" s="163">
        <f t="shared" si="56"/>
        <v>3.7194556487753932E-5</v>
      </c>
      <c r="Q75" s="164">
        <f t="shared" si="56"/>
        <v>5.4431058274761838E-6</v>
      </c>
      <c r="R75" s="162">
        <f t="shared" si="57"/>
        <v>0.83147599999999999</v>
      </c>
      <c r="S75" s="165">
        <f t="shared" si="58"/>
        <v>0.37715098841721567</v>
      </c>
      <c r="T75" s="1"/>
      <c r="U75" s="1"/>
      <c r="V75" s="1"/>
      <c r="W75" s="249"/>
      <c r="X75" s="1"/>
      <c r="Y75" s="242">
        <f t="shared" si="59"/>
        <v>-0.12558798584406006</v>
      </c>
      <c r="Z75" s="243" t="s">
        <v>597</v>
      </c>
      <c r="AA75" s="166">
        <v>765.04899999999998</v>
      </c>
      <c r="AB75" s="167">
        <v>7.8E-2</v>
      </c>
      <c r="AC75" s="167">
        <v>1.0999999999999999E-2</v>
      </c>
      <c r="AD75" s="244">
        <f t="shared" si="60"/>
        <v>347.02022251706893</v>
      </c>
      <c r="AE75" s="160">
        <f t="shared" si="60"/>
        <v>3.5380187878595197E-2</v>
      </c>
      <c r="AF75" s="161">
        <f t="shared" si="60"/>
        <v>4.9895136751865023E-3</v>
      </c>
      <c r="AG75" s="162">
        <f t="shared" si="61"/>
        <v>0.34702022251706893</v>
      </c>
      <c r="AH75" s="163">
        <f t="shared" si="61"/>
        <v>3.5380187878595199E-5</v>
      </c>
      <c r="AI75" s="169">
        <f t="shared" si="61"/>
        <v>4.9895136751865022E-6</v>
      </c>
      <c r="AJ75" s="162">
        <f t="shared" si="62"/>
        <v>0.77014799999999994</v>
      </c>
      <c r="AK75" s="165">
        <f t="shared" si="63"/>
        <v>0.34933308890159404</v>
      </c>
      <c r="AL75" s="1"/>
      <c r="AM75" s="1"/>
      <c r="AN75" s="1"/>
      <c r="AO75" s="249"/>
      <c r="AP75" s="1"/>
      <c r="AQ75" s="242">
        <f t="shared" si="64"/>
        <v>-0.1220396933781237</v>
      </c>
      <c r="AR75" s="243" t="s">
        <v>597</v>
      </c>
      <c r="AS75" s="166">
        <v>874.76800000000003</v>
      </c>
      <c r="AT75" s="167">
        <v>9.0999999999999998E-2</v>
      </c>
      <c r="AU75" s="167">
        <v>1.2999999999999999E-2</v>
      </c>
      <c r="AV75" s="244">
        <f t="shared" si="65"/>
        <v>396.78789987414058</v>
      </c>
      <c r="AW75" s="160">
        <f t="shared" si="65"/>
        <v>4.1276885858361062E-2</v>
      </c>
      <c r="AX75" s="161">
        <f t="shared" si="65"/>
        <v>5.8966979797658659E-3</v>
      </c>
      <c r="AY75" s="162">
        <f t="shared" si="66"/>
        <v>0.39678789987414059</v>
      </c>
      <c r="AZ75" s="163">
        <f t="shared" si="66"/>
        <v>4.1276885858361061E-5</v>
      </c>
      <c r="BA75" s="169">
        <f t="shared" si="66"/>
        <v>5.8966979797658662E-6</v>
      </c>
      <c r="BB75" s="162">
        <f t="shared" si="67"/>
        <v>0.88076100000000013</v>
      </c>
      <c r="BC75" s="165">
        <f t="shared" si="68"/>
        <v>0.39950627764281271</v>
      </c>
      <c r="BD75" s="1"/>
      <c r="BE75" s="1"/>
      <c r="BF75" s="1"/>
      <c r="BG75" s="249"/>
      <c r="BH75" s="1"/>
      <c r="BI75" s="151">
        <f t="shared" si="69"/>
        <v>-1.7332037724168359E-2</v>
      </c>
      <c r="BJ75" s="243" t="s">
        <v>597</v>
      </c>
      <c r="BK75" s="166">
        <v>995.40899999999999</v>
      </c>
      <c r="BL75" s="167">
        <v>0.11700000000000001</v>
      </c>
      <c r="BM75" s="167">
        <v>1.7000000000000001E-2</v>
      </c>
      <c r="BN75" s="244">
        <f t="shared" si="70"/>
        <v>451.50971071852007</v>
      </c>
      <c r="BO75" s="160">
        <f t="shared" si="70"/>
        <v>5.3070281817892799E-2</v>
      </c>
      <c r="BP75" s="161">
        <f t="shared" si="70"/>
        <v>7.7110665889245948E-3</v>
      </c>
      <c r="BQ75" s="162">
        <f t="shared" si="71"/>
        <v>0.45150971071852009</v>
      </c>
      <c r="BR75" s="163">
        <f t="shared" si="71"/>
        <v>5.3070281817892798E-5</v>
      </c>
      <c r="BS75" s="169">
        <f t="shared" si="71"/>
        <v>7.711066588924595E-6</v>
      </c>
      <c r="BT75" s="162">
        <f t="shared" si="72"/>
        <v>1.00319</v>
      </c>
      <c r="BU75" s="165">
        <f t="shared" si="73"/>
        <v>0.45503911125548613</v>
      </c>
      <c r="BV75" s="1"/>
      <c r="BW75" s="1"/>
      <c r="BX75" s="1"/>
      <c r="BY75" s="249"/>
      <c r="BZ75" s="1"/>
      <c r="CA75" s="106"/>
      <c r="CB75" s="243" t="s">
        <v>597</v>
      </c>
      <c r="CC75" s="166">
        <v>1012.67</v>
      </c>
      <c r="CD75" s="167">
        <v>0.123</v>
      </c>
      <c r="CE75" s="167">
        <v>1.7999999999999999E-2</v>
      </c>
      <c r="CF75" s="244">
        <f t="shared" si="74"/>
        <v>459.33916485919229</v>
      </c>
      <c r="CG75" s="160">
        <f t="shared" si="74"/>
        <v>5.5791834731630886E-2</v>
      </c>
      <c r="CH75" s="161">
        <f t="shared" si="74"/>
        <v>8.1646587412142757E-3</v>
      </c>
      <c r="CI75" s="162">
        <f t="shared" si="75"/>
        <v>0.45933916485919229</v>
      </c>
      <c r="CJ75" s="163">
        <f t="shared" si="75"/>
        <v>5.5791834731630884E-5</v>
      </c>
      <c r="CK75" s="169">
        <f t="shared" si="75"/>
        <v>8.1646587412142749E-6</v>
      </c>
      <c r="CL75" s="162">
        <f t="shared" si="76"/>
        <v>1.0208839999999999</v>
      </c>
      <c r="CM75" s="165">
        <f t="shared" si="77"/>
        <v>0.46306497079809972</v>
      </c>
      <c r="CN75" s="1"/>
      <c r="CO75" s="1"/>
      <c r="CP75" s="1"/>
      <c r="CQ75" s="249"/>
      <c r="CR75" s="1"/>
      <c r="CS75" s="1"/>
      <c r="CT75" s="1"/>
      <c r="CU75" s="1"/>
      <c r="CV75" s="229"/>
      <c r="CW75" s="1"/>
      <c r="CX75" s="1"/>
      <c r="CY75" s="1"/>
      <c r="CZ75" s="1"/>
      <c r="DA75" s="1"/>
      <c r="DB75" s="1"/>
      <c r="DC75" s="1"/>
      <c r="DD75" s="1"/>
      <c r="DE75" s="1"/>
      <c r="DF75" s="1"/>
      <c r="DG75" s="1"/>
      <c r="DH75" s="1"/>
      <c r="DI75" s="1"/>
      <c r="DJ75" s="1"/>
      <c r="DK75" s="1"/>
      <c r="DL75" s="249"/>
      <c r="DM75" s="1"/>
      <c r="DN75" s="1"/>
      <c r="DO75" s="1"/>
      <c r="DP75" s="1"/>
      <c r="DQ75" s="1"/>
      <c r="DR75" s="1"/>
      <c r="DS75" s="1"/>
      <c r="DT75" s="1"/>
      <c r="DU75" s="1"/>
      <c r="DV75" s="1"/>
      <c r="DW75" s="1"/>
      <c r="DX75" s="1"/>
      <c r="DY75" s="1"/>
      <c r="DZ75" s="1"/>
      <c r="EA75" s="1"/>
      <c r="EB75" s="1"/>
      <c r="EC75" s="1"/>
      <c r="ED75" s="1"/>
      <c r="EE75" s="1"/>
      <c r="EF75" s="1"/>
      <c r="EG75" s="1"/>
      <c r="EH75" s="1"/>
      <c r="EI75" s="1"/>
    </row>
    <row r="76" spans="2:139" ht="15" customHeight="1" x14ac:dyDescent="0.25">
      <c r="B76" s="683"/>
      <c r="C76" s="683"/>
      <c r="D76" s="684"/>
      <c r="G76" s="242">
        <f t="shared" si="54"/>
        <v>1.883225437634195E-2</v>
      </c>
      <c r="H76" s="243" t="s">
        <v>598</v>
      </c>
      <c r="I76" s="166">
        <v>1636.1</v>
      </c>
      <c r="J76" s="167">
        <v>0.189</v>
      </c>
      <c r="K76" s="167">
        <v>2.7E-2</v>
      </c>
      <c r="L76" s="244">
        <f t="shared" si="55"/>
        <v>742.12212036114875</v>
      </c>
      <c r="M76" s="160">
        <f t="shared" si="55"/>
        <v>8.5728916782749909E-2</v>
      </c>
      <c r="N76" s="161">
        <f t="shared" si="55"/>
        <v>1.2246988111821415E-2</v>
      </c>
      <c r="O76" s="162">
        <f t="shared" si="56"/>
        <v>0.74212212036114877</v>
      </c>
      <c r="P76" s="163">
        <f t="shared" si="56"/>
        <v>8.5728916782749911E-5</v>
      </c>
      <c r="Q76" s="164">
        <f t="shared" si="56"/>
        <v>1.2246988111821416E-5</v>
      </c>
      <c r="R76" s="162">
        <f t="shared" si="57"/>
        <v>1.6485469999999998</v>
      </c>
      <c r="S76" s="165">
        <f t="shared" si="58"/>
        <v>0.74776798188069837</v>
      </c>
      <c r="T76" s="1"/>
      <c r="U76" s="1"/>
      <c r="V76" s="1"/>
      <c r="W76" s="249"/>
      <c r="X76" s="1"/>
      <c r="Y76" s="242">
        <f t="shared" si="59"/>
        <v>1.2161640601689117E-2</v>
      </c>
      <c r="Z76" s="243" t="s">
        <v>598</v>
      </c>
      <c r="AA76" s="166">
        <v>1606.145</v>
      </c>
      <c r="AB76" s="167">
        <v>0.18</v>
      </c>
      <c r="AC76" s="167">
        <v>2.5999999999999999E-2</v>
      </c>
      <c r="AD76" s="244">
        <f t="shared" si="60"/>
        <v>728.53476743931128</v>
      </c>
      <c r="AE76" s="160">
        <f t="shared" si="60"/>
        <v>8.1646587412142757E-2</v>
      </c>
      <c r="AF76" s="161">
        <f t="shared" si="60"/>
        <v>1.1793395959531732E-2</v>
      </c>
      <c r="AG76" s="162">
        <f t="shared" si="61"/>
        <v>0.72853476743931123</v>
      </c>
      <c r="AH76" s="163">
        <f t="shared" si="61"/>
        <v>8.1646587412142755E-5</v>
      </c>
      <c r="AI76" s="169">
        <f t="shared" si="61"/>
        <v>1.1793395959531732E-5</v>
      </c>
      <c r="AJ76" s="162">
        <f t="shared" si="62"/>
        <v>1.6180750000000002</v>
      </c>
      <c r="AK76" s="165">
        <f t="shared" si="63"/>
        <v>0.73394612181612728</v>
      </c>
      <c r="AL76" s="1"/>
      <c r="AM76" s="1"/>
      <c r="AN76" s="1"/>
      <c r="AO76" s="249"/>
      <c r="AP76" s="1"/>
      <c r="AQ76" s="242">
        <f t="shared" si="64"/>
        <v>-6.6480776417826681E-2</v>
      </c>
      <c r="AR76" s="243" t="s">
        <v>598</v>
      </c>
      <c r="AS76" s="166">
        <v>1586.8150000000001</v>
      </c>
      <c r="AT76" s="167">
        <v>0.17599999999999999</v>
      </c>
      <c r="AU76" s="167">
        <v>2.5999999999999999E-2</v>
      </c>
      <c r="AV76" s="244">
        <f t="shared" si="65"/>
        <v>719.7668311355518</v>
      </c>
      <c r="AW76" s="160">
        <f t="shared" si="65"/>
        <v>7.9832218802984037E-2</v>
      </c>
      <c r="AX76" s="161">
        <f t="shared" si="65"/>
        <v>1.1793395959531732E-2</v>
      </c>
      <c r="AY76" s="162">
        <f t="shared" si="66"/>
        <v>0.71976683113555184</v>
      </c>
      <c r="AZ76" s="163">
        <f t="shared" si="66"/>
        <v>7.9832218802984036E-5</v>
      </c>
      <c r="BA76" s="169">
        <f t="shared" si="66"/>
        <v>1.1793395959531732E-5</v>
      </c>
      <c r="BB76" s="162">
        <f t="shared" si="67"/>
        <v>1.5986330000000002</v>
      </c>
      <c r="BC76" s="165">
        <f t="shared" si="68"/>
        <v>0.72512738319131131</v>
      </c>
      <c r="BD76" s="1"/>
      <c r="BE76" s="1"/>
      <c r="BF76" s="1"/>
      <c r="BG76" s="249"/>
      <c r="BH76" s="1"/>
      <c r="BI76" s="151">
        <f t="shared" si="69"/>
        <v>8.1844931466203974E-3</v>
      </c>
      <c r="BJ76" s="243" t="s">
        <v>598</v>
      </c>
      <c r="BK76" s="166">
        <v>1699.6</v>
      </c>
      <c r="BL76" s="167">
        <v>0.19500000000000001</v>
      </c>
      <c r="BM76" s="167">
        <v>2.8000000000000001E-2</v>
      </c>
      <c r="BN76" s="244">
        <f t="shared" si="70"/>
        <v>770.92522203154351</v>
      </c>
      <c r="BO76" s="160">
        <f t="shared" si="70"/>
        <v>8.8450469696487996E-2</v>
      </c>
      <c r="BP76" s="161">
        <f t="shared" si="70"/>
        <v>1.2700580264111097E-2</v>
      </c>
      <c r="BQ76" s="162">
        <f t="shared" si="71"/>
        <v>0.77092522203154357</v>
      </c>
      <c r="BR76" s="163">
        <f t="shared" si="71"/>
        <v>8.8450469696487997E-5</v>
      </c>
      <c r="BS76" s="169">
        <f t="shared" si="71"/>
        <v>1.2700580264111097E-5</v>
      </c>
      <c r="BT76" s="162">
        <f t="shared" si="72"/>
        <v>1.71248</v>
      </c>
      <c r="BU76" s="165">
        <f t="shared" si="73"/>
        <v>0.77676748895303471</v>
      </c>
      <c r="BV76" s="1"/>
      <c r="BW76" s="1"/>
      <c r="BX76" s="1"/>
      <c r="BY76" s="249"/>
      <c r="BZ76" s="1"/>
      <c r="CA76" s="106"/>
      <c r="CB76" s="243" t="s">
        <v>598</v>
      </c>
      <c r="CC76" s="166">
        <v>1687.742</v>
      </c>
      <c r="CD76" s="167">
        <v>0.122</v>
      </c>
      <c r="CE76" s="167">
        <v>2.8000000000000001E-2</v>
      </c>
      <c r="CF76" s="244">
        <f t="shared" si="74"/>
        <v>765.54652628969245</v>
      </c>
      <c r="CG76" s="160">
        <f t="shared" si="74"/>
        <v>5.5338242579341203E-2</v>
      </c>
      <c r="CH76" s="161">
        <f t="shared" si="74"/>
        <v>1.2700580264111097E-2</v>
      </c>
      <c r="CI76" s="162">
        <f t="shared" si="75"/>
        <v>0.76554652628969244</v>
      </c>
      <c r="CJ76" s="163">
        <f t="shared" si="75"/>
        <v>5.5338242579341201E-5</v>
      </c>
      <c r="CK76" s="169">
        <f t="shared" si="75"/>
        <v>1.2700580264111097E-5</v>
      </c>
      <c r="CL76" s="162">
        <f t="shared" si="76"/>
        <v>1.6985779999999999</v>
      </c>
      <c r="CM76" s="165">
        <f t="shared" si="77"/>
        <v>0.77046165085190343</v>
      </c>
      <c r="CN76" s="1"/>
      <c r="CO76" s="1"/>
      <c r="CP76" s="1"/>
      <c r="CQ76" s="249"/>
      <c r="CR76" s="1"/>
      <c r="CS76" s="1"/>
      <c r="CT76" s="1"/>
      <c r="CU76" s="1"/>
      <c r="CV76" s="1306" t="s">
        <v>6</v>
      </c>
      <c r="CW76" s="1309" t="s">
        <v>599</v>
      </c>
      <c r="CX76" s="1311" t="s">
        <v>600</v>
      </c>
      <c r="CY76" s="1312"/>
      <c r="CZ76" s="1311" t="s">
        <v>601</v>
      </c>
      <c r="DA76" s="1312"/>
      <c r="DB76" s="1311" t="s">
        <v>602</v>
      </c>
      <c r="DC76" s="1295"/>
      <c r="DD76" s="1311" t="s">
        <v>603</v>
      </c>
      <c r="DE76" s="1295"/>
      <c r="DF76" s="1295"/>
      <c r="DG76" s="1295"/>
      <c r="DH76" s="1312"/>
      <c r="DI76" s="1294" t="s">
        <v>604</v>
      </c>
      <c r="DJ76" s="1295"/>
      <c r="DK76" s="1295"/>
      <c r="DL76" s="1296"/>
      <c r="DM76" s="1"/>
      <c r="DN76" s="1"/>
      <c r="DO76" s="1"/>
      <c r="DP76" s="1"/>
      <c r="DQ76" s="1"/>
      <c r="DR76" s="1"/>
      <c r="DS76" s="1"/>
      <c r="DT76" s="1"/>
      <c r="DU76" s="1"/>
      <c r="DV76" s="1"/>
      <c r="DW76" s="1"/>
      <c r="DX76" s="1"/>
      <c r="DY76" s="1"/>
      <c r="DZ76" s="1"/>
      <c r="EA76" s="1"/>
      <c r="EB76" s="1"/>
      <c r="EC76" s="1"/>
      <c r="ED76" s="1"/>
      <c r="EE76" s="1"/>
      <c r="EF76" s="1"/>
      <c r="EG76" s="1"/>
      <c r="EH76" s="1"/>
      <c r="EI76" s="1"/>
    </row>
    <row r="77" spans="2:139" ht="15" customHeight="1" x14ac:dyDescent="0.25">
      <c r="B77" s="683"/>
      <c r="C77" s="683"/>
      <c r="D77" s="684"/>
      <c r="G77" s="242">
        <f t="shared" si="54"/>
        <v>-6.4665594517275604E-2</v>
      </c>
      <c r="H77" s="243" t="s">
        <v>605</v>
      </c>
      <c r="I77" s="166">
        <v>834</v>
      </c>
      <c r="J77" s="167">
        <v>3.5999999999999997E-2</v>
      </c>
      <c r="K77" s="167">
        <v>5.0000000000000001E-3</v>
      </c>
      <c r="L77" s="244">
        <f t="shared" si="55"/>
        <v>378.29585500959479</v>
      </c>
      <c r="M77" s="160">
        <f t="shared" si="55"/>
        <v>1.6329317482428551E-2</v>
      </c>
      <c r="N77" s="161">
        <f t="shared" si="55"/>
        <v>2.2679607614484103E-3</v>
      </c>
      <c r="O77" s="162">
        <f t="shared" si="56"/>
        <v>0.37829585500959478</v>
      </c>
      <c r="P77" s="163">
        <f t="shared" si="56"/>
        <v>1.632931748242855E-5</v>
      </c>
      <c r="Q77" s="164">
        <f t="shared" si="56"/>
        <v>2.2679607614484103E-6</v>
      </c>
      <c r="R77" s="162">
        <f t="shared" si="57"/>
        <v>0.8363330000000001</v>
      </c>
      <c r="S77" s="165">
        <f t="shared" si="58"/>
        <v>0.37935408550088667</v>
      </c>
      <c r="T77" s="1"/>
      <c r="U77" s="1"/>
      <c r="V77" s="1"/>
      <c r="W77" s="249"/>
      <c r="X77" s="1"/>
      <c r="Y77" s="242">
        <f t="shared" si="59"/>
        <v>6.777278746980242E-2</v>
      </c>
      <c r="Z77" s="243" t="s">
        <v>605</v>
      </c>
      <c r="AA77" s="166">
        <v>891.84900000000005</v>
      </c>
      <c r="AB77" s="167">
        <v>3.5000000000000003E-2</v>
      </c>
      <c r="AC77" s="167">
        <v>5.0000000000000001E-3</v>
      </c>
      <c r="AD77" s="244">
        <f t="shared" si="60"/>
        <v>404.53570742740067</v>
      </c>
      <c r="AE77" s="160">
        <f t="shared" si="60"/>
        <v>1.5875725330138871E-2</v>
      </c>
      <c r="AF77" s="161">
        <f t="shared" si="60"/>
        <v>2.2679607614484103E-3</v>
      </c>
      <c r="AG77" s="162">
        <f t="shared" si="61"/>
        <v>0.40453570742740069</v>
      </c>
      <c r="AH77" s="163">
        <f t="shared" si="61"/>
        <v>1.587572533013887E-5</v>
      </c>
      <c r="AI77" s="169">
        <f t="shared" si="61"/>
        <v>2.2679607614484103E-6</v>
      </c>
      <c r="AJ77" s="162">
        <f t="shared" si="62"/>
        <v>0.89415400000000012</v>
      </c>
      <c r="AK77" s="165">
        <f t="shared" si="63"/>
        <v>0.40558123733842838</v>
      </c>
      <c r="AL77" s="1"/>
      <c r="AM77" s="1"/>
      <c r="AN77" s="1"/>
      <c r="AO77" s="249"/>
      <c r="AP77" s="1"/>
      <c r="AQ77" s="242">
        <f t="shared" si="64"/>
        <v>-8.9156802111013067E-2</v>
      </c>
      <c r="AR77" s="243" t="s">
        <v>605</v>
      </c>
      <c r="AS77" s="166">
        <v>835.15200000000004</v>
      </c>
      <c r="AT77" s="167">
        <v>3.3000000000000002E-2</v>
      </c>
      <c r="AU77" s="167">
        <v>5.0000000000000001E-3</v>
      </c>
      <c r="AV77" s="244">
        <f t="shared" si="65"/>
        <v>378.81839316903256</v>
      </c>
      <c r="AW77" s="160">
        <f t="shared" si="65"/>
        <v>1.4968541025559508E-2</v>
      </c>
      <c r="AX77" s="161">
        <f t="shared" si="65"/>
        <v>2.2679607614484103E-3</v>
      </c>
      <c r="AY77" s="162">
        <f t="shared" si="66"/>
        <v>0.37881839316903254</v>
      </c>
      <c r="AZ77" s="163">
        <f t="shared" si="66"/>
        <v>1.4968541025559508E-5</v>
      </c>
      <c r="BA77" s="169">
        <f t="shared" si="66"/>
        <v>2.2679607614484103E-6</v>
      </c>
      <c r="BB77" s="162">
        <f t="shared" si="67"/>
        <v>0.83740100000000006</v>
      </c>
      <c r="BC77" s="165">
        <f t="shared" si="68"/>
        <v>0.37983852191953205</v>
      </c>
      <c r="BD77" s="1"/>
      <c r="BE77" s="1"/>
      <c r="BF77" s="1"/>
      <c r="BG77" s="249"/>
      <c r="BH77" s="1"/>
      <c r="BI77" s="151">
        <f t="shared" si="69"/>
        <v>-2.5181366488604806E-2</v>
      </c>
      <c r="BJ77" s="243" t="s">
        <v>605</v>
      </c>
      <c r="BK77" s="166">
        <v>916.952</v>
      </c>
      <c r="BL77" s="167">
        <v>3.9E-2</v>
      </c>
      <c r="BM77" s="167">
        <v>5.0000000000000001E-3</v>
      </c>
      <c r="BN77" s="244">
        <f t="shared" si="70"/>
        <v>415.92223122632851</v>
      </c>
      <c r="BO77" s="160">
        <f t="shared" si="70"/>
        <v>1.7690093939297599E-2</v>
      </c>
      <c r="BP77" s="161">
        <f t="shared" si="70"/>
        <v>2.2679607614484103E-3</v>
      </c>
      <c r="BQ77" s="162">
        <f t="shared" si="71"/>
        <v>0.41592223122632849</v>
      </c>
      <c r="BR77" s="163">
        <f t="shared" si="71"/>
        <v>1.7690093939297599E-5</v>
      </c>
      <c r="BS77" s="169">
        <f t="shared" si="71"/>
        <v>2.2679607614484103E-6</v>
      </c>
      <c r="BT77" s="162">
        <f t="shared" si="72"/>
        <v>0.91936899999999999</v>
      </c>
      <c r="BU77" s="165">
        <f t="shared" si="73"/>
        <v>0.41701856345841265</v>
      </c>
      <c r="BV77" s="1"/>
      <c r="BW77" s="1"/>
      <c r="BX77" s="1"/>
      <c r="BY77" s="249"/>
      <c r="BZ77" s="1"/>
      <c r="CA77" s="106"/>
      <c r="CB77" s="243" t="s">
        <v>605</v>
      </c>
      <c r="CC77" s="166">
        <v>940.71600000000001</v>
      </c>
      <c r="CD77" s="167">
        <v>2.9000000000000001E-2</v>
      </c>
      <c r="CE77" s="167">
        <v>6.0000000000000001E-3</v>
      </c>
      <c r="CF77" s="244">
        <f t="shared" si="74"/>
        <v>426.7013951333405</v>
      </c>
      <c r="CG77" s="160">
        <f t="shared" si="74"/>
        <v>1.3154172416400779E-2</v>
      </c>
      <c r="CH77" s="161">
        <f t="shared" si="74"/>
        <v>2.721552913738092E-3</v>
      </c>
      <c r="CI77" s="162">
        <f t="shared" si="75"/>
        <v>0.42670139513334049</v>
      </c>
      <c r="CJ77" s="163">
        <f t="shared" si="75"/>
        <v>1.3154172416400779E-5</v>
      </c>
      <c r="CK77" s="169">
        <f t="shared" si="75"/>
        <v>2.7215529137380919E-6</v>
      </c>
      <c r="CL77" s="162">
        <f t="shared" si="76"/>
        <v>0.94311800000000001</v>
      </c>
      <c r="CM77" s="165">
        <f t="shared" si="77"/>
        <v>0.42779092348314035</v>
      </c>
      <c r="CN77" s="1"/>
      <c r="CO77" s="1"/>
      <c r="CP77" s="1"/>
      <c r="CQ77" s="249"/>
      <c r="CR77" s="1"/>
      <c r="CS77" s="1"/>
      <c r="CT77" s="1"/>
      <c r="CU77" s="1"/>
      <c r="CV77" s="1307"/>
      <c r="CW77" s="1310"/>
      <c r="CX77" s="1297"/>
      <c r="CY77" s="1303"/>
      <c r="CZ77" s="1297"/>
      <c r="DA77" s="1303"/>
      <c r="DB77" s="1297"/>
      <c r="DC77" s="1298"/>
      <c r="DD77" s="1297"/>
      <c r="DE77" s="1298"/>
      <c r="DF77" s="1298"/>
      <c r="DG77" s="1298"/>
      <c r="DH77" s="1303"/>
      <c r="DI77" s="1297"/>
      <c r="DJ77" s="1298"/>
      <c r="DK77" s="1298"/>
      <c r="DL77" s="1299"/>
      <c r="DM77" s="1"/>
      <c r="DN77" s="1"/>
      <c r="DO77" s="1"/>
      <c r="DP77" s="1"/>
      <c r="DQ77" s="1"/>
      <c r="DR77" s="1"/>
      <c r="DS77" s="1"/>
      <c r="DT77" s="1"/>
      <c r="DU77" s="1"/>
      <c r="DV77" s="1"/>
      <c r="DW77" s="1"/>
      <c r="DX77" s="1"/>
      <c r="DY77" s="1"/>
      <c r="DZ77" s="1"/>
      <c r="EA77" s="1"/>
      <c r="EB77" s="1"/>
      <c r="EC77" s="1"/>
      <c r="ED77" s="1"/>
      <c r="EE77" s="1"/>
      <c r="EF77" s="1"/>
      <c r="EG77" s="1"/>
      <c r="EH77" s="1"/>
      <c r="EI77" s="1"/>
    </row>
    <row r="78" spans="2:139" ht="40.5" customHeight="1" x14ac:dyDescent="0.25">
      <c r="B78" s="683"/>
      <c r="C78" s="683"/>
      <c r="D78" s="684"/>
      <c r="G78" s="242">
        <f t="shared" si="54"/>
        <v>0.15369214449465907</v>
      </c>
      <c r="H78" s="243" t="s">
        <v>606</v>
      </c>
      <c r="I78" s="166">
        <v>1045</v>
      </c>
      <c r="J78" s="167">
        <v>0.11700000000000001</v>
      </c>
      <c r="K78" s="167">
        <v>1.7000000000000001E-2</v>
      </c>
      <c r="L78" s="244">
        <f t="shared" si="55"/>
        <v>474.0037991427177</v>
      </c>
      <c r="M78" s="160">
        <f t="shared" si="55"/>
        <v>5.3070281817892799E-2</v>
      </c>
      <c r="N78" s="161">
        <f t="shared" si="55"/>
        <v>7.7110665889245948E-3</v>
      </c>
      <c r="O78" s="162">
        <f t="shared" si="56"/>
        <v>0.47400379914271767</v>
      </c>
      <c r="P78" s="163">
        <f t="shared" si="56"/>
        <v>5.3070281817892798E-5</v>
      </c>
      <c r="Q78" s="164">
        <f t="shared" si="56"/>
        <v>7.711066588924595E-6</v>
      </c>
      <c r="R78" s="162">
        <f t="shared" si="57"/>
        <v>1.0527810000000002</v>
      </c>
      <c r="S78" s="165">
        <f t="shared" si="58"/>
        <v>0.47753319967968383</v>
      </c>
      <c r="T78" s="1"/>
      <c r="U78" s="1"/>
      <c r="V78" s="1"/>
      <c r="W78" s="249"/>
      <c r="X78" s="1"/>
      <c r="Y78" s="242">
        <f t="shared" si="59"/>
        <v>-0.27719207085724784</v>
      </c>
      <c r="Z78" s="243" t="s">
        <v>606</v>
      </c>
      <c r="AA78" s="166">
        <v>905.72900000000004</v>
      </c>
      <c r="AB78" s="167">
        <v>0.10100000000000001</v>
      </c>
      <c r="AC78" s="167">
        <v>1.4999999999999999E-2</v>
      </c>
      <c r="AD78" s="244">
        <f t="shared" si="60"/>
        <v>410.83156650118144</v>
      </c>
      <c r="AE78" s="160">
        <f t="shared" si="60"/>
        <v>4.581280738125789E-2</v>
      </c>
      <c r="AF78" s="161">
        <f t="shared" si="60"/>
        <v>6.8038822843452303E-3</v>
      </c>
      <c r="AG78" s="162">
        <f t="shared" si="61"/>
        <v>0.41083156650118147</v>
      </c>
      <c r="AH78" s="163">
        <f t="shared" si="61"/>
        <v>4.5812807381257894E-5</v>
      </c>
      <c r="AI78" s="169">
        <f t="shared" si="61"/>
        <v>6.8038822843452302E-6</v>
      </c>
      <c r="AJ78" s="162">
        <f t="shared" si="62"/>
        <v>0.91253200000000001</v>
      </c>
      <c r="AK78" s="165">
        <f t="shared" si="63"/>
        <v>0.41391735391320811</v>
      </c>
      <c r="AL78" s="1"/>
      <c r="AM78" s="1"/>
      <c r="AN78" s="1"/>
      <c r="AO78" s="249"/>
      <c r="AP78" s="1"/>
      <c r="AQ78" s="242">
        <f t="shared" si="64"/>
        <v>8.2977411128105194E-2</v>
      </c>
      <c r="AR78" s="243" t="s">
        <v>606</v>
      </c>
      <c r="AS78" s="166">
        <v>1253.318</v>
      </c>
      <c r="AT78" s="167">
        <v>0.13800000000000001</v>
      </c>
      <c r="AU78" s="167">
        <v>0.02</v>
      </c>
      <c r="AV78" s="244">
        <f t="shared" si="65"/>
        <v>568.49520912339972</v>
      </c>
      <c r="AW78" s="160">
        <f t="shared" si="65"/>
        <v>6.2595717015976118E-2</v>
      </c>
      <c r="AX78" s="161">
        <f t="shared" si="65"/>
        <v>9.071843045793641E-3</v>
      </c>
      <c r="AY78" s="162">
        <f t="shared" si="66"/>
        <v>0.56849520912339968</v>
      </c>
      <c r="AZ78" s="163">
        <f t="shared" si="66"/>
        <v>6.2595717015976113E-5</v>
      </c>
      <c r="BA78" s="169">
        <f t="shared" si="66"/>
        <v>9.0718430457936414E-6</v>
      </c>
      <c r="BB78" s="162">
        <f t="shared" si="67"/>
        <v>1.2624819999999999</v>
      </c>
      <c r="BC78" s="165">
        <f t="shared" si="68"/>
        <v>0.57265192760698225</v>
      </c>
      <c r="BD78" s="1"/>
      <c r="BE78" s="1"/>
      <c r="BF78" s="1"/>
      <c r="BG78" s="249"/>
      <c r="BH78" s="1"/>
      <c r="BI78" s="151">
        <f t="shared" si="69"/>
        <v>-7.4875684666796505E-2</v>
      </c>
      <c r="BJ78" s="243" t="s">
        <v>606</v>
      </c>
      <c r="BK78" s="166">
        <v>1157.104</v>
      </c>
      <c r="BL78" s="167">
        <v>0.129</v>
      </c>
      <c r="BM78" s="167">
        <v>1.9E-2</v>
      </c>
      <c r="BN78" s="244">
        <f t="shared" si="70"/>
        <v>524.85329378300025</v>
      </c>
      <c r="BO78" s="160">
        <f t="shared" si="70"/>
        <v>5.8513387645368981E-2</v>
      </c>
      <c r="BP78" s="161">
        <f t="shared" si="70"/>
        <v>8.6182508935039575E-3</v>
      </c>
      <c r="BQ78" s="162">
        <f t="shared" si="71"/>
        <v>0.52485329378300027</v>
      </c>
      <c r="BR78" s="163">
        <f t="shared" si="71"/>
        <v>5.8513387645368977E-5</v>
      </c>
      <c r="BS78" s="169">
        <f t="shared" si="71"/>
        <v>8.6182508935039581E-6</v>
      </c>
      <c r="BT78" s="162">
        <f t="shared" si="72"/>
        <v>1.1657510000000002</v>
      </c>
      <c r="BU78" s="165">
        <f t="shared" si="73"/>
        <v>0.52877550512384919</v>
      </c>
      <c r="BV78" s="1"/>
      <c r="BW78" s="1"/>
      <c r="BX78" s="1"/>
      <c r="BY78" s="249"/>
      <c r="BZ78" s="1"/>
      <c r="CA78" s="106"/>
      <c r="CB78" s="243" t="s">
        <v>606</v>
      </c>
      <c r="CC78" s="166">
        <v>1251.0219999999999</v>
      </c>
      <c r="CD78" s="167">
        <v>0.13500000000000001</v>
      </c>
      <c r="CE78" s="167">
        <v>0.02</v>
      </c>
      <c r="CF78" s="244">
        <f t="shared" si="74"/>
        <v>567.45376154174255</v>
      </c>
      <c r="CG78" s="160">
        <f t="shared" si="74"/>
        <v>6.1234940559107075E-2</v>
      </c>
      <c r="CH78" s="161">
        <f t="shared" si="74"/>
        <v>9.071843045793641E-3</v>
      </c>
      <c r="CI78" s="162">
        <f t="shared" si="75"/>
        <v>0.56745376154174254</v>
      </c>
      <c r="CJ78" s="163">
        <f t="shared" si="75"/>
        <v>6.123494055910707E-5</v>
      </c>
      <c r="CK78" s="169">
        <f t="shared" si="75"/>
        <v>9.0718430457936414E-6</v>
      </c>
      <c r="CL78" s="162">
        <f t="shared" si="76"/>
        <v>1.2601019999999998</v>
      </c>
      <c r="CM78" s="165">
        <f t="shared" si="77"/>
        <v>0.57157237828453278</v>
      </c>
      <c r="CN78" s="1"/>
      <c r="CO78" s="1"/>
      <c r="CP78" s="1"/>
      <c r="CQ78" s="249"/>
      <c r="CR78" s="1"/>
      <c r="CS78" s="1"/>
      <c r="CT78" s="1"/>
      <c r="CU78" s="1"/>
      <c r="CV78" s="1308"/>
      <c r="CW78" s="1301"/>
      <c r="CX78" s="254" t="s">
        <v>495</v>
      </c>
      <c r="CY78" s="255" t="s">
        <v>607</v>
      </c>
      <c r="CZ78" s="254" t="s">
        <v>498</v>
      </c>
      <c r="DA78" s="254" t="s">
        <v>607</v>
      </c>
      <c r="DB78" s="256" t="s">
        <v>498</v>
      </c>
      <c r="DC78" s="255" t="s">
        <v>607</v>
      </c>
      <c r="DD78" s="254" t="s">
        <v>495</v>
      </c>
      <c r="DE78" s="254" t="s">
        <v>496</v>
      </c>
      <c r="DF78" s="254" t="s">
        <v>608</v>
      </c>
      <c r="DG78" s="254" t="s">
        <v>609</v>
      </c>
      <c r="DH78" s="254" t="s">
        <v>497</v>
      </c>
      <c r="DI78" s="254" t="s">
        <v>496</v>
      </c>
      <c r="DJ78" s="254" t="s">
        <v>608</v>
      </c>
      <c r="DK78" s="254" t="s">
        <v>609</v>
      </c>
      <c r="DL78" s="257" t="s">
        <v>497</v>
      </c>
      <c r="DM78" s="1"/>
      <c r="DN78" s="1"/>
      <c r="DO78" s="1"/>
      <c r="DP78" s="1"/>
      <c r="DQ78" s="1"/>
      <c r="DR78" s="1"/>
      <c r="DS78" s="1"/>
      <c r="DT78" s="1"/>
      <c r="DU78" s="1"/>
      <c r="DV78" s="1"/>
      <c r="DW78" s="1"/>
      <c r="DX78" s="1"/>
      <c r="DY78" s="1"/>
      <c r="DZ78" s="1"/>
      <c r="EA78" s="1"/>
      <c r="EB78" s="1"/>
      <c r="EC78" s="1"/>
      <c r="ED78" s="1"/>
      <c r="EE78" s="1"/>
      <c r="EF78" s="1"/>
      <c r="EG78" s="1"/>
      <c r="EH78" s="1"/>
      <c r="EI78" s="1"/>
    </row>
    <row r="79" spans="2:139" ht="14.25" customHeight="1" x14ac:dyDescent="0.25">
      <c r="B79" s="683"/>
      <c r="C79" s="683"/>
      <c r="D79" s="684"/>
      <c r="G79" s="242">
        <f t="shared" si="54"/>
        <v>3.7436890688658631E-2</v>
      </c>
      <c r="H79" s="243" t="s">
        <v>610</v>
      </c>
      <c r="I79" s="166">
        <v>669.5</v>
      </c>
      <c r="J79" s="167">
        <v>0.05</v>
      </c>
      <c r="K79" s="167">
        <v>7.0000000000000001E-3</v>
      </c>
      <c r="L79" s="244">
        <f t="shared" si="55"/>
        <v>303.6799459579421</v>
      </c>
      <c r="M79" s="160">
        <f t="shared" si="55"/>
        <v>2.2679607614484103E-2</v>
      </c>
      <c r="N79" s="161">
        <f t="shared" si="55"/>
        <v>3.1751450660277743E-3</v>
      </c>
      <c r="O79" s="162">
        <f t="shared" si="56"/>
        <v>0.30367994595794212</v>
      </c>
      <c r="P79" s="163">
        <f t="shared" si="56"/>
        <v>2.2679607614484102E-5</v>
      </c>
      <c r="Q79" s="164">
        <f t="shared" si="56"/>
        <v>3.1751450660277743E-6</v>
      </c>
      <c r="R79" s="162">
        <f t="shared" si="57"/>
        <v>0.67275499999999999</v>
      </c>
      <c r="S79" s="165">
        <f t="shared" si="58"/>
        <v>0.30515638841364501</v>
      </c>
      <c r="T79" s="1"/>
      <c r="U79" s="1"/>
      <c r="V79" s="1"/>
      <c r="W79" s="249"/>
      <c r="X79" s="1"/>
      <c r="Y79" s="242">
        <f t="shared" si="59"/>
        <v>-0.168212719016957</v>
      </c>
      <c r="Z79" s="243" t="s">
        <v>610</v>
      </c>
      <c r="AA79" s="166">
        <v>644.846</v>
      </c>
      <c r="AB79" s="167">
        <v>5.3999999999999999E-2</v>
      </c>
      <c r="AC79" s="167">
        <v>8.0000000000000002E-3</v>
      </c>
      <c r="AD79" s="244">
        <f t="shared" si="60"/>
        <v>292.49708503539227</v>
      </c>
      <c r="AE79" s="160">
        <f t="shared" si="60"/>
        <v>2.4493976223642831E-2</v>
      </c>
      <c r="AF79" s="161">
        <f t="shared" si="60"/>
        <v>3.6287372183174565E-3</v>
      </c>
      <c r="AG79" s="162">
        <f t="shared" si="61"/>
        <v>0.29249708503539229</v>
      </c>
      <c r="AH79" s="163">
        <f t="shared" si="61"/>
        <v>2.4493976223642831E-5</v>
      </c>
      <c r="AI79" s="169">
        <f t="shared" si="61"/>
        <v>3.6287372183174563E-6</v>
      </c>
      <c r="AJ79" s="162">
        <f t="shared" si="62"/>
        <v>0.648478</v>
      </c>
      <c r="AK79" s="165">
        <f t="shared" si="63"/>
        <v>0.29414453173250843</v>
      </c>
      <c r="AL79" s="1"/>
      <c r="AM79" s="1"/>
      <c r="AN79" s="1"/>
      <c r="AO79" s="249"/>
      <c r="AP79" s="1"/>
      <c r="AQ79" s="242">
        <f t="shared" si="64"/>
        <v>-3.0542837317920624E-2</v>
      </c>
      <c r="AR79" s="243" t="s">
        <v>610</v>
      </c>
      <c r="AS79" s="166">
        <v>775.01</v>
      </c>
      <c r="AT79" s="167">
        <v>7.0000000000000007E-2</v>
      </c>
      <c r="AU79" s="167">
        <v>0.01</v>
      </c>
      <c r="AV79" s="244">
        <f t="shared" si="65"/>
        <v>351.53845394602644</v>
      </c>
      <c r="AW79" s="160">
        <f t="shared" si="65"/>
        <v>3.1751450660277743E-2</v>
      </c>
      <c r="AX79" s="161">
        <f t="shared" si="65"/>
        <v>4.5359215228968205E-3</v>
      </c>
      <c r="AY79" s="162">
        <f t="shared" si="66"/>
        <v>0.35153845394602645</v>
      </c>
      <c r="AZ79" s="163">
        <f t="shared" si="66"/>
        <v>3.175145066027774E-5</v>
      </c>
      <c r="BA79" s="169">
        <f t="shared" si="66"/>
        <v>4.5359215228968207E-6</v>
      </c>
      <c r="BB79" s="162">
        <f t="shared" si="67"/>
        <v>0.77961999999999998</v>
      </c>
      <c r="BC79" s="165">
        <f t="shared" si="68"/>
        <v>0.35362951376808188</v>
      </c>
      <c r="BD79" s="1"/>
      <c r="BE79" s="1"/>
      <c r="BF79" s="1"/>
      <c r="BG79" s="249"/>
      <c r="BH79" s="1"/>
      <c r="BI79" s="151">
        <f t="shared" si="69"/>
        <v>-7.8402834759728424E-2</v>
      </c>
      <c r="BJ79" s="243" t="s">
        <v>610</v>
      </c>
      <c r="BK79" s="166">
        <v>799.572</v>
      </c>
      <c r="BL79" s="167">
        <v>7.0000000000000007E-2</v>
      </c>
      <c r="BM79" s="167">
        <v>0.01</v>
      </c>
      <c r="BN79" s="244">
        <f t="shared" si="70"/>
        <v>362.67958439056565</v>
      </c>
      <c r="BO79" s="160">
        <f t="shared" si="70"/>
        <v>3.1751450660277743E-2</v>
      </c>
      <c r="BP79" s="161">
        <f t="shared" si="70"/>
        <v>4.5359215228968205E-3</v>
      </c>
      <c r="BQ79" s="162">
        <f t="shared" si="71"/>
        <v>0.36267958439056563</v>
      </c>
      <c r="BR79" s="163">
        <f t="shared" si="71"/>
        <v>3.175145066027774E-5</v>
      </c>
      <c r="BS79" s="169">
        <f t="shared" si="71"/>
        <v>4.5359215228968207E-6</v>
      </c>
      <c r="BT79" s="162">
        <f t="shared" si="72"/>
        <v>0.80418200000000006</v>
      </c>
      <c r="BU79" s="165">
        <f t="shared" si="73"/>
        <v>0.36477064421262112</v>
      </c>
      <c r="BV79" s="1"/>
      <c r="BW79" s="1"/>
      <c r="BX79" s="1"/>
      <c r="BY79" s="249"/>
      <c r="BZ79" s="1"/>
      <c r="CA79" s="106"/>
      <c r="CB79" s="243" t="s">
        <v>610</v>
      </c>
      <c r="CC79" s="166">
        <v>867.44100000000003</v>
      </c>
      <c r="CD79" s="167">
        <v>0.08</v>
      </c>
      <c r="CE79" s="167">
        <v>1.0999999999999999E-2</v>
      </c>
      <c r="CF79" s="244">
        <f t="shared" si="74"/>
        <v>393.46443017431409</v>
      </c>
      <c r="CG79" s="160">
        <f t="shared" si="74"/>
        <v>3.6287372183174564E-2</v>
      </c>
      <c r="CH79" s="161">
        <f t="shared" si="74"/>
        <v>4.9895136751865023E-3</v>
      </c>
      <c r="CI79" s="162">
        <f t="shared" si="75"/>
        <v>0.39346443017431409</v>
      </c>
      <c r="CJ79" s="163">
        <f t="shared" si="75"/>
        <v>3.6287372183174565E-5</v>
      </c>
      <c r="CK79" s="169">
        <f t="shared" si="75"/>
        <v>4.9895136751865022E-6</v>
      </c>
      <c r="CL79" s="162">
        <f t="shared" si="76"/>
        <v>0.87259600000000004</v>
      </c>
      <c r="CM79" s="165">
        <f t="shared" si="77"/>
        <v>0.39580269771936738</v>
      </c>
      <c r="CN79" s="1"/>
      <c r="CO79" s="1"/>
      <c r="CP79" s="1"/>
      <c r="CQ79" s="249"/>
      <c r="CR79" s="1"/>
      <c r="CS79" s="1"/>
      <c r="CT79" s="1"/>
      <c r="CU79" s="1"/>
      <c r="CV79" s="258" t="s">
        <v>572</v>
      </c>
      <c r="CW79" s="259">
        <v>6045142.3099999996</v>
      </c>
      <c r="CX79" s="260">
        <v>2644805.3509999998</v>
      </c>
      <c r="CY79" s="261">
        <v>875.01800000000003</v>
      </c>
      <c r="CZ79" s="260">
        <v>268515.43800000002</v>
      </c>
      <c r="DA79" s="262">
        <f t="shared" ref="DA79:DA90" si="78">CZ79/CW79</f>
        <v>4.4418381607959211E-2</v>
      </c>
      <c r="DB79" s="263">
        <v>41816.591</v>
      </c>
      <c r="DC79" s="264">
        <f t="shared" ref="DC79:DC90" si="79">DB79/CW79</f>
        <v>6.9173873592398528E-3</v>
      </c>
      <c r="DD79" s="260">
        <v>2654106.3339999998</v>
      </c>
      <c r="DE79" s="265">
        <f t="shared" ref="DE79:DE90" si="80">CY79+DA79*21+DC79*310</f>
        <v>878.09517609513148</v>
      </c>
      <c r="DF79" s="266">
        <f t="shared" ref="DF79:DF90" si="81">DE79/1000</f>
        <v>0.87809517609513144</v>
      </c>
      <c r="DG79" s="267">
        <f t="shared" ref="DG79:DG90" si="82">0.453592152289682*DE79</f>
        <v>398.29708084017801</v>
      </c>
      <c r="DH79" s="132">
        <f t="shared" ref="DH79:DH90" si="83">DG79/1000</f>
        <v>0.39829708084017801</v>
      </c>
      <c r="DI79" s="268">
        <f t="shared" ref="DI79:DI90" si="84">CY79+DA79*34+DC79*298</f>
        <v>878.58960640772409</v>
      </c>
      <c r="DJ79" s="266">
        <f t="shared" ref="DJ79:DJ90" si="85">DI79/1000</f>
        <v>0.8785896064077241</v>
      </c>
      <c r="DK79" s="267">
        <f t="shared" ref="DK79:DK90" si="86">0.453592152289682*DI79</f>
        <v>398.52135054982421</v>
      </c>
      <c r="DL79" s="269">
        <f t="shared" ref="DL79:DL90" si="87">DK79/1000</f>
        <v>0.39852135054982418</v>
      </c>
      <c r="DM79" s="1"/>
      <c r="DN79" s="1"/>
      <c r="DO79" s="1"/>
      <c r="DP79" s="1"/>
      <c r="DQ79" s="1"/>
      <c r="DR79" s="1"/>
      <c r="DS79" s="1"/>
      <c r="DT79" s="1"/>
      <c r="DU79" s="1"/>
      <c r="DV79" s="1"/>
      <c r="DW79" s="1"/>
      <c r="DX79" s="1"/>
      <c r="DY79" s="1"/>
      <c r="DZ79" s="1"/>
      <c r="EA79" s="1"/>
      <c r="EB79" s="1"/>
      <c r="EC79" s="1"/>
      <c r="ED79" s="1"/>
      <c r="EE79" s="1"/>
      <c r="EF79" s="1"/>
      <c r="EG79" s="1"/>
      <c r="EH79" s="1"/>
      <c r="EI79" s="1"/>
    </row>
    <row r="80" spans="2:139" ht="14.25" customHeight="1" x14ac:dyDescent="0.25">
      <c r="B80" s="683"/>
      <c r="C80" s="683"/>
      <c r="D80" s="684"/>
      <c r="G80" s="242">
        <f t="shared" si="54"/>
        <v>-2.6820193892724831E-2</v>
      </c>
      <c r="H80" s="243" t="s">
        <v>611</v>
      </c>
      <c r="I80" s="166">
        <v>1340.7</v>
      </c>
      <c r="J80" s="167">
        <v>0.151</v>
      </c>
      <c r="K80" s="167">
        <v>2.1999999999999999E-2</v>
      </c>
      <c r="L80" s="244">
        <f t="shared" si="55"/>
        <v>608.13099857477675</v>
      </c>
      <c r="M80" s="160">
        <f t="shared" si="55"/>
        <v>6.849241499574199E-2</v>
      </c>
      <c r="N80" s="161">
        <f t="shared" si="55"/>
        <v>9.9790273503730046E-3</v>
      </c>
      <c r="O80" s="162">
        <f t="shared" si="56"/>
        <v>0.6081309985747767</v>
      </c>
      <c r="P80" s="163">
        <f t="shared" si="56"/>
        <v>6.8492414995741988E-5</v>
      </c>
      <c r="Q80" s="164">
        <f t="shared" si="56"/>
        <v>9.9790273503730045E-6</v>
      </c>
      <c r="R80" s="162">
        <f t="shared" si="57"/>
        <v>1.3507580000000001</v>
      </c>
      <c r="S80" s="165">
        <f t="shared" si="58"/>
        <v>0.6126932284425064</v>
      </c>
      <c r="T80" s="1"/>
      <c r="U80" s="1"/>
      <c r="V80" s="1"/>
      <c r="W80" s="249"/>
      <c r="X80" s="1"/>
      <c r="Y80" s="242">
        <f t="shared" si="59"/>
        <v>-4.0835450245875204E-2</v>
      </c>
      <c r="Z80" s="243" t="s">
        <v>611</v>
      </c>
      <c r="AA80" s="166">
        <v>1377.549</v>
      </c>
      <c r="AB80" s="167">
        <v>0.155</v>
      </c>
      <c r="AC80" s="167">
        <v>2.3E-2</v>
      </c>
      <c r="AD80" s="244">
        <f t="shared" si="60"/>
        <v>624.84541579449922</v>
      </c>
      <c r="AE80" s="160">
        <f t="shared" si="60"/>
        <v>7.0306783604900711E-2</v>
      </c>
      <c r="AF80" s="161">
        <f t="shared" si="60"/>
        <v>1.0432619502662686E-2</v>
      </c>
      <c r="AG80" s="162">
        <f t="shared" si="61"/>
        <v>0.62484541579449926</v>
      </c>
      <c r="AH80" s="163">
        <f t="shared" si="61"/>
        <v>7.0306783604900708E-5</v>
      </c>
      <c r="AI80" s="169">
        <f t="shared" si="61"/>
        <v>1.0432619502662686E-5</v>
      </c>
      <c r="AJ80" s="162">
        <f t="shared" si="62"/>
        <v>1.3879839999999999</v>
      </c>
      <c r="AK80" s="165">
        <f t="shared" si="63"/>
        <v>0.62957864990364198</v>
      </c>
      <c r="AL80" s="1"/>
      <c r="AM80" s="1"/>
      <c r="AN80" s="1"/>
      <c r="AO80" s="249"/>
      <c r="AP80" s="1"/>
      <c r="AQ80" s="242">
        <f t="shared" si="64"/>
        <v>-4.5859001587074455E-2</v>
      </c>
      <c r="AR80" s="243" t="s">
        <v>611</v>
      </c>
      <c r="AS80" s="166">
        <v>1436.4449999999999</v>
      </c>
      <c r="AT80" s="167">
        <v>0.16200000000000001</v>
      </c>
      <c r="AU80" s="167">
        <v>2.3E-2</v>
      </c>
      <c r="AV80" s="244">
        <f t="shared" si="65"/>
        <v>651.56017919575231</v>
      </c>
      <c r="AW80" s="160">
        <f t="shared" si="65"/>
        <v>7.3481928670928495E-2</v>
      </c>
      <c r="AX80" s="161">
        <f t="shared" si="65"/>
        <v>1.0432619502662686E-2</v>
      </c>
      <c r="AY80" s="162">
        <f t="shared" si="66"/>
        <v>0.65156017919575226</v>
      </c>
      <c r="AZ80" s="163">
        <f t="shared" si="66"/>
        <v>7.3481928670928498E-5</v>
      </c>
      <c r="BA80" s="169">
        <f t="shared" si="66"/>
        <v>1.0432619502662686E-5</v>
      </c>
      <c r="BB80" s="162">
        <f t="shared" si="67"/>
        <v>1.447076</v>
      </c>
      <c r="BC80" s="165">
        <f t="shared" si="68"/>
        <v>0.65638231736674391</v>
      </c>
      <c r="BD80" s="1"/>
      <c r="BE80" s="1"/>
      <c r="BF80" s="1"/>
      <c r="BG80" s="249"/>
      <c r="BH80" s="1"/>
      <c r="BI80" s="151">
        <f t="shared" si="69"/>
        <v>-9.430718360585455E-2</v>
      </c>
      <c r="BJ80" s="243" t="s">
        <v>611</v>
      </c>
      <c r="BK80" s="166">
        <v>1505.242</v>
      </c>
      <c r="BL80" s="167">
        <v>0.17</v>
      </c>
      <c r="BM80" s="167">
        <v>2.5000000000000001E-2</v>
      </c>
      <c r="BN80" s="244">
        <f t="shared" si="70"/>
        <v>682.76595849682553</v>
      </c>
      <c r="BO80" s="160">
        <f t="shared" si="70"/>
        <v>7.711066588924595E-2</v>
      </c>
      <c r="BP80" s="161">
        <f t="shared" si="70"/>
        <v>1.1339803807242052E-2</v>
      </c>
      <c r="BQ80" s="162">
        <f t="shared" si="71"/>
        <v>0.68276595849682553</v>
      </c>
      <c r="BR80" s="163">
        <f t="shared" si="71"/>
        <v>7.711066588924595E-5</v>
      </c>
      <c r="BS80" s="169">
        <f t="shared" si="71"/>
        <v>1.1339803807242051E-5</v>
      </c>
      <c r="BT80" s="162">
        <f t="shared" si="72"/>
        <v>1.5166269999999999</v>
      </c>
      <c r="BU80" s="165">
        <f t="shared" si="73"/>
        <v>0.68793010515064357</v>
      </c>
      <c r="BV80" s="1"/>
      <c r="BW80" s="1"/>
      <c r="BX80" s="1"/>
      <c r="BY80" s="249"/>
      <c r="BZ80" s="1"/>
      <c r="CA80" s="106"/>
      <c r="CB80" s="243" t="s">
        <v>611</v>
      </c>
      <c r="CC80" s="166">
        <v>1663.7539999999999</v>
      </c>
      <c r="CD80" s="167">
        <v>0.13</v>
      </c>
      <c r="CE80" s="167">
        <v>2.7E-2</v>
      </c>
      <c r="CF80" s="244">
        <f t="shared" si="74"/>
        <v>754.66575774056764</v>
      </c>
      <c r="CG80" s="160">
        <f t="shared" si="74"/>
        <v>5.8966979797658664E-2</v>
      </c>
      <c r="CH80" s="161">
        <f t="shared" si="74"/>
        <v>1.2246988111821415E-2</v>
      </c>
      <c r="CI80" s="162">
        <f t="shared" si="75"/>
        <v>0.75466575774056766</v>
      </c>
      <c r="CJ80" s="163">
        <f t="shared" si="75"/>
        <v>5.8966979797658667E-5</v>
      </c>
      <c r="CK80" s="169">
        <f t="shared" si="75"/>
        <v>1.2246988111821416E-5</v>
      </c>
      <c r="CL80" s="162">
        <f t="shared" si="76"/>
        <v>1.6745490000000001</v>
      </c>
      <c r="CM80" s="165">
        <f t="shared" si="77"/>
        <v>0.75956228502453482</v>
      </c>
      <c r="CN80" s="1"/>
      <c r="CO80" s="1"/>
      <c r="CP80" s="1"/>
      <c r="CQ80" s="249"/>
      <c r="CR80" s="1"/>
      <c r="CS80" s="1"/>
      <c r="CT80" s="1"/>
      <c r="CU80" s="1"/>
      <c r="CV80" s="270" t="s">
        <v>574</v>
      </c>
      <c r="CW80" s="271">
        <v>149248102.877</v>
      </c>
      <c r="CX80" s="272">
        <v>78643036.919</v>
      </c>
      <c r="CY80" s="273">
        <v>1053.856</v>
      </c>
      <c r="CZ80" s="272">
        <v>13209153.544</v>
      </c>
      <c r="DA80" s="274">
        <f t="shared" si="78"/>
        <v>8.850466631985314E-2</v>
      </c>
      <c r="DB80" s="275">
        <v>1922314.433</v>
      </c>
      <c r="DC80" s="276">
        <f t="shared" si="79"/>
        <v>1.287999241494037E-2</v>
      </c>
      <c r="DD80" s="272">
        <v>79077486</v>
      </c>
      <c r="DE80" s="277">
        <f t="shared" si="80"/>
        <v>1059.7073956413485</v>
      </c>
      <c r="DF80" s="130">
        <f t="shared" si="81"/>
        <v>1.0597073956413485</v>
      </c>
      <c r="DG80" s="131">
        <f t="shared" si="82"/>
        <v>480.67495838625285</v>
      </c>
      <c r="DH80" s="156">
        <f t="shared" si="83"/>
        <v>0.48067495838625285</v>
      </c>
      <c r="DI80" s="277">
        <f t="shared" si="84"/>
        <v>1060.7033963945271</v>
      </c>
      <c r="DJ80" s="130">
        <f t="shared" si="85"/>
        <v>1.0607033963945272</v>
      </c>
      <c r="DK80" s="131">
        <f t="shared" si="86"/>
        <v>481.12673651156928</v>
      </c>
      <c r="DL80" s="134">
        <f t="shared" si="87"/>
        <v>0.48112673651156929</v>
      </c>
      <c r="DM80" s="1"/>
      <c r="DN80" s="1"/>
      <c r="DO80" s="1"/>
      <c r="DP80" s="1"/>
      <c r="DQ80" s="1"/>
      <c r="DR80" s="1"/>
      <c r="DS80" s="1"/>
      <c r="DT80" s="1"/>
      <c r="DU80" s="1"/>
      <c r="DV80" s="1"/>
      <c r="DW80" s="1"/>
      <c r="DX80" s="1"/>
      <c r="DY80" s="1"/>
      <c r="DZ80" s="1"/>
      <c r="EA80" s="1"/>
      <c r="EB80" s="1"/>
      <c r="EC80" s="1"/>
      <c r="ED80" s="1"/>
      <c r="EE80" s="1"/>
      <c r="EF80" s="1"/>
      <c r="EG80" s="1"/>
      <c r="EH80" s="1"/>
      <c r="EI80" s="1"/>
    </row>
    <row r="81" spans="2:139" ht="14.25" customHeight="1" x14ac:dyDescent="0.25">
      <c r="B81" s="683"/>
      <c r="C81" s="683"/>
      <c r="D81" s="684"/>
      <c r="G81" s="242">
        <f t="shared" si="54"/>
        <v>-5.5733370210667044E-2</v>
      </c>
      <c r="H81" s="243" t="s">
        <v>612</v>
      </c>
      <c r="I81" s="166">
        <v>1124.8</v>
      </c>
      <c r="J81" s="167">
        <v>0.13</v>
      </c>
      <c r="K81" s="167">
        <v>1.9E-2</v>
      </c>
      <c r="L81" s="244">
        <f t="shared" si="55"/>
        <v>510.2004528954343</v>
      </c>
      <c r="M81" s="160">
        <f t="shared" si="55"/>
        <v>5.8966979797658664E-2</v>
      </c>
      <c r="N81" s="161">
        <f t="shared" si="55"/>
        <v>8.6182508935039575E-3</v>
      </c>
      <c r="O81" s="162">
        <f t="shared" si="56"/>
        <v>0.51020045289543425</v>
      </c>
      <c r="P81" s="163">
        <f t="shared" si="56"/>
        <v>5.8966979797658667E-5</v>
      </c>
      <c r="Q81" s="164">
        <f t="shared" si="56"/>
        <v>8.6182508935039581E-6</v>
      </c>
      <c r="R81" s="162">
        <f t="shared" si="57"/>
        <v>1.1334750000000002</v>
      </c>
      <c r="S81" s="165">
        <f t="shared" si="58"/>
        <v>0.51413536481654742</v>
      </c>
      <c r="T81" s="1"/>
      <c r="U81" s="1"/>
      <c r="V81" s="1"/>
      <c r="W81" s="249"/>
      <c r="X81" s="1"/>
      <c r="Y81" s="242">
        <f t="shared" si="59"/>
        <v>-5.1449839389641205E-2</v>
      </c>
      <c r="Z81" s="243" t="s">
        <v>612</v>
      </c>
      <c r="AA81" s="166">
        <v>1191.645</v>
      </c>
      <c r="AB81" s="167">
        <v>0.13200000000000001</v>
      </c>
      <c r="AC81" s="167">
        <v>1.9E-2</v>
      </c>
      <c r="AD81" s="244">
        <f t="shared" si="60"/>
        <v>540.5208203152381</v>
      </c>
      <c r="AE81" s="160">
        <f t="shared" si="60"/>
        <v>5.9874164102238031E-2</v>
      </c>
      <c r="AF81" s="161">
        <f t="shared" si="60"/>
        <v>8.6182508935039575E-3</v>
      </c>
      <c r="AG81" s="162">
        <f t="shared" si="61"/>
        <v>0.54052082031523807</v>
      </c>
      <c r="AH81" s="163">
        <f t="shared" si="61"/>
        <v>5.9874164102238034E-5</v>
      </c>
      <c r="AI81" s="169">
        <f t="shared" si="61"/>
        <v>8.6182508935039581E-6</v>
      </c>
      <c r="AJ81" s="162">
        <f t="shared" si="62"/>
        <v>1.2003759999999999</v>
      </c>
      <c r="AK81" s="165">
        <f t="shared" si="63"/>
        <v>0.54448113339687931</v>
      </c>
      <c r="AL81" s="1"/>
      <c r="AM81" s="1"/>
      <c r="AN81" s="1"/>
      <c r="AO81" s="249"/>
      <c r="AP81" s="1"/>
      <c r="AQ81" s="242">
        <f t="shared" si="64"/>
        <v>-0.10711690239624294</v>
      </c>
      <c r="AR81" s="243" t="s">
        <v>612</v>
      </c>
      <c r="AS81" s="166">
        <v>1255.4829999999999</v>
      </c>
      <c r="AT81" s="167">
        <v>0.14899999999999999</v>
      </c>
      <c r="AU81" s="167">
        <v>2.1999999999999999E-2</v>
      </c>
      <c r="AV81" s="244">
        <f t="shared" si="65"/>
        <v>569.47723613310689</v>
      </c>
      <c r="AW81" s="160">
        <f t="shared" si="65"/>
        <v>6.7585230691162623E-2</v>
      </c>
      <c r="AX81" s="161">
        <f t="shared" si="65"/>
        <v>9.9790273503730046E-3</v>
      </c>
      <c r="AY81" s="162">
        <f t="shared" si="66"/>
        <v>0.56947723613310686</v>
      </c>
      <c r="AZ81" s="163">
        <f t="shared" si="66"/>
        <v>6.7585230691162622E-5</v>
      </c>
      <c r="BA81" s="169">
        <f t="shared" si="66"/>
        <v>9.9790273503730045E-6</v>
      </c>
      <c r="BB81" s="162">
        <f t="shared" si="67"/>
        <v>1.265485</v>
      </c>
      <c r="BC81" s="165">
        <f t="shared" si="68"/>
        <v>0.57401406484030826</v>
      </c>
      <c r="BD81" s="1"/>
      <c r="BE81" s="1"/>
      <c r="BF81" s="1"/>
      <c r="BG81" s="249"/>
      <c r="BH81" s="1"/>
      <c r="BI81" s="151">
        <f t="shared" si="69"/>
        <v>9.816443387235485E-2</v>
      </c>
      <c r="BJ81" s="243" t="s">
        <v>612</v>
      </c>
      <c r="BK81" s="166">
        <v>1406.35</v>
      </c>
      <c r="BL81" s="167">
        <v>0.16400000000000001</v>
      </c>
      <c r="BM81" s="167">
        <v>2.4E-2</v>
      </c>
      <c r="BN81" s="244">
        <f t="shared" si="70"/>
        <v>637.90932337259426</v>
      </c>
      <c r="BO81" s="160">
        <f t="shared" si="70"/>
        <v>7.4389112975507862E-2</v>
      </c>
      <c r="BP81" s="161">
        <f t="shared" si="70"/>
        <v>1.0886211654952368E-2</v>
      </c>
      <c r="BQ81" s="162">
        <f t="shared" si="71"/>
        <v>0.63790932337259421</v>
      </c>
      <c r="BR81" s="163">
        <f t="shared" si="71"/>
        <v>7.4389112975507864E-5</v>
      </c>
      <c r="BS81" s="169">
        <f t="shared" si="71"/>
        <v>1.0886211654952368E-5</v>
      </c>
      <c r="BT81" s="162">
        <f t="shared" si="72"/>
        <v>1.4173019999999998</v>
      </c>
      <c r="BU81" s="165">
        <f t="shared" si="73"/>
        <v>0.64287706462447081</v>
      </c>
      <c r="BV81" s="1"/>
      <c r="BW81" s="1"/>
      <c r="BX81" s="1"/>
      <c r="BY81" s="249"/>
      <c r="BZ81" s="1"/>
      <c r="CA81" s="106"/>
      <c r="CB81" s="243" t="s">
        <v>612</v>
      </c>
      <c r="CC81" s="166">
        <v>1281.153</v>
      </c>
      <c r="CD81" s="167">
        <v>0.13900000000000001</v>
      </c>
      <c r="CE81" s="167">
        <v>2.1000000000000001E-2</v>
      </c>
      <c r="CF81" s="244">
        <f t="shared" si="74"/>
        <v>581.12094668238296</v>
      </c>
      <c r="CG81" s="160">
        <f t="shared" si="74"/>
        <v>6.3049309168265802E-2</v>
      </c>
      <c r="CH81" s="161">
        <f t="shared" si="74"/>
        <v>9.5254351980833228E-3</v>
      </c>
      <c r="CI81" s="162">
        <f t="shared" si="75"/>
        <v>0.58112094668238301</v>
      </c>
      <c r="CJ81" s="163">
        <f t="shared" si="75"/>
        <v>6.3049309168265803E-5</v>
      </c>
      <c r="CK81" s="169">
        <f t="shared" si="75"/>
        <v>9.5254351980833229E-6</v>
      </c>
      <c r="CL81" s="162">
        <f t="shared" si="76"/>
        <v>1.29061</v>
      </c>
      <c r="CM81" s="165">
        <f t="shared" si="77"/>
        <v>0.5854105676665865</v>
      </c>
      <c r="CN81" s="1"/>
      <c r="CO81" s="1"/>
      <c r="CP81" s="1"/>
      <c r="CQ81" s="249"/>
      <c r="CR81" s="1"/>
      <c r="CS81" s="1"/>
      <c r="CT81" s="1"/>
      <c r="CU81" s="1"/>
      <c r="CV81" s="270" t="s">
        <v>133</v>
      </c>
      <c r="CW81" s="271">
        <v>61592136.605999999</v>
      </c>
      <c r="CX81" s="272">
        <v>39535585.289999999</v>
      </c>
      <c r="CY81" s="273">
        <v>1283.787</v>
      </c>
      <c r="CZ81" s="272">
        <v>8476456.8169999998</v>
      </c>
      <c r="DA81" s="274">
        <f t="shared" si="78"/>
        <v>0.1376223862994593</v>
      </c>
      <c r="DB81" s="275">
        <v>1245139.2749999999</v>
      </c>
      <c r="DC81" s="276">
        <f t="shared" si="79"/>
        <v>2.021588052652008E-2</v>
      </c>
      <c r="DD81" s="272">
        <v>39817584.670999996</v>
      </c>
      <c r="DE81" s="277">
        <f t="shared" si="80"/>
        <v>1292.94399307551</v>
      </c>
      <c r="DF81" s="130">
        <f t="shared" si="81"/>
        <v>1.29294399307551</v>
      </c>
      <c r="DG81" s="131">
        <f t="shared" si="82"/>
        <v>586.46924860913634</v>
      </c>
      <c r="DH81" s="156">
        <f t="shared" si="83"/>
        <v>0.5864692486091363</v>
      </c>
      <c r="DI81" s="277">
        <f t="shared" si="84"/>
        <v>1294.4904935310847</v>
      </c>
      <c r="DJ81" s="130">
        <f t="shared" si="85"/>
        <v>1.2944904935310846</v>
      </c>
      <c r="DK81" s="131">
        <f t="shared" si="86"/>
        <v>587.17072907929742</v>
      </c>
      <c r="DL81" s="134">
        <f t="shared" si="87"/>
        <v>0.58717072907929746</v>
      </c>
      <c r="DM81" s="1"/>
      <c r="DN81" s="1"/>
      <c r="DO81" s="1"/>
      <c r="DP81" s="1"/>
      <c r="DQ81" s="1"/>
      <c r="DR81" s="1"/>
      <c r="DS81" s="1"/>
      <c r="DT81" s="1"/>
      <c r="DU81" s="1"/>
      <c r="DV81" s="1"/>
      <c r="DW81" s="1"/>
      <c r="DX81" s="1"/>
      <c r="DY81" s="1"/>
      <c r="DZ81" s="1"/>
      <c r="EA81" s="1"/>
      <c r="EB81" s="1"/>
      <c r="EC81" s="1"/>
      <c r="ED81" s="1"/>
      <c r="EE81" s="1"/>
      <c r="EF81" s="1"/>
      <c r="EG81" s="1"/>
      <c r="EH81" s="1"/>
      <c r="EI81" s="1"/>
    </row>
    <row r="82" spans="2:139" ht="14.25" customHeight="1" x14ac:dyDescent="0.25">
      <c r="B82" s="683"/>
      <c r="C82" s="683"/>
      <c r="D82" s="684"/>
      <c r="G82" s="242">
        <f t="shared" si="54"/>
        <v>0.24203867907021781</v>
      </c>
      <c r="H82" s="243" t="s">
        <v>613</v>
      </c>
      <c r="I82" s="166">
        <v>304</v>
      </c>
      <c r="J82" s="167">
        <v>6.3E-2</v>
      </c>
      <c r="K82" s="167">
        <v>8.0000000000000002E-3</v>
      </c>
      <c r="L82" s="244">
        <f t="shared" si="55"/>
        <v>137.89201429606334</v>
      </c>
      <c r="M82" s="160">
        <f t="shared" si="55"/>
        <v>2.8576305594249968E-2</v>
      </c>
      <c r="N82" s="161">
        <f t="shared" si="55"/>
        <v>3.6287372183174565E-3</v>
      </c>
      <c r="O82" s="162">
        <f t="shared" si="56"/>
        <v>0.13789201429606335</v>
      </c>
      <c r="P82" s="163">
        <f t="shared" si="56"/>
        <v>2.8576305594249967E-5</v>
      </c>
      <c r="Q82" s="164">
        <f t="shared" si="56"/>
        <v>3.6287372183174563E-6</v>
      </c>
      <c r="R82" s="162">
        <f t="shared" si="57"/>
        <v>0.30788399999999999</v>
      </c>
      <c r="S82" s="165">
        <f t="shared" si="58"/>
        <v>0.13965376621555645</v>
      </c>
      <c r="T82" s="1"/>
      <c r="U82" s="1"/>
      <c r="V82" s="1"/>
      <c r="W82" s="249"/>
      <c r="X82" s="1"/>
      <c r="Y82" s="242">
        <f t="shared" si="59"/>
        <v>-3.2579595213749757E-2</v>
      </c>
      <c r="Z82" s="243" t="s">
        <v>613</v>
      </c>
      <c r="AA82" s="166">
        <v>244.114</v>
      </c>
      <c r="AB82" s="167">
        <v>5.8999999999999997E-2</v>
      </c>
      <c r="AC82" s="167">
        <v>8.0000000000000002E-3</v>
      </c>
      <c r="AD82" s="244">
        <f t="shared" si="60"/>
        <v>110.72819466404344</v>
      </c>
      <c r="AE82" s="160">
        <f t="shared" si="60"/>
        <v>2.6761936985091238E-2</v>
      </c>
      <c r="AF82" s="161">
        <f t="shared" si="60"/>
        <v>3.6287372183174565E-3</v>
      </c>
      <c r="AG82" s="162">
        <f t="shared" si="61"/>
        <v>0.11072819466404345</v>
      </c>
      <c r="AH82" s="163">
        <f t="shared" si="61"/>
        <v>2.6761936985091237E-5</v>
      </c>
      <c r="AI82" s="169">
        <f t="shared" si="61"/>
        <v>3.6287372183174563E-6</v>
      </c>
      <c r="AJ82" s="162">
        <f t="shared" si="62"/>
        <v>0.247886</v>
      </c>
      <c r="AK82" s="165">
        <f t="shared" si="63"/>
        <v>0.11243914426248011</v>
      </c>
      <c r="AL82" s="1"/>
      <c r="AM82" s="1"/>
      <c r="AN82" s="1"/>
      <c r="AO82" s="249"/>
      <c r="AP82" s="1"/>
      <c r="AQ82" s="242">
        <f t="shared" si="64"/>
        <v>-0.16176287776185705</v>
      </c>
      <c r="AR82" s="243" t="s">
        <v>613</v>
      </c>
      <c r="AS82" s="166">
        <v>251.05099999999999</v>
      </c>
      <c r="AT82" s="167">
        <v>8.1000000000000003E-2</v>
      </c>
      <c r="AU82" s="167">
        <v>1.0999999999999999E-2</v>
      </c>
      <c r="AV82" s="244">
        <f t="shared" si="65"/>
        <v>113.87476342447695</v>
      </c>
      <c r="AW82" s="160">
        <f t="shared" si="65"/>
        <v>3.6740964335464248E-2</v>
      </c>
      <c r="AX82" s="161">
        <f t="shared" si="65"/>
        <v>4.9895136751865023E-3</v>
      </c>
      <c r="AY82" s="162">
        <f t="shared" si="66"/>
        <v>0.11387476342447696</v>
      </c>
      <c r="AZ82" s="163">
        <f t="shared" si="66"/>
        <v>3.6740964335464249E-5</v>
      </c>
      <c r="BA82" s="169">
        <f t="shared" si="66"/>
        <v>4.9895136751865022E-6</v>
      </c>
      <c r="BB82" s="162">
        <f t="shared" si="67"/>
        <v>0.25623399999999996</v>
      </c>
      <c r="BC82" s="165">
        <f t="shared" si="68"/>
        <v>0.11622573154979436</v>
      </c>
      <c r="BD82" s="1"/>
      <c r="BE82" s="1"/>
      <c r="BF82" s="1"/>
      <c r="BG82" s="249"/>
      <c r="BH82" s="1"/>
      <c r="BI82" s="151">
        <f t="shared" si="69"/>
        <v>-3.5207377926189221E-2</v>
      </c>
      <c r="BJ82" s="243" t="s">
        <v>613</v>
      </c>
      <c r="BK82" s="166">
        <v>299.46499999999997</v>
      </c>
      <c r="BL82" s="167">
        <v>9.9000000000000005E-2</v>
      </c>
      <c r="BM82" s="167">
        <v>1.2999999999999999E-2</v>
      </c>
      <c r="BN82" s="244">
        <f t="shared" si="70"/>
        <v>135.8349738854296</v>
      </c>
      <c r="BO82" s="160">
        <f t="shared" si="70"/>
        <v>4.4905623076678523E-2</v>
      </c>
      <c r="BP82" s="161">
        <f t="shared" si="70"/>
        <v>5.8966979797658659E-3</v>
      </c>
      <c r="BQ82" s="162">
        <f t="shared" si="71"/>
        <v>0.13583497388542962</v>
      </c>
      <c r="BR82" s="163">
        <f t="shared" si="71"/>
        <v>4.490562307667852E-5</v>
      </c>
      <c r="BS82" s="169">
        <f t="shared" si="71"/>
        <v>5.8966979797658662E-6</v>
      </c>
      <c r="BT82" s="162">
        <f t="shared" si="72"/>
        <v>0.30568199999999995</v>
      </c>
      <c r="BU82" s="165">
        <f t="shared" si="73"/>
        <v>0.13865495629621455</v>
      </c>
      <c r="BV82" s="1"/>
      <c r="BW82" s="1"/>
      <c r="BX82" s="1"/>
      <c r="BY82" s="249"/>
      <c r="BZ82" s="1"/>
      <c r="CA82" s="106"/>
      <c r="CB82" s="243" t="s">
        <v>613</v>
      </c>
      <c r="CC82" s="166">
        <v>310.56400000000002</v>
      </c>
      <c r="CD82" s="167">
        <v>0.10100000000000001</v>
      </c>
      <c r="CE82" s="167">
        <v>1.2999999999999999E-2</v>
      </c>
      <c r="CF82" s="244">
        <f t="shared" si="74"/>
        <v>140.86939318369281</v>
      </c>
      <c r="CG82" s="160">
        <f t="shared" si="74"/>
        <v>4.581280738125789E-2</v>
      </c>
      <c r="CH82" s="161">
        <f t="shared" si="74"/>
        <v>5.8966979797658659E-3</v>
      </c>
      <c r="CI82" s="162">
        <f t="shared" si="75"/>
        <v>0.14086939318369282</v>
      </c>
      <c r="CJ82" s="163">
        <f t="shared" si="75"/>
        <v>4.5812807381257894E-5</v>
      </c>
      <c r="CK82" s="169">
        <f t="shared" si="75"/>
        <v>5.8966979797658662E-6</v>
      </c>
      <c r="CL82" s="162">
        <f t="shared" si="76"/>
        <v>0.31683699999999998</v>
      </c>
      <c r="CM82" s="165">
        <f t="shared" si="77"/>
        <v>0.14371477675500596</v>
      </c>
      <c r="CN82" s="1"/>
      <c r="CO82" s="1"/>
      <c r="CP82" s="1"/>
      <c r="CQ82" s="249"/>
      <c r="CR82" s="1"/>
      <c r="CS82" s="1"/>
      <c r="CT82" s="1"/>
      <c r="CU82" s="1"/>
      <c r="CV82" s="270" t="s">
        <v>577</v>
      </c>
      <c r="CW82" s="271">
        <v>108779907.038</v>
      </c>
      <c r="CX82" s="272">
        <v>60422378.358999997</v>
      </c>
      <c r="CY82" s="273">
        <v>1110.9110000000001</v>
      </c>
      <c r="CZ82" s="272">
        <v>11309164.666999999</v>
      </c>
      <c r="DA82" s="274">
        <f t="shared" si="78"/>
        <v>0.10396372799849311</v>
      </c>
      <c r="DB82" s="275">
        <v>1625491.358</v>
      </c>
      <c r="DC82" s="276">
        <f t="shared" si="79"/>
        <v>1.4942937554011408E-2</v>
      </c>
      <c r="DD82" s="272">
        <v>60793075.748999998</v>
      </c>
      <c r="DE82" s="277">
        <f t="shared" si="80"/>
        <v>1117.726548929712</v>
      </c>
      <c r="DF82" s="130">
        <f t="shared" si="81"/>
        <v>1.1177265489297119</v>
      </c>
      <c r="DG82" s="131">
        <f t="shared" si="82"/>
        <v>506.99199100034662</v>
      </c>
      <c r="DH82" s="156">
        <f t="shared" si="83"/>
        <v>0.50699199100034664</v>
      </c>
      <c r="DI82" s="277">
        <f t="shared" si="84"/>
        <v>1118.8987621430442</v>
      </c>
      <c r="DJ82" s="130">
        <f t="shared" si="85"/>
        <v>1.1188987621430442</v>
      </c>
      <c r="DK82" s="131">
        <f t="shared" si="86"/>
        <v>507.52369771472445</v>
      </c>
      <c r="DL82" s="134">
        <f t="shared" si="87"/>
        <v>0.5075236977147245</v>
      </c>
      <c r="DM82" s="1"/>
      <c r="DN82" s="1"/>
      <c r="DO82" s="1"/>
      <c r="DP82" s="1"/>
      <c r="DQ82" s="1"/>
      <c r="DR82" s="1"/>
      <c r="DS82" s="1"/>
      <c r="DT82" s="1"/>
      <c r="DU82" s="1"/>
      <c r="DV82" s="1"/>
      <c r="DW82" s="1"/>
      <c r="DX82" s="1"/>
      <c r="DY82" s="1"/>
      <c r="DZ82" s="1"/>
      <c r="EA82" s="1"/>
      <c r="EB82" s="1"/>
      <c r="EC82" s="1"/>
      <c r="ED82" s="1"/>
      <c r="EE82" s="1"/>
      <c r="EF82" s="1"/>
      <c r="EG82" s="1"/>
      <c r="EH82" s="1"/>
      <c r="EI82" s="1"/>
    </row>
    <row r="83" spans="2:139" ht="14.25" customHeight="1" x14ac:dyDescent="0.25">
      <c r="B83" s="683"/>
      <c r="C83" s="683"/>
      <c r="D83" s="684"/>
      <c r="G83" s="242">
        <f t="shared" si="54"/>
        <v>-1.8671933578391142E-2</v>
      </c>
      <c r="H83" s="243" t="s">
        <v>614</v>
      </c>
      <c r="I83" s="166">
        <v>480.9</v>
      </c>
      <c r="J83" s="167">
        <v>3.5000000000000003E-2</v>
      </c>
      <c r="K83" s="167">
        <v>4.0000000000000001E-3</v>
      </c>
      <c r="L83" s="244">
        <f t="shared" si="55"/>
        <v>218.13246603610807</v>
      </c>
      <c r="M83" s="160">
        <f t="shared" si="55"/>
        <v>1.5875725330138871E-2</v>
      </c>
      <c r="N83" s="161">
        <f t="shared" si="55"/>
        <v>1.8143686091587282E-3</v>
      </c>
      <c r="O83" s="162">
        <f t="shared" si="56"/>
        <v>0.21813246603610806</v>
      </c>
      <c r="P83" s="163">
        <f t="shared" si="56"/>
        <v>1.587572533013887E-5</v>
      </c>
      <c r="Q83" s="164">
        <f t="shared" si="56"/>
        <v>1.8143686091587281E-6</v>
      </c>
      <c r="R83" s="162">
        <f t="shared" si="57"/>
        <v>0.48293999999999998</v>
      </c>
      <c r="S83" s="165">
        <f t="shared" si="58"/>
        <v>0.21905779402677902</v>
      </c>
      <c r="T83" s="1"/>
      <c r="U83" s="1"/>
      <c r="V83" s="1"/>
      <c r="W83" s="249"/>
      <c r="X83" s="1"/>
      <c r="Y83" s="242">
        <f t="shared" si="59"/>
        <v>-9.7219725347901131E-2</v>
      </c>
      <c r="Z83" s="243" t="s">
        <v>614</v>
      </c>
      <c r="AA83" s="166">
        <v>490.089</v>
      </c>
      <c r="AB83" s="167">
        <v>3.5000000000000003E-2</v>
      </c>
      <c r="AC83" s="167">
        <v>4.0000000000000001E-3</v>
      </c>
      <c r="AD83" s="244">
        <f t="shared" si="60"/>
        <v>222.30052432349797</v>
      </c>
      <c r="AE83" s="160">
        <f t="shared" si="60"/>
        <v>1.5875725330138871E-2</v>
      </c>
      <c r="AF83" s="161">
        <f t="shared" si="60"/>
        <v>1.8143686091587282E-3</v>
      </c>
      <c r="AG83" s="162">
        <f t="shared" si="61"/>
        <v>0.22230052432349798</v>
      </c>
      <c r="AH83" s="163">
        <f t="shared" si="61"/>
        <v>1.587572533013887E-5</v>
      </c>
      <c r="AI83" s="169">
        <f t="shared" si="61"/>
        <v>1.8143686091587281E-6</v>
      </c>
      <c r="AJ83" s="162">
        <f t="shared" si="62"/>
        <v>0.49212900000000004</v>
      </c>
      <c r="AK83" s="165">
        <f t="shared" si="63"/>
        <v>0.22322585231416894</v>
      </c>
      <c r="AL83" s="1"/>
      <c r="AM83" s="1"/>
      <c r="AN83" s="1"/>
      <c r="AO83" s="249"/>
      <c r="AP83" s="1"/>
      <c r="AQ83" s="242">
        <f t="shared" si="64"/>
        <v>8.5731016049171105E-2</v>
      </c>
      <c r="AR83" s="243" t="s">
        <v>614</v>
      </c>
      <c r="AS83" s="166">
        <v>543.14200000000005</v>
      </c>
      <c r="AT83" s="167">
        <v>3.3000000000000002E-2</v>
      </c>
      <c r="AU83" s="167">
        <v>4.0000000000000001E-3</v>
      </c>
      <c r="AV83" s="244">
        <f t="shared" si="65"/>
        <v>246.3649487789225</v>
      </c>
      <c r="AW83" s="160">
        <f t="shared" si="65"/>
        <v>1.4968541025559508E-2</v>
      </c>
      <c r="AX83" s="161">
        <f t="shared" si="65"/>
        <v>1.8143686091587282E-3</v>
      </c>
      <c r="AY83" s="162">
        <f t="shared" si="66"/>
        <v>0.24636494877892251</v>
      </c>
      <c r="AZ83" s="163">
        <f t="shared" si="66"/>
        <v>1.4968541025559508E-5</v>
      </c>
      <c r="BA83" s="169">
        <f t="shared" si="66"/>
        <v>1.8143686091587281E-6</v>
      </c>
      <c r="BB83" s="162">
        <f t="shared" si="67"/>
        <v>0.545126</v>
      </c>
      <c r="BC83" s="165">
        <f t="shared" si="68"/>
        <v>0.24726487560906521</v>
      </c>
      <c r="BD83" s="1"/>
      <c r="BE83" s="1"/>
      <c r="BF83" s="1"/>
      <c r="BG83" s="249"/>
      <c r="BH83" s="1"/>
      <c r="BI83" s="151">
        <f t="shared" si="69"/>
        <v>-0.10315915074825732</v>
      </c>
      <c r="BJ83" s="243" t="s">
        <v>614</v>
      </c>
      <c r="BK83" s="166">
        <v>500.09800000000001</v>
      </c>
      <c r="BL83" s="167">
        <v>3.3000000000000002E-2</v>
      </c>
      <c r="BM83" s="167">
        <v>4.0000000000000001E-3</v>
      </c>
      <c r="BN83" s="244">
        <f t="shared" si="70"/>
        <v>226.8405281757654</v>
      </c>
      <c r="BO83" s="160">
        <f t="shared" si="70"/>
        <v>1.4968541025559508E-2</v>
      </c>
      <c r="BP83" s="161">
        <f t="shared" si="70"/>
        <v>1.8143686091587282E-3</v>
      </c>
      <c r="BQ83" s="162">
        <f t="shared" si="71"/>
        <v>0.22684052817576539</v>
      </c>
      <c r="BR83" s="163">
        <f t="shared" si="71"/>
        <v>1.4968541025559508E-5</v>
      </c>
      <c r="BS83" s="169">
        <f t="shared" si="71"/>
        <v>1.8143686091587281E-6</v>
      </c>
      <c r="BT83" s="162">
        <f t="shared" si="72"/>
        <v>0.50208200000000003</v>
      </c>
      <c r="BU83" s="165">
        <f t="shared" si="73"/>
        <v>0.22774045500590814</v>
      </c>
      <c r="BV83" s="1"/>
      <c r="BW83" s="1"/>
      <c r="BX83" s="1"/>
      <c r="BY83" s="249"/>
      <c r="BZ83" s="1"/>
      <c r="CA83" s="106"/>
      <c r="CB83" s="243" t="s">
        <v>614</v>
      </c>
      <c r="CC83" s="166">
        <v>557.822</v>
      </c>
      <c r="CD83" s="167">
        <v>3.4000000000000002E-2</v>
      </c>
      <c r="CE83" s="167">
        <v>4.0000000000000001E-3</v>
      </c>
      <c r="CF83" s="244">
        <f t="shared" si="74"/>
        <v>253.023681574535</v>
      </c>
      <c r="CG83" s="160">
        <f t="shared" si="74"/>
        <v>1.542213317784919E-2</v>
      </c>
      <c r="CH83" s="161">
        <f t="shared" si="74"/>
        <v>1.8143686091587282E-3</v>
      </c>
      <c r="CI83" s="162">
        <f t="shared" si="75"/>
        <v>0.25302368157453503</v>
      </c>
      <c r="CJ83" s="163">
        <f t="shared" si="75"/>
        <v>1.542213317784919E-5</v>
      </c>
      <c r="CK83" s="169">
        <f t="shared" si="75"/>
        <v>1.8143686091587281E-6</v>
      </c>
      <c r="CL83" s="162">
        <f t="shared" si="76"/>
        <v>0.55983399999999994</v>
      </c>
      <c r="CM83" s="165">
        <f t="shared" si="77"/>
        <v>0.25393630898494179</v>
      </c>
      <c r="CN83" s="1"/>
      <c r="CO83" s="1"/>
      <c r="CP83" s="1"/>
      <c r="CQ83" s="249"/>
      <c r="CR83" s="1"/>
      <c r="CS83" s="1"/>
      <c r="CT83" s="1"/>
      <c r="CU83" s="1"/>
      <c r="CV83" s="270" t="s">
        <v>579</v>
      </c>
      <c r="CW83" s="271">
        <v>197243679.949</v>
      </c>
      <c r="CX83" s="272">
        <v>54587168.902999997</v>
      </c>
      <c r="CY83" s="273">
        <v>553.5</v>
      </c>
      <c r="CZ83" s="272">
        <v>6680665.25</v>
      </c>
      <c r="DA83" s="274">
        <f t="shared" si="78"/>
        <v>3.3870110574530835E-2</v>
      </c>
      <c r="DB83" s="275">
        <v>817718.53899999999</v>
      </c>
      <c r="DC83" s="276">
        <f t="shared" si="79"/>
        <v>4.14572745353074E-3</v>
      </c>
      <c r="DD83" s="272">
        <v>54774530.623000003</v>
      </c>
      <c r="DE83" s="277">
        <f t="shared" si="80"/>
        <v>555.49644783265967</v>
      </c>
      <c r="DF83" s="130">
        <f t="shared" si="81"/>
        <v>0.55549644783265972</v>
      </c>
      <c r="DG83" s="131">
        <f t="shared" si="82"/>
        <v>251.96882936168916</v>
      </c>
      <c r="DH83" s="156">
        <f t="shared" si="83"/>
        <v>0.25196882936168918</v>
      </c>
      <c r="DI83" s="277">
        <f t="shared" si="84"/>
        <v>555.88701054068611</v>
      </c>
      <c r="DJ83" s="130">
        <f t="shared" si="85"/>
        <v>0.55588701054068612</v>
      </c>
      <c r="DK83" s="131">
        <f t="shared" si="86"/>
        <v>252.14598554102696</v>
      </c>
      <c r="DL83" s="134">
        <f t="shared" si="87"/>
        <v>0.25214598554102696</v>
      </c>
      <c r="DM83" s="1"/>
      <c r="DN83" s="1"/>
      <c r="DO83" s="1"/>
      <c r="DP83" s="1"/>
      <c r="DQ83" s="1"/>
      <c r="DR83" s="1"/>
      <c r="DS83" s="1"/>
      <c r="DT83" s="1"/>
      <c r="DU83" s="1"/>
      <c r="DV83" s="1"/>
      <c r="DW83" s="1"/>
      <c r="DX83" s="1"/>
      <c r="DY83" s="1"/>
      <c r="DZ83" s="1"/>
      <c r="EA83" s="1"/>
      <c r="EB83" s="1"/>
      <c r="EC83" s="1"/>
      <c r="ED83" s="1"/>
      <c r="EE83" s="1"/>
      <c r="EF83" s="1"/>
      <c r="EG83" s="1"/>
      <c r="EH83" s="1"/>
      <c r="EI83" s="1"/>
    </row>
    <row r="84" spans="2:139" ht="14.25" customHeight="1" x14ac:dyDescent="0.25">
      <c r="B84" s="683"/>
      <c r="C84" s="683"/>
      <c r="D84" s="684"/>
      <c r="G84" s="242">
        <f t="shared" si="54"/>
        <v>-9.4461392641704167E-2</v>
      </c>
      <c r="H84" s="243" t="s">
        <v>615</v>
      </c>
      <c r="I84" s="166">
        <v>1134.3</v>
      </c>
      <c r="J84" s="167">
        <v>9.7000000000000003E-2</v>
      </c>
      <c r="K84" s="167">
        <v>1.4E-2</v>
      </c>
      <c r="L84" s="244">
        <f t="shared" si="55"/>
        <v>514.50957834218627</v>
      </c>
      <c r="M84" s="160">
        <f t="shared" si="55"/>
        <v>4.3998438772099156E-2</v>
      </c>
      <c r="N84" s="161">
        <f t="shared" si="55"/>
        <v>6.3502901320555485E-3</v>
      </c>
      <c r="O84" s="162">
        <f t="shared" si="56"/>
        <v>0.51450957834218625</v>
      </c>
      <c r="P84" s="163">
        <f t="shared" si="56"/>
        <v>4.3998438772099154E-5</v>
      </c>
      <c r="Q84" s="164">
        <f t="shared" si="56"/>
        <v>6.3502901320555486E-6</v>
      </c>
      <c r="R84" s="162">
        <f t="shared" si="57"/>
        <v>1.1407259999999999</v>
      </c>
      <c r="S84" s="165">
        <f t="shared" si="58"/>
        <v>0.5174243615127998</v>
      </c>
      <c r="T84" s="1"/>
      <c r="U84" s="1"/>
      <c r="V84" s="1"/>
      <c r="W84" s="249"/>
      <c r="X84" s="1"/>
      <c r="Y84" s="242">
        <f t="shared" si="59"/>
        <v>-5.0499728654124443E-2</v>
      </c>
      <c r="Z84" s="243" t="s">
        <v>615</v>
      </c>
      <c r="AA84" s="166">
        <v>1252.806</v>
      </c>
      <c r="AB84" s="167">
        <v>0.105</v>
      </c>
      <c r="AC84" s="167">
        <v>1.4999999999999999E-2</v>
      </c>
      <c r="AD84" s="244">
        <f t="shared" si="60"/>
        <v>568.2629699414274</v>
      </c>
      <c r="AE84" s="160">
        <f t="shared" si="60"/>
        <v>4.7627175990416611E-2</v>
      </c>
      <c r="AF84" s="161">
        <f t="shared" si="60"/>
        <v>6.8038822843452303E-3</v>
      </c>
      <c r="AG84" s="162">
        <f t="shared" si="61"/>
        <v>0.56826296994142744</v>
      </c>
      <c r="AH84" s="163">
        <f t="shared" si="61"/>
        <v>4.7627175990416613E-5</v>
      </c>
      <c r="AI84" s="169">
        <f t="shared" si="61"/>
        <v>6.8038822843452302E-6</v>
      </c>
      <c r="AJ84" s="162">
        <f t="shared" si="62"/>
        <v>1.2597210000000001</v>
      </c>
      <c r="AK84" s="165">
        <f t="shared" si="63"/>
        <v>0.57139955967451062</v>
      </c>
      <c r="AL84" s="1"/>
      <c r="AM84" s="1"/>
      <c r="AN84" s="1"/>
      <c r="AO84" s="249"/>
      <c r="AP84" s="1"/>
      <c r="AQ84" s="242">
        <f t="shared" si="64"/>
        <v>-1.0027914598192966E-2</v>
      </c>
      <c r="AR84" s="243" t="s">
        <v>615</v>
      </c>
      <c r="AS84" s="166">
        <v>1319.3720000000001</v>
      </c>
      <c r="AT84" s="167">
        <v>0.111</v>
      </c>
      <c r="AU84" s="167">
        <v>1.6E-2</v>
      </c>
      <c r="AV84" s="244">
        <f t="shared" si="65"/>
        <v>598.45678515074235</v>
      </c>
      <c r="AW84" s="160">
        <f t="shared" si="65"/>
        <v>5.0348728904154705E-2</v>
      </c>
      <c r="AX84" s="161">
        <f t="shared" si="65"/>
        <v>7.257474436634913E-3</v>
      </c>
      <c r="AY84" s="162">
        <f t="shared" si="66"/>
        <v>0.5984567851507423</v>
      </c>
      <c r="AZ84" s="163">
        <f t="shared" si="66"/>
        <v>5.0348728904154706E-5</v>
      </c>
      <c r="BA84" s="169">
        <f t="shared" si="66"/>
        <v>7.2574744366349126E-6</v>
      </c>
      <c r="BB84" s="162">
        <f t="shared" si="67"/>
        <v>1.3267200000000001</v>
      </c>
      <c r="BC84" s="165">
        <f t="shared" si="68"/>
        <v>0.60178978028576702</v>
      </c>
      <c r="BD84" s="1"/>
      <c r="BE84" s="1"/>
      <c r="BF84" s="1"/>
      <c r="BG84" s="249"/>
      <c r="BH84" s="1"/>
      <c r="BI84" s="151">
        <f t="shared" si="69"/>
        <v>-0.15330714372359144</v>
      </c>
      <c r="BJ84" s="243" t="s">
        <v>615</v>
      </c>
      <c r="BK84" s="166">
        <v>1333.16</v>
      </c>
      <c r="BL84" s="167">
        <v>0.108</v>
      </c>
      <c r="BM84" s="167">
        <v>1.4999999999999999E-2</v>
      </c>
      <c r="BN84" s="244">
        <f t="shared" si="70"/>
        <v>604.71091374651257</v>
      </c>
      <c r="BO84" s="160">
        <f t="shared" si="70"/>
        <v>4.8987952447285661E-2</v>
      </c>
      <c r="BP84" s="161">
        <f t="shared" si="70"/>
        <v>6.8038822843452303E-3</v>
      </c>
      <c r="BQ84" s="162">
        <f t="shared" si="71"/>
        <v>0.60471091374651254</v>
      </c>
      <c r="BR84" s="163">
        <f t="shared" si="71"/>
        <v>4.8987952447285663E-5</v>
      </c>
      <c r="BS84" s="169">
        <f t="shared" si="71"/>
        <v>6.8038822843452302E-6</v>
      </c>
      <c r="BT84" s="162">
        <f t="shared" si="72"/>
        <v>1.3401589999999999</v>
      </c>
      <c r="BU84" s="165">
        <f t="shared" si="73"/>
        <v>0.60788560522038793</v>
      </c>
      <c r="BV84" s="1"/>
      <c r="BW84" s="1"/>
      <c r="BX84" s="1"/>
      <c r="BY84" s="249"/>
      <c r="BZ84" s="1"/>
      <c r="CA84" s="106"/>
      <c r="CB84" s="243" t="s">
        <v>615</v>
      </c>
      <c r="CC84" s="166">
        <v>1572.7860000000001</v>
      </c>
      <c r="CD84" s="167">
        <v>0.15</v>
      </c>
      <c r="CE84" s="167">
        <v>2.1999999999999999E-2</v>
      </c>
      <c r="CF84" s="244">
        <f t="shared" si="74"/>
        <v>713.40338683107984</v>
      </c>
      <c r="CG84" s="160">
        <f t="shared" si="74"/>
        <v>6.8038822843452307E-2</v>
      </c>
      <c r="CH84" s="161">
        <f t="shared" si="74"/>
        <v>9.9790273503730046E-3</v>
      </c>
      <c r="CI84" s="162">
        <f t="shared" si="75"/>
        <v>0.71340338683107984</v>
      </c>
      <c r="CJ84" s="163">
        <f t="shared" si="75"/>
        <v>6.8038822843452312E-5</v>
      </c>
      <c r="CK84" s="169">
        <f t="shared" si="75"/>
        <v>9.9790273503730045E-6</v>
      </c>
      <c r="CL84" s="162">
        <f t="shared" si="76"/>
        <v>1.582816</v>
      </c>
      <c r="CM84" s="165">
        <f t="shared" si="77"/>
        <v>0.71795291611854539</v>
      </c>
      <c r="CN84" s="1"/>
      <c r="CO84" s="1"/>
      <c r="CP84" s="1"/>
      <c r="CQ84" s="249"/>
      <c r="CR84" s="1"/>
      <c r="CS84" s="1"/>
      <c r="CT84" s="1"/>
      <c r="CU84" s="1"/>
      <c r="CV84" s="270" t="s">
        <v>580</v>
      </c>
      <c r="CW84" s="271">
        <v>53847380.230999999</v>
      </c>
      <c r="CX84" s="272">
        <v>42616654.252999999</v>
      </c>
      <c r="CY84" s="273">
        <v>1582.8679999999999</v>
      </c>
      <c r="CZ84" s="272">
        <v>8508111.8640000001</v>
      </c>
      <c r="DA84" s="274">
        <f t="shared" si="78"/>
        <v>0.15800419310096483</v>
      </c>
      <c r="DB84" s="275">
        <v>1226827.2169999999</v>
      </c>
      <c r="DC84" s="276">
        <f t="shared" si="79"/>
        <v>2.2783415121349099E-2</v>
      </c>
      <c r="DD84" s="272">
        <v>42896147.645999998</v>
      </c>
      <c r="DE84" s="277">
        <f t="shared" si="80"/>
        <v>1593.2489467427386</v>
      </c>
      <c r="DF84" s="130">
        <f t="shared" si="81"/>
        <v>1.5932489467427386</v>
      </c>
      <c r="DG84" s="131">
        <f t="shared" si="82"/>
        <v>722.68521888630778</v>
      </c>
      <c r="DH84" s="156">
        <f t="shared" si="83"/>
        <v>0.72268521888630777</v>
      </c>
      <c r="DI84" s="277">
        <f t="shared" si="84"/>
        <v>1595.0296002715947</v>
      </c>
      <c r="DJ84" s="130">
        <f t="shared" si="85"/>
        <v>1.5950296002715947</v>
      </c>
      <c r="DK84" s="131">
        <f t="shared" si="86"/>
        <v>723.4929093529438</v>
      </c>
      <c r="DL84" s="134">
        <f t="shared" si="87"/>
        <v>0.72349290935294375</v>
      </c>
      <c r="DM84" s="1"/>
      <c r="DN84" s="1"/>
      <c r="DO84" s="1"/>
      <c r="DP84" s="1"/>
      <c r="DQ84" s="1"/>
      <c r="DR84" s="1"/>
      <c r="DS84" s="1"/>
      <c r="DT84" s="1"/>
      <c r="DU84" s="1"/>
      <c r="DV84" s="1"/>
      <c r="DW84" s="1"/>
      <c r="DX84" s="1"/>
      <c r="DY84" s="1"/>
      <c r="DZ84" s="1"/>
      <c r="EA84" s="1"/>
      <c r="EB84" s="1"/>
      <c r="EC84" s="1"/>
      <c r="ED84" s="1"/>
      <c r="EE84" s="1"/>
      <c r="EF84" s="1"/>
      <c r="EG84" s="1"/>
      <c r="EH84" s="1"/>
      <c r="EI84" s="1"/>
    </row>
    <row r="85" spans="2:139" ht="14.25" customHeight="1" x14ac:dyDescent="0.25">
      <c r="B85" s="683"/>
      <c r="C85" s="683"/>
      <c r="D85" s="684"/>
      <c r="G85" s="242">
        <f t="shared" si="54"/>
        <v>4.8842161670314965E-4</v>
      </c>
      <c r="H85" s="243" t="s">
        <v>616</v>
      </c>
      <c r="I85" s="166">
        <v>715.1</v>
      </c>
      <c r="J85" s="167">
        <v>2.8000000000000001E-2</v>
      </c>
      <c r="K85" s="167">
        <v>4.0000000000000001E-3</v>
      </c>
      <c r="L85" s="244">
        <f t="shared" si="55"/>
        <v>324.36374810235162</v>
      </c>
      <c r="M85" s="160">
        <f t="shared" si="55"/>
        <v>1.2700580264111097E-2</v>
      </c>
      <c r="N85" s="161">
        <f t="shared" si="55"/>
        <v>1.8143686091587282E-3</v>
      </c>
      <c r="O85" s="162">
        <f t="shared" si="56"/>
        <v>0.32436374810235163</v>
      </c>
      <c r="P85" s="163">
        <f t="shared" si="56"/>
        <v>1.2700580264111097E-5</v>
      </c>
      <c r="Q85" s="164">
        <f t="shared" si="56"/>
        <v>1.8143686091587281E-6</v>
      </c>
      <c r="R85" s="162">
        <f t="shared" si="57"/>
        <v>0.71694399999999991</v>
      </c>
      <c r="S85" s="165">
        <f t="shared" si="58"/>
        <v>0.32520017203117374</v>
      </c>
      <c r="T85" s="1"/>
      <c r="U85" s="1"/>
      <c r="V85" s="1"/>
      <c r="W85" s="249"/>
      <c r="X85" s="1"/>
      <c r="Y85" s="242">
        <f t="shared" si="59"/>
        <v>-3.0782319135784775E-2</v>
      </c>
      <c r="Z85" s="243" t="s">
        <v>616</v>
      </c>
      <c r="AA85" s="166">
        <v>715.09900000000005</v>
      </c>
      <c r="AB85" s="167">
        <v>2.5000000000000001E-2</v>
      </c>
      <c r="AC85" s="167">
        <v>3.0000000000000001E-3</v>
      </c>
      <c r="AD85" s="244">
        <f t="shared" si="60"/>
        <v>324.36329451019935</v>
      </c>
      <c r="AE85" s="160">
        <f t="shared" si="60"/>
        <v>1.1339803807242052E-2</v>
      </c>
      <c r="AF85" s="161">
        <f t="shared" si="60"/>
        <v>1.360776456869046E-3</v>
      </c>
      <c r="AG85" s="162">
        <f t="shared" si="61"/>
        <v>0.32436329451019935</v>
      </c>
      <c r="AH85" s="163">
        <f t="shared" si="61"/>
        <v>1.1339803807242051E-5</v>
      </c>
      <c r="AI85" s="169">
        <f t="shared" si="61"/>
        <v>1.360776456869046E-6</v>
      </c>
      <c r="AJ85" s="162">
        <f t="shared" si="62"/>
        <v>0.71659400000000006</v>
      </c>
      <c r="AK85" s="165">
        <f t="shared" si="63"/>
        <v>0.32504141477787241</v>
      </c>
      <c r="AL85" s="1"/>
      <c r="AM85" s="1"/>
      <c r="AN85" s="1"/>
      <c r="AO85" s="249"/>
      <c r="AP85" s="1"/>
      <c r="AQ85" s="242">
        <f t="shared" si="64"/>
        <v>-9.8207278561537326E-3</v>
      </c>
      <c r="AR85" s="243" t="s">
        <v>616</v>
      </c>
      <c r="AS85" s="166">
        <v>737.45299999999997</v>
      </c>
      <c r="AT85" s="167">
        <v>0.03</v>
      </c>
      <c r="AU85" s="167">
        <v>4.0000000000000001E-3</v>
      </c>
      <c r="AV85" s="244">
        <f t="shared" si="65"/>
        <v>334.50289348248288</v>
      </c>
      <c r="AW85" s="160">
        <f t="shared" si="65"/>
        <v>1.3607764568690461E-2</v>
      </c>
      <c r="AX85" s="161">
        <f t="shared" si="65"/>
        <v>1.8143686091587282E-3</v>
      </c>
      <c r="AY85" s="162">
        <f t="shared" si="66"/>
        <v>0.33450289348248285</v>
      </c>
      <c r="AZ85" s="163">
        <f t="shared" si="66"/>
        <v>1.360776456869046E-5</v>
      </c>
      <c r="BA85" s="169">
        <f t="shared" si="66"/>
        <v>1.8143686091587281E-6</v>
      </c>
      <c r="BB85" s="162">
        <f t="shared" si="67"/>
        <v>0.73935299999999993</v>
      </c>
      <c r="BC85" s="165">
        <f t="shared" si="68"/>
        <v>0.33536471857183325</v>
      </c>
      <c r="BD85" s="1"/>
      <c r="BE85" s="1"/>
      <c r="BF85" s="1"/>
      <c r="BG85" s="249"/>
      <c r="BH85" s="1"/>
      <c r="BI85" s="151">
        <f t="shared" si="69"/>
        <v>-3.2116899967982948E-2</v>
      </c>
      <c r="BJ85" s="243" t="s">
        <v>616</v>
      </c>
      <c r="BK85" s="166">
        <v>744.81399999999996</v>
      </c>
      <c r="BL85" s="167">
        <v>2.9000000000000001E-2</v>
      </c>
      <c r="BM85" s="167">
        <v>4.0000000000000001E-3</v>
      </c>
      <c r="BN85" s="244">
        <f t="shared" si="70"/>
        <v>337.84178531548719</v>
      </c>
      <c r="BO85" s="160">
        <f t="shared" si="70"/>
        <v>1.3154172416400779E-2</v>
      </c>
      <c r="BP85" s="161">
        <f t="shared" si="70"/>
        <v>1.8143686091587282E-3</v>
      </c>
      <c r="BQ85" s="162">
        <f t="shared" si="71"/>
        <v>0.3378417853154872</v>
      </c>
      <c r="BR85" s="163">
        <f t="shared" si="71"/>
        <v>1.3154172416400779E-5</v>
      </c>
      <c r="BS85" s="169">
        <f t="shared" si="71"/>
        <v>1.8143686091587281E-6</v>
      </c>
      <c r="BT85" s="162">
        <f t="shared" si="72"/>
        <v>0.74668599999999996</v>
      </c>
      <c r="BU85" s="165">
        <f t="shared" si="73"/>
        <v>0.33869090982457351</v>
      </c>
      <c r="BV85" s="1"/>
      <c r="BW85" s="1"/>
      <c r="BX85" s="1"/>
      <c r="BY85" s="249"/>
      <c r="BZ85" s="1"/>
      <c r="CA85" s="106"/>
      <c r="CB85" s="243" t="s">
        <v>616</v>
      </c>
      <c r="CC85" s="166">
        <v>769.91200000000003</v>
      </c>
      <c r="CD85" s="167">
        <v>2.7E-2</v>
      </c>
      <c r="CE85" s="167">
        <v>3.0000000000000001E-3</v>
      </c>
      <c r="CF85" s="244">
        <f t="shared" si="74"/>
        <v>349.22604115365368</v>
      </c>
      <c r="CG85" s="160">
        <f t="shared" si="74"/>
        <v>1.2246988111821415E-2</v>
      </c>
      <c r="CH85" s="161">
        <f t="shared" si="74"/>
        <v>1.360776456869046E-3</v>
      </c>
      <c r="CI85" s="162">
        <f t="shared" si="75"/>
        <v>0.34922604115365369</v>
      </c>
      <c r="CJ85" s="163">
        <f t="shared" si="75"/>
        <v>1.2246988111821416E-5</v>
      </c>
      <c r="CK85" s="169">
        <f t="shared" si="75"/>
        <v>1.360776456869046E-6</v>
      </c>
      <c r="CL85" s="162">
        <f t="shared" si="76"/>
        <v>0.77146300000000001</v>
      </c>
      <c r="CM85" s="165">
        <f t="shared" si="77"/>
        <v>0.34992956258185498</v>
      </c>
      <c r="CN85" s="1"/>
      <c r="CO85" s="1"/>
      <c r="CP85" s="1"/>
      <c r="CQ85" s="249"/>
      <c r="CR85" s="1"/>
      <c r="CS85" s="1"/>
      <c r="CT85" s="1"/>
      <c r="CU85" s="1"/>
      <c r="CV85" s="270" t="s">
        <v>312</v>
      </c>
      <c r="CW85" s="271">
        <v>33651815.798</v>
      </c>
      <c r="CX85" s="272">
        <v>8987821.6280000005</v>
      </c>
      <c r="CY85" s="273">
        <v>534.16600000000005</v>
      </c>
      <c r="CZ85" s="272">
        <v>2245481.287</v>
      </c>
      <c r="DA85" s="274">
        <f t="shared" si="78"/>
        <v>6.672689820005058E-2</v>
      </c>
      <c r="DB85" s="275">
        <v>292374.80099999998</v>
      </c>
      <c r="DC85" s="276">
        <f t="shared" si="79"/>
        <v>8.6882325386250462E-3</v>
      </c>
      <c r="DD85" s="272">
        <v>9056717.1899999995</v>
      </c>
      <c r="DE85" s="277">
        <f t="shared" si="80"/>
        <v>538.26061694917485</v>
      </c>
      <c r="DF85" s="130">
        <f t="shared" si="81"/>
        <v>0.53826061694917482</v>
      </c>
      <c r="DG85" s="131">
        <f t="shared" si="82"/>
        <v>244.15079173474831</v>
      </c>
      <c r="DH85" s="156">
        <f t="shared" si="83"/>
        <v>0.24415079173474832</v>
      </c>
      <c r="DI85" s="277">
        <f t="shared" si="84"/>
        <v>539.02380783531203</v>
      </c>
      <c r="DJ85" s="130">
        <f t="shared" si="85"/>
        <v>0.53902380783531201</v>
      </c>
      <c r="DK85" s="131">
        <f t="shared" si="86"/>
        <v>244.49696913139914</v>
      </c>
      <c r="DL85" s="134">
        <f t="shared" si="87"/>
        <v>0.24449696913139915</v>
      </c>
      <c r="DM85" s="1"/>
      <c r="DN85" s="1"/>
      <c r="DO85" s="1"/>
      <c r="DP85" s="1"/>
      <c r="DQ85" s="1"/>
      <c r="DR85" s="1"/>
      <c r="DS85" s="1"/>
      <c r="DT85" s="1"/>
      <c r="DU85" s="1"/>
      <c r="DV85" s="1"/>
      <c r="DW85" s="1"/>
      <c r="DX85" s="1"/>
      <c r="DY85" s="1"/>
      <c r="DZ85" s="1"/>
      <c r="EA85" s="1"/>
      <c r="EB85" s="1"/>
      <c r="EC85" s="1"/>
      <c r="ED85" s="1"/>
      <c r="EE85" s="1"/>
      <c r="EF85" s="1"/>
      <c r="EG85" s="1"/>
      <c r="EH85" s="1"/>
      <c r="EI85" s="1"/>
    </row>
    <row r="86" spans="2:139" ht="14.25" customHeight="1" x14ac:dyDescent="0.25">
      <c r="B86" s="683"/>
      <c r="C86" s="683"/>
      <c r="D86" s="684"/>
      <c r="G86" s="242">
        <f t="shared" si="54"/>
        <v>9.6091650671785045E-2</v>
      </c>
      <c r="H86" s="243" t="s">
        <v>617</v>
      </c>
      <c r="I86" s="166">
        <v>455.3</v>
      </c>
      <c r="J86" s="167">
        <v>2.7E-2</v>
      </c>
      <c r="K86" s="167">
        <v>3.0000000000000001E-3</v>
      </c>
      <c r="L86" s="244">
        <f t="shared" si="55"/>
        <v>206.52050693749223</v>
      </c>
      <c r="M86" s="160">
        <f t="shared" si="55"/>
        <v>1.2246988111821415E-2</v>
      </c>
      <c r="N86" s="161">
        <f t="shared" si="55"/>
        <v>1.360776456869046E-3</v>
      </c>
      <c r="O86" s="162">
        <f t="shared" si="56"/>
        <v>0.20652050693749222</v>
      </c>
      <c r="P86" s="163">
        <f t="shared" si="56"/>
        <v>1.2246988111821416E-5</v>
      </c>
      <c r="Q86" s="164">
        <f t="shared" si="56"/>
        <v>1.360776456869046E-6</v>
      </c>
      <c r="R86" s="162">
        <f t="shared" si="57"/>
        <v>0.45685100000000001</v>
      </c>
      <c r="S86" s="165">
        <f t="shared" si="58"/>
        <v>0.20722402836569354</v>
      </c>
      <c r="T86" s="1"/>
      <c r="U86" s="1"/>
      <c r="V86" s="1"/>
      <c r="W86" s="249"/>
      <c r="X86" s="1"/>
      <c r="Y86" s="242">
        <f t="shared" si="59"/>
        <v>0.10176816873336314</v>
      </c>
      <c r="Z86" s="243" t="s">
        <v>617</v>
      </c>
      <c r="AA86" s="166">
        <v>414.95600000000002</v>
      </c>
      <c r="AB86" s="167">
        <v>2.8000000000000001E-2</v>
      </c>
      <c r="AC86" s="167">
        <v>4.0000000000000001E-3</v>
      </c>
      <c r="AD86" s="244">
        <f t="shared" si="60"/>
        <v>188.22078514551731</v>
      </c>
      <c r="AE86" s="160">
        <f t="shared" si="60"/>
        <v>1.2700580264111097E-2</v>
      </c>
      <c r="AF86" s="161">
        <f t="shared" si="60"/>
        <v>1.8143686091587282E-3</v>
      </c>
      <c r="AG86" s="162">
        <f t="shared" si="61"/>
        <v>0.18822078514551732</v>
      </c>
      <c r="AH86" s="163">
        <f t="shared" si="61"/>
        <v>1.2700580264111097E-5</v>
      </c>
      <c r="AI86" s="169">
        <f t="shared" si="61"/>
        <v>1.8143686091587281E-6</v>
      </c>
      <c r="AJ86" s="162">
        <f t="shared" si="62"/>
        <v>0.4168</v>
      </c>
      <c r="AK86" s="165">
        <f t="shared" si="63"/>
        <v>0.18905720907433948</v>
      </c>
      <c r="AL86" s="1"/>
      <c r="AM86" s="1"/>
      <c r="AN86" s="1"/>
      <c r="AO86" s="249"/>
      <c r="AP86" s="1"/>
      <c r="AQ86" s="242">
        <f t="shared" si="64"/>
        <v>-9.7045295601717596E-2</v>
      </c>
      <c r="AR86" s="243" t="s">
        <v>617</v>
      </c>
      <c r="AS86" s="166">
        <v>376.72199999999998</v>
      </c>
      <c r="AT86" s="167">
        <v>2.8000000000000001E-2</v>
      </c>
      <c r="AU86" s="167">
        <v>3.0000000000000001E-3</v>
      </c>
      <c r="AV86" s="244">
        <f t="shared" si="65"/>
        <v>170.87814279487358</v>
      </c>
      <c r="AW86" s="160">
        <f t="shared" si="65"/>
        <v>1.2700580264111097E-2</v>
      </c>
      <c r="AX86" s="161">
        <f t="shared" si="65"/>
        <v>1.360776456869046E-3</v>
      </c>
      <c r="AY86" s="162">
        <f t="shared" si="66"/>
        <v>0.17087814279487359</v>
      </c>
      <c r="AZ86" s="163">
        <f t="shared" si="66"/>
        <v>1.2700580264111097E-5</v>
      </c>
      <c r="BA86" s="169">
        <f t="shared" si="66"/>
        <v>1.360776456869046E-6</v>
      </c>
      <c r="BB86" s="162">
        <f t="shared" si="67"/>
        <v>0.378301</v>
      </c>
      <c r="BC86" s="165">
        <f t="shared" si="68"/>
        <v>0.17159436480333901</v>
      </c>
      <c r="BD86" s="1"/>
      <c r="BE86" s="1"/>
      <c r="BF86" s="1"/>
      <c r="BG86" s="249"/>
      <c r="BH86" s="1"/>
      <c r="BI86" s="151">
        <f t="shared" si="69"/>
        <v>-0.10084601715212849</v>
      </c>
      <c r="BJ86" s="243" t="s">
        <v>617</v>
      </c>
      <c r="BK86" s="166">
        <v>417.08699999999999</v>
      </c>
      <c r="BL86" s="167">
        <v>2.9000000000000001E-2</v>
      </c>
      <c r="BM86" s="167">
        <v>4.0000000000000001E-3</v>
      </c>
      <c r="BN86" s="244">
        <f t="shared" si="70"/>
        <v>189.1873900220466</v>
      </c>
      <c r="BO86" s="160">
        <f t="shared" si="70"/>
        <v>1.3154172416400779E-2</v>
      </c>
      <c r="BP86" s="161">
        <f t="shared" si="70"/>
        <v>1.8143686091587282E-3</v>
      </c>
      <c r="BQ86" s="162">
        <f t="shared" si="71"/>
        <v>0.1891873900220466</v>
      </c>
      <c r="BR86" s="163">
        <f t="shared" si="71"/>
        <v>1.3154172416400779E-5</v>
      </c>
      <c r="BS86" s="169">
        <f t="shared" si="71"/>
        <v>1.8143686091587281E-6</v>
      </c>
      <c r="BT86" s="162">
        <f t="shared" si="72"/>
        <v>0.41895900000000003</v>
      </c>
      <c r="BU86" s="165">
        <f t="shared" si="73"/>
        <v>0.19003651453113291</v>
      </c>
      <c r="BV86" s="1"/>
      <c r="BW86" s="1"/>
      <c r="BX86" s="1"/>
      <c r="BY86" s="249"/>
      <c r="BZ86" s="1"/>
      <c r="CA86" s="106"/>
      <c r="CB86" s="243" t="s">
        <v>617</v>
      </c>
      <c r="CC86" s="166">
        <v>464.02</v>
      </c>
      <c r="CD86" s="167">
        <v>3.1E-2</v>
      </c>
      <c r="CE86" s="167">
        <v>4.0000000000000001E-3</v>
      </c>
      <c r="CF86" s="244">
        <f t="shared" si="74"/>
        <v>210.47583050545825</v>
      </c>
      <c r="CG86" s="160">
        <f t="shared" si="74"/>
        <v>1.4061356720980142E-2</v>
      </c>
      <c r="CH86" s="161">
        <f t="shared" si="74"/>
        <v>1.8143686091587282E-3</v>
      </c>
      <c r="CI86" s="162">
        <f t="shared" si="75"/>
        <v>0.21047583050545826</v>
      </c>
      <c r="CJ86" s="163">
        <f t="shared" si="75"/>
        <v>1.4061356720980142E-5</v>
      </c>
      <c r="CK86" s="169">
        <f t="shared" si="75"/>
        <v>1.8143686091587281E-6</v>
      </c>
      <c r="CL86" s="162">
        <f t="shared" si="76"/>
        <v>0.46594799999999997</v>
      </c>
      <c r="CM86" s="165">
        <f t="shared" si="77"/>
        <v>0.21135035617507275</v>
      </c>
      <c r="CN86" s="1"/>
      <c r="CO86" s="1"/>
      <c r="CP86" s="1"/>
      <c r="CQ86" s="249"/>
      <c r="CR86" s="1"/>
      <c r="CS86" s="1"/>
      <c r="CT86" s="1"/>
      <c r="CU86" s="1"/>
      <c r="CV86" s="270" t="s">
        <v>582</v>
      </c>
      <c r="CW86" s="271">
        <v>67612</v>
      </c>
      <c r="CX86" s="272">
        <v>40046.514000000003</v>
      </c>
      <c r="CY86" s="273">
        <v>1184.598</v>
      </c>
      <c r="CZ86" s="272">
        <v>1510.6210000000001</v>
      </c>
      <c r="DA86" s="274">
        <f t="shared" si="78"/>
        <v>2.2342498373069869E-2</v>
      </c>
      <c r="DB86" s="275">
        <v>151.06200000000001</v>
      </c>
      <c r="DC86" s="276">
        <f t="shared" si="79"/>
        <v>2.2342483582795955E-3</v>
      </c>
      <c r="DD86" s="272">
        <v>40085.79</v>
      </c>
      <c r="DE86" s="277">
        <f t="shared" si="80"/>
        <v>1185.7598094569012</v>
      </c>
      <c r="DF86" s="130">
        <f t="shared" si="81"/>
        <v>1.1857598094569011</v>
      </c>
      <c r="DG86" s="131">
        <f t="shared" si="82"/>
        <v>537.85134407015903</v>
      </c>
      <c r="DH86" s="156">
        <f t="shared" si="83"/>
        <v>0.537851344070159</v>
      </c>
      <c r="DI86" s="277">
        <f t="shared" si="84"/>
        <v>1186.0234509554516</v>
      </c>
      <c r="DJ86" s="130">
        <f t="shared" si="85"/>
        <v>1.1860234509554517</v>
      </c>
      <c r="DK86" s="131">
        <f t="shared" si="86"/>
        <v>537.97092978491946</v>
      </c>
      <c r="DL86" s="134">
        <f t="shared" si="87"/>
        <v>0.53797092978491945</v>
      </c>
      <c r="DM86" s="1"/>
      <c r="DN86" s="1"/>
      <c r="DO86" s="1"/>
      <c r="DP86" s="1"/>
      <c r="DQ86" s="1"/>
      <c r="DR86" s="1"/>
      <c r="DS86" s="1"/>
      <c r="DT86" s="1"/>
      <c r="DU86" s="1"/>
      <c r="DV86" s="1"/>
      <c r="DW86" s="1"/>
      <c r="DX86" s="1"/>
      <c r="DY86" s="1"/>
      <c r="DZ86" s="1"/>
      <c r="EA86" s="1"/>
      <c r="EB86" s="1"/>
      <c r="EC86" s="1"/>
      <c r="ED86" s="1"/>
      <c r="EE86" s="1"/>
      <c r="EF86" s="1"/>
      <c r="EG86" s="1"/>
      <c r="EH86" s="1"/>
      <c r="EI86" s="1"/>
    </row>
    <row r="87" spans="2:139" ht="14.25" customHeight="1" x14ac:dyDescent="0.25">
      <c r="B87" s="683"/>
      <c r="C87" s="683"/>
      <c r="D87" s="684"/>
      <c r="G87" s="242">
        <f t="shared" si="54"/>
        <v>-3.0579458227387391E-2</v>
      </c>
      <c r="H87" s="243" t="s">
        <v>618</v>
      </c>
      <c r="I87" s="166">
        <v>1208.2</v>
      </c>
      <c r="J87" s="167">
        <v>9.9000000000000005E-2</v>
      </c>
      <c r="K87" s="167">
        <v>1.4E-2</v>
      </c>
      <c r="L87" s="244">
        <f t="shared" si="55"/>
        <v>548.03003839639382</v>
      </c>
      <c r="M87" s="160">
        <f t="shared" si="55"/>
        <v>4.4905623076678523E-2</v>
      </c>
      <c r="N87" s="161">
        <f t="shared" si="55"/>
        <v>6.3502901320555485E-3</v>
      </c>
      <c r="O87" s="162">
        <f t="shared" si="56"/>
        <v>0.54803003839639386</v>
      </c>
      <c r="P87" s="163">
        <f t="shared" si="56"/>
        <v>4.490562307667852E-5</v>
      </c>
      <c r="Q87" s="164">
        <f t="shared" si="56"/>
        <v>6.3502901320555486E-6</v>
      </c>
      <c r="R87" s="162">
        <f t="shared" si="57"/>
        <v>1.214682</v>
      </c>
      <c r="S87" s="165">
        <f t="shared" si="58"/>
        <v>0.5509702227275356</v>
      </c>
      <c r="T87" s="1"/>
      <c r="U87" s="1"/>
      <c r="V87" s="1"/>
      <c r="W87" s="249"/>
      <c r="X87" s="1"/>
      <c r="Y87" s="242">
        <f t="shared" si="59"/>
        <v>8.5911496589057279E-3</v>
      </c>
      <c r="Z87" s="243" t="s">
        <v>618</v>
      </c>
      <c r="AA87" s="166">
        <v>1246.46</v>
      </c>
      <c r="AB87" s="167">
        <v>0.10100000000000001</v>
      </c>
      <c r="AC87" s="167">
        <v>1.4E-2</v>
      </c>
      <c r="AD87" s="244">
        <f t="shared" si="60"/>
        <v>565.38447414299708</v>
      </c>
      <c r="AE87" s="160">
        <f t="shared" si="60"/>
        <v>4.581280738125789E-2</v>
      </c>
      <c r="AF87" s="161">
        <f t="shared" si="60"/>
        <v>6.3502901320555485E-3</v>
      </c>
      <c r="AG87" s="162">
        <f t="shared" si="61"/>
        <v>0.56538447414299708</v>
      </c>
      <c r="AH87" s="163">
        <f t="shared" si="61"/>
        <v>4.5812807381257894E-5</v>
      </c>
      <c r="AI87" s="169">
        <f t="shared" si="61"/>
        <v>6.3502901320555486E-6</v>
      </c>
      <c r="AJ87" s="162">
        <f t="shared" si="62"/>
        <v>1.2529980000000001</v>
      </c>
      <c r="AK87" s="165">
        <f t="shared" si="63"/>
        <v>0.568350059634667</v>
      </c>
      <c r="AL87" s="1"/>
      <c r="AM87" s="1"/>
      <c r="AN87" s="1"/>
      <c r="AO87" s="249"/>
      <c r="AP87" s="1"/>
      <c r="AQ87" s="242">
        <f t="shared" si="64"/>
        <v>-6.5697663050263033E-2</v>
      </c>
      <c r="AR87" s="243" t="s">
        <v>618</v>
      </c>
      <c r="AS87" s="166">
        <v>1235.4100000000001</v>
      </c>
      <c r="AT87" s="167">
        <v>0.105</v>
      </c>
      <c r="AU87" s="167">
        <v>1.4999999999999999E-2</v>
      </c>
      <c r="AV87" s="244">
        <f t="shared" si="65"/>
        <v>560.37228086019616</v>
      </c>
      <c r="AW87" s="160">
        <f t="shared" si="65"/>
        <v>4.7627175990416611E-2</v>
      </c>
      <c r="AX87" s="161">
        <f t="shared" si="65"/>
        <v>6.8038822843452303E-3</v>
      </c>
      <c r="AY87" s="162">
        <f t="shared" si="66"/>
        <v>0.56037228086019619</v>
      </c>
      <c r="AZ87" s="163">
        <f t="shared" si="66"/>
        <v>4.7627175990416613E-5</v>
      </c>
      <c r="BA87" s="169">
        <f t="shared" si="66"/>
        <v>6.8038822843452302E-6</v>
      </c>
      <c r="BB87" s="162">
        <f t="shared" si="67"/>
        <v>1.2423250000000001</v>
      </c>
      <c r="BC87" s="165">
        <f t="shared" si="68"/>
        <v>0.56350887059327925</v>
      </c>
      <c r="BD87" s="1"/>
      <c r="BE87" s="1"/>
      <c r="BF87" s="1"/>
      <c r="BG87" s="249"/>
      <c r="BH87" s="1"/>
      <c r="BI87" s="151">
        <f t="shared" si="69"/>
        <v>-9.8697883128062935E-2</v>
      </c>
      <c r="BJ87" s="243" t="s">
        <v>618</v>
      </c>
      <c r="BK87" s="166">
        <v>1321.4680000000001</v>
      </c>
      <c r="BL87" s="167">
        <v>0.123</v>
      </c>
      <c r="BM87" s="167">
        <v>1.7999999999999999E-2</v>
      </c>
      <c r="BN87" s="244">
        <f t="shared" si="70"/>
        <v>599.40751430194155</v>
      </c>
      <c r="BO87" s="160">
        <f t="shared" si="70"/>
        <v>5.5791834731630886E-2</v>
      </c>
      <c r="BP87" s="161">
        <f t="shared" si="70"/>
        <v>8.1646587412142757E-3</v>
      </c>
      <c r="BQ87" s="162">
        <f t="shared" si="71"/>
        <v>0.5994075143019415</v>
      </c>
      <c r="BR87" s="163">
        <f t="shared" si="71"/>
        <v>5.5791834731630884E-5</v>
      </c>
      <c r="BS87" s="169">
        <f t="shared" si="71"/>
        <v>8.1646587412142749E-6</v>
      </c>
      <c r="BT87" s="162">
        <f t="shared" si="72"/>
        <v>1.329682</v>
      </c>
      <c r="BU87" s="165">
        <f t="shared" si="73"/>
        <v>0.60313332024084898</v>
      </c>
      <c r="BV87" s="1"/>
      <c r="BW87" s="1"/>
      <c r="BX87" s="1"/>
      <c r="BY87" s="249"/>
      <c r="BZ87" s="1"/>
      <c r="CA87" s="106"/>
      <c r="CB87" s="243" t="s">
        <v>618</v>
      </c>
      <c r="CC87" s="166">
        <v>1465.96</v>
      </c>
      <c r="CD87" s="167">
        <v>0.125</v>
      </c>
      <c r="CE87" s="167">
        <v>2.1999999999999999E-2</v>
      </c>
      <c r="CF87" s="244">
        <f t="shared" si="74"/>
        <v>664.94795157058229</v>
      </c>
      <c r="CG87" s="160">
        <f t="shared" si="74"/>
        <v>5.6699019036210253E-2</v>
      </c>
      <c r="CH87" s="161">
        <f t="shared" si="74"/>
        <v>9.9790273503730046E-3</v>
      </c>
      <c r="CI87" s="162">
        <f t="shared" si="75"/>
        <v>0.66494795157058229</v>
      </c>
      <c r="CJ87" s="163">
        <f t="shared" si="75"/>
        <v>5.6699019036210251E-5</v>
      </c>
      <c r="CK87" s="169">
        <f t="shared" si="75"/>
        <v>9.9790273503730045E-6</v>
      </c>
      <c r="CL87" s="162">
        <f t="shared" si="76"/>
        <v>1.47529</v>
      </c>
      <c r="CM87" s="165">
        <f t="shared" si="77"/>
        <v>0.66917996635144494</v>
      </c>
      <c r="CN87" s="1"/>
      <c r="CO87" s="1"/>
      <c r="CP87" s="1"/>
      <c r="CQ87" s="249"/>
      <c r="CR87" s="1"/>
      <c r="CS87" s="1"/>
      <c r="CT87" s="1"/>
      <c r="CU87" s="1"/>
      <c r="CV87" s="270" t="s">
        <v>583</v>
      </c>
      <c r="CW87" s="271">
        <v>7598247.0159999998</v>
      </c>
      <c r="CX87" s="272">
        <v>3961771.727</v>
      </c>
      <c r="CY87" s="273">
        <v>1042.8119999999999</v>
      </c>
      <c r="CZ87" s="272">
        <v>380229.005</v>
      </c>
      <c r="DA87" s="274">
        <f t="shared" si="78"/>
        <v>5.0041674638812504E-2</v>
      </c>
      <c r="DB87" s="275">
        <v>50485.695</v>
      </c>
      <c r="DC87" s="276">
        <f t="shared" si="79"/>
        <v>6.6443871716317998E-3</v>
      </c>
      <c r="DD87" s="272">
        <v>3973589.4139999999</v>
      </c>
      <c r="DE87" s="277">
        <f t="shared" si="80"/>
        <v>1045.9226351906209</v>
      </c>
      <c r="DF87" s="130">
        <f t="shared" si="81"/>
        <v>1.0459226351906208</v>
      </c>
      <c r="DG87" s="131">
        <f t="shared" si="82"/>
        <v>474.42229922460967</v>
      </c>
      <c r="DH87" s="156">
        <f t="shared" si="83"/>
        <v>0.47442229922460966</v>
      </c>
      <c r="DI87" s="277">
        <f t="shared" si="84"/>
        <v>1046.4934443148659</v>
      </c>
      <c r="DJ87" s="130">
        <f t="shared" si="85"/>
        <v>1.0464934443148659</v>
      </c>
      <c r="DK87" s="131">
        <f t="shared" si="86"/>
        <v>474.68121376382254</v>
      </c>
      <c r="DL87" s="134">
        <f t="shared" si="87"/>
        <v>0.47468121376382255</v>
      </c>
      <c r="DM87" s="1"/>
      <c r="DN87" s="1"/>
      <c r="DO87" s="1"/>
      <c r="DP87" s="1"/>
      <c r="DQ87" s="1"/>
      <c r="DR87" s="1"/>
      <c r="DS87" s="1"/>
      <c r="DT87" s="1"/>
      <c r="DU87" s="1"/>
      <c r="DV87" s="1"/>
      <c r="DW87" s="1"/>
      <c r="DX87" s="1"/>
      <c r="DY87" s="1"/>
      <c r="DZ87" s="1"/>
      <c r="EA87" s="1"/>
      <c r="EB87" s="1"/>
      <c r="EC87" s="1"/>
      <c r="ED87" s="1"/>
      <c r="EE87" s="1"/>
      <c r="EF87" s="1"/>
      <c r="EG87" s="1"/>
      <c r="EH87" s="1"/>
      <c r="EI87" s="1"/>
    </row>
    <row r="88" spans="2:139" ht="14.25" customHeight="1" x14ac:dyDescent="0.25">
      <c r="B88" s="683"/>
      <c r="C88" s="683"/>
      <c r="D88" s="684"/>
      <c r="G88" s="242">
        <f t="shared" si="54"/>
        <v>6.7423246047291441E-2</v>
      </c>
      <c r="H88" s="243" t="s">
        <v>619</v>
      </c>
      <c r="I88" s="166">
        <v>753.5</v>
      </c>
      <c r="J88" s="167">
        <v>4.7E-2</v>
      </c>
      <c r="K88" s="167">
        <v>6.0000000000000001E-3</v>
      </c>
      <c r="L88" s="244">
        <f t="shared" si="55"/>
        <v>341.78168675027541</v>
      </c>
      <c r="M88" s="160">
        <f t="shared" si="55"/>
        <v>2.1318831157615056E-2</v>
      </c>
      <c r="N88" s="161">
        <f t="shared" si="55"/>
        <v>2.721552913738092E-3</v>
      </c>
      <c r="O88" s="162">
        <f t="shared" si="56"/>
        <v>0.34178168675027543</v>
      </c>
      <c r="P88" s="163">
        <f t="shared" si="56"/>
        <v>2.1318831157615055E-5</v>
      </c>
      <c r="Q88" s="164">
        <f t="shared" si="56"/>
        <v>2.7215529137380919E-6</v>
      </c>
      <c r="R88" s="162">
        <f t="shared" si="57"/>
        <v>0.75640600000000002</v>
      </c>
      <c r="S88" s="165">
        <f t="shared" si="58"/>
        <v>0.34309982554482921</v>
      </c>
      <c r="T88" s="1"/>
      <c r="U88" s="1"/>
      <c r="V88" s="1"/>
      <c r="W88" s="249"/>
      <c r="X88" s="1"/>
      <c r="Y88" s="242">
        <f t="shared" si="59"/>
        <v>-3.490467234224548E-2</v>
      </c>
      <c r="Z88" s="243" t="s">
        <v>619</v>
      </c>
      <c r="AA88" s="166">
        <v>706.72799999999995</v>
      </c>
      <c r="AB88" s="167">
        <v>0.03</v>
      </c>
      <c r="AC88" s="167">
        <v>4.0000000000000001E-3</v>
      </c>
      <c r="AD88" s="244">
        <f t="shared" si="60"/>
        <v>320.5662746033824</v>
      </c>
      <c r="AE88" s="160">
        <f t="shared" si="60"/>
        <v>1.3607764568690461E-2</v>
      </c>
      <c r="AF88" s="161">
        <f t="shared" si="60"/>
        <v>1.8143686091587282E-3</v>
      </c>
      <c r="AG88" s="162">
        <f t="shared" si="61"/>
        <v>0.32056627460338238</v>
      </c>
      <c r="AH88" s="163">
        <f t="shared" si="61"/>
        <v>1.360776456869046E-5</v>
      </c>
      <c r="AI88" s="169">
        <f t="shared" si="61"/>
        <v>1.8143686091587281E-6</v>
      </c>
      <c r="AJ88" s="162">
        <f t="shared" si="62"/>
        <v>0.70862799999999992</v>
      </c>
      <c r="AK88" s="165">
        <f t="shared" si="63"/>
        <v>0.32142809969273278</v>
      </c>
      <c r="AL88" s="1"/>
      <c r="AM88" s="1"/>
      <c r="AN88" s="1"/>
      <c r="AO88" s="249"/>
      <c r="AP88" s="1"/>
      <c r="AQ88" s="242">
        <f t="shared" si="64"/>
        <v>-0.17807941630482349</v>
      </c>
      <c r="AR88" s="243" t="s">
        <v>619</v>
      </c>
      <c r="AS88" s="166">
        <v>731.952</v>
      </c>
      <c r="AT88" s="167">
        <v>3.5000000000000003E-2</v>
      </c>
      <c r="AU88" s="167">
        <v>5.0000000000000001E-3</v>
      </c>
      <c r="AV88" s="244">
        <f t="shared" si="65"/>
        <v>332.00768305273732</v>
      </c>
      <c r="AW88" s="160">
        <f t="shared" si="65"/>
        <v>1.5875725330138871E-2</v>
      </c>
      <c r="AX88" s="161">
        <f t="shared" si="65"/>
        <v>2.2679607614484103E-3</v>
      </c>
      <c r="AY88" s="162">
        <f t="shared" si="66"/>
        <v>0.33200768305273731</v>
      </c>
      <c r="AZ88" s="163">
        <f t="shared" si="66"/>
        <v>1.587572533013887E-5</v>
      </c>
      <c r="BA88" s="169">
        <f t="shared" si="66"/>
        <v>2.2679607614484103E-6</v>
      </c>
      <c r="BB88" s="162">
        <f t="shared" si="67"/>
        <v>0.73425700000000005</v>
      </c>
      <c r="BC88" s="165">
        <f t="shared" si="68"/>
        <v>0.33305321296376506</v>
      </c>
      <c r="BD88" s="1"/>
      <c r="BE88" s="1"/>
      <c r="BF88" s="1"/>
      <c r="BG88" s="249"/>
      <c r="BH88" s="1"/>
      <c r="BI88" s="151">
        <f t="shared" si="69"/>
        <v>-0.14789463894810617</v>
      </c>
      <c r="BJ88" s="243" t="s">
        <v>619</v>
      </c>
      <c r="BK88" s="166">
        <v>889.65499999999997</v>
      </c>
      <c r="BL88" s="167">
        <v>5.6000000000000001E-2</v>
      </c>
      <c r="BM88" s="167">
        <v>8.0000000000000002E-3</v>
      </c>
      <c r="BN88" s="244">
        <f t="shared" si="70"/>
        <v>403.54052624527708</v>
      </c>
      <c r="BO88" s="160">
        <f t="shared" si="70"/>
        <v>2.5401160528222194E-2</v>
      </c>
      <c r="BP88" s="161">
        <f t="shared" si="70"/>
        <v>3.6287372183174565E-3</v>
      </c>
      <c r="BQ88" s="162">
        <f t="shared" si="71"/>
        <v>0.40354052624527709</v>
      </c>
      <c r="BR88" s="163">
        <f t="shared" si="71"/>
        <v>2.5401160528222194E-5</v>
      </c>
      <c r="BS88" s="169">
        <f t="shared" si="71"/>
        <v>3.6287372183174563E-6</v>
      </c>
      <c r="BT88" s="162">
        <f t="shared" si="72"/>
        <v>0.893343</v>
      </c>
      <c r="BU88" s="165">
        <f t="shared" si="73"/>
        <v>0.40521337410292141</v>
      </c>
      <c r="BV88" s="1"/>
      <c r="BW88" s="1"/>
      <c r="BX88" s="1"/>
      <c r="BY88" s="249"/>
      <c r="BZ88" s="1"/>
      <c r="CA88" s="106"/>
      <c r="CB88" s="243" t="s">
        <v>619</v>
      </c>
      <c r="CC88" s="166">
        <v>1043.7159999999999</v>
      </c>
      <c r="CD88" s="167">
        <v>6.3E-2</v>
      </c>
      <c r="CE88" s="167">
        <v>1.0999999999999999E-2</v>
      </c>
      <c r="CF88" s="244">
        <f t="shared" si="74"/>
        <v>473.42138681917771</v>
      </c>
      <c r="CG88" s="160">
        <f t="shared" si="74"/>
        <v>2.8576305594249968E-2</v>
      </c>
      <c r="CH88" s="161">
        <f t="shared" si="74"/>
        <v>4.9895136751865023E-3</v>
      </c>
      <c r="CI88" s="162">
        <f t="shared" si="75"/>
        <v>0.47342138681917773</v>
      </c>
      <c r="CJ88" s="163">
        <f t="shared" si="75"/>
        <v>2.8576305594249967E-5</v>
      </c>
      <c r="CK88" s="169">
        <f t="shared" si="75"/>
        <v>4.9895136751865022E-6</v>
      </c>
      <c r="CL88" s="162">
        <f t="shared" si="76"/>
        <v>1.0483949999999997</v>
      </c>
      <c r="CM88" s="165">
        <f t="shared" si="77"/>
        <v>0.47554374449974107</v>
      </c>
      <c r="CN88" s="1"/>
      <c r="CO88" s="1"/>
      <c r="CP88" s="1"/>
      <c r="CQ88" s="249"/>
      <c r="CR88" s="1"/>
      <c r="CS88" s="1"/>
      <c r="CT88" s="1"/>
      <c r="CU88" s="1"/>
      <c r="CV88" s="270" t="s">
        <v>35</v>
      </c>
      <c r="CW88" s="271">
        <v>229963756.27000001</v>
      </c>
      <c r="CX88" s="272">
        <v>125753313.34299999</v>
      </c>
      <c r="CY88" s="273">
        <v>1093.6790000000001</v>
      </c>
      <c r="CZ88" s="272">
        <v>20718375.796999998</v>
      </c>
      <c r="DA88" s="274">
        <f t="shared" si="78"/>
        <v>9.0094091925836312E-2</v>
      </c>
      <c r="DB88" s="275">
        <v>2859030.145</v>
      </c>
      <c r="DC88" s="276">
        <f t="shared" si="79"/>
        <v>1.243252498295087E-2</v>
      </c>
      <c r="DD88" s="272">
        <v>126414005.962</v>
      </c>
      <c r="DE88" s="277">
        <f t="shared" si="80"/>
        <v>1099.4250586751575</v>
      </c>
      <c r="DF88" s="130">
        <f t="shared" si="81"/>
        <v>1.0994250586751575</v>
      </c>
      <c r="DG88" s="131">
        <f t="shared" si="82"/>
        <v>498.69057864567463</v>
      </c>
      <c r="DH88" s="156">
        <f t="shared" si="83"/>
        <v>0.49869057864567462</v>
      </c>
      <c r="DI88" s="277">
        <f t="shared" si="84"/>
        <v>1100.4470915703978</v>
      </c>
      <c r="DJ88" s="130">
        <f t="shared" si="85"/>
        <v>1.1004470915703979</v>
      </c>
      <c r="DK88" s="131">
        <f t="shared" si="86"/>
        <v>499.15416474633753</v>
      </c>
      <c r="DL88" s="134">
        <f t="shared" si="87"/>
        <v>0.4991541647463375</v>
      </c>
      <c r="DM88" s="1"/>
      <c r="DN88" s="1"/>
      <c r="DO88" s="1"/>
      <c r="DP88" s="1"/>
      <c r="DQ88" s="1"/>
      <c r="DR88" s="1"/>
      <c r="DS88" s="1"/>
      <c r="DT88" s="1"/>
      <c r="DU88" s="1"/>
      <c r="DV88" s="1"/>
      <c r="DW88" s="1"/>
      <c r="DX88" s="1"/>
      <c r="DY88" s="1"/>
      <c r="DZ88" s="1"/>
      <c r="EA88" s="1"/>
      <c r="EB88" s="1"/>
      <c r="EC88" s="1"/>
      <c r="ED88" s="1"/>
      <c r="EE88" s="1"/>
      <c r="EF88" s="1"/>
      <c r="EG88" s="1"/>
      <c r="EH88" s="1"/>
      <c r="EI88" s="1"/>
    </row>
    <row r="89" spans="2:139" ht="14.25" customHeight="1" x14ac:dyDescent="0.25">
      <c r="B89" s="683"/>
      <c r="C89" s="683"/>
      <c r="D89" s="684"/>
      <c r="G89" s="242">
        <f t="shared" si="54"/>
        <v>-4.3729440548798348E-2</v>
      </c>
      <c r="H89" s="243" t="s">
        <v>620</v>
      </c>
      <c r="I89" s="166">
        <v>325.8</v>
      </c>
      <c r="J89" s="167">
        <v>1.4999999999999999E-2</v>
      </c>
      <c r="K89" s="167">
        <v>2E-3</v>
      </c>
      <c r="L89" s="244">
        <f t="shared" si="55"/>
        <v>147.7803232159784</v>
      </c>
      <c r="M89" s="160">
        <f t="shared" si="55"/>
        <v>6.8038822843452303E-3</v>
      </c>
      <c r="N89" s="161">
        <f t="shared" si="55"/>
        <v>9.0718430457936412E-4</v>
      </c>
      <c r="O89" s="162">
        <f t="shared" si="56"/>
        <v>0.14778032321597839</v>
      </c>
      <c r="P89" s="163">
        <f t="shared" si="56"/>
        <v>6.8038822843452302E-6</v>
      </c>
      <c r="Q89" s="164">
        <f t="shared" si="56"/>
        <v>9.0718430457936407E-7</v>
      </c>
      <c r="R89" s="162">
        <f t="shared" si="57"/>
        <v>0.32674999999999998</v>
      </c>
      <c r="S89" s="165">
        <f t="shared" si="58"/>
        <v>0.14821123576065359</v>
      </c>
      <c r="T89" s="1"/>
      <c r="U89" s="1"/>
      <c r="V89" s="1"/>
      <c r="W89" s="249"/>
      <c r="X89" s="1"/>
      <c r="Y89" s="242">
        <f t="shared" si="59"/>
        <v>-0.14160248004059717</v>
      </c>
      <c r="Z89" s="243" t="s">
        <v>620</v>
      </c>
      <c r="AA89" s="166">
        <v>340.36500000000001</v>
      </c>
      <c r="AB89" s="167">
        <v>1.9E-2</v>
      </c>
      <c r="AC89" s="167">
        <v>3.0000000000000001E-3</v>
      </c>
      <c r="AD89" s="244">
        <f t="shared" si="60"/>
        <v>154.38689291407763</v>
      </c>
      <c r="AE89" s="160">
        <f t="shared" si="60"/>
        <v>8.6182508935039575E-3</v>
      </c>
      <c r="AF89" s="161">
        <f t="shared" si="60"/>
        <v>1.360776456869046E-3</v>
      </c>
      <c r="AG89" s="162">
        <f t="shared" si="61"/>
        <v>0.15438689291407764</v>
      </c>
      <c r="AH89" s="163">
        <f t="shared" si="61"/>
        <v>8.6182508935039581E-6</v>
      </c>
      <c r="AI89" s="169">
        <f t="shared" si="61"/>
        <v>1.360776456869046E-6</v>
      </c>
      <c r="AJ89" s="162">
        <f t="shared" si="62"/>
        <v>0.341692</v>
      </c>
      <c r="AK89" s="165">
        <f t="shared" si="63"/>
        <v>0.15498880970016604</v>
      </c>
      <c r="AL89" s="1"/>
      <c r="AM89" s="1"/>
      <c r="AN89" s="1"/>
      <c r="AO89" s="249"/>
      <c r="AP89" s="1"/>
      <c r="AQ89" s="242">
        <f t="shared" si="64"/>
        <v>0.26746651892325635</v>
      </c>
      <c r="AR89" s="243" t="s">
        <v>620</v>
      </c>
      <c r="AS89" s="166">
        <v>396.59100000000001</v>
      </c>
      <c r="AT89" s="167">
        <v>2.4E-2</v>
      </c>
      <c r="AU89" s="167">
        <v>3.0000000000000001E-3</v>
      </c>
      <c r="AV89" s="244">
        <f t="shared" si="65"/>
        <v>179.8905652687173</v>
      </c>
      <c r="AW89" s="160">
        <f t="shared" si="65"/>
        <v>1.0886211654952368E-2</v>
      </c>
      <c r="AX89" s="161">
        <f t="shared" si="65"/>
        <v>1.360776456869046E-3</v>
      </c>
      <c r="AY89" s="162">
        <f t="shared" si="66"/>
        <v>0.1798905652687173</v>
      </c>
      <c r="AZ89" s="163">
        <f t="shared" si="66"/>
        <v>1.0886211654952368E-5</v>
      </c>
      <c r="BA89" s="169">
        <f t="shared" si="66"/>
        <v>1.360776456869046E-6</v>
      </c>
      <c r="BB89" s="162">
        <f t="shared" si="67"/>
        <v>0.39805800000000002</v>
      </c>
      <c r="BC89" s="165">
        <f t="shared" si="68"/>
        <v>0.18055598495612626</v>
      </c>
      <c r="BD89" s="1"/>
      <c r="BE89" s="1"/>
      <c r="BF89" s="1"/>
      <c r="BG89" s="249"/>
      <c r="BH89" s="1"/>
      <c r="BI89" s="151">
        <f t="shared" si="69"/>
        <v>2.2171159266516138E-2</v>
      </c>
      <c r="BJ89" s="243" t="s">
        <v>620</v>
      </c>
      <c r="BK89" s="166">
        <v>313.024</v>
      </c>
      <c r="BL89" s="167">
        <v>1.7999999999999999E-2</v>
      </c>
      <c r="BM89" s="167">
        <v>2E-3</v>
      </c>
      <c r="BN89" s="244">
        <f t="shared" si="70"/>
        <v>141.98522987832544</v>
      </c>
      <c r="BO89" s="160">
        <f t="shared" si="70"/>
        <v>8.1646587412142757E-3</v>
      </c>
      <c r="BP89" s="161">
        <f t="shared" si="70"/>
        <v>9.0718430457936412E-4</v>
      </c>
      <c r="BQ89" s="162">
        <f t="shared" si="71"/>
        <v>0.14198522987832543</v>
      </c>
      <c r="BR89" s="163">
        <f t="shared" si="71"/>
        <v>8.1646587412142749E-6</v>
      </c>
      <c r="BS89" s="169">
        <f t="shared" si="71"/>
        <v>9.0718430457936407E-7</v>
      </c>
      <c r="BT89" s="162">
        <f t="shared" si="72"/>
        <v>0.314058</v>
      </c>
      <c r="BU89" s="165">
        <f t="shared" si="73"/>
        <v>0.14245424416379296</v>
      </c>
      <c r="BV89" s="1"/>
      <c r="BW89" s="1"/>
      <c r="BX89" s="1"/>
      <c r="BY89" s="249"/>
      <c r="BZ89" s="1"/>
      <c r="CA89" s="106"/>
      <c r="CB89" s="243" t="s">
        <v>620</v>
      </c>
      <c r="CC89" s="166">
        <v>305.89100000000002</v>
      </c>
      <c r="CD89" s="167">
        <v>0.02</v>
      </c>
      <c r="CE89" s="167">
        <v>3.0000000000000001E-3</v>
      </c>
      <c r="CF89" s="244">
        <f t="shared" si="74"/>
        <v>138.74975705604314</v>
      </c>
      <c r="CG89" s="160">
        <f t="shared" si="74"/>
        <v>9.071843045793641E-3</v>
      </c>
      <c r="CH89" s="161">
        <f t="shared" si="74"/>
        <v>1.360776456869046E-3</v>
      </c>
      <c r="CI89" s="162">
        <f t="shared" si="75"/>
        <v>0.13874975705604314</v>
      </c>
      <c r="CJ89" s="163">
        <f t="shared" si="75"/>
        <v>9.0718430457936414E-6</v>
      </c>
      <c r="CK89" s="169">
        <f t="shared" si="75"/>
        <v>1.360776456869046E-6</v>
      </c>
      <c r="CL89" s="162">
        <f t="shared" si="76"/>
        <v>0.30724600000000002</v>
      </c>
      <c r="CM89" s="165">
        <f t="shared" si="77"/>
        <v>0.13936437442239566</v>
      </c>
      <c r="CN89" s="1"/>
      <c r="CO89" s="1"/>
      <c r="CP89" s="1"/>
      <c r="CQ89" s="249"/>
      <c r="CR89" s="1"/>
      <c r="CS89" s="1"/>
      <c r="CT89" s="1"/>
      <c r="CU89" s="1"/>
      <c r="CV89" s="270" t="s">
        <v>584</v>
      </c>
      <c r="CW89" s="271">
        <v>125805607.875</v>
      </c>
      <c r="CX89" s="272">
        <v>69106579.224000007</v>
      </c>
      <c r="CY89" s="273">
        <v>1098.625</v>
      </c>
      <c r="CZ89" s="272">
        <v>13292243.919</v>
      </c>
      <c r="DA89" s="274">
        <f t="shared" si="78"/>
        <v>0.10565700642062892</v>
      </c>
      <c r="DB89" s="275">
        <v>1988686.8759999999</v>
      </c>
      <c r="DC89" s="276">
        <f t="shared" si="79"/>
        <v>1.5807617081552931E-2</v>
      </c>
      <c r="DD89" s="272">
        <v>69554394.251000002</v>
      </c>
      <c r="DE89" s="277">
        <f t="shared" si="80"/>
        <v>1105.7441584301146</v>
      </c>
      <c r="DF89" s="130">
        <f t="shared" si="81"/>
        <v>1.1057441584301146</v>
      </c>
      <c r="DG89" s="131">
        <f t="shared" si="82"/>
        <v>501.55687270405883</v>
      </c>
      <c r="DH89" s="156">
        <f t="shared" si="83"/>
        <v>0.5015568727040588</v>
      </c>
      <c r="DI89" s="277">
        <f t="shared" si="84"/>
        <v>1106.9280081086042</v>
      </c>
      <c r="DJ89" s="130">
        <f t="shared" si="85"/>
        <v>1.1069280081086041</v>
      </c>
      <c r="DK89" s="131">
        <f t="shared" si="86"/>
        <v>502.0938576277124</v>
      </c>
      <c r="DL89" s="134">
        <f t="shared" si="87"/>
        <v>0.50209385762771241</v>
      </c>
      <c r="DM89" s="1"/>
      <c r="DN89" s="1"/>
      <c r="DO89" s="1"/>
      <c r="DP89" s="1"/>
      <c r="DQ89" s="1"/>
      <c r="DR89" s="1"/>
      <c r="DS89" s="1"/>
      <c r="DT89" s="1"/>
      <c r="DU89" s="1"/>
      <c r="DV89" s="1"/>
      <c r="DW89" s="1"/>
      <c r="DX89" s="1"/>
      <c r="DY89" s="1"/>
      <c r="DZ89" s="1"/>
      <c r="EA89" s="1"/>
      <c r="EB89" s="1"/>
      <c r="EC89" s="1"/>
      <c r="ED89" s="1"/>
      <c r="EE89" s="1"/>
      <c r="EF89" s="1"/>
      <c r="EG89" s="1"/>
      <c r="EH89" s="1"/>
      <c r="EI89" s="1"/>
    </row>
    <row r="90" spans="2:139" ht="14.25" customHeight="1" x14ac:dyDescent="0.25">
      <c r="B90" s="683"/>
      <c r="C90" s="683"/>
      <c r="D90" s="684"/>
      <c r="G90" s="242">
        <f t="shared" si="54"/>
        <v>4.6124707329627368E-2</v>
      </c>
      <c r="H90" s="243" t="s">
        <v>621</v>
      </c>
      <c r="I90" s="166">
        <v>726.4</v>
      </c>
      <c r="J90" s="167">
        <v>4.9000000000000002E-2</v>
      </c>
      <c r="K90" s="167">
        <v>7.0000000000000001E-3</v>
      </c>
      <c r="L90" s="244">
        <f t="shared" si="55"/>
        <v>329.48933942322503</v>
      </c>
      <c r="M90" s="160">
        <f t="shared" si="55"/>
        <v>2.222601546219442E-2</v>
      </c>
      <c r="N90" s="161">
        <f t="shared" si="55"/>
        <v>3.1751450660277743E-3</v>
      </c>
      <c r="O90" s="162">
        <f t="shared" si="56"/>
        <v>0.32948933942322506</v>
      </c>
      <c r="P90" s="163">
        <f t="shared" si="56"/>
        <v>2.2226015462194418E-5</v>
      </c>
      <c r="Q90" s="164">
        <f t="shared" si="56"/>
        <v>3.1751450660277743E-6</v>
      </c>
      <c r="R90" s="162">
        <f t="shared" si="57"/>
        <v>0.72962699999999991</v>
      </c>
      <c r="S90" s="165">
        <f t="shared" si="58"/>
        <v>0.3309530812986638</v>
      </c>
      <c r="T90" s="1"/>
      <c r="U90" s="1"/>
      <c r="V90" s="1"/>
      <c r="W90" s="249"/>
      <c r="X90" s="1"/>
      <c r="Y90" s="242">
        <f t="shared" si="59"/>
        <v>-8.0672501515830719E-2</v>
      </c>
      <c r="Z90" s="243" t="s">
        <v>621</v>
      </c>
      <c r="AA90" s="166">
        <v>694.63499999999999</v>
      </c>
      <c r="AB90" s="167">
        <v>4.3999999999999997E-2</v>
      </c>
      <c r="AC90" s="167">
        <v>6.0000000000000001E-3</v>
      </c>
      <c r="AD90" s="244">
        <f t="shared" si="60"/>
        <v>315.08098470574328</v>
      </c>
      <c r="AE90" s="160">
        <f t="shared" si="60"/>
        <v>1.9958054700746009E-2</v>
      </c>
      <c r="AF90" s="161">
        <f t="shared" si="60"/>
        <v>2.721552913738092E-3</v>
      </c>
      <c r="AG90" s="162">
        <f t="shared" si="61"/>
        <v>0.31508098470574325</v>
      </c>
      <c r="AH90" s="163">
        <f t="shared" si="61"/>
        <v>1.9958054700746009E-5</v>
      </c>
      <c r="AI90" s="169">
        <f t="shared" si="61"/>
        <v>2.7215529137380919E-6</v>
      </c>
      <c r="AJ90" s="162">
        <f t="shared" si="62"/>
        <v>0.69745699999999999</v>
      </c>
      <c r="AK90" s="165">
        <f t="shared" si="63"/>
        <v>0.31636102175950476</v>
      </c>
      <c r="AL90" s="1"/>
      <c r="AM90" s="1"/>
      <c r="AN90" s="1"/>
      <c r="AO90" s="249"/>
      <c r="AP90" s="1"/>
      <c r="AQ90" s="242">
        <f t="shared" si="64"/>
        <v>-3.8251393829373259E-2</v>
      </c>
      <c r="AR90" s="243" t="s">
        <v>621</v>
      </c>
      <c r="AS90" s="166">
        <v>754.91600000000005</v>
      </c>
      <c r="AT90" s="167">
        <v>5.8000000000000003E-2</v>
      </c>
      <c r="AU90" s="167">
        <v>8.0000000000000002E-3</v>
      </c>
      <c r="AV90" s="244">
        <f t="shared" si="65"/>
        <v>342.42397323791761</v>
      </c>
      <c r="AW90" s="160">
        <f t="shared" si="65"/>
        <v>2.6308344832801558E-2</v>
      </c>
      <c r="AX90" s="161">
        <f t="shared" si="65"/>
        <v>3.6287372183174565E-3</v>
      </c>
      <c r="AY90" s="162">
        <f t="shared" si="66"/>
        <v>0.34242397323791762</v>
      </c>
      <c r="AZ90" s="163">
        <f t="shared" si="66"/>
        <v>2.6308344832801558E-5</v>
      </c>
      <c r="BA90" s="169">
        <f t="shared" si="66"/>
        <v>3.6287372183174563E-6</v>
      </c>
      <c r="BB90" s="162">
        <f t="shared" si="67"/>
        <v>0.75866000000000011</v>
      </c>
      <c r="BC90" s="165">
        <f t="shared" si="68"/>
        <v>0.34412222225609024</v>
      </c>
      <c r="BD90" s="1"/>
      <c r="BE90" s="1"/>
      <c r="BF90" s="1"/>
      <c r="BG90" s="249"/>
      <c r="BH90" s="1"/>
      <c r="BI90" s="151">
        <f t="shared" si="69"/>
        <v>-8.2553805179021111E-2</v>
      </c>
      <c r="BJ90" s="243" t="s">
        <v>621</v>
      </c>
      <c r="BK90" s="166">
        <v>784.28</v>
      </c>
      <c r="BL90" s="167">
        <v>6.8000000000000005E-2</v>
      </c>
      <c r="BM90" s="167">
        <v>0.01</v>
      </c>
      <c r="BN90" s="244">
        <f t="shared" si="70"/>
        <v>355.74325319775181</v>
      </c>
      <c r="BO90" s="160">
        <f t="shared" si="70"/>
        <v>3.0844266355698379E-2</v>
      </c>
      <c r="BP90" s="161">
        <f t="shared" si="70"/>
        <v>4.5359215228968205E-3</v>
      </c>
      <c r="BQ90" s="162">
        <f t="shared" si="71"/>
        <v>0.3557432531977518</v>
      </c>
      <c r="BR90" s="163">
        <f t="shared" si="71"/>
        <v>3.084426635569838E-5</v>
      </c>
      <c r="BS90" s="169">
        <f t="shared" si="71"/>
        <v>4.5359215228968207E-6</v>
      </c>
      <c r="BT90" s="162">
        <f t="shared" si="72"/>
        <v>0.78883399999999992</v>
      </c>
      <c r="BU90" s="165">
        <f t="shared" si="73"/>
        <v>0.35780891185927899</v>
      </c>
      <c r="BV90" s="1"/>
      <c r="BW90" s="1"/>
      <c r="BX90" s="1"/>
      <c r="BY90" s="249"/>
      <c r="BZ90" s="1"/>
      <c r="CA90" s="106"/>
      <c r="CB90" s="243" t="s">
        <v>621</v>
      </c>
      <c r="CC90" s="166">
        <v>855.44399999999996</v>
      </c>
      <c r="CD90" s="167">
        <v>5.1999999999999998E-2</v>
      </c>
      <c r="CE90" s="167">
        <v>1.0999999999999999E-2</v>
      </c>
      <c r="CF90" s="244">
        <f t="shared" si="74"/>
        <v>388.02268512329471</v>
      </c>
      <c r="CG90" s="160">
        <f t="shared" si="74"/>
        <v>2.3586791919063464E-2</v>
      </c>
      <c r="CH90" s="161">
        <f t="shared" si="74"/>
        <v>4.9895136751865023E-3</v>
      </c>
      <c r="CI90" s="162">
        <f t="shared" si="75"/>
        <v>0.38802268512329469</v>
      </c>
      <c r="CJ90" s="163">
        <f t="shared" si="75"/>
        <v>2.3586791919063465E-5</v>
      </c>
      <c r="CK90" s="169">
        <f t="shared" si="75"/>
        <v>4.9895136751865022E-6</v>
      </c>
      <c r="CL90" s="162">
        <f t="shared" si="76"/>
        <v>0.859815</v>
      </c>
      <c r="CM90" s="165">
        <f t="shared" si="77"/>
        <v>0.39000533642095297</v>
      </c>
      <c r="CN90" s="1"/>
      <c r="CO90" s="1"/>
      <c r="CP90" s="1"/>
      <c r="CQ90" s="249"/>
      <c r="CR90" s="1"/>
      <c r="CS90" s="1"/>
      <c r="CT90" s="1"/>
      <c r="CU90" s="1"/>
      <c r="CV90" s="270" t="s">
        <v>585</v>
      </c>
      <c r="CW90" s="271">
        <v>10204158.502</v>
      </c>
      <c r="CX90" s="272">
        <v>6781193.1390000004</v>
      </c>
      <c r="CY90" s="273">
        <v>1329.104</v>
      </c>
      <c r="CZ90" s="272">
        <v>1444170.331</v>
      </c>
      <c r="DA90" s="274">
        <f t="shared" si="78"/>
        <v>0.14152762628265178</v>
      </c>
      <c r="DB90" s="275">
        <v>223276.08199999999</v>
      </c>
      <c r="DC90" s="276">
        <f t="shared" si="79"/>
        <v>2.1880891202957914E-2</v>
      </c>
      <c r="DD90" s="272">
        <v>6830964.7189999996</v>
      </c>
      <c r="DE90" s="277">
        <f t="shared" si="80"/>
        <v>1338.8591564248527</v>
      </c>
      <c r="DF90" s="130">
        <f t="shared" si="81"/>
        <v>1.3388591564248526</v>
      </c>
      <c r="DG90" s="131">
        <f t="shared" si="82"/>
        <v>607.29600637549697</v>
      </c>
      <c r="DH90" s="156">
        <f t="shared" si="83"/>
        <v>0.60729600637549697</v>
      </c>
      <c r="DI90" s="277">
        <f t="shared" si="84"/>
        <v>1340.4364448720917</v>
      </c>
      <c r="DJ90" s="130">
        <f t="shared" si="85"/>
        <v>1.3404364448720916</v>
      </c>
      <c r="DK90" s="131">
        <f t="shared" si="86"/>
        <v>608.01145203706176</v>
      </c>
      <c r="DL90" s="134">
        <f t="shared" si="87"/>
        <v>0.60801145203706175</v>
      </c>
      <c r="DM90" s="1"/>
      <c r="DN90" s="1"/>
      <c r="DO90" s="1"/>
      <c r="DP90" s="1"/>
      <c r="DQ90" s="1"/>
      <c r="DR90" s="1"/>
      <c r="DS90" s="1"/>
      <c r="DT90" s="1"/>
      <c r="DU90" s="1"/>
      <c r="DV90" s="1"/>
      <c r="DW90" s="1"/>
      <c r="DX90" s="1"/>
      <c r="DY90" s="1"/>
      <c r="DZ90" s="1"/>
      <c r="EA90" s="1"/>
      <c r="EB90" s="1"/>
      <c r="EC90" s="1"/>
      <c r="ED90" s="1"/>
      <c r="EE90" s="1"/>
      <c r="EF90" s="1"/>
      <c r="EG90" s="1"/>
      <c r="EH90" s="1"/>
      <c r="EI90" s="1"/>
    </row>
    <row r="91" spans="2:139" ht="14.25" customHeight="1" x14ac:dyDescent="0.25">
      <c r="B91" s="683"/>
      <c r="C91" s="683"/>
      <c r="D91" s="684"/>
      <c r="G91" s="242"/>
      <c r="H91" s="243" t="s">
        <v>622</v>
      </c>
      <c r="I91" s="166">
        <v>1558</v>
      </c>
      <c r="J91" s="167">
        <v>8.1000000000000003E-2</v>
      </c>
      <c r="K91" s="167">
        <v>1.2999999999999999E-2</v>
      </c>
      <c r="L91" s="244"/>
      <c r="M91" s="160"/>
      <c r="N91" s="161"/>
      <c r="O91" s="162"/>
      <c r="P91" s="163"/>
      <c r="Q91" s="164"/>
      <c r="R91" s="162"/>
      <c r="S91" s="165"/>
      <c r="T91" s="1"/>
      <c r="U91" s="1"/>
      <c r="V91" s="1"/>
      <c r="W91" s="249"/>
      <c r="X91" s="1"/>
      <c r="Y91" s="242"/>
      <c r="Z91" s="243" t="s">
        <v>622</v>
      </c>
      <c r="AA91" s="166">
        <v>1602.184</v>
      </c>
      <c r="AB91" s="167">
        <v>8.5000000000000006E-2</v>
      </c>
      <c r="AC91" s="167">
        <v>1.4E-2</v>
      </c>
      <c r="AD91" s="244"/>
      <c r="AE91" s="160"/>
      <c r="AF91" s="161"/>
      <c r="AG91" s="162"/>
      <c r="AH91" s="163"/>
      <c r="AI91" s="169"/>
      <c r="AJ91" s="162"/>
      <c r="AK91" s="165"/>
      <c r="AL91" s="1"/>
      <c r="AM91" s="1"/>
      <c r="AN91" s="1"/>
      <c r="AO91" s="249"/>
      <c r="AP91" s="1"/>
      <c r="AQ91" s="242"/>
      <c r="AR91" s="243" t="s">
        <v>622</v>
      </c>
      <c r="AS91" s="166">
        <v>1537.308</v>
      </c>
      <c r="AT91" s="167">
        <v>8.4000000000000005E-2</v>
      </c>
      <c r="AU91" s="167">
        <v>1.2999999999999999E-2</v>
      </c>
      <c r="AV91" s="244"/>
      <c r="AW91" s="160"/>
      <c r="AX91" s="161"/>
      <c r="AY91" s="162"/>
      <c r="AZ91" s="163"/>
      <c r="BA91" s="169"/>
      <c r="BB91" s="162"/>
      <c r="BC91" s="165"/>
      <c r="BD91" s="1"/>
      <c r="BE91" s="1"/>
      <c r="BF91" s="1"/>
      <c r="BG91" s="249"/>
      <c r="BH91" s="1"/>
      <c r="BI91" s="151"/>
      <c r="BJ91" s="243"/>
      <c r="BK91" s="166"/>
      <c r="BL91" s="167"/>
      <c r="BM91" s="167"/>
      <c r="BN91" s="244"/>
      <c r="BO91" s="160"/>
      <c r="BP91" s="161"/>
      <c r="BQ91" s="162"/>
      <c r="BR91" s="163"/>
      <c r="BS91" s="169"/>
      <c r="BT91" s="162"/>
      <c r="BU91" s="165"/>
      <c r="BV91" s="1"/>
      <c r="BW91" s="1"/>
      <c r="BX91" s="1"/>
      <c r="BY91" s="249"/>
      <c r="BZ91" s="1"/>
      <c r="CA91" s="106"/>
      <c r="CB91" s="243"/>
      <c r="CC91" s="166"/>
      <c r="CD91" s="167"/>
      <c r="CE91" s="167"/>
      <c r="CF91" s="244"/>
      <c r="CG91" s="160"/>
      <c r="CH91" s="161"/>
      <c r="CI91" s="162"/>
      <c r="CJ91" s="163"/>
      <c r="CK91" s="169"/>
      <c r="CL91" s="162"/>
      <c r="CM91" s="165"/>
      <c r="CN91" s="1"/>
      <c r="CO91" s="1"/>
      <c r="CP91" s="1"/>
      <c r="CQ91" s="249"/>
      <c r="CR91" s="1"/>
      <c r="CS91" s="1"/>
      <c r="CT91" s="1"/>
      <c r="CU91" s="1"/>
      <c r="CV91" s="270"/>
      <c r="CW91" s="271"/>
      <c r="CX91" s="272"/>
      <c r="CY91" s="273"/>
      <c r="CZ91" s="272"/>
      <c r="DA91" s="274"/>
      <c r="DB91" s="275"/>
      <c r="DC91" s="276"/>
      <c r="DD91" s="272"/>
      <c r="DE91" s="277"/>
      <c r="DF91" s="130"/>
      <c r="DG91" s="131"/>
      <c r="DH91" s="156"/>
      <c r="DI91" s="277"/>
      <c r="DJ91" s="130"/>
      <c r="DK91" s="131"/>
      <c r="DL91" s="134"/>
      <c r="DM91" s="1"/>
      <c r="DN91" s="1"/>
      <c r="DO91" s="1"/>
      <c r="DP91" s="1"/>
      <c r="DQ91" s="1"/>
      <c r="DR91" s="1"/>
      <c r="DS91" s="1"/>
      <c r="DT91" s="1"/>
      <c r="DU91" s="1"/>
      <c r="DV91" s="1"/>
      <c r="DW91" s="1"/>
      <c r="DX91" s="1"/>
      <c r="DY91" s="1"/>
      <c r="DZ91" s="1"/>
      <c r="EA91" s="1"/>
      <c r="EB91" s="1"/>
      <c r="EC91" s="1"/>
      <c r="ED91" s="1"/>
      <c r="EE91" s="1"/>
      <c r="EF91" s="1"/>
      <c r="EG91" s="1"/>
      <c r="EH91" s="1"/>
      <c r="EI91" s="1"/>
    </row>
    <row r="92" spans="2:139" ht="14.25" customHeight="1" x14ac:dyDescent="0.25">
      <c r="B92" s="683"/>
      <c r="C92" s="683"/>
      <c r="D92" s="684"/>
      <c r="G92" s="242">
        <f t="shared" ref="G92:G104" si="88">-(1-R92/AJ92)</f>
        <v>7.2406773108129041E-3</v>
      </c>
      <c r="H92" s="243" t="s">
        <v>623</v>
      </c>
      <c r="I92" s="166">
        <v>832.7</v>
      </c>
      <c r="J92" s="167">
        <v>1.6E-2</v>
      </c>
      <c r="K92" s="167">
        <v>2E-3</v>
      </c>
      <c r="L92" s="244">
        <f t="shared" ref="L92:N104" si="89">I92*0.453592152289682</f>
        <v>377.70618521161822</v>
      </c>
      <c r="M92" s="160">
        <f t="shared" si="89"/>
        <v>7.257474436634913E-3</v>
      </c>
      <c r="N92" s="161">
        <f t="shared" si="89"/>
        <v>9.0718430457936412E-4</v>
      </c>
      <c r="O92" s="162">
        <f t="shared" ref="O92:Q104" si="90">L92/1000</f>
        <v>0.3777061852116182</v>
      </c>
      <c r="P92" s="163">
        <f t="shared" si="90"/>
        <v>7.2574744366349126E-6</v>
      </c>
      <c r="Q92" s="164">
        <f t="shared" si="90"/>
        <v>9.0718430457936407E-7</v>
      </c>
      <c r="R92" s="162">
        <f t="shared" ref="R92:R104" si="91">(I92+28*J92+265*K92)/1000</f>
        <v>0.83367800000000003</v>
      </c>
      <c r="S92" s="165">
        <f t="shared" ref="S92:S104" si="92">R92*0.453592152289682</f>
        <v>0.37814979833655754</v>
      </c>
      <c r="T92" s="1"/>
      <c r="U92" s="1"/>
      <c r="V92" s="1"/>
      <c r="W92" s="249"/>
      <c r="X92" s="1"/>
      <c r="Y92" s="242">
        <f t="shared" ref="Y92:Y104" si="93">-(1-AJ92/BB92)</f>
        <v>-2.8982072739089704E-2</v>
      </c>
      <c r="Z92" s="243" t="s">
        <v>623</v>
      </c>
      <c r="AA92" s="166">
        <v>826.70699999999999</v>
      </c>
      <c r="AB92" s="167">
        <v>1.6E-2</v>
      </c>
      <c r="AC92" s="167">
        <v>2E-3</v>
      </c>
      <c r="AD92" s="244">
        <f t="shared" ref="AD92:AF104" si="94">AA92*0.453592152289682</f>
        <v>374.98780744294618</v>
      </c>
      <c r="AE92" s="160">
        <f t="shared" si="94"/>
        <v>7.257474436634913E-3</v>
      </c>
      <c r="AF92" s="161">
        <f t="shared" si="94"/>
        <v>9.0718430457936412E-4</v>
      </c>
      <c r="AG92" s="162">
        <f t="shared" ref="AG92:AI104" si="95">AD92/1000</f>
        <v>0.37498780744294619</v>
      </c>
      <c r="AH92" s="163">
        <f t="shared" si="95"/>
        <v>7.2574744366349126E-6</v>
      </c>
      <c r="AI92" s="169">
        <f t="shared" si="95"/>
        <v>9.0718430457936407E-7</v>
      </c>
      <c r="AJ92" s="162">
        <f t="shared" ref="AJ92:AJ104" si="96">(AA92+28*AB92+265*AC92)/1000</f>
        <v>0.82768499999999989</v>
      </c>
      <c r="AK92" s="165">
        <f t="shared" ref="AK92:AK104" si="97">AJ92*0.453592152289682</f>
        <v>0.37543142056788542</v>
      </c>
      <c r="AL92" s="1"/>
      <c r="AM92" s="1"/>
      <c r="AN92" s="1"/>
      <c r="AO92" s="249"/>
      <c r="AP92" s="1"/>
      <c r="AQ92" s="242">
        <f t="shared" ref="AQ92:AQ104" si="98">-(1-BB92/BT92)</f>
        <v>-1.8929924634798811E-2</v>
      </c>
      <c r="AR92" s="243" t="s">
        <v>623</v>
      </c>
      <c r="AS92" s="166">
        <v>851.41099999999994</v>
      </c>
      <c r="AT92" s="167">
        <v>1.6E-2</v>
      </c>
      <c r="AU92" s="167">
        <v>2E-3</v>
      </c>
      <c r="AV92" s="244">
        <f t="shared" ref="AV92:AX104" si="99">AS92*0.453592152289682</f>
        <v>386.19334797311046</v>
      </c>
      <c r="AW92" s="160">
        <f t="shared" si="99"/>
        <v>7.257474436634913E-3</v>
      </c>
      <c r="AX92" s="161">
        <f t="shared" si="99"/>
        <v>9.0718430457936412E-4</v>
      </c>
      <c r="AY92" s="162">
        <f t="shared" ref="AY92:BA104" si="100">AV92/1000</f>
        <v>0.38619334797311045</v>
      </c>
      <c r="AZ92" s="163">
        <f t="shared" si="100"/>
        <v>7.2574744366349126E-6</v>
      </c>
      <c r="BA92" s="169">
        <f t="shared" si="100"/>
        <v>9.0718430457936407E-7</v>
      </c>
      <c r="BB92" s="162">
        <f t="shared" ref="BB92:BB104" si="101">(AS92+28*AT92+265*AU92)/1000</f>
        <v>0.85238899999999984</v>
      </c>
      <c r="BC92" s="165">
        <f t="shared" ref="BC92:BC104" si="102">BB92*0.453592152289682</f>
        <v>0.38663696109804968</v>
      </c>
      <c r="BD92" s="1"/>
      <c r="BE92" s="1"/>
      <c r="BF92" s="1"/>
      <c r="BG92" s="249"/>
      <c r="BH92" s="1"/>
      <c r="BI92" s="151">
        <f t="shared" ref="BI92:BI104" si="103">-(1-BT92/CL92)</f>
        <v>-3.4318695889555828E-3</v>
      </c>
      <c r="BJ92" s="243" t="s">
        <v>623</v>
      </c>
      <c r="BK92" s="166">
        <v>867.85799999999995</v>
      </c>
      <c r="BL92" s="167">
        <v>1.6E-2</v>
      </c>
      <c r="BM92" s="167">
        <v>2E-3</v>
      </c>
      <c r="BN92" s="244">
        <f t="shared" ref="BN92:BP104" si="104">BK92*0.453592152289682</f>
        <v>393.65357810181882</v>
      </c>
      <c r="BO92" s="160">
        <f t="shared" si="104"/>
        <v>7.257474436634913E-3</v>
      </c>
      <c r="BP92" s="161">
        <f t="shared" si="104"/>
        <v>9.0718430457936412E-4</v>
      </c>
      <c r="BQ92" s="162">
        <f t="shared" ref="BQ92:BS104" si="105">BN92/1000</f>
        <v>0.39365357810181884</v>
      </c>
      <c r="BR92" s="163">
        <f t="shared" si="105"/>
        <v>7.2574744366349126E-6</v>
      </c>
      <c r="BS92" s="169">
        <f t="shared" si="105"/>
        <v>9.0718430457936407E-7</v>
      </c>
      <c r="BT92" s="162">
        <f t="shared" ref="BT92:BT104" si="106">(BK92+28*BL92+265*BM92)/1000</f>
        <v>0.86883599999999994</v>
      </c>
      <c r="BU92" s="165">
        <f t="shared" ref="BU92:BU104" si="107">BT92*0.453592152289682</f>
        <v>0.39409719122675813</v>
      </c>
      <c r="BV92" s="1"/>
      <c r="BW92" s="1"/>
      <c r="BX92" s="1"/>
      <c r="BY92" s="249"/>
      <c r="BZ92" s="1"/>
      <c r="CA92" s="106"/>
      <c r="CB92" s="243" t="s">
        <v>623</v>
      </c>
      <c r="CC92" s="166">
        <v>870.822</v>
      </c>
      <c r="CD92" s="167">
        <v>1.7000000000000001E-2</v>
      </c>
      <c r="CE92" s="167">
        <v>2E-3</v>
      </c>
      <c r="CF92" s="244">
        <f t="shared" ref="CF92:CH104" si="108">CC92*0.453592152289682</f>
        <v>394.99802524120548</v>
      </c>
      <c r="CG92" s="160">
        <f t="shared" si="108"/>
        <v>7.7110665889245948E-3</v>
      </c>
      <c r="CH92" s="161">
        <f t="shared" si="108"/>
        <v>9.0718430457936412E-4</v>
      </c>
      <c r="CI92" s="162">
        <f t="shared" ref="CI92:CK104" si="109">CF92/1000</f>
        <v>0.39499802524120547</v>
      </c>
      <c r="CJ92" s="163">
        <f t="shared" si="109"/>
        <v>7.711066588924595E-6</v>
      </c>
      <c r="CK92" s="169">
        <f t="shared" si="109"/>
        <v>9.0718430457936407E-7</v>
      </c>
      <c r="CL92" s="162">
        <f t="shared" ref="CL92:CL104" si="110">(CC92+28*CD92+265*CE92)/1000</f>
        <v>0.87182799999999994</v>
      </c>
      <c r="CM92" s="165">
        <f t="shared" ref="CM92:CM104" si="111">CL92*0.453592152289682</f>
        <v>0.39545433894640886</v>
      </c>
      <c r="CN92" s="1"/>
      <c r="CO92" s="1"/>
      <c r="CP92" s="1"/>
      <c r="CQ92" s="249"/>
      <c r="CR92" s="1"/>
      <c r="CS92" s="1"/>
      <c r="CT92" s="1"/>
      <c r="CU92" s="1"/>
      <c r="CV92" s="270" t="s">
        <v>586</v>
      </c>
      <c r="CW92" s="271">
        <v>56846167.862999998</v>
      </c>
      <c r="CX92" s="272">
        <v>38055321.656000003</v>
      </c>
      <c r="CY92" s="273">
        <v>1338.8879999999999</v>
      </c>
      <c r="CZ92" s="272">
        <v>8586910.3900000006</v>
      </c>
      <c r="DA92" s="274">
        <f t="shared" ref="DA92:DA131" si="112">CZ92/CW92</f>
        <v>0.15105521995246129</v>
      </c>
      <c r="DB92" s="275">
        <v>1247566.7609999999</v>
      </c>
      <c r="DC92" s="276">
        <f t="shared" ref="DC92:DC131" si="113">DB92/CW92</f>
        <v>2.1946365215095097E-2</v>
      </c>
      <c r="DD92" s="272">
        <v>38338857.060999997</v>
      </c>
      <c r="DE92" s="277">
        <f t="shared" ref="DE92:DE131" si="114">CY92+DA92*21+DC92*310</f>
        <v>1348.8635328356811</v>
      </c>
      <c r="DF92" s="130">
        <f t="shared" ref="DF92:DF131" si="115">DE92/1000</f>
        <v>1.3488635328356811</v>
      </c>
      <c r="DG92" s="131">
        <f t="shared" ref="DG92:DG131" si="116">0.453592152289682*DE92</f>
        <v>611.83391300400081</v>
      </c>
      <c r="DH92" s="156">
        <f t="shared" ref="DH92:DH131" si="117">DG92/1000</f>
        <v>0.61183391300400081</v>
      </c>
      <c r="DI92" s="277">
        <f t="shared" ref="DI92:DI131" si="118">CY92+DA92*34+DC92*298</f>
        <v>1350.563894312482</v>
      </c>
      <c r="DJ92" s="130">
        <f t="shared" ref="DJ92:DJ131" si="119">DI92/1000</f>
        <v>1.350563894312482</v>
      </c>
      <c r="DK92" s="131">
        <f t="shared" ref="DK92:DK131" si="120">0.453592152289682*DI92</f>
        <v>612.60518362593336</v>
      </c>
      <c r="DL92" s="134">
        <f t="shared" ref="DL92:DL131" si="121">DK92/1000</f>
        <v>0.61260518362593341</v>
      </c>
      <c r="DM92" s="1"/>
      <c r="DN92" s="1"/>
      <c r="DO92" s="1"/>
      <c r="DP92" s="1"/>
      <c r="DQ92" s="1"/>
      <c r="DR92" s="1"/>
      <c r="DS92" s="1"/>
      <c r="DT92" s="1"/>
      <c r="DU92" s="1"/>
      <c r="DV92" s="1"/>
      <c r="DW92" s="1"/>
      <c r="DX92" s="1"/>
      <c r="DY92" s="1"/>
      <c r="DZ92" s="1"/>
      <c r="EA92" s="1"/>
      <c r="EB92" s="1"/>
      <c r="EC92" s="1"/>
      <c r="ED92" s="1"/>
      <c r="EE92" s="1"/>
      <c r="EF92" s="1"/>
      <c r="EG92" s="1"/>
      <c r="EH92" s="1"/>
      <c r="EI92" s="1"/>
    </row>
    <row r="93" spans="2:139" ht="14.25" customHeight="1" x14ac:dyDescent="0.25">
      <c r="B93" s="683"/>
      <c r="C93" s="683"/>
      <c r="D93" s="684"/>
      <c r="G93" s="242">
        <f t="shared" si="88"/>
        <v>0.11008047404546573</v>
      </c>
      <c r="H93" s="243" t="s">
        <v>624</v>
      </c>
      <c r="I93" s="166">
        <v>567</v>
      </c>
      <c r="J93" s="167">
        <v>0.05</v>
      </c>
      <c r="K93" s="167">
        <v>7.0000000000000001E-3</v>
      </c>
      <c r="L93" s="244">
        <f t="shared" si="89"/>
        <v>257.18675034824969</v>
      </c>
      <c r="M93" s="160">
        <f t="shared" si="89"/>
        <v>2.2679607614484103E-2</v>
      </c>
      <c r="N93" s="161">
        <f t="shared" si="89"/>
        <v>3.1751450660277743E-3</v>
      </c>
      <c r="O93" s="162">
        <f t="shared" si="90"/>
        <v>0.25718675034824967</v>
      </c>
      <c r="P93" s="163">
        <f t="shared" si="90"/>
        <v>2.2679607614484102E-5</v>
      </c>
      <c r="Q93" s="164">
        <f t="shared" si="90"/>
        <v>3.1751450660277743E-6</v>
      </c>
      <c r="R93" s="162">
        <f t="shared" si="91"/>
        <v>0.57025499999999996</v>
      </c>
      <c r="S93" s="165">
        <f t="shared" si="92"/>
        <v>0.25866319280395261</v>
      </c>
      <c r="T93" s="1"/>
      <c r="U93" s="1"/>
      <c r="V93" s="1"/>
      <c r="W93" s="249"/>
      <c r="X93" s="1"/>
      <c r="Y93" s="242">
        <f t="shared" si="93"/>
        <v>-4.5729051145873556E-2</v>
      </c>
      <c r="Z93" s="243" t="s">
        <v>624</v>
      </c>
      <c r="AA93" s="166">
        <v>510.91199999999998</v>
      </c>
      <c r="AB93" s="167">
        <v>4.2999999999999997E-2</v>
      </c>
      <c r="AC93" s="167">
        <v>6.0000000000000001E-3</v>
      </c>
      <c r="AD93" s="244">
        <f t="shared" si="94"/>
        <v>231.74567371062602</v>
      </c>
      <c r="AE93" s="160">
        <f t="shared" si="94"/>
        <v>1.9504462548456326E-2</v>
      </c>
      <c r="AF93" s="161">
        <f t="shared" si="94"/>
        <v>2.721552913738092E-3</v>
      </c>
      <c r="AG93" s="162">
        <f t="shared" si="95"/>
        <v>0.23174567371062602</v>
      </c>
      <c r="AH93" s="163">
        <f t="shared" si="95"/>
        <v>1.9504462548456326E-5</v>
      </c>
      <c r="AI93" s="169">
        <f t="shared" si="95"/>
        <v>2.7215529137380919E-6</v>
      </c>
      <c r="AJ93" s="162">
        <f t="shared" si="96"/>
        <v>0.513706</v>
      </c>
      <c r="AK93" s="165">
        <f t="shared" si="97"/>
        <v>0.2330130101841234</v>
      </c>
      <c r="AL93" s="1"/>
      <c r="AM93" s="1"/>
      <c r="AN93" s="1"/>
      <c r="AO93" s="249"/>
      <c r="AP93" s="1"/>
      <c r="AQ93" s="242">
        <f t="shared" si="98"/>
        <v>-0.15164471144072389</v>
      </c>
      <c r="AR93" s="243" t="s">
        <v>624</v>
      </c>
      <c r="AS93" s="166">
        <v>535.12400000000002</v>
      </c>
      <c r="AT93" s="167">
        <v>4.8000000000000001E-2</v>
      </c>
      <c r="AU93" s="167">
        <v>7.0000000000000001E-3</v>
      </c>
      <c r="AV93" s="244">
        <f t="shared" si="99"/>
        <v>242.72804690186382</v>
      </c>
      <c r="AW93" s="160">
        <f t="shared" si="99"/>
        <v>2.1772423309904736E-2</v>
      </c>
      <c r="AX93" s="161">
        <f t="shared" si="99"/>
        <v>3.1751450660277743E-3</v>
      </c>
      <c r="AY93" s="162">
        <f t="shared" si="100"/>
        <v>0.24272804690186381</v>
      </c>
      <c r="AZ93" s="163">
        <f t="shared" si="100"/>
        <v>2.1772423309904735E-5</v>
      </c>
      <c r="BA93" s="169">
        <f t="shared" si="100"/>
        <v>3.1751450660277743E-6</v>
      </c>
      <c r="BB93" s="162">
        <f t="shared" si="101"/>
        <v>0.53832300000000011</v>
      </c>
      <c r="BC93" s="165">
        <f t="shared" si="102"/>
        <v>0.24417908819703854</v>
      </c>
      <c r="BD93" s="1"/>
      <c r="BE93" s="1"/>
      <c r="BF93" s="1"/>
      <c r="BG93" s="249"/>
      <c r="BH93" s="1"/>
      <c r="BI93" s="151">
        <f t="shared" si="103"/>
        <v>3.2189061726795032E-3</v>
      </c>
      <c r="BJ93" s="243" t="s">
        <v>624</v>
      </c>
      <c r="BK93" s="166">
        <v>630.51199999999994</v>
      </c>
      <c r="BL93" s="167">
        <v>5.8999999999999997E-2</v>
      </c>
      <c r="BM93" s="167">
        <v>8.9999999999999993E-3</v>
      </c>
      <c r="BN93" s="244">
        <f t="shared" si="104"/>
        <v>285.99529512447197</v>
      </c>
      <c r="BO93" s="160">
        <f t="shared" si="104"/>
        <v>2.6761936985091238E-2</v>
      </c>
      <c r="BP93" s="161">
        <f t="shared" si="104"/>
        <v>4.0823293706071379E-3</v>
      </c>
      <c r="BQ93" s="162">
        <f t="shared" si="105"/>
        <v>0.28599529512447197</v>
      </c>
      <c r="BR93" s="163">
        <f t="shared" si="105"/>
        <v>2.6761936985091237E-5</v>
      </c>
      <c r="BS93" s="169">
        <f t="shared" si="105"/>
        <v>4.0823293706071374E-6</v>
      </c>
      <c r="BT93" s="162">
        <f t="shared" si="106"/>
        <v>0.63454900000000003</v>
      </c>
      <c r="BU93" s="165">
        <f t="shared" si="107"/>
        <v>0.28782644664326545</v>
      </c>
      <c r="BV93" s="1"/>
      <c r="BW93" s="1"/>
      <c r="BX93" s="1"/>
      <c r="BY93" s="249"/>
      <c r="BZ93" s="1"/>
      <c r="CA93" s="106"/>
      <c r="CB93" s="243" t="s">
        <v>624</v>
      </c>
      <c r="CC93" s="166">
        <v>629.428</v>
      </c>
      <c r="CD93" s="167">
        <v>2.5000000000000001E-2</v>
      </c>
      <c r="CE93" s="167">
        <v>8.9999999999999993E-3</v>
      </c>
      <c r="CF93" s="244">
        <f t="shared" si="108"/>
        <v>285.50360123138995</v>
      </c>
      <c r="CG93" s="160">
        <f t="shared" si="108"/>
        <v>1.1339803807242052E-2</v>
      </c>
      <c r="CH93" s="161">
        <f t="shared" si="108"/>
        <v>4.0823293706071379E-3</v>
      </c>
      <c r="CI93" s="162">
        <f t="shared" si="109"/>
        <v>0.28550360123138996</v>
      </c>
      <c r="CJ93" s="163">
        <f t="shared" si="109"/>
        <v>1.1339803807242051E-5</v>
      </c>
      <c r="CK93" s="169">
        <f t="shared" si="109"/>
        <v>4.0823293706071374E-6</v>
      </c>
      <c r="CL93" s="162">
        <f t="shared" si="110"/>
        <v>0.63251299999999999</v>
      </c>
      <c r="CM93" s="165">
        <f t="shared" si="111"/>
        <v>0.28690293302120362</v>
      </c>
      <c r="CN93" s="1"/>
      <c r="CO93" s="1"/>
      <c r="CP93" s="1"/>
      <c r="CQ93" s="249"/>
      <c r="CR93" s="1"/>
      <c r="CS93" s="1"/>
      <c r="CT93" s="1"/>
      <c r="CU93" s="1"/>
      <c r="CV93" s="270" t="s">
        <v>587</v>
      </c>
      <c r="CW93" s="271">
        <v>15102586.655999999</v>
      </c>
      <c r="CX93" s="272">
        <v>1107906.0330000001</v>
      </c>
      <c r="CY93" s="273">
        <v>146.71700000000001</v>
      </c>
      <c r="CZ93" s="272">
        <v>156639.68400000001</v>
      </c>
      <c r="DA93" s="274">
        <f t="shared" si="112"/>
        <v>1.0371712314444476E-2</v>
      </c>
      <c r="DB93" s="275">
        <v>25685.794000000002</v>
      </c>
      <c r="DC93" s="276">
        <f t="shared" si="113"/>
        <v>1.7007546180703738E-3</v>
      </c>
      <c r="DD93" s="272">
        <v>1113532.0460000001</v>
      </c>
      <c r="DE93" s="277">
        <f t="shared" si="114"/>
        <v>147.46203989020515</v>
      </c>
      <c r="DF93" s="130">
        <f t="shared" si="115"/>
        <v>0.14746203989020515</v>
      </c>
      <c r="DG93" s="131">
        <f t="shared" si="116"/>
        <v>66.887624054825096</v>
      </c>
      <c r="DH93" s="156">
        <f t="shared" si="117"/>
        <v>6.6887624054825096E-2</v>
      </c>
      <c r="DI93" s="277">
        <f t="shared" si="118"/>
        <v>147.57646309487609</v>
      </c>
      <c r="DJ93" s="130">
        <f t="shared" si="119"/>
        <v>0.1475764630948761</v>
      </c>
      <c r="DK93" s="131">
        <f t="shared" si="120"/>
        <v>66.939525522503672</v>
      </c>
      <c r="DL93" s="134">
        <f t="shared" si="121"/>
        <v>6.6939525522503679E-2</v>
      </c>
      <c r="DM93" s="1"/>
      <c r="DN93" s="1"/>
      <c r="DO93" s="1"/>
      <c r="DP93" s="1"/>
      <c r="DQ93" s="1"/>
      <c r="DR93" s="1"/>
      <c r="DS93" s="1"/>
      <c r="DT93" s="1"/>
      <c r="DU93" s="1"/>
      <c r="DV93" s="1"/>
      <c r="DW93" s="1"/>
      <c r="DX93" s="1"/>
      <c r="DY93" s="1"/>
      <c r="DZ93" s="1"/>
      <c r="EA93" s="1"/>
      <c r="EB93" s="1"/>
      <c r="EC93" s="1"/>
      <c r="ED93" s="1"/>
      <c r="EE93" s="1"/>
      <c r="EF93" s="1"/>
      <c r="EG93" s="1"/>
      <c r="EH93" s="1"/>
      <c r="EI93" s="1"/>
    </row>
    <row r="94" spans="2:139" ht="14.25" customHeight="1" x14ac:dyDescent="0.25">
      <c r="B94" s="683"/>
      <c r="C94" s="683"/>
      <c r="D94" s="684"/>
      <c r="G94" s="242">
        <f t="shared" si="88"/>
        <v>-0.10518864876613199</v>
      </c>
      <c r="H94" s="243" t="s">
        <v>625</v>
      </c>
      <c r="I94" s="166">
        <v>302.89999999999998</v>
      </c>
      <c r="J94" s="167">
        <v>2.5000000000000001E-2</v>
      </c>
      <c r="K94" s="167">
        <v>4.0000000000000001E-3</v>
      </c>
      <c r="L94" s="244">
        <f t="shared" si="89"/>
        <v>137.39306292854468</v>
      </c>
      <c r="M94" s="160">
        <f t="shared" si="89"/>
        <v>1.1339803807242052E-2</v>
      </c>
      <c r="N94" s="161">
        <f t="shared" si="89"/>
        <v>1.8143686091587282E-3</v>
      </c>
      <c r="O94" s="162">
        <f t="shared" si="90"/>
        <v>0.13739306292854467</v>
      </c>
      <c r="P94" s="163">
        <f t="shared" si="90"/>
        <v>1.1339803807242051E-5</v>
      </c>
      <c r="Q94" s="164">
        <f t="shared" si="90"/>
        <v>1.8143686091587281E-6</v>
      </c>
      <c r="R94" s="162">
        <f t="shared" si="91"/>
        <v>0.30465999999999999</v>
      </c>
      <c r="S94" s="165">
        <f t="shared" si="92"/>
        <v>0.13819138511657453</v>
      </c>
      <c r="T94" s="1"/>
      <c r="U94" s="1"/>
      <c r="V94" s="1"/>
      <c r="W94" s="249"/>
      <c r="X94" s="1"/>
      <c r="Y94" s="242">
        <f t="shared" si="93"/>
        <v>-0.30821167697824914</v>
      </c>
      <c r="Z94" s="243" t="s">
        <v>625</v>
      </c>
      <c r="AA94" s="166">
        <v>338.60199999999998</v>
      </c>
      <c r="AB94" s="167">
        <v>2.9000000000000001E-2</v>
      </c>
      <c r="AC94" s="167">
        <v>4.0000000000000001E-3</v>
      </c>
      <c r="AD94" s="244">
        <f t="shared" si="94"/>
        <v>153.58720994959091</v>
      </c>
      <c r="AE94" s="160">
        <f t="shared" si="94"/>
        <v>1.3154172416400779E-2</v>
      </c>
      <c r="AF94" s="161">
        <f t="shared" si="94"/>
        <v>1.8143686091587282E-3</v>
      </c>
      <c r="AG94" s="162">
        <f t="shared" si="95"/>
        <v>0.15358720994959091</v>
      </c>
      <c r="AH94" s="163">
        <f t="shared" si="95"/>
        <v>1.3154172416400779E-5</v>
      </c>
      <c r="AI94" s="169">
        <f t="shared" si="95"/>
        <v>1.8143686091587281E-6</v>
      </c>
      <c r="AJ94" s="162">
        <f t="shared" si="96"/>
        <v>0.340474</v>
      </c>
      <c r="AK94" s="165">
        <f t="shared" si="97"/>
        <v>0.15443633445867719</v>
      </c>
      <c r="AL94" s="1"/>
      <c r="AM94" s="1"/>
      <c r="AN94" s="1"/>
      <c r="AO94" s="249"/>
      <c r="AP94" s="1"/>
      <c r="AQ94" s="242">
        <f t="shared" si="98"/>
        <v>-5.3497902816053711E-2</v>
      </c>
      <c r="AR94" s="243" t="s">
        <v>625</v>
      </c>
      <c r="AS94" s="166">
        <v>489.05</v>
      </c>
      <c r="AT94" s="167">
        <v>4.4999999999999998E-2</v>
      </c>
      <c r="AU94" s="167">
        <v>7.0000000000000001E-3</v>
      </c>
      <c r="AV94" s="244">
        <f t="shared" si="99"/>
        <v>221.82924207726899</v>
      </c>
      <c r="AW94" s="160">
        <f t="shared" si="99"/>
        <v>2.0411646853035689E-2</v>
      </c>
      <c r="AX94" s="161">
        <f t="shared" si="99"/>
        <v>3.1751450660277743E-3</v>
      </c>
      <c r="AY94" s="162">
        <f t="shared" si="100"/>
        <v>0.22182924207726898</v>
      </c>
      <c r="AZ94" s="163">
        <f t="shared" si="100"/>
        <v>2.0411646853035689E-5</v>
      </c>
      <c r="BA94" s="169">
        <f t="shared" si="100"/>
        <v>3.1751450660277743E-6</v>
      </c>
      <c r="BB94" s="162">
        <f t="shared" si="101"/>
        <v>0.49216500000000002</v>
      </c>
      <c r="BC94" s="165">
        <f t="shared" si="102"/>
        <v>0.22324218163165135</v>
      </c>
      <c r="BD94" s="1"/>
      <c r="BE94" s="1"/>
      <c r="BF94" s="1"/>
      <c r="BG94" s="249"/>
      <c r="BH94" s="1"/>
      <c r="BI94" s="151">
        <f t="shared" si="103"/>
        <v>6.6596585376244022E-3</v>
      </c>
      <c r="BJ94" s="243" t="s">
        <v>625</v>
      </c>
      <c r="BK94" s="166">
        <v>516.81200000000001</v>
      </c>
      <c r="BL94" s="167">
        <v>4.7E-2</v>
      </c>
      <c r="BM94" s="167">
        <v>7.0000000000000001E-3</v>
      </c>
      <c r="BN94" s="244">
        <f t="shared" si="104"/>
        <v>234.42186740913516</v>
      </c>
      <c r="BO94" s="160">
        <f t="shared" si="104"/>
        <v>2.1318831157615056E-2</v>
      </c>
      <c r="BP94" s="161">
        <f t="shared" si="104"/>
        <v>3.1751450660277743E-3</v>
      </c>
      <c r="BQ94" s="162">
        <f t="shared" si="105"/>
        <v>0.23442186740913515</v>
      </c>
      <c r="BR94" s="163">
        <f t="shared" si="105"/>
        <v>2.1318831157615055E-5</v>
      </c>
      <c r="BS94" s="169">
        <f t="shared" si="105"/>
        <v>3.1751450660277743E-6</v>
      </c>
      <c r="BT94" s="162">
        <f t="shared" si="106"/>
        <v>0.51998300000000008</v>
      </c>
      <c r="BU94" s="165">
        <f t="shared" si="107"/>
        <v>0.23586020812404576</v>
      </c>
      <c r="BV94" s="1"/>
      <c r="BW94" s="1"/>
      <c r="BX94" s="1"/>
      <c r="BY94" s="249"/>
      <c r="BZ94" s="1"/>
      <c r="CA94" s="106"/>
      <c r="CB94" s="243" t="s">
        <v>625</v>
      </c>
      <c r="CC94" s="166">
        <v>513.31600000000003</v>
      </c>
      <c r="CD94" s="167">
        <v>4.9000000000000002E-2</v>
      </c>
      <c r="CE94" s="167">
        <v>7.0000000000000001E-3</v>
      </c>
      <c r="CF94" s="244">
        <f t="shared" si="108"/>
        <v>232.83610924473044</v>
      </c>
      <c r="CG94" s="160">
        <f t="shared" si="108"/>
        <v>2.222601546219442E-2</v>
      </c>
      <c r="CH94" s="161">
        <f t="shared" si="108"/>
        <v>3.1751450660277743E-3</v>
      </c>
      <c r="CI94" s="162">
        <f t="shared" si="109"/>
        <v>0.23283610924473044</v>
      </c>
      <c r="CJ94" s="163">
        <f t="shared" si="109"/>
        <v>2.2226015462194418E-5</v>
      </c>
      <c r="CK94" s="169">
        <f t="shared" si="109"/>
        <v>3.1751450660277743E-6</v>
      </c>
      <c r="CL94" s="162">
        <f t="shared" si="110"/>
        <v>0.51654299999999997</v>
      </c>
      <c r="CM94" s="165">
        <f t="shared" si="111"/>
        <v>0.23429985112016921</v>
      </c>
      <c r="CN94" s="1"/>
      <c r="CO94" s="1"/>
      <c r="CP94" s="1"/>
      <c r="CQ94" s="249"/>
      <c r="CR94" s="1"/>
      <c r="CS94" s="1"/>
      <c r="CT94" s="1"/>
      <c r="CU94" s="1"/>
      <c r="CV94" s="270" t="s">
        <v>588</v>
      </c>
      <c r="CW94" s="271">
        <v>202134056.52900001</v>
      </c>
      <c r="CX94" s="272">
        <v>99999815.003999993</v>
      </c>
      <c r="CY94" s="273">
        <v>989.44100000000003</v>
      </c>
      <c r="CZ94" s="272">
        <v>22342951.851</v>
      </c>
      <c r="DA94" s="274">
        <f t="shared" si="112"/>
        <v>0.11053531618900882</v>
      </c>
      <c r="DB94" s="275">
        <v>3245544.02</v>
      </c>
      <c r="DC94" s="276">
        <f t="shared" si="113"/>
        <v>1.6056393839473382E-2</v>
      </c>
      <c r="DD94" s="272">
        <v>100737475.324</v>
      </c>
      <c r="DE94" s="277">
        <f t="shared" si="114"/>
        <v>996.73972373020604</v>
      </c>
      <c r="DF94" s="130">
        <f t="shared" si="115"/>
        <v>0.99673972373020603</v>
      </c>
      <c r="DG94" s="131">
        <f t="shared" si="116"/>
        <v>452.11331655940722</v>
      </c>
      <c r="DH94" s="156">
        <f t="shared" si="117"/>
        <v>0.45211331655940723</v>
      </c>
      <c r="DI94" s="277">
        <f t="shared" si="118"/>
        <v>997.98400611458942</v>
      </c>
      <c r="DJ94" s="130">
        <f t="shared" si="119"/>
        <v>0.99798400611458937</v>
      </c>
      <c r="DK94" s="131">
        <f t="shared" si="120"/>
        <v>452.67771328419582</v>
      </c>
      <c r="DL94" s="134">
        <f t="shared" si="121"/>
        <v>0.45267771328419582</v>
      </c>
      <c r="DM94" s="1"/>
      <c r="DN94" s="1"/>
      <c r="DO94" s="1"/>
      <c r="DP94" s="1"/>
      <c r="DQ94" s="1"/>
      <c r="DR94" s="1"/>
      <c r="DS94" s="1"/>
      <c r="DT94" s="1"/>
      <c r="DU94" s="1"/>
      <c r="DV94" s="1"/>
      <c r="DW94" s="1"/>
      <c r="DX94" s="1"/>
      <c r="DY94" s="1"/>
      <c r="DZ94" s="1"/>
      <c r="EA94" s="1"/>
      <c r="EB94" s="1"/>
      <c r="EC94" s="1"/>
      <c r="ED94" s="1"/>
      <c r="EE94" s="1"/>
      <c r="EF94" s="1"/>
      <c r="EG94" s="1"/>
      <c r="EH94" s="1"/>
      <c r="EI94" s="1"/>
    </row>
    <row r="95" spans="2:139" ht="14.25" customHeight="1" x14ac:dyDescent="0.25">
      <c r="B95" s="683"/>
      <c r="C95" s="683"/>
      <c r="D95" s="684"/>
      <c r="G95" s="242">
        <f t="shared" si="88"/>
        <v>0.22950977475191214</v>
      </c>
      <c r="H95" s="243" t="s">
        <v>626</v>
      </c>
      <c r="I95" s="166">
        <v>698.3</v>
      </c>
      <c r="J95" s="167">
        <v>6.5000000000000002E-2</v>
      </c>
      <c r="K95" s="167">
        <v>8.9999999999999993E-3</v>
      </c>
      <c r="L95" s="244">
        <f t="shared" si="89"/>
        <v>316.74339994388492</v>
      </c>
      <c r="M95" s="160">
        <f t="shared" si="89"/>
        <v>2.9483489898829332E-2</v>
      </c>
      <c r="N95" s="161">
        <f t="shared" si="89"/>
        <v>4.0823293706071379E-3</v>
      </c>
      <c r="O95" s="162">
        <f t="shared" si="90"/>
        <v>0.31674339994388495</v>
      </c>
      <c r="P95" s="163">
        <f t="shared" si="90"/>
        <v>2.9483489898829334E-5</v>
      </c>
      <c r="Q95" s="164">
        <f t="shared" si="90"/>
        <v>4.0823293706071374E-6</v>
      </c>
      <c r="R95" s="162">
        <f t="shared" si="91"/>
        <v>0.70250500000000005</v>
      </c>
      <c r="S95" s="165">
        <f t="shared" si="92"/>
        <v>0.31865075494426309</v>
      </c>
      <c r="T95" s="1"/>
      <c r="U95" s="1"/>
      <c r="V95" s="1"/>
      <c r="W95" s="249"/>
      <c r="X95" s="1"/>
      <c r="Y95" s="242">
        <f t="shared" si="93"/>
        <v>-0.18883042911618464</v>
      </c>
      <c r="Z95" s="243" t="s">
        <v>626</v>
      </c>
      <c r="AA95" s="166">
        <v>568.14300000000003</v>
      </c>
      <c r="AB95" s="167">
        <v>4.9000000000000002E-2</v>
      </c>
      <c r="AC95" s="167">
        <v>7.0000000000000001E-3</v>
      </c>
      <c r="AD95" s="244">
        <f t="shared" si="94"/>
        <v>257.70520617831681</v>
      </c>
      <c r="AE95" s="160">
        <f t="shared" si="94"/>
        <v>2.222601546219442E-2</v>
      </c>
      <c r="AF95" s="161">
        <f t="shared" si="94"/>
        <v>3.1751450660277743E-3</v>
      </c>
      <c r="AG95" s="162">
        <f t="shared" si="95"/>
        <v>0.25770520617831683</v>
      </c>
      <c r="AH95" s="163">
        <f t="shared" si="95"/>
        <v>2.2226015462194418E-5</v>
      </c>
      <c r="AI95" s="169">
        <f t="shared" si="95"/>
        <v>3.1751450660277743E-6</v>
      </c>
      <c r="AJ95" s="162">
        <f t="shared" si="96"/>
        <v>0.57137000000000004</v>
      </c>
      <c r="AK95" s="165">
        <f t="shared" si="97"/>
        <v>0.25916894805375562</v>
      </c>
      <c r="AL95" s="1"/>
      <c r="AM95" s="1"/>
      <c r="AN95" s="1"/>
      <c r="AO95" s="249"/>
      <c r="AP95" s="1"/>
      <c r="AQ95" s="242">
        <f t="shared" si="98"/>
        <v>-5.856235147568678E-2</v>
      </c>
      <c r="AR95" s="243" t="s">
        <v>626</v>
      </c>
      <c r="AS95" s="166">
        <v>700.31299999999999</v>
      </c>
      <c r="AT95" s="167">
        <v>0.06</v>
      </c>
      <c r="AU95" s="167">
        <v>8.9999999999999993E-3</v>
      </c>
      <c r="AV95" s="244">
        <f t="shared" si="99"/>
        <v>317.65648094644411</v>
      </c>
      <c r="AW95" s="160">
        <f t="shared" si="99"/>
        <v>2.7215529137380921E-2</v>
      </c>
      <c r="AX95" s="161">
        <f t="shared" si="99"/>
        <v>4.0823293706071379E-3</v>
      </c>
      <c r="AY95" s="162">
        <f t="shared" si="100"/>
        <v>0.31765648094644411</v>
      </c>
      <c r="AZ95" s="163">
        <f t="shared" si="100"/>
        <v>2.7215529137380921E-5</v>
      </c>
      <c r="BA95" s="169">
        <f t="shared" si="100"/>
        <v>4.0823293706071374E-6</v>
      </c>
      <c r="BB95" s="162">
        <f t="shared" si="101"/>
        <v>0.70437799999999995</v>
      </c>
      <c r="BC95" s="165">
        <f t="shared" si="102"/>
        <v>0.31950033304550163</v>
      </c>
      <c r="BD95" s="1"/>
      <c r="BE95" s="1"/>
      <c r="BF95" s="1"/>
      <c r="BG95" s="249"/>
      <c r="BH95" s="1"/>
      <c r="BI95" s="151">
        <f t="shared" si="103"/>
        <v>-0.25054541739205349</v>
      </c>
      <c r="BJ95" s="243" t="s">
        <v>626</v>
      </c>
      <c r="BK95" s="166">
        <v>743.58399999999995</v>
      </c>
      <c r="BL95" s="167">
        <v>7.0000000000000007E-2</v>
      </c>
      <c r="BM95" s="167">
        <v>0.01</v>
      </c>
      <c r="BN95" s="244">
        <f t="shared" si="104"/>
        <v>337.28386696817091</v>
      </c>
      <c r="BO95" s="160">
        <f t="shared" si="104"/>
        <v>3.1751450660277743E-2</v>
      </c>
      <c r="BP95" s="161">
        <f t="shared" si="104"/>
        <v>4.5359215228968205E-3</v>
      </c>
      <c r="BQ95" s="162">
        <f t="shared" si="105"/>
        <v>0.33728386696817092</v>
      </c>
      <c r="BR95" s="163">
        <f t="shared" si="105"/>
        <v>3.175145066027774E-5</v>
      </c>
      <c r="BS95" s="169">
        <f t="shared" si="105"/>
        <v>4.5359215228968207E-6</v>
      </c>
      <c r="BT95" s="162">
        <f t="shared" si="106"/>
        <v>0.74819399999999991</v>
      </c>
      <c r="BU95" s="165">
        <f t="shared" si="107"/>
        <v>0.33937492679022629</v>
      </c>
      <c r="BV95" s="1"/>
      <c r="BW95" s="1"/>
      <c r="BX95" s="1"/>
      <c r="BY95" s="249"/>
      <c r="BZ95" s="1"/>
      <c r="CA95" s="106"/>
      <c r="CB95" s="243" t="s">
        <v>626</v>
      </c>
      <c r="CC95" s="166">
        <v>992.27099999999996</v>
      </c>
      <c r="CD95" s="167">
        <v>7.3999999999999996E-2</v>
      </c>
      <c r="CE95" s="167">
        <v>1.4999999999999999E-2</v>
      </c>
      <c r="CF95" s="244">
        <f t="shared" si="108"/>
        <v>450.08633854463505</v>
      </c>
      <c r="CG95" s="160">
        <f t="shared" si="108"/>
        <v>3.356581926943647E-2</v>
      </c>
      <c r="CH95" s="161">
        <f t="shared" si="108"/>
        <v>6.8038822843452303E-3</v>
      </c>
      <c r="CI95" s="162">
        <f t="shared" si="109"/>
        <v>0.45008633854463503</v>
      </c>
      <c r="CJ95" s="163">
        <f t="shared" si="109"/>
        <v>3.3565819269436473E-5</v>
      </c>
      <c r="CK95" s="169">
        <f t="shared" si="109"/>
        <v>6.8038822843452302E-6</v>
      </c>
      <c r="CL95" s="162">
        <f t="shared" si="110"/>
        <v>0.99831800000000004</v>
      </c>
      <c r="CM95" s="165">
        <f t="shared" si="111"/>
        <v>0.45282921028953083</v>
      </c>
      <c r="CN95" s="1"/>
      <c r="CO95" s="1"/>
      <c r="CP95" s="1"/>
      <c r="CQ95" s="249"/>
      <c r="CR95" s="1"/>
      <c r="CS95" s="1"/>
      <c r="CT95" s="1"/>
      <c r="CU95" s="1"/>
      <c r="CV95" s="270" t="s">
        <v>589</v>
      </c>
      <c r="CW95" s="271">
        <v>115023340.266</v>
      </c>
      <c r="CX95" s="272">
        <v>113232514.53399999</v>
      </c>
      <c r="CY95" s="273">
        <v>1968.8620000000001</v>
      </c>
      <c r="CZ95" s="272">
        <v>24404649.908</v>
      </c>
      <c r="DA95" s="274">
        <f t="shared" si="112"/>
        <v>0.2121712849893112</v>
      </c>
      <c r="DB95" s="275">
        <v>3544613.68</v>
      </c>
      <c r="DC95" s="276">
        <f t="shared" si="113"/>
        <v>3.0816473176685864E-2</v>
      </c>
      <c r="DD95" s="272">
        <v>114038178.477</v>
      </c>
      <c r="DE95" s="277">
        <f t="shared" si="114"/>
        <v>1982.8707036695484</v>
      </c>
      <c r="DF95" s="130">
        <f t="shared" si="115"/>
        <v>1.9828707036695485</v>
      </c>
      <c r="DG95" s="131">
        <f t="shared" si="116"/>
        <v>899.41459018962678</v>
      </c>
      <c r="DH95" s="156">
        <f t="shared" si="117"/>
        <v>0.89941459018962677</v>
      </c>
      <c r="DI95" s="277">
        <f t="shared" si="118"/>
        <v>1985.259132696289</v>
      </c>
      <c r="DJ95" s="130">
        <f t="shared" si="119"/>
        <v>1.985259132696289</v>
      </c>
      <c r="DK95" s="131">
        <f t="shared" si="120"/>
        <v>900.49796285245725</v>
      </c>
      <c r="DL95" s="134">
        <f t="shared" si="121"/>
        <v>0.9004979628524572</v>
      </c>
      <c r="DM95" s="1"/>
      <c r="DN95" s="1"/>
      <c r="DO95" s="1"/>
      <c r="DP95" s="1"/>
      <c r="DQ95" s="1"/>
      <c r="DR95" s="1"/>
      <c r="DS95" s="1"/>
      <c r="DT95" s="1"/>
      <c r="DU95" s="1"/>
      <c r="DV95" s="1"/>
      <c r="DW95" s="1"/>
      <c r="DX95" s="1"/>
      <c r="DY95" s="1"/>
      <c r="DZ95" s="1"/>
      <c r="EA95" s="1"/>
      <c r="EB95" s="1"/>
      <c r="EC95" s="1"/>
      <c r="ED95" s="1"/>
      <c r="EE95" s="1"/>
      <c r="EF95" s="1"/>
      <c r="EG95" s="1"/>
      <c r="EH95" s="1"/>
      <c r="EI95" s="1"/>
    </row>
    <row r="96" spans="2:139" ht="14.25" customHeight="1" x14ac:dyDescent="0.25">
      <c r="B96" s="683"/>
      <c r="C96" s="683"/>
      <c r="D96" s="684"/>
      <c r="G96" s="242">
        <f t="shared" si="88"/>
        <v>3.2613259926281835E-3</v>
      </c>
      <c r="H96" s="243" t="s">
        <v>627</v>
      </c>
      <c r="I96" s="166">
        <v>856.4</v>
      </c>
      <c r="J96" s="167">
        <v>5.7000000000000002E-2</v>
      </c>
      <c r="K96" s="167">
        <v>8.0000000000000002E-3</v>
      </c>
      <c r="L96" s="244">
        <f t="shared" si="89"/>
        <v>388.4563192208837</v>
      </c>
      <c r="M96" s="160">
        <f t="shared" si="89"/>
        <v>2.5854752680511878E-2</v>
      </c>
      <c r="N96" s="161">
        <f t="shared" si="89"/>
        <v>3.6287372183174565E-3</v>
      </c>
      <c r="O96" s="162">
        <f t="shared" si="90"/>
        <v>0.38845631922088369</v>
      </c>
      <c r="P96" s="163">
        <f t="shared" si="90"/>
        <v>2.5854752680511878E-5</v>
      </c>
      <c r="Q96" s="164">
        <f t="shared" si="90"/>
        <v>3.6287372183174563E-6</v>
      </c>
      <c r="R96" s="162">
        <f t="shared" si="91"/>
        <v>0.86011599999999999</v>
      </c>
      <c r="S96" s="165">
        <f t="shared" si="92"/>
        <v>0.39014186765879216</v>
      </c>
      <c r="T96" s="1"/>
      <c r="U96" s="1"/>
      <c r="V96" s="1"/>
      <c r="W96" s="249"/>
      <c r="X96" s="1"/>
      <c r="Y96" s="242">
        <f t="shared" si="93"/>
        <v>-6.1304485881026105E-2</v>
      </c>
      <c r="Z96" s="243" t="s">
        <v>627</v>
      </c>
      <c r="AA96" s="166">
        <v>853.98099999999999</v>
      </c>
      <c r="AB96" s="167">
        <v>5.2999999999999999E-2</v>
      </c>
      <c r="AC96" s="167">
        <v>7.0000000000000001E-3</v>
      </c>
      <c r="AD96" s="244">
        <f t="shared" si="94"/>
        <v>387.35907980449497</v>
      </c>
      <c r="AE96" s="160">
        <f t="shared" si="94"/>
        <v>2.4040384071353147E-2</v>
      </c>
      <c r="AF96" s="161">
        <f t="shared" si="94"/>
        <v>3.1751450660277743E-3</v>
      </c>
      <c r="AG96" s="162">
        <f t="shared" si="95"/>
        <v>0.38735907980449497</v>
      </c>
      <c r="AH96" s="163">
        <f t="shared" si="95"/>
        <v>2.4040384071353148E-5</v>
      </c>
      <c r="AI96" s="169">
        <f t="shared" si="95"/>
        <v>3.1751450660277743E-6</v>
      </c>
      <c r="AJ96" s="162">
        <f t="shared" si="96"/>
        <v>0.85732000000000008</v>
      </c>
      <c r="AK96" s="165">
        <f t="shared" si="97"/>
        <v>0.38887362400099024</v>
      </c>
      <c r="AL96" s="1"/>
      <c r="AM96" s="1"/>
      <c r="AN96" s="1"/>
      <c r="AO96" s="249"/>
      <c r="AP96" s="1"/>
      <c r="AQ96" s="242">
        <f t="shared" si="98"/>
        <v>-7.1503511432998046E-2</v>
      </c>
      <c r="AR96" s="243" t="s">
        <v>627</v>
      </c>
      <c r="AS96" s="166">
        <v>909.53800000000001</v>
      </c>
      <c r="AT96" s="167">
        <v>5.8999999999999997E-2</v>
      </c>
      <c r="AU96" s="167">
        <v>8.0000000000000002E-3</v>
      </c>
      <c r="AV96" s="244">
        <f t="shared" si="99"/>
        <v>412.55929900925281</v>
      </c>
      <c r="AW96" s="160">
        <f t="shared" si="99"/>
        <v>2.6761936985091238E-2</v>
      </c>
      <c r="AX96" s="161">
        <f t="shared" si="99"/>
        <v>3.6287372183174565E-3</v>
      </c>
      <c r="AY96" s="162">
        <f t="shared" si="100"/>
        <v>0.41255929900925281</v>
      </c>
      <c r="AZ96" s="163">
        <f t="shared" si="100"/>
        <v>2.6761936985091237E-5</v>
      </c>
      <c r="BA96" s="169">
        <f t="shared" si="100"/>
        <v>3.6287372183174563E-6</v>
      </c>
      <c r="BB96" s="162">
        <f t="shared" si="101"/>
        <v>0.91331000000000007</v>
      </c>
      <c r="BC96" s="165">
        <f t="shared" si="102"/>
        <v>0.41427024860768952</v>
      </c>
      <c r="BD96" s="1"/>
      <c r="BE96" s="1"/>
      <c r="BF96" s="1"/>
      <c r="BG96" s="249"/>
      <c r="BH96" s="1"/>
      <c r="BI96" s="151">
        <f t="shared" si="103"/>
        <v>-6.733013860469883E-2</v>
      </c>
      <c r="BJ96" s="243" t="s">
        <v>627</v>
      </c>
      <c r="BK96" s="166">
        <v>979.06200000000001</v>
      </c>
      <c r="BL96" s="167">
        <v>6.9000000000000006E-2</v>
      </c>
      <c r="BM96" s="167">
        <v>0.01</v>
      </c>
      <c r="BN96" s="244">
        <f t="shared" si="104"/>
        <v>444.09483980504069</v>
      </c>
      <c r="BO96" s="160">
        <f t="shared" si="104"/>
        <v>3.1297858507988059E-2</v>
      </c>
      <c r="BP96" s="161">
        <f t="shared" si="104"/>
        <v>4.5359215228968205E-3</v>
      </c>
      <c r="BQ96" s="162">
        <f t="shared" si="105"/>
        <v>0.44409483980504072</v>
      </c>
      <c r="BR96" s="163">
        <f t="shared" si="105"/>
        <v>3.1297858507988056E-5</v>
      </c>
      <c r="BS96" s="169">
        <f t="shared" si="105"/>
        <v>4.5359215228968207E-6</v>
      </c>
      <c r="BT96" s="162">
        <f t="shared" si="106"/>
        <v>0.98364399999999996</v>
      </c>
      <c r="BU96" s="165">
        <f t="shared" si="107"/>
        <v>0.44617319904683195</v>
      </c>
      <c r="BV96" s="1"/>
      <c r="BW96" s="1"/>
      <c r="BX96" s="1"/>
      <c r="BY96" s="249"/>
      <c r="BZ96" s="1"/>
      <c r="CA96" s="106"/>
      <c r="CB96" s="243" t="s">
        <v>627</v>
      </c>
      <c r="CC96" s="166">
        <v>1049.527</v>
      </c>
      <c r="CD96" s="167">
        <v>7.9000000000000001E-2</v>
      </c>
      <c r="CE96" s="167">
        <v>1.0999999999999999E-2</v>
      </c>
      <c r="CF96" s="244">
        <f t="shared" si="108"/>
        <v>476.05721081613314</v>
      </c>
      <c r="CG96" s="160">
        <f t="shared" si="108"/>
        <v>3.5833780030884881E-2</v>
      </c>
      <c r="CH96" s="161">
        <f t="shared" si="108"/>
        <v>4.9895136751865023E-3</v>
      </c>
      <c r="CI96" s="162">
        <f t="shared" si="109"/>
        <v>0.47605721081613311</v>
      </c>
      <c r="CJ96" s="163">
        <f t="shared" si="109"/>
        <v>3.5833780030884882E-5</v>
      </c>
      <c r="CK96" s="169">
        <f t="shared" si="109"/>
        <v>4.9895136751865022E-6</v>
      </c>
      <c r="CL96" s="162">
        <f t="shared" si="110"/>
        <v>1.054654</v>
      </c>
      <c r="CM96" s="165">
        <f t="shared" si="111"/>
        <v>0.47838277778092231</v>
      </c>
      <c r="CN96" s="1"/>
      <c r="CO96" s="1"/>
      <c r="CP96" s="1"/>
      <c r="CQ96" s="249"/>
      <c r="CR96" s="1"/>
      <c r="CS96" s="1"/>
      <c r="CT96" s="1"/>
      <c r="CU96" s="1"/>
      <c r="CV96" s="270" t="s">
        <v>590</v>
      </c>
      <c r="CW96" s="271">
        <v>49727761.916000001</v>
      </c>
      <c r="CX96" s="272">
        <v>35029736.454000004</v>
      </c>
      <c r="CY96" s="273">
        <v>1408.86</v>
      </c>
      <c r="CZ96" s="272">
        <v>7652669.7580000004</v>
      </c>
      <c r="DA96" s="274">
        <f t="shared" si="112"/>
        <v>0.1538912965945837</v>
      </c>
      <c r="DB96" s="275">
        <v>1111421.4240000001</v>
      </c>
      <c r="DC96" s="276">
        <f t="shared" si="113"/>
        <v>2.2350119554493727E-2</v>
      </c>
      <c r="DD96" s="272">
        <v>35282359.806999996</v>
      </c>
      <c r="DE96" s="277">
        <f t="shared" si="114"/>
        <v>1419.0202542903794</v>
      </c>
      <c r="DF96" s="130">
        <f t="shared" si="115"/>
        <v>1.4190202542903794</v>
      </c>
      <c r="DG96" s="131">
        <f t="shared" si="116"/>
        <v>643.65645128622509</v>
      </c>
      <c r="DH96" s="156">
        <f t="shared" si="117"/>
        <v>0.64365645128622506</v>
      </c>
      <c r="DI96" s="277">
        <f t="shared" si="118"/>
        <v>1420.752639711455</v>
      </c>
      <c r="DJ96" s="130">
        <f t="shared" si="119"/>
        <v>1.4207526397114549</v>
      </c>
      <c r="DK96" s="131">
        <f t="shared" si="120"/>
        <v>644.44224771796598</v>
      </c>
      <c r="DL96" s="134">
        <f t="shared" si="121"/>
        <v>0.64444224771796599</v>
      </c>
      <c r="DM96" s="1"/>
      <c r="DN96" s="1"/>
      <c r="DO96" s="1"/>
      <c r="DP96" s="1"/>
      <c r="DQ96" s="1"/>
      <c r="DR96" s="1"/>
      <c r="DS96" s="1"/>
      <c r="DT96" s="1"/>
      <c r="DU96" s="1"/>
      <c r="DV96" s="1"/>
      <c r="DW96" s="1"/>
      <c r="DX96" s="1"/>
      <c r="DY96" s="1"/>
      <c r="DZ96" s="1"/>
      <c r="EA96" s="1"/>
      <c r="EB96" s="1"/>
      <c r="EC96" s="1"/>
      <c r="ED96" s="1"/>
      <c r="EE96" s="1"/>
      <c r="EF96" s="1"/>
      <c r="EG96" s="1"/>
      <c r="EH96" s="1"/>
      <c r="EI96" s="1"/>
    </row>
    <row r="97" spans="2:139" ht="14.25" customHeight="1" x14ac:dyDescent="0.25">
      <c r="B97" s="683"/>
      <c r="C97" s="683"/>
      <c r="D97" s="684"/>
      <c r="G97" s="242">
        <f t="shared" si="88"/>
        <v>3.5139157707810842E-3</v>
      </c>
      <c r="H97" s="243" t="s">
        <v>628</v>
      </c>
      <c r="I97" s="166">
        <v>1560.5</v>
      </c>
      <c r="J97" s="167">
        <v>0.157</v>
      </c>
      <c r="K97" s="167">
        <v>2.3E-2</v>
      </c>
      <c r="L97" s="244">
        <f t="shared" si="89"/>
        <v>707.83055364804875</v>
      </c>
      <c r="M97" s="160">
        <f t="shared" si="89"/>
        <v>7.1213967909480078E-2</v>
      </c>
      <c r="N97" s="161">
        <f t="shared" si="89"/>
        <v>1.0432619502662686E-2</v>
      </c>
      <c r="O97" s="162">
        <f t="shared" si="90"/>
        <v>0.7078305536480487</v>
      </c>
      <c r="P97" s="163">
        <f t="shared" si="90"/>
        <v>7.1213967909480074E-5</v>
      </c>
      <c r="Q97" s="164">
        <f t="shared" si="90"/>
        <v>1.0432619502662686E-5</v>
      </c>
      <c r="R97" s="162">
        <f t="shared" si="91"/>
        <v>1.570991</v>
      </c>
      <c r="S97" s="165">
        <f t="shared" si="92"/>
        <v>0.71258918891771983</v>
      </c>
      <c r="T97" s="1"/>
      <c r="U97" s="1"/>
      <c r="V97" s="1"/>
      <c r="W97" s="249"/>
      <c r="X97" s="1"/>
      <c r="Y97" s="242">
        <f t="shared" si="93"/>
        <v>-2.2541931689261885E-2</v>
      </c>
      <c r="Z97" s="243" t="s">
        <v>628</v>
      </c>
      <c r="AA97" s="166">
        <v>1554.915</v>
      </c>
      <c r="AB97" s="167">
        <v>0.16</v>
      </c>
      <c r="AC97" s="167">
        <v>2.3E-2</v>
      </c>
      <c r="AD97" s="244">
        <f t="shared" si="94"/>
        <v>705.29724147751097</v>
      </c>
      <c r="AE97" s="160">
        <f t="shared" si="94"/>
        <v>7.2574744366349128E-2</v>
      </c>
      <c r="AF97" s="161">
        <f t="shared" si="94"/>
        <v>1.0432619502662686E-2</v>
      </c>
      <c r="AG97" s="162">
        <f t="shared" si="95"/>
        <v>0.70529724147751094</v>
      </c>
      <c r="AH97" s="163">
        <f t="shared" si="95"/>
        <v>7.2574744366349131E-5</v>
      </c>
      <c r="AI97" s="169">
        <f t="shared" si="95"/>
        <v>1.0432619502662686E-5</v>
      </c>
      <c r="AJ97" s="162">
        <f t="shared" si="96"/>
        <v>1.56549</v>
      </c>
      <c r="AK97" s="165">
        <f t="shared" si="97"/>
        <v>0.71009397848797429</v>
      </c>
      <c r="AL97" s="1"/>
      <c r="AM97" s="1"/>
      <c r="AN97" s="1"/>
      <c r="AO97" s="249"/>
      <c r="AP97" s="1"/>
      <c r="AQ97" s="242">
        <f t="shared" si="98"/>
        <v>-4.6306999684283534E-3</v>
      </c>
      <c r="AR97" s="243" t="s">
        <v>628</v>
      </c>
      <c r="AS97" s="166">
        <v>1590.6410000000001</v>
      </c>
      <c r="AT97" s="167">
        <v>0.16400000000000001</v>
      </c>
      <c r="AU97" s="167">
        <v>2.4E-2</v>
      </c>
      <c r="AV97" s="244">
        <f t="shared" si="99"/>
        <v>721.50227471021219</v>
      </c>
      <c r="AW97" s="160">
        <f t="shared" si="99"/>
        <v>7.4389112975507862E-2</v>
      </c>
      <c r="AX97" s="161">
        <f t="shared" si="99"/>
        <v>1.0886211654952368E-2</v>
      </c>
      <c r="AY97" s="162">
        <f t="shared" si="100"/>
        <v>0.72150227471021222</v>
      </c>
      <c r="AZ97" s="163">
        <f t="shared" si="100"/>
        <v>7.4389112975507864E-5</v>
      </c>
      <c r="BA97" s="169">
        <f t="shared" si="100"/>
        <v>1.0886211654952368E-5</v>
      </c>
      <c r="BB97" s="162">
        <f t="shared" si="101"/>
        <v>1.601593</v>
      </c>
      <c r="BC97" s="165">
        <f t="shared" si="102"/>
        <v>0.72647001596208871</v>
      </c>
      <c r="BD97" s="1"/>
      <c r="BE97" s="1"/>
      <c r="BF97" s="1"/>
      <c r="BG97" s="249"/>
      <c r="BH97" s="1"/>
      <c r="BI97" s="151">
        <f t="shared" si="103"/>
        <v>-1.7905492010400481E-2</v>
      </c>
      <c r="BJ97" s="243" t="s">
        <v>628</v>
      </c>
      <c r="BK97" s="166">
        <v>1598.008</v>
      </c>
      <c r="BL97" s="167">
        <v>0.16700000000000001</v>
      </c>
      <c r="BM97" s="167">
        <v>2.4E-2</v>
      </c>
      <c r="BN97" s="244">
        <f t="shared" si="104"/>
        <v>724.84388809613017</v>
      </c>
      <c r="BO97" s="160">
        <f t="shared" si="104"/>
        <v>7.5749889432376899E-2</v>
      </c>
      <c r="BP97" s="161">
        <f t="shared" si="104"/>
        <v>1.0886211654952368E-2</v>
      </c>
      <c r="BQ97" s="162">
        <f t="shared" si="105"/>
        <v>0.72484388809613021</v>
      </c>
      <c r="BR97" s="163">
        <f t="shared" si="105"/>
        <v>7.5749889432376893E-5</v>
      </c>
      <c r="BS97" s="169">
        <f t="shared" si="105"/>
        <v>1.0886211654952368E-5</v>
      </c>
      <c r="BT97" s="162">
        <f t="shared" si="106"/>
        <v>1.6090439999999999</v>
      </c>
      <c r="BU97" s="165">
        <f t="shared" si="107"/>
        <v>0.72984973108879914</v>
      </c>
      <c r="BV97" s="1"/>
      <c r="BW97" s="1"/>
      <c r="BX97" s="1"/>
      <c r="BY97" s="249"/>
      <c r="BZ97" s="1"/>
      <c r="CA97" s="106"/>
      <c r="CB97" s="243" t="s">
        <v>628</v>
      </c>
      <c r="CC97" s="166">
        <v>1627.3720000000001</v>
      </c>
      <c r="CD97" s="167">
        <v>0.16600000000000001</v>
      </c>
      <c r="CE97" s="167">
        <v>2.4E-2</v>
      </c>
      <c r="CF97" s="244">
        <f t="shared" si="108"/>
        <v>738.16316805596443</v>
      </c>
      <c r="CG97" s="160">
        <f t="shared" si="108"/>
        <v>7.5296297280087215E-2</v>
      </c>
      <c r="CH97" s="161">
        <f t="shared" si="108"/>
        <v>1.0886211654952368E-2</v>
      </c>
      <c r="CI97" s="162">
        <f t="shared" si="109"/>
        <v>0.73816316805596438</v>
      </c>
      <c r="CJ97" s="163">
        <f t="shared" si="109"/>
        <v>7.5296297280087217E-5</v>
      </c>
      <c r="CK97" s="169">
        <f t="shared" si="109"/>
        <v>1.0886211654952368E-5</v>
      </c>
      <c r="CL97" s="162">
        <f t="shared" si="110"/>
        <v>1.6383799999999999</v>
      </c>
      <c r="CM97" s="165">
        <f t="shared" si="111"/>
        <v>0.74315631046836916</v>
      </c>
      <c r="CN97" s="1"/>
      <c r="CO97" s="1"/>
      <c r="CP97" s="1"/>
      <c r="CQ97" s="249"/>
      <c r="CR97" s="1"/>
      <c r="CS97" s="1"/>
      <c r="CT97" s="1"/>
      <c r="CU97" s="1"/>
      <c r="CV97" s="270" t="s">
        <v>591</v>
      </c>
      <c r="CW97" s="271">
        <v>90896434.997999996</v>
      </c>
      <c r="CX97" s="272">
        <v>94007833.113999993</v>
      </c>
      <c r="CY97" s="273">
        <v>2068.46</v>
      </c>
      <c r="CZ97" s="272">
        <v>21727248.228</v>
      </c>
      <c r="DA97" s="274">
        <f t="shared" si="112"/>
        <v>0.23903300749339693</v>
      </c>
      <c r="DB97" s="275">
        <v>3166311.5750000002</v>
      </c>
      <c r="DC97" s="276">
        <f t="shared" si="113"/>
        <v>3.4834276779608229E-2</v>
      </c>
      <c r="DD97" s="272">
        <v>94726747.515000001</v>
      </c>
      <c r="DE97" s="277">
        <f t="shared" si="114"/>
        <v>2084.27831895904</v>
      </c>
      <c r="DF97" s="130">
        <f t="shared" si="115"/>
        <v>2.0842783189590399</v>
      </c>
      <c r="DG97" s="131">
        <f t="shared" si="116"/>
        <v>945.41228866735128</v>
      </c>
      <c r="DH97" s="156">
        <f t="shared" si="117"/>
        <v>0.94541228866735127</v>
      </c>
      <c r="DI97" s="277">
        <f t="shared" si="118"/>
        <v>2086.9677367350992</v>
      </c>
      <c r="DJ97" s="130">
        <f t="shared" si="119"/>
        <v>2.0869677367350992</v>
      </c>
      <c r="DK97" s="131">
        <f t="shared" si="120"/>
        <v>946.63218746480015</v>
      </c>
      <c r="DL97" s="134">
        <f t="shared" si="121"/>
        <v>0.94663218746480016</v>
      </c>
      <c r="DM97" s="1"/>
      <c r="DN97" s="1"/>
      <c r="DO97" s="1"/>
      <c r="DP97" s="1"/>
      <c r="DQ97" s="1"/>
      <c r="DR97" s="1"/>
      <c r="DS97" s="1"/>
      <c r="DT97" s="1"/>
      <c r="DU97" s="1"/>
      <c r="DV97" s="1"/>
      <c r="DW97" s="1"/>
      <c r="DX97" s="1"/>
      <c r="DY97" s="1"/>
      <c r="DZ97" s="1"/>
      <c r="EA97" s="1"/>
      <c r="EB97" s="1"/>
      <c r="EC97" s="1"/>
      <c r="ED97" s="1"/>
      <c r="EE97" s="1"/>
      <c r="EF97" s="1"/>
      <c r="EG97" s="1"/>
      <c r="EH97" s="1"/>
      <c r="EI97" s="1"/>
    </row>
    <row r="98" spans="2:139" ht="14.25" customHeight="1" x14ac:dyDescent="0.25">
      <c r="B98" s="683"/>
      <c r="C98" s="683"/>
      <c r="D98" s="684"/>
      <c r="G98" s="242">
        <f t="shared" si="88"/>
        <v>-6.6862541821050003E-2</v>
      </c>
      <c r="H98" s="278" t="s">
        <v>629</v>
      </c>
      <c r="I98" s="286">
        <v>599.20000000000005</v>
      </c>
      <c r="J98" s="287">
        <v>4.9000000000000002E-2</v>
      </c>
      <c r="K98" s="287">
        <v>6.0000000000000001E-3</v>
      </c>
      <c r="L98" s="279">
        <f t="shared" si="89"/>
        <v>271.79241765197747</v>
      </c>
      <c r="M98" s="280">
        <f t="shared" si="89"/>
        <v>2.222601546219442E-2</v>
      </c>
      <c r="N98" s="281">
        <f t="shared" si="89"/>
        <v>2.721552913738092E-3</v>
      </c>
      <c r="O98" s="282">
        <f t="shared" si="90"/>
        <v>0.27179241765197748</v>
      </c>
      <c r="P98" s="283">
        <f t="shared" si="90"/>
        <v>2.2226015462194418E-5</v>
      </c>
      <c r="Q98" s="284">
        <f t="shared" si="90"/>
        <v>2.7215529137380919E-6</v>
      </c>
      <c r="R98" s="282">
        <f t="shared" si="91"/>
        <v>0.60216200000000009</v>
      </c>
      <c r="S98" s="285">
        <f t="shared" si="92"/>
        <v>0.27313595760705955</v>
      </c>
      <c r="T98" s="1"/>
      <c r="U98" s="1"/>
      <c r="V98" s="1"/>
      <c r="W98" s="249"/>
      <c r="X98" s="1"/>
      <c r="Y98" s="242">
        <f t="shared" si="93"/>
        <v>1.4485257705216803E-2</v>
      </c>
      <c r="Z98" s="278" t="s">
        <v>629</v>
      </c>
      <c r="AA98" s="286">
        <v>642.48699999999997</v>
      </c>
      <c r="AB98" s="287">
        <v>4.3999999999999997E-2</v>
      </c>
      <c r="AC98" s="287">
        <v>6.0000000000000001E-3</v>
      </c>
      <c r="AD98" s="279">
        <f t="shared" si="94"/>
        <v>291.42706114814092</v>
      </c>
      <c r="AE98" s="280">
        <f t="shared" si="94"/>
        <v>1.9958054700746009E-2</v>
      </c>
      <c r="AF98" s="281">
        <f t="shared" si="94"/>
        <v>2.721552913738092E-3</v>
      </c>
      <c r="AG98" s="282">
        <f t="shared" si="95"/>
        <v>0.29142706114814093</v>
      </c>
      <c r="AH98" s="283">
        <f t="shared" si="95"/>
        <v>1.9958054700746009E-5</v>
      </c>
      <c r="AI98" s="288">
        <f t="shared" si="95"/>
        <v>2.7215529137380919E-6</v>
      </c>
      <c r="AJ98" s="282">
        <f t="shared" si="96"/>
        <v>0.64530900000000002</v>
      </c>
      <c r="AK98" s="285">
        <f t="shared" si="97"/>
        <v>0.29270709820190244</v>
      </c>
      <c r="AL98" s="1"/>
      <c r="AM98" s="1"/>
      <c r="AN98" s="1"/>
      <c r="AO98" s="249"/>
      <c r="AP98" s="1"/>
      <c r="AQ98" s="242">
        <f t="shared" si="98"/>
        <v>-0.14448395609006859</v>
      </c>
      <c r="AR98" s="278" t="s">
        <v>629</v>
      </c>
      <c r="AS98" s="286">
        <v>633.18899999999996</v>
      </c>
      <c r="AT98" s="287">
        <v>4.7E-2</v>
      </c>
      <c r="AU98" s="287">
        <v>6.0000000000000001E-3</v>
      </c>
      <c r="AV98" s="279">
        <f t="shared" si="99"/>
        <v>287.20956131615145</v>
      </c>
      <c r="AW98" s="280">
        <f t="shared" si="99"/>
        <v>2.1318831157615056E-2</v>
      </c>
      <c r="AX98" s="281">
        <f t="shared" si="99"/>
        <v>2.721552913738092E-3</v>
      </c>
      <c r="AY98" s="282">
        <f t="shared" si="100"/>
        <v>0.28720956131615144</v>
      </c>
      <c r="AZ98" s="283">
        <f t="shared" si="100"/>
        <v>2.1318831157615055E-5</v>
      </c>
      <c r="BA98" s="288">
        <f t="shared" si="100"/>
        <v>2.7215529137380919E-6</v>
      </c>
      <c r="BB98" s="282">
        <f t="shared" si="101"/>
        <v>0.63609500000000008</v>
      </c>
      <c r="BC98" s="285">
        <f t="shared" si="102"/>
        <v>0.28852770011070533</v>
      </c>
      <c r="BD98" s="1"/>
      <c r="BE98" s="1"/>
      <c r="BF98" s="1"/>
      <c r="BG98" s="249"/>
      <c r="BH98" s="1"/>
      <c r="BI98" s="151">
        <f t="shared" si="103"/>
        <v>-9.2497796915926411E-2</v>
      </c>
      <c r="BJ98" s="278" t="s">
        <v>629</v>
      </c>
      <c r="BK98" s="286">
        <v>739.34500000000003</v>
      </c>
      <c r="BL98" s="287">
        <v>6.4000000000000001E-2</v>
      </c>
      <c r="BM98" s="287">
        <v>8.9999999999999993E-3</v>
      </c>
      <c r="BN98" s="279">
        <f t="shared" si="104"/>
        <v>335.36108983461497</v>
      </c>
      <c r="BO98" s="280">
        <f t="shared" si="104"/>
        <v>2.9029897746539652E-2</v>
      </c>
      <c r="BP98" s="281">
        <f t="shared" si="104"/>
        <v>4.0823293706071379E-3</v>
      </c>
      <c r="BQ98" s="282">
        <f t="shared" si="105"/>
        <v>0.33536108983461499</v>
      </c>
      <c r="BR98" s="283">
        <f t="shared" si="105"/>
        <v>2.902989774653965E-5</v>
      </c>
      <c r="BS98" s="288">
        <f t="shared" si="105"/>
        <v>4.0823293706071374E-6</v>
      </c>
      <c r="BT98" s="282">
        <f t="shared" si="106"/>
        <v>0.74352200000000002</v>
      </c>
      <c r="BU98" s="285">
        <f t="shared" si="107"/>
        <v>0.33725574425472898</v>
      </c>
      <c r="BV98" s="1"/>
      <c r="BW98" s="1"/>
      <c r="BX98" s="1"/>
      <c r="BY98" s="249"/>
      <c r="BZ98" s="1"/>
      <c r="CA98" s="106"/>
      <c r="CB98" s="278" t="s">
        <v>629</v>
      </c>
      <c r="CC98" s="286">
        <v>813.80200000000002</v>
      </c>
      <c r="CD98" s="287">
        <v>8.3000000000000004E-2</v>
      </c>
      <c r="CE98" s="287">
        <v>1.2E-2</v>
      </c>
      <c r="CF98" s="279">
        <f t="shared" si="108"/>
        <v>369.13420071764784</v>
      </c>
      <c r="CG98" s="280">
        <f t="shared" si="108"/>
        <v>3.7648148640043608E-2</v>
      </c>
      <c r="CH98" s="281">
        <f t="shared" si="108"/>
        <v>5.4431058274761841E-3</v>
      </c>
      <c r="CI98" s="282">
        <f t="shared" si="109"/>
        <v>0.36913420071764785</v>
      </c>
      <c r="CJ98" s="283">
        <f t="shared" si="109"/>
        <v>3.7648148640043608E-5</v>
      </c>
      <c r="CK98" s="288">
        <f t="shared" si="109"/>
        <v>5.4431058274761838E-6</v>
      </c>
      <c r="CL98" s="282">
        <f t="shared" si="110"/>
        <v>0.81930599999999998</v>
      </c>
      <c r="CM98" s="285">
        <f t="shared" si="111"/>
        <v>0.37163077192385019</v>
      </c>
      <c r="CN98" s="1"/>
      <c r="CO98" s="1"/>
      <c r="CP98" s="1"/>
      <c r="CQ98" s="249"/>
      <c r="CR98" s="1"/>
      <c r="CS98" s="1"/>
      <c r="CT98" s="1"/>
      <c r="CU98" s="1"/>
      <c r="CV98" s="270" t="s">
        <v>592</v>
      </c>
      <c r="CW98" s="271">
        <v>103522968.66500001</v>
      </c>
      <c r="CX98" s="272">
        <v>50474153.178999998</v>
      </c>
      <c r="CY98" s="273">
        <v>975.13</v>
      </c>
      <c r="CZ98" s="272">
        <v>7060837.0690000001</v>
      </c>
      <c r="DA98" s="274">
        <f t="shared" si="112"/>
        <v>6.8205511878710184E-2</v>
      </c>
      <c r="DB98" s="275">
        <v>1025433.753</v>
      </c>
      <c r="DC98" s="276">
        <f t="shared" si="113"/>
        <v>9.9053742973532789E-3</v>
      </c>
      <c r="DD98" s="272">
        <v>50707234.200000003</v>
      </c>
      <c r="DE98" s="277">
        <f t="shared" si="114"/>
        <v>979.63298178163234</v>
      </c>
      <c r="DF98" s="130">
        <f t="shared" si="115"/>
        <v>0.97963298178163238</v>
      </c>
      <c r="DG98" s="131">
        <f t="shared" si="116"/>
        <v>444.35383266028947</v>
      </c>
      <c r="DH98" s="156">
        <f t="shared" si="117"/>
        <v>0.44435383266028949</v>
      </c>
      <c r="DI98" s="277">
        <f t="shared" si="118"/>
        <v>980.40078894448743</v>
      </c>
      <c r="DJ98" s="130">
        <f t="shared" si="119"/>
        <v>0.98040078894448746</v>
      </c>
      <c r="DK98" s="131">
        <f t="shared" si="120"/>
        <v>444.70210396383237</v>
      </c>
      <c r="DL98" s="134">
        <f t="shared" si="121"/>
        <v>0.44470210396383236</v>
      </c>
      <c r="DM98" s="1"/>
      <c r="DN98" s="1"/>
      <c r="DO98" s="1"/>
      <c r="DP98" s="1"/>
      <c r="DQ98" s="1"/>
      <c r="DR98" s="1"/>
      <c r="DS98" s="1"/>
      <c r="DT98" s="1"/>
      <c r="DU98" s="1"/>
      <c r="DV98" s="1"/>
      <c r="DW98" s="1"/>
      <c r="DX98" s="1"/>
      <c r="DY98" s="1"/>
      <c r="DZ98" s="1"/>
      <c r="EA98" s="1"/>
      <c r="EB98" s="1"/>
      <c r="EC98" s="1"/>
      <c r="ED98" s="1"/>
      <c r="EE98" s="1"/>
      <c r="EF98" s="1"/>
      <c r="EG98" s="1"/>
      <c r="EH98" s="1"/>
      <c r="EI98" s="1"/>
    </row>
    <row r="99" spans="2:139" ht="14.25" customHeight="1" x14ac:dyDescent="0.25">
      <c r="B99" s="683"/>
      <c r="C99" s="683"/>
      <c r="D99" s="684"/>
      <c r="G99" s="242">
        <f t="shared" si="88"/>
        <v>0.48143473928927261</v>
      </c>
      <c r="H99" s="243" t="s">
        <v>630</v>
      </c>
      <c r="I99" s="166">
        <v>36</v>
      </c>
      <c r="J99" s="167">
        <v>0.13700000000000001</v>
      </c>
      <c r="K99" s="167">
        <v>1.7999999999999999E-2</v>
      </c>
      <c r="L99" s="244">
        <f t="shared" si="89"/>
        <v>16.329317482428554</v>
      </c>
      <c r="M99" s="160">
        <f t="shared" si="89"/>
        <v>6.2142124863686442E-2</v>
      </c>
      <c r="N99" s="161">
        <f t="shared" si="89"/>
        <v>8.1646587412142757E-3</v>
      </c>
      <c r="O99" s="162">
        <f t="shared" si="90"/>
        <v>1.6329317482428555E-2</v>
      </c>
      <c r="P99" s="163">
        <f t="shared" si="90"/>
        <v>6.2142124863686436E-5</v>
      </c>
      <c r="Q99" s="164">
        <f t="shared" si="90"/>
        <v>8.1646587412142749E-6</v>
      </c>
      <c r="R99" s="162">
        <f t="shared" si="91"/>
        <v>4.4605999999999993E-2</v>
      </c>
      <c r="S99" s="165">
        <f t="shared" si="92"/>
        <v>2.0232931545033552E-2</v>
      </c>
      <c r="T99" s="1"/>
      <c r="U99" s="1"/>
      <c r="V99" s="1"/>
      <c r="W99" s="249"/>
      <c r="X99" s="1"/>
      <c r="Y99" s="242">
        <f t="shared" si="93"/>
        <v>-0.40913283227692854</v>
      </c>
      <c r="Z99" s="243" t="s">
        <v>630</v>
      </c>
      <c r="AA99" s="166">
        <v>22.914999999999999</v>
      </c>
      <c r="AB99" s="167">
        <v>0.115</v>
      </c>
      <c r="AC99" s="167">
        <v>1.4999999999999999E-2</v>
      </c>
      <c r="AD99" s="244">
        <f t="shared" si="94"/>
        <v>10.394064169718064</v>
      </c>
      <c r="AE99" s="160">
        <f t="shared" si="94"/>
        <v>5.2163097513313432E-2</v>
      </c>
      <c r="AF99" s="161">
        <f t="shared" si="94"/>
        <v>6.8038822843452303E-3</v>
      </c>
      <c r="AG99" s="162">
        <f t="shared" si="95"/>
        <v>1.0394064169718064E-2</v>
      </c>
      <c r="AH99" s="163">
        <f t="shared" si="95"/>
        <v>5.2163097513313432E-5</v>
      </c>
      <c r="AI99" s="169">
        <f t="shared" si="95"/>
        <v>6.8038822843452302E-6</v>
      </c>
      <c r="AJ99" s="162">
        <f t="shared" si="96"/>
        <v>3.0109999999999998E-2</v>
      </c>
      <c r="AK99" s="165">
        <f t="shared" si="97"/>
        <v>1.3657659705442325E-2</v>
      </c>
      <c r="AL99" s="1"/>
      <c r="AM99" s="1"/>
      <c r="AN99" s="1"/>
      <c r="AO99" s="249"/>
      <c r="AP99" s="1"/>
      <c r="AQ99" s="242">
        <f t="shared" si="98"/>
        <v>-0.10842256281055374</v>
      </c>
      <c r="AR99" s="243" t="s">
        <v>630</v>
      </c>
      <c r="AS99" s="166">
        <v>40.857999999999997</v>
      </c>
      <c r="AT99" s="167">
        <v>0.16200000000000001</v>
      </c>
      <c r="AU99" s="167">
        <v>2.1000000000000001E-2</v>
      </c>
      <c r="AV99" s="244">
        <f t="shared" si="99"/>
        <v>18.532868158251826</v>
      </c>
      <c r="AW99" s="160">
        <f t="shared" si="99"/>
        <v>7.3481928670928495E-2</v>
      </c>
      <c r="AX99" s="161">
        <f t="shared" si="99"/>
        <v>9.5254351980833228E-3</v>
      </c>
      <c r="AY99" s="162">
        <f t="shared" si="100"/>
        <v>1.8532868158251826E-2</v>
      </c>
      <c r="AZ99" s="163">
        <f t="shared" si="100"/>
        <v>7.3481928670928498E-5</v>
      </c>
      <c r="BA99" s="169">
        <f t="shared" si="100"/>
        <v>9.5254351980833229E-6</v>
      </c>
      <c r="BB99" s="162">
        <f t="shared" si="101"/>
        <v>5.0958999999999997E-2</v>
      </c>
      <c r="BC99" s="165">
        <f t="shared" si="102"/>
        <v>2.3114602488529905E-2</v>
      </c>
      <c r="BD99" s="1"/>
      <c r="BE99" s="1"/>
      <c r="BF99" s="1"/>
      <c r="BG99" s="249"/>
      <c r="BH99" s="1"/>
      <c r="BI99" s="151">
        <f t="shared" si="103"/>
        <v>-0.14645401191702878</v>
      </c>
      <c r="BJ99" s="243" t="s">
        <v>630</v>
      </c>
      <c r="BK99" s="166">
        <v>45.127000000000002</v>
      </c>
      <c r="BL99" s="167">
        <v>0.193</v>
      </c>
      <c r="BM99" s="167">
        <v>2.5000000000000001E-2</v>
      </c>
      <c r="BN99" s="244">
        <f t="shared" si="104"/>
        <v>20.469253056376481</v>
      </c>
      <c r="BO99" s="160">
        <f t="shared" si="104"/>
        <v>8.7543285391908629E-2</v>
      </c>
      <c r="BP99" s="161">
        <f t="shared" si="104"/>
        <v>1.1339803807242052E-2</v>
      </c>
      <c r="BQ99" s="162">
        <f t="shared" si="105"/>
        <v>2.046925305637648E-2</v>
      </c>
      <c r="BR99" s="163">
        <f t="shared" si="105"/>
        <v>8.7543285391908631E-5</v>
      </c>
      <c r="BS99" s="169">
        <f t="shared" si="105"/>
        <v>1.1339803807242051E-5</v>
      </c>
      <c r="BT99" s="162">
        <f t="shared" si="106"/>
        <v>5.7156000000000005E-2</v>
      </c>
      <c r="BU99" s="165">
        <f t="shared" si="107"/>
        <v>2.592551305626907E-2</v>
      </c>
      <c r="BV99" s="1"/>
      <c r="BW99" s="1"/>
      <c r="BX99" s="1"/>
      <c r="BY99" s="249"/>
      <c r="BZ99" s="1"/>
      <c r="CA99" s="106"/>
      <c r="CB99" s="243" t="s">
        <v>630</v>
      </c>
      <c r="CC99" s="166">
        <v>56.89</v>
      </c>
      <c r="CD99" s="167">
        <v>0.161</v>
      </c>
      <c r="CE99" s="167">
        <v>2.1000000000000001E-2</v>
      </c>
      <c r="CF99" s="244">
        <f t="shared" si="108"/>
        <v>25.804857543760011</v>
      </c>
      <c r="CG99" s="160">
        <f t="shared" si="108"/>
        <v>7.3028336518638812E-2</v>
      </c>
      <c r="CH99" s="161">
        <f t="shared" si="108"/>
        <v>9.5254351980833228E-3</v>
      </c>
      <c r="CI99" s="162">
        <f t="shared" si="109"/>
        <v>2.580485754376001E-2</v>
      </c>
      <c r="CJ99" s="163">
        <f t="shared" si="109"/>
        <v>7.3028336518638807E-5</v>
      </c>
      <c r="CK99" s="169">
        <f t="shared" si="109"/>
        <v>9.5254351980833229E-6</v>
      </c>
      <c r="CL99" s="162">
        <f t="shared" si="110"/>
        <v>6.6963000000000009E-2</v>
      </c>
      <c r="CM99" s="165">
        <f t="shared" si="111"/>
        <v>3.0373891293773981E-2</v>
      </c>
      <c r="CN99" s="1"/>
      <c r="CO99" s="1"/>
      <c r="CP99" s="1"/>
      <c r="CQ99" s="249"/>
      <c r="CR99" s="1"/>
      <c r="CS99" s="1"/>
      <c r="CT99" s="1"/>
      <c r="CU99" s="1"/>
      <c r="CV99" s="270" t="s">
        <v>122</v>
      </c>
      <c r="CW99" s="271">
        <v>31014178.671</v>
      </c>
      <c r="CX99" s="272">
        <v>13778384.035</v>
      </c>
      <c r="CY99" s="273">
        <v>888.52200000000005</v>
      </c>
      <c r="CZ99" s="272">
        <v>3512907.4870000002</v>
      </c>
      <c r="DA99" s="274">
        <f t="shared" si="112"/>
        <v>0.11326779033116122</v>
      </c>
      <c r="DB99" s="275">
        <v>465487.36900000001</v>
      </c>
      <c r="DC99" s="276">
        <f t="shared" si="113"/>
        <v>1.5008856882457341E-2</v>
      </c>
      <c r="DD99" s="272">
        <v>13887420.104</v>
      </c>
      <c r="DE99" s="277">
        <f t="shared" si="114"/>
        <v>895.55336923051618</v>
      </c>
      <c r="DF99" s="130">
        <f t="shared" si="115"/>
        <v>0.89555336923051621</v>
      </c>
      <c r="DG99" s="131">
        <f t="shared" si="116"/>
        <v>406.21598023954613</v>
      </c>
      <c r="DH99" s="156">
        <f t="shared" si="117"/>
        <v>0.40621598023954614</v>
      </c>
      <c r="DI99" s="277">
        <f t="shared" si="118"/>
        <v>896.84574422223182</v>
      </c>
      <c r="DJ99" s="130">
        <f t="shared" si="119"/>
        <v>0.89684574422223184</v>
      </c>
      <c r="DK99" s="131">
        <f t="shared" si="120"/>
        <v>406.80219139360378</v>
      </c>
      <c r="DL99" s="134">
        <f t="shared" si="121"/>
        <v>0.4068021913936038</v>
      </c>
      <c r="DM99" s="1"/>
      <c r="DN99" s="1"/>
      <c r="DO99" s="1"/>
      <c r="DP99" s="1"/>
      <c r="DQ99" s="1"/>
      <c r="DR99" s="1"/>
      <c r="DS99" s="1"/>
      <c r="DT99" s="1"/>
      <c r="DU99" s="1"/>
      <c r="DV99" s="1"/>
      <c r="DW99" s="1"/>
      <c r="DX99" s="1"/>
      <c r="DY99" s="1"/>
      <c r="DZ99" s="1"/>
      <c r="EA99" s="1"/>
      <c r="EB99" s="1"/>
      <c r="EC99" s="1"/>
      <c r="ED99" s="1"/>
      <c r="EE99" s="1"/>
      <c r="EF99" s="1"/>
      <c r="EG99" s="1"/>
      <c r="EH99" s="1"/>
      <c r="EI99" s="1"/>
    </row>
    <row r="100" spans="2:139" ht="14.25" customHeight="1" x14ac:dyDescent="0.25">
      <c r="B100" s="683"/>
      <c r="C100" s="683"/>
      <c r="D100" s="684"/>
      <c r="G100" s="242">
        <f t="shared" si="88"/>
        <v>-4.9104693851715231E-2</v>
      </c>
      <c r="H100" s="243" t="s">
        <v>631</v>
      </c>
      <c r="I100" s="166">
        <v>201.8</v>
      </c>
      <c r="J100" s="167">
        <v>1.7000000000000001E-2</v>
      </c>
      <c r="K100" s="167">
        <v>2E-3</v>
      </c>
      <c r="L100" s="244">
        <f t="shared" si="89"/>
        <v>91.534896332057841</v>
      </c>
      <c r="M100" s="160">
        <f t="shared" si="89"/>
        <v>7.7110665889245948E-3</v>
      </c>
      <c r="N100" s="161">
        <f t="shared" si="89"/>
        <v>9.0718430457936412E-4</v>
      </c>
      <c r="O100" s="162">
        <f t="shared" si="90"/>
        <v>9.1534896332057844E-2</v>
      </c>
      <c r="P100" s="163">
        <f t="shared" si="90"/>
        <v>7.711066588924595E-6</v>
      </c>
      <c r="Q100" s="164">
        <f t="shared" si="90"/>
        <v>9.0718430457936407E-7</v>
      </c>
      <c r="R100" s="162">
        <f t="shared" si="91"/>
        <v>0.20280600000000001</v>
      </c>
      <c r="S100" s="165">
        <f t="shared" si="92"/>
        <v>9.1991210037261253E-2</v>
      </c>
      <c r="T100" s="1"/>
      <c r="U100" s="1"/>
      <c r="V100" s="1"/>
      <c r="W100" s="249"/>
      <c r="X100" s="1"/>
      <c r="Y100" s="242">
        <f t="shared" si="93"/>
        <v>-0.28684257163206406</v>
      </c>
      <c r="Z100" s="243" t="s">
        <v>631</v>
      </c>
      <c r="AA100" s="166">
        <v>211.92400000000001</v>
      </c>
      <c r="AB100" s="167">
        <v>0.02</v>
      </c>
      <c r="AC100" s="167">
        <v>3.0000000000000001E-3</v>
      </c>
      <c r="AD100" s="244">
        <f t="shared" si="94"/>
        <v>96.127063281838574</v>
      </c>
      <c r="AE100" s="160">
        <f t="shared" si="94"/>
        <v>9.071843045793641E-3</v>
      </c>
      <c r="AF100" s="161">
        <f t="shared" si="94"/>
        <v>1.360776456869046E-3</v>
      </c>
      <c r="AG100" s="162">
        <f t="shared" si="95"/>
        <v>9.6127063281838579E-2</v>
      </c>
      <c r="AH100" s="163">
        <f t="shared" si="95"/>
        <v>9.0718430457936414E-6</v>
      </c>
      <c r="AI100" s="169">
        <f t="shared" si="95"/>
        <v>1.360776456869046E-6</v>
      </c>
      <c r="AJ100" s="162">
        <f t="shared" si="96"/>
        <v>0.213279</v>
      </c>
      <c r="AK100" s="165">
        <f t="shared" si="97"/>
        <v>9.6741680648191095E-2</v>
      </c>
      <c r="AL100" s="1"/>
      <c r="AM100" s="1"/>
      <c r="AN100" s="1"/>
      <c r="AO100" s="249"/>
      <c r="AP100" s="1"/>
      <c r="AQ100" s="242">
        <f t="shared" si="98"/>
        <v>0.49533743006145081</v>
      </c>
      <c r="AR100" s="243" t="s">
        <v>631</v>
      </c>
      <c r="AS100" s="166">
        <v>297.24700000000001</v>
      </c>
      <c r="AT100" s="167">
        <v>2.7E-2</v>
      </c>
      <c r="AU100" s="167">
        <v>4.0000000000000001E-3</v>
      </c>
      <c r="AV100" s="244">
        <f t="shared" si="99"/>
        <v>134.82890649165111</v>
      </c>
      <c r="AW100" s="160">
        <f t="shared" si="99"/>
        <v>1.2246988111821415E-2</v>
      </c>
      <c r="AX100" s="161">
        <f t="shared" si="99"/>
        <v>1.8143686091587282E-3</v>
      </c>
      <c r="AY100" s="162">
        <f t="shared" si="100"/>
        <v>0.13482890649165111</v>
      </c>
      <c r="AZ100" s="163">
        <f t="shared" si="100"/>
        <v>1.2246988111821416E-5</v>
      </c>
      <c r="BA100" s="169">
        <f t="shared" si="100"/>
        <v>1.8143686091587281E-6</v>
      </c>
      <c r="BB100" s="162">
        <f t="shared" si="101"/>
        <v>0.29906299999999997</v>
      </c>
      <c r="BC100" s="165">
        <f t="shared" si="102"/>
        <v>0.13565262984020915</v>
      </c>
      <c r="BD100" s="1"/>
      <c r="BE100" s="1"/>
      <c r="BF100" s="1"/>
      <c r="BG100" s="249"/>
      <c r="BH100" s="1"/>
      <c r="BI100" s="151">
        <f t="shared" si="103"/>
        <v>6.4272372671204225E-2</v>
      </c>
      <c r="BJ100" s="243" t="s">
        <v>631</v>
      </c>
      <c r="BK100" s="166">
        <v>198.614</v>
      </c>
      <c r="BL100" s="167">
        <v>2.1000000000000001E-2</v>
      </c>
      <c r="BM100" s="167">
        <v>3.0000000000000001E-3</v>
      </c>
      <c r="BN100" s="244">
        <f t="shared" si="104"/>
        <v>90.089751734862915</v>
      </c>
      <c r="BO100" s="160">
        <f t="shared" si="104"/>
        <v>9.5254351980833228E-3</v>
      </c>
      <c r="BP100" s="161">
        <f t="shared" si="104"/>
        <v>1.360776456869046E-3</v>
      </c>
      <c r="BQ100" s="162">
        <f t="shared" si="105"/>
        <v>9.0089751734862916E-2</v>
      </c>
      <c r="BR100" s="163">
        <f t="shared" si="105"/>
        <v>9.5254351980833229E-6</v>
      </c>
      <c r="BS100" s="169">
        <f t="shared" si="105"/>
        <v>1.360776456869046E-6</v>
      </c>
      <c r="BT100" s="162">
        <f t="shared" si="106"/>
        <v>0.19999699999999998</v>
      </c>
      <c r="BU100" s="165">
        <f t="shared" si="107"/>
        <v>9.0717069681479523E-2</v>
      </c>
      <c r="BV100" s="1"/>
      <c r="BW100" s="1"/>
      <c r="BX100" s="1"/>
      <c r="BY100" s="249"/>
      <c r="BZ100" s="1"/>
      <c r="CA100" s="106"/>
      <c r="CB100" s="243" t="s">
        <v>631</v>
      </c>
      <c r="CC100" s="166">
        <v>186.84399999999999</v>
      </c>
      <c r="CD100" s="167">
        <v>0.01</v>
      </c>
      <c r="CE100" s="167">
        <v>3.0000000000000001E-3</v>
      </c>
      <c r="CF100" s="244">
        <f t="shared" si="108"/>
        <v>84.750972102413343</v>
      </c>
      <c r="CG100" s="160">
        <f t="shared" si="108"/>
        <v>4.5359215228968205E-3</v>
      </c>
      <c r="CH100" s="161">
        <f t="shared" si="108"/>
        <v>1.360776456869046E-3</v>
      </c>
      <c r="CI100" s="162">
        <f t="shared" si="109"/>
        <v>8.4750972102413349E-2</v>
      </c>
      <c r="CJ100" s="163">
        <f t="shared" si="109"/>
        <v>4.5359215228968207E-6</v>
      </c>
      <c r="CK100" s="169">
        <f t="shared" si="109"/>
        <v>1.360776456869046E-6</v>
      </c>
      <c r="CL100" s="162">
        <f t="shared" si="110"/>
        <v>0.18791899999999997</v>
      </c>
      <c r="CM100" s="165">
        <f t="shared" si="111"/>
        <v>8.5238583666124745E-2</v>
      </c>
      <c r="CN100" s="1"/>
      <c r="CO100" s="1"/>
      <c r="CP100" s="1"/>
      <c r="CQ100" s="249"/>
      <c r="CR100" s="1"/>
      <c r="CS100" s="1"/>
      <c r="CT100" s="1"/>
      <c r="CU100" s="1"/>
      <c r="CV100" s="270" t="s">
        <v>593</v>
      </c>
      <c r="CW100" s="271">
        <v>37819444.987999998</v>
      </c>
      <c r="CX100" s="272">
        <v>21940310.506999999</v>
      </c>
      <c r="CY100" s="273">
        <v>1160.2660000000001</v>
      </c>
      <c r="CZ100" s="272">
        <v>5412138.4519999996</v>
      </c>
      <c r="DA100" s="274">
        <f t="shared" si="112"/>
        <v>0.14310465036483894</v>
      </c>
      <c r="DB100" s="275">
        <v>780764.52</v>
      </c>
      <c r="DC100" s="276">
        <f t="shared" si="113"/>
        <v>2.0644526122679335E-2</v>
      </c>
      <c r="DD100" s="272">
        <v>22118156.460999999</v>
      </c>
      <c r="DE100" s="277">
        <f t="shared" si="114"/>
        <v>1169.6710007556924</v>
      </c>
      <c r="DF100" s="130">
        <f t="shared" si="115"/>
        <v>1.1696710007556923</v>
      </c>
      <c r="DG100" s="131">
        <f t="shared" si="116"/>
        <v>530.55358670360079</v>
      </c>
      <c r="DH100" s="156">
        <f t="shared" si="117"/>
        <v>0.53055358670360075</v>
      </c>
      <c r="DI100" s="277">
        <f t="shared" si="118"/>
        <v>1171.2836268969629</v>
      </c>
      <c r="DJ100" s="130">
        <f t="shared" si="119"/>
        <v>1.1712836268969629</v>
      </c>
      <c r="DK100" s="131">
        <f t="shared" si="120"/>
        <v>531.2850612658583</v>
      </c>
      <c r="DL100" s="134">
        <f t="shared" si="121"/>
        <v>0.53128506126585828</v>
      </c>
      <c r="DM100" s="1"/>
      <c r="DN100" s="1"/>
      <c r="DO100" s="1"/>
      <c r="DP100" s="1"/>
      <c r="DQ100" s="1"/>
      <c r="DR100" s="1"/>
      <c r="DS100" s="1"/>
      <c r="DT100" s="1"/>
      <c r="DU100" s="1"/>
      <c r="DV100" s="1"/>
      <c r="DW100" s="1"/>
      <c r="DX100" s="1"/>
      <c r="DY100" s="1"/>
      <c r="DZ100" s="1"/>
      <c r="EA100" s="1"/>
      <c r="EB100" s="1"/>
      <c r="EC100" s="1"/>
      <c r="ED100" s="1"/>
      <c r="EE100" s="1"/>
      <c r="EF100" s="1"/>
      <c r="EG100" s="1"/>
      <c r="EH100" s="1"/>
      <c r="EI100" s="1"/>
    </row>
    <row r="101" spans="2:139" ht="14.25" customHeight="1" x14ac:dyDescent="0.25">
      <c r="B101" s="683"/>
      <c r="C101" s="683"/>
      <c r="D101" s="684"/>
      <c r="G101" s="242">
        <f t="shared" si="88"/>
        <v>6.9691673497949802E-2</v>
      </c>
      <c r="H101" s="243" t="s">
        <v>632</v>
      </c>
      <c r="I101" s="166">
        <v>1267.0999999999999</v>
      </c>
      <c r="J101" s="167">
        <v>0.11700000000000001</v>
      </c>
      <c r="K101" s="167">
        <v>1.7000000000000001E-2</v>
      </c>
      <c r="L101" s="244">
        <f t="shared" si="89"/>
        <v>574.7466161662561</v>
      </c>
      <c r="M101" s="160">
        <f t="shared" si="89"/>
        <v>5.3070281817892799E-2</v>
      </c>
      <c r="N101" s="161">
        <f t="shared" si="89"/>
        <v>7.7110665889245948E-3</v>
      </c>
      <c r="O101" s="162">
        <f t="shared" si="90"/>
        <v>0.57474661616625611</v>
      </c>
      <c r="P101" s="163">
        <f t="shared" si="90"/>
        <v>5.3070281817892798E-5</v>
      </c>
      <c r="Q101" s="164">
        <f t="shared" si="90"/>
        <v>7.711066588924595E-6</v>
      </c>
      <c r="R101" s="162">
        <f t="shared" si="91"/>
        <v>1.2748810000000002</v>
      </c>
      <c r="S101" s="165">
        <f t="shared" si="92"/>
        <v>0.57827601670322215</v>
      </c>
      <c r="T101" s="1"/>
      <c r="U101" s="1"/>
      <c r="V101" s="1"/>
      <c r="W101" s="249"/>
      <c r="X101" s="1"/>
      <c r="Y101" s="242">
        <f t="shared" si="93"/>
        <v>-3.3224906309317181E-2</v>
      </c>
      <c r="Z101" s="243" t="s">
        <v>632</v>
      </c>
      <c r="AA101" s="166">
        <v>1184.8779999999999</v>
      </c>
      <c r="AB101" s="167">
        <v>0.106</v>
      </c>
      <c r="AC101" s="167">
        <v>1.4999999999999999E-2</v>
      </c>
      <c r="AD101" s="244">
        <f t="shared" si="94"/>
        <v>537.4513622206938</v>
      </c>
      <c r="AE101" s="160">
        <f t="shared" si="94"/>
        <v>4.8080768142706294E-2</v>
      </c>
      <c r="AF101" s="161">
        <f t="shared" si="94"/>
        <v>6.8038822843452303E-3</v>
      </c>
      <c r="AG101" s="162">
        <f t="shared" si="95"/>
        <v>0.53745136222069378</v>
      </c>
      <c r="AH101" s="163">
        <f t="shared" si="95"/>
        <v>4.8080768142706296E-5</v>
      </c>
      <c r="AI101" s="169">
        <f t="shared" si="95"/>
        <v>6.8038822843452302E-6</v>
      </c>
      <c r="AJ101" s="162">
        <f t="shared" si="96"/>
        <v>1.191821</v>
      </c>
      <c r="AK101" s="165">
        <f t="shared" si="97"/>
        <v>0.5406006525340411</v>
      </c>
      <c r="AL101" s="1"/>
      <c r="AM101" s="1"/>
      <c r="AN101" s="1"/>
      <c r="AO101" s="249"/>
      <c r="AP101" s="1"/>
      <c r="AQ101" s="242">
        <f t="shared" si="98"/>
        <v>-0.11693874773464752</v>
      </c>
      <c r="AR101" s="243" t="s">
        <v>632</v>
      </c>
      <c r="AS101" s="166">
        <v>1225.376</v>
      </c>
      <c r="AT101" s="167">
        <v>0.113</v>
      </c>
      <c r="AU101" s="167">
        <v>1.6E-2</v>
      </c>
      <c r="AV101" s="244">
        <f t="shared" si="99"/>
        <v>555.82093720412138</v>
      </c>
      <c r="AW101" s="160">
        <f t="shared" si="99"/>
        <v>5.1255913208734072E-2</v>
      </c>
      <c r="AX101" s="161">
        <f t="shared" si="99"/>
        <v>7.257474436634913E-3</v>
      </c>
      <c r="AY101" s="162">
        <f t="shared" si="100"/>
        <v>0.5558209372041214</v>
      </c>
      <c r="AZ101" s="163">
        <f t="shared" si="100"/>
        <v>5.1255913208734072E-5</v>
      </c>
      <c r="BA101" s="169">
        <f t="shared" si="100"/>
        <v>7.2574744366349126E-6</v>
      </c>
      <c r="BB101" s="162">
        <f t="shared" si="101"/>
        <v>1.23278</v>
      </c>
      <c r="BC101" s="165">
        <f t="shared" si="102"/>
        <v>0.55917933349967419</v>
      </c>
      <c r="BD101" s="1"/>
      <c r="BE101" s="1"/>
      <c r="BF101" s="1"/>
      <c r="BG101" s="249"/>
      <c r="BH101" s="1"/>
      <c r="BI101" s="151">
        <f t="shared" si="103"/>
        <v>-1.1889448186386264E-4</v>
      </c>
      <c r="BJ101" s="243" t="s">
        <v>632</v>
      </c>
      <c r="BK101" s="166">
        <v>1386.866</v>
      </c>
      <c r="BL101" s="167">
        <v>0.13800000000000001</v>
      </c>
      <c r="BM101" s="167">
        <v>0.02</v>
      </c>
      <c r="BN101" s="244">
        <f t="shared" si="104"/>
        <v>629.07153387738219</v>
      </c>
      <c r="BO101" s="160">
        <f t="shared" si="104"/>
        <v>6.2595717015976118E-2</v>
      </c>
      <c r="BP101" s="161">
        <f t="shared" si="104"/>
        <v>9.071843045793641E-3</v>
      </c>
      <c r="BQ101" s="162">
        <f t="shared" si="105"/>
        <v>0.62907153387738224</v>
      </c>
      <c r="BR101" s="163">
        <f t="shared" si="105"/>
        <v>6.2595717015976113E-5</v>
      </c>
      <c r="BS101" s="169">
        <f t="shared" si="105"/>
        <v>9.0718430457936414E-6</v>
      </c>
      <c r="BT101" s="162">
        <f t="shared" si="106"/>
        <v>1.3960299999999999</v>
      </c>
      <c r="BU101" s="165">
        <f t="shared" si="107"/>
        <v>0.63322825236096469</v>
      </c>
      <c r="BV101" s="1"/>
      <c r="BW101" s="1"/>
      <c r="BX101" s="1"/>
      <c r="BY101" s="249"/>
      <c r="BZ101" s="1"/>
      <c r="CA101" s="106"/>
      <c r="CB101" s="243" t="s">
        <v>632</v>
      </c>
      <c r="CC101" s="166">
        <v>1388.88</v>
      </c>
      <c r="CD101" s="167">
        <v>7.1999999999999995E-2</v>
      </c>
      <c r="CE101" s="167">
        <v>0.02</v>
      </c>
      <c r="CF101" s="244">
        <f t="shared" si="108"/>
        <v>629.98506847209364</v>
      </c>
      <c r="CG101" s="160">
        <f t="shared" si="108"/>
        <v>3.2658634964857103E-2</v>
      </c>
      <c r="CH101" s="161">
        <f t="shared" si="108"/>
        <v>9.071843045793641E-3</v>
      </c>
      <c r="CI101" s="162">
        <f t="shared" si="109"/>
        <v>0.62998506847209368</v>
      </c>
      <c r="CJ101" s="163">
        <f t="shared" si="109"/>
        <v>3.2658634964857099E-5</v>
      </c>
      <c r="CK101" s="169">
        <f t="shared" si="109"/>
        <v>9.0718430457936414E-6</v>
      </c>
      <c r="CL101" s="162">
        <f t="shared" si="110"/>
        <v>1.3961960000000002</v>
      </c>
      <c r="CM101" s="165">
        <f t="shared" si="111"/>
        <v>0.63330354865824501</v>
      </c>
      <c r="CN101" s="1"/>
      <c r="CO101" s="1"/>
      <c r="CP101" s="1"/>
      <c r="CQ101" s="249"/>
      <c r="CR101" s="1"/>
      <c r="CS101" s="1"/>
      <c r="CT101" s="1"/>
      <c r="CU101" s="1"/>
      <c r="CV101" s="270" t="s">
        <v>595</v>
      </c>
      <c r="CW101" s="271">
        <v>13245795.392000001</v>
      </c>
      <c r="CX101" s="272">
        <v>2292308.3620000002</v>
      </c>
      <c r="CY101" s="273">
        <v>346.11900000000003</v>
      </c>
      <c r="CZ101" s="272">
        <v>2228291.412</v>
      </c>
      <c r="DA101" s="274">
        <f t="shared" si="112"/>
        <v>0.16822631982869149</v>
      </c>
      <c r="DB101" s="275">
        <v>315950.10200000001</v>
      </c>
      <c r="DC101" s="276">
        <f t="shared" si="113"/>
        <v>2.3852859918916072E-2</v>
      </c>
      <c r="DD101" s="272">
        <v>2359733.61</v>
      </c>
      <c r="DE101" s="277">
        <f t="shared" si="114"/>
        <v>357.04613929126651</v>
      </c>
      <c r="DF101" s="130">
        <f t="shared" si="115"/>
        <v>0.3570461392912665</v>
      </c>
      <c r="DG101" s="131">
        <f t="shared" si="116"/>
        <v>161.95332678784717</v>
      </c>
      <c r="DH101" s="156">
        <f t="shared" si="117"/>
        <v>0.16195332678784718</v>
      </c>
      <c r="DI101" s="277">
        <f t="shared" si="118"/>
        <v>358.94684713001254</v>
      </c>
      <c r="DJ101" s="130">
        <f t="shared" si="119"/>
        <v>0.35894684713001257</v>
      </c>
      <c r="DK101" s="131">
        <f t="shared" si="120"/>
        <v>162.81547294729788</v>
      </c>
      <c r="DL101" s="134">
        <f t="shared" si="121"/>
        <v>0.16281547294729787</v>
      </c>
      <c r="DM101" s="1"/>
      <c r="DN101" s="1"/>
      <c r="DO101" s="1"/>
      <c r="DP101" s="1"/>
      <c r="DQ101" s="1"/>
      <c r="DR101" s="1"/>
      <c r="DS101" s="1"/>
      <c r="DT101" s="1"/>
      <c r="DU101" s="1"/>
      <c r="DV101" s="1"/>
      <c r="DW101" s="1"/>
      <c r="DX101" s="1"/>
      <c r="DY101" s="1"/>
      <c r="DZ101" s="1"/>
      <c r="EA101" s="1"/>
      <c r="EB101" s="1"/>
      <c r="EC101" s="1"/>
      <c r="ED101" s="1"/>
      <c r="EE101" s="1"/>
      <c r="EF101" s="1"/>
      <c r="EG101" s="1"/>
      <c r="EH101" s="1"/>
      <c r="EI101" s="1"/>
    </row>
    <row r="102" spans="2:139" ht="14.25" customHeight="1" x14ac:dyDescent="0.25">
      <c r="B102" s="683"/>
      <c r="C102" s="683"/>
      <c r="D102" s="684"/>
      <c r="G102" s="242">
        <f t="shared" si="88"/>
        <v>1.7923613012924333E-2</v>
      </c>
      <c r="H102" s="243" t="s">
        <v>633</v>
      </c>
      <c r="I102" s="166">
        <v>1944.1</v>
      </c>
      <c r="J102" s="167">
        <v>0.223</v>
      </c>
      <c r="K102" s="167">
        <v>3.2000000000000001E-2</v>
      </c>
      <c r="L102" s="244">
        <f t="shared" si="89"/>
        <v>881.82850326637083</v>
      </c>
      <c r="M102" s="160">
        <f t="shared" si="89"/>
        <v>0.10115104996059909</v>
      </c>
      <c r="N102" s="161">
        <f t="shared" si="89"/>
        <v>1.4514948873269826E-2</v>
      </c>
      <c r="O102" s="162">
        <f t="shared" si="90"/>
        <v>0.88182850326637086</v>
      </c>
      <c r="P102" s="163">
        <f t="shared" si="90"/>
        <v>1.0115104996059909E-4</v>
      </c>
      <c r="Q102" s="164">
        <f t="shared" si="90"/>
        <v>1.4514948873269825E-5</v>
      </c>
      <c r="R102" s="162">
        <f t="shared" si="91"/>
        <v>1.9588239999999999</v>
      </c>
      <c r="S102" s="165">
        <f t="shared" si="92"/>
        <v>0.88850719411668411</v>
      </c>
      <c r="T102" s="1"/>
      <c r="U102" s="1"/>
      <c r="V102" s="1"/>
      <c r="W102" s="249"/>
      <c r="X102" s="1"/>
      <c r="Y102" s="242">
        <f t="shared" si="93"/>
        <v>-1.0585519926002096E-2</v>
      </c>
      <c r="Z102" s="243" t="s">
        <v>633</v>
      </c>
      <c r="AA102" s="166">
        <v>1909.665</v>
      </c>
      <c r="AB102" s="167">
        <v>0.221</v>
      </c>
      <c r="AC102" s="167">
        <v>3.2000000000000001E-2</v>
      </c>
      <c r="AD102" s="244">
        <f t="shared" si="94"/>
        <v>866.20905750227564</v>
      </c>
      <c r="AE102" s="160">
        <f t="shared" si="94"/>
        <v>0.10024386565601973</v>
      </c>
      <c r="AF102" s="161">
        <f t="shared" si="94"/>
        <v>1.4514948873269826E-2</v>
      </c>
      <c r="AG102" s="162">
        <f t="shared" si="95"/>
        <v>0.86620905750227561</v>
      </c>
      <c r="AH102" s="163">
        <f t="shared" si="95"/>
        <v>1.0024386565601972E-4</v>
      </c>
      <c r="AI102" s="169">
        <f t="shared" si="95"/>
        <v>1.4514948873269825E-5</v>
      </c>
      <c r="AJ102" s="162">
        <f t="shared" si="96"/>
        <v>1.9243330000000001</v>
      </c>
      <c r="AK102" s="165">
        <f t="shared" si="97"/>
        <v>0.87286234719206068</v>
      </c>
      <c r="AL102" s="1"/>
      <c r="AM102" s="1"/>
      <c r="AN102" s="1"/>
      <c r="AO102" s="249"/>
      <c r="AP102" s="1"/>
      <c r="AQ102" s="242">
        <f t="shared" si="98"/>
        <v>-8.2054571823120259E-3</v>
      </c>
      <c r="AR102" s="243" t="s">
        <v>633</v>
      </c>
      <c r="AS102" s="166">
        <v>1929.876</v>
      </c>
      <c r="AT102" s="167">
        <v>0.22500000000000001</v>
      </c>
      <c r="AU102" s="167">
        <v>3.3000000000000002E-2</v>
      </c>
      <c r="AV102" s="244">
        <f t="shared" si="99"/>
        <v>875.37660849220242</v>
      </c>
      <c r="AW102" s="160">
        <f t="shared" si="99"/>
        <v>0.10205823426517846</v>
      </c>
      <c r="AX102" s="161">
        <f t="shared" si="99"/>
        <v>1.4968541025559508E-2</v>
      </c>
      <c r="AY102" s="162">
        <f t="shared" si="100"/>
        <v>0.87537660849220245</v>
      </c>
      <c r="AZ102" s="163">
        <f t="shared" si="100"/>
        <v>1.0205823426517845E-4</v>
      </c>
      <c r="BA102" s="169">
        <f t="shared" si="100"/>
        <v>1.4968541025559508E-5</v>
      </c>
      <c r="BB102" s="162">
        <f t="shared" si="101"/>
        <v>1.9449209999999999</v>
      </c>
      <c r="BC102" s="165">
        <f t="shared" si="102"/>
        <v>0.88220090242340066</v>
      </c>
      <c r="BD102" s="1"/>
      <c r="BE102" s="1"/>
      <c r="BF102" s="1"/>
      <c r="BG102" s="249"/>
      <c r="BH102" s="1"/>
      <c r="BI102" s="151">
        <f t="shared" si="103"/>
        <v>-1.4769821293100338E-2</v>
      </c>
      <c r="BJ102" s="243" t="s">
        <v>633</v>
      </c>
      <c r="BK102" s="166">
        <v>1945.883</v>
      </c>
      <c r="BL102" s="167">
        <v>0.22800000000000001</v>
      </c>
      <c r="BM102" s="167">
        <v>3.3000000000000002E-2</v>
      </c>
      <c r="BN102" s="244">
        <f t="shared" si="104"/>
        <v>882.63725807390335</v>
      </c>
      <c r="BO102" s="160">
        <f t="shared" si="104"/>
        <v>0.10341901072204751</v>
      </c>
      <c r="BP102" s="161">
        <f t="shared" si="104"/>
        <v>1.4968541025559508E-2</v>
      </c>
      <c r="BQ102" s="162">
        <f t="shared" si="105"/>
        <v>0.88263725807390336</v>
      </c>
      <c r="BR102" s="163">
        <f t="shared" si="105"/>
        <v>1.0341901072204751E-4</v>
      </c>
      <c r="BS102" s="169">
        <f t="shared" si="105"/>
        <v>1.4968541025559508E-5</v>
      </c>
      <c r="BT102" s="162">
        <f t="shared" si="106"/>
        <v>1.961012</v>
      </c>
      <c r="BU102" s="165">
        <f t="shared" si="107"/>
        <v>0.8894996537458939</v>
      </c>
      <c r="BV102" s="1"/>
      <c r="BW102" s="1"/>
      <c r="BX102" s="1"/>
      <c r="BY102" s="249"/>
      <c r="BZ102" s="1"/>
      <c r="CA102" s="106"/>
      <c r="CB102" s="243" t="s">
        <v>633</v>
      </c>
      <c r="CC102" s="166">
        <v>1975.7570000000001</v>
      </c>
      <c r="CD102" s="167">
        <v>0.21099999999999999</v>
      </c>
      <c r="CE102" s="167">
        <v>3.3000000000000002E-2</v>
      </c>
      <c r="CF102" s="244">
        <f t="shared" si="108"/>
        <v>896.18787003140528</v>
      </c>
      <c r="CG102" s="160">
        <f t="shared" si="108"/>
        <v>9.5707944133122905E-2</v>
      </c>
      <c r="CH102" s="161">
        <f t="shared" si="108"/>
        <v>1.4968541025559508E-2</v>
      </c>
      <c r="CI102" s="162">
        <f t="shared" si="109"/>
        <v>0.89618787003140532</v>
      </c>
      <c r="CJ102" s="163">
        <f t="shared" si="109"/>
        <v>9.5707944133122902E-5</v>
      </c>
      <c r="CK102" s="169">
        <f t="shared" si="109"/>
        <v>1.4968541025559508E-5</v>
      </c>
      <c r="CL102" s="162">
        <f t="shared" si="110"/>
        <v>1.9904099999999998</v>
      </c>
      <c r="CM102" s="165">
        <f t="shared" si="111"/>
        <v>0.90283435583890592</v>
      </c>
      <c r="CN102" s="1"/>
      <c r="CO102" s="1"/>
      <c r="CP102" s="1"/>
      <c r="CQ102" s="249"/>
      <c r="CR102" s="1"/>
      <c r="CS102" s="1"/>
      <c r="CT102" s="1"/>
      <c r="CU102" s="1"/>
      <c r="CV102" s="270" t="s">
        <v>596</v>
      </c>
      <c r="CW102" s="271">
        <v>106747581.84199999</v>
      </c>
      <c r="CX102" s="272">
        <v>67940295.658000007</v>
      </c>
      <c r="CY102" s="273">
        <v>1272.915</v>
      </c>
      <c r="CZ102" s="272">
        <v>15393448.419</v>
      </c>
      <c r="DA102" s="274">
        <f t="shared" si="112"/>
        <v>0.14420418854812339</v>
      </c>
      <c r="DB102" s="275">
        <v>2222700.7089999998</v>
      </c>
      <c r="DC102" s="276">
        <f t="shared" si="113"/>
        <v>2.0822023980738784E-2</v>
      </c>
      <c r="DD102" s="272">
        <v>68446445.475999996</v>
      </c>
      <c r="DE102" s="277">
        <f t="shared" si="114"/>
        <v>1282.3981153935397</v>
      </c>
      <c r="DF102" s="130">
        <f t="shared" si="115"/>
        <v>1.2823981153935398</v>
      </c>
      <c r="DG102" s="131">
        <f t="shared" si="116"/>
        <v>581.68572125358764</v>
      </c>
      <c r="DH102" s="156">
        <f t="shared" si="117"/>
        <v>0.58168572125358764</v>
      </c>
      <c r="DI102" s="277">
        <f t="shared" si="118"/>
        <v>1284.0229055568961</v>
      </c>
      <c r="DJ102" s="130">
        <f t="shared" si="119"/>
        <v>1.2840229055568961</v>
      </c>
      <c r="DK102" s="131">
        <f t="shared" si="120"/>
        <v>582.42271332080361</v>
      </c>
      <c r="DL102" s="134">
        <f t="shared" si="121"/>
        <v>0.58242271332080364</v>
      </c>
      <c r="DM102" s="1"/>
      <c r="DN102" s="1"/>
      <c r="DO102" s="1"/>
      <c r="DP102" s="1"/>
      <c r="DQ102" s="1"/>
      <c r="DR102" s="1"/>
      <c r="DS102" s="1"/>
      <c r="DT102" s="1"/>
      <c r="DU102" s="1"/>
      <c r="DV102" s="1"/>
      <c r="DW102" s="1"/>
      <c r="DX102" s="1"/>
      <c r="DY102" s="1"/>
      <c r="DZ102" s="1"/>
      <c r="EA102" s="1"/>
      <c r="EB102" s="1"/>
      <c r="EC102" s="1"/>
      <c r="ED102" s="1"/>
      <c r="EE102" s="1"/>
      <c r="EF102" s="1"/>
      <c r="EG102" s="1"/>
      <c r="EH102" s="1"/>
      <c r="EI102" s="1"/>
    </row>
    <row r="103" spans="2:139" ht="14.25" customHeight="1" x14ac:dyDescent="0.25">
      <c r="B103" s="683"/>
      <c r="C103" s="683"/>
      <c r="D103" s="684"/>
      <c r="G103" s="289">
        <f t="shared" si="88"/>
        <v>-7.1689046092671682E-2</v>
      </c>
      <c r="H103" s="290" t="s">
        <v>634</v>
      </c>
      <c r="I103" s="298">
        <v>1833.9</v>
      </c>
      <c r="J103" s="299">
        <v>0.19800000000000001</v>
      </c>
      <c r="K103" s="299">
        <v>2.9000000000000001E-2</v>
      </c>
      <c r="L103" s="291">
        <f t="shared" si="89"/>
        <v>831.84264808404794</v>
      </c>
      <c r="M103" s="292">
        <f t="shared" si="89"/>
        <v>8.9811246153357047E-2</v>
      </c>
      <c r="N103" s="293">
        <f t="shared" si="89"/>
        <v>1.3154172416400779E-2</v>
      </c>
      <c r="O103" s="294">
        <f t="shared" si="90"/>
        <v>0.83184264808404795</v>
      </c>
      <c r="P103" s="295">
        <f t="shared" si="90"/>
        <v>8.981124615335704E-5</v>
      </c>
      <c r="Q103" s="296">
        <f t="shared" si="90"/>
        <v>1.3154172416400779E-5</v>
      </c>
      <c r="R103" s="294">
        <f t="shared" si="91"/>
        <v>1.8471290000000002</v>
      </c>
      <c r="S103" s="297">
        <f t="shared" si="92"/>
        <v>0.83784321866668821</v>
      </c>
      <c r="T103" s="1"/>
      <c r="U103" s="1"/>
      <c r="V103" s="1"/>
      <c r="W103" s="249"/>
      <c r="X103" s="1"/>
      <c r="Y103" s="289">
        <f t="shared" si="93"/>
        <v>-3.8107360377994226E-2</v>
      </c>
      <c r="Z103" s="290" t="s">
        <v>634</v>
      </c>
      <c r="AA103" s="298">
        <v>1975.623</v>
      </c>
      <c r="AB103" s="299">
        <v>0.21199999999999999</v>
      </c>
      <c r="AC103" s="299">
        <v>3.1E-2</v>
      </c>
      <c r="AD103" s="291">
        <f t="shared" si="94"/>
        <v>896.12708868299853</v>
      </c>
      <c r="AE103" s="292">
        <f t="shared" si="94"/>
        <v>9.6161536285412588E-2</v>
      </c>
      <c r="AF103" s="293">
        <f t="shared" si="94"/>
        <v>1.4061356720980142E-2</v>
      </c>
      <c r="AG103" s="294">
        <f t="shared" si="95"/>
        <v>0.89612708868299851</v>
      </c>
      <c r="AH103" s="295">
        <f t="shared" si="95"/>
        <v>9.6161536285412592E-5</v>
      </c>
      <c r="AI103" s="300">
        <f t="shared" si="95"/>
        <v>1.4061356720980142E-5</v>
      </c>
      <c r="AJ103" s="294">
        <f t="shared" si="96"/>
        <v>1.9897739999999999</v>
      </c>
      <c r="AK103" s="297">
        <f t="shared" si="97"/>
        <v>0.9025458712300497</v>
      </c>
      <c r="AL103" s="1"/>
      <c r="AM103" s="1"/>
      <c r="AN103" s="1"/>
      <c r="AO103" s="249"/>
      <c r="AP103" s="1"/>
      <c r="AQ103" s="289">
        <f t="shared" si="98"/>
        <v>2.5001890044022979E-3</v>
      </c>
      <c r="AR103" s="290" t="s">
        <v>634</v>
      </c>
      <c r="AS103" s="298">
        <v>2053.9630000000002</v>
      </c>
      <c r="AT103" s="299">
        <v>0.22</v>
      </c>
      <c r="AU103" s="299">
        <v>3.2000000000000001E-2</v>
      </c>
      <c r="AV103" s="291">
        <f t="shared" si="99"/>
        <v>931.66149789337226</v>
      </c>
      <c r="AW103" s="292">
        <f t="shared" si="99"/>
        <v>9.9790273503730043E-2</v>
      </c>
      <c r="AX103" s="293">
        <f t="shared" si="99"/>
        <v>1.4514948873269826E-2</v>
      </c>
      <c r="AY103" s="294">
        <f t="shared" si="100"/>
        <v>0.93166149789337227</v>
      </c>
      <c r="AZ103" s="295">
        <f t="shared" si="100"/>
        <v>9.9790273503730045E-5</v>
      </c>
      <c r="BA103" s="300">
        <f t="shared" si="100"/>
        <v>1.4514948873269825E-5</v>
      </c>
      <c r="BB103" s="294">
        <f t="shared" si="101"/>
        <v>2.068603</v>
      </c>
      <c r="BC103" s="297">
        <f t="shared" si="102"/>
        <v>0.93830208700289308</v>
      </c>
      <c r="BD103" s="1"/>
      <c r="BE103" s="1"/>
      <c r="BF103" s="1"/>
      <c r="BG103" s="249"/>
      <c r="BH103" s="1"/>
      <c r="BI103" s="189">
        <f t="shared" si="103"/>
        <v>1.1004495870619246E-2</v>
      </c>
      <c r="BJ103" s="290" t="s">
        <v>634</v>
      </c>
      <c r="BK103" s="298">
        <v>2048.3989999999999</v>
      </c>
      <c r="BL103" s="299">
        <v>0.22500000000000001</v>
      </c>
      <c r="BM103" s="299">
        <v>3.3000000000000002E-2</v>
      </c>
      <c r="BN103" s="291">
        <f t="shared" si="104"/>
        <v>929.13771115803229</v>
      </c>
      <c r="BO103" s="292">
        <f t="shared" si="104"/>
        <v>0.10205823426517846</v>
      </c>
      <c r="BP103" s="293">
        <f t="shared" si="104"/>
        <v>1.4968541025559508E-2</v>
      </c>
      <c r="BQ103" s="294">
        <f t="shared" si="105"/>
        <v>0.92913771115803234</v>
      </c>
      <c r="BR103" s="295">
        <f t="shared" si="105"/>
        <v>1.0205823426517845E-4</v>
      </c>
      <c r="BS103" s="300">
        <f t="shared" si="105"/>
        <v>1.4968541025559508E-5</v>
      </c>
      <c r="BT103" s="294">
        <f t="shared" si="106"/>
        <v>2.0634440000000001</v>
      </c>
      <c r="BU103" s="297">
        <f t="shared" si="107"/>
        <v>0.93596200508923066</v>
      </c>
      <c r="BV103" s="1"/>
      <c r="BW103" s="1"/>
      <c r="BX103" s="1"/>
      <c r="BY103" s="249"/>
      <c r="BZ103" s="1"/>
      <c r="CA103" s="106"/>
      <c r="CB103" s="290" t="s">
        <v>634</v>
      </c>
      <c r="CC103" s="298">
        <v>2026.26</v>
      </c>
      <c r="CD103" s="299">
        <v>0.223</v>
      </c>
      <c r="CE103" s="299">
        <v>3.2000000000000001E-2</v>
      </c>
      <c r="CF103" s="291">
        <f t="shared" si="108"/>
        <v>919.09563449849111</v>
      </c>
      <c r="CG103" s="292">
        <f t="shared" si="108"/>
        <v>0.10115104996059909</v>
      </c>
      <c r="CH103" s="293">
        <f t="shared" si="108"/>
        <v>1.4514948873269826E-2</v>
      </c>
      <c r="CI103" s="294">
        <f t="shared" si="109"/>
        <v>0.91909563449849108</v>
      </c>
      <c r="CJ103" s="295">
        <f t="shared" si="109"/>
        <v>1.0115104996059909E-4</v>
      </c>
      <c r="CK103" s="300">
        <f t="shared" si="109"/>
        <v>1.4514948873269825E-5</v>
      </c>
      <c r="CL103" s="294">
        <f t="shared" si="110"/>
        <v>2.0409839999999999</v>
      </c>
      <c r="CM103" s="297">
        <f t="shared" si="111"/>
        <v>0.92577432534880433</v>
      </c>
      <c r="CN103" s="1"/>
      <c r="CO103" s="1"/>
      <c r="CP103" s="1"/>
      <c r="CQ103" s="249"/>
      <c r="CR103" s="1"/>
      <c r="CS103" s="1"/>
      <c r="CT103" s="1"/>
      <c r="CU103" s="1"/>
      <c r="CV103" s="270" t="s">
        <v>597</v>
      </c>
      <c r="CW103" s="271">
        <v>56981323.968000002</v>
      </c>
      <c r="CX103" s="272">
        <v>34198306.049999997</v>
      </c>
      <c r="CY103" s="273">
        <v>1200.3340000000001</v>
      </c>
      <c r="CZ103" s="272">
        <v>8776872.0879999995</v>
      </c>
      <c r="DA103" s="274">
        <f t="shared" si="112"/>
        <v>0.15403068017389313</v>
      </c>
      <c r="DB103" s="275">
        <v>1258627.1499999999</v>
      </c>
      <c r="DC103" s="276">
        <f t="shared" si="113"/>
        <v>2.2088415332483836E-2</v>
      </c>
      <c r="DD103" s="272">
        <v>34472151.508000001</v>
      </c>
      <c r="DE103" s="277">
        <f t="shared" si="114"/>
        <v>1210.4160530367217</v>
      </c>
      <c r="DF103" s="130">
        <f t="shared" si="115"/>
        <v>1.2104160530367216</v>
      </c>
      <c r="DG103" s="131">
        <f t="shared" si="116"/>
        <v>549.0352226629085</v>
      </c>
      <c r="DH103" s="156">
        <f t="shared" si="117"/>
        <v>0.5490352226629085</v>
      </c>
      <c r="DI103" s="277">
        <f t="shared" si="118"/>
        <v>1212.1533908949925</v>
      </c>
      <c r="DJ103" s="130">
        <f t="shared" si="119"/>
        <v>1.2121533908949926</v>
      </c>
      <c r="DK103" s="131">
        <f t="shared" si="120"/>
        <v>549.82326548129595</v>
      </c>
      <c r="DL103" s="134">
        <f t="shared" si="121"/>
        <v>0.5498232654812959</v>
      </c>
      <c r="DM103" s="1"/>
      <c r="DN103" s="1"/>
      <c r="DO103" s="1"/>
      <c r="DP103" s="1"/>
      <c r="DQ103" s="1"/>
      <c r="DR103" s="1"/>
      <c r="DS103" s="1"/>
      <c r="DT103" s="1"/>
      <c r="DU103" s="1"/>
      <c r="DV103" s="1"/>
      <c r="DW103" s="1"/>
      <c r="DX103" s="1"/>
      <c r="DY103" s="1"/>
      <c r="DZ103" s="1"/>
      <c r="EA103" s="1"/>
      <c r="EB103" s="1"/>
      <c r="EC103" s="1"/>
      <c r="ED103" s="1"/>
      <c r="EE103" s="1"/>
      <c r="EF103" s="1"/>
      <c r="EG103" s="1"/>
      <c r="EH103" s="1"/>
      <c r="EI103" s="1"/>
    </row>
    <row r="104" spans="2:139" ht="14.25" customHeight="1" x14ac:dyDescent="0.25">
      <c r="B104" s="683"/>
      <c r="C104" s="683"/>
      <c r="D104" s="684"/>
      <c r="G104" s="301">
        <f t="shared" si="88"/>
        <v>4.1877509136844626E-2</v>
      </c>
      <c r="H104" s="302" t="s">
        <v>560</v>
      </c>
      <c r="I104" s="310">
        <v>852.3</v>
      </c>
      <c r="J104" s="311">
        <v>7.0999999999999994E-2</v>
      </c>
      <c r="K104" s="311">
        <v>0.01</v>
      </c>
      <c r="L104" s="303">
        <f t="shared" si="89"/>
        <v>386.59659139649597</v>
      </c>
      <c r="M104" s="304">
        <f t="shared" si="89"/>
        <v>3.2205042812567419E-2</v>
      </c>
      <c r="N104" s="305">
        <f t="shared" si="89"/>
        <v>4.5359215228968205E-3</v>
      </c>
      <c r="O104" s="306">
        <f t="shared" si="90"/>
        <v>0.38659659139649599</v>
      </c>
      <c r="P104" s="307">
        <f t="shared" si="90"/>
        <v>3.2205042812567416E-5</v>
      </c>
      <c r="Q104" s="308">
        <f t="shared" si="90"/>
        <v>4.5359215228968207E-6</v>
      </c>
      <c r="R104" s="306">
        <f t="shared" si="91"/>
        <v>0.85693799999999998</v>
      </c>
      <c r="S104" s="309">
        <f t="shared" si="92"/>
        <v>0.38870035179881551</v>
      </c>
      <c r="T104" s="1"/>
      <c r="U104" s="1"/>
      <c r="V104" s="1"/>
      <c r="W104" s="249"/>
      <c r="X104" s="1"/>
      <c r="Y104" s="301">
        <f t="shared" si="93"/>
        <v>-7.5064802163633093E-2</v>
      </c>
      <c r="Z104" s="302" t="s">
        <v>560</v>
      </c>
      <c r="AA104" s="310">
        <v>818.28899999999999</v>
      </c>
      <c r="AB104" s="311">
        <v>6.5000000000000002E-2</v>
      </c>
      <c r="AC104" s="311">
        <v>8.9999999999999993E-3</v>
      </c>
      <c r="AD104" s="303">
        <f t="shared" si="94"/>
        <v>371.16946870497162</v>
      </c>
      <c r="AE104" s="304">
        <f t="shared" si="94"/>
        <v>2.9483489898829332E-2</v>
      </c>
      <c r="AF104" s="305">
        <f t="shared" si="94"/>
        <v>4.0823293706071379E-3</v>
      </c>
      <c r="AG104" s="306">
        <f t="shared" si="95"/>
        <v>0.37116946870497164</v>
      </c>
      <c r="AH104" s="307">
        <f t="shared" si="95"/>
        <v>2.9483489898829334E-5</v>
      </c>
      <c r="AI104" s="312">
        <f t="shared" si="95"/>
        <v>4.0823293706071374E-6</v>
      </c>
      <c r="AJ104" s="306">
        <f t="shared" si="96"/>
        <v>0.82249400000000006</v>
      </c>
      <c r="AK104" s="309">
        <f t="shared" si="97"/>
        <v>0.37307682370534978</v>
      </c>
      <c r="AL104" s="1"/>
      <c r="AM104" s="1"/>
      <c r="AN104" s="1"/>
      <c r="AO104" s="249"/>
      <c r="AP104" s="1"/>
      <c r="AQ104" s="301">
        <f t="shared" si="98"/>
        <v>-6.6646584279899557E-2</v>
      </c>
      <c r="AR104" s="302" t="s">
        <v>560</v>
      </c>
      <c r="AS104" s="310">
        <v>884.23</v>
      </c>
      <c r="AT104" s="311">
        <v>7.4999999999999997E-2</v>
      </c>
      <c r="AU104" s="311">
        <v>1.0999999999999999E-2</v>
      </c>
      <c r="AV104" s="303">
        <f t="shared" si="99"/>
        <v>401.07978881910554</v>
      </c>
      <c r="AW104" s="304">
        <f t="shared" si="99"/>
        <v>3.4019411421726153E-2</v>
      </c>
      <c r="AX104" s="305">
        <f t="shared" si="99"/>
        <v>4.9895136751865023E-3</v>
      </c>
      <c r="AY104" s="306">
        <f t="shared" si="100"/>
        <v>0.40107978881910555</v>
      </c>
      <c r="AZ104" s="307">
        <f t="shared" si="100"/>
        <v>3.4019411421726156E-5</v>
      </c>
      <c r="BA104" s="312">
        <f t="shared" si="100"/>
        <v>4.9895136751865022E-6</v>
      </c>
      <c r="BB104" s="306">
        <f t="shared" si="101"/>
        <v>0.88924499999999995</v>
      </c>
      <c r="BC104" s="309">
        <f t="shared" si="102"/>
        <v>0.40335455346283827</v>
      </c>
      <c r="BD104" s="1"/>
      <c r="BE104" s="1"/>
      <c r="BF104" s="1"/>
      <c r="BG104" s="249"/>
      <c r="BH104" s="1"/>
      <c r="BI104" s="213">
        <f t="shared" si="103"/>
        <v>-5.1174750629402022E-2</v>
      </c>
      <c r="BJ104" s="302" t="s">
        <v>560</v>
      </c>
      <c r="BK104" s="310">
        <v>947.18200000000002</v>
      </c>
      <c r="BL104" s="311">
        <v>8.5000000000000006E-2</v>
      </c>
      <c r="BM104" s="311">
        <v>1.2E-2</v>
      </c>
      <c r="BN104" s="303">
        <f t="shared" si="104"/>
        <v>429.63432199004563</v>
      </c>
      <c r="BO104" s="304">
        <f t="shared" si="104"/>
        <v>3.8555332944622975E-2</v>
      </c>
      <c r="BP104" s="305">
        <f t="shared" si="104"/>
        <v>5.4431058274761841E-3</v>
      </c>
      <c r="BQ104" s="306">
        <f t="shared" si="105"/>
        <v>0.42963432199004564</v>
      </c>
      <c r="BR104" s="307">
        <f t="shared" si="105"/>
        <v>3.8555332944622975E-5</v>
      </c>
      <c r="BS104" s="312">
        <f t="shared" si="105"/>
        <v>5.4431058274761838E-6</v>
      </c>
      <c r="BT104" s="306">
        <f t="shared" si="106"/>
        <v>0.95274199999999998</v>
      </c>
      <c r="BU104" s="309">
        <f t="shared" si="107"/>
        <v>0.43215629435677622</v>
      </c>
      <c r="BV104" s="1"/>
      <c r="BW104" s="1"/>
      <c r="BX104" s="1"/>
      <c r="BY104" s="249"/>
      <c r="BZ104" s="1"/>
      <c r="CA104" s="106"/>
      <c r="CB104" s="302" t="s">
        <v>560</v>
      </c>
      <c r="CC104" s="310">
        <v>998.44299999999998</v>
      </c>
      <c r="CD104" s="311">
        <v>0.08</v>
      </c>
      <c r="CE104" s="311">
        <v>1.2999999999999999E-2</v>
      </c>
      <c r="CF104" s="303">
        <f t="shared" si="108"/>
        <v>452.88590930856697</v>
      </c>
      <c r="CG104" s="304">
        <f t="shared" si="108"/>
        <v>3.6287372183174564E-2</v>
      </c>
      <c r="CH104" s="305">
        <f t="shared" si="108"/>
        <v>5.8966979797658659E-3</v>
      </c>
      <c r="CI104" s="306">
        <f t="shared" si="109"/>
        <v>0.45288590930856698</v>
      </c>
      <c r="CJ104" s="307">
        <f t="shared" si="109"/>
        <v>3.6287372183174565E-5</v>
      </c>
      <c r="CK104" s="312">
        <f t="shared" si="109"/>
        <v>5.8966979797658662E-6</v>
      </c>
      <c r="CL104" s="306">
        <f t="shared" si="110"/>
        <v>1.0041280000000001</v>
      </c>
      <c r="CM104" s="309">
        <f t="shared" si="111"/>
        <v>0.45546458069433388</v>
      </c>
      <c r="CN104" s="1"/>
      <c r="CO104" s="1"/>
      <c r="CP104" s="1"/>
      <c r="CQ104" s="249"/>
      <c r="CR104" s="1"/>
      <c r="CS104" s="1"/>
      <c r="CT104" s="1"/>
      <c r="CU104" s="1"/>
      <c r="CV104" s="270" t="s">
        <v>598</v>
      </c>
      <c r="CW104" s="271">
        <v>87833977.052000001</v>
      </c>
      <c r="CX104" s="272">
        <v>76592408.913000003</v>
      </c>
      <c r="CY104" s="273">
        <v>1744.027</v>
      </c>
      <c r="CZ104" s="272">
        <v>18373415.088</v>
      </c>
      <c r="DA104" s="274">
        <f t="shared" si="112"/>
        <v>0.20918345843684683</v>
      </c>
      <c r="DB104" s="275">
        <v>2668812.6290000002</v>
      </c>
      <c r="DC104" s="276">
        <f t="shared" si="113"/>
        <v>3.0384740832354588E-2</v>
      </c>
      <c r="DD104" s="272">
        <v>77198995.728</v>
      </c>
      <c r="DE104" s="277">
        <f t="shared" si="114"/>
        <v>1757.8391222852038</v>
      </c>
      <c r="DF104" s="130">
        <f t="shared" si="115"/>
        <v>1.7578391222852037</v>
      </c>
      <c r="DG104" s="131">
        <f t="shared" si="116"/>
        <v>797.34203085635113</v>
      </c>
      <c r="DH104" s="156">
        <f t="shared" si="117"/>
        <v>0.79734203085635114</v>
      </c>
      <c r="DI104" s="277">
        <f t="shared" si="118"/>
        <v>1760.1938903548946</v>
      </c>
      <c r="DJ104" s="130">
        <f t="shared" si="119"/>
        <v>1.7601938903548946</v>
      </c>
      <c r="DK104" s="131">
        <f t="shared" si="120"/>
        <v>798.41013517322517</v>
      </c>
      <c r="DL104" s="134">
        <f t="shared" si="121"/>
        <v>0.79841013517322512</v>
      </c>
      <c r="DM104" s="1"/>
      <c r="DN104" s="1"/>
      <c r="DO104" s="1"/>
      <c r="DP104" s="1"/>
      <c r="DQ104" s="1"/>
      <c r="DR104" s="1"/>
      <c r="DS104" s="1"/>
      <c r="DT104" s="1"/>
      <c r="DU104" s="1"/>
      <c r="DV104" s="1"/>
      <c r="DW104" s="1"/>
      <c r="DX104" s="1"/>
      <c r="DY104" s="1"/>
      <c r="DZ104" s="1"/>
      <c r="EA104" s="1"/>
      <c r="EB104" s="1"/>
      <c r="EC104" s="1"/>
      <c r="ED104" s="1"/>
      <c r="EE104" s="1"/>
      <c r="EF104" s="1"/>
      <c r="EG104" s="1"/>
      <c r="EH104" s="1"/>
      <c r="EI104" s="1"/>
    </row>
    <row r="105" spans="2:139" ht="14.25" customHeight="1" thickBot="1" x14ac:dyDescent="0.3">
      <c r="B105" s="683"/>
      <c r="C105" s="683"/>
      <c r="D105" s="684"/>
      <c r="G105" s="250"/>
      <c r="H105" s="227"/>
      <c r="I105" s="227"/>
      <c r="J105" s="227"/>
      <c r="K105" s="227"/>
      <c r="L105" s="227"/>
      <c r="M105" s="227"/>
      <c r="N105" s="227"/>
      <c r="O105" s="227"/>
      <c r="P105" s="227"/>
      <c r="Q105" s="227"/>
      <c r="R105" s="227"/>
      <c r="S105" s="227"/>
      <c r="T105" s="227"/>
      <c r="U105" s="227"/>
      <c r="V105" s="227"/>
      <c r="W105" s="251"/>
      <c r="X105" s="1"/>
      <c r="Y105" s="250"/>
      <c r="Z105" s="227"/>
      <c r="AA105" s="227"/>
      <c r="AB105" s="227"/>
      <c r="AC105" s="227"/>
      <c r="AD105" s="227"/>
      <c r="AE105" s="227"/>
      <c r="AF105" s="227"/>
      <c r="AG105" s="227"/>
      <c r="AH105" s="227"/>
      <c r="AI105" s="227"/>
      <c r="AJ105" s="227"/>
      <c r="AK105" s="227"/>
      <c r="AL105" s="227"/>
      <c r="AM105" s="227"/>
      <c r="AN105" s="227"/>
      <c r="AO105" s="251"/>
      <c r="AP105" s="1"/>
      <c r="AQ105" s="250"/>
      <c r="AR105" s="227"/>
      <c r="AS105" s="227"/>
      <c r="AT105" s="227"/>
      <c r="AU105" s="227"/>
      <c r="AV105" s="227"/>
      <c r="AW105" s="227"/>
      <c r="AX105" s="227"/>
      <c r="AY105" s="227"/>
      <c r="AZ105" s="227"/>
      <c r="BA105" s="227"/>
      <c r="BB105" s="227"/>
      <c r="BC105" s="227"/>
      <c r="BD105" s="227"/>
      <c r="BE105" s="227"/>
      <c r="BF105" s="227"/>
      <c r="BG105" s="251"/>
      <c r="BH105" s="1"/>
      <c r="BI105" s="250"/>
      <c r="BJ105" s="227"/>
      <c r="BK105" s="227"/>
      <c r="BL105" s="227"/>
      <c r="BM105" s="227"/>
      <c r="BN105" s="227"/>
      <c r="BO105" s="227"/>
      <c r="BP105" s="227"/>
      <c r="BQ105" s="227"/>
      <c r="BR105" s="227"/>
      <c r="BS105" s="227"/>
      <c r="BT105" s="227"/>
      <c r="BU105" s="227"/>
      <c r="BV105" s="227"/>
      <c r="BW105" s="227"/>
      <c r="BX105" s="227"/>
      <c r="BY105" s="251"/>
      <c r="BZ105" s="1"/>
      <c r="CA105" s="250"/>
      <c r="CB105" s="227"/>
      <c r="CC105" s="227"/>
      <c r="CD105" s="227"/>
      <c r="CE105" s="227"/>
      <c r="CF105" s="227"/>
      <c r="CG105" s="227"/>
      <c r="CH105" s="227"/>
      <c r="CI105" s="227"/>
      <c r="CJ105" s="227"/>
      <c r="CK105" s="227"/>
      <c r="CL105" s="227"/>
      <c r="CM105" s="227"/>
      <c r="CN105" s="227"/>
      <c r="CO105" s="227"/>
      <c r="CP105" s="227"/>
      <c r="CQ105" s="251"/>
      <c r="CR105" s="1"/>
      <c r="CS105" s="1"/>
      <c r="CT105" s="1"/>
      <c r="CU105" s="1"/>
      <c r="CV105" s="270" t="s">
        <v>605</v>
      </c>
      <c r="CW105" s="271">
        <v>55127091.660999998</v>
      </c>
      <c r="CX105" s="272">
        <v>27209854.057999998</v>
      </c>
      <c r="CY105" s="273">
        <v>987.16800000000001</v>
      </c>
      <c r="CZ105" s="272">
        <v>3502986.0729999999</v>
      </c>
      <c r="DA105" s="274">
        <f t="shared" si="112"/>
        <v>6.3543821512322032E-2</v>
      </c>
      <c r="DB105" s="275">
        <v>505592.31199999998</v>
      </c>
      <c r="DC105" s="276">
        <f t="shared" si="113"/>
        <v>9.1713946222503947E-3</v>
      </c>
      <c r="DD105" s="272">
        <v>27325002.221000001</v>
      </c>
      <c r="DE105" s="277">
        <f t="shared" si="114"/>
        <v>991.34555258465639</v>
      </c>
      <c r="DF105" s="130">
        <f t="shared" si="115"/>
        <v>0.9913455525846564</v>
      </c>
      <c r="DG105" s="131">
        <f t="shared" si="116"/>
        <v>449.66656285967844</v>
      </c>
      <c r="DH105" s="156">
        <f t="shared" si="117"/>
        <v>0.44966656285967843</v>
      </c>
      <c r="DI105" s="277">
        <f t="shared" si="118"/>
        <v>992.06156552884954</v>
      </c>
      <c r="DJ105" s="130">
        <f t="shared" si="119"/>
        <v>0.9920615655288495</v>
      </c>
      <c r="DK105" s="131">
        <f t="shared" si="120"/>
        <v>449.99134071210227</v>
      </c>
      <c r="DL105" s="134">
        <f t="shared" si="121"/>
        <v>0.44999134071210228</v>
      </c>
      <c r="DM105" s="1"/>
      <c r="DN105" s="1"/>
      <c r="DO105" s="1"/>
      <c r="DP105" s="1"/>
      <c r="DQ105" s="1"/>
      <c r="DR105" s="1"/>
      <c r="DS105" s="1"/>
      <c r="DT105" s="1"/>
      <c r="DU105" s="1"/>
      <c r="DV105" s="1"/>
      <c r="DW105" s="1"/>
      <c r="DX105" s="1"/>
      <c r="DY105" s="1"/>
      <c r="DZ105" s="1"/>
      <c r="EA105" s="1"/>
      <c r="EB105" s="1"/>
      <c r="EC105" s="1"/>
      <c r="ED105" s="1"/>
      <c r="EE105" s="1"/>
      <c r="EF105" s="1"/>
      <c r="EG105" s="1"/>
      <c r="EH105" s="1"/>
      <c r="EI105" s="1"/>
    </row>
    <row r="106" spans="2:139" ht="14.25" customHeight="1" x14ac:dyDescent="0.25">
      <c r="B106" s="683"/>
      <c r="C106" s="683"/>
      <c r="D106" s="684"/>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270" t="s">
        <v>606</v>
      </c>
      <c r="CW106" s="271">
        <v>30257616.000999998</v>
      </c>
      <c r="CX106" s="272">
        <v>19566329.309999999</v>
      </c>
      <c r="CY106" s="273">
        <v>1293.316</v>
      </c>
      <c r="CZ106" s="272">
        <v>4114465.4</v>
      </c>
      <c r="DA106" s="274">
        <f t="shared" si="112"/>
        <v>0.13598114933655114</v>
      </c>
      <c r="DB106" s="275">
        <v>612222.50899999996</v>
      </c>
      <c r="DC106" s="276">
        <f t="shared" si="113"/>
        <v>2.0233666425661767E-2</v>
      </c>
      <c r="DD106" s="272">
        <v>19704425.686000001</v>
      </c>
      <c r="DE106" s="277">
        <f t="shared" si="114"/>
        <v>1302.4440407280226</v>
      </c>
      <c r="DF106" s="130">
        <f t="shared" si="115"/>
        <v>1.3024440407280227</v>
      </c>
      <c r="DG106" s="131">
        <f t="shared" si="116"/>
        <v>590.77839567069407</v>
      </c>
      <c r="DH106" s="156">
        <f t="shared" si="117"/>
        <v>0.59077839567069401</v>
      </c>
      <c r="DI106" s="277">
        <f t="shared" si="118"/>
        <v>1303.96899167229</v>
      </c>
      <c r="DJ106" s="130">
        <f t="shared" si="119"/>
        <v>1.3039689916722901</v>
      </c>
      <c r="DK106" s="131">
        <f t="shared" si="120"/>
        <v>591.47010145164052</v>
      </c>
      <c r="DL106" s="134">
        <f t="shared" si="121"/>
        <v>0.59147010145164047</v>
      </c>
      <c r="DM106" s="1"/>
      <c r="DN106" s="1"/>
      <c r="DO106" s="1"/>
      <c r="DP106" s="1"/>
      <c r="DQ106" s="1"/>
      <c r="DR106" s="1"/>
      <c r="DS106" s="1"/>
      <c r="DT106" s="1"/>
      <c r="DU106" s="1"/>
      <c r="DV106" s="1"/>
      <c r="DW106" s="1"/>
      <c r="DX106" s="1"/>
      <c r="DY106" s="1"/>
      <c r="DZ106" s="1"/>
      <c r="EA106" s="1"/>
      <c r="EB106" s="1"/>
      <c r="EC106" s="1"/>
      <c r="ED106" s="1"/>
      <c r="EE106" s="1"/>
      <c r="EF106" s="1"/>
      <c r="EG106" s="1"/>
      <c r="EH106" s="1"/>
      <c r="EI106" s="1"/>
    </row>
    <row r="107" spans="2:139" ht="14.25" customHeight="1" x14ac:dyDescent="0.25">
      <c r="B107" s="683"/>
      <c r="C107" s="683"/>
      <c r="D107" s="684"/>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270" t="s">
        <v>610</v>
      </c>
      <c r="CW107" s="271">
        <v>126271599.06200001</v>
      </c>
      <c r="CX107" s="272">
        <v>61856262.677000001</v>
      </c>
      <c r="CY107" s="273">
        <v>979.73400000000004</v>
      </c>
      <c r="CZ107" s="272">
        <v>13214880.952</v>
      </c>
      <c r="DA107" s="274">
        <f t="shared" si="112"/>
        <v>0.10465441991838105</v>
      </c>
      <c r="DB107" s="275">
        <v>1905777.041</v>
      </c>
      <c r="DC107" s="276">
        <f t="shared" si="113"/>
        <v>1.5092681609775557E-2</v>
      </c>
      <c r="DD107" s="272">
        <v>62288821.306999996</v>
      </c>
      <c r="DE107" s="277">
        <f t="shared" si="114"/>
        <v>986.61047411731647</v>
      </c>
      <c r="DF107" s="130">
        <f t="shared" si="115"/>
        <v>0.9866104741173165</v>
      </c>
      <c r="DG107" s="131">
        <f t="shared" si="116"/>
        <v>447.51876842641718</v>
      </c>
      <c r="DH107" s="156">
        <f t="shared" si="117"/>
        <v>0.44751876842641719</v>
      </c>
      <c r="DI107" s="277">
        <f t="shared" si="118"/>
        <v>987.78986939693812</v>
      </c>
      <c r="DJ107" s="130">
        <f t="shared" si="119"/>
        <v>0.98778986939693814</v>
      </c>
      <c r="DK107" s="131">
        <f t="shared" si="120"/>
        <v>448.05373286970109</v>
      </c>
      <c r="DL107" s="134">
        <f t="shared" si="121"/>
        <v>0.44805373286970107</v>
      </c>
      <c r="DM107" s="1"/>
      <c r="DN107" s="1"/>
      <c r="DO107" s="1"/>
      <c r="DP107" s="1"/>
      <c r="DQ107" s="1"/>
      <c r="DR107" s="1"/>
      <c r="DS107" s="1"/>
      <c r="DT107" s="1"/>
      <c r="DU107" s="1"/>
      <c r="DV107" s="1"/>
      <c r="DW107" s="1"/>
      <c r="DX107" s="1"/>
      <c r="DY107" s="1"/>
      <c r="DZ107" s="1"/>
      <c r="EA107" s="1"/>
      <c r="EB107" s="1"/>
      <c r="EC107" s="1"/>
      <c r="ED107" s="1"/>
      <c r="EE107" s="1"/>
      <c r="EF107" s="1"/>
      <c r="EG107" s="1"/>
      <c r="EH107" s="1"/>
      <c r="EI107" s="1"/>
    </row>
    <row r="108" spans="2:139" ht="14.25" customHeight="1" x14ac:dyDescent="0.25">
      <c r="B108" s="683"/>
      <c r="C108" s="683"/>
      <c r="D108" s="684"/>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270" t="s">
        <v>611</v>
      </c>
      <c r="CW108" s="271">
        <v>36462507.669</v>
      </c>
      <c r="CX108" s="272">
        <v>32978634.418000001</v>
      </c>
      <c r="CY108" s="273">
        <v>1808.9069999999999</v>
      </c>
      <c r="CZ108" s="272">
        <v>7396551.6469999999</v>
      </c>
      <c r="DA108" s="274">
        <f t="shared" si="112"/>
        <v>0.2028536192338867</v>
      </c>
      <c r="DB108" s="275">
        <v>1075713.436</v>
      </c>
      <c r="DC108" s="276">
        <f t="shared" si="113"/>
        <v>2.9501904964001121E-2</v>
      </c>
      <c r="DD108" s="272">
        <v>33223033.793000001</v>
      </c>
      <c r="DE108" s="277">
        <f t="shared" si="114"/>
        <v>1822.3125165427521</v>
      </c>
      <c r="DF108" s="130">
        <f t="shared" si="115"/>
        <v>1.8223125165427521</v>
      </c>
      <c r="DG108" s="131">
        <f t="shared" si="116"/>
        <v>826.58665652305365</v>
      </c>
      <c r="DH108" s="156">
        <f t="shared" si="117"/>
        <v>0.82658665652305363</v>
      </c>
      <c r="DI108" s="277">
        <f t="shared" si="118"/>
        <v>1824.5955907332243</v>
      </c>
      <c r="DJ108" s="130">
        <f t="shared" si="119"/>
        <v>1.8245955907332243</v>
      </c>
      <c r="DK108" s="131">
        <f t="shared" si="120"/>
        <v>827.622241058947</v>
      </c>
      <c r="DL108" s="134">
        <f t="shared" si="121"/>
        <v>0.82762224105894699</v>
      </c>
      <c r="DM108" s="1"/>
      <c r="DN108" s="1"/>
      <c r="DO108" s="1"/>
      <c r="DP108" s="1"/>
      <c r="DQ108" s="1"/>
      <c r="DR108" s="1"/>
      <c r="DS108" s="1"/>
      <c r="DT108" s="1"/>
      <c r="DU108" s="1"/>
      <c r="DV108" s="1"/>
      <c r="DW108" s="1"/>
      <c r="DX108" s="1"/>
      <c r="DY108" s="1"/>
      <c r="DZ108" s="1"/>
      <c r="EA108" s="1"/>
      <c r="EB108" s="1"/>
      <c r="EC108" s="1"/>
      <c r="ED108" s="1"/>
      <c r="EE108" s="1"/>
      <c r="EF108" s="1"/>
      <c r="EG108" s="1"/>
      <c r="EH108" s="1"/>
      <c r="EI108" s="1"/>
    </row>
    <row r="109" spans="2:139" ht="14.25" customHeight="1" x14ac:dyDescent="0.25">
      <c r="B109" s="683"/>
      <c r="C109" s="683"/>
      <c r="D109" s="684"/>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270" t="s">
        <v>612</v>
      </c>
      <c r="CW109" s="271">
        <v>39431137.998000003</v>
      </c>
      <c r="CX109" s="272">
        <v>27467790.655999999</v>
      </c>
      <c r="CY109" s="273">
        <v>1393.203</v>
      </c>
      <c r="CZ109" s="272">
        <v>6305348.6619999995</v>
      </c>
      <c r="DA109" s="274">
        <f t="shared" si="112"/>
        <v>0.15990785410047803</v>
      </c>
      <c r="DB109" s="275">
        <v>916903.21299999999</v>
      </c>
      <c r="DC109" s="276">
        <f t="shared" si="113"/>
        <v>2.3253277981642489E-2</v>
      </c>
      <c r="DD109" s="272">
        <v>27676116.815000001</v>
      </c>
      <c r="DE109" s="277">
        <f t="shared" si="114"/>
        <v>1403.769581110419</v>
      </c>
      <c r="DF109" s="130">
        <f t="shared" si="115"/>
        <v>1.4037695811104189</v>
      </c>
      <c r="DG109" s="131">
        <f t="shared" si="116"/>
        <v>636.73886561466031</v>
      </c>
      <c r="DH109" s="156">
        <f t="shared" si="117"/>
        <v>0.63673886561466031</v>
      </c>
      <c r="DI109" s="277">
        <f t="shared" si="118"/>
        <v>1405.5693438779456</v>
      </c>
      <c r="DJ109" s="130">
        <f t="shared" si="119"/>
        <v>1.4055693438779455</v>
      </c>
      <c r="DK109" s="131">
        <f t="shared" si="120"/>
        <v>637.55522388199358</v>
      </c>
      <c r="DL109" s="134">
        <f t="shared" si="121"/>
        <v>0.63755522388199359</v>
      </c>
      <c r="DM109" s="1"/>
      <c r="DN109" s="1"/>
      <c r="DO109" s="1"/>
      <c r="DP109" s="1"/>
      <c r="DQ109" s="1"/>
      <c r="DR109" s="1"/>
      <c r="DS109" s="1"/>
      <c r="DT109" s="1"/>
      <c r="DU109" s="1"/>
      <c r="DV109" s="1"/>
      <c r="DW109" s="1"/>
      <c r="DX109" s="1"/>
      <c r="DY109" s="1"/>
      <c r="DZ109" s="1"/>
      <c r="EA109" s="1"/>
      <c r="EB109" s="1"/>
      <c r="EC109" s="1"/>
      <c r="ED109" s="1"/>
      <c r="EE109" s="1"/>
      <c r="EF109" s="1"/>
      <c r="EG109" s="1"/>
      <c r="EH109" s="1"/>
      <c r="EI109" s="1"/>
    </row>
    <row r="110" spans="2:139" ht="14.25" customHeight="1" x14ac:dyDescent="0.25">
      <c r="B110" s="683"/>
      <c r="C110" s="683"/>
      <c r="D110" s="684"/>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270" t="s">
        <v>613</v>
      </c>
      <c r="CW110" s="271">
        <v>19538394.984000001</v>
      </c>
      <c r="CX110" s="272">
        <v>3691522.0090000001</v>
      </c>
      <c r="CY110" s="273">
        <v>377.87400000000002</v>
      </c>
      <c r="CZ110" s="272">
        <v>2090123.889</v>
      </c>
      <c r="DA110" s="274">
        <f t="shared" si="112"/>
        <v>0.10697520910553826</v>
      </c>
      <c r="DB110" s="275">
        <v>278463.77600000001</v>
      </c>
      <c r="DC110" s="276">
        <f t="shared" si="113"/>
        <v>1.4252131571095481E-2</v>
      </c>
      <c r="DD110" s="272">
        <v>3756629.8459999999</v>
      </c>
      <c r="DE110" s="277">
        <f t="shared" si="114"/>
        <v>384.53864017825595</v>
      </c>
      <c r="DF110" s="130">
        <f t="shared" si="115"/>
        <v>0.38453864017825595</v>
      </c>
      <c r="DG110" s="131">
        <f t="shared" si="116"/>
        <v>174.42370943700271</v>
      </c>
      <c r="DH110" s="156">
        <f t="shared" si="117"/>
        <v>0.17442370943700272</v>
      </c>
      <c r="DI110" s="277">
        <f t="shared" si="118"/>
        <v>385.75829231777482</v>
      </c>
      <c r="DJ110" s="130">
        <f t="shared" si="119"/>
        <v>0.38575829231777481</v>
      </c>
      <c r="DK110" s="131">
        <f t="shared" si="120"/>
        <v>174.97693407601179</v>
      </c>
      <c r="DL110" s="134">
        <f t="shared" si="121"/>
        <v>0.17497693407601178</v>
      </c>
      <c r="DM110" s="1"/>
      <c r="DN110" s="1"/>
      <c r="DO110" s="1"/>
      <c r="DP110" s="1"/>
      <c r="DQ110" s="1"/>
      <c r="DR110" s="1"/>
      <c r="DS110" s="1"/>
      <c r="DT110" s="1"/>
      <c r="DU110" s="1"/>
      <c r="DV110" s="1"/>
      <c r="DW110" s="1"/>
      <c r="DX110" s="1"/>
      <c r="DY110" s="1"/>
      <c r="DZ110" s="1"/>
      <c r="EA110" s="1"/>
      <c r="EB110" s="1"/>
      <c r="EC110" s="1"/>
      <c r="ED110" s="1"/>
      <c r="EE110" s="1"/>
      <c r="EF110" s="1"/>
      <c r="EG110" s="1"/>
      <c r="EH110" s="1"/>
      <c r="EI110" s="1"/>
    </row>
    <row r="111" spans="2:139" ht="14.25" customHeight="1" x14ac:dyDescent="0.25">
      <c r="B111" s="683"/>
      <c r="C111" s="683"/>
      <c r="D111" s="684"/>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270" t="s">
        <v>614</v>
      </c>
      <c r="CW111" s="271">
        <v>66819245.204000004</v>
      </c>
      <c r="CX111" s="272">
        <v>18512129.098999999</v>
      </c>
      <c r="CY111" s="273">
        <v>554.096</v>
      </c>
      <c r="CZ111" s="272">
        <v>2699755.5129999998</v>
      </c>
      <c r="DA111" s="274">
        <f t="shared" si="112"/>
        <v>4.0403861264185367E-2</v>
      </c>
      <c r="DB111" s="275">
        <v>348363.36099999998</v>
      </c>
      <c r="DC111" s="276">
        <f t="shared" si="113"/>
        <v>5.2135183499370909E-3</v>
      </c>
      <c r="DD111" s="272">
        <v>18594472.852000002</v>
      </c>
      <c r="DE111" s="277">
        <f t="shared" si="114"/>
        <v>556.56067177502837</v>
      </c>
      <c r="DF111" s="130">
        <f t="shared" si="115"/>
        <v>0.55656067177502833</v>
      </c>
      <c r="DG111" s="131">
        <f t="shared" si="116"/>
        <v>252.45155299022639</v>
      </c>
      <c r="DH111" s="156">
        <f t="shared" si="117"/>
        <v>0.25245155299022637</v>
      </c>
      <c r="DI111" s="277">
        <f t="shared" si="118"/>
        <v>557.02335975126346</v>
      </c>
      <c r="DJ111" s="130">
        <f t="shared" si="119"/>
        <v>0.55702335975126349</v>
      </c>
      <c r="DK111" s="131">
        <f t="shared" si="120"/>
        <v>252.66142462520543</v>
      </c>
      <c r="DL111" s="134">
        <f t="shared" si="121"/>
        <v>0.25266142462520541</v>
      </c>
      <c r="DM111" s="1"/>
      <c r="DN111" s="1"/>
      <c r="DO111" s="1"/>
      <c r="DP111" s="1"/>
      <c r="DQ111" s="1"/>
      <c r="DR111" s="1"/>
      <c r="DS111" s="1"/>
      <c r="DT111" s="1"/>
      <c r="DU111" s="1"/>
      <c r="DV111" s="1"/>
      <c r="DW111" s="1"/>
      <c r="DX111" s="1"/>
      <c r="DY111" s="1"/>
      <c r="DZ111" s="1"/>
      <c r="EA111" s="1"/>
      <c r="EB111" s="1"/>
      <c r="EC111" s="1"/>
      <c r="ED111" s="1"/>
      <c r="EE111" s="1"/>
      <c r="EF111" s="1"/>
      <c r="EG111" s="1"/>
      <c r="EH111" s="1"/>
      <c r="EI111" s="1"/>
    </row>
    <row r="112" spans="2:139" ht="14.25" customHeight="1" x14ac:dyDescent="0.25">
      <c r="B112" s="683"/>
      <c r="C112" s="683"/>
      <c r="D112" s="684"/>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270" t="s">
        <v>615</v>
      </c>
      <c r="CW112" s="271">
        <v>32305545.000999998</v>
      </c>
      <c r="CX112" s="272">
        <v>27162310.412</v>
      </c>
      <c r="CY112" s="273">
        <v>1681.588</v>
      </c>
      <c r="CZ112" s="272">
        <v>5365411.4649999999</v>
      </c>
      <c r="DA112" s="274">
        <f t="shared" si="112"/>
        <v>0.16608329823359788</v>
      </c>
      <c r="DB112" s="275">
        <v>772785.755</v>
      </c>
      <c r="DC112" s="276">
        <f t="shared" si="113"/>
        <v>2.3921148984673648E-2</v>
      </c>
      <c r="DD112" s="272">
        <v>27338429.024999999</v>
      </c>
      <c r="DE112" s="277">
        <f t="shared" si="114"/>
        <v>1692.4913054481542</v>
      </c>
      <c r="DF112" s="130">
        <f t="shared" si="115"/>
        <v>1.6924913054481543</v>
      </c>
      <c r="DG112" s="131">
        <f t="shared" si="116"/>
        <v>767.70077396980196</v>
      </c>
      <c r="DH112" s="156">
        <f t="shared" si="117"/>
        <v>0.76770077396980196</v>
      </c>
      <c r="DI112" s="277">
        <f t="shared" si="118"/>
        <v>1694.3633345373751</v>
      </c>
      <c r="DJ112" s="130">
        <f t="shared" si="119"/>
        <v>1.694363334537375</v>
      </c>
      <c r="DK112" s="131">
        <f t="shared" si="120"/>
        <v>768.54991167353046</v>
      </c>
      <c r="DL112" s="134">
        <f t="shared" si="121"/>
        <v>0.76854991167353048</v>
      </c>
      <c r="DM112" s="1"/>
      <c r="DN112" s="1"/>
      <c r="DO112" s="1"/>
      <c r="DP112" s="1"/>
      <c r="DQ112" s="1"/>
      <c r="DR112" s="1"/>
      <c r="DS112" s="1"/>
      <c r="DT112" s="1"/>
      <c r="DU112" s="1"/>
      <c r="DV112" s="1"/>
      <c r="DW112" s="1"/>
      <c r="DX112" s="1"/>
      <c r="DY112" s="1"/>
      <c r="DZ112" s="1"/>
      <c r="EA112" s="1"/>
      <c r="EB112" s="1"/>
      <c r="EC112" s="1"/>
      <c r="ED112" s="1"/>
      <c r="EE112" s="1"/>
      <c r="EF112" s="1"/>
      <c r="EG112" s="1"/>
      <c r="EH112" s="1"/>
      <c r="EI112" s="1"/>
    </row>
    <row r="113" spans="2:139" ht="14.25" customHeight="1" x14ac:dyDescent="0.25">
      <c r="B113" s="683"/>
      <c r="C113" s="683"/>
      <c r="D113" s="684"/>
      <c r="X113" s="1"/>
      <c r="AM113" s="1"/>
      <c r="AN113" s="1"/>
      <c r="AO113" s="1"/>
      <c r="AP113" s="1"/>
      <c r="BE113" s="1"/>
      <c r="BF113" s="1"/>
      <c r="BG113" s="1"/>
      <c r="BH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270" t="s">
        <v>616</v>
      </c>
      <c r="CW113" s="271">
        <v>35801018.998000003</v>
      </c>
      <c r="CX113" s="272">
        <v>17268190.306000002</v>
      </c>
      <c r="CY113" s="273">
        <v>964.67600000000004</v>
      </c>
      <c r="CZ113" s="272">
        <v>2123037.2480000001</v>
      </c>
      <c r="DA113" s="274">
        <f t="shared" si="112"/>
        <v>5.9301028501970908E-2</v>
      </c>
      <c r="DB113" s="275">
        <v>291682.60399999999</v>
      </c>
      <c r="DC113" s="276">
        <f t="shared" si="113"/>
        <v>8.1473268684417784E-3</v>
      </c>
      <c r="DD113" s="272">
        <v>17335693</v>
      </c>
      <c r="DE113" s="277">
        <f t="shared" si="114"/>
        <v>968.4469929277584</v>
      </c>
      <c r="DF113" s="130">
        <f t="shared" si="115"/>
        <v>0.96844699292775838</v>
      </c>
      <c r="DG113" s="131">
        <f t="shared" si="116"/>
        <v>439.27995590057242</v>
      </c>
      <c r="DH113" s="156">
        <f t="shared" si="117"/>
        <v>0.43927995590057239</v>
      </c>
      <c r="DI113" s="277">
        <f t="shared" si="118"/>
        <v>969.12013837586267</v>
      </c>
      <c r="DJ113" s="130">
        <f t="shared" si="119"/>
        <v>0.96912013837586264</v>
      </c>
      <c r="DK113" s="131">
        <f t="shared" si="120"/>
        <v>439.58528939318199</v>
      </c>
      <c r="DL113" s="134">
        <f t="shared" si="121"/>
        <v>0.43958528939318198</v>
      </c>
      <c r="DM113" s="1"/>
      <c r="DN113" s="1"/>
      <c r="DO113" s="1"/>
      <c r="DP113" s="1"/>
      <c r="DQ113" s="1"/>
      <c r="DR113" s="1"/>
      <c r="DS113" s="1"/>
      <c r="DT113" s="1"/>
      <c r="DU113" s="1"/>
      <c r="DV113" s="1"/>
      <c r="DW113" s="1"/>
      <c r="DX113" s="1"/>
      <c r="DY113" s="1"/>
      <c r="DZ113" s="1"/>
      <c r="EA113" s="1"/>
      <c r="EB113" s="1"/>
      <c r="EC113" s="1"/>
      <c r="ED113" s="1"/>
      <c r="EE113" s="1"/>
      <c r="EF113" s="1"/>
      <c r="EG113" s="1"/>
      <c r="EH113" s="1"/>
      <c r="EI113" s="1"/>
    </row>
    <row r="114" spans="2:139" ht="14.25" customHeight="1" x14ac:dyDescent="0.25">
      <c r="B114" s="683"/>
      <c r="C114" s="683"/>
      <c r="D114" s="684"/>
      <c r="X114" s="1"/>
      <c r="AM114" s="1"/>
      <c r="AN114" s="1"/>
      <c r="AO114" s="1"/>
      <c r="AP114" s="1"/>
      <c r="BE114" s="1"/>
      <c r="BF114" s="1"/>
      <c r="BG114" s="1"/>
      <c r="BH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270" t="s">
        <v>617</v>
      </c>
      <c r="CW114" s="271">
        <v>133648655.493</v>
      </c>
      <c r="CX114" s="272">
        <v>34851025.380999997</v>
      </c>
      <c r="CY114" s="273">
        <v>521.53200000000004</v>
      </c>
      <c r="CZ114" s="272">
        <v>5008632.9119999995</v>
      </c>
      <c r="DA114" s="274">
        <f t="shared" si="112"/>
        <v>3.7476118959253818E-2</v>
      </c>
      <c r="DB114" s="275">
        <v>655981.06700000004</v>
      </c>
      <c r="DC114" s="276">
        <f t="shared" si="113"/>
        <v>4.9082504016238144E-3</v>
      </c>
      <c r="DD114" s="272">
        <v>35005293.088</v>
      </c>
      <c r="DE114" s="277">
        <f t="shared" si="114"/>
        <v>523.84055612264785</v>
      </c>
      <c r="DF114" s="130">
        <f t="shared" si="115"/>
        <v>0.5238405561226479</v>
      </c>
      <c r="DG114" s="131">
        <f t="shared" si="116"/>
        <v>237.60996530829581</v>
      </c>
      <c r="DH114" s="156">
        <f t="shared" si="117"/>
        <v>0.23760996530829581</v>
      </c>
      <c r="DI114" s="277">
        <f t="shared" si="118"/>
        <v>524.26884666429862</v>
      </c>
      <c r="DJ114" s="130">
        <f t="shared" si="119"/>
        <v>0.52426884666429863</v>
      </c>
      <c r="DK114" s="131">
        <f t="shared" si="120"/>
        <v>237.80423453688849</v>
      </c>
      <c r="DL114" s="134">
        <f t="shared" si="121"/>
        <v>0.23780423453688848</v>
      </c>
      <c r="DM114" s="1"/>
      <c r="DN114" s="1"/>
      <c r="DO114" s="1"/>
      <c r="DP114" s="1"/>
      <c r="DQ114" s="1"/>
      <c r="DR114" s="1"/>
      <c r="DS114" s="1"/>
      <c r="DT114" s="1"/>
      <c r="DU114" s="1"/>
      <c r="DV114" s="1"/>
      <c r="DW114" s="1"/>
      <c r="DX114" s="1"/>
      <c r="DY114" s="1"/>
      <c r="DZ114" s="1"/>
      <c r="EA114" s="1"/>
      <c r="EB114" s="1"/>
      <c r="EC114" s="1"/>
      <c r="ED114" s="1"/>
      <c r="EE114" s="1"/>
      <c r="EF114" s="1"/>
      <c r="EG114" s="1"/>
      <c r="EH114" s="1"/>
      <c r="EI114" s="1"/>
    </row>
    <row r="115" spans="2:139" ht="14.25" customHeight="1" x14ac:dyDescent="0.25">
      <c r="B115" s="683"/>
      <c r="C115" s="683"/>
      <c r="D115" s="684"/>
      <c r="X115" s="1"/>
      <c r="AM115" s="1"/>
      <c r="AN115" s="1"/>
      <c r="AO115" s="1"/>
      <c r="AP115" s="1"/>
      <c r="BE115" s="1"/>
      <c r="BF115" s="1"/>
      <c r="BG115" s="1"/>
      <c r="BH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270" t="s">
        <v>618</v>
      </c>
      <c r="CW115" s="271">
        <v>134484232.266</v>
      </c>
      <c r="CX115" s="272">
        <v>107527606.05</v>
      </c>
      <c r="CY115" s="273">
        <v>1599.1110000000001</v>
      </c>
      <c r="CZ115" s="272">
        <v>22886922.210999999</v>
      </c>
      <c r="DA115" s="274">
        <f t="shared" si="112"/>
        <v>0.17018294134089518</v>
      </c>
      <c r="DB115" s="275">
        <v>3318338.5460000001</v>
      </c>
      <c r="DC115" s="276">
        <f t="shared" si="113"/>
        <v>2.4674554704945399E-2</v>
      </c>
      <c r="DD115" s="272">
        <v>108282178.403</v>
      </c>
      <c r="DE115" s="277">
        <f t="shared" si="114"/>
        <v>1610.333953726692</v>
      </c>
      <c r="DF115" s="130">
        <f t="shared" si="115"/>
        <v>1.6103339537266921</v>
      </c>
      <c r="DG115" s="131">
        <f t="shared" si="116"/>
        <v>730.43484397604345</v>
      </c>
      <c r="DH115" s="156">
        <f t="shared" si="117"/>
        <v>0.73043484397604341</v>
      </c>
      <c r="DI115" s="277">
        <f t="shared" si="118"/>
        <v>1612.2502373076643</v>
      </c>
      <c r="DJ115" s="130">
        <f t="shared" si="119"/>
        <v>1.6122502373076644</v>
      </c>
      <c r="DK115" s="131">
        <f t="shared" si="120"/>
        <v>731.30405516993403</v>
      </c>
      <c r="DL115" s="134">
        <f t="shared" si="121"/>
        <v>0.73130405516993402</v>
      </c>
      <c r="DM115" s="1"/>
      <c r="DN115" s="1"/>
      <c r="DO115" s="1"/>
      <c r="DP115" s="1"/>
      <c r="DQ115" s="1"/>
      <c r="DR115" s="1"/>
      <c r="DS115" s="1"/>
      <c r="DT115" s="1"/>
      <c r="DU115" s="1"/>
      <c r="DV115" s="1"/>
      <c r="DW115" s="1"/>
      <c r="DX115" s="1"/>
      <c r="DY115" s="1"/>
      <c r="DZ115" s="1"/>
      <c r="EA115" s="1"/>
      <c r="EB115" s="1"/>
      <c r="EC115" s="1"/>
      <c r="ED115" s="1"/>
      <c r="EE115" s="1"/>
      <c r="EF115" s="1"/>
      <c r="EG115" s="1"/>
      <c r="EH115" s="1"/>
      <c r="EI115" s="1"/>
    </row>
    <row r="116" spans="2:139" ht="14.25" customHeight="1" x14ac:dyDescent="0.25">
      <c r="B116" s="683"/>
      <c r="C116" s="683"/>
      <c r="D116" s="684"/>
      <c r="X116" s="1"/>
      <c r="AM116" s="1"/>
      <c r="AN116" s="1"/>
      <c r="AO116" s="1"/>
      <c r="AP116" s="1"/>
      <c r="BE116" s="1"/>
      <c r="BF116" s="1"/>
      <c r="BG116" s="1"/>
      <c r="BH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270" t="s">
        <v>619</v>
      </c>
      <c r="CW116" s="271">
        <v>70003762.498999998</v>
      </c>
      <c r="CX116" s="272">
        <v>47430123.004000001</v>
      </c>
      <c r="CY116" s="273">
        <v>1355.0740000000001</v>
      </c>
      <c r="CZ116" s="272">
        <v>8405593.8949999996</v>
      </c>
      <c r="DA116" s="274">
        <f t="shared" si="112"/>
        <v>0.12007345883901702</v>
      </c>
      <c r="DB116" s="275">
        <v>1205608.7960000001</v>
      </c>
      <c r="DC116" s="276">
        <f t="shared" si="113"/>
        <v>1.7222057114676118E-2</v>
      </c>
      <c r="DD116" s="272">
        <v>47705251.104000002</v>
      </c>
      <c r="DE116" s="277">
        <f t="shared" si="114"/>
        <v>1362.9343803411691</v>
      </c>
      <c r="DF116" s="130">
        <f t="shared" si="115"/>
        <v>1.3629343803411691</v>
      </c>
      <c r="DG116" s="131">
        <f t="shared" si="116"/>
        <v>618.216339008555</v>
      </c>
      <c r="DH116" s="156">
        <f t="shared" si="117"/>
        <v>0.61821633900855499</v>
      </c>
      <c r="DI116" s="277">
        <f t="shared" si="118"/>
        <v>1364.2886706207</v>
      </c>
      <c r="DJ116" s="130">
        <f t="shared" si="119"/>
        <v>1.3642886706207</v>
      </c>
      <c r="DK116" s="131">
        <f t="shared" si="120"/>
        <v>618.83063445127243</v>
      </c>
      <c r="DL116" s="134">
        <f t="shared" si="121"/>
        <v>0.6188306344512724</v>
      </c>
      <c r="DM116" s="1"/>
      <c r="DN116" s="1"/>
      <c r="DO116" s="1"/>
      <c r="DP116" s="1"/>
      <c r="DQ116" s="1"/>
      <c r="DR116" s="1"/>
      <c r="DS116" s="1"/>
      <c r="DT116" s="1"/>
      <c r="DU116" s="1"/>
      <c r="DV116" s="1"/>
      <c r="DW116" s="1"/>
      <c r="DX116" s="1"/>
      <c r="DY116" s="1"/>
      <c r="DZ116" s="1"/>
      <c r="EA116" s="1"/>
      <c r="EB116" s="1"/>
      <c r="EC116" s="1"/>
      <c r="ED116" s="1"/>
      <c r="EE116" s="1"/>
      <c r="EF116" s="1"/>
      <c r="EG116" s="1"/>
      <c r="EH116" s="1"/>
      <c r="EI116" s="1"/>
    </row>
    <row r="117" spans="2:139" ht="14.25" customHeight="1" x14ac:dyDescent="0.25">
      <c r="B117" s="683"/>
      <c r="C117" s="683"/>
      <c r="D117" s="684"/>
      <c r="X117" s="1"/>
      <c r="AM117" s="1"/>
      <c r="AN117" s="1"/>
      <c r="AO117" s="1"/>
      <c r="AP117" s="1"/>
      <c r="BE117" s="1"/>
      <c r="BF117" s="1"/>
      <c r="BG117" s="1"/>
      <c r="BH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270" t="s">
        <v>620</v>
      </c>
      <c r="CW117" s="271">
        <v>60110811.965999998</v>
      </c>
      <c r="CX117" s="272">
        <v>9317739.159</v>
      </c>
      <c r="CY117" s="273">
        <v>310.01900000000001</v>
      </c>
      <c r="CZ117" s="272">
        <v>1710318.148</v>
      </c>
      <c r="DA117" s="274">
        <f t="shared" si="112"/>
        <v>2.8452754039778962E-2</v>
      </c>
      <c r="DB117" s="275">
        <v>230628.22399999999</v>
      </c>
      <c r="DC117" s="276">
        <f t="shared" si="113"/>
        <v>3.8367178292392458E-3</v>
      </c>
      <c r="DD117" s="272">
        <v>9371444.8239999991</v>
      </c>
      <c r="DE117" s="277">
        <f t="shared" si="114"/>
        <v>311.80589036189951</v>
      </c>
      <c r="DF117" s="130">
        <f t="shared" si="115"/>
        <v>0.31180589036189954</v>
      </c>
      <c r="DG117" s="131">
        <f t="shared" si="116"/>
        <v>141.43270490585462</v>
      </c>
      <c r="DH117" s="156">
        <f t="shared" si="117"/>
        <v>0.14143270490585463</v>
      </c>
      <c r="DI117" s="277">
        <f t="shared" si="118"/>
        <v>312.1297355504658</v>
      </c>
      <c r="DJ117" s="130">
        <f t="shared" si="119"/>
        <v>0.3121297355504658</v>
      </c>
      <c r="DK117" s="131">
        <f t="shared" si="120"/>
        <v>141.57959854194505</v>
      </c>
      <c r="DL117" s="134">
        <f t="shared" si="121"/>
        <v>0.14157959854194505</v>
      </c>
      <c r="DM117" s="1"/>
      <c r="DN117" s="1"/>
      <c r="DO117" s="1"/>
      <c r="DP117" s="1"/>
      <c r="DQ117" s="1"/>
      <c r="DR117" s="1"/>
      <c r="DS117" s="1"/>
      <c r="DT117" s="1"/>
      <c r="DU117" s="1"/>
      <c r="DV117" s="1"/>
      <c r="DW117" s="1"/>
      <c r="DX117" s="1"/>
      <c r="DY117" s="1"/>
      <c r="DZ117" s="1"/>
      <c r="EA117" s="1"/>
      <c r="EB117" s="1"/>
      <c r="EC117" s="1"/>
      <c r="ED117" s="1"/>
      <c r="EE117" s="1"/>
      <c r="EF117" s="1"/>
      <c r="EG117" s="1"/>
      <c r="EH117" s="1"/>
      <c r="EI117" s="1"/>
    </row>
    <row r="118" spans="2:139" ht="14.25" customHeight="1" x14ac:dyDescent="0.25">
      <c r="B118" s="683"/>
      <c r="C118" s="683"/>
      <c r="D118" s="684"/>
      <c r="X118" s="1"/>
      <c r="AM118" s="1"/>
      <c r="AN118" s="1"/>
      <c r="AO118" s="1"/>
      <c r="AP118" s="1"/>
      <c r="BE118" s="1"/>
      <c r="BF118" s="1"/>
      <c r="BG118" s="1"/>
      <c r="BH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270" t="s">
        <v>621</v>
      </c>
      <c r="CW118" s="271">
        <v>221043691.59799999</v>
      </c>
      <c r="CX118" s="272">
        <v>109308570.704</v>
      </c>
      <c r="CY118" s="273">
        <v>989.02200000000005</v>
      </c>
      <c r="CZ118" s="272">
        <v>20508739.346000001</v>
      </c>
      <c r="DA118" s="274">
        <f t="shared" si="112"/>
        <v>9.2781382710971541E-2</v>
      </c>
      <c r="DB118" s="275">
        <v>3258757.696</v>
      </c>
      <c r="DC118" s="276">
        <f t="shared" si="113"/>
        <v>1.4742595332358652E-2</v>
      </c>
      <c r="DD118" s="272">
        <v>110028991.649</v>
      </c>
      <c r="DE118" s="277">
        <f t="shared" si="114"/>
        <v>995.54061358996171</v>
      </c>
      <c r="DF118" s="130">
        <f t="shared" si="115"/>
        <v>0.99554061358996171</v>
      </c>
      <c r="DG118" s="131">
        <f t="shared" si="116"/>
        <v>451.56940961006143</v>
      </c>
      <c r="DH118" s="156">
        <f t="shared" si="117"/>
        <v>0.45156940961006142</v>
      </c>
      <c r="DI118" s="277">
        <f t="shared" si="118"/>
        <v>996.56986042121594</v>
      </c>
      <c r="DJ118" s="130">
        <f t="shared" si="119"/>
        <v>0.99656986042121598</v>
      </c>
      <c r="DK118" s="131">
        <f t="shared" si="120"/>
        <v>452.03626789548736</v>
      </c>
      <c r="DL118" s="134">
        <f t="shared" si="121"/>
        <v>0.45203626789548734</v>
      </c>
      <c r="DM118" s="1"/>
      <c r="DN118" s="1"/>
      <c r="DO118" s="1"/>
      <c r="DP118" s="1"/>
      <c r="DQ118" s="1"/>
      <c r="DR118" s="1"/>
      <c r="DS118" s="1"/>
      <c r="DT118" s="1"/>
      <c r="DU118" s="1"/>
      <c r="DV118" s="1"/>
      <c r="DW118" s="1"/>
      <c r="DX118" s="1"/>
      <c r="DY118" s="1"/>
      <c r="DZ118" s="1"/>
      <c r="EA118" s="1"/>
      <c r="EB118" s="1"/>
      <c r="EC118" s="1"/>
      <c r="ED118" s="1"/>
      <c r="EE118" s="1"/>
      <c r="EF118" s="1"/>
      <c r="EG118" s="1"/>
      <c r="EH118" s="1"/>
      <c r="EI118" s="1"/>
    </row>
    <row r="119" spans="2:139" ht="14.25" customHeight="1" x14ac:dyDescent="0.25">
      <c r="B119" s="683"/>
      <c r="C119" s="683"/>
      <c r="D119" s="684"/>
      <c r="X119" s="1"/>
      <c r="AM119" s="1"/>
      <c r="AN119" s="1"/>
      <c r="AO119" s="1"/>
      <c r="AP119" s="1"/>
      <c r="BE119" s="1"/>
      <c r="BF119" s="1"/>
      <c r="BG119" s="1"/>
      <c r="BH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270" t="s">
        <v>623</v>
      </c>
      <c r="CW119" s="271">
        <v>6239678.4989999998</v>
      </c>
      <c r="CX119" s="272">
        <v>2785267.83</v>
      </c>
      <c r="CY119" s="273">
        <v>892.76</v>
      </c>
      <c r="CZ119" s="272">
        <v>105997.272</v>
      </c>
      <c r="DA119" s="274">
        <f t="shared" si="112"/>
        <v>1.6987617553851152E-2</v>
      </c>
      <c r="DB119" s="275">
        <v>11010.437</v>
      </c>
      <c r="DC119" s="276">
        <f t="shared" si="113"/>
        <v>1.7645840249244547E-3</v>
      </c>
      <c r="DD119" s="272">
        <v>2788087.42</v>
      </c>
      <c r="DE119" s="277">
        <f t="shared" si="114"/>
        <v>893.66376101635751</v>
      </c>
      <c r="DF119" s="130">
        <f t="shared" si="115"/>
        <v>0.89366376101635747</v>
      </c>
      <c r="DG119" s="131">
        <f t="shared" si="116"/>
        <v>405.35886878270162</v>
      </c>
      <c r="DH119" s="156">
        <f t="shared" si="117"/>
        <v>0.40535886878270161</v>
      </c>
      <c r="DI119" s="277">
        <f t="shared" si="118"/>
        <v>893.86342503625849</v>
      </c>
      <c r="DJ119" s="130">
        <f t="shared" si="119"/>
        <v>0.89386342503625849</v>
      </c>
      <c r="DK119" s="131">
        <f t="shared" si="120"/>
        <v>405.44943481522336</v>
      </c>
      <c r="DL119" s="134">
        <f t="shared" si="121"/>
        <v>0.40544943481522333</v>
      </c>
      <c r="DM119" s="1"/>
      <c r="DN119" s="1"/>
      <c r="DO119" s="1"/>
      <c r="DP119" s="1"/>
      <c r="DQ119" s="1"/>
      <c r="DR119" s="1"/>
      <c r="DS119" s="1"/>
      <c r="DT119" s="1"/>
      <c r="DU119" s="1"/>
      <c r="DV119" s="1"/>
      <c r="DW119" s="1"/>
      <c r="DX119" s="1"/>
      <c r="DY119" s="1"/>
      <c r="DZ119" s="1"/>
      <c r="EA119" s="1"/>
      <c r="EB119" s="1"/>
      <c r="EC119" s="1"/>
      <c r="ED119" s="1"/>
      <c r="EE119" s="1"/>
      <c r="EF119" s="1"/>
      <c r="EG119" s="1"/>
      <c r="EH119" s="1"/>
      <c r="EI119" s="1"/>
    </row>
    <row r="120" spans="2:139" ht="14.25" customHeight="1" x14ac:dyDescent="0.25">
      <c r="B120" s="683"/>
      <c r="C120" s="683"/>
      <c r="D120" s="684"/>
      <c r="X120" s="1"/>
      <c r="AM120" s="1"/>
      <c r="AN120" s="1"/>
      <c r="AO120" s="1"/>
      <c r="AP120" s="1"/>
      <c r="BE120" s="1"/>
      <c r="BF120" s="1"/>
      <c r="BG120" s="1"/>
      <c r="BH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270" t="s">
        <v>624</v>
      </c>
      <c r="CW120" s="271">
        <v>97158465.240999997</v>
      </c>
      <c r="CX120" s="272">
        <v>35581834.945</v>
      </c>
      <c r="CY120" s="273">
        <v>732.45</v>
      </c>
      <c r="CZ120" s="272">
        <v>8026421.8039999995</v>
      </c>
      <c r="DA120" s="274">
        <f t="shared" si="112"/>
        <v>8.2611656988308635E-2</v>
      </c>
      <c r="DB120" s="275">
        <v>1174252.1580000001</v>
      </c>
      <c r="DC120" s="276">
        <f t="shared" si="113"/>
        <v>1.2085947993180898E-2</v>
      </c>
      <c r="DD120" s="272">
        <v>35840698.447999999</v>
      </c>
      <c r="DE120" s="277">
        <f t="shared" si="114"/>
        <v>737.9314886746406</v>
      </c>
      <c r="DF120" s="130">
        <f t="shared" si="115"/>
        <v>0.73793148867464065</v>
      </c>
      <c r="DG120" s="131">
        <f t="shared" si="116"/>
        <v>334.71993219025933</v>
      </c>
      <c r="DH120" s="156">
        <f t="shared" si="117"/>
        <v>0.33471993219025931</v>
      </c>
      <c r="DI120" s="277">
        <f t="shared" si="118"/>
        <v>738.86040883957048</v>
      </c>
      <c r="DJ120" s="130">
        <f t="shared" si="119"/>
        <v>0.73886040883957049</v>
      </c>
      <c r="DK120" s="131">
        <f t="shared" si="120"/>
        <v>335.14128308717517</v>
      </c>
      <c r="DL120" s="134">
        <f t="shared" si="121"/>
        <v>0.33514128308717517</v>
      </c>
      <c r="DM120" s="1"/>
      <c r="DN120" s="1"/>
      <c r="DO120" s="1"/>
      <c r="DP120" s="1"/>
      <c r="DQ120" s="1"/>
      <c r="DR120" s="1"/>
      <c r="DS120" s="1"/>
      <c r="DT120" s="1"/>
      <c r="DU120" s="1"/>
      <c r="DV120" s="1"/>
      <c r="DW120" s="1"/>
      <c r="DX120" s="1"/>
      <c r="DY120" s="1"/>
      <c r="DZ120" s="1"/>
      <c r="EA120" s="1"/>
      <c r="EB120" s="1"/>
      <c r="EC120" s="1"/>
      <c r="ED120" s="1"/>
      <c r="EE120" s="1"/>
      <c r="EF120" s="1"/>
      <c r="EG120" s="1"/>
      <c r="EH120" s="1"/>
      <c r="EI120" s="1"/>
    </row>
    <row r="121" spans="2:139" ht="14.25" customHeight="1" x14ac:dyDescent="0.25">
      <c r="B121" s="683"/>
      <c r="C121" s="683"/>
      <c r="D121" s="684"/>
      <c r="X121" s="1"/>
      <c r="AM121" s="1"/>
      <c r="AN121" s="1"/>
      <c r="AO121" s="1"/>
      <c r="AP121" s="1"/>
      <c r="BE121" s="1"/>
      <c r="BF121" s="1"/>
      <c r="BG121" s="1"/>
      <c r="BH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270" t="s">
        <v>625</v>
      </c>
      <c r="CW121" s="271">
        <v>10995239.493000001</v>
      </c>
      <c r="CX121" s="272">
        <v>3399901.4249999998</v>
      </c>
      <c r="CY121" s="273">
        <v>618.43200000000002</v>
      </c>
      <c r="CZ121" s="272">
        <v>725853.98100000003</v>
      </c>
      <c r="DA121" s="274">
        <f t="shared" si="112"/>
        <v>6.6015295206812638E-2</v>
      </c>
      <c r="DB121" s="275">
        <v>105225.18799999999</v>
      </c>
      <c r="DC121" s="276">
        <f t="shared" si="113"/>
        <v>9.5700678522728372E-3</v>
      </c>
      <c r="DD121" s="272">
        <v>3423832.7960000001</v>
      </c>
      <c r="DE121" s="277">
        <f t="shared" si="114"/>
        <v>622.78504223354776</v>
      </c>
      <c r="DF121" s="130">
        <f t="shared" si="115"/>
        <v>0.6227850422335478</v>
      </c>
      <c r="DG121" s="131">
        <f t="shared" si="116"/>
        <v>282.49040772053547</v>
      </c>
      <c r="DH121" s="156">
        <f t="shared" si="117"/>
        <v>0.28249040772053546</v>
      </c>
      <c r="DI121" s="277">
        <f t="shared" si="118"/>
        <v>623.52840025700891</v>
      </c>
      <c r="DJ121" s="130">
        <f t="shared" si="119"/>
        <v>0.62352840025700895</v>
      </c>
      <c r="DK121" s="131">
        <f t="shared" si="120"/>
        <v>282.82758908631899</v>
      </c>
      <c r="DL121" s="134">
        <f t="shared" si="121"/>
        <v>0.282827589086319</v>
      </c>
      <c r="DM121" s="1"/>
      <c r="DN121" s="1"/>
      <c r="DO121" s="1"/>
      <c r="DP121" s="1"/>
      <c r="DQ121" s="1"/>
      <c r="DR121" s="1"/>
      <c r="DS121" s="1"/>
      <c r="DT121" s="1"/>
      <c r="DU121" s="1"/>
      <c r="DV121" s="1"/>
      <c r="DW121" s="1"/>
      <c r="DX121" s="1"/>
      <c r="DY121" s="1"/>
      <c r="DZ121" s="1"/>
      <c r="EA121" s="1"/>
      <c r="EB121" s="1"/>
      <c r="EC121" s="1"/>
      <c r="ED121" s="1"/>
      <c r="EE121" s="1"/>
      <c r="EF121" s="1"/>
      <c r="EG121" s="1"/>
      <c r="EH121" s="1"/>
      <c r="EI121" s="1"/>
    </row>
    <row r="122" spans="2:139" ht="14.25" customHeight="1" x14ac:dyDescent="0.25">
      <c r="B122" s="683"/>
      <c r="C122" s="683"/>
      <c r="D122" s="684"/>
      <c r="X122" s="1"/>
      <c r="AM122" s="1"/>
      <c r="AN122" s="1"/>
      <c r="AO122" s="1"/>
      <c r="AP122" s="1"/>
      <c r="BE122" s="1"/>
      <c r="BF122" s="1"/>
      <c r="BG122" s="1"/>
      <c r="BH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270" t="s">
        <v>626</v>
      </c>
      <c r="CW122" s="271">
        <v>79506885.795000002</v>
      </c>
      <c r="CX122" s="272">
        <v>42356033.255000003</v>
      </c>
      <c r="CY122" s="273">
        <v>1065.4680000000001</v>
      </c>
      <c r="CZ122" s="272">
        <v>8999701.6889999993</v>
      </c>
      <c r="DA122" s="274">
        <f t="shared" si="112"/>
        <v>0.11319399067150947</v>
      </c>
      <c r="DB122" s="275">
        <v>1316877.1580000001</v>
      </c>
      <c r="DC122" s="276">
        <f t="shared" si="113"/>
        <v>1.656305796450671E-2</v>
      </c>
      <c r="DD122" s="272">
        <v>42652132.832999997</v>
      </c>
      <c r="DE122" s="277">
        <f t="shared" si="114"/>
        <v>1072.9796217730989</v>
      </c>
      <c r="DF122" s="130">
        <f t="shared" si="115"/>
        <v>1.0729796217730989</v>
      </c>
      <c r="DG122" s="131">
        <f t="shared" si="116"/>
        <v>486.69513600302889</v>
      </c>
      <c r="DH122" s="156">
        <f t="shared" si="117"/>
        <v>0.48669513600302888</v>
      </c>
      <c r="DI122" s="277">
        <f t="shared" si="118"/>
        <v>1074.2523869562544</v>
      </c>
      <c r="DJ122" s="130">
        <f t="shared" si="119"/>
        <v>1.0742523869562544</v>
      </c>
      <c r="DK122" s="131">
        <f t="shared" si="120"/>
        <v>487.2724523018158</v>
      </c>
      <c r="DL122" s="134">
        <f t="shared" si="121"/>
        <v>0.48727245230181582</v>
      </c>
      <c r="DM122" s="1"/>
      <c r="DN122" s="1"/>
      <c r="DO122" s="1"/>
      <c r="DP122" s="1"/>
      <c r="DQ122" s="1"/>
      <c r="DR122" s="1"/>
      <c r="DS122" s="1"/>
      <c r="DT122" s="1"/>
      <c r="DU122" s="1"/>
      <c r="DV122" s="1"/>
      <c r="DW122" s="1"/>
      <c r="DX122" s="1"/>
      <c r="DY122" s="1"/>
      <c r="DZ122" s="1"/>
      <c r="EA122" s="1"/>
      <c r="EB122" s="1"/>
      <c r="EC122" s="1"/>
      <c r="ED122" s="1"/>
      <c r="EE122" s="1"/>
      <c r="EF122" s="1"/>
      <c r="EG122" s="1"/>
      <c r="EH122" s="1"/>
      <c r="EI122" s="1"/>
    </row>
    <row r="123" spans="2:139" ht="14.25" customHeight="1" x14ac:dyDescent="0.25">
      <c r="B123" s="683"/>
      <c r="C123" s="683"/>
      <c r="D123" s="684"/>
      <c r="X123" s="1"/>
      <c r="AM123" s="1"/>
      <c r="AN123" s="1"/>
      <c r="AO123" s="1"/>
      <c r="AP123" s="1"/>
      <c r="BE123" s="1"/>
      <c r="BF123" s="1"/>
      <c r="BG123" s="1"/>
      <c r="BH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270" t="s">
        <v>627</v>
      </c>
      <c r="CW123" s="271">
        <v>438052226.10900003</v>
      </c>
      <c r="CX123" s="272">
        <v>259515373.16800001</v>
      </c>
      <c r="CY123" s="273">
        <v>1184.8599999999999</v>
      </c>
      <c r="CZ123" s="272">
        <v>37686790.439999998</v>
      </c>
      <c r="DA123" s="274">
        <f t="shared" si="112"/>
        <v>8.6032642214269761E-2</v>
      </c>
      <c r="DB123" s="275">
        <v>5336891.6940000001</v>
      </c>
      <c r="DC123" s="276">
        <f t="shared" si="113"/>
        <v>1.2183231532470348E-2</v>
      </c>
      <c r="DD123" s="272">
        <v>260736899.752</v>
      </c>
      <c r="DE123" s="277">
        <f t="shared" si="114"/>
        <v>1190.4434872615655</v>
      </c>
      <c r="DF123" s="130">
        <f t="shared" si="115"/>
        <v>1.1904434872615655</v>
      </c>
      <c r="DG123" s="131">
        <f t="shared" si="116"/>
        <v>539.97582356620819</v>
      </c>
      <c r="DH123" s="156">
        <f t="shared" si="117"/>
        <v>0.53997582356620821</v>
      </c>
      <c r="DI123" s="277">
        <f t="shared" si="118"/>
        <v>1191.4157128319612</v>
      </c>
      <c r="DJ123" s="130">
        <f t="shared" si="119"/>
        <v>1.1914157128319611</v>
      </c>
      <c r="DK123" s="131">
        <f t="shared" si="120"/>
        <v>540.41681745519497</v>
      </c>
      <c r="DL123" s="134">
        <f t="shared" si="121"/>
        <v>0.54041681745519499</v>
      </c>
      <c r="DM123" s="1"/>
      <c r="DN123" s="1"/>
      <c r="DO123" s="1"/>
      <c r="DP123" s="1"/>
      <c r="DQ123" s="1"/>
      <c r="DR123" s="1"/>
      <c r="DS123" s="1"/>
      <c r="DT123" s="1"/>
      <c r="DU123" s="1"/>
      <c r="DV123" s="1"/>
      <c r="DW123" s="1"/>
      <c r="DX123" s="1"/>
      <c r="DY123" s="1"/>
      <c r="DZ123" s="1"/>
      <c r="EA123" s="1"/>
      <c r="EB123" s="1"/>
      <c r="EC123" s="1"/>
      <c r="ED123" s="1"/>
      <c r="EE123" s="1"/>
      <c r="EF123" s="1"/>
      <c r="EG123" s="1"/>
      <c r="EH123" s="1"/>
      <c r="EI123" s="1"/>
    </row>
    <row r="124" spans="2:139" ht="14.25" customHeight="1" x14ac:dyDescent="0.25">
      <c r="B124" s="683"/>
      <c r="C124" s="683"/>
      <c r="D124" s="684"/>
      <c r="X124" s="1"/>
      <c r="AM124" s="1"/>
      <c r="AN124" s="1"/>
      <c r="AO124" s="1"/>
      <c r="AP124" s="1"/>
      <c r="BE124" s="1"/>
      <c r="BF124" s="1"/>
      <c r="BG124" s="1"/>
      <c r="BH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270" t="s">
        <v>628</v>
      </c>
      <c r="CW124" s="271">
        <v>43784525.997000001</v>
      </c>
      <c r="CX124" s="272">
        <v>38780765.838</v>
      </c>
      <c r="CY124" s="273">
        <v>1771.4369999999999</v>
      </c>
      <c r="CZ124" s="272">
        <v>8166905.1160000004</v>
      </c>
      <c r="DA124" s="274">
        <f t="shared" si="112"/>
        <v>0.18652491787988237</v>
      </c>
      <c r="DB124" s="275">
        <v>1198101.7490000001</v>
      </c>
      <c r="DC124" s="276">
        <f t="shared" si="113"/>
        <v>2.7363588430353015E-2</v>
      </c>
      <c r="DD124" s="272">
        <v>39052224.112000003</v>
      </c>
      <c r="DE124" s="277">
        <f t="shared" si="114"/>
        <v>1783.8367356888868</v>
      </c>
      <c r="DF124" s="130">
        <f t="shared" si="115"/>
        <v>1.7838367356888869</v>
      </c>
      <c r="DG124" s="131">
        <f t="shared" si="116"/>
        <v>809.13434427452285</v>
      </c>
      <c r="DH124" s="156">
        <f t="shared" si="117"/>
        <v>0.8091343442745228</v>
      </c>
      <c r="DI124" s="277">
        <f t="shared" si="118"/>
        <v>1785.9331965601612</v>
      </c>
      <c r="DJ124" s="130">
        <f t="shared" si="119"/>
        <v>1.7859331965601613</v>
      </c>
      <c r="DK124" s="131">
        <f t="shared" si="120"/>
        <v>810.08528247331526</v>
      </c>
      <c r="DL124" s="134">
        <f t="shared" si="121"/>
        <v>0.81008528247331524</v>
      </c>
      <c r="DM124" s="1"/>
      <c r="DN124" s="1"/>
      <c r="DO124" s="1"/>
      <c r="DP124" s="1"/>
      <c r="DQ124" s="1"/>
      <c r="DR124" s="1"/>
      <c r="DS124" s="1"/>
      <c r="DT124" s="1"/>
      <c r="DU124" s="1"/>
      <c r="DV124" s="1"/>
      <c r="DW124" s="1"/>
      <c r="DX124" s="1"/>
      <c r="DY124" s="1"/>
      <c r="DZ124" s="1"/>
      <c r="EA124" s="1"/>
      <c r="EB124" s="1"/>
      <c r="EC124" s="1"/>
      <c r="ED124" s="1"/>
      <c r="EE124" s="1"/>
      <c r="EF124" s="1"/>
      <c r="EG124" s="1"/>
      <c r="EH124" s="1"/>
      <c r="EI124" s="1"/>
    </row>
    <row r="125" spans="2:139" ht="14.25" customHeight="1" x14ac:dyDescent="0.25">
      <c r="B125" s="683"/>
      <c r="C125" s="683"/>
      <c r="D125" s="684"/>
      <c r="X125" s="1"/>
      <c r="AM125" s="1"/>
      <c r="AN125" s="1"/>
      <c r="AO125" s="1"/>
      <c r="AP125" s="1"/>
      <c r="BE125" s="1"/>
      <c r="BF125" s="1"/>
      <c r="BG125" s="1"/>
      <c r="BH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270" t="s">
        <v>629</v>
      </c>
      <c r="CW125" s="271">
        <v>77345531.755999997</v>
      </c>
      <c r="CX125" s="272">
        <v>33907673.103</v>
      </c>
      <c r="CY125" s="273">
        <v>876.78399999999999</v>
      </c>
      <c r="CZ125" s="272">
        <v>8251390.46</v>
      </c>
      <c r="DA125" s="274">
        <f t="shared" si="112"/>
        <v>0.10668218671028669</v>
      </c>
      <c r="DB125" s="275">
        <v>1170182.825</v>
      </c>
      <c r="DC125" s="276">
        <f t="shared" si="113"/>
        <v>1.5129287994186223E-2</v>
      </c>
      <c r="DD125" s="272">
        <v>34171818.505999997</v>
      </c>
      <c r="DE125" s="277">
        <f t="shared" si="114"/>
        <v>883.71440519911368</v>
      </c>
      <c r="DF125" s="130">
        <f t="shared" si="115"/>
        <v>0.88371440519911371</v>
      </c>
      <c r="DG125" s="131">
        <f t="shared" si="116"/>
        <v>400.84591906366217</v>
      </c>
      <c r="DH125" s="156">
        <f t="shared" si="117"/>
        <v>0.40084591906366218</v>
      </c>
      <c r="DI125" s="277">
        <f t="shared" si="118"/>
        <v>884.91972217041723</v>
      </c>
      <c r="DJ125" s="130">
        <f t="shared" si="119"/>
        <v>0.88491972217041726</v>
      </c>
      <c r="DK125" s="131">
        <f t="shared" si="120"/>
        <v>401.392641382867</v>
      </c>
      <c r="DL125" s="134">
        <f t="shared" si="121"/>
        <v>0.40139264138286701</v>
      </c>
      <c r="DM125" s="1"/>
      <c r="DN125" s="1"/>
      <c r="DO125" s="1"/>
      <c r="DP125" s="1"/>
      <c r="DQ125" s="1"/>
      <c r="DR125" s="1"/>
      <c r="DS125" s="1"/>
      <c r="DT125" s="1"/>
      <c r="DU125" s="1"/>
      <c r="DV125" s="1"/>
      <c r="DW125" s="1"/>
      <c r="DX125" s="1"/>
      <c r="DY125" s="1"/>
      <c r="DZ125" s="1"/>
      <c r="EA125" s="1"/>
      <c r="EB125" s="1"/>
      <c r="EC125" s="1"/>
      <c r="ED125" s="1"/>
      <c r="EE125" s="1"/>
      <c r="EF125" s="1"/>
      <c r="EG125" s="1"/>
      <c r="EH125" s="1"/>
      <c r="EI125" s="1"/>
    </row>
    <row r="126" spans="2:139" ht="14.25" customHeight="1" x14ac:dyDescent="0.25">
      <c r="B126" s="683"/>
      <c r="C126" s="683"/>
      <c r="D126" s="684"/>
      <c r="X126" s="1"/>
      <c r="AM126" s="1"/>
      <c r="AN126" s="1"/>
      <c r="AO126" s="1"/>
      <c r="AP126" s="1"/>
      <c r="BE126" s="1"/>
      <c r="BF126" s="1"/>
      <c r="BG126" s="1"/>
      <c r="BH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270" t="s">
        <v>630</v>
      </c>
      <c r="CW126" s="271">
        <v>7024733.0080000004</v>
      </c>
      <c r="CX126" s="272">
        <v>66888.847999999998</v>
      </c>
      <c r="CY126" s="273">
        <v>19.044</v>
      </c>
      <c r="CZ126" s="272">
        <v>446683.63099999999</v>
      </c>
      <c r="DA126" s="274">
        <f t="shared" si="112"/>
        <v>6.3587275201961668E-2</v>
      </c>
      <c r="DB126" s="275">
        <v>58695.620999999999</v>
      </c>
      <c r="DC126" s="276">
        <f t="shared" si="113"/>
        <v>8.3555661023921434E-3</v>
      </c>
      <c r="DD126" s="272">
        <v>80676.846999999994</v>
      </c>
      <c r="DE126" s="277">
        <f t="shared" si="114"/>
        <v>22.969558270982759</v>
      </c>
      <c r="DF126" s="130">
        <f t="shared" si="115"/>
        <v>2.2969558270982758E-2</v>
      </c>
      <c r="DG126" s="131">
        <f t="shared" si="116"/>
        <v>10.418811373278338</v>
      </c>
      <c r="DH126" s="156">
        <f t="shared" si="117"/>
        <v>1.0418811373278337E-2</v>
      </c>
      <c r="DI126" s="277">
        <f t="shared" si="118"/>
        <v>23.695926055379555</v>
      </c>
      <c r="DJ126" s="130">
        <f t="shared" si="119"/>
        <v>2.3695926055379554E-2</v>
      </c>
      <c r="DK126" s="131">
        <f t="shared" si="120"/>
        <v>10.748286099956767</v>
      </c>
      <c r="DL126" s="134">
        <f t="shared" si="121"/>
        <v>1.0748286099956766E-2</v>
      </c>
      <c r="DM126" s="1"/>
      <c r="DN126" s="1"/>
      <c r="DO126" s="1"/>
      <c r="DP126" s="1"/>
      <c r="DQ126" s="1"/>
      <c r="DR126" s="1"/>
      <c r="DS126" s="1"/>
      <c r="DT126" s="1"/>
      <c r="DU126" s="1"/>
      <c r="DV126" s="1"/>
      <c r="DW126" s="1"/>
      <c r="DX126" s="1"/>
      <c r="DY126" s="1"/>
      <c r="DZ126" s="1"/>
      <c r="EA126" s="1"/>
      <c r="EB126" s="1"/>
      <c r="EC126" s="1"/>
      <c r="ED126" s="1"/>
      <c r="EE126" s="1"/>
      <c r="EF126" s="1"/>
      <c r="EG126" s="1"/>
      <c r="EH126" s="1"/>
      <c r="EI126" s="1"/>
    </row>
    <row r="127" spans="2:139" ht="14.25" customHeight="1" x14ac:dyDescent="0.25">
      <c r="B127" s="683"/>
      <c r="C127" s="683"/>
      <c r="D127" s="684"/>
      <c r="X127" s="1"/>
      <c r="AM127" s="1"/>
      <c r="AN127" s="1"/>
      <c r="AO127" s="1"/>
      <c r="AP127" s="1"/>
      <c r="BE127" s="1"/>
      <c r="BF127" s="1"/>
      <c r="BG127" s="1"/>
      <c r="BH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270" t="s">
        <v>631</v>
      </c>
      <c r="CW127" s="271">
        <v>116272503.358</v>
      </c>
      <c r="CX127" s="272">
        <v>13039063.387</v>
      </c>
      <c r="CY127" s="273">
        <v>224.285</v>
      </c>
      <c r="CZ127" s="272">
        <v>2754726.2779999999</v>
      </c>
      <c r="DA127" s="274">
        <f t="shared" si="112"/>
        <v>2.3691983903694494E-2</v>
      </c>
      <c r="DB127" s="275">
        <v>395650.23300000001</v>
      </c>
      <c r="DC127" s="276">
        <f t="shared" si="113"/>
        <v>3.4027841628368771E-3</v>
      </c>
      <c r="DD127" s="272">
        <v>13129313.787</v>
      </c>
      <c r="DE127" s="277">
        <f t="shared" si="114"/>
        <v>225.83739475245702</v>
      </c>
      <c r="DF127" s="130">
        <f t="shared" si="115"/>
        <v>0.22583739475245701</v>
      </c>
      <c r="DG127" s="131">
        <f t="shared" si="116"/>
        <v>102.43806995326152</v>
      </c>
      <c r="DH127" s="156">
        <f t="shared" si="117"/>
        <v>0.10243806995326152</v>
      </c>
      <c r="DI127" s="277">
        <f t="shared" si="118"/>
        <v>226.10455713325101</v>
      </c>
      <c r="DJ127" s="130">
        <f t="shared" si="119"/>
        <v>0.22610455713325101</v>
      </c>
      <c r="DK127" s="131">
        <f t="shared" si="120"/>
        <v>102.55925271257671</v>
      </c>
      <c r="DL127" s="134">
        <f t="shared" si="121"/>
        <v>0.10255925271257671</v>
      </c>
      <c r="DM127" s="1"/>
      <c r="DN127" s="1"/>
      <c r="DO127" s="1"/>
      <c r="DP127" s="1"/>
      <c r="DQ127" s="1"/>
      <c r="DR127" s="1"/>
      <c r="DS127" s="1"/>
      <c r="DT127" s="1"/>
      <c r="DU127" s="1"/>
      <c r="DV127" s="1"/>
      <c r="DW127" s="1"/>
      <c r="DX127" s="1"/>
      <c r="DY127" s="1"/>
      <c r="DZ127" s="1"/>
      <c r="EA127" s="1"/>
      <c r="EB127" s="1"/>
      <c r="EC127" s="1"/>
      <c r="ED127" s="1"/>
      <c r="EE127" s="1"/>
      <c r="EF127" s="1"/>
      <c r="EG127" s="1"/>
      <c r="EH127" s="1"/>
      <c r="EI127" s="1"/>
    </row>
    <row r="128" spans="2:139" ht="14.25" customHeight="1" x14ac:dyDescent="0.25">
      <c r="B128" s="683"/>
      <c r="C128" s="683"/>
      <c r="D128" s="684"/>
      <c r="X128" s="1"/>
      <c r="AM128" s="1"/>
      <c r="AN128" s="1"/>
      <c r="AO128" s="1"/>
      <c r="AP128" s="1"/>
      <c r="BE128" s="1"/>
      <c r="BF128" s="1"/>
      <c r="BG128" s="1"/>
      <c r="BH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270" t="s">
        <v>632</v>
      </c>
      <c r="CW128" s="271">
        <v>61008457.568999998</v>
      </c>
      <c r="CX128" s="272">
        <v>46199117.555</v>
      </c>
      <c r="CY128" s="273">
        <v>1514.5150000000001</v>
      </c>
      <c r="CZ128" s="272">
        <v>10164501.915999999</v>
      </c>
      <c r="DA128" s="274">
        <f t="shared" si="112"/>
        <v>0.16660807896190527</v>
      </c>
      <c r="DB128" s="275">
        <v>1473222.7690000001</v>
      </c>
      <c r="DC128" s="276">
        <f t="shared" si="113"/>
        <v>2.4147844867800482E-2</v>
      </c>
      <c r="DD128" s="272">
        <v>46534194.355999999</v>
      </c>
      <c r="DE128" s="277">
        <f t="shared" si="114"/>
        <v>1525.4996015672182</v>
      </c>
      <c r="DF128" s="130">
        <f t="shared" si="115"/>
        <v>1.5254996015672182</v>
      </c>
      <c r="DG128" s="131">
        <f t="shared" si="116"/>
        <v>691.95464759192691</v>
      </c>
      <c r="DH128" s="156">
        <f t="shared" si="117"/>
        <v>0.69195464759192693</v>
      </c>
      <c r="DI128" s="277">
        <f t="shared" si="118"/>
        <v>1527.3757324553094</v>
      </c>
      <c r="DJ128" s="130">
        <f t="shared" si="119"/>
        <v>1.5273757324553094</v>
      </c>
      <c r="DK128" s="131">
        <f t="shared" si="120"/>
        <v>692.80564583943328</v>
      </c>
      <c r="DL128" s="134">
        <f t="shared" si="121"/>
        <v>0.69280564583943327</v>
      </c>
      <c r="DM128" s="1"/>
      <c r="DN128" s="1"/>
      <c r="DO128" s="1"/>
      <c r="DP128" s="1"/>
      <c r="DQ128" s="1"/>
      <c r="DR128" s="1"/>
      <c r="DS128" s="1"/>
      <c r="DT128" s="1"/>
      <c r="DU128" s="1"/>
      <c r="DV128" s="1"/>
      <c r="DW128" s="1"/>
      <c r="DX128" s="1"/>
      <c r="DY128" s="1"/>
      <c r="DZ128" s="1"/>
      <c r="EA128" s="1"/>
      <c r="EB128" s="1"/>
      <c r="EC128" s="1"/>
      <c r="ED128" s="1"/>
      <c r="EE128" s="1"/>
      <c r="EF128" s="1"/>
      <c r="EG128" s="1"/>
      <c r="EH128" s="1"/>
      <c r="EI128" s="1"/>
    </row>
    <row r="129" spans="2:139" ht="14.25" customHeight="1" x14ac:dyDescent="0.25">
      <c r="B129" s="683"/>
      <c r="C129" s="683"/>
      <c r="D129" s="684"/>
      <c r="X129" s="1"/>
      <c r="AM129" s="1"/>
      <c r="AN129" s="1"/>
      <c r="AO129" s="1"/>
      <c r="AP129" s="1"/>
      <c r="BE129" s="1"/>
      <c r="BF129" s="1"/>
      <c r="BG129" s="1"/>
      <c r="BH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270" t="s">
        <v>633</v>
      </c>
      <c r="CW129" s="271">
        <v>80357567.777999997</v>
      </c>
      <c r="CX129" s="272">
        <v>79396883.002000004</v>
      </c>
      <c r="CY129" s="273">
        <v>1976.09</v>
      </c>
      <c r="CZ129" s="272">
        <v>18397242.778000001</v>
      </c>
      <c r="DA129" s="274">
        <f t="shared" si="112"/>
        <v>0.22894225505711152</v>
      </c>
      <c r="DB129" s="275">
        <v>2707265.0440000002</v>
      </c>
      <c r="DC129" s="276">
        <f t="shared" si="113"/>
        <v>3.3690231285735672E-2</v>
      </c>
      <c r="DD129" s="272">
        <v>80009680.133000001</v>
      </c>
      <c r="DE129" s="277">
        <f t="shared" si="114"/>
        <v>1991.3417590547772</v>
      </c>
      <c r="DF129" s="130">
        <f t="shared" si="115"/>
        <v>1.9913417590547773</v>
      </c>
      <c r="DG129" s="131">
        <f t="shared" si="116"/>
        <v>903.25699443397775</v>
      </c>
      <c r="DH129" s="156">
        <f t="shared" si="117"/>
        <v>0.90325699443397778</v>
      </c>
      <c r="DI129" s="277">
        <f t="shared" si="118"/>
        <v>1993.9137255950909</v>
      </c>
      <c r="DJ129" s="130">
        <f t="shared" si="119"/>
        <v>1.9939137255950909</v>
      </c>
      <c r="DK129" s="131">
        <f t="shared" si="120"/>
        <v>904.42361827261573</v>
      </c>
      <c r="DL129" s="134">
        <f t="shared" si="121"/>
        <v>0.90442361827261575</v>
      </c>
      <c r="DM129" s="1"/>
      <c r="DN129" s="1"/>
      <c r="DO129" s="1"/>
      <c r="DP129" s="1"/>
      <c r="DQ129" s="1"/>
      <c r="DR129" s="1"/>
      <c r="DS129" s="1"/>
      <c r="DT129" s="1"/>
      <c r="DU129" s="1"/>
      <c r="DV129" s="1"/>
      <c r="DW129" s="1"/>
      <c r="DX129" s="1"/>
      <c r="DY129" s="1"/>
      <c r="DZ129" s="1"/>
      <c r="EA129" s="1"/>
      <c r="EB129" s="1"/>
      <c r="EC129" s="1"/>
      <c r="ED129" s="1"/>
      <c r="EE129" s="1"/>
      <c r="EF129" s="1"/>
      <c r="EG129" s="1"/>
      <c r="EH129" s="1"/>
      <c r="EI129" s="1"/>
    </row>
    <row r="130" spans="2:139" ht="14.25" customHeight="1" x14ac:dyDescent="0.25">
      <c r="B130" s="683"/>
      <c r="C130" s="683"/>
      <c r="D130" s="684"/>
      <c r="X130" s="1"/>
      <c r="AM130" s="1"/>
      <c r="AN130" s="1"/>
      <c r="AO130" s="1"/>
      <c r="AP130" s="1"/>
      <c r="BE130" s="1"/>
      <c r="BF130" s="1"/>
      <c r="BG130" s="1"/>
      <c r="BH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313" t="s">
        <v>634</v>
      </c>
      <c r="CW130" s="314">
        <v>49696183.630999997</v>
      </c>
      <c r="CX130" s="315">
        <v>49643934.329000004</v>
      </c>
      <c r="CY130" s="316">
        <v>1997.8969999999999</v>
      </c>
      <c r="CZ130" s="315">
        <v>11164763.595000001</v>
      </c>
      <c r="DA130" s="317">
        <f t="shared" si="112"/>
        <v>0.22466038192992208</v>
      </c>
      <c r="DB130" s="318">
        <v>1623554.182</v>
      </c>
      <c r="DC130" s="319">
        <f t="shared" si="113"/>
        <v>3.2669594793336254E-2</v>
      </c>
      <c r="DD130" s="315">
        <v>50012815.244999997</v>
      </c>
      <c r="DE130" s="320">
        <f t="shared" si="114"/>
        <v>2012.7424424064625</v>
      </c>
      <c r="DF130" s="321">
        <f t="shared" si="115"/>
        <v>2.0127424424064624</v>
      </c>
      <c r="DG130" s="172">
        <f t="shared" si="116"/>
        <v>912.96417645593874</v>
      </c>
      <c r="DH130" s="171">
        <f t="shared" si="117"/>
        <v>0.91296417645593875</v>
      </c>
      <c r="DI130" s="277">
        <f t="shared" si="118"/>
        <v>2015.2709922340314</v>
      </c>
      <c r="DJ130" s="130">
        <f t="shared" si="119"/>
        <v>2.0152709922340315</v>
      </c>
      <c r="DK130" s="131">
        <f t="shared" si="120"/>
        <v>914.11110681439732</v>
      </c>
      <c r="DL130" s="134">
        <f t="shared" si="121"/>
        <v>0.91411110681439733</v>
      </c>
      <c r="DM130" s="1"/>
      <c r="DN130" s="1"/>
      <c r="DO130" s="1"/>
      <c r="DP130" s="1"/>
      <c r="DQ130" s="1"/>
      <c r="DR130" s="1"/>
      <c r="DS130" s="1"/>
      <c r="DT130" s="1"/>
      <c r="DU130" s="1"/>
      <c r="DV130" s="1"/>
      <c r="DW130" s="1"/>
      <c r="DX130" s="1"/>
      <c r="DY130" s="1"/>
      <c r="DZ130" s="1"/>
      <c r="EA130" s="1"/>
      <c r="EB130" s="1"/>
      <c r="EC130" s="1"/>
      <c r="ED130" s="1"/>
      <c r="EE130" s="1"/>
      <c r="EF130" s="1"/>
      <c r="EG130" s="1"/>
      <c r="EH130" s="1"/>
      <c r="EI130" s="1"/>
    </row>
    <row r="131" spans="2:139" ht="14.25" customHeight="1" x14ac:dyDescent="0.25">
      <c r="B131" s="683"/>
      <c r="C131" s="683"/>
      <c r="D131" s="684"/>
      <c r="X131" s="1"/>
      <c r="AM131" s="1"/>
      <c r="AN131" s="1"/>
      <c r="AO131" s="1"/>
      <c r="AP131" s="1"/>
      <c r="BE131" s="1"/>
      <c r="BF131" s="1"/>
      <c r="BG131" s="1"/>
      <c r="BH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313" t="s">
        <v>560</v>
      </c>
      <c r="CW131" s="322">
        <v>4079690473.9119997</v>
      </c>
      <c r="CX131" s="322">
        <v>2290550472.0769997</v>
      </c>
      <c r="CY131" s="323">
        <v>1122.904</v>
      </c>
      <c r="CZ131" s="324">
        <v>452386804.69500005</v>
      </c>
      <c r="DA131" s="325">
        <f t="shared" si="112"/>
        <v>0.11088753119576938</v>
      </c>
      <c r="DB131" s="322">
        <v>65319978.954000011</v>
      </c>
      <c r="DC131" s="326">
        <f t="shared" si="113"/>
        <v>1.6011013426556583E-2</v>
      </c>
      <c r="DD131" s="324">
        <v>2305378133.5139999</v>
      </c>
      <c r="DE131" s="327">
        <f t="shared" si="114"/>
        <v>1130.1960523173436</v>
      </c>
      <c r="DF131" s="328">
        <f t="shared" si="115"/>
        <v>1.1301960523173435</v>
      </c>
      <c r="DG131" s="329">
        <f t="shared" si="116"/>
        <v>512.648059879926</v>
      </c>
      <c r="DH131" s="330">
        <f t="shared" si="117"/>
        <v>0.51264805987992601</v>
      </c>
      <c r="DI131" s="331">
        <f t="shared" si="118"/>
        <v>1131.4454580617701</v>
      </c>
      <c r="DJ131" s="332">
        <f t="shared" si="119"/>
        <v>1.1314454580617701</v>
      </c>
      <c r="DK131" s="333">
        <f t="shared" si="120"/>
        <v>513.21478052062344</v>
      </c>
      <c r="DL131" s="334">
        <f t="shared" si="121"/>
        <v>0.51321478052062341</v>
      </c>
      <c r="DM131" s="1"/>
      <c r="DN131" s="1"/>
      <c r="DO131" s="1"/>
      <c r="DP131" s="1"/>
      <c r="DQ131" s="1"/>
      <c r="DR131" s="1"/>
      <c r="DS131" s="1"/>
      <c r="DT131" s="1"/>
      <c r="DU131" s="1"/>
      <c r="DV131" s="1"/>
      <c r="DW131" s="1"/>
      <c r="DX131" s="1"/>
      <c r="DY131" s="1"/>
      <c r="DZ131" s="1"/>
      <c r="EA131" s="1"/>
      <c r="EB131" s="1"/>
      <c r="EC131" s="1"/>
      <c r="ED131" s="1"/>
      <c r="EE131" s="1"/>
      <c r="EF131" s="1"/>
      <c r="EG131" s="1"/>
      <c r="EH131" s="1"/>
      <c r="EI131" s="1"/>
    </row>
    <row r="132" spans="2:139" ht="14.25" customHeight="1" x14ac:dyDescent="0.25">
      <c r="B132" s="683"/>
      <c r="C132" s="683"/>
      <c r="D132" s="684"/>
      <c r="X132" s="1"/>
      <c r="AM132" s="1"/>
      <c r="AN132" s="1"/>
      <c r="AO132" s="1"/>
      <c r="AP132" s="1"/>
      <c r="BE132" s="1"/>
      <c r="BF132" s="1"/>
      <c r="BG132" s="1"/>
      <c r="BH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229"/>
      <c r="CW132" s="1"/>
      <c r="CX132" s="1"/>
      <c r="CY132" s="1"/>
      <c r="CZ132" s="1"/>
      <c r="DA132" s="1"/>
      <c r="DB132" s="1"/>
      <c r="DC132" s="1"/>
      <c r="DD132" s="1"/>
      <c r="DE132" s="1"/>
      <c r="DF132" s="1"/>
      <c r="DG132" s="1"/>
      <c r="DH132" s="1"/>
      <c r="DI132" s="1"/>
      <c r="DJ132" s="1"/>
      <c r="DK132" s="1"/>
      <c r="DL132" s="249"/>
      <c r="DM132" s="1"/>
      <c r="DN132" s="1"/>
      <c r="DO132" s="1"/>
      <c r="DP132" s="1"/>
      <c r="DQ132" s="1"/>
      <c r="DR132" s="1"/>
      <c r="DS132" s="1"/>
      <c r="DT132" s="1"/>
      <c r="DU132" s="1"/>
      <c r="DV132" s="1"/>
      <c r="DW132" s="1"/>
      <c r="DX132" s="1"/>
      <c r="DY132" s="1"/>
      <c r="DZ132" s="1"/>
      <c r="EA132" s="1"/>
      <c r="EB132" s="1"/>
      <c r="EC132" s="1"/>
      <c r="ED132" s="1"/>
      <c r="EE132" s="1"/>
      <c r="EF132" s="1"/>
      <c r="EG132" s="1"/>
      <c r="EH132" s="1"/>
      <c r="EI132" s="1"/>
    </row>
    <row r="133" spans="2:139" ht="14.25" customHeight="1" x14ac:dyDescent="0.25">
      <c r="B133" s="683"/>
      <c r="C133" s="683"/>
      <c r="D133" s="684"/>
      <c r="X133" s="1"/>
      <c r="AM133" s="1"/>
      <c r="AN133" s="1"/>
      <c r="AO133" s="1"/>
      <c r="AP133" s="1"/>
      <c r="BE133" s="1"/>
      <c r="BF133" s="1"/>
      <c r="BG133" s="1"/>
      <c r="BH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229"/>
      <c r="CW133" s="1"/>
      <c r="CX133" s="1"/>
      <c r="CY133" s="1"/>
      <c r="CZ133" s="1"/>
      <c r="DA133" s="1"/>
      <c r="DB133" s="1"/>
      <c r="DC133" s="1"/>
      <c r="DD133" s="1"/>
      <c r="DE133" s="1"/>
      <c r="DF133" s="1"/>
      <c r="DG133" s="1"/>
      <c r="DH133" s="1"/>
      <c r="DI133" s="1"/>
      <c r="DJ133" s="1"/>
      <c r="DK133" s="1"/>
      <c r="DL133" s="249"/>
      <c r="DM133" s="1"/>
      <c r="DN133" s="1"/>
      <c r="DO133" s="1"/>
      <c r="DP133" s="1"/>
      <c r="DQ133" s="1"/>
      <c r="DR133" s="1"/>
      <c r="DS133" s="1"/>
      <c r="DT133" s="1"/>
      <c r="DU133" s="1"/>
      <c r="DV133" s="1"/>
      <c r="DW133" s="1"/>
      <c r="DX133" s="1"/>
      <c r="DY133" s="1"/>
      <c r="DZ133" s="1"/>
      <c r="EA133" s="1"/>
      <c r="EB133" s="1"/>
      <c r="EC133" s="1"/>
      <c r="ED133" s="1"/>
      <c r="EE133" s="1"/>
      <c r="EF133" s="1"/>
      <c r="EG133" s="1"/>
      <c r="EH133" s="1"/>
      <c r="EI133" s="1"/>
    </row>
    <row r="134" spans="2:139" ht="14.25" customHeight="1" thickBot="1" x14ac:dyDescent="0.3">
      <c r="B134" s="683"/>
      <c r="C134" s="683"/>
      <c r="D134" s="684"/>
      <c r="X134" s="1"/>
      <c r="AM134" s="1"/>
      <c r="AN134" s="1"/>
      <c r="AO134" s="1"/>
      <c r="AP134" s="1"/>
      <c r="BE134" s="1"/>
      <c r="BF134" s="1"/>
      <c r="BG134" s="1"/>
      <c r="BH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250"/>
      <c r="CW134" s="227"/>
      <c r="CX134" s="227"/>
      <c r="CY134" s="227"/>
      <c r="CZ134" s="227"/>
      <c r="DA134" s="227"/>
      <c r="DB134" s="227"/>
      <c r="DC134" s="227"/>
      <c r="DD134" s="227"/>
      <c r="DE134" s="227"/>
      <c r="DF134" s="227"/>
      <c r="DG134" s="227"/>
      <c r="DH134" s="227"/>
      <c r="DI134" s="227"/>
      <c r="DJ134" s="227"/>
      <c r="DK134" s="227"/>
      <c r="DL134" s="251"/>
      <c r="DM134" s="1"/>
      <c r="DN134" s="1"/>
      <c r="DO134" s="1"/>
      <c r="DP134" s="1"/>
      <c r="DQ134" s="1"/>
      <c r="DR134" s="1"/>
      <c r="DS134" s="1"/>
      <c r="DT134" s="1"/>
      <c r="DU134" s="1"/>
      <c r="DV134" s="1"/>
      <c r="DW134" s="1"/>
      <c r="DX134" s="1"/>
      <c r="DY134" s="1"/>
      <c r="DZ134" s="1"/>
      <c r="EA134" s="1"/>
      <c r="EB134" s="1"/>
      <c r="EC134" s="1"/>
      <c r="ED134" s="1"/>
      <c r="EE134" s="1"/>
      <c r="EF134" s="1"/>
      <c r="EG134" s="1"/>
      <c r="EH134" s="1"/>
      <c r="EI134" s="1"/>
    </row>
    <row r="135" spans="2:139" ht="14.25" customHeight="1" x14ac:dyDescent="0.25">
      <c r="B135" s="683"/>
      <c r="C135" s="683"/>
      <c r="D135" s="684"/>
      <c r="X135" s="1"/>
      <c r="AM135" s="1"/>
      <c r="AN135" s="1"/>
      <c r="AO135" s="1"/>
      <c r="AP135" s="1"/>
      <c r="BE135" s="1"/>
      <c r="BF135" s="1"/>
      <c r="BG135" s="1"/>
      <c r="BH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row>
    <row r="136" spans="2:139" ht="14.25" customHeight="1" x14ac:dyDescent="0.25">
      <c r="B136" s="683"/>
      <c r="C136" s="683"/>
      <c r="D136" s="684"/>
      <c r="X136" s="1"/>
      <c r="AM136" s="1"/>
      <c r="AN136" s="1"/>
      <c r="AO136" s="1"/>
      <c r="AP136" s="1"/>
      <c r="BE136" s="1"/>
      <c r="BF136" s="1"/>
      <c r="BG136" s="1"/>
      <c r="BH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row>
    <row r="137" spans="2:139" ht="14.25" customHeight="1" x14ac:dyDescent="0.25">
      <c r="B137" s="683"/>
      <c r="C137" s="683"/>
      <c r="D137" s="684"/>
      <c r="X137" s="1"/>
      <c r="AM137" s="1"/>
      <c r="AN137" s="1"/>
      <c r="AO137" s="1"/>
      <c r="AP137" s="1"/>
      <c r="BE137" s="1"/>
      <c r="BF137" s="1"/>
      <c r="BG137" s="1"/>
      <c r="BH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row>
    <row r="138" spans="2:139" ht="14.25" customHeight="1" x14ac:dyDescent="0.25">
      <c r="B138" s="683"/>
      <c r="C138" s="683"/>
      <c r="D138" s="684"/>
      <c r="X138" s="1"/>
      <c r="AM138" s="1"/>
      <c r="AN138" s="1"/>
      <c r="AO138" s="1"/>
      <c r="AP138" s="1"/>
      <c r="BE138" s="1"/>
      <c r="BF138" s="1"/>
      <c r="BG138" s="1"/>
      <c r="BH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row>
    <row r="139" spans="2:139" ht="14.25" customHeight="1" x14ac:dyDescent="0.25">
      <c r="B139" s="683"/>
      <c r="C139" s="683"/>
      <c r="D139" s="684"/>
      <c r="X139" s="1"/>
      <c r="AM139" s="1"/>
      <c r="AN139" s="1"/>
      <c r="AO139" s="1"/>
      <c r="AP139" s="1"/>
      <c r="BE139" s="1"/>
      <c r="BF139" s="1"/>
      <c r="BG139" s="1"/>
      <c r="BH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row>
    <row r="140" spans="2:139" ht="14.25" customHeight="1" x14ac:dyDescent="0.25">
      <c r="B140" s="683"/>
      <c r="C140" s="683"/>
      <c r="D140" s="684"/>
      <c r="X140" s="1"/>
      <c r="AM140" s="1"/>
      <c r="AN140" s="1"/>
      <c r="AO140" s="1"/>
      <c r="AP140" s="1"/>
      <c r="BE140" s="1"/>
      <c r="BF140" s="1"/>
      <c r="BG140" s="1"/>
      <c r="BH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row>
    <row r="141" spans="2:139" ht="14.25" customHeight="1" x14ac:dyDescent="0.25">
      <c r="B141" s="683"/>
      <c r="C141" s="683"/>
      <c r="D141" s="684"/>
      <c r="X141" s="1"/>
      <c r="AM141" s="1"/>
      <c r="AN141" s="1"/>
      <c r="AO141" s="1"/>
      <c r="AP141" s="1"/>
      <c r="BE141" s="1"/>
      <c r="BF141" s="1"/>
      <c r="BG141" s="1"/>
      <c r="BH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row>
    <row r="142" spans="2:139" ht="14.25" customHeight="1" x14ac:dyDescent="0.25">
      <c r="B142" s="683"/>
      <c r="C142" s="683"/>
      <c r="D142" s="684"/>
      <c r="X142" s="1"/>
      <c r="AM142" s="1"/>
      <c r="AN142" s="1"/>
      <c r="AO142" s="1"/>
      <c r="AP142" s="1"/>
      <c r="BE142" s="1"/>
      <c r="BF142" s="1"/>
      <c r="BG142" s="1"/>
      <c r="BH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row>
    <row r="143" spans="2:139" ht="14.25" customHeight="1" x14ac:dyDescent="0.25">
      <c r="B143" s="683"/>
      <c r="C143" s="683"/>
      <c r="D143" s="684"/>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row>
    <row r="144" spans="2:139" ht="14.25" customHeight="1" x14ac:dyDescent="0.25">
      <c r="B144" s="683"/>
      <c r="C144" s="683"/>
      <c r="D144" s="684"/>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row>
    <row r="145" spans="2:139" ht="14.25" customHeight="1" x14ac:dyDescent="0.25">
      <c r="B145" s="683"/>
      <c r="C145" s="683"/>
      <c r="D145" s="684"/>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row>
    <row r="146" spans="2:139" ht="14.25" customHeight="1" x14ac:dyDescent="0.25">
      <c r="B146" s="683"/>
      <c r="C146" s="683"/>
      <c r="D146" s="684"/>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row>
    <row r="147" spans="2:139" ht="14.25" customHeight="1" x14ac:dyDescent="0.25">
      <c r="B147" s="683"/>
      <c r="C147" s="683"/>
      <c r="D147" s="684"/>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row>
    <row r="148" spans="2:139" ht="14.25" customHeight="1" x14ac:dyDescent="0.25">
      <c r="B148" s="683"/>
      <c r="C148" s="683"/>
      <c r="D148" s="684"/>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row>
    <row r="149" spans="2:139" ht="14.25" customHeight="1" x14ac:dyDescent="0.25">
      <c r="B149" s="683"/>
      <c r="C149" s="683"/>
      <c r="D149" s="684"/>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row>
    <row r="150" spans="2:139" ht="14.25" customHeight="1" x14ac:dyDescent="0.25">
      <c r="B150" s="683"/>
      <c r="C150" s="683"/>
      <c r="D150" s="684"/>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row>
    <row r="151" spans="2:139" ht="14.25" customHeight="1" x14ac:dyDescent="0.25">
      <c r="B151" s="683"/>
      <c r="C151" s="683"/>
      <c r="D151" s="684"/>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row>
    <row r="152" spans="2:139" ht="14.25" customHeight="1" x14ac:dyDescent="0.25">
      <c r="B152" s="683"/>
      <c r="C152" s="683"/>
      <c r="D152" s="684"/>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row>
    <row r="153" spans="2:139" ht="14.25" customHeight="1" x14ac:dyDescent="0.25">
      <c r="B153" s="683"/>
      <c r="C153" s="683"/>
      <c r="D153" s="684"/>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row>
    <row r="154" spans="2:139" ht="14.25" customHeight="1" x14ac:dyDescent="0.25">
      <c r="B154" s="683"/>
      <c r="C154" s="683"/>
      <c r="D154" s="684"/>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row>
    <row r="155" spans="2:139" ht="14.25" customHeight="1" x14ac:dyDescent="0.25">
      <c r="B155" s="683"/>
      <c r="C155" s="683"/>
      <c r="D155" s="684"/>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row>
    <row r="156" spans="2:139" ht="14.25" customHeight="1" x14ac:dyDescent="0.25">
      <c r="B156" s="683"/>
      <c r="C156" s="683"/>
      <c r="D156" s="684"/>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row>
    <row r="157" spans="2:139" ht="14.25" customHeight="1" x14ac:dyDescent="0.25">
      <c r="B157" s="683"/>
      <c r="C157" s="683"/>
      <c r="D157" s="684"/>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row>
    <row r="158" spans="2:139" ht="14.25" customHeight="1" x14ac:dyDescent="0.25">
      <c r="B158" s="683"/>
      <c r="C158" s="683"/>
      <c r="D158" s="684"/>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row>
    <row r="159" spans="2:139" ht="14.25" customHeight="1" x14ac:dyDescent="0.25">
      <c r="B159" s="683"/>
      <c r="C159" s="683"/>
      <c r="D159" s="684"/>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row>
    <row r="160" spans="2:139" ht="14.25" customHeight="1" x14ac:dyDescent="0.25">
      <c r="B160" s="683"/>
      <c r="C160" s="683"/>
      <c r="D160" s="684"/>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row>
    <row r="161" spans="2:139" ht="14.25" customHeight="1" x14ac:dyDescent="0.25">
      <c r="B161" s="683"/>
      <c r="C161" s="683"/>
      <c r="D161" s="684"/>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row>
    <row r="162" spans="2:139" ht="14.25" customHeight="1" x14ac:dyDescent="0.25">
      <c r="B162" s="683"/>
      <c r="C162" s="683"/>
      <c r="D162" s="684"/>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row>
    <row r="163" spans="2:139" ht="14.25" customHeight="1" x14ac:dyDescent="0.25">
      <c r="B163" s="683"/>
      <c r="C163" s="683"/>
      <c r="D163" s="684"/>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row>
    <row r="164" spans="2:139" ht="14.25" customHeight="1" x14ac:dyDescent="0.25">
      <c r="B164" s="683"/>
      <c r="C164" s="683"/>
      <c r="D164" s="684"/>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row>
    <row r="165" spans="2:139" ht="14.25" customHeight="1" x14ac:dyDescent="0.25">
      <c r="B165" s="683"/>
      <c r="C165" s="683"/>
      <c r="D165" s="684"/>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row>
    <row r="166" spans="2:139" ht="14.25" customHeight="1" x14ac:dyDescent="0.25">
      <c r="B166" s="683"/>
      <c r="C166" s="683"/>
      <c r="D166" s="684"/>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row>
    <row r="167" spans="2:139" ht="14.25" customHeight="1" x14ac:dyDescent="0.25">
      <c r="B167" s="683"/>
      <c r="C167" s="683"/>
      <c r="D167" s="684"/>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row>
    <row r="168" spans="2:139" ht="14.25" customHeight="1" x14ac:dyDescent="0.25">
      <c r="B168" s="683"/>
      <c r="C168" s="683"/>
      <c r="D168" s="684"/>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row>
    <row r="169" spans="2:139" ht="14.25" customHeight="1" x14ac:dyDescent="0.25">
      <c r="B169" s="683"/>
      <c r="C169" s="683"/>
      <c r="D169" s="684"/>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row>
    <row r="170" spans="2:139" ht="14.25" customHeight="1" x14ac:dyDescent="0.25">
      <c r="B170" s="683"/>
      <c r="C170" s="683"/>
      <c r="D170" s="684"/>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row>
    <row r="171" spans="2:139" ht="14.25" customHeight="1" x14ac:dyDescent="0.25">
      <c r="B171" s="683"/>
      <c r="C171" s="683"/>
      <c r="D171" s="684"/>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row>
    <row r="172" spans="2:139" ht="14.25" customHeight="1" x14ac:dyDescent="0.25">
      <c r="B172" s="683"/>
      <c r="C172" s="683"/>
      <c r="D172" s="684"/>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row>
    <row r="173" spans="2:139" ht="14.25" customHeight="1" x14ac:dyDescent="0.25">
      <c r="B173" s="683"/>
      <c r="C173" s="683"/>
      <c r="D173" s="684"/>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row>
    <row r="174" spans="2:139" ht="14.25" customHeight="1" x14ac:dyDescent="0.25">
      <c r="B174" s="683"/>
      <c r="C174" s="683"/>
      <c r="D174" s="684"/>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row>
    <row r="175" spans="2:139" ht="14.25" customHeight="1" x14ac:dyDescent="0.25">
      <c r="B175" s="683"/>
      <c r="C175" s="683"/>
      <c r="D175" s="684"/>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row>
    <row r="176" spans="2:139" ht="14.25" customHeight="1" x14ac:dyDescent="0.25">
      <c r="B176" s="683"/>
      <c r="C176" s="683"/>
      <c r="D176" s="684"/>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row>
    <row r="177" spans="2:139" ht="14.25" customHeight="1" x14ac:dyDescent="0.25">
      <c r="B177" s="683"/>
      <c r="C177" s="683"/>
      <c r="D177" s="684"/>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row>
    <row r="178" spans="2:139" ht="14.25" customHeight="1" x14ac:dyDescent="0.25">
      <c r="B178" s="683"/>
      <c r="C178" s="683"/>
      <c r="D178" s="684"/>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row>
    <row r="179" spans="2:139" ht="14.25" customHeight="1" x14ac:dyDescent="0.25">
      <c r="B179" s="683"/>
      <c r="C179" s="683"/>
      <c r="D179" s="684"/>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row>
    <row r="180" spans="2:139" ht="14.25" customHeight="1" x14ac:dyDescent="0.25">
      <c r="B180" s="683"/>
      <c r="C180" s="683"/>
      <c r="D180" s="684"/>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row>
    <row r="181" spans="2:139" ht="14.25" customHeight="1" x14ac:dyDescent="0.25">
      <c r="B181" s="683"/>
      <c r="C181" s="683"/>
      <c r="D181" s="684"/>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row>
    <row r="182" spans="2:139" ht="14.25" customHeight="1" x14ac:dyDescent="0.25">
      <c r="B182" s="683"/>
      <c r="C182" s="683"/>
      <c r="D182" s="684"/>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row>
    <row r="183" spans="2:139" ht="14.25" customHeight="1" x14ac:dyDescent="0.25">
      <c r="B183" s="683"/>
      <c r="C183" s="683"/>
      <c r="D183" s="684"/>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row>
    <row r="184" spans="2:139" ht="14.25" customHeight="1" x14ac:dyDescent="0.25">
      <c r="B184" s="683"/>
      <c r="C184" s="683"/>
      <c r="D184" s="684"/>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row>
    <row r="185" spans="2:139" ht="14.25" customHeight="1" x14ac:dyDescent="0.25">
      <c r="B185" s="683"/>
      <c r="C185" s="683"/>
      <c r="D185" s="684"/>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row>
    <row r="186" spans="2:139" ht="14.25" customHeight="1" x14ac:dyDescent="0.25">
      <c r="B186" s="683"/>
      <c r="C186" s="683"/>
      <c r="D186" s="684"/>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row>
    <row r="187" spans="2:139" ht="14.25" customHeight="1" x14ac:dyDescent="0.25">
      <c r="B187" s="683"/>
      <c r="C187" s="683"/>
      <c r="D187" s="684"/>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row>
    <row r="188" spans="2:139" ht="14.25" customHeight="1" x14ac:dyDescent="0.25">
      <c r="B188" s="683"/>
      <c r="C188" s="683"/>
      <c r="D188" s="684"/>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row>
    <row r="189" spans="2:139" ht="14.25" customHeight="1" x14ac:dyDescent="0.25">
      <c r="B189" s="683"/>
      <c r="C189" s="683"/>
      <c r="D189" s="684"/>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row>
    <row r="190" spans="2:139" ht="14.25" customHeight="1" x14ac:dyDescent="0.25">
      <c r="B190" s="683"/>
      <c r="C190" s="683"/>
      <c r="D190" s="684"/>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row>
    <row r="191" spans="2:139" ht="14.25" customHeight="1" x14ac:dyDescent="0.25">
      <c r="B191" s="683"/>
      <c r="C191" s="683"/>
      <c r="D191" s="684"/>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row>
    <row r="192" spans="2:139" ht="14.25" customHeight="1" x14ac:dyDescent="0.25">
      <c r="B192" s="683"/>
      <c r="C192" s="683"/>
      <c r="D192" s="684"/>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row>
    <row r="193" spans="2:139" ht="14.25" customHeight="1" x14ac:dyDescent="0.25">
      <c r="B193" s="683"/>
      <c r="C193" s="683"/>
      <c r="D193" s="684"/>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row>
    <row r="194" spans="2:139" ht="14.25" customHeight="1" x14ac:dyDescent="0.25">
      <c r="B194" s="683"/>
      <c r="C194" s="683"/>
      <c r="D194" s="684"/>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row>
    <row r="195" spans="2:139" ht="14.25" customHeight="1" x14ac:dyDescent="0.25">
      <c r="B195" s="683"/>
      <c r="C195" s="683"/>
      <c r="D195" s="684"/>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row>
    <row r="196" spans="2:139" ht="14.25" customHeight="1" x14ac:dyDescent="0.25">
      <c r="B196" s="683"/>
      <c r="C196" s="683"/>
      <c r="D196" s="684"/>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row>
    <row r="197" spans="2:139" ht="14.25" customHeight="1" x14ac:dyDescent="0.25">
      <c r="B197" s="683"/>
      <c r="C197" s="683"/>
      <c r="D197" s="684"/>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row>
    <row r="198" spans="2:139" ht="14.25" customHeight="1" x14ac:dyDescent="0.25">
      <c r="B198" s="683"/>
      <c r="C198" s="683"/>
      <c r="D198" s="684"/>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row>
    <row r="199" spans="2:139" ht="14.25" customHeight="1" x14ac:dyDescent="0.25">
      <c r="B199" s="683"/>
      <c r="C199" s="683"/>
      <c r="D199" s="684"/>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row>
    <row r="200" spans="2:139" ht="14.25" customHeight="1" x14ac:dyDescent="0.25">
      <c r="B200" s="683"/>
      <c r="C200" s="683"/>
      <c r="D200" s="684"/>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row>
    <row r="201" spans="2:139" ht="14.25" customHeight="1" x14ac:dyDescent="0.25">
      <c r="B201" s="683"/>
      <c r="C201" s="683"/>
      <c r="D201" s="684"/>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row>
    <row r="202" spans="2:139" ht="14.25" customHeight="1" x14ac:dyDescent="0.25">
      <c r="B202" s="683"/>
      <c r="C202" s="683"/>
      <c r="D202" s="684"/>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row>
    <row r="203" spans="2:139" ht="14.25" customHeight="1" x14ac:dyDescent="0.25">
      <c r="B203" s="683"/>
      <c r="C203" s="683"/>
      <c r="D203" s="684"/>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row>
    <row r="204" spans="2:139" ht="14.25" customHeight="1" x14ac:dyDescent="0.25">
      <c r="B204" s="683"/>
      <c r="C204" s="683"/>
      <c r="D204" s="684"/>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row>
    <row r="205" spans="2:139" ht="14.25" customHeight="1" x14ac:dyDescent="0.25">
      <c r="B205" s="683"/>
      <c r="C205" s="683"/>
      <c r="D205" s="684"/>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row>
    <row r="206" spans="2:139" ht="14.25" customHeight="1" x14ac:dyDescent="0.25">
      <c r="B206" s="683"/>
      <c r="C206" s="683"/>
      <c r="D206" s="684"/>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row>
    <row r="207" spans="2:139" ht="14.25" customHeight="1" x14ac:dyDescent="0.25">
      <c r="B207" s="683"/>
      <c r="C207" s="683"/>
      <c r="D207" s="684"/>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row>
    <row r="208" spans="2:139" ht="14.25" customHeight="1" x14ac:dyDescent="0.25">
      <c r="B208" s="683"/>
      <c r="C208" s="683"/>
      <c r="D208" s="684"/>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row>
    <row r="209" spans="2:139" ht="14.25" customHeight="1" x14ac:dyDescent="0.25">
      <c r="B209" s="683"/>
      <c r="C209" s="683"/>
      <c r="D209" s="684"/>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row>
    <row r="210" spans="2:139" ht="14.25" customHeight="1" x14ac:dyDescent="0.25">
      <c r="B210" s="683"/>
      <c r="C210" s="683"/>
      <c r="D210" s="684"/>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row>
    <row r="211" spans="2:139" ht="14.25" customHeight="1" x14ac:dyDescent="0.25">
      <c r="B211" s="683"/>
      <c r="C211" s="683"/>
      <c r="D211" s="684"/>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row>
    <row r="212" spans="2:139" ht="14.25" customHeight="1" x14ac:dyDescent="0.25">
      <c r="B212" s="683"/>
      <c r="C212" s="683"/>
      <c r="D212" s="684"/>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row>
    <row r="213" spans="2:139" ht="14.25" customHeight="1" x14ac:dyDescent="0.25">
      <c r="B213" s="683"/>
      <c r="C213" s="683"/>
      <c r="D213" s="684"/>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row>
    <row r="214" spans="2:139" ht="14.25" customHeight="1" x14ac:dyDescent="0.25">
      <c r="B214" s="683"/>
      <c r="C214" s="683"/>
      <c r="D214" s="684"/>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row>
    <row r="215" spans="2:139" ht="14.25" customHeight="1" x14ac:dyDescent="0.25">
      <c r="B215" s="683"/>
      <c r="C215" s="683"/>
      <c r="D215" s="684"/>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row>
    <row r="216" spans="2:139" ht="14.25" customHeight="1" x14ac:dyDescent="0.25">
      <c r="B216" s="683"/>
      <c r="C216" s="683"/>
      <c r="D216" s="684"/>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row>
    <row r="217" spans="2:139" ht="14.25" customHeight="1" x14ac:dyDescent="0.25">
      <c r="B217" s="683"/>
      <c r="C217" s="683"/>
      <c r="D217" s="684"/>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row>
    <row r="218" spans="2:139" ht="14.25" customHeight="1" x14ac:dyDescent="0.25">
      <c r="B218" s="683"/>
      <c r="C218" s="683"/>
      <c r="D218" s="684"/>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row>
    <row r="219" spans="2:139" ht="14.25" customHeight="1" x14ac:dyDescent="0.25">
      <c r="B219" s="683"/>
      <c r="C219" s="683"/>
      <c r="D219" s="684"/>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row>
    <row r="220" spans="2:139" ht="14.25" customHeight="1" x14ac:dyDescent="0.25">
      <c r="B220" s="683"/>
      <c r="C220" s="683"/>
      <c r="D220" s="684"/>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row>
    <row r="221" spans="2:139" ht="14.25" customHeight="1" x14ac:dyDescent="0.25">
      <c r="B221" s="683"/>
      <c r="C221" s="683"/>
      <c r="D221" s="684"/>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row>
    <row r="222" spans="2:139" ht="14.25" customHeight="1" x14ac:dyDescent="0.25">
      <c r="B222" s="683"/>
      <c r="C222" s="683"/>
      <c r="D222" s="684"/>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row>
    <row r="223" spans="2:139" ht="14.25" customHeight="1" x14ac:dyDescent="0.25">
      <c r="B223" s="683"/>
      <c r="C223" s="683"/>
      <c r="D223" s="684"/>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row>
    <row r="224" spans="2:139" ht="14.25" customHeight="1" x14ac:dyDescent="0.25">
      <c r="B224" s="683"/>
      <c r="C224" s="683"/>
      <c r="D224" s="684"/>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row>
    <row r="225" spans="2:139" ht="14.25" customHeight="1" x14ac:dyDescent="0.25">
      <c r="B225" s="683"/>
      <c r="C225" s="683"/>
      <c r="D225" s="684"/>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row>
    <row r="226" spans="2:139" ht="14.25" customHeight="1" x14ac:dyDescent="0.25">
      <c r="B226" s="683"/>
      <c r="C226" s="683"/>
      <c r="D226" s="684"/>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row>
    <row r="227" spans="2:139" ht="14.25" customHeight="1" x14ac:dyDescent="0.25">
      <c r="B227" s="683"/>
      <c r="C227" s="683"/>
      <c r="D227" s="684"/>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row>
    <row r="228" spans="2:139" ht="14.25" customHeight="1" x14ac:dyDescent="0.25">
      <c r="B228" s="683"/>
      <c r="C228" s="683"/>
      <c r="D228" s="684"/>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row>
    <row r="229" spans="2:139" ht="14.25" customHeight="1" x14ac:dyDescent="0.25">
      <c r="B229" s="683"/>
      <c r="C229" s="683"/>
      <c r="D229" s="684"/>
      <c r="X229" s="1"/>
      <c r="AH229" s="1"/>
      <c r="AI229" s="1"/>
      <c r="AJ229" s="1"/>
      <c r="AK229" s="1"/>
      <c r="AL229" s="1"/>
      <c r="AM229" s="1"/>
      <c r="AN229" s="1"/>
      <c r="AO229" s="1"/>
      <c r="AP229" s="1"/>
      <c r="AZ229" s="1"/>
      <c r="BA229" s="1"/>
      <c r="BB229" s="1"/>
      <c r="BC229" s="1"/>
      <c r="BD229" s="1"/>
      <c r="BE229" s="1"/>
      <c r="BF229" s="1"/>
      <c r="BG229" s="1"/>
      <c r="BH229" s="1"/>
      <c r="BR229" s="1"/>
      <c r="BS229" s="1"/>
      <c r="BT229" s="1"/>
      <c r="BU229" s="1"/>
      <c r="BV229" s="1"/>
      <c r="BW229" s="1"/>
      <c r="BX229" s="1"/>
      <c r="BY229" s="1"/>
      <c r="BZ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row>
    <row r="230" spans="2:139" ht="14.25" customHeight="1" x14ac:dyDescent="0.25">
      <c r="B230" s="683"/>
      <c r="C230" s="683"/>
      <c r="D230" s="684"/>
      <c r="X230" s="1"/>
      <c r="AP230" s="1"/>
      <c r="BH230" s="1"/>
      <c r="BZ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row>
    <row r="231" spans="2:139" ht="14.25" customHeight="1" x14ac:dyDescent="0.25">
      <c r="B231" s="683"/>
      <c r="C231" s="683"/>
      <c r="D231" s="684"/>
      <c r="X231" s="1"/>
      <c r="AP231" s="1"/>
      <c r="BH231" s="1"/>
      <c r="BZ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row>
    <row r="232" spans="2:139" ht="14.25" customHeight="1" x14ac:dyDescent="0.25">
      <c r="B232" s="683"/>
      <c r="C232" s="683"/>
      <c r="D232" s="684"/>
      <c r="X232" s="1"/>
      <c r="AP232" s="1"/>
      <c r="BH232" s="1"/>
      <c r="BZ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row>
    <row r="233" spans="2:139" ht="14.25" customHeight="1" x14ac:dyDescent="0.25">
      <c r="B233" s="683"/>
      <c r="C233" s="683"/>
      <c r="D233" s="684"/>
      <c r="X233" s="1"/>
      <c r="AP233" s="1"/>
      <c r="BH233" s="1"/>
      <c r="BZ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row>
    <row r="234" spans="2:139" ht="14.25" customHeight="1" x14ac:dyDescent="0.25">
      <c r="B234" s="683"/>
      <c r="C234" s="683"/>
      <c r="D234" s="684"/>
      <c r="X234" s="1"/>
      <c r="AP234" s="1"/>
      <c r="BH234" s="1"/>
      <c r="BZ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row>
    <row r="235" spans="2:139" ht="14.25" customHeight="1" x14ac:dyDescent="0.25">
      <c r="B235" s="683"/>
      <c r="C235" s="683"/>
      <c r="D235" s="684"/>
      <c r="X235" s="1"/>
      <c r="AP235" s="1"/>
      <c r="BH235" s="1"/>
      <c r="BZ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row>
    <row r="236" spans="2:139" ht="14.25" customHeight="1" x14ac:dyDescent="0.25">
      <c r="B236" s="683"/>
      <c r="C236" s="683"/>
      <c r="D236" s="684"/>
      <c r="X236" s="1"/>
      <c r="AP236" s="1"/>
      <c r="BH236" s="1"/>
      <c r="BZ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row>
    <row r="237" spans="2:139" ht="14.25" customHeight="1" x14ac:dyDescent="0.25">
      <c r="B237" s="683"/>
      <c r="C237" s="683"/>
      <c r="D237" s="684"/>
      <c r="X237" s="1"/>
      <c r="AP237" s="1"/>
      <c r="BH237" s="1"/>
      <c r="BZ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row>
    <row r="238" spans="2:139" ht="14.25" customHeight="1" x14ac:dyDescent="0.25">
      <c r="B238" s="683"/>
      <c r="C238" s="683"/>
      <c r="D238" s="684"/>
      <c r="X238" s="1"/>
      <c r="AP238" s="1"/>
      <c r="BH238" s="1"/>
      <c r="BZ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row>
    <row r="239" spans="2:139" ht="14.25" customHeight="1" x14ac:dyDescent="0.25">
      <c r="B239" s="683"/>
      <c r="C239" s="683"/>
      <c r="D239" s="684"/>
      <c r="X239" s="1"/>
      <c r="AP239" s="1"/>
      <c r="BH239" s="1"/>
      <c r="BZ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row>
    <row r="240" spans="2:139" ht="14.25" customHeight="1" x14ac:dyDescent="0.25">
      <c r="B240" s="683"/>
      <c r="C240" s="683"/>
      <c r="D240" s="684"/>
      <c r="X240" s="1"/>
      <c r="AP240" s="1"/>
      <c r="BH240" s="1"/>
      <c r="BZ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row>
    <row r="241" spans="2:139" ht="14.25" customHeight="1" x14ac:dyDescent="0.25">
      <c r="B241" s="683"/>
      <c r="C241" s="683"/>
      <c r="D241" s="684"/>
      <c r="X241" s="1"/>
      <c r="AP241" s="1"/>
      <c r="BH241" s="1"/>
      <c r="BZ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row>
    <row r="242" spans="2:139" ht="14.25" customHeight="1" x14ac:dyDescent="0.25">
      <c r="B242" s="683"/>
      <c r="C242" s="683"/>
      <c r="D242" s="684"/>
      <c r="X242" s="1"/>
      <c r="AP242" s="1"/>
      <c r="BH242" s="1"/>
      <c r="BZ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row>
    <row r="243" spans="2:139" ht="14.25" customHeight="1" x14ac:dyDescent="0.25">
      <c r="B243" s="683"/>
      <c r="C243" s="683"/>
      <c r="D243" s="684"/>
      <c r="X243" s="1"/>
      <c r="AP243" s="1"/>
      <c r="BH243" s="1"/>
      <c r="BZ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row>
    <row r="244" spans="2:139" ht="14.25" customHeight="1" x14ac:dyDescent="0.25">
      <c r="B244" s="683"/>
      <c r="C244" s="683"/>
      <c r="D244" s="684"/>
      <c r="X244" s="1"/>
      <c r="AP244" s="1"/>
      <c r="BH244" s="1"/>
      <c r="BZ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row>
    <row r="245" spans="2:139" ht="14.25" customHeight="1" x14ac:dyDescent="0.25">
      <c r="B245" s="683"/>
      <c r="C245" s="683"/>
      <c r="D245" s="684"/>
      <c r="X245" s="1"/>
      <c r="AP245" s="1"/>
      <c r="BH245" s="1"/>
      <c r="BZ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row>
    <row r="246" spans="2:139" ht="14.25" customHeight="1" x14ac:dyDescent="0.25">
      <c r="B246" s="683"/>
      <c r="C246" s="683"/>
      <c r="D246" s="684"/>
      <c r="X246" s="1"/>
      <c r="AP246" s="1"/>
      <c r="BH246" s="1"/>
      <c r="BZ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row>
    <row r="247" spans="2:139" ht="14.25" customHeight="1" x14ac:dyDescent="0.25">
      <c r="B247" s="683"/>
      <c r="C247" s="683"/>
      <c r="D247" s="684"/>
      <c r="X247" s="1"/>
      <c r="AP247" s="1"/>
      <c r="BH247" s="1"/>
      <c r="BZ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row>
    <row r="248" spans="2:139" ht="14.25" customHeight="1" x14ac:dyDescent="0.25">
      <c r="B248" s="683"/>
      <c r="C248" s="683"/>
      <c r="D248" s="684"/>
      <c r="X248" s="1"/>
      <c r="AP248" s="1"/>
      <c r="BH248" s="1"/>
      <c r="BZ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row>
    <row r="249" spans="2:139" ht="14.25" customHeight="1" x14ac:dyDescent="0.25">
      <c r="B249" s="683"/>
      <c r="C249" s="683"/>
      <c r="D249" s="684"/>
      <c r="X249" s="1"/>
      <c r="AP249" s="1"/>
      <c r="BH249" s="1"/>
      <c r="BZ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row>
    <row r="250" spans="2:139" ht="14.25" customHeight="1" x14ac:dyDescent="0.25">
      <c r="B250" s="683"/>
      <c r="C250" s="683"/>
      <c r="D250" s="684"/>
      <c r="X250" s="1"/>
      <c r="AP250" s="1"/>
      <c r="BH250" s="1"/>
      <c r="BZ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row>
    <row r="251" spans="2:139" ht="14.25" customHeight="1" x14ac:dyDescent="0.25">
      <c r="B251" s="683"/>
      <c r="C251" s="683"/>
      <c r="D251" s="684"/>
      <c r="X251" s="1"/>
      <c r="AP251" s="1"/>
      <c r="BH251" s="1"/>
      <c r="BZ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row>
    <row r="252" spans="2:139" ht="14.25" customHeight="1" x14ac:dyDescent="0.25">
      <c r="B252" s="683"/>
      <c r="C252" s="683"/>
      <c r="D252" s="684"/>
      <c r="X252" s="1"/>
      <c r="AP252" s="1"/>
      <c r="BH252" s="1"/>
      <c r="BZ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row>
    <row r="253" spans="2:139" ht="14.25" customHeight="1" x14ac:dyDescent="0.25">
      <c r="B253" s="683"/>
      <c r="C253" s="683"/>
      <c r="D253" s="684"/>
      <c r="X253" s="1"/>
      <c r="AP253" s="1"/>
      <c r="BH253" s="1"/>
      <c r="BZ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row>
    <row r="254" spans="2:139" ht="14.25" customHeight="1" x14ac:dyDescent="0.25">
      <c r="B254" s="683"/>
      <c r="C254" s="683"/>
      <c r="D254" s="684"/>
      <c r="X254" s="1"/>
      <c r="AP254" s="1"/>
      <c r="BH254" s="1"/>
      <c r="BZ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row>
    <row r="255" spans="2:139" ht="14.25" customHeight="1" x14ac:dyDescent="0.25">
      <c r="B255" s="683"/>
      <c r="C255" s="683"/>
      <c r="D255" s="684"/>
      <c r="X255" s="1"/>
      <c r="AP255" s="1"/>
      <c r="BH255" s="1"/>
      <c r="BZ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row>
    <row r="256" spans="2:139" ht="14.25" customHeight="1" x14ac:dyDescent="0.25">
      <c r="B256" s="683"/>
      <c r="C256" s="683"/>
      <c r="D256" s="684"/>
      <c r="X256" s="1"/>
      <c r="AP256" s="1"/>
      <c r="BH256" s="1"/>
      <c r="BZ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row>
    <row r="257" spans="2:139" ht="14.25" customHeight="1" x14ac:dyDescent="0.25">
      <c r="B257" s="683"/>
      <c r="C257" s="683"/>
      <c r="D257" s="684"/>
      <c r="X257" s="1"/>
      <c r="AP257" s="1"/>
      <c r="BH257" s="1"/>
      <c r="BZ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row>
    <row r="258" spans="2:139" ht="14.25" customHeight="1" x14ac:dyDescent="0.25">
      <c r="B258" s="683"/>
      <c r="C258" s="683"/>
      <c r="D258" s="684"/>
      <c r="X258" s="1"/>
      <c r="AP258" s="1"/>
      <c r="BH258" s="1"/>
      <c r="BZ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row>
    <row r="259" spans="2:139" ht="14.25" customHeight="1" x14ac:dyDescent="0.25">
      <c r="B259" s="683"/>
      <c r="C259" s="683"/>
      <c r="D259" s="684"/>
      <c r="X259" s="1"/>
      <c r="AP259" s="1"/>
      <c r="BH259" s="1"/>
      <c r="BZ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row>
    <row r="260" spans="2:139" ht="14.25" customHeight="1" x14ac:dyDescent="0.25">
      <c r="B260" s="683"/>
      <c r="C260" s="683"/>
      <c r="D260" s="684"/>
      <c r="X260" s="1"/>
      <c r="AP260" s="1"/>
      <c r="BH260" s="1"/>
      <c r="BZ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row>
    <row r="261" spans="2:139" ht="14.25" customHeight="1" x14ac:dyDescent="0.25">
      <c r="B261" s="683"/>
      <c r="C261" s="683"/>
      <c r="D261" s="684"/>
      <c r="X261" s="1"/>
      <c r="AP261" s="1"/>
      <c r="BH261" s="1"/>
      <c r="BZ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row>
    <row r="262" spans="2:139" ht="14.25" customHeight="1" x14ac:dyDescent="0.25">
      <c r="B262" s="683"/>
      <c r="C262" s="683"/>
      <c r="D262" s="684"/>
      <c r="X262" s="1"/>
      <c r="AP262" s="1"/>
      <c r="BH262" s="1"/>
      <c r="BZ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row>
    <row r="263" spans="2:139" ht="14.25" customHeight="1" x14ac:dyDescent="0.25">
      <c r="B263" s="683"/>
      <c r="C263" s="683"/>
      <c r="D263" s="684"/>
      <c r="X263" s="1"/>
      <c r="AP263" s="1"/>
      <c r="BH263" s="1"/>
      <c r="BZ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row>
    <row r="264" spans="2:139" ht="14.25" customHeight="1" x14ac:dyDescent="0.25">
      <c r="B264" s="683"/>
      <c r="C264" s="683"/>
      <c r="D264" s="684"/>
      <c r="X264" s="1"/>
      <c r="AP264" s="1"/>
      <c r="BH264" s="1"/>
      <c r="BZ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row>
    <row r="265" spans="2:139" ht="14.25" customHeight="1" x14ac:dyDescent="0.25">
      <c r="B265" s="683"/>
      <c r="C265" s="683"/>
      <c r="D265" s="684"/>
      <c r="X265" s="1"/>
      <c r="AP265" s="1"/>
      <c r="BH265" s="1"/>
      <c r="BZ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row>
    <row r="266" spans="2:139" ht="14.25" customHeight="1" x14ac:dyDescent="0.25">
      <c r="B266" s="683"/>
      <c r="C266" s="683"/>
      <c r="D266" s="684"/>
      <c r="X266" s="1"/>
      <c r="AP266" s="1"/>
      <c r="BH266" s="1"/>
      <c r="BZ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row>
    <row r="267" spans="2:139" ht="14.25" customHeight="1" x14ac:dyDescent="0.25">
      <c r="B267" s="683"/>
      <c r="C267" s="683"/>
      <c r="D267" s="684"/>
      <c r="X267" s="1"/>
      <c r="AP267" s="1"/>
      <c r="BH267" s="1"/>
      <c r="BZ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row>
    <row r="268" spans="2:139" ht="14.25" customHeight="1" x14ac:dyDescent="0.25">
      <c r="B268" s="683"/>
      <c r="C268" s="683"/>
      <c r="D268" s="684"/>
      <c r="X268" s="1"/>
      <c r="AP268" s="1"/>
      <c r="BH268" s="1"/>
      <c r="BZ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row>
    <row r="269" spans="2:139" ht="14.25" customHeight="1" x14ac:dyDescent="0.25">
      <c r="B269" s="683"/>
      <c r="C269" s="683"/>
      <c r="D269" s="684"/>
      <c r="X269" s="1"/>
      <c r="AP269" s="1"/>
      <c r="BH269" s="1"/>
      <c r="BZ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row>
    <row r="270" spans="2:139" ht="14.25" customHeight="1" x14ac:dyDescent="0.25">
      <c r="B270" s="683"/>
      <c r="C270" s="683"/>
      <c r="D270" s="684"/>
      <c r="X270" s="1"/>
      <c r="AP270" s="1"/>
      <c r="BH270" s="1"/>
      <c r="BZ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row>
    <row r="271" spans="2:139" ht="14.25" customHeight="1" x14ac:dyDescent="0.25">
      <c r="B271" s="683"/>
      <c r="C271" s="683"/>
      <c r="D271" s="684"/>
      <c r="X271" s="1"/>
      <c r="AP271" s="1"/>
      <c r="BH271" s="1"/>
      <c r="BZ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row>
    <row r="272" spans="2:139" ht="14.25" customHeight="1" x14ac:dyDescent="0.25">
      <c r="B272" s="683"/>
      <c r="C272" s="683"/>
      <c r="D272" s="684"/>
      <c r="X272" s="1"/>
      <c r="AP272" s="1"/>
      <c r="BH272" s="1"/>
      <c r="BZ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row>
    <row r="273" spans="2:139" ht="14.25" customHeight="1" x14ac:dyDescent="0.25">
      <c r="B273" s="683"/>
      <c r="C273" s="683"/>
      <c r="D273" s="684"/>
      <c r="X273" s="1"/>
      <c r="AP273" s="1"/>
      <c r="BH273" s="1"/>
      <c r="BZ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row>
    <row r="274" spans="2:139" ht="14.25" customHeight="1" x14ac:dyDescent="0.25">
      <c r="B274" s="683"/>
      <c r="C274" s="683"/>
      <c r="D274" s="684"/>
      <c r="X274" s="1"/>
      <c r="AP274" s="1"/>
      <c r="BH274" s="1"/>
      <c r="BZ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row>
    <row r="275" spans="2:139" ht="14.25" customHeight="1" x14ac:dyDescent="0.25">
      <c r="B275" s="683"/>
      <c r="C275" s="683"/>
      <c r="D275" s="684"/>
      <c r="X275" s="1"/>
      <c r="AP275" s="1"/>
      <c r="BH275" s="1"/>
      <c r="BZ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row>
    <row r="276" spans="2:139" ht="14.25" customHeight="1" x14ac:dyDescent="0.25">
      <c r="B276" s="683"/>
      <c r="C276" s="683"/>
      <c r="D276" s="684"/>
      <c r="X276" s="1"/>
      <c r="AP276" s="1"/>
      <c r="BH276" s="1"/>
      <c r="BZ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row>
    <row r="277" spans="2:139" ht="14.25" customHeight="1" x14ac:dyDescent="0.25">
      <c r="B277" s="683"/>
      <c r="C277" s="683"/>
      <c r="D277" s="684"/>
      <c r="X277" s="1"/>
      <c r="AP277" s="1"/>
      <c r="BH277" s="1"/>
      <c r="BZ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row>
    <row r="278" spans="2:139" ht="14.25" customHeight="1" x14ac:dyDescent="0.25">
      <c r="B278" s="683"/>
      <c r="C278" s="683"/>
      <c r="D278" s="684"/>
      <c r="X278" s="1"/>
      <c r="AP278" s="1"/>
      <c r="BH278" s="1"/>
      <c r="BZ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row>
    <row r="279" spans="2:139" ht="14.25" customHeight="1" x14ac:dyDescent="0.25">
      <c r="B279" s="683"/>
      <c r="C279" s="683"/>
      <c r="D279" s="684"/>
      <c r="X279" s="1"/>
      <c r="AP279" s="1"/>
      <c r="BH279" s="1"/>
      <c r="BZ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row>
    <row r="280" spans="2:139" ht="14.25" customHeight="1" x14ac:dyDescent="0.25">
      <c r="B280" s="683"/>
      <c r="C280" s="683"/>
      <c r="D280" s="684"/>
      <c r="X280" s="1"/>
      <c r="AP280" s="1"/>
      <c r="BH280" s="1"/>
      <c r="BZ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row>
    <row r="281" spans="2:139" ht="14.25" customHeight="1" x14ac:dyDescent="0.25">
      <c r="B281" s="683"/>
      <c r="C281" s="683"/>
      <c r="D281" s="684"/>
      <c r="X281" s="1"/>
      <c r="AP281" s="1"/>
      <c r="BH281" s="1"/>
      <c r="BZ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row>
    <row r="282" spans="2:139" ht="14.25" customHeight="1" x14ac:dyDescent="0.25">
      <c r="B282" s="683"/>
      <c r="C282" s="683"/>
      <c r="D282" s="684"/>
      <c r="X282" s="1"/>
      <c r="AP282" s="1"/>
      <c r="BH282" s="1"/>
      <c r="BZ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row>
    <row r="283" spans="2:139" ht="14.25" customHeight="1" x14ac:dyDescent="0.25">
      <c r="B283" s="683"/>
      <c r="C283" s="683"/>
      <c r="D283" s="684"/>
      <c r="X283" s="1"/>
      <c r="AP283" s="1"/>
      <c r="BH283" s="1"/>
      <c r="BZ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row>
    <row r="284" spans="2:139" ht="14.25" customHeight="1" x14ac:dyDescent="0.25">
      <c r="B284" s="683"/>
      <c r="C284" s="683"/>
      <c r="D284" s="684"/>
      <c r="X284" s="1"/>
      <c r="AP284" s="1"/>
      <c r="BH284" s="1"/>
      <c r="BZ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row>
    <row r="285" spans="2:139" ht="14.25" customHeight="1" x14ac:dyDescent="0.25">
      <c r="B285" s="683"/>
      <c r="C285" s="683"/>
      <c r="D285" s="684"/>
      <c r="X285" s="1"/>
      <c r="AP285" s="1"/>
      <c r="BH285" s="1"/>
      <c r="BZ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row>
    <row r="286" spans="2:139" ht="14.25" customHeight="1" x14ac:dyDescent="0.25">
      <c r="B286" s="683"/>
      <c r="C286" s="683"/>
      <c r="D286" s="684"/>
      <c r="X286" s="1"/>
      <c r="AP286" s="1"/>
      <c r="BH286" s="1"/>
      <c r="BZ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row>
    <row r="287" spans="2:139" ht="14.25" customHeight="1" x14ac:dyDescent="0.25">
      <c r="B287" s="683"/>
      <c r="C287" s="683"/>
      <c r="D287" s="684"/>
      <c r="X287" s="1"/>
      <c r="AP287" s="1"/>
      <c r="BH287" s="1"/>
      <c r="BZ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row>
    <row r="288" spans="2:139" ht="14.25" customHeight="1" x14ac:dyDescent="0.25">
      <c r="B288" s="683"/>
      <c r="C288" s="683"/>
      <c r="D288" s="684"/>
      <c r="X288" s="1"/>
      <c r="AP288" s="1"/>
      <c r="BH288" s="1"/>
      <c r="BZ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row>
    <row r="289" spans="2:139" ht="14.25" customHeight="1" x14ac:dyDescent="0.25">
      <c r="B289" s="683"/>
      <c r="C289" s="683"/>
      <c r="D289" s="684"/>
      <c r="X289" s="1"/>
      <c r="AP289" s="1"/>
      <c r="BH289" s="1"/>
      <c r="BZ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row>
    <row r="290" spans="2:139" ht="14.25" customHeight="1" x14ac:dyDescent="0.25">
      <c r="B290" s="683"/>
      <c r="C290" s="683"/>
      <c r="D290" s="684"/>
      <c r="X290" s="1"/>
      <c r="AP290" s="1"/>
      <c r="BH290" s="1"/>
      <c r="BZ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row>
    <row r="291" spans="2:139" ht="14.25" customHeight="1" x14ac:dyDescent="0.25">
      <c r="B291" s="683"/>
      <c r="C291" s="683"/>
      <c r="D291" s="684"/>
      <c r="X291" s="1"/>
      <c r="AP291" s="1"/>
      <c r="BH291" s="1"/>
      <c r="BZ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row>
    <row r="292" spans="2:139" ht="14.25" customHeight="1" x14ac:dyDescent="0.25">
      <c r="B292" s="683"/>
      <c r="C292" s="683"/>
      <c r="D292" s="684"/>
      <c r="X292" s="1"/>
      <c r="AP292" s="1"/>
      <c r="BH292" s="1"/>
      <c r="BZ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row>
    <row r="293" spans="2:139" ht="14.25" customHeight="1" x14ac:dyDescent="0.25">
      <c r="B293" s="683"/>
      <c r="C293" s="683"/>
      <c r="D293" s="684"/>
      <c r="X293" s="1"/>
      <c r="AP293" s="1"/>
      <c r="BH293" s="1"/>
      <c r="BZ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row>
    <row r="294" spans="2:139" ht="14.25" customHeight="1" x14ac:dyDescent="0.25">
      <c r="B294" s="683"/>
      <c r="C294" s="683"/>
      <c r="D294" s="684"/>
      <c r="X294" s="1"/>
      <c r="AP294" s="1"/>
      <c r="BH294" s="1"/>
      <c r="BZ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row>
    <row r="295" spans="2:139" ht="14.25" customHeight="1" x14ac:dyDescent="0.25">
      <c r="B295" s="683"/>
      <c r="C295" s="683"/>
      <c r="D295" s="684"/>
      <c r="X295" s="1"/>
      <c r="AP295" s="1"/>
      <c r="BH295" s="1"/>
      <c r="BZ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row>
    <row r="296" spans="2:139" ht="14.25" customHeight="1" x14ac:dyDescent="0.25">
      <c r="B296" s="683"/>
      <c r="C296" s="683"/>
      <c r="D296" s="684"/>
      <c r="X296" s="1"/>
      <c r="AP296" s="1"/>
      <c r="BH296" s="1"/>
      <c r="BZ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row>
    <row r="297" spans="2:139" ht="14.25" customHeight="1" x14ac:dyDescent="0.25">
      <c r="B297" s="683"/>
      <c r="C297" s="683"/>
      <c r="D297" s="684"/>
      <c r="X297" s="1"/>
      <c r="AP297" s="1"/>
      <c r="BH297" s="1"/>
      <c r="BZ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row>
    <row r="298" spans="2:139" ht="14.25" customHeight="1" x14ac:dyDescent="0.25">
      <c r="B298" s="683"/>
      <c r="C298" s="683"/>
      <c r="D298" s="684"/>
      <c r="X298" s="1"/>
      <c r="AP298" s="1"/>
      <c r="BH298" s="1"/>
      <c r="BZ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row>
    <row r="299" spans="2:139" ht="14.25" customHeight="1" x14ac:dyDescent="0.25">
      <c r="B299" s="683"/>
      <c r="C299" s="683"/>
      <c r="D299" s="684"/>
      <c r="X299" s="1"/>
      <c r="AP299" s="1"/>
      <c r="BH299" s="1"/>
      <c r="BZ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row>
    <row r="300" spans="2:139" ht="14.25" customHeight="1" x14ac:dyDescent="0.25">
      <c r="B300" s="683"/>
      <c r="C300" s="683"/>
      <c r="D300" s="684"/>
      <c r="X300" s="1"/>
      <c r="AP300" s="1"/>
      <c r="BH300" s="1"/>
      <c r="BZ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row>
    <row r="301" spans="2:139" ht="14.25" customHeight="1" x14ac:dyDescent="0.25">
      <c r="B301" s="683"/>
      <c r="C301" s="683"/>
      <c r="D301" s="684"/>
      <c r="X301" s="1"/>
      <c r="AP301" s="1"/>
      <c r="BH301" s="1"/>
      <c r="BZ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row>
    <row r="302" spans="2:139" ht="14.25" customHeight="1" x14ac:dyDescent="0.25">
      <c r="B302" s="683"/>
      <c r="C302" s="683"/>
      <c r="D302" s="684"/>
      <c r="X302" s="1"/>
      <c r="AP302" s="1"/>
      <c r="BH302" s="1"/>
      <c r="BZ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row>
    <row r="303" spans="2:139" ht="14.25" customHeight="1" x14ac:dyDescent="0.25">
      <c r="B303" s="683"/>
      <c r="C303" s="683"/>
      <c r="D303" s="684"/>
      <c r="X303" s="1"/>
      <c r="AP303" s="1"/>
      <c r="BH303" s="1"/>
      <c r="BZ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row>
    <row r="304" spans="2:139" ht="14.25" customHeight="1" x14ac:dyDescent="0.25">
      <c r="B304" s="683"/>
      <c r="C304" s="683"/>
      <c r="D304" s="684"/>
      <c r="X304" s="1"/>
      <c r="AP304" s="1"/>
      <c r="BH304" s="1"/>
      <c r="BZ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row>
    <row r="305" spans="2:139" ht="14.25" customHeight="1" x14ac:dyDescent="0.25">
      <c r="B305" s="683"/>
      <c r="C305" s="683"/>
      <c r="D305" s="684"/>
      <c r="X305" s="1"/>
      <c r="AP305" s="1"/>
      <c r="BH305" s="1"/>
      <c r="BZ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row>
    <row r="306" spans="2:139" ht="14.25" customHeight="1" x14ac:dyDescent="0.25">
      <c r="B306" s="683"/>
      <c r="C306" s="683"/>
      <c r="D306" s="684"/>
      <c r="X306" s="1"/>
      <c r="AP306" s="1"/>
      <c r="BH306" s="1"/>
      <c r="BZ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row>
    <row r="307" spans="2:139" ht="14.25" customHeight="1" x14ac:dyDescent="0.25">
      <c r="B307" s="683"/>
      <c r="C307" s="683"/>
      <c r="D307" s="684"/>
      <c r="X307" s="1"/>
      <c r="AP307" s="1"/>
      <c r="BH307" s="1"/>
      <c r="BZ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row>
    <row r="308" spans="2:139" ht="14.25" customHeight="1" x14ac:dyDescent="0.25">
      <c r="B308" s="683"/>
      <c r="C308" s="683"/>
      <c r="D308" s="684"/>
      <c r="X308" s="1"/>
      <c r="AP308" s="1"/>
      <c r="BH308" s="1"/>
      <c r="BZ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row>
    <row r="309" spans="2:139" ht="14.25" customHeight="1" x14ac:dyDescent="0.25">
      <c r="B309" s="683"/>
      <c r="C309" s="683"/>
      <c r="D309" s="684"/>
      <c r="X309" s="1"/>
      <c r="AP309" s="1"/>
      <c r="BH309" s="1"/>
      <c r="BZ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row>
    <row r="310" spans="2:139" ht="14.25" customHeight="1" x14ac:dyDescent="0.25">
      <c r="B310" s="683"/>
      <c r="C310" s="683"/>
      <c r="D310" s="684"/>
      <c r="X310" s="1"/>
      <c r="AP310" s="1"/>
      <c r="BH310" s="1"/>
      <c r="BZ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row>
    <row r="311" spans="2:139" ht="14.25" customHeight="1" x14ac:dyDescent="0.25">
      <c r="B311" s="683"/>
      <c r="C311" s="683"/>
      <c r="D311" s="684"/>
      <c r="X311" s="1"/>
      <c r="AP311" s="1"/>
      <c r="BH311" s="1"/>
      <c r="BZ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row>
    <row r="312" spans="2:139" ht="14.25" customHeight="1" x14ac:dyDescent="0.25">
      <c r="B312" s="683"/>
      <c r="C312" s="683"/>
      <c r="D312" s="684"/>
      <c r="X312" s="1"/>
      <c r="AP312" s="1"/>
      <c r="BH312" s="1"/>
      <c r="BZ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row>
    <row r="313" spans="2:139" ht="14.25" customHeight="1" x14ac:dyDescent="0.25">
      <c r="B313" s="683"/>
      <c r="C313" s="683"/>
      <c r="D313" s="684"/>
      <c r="X313" s="1"/>
      <c r="AP313" s="1"/>
      <c r="BH313" s="1"/>
      <c r="BZ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row>
    <row r="314" spans="2:139" ht="14.25" customHeight="1" x14ac:dyDescent="0.25">
      <c r="B314" s="683"/>
      <c r="C314" s="683"/>
      <c r="D314" s="684"/>
      <c r="X314" s="1"/>
      <c r="AP314" s="1"/>
      <c r="BH314" s="1"/>
      <c r="BZ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row>
    <row r="315" spans="2:139" ht="14.25" customHeight="1" x14ac:dyDescent="0.25">
      <c r="B315" s="683"/>
      <c r="C315" s="683"/>
      <c r="D315" s="684"/>
      <c r="X315" s="1"/>
      <c r="AP315" s="1"/>
      <c r="BH315" s="1"/>
      <c r="BZ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row>
    <row r="316" spans="2:139" ht="14.25" customHeight="1" x14ac:dyDescent="0.25">
      <c r="B316" s="683"/>
      <c r="C316" s="683"/>
      <c r="D316" s="684"/>
      <c r="X316" s="1"/>
      <c r="AP316" s="1"/>
      <c r="BH316" s="1"/>
      <c r="BZ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row>
    <row r="317" spans="2:139" ht="14.25" customHeight="1" x14ac:dyDescent="0.25">
      <c r="B317" s="683"/>
      <c r="C317" s="683"/>
      <c r="D317" s="684"/>
      <c r="X317" s="1"/>
      <c r="AP317" s="1"/>
      <c r="BH317" s="1"/>
      <c r="BZ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row>
    <row r="318" spans="2:139" ht="14.25" customHeight="1" x14ac:dyDescent="0.25">
      <c r="B318" s="683"/>
      <c r="C318" s="683"/>
      <c r="D318" s="684"/>
      <c r="X318" s="1"/>
      <c r="AP318" s="1"/>
      <c r="BH318" s="1"/>
      <c r="BZ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row>
    <row r="319" spans="2:139" ht="14.25" customHeight="1" x14ac:dyDescent="0.25">
      <c r="B319" s="683"/>
      <c r="C319" s="683"/>
      <c r="D319" s="684"/>
      <c r="X319" s="1"/>
      <c r="AP319" s="1"/>
      <c r="BH319" s="1"/>
      <c r="BZ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row>
    <row r="320" spans="2:139" ht="14.25" customHeight="1" x14ac:dyDescent="0.25">
      <c r="B320" s="683"/>
      <c r="C320" s="683"/>
      <c r="D320" s="684"/>
      <c r="X320" s="1"/>
      <c r="AP320" s="1"/>
      <c r="BH320" s="1"/>
      <c r="BZ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row>
    <row r="321" spans="2:139" ht="14.25" customHeight="1" x14ac:dyDescent="0.25">
      <c r="B321" s="683"/>
      <c r="C321" s="683"/>
      <c r="D321" s="684"/>
      <c r="X321" s="1"/>
      <c r="AP321" s="1"/>
      <c r="BH321" s="1"/>
      <c r="BZ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row>
    <row r="322" spans="2:139" ht="14.25" customHeight="1" x14ac:dyDescent="0.25">
      <c r="B322" s="683"/>
      <c r="C322" s="683"/>
      <c r="D322" s="684"/>
      <c r="X322" s="1"/>
      <c r="AP322" s="1"/>
      <c r="BH322" s="1"/>
      <c r="BZ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row>
    <row r="323" spans="2:139" ht="14.25" customHeight="1" x14ac:dyDescent="0.25">
      <c r="B323" s="683"/>
      <c r="C323" s="683"/>
      <c r="D323" s="684"/>
      <c r="X323" s="1"/>
      <c r="AP323" s="1"/>
      <c r="BH323" s="1"/>
      <c r="BZ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row>
    <row r="324" spans="2:139" ht="14.25" customHeight="1" x14ac:dyDescent="0.25">
      <c r="B324" s="683"/>
      <c r="C324" s="683"/>
      <c r="D324" s="684"/>
      <c r="X324" s="1"/>
      <c r="AP324" s="1"/>
      <c r="BH324" s="1"/>
      <c r="BZ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row>
    <row r="325" spans="2:139" ht="14.25" customHeight="1" x14ac:dyDescent="0.25">
      <c r="B325" s="683"/>
      <c r="C325" s="683"/>
      <c r="D325" s="684"/>
      <c r="X325" s="1"/>
      <c r="AP325" s="1"/>
      <c r="BH325" s="1"/>
      <c r="BZ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row>
    <row r="326" spans="2:139" ht="14.25" customHeight="1" x14ac:dyDescent="0.25">
      <c r="B326" s="683"/>
      <c r="C326" s="683"/>
      <c r="D326" s="684"/>
      <c r="X326" s="1"/>
      <c r="AP326" s="1"/>
      <c r="BH326" s="1"/>
      <c r="BZ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row>
    <row r="327" spans="2:139" ht="14.25" customHeight="1" x14ac:dyDescent="0.25">
      <c r="B327" s="683"/>
      <c r="C327" s="683"/>
      <c r="D327" s="684"/>
      <c r="X327" s="1"/>
      <c r="AP327" s="1"/>
      <c r="BH327" s="1"/>
      <c r="BZ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row>
    <row r="328" spans="2:139" ht="14.25" customHeight="1" x14ac:dyDescent="0.25">
      <c r="B328" s="683"/>
      <c r="C328" s="683"/>
      <c r="D328" s="684"/>
      <c r="X328" s="1"/>
      <c r="AP328" s="1"/>
      <c r="BH328" s="1"/>
      <c r="BZ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row>
    <row r="329" spans="2:139" ht="14.25" customHeight="1" x14ac:dyDescent="0.25">
      <c r="B329" s="683"/>
      <c r="C329" s="683"/>
      <c r="D329" s="684"/>
      <c r="X329" s="1"/>
      <c r="AP329" s="1"/>
      <c r="BH329" s="1"/>
      <c r="BZ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row>
    <row r="330" spans="2:139" ht="14.25" customHeight="1" x14ac:dyDescent="0.25">
      <c r="B330" s="683"/>
      <c r="C330" s="683"/>
      <c r="D330" s="684"/>
      <c r="X330" s="1"/>
      <c r="AP330" s="1"/>
      <c r="BH330" s="1"/>
      <c r="BZ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row>
    <row r="331" spans="2:139" ht="14.25" customHeight="1" x14ac:dyDescent="0.25">
      <c r="B331" s="683"/>
      <c r="C331" s="683"/>
      <c r="D331" s="684"/>
      <c r="X331" s="1"/>
      <c r="AP331" s="1"/>
      <c r="BH331" s="1"/>
      <c r="BZ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row>
    <row r="332" spans="2:139" ht="15" customHeight="1" x14ac:dyDescent="0.25">
      <c r="B332" s="683"/>
      <c r="C332" s="683"/>
      <c r="D332" s="684"/>
    </row>
    <row r="333" spans="2:139" ht="15" customHeight="1" x14ac:dyDescent="0.25">
      <c r="B333" s="683"/>
      <c r="C333" s="683"/>
      <c r="D333" s="684"/>
    </row>
    <row r="334" spans="2:139" ht="15" customHeight="1" x14ac:dyDescent="0.25">
      <c r="B334" s="683"/>
      <c r="C334" s="683"/>
      <c r="D334" s="684"/>
    </row>
    <row r="335" spans="2:139" ht="15" customHeight="1" x14ac:dyDescent="0.25">
      <c r="B335" s="683"/>
      <c r="C335" s="683"/>
      <c r="D335" s="684"/>
    </row>
    <row r="336" spans="2:139" ht="15" customHeight="1" x14ac:dyDescent="0.25">
      <c r="B336" s="683"/>
      <c r="C336" s="683"/>
      <c r="D336" s="684"/>
    </row>
    <row r="337" spans="2:4" ht="15" customHeight="1" x14ac:dyDescent="0.25">
      <c r="B337" s="683"/>
      <c r="C337" s="683"/>
      <c r="D337" s="684"/>
    </row>
    <row r="338" spans="2:4" ht="15" customHeight="1" x14ac:dyDescent="0.25">
      <c r="B338" s="683"/>
      <c r="C338" s="683"/>
      <c r="D338" s="684"/>
    </row>
    <row r="339" spans="2:4" ht="15" customHeight="1" x14ac:dyDescent="0.25">
      <c r="B339" s="683"/>
      <c r="C339" s="683"/>
      <c r="D339" s="684"/>
    </row>
    <row r="340" spans="2:4" ht="15" customHeight="1" x14ac:dyDescent="0.25">
      <c r="B340" s="683"/>
      <c r="C340" s="683"/>
      <c r="D340" s="684"/>
    </row>
    <row r="341" spans="2:4" ht="15" customHeight="1" x14ac:dyDescent="0.25">
      <c r="B341" s="683"/>
      <c r="C341" s="683"/>
      <c r="D341" s="684"/>
    </row>
    <row r="342" spans="2:4" ht="15" customHeight="1" x14ac:dyDescent="0.25">
      <c r="B342" s="683"/>
      <c r="C342" s="683"/>
      <c r="D342" s="684"/>
    </row>
    <row r="343" spans="2:4" ht="15" customHeight="1" x14ac:dyDescent="0.25">
      <c r="B343" s="683"/>
      <c r="C343" s="683"/>
      <c r="D343" s="684"/>
    </row>
    <row r="344" spans="2:4" ht="15" customHeight="1" x14ac:dyDescent="0.25">
      <c r="B344" s="683"/>
      <c r="C344" s="683"/>
      <c r="D344" s="684"/>
    </row>
    <row r="345" spans="2:4" ht="15" customHeight="1" x14ac:dyDescent="0.25">
      <c r="B345" s="683"/>
      <c r="C345" s="683"/>
      <c r="D345" s="684"/>
    </row>
    <row r="346" spans="2:4" ht="15" customHeight="1" x14ac:dyDescent="0.25">
      <c r="B346" s="683"/>
      <c r="C346" s="683"/>
      <c r="D346" s="684"/>
    </row>
    <row r="347" spans="2:4" ht="15" customHeight="1" x14ac:dyDescent="0.25">
      <c r="B347" s="683"/>
      <c r="C347" s="683"/>
      <c r="D347" s="684"/>
    </row>
    <row r="348" spans="2:4" ht="15" customHeight="1" x14ac:dyDescent="0.25">
      <c r="B348" s="683"/>
      <c r="C348" s="683"/>
      <c r="D348" s="684"/>
    </row>
    <row r="349" spans="2:4" ht="15" customHeight="1" x14ac:dyDescent="0.25">
      <c r="B349" s="683"/>
      <c r="C349" s="683"/>
      <c r="D349" s="684"/>
    </row>
    <row r="350" spans="2:4" ht="15" customHeight="1" x14ac:dyDescent="0.25">
      <c r="B350" s="683"/>
      <c r="C350" s="683"/>
      <c r="D350" s="684"/>
    </row>
    <row r="351" spans="2:4" ht="15" customHeight="1" x14ac:dyDescent="0.25">
      <c r="B351" s="683"/>
      <c r="C351" s="683"/>
      <c r="D351" s="684"/>
    </row>
    <row r="352" spans="2:4" ht="15" customHeight="1" x14ac:dyDescent="0.25">
      <c r="B352" s="683"/>
      <c r="C352" s="683"/>
      <c r="D352" s="684"/>
    </row>
    <row r="353" spans="2:4" ht="15" customHeight="1" x14ac:dyDescent="0.25">
      <c r="B353" s="683"/>
      <c r="C353" s="683"/>
      <c r="D353" s="684"/>
    </row>
    <row r="354" spans="2:4" ht="15" customHeight="1" x14ac:dyDescent="0.25">
      <c r="B354" s="683"/>
      <c r="C354" s="683"/>
      <c r="D354" s="684"/>
    </row>
    <row r="355" spans="2:4" ht="15" customHeight="1" x14ac:dyDescent="0.25">
      <c r="B355" s="683"/>
      <c r="C355" s="683"/>
      <c r="D355" s="684"/>
    </row>
    <row r="356" spans="2:4" ht="15" customHeight="1" x14ac:dyDescent="0.25">
      <c r="B356" s="683"/>
      <c r="C356" s="683"/>
      <c r="D356" s="684"/>
    </row>
    <row r="357" spans="2:4" ht="15" customHeight="1" x14ac:dyDescent="0.25">
      <c r="B357" s="683"/>
      <c r="C357" s="683"/>
      <c r="D357" s="684"/>
    </row>
    <row r="358" spans="2:4" ht="15" customHeight="1" x14ac:dyDescent="0.25">
      <c r="B358" s="683"/>
      <c r="C358" s="683"/>
      <c r="D358" s="684"/>
    </row>
    <row r="359" spans="2:4" ht="15" customHeight="1" x14ac:dyDescent="0.25">
      <c r="B359" s="683"/>
      <c r="C359" s="683"/>
      <c r="D359" s="684"/>
    </row>
    <row r="360" spans="2:4" ht="15" customHeight="1" x14ac:dyDescent="0.25">
      <c r="B360" s="683"/>
      <c r="C360" s="683"/>
      <c r="D360" s="684"/>
    </row>
    <row r="361" spans="2:4" ht="15" customHeight="1" x14ac:dyDescent="0.25">
      <c r="B361" s="683"/>
      <c r="C361" s="683"/>
      <c r="D361" s="684"/>
    </row>
    <row r="362" spans="2:4" ht="15" customHeight="1" x14ac:dyDescent="0.25">
      <c r="B362" s="683"/>
      <c r="C362" s="683"/>
      <c r="D362" s="684"/>
    </row>
    <row r="363" spans="2:4" ht="15" customHeight="1" x14ac:dyDescent="0.25">
      <c r="B363" s="683"/>
      <c r="C363" s="683"/>
      <c r="D363" s="684"/>
    </row>
    <row r="364" spans="2:4" ht="15" customHeight="1" x14ac:dyDescent="0.25">
      <c r="B364" s="683"/>
      <c r="C364" s="683"/>
      <c r="D364" s="684"/>
    </row>
    <row r="365" spans="2:4" ht="15" customHeight="1" x14ac:dyDescent="0.25">
      <c r="B365" s="683"/>
      <c r="C365" s="683"/>
      <c r="D365" s="684"/>
    </row>
    <row r="366" spans="2:4" ht="15" customHeight="1" x14ac:dyDescent="0.25">
      <c r="B366" s="683"/>
      <c r="C366" s="683"/>
      <c r="D366" s="684"/>
    </row>
    <row r="367" spans="2:4" ht="15" customHeight="1" x14ac:dyDescent="0.25">
      <c r="B367" s="683"/>
      <c r="C367" s="683"/>
      <c r="D367" s="684"/>
    </row>
    <row r="368" spans="2:4" ht="15" customHeight="1" x14ac:dyDescent="0.25">
      <c r="B368" s="683"/>
      <c r="C368" s="683"/>
      <c r="D368" s="684"/>
    </row>
    <row r="369" spans="2:4" ht="15" customHeight="1" x14ac:dyDescent="0.25">
      <c r="B369" s="683"/>
      <c r="C369" s="683"/>
      <c r="D369" s="684"/>
    </row>
    <row r="370" spans="2:4" ht="15" customHeight="1" x14ac:dyDescent="0.25">
      <c r="B370" s="683"/>
      <c r="C370" s="683"/>
      <c r="D370" s="684"/>
    </row>
    <row r="371" spans="2:4" ht="15" customHeight="1" x14ac:dyDescent="0.25">
      <c r="B371" s="683"/>
      <c r="C371" s="683"/>
      <c r="D371" s="684"/>
    </row>
    <row r="372" spans="2:4" ht="15" customHeight="1" x14ac:dyDescent="0.25">
      <c r="B372" s="683"/>
      <c r="C372" s="683"/>
      <c r="D372" s="684"/>
    </row>
    <row r="373" spans="2:4" ht="15" customHeight="1" x14ac:dyDescent="0.25">
      <c r="B373" s="683"/>
      <c r="C373" s="683"/>
      <c r="D373" s="684"/>
    </row>
    <row r="374" spans="2:4" ht="15" customHeight="1" x14ac:dyDescent="0.25">
      <c r="B374" s="683"/>
      <c r="C374" s="683"/>
      <c r="D374" s="684"/>
    </row>
    <row r="375" spans="2:4" ht="15" customHeight="1" x14ac:dyDescent="0.25">
      <c r="B375" s="683"/>
      <c r="C375" s="683"/>
      <c r="D375" s="684"/>
    </row>
    <row r="376" spans="2:4" ht="15" customHeight="1" x14ac:dyDescent="0.25">
      <c r="B376" s="683"/>
      <c r="C376" s="683"/>
      <c r="D376" s="684"/>
    </row>
    <row r="377" spans="2:4" ht="15" customHeight="1" x14ac:dyDescent="0.25">
      <c r="B377" s="683"/>
      <c r="C377" s="683"/>
      <c r="D377" s="684"/>
    </row>
    <row r="378" spans="2:4" ht="15" customHeight="1" x14ac:dyDescent="0.25">
      <c r="B378" s="683"/>
      <c r="C378" s="683"/>
      <c r="D378" s="684"/>
    </row>
    <row r="379" spans="2:4" ht="15" customHeight="1" x14ac:dyDescent="0.25">
      <c r="B379" s="683"/>
      <c r="C379" s="683"/>
      <c r="D379" s="684"/>
    </row>
    <row r="380" spans="2:4" ht="15" customHeight="1" x14ac:dyDescent="0.25">
      <c r="B380" s="683"/>
      <c r="C380" s="683"/>
      <c r="D380" s="684"/>
    </row>
    <row r="381" spans="2:4" ht="15" customHeight="1" x14ac:dyDescent="0.25">
      <c r="B381" s="683"/>
      <c r="C381" s="683"/>
      <c r="D381" s="684"/>
    </row>
    <row r="382" spans="2:4" ht="15" customHeight="1" x14ac:dyDescent="0.25">
      <c r="B382" s="683"/>
      <c r="C382" s="683"/>
      <c r="D382" s="684"/>
    </row>
    <row r="383" spans="2:4" ht="15" customHeight="1" x14ac:dyDescent="0.25">
      <c r="B383" s="683"/>
      <c r="C383" s="683"/>
      <c r="D383" s="684"/>
    </row>
    <row r="384" spans="2:4" ht="15" customHeight="1" x14ac:dyDescent="0.25">
      <c r="B384" s="683"/>
      <c r="C384" s="683"/>
      <c r="D384" s="684"/>
    </row>
    <row r="385" spans="2:4" ht="15" customHeight="1" x14ac:dyDescent="0.25">
      <c r="B385" s="683"/>
      <c r="C385" s="683"/>
      <c r="D385" s="684"/>
    </row>
    <row r="386" spans="2:4" ht="15" customHeight="1" x14ac:dyDescent="0.25">
      <c r="B386" s="683"/>
      <c r="C386" s="683"/>
      <c r="D386" s="684"/>
    </row>
    <row r="387" spans="2:4" ht="15" customHeight="1" x14ac:dyDescent="0.25">
      <c r="B387" s="683"/>
      <c r="C387" s="683"/>
      <c r="D387" s="684"/>
    </row>
    <row r="388" spans="2:4" ht="15" customHeight="1" x14ac:dyDescent="0.25">
      <c r="B388" s="683"/>
      <c r="C388" s="683"/>
      <c r="D388" s="684"/>
    </row>
    <row r="389" spans="2:4" ht="15" customHeight="1" x14ac:dyDescent="0.25">
      <c r="B389" s="683"/>
      <c r="C389" s="683"/>
      <c r="D389" s="684"/>
    </row>
    <row r="390" spans="2:4" ht="15" customHeight="1" x14ac:dyDescent="0.25">
      <c r="B390" s="683"/>
      <c r="C390" s="683"/>
      <c r="D390" s="684"/>
    </row>
    <row r="391" spans="2:4" ht="15" customHeight="1" x14ac:dyDescent="0.25">
      <c r="B391" s="683"/>
      <c r="C391" s="683"/>
      <c r="D391" s="684"/>
    </row>
    <row r="392" spans="2:4" ht="15" customHeight="1" x14ac:dyDescent="0.25">
      <c r="B392" s="683"/>
      <c r="C392" s="683"/>
      <c r="D392" s="684"/>
    </row>
    <row r="393" spans="2:4" ht="15" customHeight="1" x14ac:dyDescent="0.25">
      <c r="B393" s="683"/>
      <c r="C393" s="683"/>
      <c r="D393" s="684"/>
    </row>
    <row r="394" spans="2:4" ht="15" customHeight="1" x14ac:dyDescent="0.25">
      <c r="B394" s="683"/>
      <c r="C394" s="683"/>
      <c r="D394" s="684"/>
    </row>
    <row r="395" spans="2:4" ht="15" customHeight="1" x14ac:dyDescent="0.25">
      <c r="B395" s="683"/>
      <c r="C395" s="683"/>
      <c r="D395" s="684"/>
    </row>
    <row r="396" spans="2:4" ht="15" customHeight="1" x14ac:dyDescent="0.25">
      <c r="B396" s="683"/>
      <c r="C396" s="683"/>
      <c r="D396" s="684"/>
    </row>
    <row r="397" spans="2:4" ht="15" customHeight="1" x14ac:dyDescent="0.25">
      <c r="B397" s="683"/>
      <c r="C397" s="683"/>
      <c r="D397" s="684"/>
    </row>
    <row r="398" spans="2:4" ht="15" customHeight="1" x14ac:dyDescent="0.25">
      <c r="B398" s="683"/>
      <c r="C398" s="683"/>
      <c r="D398" s="684"/>
    </row>
    <row r="399" spans="2:4" ht="15" customHeight="1" x14ac:dyDescent="0.25">
      <c r="B399" s="683"/>
      <c r="C399" s="683"/>
      <c r="D399" s="684"/>
    </row>
    <row r="400" spans="2:4" ht="15" customHeight="1" x14ac:dyDescent="0.25">
      <c r="B400" s="683"/>
      <c r="C400" s="683"/>
      <c r="D400" s="684"/>
    </row>
    <row r="401" spans="2:4" ht="15" customHeight="1" x14ac:dyDescent="0.25">
      <c r="B401" s="683"/>
      <c r="C401" s="683"/>
      <c r="D401" s="684"/>
    </row>
    <row r="402" spans="2:4" ht="15" customHeight="1" x14ac:dyDescent="0.25">
      <c r="B402" s="683"/>
      <c r="C402" s="683"/>
      <c r="D402" s="684"/>
    </row>
    <row r="403" spans="2:4" ht="15" customHeight="1" x14ac:dyDescent="0.25">
      <c r="B403" s="683"/>
      <c r="C403" s="683"/>
      <c r="D403" s="684"/>
    </row>
    <row r="404" spans="2:4" ht="15" customHeight="1" x14ac:dyDescent="0.25">
      <c r="B404" s="683"/>
      <c r="C404" s="683"/>
      <c r="D404" s="684"/>
    </row>
    <row r="405" spans="2:4" ht="15" customHeight="1" x14ac:dyDescent="0.25">
      <c r="B405" s="683"/>
      <c r="C405" s="683"/>
      <c r="D405" s="684"/>
    </row>
    <row r="406" spans="2:4" ht="15" customHeight="1" x14ac:dyDescent="0.25">
      <c r="B406" s="683"/>
      <c r="C406" s="683"/>
      <c r="D406" s="684"/>
    </row>
    <row r="407" spans="2:4" ht="15" customHeight="1" x14ac:dyDescent="0.25">
      <c r="B407" s="683"/>
      <c r="C407" s="683"/>
      <c r="D407" s="684"/>
    </row>
    <row r="408" spans="2:4" ht="15" customHeight="1" x14ac:dyDescent="0.25">
      <c r="B408" s="683"/>
      <c r="C408" s="683"/>
      <c r="D408" s="684"/>
    </row>
    <row r="409" spans="2:4" ht="15" customHeight="1" x14ac:dyDescent="0.25">
      <c r="B409" s="683"/>
      <c r="C409" s="683"/>
      <c r="D409" s="684"/>
    </row>
    <row r="410" spans="2:4" ht="15" customHeight="1" x14ac:dyDescent="0.25">
      <c r="B410" s="683"/>
      <c r="C410" s="683"/>
      <c r="D410" s="684"/>
    </row>
    <row r="411" spans="2:4" ht="15" customHeight="1" x14ac:dyDescent="0.25">
      <c r="B411" s="683"/>
      <c r="C411" s="683"/>
      <c r="D411" s="684"/>
    </row>
    <row r="412" spans="2:4" ht="15" customHeight="1" x14ac:dyDescent="0.25">
      <c r="B412" s="683"/>
      <c r="C412" s="683"/>
      <c r="D412" s="684"/>
    </row>
    <row r="413" spans="2:4" ht="15" customHeight="1" x14ac:dyDescent="0.25">
      <c r="B413" s="683"/>
      <c r="C413" s="683"/>
      <c r="D413" s="684"/>
    </row>
    <row r="414" spans="2:4" ht="15" customHeight="1" x14ac:dyDescent="0.25">
      <c r="B414" s="683"/>
      <c r="C414" s="683"/>
      <c r="D414" s="684"/>
    </row>
    <row r="415" spans="2:4" ht="15" customHeight="1" x14ac:dyDescent="0.25">
      <c r="B415" s="683"/>
      <c r="C415" s="683"/>
      <c r="D415" s="684"/>
    </row>
    <row r="416" spans="2:4" ht="15" customHeight="1" x14ac:dyDescent="0.25">
      <c r="B416" s="683"/>
      <c r="C416" s="683"/>
      <c r="D416" s="684"/>
    </row>
    <row r="417" spans="2:4" ht="15" customHeight="1" x14ac:dyDescent="0.25">
      <c r="B417" s="683"/>
      <c r="C417" s="683"/>
      <c r="D417" s="684"/>
    </row>
    <row r="418" spans="2:4" ht="15" customHeight="1" x14ac:dyDescent="0.25">
      <c r="B418" s="683"/>
      <c r="C418" s="683"/>
      <c r="D418" s="684"/>
    </row>
    <row r="419" spans="2:4" ht="15" customHeight="1" x14ac:dyDescent="0.25">
      <c r="B419" s="683"/>
      <c r="C419" s="683"/>
      <c r="D419" s="684"/>
    </row>
    <row r="420" spans="2:4" ht="15" customHeight="1" x14ac:dyDescent="0.25">
      <c r="B420" s="683"/>
      <c r="C420" s="683"/>
      <c r="D420" s="684"/>
    </row>
    <row r="421" spans="2:4" ht="15" customHeight="1" x14ac:dyDescent="0.25">
      <c r="B421" s="683"/>
      <c r="C421" s="683"/>
      <c r="D421" s="684"/>
    </row>
    <row r="422" spans="2:4" ht="15" customHeight="1" x14ac:dyDescent="0.25">
      <c r="B422" s="683"/>
      <c r="C422" s="683"/>
      <c r="D422" s="684"/>
    </row>
    <row r="423" spans="2:4" ht="15" customHeight="1" x14ac:dyDescent="0.25">
      <c r="B423" s="683"/>
      <c r="C423" s="683"/>
      <c r="D423" s="684"/>
    </row>
    <row r="424" spans="2:4" ht="15" customHeight="1" x14ac:dyDescent="0.25">
      <c r="B424" s="683"/>
      <c r="C424" s="683"/>
      <c r="D424" s="684"/>
    </row>
    <row r="425" spans="2:4" ht="15" customHeight="1" x14ac:dyDescent="0.25">
      <c r="B425" s="683"/>
      <c r="C425" s="683"/>
      <c r="D425" s="684"/>
    </row>
    <row r="426" spans="2:4" ht="15" customHeight="1" x14ac:dyDescent="0.25">
      <c r="B426" s="683"/>
      <c r="C426" s="683"/>
      <c r="D426" s="684"/>
    </row>
    <row r="427" spans="2:4" ht="15" customHeight="1" x14ac:dyDescent="0.25">
      <c r="B427" s="683"/>
      <c r="C427" s="683"/>
      <c r="D427" s="684"/>
    </row>
    <row r="428" spans="2:4" ht="15" customHeight="1" x14ac:dyDescent="0.25">
      <c r="B428" s="683"/>
      <c r="C428" s="683"/>
      <c r="D428" s="684"/>
    </row>
    <row r="429" spans="2:4" ht="15" customHeight="1" x14ac:dyDescent="0.25">
      <c r="B429" s="683"/>
      <c r="C429" s="683"/>
      <c r="D429" s="684"/>
    </row>
    <row r="430" spans="2:4" ht="15" customHeight="1" x14ac:dyDescent="0.25">
      <c r="B430" s="683"/>
      <c r="C430" s="683"/>
      <c r="D430" s="684"/>
    </row>
    <row r="431" spans="2:4" ht="15" customHeight="1" x14ac:dyDescent="0.25">
      <c r="B431" s="683"/>
      <c r="C431" s="683"/>
      <c r="D431" s="684"/>
    </row>
    <row r="432" spans="2:4" ht="15" customHeight="1" x14ac:dyDescent="0.25">
      <c r="B432" s="683"/>
      <c r="C432" s="683"/>
      <c r="D432" s="684"/>
    </row>
    <row r="433" spans="2:4" ht="15" customHeight="1" x14ac:dyDescent="0.25">
      <c r="B433" s="683"/>
      <c r="C433" s="683"/>
      <c r="D433" s="684"/>
    </row>
    <row r="434" spans="2:4" ht="15" customHeight="1" x14ac:dyDescent="0.25">
      <c r="B434" s="683"/>
      <c r="C434" s="683"/>
      <c r="D434" s="684"/>
    </row>
    <row r="435" spans="2:4" ht="15" customHeight="1" x14ac:dyDescent="0.25">
      <c r="B435" s="683"/>
      <c r="C435" s="683"/>
      <c r="D435" s="684"/>
    </row>
    <row r="436" spans="2:4" ht="15" customHeight="1" x14ac:dyDescent="0.25">
      <c r="B436" s="683"/>
      <c r="C436" s="683"/>
      <c r="D436" s="684"/>
    </row>
    <row r="437" spans="2:4" ht="15" customHeight="1" x14ac:dyDescent="0.25">
      <c r="B437" s="683"/>
      <c r="C437" s="683"/>
      <c r="D437" s="684"/>
    </row>
    <row r="438" spans="2:4" ht="15" customHeight="1" x14ac:dyDescent="0.25">
      <c r="B438" s="683"/>
      <c r="C438" s="683"/>
      <c r="D438" s="684"/>
    </row>
    <row r="439" spans="2:4" ht="15" customHeight="1" x14ac:dyDescent="0.25">
      <c r="B439" s="683"/>
      <c r="C439" s="683"/>
      <c r="D439" s="684"/>
    </row>
    <row r="440" spans="2:4" ht="15" customHeight="1" x14ac:dyDescent="0.25">
      <c r="B440" s="683"/>
      <c r="C440" s="683"/>
      <c r="D440" s="684"/>
    </row>
    <row r="441" spans="2:4" ht="15" customHeight="1" x14ac:dyDescent="0.25">
      <c r="B441" s="683"/>
      <c r="C441" s="683"/>
      <c r="D441" s="684"/>
    </row>
    <row r="442" spans="2:4" ht="15" customHeight="1" x14ac:dyDescent="0.25">
      <c r="B442" s="683"/>
      <c r="C442" s="683"/>
      <c r="D442" s="684"/>
    </row>
    <row r="443" spans="2:4" ht="15" customHeight="1" x14ac:dyDescent="0.25">
      <c r="B443" s="683"/>
      <c r="C443" s="683"/>
      <c r="D443" s="684"/>
    </row>
    <row r="444" spans="2:4" ht="15" customHeight="1" x14ac:dyDescent="0.25">
      <c r="B444" s="683"/>
      <c r="C444" s="683"/>
      <c r="D444" s="684"/>
    </row>
    <row r="445" spans="2:4" ht="15" customHeight="1" x14ac:dyDescent="0.25">
      <c r="B445" s="683"/>
      <c r="C445" s="683"/>
      <c r="D445" s="684"/>
    </row>
    <row r="446" spans="2:4" ht="15" customHeight="1" x14ac:dyDescent="0.25">
      <c r="B446" s="683"/>
      <c r="C446" s="683"/>
      <c r="D446" s="684"/>
    </row>
    <row r="447" spans="2:4" ht="15" customHeight="1" x14ac:dyDescent="0.25">
      <c r="B447" s="683"/>
      <c r="C447" s="683"/>
      <c r="D447" s="684"/>
    </row>
    <row r="448" spans="2:4" ht="15" customHeight="1" x14ac:dyDescent="0.25">
      <c r="B448" s="683"/>
      <c r="C448" s="683"/>
      <c r="D448" s="684"/>
    </row>
    <row r="449" spans="2:4" ht="15" customHeight="1" x14ac:dyDescent="0.25">
      <c r="B449" s="683"/>
      <c r="C449" s="683"/>
      <c r="D449" s="684"/>
    </row>
    <row r="450" spans="2:4" ht="15" customHeight="1" x14ac:dyDescent="0.25">
      <c r="B450" s="683"/>
      <c r="C450" s="683"/>
      <c r="D450" s="684"/>
    </row>
    <row r="451" spans="2:4" ht="15" customHeight="1" x14ac:dyDescent="0.25">
      <c r="B451" s="683"/>
      <c r="C451" s="683"/>
      <c r="D451" s="684"/>
    </row>
    <row r="452" spans="2:4" ht="15" customHeight="1" x14ac:dyDescent="0.25">
      <c r="B452" s="683"/>
      <c r="C452" s="683"/>
      <c r="D452" s="684"/>
    </row>
    <row r="453" spans="2:4" ht="15" customHeight="1" x14ac:dyDescent="0.25">
      <c r="B453" s="683"/>
      <c r="C453" s="683"/>
      <c r="D453" s="684"/>
    </row>
    <row r="454" spans="2:4" ht="15" customHeight="1" x14ac:dyDescent="0.25">
      <c r="B454" s="683"/>
      <c r="C454" s="683"/>
      <c r="D454" s="684"/>
    </row>
    <row r="455" spans="2:4" ht="15" customHeight="1" x14ac:dyDescent="0.25">
      <c r="B455" s="683"/>
      <c r="C455" s="683"/>
      <c r="D455" s="684"/>
    </row>
    <row r="456" spans="2:4" ht="15" customHeight="1" x14ac:dyDescent="0.25">
      <c r="B456" s="683"/>
      <c r="C456" s="683"/>
      <c r="D456" s="684"/>
    </row>
    <row r="457" spans="2:4" ht="15" customHeight="1" x14ac:dyDescent="0.25">
      <c r="B457" s="683"/>
      <c r="C457" s="683"/>
      <c r="D457" s="684"/>
    </row>
    <row r="458" spans="2:4" ht="15" customHeight="1" x14ac:dyDescent="0.25">
      <c r="B458" s="683"/>
      <c r="C458" s="683"/>
      <c r="D458" s="684"/>
    </row>
    <row r="459" spans="2:4" ht="15" customHeight="1" x14ac:dyDescent="0.25">
      <c r="B459" s="683"/>
      <c r="C459" s="683"/>
      <c r="D459" s="684"/>
    </row>
    <row r="460" spans="2:4" ht="15" customHeight="1" x14ac:dyDescent="0.25">
      <c r="B460" s="683"/>
      <c r="C460" s="683"/>
      <c r="D460" s="684"/>
    </row>
    <row r="461" spans="2:4" ht="15" customHeight="1" x14ac:dyDescent="0.25">
      <c r="B461" s="683"/>
      <c r="C461" s="683"/>
      <c r="D461" s="684"/>
    </row>
    <row r="462" spans="2:4" ht="15" customHeight="1" x14ac:dyDescent="0.25">
      <c r="B462" s="683"/>
      <c r="C462" s="683"/>
      <c r="D462" s="684"/>
    </row>
    <row r="463" spans="2:4" ht="15" customHeight="1" x14ac:dyDescent="0.25">
      <c r="B463" s="683"/>
      <c r="C463" s="683"/>
      <c r="D463" s="684"/>
    </row>
    <row r="464" spans="2:4" ht="15" customHeight="1" x14ac:dyDescent="0.25">
      <c r="B464" s="683"/>
      <c r="C464" s="683"/>
      <c r="D464" s="684"/>
    </row>
    <row r="465" spans="2:4" ht="15" customHeight="1" x14ac:dyDescent="0.25">
      <c r="B465" s="683"/>
      <c r="C465" s="683"/>
      <c r="D465" s="684"/>
    </row>
    <row r="466" spans="2:4" ht="15" customHeight="1" x14ac:dyDescent="0.25">
      <c r="B466" s="683"/>
      <c r="C466" s="683"/>
      <c r="D466" s="684"/>
    </row>
    <row r="467" spans="2:4" ht="15" customHeight="1" x14ac:dyDescent="0.25">
      <c r="B467" s="683"/>
      <c r="C467" s="683"/>
      <c r="D467" s="684"/>
    </row>
    <row r="468" spans="2:4" ht="15" customHeight="1" x14ac:dyDescent="0.25">
      <c r="B468" s="683"/>
      <c r="C468" s="683"/>
      <c r="D468" s="684"/>
    </row>
    <row r="469" spans="2:4" ht="15" customHeight="1" x14ac:dyDescent="0.25">
      <c r="B469" s="683"/>
      <c r="C469" s="683"/>
      <c r="D469" s="684"/>
    </row>
    <row r="470" spans="2:4" ht="15" customHeight="1" x14ac:dyDescent="0.25">
      <c r="B470" s="683"/>
      <c r="C470" s="683"/>
      <c r="D470" s="684"/>
    </row>
    <row r="471" spans="2:4" ht="15" customHeight="1" x14ac:dyDescent="0.25">
      <c r="B471" s="683"/>
      <c r="C471" s="683"/>
      <c r="D471" s="684"/>
    </row>
    <row r="472" spans="2:4" ht="15" customHeight="1" x14ac:dyDescent="0.25">
      <c r="B472" s="683"/>
      <c r="C472" s="683"/>
      <c r="D472" s="684"/>
    </row>
    <row r="473" spans="2:4" ht="15" customHeight="1" x14ac:dyDescent="0.25">
      <c r="B473" s="683"/>
      <c r="C473" s="683"/>
      <c r="D473" s="684"/>
    </row>
    <row r="474" spans="2:4" ht="15" customHeight="1" x14ac:dyDescent="0.25">
      <c r="B474" s="683"/>
      <c r="C474" s="683"/>
      <c r="D474" s="684"/>
    </row>
    <row r="475" spans="2:4" ht="15" customHeight="1" x14ac:dyDescent="0.25">
      <c r="B475" s="683"/>
      <c r="C475" s="683"/>
      <c r="D475" s="684"/>
    </row>
    <row r="476" spans="2:4" ht="15" customHeight="1" x14ac:dyDescent="0.25">
      <c r="B476" s="683"/>
      <c r="C476" s="683"/>
      <c r="D476" s="684"/>
    </row>
    <row r="477" spans="2:4" ht="15" customHeight="1" x14ac:dyDescent="0.25">
      <c r="B477" s="683"/>
      <c r="C477" s="683"/>
      <c r="D477" s="684"/>
    </row>
    <row r="478" spans="2:4" ht="15" customHeight="1" x14ac:dyDescent="0.25">
      <c r="B478" s="683"/>
      <c r="C478" s="683"/>
      <c r="D478" s="684"/>
    </row>
    <row r="479" spans="2:4" ht="15" customHeight="1" x14ac:dyDescent="0.25">
      <c r="B479" s="683"/>
      <c r="C479" s="683"/>
      <c r="D479" s="684"/>
    </row>
    <row r="480" spans="2:4" ht="15" customHeight="1" x14ac:dyDescent="0.25">
      <c r="B480" s="683"/>
      <c r="C480" s="683"/>
      <c r="D480" s="684"/>
    </row>
    <row r="481" spans="2:4" ht="15" customHeight="1" x14ac:dyDescent="0.25">
      <c r="B481" s="683"/>
      <c r="C481" s="683"/>
      <c r="D481" s="684"/>
    </row>
    <row r="482" spans="2:4" ht="15" customHeight="1" x14ac:dyDescent="0.25">
      <c r="B482" s="683"/>
      <c r="C482" s="683"/>
      <c r="D482" s="684"/>
    </row>
    <row r="483" spans="2:4" ht="15" customHeight="1" x14ac:dyDescent="0.25">
      <c r="B483" s="683"/>
      <c r="C483" s="683"/>
      <c r="D483" s="684"/>
    </row>
    <row r="484" spans="2:4" ht="15" customHeight="1" x14ac:dyDescent="0.25">
      <c r="B484" s="683"/>
      <c r="C484" s="683"/>
      <c r="D484" s="684"/>
    </row>
    <row r="485" spans="2:4" ht="15" customHeight="1" x14ac:dyDescent="0.25">
      <c r="B485" s="683"/>
      <c r="C485" s="683"/>
      <c r="D485" s="684"/>
    </row>
    <row r="486" spans="2:4" ht="15" customHeight="1" x14ac:dyDescent="0.25">
      <c r="B486" s="683"/>
      <c r="C486" s="683"/>
      <c r="D486" s="684"/>
    </row>
    <row r="487" spans="2:4" ht="15" customHeight="1" x14ac:dyDescent="0.25">
      <c r="B487" s="683"/>
      <c r="C487" s="683"/>
      <c r="D487" s="684"/>
    </row>
    <row r="488" spans="2:4" ht="15" customHeight="1" x14ac:dyDescent="0.25">
      <c r="B488" s="683"/>
      <c r="C488" s="683"/>
      <c r="D488" s="684"/>
    </row>
    <row r="489" spans="2:4" ht="15" customHeight="1" x14ac:dyDescent="0.25">
      <c r="B489" s="683"/>
      <c r="C489" s="683"/>
      <c r="D489" s="684"/>
    </row>
    <row r="490" spans="2:4" ht="15" customHeight="1" x14ac:dyDescent="0.25">
      <c r="B490" s="683"/>
      <c r="C490" s="683"/>
      <c r="D490" s="684"/>
    </row>
    <row r="491" spans="2:4" ht="15" customHeight="1" x14ac:dyDescent="0.25">
      <c r="B491" s="683"/>
      <c r="C491" s="683"/>
      <c r="D491" s="684"/>
    </row>
    <row r="492" spans="2:4" ht="15" customHeight="1" x14ac:dyDescent="0.25">
      <c r="B492" s="683"/>
      <c r="C492" s="683"/>
      <c r="D492" s="684"/>
    </row>
    <row r="493" spans="2:4" ht="15" customHeight="1" x14ac:dyDescent="0.25">
      <c r="B493" s="683"/>
      <c r="C493" s="683"/>
      <c r="D493" s="684"/>
    </row>
    <row r="494" spans="2:4" ht="15" customHeight="1" x14ac:dyDescent="0.25">
      <c r="B494" s="683"/>
      <c r="C494" s="683"/>
      <c r="D494" s="684"/>
    </row>
    <row r="495" spans="2:4" ht="15" customHeight="1" x14ac:dyDescent="0.25">
      <c r="B495" s="683"/>
      <c r="C495" s="683"/>
      <c r="D495" s="684"/>
    </row>
    <row r="496" spans="2:4" ht="15" customHeight="1" x14ac:dyDescent="0.25">
      <c r="B496" s="683"/>
      <c r="C496" s="683"/>
      <c r="D496" s="684"/>
    </row>
    <row r="497" spans="2:4" ht="15" customHeight="1" x14ac:dyDescent="0.25">
      <c r="B497" s="683"/>
      <c r="C497" s="683"/>
      <c r="D497" s="684"/>
    </row>
    <row r="498" spans="2:4" ht="15" customHeight="1" x14ac:dyDescent="0.25">
      <c r="B498" s="683"/>
      <c r="C498" s="683"/>
      <c r="D498" s="684"/>
    </row>
    <row r="499" spans="2:4" ht="15" customHeight="1" x14ac:dyDescent="0.25">
      <c r="B499" s="683"/>
      <c r="C499" s="683"/>
      <c r="D499" s="684"/>
    </row>
    <row r="500" spans="2:4" ht="15" customHeight="1" x14ac:dyDescent="0.25">
      <c r="B500" s="683"/>
      <c r="C500" s="683"/>
      <c r="D500" s="684"/>
    </row>
    <row r="501" spans="2:4" ht="15" customHeight="1" x14ac:dyDescent="0.25">
      <c r="B501" s="683"/>
      <c r="C501" s="683"/>
      <c r="D501" s="684"/>
    </row>
    <row r="502" spans="2:4" ht="15" customHeight="1" x14ac:dyDescent="0.25">
      <c r="B502" s="683"/>
      <c r="C502" s="683"/>
      <c r="D502" s="684"/>
    </row>
    <row r="503" spans="2:4" ht="15" customHeight="1" x14ac:dyDescent="0.25">
      <c r="B503" s="683"/>
      <c r="C503" s="683"/>
      <c r="D503" s="684"/>
    </row>
    <row r="504" spans="2:4" ht="15" customHeight="1" x14ac:dyDescent="0.25">
      <c r="B504" s="683"/>
      <c r="C504" s="683"/>
      <c r="D504" s="684"/>
    </row>
    <row r="505" spans="2:4" ht="15" customHeight="1" x14ac:dyDescent="0.25">
      <c r="B505" s="683"/>
      <c r="C505" s="683"/>
      <c r="D505" s="684"/>
    </row>
    <row r="506" spans="2:4" ht="15" customHeight="1" x14ac:dyDescent="0.25">
      <c r="B506" s="683"/>
      <c r="C506" s="683"/>
      <c r="D506" s="684"/>
    </row>
    <row r="507" spans="2:4" ht="15" customHeight="1" x14ac:dyDescent="0.25">
      <c r="B507" s="683"/>
      <c r="C507" s="683"/>
      <c r="D507" s="684"/>
    </row>
    <row r="508" spans="2:4" ht="15" customHeight="1" x14ac:dyDescent="0.25">
      <c r="B508" s="683"/>
      <c r="C508" s="683"/>
      <c r="D508" s="684"/>
    </row>
    <row r="509" spans="2:4" ht="15" customHeight="1" x14ac:dyDescent="0.25">
      <c r="B509" s="683"/>
      <c r="C509" s="683"/>
      <c r="D509" s="684"/>
    </row>
    <row r="510" spans="2:4" ht="15" customHeight="1" x14ac:dyDescent="0.25">
      <c r="B510" s="683"/>
      <c r="C510" s="683"/>
      <c r="D510" s="684"/>
    </row>
    <row r="511" spans="2:4" ht="15" customHeight="1" x14ac:dyDescent="0.25">
      <c r="B511" s="683"/>
      <c r="C511" s="683"/>
      <c r="D511" s="684"/>
    </row>
    <row r="512" spans="2:4" ht="15" customHeight="1" x14ac:dyDescent="0.25">
      <c r="B512" s="683"/>
      <c r="C512" s="683"/>
      <c r="D512" s="684"/>
    </row>
    <row r="513" spans="2:4" ht="15" customHeight="1" x14ac:dyDescent="0.25">
      <c r="B513" s="683"/>
      <c r="C513" s="683"/>
      <c r="D513" s="684"/>
    </row>
    <row r="514" spans="2:4" ht="15" customHeight="1" x14ac:dyDescent="0.25">
      <c r="B514" s="683"/>
      <c r="C514" s="683"/>
      <c r="D514" s="684"/>
    </row>
    <row r="515" spans="2:4" ht="15" customHeight="1" x14ac:dyDescent="0.25">
      <c r="B515" s="683"/>
      <c r="C515" s="683"/>
      <c r="D515" s="684"/>
    </row>
    <row r="516" spans="2:4" ht="15" customHeight="1" x14ac:dyDescent="0.25">
      <c r="B516" s="683"/>
      <c r="C516" s="683"/>
      <c r="D516" s="684"/>
    </row>
    <row r="517" spans="2:4" ht="15" customHeight="1" x14ac:dyDescent="0.25">
      <c r="B517" s="683"/>
      <c r="C517" s="683"/>
      <c r="D517" s="684"/>
    </row>
    <row r="518" spans="2:4" ht="15" customHeight="1" x14ac:dyDescent="0.25">
      <c r="B518" s="683"/>
      <c r="C518" s="683"/>
      <c r="D518" s="684"/>
    </row>
    <row r="519" spans="2:4" ht="15" customHeight="1" x14ac:dyDescent="0.25">
      <c r="B519" s="683"/>
      <c r="C519" s="683"/>
      <c r="D519" s="684"/>
    </row>
    <row r="520" spans="2:4" ht="15" customHeight="1" x14ac:dyDescent="0.25">
      <c r="B520" s="683"/>
      <c r="C520" s="683"/>
      <c r="D520" s="684"/>
    </row>
    <row r="521" spans="2:4" ht="15" customHeight="1" x14ac:dyDescent="0.25">
      <c r="B521" s="683"/>
      <c r="C521" s="683"/>
      <c r="D521" s="684"/>
    </row>
    <row r="522" spans="2:4" ht="15" customHeight="1" x14ac:dyDescent="0.25">
      <c r="B522" s="683"/>
      <c r="C522" s="683"/>
      <c r="D522" s="684"/>
    </row>
    <row r="523" spans="2:4" ht="15" customHeight="1" x14ac:dyDescent="0.25">
      <c r="B523" s="683"/>
      <c r="C523" s="683"/>
      <c r="D523" s="684"/>
    </row>
    <row r="524" spans="2:4" ht="15" customHeight="1" x14ac:dyDescent="0.25">
      <c r="B524" s="683"/>
      <c r="C524" s="683"/>
      <c r="D524" s="684"/>
    </row>
    <row r="525" spans="2:4" ht="15" customHeight="1" x14ac:dyDescent="0.25">
      <c r="B525" s="683"/>
      <c r="C525" s="683"/>
      <c r="D525" s="684"/>
    </row>
    <row r="526" spans="2:4" ht="15" customHeight="1" x14ac:dyDescent="0.25">
      <c r="B526" s="683"/>
      <c r="C526" s="683"/>
      <c r="D526" s="684"/>
    </row>
    <row r="527" spans="2:4" ht="15" customHeight="1" x14ac:dyDescent="0.25">
      <c r="B527" s="683"/>
      <c r="C527" s="683"/>
      <c r="D527" s="684"/>
    </row>
    <row r="528" spans="2:4" ht="15" customHeight="1" x14ac:dyDescent="0.25">
      <c r="B528" s="683"/>
      <c r="C528" s="683"/>
      <c r="D528" s="684"/>
    </row>
    <row r="529" spans="2:4" ht="15" customHeight="1" x14ac:dyDescent="0.25">
      <c r="B529" s="683"/>
      <c r="C529" s="683"/>
      <c r="D529" s="684"/>
    </row>
    <row r="530" spans="2:4" ht="15" customHeight="1" x14ac:dyDescent="0.25">
      <c r="B530" s="683"/>
      <c r="C530" s="683"/>
      <c r="D530" s="684"/>
    </row>
    <row r="531" spans="2:4" ht="15" customHeight="1" x14ac:dyDescent="0.25">
      <c r="B531" s="683"/>
      <c r="C531" s="683"/>
      <c r="D531" s="684"/>
    </row>
    <row r="532" spans="2:4" ht="15" customHeight="1" x14ac:dyDescent="0.25">
      <c r="B532" s="683"/>
      <c r="C532" s="683"/>
      <c r="D532" s="684"/>
    </row>
    <row r="533" spans="2:4" ht="15" customHeight="1" x14ac:dyDescent="0.25">
      <c r="B533" s="683"/>
      <c r="C533" s="683"/>
      <c r="D533" s="684"/>
    </row>
    <row r="534" spans="2:4" ht="15" customHeight="1" x14ac:dyDescent="0.25">
      <c r="B534" s="683"/>
      <c r="C534" s="683"/>
      <c r="D534" s="684"/>
    </row>
    <row r="535" spans="2:4" ht="15" customHeight="1" x14ac:dyDescent="0.25">
      <c r="B535" s="683"/>
      <c r="C535" s="683"/>
      <c r="D535" s="684"/>
    </row>
    <row r="536" spans="2:4" ht="15" customHeight="1" x14ac:dyDescent="0.25">
      <c r="B536" s="683"/>
      <c r="C536" s="683"/>
      <c r="D536" s="684"/>
    </row>
    <row r="537" spans="2:4" ht="15" customHeight="1" x14ac:dyDescent="0.25">
      <c r="B537" s="683"/>
      <c r="C537" s="683"/>
      <c r="D537" s="684"/>
    </row>
    <row r="538" spans="2:4" ht="15" customHeight="1" x14ac:dyDescent="0.25">
      <c r="B538" s="683"/>
      <c r="C538" s="683"/>
      <c r="D538" s="684"/>
    </row>
    <row r="539" spans="2:4" ht="15" customHeight="1" x14ac:dyDescent="0.25">
      <c r="B539" s="683"/>
      <c r="C539" s="683"/>
      <c r="D539" s="684"/>
    </row>
    <row r="540" spans="2:4" ht="15" customHeight="1" x14ac:dyDescent="0.25">
      <c r="B540" s="683"/>
      <c r="C540" s="683"/>
      <c r="D540" s="684"/>
    </row>
    <row r="541" spans="2:4" ht="15" customHeight="1" x14ac:dyDescent="0.25">
      <c r="B541" s="683"/>
      <c r="C541" s="683"/>
      <c r="D541" s="684"/>
    </row>
    <row r="542" spans="2:4" ht="15" customHeight="1" x14ac:dyDescent="0.25">
      <c r="B542" s="683"/>
      <c r="C542" s="683"/>
      <c r="D542" s="684"/>
    </row>
    <row r="543" spans="2:4" ht="15" customHeight="1" x14ac:dyDescent="0.25">
      <c r="B543" s="683"/>
      <c r="C543" s="683"/>
      <c r="D543" s="684"/>
    </row>
    <row r="544" spans="2:4" ht="15" customHeight="1" x14ac:dyDescent="0.25">
      <c r="B544" s="683"/>
      <c r="C544" s="683"/>
      <c r="D544" s="684"/>
    </row>
    <row r="545" spans="2:4" ht="15" customHeight="1" x14ac:dyDescent="0.25">
      <c r="B545" s="683"/>
      <c r="C545" s="683"/>
      <c r="D545" s="684"/>
    </row>
    <row r="546" spans="2:4" ht="15" customHeight="1" x14ac:dyDescent="0.25">
      <c r="B546" s="683"/>
      <c r="C546" s="683"/>
      <c r="D546" s="684"/>
    </row>
    <row r="547" spans="2:4" ht="15" customHeight="1" x14ac:dyDescent="0.25">
      <c r="B547" s="683"/>
      <c r="C547" s="683"/>
      <c r="D547" s="684"/>
    </row>
    <row r="548" spans="2:4" ht="15" customHeight="1" x14ac:dyDescent="0.25">
      <c r="B548" s="683"/>
      <c r="C548" s="683"/>
      <c r="D548" s="684"/>
    </row>
    <row r="549" spans="2:4" ht="15" customHeight="1" x14ac:dyDescent="0.25">
      <c r="B549" s="683"/>
      <c r="C549" s="683"/>
      <c r="D549" s="684"/>
    </row>
    <row r="550" spans="2:4" ht="15" customHeight="1" x14ac:dyDescent="0.25">
      <c r="B550" s="683"/>
      <c r="C550" s="683"/>
      <c r="D550" s="684"/>
    </row>
    <row r="551" spans="2:4" ht="15" customHeight="1" x14ac:dyDescent="0.25">
      <c r="B551" s="683"/>
      <c r="C551" s="683"/>
      <c r="D551" s="684"/>
    </row>
    <row r="552" spans="2:4" ht="15" customHeight="1" x14ac:dyDescent="0.25">
      <c r="B552" s="683"/>
      <c r="C552" s="683"/>
      <c r="D552" s="684"/>
    </row>
    <row r="553" spans="2:4" ht="15" customHeight="1" x14ac:dyDescent="0.25">
      <c r="B553" s="683"/>
      <c r="C553" s="683"/>
      <c r="D553" s="684"/>
    </row>
    <row r="554" spans="2:4" ht="15" customHeight="1" x14ac:dyDescent="0.25">
      <c r="B554" s="683"/>
      <c r="C554" s="683"/>
      <c r="D554" s="684"/>
    </row>
    <row r="555" spans="2:4" ht="15" customHeight="1" x14ac:dyDescent="0.25">
      <c r="B555" s="683"/>
      <c r="C555" s="683"/>
      <c r="D555" s="684"/>
    </row>
    <row r="556" spans="2:4" ht="15" customHeight="1" x14ac:dyDescent="0.25">
      <c r="B556" s="683"/>
      <c r="C556" s="683"/>
      <c r="D556" s="684"/>
    </row>
    <row r="557" spans="2:4" ht="15" customHeight="1" x14ac:dyDescent="0.25">
      <c r="B557" s="683"/>
      <c r="C557" s="683"/>
      <c r="D557" s="684"/>
    </row>
    <row r="558" spans="2:4" ht="15" customHeight="1" x14ac:dyDescent="0.25">
      <c r="B558" s="683"/>
      <c r="C558" s="683"/>
      <c r="D558" s="684"/>
    </row>
    <row r="559" spans="2:4" ht="15" customHeight="1" x14ac:dyDescent="0.25">
      <c r="B559" s="683"/>
      <c r="C559" s="683"/>
      <c r="D559" s="684"/>
    </row>
    <row r="560" spans="2:4" ht="15" customHeight="1" x14ac:dyDescent="0.25">
      <c r="B560" s="683"/>
      <c r="C560" s="683"/>
      <c r="D560" s="684"/>
    </row>
    <row r="561" spans="2:4" ht="15" customHeight="1" x14ac:dyDescent="0.25">
      <c r="B561" s="683"/>
      <c r="C561" s="683"/>
      <c r="D561" s="684"/>
    </row>
    <row r="562" spans="2:4" ht="15" customHeight="1" x14ac:dyDescent="0.25">
      <c r="B562" s="683"/>
      <c r="C562" s="683"/>
      <c r="D562" s="684"/>
    </row>
    <row r="563" spans="2:4" ht="15" customHeight="1" x14ac:dyDescent="0.25">
      <c r="B563" s="683"/>
      <c r="C563" s="683"/>
      <c r="D563" s="684"/>
    </row>
    <row r="564" spans="2:4" ht="15" customHeight="1" x14ac:dyDescent="0.25">
      <c r="B564" s="683"/>
      <c r="C564" s="683"/>
      <c r="D564" s="684"/>
    </row>
    <row r="565" spans="2:4" ht="15" customHeight="1" x14ac:dyDescent="0.25">
      <c r="B565" s="683"/>
      <c r="C565" s="683"/>
      <c r="D565" s="684"/>
    </row>
    <row r="566" spans="2:4" ht="15" customHeight="1" x14ac:dyDescent="0.25">
      <c r="B566" s="683"/>
      <c r="C566" s="683"/>
      <c r="D566" s="684"/>
    </row>
    <row r="567" spans="2:4" ht="15" customHeight="1" x14ac:dyDescent="0.25">
      <c r="B567" s="683"/>
      <c r="C567" s="683"/>
      <c r="D567" s="684"/>
    </row>
    <row r="568" spans="2:4" ht="15" customHeight="1" x14ac:dyDescent="0.25">
      <c r="B568" s="683"/>
      <c r="C568" s="683"/>
      <c r="D568" s="684"/>
    </row>
    <row r="569" spans="2:4" ht="15" customHeight="1" x14ac:dyDescent="0.25">
      <c r="B569" s="683"/>
      <c r="C569" s="683"/>
      <c r="D569" s="684"/>
    </row>
    <row r="570" spans="2:4" ht="15" customHeight="1" x14ac:dyDescent="0.25">
      <c r="B570" s="683"/>
      <c r="C570" s="683"/>
      <c r="D570" s="684"/>
    </row>
    <row r="571" spans="2:4" ht="15" customHeight="1" x14ac:dyDescent="0.25">
      <c r="B571" s="683"/>
      <c r="C571" s="683"/>
      <c r="D571" s="684"/>
    </row>
    <row r="572" spans="2:4" ht="15" customHeight="1" x14ac:dyDescent="0.25">
      <c r="B572" s="683"/>
      <c r="C572" s="683"/>
      <c r="D572" s="684"/>
    </row>
    <row r="573" spans="2:4" ht="15" customHeight="1" x14ac:dyDescent="0.25">
      <c r="B573" s="683"/>
      <c r="C573" s="683"/>
      <c r="D573" s="684"/>
    </row>
    <row r="574" spans="2:4" ht="15" customHeight="1" x14ac:dyDescent="0.25">
      <c r="B574" s="683"/>
      <c r="C574" s="683"/>
      <c r="D574" s="684"/>
    </row>
    <row r="575" spans="2:4" ht="15" customHeight="1" x14ac:dyDescent="0.25">
      <c r="B575" s="683"/>
      <c r="C575" s="683"/>
      <c r="D575" s="684"/>
    </row>
    <row r="576" spans="2:4" ht="15" customHeight="1" x14ac:dyDescent="0.25">
      <c r="B576" s="683"/>
      <c r="C576" s="683"/>
      <c r="D576" s="684"/>
    </row>
    <row r="577" spans="2:4" ht="15" customHeight="1" x14ac:dyDescent="0.25">
      <c r="B577" s="683"/>
      <c r="C577" s="683"/>
      <c r="D577" s="684"/>
    </row>
    <row r="578" spans="2:4" ht="15" customHeight="1" x14ac:dyDescent="0.25">
      <c r="B578" s="683"/>
      <c r="C578" s="683"/>
      <c r="D578" s="684"/>
    </row>
    <row r="579" spans="2:4" ht="15" customHeight="1" x14ac:dyDescent="0.25">
      <c r="B579" s="683"/>
      <c r="C579" s="683"/>
      <c r="D579" s="684"/>
    </row>
    <row r="580" spans="2:4" ht="15" customHeight="1" x14ac:dyDescent="0.25">
      <c r="B580" s="683"/>
      <c r="C580" s="683"/>
      <c r="D580" s="684"/>
    </row>
    <row r="581" spans="2:4" ht="15" customHeight="1" x14ac:dyDescent="0.25">
      <c r="B581" s="683"/>
      <c r="C581" s="683"/>
      <c r="D581" s="684"/>
    </row>
    <row r="582" spans="2:4" ht="15" customHeight="1" x14ac:dyDescent="0.25">
      <c r="B582" s="683"/>
      <c r="C582" s="683"/>
      <c r="D582" s="684"/>
    </row>
    <row r="583" spans="2:4" ht="15" customHeight="1" x14ac:dyDescent="0.25">
      <c r="B583" s="683"/>
      <c r="C583" s="683"/>
      <c r="D583" s="684"/>
    </row>
    <row r="584" spans="2:4" ht="15" customHeight="1" x14ac:dyDescent="0.25">
      <c r="B584" s="683"/>
      <c r="C584" s="683"/>
      <c r="D584" s="684"/>
    </row>
    <row r="585" spans="2:4" ht="15" customHeight="1" x14ac:dyDescent="0.25">
      <c r="B585" s="683"/>
      <c r="C585" s="683"/>
      <c r="D585" s="684"/>
    </row>
    <row r="586" spans="2:4" ht="15" customHeight="1" x14ac:dyDescent="0.25">
      <c r="B586" s="683"/>
      <c r="C586" s="683"/>
      <c r="D586" s="684"/>
    </row>
    <row r="587" spans="2:4" ht="15" customHeight="1" x14ac:dyDescent="0.25">
      <c r="B587" s="683"/>
      <c r="C587" s="683"/>
      <c r="D587" s="684"/>
    </row>
    <row r="588" spans="2:4" ht="15" customHeight="1" x14ac:dyDescent="0.25">
      <c r="B588" s="683"/>
      <c r="C588" s="683"/>
      <c r="D588" s="684"/>
    </row>
    <row r="589" spans="2:4" ht="15" customHeight="1" x14ac:dyDescent="0.25">
      <c r="B589" s="683"/>
      <c r="C589" s="683"/>
      <c r="D589" s="684"/>
    </row>
    <row r="590" spans="2:4" ht="15" customHeight="1" x14ac:dyDescent="0.25">
      <c r="B590" s="683"/>
      <c r="C590" s="683"/>
      <c r="D590" s="684"/>
    </row>
    <row r="591" spans="2:4" ht="15" customHeight="1" x14ac:dyDescent="0.25">
      <c r="B591" s="683"/>
      <c r="C591" s="683"/>
      <c r="D591" s="684"/>
    </row>
    <row r="592" spans="2:4" ht="15" customHeight="1" x14ac:dyDescent="0.25">
      <c r="B592" s="683"/>
      <c r="C592" s="683"/>
      <c r="D592" s="684"/>
    </row>
    <row r="593" spans="2:4" ht="15" customHeight="1" x14ac:dyDescent="0.25">
      <c r="B593" s="683"/>
      <c r="C593" s="683"/>
      <c r="D593" s="684"/>
    </row>
    <row r="594" spans="2:4" ht="15" customHeight="1" x14ac:dyDescent="0.25">
      <c r="B594" s="683"/>
      <c r="C594" s="683"/>
      <c r="D594" s="684"/>
    </row>
    <row r="595" spans="2:4" ht="15" customHeight="1" x14ac:dyDescent="0.25">
      <c r="B595" s="683"/>
      <c r="C595" s="683"/>
      <c r="D595" s="684"/>
    </row>
    <row r="596" spans="2:4" ht="15" customHeight="1" x14ac:dyDescent="0.25">
      <c r="B596" s="683"/>
      <c r="C596" s="683"/>
      <c r="D596" s="684"/>
    </row>
    <row r="597" spans="2:4" ht="15" customHeight="1" x14ac:dyDescent="0.25">
      <c r="B597" s="683"/>
      <c r="C597" s="683"/>
      <c r="D597" s="684"/>
    </row>
    <row r="598" spans="2:4" ht="15" customHeight="1" x14ac:dyDescent="0.25">
      <c r="B598" s="683"/>
      <c r="C598" s="683"/>
      <c r="D598" s="684"/>
    </row>
    <row r="599" spans="2:4" ht="15" customHeight="1" x14ac:dyDescent="0.25">
      <c r="B599" s="683"/>
      <c r="C599" s="683"/>
      <c r="D599" s="684"/>
    </row>
    <row r="600" spans="2:4" ht="15" customHeight="1" x14ac:dyDescent="0.25">
      <c r="B600" s="683"/>
      <c r="C600" s="683"/>
      <c r="D600" s="684"/>
    </row>
    <row r="601" spans="2:4" ht="15" customHeight="1" x14ac:dyDescent="0.25">
      <c r="B601" s="683"/>
      <c r="C601" s="683"/>
      <c r="D601" s="684"/>
    </row>
    <row r="602" spans="2:4" ht="15" customHeight="1" x14ac:dyDescent="0.25">
      <c r="B602" s="683"/>
      <c r="C602" s="683"/>
      <c r="D602" s="684"/>
    </row>
    <row r="603" spans="2:4" ht="15" customHeight="1" x14ac:dyDescent="0.25">
      <c r="B603" s="683"/>
      <c r="C603" s="683"/>
      <c r="D603" s="684"/>
    </row>
    <row r="604" spans="2:4" ht="15" customHeight="1" x14ac:dyDescent="0.25">
      <c r="B604" s="683"/>
      <c r="C604" s="683"/>
      <c r="D604" s="684"/>
    </row>
    <row r="605" spans="2:4" ht="15" customHeight="1" x14ac:dyDescent="0.25">
      <c r="B605" s="683"/>
      <c r="C605" s="683"/>
      <c r="D605" s="684"/>
    </row>
    <row r="606" spans="2:4" ht="15" customHeight="1" x14ac:dyDescent="0.25">
      <c r="B606" s="683"/>
      <c r="C606" s="683"/>
      <c r="D606" s="684"/>
    </row>
    <row r="607" spans="2:4" ht="15" customHeight="1" x14ac:dyDescent="0.25">
      <c r="B607" s="683"/>
      <c r="C607" s="683"/>
      <c r="D607" s="684"/>
    </row>
    <row r="608" spans="2:4" ht="15" customHeight="1" x14ac:dyDescent="0.25">
      <c r="B608" s="683"/>
      <c r="C608" s="683"/>
      <c r="D608" s="684"/>
    </row>
    <row r="609" spans="2:4" ht="15" customHeight="1" x14ac:dyDescent="0.25">
      <c r="B609" s="683"/>
      <c r="C609" s="683"/>
      <c r="D609" s="684"/>
    </row>
    <row r="610" spans="2:4" ht="15" customHeight="1" x14ac:dyDescent="0.25">
      <c r="B610" s="683"/>
      <c r="C610" s="683"/>
      <c r="D610" s="684"/>
    </row>
    <row r="611" spans="2:4" ht="15" customHeight="1" x14ac:dyDescent="0.25">
      <c r="B611" s="683"/>
      <c r="C611" s="683"/>
      <c r="D611" s="684"/>
    </row>
    <row r="612" spans="2:4" ht="15" customHeight="1" x14ac:dyDescent="0.25">
      <c r="B612" s="683"/>
      <c r="C612" s="683"/>
      <c r="D612" s="684"/>
    </row>
    <row r="613" spans="2:4" ht="15" customHeight="1" x14ac:dyDescent="0.25">
      <c r="B613" s="683"/>
      <c r="C613" s="683"/>
      <c r="D613" s="684"/>
    </row>
    <row r="614" spans="2:4" ht="15" customHeight="1" x14ac:dyDescent="0.25">
      <c r="B614" s="683"/>
      <c r="C614" s="683"/>
      <c r="D614" s="684"/>
    </row>
    <row r="615" spans="2:4" ht="15" customHeight="1" x14ac:dyDescent="0.25">
      <c r="B615" s="683"/>
      <c r="C615" s="683"/>
      <c r="D615" s="684"/>
    </row>
    <row r="616" spans="2:4" ht="15" customHeight="1" x14ac:dyDescent="0.25">
      <c r="B616" s="683"/>
      <c r="C616" s="683"/>
      <c r="D616" s="684"/>
    </row>
    <row r="617" spans="2:4" ht="15" customHeight="1" x14ac:dyDescent="0.25">
      <c r="B617" s="683"/>
      <c r="C617" s="683"/>
      <c r="D617" s="684"/>
    </row>
    <row r="618" spans="2:4" ht="15" customHeight="1" x14ac:dyDescent="0.25">
      <c r="B618" s="683"/>
      <c r="C618" s="683"/>
      <c r="D618" s="684"/>
    </row>
    <row r="619" spans="2:4" ht="15" customHeight="1" x14ac:dyDescent="0.25">
      <c r="B619" s="683"/>
      <c r="C619" s="683"/>
      <c r="D619" s="684"/>
    </row>
    <row r="620" spans="2:4" ht="15" customHeight="1" x14ac:dyDescent="0.25">
      <c r="B620" s="683"/>
      <c r="C620" s="683"/>
      <c r="D620" s="684"/>
    </row>
    <row r="621" spans="2:4" ht="15" customHeight="1" x14ac:dyDescent="0.25">
      <c r="B621" s="683"/>
      <c r="C621" s="683"/>
      <c r="D621" s="684"/>
    </row>
    <row r="622" spans="2:4" ht="15" customHeight="1" x14ac:dyDescent="0.25">
      <c r="B622" s="683"/>
      <c r="C622" s="683"/>
      <c r="D622" s="684"/>
    </row>
    <row r="623" spans="2:4" ht="15" customHeight="1" x14ac:dyDescent="0.25">
      <c r="B623" s="683"/>
      <c r="C623" s="683"/>
      <c r="D623" s="684"/>
    </row>
    <row r="624" spans="2:4" ht="15" customHeight="1" x14ac:dyDescent="0.25">
      <c r="B624" s="683"/>
      <c r="C624" s="683"/>
      <c r="D624" s="684"/>
    </row>
    <row r="625" spans="2:4" ht="15" customHeight="1" x14ac:dyDescent="0.25">
      <c r="B625" s="683"/>
      <c r="C625" s="683"/>
      <c r="D625" s="684"/>
    </row>
    <row r="626" spans="2:4" ht="15" customHeight="1" x14ac:dyDescent="0.25">
      <c r="B626" s="683"/>
      <c r="C626" s="683"/>
      <c r="D626" s="684"/>
    </row>
    <row r="627" spans="2:4" ht="15" customHeight="1" x14ac:dyDescent="0.25">
      <c r="B627" s="683"/>
      <c r="C627" s="683"/>
      <c r="D627" s="684"/>
    </row>
    <row r="628" spans="2:4" ht="15" customHeight="1" x14ac:dyDescent="0.25">
      <c r="B628" s="683"/>
      <c r="C628" s="683"/>
      <c r="D628" s="684"/>
    </row>
    <row r="629" spans="2:4" ht="15" customHeight="1" x14ac:dyDescent="0.25">
      <c r="B629" s="683"/>
      <c r="C629" s="683"/>
      <c r="D629" s="684"/>
    </row>
    <row r="630" spans="2:4" ht="15" customHeight="1" x14ac:dyDescent="0.25">
      <c r="B630" s="683"/>
      <c r="C630" s="683"/>
      <c r="D630" s="684"/>
    </row>
    <row r="631" spans="2:4" ht="15" customHeight="1" x14ac:dyDescent="0.25">
      <c r="B631" s="683"/>
      <c r="C631" s="683"/>
      <c r="D631" s="684"/>
    </row>
    <row r="632" spans="2:4" ht="15" customHeight="1" x14ac:dyDescent="0.25">
      <c r="B632" s="683"/>
      <c r="C632" s="683"/>
      <c r="D632" s="684"/>
    </row>
    <row r="633" spans="2:4" ht="15" customHeight="1" x14ac:dyDescent="0.25">
      <c r="B633" s="683"/>
      <c r="C633" s="683"/>
      <c r="D633" s="684"/>
    </row>
    <row r="634" spans="2:4" ht="15" customHeight="1" x14ac:dyDescent="0.25">
      <c r="B634" s="683"/>
      <c r="C634" s="683"/>
      <c r="D634" s="684"/>
    </row>
    <row r="635" spans="2:4" ht="15" customHeight="1" x14ac:dyDescent="0.25">
      <c r="B635" s="683"/>
      <c r="C635" s="683"/>
      <c r="D635" s="684"/>
    </row>
    <row r="636" spans="2:4" ht="15" customHeight="1" x14ac:dyDescent="0.25">
      <c r="B636" s="683"/>
      <c r="C636" s="683"/>
      <c r="D636" s="684"/>
    </row>
    <row r="637" spans="2:4" ht="15" customHeight="1" x14ac:dyDescent="0.25">
      <c r="B637" s="683"/>
      <c r="C637" s="683"/>
      <c r="D637" s="684"/>
    </row>
    <row r="638" spans="2:4" ht="15" customHeight="1" x14ac:dyDescent="0.25">
      <c r="B638" s="683"/>
      <c r="C638" s="683"/>
      <c r="D638" s="684"/>
    </row>
    <row r="639" spans="2:4" ht="15" customHeight="1" x14ac:dyDescent="0.25">
      <c r="B639" s="683"/>
      <c r="C639" s="683"/>
      <c r="D639" s="684"/>
    </row>
    <row r="640" spans="2:4" ht="15" customHeight="1" x14ac:dyDescent="0.25">
      <c r="B640" s="683"/>
      <c r="C640" s="683"/>
      <c r="D640" s="684"/>
    </row>
    <row r="641" spans="2:4" ht="15" customHeight="1" x14ac:dyDescent="0.25">
      <c r="B641" s="683"/>
      <c r="C641" s="683"/>
      <c r="D641" s="684"/>
    </row>
    <row r="642" spans="2:4" ht="15" customHeight="1" x14ac:dyDescent="0.25">
      <c r="B642" s="683"/>
      <c r="C642" s="683"/>
      <c r="D642" s="684"/>
    </row>
    <row r="643" spans="2:4" ht="15" customHeight="1" x14ac:dyDescent="0.25">
      <c r="B643" s="683"/>
      <c r="C643" s="683"/>
      <c r="D643" s="684"/>
    </row>
    <row r="644" spans="2:4" ht="15" customHeight="1" x14ac:dyDescent="0.25">
      <c r="B644" s="683"/>
      <c r="C644" s="683"/>
      <c r="D644" s="684"/>
    </row>
    <row r="645" spans="2:4" ht="15" customHeight="1" x14ac:dyDescent="0.25">
      <c r="B645" s="683"/>
      <c r="C645" s="683"/>
      <c r="D645" s="684"/>
    </row>
    <row r="646" spans="2:4" ht="15" customHeight="1" x14ac:dyDescent="0.25">
      <c r="B646" s="683"/>
      <c r="C646" s="683"/>
      <c r="D646" s="684"/>
    </row>
    <row r="647" spans="2:4" ht="15" customHeight="1" x14ac:dyDescent="0.25">
      <c r="B647" s="683"/>
      <c r="C647" s="683"/>
      <c r="D647" s="684"/>
    </row>
    <row r="648" spans="2:4" ht="15" customHeight="1" x14ac:dyDescent="0.25">
      <c r="B648" s="683"/>
      <c r="C648" s="683"/>
      <c r="D648" s="684"/>
    </row>
    <row r="649" spans="2:4" ht="15" customHeight="1" x14ac:dyDescent="0.25">
      <c r="B649" s="683"/>
      <c r="C649" s="683"/>
      <c r="D649" s="684"/>
    </row>
    <row r="650" spans="2:4" ht="15" customHeight="1" x14ac:dyDescent="0.25">
      <c r="B650" s="683"/>
      <c r="C650" s="683"/>
      <c r="D650" s="684"/>
    </row>
    <row r="651" spans="2:4" ht="15" customHeight="1" x14ac:dyDescent="0.25">
      <c r="B651" s="683"/>
      <c r="C651" s="683"/>
      <c r="D651" s="684"/>
    </row>
    <row r="652" spans="2:4" ht="15" customHeight="1" x14ac:dyDescent="0.25">
      <c r="B652" s="683"/>
      <c r="C652" s="683"/>
      <c r="D652" s="684"/>
    </row>
    <row r="653" spans="2:4" ht="15" customHeight="1" x14ac:dyDescent="0.25">
      <c r="B653" s="683"/>
      <c r="C653" s="683"/>
      <c r="D653" s="684"/>
    </row>
    <row r="654" spans="2:4" ht="15" customHeight="1" x14ac:dyDescent="0.25">
      <c r="B654" s="683"/>
      <c r="C654" s="683"/>
      <c r="D654" s="684"/>
    </row>
    <row r="655" spans="2:4" ht="15" customHeight="1" x14ac:dyDescent="0.25">
      <c r="B655" s="683"/>
      <c r="C655" s="683"/>
      <c r="D655" s="684"/>
    </row>
    <row r="656" spans="2:4" ht="15" customHeight="1" x14ac:dyDescent="0.25">
      <c r="B656" s="683"/>
      <c r="C656" s="683"/>
      <c r="D656" s="684"/>
    </row>
    <row r="657" spans="2:4" ht="15" customHeight="1" x14ac:dyDescent="0.25">
      <c r="B657" s="683"/>
      <c r="C657" s="683"/>
      <c r="D657" s="684"/>
    </row>
    <row r="658" spans="2:4" ht="15" customHeight="1" x14ac:dyDescent="0.25">
      <c r="B658" s="683"/>
      <c r="C658" s="683"/>
      <c r="D658" s="684"/>
    </row>
    <row r="659" spans="2:4" ht="15" customHeight="1" x14ac:dyDescent="0.25">
      <c r="B659" s="683"/>
      <c r="C659" s="683"/>
      <c r="D659" s="684"/>
    </row>
    <row r="660" spans="2:4" ht="15" customHeight="1" x14ac:dyDescent="0.25">
      <c r="B660" s="683"/>
      <c r="C660" s="683"/>
      <c r="D660" s="684"/>
    </row>
    <row r="661" spans="2:4" ht="15" customHeight="1" x14ac:dyDescent="0.25">
      <c r="B661" s="683"/>
      <c r="C661" s="683"/>
      <c r="D661" s="684"/>
    </row>
    <row r="662" spans="2:4" ht="15" customHeight="1" x14ac:dyDescent="0.25">
      <c r="B662" s="683"/>
      <c r="C662" s="683"/>
      <c r="D662" s="684"/>
    </row>
    <row r="663" spans="2:4" ht="15" customHeight="1" x14ac:dyDescent="0.25">
      <c r="B663" s="683"/>
      <c r="C663" s="683"/>
      <c r="D663" s="684"/>
    </row>
    <row r="664" spans="2:4" ht="15" customHeight="1" x14ac:dyDescent="0.25">
      <c r="B664" s="683"/>
      <c r="C664" s="683"/>
      <c r="D664" s="684"/>
    </row>
    <row r="665" spans="2:4" ht="15" customHeight="1" x14ac:dyDescent="0.25">
      <c r="B665" s="683"/>
      <c r="C665" s="683"/>
      <c r="D665" s="684"/>
    </row>
    <row r="666" spans="2:4" ht="15" customHeight="1" x14ac:dyDescent="0.25">
      <c r="B666" s="683"/>
      <c r="C666" s="683"/>
      <c r="D666" s="684"/>
    </row>
    <row r="667" spans="2:4" ht="15" customHeight="1" x14ac:dyDescent="0.25">
      <c r="B667" s="683"/>
      <c r="C667" s="683"/>
      <c r="D667" s="684"/>
    </row>
    <row r="668" spans="2:4" ht="15" customHeight="1" x14ac:dyDescent="0.25">
      <c r="B668" s="683"/>
      <c r="C668" s="683"/>
      <c r="D668" s="684"/>
    </row>
    <row r="669" spans="2:4" ht="15" customHeight="1" x14ac:dyDescent="0.25">
      <c r="B669" s="683"/>
      <c r="C669" s="683"/>
      <c r="D669" s="684"/>
    </row>
    <row r="670" spans="2:4" ht="15" customHeight="1" x14ac:dyDescent="0.25">
      <c r="B670" s="683"/>
      <c r="C670" s="683"/>
      <c r="D670" s="684"/>
    </row>
    <row r="671" spans="2:4" ht="15" customHeight="1" x14ac:dyDescent="0.25">
      <c r="B671" s="683"/>
      <c r="C671" s="683"/>
      <c r="D671" s="684"/>
    </row>
    <row r="672" spans="2:4" ht="15" customHeight="1" x14ac:dyDescent="0.25">
      <c r="B672" s="683"/>
      <c r="C672" s="683"/>
      <c r="D672" s="684"/>
    </row>
    <row r="673" spans="2:4" ht="15" customHeight="1" x14ac:dyDescent="0.25">
      <c r="B673" s="683"/>
      <c r="C673" s="683"/>
      <c r="D673" s="684"/>
    </row>
    <row r="674" spans="2:4" ht="15" customHeight="1" x14ac:dyDescent="0.25">
      <c r="B674" s="683"/>
      <c r="C674" s="683"/>
      <c r="D674" s="684"/>
    </row>
    <row r="675" spans="2:4" ht="15" customHeight="1" x14ac:dyDescent="0.25">
      <c r="B675" s="683"/>
      <c r="C675" s="683"/>
      <c r="D675" s="684"/>
    </row>
    <row r="676" spans="2:4" ht="15" customHeight="1" x14ac:dyDescent="0.25">
      <c r="B676" s="683"/>
      <c r="C676" s="683"/>
      <c r="D676" s="684"/>
    </row>
    <row r="677" spans="2:4" ht="15" customHeight="1" x14ac:dyDescent="0.25">
      <c r="B677" s="683"/>
      <c r="C677" s="683"/>
      <c r="D677" s="684"/>
    </row>
    <row r="678" spans="2:4" ht="15" customHeight="1" x14ac:dyDescent="0.25">
      <c r="B678" s="683"/>
      <c r="C678" s="683"/>
      <c r="D678" s="684"/>
    </row>
    <row r="679" spans="2:4" ht="15" customHeight="1" x14ac:dyDescent="0.25">
      <c r="B679" s="683"/>
      <c r="C679" s="683"/>
      <c r="D679" s="684"/>
    </row>
    <row r="680" spans="2:4" ht="15" customHeight="1" x14ac:dyDescent="0.25">
      <c r="B680" s="683"/>
      <c r="C680" s="683"/>
      <c r="D680" s="684"/>
    </row>
    <row r="681" spans="2:4" ht="15" customHeight="1" x14ac:dyDescent="0.25">
      <c r="B681" s="683"/>
      <c r="C681" s="683"/>
      <c r="D681" s="684"/>
    </row>
    <row r="682" spans="2:4" ht="15" customHeight="1" x14ac:dyDescent="0.25">
      <c r="B682" s="683"/>
      <c r="C682" s="683"/>
      <c r="D682" s="684"/>
    </row>
    <row r="683" spans="2:4" ht="15" customHeight="1" x14ac:dyDescent="0.25">
      <c r="B683" s="683"/>
      <c r="C683" s="683"/>
      <c r="D683" s="684"/>
    </row>
    <row r="684" spans="2:4" ht="15" customHeight="1" x14ac:dyDescent="0.25">
      <c r="B684" s="683"/>
      <c r="C684" s="683"/>
      <c r="D684" s="684"/>
    </row>
    <row r="685" spans="2:4" ht="15" customHeight="1" x14ac:dyDescent="0.25">
      <c r="B685" s="683"/>
      <c r="C685" s="683"/>
      <c r="D685" s="684"/>
    </row>
    <row r="686" spans="2:4" ht="15" customHeight="1" x14ac:dyDescent="0.25">
      <c r="B686" s="683"/>
      <c r="C686" s="683"/>
      <c r="D686" s="684"/>
    </row>
    <row r="687" spans="2:4" ht="15" customHeight="1" x14ac:dyDescent="0.25">
      <c r="B687" s="683"/>
      <c r="C687" s="683"/>
      <c r="D687" s="684"/>
    </row>
    <row r="688" spans="2:4" ht="15" customHeight="1" x14ac:dyDescent="0.25">
      <c r="B688" s="683"/>
      <c r="C688" s="683"/>
      <c r="D688" s="684"/>
    </row>
    <row r="689" spans="2:4" ht="15" customHeight="1" x14ac:dyDescent="0.25">
      <c r="B689" s="683"/>
      <c r="C689" s="683"/>
      <c r="D689" s="684"/>
    </row>
    <row r="690" spans="2:4" ht="15" customHeight="1" x14ac:dyDescent="0.25">
      <c r="B690" s="683"/>
      <c r="C690" s="683"/>
      <c r="D690" s="684"/>
    </row>
    <row r="691" spans="2:4" ht="15" customHeight="1" x14ac:dyDescent="0.25">
      <c r="B691" s="683"/>
      <c r="C691" s="683"/>
      <c r="D691" s="684"/>
    </row>
    <row r="692" spans="2:4" ht="15" customHeight="1" x14ac:dyDescent="0.25">
      <c r="B692" s="683"/>
      <c r="C692" s="683"/>
      <c r="D692" s="684"/>
    </row>
    <row r="693" spans="2:4" ht="15" customHeight="1" x14ac:dyDescent="0.25">
      <c r="B693" s="683"/>
      <c r="C693" s="683"/>
      <c r="D693" s="684"/>
    </row>
    <row r="694" spans="2:4" ht="15" customHeight="1" x14ac:dyDescent="0.25">
      <c r="B694" s="683"/>
      <c r="C694" s="683"/>
      <c r="D694" s="684"/>
    </row>
    <row r="695" spans="2:4" ht="15" customHeight="1" x14ac:dyDescent="0.25">
      <c r="B695" s="683"/>
      <c r="C695" s="683"/>
      <c r="D695" s="684"/>
    </row>
    <row r="696" spans="2:4" ht="15" customHeight="1" x14ac:dyDescent="0.25">
      <c r="B696" s="683"/>
      <c r="C696" s="683"/>
      <c r="D696" s="684"/>
    </row>
    <row r="697" spans="2:4" ht="15" customHeight="1" x14ac:dyDescent="0.25">
      <c r="B697" s="683"/>
      <c r="C697" s="683"/>
      <c r="D697" s="684"/>
    </row>
    <row r="698" spans="2:4" ht="15" customHeight="1" x14ac:dyDescent="0.25">
      <c r="B698" s="683"/>
      <c r="C698" s="683"/>
      <c r="D698" s="684"/>
    </row>
    <row r="699" spans="2:4" ht="15" customHeight="1" x14ac:dyDescent="0.25">
      <c r="B699" s="683"/>
      <c r="C699" s="683"/>
      <c r="D699" s="684"/>
    </row>
    <row r="700" spans="2:4" ht="15" customHeight="1" x14ac:dyDescent="0.25">
      <c r="B700" s="683"/>
      <c r="C700" s="683"/>
      <c r="D700" s="684"/>
    </row>
    <row r="701" spans="2:4" ht="15" customHeight="1" x14ac:dyDescent="0.25">
      <c r="B701" s="683"/>
      <c r="C701" s="683"/>
      <c r="D701" s="684"/>
    </row>
    <row r="702" spans="2:4" ht="15" customHeight="1" x14ac:dyDescent="0.25">
      <c r="B702" s="683"/>
      <c r="C702" s="683"/>
      <c r="D702" s="684"/>
    </row>
    <row r="703" spans="2:4" ht="15" customHeight="1" x14ac:dyDescent="0.25">
      <c r="B703" s="683"/>
      <c r="C703" s="683"/>
      <c r="D703" s="684"/>
    </row>
    <row r="704" spans="2:4" ht="15" customHeight="1" x14ac:dyDescent="0.25">
      <c r="B704" s="683"/>
      <c r="C704" s="683"/>
      <c r="D704" s="684"/>
    </row>
    <row r="705" spans="2:4" ht="15" customHeight="1" x14ac:dyDescent="0.25">
      <c r="B705" s="683"/>
      <c r="C705" s="683"/>
      <c r="D705" s="684"/>
    </row>
    <row r="706" spans="2:4" ht="15" customHeight="1" x14ac:dyDescent="0.25">
      <c r="B706" s="683"/>
      <c r="C706" s="683"/>
      <c r="D706" s="684"/>
    </row>
    <row r="707" spans="2:4" ht="15" customHeight="1" x14ac:dyDescent="0.25">
      <c r="B707" s="683"/>
      <c r="C707" s="683"/>
      <c r="D707" s="684"/>
    </row>
    <row r="708" spans="2:4" ht="15" customHeight="1" x14ac:dyDescent="0.25">
      <c r="B708" s="683"/>
      <c r="C708" s="683"/>
      <c r="D708" s="684"/>
    </row>
    <row r="709" spans="2:4" ht="15" customHeight="1" x14ac:dyDescent="0.25">
      <c r="B709" s="683"/>
      <c r="C709" s="683"/>
      <c r="D709" s="684"/>
    </row>
    <row r="710" spans="2:4" ht="15" customHeight="1" x14ac:dyDescent="0.25">
      <c r="B710" s="683"/>
      <c r="C710" s="683"/>
      <c r="D710" s="684"/>
    </row>
    <row r="711" spans="2:4" ht="15" customHeight="1" x14ac:dyDescent="0.25">
      <c r="B711" s="683"/>
      <c r="C711" s="683"/>
      <c r="D711" s="684"/>
    </row>
    <row r="712" spans="2:4" ht="15" customHeight="1" x14ac:dyDescent="0.25">
      <c r="B712" s="683"/>
      <c r="C712" s="683"/>
      <c r="D712" s="684"/>
    </row>
    <row r="713" spans="2:4" ht="15" customHeight="1" x14ac:dyDescent="0.25">
      <c r="B713" s="683"/>
      <c r="C713" s="683"/>
      <c r="D713" s="684"/>
    </row>
    <row r="714" spans="2:4" ht="15" customHeight="1" x14ac:dyDescent="0.25">
      <c r="B714" s="683"/>
      <c r="C714" s="683"/>
      <c r="D714" s="684"/>
    </row>
    <row r="715" spans="2:4" ht="15" customHeight="1" x14ac:dyDescent="0.25">
      <c r="B715" s="683"/>
      <c r="C715" s="683"/>
      <c r="D715" s="684"/>
    </row>
    <row r="716" spans="2:4" ht="15" customHeight="1" x14ac:dyDescent="0.25">
      <c r="B716" s="683"/>
      <c r="C716" s="683"/>
      <c r="D716" s="684"/>
    </row>
    <row r="717" spans="2:4" ht="15" customHeight="1" x14ac:dyDescent="0.25">
      <c r="B717" s="683"/>
      <c r="C717" s="683"/>
      <c r="D717" s="684"/>
    </row>
    <row r="718" spans="2:4" ht="15" customHeight="1" x14ac:dyDescent="0.25">
      <c r="B718" s="683"/>
      <c r="C718" s="683"/>
      <c r="D718" s="684"/>
    </row>
    <row r="719" spans="2:4" ht="15" customHeight="1" x14ac:dyDescent="0.25">
      <c r="B719" s="683"/>
      <c r="C719" s="683"/>
      <c r="D719" s="684"/>
    </row>
    <row r="720" spans="2:4" ht="15" customHeight="1" x14ac:dyDescent="0.25">
      <c r="B720" s="683"/>
      <c r="C720" s="683"/>
      <c r="D720" s="684"/>
    </row>
    <row r="721" spans="2:4" ht="15" customHeight="1" x14ac:dyDescent="0.25">
      <c r="B721" s="683"/>
      <c r="C721" s="683"/>
      <c r="D721" s="684"/>
    </row>
    <row r="722" spans="2:4" ht="15" customHeight="1" x14ac:dyDescent="0.25">
      <c r="B722" s="683"/>
      <c r="C722" s="683"/>
      <c r="D722" s="684"/>
    </row>
    <row r="723" spans="2:4" ht="15" customHeight="1" x14ac:dyDescent="0.25">
      <c r="B723" s="683"/>
      <c r="C723" s="683"/>
      <c r="D723" s="684"/>
    </row>
    <row r="724" spans="2:4" ht="15" customHeight="1" x14ac:dyDescent="0.25">
      <c r="B724" s="683"/>
      <c r="C724" s="683"/>
      <c r="D724" s="684"/>
    </row>
    <row r="725" spans="2:4" ht="15" customHeight="1" x14ac:dyDescent="0.25">
      <c r="B725" s="683"/>
      <c r="C725" s="683"/>
      <c r="D725" s="684"/>
    </row>
    <row r="726" spans="2:4" ht="15" customHeight="1" x14ac:dyDescent="0.25">
      <c r="B726" s="683"/>
      <c r="C726" s="683"/>
      <c r="D726" s="684"/>
    </row>
    <row r="727" spans="2:4" ht="15" customHeight="1" x14ac:dyDescent="0.25">
      <c r="B727" s="683"/>
      <c r="C727" s="683"/>
      <c r="D727" s="684"/>
    </row>
    <row r="728" spans="2:4" ht="15" customHeight="1" x14ac:dyDescent="0.25">
      <c r="B728" s="683"/>
      <c r="C728" s="683"/>
      <c r="D728" s="684"/>
    </row>
    <row r="729" spans="2:4" ht="15" customHeight="1" x14ac:dyDescent="0.25">
      <c r="B729" s="683"/>
      <c r="C729" s="683"/>
      <c r="D729" s="684"/>
    </row>
    <row r="730" spans="2:4" ht="15" customHeight="1" x14ac:dyDescent="0.25">
      <c r="B730" s="683"/>
      <c r="C730" s="683"/>
      <c r="D730" s="684"/>
    </row>
    <row r="731" spans="2:4" ht="15" customHeight="1" x14ac:dyDescent="0.25">
      <c r="B731" s="683"/>
      <c r="C731" s="683"/>
      <c r="D731" s="684"/>
    </row>
    <row r="732" spans="2:4" ht="15" customHeight="1" x14ac:dyDescent="0.25">
      <c r="B732" s="683"/>
      <c r="C732" s="683"/>
      <c r="D732" s="684"/>
    </row>
    <row r="733" spans="2:4" ht="15" customHeight="1" x14ac:dyDescent="0.25">
      <c r="B733" s="683"/>
      <c r="C733" s="683"/>
      <c r="D733" s="684"/>
    </row>
    <row r="734" spans="2:4" ht="15" customHeight="1" x14ac:dyDescent="0.25">
      <c r="B734" s="683"/>
      <c r="C734" s="683"/>
      <c r="D734" s="684"/>
    </row>
    <row r="735" spans="2:4" ht="15" customHeight="1" x14ac:dyDescent="0.25">
      <c r="B735" s="683"/>
      <c r="C735" s="683"/>
      <c r="D735" s="684"/>
    </row>
    <row r="736" spans="2:4" ht="15" customHeight="1" x14ac:dyDescent="0.25">
      <c r="B736" s="683"/>
      <c r="C736" s="683"/>
      <c r="D736" s="684"/>
    </row>
    <row r="737" spans="2:4" ht="15" customHeight="1" x14ac:dyDescent="0.25">
      <c r="B737" s="683"/>
      <c r="C737" s="683"/>
      <c r="D737" s="684"/>
    </row>
    <row r="738" spans="2:4" ht="15" customHeight="1" x14ac:dyDescent="0.25">
      <c r="B738" s="683"/>
      <c r="C738" s="683"/>
      <c r="D738" s="684"/>
    </row>
    <row r="739" spans="2:4" ht="15" customHeight="1" x14ac:dyDescent="0.25">
      <c r="B739" s="683"/>
      <c r="C739" s="683"/>
      <c r="D739" s="684"/>
    </row>
    <row r="740" spans="2:4" ht="15" customHeight="1" x14ac:dyDescent="0.25">
      <c r="B740" s="683"/>
      <c r="C740" s="683"/>
      <c r="D740" s="684"/>
    </row>
    <row r="741" spans="2:4" ht="15" customHeight="1" x14ac:dyDescent="0.25">
      <c r="B741" s="683"/>
      <c r="C741" s="683"/>
      <c r="D741" s="684"/>
    </row>
    <row r="742" spans="2:4" ht="15" customHeight="1" x14ac:dyDescent="0.25">
      <c r="B742" s="683"/>
      <c r="C742" s="683"/>
      <c r="D742" s="684"/>
    </row>
    <row r="743" spans="2:4" ht="15" customHeight="1" x14ac:dyDescent="0.25">
      <c r="B743" s="683"/>
      <c r="C743" s="683"/>
      <c r="D743" s="684"/>
    </row>
    <row r="744" spans="2:4" ht="15" customHeight="1" x14ac:dyDescent="0.25">
      <c r="B744" s="683"/>
      <c r="C744" s="683"/>
      <c r="D744" s="684"/>
    </row>
    <row r="745" spans="2:4" ht="15" customHeight="1" x14ac:dyDescent="0.25">
      <c r="B745" s="683"/>
      <c r="C745" s="683"/>
      <c r="D745" s="684"/>
    </row>
    <row r="746" spans="2:4" ht="15" customHeight="1" x14ac:dyDescent="0.25">
      <c r="B746" s="683"/>
      <c r="C746" s="683"/>
      <c r="D746" s="684"/>
    </row>
    <row r="747" spans="2:4" ht="15" customHeight="1" x14ac:dyDescent="0.25">
      <c r="B747" s="683"/>
      <c r="C747" s="683"/>
      <c r="D747" s="684"/>
    </row>
    <row r="748" spans="2:4" ht="15" customHeight="1" x14ac:dyDescent="0.25">
      <c r="B748" s="683"/>
      <c r="C748" s="683"/>
      <c r="D748" s="684"/>
    </row>
    <row r="749" spans="2:4" ht="15" customHeight="1" x14ac:dyDescent="0.25">
      <c r="B749" s="683"/>
      <c r="C749" s="683"/>
      <c r="D749" s="684"/>
    </row>
    <row r="750" spans="2:4" ht="15" customHeight="1" x14ac:dyDescent="0.25">
      <c r="B750" s="683"/>
      <c r="C750" s="683"/>
      <c r="D750" s="684"/>
    </row>
    <row r="751" spans="2:4" ht="15" customHeight="1" x14ac:dyDescent="0.25">
      <c r="B751" s="683"/>
      <c r="C751" s="683"/>
      <c r="D751" s="684"/>
    </row>
    <row r="752" spans="2:4" ht="15" customHeight="1" x14ac:dyDescent="0.25">
      <c r="B752" s="683"/>
      <c r="C752" s="683"/>
      <c r="D752" s="684"/>
    </row>
    <row r="753" spans="2:4" ht="15" customHeight="1" x14ac:dyDescent="0.25">
      <c r="B753" s="683"/>
      <c r="C753" s="683"/>
      <c r="D753" s="684"/>
    </row>
    <row r="754" spans="2:4" ht="15" customHeight="1" x14ac:dyDescent="0.25">
      <c r="B754" s="683"/>
      <c r="C754" s="683"/>
      <c r="D754" s="684"/>
    </row>
    <row r="755" spans="2:4" ht="15" customHeight="1" x14ac:dyDescent="0.25">
      <c r="B755" s="683"/>
      <c r="C755" s="683"/>
      <c r="D755" s="684"/>
    </row>
    <row r="756" spans="2:4" ht="15" customHeight="1" x14ac:dyDescent="0.25">
      <c r="B756" s="683"/>
      <c r="C756" s="683"/>
      <c r="D756" s="684"/>
    </row>
    <row r="757" spans="2:4" ht="15" customHeight="1" x14ac:dyDescent="0.25">
      <c r="B757" s="683"/>
      <c r="C757" s="683"/>
      <c r="D757" s="684"/>
    </row>
    <row r="758" spans="2:4" ht="15" customHeight="1" x14ac:dyDescent="0.25">
      <c r="B758" s="683"/>
      <c r="C758" s="683"/>
      <c r="D758" s="684"/>
    </row>
    <row r="759" spans="2:4" ht="15" customHeight="1" x14ac:dyDescent="0.25">
      <c r="B759" s="683"/>
      <c r="C759" s="683"/>
      <c r="D759" s="684"/>
    </row>
    <row r="760" spans="2:4" ht="15" customHeight="1" x14ac:dyDescent="0.25">
      <c r="B760" s="683"/>
      <c r="C760" s="683"/>
      <c r="D760" s="684"/>
    </row>
    <row r="761" spans="2:4" ht="15" customHeight="1" x14ac:dyDescent="0.25">
      <c r="B761" s="683"/>
      <c r="C761" s="683"/>
      <c r="D761" s="684"/>
    </row>
    <row r="762" spans="2:4" ht="15" customHeight="1" x14ac:dyDescent="0.25">
      <c r="B762" s="683"/>
      <c r="C762" s="683"/>
      <c r="D762" s="684"/>
    </row>
    <row r="763" spans="2:4" ht="15" customHeight="1" x14ac:dyDescent="0.25">
      <c r="B763" s="683"/>
      <c r="C763" s="683"/>
      <c r="D763" s="684"/>
    </row>
    <row r="764" spans="2:4" ht="15" customHeight="1" x14ac:dyDescent="0.25">
      <c r="B764" s="683"/>
      <c r="C764" s="683"/>
      <c r="D764" s="684"/>
    </row>
    <row r="765" spans="2:4" ht="15" customHeight="1" x14ac:dyDescent="0.25">
      <c r="B765" s="683"/>
      <c r="C765" s="683"/>
      <c r="D765" s="684"/>
    </row>
    <row r="766" spans="2:4" ht="15" customHeight="1" x14ac:dyDescent="0.25">
      <c r="B766" s="683"/>
      <c r="C766" s="683"/>
      <c r="D766" s="684"/>
    </row>
    <row r="767" spans="2:4" ht="15" customHeight="1" x14ac:dyDescent="0.25">
      <c r="B767" s="683"/>
      <c r="C767" s="683"/>
      <c r="D767" s="684"/>
    </row>
    <row r="768" spans="2:4" ht="15" customHeight="1" x14ac:dyDescent="0.25">
      <c r="B768" s="683"/>
      <c r="C768" s="683"/>
      <c r="D768" s="684"/>
    </row>
    <row r="769" spans="2:4" ht="15" customHeight="1" x14ac:dyDescent="0.25">
      <c r="B769" s="683"/>
      <c r="C769" s="683"/>
      <c r="D769" s="684"/>
    </row>
    <row r="770" spans="2:4" ht="15" customHeight="1" x14ac:dyDescent="0.25">
      <c r="B770" s="683"/>
      <c r="C770" s="683"/>
      <c r="D770" s="684"/>
    </row>
    <row r="771" spans="2:4" ht="15" customHeight="1" x14ac:dyDescent="0.25">
      <c r="B771" s="683"/>
      <c r="C771" s="683"/>
      <c r="D771" s="684"/>
    </row>
    <row r="772" spans="2:4" ht="15" customHeight="1" x14ac:dyDescent="0.25">
      <c r="B772" s="683"/>
      <c r="C772" s="683"/>
      <c r="D772" s="684"/>
    </row>
    <row r="773" spans="2:4" ht="15" customHeight="1" x14ac:dyDescent="0.25">
      <c r="B773" s="683"/>
      <c r="C773" s="683"/>
      <c r="D773" s="684"/>
    </row>
    <row r="774" spans="2:4" ht="15" customHeight="1" x14ac:dyDescent="0.25">
      <c r="B774" s="683"/>
      <c r="C774" s="683"/>
      <c r="D774" s="684"/>
    </row>
    <row r="775" spans="2:4" ht="15" customHeight="1" x14ac:dyDescent="0.25">
      <c r="B775" s="683"/>
      <c r="C775" s="683"/>
      <c r="D775" s="684"/>
    </row>
    <row r="776" spans="2:4" ht="15" customHeight="1" x14ac:dyDescent="0.25">
      <c r="B776" s="683"/>
      <c r="C776" s="683"/>
      <c r="D776" s="684"/>
    </row>
    <row r="777" spans="2:4" ht="15" customHeight="1" x14ac:dyDescent="0.25">
      <c r="B777" s="683"/>
      <c r="C777" s="683"/>
      <c r="D777" s="684"/>
    </row>
    <row r="778" spans="2:4" ht="15" customHeight="1" x14ac:dyDescent="0.25">
      <c r="B778" s="683"/>
      <c r="C778" s="683"/>
      <c r="D778" s="684"/>
    </row>
    <row r="779" spans="2:4" ht="15" customHeight="1" x14ac:dyDescent="0.25">
      <c r="B779" s="683"/>
      <c r="C779" s="683"/>
      <c r="D779" s="684"/>
    </row>
    <row r="780" spans="2:4" ht="15" customHeight="1" x14ac:dyDescent="0.25">
      <c r="B780" s="683"/>
      <c r="C780" s="683"/>
      <c r="D780" s="684"/>
    </row>
    <row r="781" spans="2:4" ht="15" customHeight="1" x14ac:dyDescent="0.25">
      <c r="B781" s="683"/>
      <c r="C781" s="683"/>
      <c r="D781" s="684"/>
    </row>
    <row r="782" spans="2:4" ht="15" customHeight="1" x14ac:dyDescent="0.25">
      <c r="B782" s="683"/>
      <c r="C782" s="683"/>
      <c r="D782" s="684"/>
    </row>
    <row r="783" spans="2:4" ht="15" customHeight="1" x14ac:dyDescent="0.25">
      <c r="B783" s="683"/>
      <c r="C783" s="683"/>
      <c r="D783" s="684"/>
    </row>
    <row r="784" spans="2:4" ht="15" customHeight="1" x14ac:dyDescent="0.25">
      <c r="B784" s="683"/>
      <c r="C784" s="683"/>
      <c r="D784" s="684"/>
    </row>
    <row r="785" spans="2:4" ht="15" customHeight="1" x14ac:dyDescent="0.25">
      <c r="B785" s="683"/>
      <c r="C785" s="683"/>
      <c r="D785" s="684"/>
    </row>
    <row r="786" spans="2:4" ht="15" customHeight="1" x14ac:dyDescent="0.25">
      <c r="B786" s="683"/>
      <c r="C786" s="683"/>
      <c r="D786" s="684"/>
    </row>
    <row r="787" spans="2:4" ht="15" customHeight="1" x14ac:dyDescent="0.25">
      <c r="B787" s="683"/>
      <c r="C787" s="683"/>
      <c r="D787" s="684"/>
    </row>
    <row r="788" spans="2:4" ht="15" customHeight="1" x14ac:dyDescent="0.25">
      <c r="B788" s="683"/>
      <c r="C788" s="683"/>
      <c r="D788" s="684"/>
    </row>
    <row r="789" spans="2:4" ht="15" customHeight="1" x14ac:dyDescent="0.25">
      <c r="B789" s="683"/>
      <c r="C789" s="683"/>
      <c r="D789" s="684"/>
    </row>
    <row r="790" spans="2:4" ht="15" customHeight="1" x14ac:dyDescent="0.25">
      <c r="B790" s="683"/>
      <c r="C790" s="683"/>
      <c r="D790" s="684"/>
    </row>
    <row r="791" spans="2:4" ht="15" customHeight="1" x14ac:dyDescent="0.25">
      <c r="B791" s="683"/>
      <c r="C791" s="683"/>
      <c r="D791" s="684"/>
    </row>
    <row r="792" spans="2:4" ht="15" customHeight="1" x14ac:dyDescent="0.25">
      <c r="B792" s="683"/>
      <c r="C792" s="683"/>
      <c r="D792" s="684"/>
    </row>
    <row r="793" spans="2:4" ht="15" customHeight="1" x14ac:dyDescent="0.25">
      <c r="B793" s="683"/>
      <c r="C793" s="683"/>
      <c r="D793" s="684"/>
    </row>
    <row r="794" spans="2:4" ht="15" customHeight="1" x14ac:dyDescent="0.25">
      <c r="B794" s="683"/>
      <c r="C794" s="683"/>
      <c r="D794" s="684"/>
    </row>
    <row r="795" spans="2:4" ht="15" customHeight="1" x14ac:dyDescent="0.25">
      <c r="B795" s="683"/>
      <c r="C795" s="683"/>
      <c r="D795" s="684"/>
    </row>
    <row r="796" spans="2:4" ht="15" customHeight="1" x14ac:dyDescent="0.25">
      <c r="B796" s="683"/>
      <c r="C796" s="683"/>
      <c r="D796" s="684"/>
    </row>
    <row r="797" spans="2:4" ht="15" customHeight="1" x14ac:dyDescent="0.25">
      <c r="B797" s="683"/>
      <c r="C797" s="683"/>
      <c r="D797" s="684"/>
    </row>
    <row r="798" spans="2:4" ht="15" customHeight="1" x14ac:dyDescent="0.25">
      <c r="B798" s="683"/>
      <c r="C798" s="683"/>
      <c r="D798" s="684"/>
    </row>
    <row r="799" spans="2:4" ht="15" customHeight="1" x14ac:dyDescent="0.25">
      <c r="B799" s="683"/>
      <c r="C799" s="683"/>
      <c r="D799" s="684"/>
    </row>
    <row r="800" spans="2:4" ht="15" customHeight="1" x14ac:dyDescent="0.25">
      <c r="B800" s="683"/>
      <c r="C800" s="683"/>
      <c r="D800" s="684"/>
    </row>
    <row r="801" spans="2:4" ht="15" customHeight="1" x14ac:dyDescent="0.25">
      <c r="B801" s="683"/>
      <c r="C801" s="683"/>
      <c r="D801" s="684"/>
    </row>
    <row r="802" spans="2:4" ht="15" customHeight="1" x14ac:dyDescent="0.25">
      <c r="B802" s="683"/>
      <c r="C802" s="683"/>
      <c r="D802" s="684"/>
    </row>
    <row r="803" spans="2:4" ht="15" customHeight="1" x14ac:dyDescent="0.25">
      <c r="B803" s="683"/>
      <c r="C803" s="683"/>
      <c r="D803" s="684"/>
    </row>
    <row r="804" spans="2:4" ht="15" customHeight="1" x14ac:dyDescent="0.25">
      <c r="B804" s="683"/>
      <c r="C804" s="683"/>
      <c r="D804" s="684"/>
    </row>
    <row r="805" spans="2:4" ht="15" customHeight="1" x14ac:dyDescent="0.25">
      <c r="B805" s="683"/>
      <c r="C805" s="683"/>
      <c r="D805" s="684"/>
    </row>
    <row r="806" spans="2:4" ht="15" customHeight="1" x14ac:dyDescent="0.25">
      <c r="B806" s="683"/>
      <c r="C806" s="683"/>
      <c r="D806" s="684"/>
    </row>
    <row r="807" spans="2:4" ht="15" customHeight="1" x14ac:dyDescent="0.25">
      <c r="B807" s="683"/>
      <c r="C807" s="683"/>
      <c r="D807" s="684"/>
    </row>
    <row r="808" spans="2:4" ht="15" customHeight="1" x14ac:dyDescent="0.25">
      <c r="B808" s="683"/>
      <c r="C808" s="683"/>
      <c r="D808" s="684"/>
    </row>
    <row r="809" spans="2:4" ht="15" customHeight="1" x14ac:dyDescent="0.25">
      <c r="B809" s="683"/>
      <c r="C809" s="683"/>
      <c r="D809" s="684"/>
    </row>
    <row r="810" spans="2:4" ht="15" customHeight="1" x14ac:dyDescent="0.25">
      <c r="B810" s="683"/>
      <c r="C810" s="683"/>
      <c r="D810" s="684"/>
    </row>
    <row r="811" spans="2:4" ht="15" customHeight="1" x14ac:dyDescent="0.25">
      <c r="B811" s="683"/>
      <c r="C811" s="683"/>
      <c r="D811" s="684"/>
    </row>
    <row r="812" spans="2:4" ht="15" customHeight="1" x14ac:dyDescent="0.25">
      <c r="B812" s="683"/>
      <c r="C812" s="683"/>
      <c r="D812" s="684"/>
    </row>
    <row r="813" spans="2:4" ht="15" customHeight="1" x14ac:dyDescent="0.25">
      <c r="B813" s="683"/>
      <c r="C813" s="683"/>
      <c r="D813" s="684"/>
    </row>
    <row r="814" spans="2:4" ht="15" customHeight="1" x14ac:dyDescent="0.25">
      <c r="B814" s="683"/>
      <c r="C814" s="683"/>
      <c r="D814" s="684"/>
    </row>
    <row r="815" spans="2:4" ht="15" customHeight="1" x14ac:dyDescent="0.25">
      <c r="B815" s="683"/>
      <c r="C815" s="683"/>
      <c r="D815" s="684"/>
    </row>
    <row r="816" spans="2:4" ht="15" customHeight="1" x14ac:dyDescent="0.25">
      <c r="B816" s="683"/>
      <c r="C816" s="683"/>
      <c r="D816" s="684"/>
    </row>
    <row r="817" spans="2:4" ht="15" customHeight="1" x14ac:dyDescent="0.25">
      <c r="B817" s="683"/>
      <c r="C817" s="683"/>
      <c r="D817" s="684"/>
    </row>
    <row r="818" spans="2:4" ht="15" customHeight="1" x14ac:dyDescent="0.25">
      <c r="B818" s="683"/>
      <c r="C818" s="683"/>
      <c r="D818" s="684"/>
    </row>
    <row r="819" spans="2:4" ht="15" customHeight="1" x14ac:dyDescent="0.25">
      <c r="B819" s="683"/>
      <c r="C819" s="683"/>
      <c r="D819" s="684"/>
    </row>
    <row r="820" spans="2:4" ht="15" customHeight="1" x14ac:dyDescent="0.25">
      <c r="B820" s="683"/>
      <c r="C820" s="683"/>
      <c r="D820" s="684"/>
    </row>
    <row r="821" spans="2:4" ht="15" customHeight="1" x14ac:dyDescent="0.25">
      <c r="B821" s="683"/>
      <c r="C821" s="683"/>
      <c r="D821" s="684"/>
    </row>
    <row r="822" spans="2:4" ht="15" customHeight="1" x14ac:dyDescent="0.25">
      <c r="B822" s="683"/>
      <c r="C822" s="683"/>
      <c r="D822" s="684"/>
    </row>
    <row r="823" spans="2:4" ht="15" customHeight="1" x14ac:dyDescent="0.25">
      <c r="B823" s="683"/>
      <c r="C823" s="683"/>
      <c r="D823" s="684"/>
    </row>
    <row r="824" spans="2:4" ht="15" customHeight="1" x14ac:dyDescent="0.25">
      <c r="B824" s="683"/>
      <c r="C824" s="683"/>
      <c r="D824" s="684"/>
    </row>
    <row r="825" spans="2:4" ht="15" customHeight="1" x14ac:dyDescent="0.25">
      <c r="B825" s="683"/>
      <c r="C825" s="683"/>
      <c r="D825" s="684"/>
    </row>
    <row r="826" spans="2:4" ht="15" customHeight="1" x14ac:dyDescent="0.25">
      <c r="B826" s="683"/>
      <c r="C826" s="683"/>
      <c r="D826" s="684"/>
    </row>
    <row r="827" spans="2:4" ht="15" customHeight="1" x14ac:dyDescent="0.25">
      <c r="B827" s="683"/>
      <c r="C827" s="683"/>
      <c r="D827" s="684"/>
    </row>
    <row r="828" spans="2:4" ht="15" customHeight="1" x14ac:dyDescent="0.25">
      <c r="B828" s="683"/>
      <c r="C828" s="683"/>
      <c r="D828" s="684"/>
    </row>
    <row r="829" spans="2:4" ht="15" customHeight="1" x14ac:dyDescent="0.25">
      <c r="B829" s="683"/>
      <c r="C829" s="683"/>
      <c r="D829" s="684"/>
    </row>
    <row r="830" spans="2:4" ht="15" customHeight="1" x14ac:dyDescent="0.25">
      <c r="B830" s="683"/>
      <c r="C830" s="683"/>
      <c r="D830" s="684"/>
    </row>
    <row r="831" spans="2:4" ht="15" customHeight="1" x14ac:dyDescent="0.25">
      <c r="B831" s="683"/>
      <c r="C831" s="683"/>
      <c r="D831" s="684"/>
    </row>
    <row r="832" spans="2:4" ht="15" customHeight="1" x14ac:dyDescent="0.25">
      <c r="B832" s="683"/>
      <c r="C832" s="683"/>
      <c r="D832" s="684"/>
    </row>
    <row r="833" spans="2:4" ht="15" customHeight="1" x14ac:dyDescent="0.25">
      <c r="B833" s="683"/>
      <c r="C833" s="683"/>
      <c r="D833" s="684"/>
    </row>
    <row r="834" spans="2:4" ht="15" customHeight="1" x14ac:dyDescent="0.25">
      <c r="B834" s="683"/>
      <c r="C834" s="683"/>
      <c r="D834" s="684"/>
    </row>
    <row r="835" spans="2:4" ht="15" customHeight="1" x14ac:dyDescent="0.25">
      <c r="B835" s="683"/>
      <c r="C835" s="683"/>
      <c r="D835" s="684"/>
    </row>
    <row r="836" spans="2:4" ht="15" customHeight="1" x14ac:dyDescent="0.25">
      <c r="B836" s="683"/>
      <c r="C836" s="683"/>
      <c r="D836" s="684"/>
    </row>
    <row r="837" spans="2:4" ht="15" customHeight="1" x14ac:dyDescent="0.25">
      <c r="B837" s="683"/>
      <c r="C837" s="683"/>
      <c r="D837" s="684"/>
    </row>
    <row r="838" spans="2:4" ht="15" customHeight="1" x14ac:dyDescent="0.25">
      <c r="B838" s="683"/>
      <c r="C838" s="683"/>
      <c r="D838" s="684"/>
    </row>
    <row r="839" spans="2:4" ht="15" customHeight="1" x14ac:dyDescent="0.25">
      <c r="B839" s="683"/>
      <c r="C839" s="683"/>
      <c r="D839" s="684"/>
    </row>
    <row r="840" spans="2:4" ht="15" customHeight="1" x14ac:dyDescent="0.25">
      <c r="B840" s="683"/>
      <c r="C840" s="683"/>
      <c r="D840" s="684"/>
    </row>
    <row r="841" spans="2:4" ht="15" customHeight="1" x14ac:dyDescent="0.25">
      <c r="B841" s="683"/>
      <c r="C841" s="683"/>
      <c r="D841" s="684"/>
    </row>
    <row r="842" spans="2:4" ht="15" customHeight="1" x14ac:dyDescent="0.25">
      <c r="B842" s="683"/>
      <c r="C842" s="683"/>
      <c r="D842" s="684"/>
    </row>
    <row r="843" spans="2:4" ht="15" customHeight="1" x14ac:dyDescent="0.25">
      <c r="B843" s="683"/>
      <c r="C843" s="683"/>
      <c r="D843" s="684"/>
    </row>
    <row r="844" spans="2:4" ht="15" customHeight="1" x14ac:dyDescent="0.25">
      <c r="B844" s="683"/>
      <c r="C844" s="683"/>
      <c r="D844" s="684"/>
    </row>
    <row r="845" spans="2:4" ht="15" customHeight="1" x14ac:dyDescent="0.25">
      <c r="B845" s="683"/>
      <c r="C845" s="683"/>
      <c r="D845" s="684"/>
    </row>
    <row r="846" spans="2:4" ht="15" customHeight="1" x14ac:dyDescent="0.25">
      <c r="B846" s="683"/>
      <c r="C846" s="683"/>
      <c r="D846" s="684"/>
    </row>
    <row r="847" spans="2:4" ht="15" customHeight="1" x14ac:dyDescent="0.25">
      <c r="B847" s="683"/>
      <c r="C847" s="683"/>
      <c r="D847" s="684"/>
    </row>
    <row r="848" spans="2:4" ht="15" customHeight="1" x14ac:dyDescent="0.25">
      <c r="B848" s="683"/>
      <c r="C848" s="683"/>
      <c r="D848" s="684"/>
    </row>
    <row r="849" spans="2:4" ht="15" customHeight="1" x14ac:dyDescent="0.25">
      <c r="B849" s="683"/>
      <c r="C849" s="683"/>
      <c r="D849" s="684"/>
    </row>
    <row r="850" spans="2:4" ht="15" customHeight="1" x14ac:dyDescent="0.25">
      <c r="B850" s="683"/>
      <c r="C850" s="683"/>
      <c r="D850" s="684"/>
    </row>
    <row r="851" spans="2:4" ht="15" customHeight="1" x14ac:dyDescent="0.25">
      <c r="B851" s="683"/>
      <c r="C851" s="683"/>
      <c r="D851" s="684"/>
    </row>
    <row r="852" spans="2:4" ht="15" customHeight="1" x14ac:dyDescent="0.25">
      <c r="B852" s="683"/>
      <c r="C852" s="683"/>
      <c r="D852" s="684"/>
    </row>
    <row r="853" spans="2:4" ht="15" customHeight="1" x14ac:dyDescent="0.25">
      <c r="B853" s="683"/>
      <c r="C853" s="683"/>
      <c r="D853" s="684"/>
    </row>
    <row r="854" spans="2:4" ht="15" customHeight="1" x14ac:dyDescent="0.25">
      <c r="B854" s="683"/>
      <c r="C854" s="683"/>
      <c r="D854" s="684"/>
    </row>
    <row r="855" spans="2:4" ht="15" customHeight="1" x14ac:dyDescent="0.25">
      <c r="B855" s="683"/>
      <c r="C855" s="683"/>
      <c r="D855" s="684"/>
    </row>
    <row r="856" spans="2:4" ht="15" customHeight="1" x14ac:dyDescent="0.25">
      <c r="B856" s="683"/>
      <c r="C856" s="683"/>
      <c r="D856" s="684"/>
    </row>
    <row r="857" spans="2:4" ht="15" customHeight="1" x14ac:dyDescent="0.25">
      <c r="B857" s="683"/>
      <c r="C857" s="683"/>
      <c r="D857" s="684"/>
    </row>
    <row r="858" spans="2:4" ht="15" customHeight="1" x14ac:dyDescent="0.25">
      <c r="B858" s="683"/>
      <c r="C858" s="683"/>
      <c r="D858" s="684"/>
    </row>
    <row r="859" spans="2:4" ht="15" customHeight="1" x14ac:dyDescent="0.25">
      <c r="B859" s="683"/>
      <c r="C859" s="683"/>
      <c r="D859" s="684"/>
    </row>
    <row r="860" spans="2:4" ht="15" customHeight="1" x14ac:dyDescent="0.25">
      <c r="B860" s="683"/>
      <c r="C860" s="683"/>
      <c r="D860" s="684"/>
    </row>
    <row r="861" spans="2:4" ht="15" customHeight="1" x14ac:dyDescent="0.25">
      <c r="B861" s="683"/>
      <c r="C861" s="683"/>
      <c r="D861" s="684"/>
    </row>
    <row r="862" spans="2:4" ht="15" customHeight="1" x14ac:dyDescent="0.25">
      <c r="B862" s="683"/>
      <c r="C862" s="683"/>
      <c r="D862" s="684"/>
    </row>
    <row r="863" spans="2:4" ht="15" customHeight="1" x14ac:dyDescent="0.25">
      <c r="B863" s="683"/>
      <c r="C863" s="683"/>
      <c r="D863" s="684"/>
    </row>
    <row r="864" spans="2:4" ht="15" customHeight="1" x14ac:dyDescent="0.25">
      <c r="B864" s="683"/>
      <c r="C864" s="683"/>
      <c r="D864" s="684"/>
    </row>
    <row r="865" spans="2:4" ht="15" customHeight="1" x14ac:dyDescent="0.25">
      <c r="B865" s="683"/>
      <c r="C865" s="683"/>
      <c r="D865" s="684"/>
    </row>
    <row r="866" spans="2:4" ht="15" customHeight="1" x14ac:dyDescent="0.25">
      <c r="B866" s="683"/>
      <c r="C866" s="683"/>
      <c r="D866" s="684"/>
    </row>
    <row r="867" spans="2:4" ht="15" customHeight="1" x14ac:dyDescent="0.25">
      <c r="B867" s="683"/>
      <c r="C867" s="683"/>
      <c r="D867" s="684"/>
    </row>
    <row r="868" spans="2:4" ht="15" customHeight="1" x14ac:dyDescent="0.25">
      <c r="B868" s="683"/>
      <c r="C868" s="683"/>
      <c r="D868" s="684"/>
    </row>
    <row r="869" spans="2:4" ht="15" customHeight="1" x14ac:dyDescent="0.25">
      <c r="B869" s="683"/>
      <c r="C869" s="683"/>
      <c r="D869" s="684"/>
    </row>
    <row r="870" spans="2:4" ht="15" customHeight="1" x14ac:dyDescent="0.25">
      <c r="B870" s="683"/>
      <c r="C870" s="683"/>
      <c r="D870" s="684"/>
    </row>
    <row r="871" spans="2:4" ht="15" customHeight="1" x14ac:dyDescent="0.25">
      <c r="B871" s="683"/>
      <c r="C871" s="683"/>
      <c r="D871" s="684"/>
    </row>
    <row r="872" spans="2:4" ht="15" customHeight="1" x14ac:dyDescent="0.25">
      <c r="B872" s="683"/>
      <c r="C872" s="683"/>
      <c r="D872" s="684"/>
    </row>
    <row r="873" spans="2:4" ht="15" customHeight="1" x14ac:dyDescent="0.25">
      <c r="B873" s="683"/>
      <c r="C873" s="683"/>
      <c r="D873" s="684"/>
    </row>
    <row r="874" spans="2:4" ht="15" customHeight="1" x14ac:dyDescent="0.25">
      <c r="B874" s="683"/>
      <c r="C874" s="683"/>
      <c r="D874" s="684"/>
    </row>
    <row r="875" spans="2:4" ht="15" customHeight="1" x14ac:dyDescent="0.25">
      <c r="B875" s="683"/>
      <c r="C875" s="683"/>
      <c r="D875" s="684"/>
    </row>
    <row r="876" spans="2:4" ht="15" customHeight="1" x14ac:dyDescent="0.25">
      <c r="B876" s="683"/>
      <c r="C876" s="683"/>
      <c r="D876" s="684"/>
    </row>
    <row r="877" spans="2:4" ht="15" customHeight="1" x14ac:dyDescent="0.25">
      <c r="B877" s="683"/>
      <c r="C877" s="683"/>
      <c r="D877" s="684"/>
    </row>
    <row r="878" spans="2:4" ht="15" customHeight="1" x14ac:dyDescent="0.25">
      <c r="B878" s="683"/>
      <c r="C878" s="683"/>
      <c r="D878" s="684"/>
    </row>
    <row r="879" spans="2:4" ht="15" customHeight="1" x14ac:dyDescent="0.25">
      <c r="B879" s="683"/>
      <c r="C879" s="683"/>
      <c r="D879" s="684"/>
    </row>
    <row r="880" spans="2:4" ht="15" customHeight="1" x14ac:dyDescent="0.25">
      <c r="B880" s="683"/>
      <c r="C880" s="683"/>
      <c r="D880" s="684"/>
    </row>
    <row r="881" spans="2:4" ht="15" customHeight="1" x14ac:dyDescent="0.25">
      <c r="B881" s="683"/>
      <c r="C881" s="683"/>
      <c r="D881" s="684"/>
    </row>
    <row r="882" spans="2:4" ht="15" customHeight="1" x14ac:dyDescent="0.25">
      <c r="B882" s="683"/>
      <c r="C882" s="683"/>
      <c r="D882" s="684"/>
    </row>
    <row r="883" spans="2:4" ht="15" customHeight="1" x14ac:dyDescent="0.25">
      <c r="B883" s="683"/>
      <c r="C883" s="683"/>
      <c r="D883" s="684"/>
    </row>
    <row r="884" spans="2:4" ht="15" customHeight="1" x14ac:dyDescent="0.25">
      <c r="B884" s="683"/>
      <c r="C884" s="683"/>
      <c r="D884" s="684"/>
    </row>
    <row r="885" spans="2:4" ht="15" customHeight="1" x14ac:dyDescent="0.25">
      <c r="B885" s="683"/>
      <c r="C885" s="683"/>
      <c r="D885" s="684"/>
    </row>
    <row r="886" spans="2:4" ht="15" customHeight="1" x14ac:dyDescent="0.25">
      <c r="B886" s="683"/>
      <c r="C886" s="683"/>
      <c r="D886" s="684"/>
    </row>
    <row r="887" spans="2:4" ht="15" customHeight="1" x14ac:dyDescent="0.25">
      <c r="B887" s="683"/>
      <c r="C887" s="683"/>
      <c r="D887" s="684"/>
    </row>
    <row r="888" spans="2:4" ht="15" customHeight="1" x14ac:dyDescent="0.25">
      <c r="B888" s="683"/>
      <c r="C888" s="683"/>
      <c r="D888" s="684"/>
    </row>
    <row r="889" spans="2:4" ht="15" customHeight="1" x14ac:dyDescent="0.25">
      <c r="B889" s="683"/>
      <c r="C889" s="683"/>
      <c r="D889" s="684"/>
    </row>
    <row r="890" spans="2:4" ht="15" customHeight="1" x14ac:dyDescent="0.25">
      <c r="B890" s="683"/>
      <c r="C890" s="683"/>
      <c r="D890" s="684"/>
    </row>
    <row r="891" spans="2:4" ht="15" customHeight="1" x14ac:dyDescent="0.25">
      <c r="B891" s="683"/>
      <c r="C891" s="683"/>
      <c r="D891" s="684"/>
    </row>
    <row r="892" spans="2:4" ht="15" customHeight="1" x14ac:dyDescent="0.25">
      <c r="B892" s="683"/>
      <c r="C892" s="683"/>
      <c r="D892" s="684"/>
    </row>
    <row r="893" spans="2:4" ht="15" customHeight="1" x14ac:dyDescent="0.25">
      <c r="B893" s="683"/>
      <c r="C893" s="683"/>
      <c r="D893" s="684"/>
    </row>
    <row r="894" spans="2:4" ht="15" customHeight="1" x14ac:dyDescent="0.25">
      <c r="B894" s="683"/>
      <c r="C894" s="683"/>
      <c r="D894" s="684"/>
    </row>
    <row r="895" spans="2:4" ht="15" customHeight="1" x14ac:dyDescent="0.25">
      <c r="B895" s="683"/>
      <c r="C895" s="683"/>
      <c r="D895" s="684"/>
    </row>
    <row r="896" spans="2:4" ht="15" customHeight="1" x14ac:dyDescent="0.25">
      <c r="B896" s="683"/>
      <c r="C896" s="683"/>
      <c r="D896" s="684"/>
    </row>
    <row r="897" spans="2:4" ht="15" customHeight="1" x14ac:dyDescent="0.25">
      <c r="B897" s="683"/>
      <c r="C897" s="683"/>
      <c r="D897" s="684"/>
    </row>
    <row r="898" spans="2:4" ht="15" customHeight="1" x14ac:dyDescent="0.25">
      <c r="B898" s="683"/>
      <c r="C898" s="683"/>
      <c r="D898" s="684"/>
    </row>
    <row r="899" spans="2:4" ht="15" customHeight="1" x14ac:dyDescent="0.25">
      <c r="B899" s="683"/>
      <c r="C899" s="683"/>
      <c r="D899" s="684"/>
    </row>
    <row r="900" spans="2:4" ht="15" customHeight="1" x14ac:dyDescent="0.25">
      <c r="B900" s="683"/>
      <c r="C900" s="683"/>
      <c r="D900" s="684"/>
    </row>
    <row r="901" spans="2:4" ht="15" customHeight="1" x14ac:dyDescent="0.25">
      <c r="B901" s="683"/>
      <c r="C901" s="683"/>
      <c r="D901" s="684"/>
    </row>
    <row r="902" spans="2:4" ht="15" customHeight="1" x14ac:dyDescent="0.25">
      <c r="B902" s="683"/>
      <c r="C902" s="683"/>
      <c r="D902" s="684"/>
    </row>
    <row r="903" spans="2:4" ht="15" customHeight="1" x14ac:dyDescent="0.25">
      <c r="B903" s="683"/>
      <c r="C903" s="683"/>
      <c r="D903" s="684"/>
    </row>
    <row r="904" spans="2:4" ht="15" customHeight="1" x14ac:dyDescent="0.25">
      <c r="B904" s="683"/>
      <c r="C904" s="683"/>
      <c r="D904" s="684"/>
    </row>
    <row r="905" spans="2:4" ht="15" customHeight="1" x14ac:dyDescent="0.25">
      <c r="B905" s="683"/>
      <c r="C905" s="683"/>
      <c r="D905" s="684"/>
    </row>
    <row r="906" spans="2:4" ht="15" customHeight="1" x14ac:dyDescent="0.25">
      <c r="B906" s="683"/>
      <c r="C906" s="683"/>
      <c r="D906" s="684"/>
    </row>
    <row r="907" spans="2:4" ht="15" customHeight="1" x14ac:dyDescent="0.25">
      <c r="B907" s="683"/>
      <c r="C907" s="683"/>
      <c r="D907" s="684"/>
    </row>
    <row r="908" spans="2:4" ht="15" customHeight="1" x14ac:dyDescent="0.25">
      <c r="B908" s="683"/>
      <c r="C908" s="683"/>
      <c r="D908" s="684"/>
    </row>
    <row r="909" spans="2:4" ht="15" customHeight="1" x14ac:dyDescent="0.25">
      <c r="B909" s="683"/>
      <c r="C909" s="683"/>
      <c r="D909" s="684"/>
    </row>
    <row r="910" spans="2:4" ht="15" customHeight="1" x14ac:dyDescent="0.25">
      <c r="B910" s="683"/>
      <c r="C910" s="683"/>
      <c r="D910" s="684"/>
    </row>
    <row r="911" spans="2:4" ht="15" customHeight="1" x14ac:dyDescent="0.25">
      <c r="B911" s="683"/>
      <c r="C911" s="683"/>
      <c r="D911" s="684"/>
    </row>
    <row r="912" spans="2:4" ht="15" customHeight="1" x14ac:dyDescent="0.25">
      <c r="B912" s="683"/>
      <c r="C912" s="683"/>
      <c r="D912" s="684"/>
    </row>
    <row r="913" spans="2:4" ht="15" customHeight="1" x14ac:dyDescent="0.25">
      <c r="B913" s="683"/>
      <c r="C913" s="683"/>
      <c r="D913" s="684"/>
    </row>
    <row r="914" spans="2:4" ht="15" customHeight="1" x14ac:dyDescent="0.25">
      <c r="B914" s="683"/>
      <c r="C914" s="683"/>
      <c r="D914" s="684"/>
    </row>
    <row r="915" spans="2:4" ht="15" customHeight="1" x14ac:dyDescent="0.25">
      <c r="B915" s="683"/>
      <c r="C915" s="683"/>
      <c r="D915" s="684"/>
    </row>
    <row r="916" spans="2:4" ht="15" customHeight="1" x14ac:dyDescent="0.25">
      <c r="B916" s="683"/>
      <c r="C916" s="683"/>
      <c r="D916" s="684"/>
    </row>
    <row r="917" spans="2:4" ht="15" customHeight="1" x14ac:dyDescent="0.25">
      <c r="B917" s="683"/>
      <c r="C917" s="683"/>
      <c r="D917" s="684"/>
    </row>
    <row r="918" spans="2:4" ht="15" customHeight="1" x14ac:dyDescent="0.25">
      <c r="B918" s="683"/>
      <c r="C918" s="683"/>
      <c r="D918" s="684"/>
    </row>
    <row r="919" spans="2:4" ht="15" customHeight="1" x14ac:dyDescent="0.25">
      <c r="B919" s="683"/>
      <c r="C919" s="683"/>
      <c r="D919" s="684"/>
    </row>
    <row r="920" spans="2:4" ht="15" customHeight="1" x14ac:dyDescent="0.25">
      <c r="B920" s="683"/>
      <c r="C920" s="683"/>
      <c r="D920" s="684"/>
    </row>
    <row r="921" spans="2:4" ht="15" customHeight="1" x14ac:dyDescent="0.25">
      <c r="B921" s="683"/>
      <c r="C921" s="683"/>
      <c r="D921" s="684"/>
    </row>
    <row r="922" spans="2:4" ht="15" customHeight="1" x14ac:dyDescent="0.25">
      <c r="B922" s="683"/>
      <c r="C922" s="683"/>
      <c r="D922" s="684"/>
    </row>
    <row r="923" spans="2:4" ht="15" customHeight="1" x14ac:dyDescent="0.25">
      <c r="B923" s="683"/>
      <c r="C923" s="683"/>
      <c r="D923" s="684"/>
    </row>
    <row r="924" spans="2:4" ht="15" customHeight="1" x14ac:dyDescent="0.25">
      <c r="B924" s="683"/>
      <c r="C924" s="683"/>
      <c r="D924" s="684"/>
    </row>
    <row r="925" spans="2:4" ht="15" customHeight="1" x14ac:dyDescent="0.25">
      <c r="B925" s="683"/>
      <c r="C925" s="683"/>
      <c r="D925" s="684"/>
    </row>
    <row r="926" spans="2:4" ht="15" customHeight="1" x14ac:dyDescent="0.25">
      <c r="B926" s="683"/>
      <c r="C926" s="683"/>
      <c r="D926" s="684"/>
    </row>
    <row r="927" spans="2:4" ht="15" customHeight="1" x14ac:dyDescent="0.25">
      <c r="B927" s="683"/>
      <c r="C927" s="683"/>
      <c r="D927" s="684"/>
    </row>
    <row r="928" spans="2:4" ht="15" customHeight="1" x14ac:dyDescent="0.25">
      <c r="B928" s="683"/>
      <c r="C928" s="683"/>
      <c r="D928" s="684"/>
    </row>
    <row r="929" spans="2:4" ht="15" customHeight="1" x14ac:dyDescent="0.25">
      <c r="B929" s="683"/>
      <c r="C929" s="683"/>
      <c r="D929" s="684"/>
    </row>
    <row r="930" spans="2:4" ht="15" customHeight="1" x14ac:dyDescent="0.25">
      <c r="B930" s="683"/>
      <c r="C930" s="683"/>
      <c r="D930" s="684"/>
    </row>
    <row r="931" spans="2:4" ht="15" customHeight="1" x14ac:dyDescent="0.25">
      <c r="B931" s="683"/>
      <c r="C931" s="683"/>
      <c r="D931" s="684"/>
    </row>
    <row r="932" spans="2:4" ht="15" customHeight="1" x14ac:dyDescent="0.25">
      <c r="B932" s="683"/>
      <c r="C932" s="683"/>
      <c r="D932" s="684"/>
    </row>
    <row r="933" spans="2:4" ht="15" customHeight="1" x14ac:dyDescent="0.25">
      <c r="B933" s="683"/>
      <c r="C933" s="683"/>
      <c r="D933" s="684"/>
    </row>
    <row r="934" spans="2:4" ht="15" customHeight="1" x14ac:dyDescent="0.25">
      <c r="B934" s="683"/>
      <c r="C934" s="683"/>
      <c r="D934" s="684"/>
    </row>
    <row r="935" spans="2:4" ht="15" customHeight="1" x14ac:dyDescent="0.25">
      <c r="B935" s="683"/>
      <c r="C935" s="683"/>
      <c r="D935" s="684"/>
    </row>
    <row r="936" spans="2:4" ht="15" customHeight="1" x14ac:dyDescent="0.25">
      <c r="B936" s="683"/>
      <c r="C936" s="683"/>
      <c r="D936" s="684"/>
    </row>
    <row r="937" spans="2:4" ht="15" customHeight="1" x14ac:dyDescent="0.25">
      <c r="B937" s="683"/>
      <c r="C937" s="683"/>
      <c r="D937" s="684"/>
    </row>
    <row r="938" spans="2:4" ht="15" customHeight="1" x14ac:dyDescent="0.25">
      <c r="B938" s="683"/>
      <c r="C938" s="683"/>
      <c r="D938" s="684"/>
    </row>
    <row r="939" spans="2:4" ht="15" customHeight="1" x14ac:dyDescent="0.25">
      <c r="B939" s="683"/>
      <c r="C939" s="683"/>
      <c r="D939" s="684"/>
    </row>
    <row r="940" spans="2:4" ht="15" customHeight="1" x14ac:dyDescent="0.25">
      <c r="B940" s="683"/>
      <c r="C940" s="683"/>
      <c r="D940" s="684"/>
    </row>
    <row r="941" spans="2:4" ht="15" customHeight="1" x14ac:dyDescent="0.25">
      <c r="B941" s="683"/>
      <c r="C941" s="683"/>
      <c r="D941" s="684"/>
    </row>
    <row r="942" spans="2:4" ht="15" customHeight="1" x14ac:dyDescent="0.25">
      <c r="B942" s="683"/>
      <c r="C942" s="683"/>
      <c r="D942" s="684"/>
    </row>
    <row r="943" spans="2:4" ht="15" customHeight="1" x14ac:dyDescent="0.25">
      <c r="B943" s="683"/>
      <c r="C943" s="683"/>
      <c r="D943" s="684"/>
    </row>
    <row r="944" spans="2:4" ht="15" customHeight="1" x14ac:dyDescent="0.25">
      <c r="B944" s="683"/>
      <c r="C944" s="683"/>
      <c r="D944" s="684"/>
    </row>
    <row r="945" spans="2:4" ht="15" customHeight="1" x14ac:dyDescent="0.25">
      <c r="B945" s="683"/>
      <c r="C945" s="683"/>
      <c r="D945" s="684"/>
    </row>
    <row r="946" spans="2:4" ht="15" customHeight="1" x14ac:dyDescent="0.25">
      <c r="B946" s="683"/>
      <c r="C946" s="683"/>
      <c r="D946" s="684"/>
    </row>
    <row r="947" spans="2:4" ht="15" customHeight="1" x14ac:dyDescent="0.25">
      <c r="B947" s="683"/>
      <c r="C947" s="683"/>
      <c r="D947" s="684"/>
    </row>
    <row r="948" spans="2:4" ht="15" customHeight="1" x14ac:dyDescent="0.25">
      <c r="B948" s="683"/>
      <c r="C948" s="683"/>
      <c r="D948" s="684"/>
    </row>
    <row r="949" spans="2:4" ht="15" customHeight="1" x14ac:dyDescent="0.25">
      <c r="B949" s="683"/>
      <c r="C949" s="683"/>
      <c r="D949" s="684"/>
    </row>
    <row r="950" spans="2:4" ht="15" customHeight="1" x14ac:dyDescent="0.25">
      <c r="B950" s="683"/>
      <c r="C950" s="683"/>
      <c r="D950" s="684"/>
    </row>
    <row r="951" spans="2:4" ht="15" customHeight="1" x14ac:dyDescent="0.25">
      <c r="B951" s="683"/>
      <c r="C951" s="683"/>
      <c r="D951" s="684"/>
    </row>
    <row r="952" spans="2:4" ht="15" customHeight="1" x14ac:dyDescent="0.25">
      <c r="B952" s="683"/>
      <c r="C952" s="683"/>
      <c r="D952" s="684"/>
    </row>
    <row r="953" spans="2:4" ht="15" customHeight="1" x14ac:dyDescent="0.25">
      <c r="B953" s="683"/>
      <c r="C953" s="683"/>
      <c r="D953" s="684"/>
    </row>
    <row r="954" spans="2:4" ht="15" customHeight="1" x14ac:dyDescent="0.25">
      <c r="B954" s="683"/>
      <c r="C954" s="683"/>
      <c r="D954" s="684"/>
    </row>
    <row r="955" spans="2:4" ht="15" customHeight="1" x14ac:dyDescent="0.25">
      <c r="B955" s="683"/>
      <c r="C955" s="683"/>
      <c r="D955" s="684"/>
    </row>
    <row r="956" spans="2:4" ht="15" customHeight="1" x14ac:dyDescent="0.25">
      <c r="B956" s="683"/>
      <c r="C956" s="683"/>
      <c r="D956" s="684"/>
    </row>
    <row r="957" spans="2:4" ht="15" customHeight="1" x14ac:dyDescent="0.25">
      <c r="B957" s="683"/>
      <c r="C957" s="683"/>
      <c r="D957" s="684"/>
    </row>
    <row r="958" spans="2:4" ht="15" customHeight="1" x14ac:dyDescent="0.25">
      <c r="B958" s="683"/>
      <c r="C958" s="683"/>
      <c r="D958" s="684"/>
    </row>
    <row r="959" spans="2:4" ht="15" customHeight="1" x14ac:dyDescent="0.25">
      <c r="B959" s="683"/>
      <c r="C959" s="683"/>
      <c r="D959" s="684"/>
    </row>
    <row r="960" spans="2:4" ht="15" customHeight="1" x14ac:dyDescent="0.25">
      <c r="B960" s="683"/>
      <c r="C960" s="683"/>
      <c r="D960" s="684"/>
    </row>
    <row r="961" spans="2:4" ht="15" customHeight="1" x14ac:dyDescent="0.25">
      <c r="B961" s="683"/>
      <c r="C961" s="683"/>
      <c r="D961" s="684"/>
    </row>
    <row r="962" spans="2:4" ht="15" customHeight="1" x14ac:dyDescent="0.25">
      <c r="B962" s="683"/>
      <c r="C962" s="683"/>
      <c r="D962" s="684"/>
    </row>
    <row r="963" spans="2:4" ht="15" customHeight="1" x14ac:dyDescent="0.25">
      <c r="B963" s="683"/>
      <c r="C963" s="683"/>
      <c r="D963" s="684"/>
    </row>
    <row r="964" spans="2:4" ht="15" customHeight="1" x14ac:dyDescent="0.25">
      <c r="B964" s="683"/>
      <c r="C964" s="683"/>
      <c r="D964" s="684"/>
    </row>
    <row r="965" spans="2:4" ht="15" customHeight="1" x14ac:dyDescent="0.25">
      <c r="B965" s="683"/>
      <c r="C965" s="683"/>
      <c r="D965" s="684"/>
    </row>
    <row r="966" spans="2:4" ht="15" customHeight="1" x14ac:dyDescent="0.25">
      <c r="B966" s="683"/>
      <c r="C966" s="683"/>
      <c r="D966" s="684"/>
    </row>
    <row r="967" spans="2:4" ht="15" customHeight="1" x14ac:dyDescent="0.25">
      <c r="B967" s="683"/>
      <c r="C967" s="683"/>
      <c r="D967" s="684"/>
    </row>
    <row r="968" spans="2:4" ht="15" customHeight="1" x14ac:dyDescent="0.25">
      <c r="B968" s="683"/>
      <c r="C968" s="683"/>
      <c r="D968" s="684"/>
    </row>
    <row r="969" spans="2:4" ht="15" customHeight="1" x14ac:dyDescent="0.25">
      <c r="B969" s="683"/>
      <c r="C969" s="683"/>
      <c r="D969" s="684"/>
    </row>
    <row r="970" spans="2:4" ht="15" customHeight="1" x14ac:dyDescent="0.25">
      <c r="B970" s="683"/>
      <c r="C970" s="683"/>
      <c r="D970" s="684"/>
    </row>
    <row r="971" spans="2:4" ht="15" customHeight="1" x14ac:dyDescent="0.25">
      <c r="B971" s="683"/>
      <c r="C971" s="683"/>
      <c r="D971" s="684"/>
    </row>
    <row r="972" spans="2:4" ht="15" customHeight="1" x14ac:dyDescent="0.25">
      <c r="B972" s="683"/>
      <c r="C972" s="683"/>
      <c r="D972" s="684"/>
    </row>
    <row r="973" spans="2:4" ht="15" customHeight="1" x14ac:dyDescent="0.25">
      <c r="B973" s="683"/>
      <c r="C973" s="683"/>
      <c r="D973" s="684"/>
    </row>
    <row r="974" spans="2:4" ht="15" customHeight="1" x14ac:dyDescent="0.25">
      <c r="B974" s="683"/>
      <c r="C974" s="683"/>
      <c r="D974" s="684"/>
    </row>
    <row r="975" spans="2:4" ht="15" customHeight="1" x14ac:dyDescent="0.25">
      <c r="B975" s="683"/>
      <c r="C975" s="683"/>
      <c r="D975" s="684"/>
    </row>
    <row r="976" spans="2:4" ht="15" customHeight="1" x14ac:dyDescent="0.25">
      <c r="B976" s="683"/>
      <c r="C976" s="683"/>
      <c r="D976" s="684"/>
    </row>
    <row r="977" spans="2:4" ht="15" customHeight="1" x14ac:dyDescent="0.25">
      <c r="B977" s="683"/>
      <c r="C977" s="683"/>
      <c r="D977" s="684"/>
    </row>
    <row r="978" spans="2:4" ht="15" customHeight="1" x14ac:dyDescent="0.25">
      <c r="B978" s="683"/>
      <c r="C978" s="683"/>
      <c r="D978" s="684"/>
    </row>
    <row r="979" spans="2:4" ht="15" customHeight="1" x14ac:dyDescent="0.25">
      <c r="B979" s="683"/>
      <c r="C979" s="683"/>
      <c r="D979" s="684"/>
    </row>
    <row r="980" spans="2:4" ht="15" customHeight="1" x14ac:dyDescent="0.25">
      <c r="B980" s="683"/>
      <c r="C980" s="683"/>
      <c r="D980" s="684"/>
    </row>
    <row r="981" spans="2:4" ht="15" customHeight="1" x14ac:dyDescent="0.25">
      <c r="B981" s="683"/>
      <c r="C981" s="683"/>
      <c r="D981" s="684"/>
    </row>
    <row r="982" spans="2:4" ht="15" customHeight="1" x14ac:dyDescent="0.25">
      <c r="B982" s="683"/>
      <c r="C982" s="683"/>
      <c r="D982" s="684"/>
    </row>
    <row r="983" spans="2:4" ht="15" customHeight="1" x14ac:dyDescent="0.25">
      <c r="B983" s="683"/>
      <c r="C983" s="683"/>
      <c r="D983" s="684"/>
    </row>
    <row r="984" spans="2:4" ht="15" customHeight="1" x14ac:dyDescent="0.25">
      <c r="B984" s="683"/>
      <c r="C984" s="683"/>
      <c r="D984" s="684"/>
    </row>
    <row r="985" spans="2:4" ht="15" customHeight="1" x14ac:dyDescent="0.25">
      <c r="B985" s="683"/>
      <c r="C985" s="683"/>
      <c r="D985" s="684"/>
    </row>
    <row r="986" spans="2:4" ht="15" customHeight="1" x14ac:dyDescent="0.25">
      <c r="B986" s="683"/>
      <c r="C986" s="683"/>
      <c r="D986" s="684"/>
    </row>
    <row r="987" spans="2:4" ht="15" customHeight="1" x14ac:dyDescent="0.25">
      <c r="B987" s="683"/>
      <c r="C987" s="683"/>
      <c r="D987" s="684"/>
    </row>
    <row r="988" spans="2:4" ht="15" customHeight="1" x14ac:dyDescent="0.25">
      <c r="B988" s="683"/>
      <c r="C988" s="683"/>
      <c r="D988" s="684"/>
    </row>
    <row r="989" spans="2:4" ht="15" customHeight="1" x14ac:dyDescent="0.25">
      <c r="B989" s="683"/>
      <c r="C989" s="683"/>
      <c r="D989" s="684"/>
    </row>
    <row r="990" spans="2:4" ht="15" customHeight="1" x14ac:dyDescent="0.25">
      <c r="B990" s="683"/>
      <c r="C990" s="683"/>
      <c r="D990" s="684"/>
    </row>
    <row r="991" spans="2:4" ht="15" customHeight="1" x14ac:dyDescent="0.25">
      <c r="B991" s="683"/>
      <c r="C991" s="683"/>
      <c r="D991" s="684"/>
    </row>
    <row r="992" spans="2:4" ht="15" customHeight="1" x14ac:dyDescent="0.25">
      <c r="B992" s="683"/>
      <c r="C992" s="683"/>
      <c r="D992" s="684"/>
    </row>
    <row r="993" spans="2:4" ht="15" customHeight="1" x14ac:dyDescent="0.25">
      <c r="B993" s="683"/>
      <c r="C993" s="683"/>
      <c r="D993" s="684"/>
    </row>
    <row r="994" spans="2:4" ht="15" customHeight="1" x14ac:dyDescent="0.25">
      <c r="B994" s="683"/>
      <c r="C994" s="683"/>
      <c r="D994" s="684"/>
    </row>
    <row r="995" spans="2:4" ht="15" customHeight="1" x14ac:dyDescent="0.25">
      <c r="B995" s="683"/>
      <c r="C995" s="683"/>
      <c r="D995" s="684"/>
    </row>
    <row r="996" spans="2:4" ht="15" customHeight="1" x14ac:dyDescent="0.25">
      <c r="B996" s="683"/>
      <c r="C996" s="683"/>
      <c r="D996" s="684"/>
    </row>
    <row r="997" spans="2:4" ht="15" customHeight="1" x14ac:dyDescent="0.25">
      <c r="B997" s="683"/>
      <c r="C997" s="683"/>
      <c r="D997" s="684"/>
    </row>
    <row r="998" spans="2:4" ht="15" customHeight="1" x14ac:dyDescent="0.25">
      <c r="B998" s="683"/>
      <c r="C998" s="683"/>
      <c r="D998" s="684"/>
    </row>
    <row r="999" spans="2:4" ht="15" customHeight="1" x14ac:dyDescent="0.25">
      <c r="B999" s="683"/>
      <c r="C999" s="683"/>
      <c r="D999" s="684"/>
    </row>
    <row r="1000" spans="2:4" ht="15" customHeight="1" x14ac:dyDescent="0.25">
      <c r="B1000" s="683"/>
      <c r="C1000" s="683"/>
      <c r="D1000" s="684"/>
    </row>
    <row r="1001" spans="2:4" ht="15" customHeight="1" x14ac:dyDescent="0.25">
      <c r="B1001" s="683"/>
      <c r="C1001" s="683"/>
      <c r="D1001" s="684"/>
    </row>
    <row r="1002" spans="2:4" ht="15" customHeight="1" x14ac:dyDescent="0.25">
      <c r="B1002" s="683"/>
      <c r="C1002" s="683"/>
      <c r="D1002" s="684"/>
    </row>
    <row r="1003" spans="2:4" ht="15" customHeight="1" x14ac:dyDescent="0.25">
      <c r="B1003" s="683"/>
      <c r="C1003" s="683"/>
      <c r="D1003" s="684"/>
    </row>
    <row r="1004" spans="2:4" ht="15" customHeight="1" x14ac:dyDescent="0.25">
      <c r="B1004" s="683"/>
      <c r="C1004" s="683"/>
      <c r="D1004" s="684"/>
    </row>
    <row r="1005" spans="2:4" ht="15" customHeight="1" x14ac:dyDescent="0.25">
      <c r="B1005" s="683"/>
      <c r="C1005" s="683"/>
      <c r="D1005" s="684"/>
    </row>
    <row r="1006" spans="2:4" ht="15" customHeight="1" x14ac:dyDescent="0.25">
      <c r="B1006" s="683"/>
      <c r="C1006" s="683"/>
      <c r="D1006" s="684"/>
    </row>
    <row r="1007" spans="2:4" ht="15" customHeight="1" x14ac:dyDescent="0.25">
      <c r="B1007" s="683"/>
      <c r="C1007" s="683"/>
      <c r="D1007" s="684"/>
    </row>
    <row r="1008" spans="2:4" ht="15" customHeight="1" x14ac:dyDescent="0.25">
      <c r="B1008" s="683"/>
      <c r="C1008" s="683"/>
      <c r="D1008" s="684"/>
    </row>
    <row r="1009" spans="2:4" ht="15" customHeight="1" x14ac:dyDescent="0.25">
      <c r="B1009" s="683"/>
      <c r="C1009" s="683"/>
      <c r="D1009" s="684"/>
    </row>
    <row r="1010" spans="2:4" ht="15" customHeight="1" x14ac:dyDescent="0.25">
      <c r="B1010" s="683"/>
      <c r="C1010" s="683"/>
      <c r="D1010" s="684"/>
    </row>
    <row r="1011" spans="2:4" ht="15" customHeight="1" x14ac:dyDescent="0.25">
      <c r="B1011" s="683"/>
      <c r="C1011" s="683"/>
      <c r="D1011" s="684"/>
    </row>
    <row r="1012" spans="2:4" ht="15" customHeight="1" x14ac:dyDescent="0.25">
      <c r="B1012" s="683"/>
      <c r="C1012" s="683"/>
      <c r="D1012" s="684"/>
    </row>
    <row r="1013" spans="2:4" ht="15" customHeight="1" x14ac:dyDescent="0.25">
      <c r="B1013" s="683"/>
      <c r="C1013" s="683"/>
      <c r="D1013" s="684"/>
    </row>
    <row r="1014" spans="2:4" ht="15" customHeight="1" x14ac:dyDescent="0.25">
      <c r="B1014" s="683"/>
      <c r="C1014" s="683"/>
      <c r="D1014" s="684"/>
    </row>
    <row r="1015" spans="2:4" ht="15" customHeight="1" x14ac:dyDescent="0.25">
      <c r="B1015" s="683"/>
      <c r="C1015" s="683"/>
      <c r="D1015" s="684"/>
    </row>
    <row r="1016" spans="2:4" ht="15" customHeight="1" x14ac:dyDescent="0.25">
      <c r="B1016" s="683"/>
      <c r="C1016" s="683"/>
      <c r="D1016" s="684"/>
    </row>
    <row r="1017" spans="2:4" ht="15" customHeight="1" x14ac:dyDescent="0.25">
      <c r="B1017" s="683"/>
      <c r="C1017" s="683"/>
      <c r="D1017" s="684"/>
    </row>
    <row r="1018" spans="2:4" ht="15" customHeight="1" x14ac:dyDescent="0.25">
      <c r="B1018" s="683"/>
      <c r="C1018" s="683"/>
      <c r="D1018" s="684"/>
    </row>
    <row r="1019" spans="2:4" ht="15" customHeight="1" x14ac:dyDescent="0.25">
      <c r="B1019" s="683"/>
      <c r="C1019" s="683"/>
      <c r="D1019" s="684"/>
    </row>
    <row r="1020" spans="2:4" ht="15" customHeight="1" x14ac:dyDescent="0.25">
      <c r="B1020" s="683"/>
      <c r="C1020" s="683"/>
      <c r="D1020" s="684"/>
    </row>
    <row r="1021" spans="2:4" ht="15" customHeight="1" x14ac:dyDescent="0.25">
      <c r="B1021" s="683"/>
      <c r="C1021" s="683"/>
      <c r="D1021" s="684"/>
    </row>
    <row r="1022" spans="2:4" ht="15" customHeight="1" x14ac:dyDescent="0.25">
      <c r="B1022" s="683"/>
      <c r="C1022" s="683"/>
      <c r="D1022" s="684"/>
    </row>
    <row r="1023" spans="2:4" ht="15" customHeight="1" x14ac:dyDescent="0.25">
      <c r="B1023" s="683"/>
      <c r="C1023" s="683"/>
      <c r="D1023" s="684"/>
    </row>
    <row r="1024" spans="2:4" ht="15" customHeight="1" x14ac:dyDescent="0.25">
      <c r="B1024" s="683"/>
      <c r="C1024" s="683"/>
      <c r="D1024" s="684"/>
    </row>
    <row r="1025" spans="2:4" ht="15" customHeight="1" x14ac:dyDescent="0.25">
      <c r="B1025" s="683"/>
      <c r="C1025" s="683"/>
      <c r="D1025" s="684"/>
    </row>
    <row r="1026" spans="2:4" ht="15" customHeight="1" x14ac:dyDescent="0.25">
      <c r="B1026" s="683"/>
      <c r="C1026" s="683"/>
      <c r="D1026" s="684"/>
    </row>
    <row r="1027" spans="2:4" ht="15" customHeight="1" x14ac:dyDescent="0.25">
      <c r="B1027" s="683"/>
      <c r="C1027" s="683"/>
      <c r="D1027" s="684"/>
    </row>
    <row r="1028" spans="2:4" ht="15" customHeight="1" x14ac:dyDescent="0.25">
      <c r="B1028" s="683"/>
      <c r="C1028" s="683"/>
      <c r="D1028" s="684"/>
    </row>
    <row r="1029" spans="2:4" ht="15" customHeight="1" x14ac:dyDescent="0.25">
      <c r="B1029" s="683"/>
      <c r="C1029" s="683"/>
      <c r="D1029" s="684"/>
    </row>
    <row r="1030" spans="2:4" ht="15" customHeight="1" x14ac:dyDescent="0.25">
      <c r="B1030" s="683"/>
      <c r="C1030" s="683"/>
      <c r="D1030" s="684"/>
    </row>
    <row r="1031" spans="2:4" ht="15" customHeight="1" x14ac:dyDescent="0.25">
      <c r="B1031" s="683"/>
      <c r="C1031" s="683"/>
      <c r="D1031" s="684"/>
    </row>
    <row r="1032" spans="2:4" ht="15" customHeight="1" x14ac:dyDescent="0.25">
      <c r="B1032" s="683"/>
      <c r="C1032" s="683"/>
      <c r="D1032" s="684"/>
    </row>
    <row r="1033" spans="2:4" ht="15" customHeight="1" x14ac:dyDescent="0.25">
      <c r="B1033" s="683"/>
      <c r="C1033" s="683"/>
      <c r="D1033" s="684"/>
    </row>
    <row r="1034" spans="2:4" ht="15" customHeight="1" x14ac:dyDescent="0.25">
      <c r="B1034" s="683"/>
      <c r="C1034" s="683"/>
      <c r="D1034" s="684"/>
    </row>
    <row r="1035" spans="2:4" ht="15" customHeight="1" x14ac:dyDescent="0.25">
      <c r="B1035" s="683"/>
      <c r="C1035" s="683"/>
      <c r="D1035" s="684"/>
    </row>
    <row r="1036" spans="2:4" ht="15" customHeight="1" x14ac:dyDescent="0.25">
      <c r="B1036" s="683"/>
      <c r="C1036" s="683"/>
      <c r="D1036" s="684"/>
    </row>
    <row r="1037" spans="2:4" ht="15" customHeight="1" x14ac:dyDescent="0.25">
      <c r="B1037" s="683"/>
      <c r="C1037" s="683"/>
      <c r="D1037" s="684"/>
    </row>
    <row r="1038" spans="2:4" ht="15" customHeight="1" x14ac:dyDescent="0.25">
      <c r="B1038" s="683"/>
      <c r="C1038" s="683"/>
      <c r="D1038" s="684"/>
    </row>
    <row r="1039" spans="2:4" ht="15" customHeight="1" x14ac:dyDescent="0.25">
      <c r="B1039" s="683"/>
      <c r="C1039" s="683"/>
      <c r="D1039" s="684"/>
    </row>
    <row r="1040" spans="2:4" ht="15" customHeight="1" x14ac:dyDescent="0.25">
      <c r="B1040" s="683"/>
      <c r="C1040" s="683"/>
      <c r="D1040" s="684"/>
    </row>
    <row r="1041" spans="2:4" ht="15" customHeight="1" x14ac:dyDescent="0.25">
      <c r="B1041" s="683"/>
      <c r="C1041" s="683"/>
      <c r="D1041" s="684"/>
    </row>
    <row r="1042" spans="2:4" ht="15" customHeight="1" x14ac:dyDescent="0.25">
      <c r="B1042" s="683"/>
      <c r="C1042" s="683"/>
      <c r="D1042" s="684"/>
    </row>
    <row r="1043" spans="2:4" ht="15" customHeight="1" x14ac:dyDescent="0.25">
      <c r="B1043" s="683"/>
      <c r="C1043" s="683"/>
      <c r="D1043" s="684"/>
    </row>
    <row r="1044" spans="2:4" ht="15" customHeight="1" x14ac:dyDescent="0.25">
      <c r="B1044" s="683"/>
      <c r="C1044" s="683"/>
      <c r="D1044" s="684"/>
    </row>
    <row r="1045" spans="2:4" ht="15" customHeight="1" x14ac:dyDescent="0.25">
      <c r="B1045" s="683"/>
      <c r="C1045" s="683"/>
      <c r="D1045" s="684"/>
    </row>
    <row r="1046" spans="2:4" ht="15" customHeight="1" x14ac:dyDescent="0.25">
      <c r="B1046" s="683"/>
      <c r="C1046" s="683"/>
      <c r="D1046" s="684"/>
    </row>
    <row r="1047" spans="2:4" ht="15" customHeight="1" x14ac:dyDescent="0.25">
      <c r="B1047" s="683"/>
      <c r="C1047" s="683"/>
      <c r="D1047" s="684"/>
    </row>
    <row r="1048" spans="2:4" ht="15" customHeight="1" x14ac:dyDescent="0.25">
      <c r="B1048" s="683"/>
      <c r="C1048" s="683"/>
      <c r="D1048" s="684"/>
    </row>
    <row r="1049" spans="2:4" ht="15" customHeight="1" x14ac:dyDescent="0.25">
      <c r="B1049" s="683"/>
      <c r="C1049" s="683"/>
      <c r="D1049" s="684"/>
    </row>
    <row r="1050" spans="2:4" ht="15" customHeight="1" x14ac:dyDescent="0.25">
      <c r="B1050" s="683"/>
      <c r="C1050" s="683"/>
      <c r="D1050" s="684"/>
    </row>
    <row r="1051" spans="2:4" ht="15" customHeight="1" x14ac:dyDescent="0.25">
      <c r="B1051" s="683"/>
      <c r="C1051" s="683"/>
      <c r="D1051" s="684"/>
    </row>
    <row r="1052" spans="2:4" ht="15" customHeight="1" x14ac:dyDescent="0.25">
      <c r="B1052" s="683"/>
      <c r="C1052" s="683"/>
      <c r="D1052" s="684"/>
    </row>
    <row r="1053" spans="2:4" ht="15" customHeight="1" x14ac:dyDescent="0.25">
      <c r="B1053" s="683"/>
      <c r="C1053" s="683"/>
      <c r="D1053" s="684"/>
    </row>
    <row r="1054" spans="2:4" ht="15" customHeight="1" x14ac:dyDescent="0.25">
      <c r="B1054" s="683"/>
      <c r="C1054" s="683"/>
      <c r="D1054" s="684"/>
    </row>
    <row r="1055" spans="2:4" ht="15" customHeight="1" x14ac:dyDescent="0.25">
      <c r="B1055" s="683"/>
      <c r="C1055" s="683"/>
      <c r="D1055" s="684"/>
    </row>
    <row r="1056" spans="2:4" ht="15" customHeight="1" x14ac:dyDescent="0.25">
      <c r="B1056" s="683"/>
      <c r="C1056" s="683"/>
      <c r="D1056" s="684"/>
    </row>
    <row r="1057" spans="2:4" ht="15" customHeight="1" x14ac:dyDescent="0.25">
      <c r="B1057" s="683"/>
      <c r="C1057" s="683"/>
      <c r="D1057" s="684"/>
    </row>
    <row r="1058" spans="2:4" ht="15" customHeight="1" x14ac:dyDescent="0.25">
      <c r="B1058" s="683"/>
      <c r="C1058" s="683"/>
      <c r="D1058" s="684"/>
    </row>
    <row r="1059" spans="2:4" ht="15" customHeight="1" x14ac:dyDescent="0.25">
      <c r="B1059" s="683"/>
      <c r="C1059" s="683"/>
      <c r="D1059" s="684"/>
    </row>
    <row r="1060" spans="2:4" ht="15" customHeight="1" x14ac:dyDescent="0.25">
      <c r="B1060" s="683"/>
      <c r="C1060" s="683"/>
      <c r="D1060" s="684"/>
    </row>
    <row r="1061" spans="2:4" ht="15" customHeight="1" x14ac:dyDescent="0.25">
      <c r="B1061" s="683"/>
      <c r="C1061" s="683"/>
      <c r="D1061" s="684"/>
    </row>
    <row r="1062" spans="2:4" ht="15" customHeight="1" x14ac:dyDescent="0.25">
      <c r="B1062" s="683"/>
      <c r="C1062" s="683"/>
      <c r="D1062" s="684"/>
    </row>
    <row r="1063" spans="2:4" ht="15" customHeight="1" x14ac:dyDescent="0.25">
      <c r="B1063" s="683"/>
      <c r="C1063" s="683"/>
      <c r="D1063" s="684"/>
    </row>
    <row r="1064" spans="2:4" ht="15" customHeight="1" x14ac:dyDescent="0.25">
      <c r="B1064" s="683"/>
      <c r="C1064" s="683"/>
      <c r="D1064" s="684"/>
    </row>
    <row r="1065" spans="2:4" ht="15" customHeight="1" x14ac:dyDescent="0.25">
      <c r="B1065" s="683"/>
      <c r="C1065" s="683"/>
      <c r="D1065" s="684"/>
    </row>
    <row r="1066" spans="2:4" ht="15" customHeight="1" x14ac:dyDescent="0.25">
      <c r="B1066" s="683"/>
      <c r="C1066" s="683"/>
      <c r="D1066" s="684"/>
    </row>
    <row r="1067" spans="2:4" ht="15" customHeight="1" x14ac:dyDescent="0.25">
      <c r="B1067" s="683"/>
      <c r="C1067" s="683"/>
      <c r="D1067" s="684"/>
    </row>
    <row r="1068" spans="2:4" ht="15" customHeight="1" x14ac:dyDescent="0.25">
      <c r="B1068" s="683"/>
      <c r="C1068" s="683"/>
      <c r="D1068" s="684"/>
    </row>
    <row r="1069" spans="2:4" ht="15" customHeight="1" x14ac:dyDescent="0.25">
      <c r="B1069" s="683"/>
      <c r="C1069" s="683"/>
      <c r="D1069" s="684"/>
    </row>
    <row r="1070" spans="2:4" ht="15" customHeight="1" x14ac:dyDescent="0.25">
      <c r="B1070" s="683"/>
      <c r="C1070" s="683"/>
      <c r="D1070" s="684"/>
    </row>
    <row r="1071" spans="2:4" ht="15" customHeight="1" x14ac:dyDescent="0.25">
      <c r="B1071" s="683"/>
      <c r="C1071" s="683"/>
      <c r="D1071" s="684"/>
    </row>
    <row r="1072" spans="2:4" ht="15" customHeight="1" x14ac:dyDescent="0.25">
      <c r="B1072" s="683"/>
      <c r="C1072" s="683"/>
      <c r="D1072" s="684"/>
    </row>
    <row r="1073" spans="2:4" ht="15" customHeight="1" x14ac:dyDescent="0.25">
      <c r="B1073" s="683"/>
      <c r="C1073" s="683"/>
      <c r="D1073" s="684"/>
    </row>
    <row r="1074" spans="2:4" ht="15" customHeight="1" x14ac:dyDescent="0.25">
      <c r="B1074" s="683"/>
      <c r="C1074" s="683"/>
      <c r="D1074" s="684"/>
    </row>
    <row r="1075" spans="2:4" ht="15" customHeight="1" x14ac:dyDescent="0.25">
      <c r="B1075" s="683"/>
      <c r="C1075" s="683"/>
      <c r="D1075" s="684"/>
    </row>
    <row r="1076" spans="2:4" ht="15" customHeight="1" x14ac:dyDescent="0.25">
      <c r="B1076" s="683"/>
      <c r="C1076" s="683"/>
      <c r="D1076" s="684"/>
    </row>
    <row r="1077" spans="2:4" ht="15" customHeight="1" x14ac:dyDescent="0.25">
      <c r="B1077" s="683"/>
      <c r="C1077" s="683"/>
      <c r="D1077" s="684"/>
    </row>
    <row r="1078" spans="2:4" ht="15" customHeight="1" x14ac:dyDescent="0.25">
      <c r="B1078" s="683"/>
      <c r="C1078" s="683"/>
      <c r="D1078" s="684"/>
    </row>
    <row r="1079" spans="2:4" ht="15" customHeight="1" x14ac:dyDescent="0.25">
      <c r="B1079" s="683"/>
      <c r="C1079" s="683"/>
      <c r="D1079" s="684"/>
    </row>
    <row r="1080" spans="2:4" ht="15" customHeight="1" x14ac:dyDescent="0.25">
      <c r="B1080" s="683"/>
      <c r="C1080" s="683"/>
      <c r="D1080" s="684"/>
    </row>
    <row r="1081" spans="2:4" ht="15" customHeight="1" x14ac:dyDescent="0.25">
      <c r="B1081" s="683"/>
      <c r="C1081" s="683"/>
      <c r="D1081" s="684"/>
    </row>
    <row r="1082" spans="2:4" ht="15" customHeight="1" x14ac:dyDescent="0.25">
      <c r="B1082" s="683"/>
      <c r="C1082" s="683"/>
      <c r="D1082" s="684"/>
    </row>
    <row r="1083" spans="2:4" ht="15" customHeight="1" x14ac:dyDescent="0.25">
      <c r="B1083" s="683"/>
      <c r="C1083" s="683"/>
      <c r="D1083" s="684"/>
    </row>
    <row r="1084" spans="2:4" ht="15" customHeight="1" x14ac:dyDescent="0.25">
      <c r="B1084" s="683"/>
      <c r="C1084" s="683"/>
      <c r="D1084" s="684"/>
    </row>
    <row r="1085" spans="2:4" ht="15" customHeight="1" x14ac:dyDescent="0.25">
      <c r="B1085" s="683"/>
      <c r="C1085" s="683"/>
      <c r="D1085" s="684"/>
    </row>
    <row r="1086" spans="2:4" ht="15" customHeight="1" x14ac:dyDescent="0.25">
      <c r="B1086" s="683"/>
      <c r="C1086" s="683"/>
      <c r="D1086" s="684"/>
    </row>
    <row r="1087" spans="2:4" ht="15" customHeight="1" x14ac:dyDescent="0.25">
      <c r="B1087" s="683"/>
      <c r="C1087" s="683"/>
      <c r="D1087" s="684"/>
    </row>
    <row r="1088" spans="2:4" ht="15" customHeight="1" x14ac:dyDescent="0.25">
      <c r="B1088" s="683"/>
      <c r="C1088" s="683"/>
      <c r="D1088" s="684"/>
    </row>
    <row r="1089" spans="2:4" ht="15" customHeight="1" x14ac:dyDescent="0.25">
      <c r="B1089" s="683"/>
      <c r="C1089" s="683"/>
      <c r="D1089" s="684"/>
    </row>
    <row r="1090" spans="2:4" ht="15" customHeight="1" x14ac:dyDescent="0.25">
      <c r="B1090" s="683"/>
      <c r="C1090" s="683"/>
      <c r="D1090" s="684"/>
    </row>
    <row r="1091" spans="2:4" ht="15" customHeight="1" x14ac:dyDescent="0.25">
      <c r="B1091" s="683"/>
      <c r="C1091" s="683"/>
      <c r="D1091" s="684"/>
    </row>
    <row r="1092" spans="2:4" ht="15" customHeight="1" x14ac:dyDescent="0.25">
      <c r="B1092" s="683"/>
      <c r="C1092" s="683"/>
      <c r="D1092" s="684"/>
    </row>
    <row r="1093" spans="2:4" ht="15" customHeight="1" x14ac:dyDescent="0.25">
      <c r="B1093" s="683"/>
      <c r="C1093" s="683"/>
      <c r="D1093" s="684"/>
    </row>
    <row r="1094" spans="2:4" ht="15" customHeight="1" x14ac:dyDescent="0.25">
      <c r="B1094" s="683"/>
      <c r="C1094" s="683"/>
      <c r="D1094" s="684"/>
    </row>
    <row r="1095" spans="2:4" ht="15" customHeight="1" x14ac:dyDescent="0.25">
      <c r="B1095" s="683"/>
      <c r="C1095" s="683"/>
      <c r="D1095" s="684"/>
    </row>
    <row r="1096" spans="2:4" ht="15" customHeight="1" x14ac:dyDescent="0.25">
      <c r="B1096" s="683"/>
      <c r="C1096" s="683"/>
      <c r="D1096" s="684"/>
    </row>
    <row r="1097" spans="2:4" ht="15" customHeight="1" x14ac:dyDescent="0.25">
      <c r="B1097" s="683"/>
      <c r="C1097" s="683"/>
      <c r="D1097" s="684"/>
    </row>
    <row r="1098" spans="2:4" ht="15" customHeight="1" x14ac:dyDescent="0.25">
      <c r="B1098" s="683"/>
      <c r="C1098" s="683"/>
      <c r="D1098" s="684"/>
    </row>
    <row r="1099" spans="2:4" ht="15" customHeight="1" x14ac:dyDescent="0.25">
      <c r="B1099" s="683"/>
      <c r="C1099" s="683"/>
      <c r="D1099" s="684"/>
    </row>
    <row r="1100" spans="2:4" ht="15" customHeight="1" x14ac:dyDescent="0.25">
      <c r="B1100" s="683"/>
      <c r="C1100" s="683"/>
      <c r="D1100" s="684"/>
    </row>
    <row r="1101" spans="2:4" ht="15" customHeight="1" x14ac:dyDescent="0.25">
      <c r="B1101" s="683"/>
      <c r="C1101" s="683"/>
      <c r="D1101" s="684"/>
    </row>
    <row r="1102" spans="2:4" ht="15" customHeight="1" x14ac:dyDescent="0.25">
      <c r="B1102" s="683"/>
      <c r="C1102" s="683"/>
      <c r="D1102" s="684"/>
    </row>
    <row r="1103" spans="2:4" ht="15" customHeight="1" x14ac:dyDescent="0.25">
      <c r="B1103" s="683"/>
      <c r="C1103" s="683"/>
      <c r="D1103" s="684"/>
    </row>
    <row r="1104" spans="2:4" ht="15" customHeight="1" x14ac:dyDescent="0.25">
      <c r="B1104" s="683"/>
      <c r="C1104" s="683"/>
      <c r="D1104" s="684"/>
    </row>
    <row r="1105" spans="2:4" ht="15" customHeight="1" x14ac:dyDescent="0.25">
      <c r="B1105" s="683"/>
      <c r="C1105" s="683"/>
      <c r="D1105" s="684"/>
    </row>
    <row r="1106" spans="2:4" ht="15" customHeight="1" x14ac:dyDescent="0.25">
      <c r="B1106" s="683"/>
      <c r="C1106" s="683"/>
      <c r="D1106" s="684"/>
    </row>
    <row r="1107" spans="2:4" ht="15" customHeight="1" x14ac:dyDescent="0.25">
      <c r="B1107" s="683"/>
      <c r="C1107" s="683"/>
      <c r="D1107" s="684"/>
    </row>
    <row r="1108" spans="2:4" ht="15" customHeight="1" x14ac:dyDescent="0.25">
      <c r="B1108" s="683"/>
      <c r="C1108" s="683"/>
      <c r="D1108" s="684"/>
    </row>
    <row r="1109" spans="2:4" ht="15" customHeight="1" x14ac:dyDescent="0.25">
      <c r="B1109" s="683"/>
      <c r="C1109" s="683"/>
      <c r="D1109" s="684"/>
    </row>
    <row r="1110" spans="2:4" ht="15" customHeight="1" x14ac:dyDescent="0.25">
      <c r="B1110" s="683"/>
      <c r="C1110" s="683"/>
      <c r="D1110" s="684"/>
    </row>
    <row r="1111" spans="2:4" ht="15" customHeight="1" x14ac:dyDescent="0.25">
      <c r="B1111" s="683"/>
      <c r="C1111" s="683"/>
      <c r="D1111" s="684"/>
    </row>
    <row r="1112" spans="2:4" ht="15" customHeight="1" x14ac:dyDescent="0.25">
      <c r="B1112" s="683"/>
      <c r="C1112" s="683"/>
      <c r="D1112" s="684"/>
    </row>
    <row r="1113" spans="2:4" ht="15" customHeight="1" x14ac:dyDescent="0.25">
      <c r="B1113" s="683"/>
      <c r="C1113" s="683"/>
      <c r="D1113" s="684"/>
    </row>
    <row r="1114" spans="2:4" ht="15" customHeight="1" x14ac:dyDescent="0.25">
      <c r="B1114" s="683"/>
      <c r="C1114" s="683"/>
      <c r="D1114" s="684"/>
    </row>
    <row r="1115" spans="2:4" ht="15" customHeight="1" x14ac:dyDescent="0.25">
      <c r="B1115" s="683"/>
      <c r="C1115" s="683"/>
      <c r="D1115" s="684"/>
    </row>
    <row r="1116" spans="2:4" ht="15" customHeight="1" x14ac:dyDescent="0.25">
      <c r="B1116" s="683"/>
      <c r="C1116" s="683"/>
      <c r="D1116" s="684"/>
    </row>
    <row r="1117" spans="2:4" ht="15" customHeight="1" x14ac:dyDescent="0.25">
      <c r="B1117" s="683"/>
      <c r="C1117" s="683"/>
      <c r="D1117" s="684"/>
    </row>
    <row r="1118" spans="2:4" ht="15" customHeight="1" x14ac:dyDescent="0.25">
      <c r="B1118" s="683"/>
      <c r="C1118" s="683"/>
      <c r="D1118" s="684"/>
    </row>
    <row r="1119" spans="2:4" ht="15" customHeight="1" x14ac:dyDescent="0.25">
      <c r="B1119" s="683"/>
      <c r="C1119" s="683"/>
      <c r="D1119" s="684"/>
    </row>
    <row r="1120" spans="2:4" ht="15" customHeight="1" x14ac:dyDescent="0.25">
      <c r="B1120" s="683"/>
      <c r="C1120" s="683"/>
      <c r="D1120" s="684"/>
    </row>
    <row r="1121" spans="2:4" ht="15" customHeight="1" x14ac:dyDescent="0.25">
      <c r="B1121" s="683"/>
      <c r="C1121" s="683"/>
      <c r="D1121" s="684"/>
    </row>
    <row r="1122" spans="2:4" ht="15" customHeight="1" x14ac:dyDescent="0.25">
      <c r="B1122" s="683"/>
      <c r="C1122" s="683"/>
      <c r="D1122" s="684"/>
    </row>
    <row r="1123" spans="2:4" ht="15" customHeight="1" x14ac:dyDescent="0.25">
      <c r="B1123" s="683"/>
      <c r="C1123" s="683"/>
      <c r="D1123" s="684"/>
    </row>
    <row r="1124" spans="2:4" ht="15" customHeight="1" x14ac:dyDescent="0.25">
      <c r="B1124" s="683"/>
      <c r="C1124" s="683"/>
      <c r="D1124" s="684"/>
    </row>
    <row r="1125" spans="2:4" ht="15" customHeight="1" x14ac:dyDescent="0.25">
      <c r="B1125" s="683"/>
      <c r="C1125" s="683"/>
      <c r="D1125" s="684"/>
    </row>
    <row r="1126" spans="2:4" ht="15" customHeight="1" x14ac:dyDescent="0.25">
      <c r="B1126" s="683"/>
      <c r="C1126" s="683"/>
      <c r="D1126" s="684"/>
    </row>
    <row r="1127" spans="2:4" ht="15" customHeight="1" x14ac:dyDescent="0.25">
      <c r="B1127" s="683"/>
      <c r="C1127" s="683"/>
      <c r="D1127" s="684"/>
    </row>
    <row r="1128" spans="2:4" ht="15" customHeight="1" x14ac:dyDescent="0.25">
      <c r="B1128" s="683"/>
      <c r="C1128" s="683"/>
      <c r="D1128" s="684"/>
    </row>
    <row r="1129" spans="2:4" ht="15" customHeight="1" x14ac:dyDescent="0.25">
      <c r="B1129" s="683"/>
      <c r="C1129" s="683"/>
      <c r="D1129" s="684"/>
    </row>
    <row r="1130" spans="2:4" ht="15" customHeight="1" x14ac:dyDescent="0.25">
      <c r="B1130" s="683"/>
      <c r="C1130" s="683"/>
      <c r="D1130" s="684"/>
    </row>
    <row r="1131" spans="2:4" ht="15" customHeight="1" x14ac:dyDescent="0.25">
      <c r="B1131" s="683"/>
      <c r="C1131" s="683"/>
      <c r="D1131" s="684"/>
    </row>
    <row r="1132" spans="2:4" ht="15" customHeight="1" x14ac:dyDescent="0.25">
      <c r="B1132" s="683"/>
      <c r="C1132" s="683"/>
      <c r="D1132" s="684"/>
    </row>
    <row r="1133" spans="2:4" ht="15" customHeight="1" x14ac:dyDescent="0.25">
      <c r="B1133" s="683"/>
      <c r="C1133" s="683"/>
      <c r="D1133" s="684"/>
    </row>
    <row r="1134" spans="2:4" ht="15" customHeight="1" x14ac:dyDescent="0.25">
      <c r="B1134" s="683"/>
      <c r="C1134" s="683"/>
      <c r="D1134" s="684"/>
    </row>
    <row r="1135" spans="2:4" ht="15" customHeight="1" x14ac:dyDescent="0.25">
      <c r="B1135" s="683"/>
      <c r="C1135" s="683"/>
      <c r="D1135" s="684"/>
    </row>
    <row r="1136" spans="2:4" ht="15" customHeight="1" x14ac:dyDescent="0.25">
      <c r="B1136" s="683"/>
      <c r="C1136" s="683"/>
      <c r="D1136" s="684"/>
    </row>
    <row r="1137" spans="2:4" ht="15" customHeight="1" x14ac:dyDescent="0.25">
      <c r="B1137" s="683"/>
      <c r="C1137" s="683"/>
      <c r="D1137" s="684"/>
    </row>
    <row r="1138" spans="2:4" ht="15" customHeight="1" x14ac:dyDescent="0.25">
      <c r="B1138" s="683"/>
      <c r="C1138" s="683"/>
      <c r="D1138" s="684"/>
    </row>
    <row r="1139" spans="2:4" ht="15" customHeight="1" x14ac:dyDescent="0.25">
      <c r="B1139" s="683"/>
      <c r="C1139" s="683"/>
      <c r="D1139" s="684"/>
    </row>
    <row r="1140" spans="2:4" ht="15" customHeight="1" x14ac:dyDescent="0.25">
      <c r="B1140" s="683"/>
      <c r="C1140" s="683"/>
      <c r="D1140" s="684"/>
    </row>
    <row r="1141" spans="2:4" ht="15" customHeight="1" x14ac:dyDescent="0.25">
      <c r="B1141" s="683"/>
      <c r="C1141" s="683"/>
      <c r="D1141" s="684"/>
    </row>
    <row r="1142" spans="2:4" ht="15" customHeight="1" x14ac:dyDescent="0.25">
      <c r="B1142" s="683"/>
      <c r="C1142" s="683"/>
      <c r="D1142" s="684"/>
    </row>
    <row r="1143" spans="2:4" ht="15" customHeight="1" x14ac:dyDescent="0.25">
      <c r="B1143" s="683"/>
      <c r="C1143" s="683"/>
      <c r="D1143" s="684"/>
    </row>
    <row r="1144" spans="2:4" ht="15" customHeight="1" x14ac:dyDescent="0.25">
      <c r="B1144" s="683"/>
      <c r="C1144" s="683"/>
      <c r="D1144" s="684"/>
    </row>
    <row r="1145" spans="2:4" ht="15" customHeight="1" x14ac:dyDescent="0.25">
      <c r="B1145" s="683"/>
      <c r="C1145" s="683"/>
      <c r="D1145" s="684"/>
    </row>
    <row r="1146" spans="2:4" ht="15" customHeight="1" x14ac:dyDescent="0.25">
      <c r="B1146" s="683"/>
      <c r="C1146" s="683"/>
      <c r="D1146" s="684"/>
    </row>
    <row r="1147" spans="2:4" ht="15" customHeight="1" x14ac:dyDescent="0.25">
      <c r="B1147" s="683"/>
      <c r="C1147" s="683"/>
      <c r="D1147" s="684"/>
    </row>
    <row r="1148" spans="2:4" ht="15" customHeight="1" x14ac:dyDescent="0.25">
      <c r="B1148" s="683"/>
      <c r="C1148" s="683"/>
      <c r="D1148" s="684"/>
    </row>
    <row r="1149" spans="2:4" ht="15" customHeight="1" x14ac:dyDescent="0.25">
      <c r="B1149" s="683"/>
      <c r="C1149" s="683"/>
      <c r="D1149" s="684"/>
    </row>
    <row r="1150" spans="2:4" ht="15" customHeight="1" x14ac:dyDescent="0.25">
      <c r="B1150" s="683"/>
      <c r="C1150" s="683"/>
      <c r="D1150" s="684"/>
    </row>
    <row r="1151" spans="2:4" ht="15" customHeight="1" x14ac:dyDescent="0.25">
      <c r="B1151" s="683"/>
      <c r="C1151" s="683"/>
      <c r="D1151" s="684"/>
    </row>
    <row r="1152" spans="2:4" ht="15" customHeight="1" x14ac:dyDescent="0.25">
      <c r="B1152" s="683"/>
      <c r="C1152" s="683"/>
      <c r="D1152" s="684"/>
    </row>
    <row r="1153" spans="2:4" ht="15" customHeight="1" x14ac:dyDescent="0.25">
      <c r="B1153" s="683"/>
      <c r="C1153" s="683"/>
      <c r="D1153" s="684"/>
    </row>
    <row r="1154" spans="2:4" ht="15" customHeight="1" x14ac:dyDescent="0.25">
      <c r="B1154" s="683"/>
      <c r="C1154" s="683"/>
      <c r="D1154" s="684"/>
    </row>
    <row r="1155" spans="2:4" ht="15" customHeight="1" x14ac:dyDescent="0.25">
      <c r="B1155" s="683"/>
      <c r="C1155" s="683"/>
      <c r="D1155" s="684"/>
    </row>
    <row r="1156" spans="2:4" ht="15" customHeight="1" x14ac:dyDescent="0.25">
      <c r="B1156" s="683"/>
      <c r="C1156" s="683"/>
      <c r="D1156" s="684"/>
    </row>
    <row r="1157" spans="2:4" ht="15" customHeight="1" x14ac:dyDescent="0.25">
      <c r="B1157" s="683"/>
      <c r="C1157" s="683"/>
      <c r="D1157" s="684"/>
    </row>
    <row r="1158" spans="2:4" ht="15" customHeight="1" x14ac:dyDescent="0.25">
      <c r="B1158" s="683"/>
      <c r="C1158" s="683"/>
      <c r="D1158" s="684"/>
    </row>
    <row r="1159" spans="2:4" ht="15" customHeight="1" x14ac:dyDescent="0.25">
      <c r="B1159" s="683"/>
      <c r="C1159" s="683"/>
      <c r="D1159" s="684"/>
    </row>
    <row r="1160" spans="2:4" ht="15" customHeight="1" x14ac:dyDescent="0.25">
      <c r="B1160" s="683"/>
      <c r="C1160" s="683"/>
      <c r="D1160" s="684"/>
    </row>
    <row r="1161" spans="2:4" ht="15" customHeight="1" x14ac:dyDescent="0.25">
      <c r="B1161" s="683"/>
      <c r="C1161" s="683"/>
      <c r="D1161" s="684"/>
    </row>
    <row r="1162" spans="2:4" ht="15" customHeight="1" x14ac:dyDescent="0.25">
      <c r="B1162" s="683"/>
      <c r="C1162" s="683"/>
      <c r="D1162" s="684"/>
    </row>
    <row r="1163" spans="2:4" ht="15" customHeight="1" x14ac:dyDescent="0.25">
      <c r="B1163" s="683"/>
      <c r="C1163" s="683"/>
      <c r="D1163" s="684"/>
    </row>
    <row r="1164" spans="2:4" ht="15" customHeight="1" x14ac:dyDescent="0.25">
      <c r="B1164" s="683"/>
      <c r="C1164" s="683"/>
      <c r="D1164" s="684"/>
    </row>
    <row r="1165" spans="2:4" ht="15" customHeight="1" x14ac:dyDescent="0.25">
      <c r="B1165" s="683"/>
      <c r="C1165" s="683"/>
      <c r="D1165" s="684"/>
    </row>
    <row r="1166" spans="2:4" ht="15" customHeight="1" x14ac:dyDescent="0.25">
      <c r="B1166" s="683"/>
      <c r="C1166" s="683"/>
      <c r="D1166" s="684"/>
    </row>
    <row r="1167" spans="2:4" ht="15" customHeight="1" x14ac:dyDescent="0.25">
      <c r="B1167" s="683"/>
      <c r="C1167" s="683"/>
      <c r="D1167" s="684"/>
    </row>
    <row r="1168" spans="2:4" ht="15" customHeight="1" x14ac:dyDescent="0.25">
      <c r="B1168" s="683"/>
      <c r="C1168" s="683"/>
      <c r="D1168" s="684"/>
    </row>
    <row r="1169" spans="2:4" ht="15" customHeight="1" x14ac:dyDescent="0.25">
      <c r="B1169" s="683"/>
      <c r="C1169" s="683"/>
      <c r="D1169" s="684"/>
    </row>
    <row r="1170" spans="2:4" ht="15" customHeight="1" x14ac:dyDescent="0.25">
      <c r="B1170" s="683"/>
      <c r="C1170" s="683"/>
      <c r="D1170" s="684"/>
    </row>
    <row r="1171" spans="2:4" ht="15" customHeight="1" x14ac:dyDescent="0.25">
      <c r="B1171" s="683"/>
      <c r="C1171" s="683"/>
      <c r="D1171" s="684"/>
    </row>
    <row r="1172" spans="2:4" ht="15" customHeight="1" x14ac:dyDescent="0.25">
      <c r="B1172" s="683"/>
      <c r="C1172" s="683"/>
      <c r="D1172" s="684"/>
    </row>
    <row r="1173" spans="2:4" ht="15" customHeight="1" x14ac:dyDescent="0.25">
      <c r="B1173" s="683"/>
      <c r="C1173" s="683"/>
      <c r="D1173" s="684"/>
    </row>
    <row r="1174" spans="2:4" ht="15" customHeight="1" x14ac:dyDescent="0.25">
      <c r="B1174" s="683"/>
      <c r="C1174" s="683"/>
      <c r="D1174" s="684"/>
    </row>
    <row r="1175" spans="2:4" ht="15" customHeight="1" x14ac:dyDescent="0.25">
      <c r="B1175" s="683"/>
      <c r="C1175" s="683"/>
      <c r="D1175" s="684"/>
    </row>
    <row r="1176" spans="2:4" ht="15" customHeight="1" x14ac:dyDescent="0.25">
      <c r="B1176" s="683"/>
      <c r="C1176" s="683"/>
      <c r="D1176" s="684"/>
    </row>
    <row r="1177" spans="2:4" ht="15" customHeight="1" x14ac:dyDescent="0.25">
      <c r="B1177" s="683"/>
      <c r="C1177" s="683"/>
      <c r="D1177" s="684"/>
    </row>
    <row r="1178" spans="2:4" ht="15" customHeight="1" x14ac:dyDescent="0.25">
      <c r="B1178" s="683"/>
      <c r="C1178" s="683"/>
      <c r="D1178" s="684"/>
    </row>
    <row r="1179" spans="2:4" ht="15" customHeight="1" x14ac:dyDescent="0.25">
      <c r="B1179" s="683"/>
      <c r="C1179" s="683"/>
      <c r="D1179" s="684"/>
    </row>
    <row r="1180" spans="2:4" ht="15" customHeight="1" x14ac:dyDescent="0.25">
      <c r="B1180" s="683"/>
      <c r="C1180" s="683"/>
      <c r="D1180" s="684"/>
    </row>
    <row r="1181" spans="2:4" ht="15" customHeight="1" x14ac:dyDescent="0.25">
      <c r="B1181" s="683"/>
      <c r="C1181" s="683"/>
      <c r="D1181" s="684"/>
    </row>
    <row r="1182" spans="2:4" ht="15" customHeight="1" x14ac:dyDescent="0.25">
      <c r="B1182" s="683"/>
      <c r="C1182" s="683"/>
      <c r="D1182" s="684"/>
    </row>
    <row r="1183" spans="2:4" ht="15" customHeight="1" x14ac:dyDescent="0.25">
      <c r="B1183" s="683"/>
      <c r="C1183" s="683"/>
      <c r="D1183" s="684"/>
    </row>
    <row r="1184" spans="2:4" ht="15" customHeight="1" x14ac:dyDescent="0.25">
      <c r="B1184" s="683"/>
      <c r="C1184" s="683"/>
      <c r="D1184" s="684"/>
    </row>
    <row r="1185" spans="2:4" ht="15" customHeight="1" x14ac:dyDescent="0.25">
      <c r="B1185" s="683"/>
      <c r="C1185" s="683"/>
      <c r="D1185" s="684"/>
    </row>
    <row r="1186" spans="2:4" ht="15" customHeight="1" x14ac:dyDescent="0.25">
      <c r="B1186" s="683"/>
      <c r="C1186" s="683"/>
      <c r="D1186" s="684"/>
    </row>
    <row r="1187" spans="2:4" ht="15" customHeight="1" x14ac:dyDescent="0.25">
      <c r="B1187" s="683"/>
      <c r="C1187" s="683"/>
      <c r="D1187" s="684"/>
    </row>
    <row r="1188" spans="2:4" ht="15" customHeight="1" x14ac:dyDescent="0.25">
      <c r="B1188" s="683"/>
      <c r="C1188" s="683"/>
      <c r="D1188" s="684"/>
    </row>
    <row r="1189" spans="2:4" ht="15" customHeight="1" x14ac:dyDescent="0.25">
      <c r="B1189" s="683"/>
      <c r="C1189" s="683"/>
      <c r="D1189" s="684"/>
    </row>
    <row r="1190" spans="2:4" ht="15" customHeight="1" x14ac:dyDescent="0.25">
      <c r="B1190" s="683"/>
      <c r="C1190" s="683"/>
      <c r="D1190" s="684"/>
    </row>
    <row r="1191" spans="2:4" ht="15" customHeight="1" x14ac:dyDescent="0.25">
      <c r="B1191" s="683"/>
      <c r="C1191" s="683"/>
      <c r="D1191" s="684"/>
    </row>
    <row r="1192" spans="2:4" ht="15" customHeight="1" x14ac:dyDescent="0.25">
      <c r="B1192" s="683"/>
      <c r="C1192" s="683"/>
      <c r="D1192" s="684"/>
    </row>
    <row r="1193" spans="2:4" ht="15" customHeight="1" x14ac:dyDescent="0.25">
      <c r="B1193" s="683"/>
      <c r="C1193" s="683"/>
      <c r="D1193" s="684"/>
    </row>
    <row r="1194" spans="2:4" ht="15" customHeight="1" x14ac:dyDescent="0.25">
      <c r="B1194" s="683"/>
      <c r="C1194" s="683"/>
      <c r="D1194" s="684"/>
    </row>
    <row r="1195" spans="2:4" ht="15" customHeight="1" x14ac:dyDescent="0.25">
      <c r="B1195" s="683"/>
      <c r="C1195" s="683"/>
      <c r="D1195" s="684"/>
    </row>
    <row r="1196" spans="2:4" ht="15" customHeight="1" x14ac:dyDescent="0.25">
      <c r="B1196" s="683"/>
      <c r="C1196" s="683"/>
      <c r="D1196" s="684"/>
    </row>
    <row r="1197" spans="2:4" ht="15" customHeight="1" x14ac:dyDescent="0.25">
      <c r="B1197" s="683"/>
      <c r="C1197" s="683"/>
      <c r="D1197" s="684"/>
    </row>
    <row r="1198" spans="2:4" ht="15" customHeight="1" x14ac:dyDescent="0.25">
      <c r="B1198" s="683"/>
      <c r="C1198" s="683"/>
      <c r="D1198" s="684"/>
    </row>
    <row r="1199" spans="2:4" ht="15" customHeight="1" x14ac:dyDescent="0.25">
      <c r="B1199" s="683"/>
      <c r="C1199" s="683"/>
      <c r="D1199" s="684"/>
    </row>
    <row r="1200" spans="2:4" ht="15" customHeight="1" x14ac:dyDescent="0.25">
      <c r="B1200" s="683"/>
      <c r="C1200" s="683"/>
      <c r="D1200" s="684"/>
    </row>
    <row r="1201" spans="2:4" ht="15" customHeight="1" x14ac:dyDescent="0.25">
      <c r="B1201" s="683"/>
      <c r="C1201" s="683"/>
      <c r="D1201" s="684"/>
    </row>
    <row r="1202" spans="2:4" ht="15" customHeight="1" x14ac:dyDescent="0.25">
      <c r="B1202" s="683"/>
      <c r="C1202" s="683"/>
      <c r="D1202" s="684"/>
    </row>
    <row r="1203" spans="2:4" ht="15" customHeight="1" x14ac:dyDescent="0.25">
      <c r="B1203" s="683"/>
      <c r="C1203" s="683"/>
      <c r="D1203" s="684"/>
    </row>
    <row r="1204" spans="2:4" ht="15" customHeight="1" x14ac:dyDescent="0.25">
      <c r="B1204" s="683"/>
      <c r="C1204" s="683"/>
      <c r="D1204" s="684"/>
    </row>
    <row r="1205" spans="2:4" ht="15" customHeight="1" x14ac:dyDescent="0.25">
      <c r="B1205" s="683"/>
      <c r="C1205" s="683"/>
      <c r="D1205" s="684"/>
    </row>
    <row r="1206" spans="2:4" ht="15" customHeight="1" x14ac:dyDescent="0.25">
      <c r="B1206" s="683"/>
      <c r="C1206" s="683"/>
      <c r="D1206" s="684"/>
    </row>
    <row r="1207" spans="2:4" ht="15" customHeight="1" x14ac:dyDescent="0.25">
      <c r="B1207" s="683"/>
      <c r="C1207" s="683"/>
      <c r="D1207" s="684"/>
    </row>
    <row r="1208" spans="2:4" ht="15" customHeight="1" x14ac:dyDescent="0.25">
      <c r="B1208" s="683"/>
      <c r="C1208" s="683"/>
      <c r="D1208" s="684"/>
    </row>
    <row r="1209" spans="2:4" ht="15" customHeight="1" x14ac:dyDescent="0.25">
      <c r="B1209" s="683"/>
      <c r="C1209" s="683"/>
      <c r="D1209" s="684"/>
    </row>
    <row r="1210" spans="2:4" ht="15" customHeight="1" x14ac:dyDescent="0.25">
      <c r="B1210" s="683"/>
      <c r="C1210" s="683"/>
      <c r="D1210" s="684"/>
    </row>
    <row r="1211" spans="2:4" ht="15" customHeight="1" x14ac:dyDescent="0.25">
      <c r="B1211" s="683"/>
      <c r="C1211" s="683"/>
      <c r="D1211" s="684"/>
    </row>
    <row r="1212" spans="2:4" ht="15" customHeight="1" x14ac:dyDescent="0.25">
      <c r="B1212" s="683"/>
      <c r="C1212" s="683"/>
      <c r="D1212" s="684"/>
    </row>
    <row r="1213" spans="2:4" ht="15" customHeight="1" x14ac:dyDescent="0.25">
      <c r="B1213" s="683"/>
      <c r="C1213" s="683"/>
      <c r="D1213" s="684"/>
    </row>
    <row r="1214" spans="2:4" ht="15" customHeight="1" x14ac:dyDescent="0.25">
      <c r="B1214" s="683"/>
      <c r="C1214" s="683"/>
      <c r="D1214" s="684"/>
    </row>
    <row r="1215" spans="2:4" ht="15" customHeight="1" x14ac:dyDescent="0.25">
      <c r="B1215" s="683"/>
      <c r="C1215" s="683"/>
      <c r="D1215" s="684"/>
    </row>
    <row r="1216" spans="2:4" ht="15" customHeight="1" x14ac:dyDescent="0.25">
      <c r="B1216" s="683"/>
      <c r="C1216" s="683"/>
      <c r="D1216" s="684"/>
    </row>
    <row r="1217" spans="2:4" ht="15" customHeight="1" x14ac:dyDescent="0.25">
      <c r="B1217" s="683"/>
      <c r="C1217" s="683"/>
      <c r="D1217" s="684"/>
    </row>
    <row r="1218" spans="2:4" ht="15" customHeight="1" x14ac:dyDescent="0.25">
      <c r="B1218" s="683"/>
      <c r="C1218" s="683"/>
      <c r="D1218" s="684"/>
    </row>
    <row r="1219" spans="2:4" ht="15" customHeight="1" x14ac:dyDescent="0.25">
      <c r="B1219" s="683"/>
      <c r="C1219" s="683"/>
      <c r="D1219" s="684"/>
    </row>
    <row r="1220" spans="2:4" ht="15" customHeight="1" x14ac:dyDescent="0.25">
      <c r="B1220" s="683"/>
      <c r="C1220" s="683"/>
      <c r="D1220" s="684"/>
    </row>
    <row r="1221" spans="2:4" ht="15" customHeight="1" x14ac:dyDescent="0.25">
      <c r="B1221" s="683"/>
      <c r="C1221" s="683"/>
      <c r="D1221" s="684"/>
    </row>
    <row r="1222" spans="2:4" ht="15" customHeight="1" x14ac:dyDescent="0.25">
      <c r="B1222" s="683"/>
      <c r="C1222" s="683"/>
      <c r="D1222" s="684"/>
    </row>
    <row r="1223" spans="2:4" ht="15" customHeight="1" x14ac:dyDescent="0.25">
      <c r="B1223" s="683"/>
      <c r="C1223" s="683"/>
      <c r="D1223" s="684"/>
    </row>
    <row r="1224" spans="2:4" ht="15" customHeight="1" x14ac:dyDescent="0.25">
      <c r="B1224" s="683"/>
      <c r="C1224" s="683"/>
      <c r="D1224" s="684"/>
    </row>
    <row r="1225" spans="2:4" ht="15" customHeight="1" x14ac:dyDescent="0.25">
      <c r="B1225" s="683"/>
      <c r="C1225" s="683"/>
      <c r="D1225" s="684"/>
    </row>
    <row r="1226" spans="2:4" ht="15" customHeight="1" x14ac:dyDescent="0.25">
      <c r="B1226" s="683"/>
      <c r="C1226" s="683"/>
      <c r="D1226" s="684"/>
    </row>
    <row r="1227" spans="2:4" ht="15" customHeight="1" x14ac:dyDescent="0.25">
      <c r="B1227" s="683"/>
      <c r="C1227" s="683"/>
      <c r="D1227" s="684"/>
    </row>
    <row r="1228" spans="2:4" ht="15" customHeight="1" x14ac:dyDescent="0.25">
      <c r="B1228" s="683"/>
      <c r="C1228" s="683"/>
      <c r="D1228" s="684"/>
    </row>
    <row r="1229" spans="2:4" ht="15" customHeight="1" x14ac:dyDescent="0.25">
      <c r="B1229" s="683"/>
      <c r="C1229" s="683"/>
      <c r="D1229" s="684"/>
    </row>
    <row r="1230" spans="2:4" ht="15" customHeight="1" x14ac:dyDescent="0.25">
      <c r="B1230" s="683"/>
      <c r="C1230" s="683"/>
      <c r="D1230" s="684"/>
    </row>
    <row r="1231" spans="2:4" ht="15" customHeight="1" x14ac:dyDescent="0.25">
      <c r="B1231" s="683"/>
      <c r="C1231" s="683"/>
      <c r="D1231" s="684"/>
    </row>
    <row r="1232" spans="2:4" ht="15" customHeight="1" x14ac:dyDescent="0.25">
      <c r="B1232" s="683"/>
      <c r="C1232" s="683"/>
      <c r="D1232" s="684"/>
    </row>
    <row r="1233" spans="2:4" ht="15" customHeight="1" x14ac:dyDescent="0.25">
      <c r="B1233" s="683"/>
      <c r="C1233" s="683"/>
      <c r="D1233" s="684"/>
    </row>
    <row r="1234" spans="2:4" ht="15" customHeight="1" x14ac:dyDescent="0.25">
      <c r="B1234" s="683"/>
      <c r="C1234" s="683"/>
      <c r="D1234" s="684"/>
    </row>
    <row r="1235" spans="2:4" ht="15" customHeight="1" x14ac:dyDescent="0.25">
      <c r="B1235" s="683"/>
      <c r="C1235" s="683"/>
      <c r="D1235" s="684"/>
    </row>
    <row r="1236" spans="2:4" ht="15" customHeight="1" x14ac:dyDescent="0.25">
      <c r="B1236" s="683"/>
      <c r="C1236" s="683"/>
      <c r="D1236" s="684"/>
    </row>
    <row r="1237" spans="2:4" ht="15" customHeight="1" x14ac:dyDescent="0.25">
      <c r="B1237" s="683"/>
      <c r="C1237" s="683"/>
      <c r="D1237" s="684"/>
    </row>
    <row r="1238" spans="2:4" ht="15" customHeight="1" x14ac:dyDescent="0.25">
      <c r="B1238" s="683"/>
      <c r="C1238" s="683"/>
      <c r="D1238" s="684"/>
    </row>
    <row r="1239" spans="2:4" ht="15" customHeight="1" x14ac:dyDescent="0.25">
      <c r="B1239" s="683"/>
      <c r="C1239" s="683"/>
      <c r="D1239" s="684"/>
    </row>
    <row r="1240" spans="2:4" ht="15" customHeight="1" x14ac:dyDescent="0.25">
      <c r="B1240" s="683"/>
      <c r="C1240" s="683"/>
      <c r="D1240" s="684"/>
    </row>
    <row r="1241" spans="2:4" ht="15" customHeight="1" x14ac:dyDescent="0.25">
      <c r="B1241" s="683"/>
      <c r="C1241" s="683"/>
      <c r="D1241" s="684"/>
    </row>
    <row r="1242" spans="2:4" ht="15" customHeight="1" x14ac:dyDescent="0.25">
      <c r="B1242" s="683"/>
      <c r="C1242" s="683"/>
      <c r="D1242" s="684"/>
    </row>
    <row r="1243" spans="2:4" ht="15" customHeight="1" x14ac:dyDescent="0.25">
      <c r="B1243" s="683"/>
      <c r="C1243" s="683"/>
      <c r="D1243" s="684"/>
    </row>
    <row r="1244" spans="2:4" ht="15" customHeight="1" x14ac:dyDescent="0.25">
      <c r="B1244" s="683"/>
      <c r="C1244" s="683"/>
      <c r="D1244" s="684"/>
    </row>
    <row r="1245" spans="2:4" ht="15" customHeight="1" x14ac:dyDescent="0.25">
      <c r="B1245" s="683"/>
      <c r="C1245" s="683"/>
      <c r="D1245" s="684"/>
    </row>
    <row r="1246" spans="2:4" ht="15" customHeight="1" x14ac:dyDescent="0.25">
      <c r="B1246" s="683"/>
      <c r="C1246" s="683"/>
      <c r="D1246" s="684"/>
    </row>
    <row r="1247" spans="2:4" ht="15" customHeight="1" x14ac:dyDescent="0.25">
      <c r="B1247" s="683"/>
      <c r="C1247" s="683"/>
      <c r="D1247" s="684"/>
    </row>
    <row r="1248" spans="2:4" ht="15" customHeight="1" x14ac:dyDescent="0.25">
      <c r="B1248" s="683"/>
      <c r="C1248" s="683"/>
      <c r="D1248" s="684"/>
    </row>
    <row r="1249" spans="2:4" ht="15" customHeight="1" x14ac:dyDescent="0.25">
      <c r="B1249" s="683"/>
      <c r="C1249" s="683"/>
      <c r="D1249" s="684"/>
    </row>
    <row r="1250" spans="2:4" ht="15" customHeight="1" x14ac:dyDescent="0.25">
      <c r="B1250" s="683"/>
      <c r="C1250" s="683"/>
      <c r="D1250" s="684"/>
    </row>
    <row r="1251" spans="2:4" ht="15" customHeight="1" x14ac:dyDescent="0.25">
      <c r="B1251" s="683"/>
      <c r="C1251" s="683"/>
      <c r="D1251" s="684"/>
    </row>
    <row r="1252" spans="2:4" ht="15" customHeight="1" x14ac:dyDescent="0.25">
      <c r="B1252" s="683"/>
      <c r="C1252" s="683"/>
      <c r="D1252" s="684"/>
    </row>
    <row r="1253" spans="2:4" ht="15" customHeight="1" x14ac:dyDescent="0.25">
      <c r="B1253" s="683"/>
      <c r="C1253" s="683"/>
      <c r="D1253" s="684"/>
    </row>
    <row r="1254" spans="2:4" ht="15" customHeight="1" x14ac:dyDescent="0.25">
      <c r="B1254" s="683"/>
      <c r="C1254" s="683"/>
      <c r="D1254" s="684"/>
    </row>
    <row r="1255" spans="2:4" ht="15" customHeight="1" x14ac:dyDescent="0.25">
      <c r="B1255" s="683"/>
      <c r="C1255" s="683"/>
      <c r="D1255" s="684"/>
    </row>
    <row r="1256" spans="2:4" ht="15" customHeight="1" x14ac:dyDescent="0.25">
      <c r="B1256" s="683"/>
      <c r="C1256" s="683"/>
      <c r="D1256" s="684"/>
    </row>
    <row r="1257" spans="2:4" ht="15" customHeight="1" x14ac:dyDescent="0.25">
      <c r="B1257" s="683"/>
      <c r="C1257" s="683"/>
      <c r="D1257" s="684"/>
    </row>
    <row r="1258" spans="2:4" ht="15" customHeight="1" x14ac:dyDescent="0.25">
      <c r="B1258" s="683"/>
      <c r="C1258" s="683"/>
      <c r="D1258" s="684"/>
    </row>
    <row r="1259" spans="2:4" ht="15" customHeight="1" x14ac:dyDescent="0.25">
      <c r="B1259" s="683"/>
      <c r="C1259" s="683"/>
      <c r="D1259" s="684"/>
    </row>
    <row r="1260" spans="2:4" ht="15" customHeight="1" x14ac:dyDescent="0.25">
      <c r="B1260" s="683"/>
      <c r="C1260" s="683"/>
      <c r="D1260" s="684"/>
    </row>
    <row r="1261" spans="2:4" ht="15" customHeight="1" x14ac:dyDescent="0.25">
      <c r="B1261" s="683"/>
      <c r="C1261" s="683"/>
      <c r="D1261" s="684"/>
    </row>
    <row r="1262" spans="2:4" ht="15" customHeight="1" x14ac:dyDescent="0.25">
      <c r="B1262" s="683"/>
      <c r="C1262" s="683"/>
      <c r="D1262" s="684"/>
    </row>
    <row r="1263" spans="2:4" ht="15" customHeight="1" x14ac:dyDescent="0.25">
      <c r="B1263" s="683"/>
      <c r="C1263" s="683"/>
      <c r="D1263" s="684"/>
    </row>
    <row r="1264" spans="2:4" ht="15" customHeight="1" x14ac:dyDescent="0.25">
      <c r="B1264" s="683"/>
      <c r="C1264" s="683"/>
      <c r="D1264" s="684"/>
    </row>
    <row r="1265" spans="2:4" ht="15" customHeight="1" x14ac:dyDescent="0.25">
      <c r="B1265" s="683"/>
      <c r="C1265" s="683"/>
      <c r="D1265" s="684"/>
    </row>
    <row r="1266" spans="2:4" ht="15" customHeight="1" x14ac:dyDescent="0.25">
      <c r="B1266" s="683"/>
      <c r="C1266" s="683"/>
      <c r="D1266" s="684"/>
    </row>
    <row r="1267" spans="2:4" ht="15" customHeight="1" x14ac:dyDescent="0.25">
      <c r="B1267" s="683"/>
      <c r="C1267" s="683"/>
      <c r="D1267" s="684"/>
    </row>
    <row r="1268" spans="2:4" ht="15" customHeight="1" x14ac:dyDescent="0.25">
      <c r="B1268" s="683"/>
      <c r="C1268" s="683"/>
      <c r="D1268" s="684"/>
    </row>
    <row r="1269" spans="2:4" ht="15" customHeight="1" x14ac:dyDescent="0.25">
      <c r="B1269" s="683"/>
      <c r="C1269" s="683"/>
      <c r="D1269" s="684"/>
    </row>
    <row r="1270" spans="2:4" ht="15" customHeight="1" x14ac:dyDescent="0.25">
      <c r="B1270" s="683"/>
      <c r="C1270" s="683"/>
      <c r="D1270" s="684"/>
    </row>
    <row r="1271" spans="2:4" ht="15" customHeight="1" x14ac:dyDescent="0.25">
      <c r="B1271" s="683"/>
      <c r="C1271" s="683"/>
      <c r="D1271" s="684"/>
    </row>
    <row r="1272" spans="2:4" ht="15" customHeight="1" x14ac:dyDescent="0.25">
      <c r="B1272" s="683"/>
      <c r="C1272" s="683"/>
      <c r="D1272" s="684"/>
    </row>
    <row r="1273" spans="2:4" ht="15" customHeight="1" x14ac:dyDescent="0.25">
      <c r="B1273" s="683"/>
      <c r="C1273" s="683"/>
      <c r="D1273" s="684"/>
    </row>
    <row r="1274" spans="2:4" ht="15" customHeight="1" x14ac:dyDescent="0.25">
      <c r="B1274" s="683"/>
      <c r="C1274" s="683"/>
      <c r="D1274" s="684"/>
    </row>
    <row r="1275" spans="2:4" ht="15" customHeight="1" x14ac:dyDescent="0.25">
      <c r="B1275" s="683"/>
      <c r="C1275" s="683"/>
      <c r="D1275" s="684"/>
    </row>
    <row r="1276" spans="2:4" ht="15" customHeight="1" x14ac:dyDescent="0.25">
      <c r="B1276" s="683"/>
      <c r="C1276" s="683"/>
      <c r="D1276" s="684"/>
    </row>
    <row r="1277" spans="2:4" ht="15" customHeight="1" x14ac:dyDescent="0.25">
      <c r="B1277" s="683"/>
      <c r="C1277" s="683"/>
      <c r="D1277" s="684"/>
    </row>
    <row r="1278" spans="2:4" ht="15" customHeight="1" x14ac:dyDescent="0.25">
      <c r="B1278" s="683"/>
      <c r="C1278" s="683"/>
      <c r="D1278" s="684"/>
    </row>
    <row r="1279" spans="2:4" ht="15" customHeight="1" x14ac:dyDescent="0.25">
      <c r="B1279" s="683"/>
      <c r="C1279" s="683"/>
      <c r="D1279" s="684"/>
    </row>
    <row r="1280" spans="2:4" ht="15" customHeight="1" x14ac:dyDescent="0.25">
      <c r="B1280" s="683"/>
      <c r="C1280" s="683"/>
      <c r="D1280" s="684"/>
    </row>
    <row r="1281" spans="2:4" ht="15" customHeight="1" x14ac:dyDescent="0.25">
      <c r="B1281" s="683"/>
      <c r="C1281" s="683"/>
      <c r="D1281" s="684"/>
    </row>
    <row r="1282" spans="2:4" ht="15" customHeight="1" x14ac:dyDescent="0.25">
      <c r="B1282" s="683"/>
      <c r="C1282" s="683"/>
      <c r="D1282" s="684"/>
    </row>
    <row r="1283" spans="2:4" ht="15" customHeight="1" x14ac:dyDescent="0.25">
      <c r="B1283" s="683"/>
      <c r="C1283" s="683"/>
      <c r="D1283" s="684"/>
    </row>
    <row r="1284" spans="2:4" ht="15" customHeight="1" x14ac:dyDescent="0.25">
      <c r="B1284" s="683"/>
      <c r="C1284" s="683"/>
      <c r="D1284" s="684"/>
    </row>
    <row r="1285" spans="2:4" ht="15" customHeight="1" x14ac:dyDescent="0.25">
      <c r="B1285" s="683"/>
      <c r="C1285" s="683"/>
      <c r="D1285" s="684"/>
    </row>
    <row r="1286" spans="2:4" ht="15" customHeight="1" x14ac:dyDescent="0.25">
      <c r="B1286" s="683"/>
      <c r="C1286" s="683"/>
      <c r="D1286" s="684"/>
    </row>
    <row r="1287" spans="2:4" ht="15" customHeight="1" x14ac:dyDescent="0.25">
      <c r="B1287" s="683"/>
      <c r="C1287" s="683"/>
      <c r="D1287" s="684"/>
    </row>
    <row r="1288" spans="2:4" ht="15" customHeight="1" x14ac:dyDescent="0.25">
      <c r="B1288" s="683"/>
      <c r="C1288" s="683"/>
      <c r="D1288" s="684"/>
    </row>
    <row r="1289" spans="2:4" ht="15" customHeight="1" x14ac:dyDescent="0.25">
      <c r="B1289" s="683"/>
      <c r="C1289" s="683"/>
      <c r="D1289" s="684"/>
    </row>
    <row r="1290" spans="2:4" ht="15" customHeight="1" x14ac:dyDescent="0.25">
      <c r="B1290" s="683"/>
      <c r="C1290" s="683"/>
      <c r="D1290" s="684"/>
    </row>
    <row r="1291" spans="2:4" ht="15" customHeight="1" x14ac:dyDescent="0.25">
      <c r="B1291" s="683"/>
      <c r="C1291" s="683"/>
      <c r="D1291" s="684"/>
    </row>
    <row r="1292" spans="2:4" ht="15" customHeight="1" x14ac:dyDescent="0.25">
      <c r="B1292" s="683"/>
      <c r="C1292" s="683"/>
      <c r="D1292" s="684"/>
    </row>
    <row r="1293" spans="2:4" ht="15" customHeight="1" x14ac:dyDescent="0.25">
      <c r="B1293" s="683"/>
      <c r="C1293" s="683"/>
      <c r="D1293" s="684"/>
    </row>
    <row r="1294" spans="2:4" ht="15" customHeight="1" x14ac:dyDescent="0.25">
      <c r="B1294" s="683"/>
      <c r="C1294" s="683"/>
      <c r="D1294" s="684"/>
    </row>
    <row r="1295" spans="2:4" ht="15" customHeight="1" x14ac:dyDescent="0.25">
      <c r="B1295" s="683"/>
      <c r="C1295" s="683"/>
      <c r="D1295" s="684"/>
    </row>
    <row r="1296" spans="2:4" ht="15" customHeight="1" x14ac:dyDescent="0.25">
      <c r="B1296" s="683"/>
      <c r="C1296" s="683"/>
      <c r="D1296" s="684"/>
    </row>
    <row r="1297" spans="2:4" ht="15" customHeight="1" x14ac:dyDescent="0.25">
      <c r="B1297" s="683"/>
      <c r="C1297" s="683"/>
      <c r="D1297" s="684"/>
    </row>
    <row r="1298" spans="2:4" ht="15" customHeight="1" x14ac:dyDescent="0.25">
      <c r="B1298" s="683"/>
      <c r="C1298" s="683"/>
      <c r="D1298" s="684"/>
    </row>
    <row r="1299" spans="2:4" ht="15" customHeight="1" x14ac:dyDescent="0.25">
      <c r="B1299" s="683"/>
      <c r="C1299" s="683"/>
      <c r="D1299" s="684"/>
    </row>
    <row r="1300" spans="2:4" ht="15" customHeight="1" x14ac:dyDescent="0.25">
      <c r="B1300" s="683"/>
      <c r="C1300" s="683"/>
      <c r="D1300" s="684"/>
    </row>
    <row r="1301" spans="2:4" ht="15" customHeight="1" x14ac:dyDescent="0.25">
      <c r="B1301" s="683"/>
      <c r="C1301" s="683"/>
      <c r="D1301" s="684"/>
    </row>
    <row r="1302" spans="2:4" ht="15" customHeight="1" x14ac:dyDescent="0.25">
      <c r="B1302" s="683"/>
      <c r="C1302" s="683"/>
      <c r="D1302" s="684"/>
    </row>
    <row r="1303" spans="2:4" ht="15" customHeight="1" x14ac:dyDescent="0.25">
      <c r="B1303" s="683"/>
      <c r="C1303" s="683"/>
      <c r="D1303" s="684"/>
    </row>
    <row r="1304" spans="2:4" ht="15" customHeight="1" x14ac:dyDescent="0.25">
      <c r="B1304" s="683"/>
      <c r="C1304" s="683"/>
      <c r="D1304" s="684"/>
    </row>
    <row r="1305" spans="2:4" ht="15" customHeight="1" x14ac:dyDescent="0.25">
      <c r="B1305" s="683"/>
      <c r="C1305" s="683"/>
      <c r="D1305" s="684"/>
    </row>
    <row r="1306" spans="2:4" ht="15" customHeight="1" x14ac:dyDescent="0.25">
      <c r="B1306" s="683"/>
      <c r="C1306" s="683"/>
      <c r="D1306" s="684"/>
    </row>
    <row r="1307" spans="2:4" ht="15" customHeight="1" x14ac:dyDescent="0.25">
      <c r="B1307" s="683"/>
      <c r="C1307" s="683"/>
      <c r="D1307" s="684"/>
    </row>
    <row r="1308" spans="2:4" ht="15" customHeight="1" x14ac:dyDescent="0.25">
      <c r="B1308" s="683"/>
      <c r="C1308" s="683"/>
      <c r="D1308" s="684"/>
    </row>
    <row r="1309" spans="2:4" ht="15" customHeight="1" x14ac:dyDescent="0.25">
      <c r="B1309" s="683"/>
      <c r="C1309" s="683"/>
      <c r="D1309" s="684"/>
    </row>
    <row r="1310" spans="2:4" ht="15" customHeight="1" x14ac:dyDescent="0.25">
      <c r="B1310" s="683"/>
      <c r="C1310" s="683"/>
      <c r="D1310" s="684"/>
    </row>
    <row r="1311" spans="2:4" ht="15" customHeight="1" x14ac:dyDescent="0.25">
      <c r="B1311" s="683"/>
      <c r="C1311" s="683"/>
      <c r="D1311" s="684"/>
    </row>
    <row r="1312" spans="2:4" ht="15" customHeight="1" x14ac:dyDescent="0.25">
      <c r="B1312" s="683"/>
      <c r="C1312" s="683"/>
      <c r="D1312" s="684"/>
    </row>
    <row r="1313" spans="2:4" ht="15" customHeight="1" x14ac:dyDescent="0.25">
      <c r="B1313" s="683"/>
      <c r="C1313" s="683"/>
      <c r="D1313" s="684"/>
    </row>
    <row r="1314" spans="2:4" ht="15" customHeight="1" x14ac:dyDescent="0.25">
      <c r="B1314" s="683"/>
      <c r="C1314" s="683"/>
      <c r="D1314" s="684"/>
    </row>
    <row r="1315" spans="2:4" ht="15" customHeight="1" x14ac:dyDescent="0.25">
      <c r="B1315" s="683"/>
      <c r="C1315" s="683"/>
      <c r="D1315" s="684"/>
    </row>
    <row r="1316" spans="2:4" ht="15" customHeight="1" x14ac:dyDescent="0.25">
      <c r="B1316" s="683"/>
      <c r="C1316" s="683"/>
      <c r="D1316" s="684"/>
    </row>
    <row r="1317" spans="2:4" ht="15" customHeight="1" x14ac:dyDescent="0.25">
      <c r="B1317" s="683"/>
      <c r="C1317" s="683"/>
      <c r="D1317" s="684"/>
    </row>
    <row r="1318" spans="2:4" ht="15" customHeight="1" x14ac:dyDescent="0.25">
      <c r="B1318" s="683"/>
      <c r="C1318" s="683"/>
      <c r="D1318" s="684"/>
    </row>
    <row r="1319" spans="2:4" ht="15" customHeight="1" x14ac:dyDescent="0.25">
      <c r="B1319" s="683"/>
      <c r="C1319" s="683"/>
      <c r="D1319" s="684"/>
    </row>
    <row r="1320" spans="2:4" ht="15" customHeight="1" x14ac:dyDescent="0.25">
      <c r="B1320" s="683"/>
      <c r="C1320" s="683"/>
      <c r="D1320" s="684"/>
    </row>
    <row r="1321" spans="2:4" ht="15" customHeight="1" x14ac:dyDescent="0.25">
      <c r="B1321" s="683"/>
      <c r="C1321" s="683"/>
      <c r="D1321" s="684"/>
    </row>
    <row r="1322" spans="2:4" ht="15" customHeight="1" x14ac:dyDescent="0.25">
      <c r="B1322" s="683"/>
      <c r="C1322" s="683"/>
      <c r="D1322" s="684"/>
    </row>
    <row r="1323" spans="2:4" ht="15" customHeight="1" x14ac:dyDescent="0.25">
      <c r="B1323" s="683"/>
      <c r="C1323" s="683"/>
      <c r="D1323" s="684"/>
    </row>
    <row r="1324" spans="2:4" ht="15" customHeight="1" x14ac:dyDescent="0.25">
      <c r="B1324" s="683"/>
      <c r="C1324" s="683"/>
      <c r="D1324" s="684"/>
    </row>
    <row r="1325" spans="2:4" ht="15" customHeight="1" x14ac:dyDescent="0.25">
      <c r="B1325" s="683"/>
      <c r="C1325" s="683"/>
      <c r="D1325" s="684"/>
    </row>
    <row r="1326" spans="2:4" ht="15" customHeight="1" x14ac:dyDescent="0.25">
      <c r="B1326" s="683"/>
      <c r="C1326" s="683"/>
      <c r="D1326" s="684"/>
    </row>
    <row r="1327" spans="2:4" ht="15" customHeight="1" x14ac:dyDescent="0.25">
      <c r="B1327" s="683"/>
      <c r="C1327" s="683"/>
      <c r="D1327" s="684"/>
    </row>
    <row r="1328" spans="2:4" ht="15" customHeight="1" x14ac:dyDescent="0.25">
      <c r="B1328" s="683"/>
      <c r="C1328" s="683"/>
      <c r="D1328" s="684"/>
    </row>
    <row r="1329" spans="2:4" ht="15" customHeight="1" x14ac:dyDescent="0.25">
      <c r="B1329" s="683"/>
      <c r="C1329" s="683"/>
      <c r="D1329" s="684"/>
    </row>
    <row r="1330" spans="2:4" ht="15" customHeight="1" x14ac:dyDescent="0.25">
      <c r="B1330" s="683"/>
      <c r="C1330" s="683"/>
      <c r="D1330" s="684"/>
    </row>
    <row r="1331" spans="2:4" ht="15" customHeight="1" x14ac:dyDescent="0.25">
      <c r="B1331" s="683"/>
      <c r="C1331" s="683"/>
      <c r="D1331" s="684"/>
    </row>
    <row r="1332" spans="2:4" ht="15" customHeight="1" x14ac:dyDescent="0.25">
      <c r="B1332" s="683"/>
      <c r="C1332" s="683"/>
      <c r="D1332" s="684"/>
    </row>
    <row r="1333" spans="2:4" ht="15" customHeight="1" x14ac:dyDescent="0.25">
      <c r="B1333" s="683"/>
      <c r="C1333" s="683"/>
      <c r="D1333" s="684"/>
    </row>
    <row r="1334" spans="2:4" ht="15" customHeight="1" x14ac:dyDescent="0.25">
      <c r="B1334" s="683"/>
      <c r="C1334" s="683"/>
      <c r="D1334" s="684"/>
    </row>
    <row r="1335" spans="2:4" ht="15" customHeight="1" x14ac:dyDescent="0.25">
      <c r="B1335" s="683"/>
      <c r="C1335" s="683"/>
      <c r="D1335" s="684"/>
    </row>
    <row r="1336" spans="2:4" ht="15" customHeight="1" x14ac:dyDescent="0.25">
      <c r="B1336" s="683"/>
      <c r="C1336" s="683"/>
      <c r="D1336" s="684"/>
    </row>
    <row r="1337" spans="2:4" ht="15" customHeight="1" x14ac:dyDescent="0.25">
      <c r="B1337" s="683"/>
      <c r="C1337" s="683"/>
      <c r="D1337" s="684"/>
    </row>
    <row r="1338" spans="2:4" ht="15" customHeight="1" x14ac:dyDescent="0.25">
      <c r="B1338" s="683"/>
      <c r="C1338" s="683"/>
      <c r="D1338" s="684"/>
    </row>
    <row r="1339" spans="2:4" ht="15" customHeight="1" x14ac:dyDescent="0.25">
      <c r="B1339" s="683"/>
      <c r="C1339" s="683"/>
      <c r="D1339" s="684"/>
    </row>
    <row r="1340" spans="2:4" ht="15" customHeight="1" x14ac:dyDescent="0.25">
      <c r="B1340" s="683"/>
      <c r="C1340" s="683"/>
      <c r="D1340" s="684"/>
    </row>
    <row r="1341" spans="2:4" ht="15" customHeight="1" x14ac:dyDescent="0.25">
      <c r="B1341" s="683"/>
      <c r="C1341" s="683"/>
      <c r="D1341" s="684"/>
    </row>
    <row r="1342" spans="2:4" ht="15" customHeight="1" x14ac:dyDescent="0.25">
      <c r="B1342" s="683"/>
      <c r="C1342" s="683"/>
      <c r="D1342" s="684"/>
    </row>
    <row r="1343" spans="2:4" ht="15" customHeight="1" x14ac:dyDescent="0.25">
      <c r="B1343" s="683"/>
      <c r="C1343" s="683"/>
      <c r="D1343" s="684"/>
    </row>
    <row r="1344" spans="2:4" ht="15" customHeight="1" x14ac:dyDescent="0.25">
      <c r="B1344" s="683"/>
      <c r="C1344" s="683"/>
      <c r="D1344" s="684"/>
    </row>
    <row r="1345" spans="2:4" ht="15" customHeight="1" x14ac:dyDescent="0.25">
      <c r="B1345" s="683"/>
      <c r="C1345" s="683"/>
      <c r="D1345" s="684"/>
    </row>
    <row r="1346" spans="2:4" ht="15" customHeight="1" x14ac:dyDescent="0.25">
      <c r="B1346" s="683"/>
      <c r="C1346" s="683"/>
      <c r="D1346" s="684"/>
    </row>
    <row r="1347" spans="2:4" ht="15" customHeight="1" x14ac:dyDescent="0.25">
      <c r="B1347" s="683"/>
      <c r="C1347" s="683"/>
      <c r="D1347" s="684"/>
    </row>
    <row r="1348" spans="2:4" ht="15" customHeight="1" x14ac:dyDescent="0.25">
      <c r="B1348" s="683"/>
      <c r="C1348" s="683"/>
      <c r="D1348" s="684"/>
    </row>
    <row r="1349" spans="2:4" ht="15" customHeight="1" x14ac:dyDescent="0.25">
      <c r="B1349" s="683"/>
      <c r="C1349" s="683"/>
      <c r="D1349" s="684"/>
    </row>
    <row r="1350" spans="2:4" ht="15" customHeight="1" x14ac:dyDescent="0.25">
      <c r="B1350" s="683"/>
      <c r="C1350" s="683"/>
      <c r="D1350" s="684"/>
    </row>
    <row r="1351" spans="2:4" ht="15" customHeight="1" x14ac:dyDescent="0.25">
      <c r="B1351" s="683"/>
      <c r="C1351" s="683"/>
      <c r="D1351" s="684"/>
    </row>
    <row r="1352" spans="2:4" ht="15" customHeight="1" x14ac:dyDescent="0.25">
      <c r="B1352" s="683"/>
      <c r="C1352" s="683"/>
      <c r="D1352" s="684"/>
    </row>
    <row r="1353" spans="2:4" ht="15" customHeight="1" x14ac:dyDescent="0.25">
      <c r="B1353" s="683"/>
      <c r="C1353" s="683"/>
      <c r="D1353" s="684"/>
    </row>
    <row r="1354" spans="2:4" ht="15" customHeight="1" x14ac:dyDescent="0.25">
      <c r="B1354" s="683"/>
      <c r="C1354" s="683"/>
      <c r="D1354" s="684"/>
    </row>
    <row r="1355" spans="2:4" ht="15" customHeight="1" x14ac:dyDescent="0.25">
      <c r="B1355" s="683"/>
      <c r="C1355" s="683"/>
      <c r="D1355" s="684"/>
    </row>
    <row r="1356" spans="2:4" ht="15" customHeight="1" x14ac:dyDescent="0.25">
      <c r="B1356" s="683"/>
      <c r="C1356" s="683"/>
      <c r="D1356" s="684"/>
    </row>
    <row r="1357" spans="2:4" ht="15" customHeight="1" x14ac:dyDescent="0.25">
      <c r="B1357" s="683"/>
      <c r="C1357" s="683"/>
      <c r="D1357" s="684"/>
    </row>
    <row r="1358" spans="2:4" ht="15" customHeight="1" x14ac:dyDescent="0.25">
      <c r="B1358" s="683"/>
      <c r="C1358" s="683"/>
      <c r="D1358" s="684"/>
    </row>
    <row r="1359" spans="2:4" ht="15" customHeight="1" x14ac:dyDescent="0.25">
      <c r="B1359" s="683"/>
      <c r="C1359" s="683"/>
      <c r="D1359" s="684"/>
    </row>
    <row r="1360" spans="2:4" ht="15" customHeight="1" x14ac:dyDescent="0.25">
      <c r="B1360" s="683"/>
      <c r="C1360" s="683"/>
      <c r="D1360" s="684"/>
    </row>
    <row r="1361" spans="2:4" ht="15" customHeight="1" x14ac:dyDescent="0.25">
      <c r="B1361" s="683"/>
      <c r="C1361" s="683"/>
      <c r="D1361" s="684"/>
    </row>
    <row r="1362" spans="2:4" ht="15" customHeight="1" x14ac:dyDescent="0.25">
      <c r="B1362" s="683"/>
      <c r="C1362" s="683"/>
      <c r="D1362" s="684"/>
    </row>
    <row r="1363" spans="2:4" ht="15" customHeight="1" x14ac:dyDescent="0.25">
      <c r="B1363" s="683"/>
      <c r="C1363" s="683"/>
      <c r="D1363" s="684"/>
    </row>
    <row r="1364" spans="2:4" ht="15" customHeight="1" x14ac:dyDescent="0.25">
      <c r="B1364" s="683"/>
      <c r="C1364" s="683"/>
      <c r="D1364" s="684"/>
    </row>
    <row r="1365" spans="2:4" ht="15" customHeight="1" x14ac:dyDescent="0.25">
      <c r="B1365" s="683"/>
      <c r="C1365" s="683"/>
      <c r="D1365" s="684"/>
    </row>
    <row r="1366" spans="2:4" ht="15" customHeight="1" x14ac:dyDescent="0.25">
      <c r="B1366" s="683"/>
      <c r="C1366" s="683"/>
      <c r="D1366" s="684"/>
    </row>
    <row r="1367" spans="2:4" ht="15" customHeight="1" x14ac:dyDescent="0.25">
      <c r="B1367" s="683"/>
      <c r="C1367" s="683"/>
      <c r="D1367" s="684"/>
    </row>
    <row r="1368" spans="2:4" ht="15" customHeight="1" x14ac:dyDescent="0.25">
      <c r="B1368" s="683"/>
      <c r="C1368" s="683"/>
      <c r="D1368" s="684"/>
    </row>
    <row r="1369" spans="2:4" ht="15" customHeight="1" x14ac:dyDescent="0.25">
      <c r="B1369" s="683"/>
      <c r="C1369" s="683"/>
      <c r="D1369" s="684"/>
    </row>
    <row r="1370" spans="2:4" ht="15" customHeight="1" x14ac:dyDescent="0.25">
      <c r="B1370" s="683"/>
      <c r="C1370" s="683"/>
      <c r="D1370" s="684"/>
    </row>
    <row r="1371" spans="2:4" ht="15" customHeight="1" x14ac:dyDescent="0.25">
      <c r="B1371" s="683"/>
      <c r="C1371" s="683"/>
      <c r="D1371" s="684"/>
    </row>
    <row r="1372" spans="2:4" ht="15" customHeight="1" x14ac:dyDescent="0.25">
      <c r="B1372" s="683"/>
      <c r="C1372" s="683"/>
      <c r="D1372" s="684"/>
    </row>
    <row r="1373" spans="2:4" ht="15" customHeight="1" x14ac:dyDescent="0.25">
      <c r="B1373" s="683"/>
      <c r="C1373" s="683"/>
      <c r="D1373" s="684"/>
    </row>
    <row r="1374" spans="2:4" ht="15" customHeight="1" x14ac:dyDescent="0.25">
      <c r="B1374" s="683"/>
      <c r="C1374" s="683"/>
      <c r="D1374" s="684"/>
    </row>
    <row r="1375" spans="2:4" ht="15" customHeight="1" x14ac:dyDescent="0.25">
      <c r="B1375" s="683"/>
      <c r="C1375" s="683"/>
      <c r="D1375" s="684"/>
    </row>
    <row r="1376" spans="2:4" ht="15" customHeight="1" x14ac:dyDescent="0.25">
      <c r="B1376" s="683"/>
      <c r="C1376" s="683"/>
      <c r="D1376" s="684"/>
    </row>
    <row r="1377" spans="2:4" ht="15" customHeight="1" x14ac:dyDescent="0.25">
      <c r="B1377" s="683"/>
      <c r="C1377" s="683"/>
      <c r="D1377" s="684"/>
    </row>
    <row r="1378" spans="2:4" ht="15" customHeight="1" x14ac:dyDescent="0.25">
      <c r="B1378" s="683"/>
      <c r="C1378" s="683"/>
      <c r="D1378" s="684"/>
    </row>
    <row r="1379" spans="2:4" ht="15" customHeight="1" x14ac:dyDescent="0.25">
      <c r="B1379" s="683"/>
      <c r="C1379" s="683"/>
      <c r="D1379" s="684"/>
    </row>
    <row r="1380" spans="2:4" ht="15" customHeight="1" x14ac:dyDescent="0.25">
      <c r="B1380" s="683"/>
      <c r="C1380" s="683"/>
      <c r="D1380" s="684"/>
    </row>
    <row r="1381" spans="2:4" ht="15" customHeight="1" x14ac:dyDescent="0.25">
      <c r="B1381" s="683"/>
      <c r="C1381" s="683"/>
      <c r="D1381" s="684"/>
    </row>
    <row r="1382" spans="2:4" ht="15" customHeight="1" x14ac:dyDescent="0.25">
      <c r="B1382" s="683"/>
      <c r="C1382" s="683"/>
      <c r="D1382" s="684"/>
    </row>
    <row r="1383" spans="2:4" ht="15" customHeight="1" x14ac:dyDescent="0.25">
      <c r="B1383" s="683"/>
      <c r="C1383" s="683"/>
      <c r="D1383" s="684"/>
    </row>
    <row r="1384" spans="2:4" ht="15" customHeight="1" x14ac:dyDescent="0.25">
      <c r="B1384" s="683"/>
      <c r="C1384" s="683"/>
      <c r="D1384" s="684"/>
    </row>
    <row r="1385" spans="2:4" ht="15" customHeight="1" x14ac:dyDescent="0.25">
      <c r="B1385" s="683"/>
      <c r="C1385" s="683"/>
      <c r="D1385" s="684"/>
    </row>
    <row r="1386" spans="2:4" ht="15" customHeight="1" x14ac:dyDescent="0.25">
      <c r="B1386" s="683"/>
      <c r="C1386" s="683"/>
      <c r="D1386" s="684"/>
    </row>
    <row r="1387" spans="2:4" ht="15" customHeight="1" x14ac:dyDescent="0.25">
      <c r="B1387" s="683"/>
      <c r="C1387" s="683"/>
      <c r="D1387" s="684"/>
    </row>
    <row r="1388" spans="2:4" ht="15" customHeight="1" x14ac:dyDescent="0.25">
      <c r="B1388" s="683"/>
      <c r="C1388" s="683"/>
      <c r="D1388" s="684"/>
    </row>
    <row r="1389" spans="2:4" ht="15" customHeight="1" x14ac:dyDescent="0.25">
      <c r="B1389" s="683"/>
      <c r="C1389" s="683"/>
      <c r="D1389" s="684"/>
    </row>
    <row r="1390" spans="2:4" ht="15" customHeight="1" x14ac:dyDescent="0.25">
      <c r="B1390" s="683"/>
      <c r="C1390" s="683"/>
      <c r="D1390" s="684"/>
    </row>
    <row r="1391" spans="2:4" ht="15" customHeight="1" x14ac:dyDescent="0.25">
      <c r="B1391" s="683"/>
      <c r="C1391" s="683"/>
      <c r="D1391" s="684"/>
    </row>
    <row r="1392" spans="2:4" ht="15" customHeight="1" x14ac:dyDescent="0.25">
      <c r="B1392" s="683"/>
      <c r="C1392" s="683"/>
      <c r="D1392" s="684"/>
    </row>
    <row r="1393" spans="2:4" ht="15" customHeight="1" x14ac:dyDescent="0.25">
      <c r="B1393" s="683"/>
      <c r="C1393" s="683"/>
      <c r="D1393" s="684"/>
    </row>
    <row r="1394" spans="2:4" ht="15" customHeight="1" x14ac:dyDescent="0.25">
      <c r="B1394" s="683"/>
      <c r="C1394" s="683"/>
      <c r="D1394" s="684"/>
    </row>
    <row r="1395" spans="2:4" ht="15" customHeight="1" x14ac:dyDescent="0.25">
      <c r="B1395" s="683"/>
      <c r="C1395" s="683"/>
      <c r="D1395" s="684"/>
    </row>
    <row r="1396" spans="2:4" ht="15" customHeight="1" x14ac:dyDescent="0.25">
      <c r="B1396" s="683"/>
      <c r="C1396" s="683"/>
      <c r="D1396" s="684"/>
    </row>
    <row r="1397" spans="2:4" ht="15" customHeight="1" x14ac:dyDescent="0.25">
      <c r="B1397" s="683"/>
      <c r="C1397" s="683"/>
      <c r="D1397" s="684"/>
    </row>
    <row r="1398" spans="2:4" ht="15" customHeight="1" x14ac:dyDescent="0.25">
      <c r="B1398" s="683"/>
      <c r="C1398" s="683"/>
      <c r="D1398" s="684"/>
    </row>
    <row r="1399" spans="2:4" ht="15" customHeight="1" x14ac:dyDescent="0.25">
      <c r="B1399" s="683"/>
      <c r="C1399" s="683"/>
      <c r="D1399" s="684"/>
    </row>
    <row r="1400" spans="2:4" ht="15" customHeight="1" x14ac:dyDescent="0.25">
      <c r="B1400" s="683"/>
      <c r="C1400" s="683"/>
      <c r="D1400" s="684"/>
    </row>
    <row r="1401" spans="2:4" ht="15" customHeight="1" x14ac:dyDescent="0.25">
      <c r="B1401" s="683"/>
      <c r="C1401" s="683"/>
      <c r="D1401" s="684"/>
    </row>
    <row r="1402" spans="2:4" ht="15" customHeight="1" x14ac:dyDescent="0.25">
      <c r="B1402" s="683"/>
      <c r="C1402" s="683"/>
      <c r="D1402" s="684"/>
    </row>
    <row r="1403" spans="2:4" ht="15" customHeight="1" x14ac:dyDescent="0.25">
      <c r="B1403" s="683"/>
      <c r="C1403" s="683"/>
      <c r="D1403" s="684"/>
    </row>
    <row r="1404" spans="2:4" ht="15" customHeight="1" x14ac:dyDescent="0.25">
      <c r="B1404" s="683"/>
      <c r="C1404" s="683"/>
      <c r="D1404" s="684"/>
    </row>
    <row r="1405" spans="2:4" ht="15" customHeight="1" x14ac:dyDescent="0.25">
      <c r="B1405" s="683"/>
      <c r="C1405" s="683"/>
      <c r="D1405" s="684"/>
    </row>
    <row r="1406" spans="2:4" ht="15" customHeight="1" x14ac:dyDescent="0.25">
      <c r="B1406" s="683"/>
      <c r="C1406" s="683"/>
      <c r="D1406" s="684"/>
    </row>
    <row r="1407" spans="2:4" ht="15" customHeight="1" x14ac:dyDescent="0.25">
      <c r="B1407" s="683"/>
      <c r="C1407" s="683"/>
      <c r="D1407" s="684"/>
    </row>
    <row r="1408" spans="2:4" ht="15" customHeight="1" x14ac:dyDescent="0.25">
      <c r="B1408" s="683"/>
      <c r="C1408" s="683"/>
      <c r="D1408" s="684"/>
    </row>
    <row r="1409" spans="2:4" ht="15" customHeight="1" x14ac:dyDescent="0.25">
      <c r="B1409" s="683"/>
      <c r="C1409" s="683"/>
      <c r="D1409" s="684"/>
    </row>
    <row r="1410" spans="2:4" ht="15" customHeight="1" x14ac:dyDescent="0.25">
      <c r="B1410" s="683"/>
      <c r="C1410" s="683"/>
      <c r="D1410" s="684"/>
    </row>
    <row r="1411" spans="2:4" ht="15" customHeight="1" x14ac:dyDescent="0.25">
      <c r="B1411" s="683"/>
      <c r="C1411" s="683"/>
      <c r="D1411" s="684"/>
    </row>
    <row r="1412" spans="2:4" ht="15" customHeight="1" x14ac:dyDescent="0.25">
      <c r="B1412" s="683"/>
      <c r="C1412" s="683"/>
      <c r="D1412" s="684"/>
    </row>
    <row r="1413" spans="2:4" ht="15" customHeight="1" x14ac:dyDescent="0.25">
      <c r="B1413" s="683"/>
      <c r="C1413" s="683"/>
      <c r="D1413" s="684"/>
    </row>
    <row r="1414" spans="2:4" ht="15" customHeight="1" x14ac:dyDescent="0.25">
      <c r="B1414" s="683"/>
      <c r="C1414" s="683"/>
      <c r="D1414" s="684"/>
    </row>
    <row r="1415" spans="2:4" ht="15" customHeight="1" x14ac:dyDescent="0.25">
      <c r="B1415" s="683"/>
      <c r="C1415" s="683"/>
      <c r="D1415" s="684"/>
    </row>
    <row r="1416" spans="2:4" ht="15" customHeight="1" x14ac:dyDescent="0.25">
      <c r="B1416" s="683"/>
      <c r="C1416" s="683"/>
      <c r="D1416" s="684"/>
    </row>
    <row r="1417" spans="2:4" ht="15" customHeight="1" x14ac:dyDescent="0.25">
      <c r="B1417" s="683"/>
      <c r="C1417" s="683"/>
      <c r="D1417" s="684"/>
    </row>
    <row r="1418" spans="2:4" ht="15" customHeight="1" x14ac:dyDescent="0.25">
      <c r="B1418" s="683"/>
      <c r="C1418" s="683"/>
      <c r="D1418" s="684"/>
    </row>
    <row r="1419" spans="2:4" ht="15" customHeight="1" x14ac:dyDescent="0.25">
      <c r="B1419" s="683"/>
      <c r="C1419" s="683"/>
      <c r="D1419" s="684"/>
    </row>
    <row r="1420" spans="2:4" ht="15" customHeight="1" x14ac:dyDescent="0.25">
      <c r="B1420" s="683"/>
      <c r="C1420" s="683"/>
      <c r="D1420" s="684"/>
    </row>
    <row r="1421" spans="2:4" ht="15" customHeight="1" x14ac:dyDescent="0.25">
      <c r="B1421" s="683"/>
      <c r="C1421" s="683"/>
      <c r="D1421" s="684"/>
    </row>
    <row r="1422" spans="2:4" ht="15" customHeight="1" x14ac:dyDescent="0.25">
      <c r="B1422" s="683"/>
      <c r="C1422" s="683"/>
      <c r="D1422" s="684"/>
    </row>
    <row r="1423" spans="2:4" ht="15" customHeight="1" x14ac:dyDescent="0.25">
      <c r="B1423" s="683"/>
      <c r="C1423" s="683"/>
      <c r="D1423" s="684"/>
    </row>
    <row r="1424" spans="2:4" ht="15" customHeight="1" x14ac:dyDescent="0.25">
      <c r="B1424" s="683"/>
      <c r="C1424" s="683"/>
      <c r="D1424" s="684"/>
    </row>
    <row r="1425" spans="2:4" ht="15" customHeight="1" x14ac:dyDescent="0.25">
      <c r="B1425" s="683"/>
      <c r="C1425" s="683"/>
      <c r="D1425" s="684"/>
    </row>
    <row r="1426" spans="2:4" ht="15" customHeight="1" x14ac:dyDescent="0.25">
      <c r="B1426" s="683"/>
      <c r="C1426" s="683"/>
      <c r="D1426" s="684"/>
    </row>
    <row r="1427" spans="2:4" ht="15" customHeight="1" x14ac:dyDescent="0.25">
      <c r="B1427" s="683"/>
      <c r="C1427" s="683"/>
      <c r="D1427" s="684"/>
    </row>
    <row r="1428" spans="2:4" ht="15" customHeight="1" x14ac:dyDescent="0.25">
      <c r="B1428" s="683"/>
      <c r="C1428" s="683"/>
      <c r="D1428" s="684"/>
    </row>
    <row r="1429" spans="2:4" ht="15" customHeight="1" x14ac:dyDescent="0.25">
      <c r="B1429" s="683"/>
      <c r="C1429" s="683"/>
      <c r="D1429" s="684"/>
    </row>
    <row r="1430" spans="2:4" ht="15" customHeight="1" x14ac:dyDescent="0.25">
      <c r="B1430" s="683"/>
      <c r="C1430" s="683"/>
      <c r="D1430" s="684"/>
    </row>
    <row r="1431" spans="2:4" ht="15" customHeight="1" x14ac:dyDescent="0.25">
      <c r="B1431" s="683"/>
      <c r="C1431" s="683"/>
      <c r="D1431" s="684"/>
    </row>
    <row r="1432" spans="2:4" ht="15" customHeight="1" x14ac:dyDescent="0.25">
      <c r="B1432" s="683"/>
      <c r="C1432" s="683"/>
      <c r="D1432" s="684"/>
    </row>
    <row r="1433" spans="2:4" ht="15" customHeight="1" x14ac:dyDescent="0.25">
      <c r="B1433" s="683"/>
      <c r="C1433" s="683"/>
      <c r="D1433" s="684"/>
    </row>
    <row r="1434" spans="2:4" ht="15" customHeight="1" x14ac:dyDescent="0.25">
      <c r="B1434" s="683"/>
      <c r="C1434" s="683"/>
      <c r="D1434" s="684"/>
    </row>
    <row r="1435" spans="2:4" ht="15" customHeight="1" x14ac:dyDescent="0.25">
      <c r="B1435" s="683"/>
      <c r="C1435" s="683"/>
      <c r="D1435" s="684"/>
    </row>
    <row r="1436" spans="2:4" ht="15" customHeight="1" x14ac:dyDescent="0.25">
      <c r="B1436" s="683"/>
      <c r="C1436" s="683"/>
      <c r="D1436" s="684"/>
    </row>
    <row r="1437" spans="2:4" ht="15" customHeight="1" x14ac:dyDescent="0.25">
      <c r="B1437" s="683"/>
      <c r="C1437" s="683"/>
      <c r="D1437" s="684"/>
    </row>
    <row r="1438" spans="2:4" ht="15" customHeight="1" x14ac:dyDescent="0.25">
      <c r="B1438" s="683"/>
      <c r="C1438" s="683"/>
      <c r="D1438" s="684"/>
    </row>
    <row r="1439" spans="2:4" ht="15" customHeight="1" x14ac:dyDescent="0.25">
      <c r="B1439" s="683"/>
      <c r="C1439" s="683"/>
      <c r="D1439" s="684"/>
    </row>
    <row r="1440" spans="2:4" ht="15" customHeight="1" x14ac:dyDescent="0.25">
      <c r="B1440" s="683"/>
      <c r="C1440" s="683"/>
      <c r="D1440" s="684"/>
    </row>
    <row r="1441" spans="2:4" ht="15" customHeight="1" x14ac:dyDescent="0.25">
      <c r="B1441" s="683"/>
      <c r="C1441" s="683"/>
      <c r="D1441" s="684"/>
    </row>
    <row r="1442" spans="2:4" ht="15" customHeight="1" x14ac:dyDescent="0.25">
      <c r="B1442" s="683"/>
      <c r="C1442" s="683"/>
      <c r="D1442" s="684"/>
    </row>
    <row r="1443" spans="2:4" ht="15" customHeight="1" x14ac:dyDescent="0.25">
      <c r="B1443" s="683"/>
      <c r="C1443" s="683"/>
      <c r="D1443" s="684"/>
    </row>
    <row r="1444" spans="2:4" ht="15" customHeight="1" x14ac:dyDescent="0.25">
      <c r="B1444" s="683"/>
      <c r="C1444" s="683"/>
      <c r="D1444" s="684"/>
    </row>
    <row r="1445" spans="2:4" ht="15" customHeight="1" x14ac:dyDescent="0.25">
      <c r="B1445" s="683"/>
      <c r="C1445" s="683"/>
      <c r="D1445" s="684"/>
    </row>
    <row r="1446" spans="2:4" ht="15" customHeight="1" x14ac:dyDescent="0.25">
      <c r="B1446" s="683"/>
      <c r="C1446" s="683"/>
      <c r="D1446" s="684"/>
    </row>
    <row r="1447" spans="2:4" ht="15" customHeight="1" x14ac:dyDescent="0.25">
      <c r="B1447" s="683"/>
      <c r="C1447" s="683"/>
      <c r="D1447" s="684"/>
    </row>
    <row r="1448" spans="2:4" ht="15" customHeight="1" x14ac:dyDescent="0.25">
      <c r="B1448" s="683"/>
      <c r="C1448" s="683"/>
      <c r="D1448" s="684"/>
    </row>
    <row r="1449" spans="2:4" ht="15" customHeight="1" x14ac:dyDescent="0.25">
      <c r="B1449" s="683"/>
      <c r="C1449" s="683"/>
      <c r="D1449" s="684"/>
    </row>
    <row r="1450" spans="2:4" ht="15" customHeight="1" x14ac:dyDescent="0.25">
      <c r="B1450" s="683"/>
      <c r="C1450" s="683"/>
      <c r="D1450" s="684"/>
    </row>
    <row r="1451" spans="2:4" ht="15" customHeight="1" x14ac:dyDescent="0.25">
      <c r="B1451" s="683"/>
      <c r="C1451" s="683"/>
      <c r="D1451" s="684"/>
    </row>
    <row r="1452" spans="2:4" ht="15" customHeight="1" x14ac:dyDescent="0.25">
      <c r="B1452" s="683"/>
      <c r="C1452" s="683"/>
      <c r="D1452" s="684"/>
    </row>
    <row r="1453" spans="2:4" ht="15" customHeight="1" x14ac:dyDescent="0.25">
      <c r="B1453" s="683"/>
      <c r="C1453" s="683"/>
      <c r="D1453" s="684"/>
    </row>
    <row r="1454" spans="2:4" ht="15" customHeight="1" x14ac:dyDescent="0.25">
      <c r="B1454" s="683"/>
      <c r="C1454" s="683"/>
      <c r="D1454" s="684"/>
    </row>
    <row r="1455" spans="2:4" ht="15" customHeight="1" x14ac:dyDescent="0.25">
      <c r="B1455" s="683"/>
      <c r="C1455" s="683"/>
      <c r="D1455" s="684"/>
    </row>
    <row r="1456" spans="2:4" ht="15" customHeight="1" x14ac:dyDescent="0.25">
      <c r="B1456" s="683"/>
      <c r="C1456" s="683"/>
      <c r="D1456" s="684"/>
    </row>
    <row r="1457" spans="2:4" ht="15" customHeight="1" x14ac:dyDescent="0.25">
      <c r="B1457" s="683"/>
      <c r="C1457" s="683"/>
      <c r="D1457" s="684"/>
    </row>
    <row r="1458" spans="2:4" ht="15" customHeight="1" x14ac:dyDescent="0.25">
      <c r="B1458" s="683"/>
      <c r="C1458" s="683"/>
      <c r="D1458" s="684"/>
    </row>
    <row r="1459" spans="2:4" ht="15" customHeight="1" x14ac:dyDescent="0.25">
      <c r="B1459" s="683"/>
      <c r="C1459" s="683"/>
      <c r="D1459" s="684"/>
    </row>
    <row r="1460" spans="2:4" ht="15" customHeight="1" x14ac:dyDescent="0.25">
      <c r="B1460" s="683"/>
      <c r="C1460" s="683"/>
      <c r="D1460" s="684"/>
    </row>
    <row r="1461" spans="2:4" ht="15" customHeight="1" x14ac:dyDescent="0.25">
      <c r="B1461" s="683"/>
      <c r="C1461" s="683"/>
      <c r="D1461" s="684"/>
    </row>
    <row r="1462" spans="2:4" ht="15" customHeight="1" x14ac:dyDescent="0.25">
      <c r="B1462" s="683"/>
      <c r="C1462" s="683"/>
      <c r="D1462" s="684"/>
    </row>
    <row r="1463" spans="2:4" ht="15" customHeight="1" x14ac:dyDescent="0.25">
      <c r="B1463" s="683"/>
      <c r="C1463" s="683"/>
      <c r="D1463" s="684"/>
    </row>
    <row r="1464" spans="2:4" ht="15" customHeight="1" x14ac:dyDescent="0.25">
      <c r="B1464" s="683"/>
      <c r="C1464" s="683"/>
      <c r="D1464" s="684"/>
    </row>
    <row r="1465" spans="2:4" ht="15" customHeight="1" x14ac:dyDescent="0.25">
      <c r="B1465" s="683"/>
      <c r="C1465" s="683"/>
      <c r="D1465" s="684"/>
    </row>
    <row r="1466" spans="2:4" ht="15" customHeight="1" x14ac:dyDescent="0.25">
      <c r="B1466" s="683"/>
      <c r="C1466" s="683"/>
      <c r="D1466" s="684"/>
    </row>
    <row r="1467" spans="2:4" ht="15" customHeight="1" x14ac:dyDescent="0.25">
      <c r="B1467" s="683"/>
      <c r="C1467" s="683"/>
      <c r="D1467" s="684"/>
    </row>
    <row r="1468" spans="2:4" ht="15" customHeight="1" x14ac:dyDescent="0.25">
      <c r="B1468" s="683"/>
      <c r="C1468" s="683"/>
      <c r="D1468" s="684"/>
    </row>
    <row r="1469" spans="2:4" ht="15" customHeight="1" x14ac:dyDescent="0.25">
      <c r="B1469" s="683"/>
      <c r="C1469" s="683"/>
      <c r="D1469" s="684"/>
    </row>
    <row r="1470" spans="2:4" ht="15" customHeight="1" x14ac:dyDescent="0.25">
      <c r="B1470" s="683"/>
      <c r="C1470" s="683"/>
      <c r="D1470" s="684"/>
    </row>
    <row r="1471" spans="2:4" ht="15" customHeight="1" x14ac:dyDescent="0.25">
      <c r="B1471" s="683"/>
      <c r="C1471" s="683"/>
      <c r="D1471" s="684"/>
    </row>
    <row r="1472" spans="2:4" ht="15" customHeight="1" x14ac:dyDescent="0.25">
      <c r="B1472" s="683"/>
      <c r="C1472" s="683"/>
      <c r="D1472" s="684"/>
    </row>
    <row r="1473" spans="2:4" ht="15" customHeight="1" x14ac:dyDescent="0.25">
      <c r="B1473" s="683"/>
      <c r="C1473" s="683"/>
      <c r="D1473" s="684"/>
    </row>
    <row r="1474" spans="2:4" ht="15" customHeight="1" x14ac:dyDescent="0.25">
      <c r="B1474" s="683"/>
      <c r="C1474" s="683"/>
      <c r="D1474" s="684"/>
    </row>
    <row r="1475" spans="2:4" ht="15" customHeight="1" x14ac:dyDescent="0.25">
      <c r="B1475" s="683"/>
      <c r="C1475" s="683"/>
      <c r="D1475" s="684"/>
    </row>
    <row r="1476" spans="2:4" ht="15" customHeight="1" x14ac:dyDescent="0.25">
      <c r="B1476" s="683"/>
      <c r="C1476" s="683"/>
      <c r="D1476" s="684"/>
    </row>
    <row r="1477" spans="2:4" ht="15" customHeight="1" x14ac:dyDescent="0.25">
      <c r="B1477" s="683"/>
      <c r="C1477" s="683"/>
      <c r="D1477" s="684"/>
    </row>
    <row r="1478" spans="2:4" ht="15" customHeight="1" x14ac:dyDescent="0.25">
      <c r="B1478" s="683"/>
      <c r="C1478" s="683"/>
      <c r="D1478" s="684"/>
    </row>
    <row r="1479" spans="2:4" ht="15" customHeight="1" x14ac:dyDescent="0.25">
      <c r="B1479" s="683"/>
      <c r="C1479" s="683"/>
      <c r="D1479" s="684"/>
    </row>
    <row r="1480" spans="2:4" ht="15" customHeight="1" x14ac:dyDescent="0.25">
      <c r="B1480" s="683"/>
      <c r="C1480" s="683"/>
      <c r="D1480" s="684"/>
    </row>
    <row r="1481" spans="2:4" ht="15" customHeight="1" x14ac:dyDescent="0.25">
      <c r="B1481" s="683"/>
      <c r="C1481" s="683"/>
      <c r="D1481" s="684"/>
    </row>
    <row r="1482" spans="2:4" ht="15" customHeight="1" x14ac:dyDescent="0.25">
      <c r="B1482" s="683"/>
      <c r="C1482" s="683"/>
      <c r="D1482" s="684"/>
    </row>
    <row r="1483" spans="2:4" ht="15" customHeight="1" x14ac:dyDescent="0.25">
      <c r="B1483" s="683"/>
      <c r="C1483" s="683"/>
      <c r="D1483" s="684"/>
    </row>
    <row r="1484" spans="2:4" ht="15" customHeight="1" x14ac:dyDescent="0.25">
      <c r="B1484" s="683"/>
      <c r="C1484" s="683"/>
      <c r="D1484" s="684"/>
    </row>
    <row r="1485" spans="2:4" ht="15" customHeight="1" x14ac:dyDescent="0.25">
      <c r="B1485" s="683"/>
      <c r="C1485" s="683"/>
      <c r="D1485" s="684"/>
    </row>
    <row r="1486" spans="2:4" ht="15" customHeight="1" x14ac:dyDescent="0.25">
      <c r="B1486" s="683"/>
      <c r="C1486" s="683"/>
      <c r="D1486" s="684"/>
    </row>
    <row r="1487" spans="2:4" ht="15" customHeight="1" x14ac:dyDescent="0.25">
      <c r="B1487" s="683"/>
      <c r="C1487" s="683"/>
      <c r="D1487" s="684"/>
    </row>
    <row r="1488" spans="2:4" ht="15" customHeight="1" x14ac:dyDescent="0.25">
      <c r="B1488" s="683"/>
      <c r="C1488" s="683"/>
      <c r="D1488" s="684"/>
    </row>
    <row r="1489" spans="2:4" ht="15" customHeight="1" x14ac:dyDescent="0.25">
      <c r="B1489" s="683"/>
      <c r="C1489" s="683"/>
      <c r="D1489" s="684"/>
    </row>
    <row r="1490" spans="2:4" ht="15" customHeight="1" x14ac:dyDescent="0.25">
      <c r="B1490" s="683"/>
      <c r="C1490" s="683"/>
      <c r="D1490" s="684"/>
    </row>
    <row r="1491" spans="2:4" ht="15" customHeight="1" x14ac:dyDescent="0.25">
      <c r="B1491" s="683"/>
      <c r="C1491" s="683"/>
      <c r="D1491" s="684"/>
    </row>
    <row r="1492" spans="2:4" ht="15" customHeight="1" x14ac:dyDescent="0.25">
      <c r="B1492" s="683"/>
      <c r="C1492" s="683"/>
      <c r="D1492" s="684"/>
    </row>
    <row r="1493" spans="2:4" ht="15" customHeight="1" x14ac:dyDescent="0.25">
      <c r="B1493" s="683"/>
      <c r="C1493" s="683"/>
      <c r="D1493" s="684"/>
    </row>
    <row r="1494" spans="2:4" ht="15" customHeight="1" x14ac:dyDescent="0.25">
      <c r="B1494" s="683"/>
      <c r="C1494" s="683"/>
      <c r="D1494" s="684"/>
    </row>
    <row r="1495" spans="2:4" ht="15" customHeight="1" x14ac:dyDescent="0.25">
      <c r="B1495" s="683"/>
      <c r="C1495" s="683"/>
      <c r="D1495" s="684"/>
    </row>
    <row r="1496" spans="2:4" ht="15" customHeight="1" x14ac:dyDescent="0.25">
      <c r="B1496" s="683"/>
      <c r="C1496" s="683"/>
      <c r="D1496" s="684"/>
    </row>
    <row r="1497" spans="2:4" ht="15" customHeight="1" x14ac:dyDescent="0.25">
      <c r="B1497" s="683"/>
      <c r="C1497" s="683"/>
      <c r="D1497" s="684"/>
    </row>
    <row r="1498" spans="2:4" ht="15" customHeight="1" x14ac:dyDescent="0.25">
      <c r="B1498" s="683"/>
      <c r="C1498" s="683"/>
      <c r="D1498" s="684"/>
    </row>
    <row r="1499" spans="2:4" ht="15" customHeight="1" x14ac:dyDescent="0.25">
      <c r="B1499" s="683"/>
      <c r="C1499" s="683"/>
      <c r="D1499" s="684"/>
    </row>
    <row r="1500" spans="2:4" ht="15" customHeight="1" x14ac:dyDescent="0.25">
      <c r="B1500" s="683"/>
      <c r="C1500" s="683"/>
      <c r="D1500" s="684"/>
    </row>
    <row r="1501" spans="2:4" ht="15" customHeight="1" x14ac:dyDescent="0.25">
      <c r="B1501" s="683"/>
      <c r="C1501" s="683"/>
      <c r="D1501" s="684"/>
    </row>
    <row r="1502" spans="2:4" ht="15" customHeight="1" x14ac:dyDescent="0.25">
      <c r="B1502" s="683"/>
      <c r="C1502" s="683"/>
      <c r="D1502" s="684"/>
    </row>
    <row r="1503" spans="2:4" ht="15" customHeight="1" x14ac:dyDescent="0.25">
      <c r="B1503" s="683"/>
      <c r="C1503" s="683"/>
      <c r="D1503" s="684"/>
    </row>
    <row r="1504" spans="2:4" ht="15" customHeight="1" x14ac:dyDescent="0.25">
      <c r="B1504" s="683"/>
      <c r="C1504" s="683"/>
      <c r="D1504" s="684"/>
    </row>
    <row r="1505" spans="2:4" ht="15" customHeight="1" x14ac:dyDescent="0.25">
      <c r="B1505" s="683"/>
      <c r="C1505" s="683"/>
      <c r="D1505" s="684"/>
    </row>
    <row r="1506" spans="2:4" ht="15" customHeight="1" x14ac:dyDescent="0.25">
      <c r="B1506" s="683"/>
      <c r="C1506" s="683"/>
      <c r="D1506" s="684"/>
    </row>
    <row r="1507" spans="2:4" ht="15" customHeight="1" x14ac:dyDescent="0.25">
      <c r="B1507" s="683"/>
      <c r="C1507" s="683"/>
      <c r="D1507" s="684"/>
    </row>
    <row r="1508" spans="2:4" ht="15" customHeight="1" x14ac:dyDescent="0.25">
      <c r="B1508" s="683"/>
      <c r="C1508" s="683"/>
      <c r="D1508" s="684"/>
    </row>
    <row r="1509" spans="2:4" ht="15" customHeight="1" x14ac:dyDescent="0.25">
      <c r="B1509" s="683"/>
      <c r="C1509" s="683"/>
      <c r="D1509" s="684"/>
    </row>
    <row r="1510" spans="2:4" ht="15" customHeight="1" x14ac:dyDescent="0.25">
      <c r="B1510" s="683"/>
      <c r="C1510" s="683"/>
      <c r="D1510" s="684"/>
    </row>
    <row r="1511" spans="2:4" ht="15" customHeight="1" x14ac:dyDescent="0.25">
      <c r="B1511" s="683"/>
      <c r="C1511" s="683"/>
      <c r="D1511" s="684"/>
    </row>
    <row r="1512" spans="2:4" ht="15" customHeight="1" x14ac:dyDescent="0.25">
      <c r="B1512" s="683"/>
      <c r="C1512" s="683"/>
      <c r="D1512" s="684"/>
    </row>
    <row r="1513" spans="2:4" ht="15" customHeight="1" x14ac:dyDescent="0.25">
      <c r="B1513" s="683"/>
      <c r="C1513" s="683"/>
      <c r="D1513" s="684"/>
    </row>
    <row r="1514" spans="2:4" ht="15" customHeight="1" x14ac:dyDescent="0.25">
      <c r="B1514" s="683"/>
      <c r="C1514" s="683"/>
      <c r="D1514" s="684"/>
    </row>
    <row r="1515" spans="2:4" ht="15" customHeight="1" x14ac:dyDescent="0.25">
      <c r="B1515" s="683"/>
      <c r="C1515" s="683"/>
      <c r="D1515" s="684"/>
    </row>
    <row r="1516" spans="2:4" ht="15" customHeight="1" x14ac:dyDescent="0.25">
      <c r="B1516" s="683"/>
      <c r="C1516" s="683"/>
      <c r="D1516" s="684"/>
    </row>
    <row r="1517" spans="2:4" ht="15" customHeight="1" x14ac:dyDescent="0.25">
      <c r="B1517" s="683"/>
      <c r="C1517" s="683"/>
      <c r="D1517" s="684"/>
    </row>
    <row r="1518" spans="2:4" ht="15" customHeight="1" x14ac:dyDescent="0.25">
      <c r="B1518" s="683"/>
      <c r="C1518" s="683"/>
      <c r="D1518" s="684"/>
    </row>
    <row r="1519" spans="2:4" ht="15" customHeight="1" x14ac:dyDescent="0.25">
      <c r="B1519" s="683"/>
      <c r="C1519" s="683"/>
      <c r="D1519" s="684"/>
    </row>
    <row r="1520" spans="2:4" ht="15" customHeight="1" x14ac:dyDescent="0.25">
      <c r="B1520" s="683"/>
      <c r="C1520" s="683"/>
      <c r="D1520" s="684"/>
    </row>
    <row r="1521" spans="2:4" ht="15" customHeight="1" x14ac:dyDescent="0.25">
      <c r="B1521" s="683"/>
      <c r="C1521" s="683"/>
      <c r="D1521" s="684"/>
    </row>
    <row r="1522" spans="2:4" ht="15" customHeight="1" x14ac:dyDescent="0.25">
      <c r="B1522" s="683"/>
      <c r="C1522" s="683"/>
      <c r="D1522" s="684"/>
    </row>
    <row r="1523" spans="2:4" ht="15" customHeight="1" x14ac:dyDescent="0.25">
      <c r="B1523" s="683"/>
      <c r="C1523" s="683"/>
      <c r="D1523" s="684"/>
    </row>
    <row r="1524" spans="2:4" ht="15" customHeight="1" x14ac:dyDescent="0.25">
      <c r="B1524" s="683"/>
      <c r="C1524" s="683"/>
      <c r="D1524" s="684"/>
    </row>
    <row r="1525" spans="2:4" ht="15" customHeight="1" x14ac:dyDescent="0.25">
      <c r="B1525" s="683"/>
      <c r="C1525" s="683"/>
      <c r="D1525" s="684"/>
    </row>
    <row r="1526" spans="2:4" ht="15" customHeight="1" x14ac:dyDescent="0.25">
      <c r="B1526" s="683"/>
      <c r="C1526" s="683"/>
      <c r="D1526" s="684"/>
    </row>
    <row r="1527" spans="2:4" ht="15" customHeight="1" x14ac:dyDescent="0.25">
      <c r="B1527" s="683"/>
      <c r="C1527" s="683"/>
      <c r="D1527" s="684"/>
    </row>
    <row r="1528" spans="2:4" ht="15" customHeight="1" x14ac:dyDescent="0.25">
      <c r="B1528" s="683"/>
      <c r="C1528" s="683"/>
      <c r="D1528" s="684"/>
    </row>
    <row r="1529" spans="2:4" ht="15" customHeight="1" x14ac:dyDescent="0.25">
      <c r="B1529" s="683"/>
      <c r="C1529" s="683"/>
      <c r="D1529" s="684"/>
    </row>
    <row r="1530" spans="2:4" ht="15" customHeight="1" x14ac:dyDescent="0.25">
      <c r="B1530" s="683"/>
      <c r="C1530" s="683"/>
      <c r="D1530" s="684"/>
    </row>
    <row r="1531" spans="2:4" ht="15" customHeight="1" x14ac:dyDescent="0.25">
      <c r="B1531" s="683"/>
      <c r="C1531" s="683"/>
      <c r="D1531" s="684"/>
    </row>
    <row r="1532" spans="2:4" ht="15" customHeight="1" x14ac:dyDescent="0.25">
      <c r="B1532" s="683"/>
      <c r="C1532" s="683"/>
      <c r="D1532" s="684"/>
    </row>
    <row r="1533" spans="2:4" ht="15" customHeight="1" x14ac:dyDescent="0.25">
      <c r="B1533" s="683"/>
      <c r="C1533" s="683"/>
      <c r="D1533" s="684"/>
    </row>
    <row r="1534" spans="2:4" ht="15" customHeight="1" x14ac:dyDescent="0.25">
      <c r="B1534" s="683"/>
      <c r="C1534" s="683"/>
      <c r="D1534" s="684"/>
    </row>
    <row r="1535" spans="2:4" ht="15" customHeight="1" x14ac:dyDescent="0.25">
      <c r="B1535" s="683"/>
      <c r="C1535" s="683"/>
      <c r="D1535" s="684"/>
    </row>
    <row r="1536" spans="2:4" ht="15" customHeight="1" x14ac:dyDescent="0.25">
      <c r="B1536" s="683"/>
      <c r="C1536" s="683"/>
      <c r="D1536" s="684"/>
    </row>
    <row r="1537" spans="2:4" ht="15" customHeight="1" x14ac:dyDescent="0.25">
      <c r="B1537" s="683"/>
      <c r="C1537" s="683"/>
      <c r="D1537" s="684"/>
    </row>
    <row r="1538" spans="2:4" ht="15" customHeight="1" x14ac:dyDescent="0.25">
      <c r="B1538" s="683"/>
      <c r="C1538" s="683"/>
      <c r="D1538" s="684"/>
    </row>
    <row r="1539" spans="2:4" ht="15" customHeight="1" x14ac:dyDescent="0.25">
      <c r="B1539" s="683"/>
      <c r="C1539" s="683"/>
      <c r="D1539" s="684"/>
    </row>
    <row r="1540" spans="2:4" ht="15" customHeight="1" x14ac:dyDescent="0.25">
      <c r="B1540" s="683"/>
      <c r="C1540" s="683"/>
      <c r="D1540" s="684"/>
    </row>
    <row r="1541" spans="2:4" ht="15" customHeight="1" x14ac:dyDescent="0.25">
      <c r="B1541" s="683"/>
      <c r="C1541" s="683"/>
      <c r="D1541" s="684"/>
    </row>
    <row r="1542" spans="2:4" ht="15" customHeight="1" x14ac:dyDescent="0.25">
      <c r="B1542" s="683"/>
      <c r="C1542" s="683"/>
      <c r="D1542" s="684"/>
    </row>
    <row r="1543" spans="2:4" ht="15" customHeight="1" x14ac:dyDescent="0.25">
      <c r="B1543" s="683"/>
      <c r="C1543" s="683"/>
      <c r="D1543" s="684"/>
    </row>
    <row r="1544" spans="2:4" ht="15" customHeight="1" x14ac:dyDescent="0.25">
      <c r="B1544" s="683"/>
      <c r="C1544" s="683"/>
      <c r="D1544" s="684"/>
    </row>
    <row r="1545" spans="2:4" ht="15" customHeight="1" x14ac:dyDescent="0.25">
      <c r="B1545" s="683"/>
      <c r="C1545" s="683"/>
      <c r="D1545" s="684"/>
    </row>
    <row r="1546" spans="2:4" ht="15" customHeight="1" x14ac:dyDescent="0.25">
      <c r="B1546" s="683"/>
      <c r="C1546" s="683"/>
      <c r="D1546" s="684"/>
    </row>
    <row r="1547" spans="2:4" ht="15" customHeight="1" x14ac:dyDescent="0.25">
      <c r="B1547" s="683"/>
      <c r="C1547" s="683"/>
      <c r="D1547" s="684"/>
    </row>
    <row r="1548" spans="2:4" ht="15" customHeight="1" x14ac:dyDescent="0.25">
      <c r="B1548" s="683"/>
      <c r="C1548" s="683"/>
      <c r="D1548" s="684"/>
    </row>
    <row r="1549" spans="2:4" ht="15" customHeight="1" x14ac:dyDescent="0.25">
      <c r="B1549" s="683"/>
      <c r="C1549" s="683"/>
      <c r="D1549" s="684"/>
    </row>
    <row r="1550" spans="2:4" ht="15" customHeight="1" x14ac:dyDescent="0.25">
      <c r="B1550" s="683"/>
      <c r="C1550" s="683"/>
      <c r="D1550" s="684"/>
    </row>
    <row r="1551" spans="2:4" ht="15" customHeight="1" x14ac:dyDescent="0.25">
      <c r="B1551" s="683"/>
      <c r="C1551" s="683"/>
      <c r="D1551" s="684"/>
    </row>
    <row r="1552" spans="2:4" ht="15" customHeight="1" x14ac:dyDescent="0.25">
      <c r="B1552" s="683"/>
      <c r="C1552" s="683"/>
      <c r="D1552" s="684"/>
    </row>
    <row r="1553" spans="2:4" ht="15" customHeight="1" x14ac:dyDescent="0.25">
      <c r="B1553" s="683"/>
      <c r="C1553" s="683"/>
      <c r="D1553" s="684"/>
    </row>
    <row r="1554" spans="2:4" ht="15" customHeight="1" x14ac:dyDescent="0.25">
      <c r="B1554" s="683"/>
      <c r="C1554" s="683"/>
      <c r="D1554" s="684"/>
    </row>
    <row r="1555" spans="2:4" ht="15" customHeight="1" x14ac:dyDescent="0.25">
      <c r="B1555" s="683"/>
      <c r="C1555" s="683"/>
      <c r="D1555" s="684"/>
    </row>
    <row r="1556" spans="2:4" ht="15" customHeight="1" x14ac:dyDescent="0.25">
      <c r="B1556" s="683"/>
      <c r="C1556" s="683"/>
      <c r="D1556" s="684"/>
    </row>
    <row r="1557" spans="2:4" ht="15" customHeight="1" x14ac:dyDescent="0.25">
      <c r="B1557" s="683"/>
      <c r="C1557" s="683"/>
      <c r="D1557" s="684"/>
    </row>
    <row r="1558" spans="2:4" ht="15" customHeight="1" x14ac:dyDescent="0.25">
      <c r="B1558" s="683"/>
      <c r="C1558" s="683"/>
      <c r="D1558" s="684"/>
    </row>
    <row r="1559" spans="2:4" ht="15" customHeight="1" x14ac:dyDescent="0.25">
      <c r="B1559" s="683"/>
      <c r="C1559" s="683"/>
      <c r="D1559" s="684"/>
    </row>
    <row r="1560" spans="2:4" ht="15" customHeight="1" x14ac:dyDescent="0.25">
      <c r="B1560" s="683"/>
      <c r="C1560" s="683"/>
      <c r="D1560" s="684"/>
    </row>
    <row r="1561" spans="2:4" ht="15" customHeight="1" x14ac:dyDescent="0.25">
      <c r="B1561" s="683"/>
      <c r="C1561" s="683"/>
      <c r="D1561" s="684"/>
    </row>
    <row r="1562" spans="2:4" ht="15" customHeight="1" x14ac:dyDescent="0.25">
      <c r="B1562" s="683"/>
      <c r="C1562" s="683"/>
      <c r="D1562" s="684"/>
    </row>
    <row r="1563" spans="2:4" ht="15" customHeight="1" x14ac:dyDescent="0.25">
      <c r="B1563" s="683"/>
      <c r="C1563" s="683"/>
      <c r="D1563" s="684"/>
    </row>
    <row r="1564" spans="2:4" ht="15" customHeight="1" x14ac:dyDescent="0.25">
      <c r="B1564" s="683"/>
      <c r="C1564" s="683"/>
      <c r="D1564" s="684"/>
    </row>
    <row r="1565" spans="2:4" ht="15" customHeight="1" x14ac:dyDescent="0.25">
      <c r="B1565" s="683"/>
      <c r="C1565" s="683"/>
      <c r="D1565" s="684"/>
    </row>
    <row r="1566" spans="2:4" ht="15" customHeight="1" x14ac:dyDescent="0.25">
      <c r="B1566" s="683"/>
      <c r="C1566" s="683"/>
      <c r="D1566" s="684"/>
    </row>
    <row r="1567" spans="2:4" ht="15" customHeight="1" x14ac:dyDescent="0.25">
      <c r="B1567" s="683"/>
      <c r="C1567" s="683"/>
      <c r="D1567" s="684"/>
    </row>
    <row r="1568" spans="2:4" ht="15" customHeight="1" x14ac:dyDescent="0.25">
      <c r="B1568" s="683"/>
      <c r="C1568" s="683"/>
      <c r="D1568" s="684"/>
    </row>
    <row r="1569" spans="2:4" ht="15" customHeight="1" x14ac:dyDescent="0.25">
      <c r="B1569" s="683"/>
      <c r="C1569" s="683"/>
      <c r="D1569" s="684"/>
    </row>
    <row r="1570" spans="2:4" ht="15" customHeight="1" x14ac:dyDescent="0.25">
      <c r="B1570" s="683"/>
      <c r="C1570" s="683"/>
      <c r="D1570" s="684"/>
    </row>
    <row r="1571" spans="2:4" ht="15" customHeight="1" x14ac:dyDescent="0.25">
      <c r="B1571" s="683"/>
      <c r="C1571" s="683"/>
      <c r="D1571" s="684"/>
    </row>
    <row r="1572" spans="2:4" ht="15" customHeight="1" x14ac:dyDescent="0.25">
      <c r="B1572" s="683"/>
      <c r="C1572" s="683"/>
      <c r="D1572" s="684"/>
    </row>
    <row r="1573" spans="2:4" ht="15" customHeight="1" x14ac:dyDescent="0.25">
      <c r="B1573" s="683"/>
      <c r="C1573" s="683"/>
      <c r="D1573" s="684"/>
    </row>
    <row r="1574" spans="2:4" ht="15" customHeight="1" x14ac:dyDescent="0.25">
      <c r="B1574" s="683"/>
      <c r="C1574" s="683"/>
      <c r="D1574" s="684"/>
    </row>
    <row r="1575" spans="2:4" ht="15" customHeight="1" x14ac:dyDescent="0.25">
      <c r="B1575" s="683"/>
      <c r="C1575" s="683"/>
      <c r="D1575" s="684"/>
    </row>
    <row r="1576" spans="2:4" ht="15" customHeight="1" x14ac:dyDescent="0.25">
      <c r="B1576" s="683"/>
      <c r="C1576" s="683"/>
      <c r="D1576" s="684"/>
    </row>
    <row r="1577" spans="2:4" ht="15" customHeight="1" x14ac:dyDescent="0.25">
      <c r="B1577" s="683"/>
      <c r="C1577" s="683"/>
      <c r="D1577" s="684"/>
    </row>
    <row r="1578" spans="2:4" ht="15" customHeight="1" x14ac:dyDescent="0.25">
      <c r="B1578" s="683"/>
      <c r="C1578" s="683"/>
      <c r="D1578" s="684"/>
    </row>
    <row r="1579" spans="2:4" ht="15" customHeight="1" x14ac:dyDescent="0.25">
      <c r="B1579" s="683"/>
      <c r="C1579" s="683"/>
      <c r="D1579" s="684"/>
    </row>
    <row r="1580" spans="2:4" ht="15" customHeight="1" x14ac:dyDescent="0.25">
      <c r="B1580" s="683"/>
      <c r="C1580" s="683"/>
      <c r="D1580" s="684"/>
    </row>
    <row r="1581" spans="2:4" ht="15" customHeight="1" x14ac:dyDescent="0.25">
      <c r="B1581" s="683"/>
      <c r="C1581" s="683"/>
      <c r="D1581" s="684"/>
    </row>
    <row r="1582" spans="2:4" ht="15" customHeight="1" x14ac:dyDescent="0.25">
      <c r="B1582" s="683"/>
      <c r="C1582" s="683"/>
      <c r="D1582" s="684"/>
    </row>
    <row r="1583" spans="2:4" ht="15" customHeight="1" x14ac:dyDescent="0.25">
      <c r="B1583" s="683"/>
      <c r="C1583" s="683"/>
      <c r="D1583" s="684"/>
    </row>
    <row r="1584" spans="2:4" ht="15" customHeight="1" x14ac:dyDescent="0.25">
      <c r="B1584" s="683"/>
      <c r="C1584" s="683"/>
      <c r="D1584" s="684"/>
    </row>
    <row r="1585" spans="2:4" ht="15" customHeight="1" x14ac:dyDescent="0.25">
      <c r="B1585" s="683"/>
      <c r="C1585" s="683"/>
      <c r="D1585" s="684"/>
    </row>
    <row r="1586" spans="2:4" ht="15" customHeight="1" x14ac:dyDescent="0.25">
      <c r="B1586" s="683"/>
      <c r="C1586" s="683"/>
      <c r="D1586" s="684"/>
    </row>
    <row r="1587" spans="2:4" ht="15" customHeight="1" x14ac:dyDescent="0.25">
      <c r="B1587" s="683"/>
      <c r="C1587" s="683"/>
      <c r="D1587" s="684"/>
    </row>
    <row r="1588" spans="2:4" ht="15" customHeight="1" x14ac:dyDescent="0.25">
      <c r="B1588" s="683"/>
      <c r="C1588" s="683"/>
      <c r="D1588" s="684"/>
    </row>
    <row r="1589" spans="2:4" ht="15" customHeight="1" x14ac:dyDescent="0.25">
      <c r="B1589" s="683"/>
      <c r="C1589" s="683"/>
      <c r="D1589" s="684"/>
    </row>
    <row r="1590" spans="2:4" ht="15" customHeight="1" x14ac:dyDescent="0.25">
      <c r="B1590" s="683"/>
      <c r="C1590" s="683"/>
      <c r="D1590" s="684"/>
    </row>
    <row r="1591" spans="2:4" ht="15" customHeight="1" x14ac:dyDescent="0.25">
      <c r="B1591" s="683"/>
      <c r="C1591" s="683"/>
      <c r="D1591" s="684"/>
    </row>
    <row r="1592" spans="2:4" ht="15" customHeight="1" x14ac:dyDescent="0.25">
      <c r="B1592" s="683"/>
      <c r="C1592" s="683"/>
      <c r="D1592" s="684"/>
    </row>
    <row r="1593" spans="2:4" ht="15" customHeight="1" x14ac:dyDescent="0.25">
      <c r="B1593" s="683"/>
      <c r="C1593" s="683"/>
      <c r="D1593" s="684"/>
    </row>
    <row r="1594" spans="2:4" ht="15" customHeight="1" x14ac:dyDescent="0.25">
      <c r="B1594" s="683"/>
      <c r="C1594" s="683"/>
      <c r="D1594" s="684"/>
    </row>
    <row r="1595" spans="2:4" ht="15" customHeight="1" x14ac:dyDescent="0.25">
      <c r="B1595" s="683"/>
      <c r="C1595" s="683"/>
      <c r="D1595" s="684"/>
    </row>
    <row r="1596" spans="2:4" ht="15" customHeight="1" x14ac:dyDescent="0.25">
      <c r="B1596" s="683"/>
      <c r="C1596" s="683"/>
      <c r="D1596" s="684"/>
    </row>
    <row r="1597" spans="2:4" ht="15" customHeight="1" x14ac:dyDescent="0.25">
      <c r="B1597" s="683"/>
      <c r="C1597" s="683"/>
      <c r="D1597" s="684"/>
    </row>
    <row r="1598" spans="2:4" ht="15" customHeight="1" x14ac:dyDescent="0.25">
      <c r="B1598" s="683"/>
      <c r="C1598" s="683"/>
      <c r="D1598" s="684"/>
    </row>
    <row r="1599" spans="2:4" ht="15" customHeight="1" x14ac:dyDescent="0.25">
      <c r="B1599" s="683"/>
      <c r="C1599" s="683"/>
      <c r="D1599" s="684"/>
    </row>
    <row r="1600" spans="2:4" ht="15" customHeight="1" x14ac:dyDescent="0.25">
      <c r="B1600" s="683"/>
      <c r="C1600" s="683"/>
      <c r="D1600" s="684"/>
    </row>
    <row r="1601" spans="2:4" ht="15" customHeight="1" x14ac:dyDescent="0.25">
      <c r="B1601" s="683"/>
      <c r="C1601" s="683"/>
      <c r="D1601" s="684"/>
    </row>
    <row r="1602" spans="2:4" ht="15" customHeight="1" x14ac:dyDescent="0.25">
      <c r="B1602" s="683"/>
      <c r="C1602" s="683"/>
      <c r="D1602" s="684"/>
    </row>
    <row r="1603" spans="2:4" ht="15" customHeight="1" x14ac:dyDescent="0.25">
      <c r="B1603" s="683"/>
      <c r="C1603" s="683"/>
      <c r="D1603" s="684"/>
    </row>
    <row r="1604" spans="2:4" ht="15" customHeight="1" x14ac:dyDescent="0.25">
      <c r="B1604" s="683"/>
      <c r="C1604" s="683"/>
      <c r="D1604" s="684"/>
    </row>
    <row r="1605" spans="2:4" ht="15" customHeight="1" x14ac:dyDescent="0.25">
      <c r="B1605" s="683"/>
      <c r="C1605" s="683"/>
      <c r="D1605" s="684"/>
    </row>
    <row r="1606" spans="2:4" ht="15" customHeight="1" x14ac:dyDescent="0.25">
      <c r="B1606" s="683"/>
      <c r="C1606" s="683"/>
      <c r="D1606" s="684"/>
    </row>
    <row r="1607" spans="2:4" ht="15" customHeight="1" x14ac:dyDescent="0.25">
      <c r="B1607" s="683"/>
      <c r="C1607" s="683"/>
      <c r="D1607" s="684"/>
    </row>
    <row r="1608" spans="2:4" ht="15" customHeight="1" x14ac:dyDescent="0.25">
      <c r="B1608" s="683"/>
      <c r="C1608" s="683"/>
      <c r="D1608" s="684"/>
    </row>
    <row r="1609" spans="2:4" ht="15" customHeight="1" x14ac:dyDescent="0.25">
      <c r="B1609" s="683"/>
      <c r="C1609" s="683"/>
      <c r="D1609" s="684"/>
    </row>
    <row r="1610" spans="2:4" ht="15" customHeight="1" x14ac:dyDescent="0.25">
      <c r="B1610" s="683"/>
      <c r="C1610" s="683"/>
      <c r="D1610" s="684"/>
    </row>
    <row r="1611" spans="2:4" ht="15" customHeight="1" x14ac:dyDescent="0.25">
      <c r="B1611" s="683"/>
      <c r="C1611" s="683"/>
      <c r="D1611" s="684"/>
    </row>
    <row r="1612" spans="2:4" ht="15" customHeight="1" x14ac:dyDescent="0.25">
      <c r="B1612" s="683"/>
      <c r="C1612" s="683"/>
      <c r="D1612" s="684"/>
    </row>
    <row r="1613" spans="2:4" ht="15" customHeight="1" x14ac:dyDescent="0.25">
      <c r="B1613" s="683"/>
      <c r="C1613" s="683"/>
      <c r="D1613" s="684"/>
    </row>
    <row r="1614" spans="2:4" ht="15" customHeight="1" x14ac:dyDescent="0.25">
      <c r="B1614" s="683"/>
      <c r="C1614" s="683"/>
      <c r="D1614" s="684"/>
    </row>
    <row r="1615" spans="2:4" ht="15" customHeight="1" x14ac:dyDescent="0.25">
      <c r="B1615" s="683"/>
      <c r="C1615" s="683"/>
      <c r="D1615" s="684"/>
    </row>
    <row r="1616" spans="2:4" ht="15" customHeight="1" x14ac:dyDescent="0.25">
      <c r="B1616" s="683"/>
      <c r="C1616" s="683"/>
      <c r="D1616" s="684"/>
    </row>
    <row r="1617" spans="2:4" ht="15" customHeight="1" x14ac:dyDescent="0.25">
      <c r="B1617" s="683"/>
      <c r="C1617" s="683"/>
      <c r="D1617" s="684"/>
    </row>
    <row r="1618" spans="2:4" ht="15" customHeight="1" x14ac:dyDescent="0.25">
      <c r="B1618" s="683"/>
      <c r="C1618" s="683"/>
      <c r="D1618" s="684"/>
    </row>
    <row r="1619" spans="2:4" ht="15" customHeight="1" x14ac:dyDescent="0.25">
      <c r="B1619" s="683"/>
      <c r="C1619" s="683"/>
      <c r="D1619" s="684"/>
    </row>
    <row r="1620" spans="2:4" ht="15" customHeight="1" x14ac:dyDescent="0.25">
      <c r="B1620" s="683"/>
      <c r="C1620" s="683"/>
      <c r="D1620" s="684"/>
    </row>
    <row r="1621" spans="2:4" ht="15" customHeight="1" x14ac:dyDescent="0.25">
      <c r="B1621" s="683"/>
      <c r="C1621" s="683"/>
      <c r="D1621" s="684"/>
    </row>
    <row r="1622" spans="2:4" ht="15" customHeight="1" x14ac:dyDescent="0.25">
      <c r="B1622" s="683"/>
      <c r="C1622" s="683"/>
      <c r="D1622" s="684"/>
    </row>
    <row r="1623" spans="2:4" ht="15" customHeight="1" x14ac:dyDescent="0.25">
      <c r="B1623" s="683"/>
      <c r="C1623" s="683"/>
      <c r="D1623" s="684"/>
    </row>
    <row r="1624" spans="2:4" ht="15" customHeight="1" x14ac:dyDescent="0.25">
      <c r="B1624" s="683"/>
      <c r="C1624" s="683"/>
      <c r="D1624" s="684"/>
    </row>
    <row r="1625" spans="2:4" ht="15" customHeight="1" x14ac:dyDescent="0.25">
      <c r="B1625" s="683"/>
      <c r="C1625" s="683"/>
      <c r="D1625" s="684"/>
    </row>
    <row r="1626" spans="2:4" ht="15" customHeight="1" x14ac:dyDescent="0.25">
      <c r="B1626" s="683"/>
      <c r="C1626" s="683"/>
      <c r="D1626" s="684"/>
    </row>
    <row r="1627" spans="2:4" ht="15" customHeight="1" x14ac:dyDescent="0.25">
      <c r="B1627" s="683"/>
      <c r="C1627" s="683"/>
      <c r="D1627" s="684"/>
    </row>
    <row r="1628" spans="2:4" ht="15" customHeight="1" x14ac:dyDescent="0.25">
      <c r="B1628" s="683"/>
      <c r="C1628" s="683"/>
      <c r="D1628" s="684"/>
    </row>
    <row r="1629" spans="2:4" ht="15" customHeight="1" x14ac:dyDescent="0.25">
      <c r="B1629" s="683"/>
      <c r="C1629" s="683"/>
      <c r="D1629" s="684"/>
    </row>
    <row r="1630" spans="2:4" ht="15" customHeight="1" x14ac:dyDescent="0.25">
      <c r="B1630" s="683"/>
      <c r="C1630" s="683"/>
      <c r="D1630" s="684"/>
    </row>
    <row r="1631" spans="2:4" ht="15" customHeight="1" x14ac:dyDescent="0.25">
      <c r="B1631" s="683"/>
      <c r="C1631" s="683"/>
      <c r="D1631" s="684"/>
    </row>
    <row r="1632" spans="2:4" ht="15" customHeight="1" x14ac:dyDescent="0.25">
      <c r="B1632" s="683"/>
      <c r="C1632" s="683"/>
      <c r="D1632" s="684"/>
    </row>
    <row r="1633" spans="2:4" ht="15" customHeight="1" x14ac:dyDescent="0.25">
      <c r="B1633" s="683"/>
      <c r="C1633" s="683"/>
      <c r="D1633" s="684"/>
    </row>
    <row r="1634" spans="2:4" ht="15" customHeight="1" x14ac:dyDescent="0.25">
      <c r="B1634" s="683"/>
      <c r="C1634" s="683"/>
      <c r="D1634" s="684"/>
    </row>
    <row r="1635" spans="2:4" ht="15" customHeight="1" x14ac:dyDescent="0.25">
      <c r="B1635" s="683"/>
      <c r="C1635" s="683"/>
      <c r="D1635" s="684"/>
    </row>
    <row r="1636" spans="2:4" ht="15" customHeight="1" x14ac:dyDescent="0.25">
      <c r="B1636" s="683"/>
      <c r="C1636" s="683"/>
      <c r="D1636" s="684"/>
    </row>
    <row r="1637" spans="2:4" ht="15" customHeight="1" x14ac:dyDescent="0.25">
      <c r="B1637" s="683"/>
      <c r="C1637" s="683"/>
      <c r="D1637" s="684"/>
    </row>
    <row r="1638" spans="2:4" ht="15" customHeight="1" x14ac:dyDescent="0.25">
      <c r="B1638" s="683"/>
      <c r="C1638" s="683"/>
      <c r="D1638" s="684"/>
    </row>
    <row r="1639" spans="2:4" ht="15" customHeight="1" x14ac:dyDescent="0.25">
      <c r="B1639" s="683"/>
      <c r="C1639" s="683"/>
      <c r="D1639" s="684"/>
    </row>
    <row r="1640" spans="2:4" ht="15" customHeight="1" x14ac:dyDescent="0.25">
      <c r="B1640" s="683"/>
      <c r="C1640" s="683"/>
      <c r="D1640" s="684"/>
    </row>
    <row r="1641" spans="2:4" ht="15" customHeight="1" x14ac:dyDescent="0.25">
      <c r="B1641" s="683"/>
      <c r="C1641" s="683"/>
      <c r="D1641" s="684"/>
    </row>
    <row r="1642" spans="2:4" ht="15" customHeight="1" x14ac:dyDescent="0.25">
      <c r="B1642" s="683"/>
      <c r="C1642" s="683"/>
      <c r="D1642" s="684"/>
    </row>
    <row r="1643" spans="2:4" ht="15" customHeight="1" x14ac:dyDescent="0.25">
      <c r="B1643" s="683"/>
      <c r="C1643" s="683"/>
      <c r="D1643" s="684"/>
    </row>
    <row r="1644" spans="2:4" ht="15" customHeight="1" x14ac:dyDescent="0.25">
      <c r="B1644" s="683"/>
      <c r="C1644" s="683"/>
      <c r="D1644" s="684"/>
    </row>
    <row r="1645" spans="2:4" ht="15" customHeight="1" x14ac:dyDescent="0.25">
      <c r="B1645" s="683"/>
      <c r="C1645" s="683"/>
      <c r="D1645" s="684"/>
    </row>
    <row r="1646" spans="2:4" ht="15" customHeight="1" x14ac:dyDescent="0.25">
      <c r="B1646" s="683"/>
      <c r="C1646" s="683"/>
      <c r="D1646" s="684"/>
    </row>
    <row r="1647" spans="2:4" ht="15" customHeight="1" x14ac:dyDescent="0.25">
      <c r="B1647" s="683"/>
      <c r="C1647" s="683"/>
      <c r="D1647" s="684"/>
    </row>
    <row r="1648" spans="2:4" ht="15" customHeight="1" x14ac:dyDescent="0.25">
      <c r="B1648" s="683"/>
      <c r="C1648" s="683"/>
      <c r="D1648" s="684"/>
    </row>
    <row r="1649" spans="2:4" ht="15" customHeight="1" x14ac:dyDescent="0.25">
      <c r="B1649" s="683"/>
      <c r="C1649" s="683"/>
      <c r="D1649" s="684"/>
    </row>
    <row r="1650" spans="2:4" ht="15" customHeight="1" x14ac:dyDescent="0.25">
      <c r="B1650" s="683"/>
      <c r="C1650" s="683"/>
      <c r="D1650" s="684"/>
    </row>
    <row r="1651" spans="2:4" ht="15" customHeight="1" x14ac:dyDescent="0.25">
      <c r="B1651" s="683"/>
      <c r="C1651" s="683"/>
      <c r="D1651" s="684"/>
    </row>
    <row r="1652" spans="2:4" ht="15" customHeight="1" x14ac:dyDescent="0.25">
      <c r="B1652" s="683"/>
      <c r="C1652" s="683"/>
      <c r="D1652" s="684"/>
    </row>
    <row r="1653" spans="2:4" ht="15" customHeight="1" x14ac:dyDescent="0.25">
      <c r="B1653" s="683"/>
      <c r="C1653" s="683"/>
      <c r="D1653" s="684"/>
    </row>
    <row r="1654" spans="2:4" ht="15" customHeight="1" x14ac:dyDescent="0.25">
      <c r="B1654" s="683"/>
      <c r="C1654" s="683"/>
      <c r="D1654" s="684"/>
    </row>
    <row r="1655" spans="2:4" ht="15" customHeight="1" x14ac:dyDescent="0.25">
      <c r="B1655" s="683"/>
      <c r="C1655" s="683"/>
      <c r="D1655" s="684"/>
    </row>
    <row r="1656" spans="2:4" ht="15" customHeight="1" x14ac:dyDescent="0.25">
      <c r="B1656" s="683"/>
      <c r="C1656" s="683"/>
      <c r="D1656" s="684"/>
    </row>
    <row r="1657" spans="2:4" ht="15" customHeight="1" x14ac:dyDescent="0.25">
      <c r="B1657" s="683"/>
      <c r="C1657" s="683"/>
      <c r="D1657" s="684"/>
    </row>
    <row r="1658" spans="2:4" ht="15" customHeight="1" x14ac:dyDescent="0.25">
      <c r="B1658" s="683"/>
      <c r="C1658" s="683"/>
      <c r="D1658" s="684"/>
    </row>
    <row r="1659" spans="2:4" ht="15" customHeight="1" x14ac:dyDescent="0.25">
      <c r="B1659" s="683"/>
      <c r="C1659" s="683"/>
      <c r="D1659" s="684"/>
    </row>
    <row r="1660" spans="2:4" ht="15" customHeight="1" x14ac:dyDescent="0.25">
      <c r="B1660" s="683"/>
      <c r="C1660" s="683"/>
      <c r="D1660" s="684"/>
    </row>
    <row r="1661" spans="2:4" ht="15" customHeight="1" x14ac:dyDescent="0.25">
      <c r="B1661" s="683"/>
      <c r="C1661" s="683"/>
      <c r="D1661" s="684"/>
    </row>
    <row r="1662" spans="2:4" ht="15" customHeight="1" x14ac:dyDescent="0.25">
      <c r="B1662" s="683"/>
      <c r="C1662" s="683"/>
      <c r="D1662" s="684"/>
    </row>
    <row r="1663" spans="2:4" ht="15" customHeight="1" x14ac:dyDescent="0.25">
      <c r="B1663" s="683"/>
      <c r="C1663" s="683"/>
      <c r="D1663" s="684"/>
    </row>
    <row r="1664" spans="2:4" ht="15" customHeight="1" x14ac:dyDescent="0.25">
      <c r="B1664" s="683"/>
      <c r="C1664" s="683"/>
      <c r="D1664" s="684"/>
    </row>
    <row r="1665" spans="2:4" ht="15" customHeight="1" x14ac:dyDescent="0.25">
      <c r="B1665" s="683"/>
      <c r="C1665" s="683"/>
      <c r="D1665" s="684"/>
    </row>
    <row r="1666" spans="2:4" ht="15" customHeight="1" x14ac:dyDescent="0.25">
      <c r="B1666" s="683"/>
      <c r="C1666" s="683"/>
      <c r="D1666" s="684"/>
    </row>
    <row r="1667" spans="2:4" ht="15" customHeight="1" x14ac:dyDescent="0.25">
      <c r="B1667" s="683"/>
      <c r="C1667" s="683"/>
      <c r="D1667" s="684"/>
    </row>
    <row r="1668" spans="2:4" ht="15" customHeight="1" x14ac:dyDescent="0.25">
      <c r="B1668" s="683"/>
      <c r="C1668" s="683"/>
      <c r="D1668" s="684"/>
    </row>
    <row r="1669" spans="2:4" ht="15" customHeight="1" x14ac:dyDescent="0.25">
      <c r="B1669" s="683"/>
      <c r="C1669" s="683"/>
      <c r="D1669" s="684"/>
    </row>
    <row r="1670" spans="2:4" ht="15" customHeight="1" x14ac:dyDescent="0.25">
      <c r="B1670" s="683"/>
      <c r="C1670" s="683"/>
      <c r="D1670" s="684"/>
    </row>
    <row r="1671" spans="2:4" ht="15" customHeight="1" x14ac:dyDescent="0.25">
      <c r="B1671" s="683"/>
      <c r="C1671" s="683"/>
      <c r="D1671" s="684"/>
    </row>
    <row r="1672" spans="2:4" ht="15" customHeight="1" x14ac:dyDescent="0.25">
      <c r="B1672" s="683"/>
      <c r="C1672" s="683"/>
      <c r="D1672" s="684"/>
    </row>
    <row r="1673" spans="2:4" ht="15" customHeight="1" x14ac:dyDescent="0.25">
      <c r="B1673" s="683"/>
      <c r="C1673" s="683"/>
      <c r="D1673" s="684"/>
    </row>
    <row r="1674" spans="2:4" ht="15" customHeight="1" x14ac:dyDescent="0.25">
      <c r="B1674" s="683"/>
      <c r="C1674" s="683"/>
      <c r="D1674" s="684"/>
    </row>
    <row r="1675" spans="2:4" ht="15" customHeight="1" x14ac:dyDescent="0.25">
      <c r="B1675" s="683"/>
      <c r="C1675" s="683"/>
      <c r="D1675" s="684"/>
    </row>
    <row r="1676" spans="2:4" ht="15" customHeight="1" x14ac:dyDescent="0.25">
      <c r="B1676" s="683"/>
      <c r="C1676" s="683"/>
      <c r="D1676" s="684"/>
    </row>
    <row r="1677" spans="2:4" ht="15" customHeight="1" x14ac:dyDescent="0.25">
      <c r="B1677" s="683"/>
      <c r="C1677" s="683"/>
      <c r="D1677" s="684"/>
    </row>
    <row r="1678" spans="2:4" ht="15" customHeight="1" x14ac:dyDescent="0.25">
      <c r="B1678" s="683"/>
      <c r="C1678" s="683"/>
      <c r="D1678" s="684"/>
    </row>
    <row r="1679" spans="2:4" ht="15" customHeight="1" x14ac:dyDescent="0.25">
      <c r="B1679" s="683"/>
      <c r="C1679" s="683"/>
      <c r="D1679" s="684"/>
    </row>
    <row r="1680" spans="2:4" ht="15" customHeight="1" x14ac:dyDescent="0.25">
      <c r="B1680" s="683"/>
      <c r="C1680" s="683"/>
      <c r="D1680" s="684"/>
    </row>
    <row r="1681" spans="2:4" ht="15" customHeight="1" x14ac:dyDescent="0.25">
      <c r="B1681" s="683"/>
      <c r="C1681" s="683"/>
      <c r="D1681" s="684"/>
    </row>
    <row r="1682" spans="2:4" ht="15" customHeight="1" x14ac:dyDescent="0.25">
      <c r="B1682" s="683"/>
      <c r="C1682" s="683"/>
      <c r="D1682" s="684"/>
    </row>
    <row r="1683" spans="2:4" ht="15" customHeight="1" x14ac:dyDescent="0.25">
      <c r="B1683" s="683"/>
      <c r="C1683" s="683"/>
      <c r="D1683" s="684"/>
    </row>
    <row r="1684" spans="2:4" ht="15" customHeight="1" x14ac:dyDescent="0.25">
      <c r="B1684" s="683"/>
      <c r="C1684" s="683"/>
      <c r="D1684" s="684"/>
    </row>
    <row r="1685" spans="2:4" ht="15" customHeight="1" x14ac:dyDescent="0.25">
      <c r="B1685" s="683"/>
      <c r="C1685" s="683"/>
      <c r="D1685" s="684"/>
    </row>
    <row r="1686" spans="2:4" ht="15" customHeight="1" x14ac:dyDescent="0.25">
      <c r="B1686" s="683"/>
      <c r="C1686" s="683"/>
      <c r="D1686" s="684"/>
    </row>
    <row r="1687" spans="2:4" ht="15" customHeight="1" x14ac:dyDescent="0.25">
      <c r="B1687" s="683"/>
      <c r="C1687" s="683"/>
      <c r="D1687" s="684"/>
    </row>
    <row r="1688" spans="2:4" ht="15" customHeight="1" x14ac:dyDescent="0.25">
      <c r="B1688" s="683"/>
      <c r="C1688" s="683"/>
      <c r="D1688" s="684"/>
    </row>
    <row r="1689" spans="2:4" ht="15" customHeight="1" x14ac:dyDescent="0.25">
      <c r="B1689" s="683"/>
      <c r="C1689" s="683"/>
      <c r="D1689" s="684"/>
    </row>
    <row r="1690" spans="2:4" ht="15" customHeight="1" x14ac:dyDescent="0.25">
      <c r="B1690" s="683"/>
      <c r="C1690" s="683"/>
      <c r="D1690" s="684"/>
    </row>
    <row r="1691" spans="2:4" ht="15" customHeight="1" x14ac:dyDescent="0.25">
      <c r="B1691" s="683"/>
      <c r="C1691" s="683"/>
      <c r="D1691" s="684"/>
    </row>
    <row r="1692" spans="2:4" ht="15" customHeight="1" x14ac:dyDescent="0.25">
      <c r="B1692" s="683"/>
      <c r="C1692" s="683"/>
      <c r="D1692" s="684"/>
    </row>
    <row r="1693" spans="2:4" ht="15" customHeight="1" x14ac:dyDescent="0.25">
      <c r="B1693" s="683"/>
      <c r="C1693" s="683"/>
      <c r="D1693" s="684"/>
    </row>
    <row r="1694" spans="2:4" ht="15" customHeight="1" x14ac:dyDescent="0.25">
      <c r="B1694" s="683"/>
      <c r="C1694" s="683"/>
      <c r="D1694" s="684"/>
    </row>
    <row r="1695" spans="2:4" ht="15" customHeight="1" x14ac:dyDescent="0.25">
      <c r="B1695" s="683"/>
      <c r="C1695" s="683"/>
      <c r="D1695" s="684"/>
    </row>
    <row r="1696" spans="2:4" ht="15" customHeight="1" x14ac:dyDescent="0.25">
      <c r="B1696" s="683"/>
      <c r="C1696" s="683"/>
      <c r="D1696" s="684"/>
    </row>
    <row r="1697" spans="2:4" ht="15" customHeight="1" x14ac:dyDescent="0.25">
      <c r="B1697" s="683"/>
      <c r="C1697" s="683"/>
      <c r="D1697" s="684"/>
    </row>
    <row r="1698" spans="2:4" ht="15" customHeight="1" x14ac:dyDescent="0.25">
      <c r="B1698" s="683"/>
      <c r="C1698" s="683"/>
      <c r="D1698" s="684"/>
    </row>
    <row r="1699" spans="2:4" ht="15" customHeight="1" x14ac:dyDescent="0.25">
      <c r="B1699" s="683"/>
      <c r="C1699" s="683"/>
      <c r="D1699" s="684"/>
    </row>
    <row r="1700" spans="2:4" ht="15" customHeight="1" x14ac:dyDescent="0.25">
      <c r="B1700" s="683"/>
      <c r="C1700" s="683"/>
      <c r="D1700" s="684"/>
    </row>
    <row r="1701" spans="2:4" ht="15" customHeight="1" x14ac:dyDescent="0.25">
      <c r="B1701" s="683"/>
      <c r="C1701" s="683"/>
      <c r="D1701" s="684"/>
    </row>
    <row r="1702" spans="2:4" ht="15" customHeight="1" x14ac:dyDescent="0.25">
      <c r="B1702" s="683"/>
      <c r="C1702" s="683"/>
      <c r="D1702" s="684"/>
    </row>
    <row r="1703" spans="2:4" ht="15" customHeight="1" x14ac:dyDescent="0.25">
      <c r="B1703" s="683"/>
      <c r="C1703" s="683"/>
      <c r="D1703" s="684"/>
    </row>
    <row r="1704" spans="2:4" ht="15" customHeight="1" x14ac:dyDescent="0.25">
      <c r="B1704" s="683"/>
      <c r="C1704" s="683"/>
      <c r="D1704" s="684"/>
    </row>
    <row r="1705" spans="2:4" ht="15" customHeight="1" x14ac:dyDescent="0.25">
      <c r="B1705" s="683"/>
      <c r="C1705" s="683"/>
      <c r="D1705" s="684"/>
    </row>
    <row r="1706" spans="2:4" ht="15" customHeight="1" x14ac:dyDescent="0.25">
      <c r="B1706" s="683"/>
      <c r="C1706" s="683"/>
      <c r="D1706" s="684"/>
    </row>
    <row r="1707" spans="2:4" ht="15" customHeight="1" x14ac:dyDescent="0.25">
      <c r="B1707" s="683"/>
      <c r="C1707" s="683"/>
      <c r="D1707" s="684"/>
    </row>
    <row r="1708" spans="2:4" ht="15" customHeight="1" x14ac:dyDescent="0.25">
      <c r="B1708" s="683"/>
      <c r="C1708" s="683"/>
      <c r="D1708" s="684"/>
    </row>
    <row r="1709" spans="2:4" ht="15" customHeight="1" x14ac:dyDescent="0.25">
      <c r="B1709" s="683"/>
      <c r="C1709" s="683"/>
      <c r="D1709" s="684"/>
    </row>
    <row r="1710" spans="2:4" ht="15" customHeight="1" x14ac:dyDescent="0.25">
      <c r="B1710" s="683"/>
      <c r="C1710" s="683"/>
      <c r="D1710" s="684"/>
    </row>
    <row r="1711" spans="2:4" ht="15" customHeight="1" x14ac:dyDescent="0.25">
      <c r="B1711" s="683"/>
      <c r="C1711" s="683"/>
      <c r="D1711" s="684"/>
    </row>
    <row r="1712" spans="2:4" ht="15" customHeight="1" x14ac:dyDescent="0.25">
      <c r="B1712" s="683"/>
      <c r="C1712" s="683"/>
      <c r="D1712" s="684"/>
    </row>
    <row r="1713" spans="2:4" ht="15" customHeight="1" x14ac:dyDescent="0.25">
      <c r="B1713" s="683"/>
      <c r="C1713" s="683"/>
      <c r="D1713" s="684"/>
    </row>
    <row r="1714" spans="2:4" ht="15" customHeight="1" x14ac:dyDescent="0.25">
      <c r="B1714" s="683"/>
      <c r="C1714" s="683"/>
      <c r="D1714" s="684"/>
    </row>
    <row r="1715" spans="2:4" ht="15" customHeight="1" x14ac:dyDescent="0.25">
      <c r="B1715" s="683"/>
      <c r="C1715" s="683"/>
      <c r="D1715" s="684"/>
    </row>
    <row r="1716" spans="2:4" ht="15" customHeight="1" x14ac:dyDescent="0.25">
      <c r="B1716" s="683"/>
      <c r="C1716" s="683"/>
      <c r="D1716" s="684"/>
    </row>
    <row r="1717" spans="2:4" ht="15" customHeight="1" x14ac:dyDescent="0.25">
      <c r="B1717" s="683"/>
      <c r="C1717" s="683"/>
      <c r="D1717" s="684"/>
    </row>
    <row r="1718" spans="2:4" ht="15" customHeight="1" x14ac:dyDescent="0.25">
      <c r="B1718" s="683"/>
      <c r="C1718" s="683"/>
      <c r="D1718" s="684"/>
    </row>
    <row r="1719" spans="2:4" ht="15" customHeight="1" x14ac:dyDescent="0.25">
      <c r="B1719" s="683"/>
      <c r="C1719" s="683"/>
      <c r="D1719" s="684"/>
    </row>
    <row r="1720" spans="2:4" ht="15" customHeight="1" x14ac:dyDescent="0.25">
      <c r="B1720" s="683"/>
      <c r="C1720" s="683"/>
      <c r="D1720" s="684"/>
    </row>
    <row r="1721" spans="2:4" ht="15" customHeight="1" x14ac:dyDescent="0.25">
      <c r="B1721" s="683"/>
      <c r="C1721" s="683"/>
      <c r="D1721" s="684"/>
    </row>
    <row r="1722" spans="2:4" ht="15" customHeight="1" x14ac:dyDescent="0.25">
      <c r="B1722" s="683"/>
      <c r="C1722" s="683"/>
      <c r="D1722" s="684"/>
    </row>
    <row r="1723" spans="2:4" ht="15" customHeight="1" x14ac:dyDescent="0.25">
      <c r="B1723" s="683"/>
      <c r="C1723" s="683"/>
      <c r="D1723" s="684"/>
    </row>
    <row r="1724" spans="2:4" ht="15" customHeight="1" x14ac:dyDescent="0.25">
      <c r="B1724" s="683"/>
      <c r="C1724" s="683"/>
      <c r="D1724" s="684"/>
    </row>
    <row r="1725" spans="2:4" ht="15" customHeight="1" x14ac:dyDescent="0.25">
      <c r="B1725" s="683"/>
      <c r="C1725" s="683"/>
      <c r="D1725" s="684"/>
    </row>
    <row r="1726" spans="2:4" ht="15" customHeight="1" x14ac:dyDescent="0.25">
      <c r="B1726" s="683"/>
      <c r="C1726" s="683"/>
      <c r="D1726" s="684"/>
    </row>
    <row r="1727" spans="2:4" ht="15" customHeight="1" x14ac:dyDescent="0.25">
      <c r="B1727" s="683"/>
      <c r="C1727" s="683"/>
      <c r="D1727" s="684"/>
    </row>
    <row r="1728" spans="2:4" ht="15" customHeight="1" x14ac:dyDescent="0.25">
      <c r="B1728" s="683"/>
      <c r="C1728" s="683"/>
      <c r="D1728" s="684"/>
    </row>
    <row r="1729" spans="2:4" ht="15" customHeight="1" x14ac:dyDescent="0.25">
      <c r="B1729" s="683"/>
      <c r="C1729" s="683"/>
      <c r="D1729" s="684"/>
    </row>
    <row r="1730" spans="2:4" ht="15" customHeight="1" x14ac:dyDescent="0.25">
      <c r="B1730" s="683"/>
      <c r="C1730" s="683"/>
      <c r="D1730" s="684"/>
    </row>
    <row r="1731" spans="2:4" ht="15" customHeight="1" x14ac:dyDescent="0.25">
      <c r="B1731" s="683"/>
      <c r="C1731" s="683"/>
      <c r="D1731" s="684"/>
    </row>
    <row r="1732" spans="2:4" ht="15" customHeight="1" x14ac:dyDescent="0.25">
      <c r="B1732" s="683"/>
      <c r="C1732" s="683"/>
      <c r="D1732" s="684"/>
    </row>
    <row r="1733" spans="2:4" ht="15" customHeight="1" x14ac:dyDescent="0.25">
      <c r="B1733" s="683"/>
      <c r="C1733" s="683"/>
      <c r="D1733" s="684"/>
    </row>
    <row r="1734" spans="2:4" ht="15" customHeight="1" x14ac:dyDescent="0.25">
      <c r="B1734" s="683"/>
      <c r="C1734" s="683"/>
      <c r="D1734" s="684"/>
    </row>
    <row r="1735" spans="2:4" ht="15" customHeight="1" x14ac:dyDescent="0.25">
      <c r="B1735" s="683"/>
      <c r="C1735" s="683"/>
      <c r="D1735" s="684"/>
    </row>
    <row r="1736" spans="2:4" ht="15" customHeight="1" x14ac:dyDescent="0.25">
      <c r="B1736" s="683"/>
      <c r="C1736" s="683"/>
      <c r="D1736" s="684"/>
    </row>
    <row r="1737" spans="2:4" ht="15" customHeight="1" x14ac:dyDescent="0.25">
      <c r="B1737" s="683"/>
      <c r="C1737" s="683"/>
      <c r="D1737" s="684"/>
    </row>
    <row r="1738" spans="2:4" ht="15" customHeight="1" x14ac:dyDescent="0.25">
      <c r="B1738" s="683"/>
      <c r="C1738" s="683"/>
      <c r="D1738" s="684"/>
    </row>
    <row r="1739" spans="2:4" ht="15" customHeight="1" x14ac:dyDescent="0.25">
      <c r="B1739" s="683"/>
      <c r="C1739" s="683"/>
      <c r="D1739" s="684"/>
    </row>
    <row r="1740" spans="2:4" ht="15" customHeight="1" x14ac:dyDescent="0.25">
      <c r="B1740" s="683"/>
      <c r="C1740" s="683"/>
      <c r="D1740" s="684"/>
    </row>
    <row r="1741" spans="2:4" ht="15" customHeight="1" x14ac:dyDescent="0.25">
      <c r="B1741" s="683"/>
      <c r="C1741" s="683"/>
      <c r="D1741" s="684"/>
    </row>
    <row r="1742" spans="2:4" ht="15" customHeight="1" x14ac:dyDescent="0.25">
      <c r="B1742" s="683"/>
      <c r="C1742" s="683"/>
      <c r="D1742" s="684"/>
    </row>
    <row r="1743" spans="2:4" ht="15" customHeight="1" x14ac:dyDescent="0.25">
      <c r="B1743" s="683"/>
      <c r="C1743" s="683"/>
      <c r="D1743" s="684"/>
    </row>
    <row r="1744" spans="2:4" ht="15" customHeight="1" x14ac:dyDescent="0.25">
      <c r="B1744" s="683"/>
      <c r="C1744" s="683"/>
      <c r="D1744" s="684"/>
    </row>
    <row r="1745" spans="2:4" ht="15" customHeight="1" x14ac:dyDescent="0.25">
      <c r="B1745" s="683"/>
      <c r="C1745" s="683"/>
      <c r="D1745" s="684"/>
    </row>
    <row r="1746" spans="2:4" ht="15" customHeight="1" x14ac:dyDescent="0.25">
      <c r="B1746" s="683"/>
      <c r="C1746" s="683"/>
      <c r="D1746" s="684"/>
    </row>
    <row r="1747" spans="2:4" ht="15" customHeight="1" x14ac:dyDescent="0.25">
      <c r="B1747" s="683"/>
      <c r="C1747" s="683"/>
      <c r="D1747" s="684"/>
    </row>
    <row r="1748" spans="2:4" ht="15" customHeight="1" x14ac:dyDescent="0.25">
      <c r="B1748" s="683"/>
      <c r="C1748" s="683"/>
      <c r="D1748" s="684"/>
    </row>
    <row r="1749" spans="2:4" ht="15" customHeight="1" x14ac:dyDescent="0.25">
      <c r="B1749" s="683"/>
      <c r="C1749" s="683"/>
      <c r="D1749" s="684"/>
    </row>
    <row r="1750" spans="2:4" ht="15" customHeight="1" x14ac:dyDescent="0.25">
      <c r="B1750" s="683"/>
      <c r="C1750" s="683"/>
      <c r="D1750" s="684"/>
    </row>
    <row r="1751" spans="2:4" ht="15" customHeight="1" x14ac:dyDescent="0.25">
      <c r="B1751" s="683"/>
      <c r="C1751" s="683"/>
      <c r="D1751" s="684"/>
    </row>
    <row r="1752" spans="2:4" ht="15" customHeight="1" x14ac:dyDescent="0.25">
      <c r="B1752" s="683"/>
      <c r="C1752" s="683"/>
      <c r="D1752" s="684"/>
    </row>
    <row r="1753" spans="2:4" ht="15" customHeight="1" x14ac:dyDescent="0.25">
      <c r="B1753" s="683"/>
      <c r="C1753" s="683"/>
      <c r="D1753" s="684"/>
    </row>
    <row r="1754" spans="2:4" ht="15" customHeight="1" x14ac:dyDescent="0.25">
      <c r="B1754" s="683"/>
      <c r="C1754" s="683"/>
      <c r="D1754" s="684"/>
    </row>
    <row r="1755" spans="2:4" ht="15" customHeight="1" x14ac:dyDescent="0.25">
      <c r="B1755" s="683"/>
      <c r="C1755" s="683"/>
      <c r="D1755" s="684"/>
    </row>
    <row r="1756" spans="2:4" ht="15" customHeight="1" x14ac:dyDescent="0.25">
      <c r="B1756" s="683"/>
      <c r="C1756" s="683"/>
      <c r="D1756" s="684"/>
    </row>
    <row r="1757" spans="2:4" ht="15" customHeight="1" x14ac:dyDescent="0.25">
      <c r="B1757" s="683"/>
      <c r="C1757" s="683"/>
      <c r="D1757" s="684"/>
    </row>
    <row r="1758" spans="2:4" ht="15" customHeight="1" x14ac:dyDescent="0.25">
      <c r="B1758" s="683"/>
      <c r="C1758" s="683"/>
      <c r="D1758" s="684"/>
    </row>
    <row r="1759" spans="2:4" ht="15" customHeight="1" x14ac:dyDescent="0.25">
      <c r="B1759" s="683"/>
      <c r="C1759" s="683"/>
      <c r="D1759" s="684"/>
    </row>
    <row r="1760" spans="2:4" ht="15" customHeight="1" x14ac:dyDescent="0.25">
      <c r="B1760" s="683"/>
      <c r="C1760" s="683"/>
      <c r="D1760" s="684"/>
    </row>
    <row r="1761" spans="2:4" ht="15" customHeight="1" x14ac:dyDescent="0.25">
      <c r="B1761" s="683"/>
      <c r="C1761" s="683"/>
      <c r="D1761" s="684"/>
    </row>
    <row r="1762" spans="2:4" ht="15" customHeight="1" x14ac:dyDescent="0.25">
      <c r="B1762" s="683"/>
      <c r="C1762" s="683"/>
      <c r="D1762" s="684"/>
    </row>
    <row r="1763" spans="2:4" ht="15" customHeight="1" x14ac:dyDescent="0.25">
      <c r="B1763" s="683"/>
      <c r="C1763" s="683"/>
      <c r="D1763" s="684"/>
    </row>
    <row r="1764" spans="2:4" ht="15" customHeight="1" x14ac:dyDescent="0.25">
      <c r="B1764" s="683"/>
      <c r="C1764" s="683"/>
      <c r="D1764" s="684"/>
    </row>
    <row r="1765" spans="2:4" ht="15" customHeight="1" x14ac:dyDescent="0.25">
      <c r="B1765" s="683"/>
      <c r="C1765" s="683"/>
      <c r="D1765" s="684"/>
    </row>
    <row r="1766" spans="2:4" ht="15" customHeight="1" x14ac:dyDescent="0.25">
      <c r="B1766" s="683"/>
      <c r="C1766" s="683"/>
      <c r="D1766" s="684"/>
    </row>
    <row r="1767" spans="2:4" ht="15" customHeight="1" x14ac:dyDescent="0.25">
      <c r="B1767" s="683"/>
      <c r="C1767" s="683"/>
      <c r="D1767" s="684"/>
    </row>
    <row r="1768" spans="2:4" ht="15" customHeight="1" x14ac:dyDescent="0.25">
      <c r="B1768" s="683"/>
      <c r="C1768" s="683"/>
      <c r="D1768" s="684"/>
    </row>
    <row r="1769" spans="2:4" ht="15" customHeight="1" x14ac:dyDescent="0.25">
      <c r="B1769" s="683"/>
      <c r="C1769" s="683"/>
      <c r="D1769" s="684"/>
    </row>
    <row r="1770" spans="2:4" ht="15" customHeight="1" x14ac:dyDescent="0.25">
      <c r="B1770" s="683"/>
      <c r="C1770" s="683"/>
      <c r="D1770" s="684"/>
    </row>
    <row r="1771" spans="2:4" ht="15" customHeight="1" x14ac:dyDescent="0.25">
      <c r="B1771" s="683"/>
      <c r="C1771" s="683"/>
      <c r="D1771" s="684"/>
    </row>
    <row r="1772" spans="2:4" ht="15" customHeight="1" x14ac:dyDescent="0.25">
      <c r="B1772" s="683"/>
      <c r="C1772" s="683"/>
      <c r="D1772" s="684"/>
    </row>
    <row r="1773" spans="2:4" ht="15" customHeight="1" x14ac:dyDescent="0.25">
      <c r="B1773" s="683"/>
      <c r="C1773" s="683"/>
      <c r="D1773" s="684"/>
    </row>
    <row r="1774" spans="2:4" ht="15" customHeight="1" x14ac:dyDescent="0.25">
      <c r="B1774" s="683"/>
      <c r="C1774" s="683"/>
      <c r="D1774" s="684"/>
    </row>
    <row r="1775" spans="2:4" ht="15" customHeight="1" x14ac:dyDescent="0.25">
      <c r="B1775" s="683"/>
      <c r="C1775" s="683"/>
      <c r="D1775" s="684"/>
    </row>
    <row r="1776" spans="2:4" ht="15" customHeight="1" x14ac:dyDescent="0.25">
      <c r="B1776" s="683"/>
      <c r="C1776" s="683"/>
      <c r="D1776" s="684"/>
    </row>
    <row r="1777" spans="2:4" ht="15" customHeight="1" x14ac:dyDescent="0.25">
      <c r="B1777" s="683"/>
      <c r="C1777" s="683"/>
      <c r="D1777" s="684"/>
    </row>
    <row r="1778" spans="2:4" ht="15" customHeight="1" x14ac:dyDescent="0.25">
      <c r="B1778" s="683"/>
      <c r="C1778" s="683"/>
      <c r="D1778" s="684"/>
    </row>
    <row r="1779" spans="2:4" ht="15" customHeight="1" x14ac:dyDescent="0.25">
      <c r="B1779" s="683"/>
      <c r="C1779" s="683"/>
      <c r="D1779" s="684"/>
    </row>
    <row r="1780" spans="2:4" ht="15" customHeight="1" x14ac:dyDescent="0.25">
      <c r="B1780" s="683"/>
      <c r="C1780" s="683"/>
      <c r="D1780" s="684"/>
    </row>
    <row r="1781" spans="2:4" ht="15" customHeight="1" x14ac:dyDescent="0.25">
      <c r="B1781" s="683"/>
      <c r="C1781" s="683"/>
      <c r="D1781" s="684"/>
    </row>
    <row r="1782" spans="2:4" ht="15" customHeight="1" x14ac:dyDescent="0.25">
      <c r="B1782" s="683"/>
      <c r="C1782" s="683"/>
      <c r="D1782" s="684"/>
    </row>
    <row r="1783" spans="2:4" ht="15" customHeight="1" x14ac:dyDescent="0.25">
      <c r="B1783" s="683"/>
      <c r="C1783" s="683"/>
      <c r="D1783" s="684"/>
    </row>
    <row r="1784" spans="2:4" ht="15" customHeight="1" x14ac:dyDescent="0.25">
      <c r="B1784" s="683"/>
      <c r="C1784" s="683"/>
      <c r="D1784" s="684"/>
    </row>
    <row r="1785" spans="2:4" ht="15" customHeight="1" x14ac:dyDescent="0.25">
      <c r="B1785" s="683"/>
      <c r="C1785" s="683"/>
      <c r="D1785" s="684"/>
    </row>
    <row r="1786" spans="2:4" ht="15" customHeight="1" x14ac:dyDescent="0.25">
      <c r="B1786" s="683"/>
      <c r="C1786" s="683"/>
      <c r="D1786" s="684"/>
    </row>
    <row r="1787" spans="2:4" ht="15" customHeight="1" x14ac:dyDescent="0.25">
      <c r="B1787" s="683"/>
      <c r="C1787" s="683"/>
      <c r="D1787" s="684"/>
    </row>
    <row r="1788" spans="2:4" ht="15" customHeight="1" x14ac:dyDescent="0.25">
      <c r="B1788" s="683"/>
      <c r="C1788" s="683"/>
      <c r="D1788" s="684"/>
    </row>
    <row r="1789" spans="2:4" ht="15" customHeight="1" x14ac:dyDescent="0.25">
      <c r="B1789" s="683"/>
      <c r="C1789" s="683"/>
      <c r="D1789" s="684"/>
    </row>
    <row r="1790" spans="2:4" ht="15" customHeight="1" x14ac:dyDescent="0.25">
      <c r="B1790" s="683"/>
      <c r="C1790" s="683"/>
      <c r="D1790" s="684"/>
    </row>
    <row r="1791" spans="2:4" ht="15" customHeight="1" x14ac:dyDescent="0.25">
      <c r="B1791" s="683"/>
      <c r="C1791" s="683"/>
      <c r="D1791" s="684"/>
    </row>
    <row r="1792" spans="2:4" ht="15" customHeight="1" x14ac:dyDescent="0.25">
      <c r="B1792" s="683"/>
      <c r="C1792" s="683"/>
      <c r="D1792" s="684"/>
    </row>
    <row r="1793" spans="2:4" ht="15" customHeight="1" x14ac:dyDescent="0.25">
      <c r="B1793" s="683"/>
      <c r="C1793" s="683"/>
      <c r="D1793" s="684"/>
    </row>
    <row r="1794" spans="2:4" ht="15" customHeight="1" x14ac:dyDescent="0.25">
      <c r="B1794" s="683"/>
      <c r="C1794" s="683"/>
      <c r="D1794" s="684"/>
    </row>
    <row r="1795" spans="2:4" ht="15" customHeight="1" x14ac:dyDescent="0.25">
      <c r="B1795" s="683"/>
      <c r="C1795" s="683"/>
      <c r="D1795" s="684"/>
    </row>
    <row r="1796" spans="2:4" ht="15" customHeight="1" x14ac:dyDescent="0.25">
      <c r="B1796" s="683"/>
      <c r="C1796" s="683"/>
      <c r="D1796" s="684"/>
    </row>
    <row r="1797" spans="2:4" ht="15" customHeight="1" x14ac:dyDescent="0.25">
      <c r="B1797" s="683"/>
      <c r="C1797" s="683"/>
      <c r="D1797" s="684"/>
    </row>
    <row r="1798" spans="2:4" ht="15" customHeight="1" x14ac:dyDescent="0.25">
      <c r="B1798" s="683"/>
      <c r="C1798" s="683"/>
      <c r="D1798" s="684"/>
    </row>
    <row r="1799" spans="2:4" ht="15" customHeight="1" x14ac:dyDescent="0.25">
      <c r="B1799" s="683"/>
      <c r="C1799" s="683"/>
      <c r="D1799" s="684"/>
    </row>
    <row r="1800" spans="2:4" ht="15" customHeight="1" x14ac:dyDescent="0.25">
      <c r="B1800" s="683"/>
      <c r="C1800" s="683"/>
      <c r="D1800" s="684"/>
    </row>
    <row r="1801" spans="2:4" ht="15" customHeight="1" x14ac:dyDescent="0.25">
      <c r="B1801" s="683"/>
      <c r="C1801" s="683"/>
      <c r="D1801" s="684"/>
    </row>
    <row r="1802" spans="2:4" ht="15" customHeight="1" x14ac:dyDescent="0.25">
      <c r="B1802" s="683"/>
      <c r="C1802" s="683"/>
      <c r="D1802" s="684"/>
    </row>
    <row r="1803" spans="2:4" ht="15" customHeight="1" x14ac:dyDescent="0.25">
      <c r="B1803" s="683"/>
      <c r="C1803" s="683"/>
      <c r="D1803" s="684"/>
    </row>
    <row r="1804" spans="2:4" ht="15" customHeight="1" x14ac:dyDescent="0.25">
      <c r="B1804" s="683"/>
      <c r="C1804" s="683"/>
      <c r="D1804" s="684"/>
    </row>
    <row r="1805" spans="2:4" ht="15" customHeight="1" x14ac:dyDescent="0.25">
      <c r="B1805" s="683"/>
      <c r="C1805" s="683"/>
      <c r="D1805" s="684"/>
    </row>
    <row r="1806" spans="2:4" ht="15" customHeight="1" x14ac:dyDescent="0.25">
      <c r="B1806" s="683"/>
      <c r="C1806" s="683"/>
      <c r="D1806" s="684"/>
    </row>
    <row r="1807" spans="2:4" ht="15" customHeight="1" x14ac:dyDescent="0.25">
      <c r="B1807" s="683"/>
      <c r="C1807" s="683"/>
      <c r="D1807" s="684"/>
    </row>
    <row r="1808" spans="2:4" ht="15" customHeight="1" x14ac:dyDescent="0.25">
      <c r="B1808" s="683"/>
      <c r="C1808" s="683"/>
      <c r="D1808" s="684"/>
    </row>
    <row r="1809" spans="2:4" ht="15" customHeight="1" x14ac:dyDescent="0.25">
      <c r="B1809" s="683"/>
      <c r="C1809" s="683"/>
      <c r="D1809" s="684"/>
    </row>
    <row r="1810" spans="2:4" ht="15" customHeight="1" x14ac:dyDescent="0.25">
      <c r="B1810" s="683"/>
      <c r="C1810" s="683"/>
      <c r="D1810" s="684"/>
    </row>
    <row r="1811" spans="2:4" ht="15" customHeight="1" x14ac:dyDescent="0.25">
      <c r="B1811" s="683"/>
      <c r="C1811" s="683"/>
      <c r="D1811" s="684"/>
    </row>
    <row r="1812" spans="2:4" ht="15" customHeight="1" x14ac:dyDescent="0.25">
      <c r="B1812" s="683"/>
      <c r="C1812" s="683"/>
      <c r="D1812" s="684"/>
    </row>
    <row r="1813" spans="2:4" ht="15" customHeight="1" x14ac:dyDescent="0.25">
      <c r="B1813" s="683"/>
      <c r="C1813" s="683"/>
      <c r="D1813" s="684"/>
    </row>
    <row r="1814" spans="2:4" ht="15" customHeight="1" x14ac:dyDescent="0.25">
      <c r="B1814" s="683"/>
      <c r="C1814" s="683"/>
      <c r="D1814" s="684"/>
    </row>
    <row r="1815" spans="2:4" ht="15" customHeight="1" x14ac:dyDescent="0.25">
      <c r="B1815" s="683"/>
      <c r="C1815" s="683"/>
      <c r="D1815" s="684"/>
    </row>
    <row r="1816" spans="2:4" ht="15" customHeight="1" x14ac:dyDescent="0.25">
      <c r="B1816" s="683"/>
      <c r="C1816" s="683"/>
      <c r="D1816" s="684"/>
    </row>
    <row r="1817" spans="2:4" ht="15" customHeight="1" x14ac:dyDescent="0.25">
      <c r="B1817" s="683"/>
      <c r="C1817" s="683"/>
      <c r="D1817" s="684"/>
    </row>
    <row r="1818" spans="2:4" ht="15" customHeight="1" x14ac:dyDescent="0.25">
      <c r="B1818" s="683"/>
      <c r="C1818" s="683"/>
      <c r="D1818" s="684"/>
    </row>
    <row r="1819" spans="2:4" ht="15" customHeight="1" x14ac:dyDescent="0.25">
      <c r="B1819" s="683"/>
      <c r="C1819" s="683"/>
      <c r="D1819" s="684"/>
    </row>
    <row r="1820" spans="2:4" ht="15" customHeight="1" x14ac:dyDescent="0.25">
      <c r="B1820" s="683"/>
      <c r="C1820" s="683"/>
      <c r="D1820" s="684"/>
    </row>
    <row r="1821" spans="2:4" ht="15" customHeight="1" x14ac:dyDescent="0.25">
      <c r="B1821" s="683"/>
      <c r="C1821" s="683"/>
      <c r="D1821" s="684"/>
    </row>
    <row r="1822" spans="2:4" ht="15" customHeight="1" x14ac:dyDescent="0.25">
      <c r="B1822" s="683"/>
      <c r="C1822" s="683"/>
      <c r="D1822" s="684"/>
    </row>
    <row r="1823" spans="2:4" ht="15" customHeight="1" x14ac:dyDescent="0.25">
      <c r="B1823" s="683"/>
      <c r="C1823" s="683"/>
      <c r="D1823" s="684"/>
    </row>
    <row r="1824" spans="2:4" ht="15" customHeight="1" x14ac:dyDescent="0.25">
      <c r="B1824" s="683"/>
      <c r="C1824" s="683"/>
      <c r="D1824" s="684"/>
    </row>
    <row r="1825" spans="2:4" ht="15" customHeight="1" x14ac:dyDescent="0.25">
      <c r="B1825" s="683"/>
      <c r="C1825" s="683"/>
      <c r="D1825" s="684"/>
    </row>
    <row r="1826" spans="2:4" ht="15" customHeight="1" x14ac:dyDescent="0.25">
      <c r="B1826" s="683"/>
      <c r="C1826" s="683"/>
      <c r="D1826" s="684"/>
    </row>
    <row r="1827" spans="2:4" ht="15" customHeight="1" x14ac:dyDescent="0.25">
      <c r="B1827" s="683"/>
      <c r="C1827" s="683"/>
      <c r="D1827" s="684"/>
    </row>
    <row r="1828" spans="2:4" ht="15" customHeight="1" x14ac:dyDescent="0.25">
      <c r="B1828" s="683"/>
      <c r="C1828" s="683"/>
      <c r="D1828" s="684"/>
    </row>
    <row r="1829" spans="2:4" ht="15" customHeight="1" x14ac:dyDescent="0.25">
      <c r="B1829" s="683"/>
      <c r="C1829" s="683"/>
      <c r="D1829" s="684"/>
    </row>
    <row r="1830" spans="2:4" ht="15" customHeight="1" x14ac:dyDescent="0.25">
      <c r="B1830" s="683"/>
      <c r="C1830" s="683"/>
      <c r="D1830" s="684"/>
    </row>
    <row r="1831" spans="2:4" ht="15" customHeight="1" x14ac:dyDescent="0.25">
      <c r="B1831" s="683"/>
      <c r="C1831" s="683"/>
      <c r="D1831" s="684"/>
    </row>
    <row r="1832" spans="2:4" ht="15" customHeight="1" x14ac:dyDescent="0.25">
      <c r="B1832" s="683"/>
      <c r="C1832" s="683"/>
      <c r="D1832" s="684"/>
    </row>
    <row r="1833" spans="2:4" ht="15" customHeight="1" x14ac:dyDescent="0.25">
      <c r="B1833" s="683"/>
      <c r="C1833" s="683"/>
      <c r="D1833" s="684"/>
    </row>
    <row r="1834" spans="2:4" ht="15" customHeight="1" x14ac:dyDescent="0.25">
      <c r="B1834" s="683"/>
      <c r="C1834" s="683"/>
      <c r="D1834" s="684"/>
    </row>
    <row r="1835" spans="2:4" ht="15" customHeight="1" x14ac:dyDescent="0.25">
      <c r="B1835" s="683"/>
      <c r="C1835" s="683"/>
      <c r="D1835" s="684"/>
    </row>
    <row r="1836" spans="2:4" ht="15" customHeight="1" x14ac:dyDescent="0.25">
      <c r="B1836" s="683"/>
      <c r="C1836" s="683"/>
      <c r="D1836" s="684"/>
    </row>
    <row r="1837" spans="2:4" ht="15" customHeight="1" x14ac:dyDescent="0.25">
      <c r="B1837" s="683"/>
      <c r="C1837" s="683"/>
      <c r="D1837" s="684"/>
    </row>
    <row r="1838" spans="2:4" ht="15" customHeight="1" x14ac:dyDescent="0.25">
      <c r="B1838" s="683"/>
      <c r="C1838" s="683"/>
      <c r="D1838" s="684"/>
    </row>
    <row r="1839" spans="2:4" ht="15" customHeight="1" x14ac:dyDescent="0.25">
      <c r="B1839" s="683"/>
      <c r="C1839" s="683"/>
      <c r="D1839" s="684"/>
    </row>
    <row r="1840" spans="2:4" ht="15" customHeight="1" x14ac:dyDescent="0.25">
      <c r="B1840" s="683"/>
      <c r="C1840" s="683"/>
      <c r="D1840" s="684"/>
    </row>
    <row r="1841" spans="2:4" ht="15" customHeight="1" x14ac:dyDescent="0.25">
      <c r="B1841" s="683"/>
      <c r="C1841" s="683"/>
      <c r="D1841" s="684"/>
    </row>
    <row r="1842" spans="2:4" ht="15" customHeight="1" x14ac:dyDescent="0.25">
      <c r="B1842" s="683"/>
      <c r="C1842" s="683"/>
      <c r="D1842" s="684"/>
    </row>
    <row r="1843" spans="2:4" ht="15" customHeight="1" x14ac:dyDescent="0.25">
      <c r="B1843" s="683"/>
      <c r="C1843" s="683"/>
      <c r="D1843" s="684"/>
    </row>
    <row r="1844" spans="2:4" ht="15" customHeight="1" x14ac:dyDescent="0.25">
      <c r="B1844" s="683"/>
      <c r="C1844" s="683"/>
      <c r="D1844" s="684"/>
    </row>
    <row r="1845" spans="2:4" ht="15" customHeight="1" x14ac:dyDescent="0.25">
      <c r="B1845" s="683"/>
      <c r="C1845" s="683"/>
      <c r="D1845" s="684"/>
    </row>
    <row r="1846" spans="2:4" ht="15" customHeight="1" x14ac:dyDescent="0.25">
      <c r="B1846" s="683"/>
      <c r="C1846" s="683"/>
      <c r="D1846" s="684"/>
    </row>
    <row r="1847" spans="2:4" ht="15" customHeight="1" x14ac:dyDescent="0.25">
      <c r="B1847" s="683"/>
      <c r="C1847" s="683"/>
      <c r="D1847" s="684"/>
    </row>
    <row r="1848" spans="2:4" ht="15" customHeight="1" x14ac:dyDescent="0.25">
      <c r="B1848" s="683"/>
      <c r="C1848" s="683"/>
      <c r="D1848" s="684"/>
    </row>
    <row r="1849" spans="2:4" ht="15" customHeight="1" x14ac:dyDescent="0.25">
      <c r="B1849" s="683"/>
      <c r="C1849" s="683"/>
      <c r="D1849" s="684"/>
    </row>
    <row r="1850" spans="2:4" ht="15" customHeight="1" x14ac:dyDescent="0.25">
      <c r="B1850" s="683"/>
      <c r="C1850" s="683"/>
      <c r="D1850" s="684"/>
    </row>
    <row r="1851" spans="2:4" ht="15" customHeight="1" x14ac:dyDescent="0.25">
      <c r="B1851" s="683"/>
      <c r="C1851" s="683"/>
      <c r="D1851" s="684"/>
    </row>
    <row r="1852" spans="2:4" ht="15" customHeight="1" x14ac:dyDescent="0.25">
      <c r="B1852" s="683"/>
      <c r="C1852" s="683"/>
      <c r="D1852" s="684"/>
    </row>
    <row r="1853" spans="2:4" ht="15" customHeight="1" x14ac:dyDescent="0.25">
      <c r="B1853" s="683"/>
      <c r="C1853" s="683"/>
      <c r="D1853" s="684"/>
    </row>
    <row r="1854" spans="2:4" ht="15" customHeight="1" x14ac:dyDescent="0.25">
      <c r="B1854" s="683"/>
      <c r="C1854" s="683"/>
      <c r="D1854" s="684"/>
    </row>
    <row r="1855" spans="2:4" ht="15" customHeight="1" x14ac:dyDescent="0.25">
      <c r="B1855" s="683"/>
      <c r="C1855" s="683"/>
      <c r="D1855" s="684"/>
    </row>
    <row r="1856" spans="2:4" ht="15" customHeight="1" x14ac:dyDescent="0.25">
      <c r="B1856" s="683"/>
      <c r="C1856" s="683"/>
      <c r="D1856" s="684"/>
    </row>
    <row r="1857" spans="2:4" ht="15" customHeight="1" x14ac:dyDescent="0.25">
      <c r="B1857" s="683"/>
      <c r="C1857" s="683"/>
      <c r="D1857" s="684"/>
    </row>
    <row r="1858" spans="2:4" ht="15" customHeight="1" x14ac:dyDescent="0.25">
      <c r="B1858" s="683"/>
      <c r="C1858" s="683"/>
      <c r="D1858" s="684"/>
    </row>
    <row r="1859" spans="2:4" ht="15" customHeight="1" x14ac:dyDescent="0.25">
      <c r="B1859" s="683"/>
      <c r="C1859" s="683"/>
      <c r="D1859" s="684"/>
    </row>
    <row r="1860" spans="2:4" ht="15" customHeight="1" x14ac:dyDescent="0.25">
      <c r="B1860" s="683"/>
      <c r="C1860" s="683"/>
      <c r="D1860" s="684"/>
    </row>
    <row r="1861" spans="2:4" ht="15" customHeight="1" x14ac:dyDescent="0.25">
      <c r="B1861" s="683"/>
      <c r="C1861" s="683"/>
      <c r="D1861" s="684"/>
    </row>
    <row r="1862" spans="2:4" ht="15" customHeight="1" x14ac:dyDescent="0.25">
      <c r="B1862" s="683"/>
      <c r="C1862" s="683"/>
      <c r="D1862" s="684"/>
    </row>
    <row r="1863" spans="2:4" ht="15" customHeight="1" x14ac:dyDescent="0.25">
      <c r="B1863" s="683"/>
      <c r="C1863" s="683"/>
      <c r="D1863" s="684"/>
    </row>
    <row r="1864" spans="2:4" ht="15" customHeight="1" x14ac:dyDescent="0.25">
      <c r="B1864" s="683"/>
      <c r="C1864" s="683"/>
      <c r="D1864" s="684"/>
    </row>
    <row r="1865" spans="2:4" ht="15" customHeight="1" x14ac:dyDescent="0.25">
      <c r="B1865" s="683"/>
      <c r="C1865" s="683"/>
      <c r="D1865" s="684"/>
    </row>
    <row r="1866" spans="2:4" ht="15" customHeight="1" x14ac:dyDescent="0.25">
      <c r="B1866" s="683"/>
      <c r="C1866" s="683"/>
      <c r="D1866" s="684"/>
    </row>
    <row r="1867" spans="2:4" ht="15" customHeight="1" x14ac:dyDescent="0.25">
      <c r="B1867" s="683"/>
      <c r="C1867" s="683"/>
      <c r="D1867" s="684"/>
    </row>
    <row r="1868" spans="2:4" ht="15" customHeight="1" x14ac:dyDescent="0.25">
      <c r="B1868" s="683"/>
      <c r="C1868" s="683"/>
      <c r="D1868" s="684"/>
    </row>
    <row r="1869" spans="2:4" ht="15" customHeight="1" x14ac:dyDescent="0.25">
      <c r="B1869" s="683"/>
      <c r="C1869" s="683"/>
      <c r="D1869" s="684"/>
    </row>
    <row r="1870" spans="2:4" ht="15" customHeight="1" x14ac:dyDescent="0.25">
      <c r="B1870" s="683"/>
      <c r="C1870" s="683"/>
      <c r="D1870" s="684"/>
    </row>
    <row r="1871" spans="2:4" ht="15" customHeight="1" x14ac:dyDescent="0.25">
      <c r="B1871" s="683"/>
      <c r="C1871" s="683"/>
      <c r="D1871" s="684"/>
    </row>
    <row r="1872" spans="2:4" ht="15" customHeight="1" x14ac:dyDescent="0.25">
      <c r="B1872" s="683"/>
      <c r="C1872" s="683"/>
      <c r="D1872" s="684"/>
    </row>
    <row r="1873" spans="2:4" ht="15" customHeight="1" x14ac:dyDescent="0.25">
      <c r="B1873" s="683"/>
      <c r="C1873" s="683"/>
      <c r="D1873" s="684"/>
    </row>
    <row r="1874" spans="2:4" ht="15" customHeight="1" x14ac:dyDescent="0.25">
      <c r="B1874" s="683"/>
      <c r="C1874" s="683"/>
      <c r="D1874" s="684"/>
    </row>
    <row r="1875" spans="2:4" ht="15" customHeight="1" x14ac:dyDescent="0.25">
      <c r="B1875" s="683"/>
      <c r="C1875" s="683"/>
      <c r="D1875" s="684"/>
    </row>
    <row r="1876" spans="2:4" ht="15" customHeight="1" x14ac:dyDescent="0.25">
      <c r="B1876" s="683"/>
      <c r="C1876" s="683"/>
      <c r="D1876" s="684"/>
    </row>
    <row r="1877" spans="2:4" ht="15" customHeight="1" x14ac:dyDescent="0.25">
      <c r="B1877" s="683"/>
      <c r="C1877" s="683"/>
      <c r="D1877" s="684"/>
    </row>
    <row r="1878" spans="2:4" ht="15" customHeight="1" x14ac:dyDescent="0.25">
      <c r="B1878" s="683"/>
      <c r="C1878" s="683"/>
      <c r="D1878" s="684"/>
    </row>
    <row r="1879" spans="2:4" ht="15" customHeight="1" x14ac:dyDescent="0.25">
      <c r="B1879" s="683"/>
      <c r="C1879" s="683"/>
      <c r="D1879" s="684"/>
    </row>
    <row r="1880" spans="2:4" ht="15" customHeight="1" x14ac:dyDescent="0.25">
      <c r="B1880" s="683"/>
      <c r="C1880" s="683"/>
      <c r="D1880" s="684"/>
    </row>
    <row r="1881" spans="2:4" ht="15" customHeight="1" x14ac:dyDescent="0.25">
      <c r="B1881" s="683"/>
      <c r="C1881" s="683"/>
      <c r="D1881" s="684"/>
    </row>
    <row r="1882" spans="2:4" ht="15" customHeight="1" x14ac:dyDescent="0.25">
      <c r="B1882" s="683"/>
      <c r="C1882" s="683"/>
      <c r="D1882" s="684"/>
    </row>
    <row r="1883" spans="2:4" ht="15" customHeight="1" x14ac:dyDescent="0.25">
      <c r="B1883" s="683"/>
      <c r="C1883" s="683"/>
      <c r="D1883" s="684"/>
    </row>
    <row r="1884" spans="2:4" ht="15" customHeight="1" x14ac:dyDescent="0.25">
      <c r="B1884" s="683"/>
      <c r="C1884" s="683"/>
      <c r="D1884" s="684"/>
    </row>
    <row r="1885" spans="2:4" ht="15" customHeight="1" x14ac:dyDescent="0.25">
      <c r="B1885" s="683"/>
      <c r="C1885" s="683"/>
      <c r="D1885" s="684"/>
    </row>
    <row r="1886" spans="2:4" ht="15" customHeight="1" x14ac:dyDescent="0.25">
      <c r="B1886" s="683"/>
      <c r="C1886" s="683"/>
      <c r="D1886" s="684"/>
    </row>
    <row r="1887" spans="2:4" ht="15" customHeight="1" x14ac:dyDescent="0.25">
      <c r="B1887" s="683"/>
      <c r="C1887" s="683"/>
      <c r="D1887" s="684"/>
    </row>
    <row r="1888" spans="2:4" ht="15" customHeight="1" x14ac:dyDescent="0.25">
      <c r="B1888" s="683"/>
      <c r="C1888" s="683"/>
      <c r="D1888" s="684"/>
    </row>
    <row r="1889" spans="2:4" ht="15" customHeight="1" x14ac:dyDescent="0.25">
      <c r="B1889" s="683"/>
      <c r="C1889" s="683"/>
      <c r="D1889" s="684"/>
    </row>
    <row r="1890" spans="2:4" ht="15" customHeight="1" x14ac:dyDescent="0.25">
      <c r="B1890" s="683"/>
      <c r="C1890" s="683"/>
      <c r="D1890" s="684"/>
    </row>
    <row r="1891" spans="2:4" ht="15" customHeight="1" x14ac:dyDescent="0.25">
      <c r="B1891" s="683"/>
      <c r="C1891" s="683"/>
      <c r="D1891" s="684"/>
    </row>
    <row r="1892" spans="2:4" ht="15" customHeight="1" x14ac:dyDescent="0.25">
      <c r="B1892" s="683"/>
      <c r="C1892" s="683"/>
      <c r="D1892" s="684"/>
    </row>
    <row r="1893" spans="2:4" ht="15" customHeight="1" x14ac:dyDescent="0.25">
      <c r="B1893" s="683"/>
      <c r="C1893" s="683"/>
      <c r="D1893" s="684"/>
    </row>
    <row r="1894" spans="2:4" ht="15" customHeight="1" x14ac:dyDescent="0.25">
      <c r="B1894" s="683"/>
      <c r="C1894" s="683"/>
      <c r="D1894" s="684"/>
    </row>
    <row r="1895" spans="2:4" ht="15" customHeight="1" x14ac:dyDescent="0.25">
      <c r="B1895" s="683"/>
      <c r="C1895" s="683"/>
      <c r="D1895" s="684"/>
    </row>
    <row r="1896" spans="2:4" ht="15" customHeight="1" x14ac:dyDescent="0.25">
      <c r="B1896" s="683"/>
      <c r="C1896" s="683"/>
      <c r="D1896" s="684"/>
    </row>
    <row r="1897" spans="2:4" ht="15" customHeight="1" x14ac:dyDescent="0.25">
      <c r="B1897" s="683"/>
      <c r="C1897" s="683"/>
      <c r="D1897" s="684"/>
    </row>
    <row r="1898" spans="2:4" ht="15" customHeight="1" x14ac:dyDescent="0.25">
      <c r="B1898" s="683"/>
      <c r="C1898" s="683"/>
      <c r="D1898" s="684"/>
    </row>
    <row r="1899" spans="2:4" ht="15" customHeight="1" x14ac:dyDescent="0.25">
      <c r="B1899" s="683"/>
      <c r="C1899" s="683"/>
      <c r="D1899" s="684"/>
    </row>
    <row r="1900" spans="2:4" ht="15" customHeight="1" x14ac:dyDescent="0.25">
      <c r="B1900" s="683"/>
      <c r="C1900" s="683"/>
      <c r="D1900" s="684"/>
    </row>
    <row r="1901" spans="2:4" ht="15" customHeight="1" x14ac:dyDescent="0.25">
      <c r="B1901" s="683"/>
      <c r="C1901" s="683"/>
      <c r="D1901" s="684"/>
    </row>
    <row r="1902" spans="2:4" ht="15" customHeight="1" x14ac:dyDescent="0.25">
      <c r="B1902" s="683"/>
      <c r="C1902" s="683"/>
      <c r="D1902" s="684"/>
    </row>
    <row r="1903" spans="2:4" ht="15" customHeight="1" x14ac:dyDescent="0.25">
      <c r="B1903" s="683"/>
      <c r="C1903" s="683"/>
      <c r="D1903" s="684"/>
    </row>
    <row r="1904" spans="2:4" ht="15" customHeight="1" x14ac:dyDescent="0.25">
      <c r="B1904" s="683"/>
      <c r="C1904" s="683"/>
      <c r="D1904" s="684"/>
    </row>
    <row r="1905" spans="2:4" ht="15" customHeight="1" x14ac:dyDescent="0.25">
      <c r="B1905" s="683"/>
      <c r="C1905" s="683"/>
      <c r="D1905" s="684"/>
    </row>
    <row r="1906" spans="2:4" ht="15" customHeight="1" x14ac:dyDescent="0.25">
      <c r="B1906" s="683"/>
      <c r="C1906" s="683"/>
      <c r="D1906" s="684"/>
    </row>
    <row r="1907" spans="2:4" ht="15" customHeight="1" x14ac:dyDescent="0.25">
      <c r="B1907" s="683"/>
      <c r="C1907" s="683"/>
      <c r="D1907" s="684"/>
    </row>
    <row r="1908" spans="2:4" ht="15" customHeight="1" x14ac:dyDescent="0.25">
      <c r="B1908" s="683"/>
      <c r="C1908" s="683"/>
      <c r="D1908" s="684"/>
    </row>
    <row r="1909" spans="2:4" ht="15" customHeight="1" x14ac:dyDescent="0.25">
      <c r="B1909" s="683"/>
      <c r="C1909" s="683"/>
      <c r="D1909" s="684"/>
    </row>
    <row r="1910" spans="2:4" ht="15" customHeight="1" x14ac:dyDescent="0.25">
      <c r="B1910" s="683"/>
      <c r="C1910" s="683"/>
      <c r="D1910" s="684"/>
    </row>
    <row r="1911" spans="2:4" ht="15" customHeight="1" x14ac:dyDescent="0.25">
      <c r="B1911" s="683"/>
      <c r="C1911" s="683"/>
      <c r="D1911" s="684"/>
    </row>
    <row r="1912" spans="2:4" ht="15" customHeight="1" x14ac:dyDescent="0.25">
      <c r="B1912" s="683"/>
      <c r="C1912" s="683"/>
      <c r="D1912" s="684"/>
    </row>
    <row r="1913" spans="2:4" ht="15" customHeight="1" x14ac:dyDescent="0.25">
      <c r="B1913" s="683"/>
      <c r="C1913" s="683"/>
      <c r="D1913" s="684"/>
    </row>
    <row r="1914" spans="2:4" ht="15" customHeight="1" x14ac:dyDescent="0.25">
      <c r="B1914" s="683"/>
      <c r="C1914" s="683"/>
      <c r="D1914" s="684"/>
    </row>
    <row r="1915" spans="2:4" ht="15" customHeight="1" x14ac:dyDescent="0.25">
      <c r="B1915" s="683"/>
      <c r="C1915" s="683"/>
      <c r="D1915" s="684"/>
    </row>
    <row r="1916" spans="2:4" ht="15" customHeight="1" x14ac:dyDescent="0.25">
      <c r="B1916" s="683"/>
      <c r="C1916" s="683"/>
      <c r="D1916" s="684"/>
    </row>
    <row r="1917" spans="2:4" ht="15" customHeight="1" x14ac:dyDescent="0.25">
      <c r="B1917" s="683"/>
      <c r="C1917" s="683"/>
      <c r="D1917" s="684"/>
    </row>
    <row r="1918" spans="2:4" ht="15" customHeight="1" x14ac:dyDescent="0.25">
      <c r="B1918" s="683"/>
      <c r="C1918" s="683"/>
      <c r="D1918" s="684"/>
    </row>
    <row r="1919" spans="2:4" ht="15" customHeight="1" x14ac:dyDescent="0.25">
      <c r="B1919" s="683"/>
      <c r="C1919" s="683"/>
      <c r="D1919" s="684"/>
    </row>
    <row r="1920" spans="2:4" ht="15" customHeight="1" x14ac:dyDescent="0.25">
      <c r="B1920" s="683"/>
      <c r="C1920" s="683"/>
      <c r="D1920" s="684"/>
    </row>
    <row r="1921" spans="2:4" ht="15" customHeight="1" x14ac:dyDescent="0.25">
      <c r="B1921" s="683"/>
      <c r="C1921" s="683"/>
      <c r="D1921" s="684"/>
    </row>
    <row r="1922" spans="2:4" ht="15" customHeight="1" x14ac:dyDescent="0.25">
      <c r="B1922" s="683"/>
      <c r="C1922" s="683"/>
      <c r="D1922" s="684"/>
    </row>
    <row r="1923" spans="2:4" ht="15" customHeight="1" x14ac:dyDescent="0.25">
      <c r="B1923" s="683"/>
      <c r="C1923" s="683"/>
      <c r="D1923" s="684"/>
    </row>
    <row r="1924" spans="2:4" ht="15" customHeight="1" x14ac:dyDescent="0.25">
      <c r="B1924" s="683"/>
      <c r="C1924" s="683"/>
      <c r="D1924" s="684"/>
    </row>
    <row r="1925" spans="2:4" ht="15" customHeight="1" x14ac:dyDescent="0.25">
      <c r="B1925" s="683"/>
      <c r="C1925" s="683"/>
      <c r="D1925" s="684"/>
    </row>
    <row r="1926" spans="2:4" ht="15" customHeight="1" x14ac:dyDescent="0.25">
      <c r="B1926" s="683"/>
      <c r="C1926" s="683"/>
      <c r="D1926" s="684"/>
    </row>
    <row r="1927" spans="2:4" ht="15" customHeight="1" x14ac:dyDescent="0.25">
      <c r="B1927" s="683"/>
      <c r="C1927" s="683"/>
      <c r="D1927" s="684"/>
    </row>
    <row r="1928" spans="2:4" ht="15" customHeight="1" x14ac:dyDescent="0.25">
      <c r="B1928" s="683"/>
      <c r="C1928" s="683"/>
      <c r="D1928" s="684"/>
    </row>
    <row r="1929" spans="2:4" ht="15" customHeight="1" x14ac:dyDescent="0.25">
      <c r="B1929" s="683"/>
      <c r="C1929" s="683"/>
      <c r="D1929" s="684"/>
    </row>
    <row r="1930" spans="2:4" ht="15" customHeight="1" x14ac:dyDescent="0.25">
      <c r="B1930" s="683"/>
      <c r="C1930" s="683"/>
      <c r="D1930" s="684"/>
    </row>
    <row r="1931" spans="2:4" ht="15" customHeight="1" x14ac:dyDescent="0.25">
      <c r="B1931" s="683"/>
      <c r="C1931" s="683"/>
      <c r="D1931" s="684"/>
    </row>
    <row r="1932" spans="2:4" ht="15" customHeight="1" x14ac:dyDescent="0.25">
      <c r="B1932" s="683"/>
      <c r="C1932" s="683"/>
      <c r="D1932" s="684"/>
    </row>
    <row r="1933" spans="2:4" ht="15" customHeight="1" x14ac:dyDescent="0.25">
      <c r="B1933" s="683"/>
      <c r="C1933" s="683"/>
      <c r="D1933" s="684"/>
    </row>
    <row r="1934" spans="2:4" ht="15" customHeight="1" x14ac:dyDescent="0.25">
      <c r="B1934" s="683"/>
      <c r="C1934" s="683"/>
      <c r="D1934" s="684"/>
    </row>
    <row r="1935" spans="2:4" ht="15" customHeight="1" x14ac:dyDescent="0.25">
      <c r="B1935" s="683"/>
      <c r="C1935" s="683"/>
      <c r="D1935" s="684"/>
    </row>
    <row r="1936" spans="2:4" ht="15" customHeight="1" x14ac:dyDescent="0.25">
      <c r="B1936" s="683"/>
      <c r="C1936" s="683"/>
      <c r="D1936" s="684"/>
    </row>
    <row r="1937" spans="2:4" ht="15" customHeight="1" x14ac:dyDescent="0.25">
      <c r="B1937" s="683"/>
      <c r="C1937" s="683"/>
      <c r="D1937" s="684"/>
    </row>
    <row r="1938" spans="2:4" ht="15" customHeight="1" x14ac:dyDescent="0.25">
      <c r="B1938" s="683"/>
      <c r="C1938" s="683"/>
      <c r="D1938" s="684"/>
    </row>
    <row r="1939" spans="2:4" ht="15" customHeight="1" x14ac:dyDescent="0.25">
      <c r="B1939" s="683"/>
      <c r="C1939" s="683"/>
      <c r="D1939" s="684"/>
    </row>
    <row r="1940" spans="2:4" ht="15" customHeight="1" x14ac:dyDescent="0.25">
      <c r="B1940" s="683"/>
      <c r="C1940" s="683"/>
      <c r="D1940" s="684"/>
    </row>
    <row r="1941" spans="2:4" ht="15" customHeight="1" x14ac:dyDescent="0.25">
      <c r="B1941" s="683"/>
      <c r="C1941" s="683"/>
      <c r="D1941" s="684"/>
    </row>
    <row r="1942" spans="2:4" ht="15" customHeight="1" x14ac:dyDescent="0.25">
      <c r="B1942" s="683"/>
      <c r="C1942" s="683"/>
      <c r="D1942" s="684"/>
    </row>
    <row r="1943" spans="2:4" ht="15" customHeight="1" x14ac:dyDescent="0.25">
      <c r="B1943" s="683"/>
      <c r="C1943" s="683"/>
      <c r="D1943" s="684"/>
    </row>
    <row r="1944" spans="2:4" ht="15" customHeight="1" x14ac:dyDescent="0.25">
      <c r="B1944" s="683"/>
      <c r="C1944" s="683"/>
      <c r="D1944" s="684"/>
    </row>
    <row r="1945" spans="2:4" ht="15" customHeight="1" x14ac:dyDescent="0.25">
      <c r="B1945" s="683"/>
      <c r="C1945" s="683"/>
      <c r="D1945" s="684"/>
    </row>
    <row r="1946" spans="2:4" ht="15" customHeight="1" x14ac:dyDescent="0.25">
      <c r="B1946" s="683"/>
      <c r="C1946" s="683"/>
      <c r="D1946" s="684"/>
    </row>
    <row r="1947" spans="2:4" ht="15" customHeight="1" x14ac:dyDescent="0.25">
      <c r="B1947" s="683"/>
      <c r="C1947" s="683"/>
      <c r="D1947" s="684"/>
    </row>
    <row r="1948" spans="2:4" ht="15" customHeight="1" x14ac:dyDescent="0.25">
      <c r="B1948" s="683"/>
      <c r="C1948" s="683"/>
      <c r="D1948" s="684"/>
    </row>
    <row r="1949" spans="2:4" ht="15" customHeight="1" x14ac:dyDescent="0.25">
      <c r="B1949" s="683"/>
      <c r="C1949" s="683"/>
      <c r="D1949" s="684"/>
    </row>
    <row r="1950" spans="2:4" ht="15" customHeight="1" x14ac:dyDescent="0.25">
      <c r="B1950" s="683"/>
      <c r="C1950" s="683"/>
      <c r="D1950" s="684"/>
    </row>
    <row r="1951" spans="2:4" ht="15" customHeight="1" x14ac:dyDescent="0.25">
      <c r="B1951" s="683"/>
      <c r="C1951" s="683"/>
      <c r="D1951" s="684"/>
    </row>
    <row r="1952" spans="2:4" ht="15" customHeight="1" x14ac:dyDescent="0.25">
      <c r="B1952" s="683"/>
      <c r="C1952" s="683"/>
      <c r="D1952" s="684"/>
    </row>
    <row r="1953" spans="2:4" ht="15" customHeight="1" x14ac:dyDescent="0.25">
      <c r="B1953" s="683"/>
      <c r="C1953" s="683"/>
      <c r="D1953" s="684"/>
    </row>
    <row r="1954" spans="2:4" ht="15" customHeight="1" x14ac:dyDescent="0.25">
      <c r="B1954" s="683"/>
      <c r="C1954" s="683"/>
      <c r="D1954" s="684"/>
    </row>
    <row r="1955" spans="2:4" ht="15" customHeight="1" x14ac:dyDescent="0.25">
      <c r="B1955" s="683"/>
      <c r="C1955" s="683"/>
      <c r="D1955" s="684"/>
    </row>
    <row r="1956" spans="2:4" ht="15" customHeight="1" x14ac:dyDescent="0.25">
      <c r="B1956" s="683"/>
      <c r="C1956" s="683"/>
      <c r="D1956" s="684"/>
    </row>
    <row r="1957" spans="2:4" ht="15" customHeight="1" x14ac:dyDescent="0.25">
      <c r="B1957" s="683"/>
      <c r="C1957" s="683"/>
      <c r="D1957" s="684"/>
    </row>
    <row r="1958" spans="2:4" ht="15" customHeight="1" x14ac:dyDescent="0.25">
      <c r="B1958" s="683"/>
      <c r="C1958" s="683"/>
      <c r="D1958" s="684"/>
    </row>
    <row r="1959" spans="2:4" ht="15" customHeight="1" x14ac:dyDescent="0.25">
      <c r="B1959" s="683"/>
      <c r="C1959" s="683"/>
      <c r="D1959" s="684"/>
    </row>
    <row r="1960" spans="2:4" ht="15" customHeight="1" x14ac:dyDescent="0.25">
      <c r="B1960" s="683"/>
      <c r="C1960" s="683"/>
      <c r="D1960" s="684"/>
    </row>
    <row r="1961" spans="2:4" ht="15" customHeight="1" x14ac:dyDescent="0.25">
      <c r="B1961" s="683"/>
      <c r="C1961" s="683"/>
      <c r="D1961" s="684"/>
    </row>
    <row r="1962" spans="2:4" ht="15" customHeight="1" x14ac:dyDescent="0.25">
      <c r="B1962" s="683"/>
      <c r="C1962" s="683"/>
      <c r="D1962" s="684"/>
    </row>
    <row r="1963" spans="2:4" ht="15" customHeight="1" x14ac:dyDescent="0.25">
      <c r="B1963" s="683"/>
      <c r="C1963" s="683"/>
      <c r="D1963" s="684"/>
    </row>
    <row r="1964" spans="2:4" ht="15" customHeight="1" x14ac:dyDescent="0.25">
      <c r="B1964" s="683"/>
      <c r="C1964" s="683"/>
      <c r="D1964" s="684"/>
    </row>
    <row r="1965" spans="2:4" ht="15" customHeight="1" x14ac:dyDescent="0.25">
      <c r="B1965" s="683"/>
      <c r="C1965" s="683"/>
      <c r="D1965" s="684"/>
    </row>
    <row r="1966" spans="2:4" ht="15" customHeight="1" x14ac:dyDescent="0.25">
      <c r="B1966" s="683"/>
      <c r="C1966" s="683"/>
      <c r="D1966" s="684"/>
    </row>
    <row r="1967" spans="2:4" ht="15" customHeight="1" x14ac:dyDescent="0.25">
      <c r="B1967" s="683"/>
      <c r="C1967" s="683"/>
      <c r="D1967" s="684"/>
    </row>
    <row r="1968" spans="2:4" ht="15" customHeight="1" x14ac:dyDescent="0.25">
      <c r="B1968" s="683"/>
      <c r="C1968" s="683"/>
      <c r="D1968" s="684"/>
    </row>
    <row r="1969" spans="2:4" ht="15" customHeight="1" x14ac:dyDescent="0.25">
      <c r="B1969" s="683"/>
      <c r="C1969" s="683"/>
      <c r="D1969" s="684"/>
    </row>
    <row r="1970" spans="2:4" ht="15" customHeight="1" x14ac:dyDescent="0.25">
      <c r="B1970" s="683"/>
      <c r="C1970" s="683"/>
      <c r="D1970" s="684"/>
    </row>
    <row r="1971" spans="2:4" ht="15" customHeight="1" x14ac:dyDescent="0.25">
      <c r="B1971" s="683"/>
      <c r="C1971" s="683"/>
      <c r="D1971" s="684"/>
    </row>
    <row r="1972" spans="2:4" ht="15" customHeight="1" x14ac:dyDescent="0.25">
      <c r="B1972" s="683"/>
      <c r="C1972" s="683"/>
      <c r="D1972" s="684"/>
    </row>
    <row r="1973" spans="2:4" ht="15" customHeight="1" x14ac:dyDescent="0.25">
      <c r="B1973" s="683"/>
      <c r="C1973" s="683"/>
      <c r="D1973" s="684"/>
    </row>
    <row r="1974" spans="2:4" ht="15" customHeight="1" x14ac:dyDescent="0.25">
      <c r="B1974" s="683"/>
      <c r="C1974" s="683"/>
      <c r="D1974" s="684"/>
    </row>
    <row r="1975" spans="2:4" ht="15" customHeight="1" x14ac:dyDescent="0.25">
      <c r="B1975" s="683"/>
      <c r="C1975" s="683"/>
      <c r="D1975" s="684"/>
    </row>
    <row r="1976" spans="2:4" ht="15" customHeight="1" x14ac:dyDescent="0.25">
      <c r="B1976" s="683"/>
      <c r="C1976" s="683"/>
      <c r="D1976" s="684"/>
    </row>
    <row r="1977" spans="2:4" ht="15" customHeight="1" x14ac:dyDescent="0.25">
      <c r="B1977" s="683"/>
      <c r="C1977" s="683"/>
      <c r="D1977" s="684"/>
    </row>
    <row r="1978" spans="2:4" ht="15" customHeight="1" x14ac:dyDescent="0.25">
      <c r="B1978" s="683"/>
      <c r="C1978" s="683"/>
      <c r="D1978" s="684"/>
    </row>
    <row r="1979" spans="2:4" ht="15" customHeight="1" x14ac:dyDescent="0.25">
      <c r="B1979" s="683"/>
      <c r="C1979" s="683"/>
      <c r="D1979" s="684"/>
    </row>
    <row r="1980" spans="2:4" ht="15" customHeight="1" x14ac:dyDescent="0.25">
      <c r="B1980" s="683"/>
      <c r="C1980" s="683"/>
      <c r="D1980" s="684"/>
    </row>
    <row r="1981" spans="2:4" ht="15" customHeight="1" x14ac:dyDescent="0.25">
      <c r="B1981" s="683"/>
      <c r="C1981" s="683"/>
      <c r="D1981" s="684"/>
    </row>
    <row r="1982" spans="2:4" ht="15" customHeight="1" x14ac:dyDescent="0.25">
      <c r="B1982" s="683"/>
      <c r="C1982" s="683"/>
      <c r="D1982" s="684"/>
    </row>
    <row r="1983" spans="2:4" ht="15" customHeight="1" x14ac:dyDescent="0.25">
      <c r="B1983" s="683"/>
      <c r="C1983" s="683"/>
      <c r="D1983" s="684"/>
    </row>
    <row r="1984" spans="2:4" ht="15" customHeight="1" x14ac:dyDescent="0.25">
      <c r="B1984" s="683"/>
      <c r="C1984" s="683"/>
      <c r="D1984" s="684"/>
    </row>
    <row r="1985" spans="2:4" ht="15" customHeight="1" x14ac:dyDescent="0.25">
      <c r="B1985" s="683"/>
      <c r="C1985" s="683"/>
      <c r="D1985" s="684"/>
    </row>
    <row r="1986" spans="2:4" ht="15" customHeight="1" x14ac:dyDescent="0.25">
      <c r="B1986" s="683"/>
      <c r="C1986" s="683"/>
      <c r="D1986" s="684"/>
    </row>
    <row r="1987" spans="2:4" ht="15" customHeight="1" x14ac:dyDescent="0.25">
      <c r="B1987" s="683"/>
      <c r="C1987" s="683"/>
      <c r="D1987" s="684"/>
    </row>
    <row r="1988" spans="2:4" ht="15" customHeight="1" x14ac:dyDescent="0.25">
      <c r="B1988" s="683"/>
      <c r="C1988" s="683"/>
      <c r="D1988" s="684"/>
    </row>
    <row r="1989" spans="2:4" ht="15" customHeight="1" x14ac:dyDescent="0.25">
      <c r="B1989" s="683"/>
      <c r="C1989" s="683"/>
      <c r="D1989" s="684"/>
    </row>
    <row r="1990" spans="2:4" ht="15" customHeight="1" x14ac:dyDescent="0.25">
      <c r="B1990" s="683"/>
      <c r="C1990" s="683"/>
      <c r="D1990" s="684"/>
    </row>
    <row r="1991" spans="2:4" ht="15" customHeight="1" x14ac:dyDescent="0.25">
      <c r="B1991" s="683"/>
      <c r="C1991" s="683"/>
      <c r="D1991" s="684"/>
    </row>
    <row r="1992" spans="2:4" ht="15" customHeight="1" x14ac:dyDescent="0.25">
      <c r="B1992" s="683"/>
      <c r="C1992" s="683"/>
      <c r="D1992" s="684"/>
    </row>
    <row r="1993" spans="2:4" ht="15" customHeight="1" x14ac:dyDescent="0.25">
      <c r="B1993" s="683"/>
      <c r="C1993" s="683"/>
      <c r="D1993" s="684"/>
    </row>
    <row r="1994" spans="2:4" ht="15" customHeight="1" x14ac:dyDescent="0.25">
      <c r="B1994" s="683"/>
      <c r="C1994" s="683"/>
      <c r="D1994" s="684"/>
    </row>
    <row r="1995" spans="2:4" ht="15" customHeight="1" x14ac:dyDescent="0.25">
      <c r="B1995" s="683"/>
      <c r="C1995" s="683"/>
      <c r="D1995" s="684"/>
    </row>
    <row r="1996" spans="2:4" ht="15" customHeight="1" x14ac:dyDescent="0.25">
      <c r="B1996" s="683"/>
      <c r="C1996" s="683"/>
      <c r="D1996" s="684"/>
    </row>
    <row r="1997" spans="2:4" ht="15" customHeight="1" x14ac:dyDescent="0.25">
      <c r="B1997" s="683"/>
      <c r="C1997" s="683"/>
      <c r="D1997" s="684"/>
    </row>
    <row r="1998" spans="2:4" ht="15" customHeight="1" x14ac:dyDescent="0.25">
      <c r="B1998" s="683"/>
      <c r="C1998" s="683"/>
      <c r="D1998" s="684"/>
    </row>
    <row r="1999" spans="2:4" ht="15" customHeight="1" x14ac:dyDescent="0.25">
      <c r="B1999" s="683"/>
      <c r="C1999" s="683"/>
      <c r="D1999" s="684"/>
    </row>
    <row r="2000" spans="2:4" ht="15" customHeight="1" x14ac:dyDescent="0.25">
      <c r="B2000" s="683"/>
      <c r="C2000" s="683"/>
      <c r="D2000" s="684"/>
    </row>
    <row r="2001" spans="2:4" ht="15" customHeight="1" x14ac:dyDescent="0.25">
      <c r="B2001" s="683"/>
      <c r="C2001" s="683"/>
      <c r="D2001" s="684"/>
    </row>
    <row r="2002" spans="2:4" ht="15" customHeight="1" x14ac:dyDescent="0.25">
      <c r="B2002" s="683"/>
      <c r="C2002" s="683"/>
      <c r="D2002" s="684"/>
    </row>
    <row r="2003" spans="2:4" ht="15" customHeight="1" x14ac:dyDescent="0.25">
      <c r="B2003" s="683"/>
      <c r="C2003" s="683"/>
      <c r="D2003" s="684"/>
    </row>
    <row r="2004" spans="2:4" ht="15" customHeight="1" x14ac:dyDescent="0.25">
      <c r="B2004" s="683"/>
      <c r="C2004" s="683"/>
      <c r="D2004" s="684"/>
    </row>
    <row r="2005" spans="2:4" ht="15" customHeight="1" x14ac:dyDescent="0.25">
      <c r="B2005" s="683"/>
      <c r="C2005" s="683"/>
      <c r="D2005" s="684"/>
    </row>
    <row r="2006" spans="2:4" ht="15" customHeight="1" x14ac:dyDescent="0.25">
      <c r="B2006" s="683"/>
      <c r="C2006" s="683"/>
      <c r="D2006" s="684"/>
    </row>
    <row r="2007" spans="2:4" ht="15" customHeight="1" x14ac:dyDescent="0.25">
      <c r="B2007" s="683"/>
      <c r="C2007" s="683"/>
      <c r="D2007" s="684"/>
    </row>
    <row r="2008" spans="2:4" ht="15" customHeight="1" x14ac:dyDescent="0.25">
      <c r="B2008" s="683"/>
      <c r="C2008" s="683"/>
      <c r="D2008" s="684"/>
    </row>
    <row r="2009" spans="2:4" ht="15" customHeight="1" x14ac:dyDescent="0.25">
      <c r="B2009" s="683"/>
      <c r="C2009" s="683"/>
      <c r="D2009" s="684"/>
    </row>
    <row r="2010" spans="2:4" ht="15" customHeight="1" x14ac:dyDescent="0.25">
      <c r="B2010" s="683"/>
      <c r="C2010" s="683"/>
      <c r="D2010" s="684"/>
    </row>
    <row r="2011" spans="2:4" ht="15" customHeight="1" x14ac:dyDescent="0.25">
      <c r="B2011" s="683"/>
      <c r="C2011" s="683"/>
      <c r="D2011" s="684"/>
    </row>
    <row r="2012" spans="2:4" ht="15" customHeight="1" x14ac:dyDescent="0.25">
      <c r="B2012" s="683"/>
      <c r="C2012" s="683"/>
      <c r="D2012" s="684"/>
    </row>
    <row r="2013" spans="2:4" ht="15" customHeight="1" x14ac:dyDescent="0.25">
      <c r="B2013" s="683"/>
      <c r="C2013" s="683"/>
      <c r="D2013" s="684"/>
    </row>
    <row r="2014" spans="2:4" ht="15" customHeight="1" x14ac:dyDescent="0.25">
      <c r="B2014" s="683"/>
      <c r="C2014" s="683"/>
      <c r="D2014" s="684"/>
    </row>
    <row r="2015" spans="2:4" ht="15" customHeight="1" x14ac:dyDescent="0.25">
      <c r="B2015" s="683"/>
      <c r="C2015" s="683"/>
      <c r="D2015" s="684"/>
    </row>
    <row r="2016" spans="2:4" ht="15" customHeight="1" x14ac:dyDescent="0.25">
      <c r="B2016" s="683"/>
      <c r="C2016" s="683"/>
      <c r="D2016" s="684"/>
    </row>
    <row r="2017" spans="2:4" ht="15" customHeight="1" x14ac:dyDescent="0.25">
      <c r="B2017" s="683"/>
      <c r="C2017" s="683"/>
      <c r="D2017" s="684"/>
    </row>
    <row r="2018" spans="2:4" ht="15" customHeight="1" x14ac:dyDescent="0.25">
      <c r="B2018" s="683"/>
      <c r="C2018" s="683"/>
      <c r="D2018" s="684"/>
    </row>
    <row r="2019" spans="2:4" ht="15" customHeight="1" x14ac:dyDescent="0.25">
      <c r="B2019" s="683"/>
      <c r="C2019" s="683"/>
      <c r="D2019" s="684"/>
    </row>
    <row r="2020" spans="2:4" ht="15" customHeight="1" x14ac:dyDescent="0.25">
      <c r="B2020" s="683"/>
      <c r="C2020" s="683"/>
      <c r="D2020" s="684"/>
    </row>
    <row r="2021" spans="2:4" ht="15" customHeight="1" x14ac:dyDescent="0.25">
      <c r="B2021" s="683"/>
      <c r="C2021" s="683"/>
      <c r="D2021" s="684"/>
    </row>
    <row r="2022" spans="2:4" ht="15" customHeight="1" x14ac:dyDescent="0.25">
      <c r="B2022" s="683"/>
      <c r="C2022" s="683"/>
      <c r="D2022" s="684"/>
    </row>
    <row r="2023" spans="2:4" ht="15" customHeight="1" x14ac:dyDescent="0.25">
      <c r="B2023" s="683"/>
      <c r="C2023" s="683"/>
      <c r="D2023" s="684"/>
    </row>
    <row r="2024" spans="2:4" ht="15" customHeight="1" x14ac:dyDescent="0.25">
      <c r="B2024" s="683"/>
      <c r="C2024" s="683"/>
      <c r="D2024" s="684"/>
    </row>
    <row r="2025" spans="2:4" ht="15" customHeight="1" x14ac:dyDescent="0.25">
      <c r="B2025" s="683"/>
      <c r="C2025" s="683"/>
      <c r="D2025" s="684"/>
    </row>
    <row r="2026" spans="2:4" ht="15" customHeight="1" x14ac:dyDescent="0.25">
      <c r="B2026" s="683"/>
      <c r="C2026" s="683"/>
      <c r="D2026" s="684"/>
    </row>
    <row r="2027" spans="2:4" ht="15" customHeight="1" x14ac:dyDescent="0.25">
      <c r="B2027" s="683"/>
      <c r="C2027" s="683"/>
      <c r="D2027" s="684"/>
    </row>
    <row r="2028" spans="2:4" ht="15" customHeight="1" x14ac:dyDescent="0.25">
      <c r="B2028" s="683"/>
      <c r="C2028" s="683"/>
      <c r="D2028" s="684"/>
    </row>
    <row r="2029" spans="2:4" ht="15" customHeight="1" x14ac:dyDescent="0.25">
      <c r="B2029" s="683"/>
      <c r="C2029" s="683"/>
      <c r="D2029" s="684"/>
    </row>
    <row r="2030" spans="2:4" ht="15" customHeight="1" x14ac:dyDescent="0.25">
      <c r="B2030" s="683"/>
      <c r="C2030" s="683"/>
      <c r="D2030" s="684"/>
    </row>
    <row r="2031" spans="2:4" ht="15" customHeight="1" x14ac:dyDescent="0.25">
      <c r="B2031" s="683"/>
      <c r="C2031" s="683"/>
      <c r="D2031" s="684"/>
    </row>
    <row r="2032" spans="2:4" ht="15" customHeight="1" x14ac:dyDescent="0.25">
      <c r="B2032" s="683"/>
      <c r="C2032" s="683"/>
      <c r="D2032" s="684"/>
    </row>
    <row r="2033" spans="2:4" ht="15" customHeight="1" x14ac:dyDescent="0.25">
      <c r="B2033" s="683"/>
      <c r="C2033" s="683"/>
      <c r="D2033" s="684"/>
    </row>
    <row r="2034" spans="2:4" ht="15" customHeight="1" x14ac:dyDescent="0.25">
      <c r="B2034" s="683"/>
      <c r="C2034" s="683"/>
      <c r="D2034" s="684"/>
    </row>
    <row r="2035" spans="2:4" ht="15" customHeight="1" x14ac:dyDescent="0.25">
      <c r="B2035" s="683"/>
      <c r="C2035" s="683"/>
      <c r="D2035" s="684"/>
    </row>
    <row r="2036" spans="2:4" ht="15" customHeight="1" x14ac:dyDescent="0.25">
      <c r="B2036" s="683"/>
      <c r="C2036" s="683"/>
      <c r="D2036" s="684"/>
    </row>
    <row r="2037" spans="2:4" ht="15" customHeight="1" x14ac:dyDescent="0.25">
      <c r="B2037" s="683"/>
      <c r="C2037" s="683"/>
      <c r="D2037" s="684"/>
    </row>
    <row r="2038" spans="2:4" ht="15" customHeight="1" x14ac:dyDescent="0.25">
      <c r="B2038" s="683"/>
      <c r="C2038" s="683"/>
      <c r="D2038" s="684"/>
    </row>
    <row r="2039" spans="2:4" ht="15" customHeight="1" x14ac:dyDescent="0.25">
      <c r="B2039" s="683"/>
      <c r="C2039" s="683"/>
      <c r="D2039" s="684"/>
    </row>
    <row r="2040" spans="2:4" ht="15" customHeight="1" x14ac:dyDescent="0.25">
      <c r="B2040" s="683"/>
      <c r="C2040" s="683"/>
      <c r="D2040" s="684"/>
    </row>
    <row r="2041" spans="2:4" ht="15" customHeight="1" x14ac:dyDescent="0.25">
      <c r="B2041" s="683"/>
      <c r="C2041" s="683"/>
      <c r="D2041" s="684"/>
    </row>
    <row r="2042" spans="2:4" ht="15" customHeight="1" x14ac:dyDescent="0.25">
      <c r="B2042" s="683"/>
      <c r="C2042" s="683"/>
      <c r="D2042" s="684"/>
    </row>
    <row r="2043" spans="2:4" ht="15" customHeight="1" x14ac:dyDescent="0.25">
      <c r="B2043" s="683"/>
      <c r="C2043" s="683"/>
      <c r="D2043" s="684"/>
    </row>
    <row r="2044" spans="2:4" ht="15" customHeight="1" x14ac:dyDescent="0.25">
      <c r="B2044" s="683"/>
      <c r="C2044" s="683"/>
      <c r="D2044" s="684"/>
    </row>
    <row r="2045" spans="2:4" ht="15" customHeight="1" x14ac:dyDescent="0.25">
      <c r="B2045" s="683"/>
      <c r="C2045" s="683"/>
      <c r="D2045" s="684"/>
    </row>
    <row r="2046" spans="2:4" ht="15" customHeight="1" x14ac:dyDescent="0.25">
      <c r="B2046" s="683"/>
      <c r="C2046" s="683"/>
      <c r="D2046" s="684"/>
    </row>
    <row r="2047" spans="2:4" ht="15" customHeight="1" x14ac:dyDescent="0.25">
      <c r="B2047" s="683"/>
      <c r="C2047" s="683"/>
      <c r="D2047" s="684"/>
    </row>
    <row r="2048" spans="2:4" ht="15" customHeight="1" x14ac:dyDescent="0.25">
      <c r="B2048" s="683"/>
      <c r="C2048" s="683"/>
      <c r="D2048" s="684"/>
    </row>
    <row r="2049" spans="2:4" ht="15" customHeight="1" x14ac:dyDescent="0.25">
      <c r="B2049" s="683"/>
      <c r="C2049" s="683"/>
      <c r="D2049" s="684"/>
    </row>
    <row r="2050" spans="2:4" ht="15" customHeight="1" x14ac:dyDescent="0.25">
      <c r="B2050" s="683"/>
      <c r="C2050" s="683"/>
      <c r="D2050" s="684"/>
    </row>
    <row r="2051" spans="2:4" ht="15" customHeight="1" x14ac:dyDescent="0.25">
      <c r="B2051" s="683"/>
      <c r="C2051" s="683"/>
      <c r="D2051" s="684"/>
    </row>
    <row r="2052" spans="2:4" ht="15" customHeight="1" x14ac:dyDescent="0.25">
      <c r="B2052" s="683"/>
      <c r="C2052" s="683"/>
      <c r="D2052" s="684"/>
    </row>
    <row r="2053" spans="2:4" ht="15" customHeight="1" x14ac:dyDescent="0.25">
      <c r="B2053" s="683"/>
      <c r="C2053" s="683"/>
      <c r="D2053" s="684"/>
    </row>
    <row r="2054" spans="2:4" ht="15" customHeight="1" x14ac:dyDescent="0.25">
      <c r="B2054" s="683"/>
      <c r="C2054" s="683"/>
      <c r="D2054" s="684"/>
    </row>
    <row r="2055" spans="2:4" ht="15" customHeight="1" x14ac:dyDescent="0.25">
      <c r="B2055" s="683"/>
      <c r="C2055" s="683"/>
      <c r="D2055" s="684"/>
    </row>
    <row r="2056" spans="2:4" ht="15" customHeight="1" x14ac:dyDescent="0.25">
      <c r="B2056" s="683"/>
      <c r="C2056" s="683"/>
      <c r="D2056" s="684"/>
    </row>
    <row r="2057" spans="2:4" ht="15" customHeight="1" x14ac:dyDescent="0.25">
      <c r="B2057" s="683"/>
      <c r="C2057" s="683"/>
      <c r="D2057" s="684"/>
    </row>
    <row r="2058" spans="2:4" ht="15" customHeight="1" x14ac:dyDescent="0.25">
      <c r="B2058" s="683"/>
      <c r="C2058" s="683"/>
      <c r="D2058" s="684"/>
    </row>
    <row r="2059" spans="2:4" ht="15" customHeight="1" x14ac:dyDescent="0.25">
      <c r="B2059" s="683"/>
      <c r="C2059" s="683"/>
      <c r="D2059" s="684"/>
    </row>
    <row r="2060" spans="2:4" ht="15" customHeight="1" x14ac:dyDescent="0.25">
      <c r="B2060" s="683"/>
      <c r="C2060" s="683"/>
      <c r="D2060" s="684"/>
    </row>
    <row r="2061" spans="2:4" ht="15" customHeight="1" x14ac:dyDescent="0.25">
      <c r="B2061" s="683"/>
      <c r="C2061" s="683"/>
      <c r="D2061" s="684"/>
    </row>
    <row r="2062" spans="2:4" ht="15" customHeight="1" x14ac:dyDescent="0.25">
      <c r="B2062" s="683"/>
      <c r="C2062" s="683"/>
      <c r="D2062" s="684"/>
    </row>
    <row r="2063" spans="2:4" ht="15" customHeight="1" x14ac:dyDescent="0.25">
      <c r="B2063" s="683"/>
      <c r="C2063" s="683"/>
      <c r="D2063" s="684"/>
    </row>
    <row r="2064" spans="2:4" ht="15" customHeight="1" x14ac:dyDescent="0.25">
      <c r="B2064" s="683"/>
      <c r="C2064" s="683"/>
      <c r="D2064" s="684"/>
    </row>
    <row r="2065" spans="2:4" ht="15" customHeight="1" x14ac:dyDescent="0.25">
      <c r="B2065" s="683"/>
      <c r="C2065" s="683"/>
      <c r="D2065" s="684"/>
    </row>
    <row r="2066" spans="2:4" ht="15" customHeight="1" x14ac:dyDescent="0.25">
      <c r="B2066" s="683"/>
      <c r="C2066" s="683"/>
      <c r="D2066" s="684"/>
    </row>
    <row r="2067" spans="2:4" ht="15" customHeight="1" x14ac:dyDescent="0.25">
      <c r="B2067" s="683"/>
      <c r="C2067" s="683"/>
      <c r="D2067" s="684"/>
    </row>
    <row r="2068" spans="2:4" ht="15" customHeight="1" x14ac:dyDescent="0.25">
      <c r="B2068" s="683"/>
      <c r="C2068" s="683"/>
      <c r="D2068" s="684"/>
    </row>
    <row r="2069" spans="2:4" ht="15" customHeight="1" x14ac:dyDescent="0.25">
      <c r="B2069" s="683"/>
      <c r="C2069" s="683"/>
      <c r="D2069" s="684"/>
    </row>
    <row r="2070" spans="2:4" ht="15" customHeight="1" x14ac:dyDescent="0.25">
      <c r="B2070" s="683"/>
      <c r="C2070" s="683"/>
      <c r="D2070" s="684"/>
    </row>
    <row r="2071" spans="2:4" ht="15" customHeight="1" x14ac:dyDescent="0.25">
      <c r="B2071" s="683"/>
      <c r="C2071" s="683"/>
      <c r="D2071" s="684"/>
    </row>
    <row r="2072" spans="2:4" ht="15" customHeight="1" x14ac:dyDescent="0.25">
      <c r="B2072" s="683"/>
      <c r="C2072" s="683"/>
      <c r="D2072" s="684"/>
    </row>
    <row r="2073" spans="2:4" ht="15" customHeight="1" x14ac:dyDescent="0.25">
      <c r="B2073" s="683"/>
      <c r="C2073" s="683"/>
      <c r="D2073" s="684"/>
    </row>
    <row r="2074" spans="2:4" ht="15" customHeight="1" x14ac:dyDescent="0.25">
      <c r="B2074" s="683"/>
      <c r="C2074" s="683"/>
      <c r="D2074" s="684"/>
    </row>
    <row r="2075" spans="2:4" ht="15" customHeight="1" x14ac:dyDescent="0.25">
      <c r="B2075" s="683"/>
      <c r="C2075" s="683"/>
      <c r="D2075" s="684"/>
    </row>
    <row r="2076" spans="2:4" ht="15" customHeight="1" x14ac:dyDescent="0.25">
      <c r="B2076" s="683"/>
      <c r="C2076" s="683"/>
      <c r="D2076" s="684"/>
    </row>
    <row r="2077" spans="2:4" ht="15" customHeight="1" x14ac:dyDescent="0.25">
      <c r="B2077" s="683"/>
      <c r="C2077" s="683"/>
      <c r="D2077" s="684"/>
    </row>
    <row r="2078" spans="2:4" ht="15" customHeight="1" x14ac:dyDescent="0.25">
      <c r="B2078" s="683"/>
      <c r="C2078" s="683"/>
      <c r="D2078" s="684"/>
    </row>
    <row r="2079" spans="2:4" ht="15" customHeight="1" x14ac:dyDescent="0.25">
      <c r="B2079" s="683"/>
      <c r="C2079" s="683"/>
      <c r="D2079" s="684"/>
    </row>
    <row r="2080" spans="2:4" ht="15" customHeight="1" x14ac:dyDescent="0.25">
      <c r="B2080" s="683"/>
      <c r="C2080" s="683"/>
      <c r="D2080" s="684"/>
    </row>
    <row r="2081" spans="2:4" ht="15" customHeight="1" x14ac:dyDescent="0.25">
      <c r="B2081" s="683"/>
      <c r="C2081" s="683"/>
      <c r="D2081" s="684"/>
    </row>
    <row r="2082" spans="2:4" ht="15" customHeight="1" x14ac:dyDescent="0.25">
      <c r="B2082" s="683"/>
      <c r="C2082" s="683"/>
      <c r="D2082" s="684"/>
    </row>
    <row r="2083" spans="2:4" ht="15" customHeight="1" x14ac:dyDescent="0.25">
      <c r="B2083" s="683"/>
      <c r="C2083" s="683"/>
      <c r="D2083" s="684"/>
    </row>
    <row r="2084" spans="2:4" ht="15" customHeight="1" x14ac:dyDescent="0.25">
      <c r="B2084" s="683"/>
      <c r="C2084" s="683"/>
      <c r="D2084" s="684"/>
    </row>
    <row r="2085" spans="2:4" ht="15" customHeight="1" x14ac:dyDescent="0.25">
      <c r="B2085" s="683"/>
      <c r="C2085" s="683"/>
      <c r="D2085" s="684"/>
    </row>
    <row r="2086" spans="2:4" ht="15" customHeight="1" x14ac:dyDescent="0.25">
      <c r="B2086" s="683"/>
      <c r="C2086" s="683"/>
      <c r="D2086" s="684"/>
    </row>
    <row r="2087" spans="2:4" ht="15" customHeight="1" x14ac:dyDescent="0.25">
      <c r="B2087" s="683"/>
      <c r="C2087" s="683"/>
      <c r="D2087" s="684"/>
    </row>
    <row r="2088" spans="2:4" ht="15" customHeight="1" x14ac:dyDescent="0.25">
      <c r="B2088" s="683"/>
      <c r="C2088" s="683"/>
      <c r="D2088" s="684"/>
    </row>
    <row r="2089" spans="2:4" ht="15" customHeight="1" x14ac:dyDescent="0.25">
      <c r="B2089" s="683"/>
      <c r="C2089" s="683"/>
      <c r="D2089" s="684"/>
    </row>
    <row r="2090" spans="2:4" ht="15" customHeight="1" x14ac:dyDescent="0.25">
      <c r="B2090" s="683"/>
      <c r="C2090" s="683"/>
      <c r="D2090" s="684"/>
    </row>
    <row r="2091" spans="2:4" ht="15" customHeight="1" x14ac:dyDescent="0.25">
      <c r="B2091" s="683"/>
      <c r="C2091" s="683"/>
      <c r="D2091" s="684"/>
    </row>
    <row r="2092" spans="2:4" ht="15" customHeight="1" x14ac:dyDescent="0.25">
      <c r="B2092" s="683"/>
      <c r="C2092" s="683"/>
      <c r="D2092" s="684"/>
    </row>
    <row r="2093" spans="2:4" ht="15" customHeight="1" x14ac:dyDescent="0.25">
      <c r="B2093" s="683"/>
      <c r="C2093" s="683"/>
      <c r="D2093" s="684"/>
    </row>
    <row r="2094" spans="2:4" ht="15" customHeight="1" x14ac:dyDescent="0.25">
      <c r="B2094" s="683"/>
      <c r="C2094" s="683"/>
      <c r="D2094" s="684"/>
    </row>
    <row r="2095" spans="2:4" ht="15" customHeight="1" x14ac:dyDescent="0.25">
      <c r="B2095" s="683"/>
      <c r="C2095" s="683"/>
      <c r="D2095" s="684"/>
    </row>
    <row r="2096" spans="2:4" ht="15" customHeight="1" x14ac:dyDescent="0.25">
      <c r="B2096" s="683"/>
      <c r="C2096" s="683"/>
      <c r="D2096" s="684"/>
    </row>
    <row r="2097" spans="2:4" ht="15" customHeight="1" x14ac:dyDescent="0.25">
      <c r="B2097" s="683"/>
      <c r="C2097" s="683"/>
      <c r="D2097" s="684"/>
    </row>
    <row r="2098" spans="2:4" ht="15" customHeight="1" x14ac:dyDescent="0.25">
      <c r="B2098" s="683"/>
      <c r="C2098" s="683"/>
      <c r="D2098" s="684"/>
    </row>
    <row r="2099" spans="2:4" ht="15" customHeight="1" x14ac:dyDescent="0.25">
      <c r="B2099" s="683"/>
      <c r="C2099" s="683"/>
      <c r="D2099" s="684"/>
    </row>
    <row r="2100" spans="2:4" ht="15" customHeight="1" x14ac:dyDescent="0.25">
      <c r="B2100" s="683"/>
      <c r="C2100" s="683"/>
      <c r="D2100" s="684"/>
    </row>
    <row r="2101" spans="2:4" ht="15" customHeight="1" x14ac:dyDescent="0.25">
      <c r="B2101" s="683"/>
      <c r="C2101" s="683"/>
      <c r="D2101" s="684"/>
    </row>
    <row r="2102" spans="2:4" ht="15" customHeight="1" x14ac:dyDescent="0.25">
      <c r="B2102" s="683"/>
      <c r="C2102" s="683"/>
      <c r="D2102" s="684"/>
    </row>
    <row r="2103" spans="2:4" ht="15" customHeight="1" x14ac:dyDescent="0.25">
      <c r="B2103" s="683"/>
      <c r="C2103" s="683"/>
      <c r="D2103" s="684"/>
    </row>
    <row r="2104" spans="2:4" ht="15" customHeight="1" x14ac:dyDescent="0.25">
      <c r="B2104" s="683"/>
      <c r="C2104" s="683"/>
      <c r="D2104" s="684"/>
    </row>
    <row r="2105" spans="2:4" ht="15" customHeight="1" x14ac:dyDescent="0.25">
      <c r="B2105" s="683"/>
      <c r="C2105" s="683"/>
      <c r="D2105" s="684"/>
    </row>
    <row r="2106" spans="2:4" ht="15" customHeight="1" x14ac:dyDescent="0.25">
      <c r="B2106" s="683"/>
      <c r="C2106" s="683"/>
      <c r="D2106" s="684"/>
    </row>
    <row r="2107" spans="2:4" ht="15" customHeight="1" x14ac:dyDescent="0.25">
      <c r="B2107" s="683"/>
      <c r="C2107" s="683"/>
      <c r="D2107" s="684"/>
    </row>
    <row r="2108" spans="2:4" ht="15" customHeight="1" x14ac:dyDescent="0.25">
      <c r="B2108" s="683"/>
      <c r="C2108" s="683"/>
      <c r="D2108" s="684"/>
    </row>
    <row r="2109" spans="2:4" ht="15" customHeight="1" x14ac:dyDescent="0.25">
      <c r="B2109" s="683"/>
      <c r="C2109" s="683"/>
      <c r="D2109" s="684"/>
    </row>
    <row r="2110" spans="2:4" ht="15" customHeight="1" x14ac:dyDescent="0.25">
      <c r="B2110" s="683"/>
      <c r="C2110" s="683"/>
      <c r="D2110" s="684"/>
    </row>
    <row r="2111" spans="2:4" ht="15" customHeight="1" x14ac:dyDescent="0.25">
      <c r="B2111" s="683"/>
      <c r="C2111" s="683"/>
      <c r="D2111" s="684"/>
    </row>
    <row r="2112" spans="2:4" ht="15" customHeight="1" x14ac:dyDescent="0.25">
      <c r="B2112" s="683"/>
      <c r="C2112" s="683"/>
      <c r="D2112" s="684"/>
    </row>
    <row r="2113" spans="2:4" ht="15" customHeight="1" x14ac:dyDescent="0.25">
      <c r="B2113" s="683"/>
      <c r="C2113" s="683"/>
      <c r="D2113" s="684"/>
    </row>
    <row r="2114" spans="2:4" ht="15" customHeight="1" x14ac:dyDescent="0.25">
      <c r="B2114" s="683"/>
      <c r="C2114" s="683"/>
      <c r="D2114" s="684"/>
    </row>
    <row r="2115" spans="2:4" ht="15" customHeight="1" x14ac:dyDescent="0.25">
      <c r="B2115" s="683"/>
      <c r="C2115" s="683"/>
      <c r="D2115" s="684"/>
    </row>
    <row r="2116" spans="2:4" ht="15" customHeight="1" x14ac:dyDescent="0.25">
      <c r="B2116" s="683"/>
      <c r="C2116" s="683"/>
      <c r="D2116" s="684"/>
    </row>
    <row r="2117" spans="2:4" ht="15" customHeight="1" x14ac:dyDescent="0.25">
      <c r="B2117" s="683"/>
      <c r="C2117" s="683"/>
      <c r="D2117" s="684"/>
    </row>
    <row r="2118" spans="2:4" ht="15" customHeight="1" x14ac:dyDescent="0.25">
      <c r="B2118" s="683"/>
      <c r="C2118" s="683"/>
      <c r="D2118" s="684"/>
    </row>
    <row r="2119" spans="2:4" ht="15" customHeight="1" x14ac:dyDescent="0.25">
      <c r="B2119" s="683"/>
      <c r="C2119" s="683"/>
      <c r="D2119" s="684"/>
    </row>
    <row r="2120" spans="2:4" ht="15" customHeight="1" x14ac:dyDescent="0.25">
      <c r="B2120" s="683"/>
      <c r="C2120" s="683"/>
      <c r="D2120" s="684"/>
    </row>
    <row r="2121" spans="2:4" ht="15" customHeight="1" x14ac:dyDescent="0.25">
      <c r="B2121" s="683"/>
      <c r="C2121" s="683"/>
      <c r="D2121" s="684"/>
    </row>
    <row r="2122" spans="2:4" ht="15" customHeight="1" x14ac:dyDescent="0.25">
      <c r="B2122" s="683"/>
      <c r="C2122" s="683"/>
      <c r="D2122" s="684"/>
    </row>
    <row r="2123" spans="2:4" ht="15" customHeight="1" x14ac:dyDescent="0.25">
      <c r="B2123" s="683"/>
      <c r="C2123" s="683"/>
      <c r="D2123" s="684"/>
    </row>
    <row r="2124" spans="2:4" ht="15" customHeight="1" x14ac:dyDescent="0.25">
      <c r="B2124" s="683"/>
      <c r="C2124" s="683"/>
      <c r="D2124" s="684"/>
    </row>
    <row r="2125" spans="2:4" ht="15" customHeight="1" x14ac:dyDescent="0.25">
      <c r="B2125" s="683"/>
      <c r="C2125" s="683"/>
      <c r="D2125" s="684"/>
    </row>
    <row r="2126" spans="2:4" ht="15" customHeight="1" x14ac:dyDescent="0.25">
      <c r="B2126" s="683"/>
      <c r="C2126" s="683"/>
      <c r="D2126" s="684"/>
    </row>
    <row r="2127" spans="2:4" ht="15" customHeight="1" x14ac:dyDescent="0.25">
      <c r="B2127" s="683"/>
      <c r="C2127" s="683"/>
      <c r="D2127" s="684"/>
    </row>
    <row r="2128" spans="2:4" ht="15" customHeight="1" x14ac:dyDescent="0.25">
      <c r="B2128" s="683"/>
      <c r="C2128" s="683"/>
      <c r="D2128" s="684"/>
    </row>
    <row r="2129" spans="2:4" ht="15" customHeight="1" x14ac:dyDescent="0.25">
      <c r="B2129" s="683"/>
      <c r="C2129" s="683"/>
      <c r="D2129" s="684"/>
    </row>
    <row r="2130" spans="2:4" ht="15" customHeight="1" x14ac:dyDescent="0.25">
      <c r="B2130" s="683"/>
      <c r="C2130" s="683"/>
      <c r="D2130" s="684"/>
    </row>
    <row r="2131" spans="2:4" ht="15" customHeight="1" x14ac:dyDescent="0.25">
      <c r="B2131" s="683"/>
      <c r="C2131" s="683"/>
      <c r="D2131" s="684"/>
    </row>
    <row r="2132" spans="2:4" ht="15" customHeight="1" x14ac:dyDescent="0.25">
      <c r="B2132" s="683"/>
      <c r="C2132" s="683"/>
      <c r="D2132" s="684"/>
    </row>
    <row r="2133" spans="2:4" ht="15" customHeight="1" x14ac:dyDescent="0.25">
      <c r="B2133" s="683"/>
      <c r="C2133" s="683"/>
      <c r="D2133" s="684"/>
    </row>
    <row r="2134" spans="2:4" ht="15" customHeight="1" x14ac:dyDescent="0.25">
      <c r="B2134" s="683"/>
      <c r="C2134" s="683"/>
      <c r="D2134" s="684"/>
    </row>
    <row r="2135" spans="2:4" ht="15" customHeight="1" x14ac:dyDescent="0.25">
      <c r="B2135" s="683"/>
      <c r="C2135" s="683"/>
      <c r="D2135" s="684"/>
    </row>
    <row r="2136" spans="2:4" ht="15" customHeight="1" x14ac:dyDescent="0.25">
      <c r="B2136" s="683"/>
      <c r="C2136" s="683"/>
      <c r="D2136" s="684"/>
    </row>
    <row r="2137" spans="2:4" ht="15" customHeight="1" x14ac:dyDescent="0.25">
      <c r="B2137" s="683"/>
      <c r="C2137" s="683"/>
      <c r="D2137" s="684"/>
    </row>
    <row r="2138" spans="2:4" ht="15" customHeight="1" x14ac:dyDescent="0.25">
      <c r="B2138" s="683"/>
      <c r="C2138" s="683"/>
      <c r="D2138" s="684"/>
    </row>
    <row r="2139" spans="2:4" ht="15" customHeight="1" x14ac:dyDescent="0.25">
      <c r="B2139" s="683"/>
      <c r="C2139" s="683"/>
      <c r="D2139" s="684"/>
    </row>
    <row r="2140" spans="2:4" ht="15" customHeight="1" x14ac:dyDescent="0.25">
      <c r="B2140" s="683"/>
      <c r="C2140" s="683"/>
      <c r="D2140" s="684"/>
    </row>
    <row r="2141" spans="2:4" ht="15" customHeight="1" x14ac:dyDescent="0.25">
      <c r="B2141" s="683"/>
      <c r="C2141" s="683"/>
      <c r="D2141" s="684"/>
    </row>
    <row r="2142" spans="2:4" ht="15" customHeight="1" x14ac:dyDescent="0.25">
      <c r="B2142" s="683"/>
      <c r="C2142" s="683"/>
      <c r="D2142" s="684"/>
    </row>
    <row r="2143" spans="2:4" ht="15" customHeight="1" x14ac:dyDescent="0.25">
      <c r="B2143" s="683"/>
      <c r="C2143" s="683"/>
      <c r="D2143" s="684"/>
    </row>
    <row r="2144" spans="2:4" ht="15" customHeight="1" x14ac:dyDescent="0.25">
      <c r="B2144" s="683"/>
      <c r="C2144" s="683"/>
      <c r="D2144" s="684"/>
    </row>
    <row r="2145" spans="2:4" ht="15" customHeight="1" x14ac:dyDescent="0.25">
      <c r="B2145" s="683"/>
      <c r="C2145" s="683"/>
      <c r="D2145" s="684"/>
    </row>
    <row r="2146" spans="2:4" ht="15" customHeight="1" x14ac:dyDescent="0.25">
      <c r="B2146" s="683"/>
      <c r="C2146" s="683"/>
      <c r="D2146" s="684"/>
    </row>
    <row r="2147" spans="2:4" ht="15" customHeight="1" x14ac:dyDescent="0.25">
      <c r="B2147" s="683"/>
      <c r="C2147" s="683"/>
      <c r="D2147" s="684"/>
    </row>
    <row r="2148" spans="2:4" ht="15" customHeight="1" x14ac:dyDescent="0.25">
      <c r="B2148" s="683"/>
      <c r="C2148" s="683"/>
      <c r="D2148" s="684"/>
    </row>
    <row r="2149" spans="2:4" ht="15" customHeight="1" x14ac:dyDescent="0.25">
      <c r="B2149" s="683"/>
      <c r="C2149" s="683"/>
      <c r="D2149" s="684"/>
    </row>
    <row r="2150" spans="2:4" ht="15" customHeight="1" x14ac:dyDescent="0.25">
      <c r="B2150" s="683"/>
      <c r="C2150" s="683"/>
      <c r="D2150" s="684"/>
    </row>
    <row r="2151" spans="2:4" ht="15" customHeight="1" x14ac:dyDescent="0.25">
      <c r="B2151" s="683"/>
      <c r="C2151" s="683"/>
      <c r="D2151" s="684"/>
    </row>
    <row r="2152" spans="2:4" ht="15" customHeight="1" x14ac:dyDescent="0.25">
      <c r="B2152" s="683"/>
      <c r="C2152" s="683"/>
      <c r="D2152" s="684"/>
    </row>
    <row r="2153" spans="2:4" ht="15" customHeight="1" x14ac:dyDescent="0.25">
      <c r="B2153" s="683"/>
      <c r="C2153" s="683"/>
      <c r="D2153" s="684"/>
    </row>
    <row r="2154" spans="2:4" ht="15" customHeight="1" x14ac:dyDescent="0.25">
      <c r="B2154" s="683"/>
      <c r="C2154" s="683"/>
      <c r="D2154" s="684"/>
    </row>
    <row r="2155" spans="2:4" ht="15" customHeight="1" x14ac:dyDescent="0.25">
      <c r="B2155" s="683"/>
      <c r="C2155" s="683"/>
      <c r="D2155" s="684"/>
    </row>
    <row r="2156" spans="2:4" ht="15" customHeight="1" x14ac:dyDescent="0.25">
      <c r="B2156" s="683"/>
      <c r="C2156" s="683"/>
      <c r="D2156" s="684"/>
    </row>
    <row r="2157" spans="2:4" ht="15" customHeight="1" x14ac:dyDescent="0.25">
      <c r="B2157" s="683"/>
      <c r="C2157" s="683"/>
      <c r="D2157" s="684"/>
    </row>
    <row r="2158" spans="2:4" ht="15" customHeight="1" x14ac:dyDescent="0.25">
      <c r="B2158" s="683"/>
      <c r="C2158" s="683"/>
      <c r="D2158" s="684"/>
    </row>
    <row r="2159" spans="2:4" ht="15" customHeight="1" x14ac:dyDescent="0.25">
      <c r="B2159" s="683"/>
      <c r="C2159" s="683"/>
      <c r="D2159" s="684"/>
    </row>
    <row r="2160" spans="2:4" ht="15" customHeight="1" x14ac:dyDescent="0.25">
      <c r="B2160" s="683"/>
      <c r="C2160" s="683"/>
      <c r="D2160" s="684"/>
    </row>
    <row r="2161" spans="2:4" ht="15" customHeight="1" x14ac:dyDescent="0.25">
      <c r="B2161" s="683"/>
      <c r="C2161" s="683"/>
      <c r="D2161" s="684"/>
    </row>
    <row r="2162" spans="2:4" ht="15" customHeight="1" x14ac:dyDescent="0.25">
      <c r="B2162" s="683"/>
      <c r="C2162" s="683"/>
      <c r="D2162" s="684"/>
    </row>
    <row r="2163" spans="2:4" ht="15" customHeight="1" x14ac:dyDescent="0.25">
      <c r="B2163" s="683"/>
      <c r="C2163" s="683"/>
      <c r="D2163" s="684"/>
    </row>
    <row r="2164" spans="2:4" ht="15" customHeight="1" x14ac:dyDescent="0.25">
      <c r="B2164" s="683"/>
      <c r="C2164" s="683"/>
      <c r="D2164" s="684"/>
    </row>
    <row r="2165" spans="2:4" ht="15" customHeight="1" x14ac:dyDescent="0.25">
      <c r="B2165" s="683"/>
      <c r="C2165" s="683"/>
      <c r="D2165" s="684"/>
    </row>
    <row r="2166" spans="2:4" ht="15" customHeight="1" x14ac:dyDescent="0.25">
      <c r="B2166" s="683"/>
      <c r="C2166" s="683"/>
      <c r="D2166" s="684"/>
    </row>
    <row r="2167" spans="2:4" ht="15" customHeight="1" x14ac:dyDescent="0.25">
      <c r="B2167" s="683"/>
      <c r="C2167" s="683"/>
      <c r="D2167" s="684"/>
    </row>
    <row r="2168" spans="2:4" ht="15" customHeight="1" x14ac:dyDescent="0.25">
      <c r="B2168" s="683"/>
      <c r="C2168" s="683"/>
      <c r="D2168" s="684"/>
    </row>
    <row r="2169" spans="2:4" ht="15" customHeight="1" x14ac:dyDescent="0.25">
      <c r="B2169" s="683"/>
      <c r="C2169" s="683"/>
      <c r="D2169" s="684"/>
    </row>
    <row r="2170" spans="2:4" ht="15" customHeight="1" x14ac:dyDescent="0.25">
      <c r="B2170" s="683"/>
      <c r="C2170" s="683"/>
      <c r="D2170" s="684"/>
    </row>
    <row r="2171" spans="2:4" ht="15" customHeight="1" x14ac:dyDescent="0.25">
      <c r="B2171" s="683"/>
      <c r="C2171" s="683"/>
      <c r="D2171" s="684"/>
    </row>
    <row r="2172" spans="2:4" ht="15" customHeight="1" x14ac:dyDescent="0.25">
      <c r="B2172" s="683"/>
      <c r="C2172" s="683"/>
      <c r="D2172" s="684"/>
    </row>
    <row r="2173" spans="2:4" ht="15" customHeight="1" x14ac:dyDescent="0.25">
      <c r="B2173" s="683"/>
      <c r="C2173" s="683"/>
      <c r="D2173" s="684"/>
    </row>
    <row r="2174" spans="2:4" ht="15" customHeight="1" x14ac:dyDescent="0.25">
      <c r="B2174" s="683"/>
      <c r="C2174" s="683"/>
      <c r="D2174" s="684"/>
    </row>
    <row r="2175" spans="2:4" ht="15" customHeight="1" x14ac:dyDescent="0.25">
      <c r="B2175" s="683"/>
      <c r="C2175" s="683"/>
      <c r="D2175" s="684"/>
    </row>
    <row r="2176" spans="2:4" ht="15" customHeight="1" x14ac:dyDescent="0.25">
      <c r="B2176" s="683"/>
      <c r="C2176" s="683"/>
      <c r="D2176" s="684"/>
    </row>
    <row r="2177" spans="2:4" ht="15" customHeight="1" x14ac:dyDescent="0.25">
      <c r="B2177" s="683"/>
      <c r="C2177" s="683"/>
      <c r="D2177" s="684"/>
    </row>
    <row r="2178" spans="2:4" ht="15" customHeight="1" x14ac:dyDescent="0.25">
      <c r="B2178" s="683"/>
      <c r="C2178" s="683"/>
      <c r="D2178" s="684"/>
    </row>
    <row r="2179" spans="2:4" ht="15" customHeight="1" x14ac:dyDescent="0.25">
      <c r="B2179" s="683"/>
      <c r="C2179" s="683"/>
      <c r="D2179" s="684"/>
    </row>
    <row r="2180" spans="2:4" ht="15" customHeight="1" x14ac:dyDescent="0.25">
      <c r="B2180" s="683"/>
      <c r="C2180" s="683"/>
      <c r="D2180" s="684"/>
    </row>
    <row r="2181" spans="2:4" ht="15" customHeight="1" x14ac:dyDescent="0.25">
      <c r="B2181" s="683"/>
      <c r="C2181" s="683"/>
      <c r="D2181" s="684"/>
    </row>
    <row r="2182" spans="2:4" ht="15" customHeight="1" x14ac:dyDescent="0.25">
      <c r="B2182" s="683"/>
      <c r="C2182" s="683"/>
      <c r="D2182" s="684"/>
    </row>
    <row r="2183" spans="2:4" ht="15" customHeight="1" x14ac:dyDescent="0.25">
      <c r="B2183" s="683"/>
      <c r="C2183" s="683"/>
      <c r="D2183" s="684"/>
    </row>
    <row r="2184" spans="2:4" ht="15" customHeight="1" x14ac:dyDescent="0.25">
      <c r="B2184" s="683"/>
      <c r="C2184" s="683"/>
      <c r="D2184" s="684"/>
    </row>
    <row r="2185" spans="2:4" ht="15" customHeight="1" x14ac:dyDescent="0.25">
      <c r="B2185" s="683"/>
      <c r="C2185" s="683"/>
      <c r="D2185" s="684"/>
    </row>
    <row r="2186" spans="2:4" ht="15" customHeight="1" x14ac:dyDescent="0.25">
      <c r="B2186" s="683"/>
      <c r="C2186" s="683"/>
      <c r="D2186" s="684"/>
    </row>
    <row r="2187" spans="2:4" ht="15" customHeight="1" x14ac:dyDescent="0.25">
      <c r="B2187" s="683"/>
      <c r="C2187" s="683"/>
      <c r="D2187" s="684"/>
    </row>
    <row r="2188" spans="2:4" ht="15" customHeight="1" x14ac:dyDescent="0.25">
      <c r="B2188" s="683"/>
      <c r="C2188" s="683"/>
      <c r="D2188" s="684"/>
    </row>
    <row r="2189" spans="2:4" ht="15" customHeight="1" x14ac:dyDescent="0.25">
      <c r="B2189" s="683"/>
      <c r="C2189" s="683"/>
      <c r="D2189" s="684"/>
    </row>
    <row r="2190" spans="2:4" ht="15" customHeight="1" x14ac:dyDescent="0.25">
      <c r="B2190" s="683"/>
      <c r="C2190" s="683"/>
      <c r="D2190" s="684"/>
    </row>
    <row r="2191" spans="2:4" ht="15" customHeight="1" x14ac:dyDescent="0.25">
      <c r="B2191" s="683"/>
      <c r="C2191" s="683"/>
      <c r="D2191" s="684"/>
    </row>
    <row r="2192" spans="2:4" ht="15" customHeight="1" x14ac:dyDescent="0.25">
      <c r="B2192" s="683"/>
      <c r="C2192" s="683"/>
      <c r="D2192" s="684"/>
    </row>
    <row r="2193" spans="2:4" ht="15" customHeight="1" x14ac:dyDescent="0.25">
      <c r="B2193" s="683"/>
      <c r="C2193" s="683"/>
      <c r="D2193" s="684"/>
    </row>
    <row r="2194" spans="2:4" ht="15" customHeight="1" x14ac:dyDescent="0.25">
      <c r="B2194" s="683"/>
      <c r="C2194" s="683"/>
      <c r="D2194" s="684"/>
    </row>
    <row r="2195" spans="2:4" ht="15" customHeight="1" x14ac:dyDescent="0.25">
      <c r="B2195" s="683"/>
      <c r="C2195" s="683"/>
      <c r="D2195" s="684"/>
    </row>
    <row r="2196" spans="2:4" ht="15" customHeight="1" x14ac:dyDescent="0.25">
      <c r="B2196" s="683"/>
      <c r="C2196" s="683"/>
      <c r="D2196" s="684"/>
    </row>
    <row r="2197" spans="2:4" ht="15" customHeight="1" x14ac:dyDescent="0.25">
      <c r="B2197" s="683"/>
      <c r="C2197" s="683"/>
      <c r="D2197" s="684"/>
    </row>
    <row r="2198" spans="2:4" ht="15" customHeight="1" x14ac:dyDescent="0.25">
      <c r="B2198" s="683"/>
      <c r="C2198" s="683"/>
      <c r="D2198" s="684"/>
    </row>
    <row r="2199" spans="2:4" ht="15" customHeight="1" x14ac:dyDescent="0.25">
      <c r="B2199" s="683"/>
      <c r="C2199" s="683"/>
      <c r="D2199" s="684"/>
    </row>
    <row r="2200" spans="2:4" ht="15" customHeight="1" x14ac:dyDescent="0.25">
      <c r="B2200" s="683"/>
      <c r="C2200" s="683"/>
      <c r="D2200" s="684"/>
    </row>
    <row r="2201" spans="2:4" ht="15" customHeight="1" x14ac:dyDescent="0.25">
      <c r="B2201" s="683"/>
      <c r="C2201" s="683"/>
      <c r="D2201" s="684"/>
    </row>
    <row r="2202" spans="2:4" ht="15" customHeight="1" x14ac:dyDescent="0.25">
      <c r="B2202" s="683"/>
      <c r="C2202" s="683"/>
      <c r="D2202" s="684"/>
    </row>
    <row r="2203" spans="2:4" ht="15" customHeight="1" x14ac:dyDescent="0.25">
      <c r="B2203" s="683"/>
      <c r="C2203" s="683"/>
      <c r="D2203" s="684"/>
    </row>
    <row r="2204" spans="2:4" ht="15" customHeight="1" x14ac:dyDescent="0.25">
      <c r="B2204" s="683"/>
      <c r="C2204" s="683"/>
      <c r="D2204" s="684"/>
    </row>
    <row r="2205" spans="2:4" ht="15" customHeight="1" x14ac:dyDescent="0.25">
      <c r="B2205" s="683"/>
      <c r="C2205" s="683"/>
      <c r="D2205" s="684"/>
    </row>
    <row r="2206" spans="2:4" ht="15" customHeight="1" x14ac:dyDescent="0.25">
      <c r="B2206" s="683"/>
      <c r="C2206" s="683"/>
      <c r="D2206" s="684"/>
    </row>
    <row r="2207" spans="2:4" ht="15" customHeight="1" x14ac:dyDescent="0.25">
      <c r="B2207" s="683"/>
      <c r="C2207" s="683"/>
      <c r="D2207" s="684"/>
    </row>
    <row r="2208" spans="2:4" ht="15" customHeight="1" x14ac:dyDescent="0.25">
      <c r="B2208" s="683"/>
      <c r="C2208" s="683"/>
      <c r="D2208" s="684"/>
    </row>
    <row r="2209" spans="2:4" ht="15" customHeight="1" x14ac:dyDescent="0.25">
      <c r="B2209" s="683"/>
      <c r="C2209" s="683"/>
      <c r="D2209" s="684"/>
    </row>
    <row r="2210" spans="2:4" ht="15" customHeight="1" x14ac:dyDescent="0.25">
      <c r="B2210" s="683"/>
      <c r="C2210" s="683"/>
      <c r="D2210" s="684"/>
    </row>
    <row r="2211" spans="2:4" ht="15" customHeight="1" x14ac:dyDescent="0.25">
      <c r="B2211" s="683"/>
      <c r="C2211" s="683"/>
      <c r="D2211" s="684"/>
    </row>
    <row r="2212" spans="2:4" ht="15" customHeight="1" x14ac:dyDescent="0.25">
      <c r="B2212" s="683"/>
      <c r="C2212" s="683"/>
      <c r="D2212" s="684"/>
    </row>
    <row r="2213" spans="2:4" ht="15" customHeight="1" x14ac:dyDescent="0.25">
      <c r="B2213" s="683"/>
      <c r="C2213" s="683"/>
      <c r="D2213" s="684"/>
    </row>
    <row r="2214" spans="2:4" ht="15" customHeight="1" x14ac:dyDescent="0.25">
      <c r="B2214" s="683"/>
      <c r="C2214" s="683"/>
      <c r="D2214" s="684"/>
    </row>
    <row r="2215" spans="2:4" ht="15" customHeight="1" x14ac:dyDescent="0.25">
      <c r="B2215" s="683"/>
      <c r="C2215" s="683"/>
      <c r="D2215" s="684"/>
    </row>
    <row r="2216" spans="2:4" ht="15" customHeight="1" x14ac:dyDescent="0.25">
      <c r="B2216" s="683"/>
      <c r="C2216" s="683"/>
      <c r="D2216" s="684"/>
    </row>
    <row r="2217" spans="2:4" ht="15" customHeight="1" x14ac:dyDescent="0.25">
      <c r="B2217" s="683"/>
      <c r="C2217" s="683"/>
      <c r="D2217" s="684"/>
    </row>
    <row r="2218" spans="2:4" ht="15" customHeight="1" x14ac:dyDescent="0.25">
      <c r="B2218" s="683"/>
      <c r="C2218" s="683"/>
      <c r="D2218" s="684"/>
    </row>
    <row r="2219" spans="2:4" ht="15" customHeight="1" x14ac:dyDescent="0.25">
      <c r="B2219" s="683"/>
      <c r="C2219" s="683"/>
      <c r="D2219" s="684"/>
    </row>
    <row r="2220" spans="2:4" ht="15" customHeight="1" x14ac:dyDescent="0.25">
      <c r="B2220" s="683"/>
      <c r="C2220" s="683"/>
      <c r="D2220" s="684"/>
    </row>
    <row r="2221" spans="2:4" ht="15" customHeight="1" x14ac:dyDescent="0.25">
      <c r="B2221" s="683"/>
      <c r="C2221" s="683"/>
      <c r="D2221" s="684"/>
    </row>
    <row r="2222" spans="2:4" ht="15" customHeight="1" x14ac:dyDescent="0.25">
      <c r="B2222" s="683"/>
      <c r="C2222" s="683"/>
      <c r="D2222" s="684"/>
    </row>
    <row r="2223" spans="2:4" ht="15" customHeight="1" x14ac:dyDescent="0.25">
      <c r="B2223" s="683"/>
      <c r="C2223" s="683"/>
      <c r="D2223" s="684"/>
    </row>
    <row r="2224" spans="2:4" ht="15" customHeight="1" x14ac:dyDescent="0.25">
      <c r="B2224" s="683"/>
      <c r="C2224" s="683"/>
      <c r="D2224" s="684"/>
    </row>
    <row r="2225" spans="2:4" ht="15" customHeight="1" x14ac:dyDescent="0.25">
      <c r="B2225" s="683"/>
      <c r="C2225" s="683"/>
      <c r="D2225" s="684"/>
    </row>
    <row r="2226" spans="2:4" ht="15" customHeight="1" x14ac:dyDescent="0.25">
      <c r="B2226" s="683"/>
      <c r="C2226" s="683"/>
      <c r="D2226" s="684"/>
    </row>
    <row r="2227" spans="2:4" ht="15" customHeight="1" x14ac:dyDescent="0.25">
      <c r="B2227" s="683"/>
      <c r="C2227" s="683"/>
      <c r="D2227" s="684"/>
    </row>
    <row r="2228" spans="2:4" ht="15" customHeight="1" x14ac:dyDescent="0.25">
      <c r="B2228" s="683"/>
      <c r="C2228" s="683"/>
      <c r="D2228" s="684"/>
    </row>
    <row r="2229" spans="2:4" ht="15" customHeight="1" x14ac:dyDescent="0.25">
      <c r="B2229" s="683"/>
      <c r="C2229" s="683"/>
      <c r="D2229" s="684"/>
    </row>
    <row r="2230" spans="2:4" ht="15" customHeight="1" x14ac:dyDescent="0.25">
      <c r="B2230" s="683"/>
      <c r="C2230" s="683"/>
      <c r="D2230" s="684"/>
    </row>
    <row r="2231" spans="2:4" ht="15" customHeight="1" x14ac:dyDescent="0.25">
      <c r="B2231" s="683"/>
      <c r="C2231" s="683"/>
      <c r="D2231" s="684"/>
    </row>
    <row r="2232" spans="2:4" ht="15" customHeight="1" x14ac:dyDescent="0.25">
      <c r="B2232" s="683"/>
      <c r="C2232" s="683"/>
      <c r="D2232" s="684"/>
    </row>
    <row r="2233" spans="2:4" ht="15" customHeight="1" x14ac:dyDescent="0.25">
      <c r="B2233" s="683"/>
      <c r="C2233" s="683"/>
      <c r="D2233" s="684"/>
    </row>
    <row r="2234" spans="2:4" ht="15" customHeight="1" x14ac:dyDescent="0.25">
      <c r="B2234" s="683"/>
      <c r="C2234" s="683"/>
      <c r="D2234" s="684"/>
    </row>
    <row r="2235" spans="2:4" ht="15" customHeight="1" x14ac:dyDescent="0.25">
      <c r="B2235" s="683"/>
      <c r="C2235" s="683"/>
      <c r="D2235" s="684"/>
    </row>
    <row r="2236" spans="2:4" ht="15" customHeight="1" x14ac:dyDescent="0.25">
      <c r="B2236" s="683"/>
      <c r="C2236" s="683"/>
      <c r="D2236" s="684"/>
    </row>
    <row r="2237" spans="2:4" ht="15" customHeight="1" x14ac:dyDescent="0.25">
      <c r="B2237" s="683"/>
      <c r="C2237" s="683"/>
      <c r="D2237" s="684"/>
    </row>
    <row r="2238" spans="2:4" ht="15" customHeight="1" x14ac:dyDescent="0.25">
      <c r="B2238" s="683"/>
      <c r="C2238" s="683"/>
      <c r="D2238" s="684"/>
    </row>
    <row r="2239" spans="2:4" ht="15" customHeight="1" x14ac:dyDescent="0.25">
      <c r="B2239" s="683"/>
      <c r="C2239" s="683"/>
      <c r="D2239" s="684"/>
    </row>
    <row r="2240" spans="2:4" ht="15" customHeight="1" x14ac:dyDescent="0.25">
      <c r="B2240" s="683"/>
      <c r="C2240" s="683"/>
      <c r="D2240" s="684"/>
    </row>
    <row r="2241" spans="2:4" ht="15" customHeight="1" x14ac:dyDescent="0.25">
      <c r="B2241" s="683"/>
      <c r="C2241" s="683"/>
      <c r="D2241" s="684"/>
    </row>
    <row r="2242" spans="2:4" ht="15" customHeight="1" x14ac:dyDescent="0.25">
      <c r="B2242" s="683"/>
      <c r="C2242" s="683"/>
      <c r="D2242" s="684"/>
    </row>
    <row r="2243" spans="2:4" ht="15" customHeight="1" x14ac:dyDescent="0.25">
      <c r="B2243" s="683"/>
      <c r="C2243" s="683"/>
      <c r="D2243" s="684"/>
    </row>
    <row r="2244" spans="2:4" ht="15" customHeight="1" x14ac:dyDescent="0.25">
      <c r="B2244" s="683"/>
      <c r="C2244" s="683"/>
      <c r="D2244" s="684"/>
    </row>
    <row r="2245" spans="2:4" ht="15" customHeight="1" x14ac:dyDescent="0.25">
      <c r="B2245" s="683"/>
      <c r="C2245" s="683"/>
      <c r="D2245" s="684"/>
    </row>
    <row r="2246" spans="2:4" ht="15" customHeight="1" x14ac:dyDescent="0.25">
      <c r="B2246" s="683"/>
      <c r="C2246" s="683"/>
      <c r="D2246" s="684"/>
    </row>
    <row r="2247" spans="2:4" ht="15" customHeight="1" x14ac:dyDescent="0.25">
      <c r="B2247" s="683"/>
      <c r="C2247" s="683"/>
      <c r="D2247" s="684"/>
    </row>
    <row r="2248" spans="2:4" ht="15" customHeight="1" x14ac:dyDescent="0.25">
      <c r="B2248" s="683"/>
      <c r="C2248" s="683"/>
      <c r="D2248" s="684"/>
    </row>
    <row r="2249" spans="2:4" ht="15" customHeight="1" x14ac:dyDescent="0.25">
      <c r="B2249" s="683"/>
      <c r="C2249" s="683"/>
      <c r="D2249" s="684"/>
    </row>
    <row r="2250" spans="2:4" ht="15" customHeight="1" x14ac:dyDescent="0.25">
      <c r="B2250" s="683"/>
      <c r="C2250" s="683"/>
      <c r="D2250" s="684"/>
    </row>
    <row r="2251" spans="2:4" ht="15" customHeight="1" x14ac:dyDescent="0.25">
      <c r="B2251" s="683"/>
      <c r="C2251" s="683"/>
      <c r="D2251" s="684"/>
    </row>
    <row r="2252" spans="2:4" ht="15" customHeight="1" x14ac:dyDescent="0.25">
      <c r="B2252" s="683"/>
      <c r="C2252" s="683"/>
      <c r="D2252" s="684"/>
    </row>
    <row r="2253" spans="2:4" ht="15" customHeight="1" x14ac:dyDescent="0.25">
      <c r="B2253" s="683"/>
      <c r="C2253" s="683"/>
      <c r="D2253" s="684"/>
    </row>
    <row r="2254" spans="2:4" ht="15" customHeight="1" x14ac:dyDescent="0.25">
      <c r="B2254" s="683"/>
      <c r="C2254" s="683"/>
      <c r="D2254" s="684"/>
    </row>
    <row r="2255" spans="2:4" ht="15" customHeight="1" x14ac:dyDescent="0.25">
      <c r="B2255" s="683"/>
      <c r="C2255" s="683"/>
      <c r="D2255" s="684"/>
    </row>
    <row r="2256" spans="2:4" ht="15" customHeight="1" x14ac:dyDescent="0.25">
      <c r="B2256" s="683"/>
      <c r="C2256" s="683"/>
      <c r="D2256" s="684"/>
    </row>
    <row r="2257" spans="2:4" ht="15" customHeight="1" x14ac:dyDescent="0.25">
      <c r="B2257" s="683"/>
      <c r="C2257" s="683"/>
      <c r="D2257" s="684"/>
    </row>
    <row r="2258" spans="2:4" ht="15" customHeight="1" x14ac:dyDescent="0.25">
      <c r="B2258" s="683"/>
      <c r="C2258" s="683"/>
      <c r="D2258" s="684"/>
    </row>
    <row r="2259" spans="2:4" ht="15" customHeight="1" x14ac:dyDescent="0.25">
      <c r="B2259" s="683"/>
      <c r="C2259" s="683"/>
      <c r="D2259" s="684"/>
    </row>
    <row r="2260" spans="2:4" ht="15" customHeight="1" x14ac:dyDescent="0.25">
      <c r="B2260" s="683"/>
      <c r="C2260" s="683"/>
      <c r="D2260" s="684"/>
    </row>
    <row r="2261" spans="2:4" ht="15" customHeight="1" x14ac:dyDescent="0.25">
      <c r="B2261" s="683"/>
      <c r="C2261" s="683"/>
      <c r="D2261" s="684"/>
    </row>
    <row r="2262" spans="2:4" ht="15" customHeight="1" x14ac:dyDescent="0.25">
      <c r="B2262" s="683"/>
      <c r="C2262" s="683"/>
      <c r="D2262" s="684"/>
    </row>
    <row r="2263" spans="2:4" ht="15" customHeight="1" x14ac:dyDescent="0.25">
      <c r="B2263" s="683"/>
      <c r="C2263" s="683"/>
      <c r="D2263" s="684"/>
    </row>
    <row r="2264" spans="2:4" ht="15" customHeight="1" x14ac:dyDescent="0.25">
      <c r="B2264" s="683"/>
      <c r="C2264" s="683"/>
      <c r="D2264" s="684"/>
    </row>
    <row r="2265" spans="2:4" ht="15" customHeight="1" x14ac:dyDescent="0.25">
      <c r="B2265" s="683"/>
      <c r="C2265" s="683"/>
      <c r="D2265" s="684"/>
    </row>
    <row r="2266" spans="2:4" ht="15" customHeight="1" x14ac:dyDescent="0.25">
      <c r="B2266" s="683"/>
      <c r="C2266" s="683"/>
      <c r="D2266" s="684"/>
    </row>
    <row r="2267" spans="2:4" ht="15" customHeight="1" x14ac:dyDescent="0.25">
      <c r="B2267" s="683"/>
      <c r="C2267" s="683"/>
      <c r="D2267" s="684"/>
    </row>
    <row r="2268" spans="2:4" ht="15" customHeight="1" x14ac:dyDescent="0.25">
      <c r="B2268" s="683"/>
      <c r="C2268" s="683"/>
      <c r="D2268" s="684"/>
    </row>
    <row r="2269" spans="2:4" ht="15" customHeight="1" x14ac:dyDescent="0.25">
      <c r="B2269" s="683"/>
      <c r="C2269" s="683"/>
      <c r="D2269" s="684"/>
    </row>
    <row r="2270" spans="2:4" ht="15" customHeight="1" x14ac:dyDescent="0.25">
      <c r="B2270" s="683"/>
      <c r="C2270" s="683"/>
      <c r="D2270" s="684"/>
    </row>
    <row r="2271" spans="2:4" ht="15" customHeight="1" x14ac:dyDescent="0.25">
      <c r="B2271" s="683"/>
      <c r="C2271" s="683"/>
      <c r="D2271" s="684"/>
    </row>
    <row r="2272" spans="2:4" ht="15" customHeight="1" x14ac:dyDescent="0.25">
      <c r="B2272" s="683"/>
      <c r="C2272" s="683"/>
      <c r="D2272" s="684"/>
    </row>
    <row r="2273" spans="2:4" ht="15" customHeight="1" x14ac:dyDescent="0.25">
      <c r="B2273" s="683"/>
      <c r="C2273" s="683"/>
      <c r="D2273" s="684"/>
    </row>
    <row r="2274" spans="2:4" ht="15" customHeight="1" x14ac:dyDescent="0.25">
      <c r="B2274" s="683"/>
      <c r="C2274" s="683"/>
      <c r="D2274" s="684"/>
    </row>
    <row r="2275" spans="2:4" ht="15" customHeight="1" x14ac:dyDescent="0.25">
      <c r="B2275" s="683"/>
      <c r="C2275" s="683"/>
      <c r="D2275" s="684"/>
    </row>
    <row r="2276" spans="2:4" ht="15" customHeight="1" x14ac:dyDescent="0.25">
      <c r="B2276" s="683"/>
      <c r="C2276" s="683"/>
      <c r="D2276" s="684"/>
    </row>
    <row r="2277" spans="2:4" ht="15" customHeight="1" x14ac:dyDescent="0.25">
      <c r="B2277" s="683"/>
      <c r="C2277" s="683"/>
      <c r="D2277" s="684"/>
    </row>
    <row r="2278" spans="2:4" ht="15" customHeight="1" x14ac:dyDescent="0.25">
      <c r="B2278" s="683"/>
      <c r="C2278" s="683"/>
      <c r="D2278" s="684"/>
    </row>
    <row r="2279" spans="2:4" ht="15" customHeight="1" x14ac:dyDescent="0.25">
      <c r="B2279" s="683"/>
      <c r="C2279" s="683"/>
      <c r="D2279" s="684"/>
    </row>
    <row r="2280" spans="2:4" ht="15" customHeight="1" x14ac:dyDescent="0.25">
      <c r="B2280" s="683"/>
      <c r="C2280" s="683"/>
      <c r="D2280" s="684"/>
    </row>
    <row r="2281" spans="2:4" ht="15" customHeight="1" x14ac:dyDescent="0.25">
      <c r="B2281" s="683"/>
      <c r="C2281" s="683"/>
      <c r="D2281" s="684"/>
    </row>
    <row r="2282" spans="2:4" ht="15" customHeight="1" x14ac:dyDescent="0.25">
      <c r="B2282" s="683"/>
      <c r="C2282" s="683"/>
      <c r="D2282" s="684"/>
    </row>
    <row r="2283" spans="2:4" ht="15" customHeight="1" x14ac:dyDescent="0.25">
      <c r="B2283" s="683"/>
      <c r="C2283" s="683"/>
      <c r="D2283" s="684"/>
    </row>
    <row r="2284" spans="2:4" ht="15" customHeight="1" x14ac:dyDescent="0.25">
      <c r="B2284" s="683"/>
      <c r="C2284" s="683"/>
      <c r="D2284" s="684"/>
    </row>
    <row r="2285" spans="2:4" ht="15" customHeight="1" x14ac:dyDescent="0.25">
      <c r="B2285" s="683"/>
      <c r="C2285" s="683"/>
      <c r="D2285" s="684"/>
    </row>
    <row r="2286" spans="2:4" ht="15" customHeight="1" x14ac:dyDescent="0.25">
      <c r="B2286" s="683"/>
      <c r="C2286" s="683"/>
      <c r="D2286" s="684"/>
    </row>
    <row r="2287" spans="2:4" ht="15" customHeight="1" x14ac:dyDescent="0.25">
      <c r="B2287" s="683"/>
      <c r="C2287" s="683"/>
      <c r="D2287" s="684"/>
    </row>
    <row r="2288" spans="2:4" ht="15" customHeight="1" x14ac:dyDescent="0.25">
      <c r="B2288" s="683"/>
      <c r="C2288" s="683"/>
      <c r="D2288" s="684"/>
    </row>
    <row r="2289" spans="2:4" ht="15" customHeight="1" x14ac:dyDescent="0.25">
      <c r="B2289" s="683"/>
      <c r="C2289" s="683"/>
      <c r="D2289" s="684"/>
    </row>
    <row r="2290" spans="2:4" ht="15" customHeight="1" x14ac:dyDescent="0.25">
      <c r="B2290" s="683"/>
      <c r="C2290" s="683"/>
      <c r="D2290" s="684"/>
    </row>
    <row r="2291" spans="2:4" ht="15" customHeight="1" x14ac:dyDescent="0.25">
      <c r="B2291" s="683"/>
      <c r="C2291" s="683"/>
      <c r="D2291" s="684"/>
    </row>
    <row r="2292" spans="2:4" ht="15" customHeight="1" x14ac:dyDescent="0.25">
      <c r="B2292" s="683"/>
      <c r="C2292" s="683"/>
      <c r="D2292" s="684"/>
    </row>
    <row r="2293" spans="2:4" ht="15" customHeight="1" x14ac:dyDescent="0.25">
      <c r="B2293" s="683"/>
      <c r="C2293" s="683"/>
      <c r="D2293" s="684"/>
    </row>
    <row r="2294" spans="2:4" ht="15" customHeight="1" x14ac:dyDescent="0.25">
      <c r="B2294" s="683"/>
      <c r="C2294" s="683"/>
      <c r="D2294" s="684"/>
    </row>
    <row r="2295" spans="2:4" ht="15" customHeight="1" x14ac:dyDescent="0.25">
      <c r="B2295" s="683"/>
      <c r="C2295" s="683"/>
      <c r="D2295" s="684"/>
    </row>
    <row r="2296" spans="2:4" ht="15" customHeight="1" x14ac:dyDescent="0.25">
      <c r="B2296" s="683"/>
      <c r="C2296" s="683"/>
      <c r="D2296" s="684"/>
    </row>
    <row r="2297" spans="2:4" ht="15" customHeight="1" x14ac:dyDescent="0.25">
      <c r="B2297" s="683"/>
      <c r="C2297" s="683"/>
      <c r="D2297" s="684"/>
    </row>
    <row r="2298" spans="2:4" ht="15" customHeight="1" x14ac:dyDescent="0.25">
      <c r="B2298" s="683"/>
      <c r="C2298" s="683"/>
      <c r="D2298" s="684"/>
    </row>
    <row r="2299" spans="2:4" ht="15" customHeight="1" x14ac:dyDescent="0.25">
      <c r="B2299" s="683"/>
      <c r="C2299" s="683"/>
      <c r="D2299" s="684"/>
    </row>
    <row r="2300" spans="2:4" ht="15" customHeight="1" x14ac:dyDescent="0.25">
      <c r="B2300" s="683"/>
      <c r="C2300" s="683"/>
      <c r="D2300" s="684"/>
    </row>
    <row r="2301" spans="2:4" ht="15" customHeight="1" x14ac:dyDescent="0.25">
      <c r="B2301" s="683"/>
      <c r="C2301" s="683"/>
      <c r="D2301" s="684"/>
    </row>
    <row r="2302" spans="2:4" ht="15" customHeight="1" x14ac:dyDescent="0.25">
      <c r="B2302" s="683"/>
      <c r="C2302" s="683"/>
      <c r="D2302" s="684"/>
    </row>
    <row r="2303" spans="2:4" ht="15" customHeight="1" x14ac:dyDescent="0.25">
      <c r="B2303" s="683"/>
      <c r="C2303" s="683"/>
      <c r="D2303" s="684"/>
    </row>
    <row r="2304" spans="2:4" ht="15" customHeight="1" x14ac:dyDescent="0.25">
      <c r="B2304" s="683"/>
      <c r="C2304" s="683"/>
      <c r="D2304" s="684"/>
    </row>
    <row r="2305" spans="2:4" ht="15" customHeight="1" x14ac:dyDescent="0.25">
      <c r="B2305" s="683"/>
      <c r="C2305" s="683"/>
      <c r="D2305" s="684"/>
    </row>
    <row r="2306" spans="2:4" ht="15" customHeight="1" x14ac:dyDescent="0.25">
      <c r="B2306" s="683"/>
      <c r="C2306" s="683"/>
      <c r="D2306" s="684"/>
    </row>
    <row r="2307" spans="2:4" ht="15" customHeight="1" x14ac:dyDescent="0.25">
      <c r="B2307" s="683"/>
      <c r="C2307" s="683"/>
      <c r="D2307" s="684"/>
    </row>
    <row r="2308" spans="2:4" ht="15" customHeight="1" x14ac:dyDescent="0.25">
      <c r="B2308" s="683"/>
      <c r="C2308" s="683"/>
      <c r="D2308" s="684"/>
    </row>
    <row r="2309" spans="2:4" ht="15" customHeight="1" x14ac:dyDescent="0.25">
      <c r="B2309" s="683"/>
      <c r="C2309" s="683"/>
      <c r="D2309" s="684"/>
    </row>
    <row r="2310" spans="2:4" ht="15" customHeight="1" x14ac:dyDescent="0.25">
      <c r="B2310" s="683"/>
      <c r="C2310" s="683"/>
      <c r="D2310" s="684"/>
    </row>
    <row r="2311" spans="2:4" ht="15" customHeight="1" x14ac:dyDescent="0.25">
      <c r="B2311" s="683"/>
      <c r="C2311" s="683"/>
      <c r="D2311" s="684"/>
    </row>
    <row r="2312" spans="2:4" ht="15" customHeight="1" x14ac:dyDescent="0.25">
      <c r="B2312" s="683"/>
      <c r="C2312" s="683"/>
      <c r="D2312" s="684"/>
    </row>
    <row r="2313" spans="2:4" ht="15" customHeight="1" x14ac:dyDescent="0.25">
      <c r="B2313" s="683"/>
      <c r="C2313" s="683"/>
      <c r="D2313" s="684"/>
    </row>
    <row r="2314" spans="2:4" ht="15" customHeight="1" x14ac:dyDescent="0.25">
      <c r="B2314" s="683"/>
      <c r="C2314" s="683"/>
      <c r="D2314" s="684"/>
    </row>
    <row r="2315" spans="2:4" ht="15" customHeight="1" x14ac:dyDescent="0.25">
      <c r="B2315" s="683"/>
      <c r="C2315" s="683"/>
      <c r="D2315" s="684"/>
    </row>
    <row r="2316" spans="2:4" ht="15" customHeight="1" x14ac:dyDescent="0.25">
      <c r="B2316" s="683"/>
      <c r="C2316" s="683"/>
      <c r="D2316" s="684"/>
    </row>
    <row r="2317" spans="2:4" ht="15" customHeight="1" x14ac:dyDescent="0.25">
      <c r="B2317" s="683"/>
      <c r="C2317" s="683"/>
      <c r="D2317" s="684"/>
    </row>
    <row r="2318" spans="2:4" ht="15" customHeight="1" x14ac:dyDescent="0.25">
      <c r="B2318" s="683"/>
      <c r="C2318" s="683"/>
      <c r="D2318" s="684"/>
    </row>
    <row r="2319" spans="2:4" ht="15" customHeight="1" x14ac:dyDescent="0.25">
      <c r="B2319" s="683"/>
      <c r="C2319" s="683"/>
      <c r="D2319" s="684"/>
    </row>
    <row r="2320" spans="2:4" ht="15" customHeight="1" x14ac:dyDescent="0.25">
      <c r="B2320" s="683"/>
      <c r="C2320" s="683"/>
      <c r="D2320" s="684"/>
    </row>
    <row r="2321" spans="2:4" ht="15" customHeight="1" x14ac:dyDescent="0.25">
      <c r="B2321" s="683"/>
      <c r="C2321" s="683"/>
      <c r="D2321" s="684"/>
    </row>
    <row r="2322" spans="2:4" ht="15" customHeight="1" x14ac:dyDescent="0.25">
      <c r="B2322" s="683"/>
      <c r="C2322" s="683"/>
      <c r="D2322" s="684"/>
    </row>
    <row r="2323" spans="2:4" ht="15" customHeight="1" x14ac:dyDescent="0.25">
      <c r="B2323" s="683"/>
      <c r="C2323" s="683"/>
      <c r="D2323" s="684"/>
    </row>
    <row r="2324" spans="2:4" ht="15" customHeight="1" x14ac:dyDescent="0.25">
      <c r="B2324" s="683"/>
      <c r="C2324" s="683"/>
      <c r="D2324" s="684"/>
    </row>
    <row r="2325" spans="2:4" ht="15" customHeight="1" x14ac:dyDescent="0.25">
      <c r="B2325" s="683"/>
      <c r="C2325" s="683"/>
      <c r="D2325" s="684"/>
    </row>
    <row r="2326" spans="2:4" ht="15" customHeight="1" x14ac:dyDescent="0.25">
      <c r="B2326" s="683"/>
      <c r="C2326" s="683"/>
      <c r="D2326" s="684"/>
    </row>
    <row r="2327" spans="2:4" ht="15" customHeight="1" x14ac:dyDescent="0.25">
      <c r="B2327" s="683"/>
      <c r="C2327" s="683"/>
      <c r="D2327" s="684"/>
    </row>
    <row r="2328" spans="2:4" ht="15" customHeight="1" x14ac:dyDescent="0.25">
      <c r="B2328" s="683"/>
      <c r="C2328" s="683"/>
      <c r="D2328" s="684"/>
    </row>
    <row r="2329" spans="2:4" ht="15" customHeight="1" x14ac:dyDescent="0.25">
      <c r="B2329" s="683"/>
      <c r="C2329" s="683"/>
      <c r="D2329" s="684"/>
    </row>
    <row r="2330" spans="2:4" ht="15" customHeight="1" x14ac:dyDescent="0.25">
      <c r="B2330" s="683"/>
      <c r="C2330" s="683"/>
      <c r="D2330" s="684"/>
    </row>
    <row r="2331" spans="2:4" ht="15" customHeight="1" x14ac:dyDescent="0.25">
      <c r="B2331" s="683"/>
      <c r="C2331" s="683"/>
      <c r="D2331" s="684"/>
    </row>
    <row r="2332" spans="2:4" ht="15" customHeight="1" x14ac:dyDescent="0.25">
      <c r="B2332" s="683"/>
      <c r="C2332" s="683"/>
      <c r="D2332" s="684"/>
    </row>
    <row r="2333" spans="2:4" ht="15" customHeight="1" x14ac:dyDescent="0.25">
      <c r="B2333" s="683"/>
      <c r="C2333" s="683"/>
      <c r="D2333" s="684"/>
    </row>
    <row r="2334" spans="2:4" ht="15" customHeight="1" x14ac:dyDescent="0.25">
      <c r="B2334" s="683"/>
      <c r="C2334" s="683"/>
      <c r="D2334" s="684"/>
    </row>
    <row r="2335" spans="2:4" ht="15" customHeight="1" x14ac:dyDescent="0.25">
      <c r="B2335" s="683"/>
      <c r="C2335" s="683"/>
      <c r="D2335" s="684"/>
    </row>
    <row r="2336" spans="2:4" ht="15" customHeight="1" x14ac:dyDescent="0.25">
      <c r="B2336" s="683"/>
      <c r="C2336" s="683"/>
      <c r="D2336" s="684"/>
    </row>
    <row r="2337" spans="2:4" ht="15" customHeight="1" x14ac:dyDescent="0.25">
      <c r="B2337" s="683"/>
      <c r="C2337" s="683"/>
      <c r="D2337" s="684"/>
    </row>
    <row r="2338" spans="2:4" ht="15" customHeight="1" x14ac:dyDescent="0.25">
      <c r="B2338" s="683"/>
      <c r="C2338" s="683"/>
      <c r="D2338" s="684"/>
    </row>
    <row r="2339" spans="2:4" ht="15" customHeight="1" x14ac:dyDescent="0.25">
      <c r="B2339" s="683"/>
      <c r="C2339" s="683"/>
      <c r="D2339" s="684"/>
    </row>
    <row r="2340" spans="2:4" ht="15" customHeight="1" x14ac:dyDescent="0.25">
      <c r="B2340" s="683"/>
      <c r="C2340" s="683"/>
      <c r="D2340" s="684"/>
    </row>
    <row r="2341" spans="2:4" ht="15" customHeight="1" x14ac:dyDescent="0.25">
      <c r="B2341" s="683"/>
      <c r="C2341" s="683"/>
      <c r="D2341" s="684"/>
    </row>
    <row r="2342" spans="2:4" ht="15" customHeight="1" x14ac:dyDescent="0.25">
      <c r="B2342" s="683"/>
      <c r="C2342" s="683"/>
      <c r="D2342" s="684"/>
    </row>
    <row r="2343" spans="2:4" ht="15" customHeight="1" x14ac:dyDescent="0.25">
      <c r="B2343" s="683"/>
      <c r="C2343" s="683"/>
      <c r="D2343" s="684"/>
    </row>
    <row r="2344" spans="2:4" ht="15" customHeight="1" x14ac:dyDescent="0.25">
      <c r="B2344" s="683"/>
      <c r="C2344" s="683"/>
      <c r="D2344" s="684"/>
    </row>
    <row r="2345" spans="2:4" ht="15" customHeight="1" x14ac:dyDescent="0.25">
      <c r="B2345" s="683"/>
      <c r="C2345" s="683"/>
      <c r="D2345" s="684"/>
    </row>
    <row r="2346" spans="2:4" ht="15" customHeight="1" x14ac:dyDescent="0.25">
      <c r="B2346" s="683"/>
      <c r="C2346" s="683"/>
      <c r="D2346" s="684"/>
    </row>
    <row r="2347" spans="2:4" ht="15" customHeight="1" x14ac:dyDescent="0.25">
      <c r="B2347" s="683"/>
      <c r="C2347" s="683"/>
      <c r="D2347" s="684"/>
    </row>
    <row r="2348" spans="2:4" ht="15" customHeight="1" x14ac:dyDescent="0.25">
      <c r="B2348" s="683"/>
      <c r="C2348" s="683"/>
      <c r="D2348" s="684"/>
    </row>
    <row r="2349" spans="2:4" ht="15" customHeight="1" x14ac:dyDescent="0.25">
      <c r="B2349" s="683"/>
      <c r="C2349" s="683"/>
      <c r="D2349" s="684"/>
    </row>
    <row r="2350" spans="2:4" ht="15" customHeight="1" x14ac:dyDescent="0.25">
      <c r="B2350" s="683"/>
      <c r="C2350" s="683"/>
      <c r="D2350" s="684"/>
    </row>
    <row r="2351" spans="2:4" ht="15" customHeight="1" x14ac:dyDescent="0.25">
      <c r="B2351" s="683"/>
      <c r="C2351" s="683"/>
      <c r="D2351" s="684"/>
    </row>
    <row r="2352" spans="2:4" ht="15" customHeight="1" x14ac:dyDescent="0.25">
      <c r="B2352" s="683"/>
      <c r="C2352" s="683"/>
      <c r="D2352" s="684"/>
    </row>
    <row r="2353" spans="2:4" ht="15" customHeight="1" x14ac:dyDescent="0.25">
      <c r="B2353" s="683"/>
      <c r="C2353" s="683"/>
      <c r="D2353" s="684"/>
    </row>
    <row r="2354" spans="2:4" ht="15" customHeight="1" x14ac:dyDescent="0.25">
      <c r="B2354" s="683"/>
      <c r="C2354" s="683"/>
      <c r="D2354" s="684"/>
    </row>
    <row r="2355" spans="2:4" ht="15" customHeight="1" x14ac:dyDescent="0.25">
      <c r="B2355" s="683"/>
      <c r="C2355" s="683"/>
      <c r="D2355" s="684"/>
    </row>
    <row r="2356" spans="2:4" ht="15" customHeight="1" x14ac:dyDescent="0.25">
      <c r="B2356" s="683"/>
      <c r="C2356" s="683"/>
      <c r="D2356" s="684"/>
    </row>
    <row r="2357" spans="2:4" ht="15" customHeight="1" x14ac:dyDescent="0.25">
      <c r="B2357" s="683"/>
      <c r="C2357" s="683"/>
      <c r="D2357" s="684"/>
    </row>
    <row r="2358" spans="2:4" ht="15" customHeight="1" x14ac:dyDescent="0.25">
      <c r="B2358" s="683"/>
      <c r="C2358" s="683"/>
      <c r="D2358" s="684"/>
    </row>
    <row r="2359" spans="2:4" ht="15" customHeight="1" x14ac:dyDescent="0.25">
      <c r="B2359" s="683"/>
      <c r="C2359" s="683"/>
      <c r="D2359" s="684"/>
    </row>
    <row r="2360" spans="2:4" ht="15" customHeight="1" x14ac:dyDescent="0.25">
      <c r="B2360" s="683"/>
      <c r="C2360" s="683"/>
      <c r="D2360" s="684"/>
    </row>
    <row r="2361" spans="2:4" ht="15" customHeight="1" x14ac:dyDescent="0.25">
      <c r="B2361" s="683"/>
      <c r="C2361" s="683"/>
      <c r="D2361" s="684"/>
    </row>
    <row r="2362" spans="2:4" ht="15" customHeight="1" x14ac:dyDescent="0.25">
      <c r="B2362" s="683"/>
      <c r="C2362" s="683"/>
      <c r="D2362" s="684"/>
    </row>
    <row r="2363" spans="2:4" ht="15" customHeight="1" x14ac:dyDescent="0.25">
      <c r="B2363" s="683"/>
      <c r="C2363" s="683"/>
      <c r="D2363" s="684"/>
    </row>
    <row r="2364" spans="2:4" ht="15" customHeight="1" x14ac:dyDescent="0.25">
      <c r="B2364" s="683"/>
      <c r="C2364" s="683"/>
      <c r="D2364" s="684"/>
    </row>
    <row r="2365" spans="2:4" ht="15" customHeight="1" x14ac:dyDescent="0.25">
      <c r="B2365" s="683"/>
      <c r="C2365" s="683"/>
      <c r="D2365" s="684"/>
    </row>
    <row r="2366" spans="2:4" ht="15" customHeight="1" x14ac:dyDescent="0.25">
      <c r="B2366" s="683"/>
      <c r="C2366" s="683"/>
      <c r="D2366" s="684"/>
    </row>
    <row r="2367" spans="2:4" ht="15" customHeight="1" x14ac:dyDescent="0.25">
      <c r="B2367" s="683"/>
      <c r="C2367" s="683"/>
      <c r="D2367" s="684"/>
    </row>
    <row r="2368" spans="2:4" ht="15" customHeight="1" x14ac:dyDescent="0.25">
      <c r="B2368" s="683"/>
      <c r="C2368" s="683"/>
      <c r="D2368" s="684"/>
    </row>
    <row r="2369" spans="2:4" ht="15" customHeight="1" x14ac:dyDescent="0.25">
      <c r="B2369" s="683"/>
      <c r="C2369" s="683"/>
      <c r="D2369" s="684"/>
    </row>
    <row r="2370" spans="2:4" ht="15" customHeight="1" x14ac:dyDescent="0.25">
      <c r="B2370" s="683"/>
      <c r="C2370" s="683"/>
      <c r="D2370" s="684"/>
    </row>
    <row r="2371" spans="2:4" ht="15" customHeight="1" x14ac:dyDescent="0.25">
      <c r="B2371" s="683"/>
      <c r="C2371" s="683"/>
      <c r="D2371" s="684"/>
    </row>
    <row r="2372" spans="2:4" ht="15" customHeight="1" x14ac:dyDescent="0.25">
      <c r="B2372" s="683"/>
      <c r="C2372" s="683"/>
      <c r="D2372" s="684"/>
    </row>
    <row r="2373" spans="2:4" ht="15" customHeight="1" x14ac:dyDescent="0.25">
      <c r="B2373" s="683"/>
      <c r="C2373" s="683"/>
      <c r="D2373" s="684"/>
    </row>
    <row r="2374" spans="2:4" ht="15" customHeight="1" x14ac:dyDescent="0.25">
      <c r="B2374" s="683"/>
      <c r="C2374" s="683"/>
      <c r="D2374" s="684"/>
    </row>
    <row r="2375" spans="2:4" ht="15" customHeight="1" x14ac:dyDescent="0.25">
      <c r="B2375" s="683"/>
      <c r="C2375" s="683"/>
      <c r="D2375" s="684"/>
    </row>
    <row r="2376" spans="2:4" ht="15" customHeight="1" x14ac:dyDescent="0.25">
      <c r="B2376" s="683"/>
      <c r="C2376" s="683"/>
      <c r="D2376" s="684"/>
    </row>
    <row r="2377" spans="2:4" ht="15" customHeight="1" x14ac:dyDescent="0.25">
      <c r="B2377" s="683"/>
      <c r="C2377" s="683"/>
      <c r="D2377" s="684"/>
    </row>
    <row r="2378" spans="2:4" ht="15" customHeight="1" x14ac:dyDescent="0.25">
      <c r="B2378" s="683"/>
      <c r="C2378" s="683"/>
      <c r="D2378" s="684"/>
    </row>
    <row r="2379" spans="2:4" ht="15" customHeight="1" x14ac:dyDescent="0.25">
      <c r="B2379" s="683"/>
      <c r="C2379" s="683"/>
      <c r="D2379" s="684"/>
    </row>
    <row r="2380" spans="2:4" ht="15" customHeight="1" x14ac:dyDescent="0.25">
      <c r="B2380" s="683"/>
      <c r="C2380" s="683"/>
      <c r="D2380" s="684"/>
    </row>
    <row r="2381" spans="2:4" ht="15" customHeight="1" x14ac:dyDescent="0.25">
      <c r="B2381" s="683"/>
      <c r="C2381" s="683"/>
      <c r="D2381" s="684"/>
    </row>
    <row r="2382" spans="2:4" ht="15" customHeight="1" x14ac:dyDescent="0.25">
      <c r="B2382" s="683"/>
      <c r="C2382" s="683"/>
      <c r="D2382" s="684"/>
    </row>
    <row r="2383" spans="2:4" ht="15" customHeight="1" x14ac:dyDescent="0.25">
      <c r="B2383" s="683"/>
      <c r="C2383" s="683"/>
      <c r="D2383" s="684"/>
    </row>
    <row r="2384" spans="2:4" ht="15" customHeight="1" x14ac:dyDescent="0.25">
      <c r="B2384" s="683"/>
      <c r="C2384" s="683"/>
      <c r="D2384" s="684"/>
    </row>
    <row r="2385" spans="2:4" ht="15" customHeight="1" x14ac:dyDescent="0.25">
      <c r="B2385" s="683"/>
      <c r="C2385" s="683"/>
      <c r="D2385" s="684"/>
    </row>
    <row r="2386" spans="2:4" ht="15" customHeight="1" x14ac:dyDescent="0.25">
      <c r="B2386" s="683"/>
      <c r="C2386" s="683"/>
      <c r="D2386" s="684"/>
    </row>
    <row r="2387" spans="2:4" ht="15" customHeight="1" x14ac:dyDescent="0.25">
      <c r="B2387" s="683"/>
      <c r="C2387" s="683"/>
      <c r="D2387" s="684"/>
    </row>
    <row r="2388" spans="2:4" ht="15" customHeight="1" x14ac:dyDescent="0.25">
      <c r="B2388" s="683"/>
      <c r="C2388" s="683"/>
      <c r="D2388" s="684"/>
    </row>
    <row r="2389" spans="2:4" ht="15" customHeight="1" x14ac:dyDescent="0.25">
      <c r="B2389" s="683"/>
      <c r="C2389" s="683"/>
      <c r="D2389" s="684"/>
    </row>
    <row r="2390" spans="2:4" ht="15" customHeight="1" x14ac:dyDescent="0.25">
      <c r="B2390" s="683"/>
      <c r="C2390" s="683"/>
      <c r="D2390" s="684"/>
    </row>
    <row r="2391" spans="2:4" ht="15" customHeight="1" x14ac:dyDescent="0.25">
      <c r="B2391" s="683"/>
      <c r="C2391" s="683"/>
      <c r="D2391" s="684"/>
    </row>
    <row r="2392" spans="2:4" ht="15" customHeight="1" x14ac:dyDescent="0.25">
      <c r="B2392" s="683"/>
      <c r="C2392" s="683"/>
      <c r="D2392" s="684"/>
    </row>
    <row r="2393" spans="2:4" ht="15" customHeight="1" x14ac:dyDescent="0.25">
      <c r="B2393" s="683"/>
      <c r="C2393" s="683"/>
      <c r="D2393" s="684"/>
    </row>
    <row r="2394" spans="2:4" ht="15" customHeight="1" x14ac:dyDescent="0.25">
      <c r="B2394" s="683"/>
      <c r="C2394" s="683"/>
      <c r="D2394" s="684"/>
    </row>
    <row r="2395" spans="2:4" ht="15" customHeight="1" x14ac:dyDescent="0.25">
      <c r="B2395" s="683"/>
      <c r="C2395" s="683"/>
      <c r="D2395" s="684"/>
    </row>
    <row r="2396" spans="2:4" ht="15" customHeight="1" x14ac:dyDescent="0.25">
      <c r="B2396" s="683"/>
      <c r="C2396" s="683"/>
      <c r="D2396" s="684"/>
    </row>
    <row r="2397" spans="2:4" ht="15" customHeight="1" x14ac:dyDescent="0.25">
      <c r="B2397" s="683"/>
      <c r="C2397" s="683"/>
      <c r="D2397" s="684"/>
    </row>
    <row r="2398" spans="2:4" ht="15" customHeight="1" x14ac:dyDescent="0.25">
      <c r="B2398" s="683"/>
      <c r="C2398" s="683"/>
      <c r="D2398" s="684"/>
    </row>
    <row r="2399" spans="2:4" ht="15" customHeight="1" x14ac:dyDescent="0.25">
      <c r="B2399" s="683"/>
      <c r="C2399" s="683"/>
      <c r="D2399" s="684"/>
    </row>
    <row r="2400" spans="2:4" ht="15" customHeight="1" x14ac:dyDescent="0.25">
      <c r="B2400" s="683"/>
      <c r="C2400" s="683"/>
      <c r="D2400" s="684"/>
    </row>
    <row r="2401" spans="2:4" ht="15" customHeight="1" x14ac:dyDescent="0.25">
      <c r="B2401" s="683"/>
      <c r="C2401" s="683"/>
      <c r="D2401" s="684"/>
    </row>
    <row r="2402" spans="2:4" ht="15" customHeight="1" x14ac:dyDescent="0.25">
      <c r="B2402" s="683"/>
      <c r="C2402" s="683"/>
      <c r="D2402" s="684"/>
    </row>
    <row r="2403" spans="2:4" ht="15" customHeight="1" x14ac:dyDescent="0.25">
      <c r="B2403" s="683"/>
      <c r="C2403" s="683"/>
      <c r="D2403" s="684"/>
    </row>
    <row r="2404" spans="2:4" ht="15" customHeight="1" x14ac:dyDescent="0.25">
      <c r="B2404" s="683"/>
      <c r="C2404" s="683"/>
      <c r="D2404" s="684"/>
    </row>
    <row r="2405" spans="2:4" ht="15" customHeight="1" x14ac:dyDescent="0.25">
      <c r="B2405" s="683"/>
      <c r="C2405" s="683"/>
      <c r="D2405" s="684"/>
    </row>
    <row r="2406" spans="2:4" ht="15" customHeight="1" x14ac:dyDescent="0.25">
      <c r="B2406" s="683"/>
      <c r="C2406" s="683"/>
      <c r="D2406" s="684"/>
    </row>
    <row r="2407" spans="2:4" ht="15" customHeight="1" x14ac:dyDescent="0.25">
      <c r="B2407" s="683"/>
      <c r="C2407" s="683"/>
      <c r="D2407" s="684"/>
    </row>
    <row r="2408" spans="2:4" ht="15" customHeight="1" x14ac:dyDescent="0.25">
      <c r="B2408" s="683"/>
      <c r="C2408" s="683"/>
      <c r="D2408" s="684"/>
    </row>
    <row r="2409" spans="2:4" ht="15" customHeight="1" x14ac:dyDescent="0.25">
      <c r="B2409" s="683"/>
      <c r="C2409" s="683"/>
      <c r="D2409" s="684"/>
    </row>
    <row r="2410" spans="2:4" ht="15" customHeight="1" x14ac:dyDescent="0.25">
      <c r="B2410" s="683"/>
      <c r="C2410" s="683"/>
      <c r="D2410" s="684"/>
    </row>
    <row r="2411" spans="2:4" ht="15" customHeight="1" x14ac:dyDescent="0.25">
      <c r="B2411" s="683"/>
      <c r="C2411" s="683"/>
      <c r="D2411" s="684"/>
    </row>
    <row r="2412" spans="2:4" ht="15" customHeight="1" x14ac:dyDescent="0.25">
      <c r="B2412" s="683"/>
      <c r="C2412" s="683"/>
      <c r="D2412" s="684"/>
    </row>
    <row r="2413" spans="2:4" ht="15" customHeight="1" x14ac:dyDescent="0.25">
      <c r="B2413" s="683"/>
      <c r="C2413" s="683"/>
      <c r="D2413" s="684"/>
    </row>
    <row r="2414" spans="2:4" ht="15" customHeight="1" x14ac:dyDescent="0.25">
      <c r="B2414" s="683"/>
      <c r="C2414" s="683"/>
      <c r="D2414" s="684"/>
    </row>
    <row r="2415" spans="2:4" ht="15" customHeight="1" x14ac:dyDescent="0.25">
      <c r="B2415" s="683"/>
      <c r="C2415" s="683"/>
      <c r="D2415" s="684"/>
    </row>
    <row r="2416" spans="2:4" ht="15" customHeight="1" x14ac:dyDescent="0.25">
      <c r="B2416" s="683"/>
      <c r="C2416" s="683"/>
      <c r="D2416" s="684"/>
    </row>
    <row r="2417" spans="2:4" ht="15" customHeight="1" x14ac:dyDescent="0.25">
      <c r="B2417" s="683"/>
      <c r="C2417" s="683"/>
      <c r="D2417" s="684"/>
    </row>
    <row r="2418" spans="2:4" ht="15" customHeight="1" x14ac:dyDescent="0.25">
      <c r="B2418" s="683"/>
      <c r="C2418" s="683"/>
      <c r="D2418" s="684"/>
    </row>
    <row r="2419" spans="2:4" ht="15" customHeight="1" x14ac:dyDescent="0.25">
      <c r="B2419" s="683"/>
      <c r="C2419" s="683"/>
      <c r="D2419" s="684"/>
    </row>
    <row r="2420" spans="2:4" ht="15" customHeight="1" x14ac:dyDescent="0.25">
      <c r="B2420" s="683"/>
      <c r="C2420" s="683"/>
      <c r="D2420" s="684"/>
    </row>
    <row r="2421" spans="2:4" ht="15" customHeight="1" x14ac:dyDescent="0.25">
      <c r="B2421" s="683"/>
      <c r="C2421" s="683"/>
      <c r="D2421" s="684"/>
    </row>
    <row r="2422" spans="2:4" ht="15" customHeight="1" x14ac:dyDescent="0.25">
      <c r="B2422" s="683"/>
      <c r="C2422" s="683"/>
      <c r="D2422" s="684"/>
    </row>
    <row r="2423" spans="2:4" ht="15" customHeight="1" x14ac:dyDescent="0.25">
      <c r="B2423" s="683"/>
      <c r="C2423" s="683"/>
      <c r="D2423" s="684"/>
    </row>
    <row r="2424" spans="2:4" ht="15" customHeight="1" x14ac:dyDescent="0.25">
      <c r="B2424" s="683"/>
      <c r="C2424" s="683"/>
      <c r="D2424" s="684"/>
    </row>
    <row r="2425" spans="2:4" ht="15" customHeight="1" x14ac:dyDescent="0.25">
      <c r="B2425" s="683"/>
      <c r="C2425" s="683"/>
      <c r="D2425" s="684"/>
    </row>
    <row r="2426" spans="2:4" ht="15" customHeight="1" x14ac:dyDescent="0.25">
      <c r="B2426" s="683"/>
      <c r="C2426" s="683"/>
      <c r="D2426" s="684"/>
    </row>
    <row r="2427" spans="2:4" ht="15" customHeight="1" x14ac:dyDescent="0.25">
      <c r="B2427" s="683"/>
      <c r="C2427" s="683"/>
      <c r="D2427" s="684"/>
    </row>
    <row r="2428" spans="2:4" ht="15" customHeight="1" x14ac:dyDescent="0.25">
      <c r="B2428" s="683"/>
      <c r="C2428" s="683"/>
      <c r="D2428" s="684"/>
    </row>
    <row r="2429" spans="2:4" ht="15" customHeight="1" x14ac:dyDescent="0.25">
      <c r="B2429" s="683"/>
      <c r="C2429" s="683"/>
      <c r="D2429" s="684"/>
    </row>
    <row r="2430" spans="2:4" ht="15" customHeight="1" x14ac:dyDescent="0.25">
      <c r="B2430" s="683"/>
      <c r="C2430" s="683"/>
      <c r="D2430" s="684"/>
    </row>
    <row r="2431" spans="2:4" ht="15" customHeight="1" x14ac:dyDescent="0.25">
      <c r="B2431" s="683"/>
      <c r="C2431" s="683"/>
      <c r="D2431" s="684"/>
    </row>
    <row r="2432" spans="2:4" ht="15" customHeight="1" x14ac:dyDescent="0.25">
      <c r="B2432" s="683"/>
      <c r="C2432" s="683"/>
      <c r="D2432" s="684"/>
    </row>
    <row r="2433" spans="2:4" ht="15" customHeight="1" x14ac:dyDescent="0.25">
      <c r="B2433" s="683"/>
      <c r="C2433" s="683"/>
      <c r="D2433" s="684"/>
    </row>
    <row r="2434" spans="2:4" ht="15" customHeight="1" x14ac:dyDescent="0.25">
      <c r="B2434" s="683"/>
      <c r="C2434" s="683"/>
      <c r="D2434" s="684"/>
    </row>
    <row r="2435" spans="2:4" ht="15" customHeight="1" x14ac:dyDescent="0.25">
      <c r="B2435" s="683"/>
      <c r="C2435" s="683"/>
      <c r="D2435" s="684"/>
    </row>
    <row r="2436" spans="2:4" ht="15" customHeight="1" x14ac:dyDescent="0.25">
      <c r="B2436" s="683"/>
      <c r="C2436" s="683"/>
      <c r="D2436" s="684"/>
    </row>
    <row r="2437" spans="2:4" ht="15" customHeight="1" x14ac:dyDescent="0.25">
      <c r="B2437" s="683"/>
      <c r="C2437" s="683"/>
      <c r="D2437" s="684"/>
    </row>
    <row r="2438" spans="2:4" ht="15" customHeight="1" x14ac:dyDescent="0.25">
      <c r="B2438" s="683"/>
      <c r="C2438" s="683"/>
      <c r="D2438" s="684"/>
    </row>
    <row r="2439" spans="2:4" ht="15" customHeight="1" x14ac:dyDescent="0.25">
      <c r="B2439" s="683"/>
      <c r="C2439" s="683"/>
      <c r="D2439" s="684"/>
    </row>
    <row r="2440" spans="2:4" ht="15" customHeight="1" x14ac:dyDescent="0.25">
      <c r="B2440" s="683"/>
      <c r="C2440" s="683"/>
      <c r="D2440" s="684"/>
    </row>
    <row r="2441" spans="2:4" ht="15" customHeight="1" x14ac:dyDescent="0.25">
      <c r="B2441" s="683"/>
      <c r="C2441" s="683"/>
      <c r="D2441" s="684"/>
    </row>
    <row r="2442" spans="2:4" ht="15" customHeight="1" x14ac:dyDescent="0.25">
      <c r="B2442" s="683"/>
      <c r="C2442" s="683"/>
      <c r="D2442" s="684"/>
    </row>
    <row r="2443" spans="2:4" ht="15" customHeight="1" x14ac:dyDescent="0.25">
      <c r="B2443" s="683"/>
      <c r="C2443" s="683"/>
      <c r="D2443" s="684"/>
    </row>
    <row r="2444" spans="2:4" ht="15" customHeight="1" x14ac:dyDescent="0.25">
      <c r="B2444" s="683"/>
      <c r="C2444" s="683"/>
      <c r="D2444" s="684"/>
    </row>
    <row r="2445" spans="2:4" ht="15" customHeight="1" x14ac:dyDescent="0.25">
      <c r="B2445" s="683"/>
      <c r="C2445" s="683"/>
      <c r="D2445" s="684"/>
    </row>
    <row r="2446" spans="2:4" ht="15" customHeight="1" x14ac:dyDescent="0.25">
      <c r="B2446" s="683"/>
      <c r="C2446" s="683"/>
      <c r="D2446" s="684"/>
    </row>
    <row r="2447" spans="2:4" ht="15" customHeight="1" x14ac:dyDescent="0.25">
      <c r="B2447" s="683"/>
      <c r="C2447" s="683"/>
      <c r="D2447" s="684"/>
    </row>
    <row r="2448" spans="2:4" ht="15" customHeight="1" x14ac:dyDescent="0.25">
      <c r="B2448" s="683"/>
      <c r="C2448" s="683"/>
      <c r="D2448" s="684"/>
    </row>
    <row r="2449" spans="2:4" ht="15" customHeight="1" x14ac:dyDescent="0.25">
      <c r="B2449" s="683"/>
      <c r="C2449" s="683"/>
      <c r="D2449" s="684"/>
    </row>
    <row r="2450" spans="2:4" ht="15" customHeight="1" x14ac:dyDescent="0.25">
      <c r="B2450" s="683"/>
      <c r="C2450" s="683"/>
      <c r="D2450" s="684"/>
    </row>
    <row r="2451" spans="2:4" ht="15" customHeight="1" x14ac:dyDescent="0.25">
      <c r="B2451" s="683"/>
      <c r="C2451" s="683"/>
      <c r="D2451" s="684"/>
    </row>
    <row r="2452" spans="2:4" ht="15" customHeight="1" x14ac:dyDescent="0.25">
      <c r="B2452" s="683"/>
      <c r="C2452" s="683"/>
      <c r="D2452" s="684"/>
    </row>
    <row r="2453" spans="2:4" ht="15" customHeight="1" x14ac:dyDescent="0.25">
      <c r="B2453" s="683"/>
      <c r="C2453" s="683"/>
      <c r="D2453" s="684"/>
    </row>
    <row r="2454" spans="2:4" ht="15" customHeight="1" x14ac:dyDescent="0.25">
      <c r="B2454" s="683"/>
      <c r="C2454" s="683"/>
      <c r="D2454" s="684"/>
    </row>
    <row r="2455" spans="2:4" ht="15" customHeight="1" x14ac:dyDescent="0.25">
      <c r="B2455" s="683"/>
      <c r="C2455" s="683"/>
      <c r="D2455" s="684"/>
    </row>
    <row r="2456" spans="2:4" ht="15" customHeight="1" x14ac:dyDescent="0.25">
      <c r="B2456" s="683"/>
      <c r="C2456" s="683"/>
      <c r="D2456" s="684"/>
    </row>
    <row r="2457" spans="2:4" ht="15" customHeight="1" x14ac:dyDescent="0.25">
      <c r="B2457" s="683"/>
      <c r="C2457" s="683"/>
      <c r="D2457" s="684"/>
    </row>
    <row r="2458" spans="2:4" ht="15" customHeight="1" x14ac:dyDescent="0.25">
      <c r="B2458" s="683"/>
      <c r="C2458" s="683"/>
      <c r="D2458" s="684"/>
    </row>
    <row r="2459" spans="2:4" ht="15" customHeight="1" x14ac:dyDescent="0.25">
      <c r="B2459" s="683"/>
      <c r="C2459" s="683"/>
      <c r="D2459" s="684"/>
    </row>
    <row r="2460" spans="2:4" ht="15" customHeight="1" x14ac:dyDescent="0.25">
      <c r="B2460" s="683"/>
      <c r="C2460" s="683"/>
      <c r="D2460" s="684"/>
    </row>
    <row r="2461" spans="2:4" ht="15" customHeight="1" x14ac:dyDescent="0.25">
      <c r="B2461" s="683"/>
      <c r="C2461" s="683"/>
      <c r="D2461" s="684"/>
    </row>
    <row r="2462" spans="2:4" ht="15" customHeight="1" x14ac:dyDescent="0.25">
      <c r="B2462" s="683"/>
      <c r="C2462" s="683"/>
      <c r="D2462" s="684"/>
    </row>
    <row r="2463" spans="2:4" ht="15" customHeight="1" x14ac:dyDescent="0.25">
      <c r="B2463" s="683"/>
      <c r="C2463" s="683"/>
      <c r="D2463" s="684"/>
    </row>
    <row r="2464" spans="2:4" ht="15" customHeight="1" x14ac:dyDescent="0.25">
      <c r="B2464" s="683"/>
      <c r="C2464" s="683"/>
      <c r="D2464" s="684"/>
    </row>
    <row r="2465" spans="2:4" ht="15" customHeight="1" x14ac:dyDescent="0.25">
      <c r="B2465" s="683"/>
      <c r="C2465" s="683"/>
      <c r="D2465" s="684"/>
    </row>
    <row r="2466" spans="2:4" ht="15" customHeight="1" x14ac:dyDescent="0.25">
      <c r="B2466" s="683"/>
      <c r="C2466" s="683"/>
      <c r="D2466" s="684"/>
    </row>
    <row r="2467" spans="2:4" ht="15" customHeight="1" x14ac:dyDescent="0.25">
      <c r="B2467" s="683"/>
      <c r="C2467" s="683"/>
      <c r="D2467" s="684"/>
    </row>
    <row r="2468" spans="2:4" ht="15" customHeight="1" x14ac:dyDescent="0.25">
      <c r="B2468" s="683"/>
      <c r="C2468" s="683"/>
      <c r="D2468" s="684"/>
    </row>
    <row r="2469" spans="2:4" ht="15" customHeight="1" x14ac:dyDescent="0.25">
      <c r="B2469" s="683"/>
      <c r="C2469" s="683"/>
      <c r="D2469" s="684"/>
    </row>
    <row r="2470" spans="2:4" ht="15" customHeight="1" x14ac:dyDescent="0.25">
      <c r="B2470" s="683"/>
      <c r="C2470" s="683"/>
      <c r="D2470" s="684"/>
    </row>
    <row r="2471" spans="2:4" ht="15" customHeight="1" x14ac:dyDescent="0.25">
      <c r="B2471" s="683"/>
      <c r="C2471" s="683"/>
      <c r="D2471" s="684"/>
    </row>
    <row r="2472" spans="2:4" ht="15" customHeight="1" x14ac:dyDescent="0.25">
      <c r="B2472" s="683"/>
      <c r="C2472" s="683"/>
      <c r="D2472" s="684"/>
    </row>
    <row r="2473" spans="2:4" ht="15" customHeight="1" x14ac:dyDescent="0.25">
      <c r="B2473" s="683"/>
      <c r="C2473" s="683"/>
      <c r="D2473" s="684"/>
    </row>
    <row r="2474" spans="2:4" ht="15" customHeight="1" x14ac:dyDescent="0.25">
      <c r="B2474" s="683"/>
      <c r="C2474" s="683"/>
      <c r="D2474" s="684"/>
    </row>
    <row r="2475" spans="2:4" ht="15" customHeight="1" x14ac:dyDescent="0.25">
      <c r="B2475" s="683"/>
      <c r="C2475" s="683"/>
      <c r="D2475" s="684"/>
    </row>
    <row r="2476" spans="2:4" ht="15" customHeight="1" x14ac:dyDescent="0.25">
      <c r="B2476" s="683"/>
      <c r="C2476" s="683"/>
      <c r="D2476" s="684"/>
    </row>
    <row r="2477" spans="2:4" ht="15" customHeight="1" x14ac:dyDescent="0.25">
      <c r="B2477" s="683"/>
      <c r="C2477" s="683"/>
      <c r="D2477" s="684"/>
    </row>
    <row r="2478" spans="2:4" ht="15" customHeight="1" x14ac:dyDescent="0.25">
      <c r="B2478" s="683"/>
      <c r="C2478" s="683"/>
      <c r="D2478" s="684"/>
    </row>
    <row r="2479" spans="2:4" ht="15" customHeight="1" x14ac:dyDescent="0.25">
      <c r="B2479" s="683"/>
      <c r="C2479" s="683"/>
      <c r="D2479" s="684"/>
    </row>
    <row r="2480" spans="2:4" ht="15" customHeight="1" x14ac:dyDescent="0.25">
      <c r="B2480" s="683"/>
      <c r="C2480" s="683"/>
      <c r="D2480" s="684"/>
    </row>
    <row r="2481" spans="2:4" ht="15" customHeight="1" x14ac:dyDescent="0.25">
      <c r="B2481" s="683"/>
      <c r="C2481" s="683"/>
      <c r="D2481" s="684"/>
    </row>
    <row r="2482" spans="2:4" ht="15" customHeight="1" x14ac:dyDescent="0.25">
      <c r="B2482" s="683"/>
      <c r="C2482" s="683"/>
      <c r="D2482" s="684"/>
    </row>
    <row r="2483" spans="2:4" ht="15" customHeight="1" x14ac:dyDescent="0.25">
      <c r="B2483" s="683"/>
      <c r="C2483" s="683"/>
      <c r="D2483" s="684"/>
    </row>
    <row r="2484" spans="2:4" ht="15" customHeight="1" x14ac:dyDescent="0.25">
      <c r="B2484" s="683"/>
      <c r="C2484" s="683"/>
      <c r="D2484" s="684"/>
    </row>
    <row r="2485" spans="2:4" ht="15" customHeight="1" x14ac:dyDescent="0.25">
      <c r="B2485" s="683"/>
      <c r="C2485" s="683"/>
      <c r="D2485" s="684"/>
    </row>
    <row r="2486" spans="2:4" ht="15" customHeight="1" x14ac:dyDescent="0.25">
      <c r="B2486" s="683"/>
      <c r="C2486" s="683"/>
      <c r="D2486" s="684"/>
    </row>
    <row r="2487" spans="2:4" ht="15" customHeight="1" x14ac:dyDescent="0.25">
      <c r="B2487" s="683"/>
      <c r="C2487" s="683"/>
      <c r="D2487" s="684"/>
    </row>
    <row r="2488" spans="2:4" ht="15" customHeight="1" x14ac:dyDescent="0.25">
      <c r="B2488" s="683"/>
      <c r="C2488" s="683"/>
      <c r="D2488" s="684"/>
    </row>
    <row r="2489" spans="2:4" ht="15" customHeight="1" x14ac:dyDescent="0.25">
      <c r="B2489" s="683"/>
      <c r="C2489" s="683"/>
      <c r="D2489" s="684"/>
    </row>
    <row r="2490" spans="2:4" ht="15" customHeight="1" x14ac:dyDescent="0.25">
      <c r="B2490" s="683"/>
      <c r="C2490" s="683"/>
      <c r="D2490" s="684"/>
    </row>
    <row r="2491" spans="2:4" ht="15" customHeight="1" x14ac:dyDescent="0.25">
      <c r="B2491" s="683"/>
      <c r="C2491" s="683"/>
      <c r="D2491" s="684"/>
    </row>
    <row r="2492" spans="2:4" ht="15" customHeight="1" x14ac:dyDescent="0.25">
      <c r="B2492" s="683"/>
      <c r="C2492" s="683"/>
      <c r="D2492" s="684"/>
    </row>
    <row r="2493" spans="2:4" ht="15" customHeight="1" x14ac:dyDescent="0.25">
      <c r="B2493" s="683"/>
      <c r="C2493" s="683"/>
      <c r="D2493" s="684"/>
    </row>
    <row r="2494" spans="2:4" ht="15" customHeight="1" x14ac:dyDescent="0.25">
      <c r="B2494" s="683"/>
      <c r="C2494" s="683"/>
      <c r="D2494" s="684"/>
    </row>
    <row r="2495" spans="2:4" ht="15" customHeight="1" x14ac:dyDescent="0.25">
      <c r="B2495" s="683"/>
      <c r="C2495" s="683"/>
      <c r="D2495" s="684"/>
    </row>
    <row r="2496" spans="2:4" ht="15" customHeight="1" x14ac:dyDescent="0.25">
      <c r="B2496" s="683"/>
      <c r="C2496" s="683"/>
      <c r="D2496" s="684"/>
    </row>
    <row r="2497" spans="2:4" ht="15" customHeight="1" x14ac:dyDescent="0.25">
      <c r="B2497" s="683"/>
      <c r="C2497" s="683"/>
      <c r="D2497" s="684"/>
    </row>
    <row r="2498" spans="2:4" ht="15" customHeight="1" x14ac:dyDescent="0.25">
      <c r="B2498" s="683"/>
      <c r="C2498" s="683"/>
      <c r="D2498" s="684"/>
    </row>
    <row r="2499" spans="2:4" ht="15" customHeight="1" x14ac:dyDescent="0.25">
      <c r="B2499" s="683"/>
      <c r="C2499" s="683"/>
      <c r="D2499" s="684"/>
    </row>
    <row r="2500" spans="2:4" ht="15" customHeight="1" x14ac:dyDescent="0.25">
      <c r="B2500" s="683"/>
      <c r="C2500" s="683"/>
      <c r="D2500" s="684"/>
    </row>
    <row r="2501" spans="2:4" ht="15" customHeight="1" x14ac:dyDescent="0.25">
      <c r="B2501" s="683"/>
      <c r="C2501" s="683"/>
      <c r="D2501" s="684"/>
    </row>
    <row r="2502" spans="2:4" ht="15" customHeight="1" x14ac:dyDescent="0.25">
      <c r="B2502" s="683"/>
      <c r="C2502" s="683"/>
      <c r="D2502" s="684"/>
    </row>
    <row r="2503" spans="2:4" ht="15" customHeight="1" x14ac:dyDescent="0.25">
      <c r="B2503" s="683"/>
      <c r="C2503" s="683"/>
      <c r="D2503" s="684"/>
    </row>
    <row r="2504" spans="2:4" ht="15" customHeight="1" x14ac:dyDescent="0.25">
      <c r="B2504" s="683"/>
      <c r="C2504" s="683"/>
      <c r="D2504" s="684"/>
    </row>
    <row r="2505" spans="2:4" ht="15" customHeight="1" x14ac:dyDescent="0.25">
      <c r="B2505" s="683"/>
      <c r="C2505" s="683"/>
      <c r="D2505" s="684"/>
    </row>
    <row r="2506" spans="2:4" ht="15" customHeight="1" x14ac:dyDescent="0.25">
      <c r="B2506" s="683"/>
      <c r="C2506" s="683"/>
      <c r="D2506" s="684"/>
    </row>
    <row r="2507" spans="2:4" ht="15" customHeight="1" x14ac:dyDescent="0.25">
      <c r="B2507" s="683"/>
      <c r="C2507" s="683"/>
      <c r="D2507" s="684"/>
    </row>
    <row r="2508" spans="2:4" ht="15" customHeight="1" x14ac:dyDescent="0.25">
      <c r="B2508" s="683"/>
      <c r="C2508" s="683"/>
      <c r="D2508" s="684"/>
    </row>
    <row r="2509" spans="2:4" ht="15" customHeight="1" x14ac:dyDescent="0.25">
      <c r="B2509" s="683"/>
      <c r="C2509" s="683"/>
      <c r="D2509" s="684"/>
    </row>
    <row r="2510" spans="2:4" ht="15" customHeight="1" x14ac:dyDescent="0.25">
      <c r="B2510" s="683"/>
      <c r="C2510" s="683"/>
      <c r="D2510" s="684"/>
    </row>
    <row r="2511" spans="2:4" ht="15" customHeight="1" x14ac:dyDescent="0.25">
      <c r="B2511" s="683"/>
      <c r="C2511" s="683"/>
      <c r="D2511" s="684"/>
    </row>
    <row r="2512" spans="2:4" ht="15" customHeight="1" x14ac:dyDescent="0.25">
      <c r="B2512" s="683"/>
      <c r="C2512" s="683"/>
      <c r="D2512" s="684"/>
    </row>
    <row r="2513" spans="2:4" ht="15" customHeight="1" x14ac:dyDescent="0.25">
      <c r="B2513" s="683"/>
      <c r="C2513" s="683"/>
      <c r="D2513" s="684"/>
    </row>
    <row r="2514" spans="2:4" ht="15" customHeight="1" x14ac:dyDescent="0.25">
      <c r="B2514" s="683"/>
      <c r="C2514" s="683"/>
      <c r="D2514" s="684"/>
    </row>
    <row r="2515" spans="2:4" ht="15" customHeight="1" x14ac:dyDescent="0.25">
      <c r="B2515" s="683"/>
      <c r="C2515" s="683"/>
      <c r="D2515" s="684"/>
    </row>
    <row r="2516" spans="2:4" ht="15" customHeight="1" x14ac:dyDescent="0.25">
      <c r="B2516" s="683"/>
      <c r="C2516" s="683"/>
      <c r="D2516" s="684"/>
    </row>
    <row r="2517" spans="2:4" ht="15" customHeight="1" x14ac:dyDescent="0.25">
      <c r="B2517" s="683"/>
      <c r="C2517" s="683"/>
      <c r="D2517" s="684"/>
    </row>
    <row r="2518" spans="2:4" ht="15" customHeight="1" x14ac:dyDescent="0.25">
      <c r="B2518" s="683"/>
      <c r="C2518" s="683"/>
      <c r="D2518" s="684"/>
    </row>
    <row r="2519" spans="2:4" ht="15" customHeight="1" x14ac:dyDescent="0.25">
      <c r="B2519" s="683"/>
      <c r="C2519" s="683"/>
      <c r="D2519" s="684"/>
    </row>
    <row r="2520" spans="2:4" ht="15" customHeight="1" x14ac:dyDescent="0.25">
      <c r="B2520" s="683"/>
      <c r="C2520" s="683"/>
      <c r="D2520" s="684"/>
    </row>
    <row r="2521" spans="2:4" ht="15" customHeight="1" x14ac:dyDescent="0.25">
      <c r="B2521" s="683"/>
      <c r="C2521" s="683"/>
      <c r="D2521" s="684"/>
    </row>
    <row r="2522" spans="2:4" ht="15" customHeight="1" x14ac:dyDescent="0.25">
      <c r="B2522" s="683"/>
      <c r="C2522" s="683"/>
      <c r="D2522" s="684"/>
    </row>
    <row r="2523" spans="2:4" ht="15" customHeight="1" x14ac:dyDescent="0.25">
      <c r="B2523" s="683"/>
      <c r="C2523" s="683"/>
      <c r="D2523" s="684"/>
    </row>
    <row r="2524" spans="2:4" ht="15" customHeight="1" x14ac:dyDescent="0.25">
      <c r="B2524" s="683"/>
      <c r="C2524" s="683"/>
      <c r="D2524" s="684"/>
    </row>
    <row r="2525" spans="2:4" ht="15" customHeight="1" x14ac:dyDescent="0.25">
      <c r="B2525" s="683"/>
      <c r="C2525" s="683"/>
      <c r="D2525" s="684"/>
    </row>
    <row r="2526" spans="2:4" ht="15" customHeight="1" x14ac:dyDescent="0.25">
      <c r="B2526" s="683"/>
      <c r="C2526" s="683"/>
      <c r="D2526" s="684"/>
    </row>
    <row r="2527" spans="2:4" ht="15" customHeight="1" x14ac:dyDescent="0.25">
      <c r="B2527" s="683"/>
      <c r="C2527" s="683"/>
      <c r="D2527" s="684"/>
    </row>
    <row r="2528" spans="2:4" ht="15" customHeight="1" x14ac:dyDescent="0.25">
      <c r="B2528" s="683"/>
      <c r="C2528" s="683"/>
      <c r="D2528" s="684"/>
    </row>
    <row r="2529" spans="2:4" ht="15" customHeight="1" x14ac:dyDescent="0.25">
      <c r="B2529" s="683"/>
      <c r="C2529" s="683"/>
      <c r="D2529" s="684"/>
    </row>
    <row r="2530" spans="2:4" ht="15" customHeight="1" x14ac:dyDescent="0.25">
      <c r="B2530" s="683"/>
      <c r="C2530" s="683"/>
      <c r="D2530" s="684"/>
    </row>
    <row r="2531" spans="2:4" ht="15" customHeight="1" x14ac:dyDescent="0.25">
      <c r="B2531" s="683"/>
      <c r="C2531" s="683"/>
      <c r="D2531" s="684"/>
    </row>
    <row r="2532" spans="2:4" ht="15" customHeight="1" x14ac:dyDescent="0.25">
      <c r="B2532" s="683"/>
      <c r="C2532" s="683"/>
      <c r="D2532" s="684"/>
    </row>
    <row r="2533" spans="2:4" ht="15" customHeight="1" x14ac:dyDescent="0.25">
      <c r="B2533" s="683"/>
      <c r="C2533" s="683"/>
      <c r="D2533" s="684"/>
    </row>
    <row r="2534" spans="2:4" ht="15" customHeight="1" x14ac:dyDescent="0.25">
      <c r="B2534" s="683"/>
      <c r="C2534" s="683"/>
      <c r="D2534" s="684"/>
    </row>
    <row r="2535" spans="2:4" ht="15" customHeight="1" x14ac:dyDescent="0.25">
      <c r="B2535" s="683"/>
      <c r="C2535" s="683"/>
      <c r="D2535" s="684"/>
    </row>
    <row r="2536" spans="2:4" ht="15" customHeight="1" x14ac:dyDescent="0.25">
      <c r="B2536" s="683"/>
      <c r="C2536" s="683"/>
      <c r="D2536" s="684"/>
    </row>
    <row r="2537" spans="2:4" ht="15" customHeight="1" x14ac:dyDescent="0.25">
      <c r="B2537" s="683"/>
      <c r="C2537" s="683"/>
      <c r="D2537" s="684"/>
    </row>
    <row r="2538" spans="2:4" ht="15" customHeight="1" x14ac:dyDescent="0.25">
      <c r="B2538" s="683"/>
      <c r="C2538" s="683"/>
      <c r="D2538" s="684"/>
    </row>
    <row r="2539" spans="2:4" ht="15" customHeight="1" x14ac:dyDescent="0.25">
      <c r="B2539" s="683"/>
      <c r="C2539" s="683"/>
      <c r="D2539" s="684"/>
    </row>
    <row r="2540" spans="2:4" ht="15" customHeight="1" x14ac:dyDescent="0.25">
      <c r="B2540" s="683"/>
      <c r="C2540" s="683"/>
      <c r="D2540" s="684"/>
    </row>
    <row r="2541" spans="2:4" ht="15" customHeight="1" x14ac:dyDescent="0.25">
      <c r="B2541" s="683"/>
      <c r="C2541" s="683"/>
      <c r="D2541" s="684"/>
    </row>
    <row r="2542" spans="2:4" ht="15" customHeight="1" x14ac:dyDescent="0.25">
      <c r="B2542" s="683"/>
      <c r="C2542" s="683"/>
      <c r="D2542" s="684"/>
    </row>
    <row r="2543" spans="2:4" ht="15" customHeight="1" x14ac:dyDescent="0.25">
      <c r="B2543" s="683"/>
      <c r="C2543" s="683"/>
      <c r="D2543" s="684"/>
    </row>
    <row r="2544" spans="2:4" ht="15" customHeight="1" x14ac:dyDescent="0.25">
      <c r="B2544" s="683"/>
      <c r="C2544" s="683"/>
      <c r="D2544" s="684"/>
    </row>
    <row r="2545" spans="2:4" ht="15" customHeight="1" x14ac:dyDescent="0.25">
      <c r="B2545" s="683"/>
      <c r="C2545" s="683"/>
      <c r="D2545" s="684"/>
    </row>
    <row r="2546" spans="2:4" ht="15" customHeight="1" x14ac:dyDescent="0.25">
      <c r="B2546" s="683"/>
      <c r="C2546" s="683"/>
      <c r="D2546" s="684"/>
    </row>
    <row r="2547" spans="2:4" ht="15" customHeight="1" x14ac:dyDescent="0.25">
      <c r="B2547" s="683"/>
      <c r="C2547" s="683"/>
      <c r="D2547" s="684"/>
    </row>
    <row r="2548" spans="2:4" ht="15" customHeight="1" x14ac:dyDescent="0.25">
      <c r="B2548" s="683"/>
      <c r="C2548" s="683"/>
      <c r="D2548" s="684"/>
    </row>
    <row r="2549" spans="2:4" ht="15" customHeight="1" x14ac:dyDescent="0.25">
      <c r="B2549" s="683"/>
      <c r="C2549" s="683"/>
      <c r="D2549" s="684"/>
    </row>
    <row r="2550" spans="2:4" ht="15" customHeight="1" x14ac:dyDescent="0.25">
      <c r="B2550" s="683"/>
      <c r="C2550" s="683"/>
      <c r="D2550" s="684"/>
    </row>
    <row r="2551" spans="2:4" ht="15" customHeight="1" x14ac:dyDescent="0.25">
      <c r="B2551" s="683"/>
      <c r="C2551" s="683"/>
      <c r="D2551" s="684"/>
    </row>
    <row r="2552" spans="2:4" ht="15" customHeight="1" x14ac:dyDescent="0.25">
      <c r="B2552" s="683"/>
      <c r="C2552" s="683"/>
      <c r="D2552" s="684"/>
    </row>
    <row r="2553" spans="2:4" ht="15" customHeight="1" x14ac:dyDescent="0.25">
      <c r="B2553" s="683"/>
      <c r="C2553" s="683"/>
      <c r="D2553" s="684"/>
    </row>
    <row r="2554" spans="2:4" ht="15" customHeight="1" x14ac:dyDescent="0.25">
      <c r="B2554" s="683"/>
      <c r="C2554" s="683"/>
      <c r="D2554" s="684"/>
    </row>
    <row r="2555" spans="2:4" ht="15" customHeight="1" x14ac:dyDescent="0.25">
      <c r="B2555" s="683"/>
      <c r="C2555" s="683"/>
      <c r="D2555" s="684"/>
    </row>
    <row r="2556" spans="2:4" ht="15" customHeight="1" x14ac:dyDescent="0.25">
      <c r="B2556" s="683"/>
      <c r="C2556" s="683"/>
      <c r="D2556" s="684"/>
    </row>
    <row r="2557" spans="2:4" ht="15" customHeight="1" x14ac:dyDescent="0.25">
      <c r="B2557" s="683"/>
      <c r="C2557" s="683"/>
      <c r="D2557" s="684"/>
    </row>
    <row r="2558" spans="2:4" ht="15" customHeight="1" x14ac:dyDescent="0.25">
      <c r="B2558" s="683"/>
      <c r="C2558" s="683"/>
      <c r="D2558" s="684"/>
    </row>
    <row r="2559" spans="2:4" ht="15" customHeight="1" x14ac:dyDescent="0.25">
      <c r="B2559" s="683"/>
      <c r="C2559" s="683"/>
      <c r="D2559" s="684"/>
    </row>
    <row r="2560" spans="2:4" ht="15" customHeight="1" x14ac:dyDescent="0.25">
      <c r="B2560" s="683"/>
      <c r="C2560" s="683"/>
      <c r="D2560" s="684"/>
    </row>
    <row r="2561" spans="2:4" ht="15" customHeight="1" x14ac:dyDescent="0.25">
      <c r="B2561" s="683"/>
      <c r="C2561" s="683"/>
      <c r="D2561" s="684"/>
    </row>
    <row r="2562" spans="2:4" ht="15" customHeight="1" x14ac:dyDescent="0.25">
      <c r="B2562" s="683"/>
      <c r="C2562" s="683"/>
      <c r="D2562" s="684"/>
    </row>
    <row r="2563" spans="2:4" ht="15" customHeight="1" x14ac:dyDescent="0.25">
      <c r="B2563" s="683"/>
      <c r="C2563" s="683"/>
      <c r="D2563" s="684"/>
    </row>
    <row r="2564" spans="2:4" ht="15" customHeight="1" x14ac:dyDescent="0.25">
      <c r="B2564" s="683"/>
      <c r="C2564" s="683"/>
      <c r="D2564" s="684"/>
    </row>
    <row r="2565" spans="2:4" ht="15" customHeight="1" x14ac:dyDescent="0.25">
      <c r="B2565" s="683"/>
      <c r="C2565" s="683"/>
      <c r="D2565" s="684"/>
    </row>
    <row r="2566" spans="2:4" ht="15" customHeight="1" x14ac:dyDescent="0.25">
      <c r="B2566" s="683"/>
      <c r="C2566" s="683"/>
      <c r="D2566" s="684"/>
    </row>
    <row r="2567" spans="2:4" ht="15" customHeight="1" x14ac:dyDescent="0.25">
      <c r="B2567" s="683"/>
      <c r="C2567" s="683"/>
      <c r="D2567" s="684"/>
    </row>
    <row r="2568" spans="2:4" ht="15" customHeight="1" x14ac:dyDescent="0.25">
      <c r="B2568" s="683"/>
      <c r="C2568" s="683"/>
      <c r="D2568" s="684"/>
    </row>
    <row r="2569" spans="2:4" ht="15" customHeight="1" x14ac:dyDescent="0.25">
      <c r="B2569" s="683"/>
      <c r="C2569" s="683"/>
      <c r="D2569" s="684"/>
    </row>
    <row r="2570" spans="2:4" ht="15" customHeight="1" x14ac:dyDescent="0.25">
      <c r="B2570" s="683"/>
      <c r="C2570" s="683"/>
      <c r="D2570" s="684"/>
    </row>
    <row r="2571" spans="2:4" ht="15" customHeight="1" x14ac:dyDescent="0.25">
      <c r="B2571" s="683"/>
      <c r="C2571" s="683"/>
      <c r="D2571" s="684"/>
    </row>
    <row r="2572" spans="2:4" ht="15" customHeight="1" x14ac:dyDescent="0.25">
      <c r="B2572" s="683"/>
      <c r="C2572" s="683"/>
      <c r="D2572" s="684"/>
    </row>
    <row r="2573" spans="2:4" ht="15" customHeight="1" x14ac:dyDescent="0.25">
      <c r="B2573" s="683"/>
      <c r="C2573" s="683"/>
      <c r="D2573" s="684"/>
    </row>
    <row r="2574" spans="2:4" ht="15" customHeight="1" x14ac:dyDescent="0.25">
      <c r="B2574" s="683"/>
      <c r="C2574" s="683"/>
      <c r="D2574" s="684"/>
    </row>
    <row r="2575" spans="2:4" ht="15" customHeight="1" x14ac:dyDescent="0.25">
      <c r="B2575" s="683"/>
      <c r="C2575" s="683"/>
      <c r="D2575" s="684"/>
    </row>
    <row r="2576" spans="2:4" ht="15" customHeight="1" x14ac:dyDescent="0.25">
      <c r="B2576" s="683"/>
      <c r="C2576" s="683"/>
      <c r="D2576" s="684"/>
    </row>
    <row r="2577" spans="2:4" ht="15" customHeight="1" x14ac:dyDescent="0.25">
      <c r="B2577" s="683"/>
      <c r="C2577" s="683"/>
      <c r="D2577" s="684"/>
    </row>
    <row r="2578" spans="2:4" ht="15" customHeight="1" x14ac:dyDescent="0.25">
      <c r="B2578" s="683"/>
      <c r="C2578" s="683"/>
      <c r="D2578" s="684"/>
    </row>
    <row r="2579" spans="2:4" ht="15" customHeight="1" x14ac:dyDescent="0.25">
      <c r="B2579" s="683"/>
      <c r="C2579" s="683"/>
      <c r="D2579" s="684"/>
    </row>
    <row r="2580" spans="2:4" ht="15" customHeight="1" x14ac:dyDescent="0.25">
      <c r="B2580" s="683"/>
      <c r="C2580" s="683"/>
      <c r="D2580" s="684"/>
    </row>
    <row r="2581" spans="2:4" ht="15" customHeight="1" x14ac:dyDescent="0.25">
      <c r="B2581" s="683"/>
      <c r="C2581" s="683"/>
      <c r="D2581" s="684"/>
    </row>
    <row r="2582" spans="2:4" ht="15" customHeight="1" x14ac:dyDescent="0.25">
      <c r="B2582" s="683"/>
      <c r="C2582" s="683"/>
      <c r="D2582" s="684"/>
    </row>
    <row r="2583" spans="2:4" ht="15" customHeight="1" x14ac:dyDescent="0.25">
      <c r="B2583" s="683"/>
      <c r="C2583" s="683"/>
      <c r="D2583" s="684"/>
    </row>
    <row r="2584" spans="2:4" ht="15" customHeight="1" x14ac:dyDescent="0.25">
      <c r="B2584" s="683"/>
      <c r="C2584" s="683"/>
      <c r="D2584" s="684"/>
    </row>
    <row r="2585" spans="2:4" ht="15" customHeight="1" x14ac:dyDescent="0.25">
      <c r="B2585" s="683"/>
      <c r="C2585" s="683"/>
      <c r="D2585" s="684"/>
    </row>
    <row r="2586" spans="2:4" ht="15" customHeight="1" x14ac:dyDescent="0.25">
      <c r="B2586" s="683"/>
      <c r="C2586" s="683"/>
      <c r="D2586" s="684"/>
    </row>
    <row r="2587" spans="2:4" ht="15" customHeight="1" x14ac:dyDescent="0.25">
      <c r="B2587" s="683"/>
      <c r="C2587" s="683"/>
      <c r="D2587" s="684"/>
    </row>
    <row r="2588" spans="2:4" ht="15" customHeight="1" x14ac:dyDescent="0.25">
      <c r="B2588" s="683"/>
      <c r="C2588" s="683"/>
      <c r="D2588" s="684"/>
    </row>
    <row r="2589" spans="2:4" ht="15" customHeight="1" x14ac:dyDescent="0.25">
      <c r="B2589" s="683"/>
      <c r="C2589" s="683"/>
      <c r="D2589" s="684"/>
    </row>
    <row r="2590" spans="2:4" ht="15" customHeight="1" x14ac:dyDescent="0.25">
      <c r="B2590" s="683"/>
      <c r="C2590" s="683"/>
      <c r="D2590" s="684"/>
    </row>
    <row r="2591" spans="2:4" ht="15" customHeight="1" x14ac:dyDescent="0.25">
      <c r="B2591" s="683"/>
      <c r="C2591" s="683"/>
      <c r="D2591" s="684"/>
    </row>
    <row r="2592" spans="2:4" ht="15" customHeight="1" x14ac:dyDescent="0.25">
      <c r="B2592" s="683"/>
      <c r="C2592" s="683"/>
      <c r="D2592" s="684"/>
    </row>
    <row r="2593" spans="2:4" ht="15" customHeight="1" x14ac:dyDescent="0.25">
      <c r="B2593" s="683"/>
      <c r="C2593" s="683"/>
      <c r="D2593" s="684"/>
    </row>
    <row r="2594" spans="2:4" ht="15" customHeight="1" x14ac:dyDescent="0.25">
      <c r="B2594" s="683"/>
      <c r="C2594" s="683"/>
      <c r="D2594" s="684"/>
    </row>
    <row r="2595" spans="2:4" ht="15" customHeight="1" x14ac:dyDescent="0.25">
      <c r="B2595" s="683"/>
      <c r="C2595" s="683"/>
      <c r="D2595" s="684"/>
    </row>
    <row r="2596" spans="2:4" ht="15" customHeight="1" x14ac:dyDescent="0.25">
      <c r="B2596" s="683"/>
      <c r="C2596" s="683"/>
      <c r="D2596" s="684"/>
    </row>
    <row r="2597" spans="2:4" ht="15" customHeight="1" x14ac:dyDescent="0.25">
      <c r="B2597" s="683"/>
      <c r="C2597" s="683"/>
      <c r="D2597" s="684"/>
    </row>
    <row r="2598" spans="2:4" ht="15" customHeight="1" x14ac:dyDescent="0.25">
      <c r="B2598" s="683"/>
      <c r="C2598" s="683"/>
      <c r="D2598" s="684"/>
    </row>
    <row r="2599" spans="2:4" ht="15" customHeight="1" x14ac:dyDescent="0.25">
      <c r="B2599" s="683"/>
      <c r="C2599" s="683"/>
      <c r="D2599" s="684"/>
    </row>
    <row r="2600" spans="2:4" ht="15" customHeight="1" x14ac:dyDescent="0.25">
      <c r="B2600" s="683"/>
      <c r="C2600" s="683"/>
      <c r="D2600" s="684"/>
    </row>
    <row r="2601" spans="2:4" ht="15" customHeight="1" x14ac:dyDescent="0.25">
      <c r="B2601" s="683"/>
      <c r="C2601" s="683"/>
      <c r="D2601" s="684"/>
    </row>
    <row r="2602" spans="2:4" ht="15" customHeight="1" x14ac:dyDescent="0.25">
      <c r="B2602" s="683"/>
      <c r="C2602" s="683"/>
      <c r="D2602" s="684"/>
    </row>
    <row r="2603" spans="2:4" ht="15" customHeight="1" x14ac:dyDescent="0.25">
      <c r="B2603" s="683"/>
      <c r="C2603" s="683"/>
      <c r="D2603" s="684"/>
    </row>
    <row r="2604" spans="2:4" ht="15" customHeight="1" x14ac:dyDescent="0.25">
      <c r="B2604" s="683"/>
      <c r="C2604" s="683"/>
      <c r="D2604" s="684"/>
    </row>
    <row r="2605" spans="2:4" ht="15" customHeight="1" x14ac:dyDescent="0.25">
      <c r="B2605" s="683"/>
      <c r="C2605" s="683"/>
      <c r="D2605" s="684"/>
    </row>
    <row r="2606" spans="2:4" ht="15" customHeight="1" x14ac:dyDescent="0.25">
      <c r="B2606" s="683"/>
      <c r="C2606" s="683"/>
      <c r="D2606" s="684"/>
    </row>
    <row r="2607" spans="2:4" ht="15" customHeight="1" x14ac:dyDescent="0.25">
      <c r="B2607" s="683"/>
      <c r="C2607" s="683"/>
      <c r="D2607" s="684"/>
    </row>
    <row r="2608" spans="2:4" ht="15" customHeight="1" x14ac:dyDescent="0.25">
      <c r="B2608" s="683"/>
      <c r="C2608" s="683"/>
      <c r="D2608" s="684"/>
    </row>
    <row r="2609" spans="2:4" ht="15" customHeight="1" x14ac:dyDescent="0.25">
      <c r="B2609" s="683"/>
      <c r="C2609" s="683"/>
      <c r="D2609" s="684"/>
    </row>
    <row r="2610" spans="2:4" ht="15" customHeight="1" x14ac:dyDescent="0.25">
      <c r="B2610" s="683"/>
      <c r="C2610" s="683"/>
      <c r="D2610" s="684"/>
    </row>
    <row r="2611" spans="2:4" ht="15" customHeight="1" x14ac:dyDescent="0.25">
      <c r="B2611" s="683"/>
      <c r="C2611" s="683"/>
      <c r="D2611" s="684"/>
    </row>
    <row r="2612" spans="2:4" ht="15" customHeight="1" x14ac:dyDescent="0.25">
      <c r="B2612" s="683"/>
      <c r="C2612" s="683"/>
      <c r="D2612" s="684"/>
    </row>
    <row r="2613" spans="2:4" ht="15" customHeight="1" x14ac:dyDescent="0.25">
      <c r="B2613" s="683"/>
      <c r="C2613" s="683"/>
      <c r="D2613" s="684"/>
    </row>
    <row r="2614" spans="2:4" ht="15" customHeight="1" x14ac:dyDescent="0.25">
      <c r="B2614" s="683"/>
      <c r="C2614" s="683"/>
      <c r="D2614" s="684"/>
    </row>
    <row r="2615" spans="2:4" ht="15" customHeight="1" x14ac:dyDescent="0.25">
      <c r="B2615" s="683"/>
      <c r="C2615" s="683"/>
      <c r="D2615" s="684"/>
    </row>
    <row r="2616" spans="2:4" ht="15" customHeight="1" x14ac:dyDescent="0.25">
      <c r="B2616" s="683"/>
      <c r="C2616" s="683"/>
      <c r="D2616" s="684"/>
    </row>
    <row r="2617" spans="2:4" ht="15" customHeight="1" x14ac:dyDescent="0.25">
      <c r="B2617" s="683"/>
      <c r="C2617" s="683"/>
      <c r="D2617" s="684"/>
    </row>
    <row r="2618" spans="2:4" ht="15" customHeight="1" x14ac:dyDescent="0.25">
      <c r="B2618" s="683"/>
      <c r="C2618" s="683"/>
      <c r="D2618" s="684"/>
    </row>
    <row r="2619" spans="2:4" ht="15" customHeight="1" x14ac:dyDescent="0.25">
      <c r="B2619" s="683"/>
      <c r="C2619" s="683"/>
      <c r="D2619" s="684"/>
    </row>
    <row r="2620" spans="2:4" ht="15" customHeight="1" x14ac:dyDescent="0.25">
      <c r="B2620" s="683"/>
      <c r="C2620" s="683"/>
      <c r="D2620" s="684"/>
    </row>
    <row r="2621" spans="2:4" ht="15" customHeight="1" x14ac:dyDescent="0.25">
      <c r="B2621" s="683"/>
      <c r="C2621" s="683"/>
      <c r="D2621" s="684"/>
    </row>
    <row r="2622" spans="2:4" ht="15" customHeight="1" x14ac:dyDescent="0.25">
      <c r="B2622" s="683"/>
      <c r="C2622" s="683"/>
      <c r="D2622" s="684"/>
    </row>
    <row r="2623" spans="2:4" ht="15" customHeight="1" x14ac:dyDescent="0.25">
      <c r="B2623" s="683"/>
      <c r="C2623" s="683"/>
      <c r="D2623" s="684"/>
    </row>
    <row r="2624" spans="2:4" ht="15" customHeight="1" x14ac:dyDescent="0.25">
      <c r="B2624" s="683"/>
      <c r="C2624" s="683"/>
      <c r="D2624" s="684"/>
    </row>
    <row r="2625" spans="2:4" ht="15" customHeight="1" x14ac:dyDescent="0.25">
      <c r="B2625" s="683"/>
      <c r="C2625" s="683"/>
      <c r="D2625" s="684"/>
    </row>
    <row r="2626" spans="2:4" ht="15" customHeight="1" x14ac:dyDescent="0.25">
      <c r="B2626" s="683"/>
      <c r="C2626" s="683"/>
      <c r="D2626" s="684"/>
    </row>
    <row r="2627" spans="2:4" ht="15" customHeight="1" x14ac:dyDescent="0.25">
      <c r="B2627" s="683"/>
      <c r="C2627" s="683"/>
      <c r="D2627" s="684"/>
    </row>
    <row r="2628" spans="2:4" ht="15" customHeight="1" x14ac:dyDescent="0.25">
      <c r="B2628" s="683"/>
      <c r="C2628" s="683"/>
      <c r="D2628" s="684"/>
    </row>
    <row r="2629" spans="2:4" ht="15" customHeight="1" x14ac:dyDescent="0.25">
      <c r="B2629" s="683"/>
      <c r="C2629" s="683"/>
      <c r="D2629" s="684"/>
    </row>
    <row r="2630" spans="2:4" ht="15" customHeight="1" x14ac:dyDescent="0.25">
      <c r="B2630" s="683"/>
      <c r="C2630" s="683"/>
      <c r="D2630" s="684"/>
    </row>
    <row r="2631" spans="2:4" ht="15" customHeight="1" x14ac:dyDescent="0.25">
      <c r="B2631" s="683"/>
      <c r="C2631" s="683"/>
      <c r="D2631" s="684"/>
    </row>
    <row r="2632" spans="2:4" ht="15" customHeight="1" x14ac:dyDescent="0.25">
      <c r="B2632" s="683"/>
      <c r="C2632" s="683"/>
      <c r="D2632" s="684"/>
    </row>
    <row r="2633" spans="2:4" ht="15" customHeight="1" x14ac:dyDescent="0.25">
      <c r="B2633" s="683"/>
      <c r="C2633" s="683"/>
      <c r="D2633" s="684"/>
    </row>
    <row r="2634" spans="2:4" ht="15" customHeight="1" x14ac:dyDescent="0.25">
      <c r="B2634" s="683"/>
      <c r="C2634" s="683"/>
      <c r="D2634" s="684"/>
    </row>
    <row r="2635" spans="2:4" ht="15" customHeight="1" x14ac:dyDescent="0.25">
      <c r="B2635" s="683"/>
      <c r="C2635" s="683"/>
      <c r="D2635" s="684"/>
    </row>
    <row r="2636" spans="2:4" ht="15" customHeight="1" x14ac:dyDescent="0.25">
      <c r="B2636" s="683"/>
      <c r="C2636" s="683"/>
      <c r="D2636" s="684"/>
    </row>
    <row r="2637" spans="2:4" ht="15" customHeight="1" x14ac:dyDescent="0.25">
      <c r="B2637" s="683"/>
      <c r="C2637" s="683"/>
      <c r="D2637" s="684"/>
    </row>
    <row r="2638" spans="2:4" ht="15" customHeight="1" x14ac:dyDescent="0.25">
      <c r="B2638" s="683"/>
      <c r="C2638" s="683"/>
      <c r="D2638" s="684"/>
    </row>
    <row r="2639" spans="2:4" ht="15" customHeight="1" x14ac:dyDescent="0.25">
      <c r="B2639" s="683"/>
      <c r="C2639" s="683"/>
      <c r="D2639" s="684"/>
    </row>
    <row r="2640" spans="2:4" ht="15" customHeight="1" x14ac:dyDescent="0.25">
      <c r="B2640" s="683"/>
      <c r="C2640" s="683"/>
      <c r="D2640" s="684"/>
    </row>
    <row r="2641" spans="2:4" ht="15" customHeight="1" x14ac:dyDescent="0.25">
      <c r="B2641" s="683"/>
      <c r="C2641" s="683"/>
      <c r="D2641" s="684"/>
    </row>
    <row r="2642" spans="2:4" ht="15" customHeight="1" x14ac:dyDescent="0.25">
      <c r="B2642" s="683"/>
      <c r="C2642" s="683"/>
      <c r="D2642" s="684"/>
    </row>
    <row r="2643" spans="2:4" ht="15" customHeight="1" x14ac:dyDescent="0.25">
      <c r="B2643" s="683"/>
      <c r="C2643" s="683"/>
      <c r="D2643" s="684"/>
    </row>
    <row r="2644" spans="2:4" ht="15" customHeight="1" x14ac:dyDescent="0.25">
      <c r="B2644" s="683"/>
      <c r="C2644" s="683"/>
      <c r="D2644" s="684"/>
    </row>
    <row r="2645" spans="2:4" ht="15" customHeight="1" x14ac:dyDescent="0.25">
      <c r="B2645" s="683"/>
      <c r="C2645" s="683"/>
      <c r="D2645" s="684"/>
    </row>
    <row r="2646" spans="2:4" ht="15" customHeight="1" x14ac:dyDescent="0.25">
      <c r="B2646" s="683"/>
      <c r="C2646" s="683"/>
      <c r="D2646" s="684"/>
    </row>
    <row r="2647" spans="2:4" ht="15" customHeight="1" x14ac:dyDescent="0.25">
      <c r="B2647" s="683"/>
      <c r="C2647" s="683"/>
      <c r="D2647" s="684"/>
    </row>
    <row r="2648" spans="2:4" ht="15" customHeight="1" x14ac:dyDescent="0.25">
      <c r="B2648" s="683"/>
      <c r="C2648" s="683"/>
      <c r="D2648" s="684"/>
    </row>
    <row r="2649" spans="2:4" ht="15" customHeight="1" x14ac:dyDescent="0.25">
      <c r="B2649" s="683"/>
      <c r="C2649" s="683"/>
      <c r="D2649" s="684"/>
    </row>
    <row r="2650" spans="2:4" ht="15" customHeight="1" x14ac:dyDescent="0.25">
      <c r="B2650" s="683"/>
      <c r="C2650" s="683"/>
      <c r="D2650" s="684"/>
    </row>
    <row r="2651" spans="2:4" ht="15" customHeight="1" x14ac:dyDescent="0.25">
      <c r="B2651" s="683"/>
      <c r="C2651" s="683"/>
      <c r="D2651" s="684"/>
    </row>
    <row r="2652" spans="2:4" ht="15" customHeight="1" x14ac:dyDescent="0.25">
      <c r="B2652" s="683"/>
      <c r="C2652" s="683"/>
      <c r="D2652" s="684"/>
    </row>
    <row r="2653" spans="2:4" ht="15" customHeight="1" x14ac:dyDescent="0.25">
      <c r="B2653" s="683"/>
      <c r="C2653" s="683"/>
      <c r="D2653" s="684"/>
    </row>
    <row r="2654" spans="2:4" ht="15" customHeight="1" x14ac:dyDescent="0.25">
      <c r="B2654" s="683"/>
      <c r="C2654" s="683"/>
      <c r="D2654" s="684"/>
    </row>
    <row r="2655" spans="2:4" ht="15" customHeight="1" x14ac:dyDescent="0.25">
      <c r="B2655" s="683"/>
      <c r="C2655" s="683"/>
      <c r="D2655" s="684"/>
    </row>
    <row r="2656" spans="2:4" ht="15" customHeight="1" x14ac:dyDescent="0.25">
      <c r="B2656" s="683"/>
      <c r="C2656" s="683"/>
      <c r="D2656" s="684"/>
    </row>
    <row r="2657" spans="2:4" ht="15" customHeight="1" x14ac:dyDescent="0.25">
      <c r="B2657" s="683"/>
      <c r="C2657" s="683"/>
      <c r="D2657" s="684"/>
    </row>
    <row r="2658" spans="2:4" ht="15" customHeight="1" x14ac:dyDescent="0.25">
      <c r="B2658" s="683"/>
      <c r="C2658" s="683"/>
      <c r="D2658" s="684"/>
    </row>
    <row r="2659" spans="2:4" ht="15" customHeight="1" x14ac:dyDescent="0.25">
      <c r="B2659" s="683"/>
      <c r="C2659" s="683"/>
      <c r="D2659" s="684"/>
    </row>
    <row r="2660" spans="2:4" ht="15" customHeight="1" x14ac:dyDescent="0.25">
      <c r="B2660" s="683"/>
      <c r="C2660" s="683"/>
      <c r="D2660" s="684"/>
    </row>
    <row r="2661" spans="2:4" ht="15" customHeight="1" x14ac:dyDescent="0.25">
      <c r="B2661" s="683"/>
      <c r="C2661" s="683"/>
      <c r="D2661" s="684"/>
    </row>
    <row r="2662" spans="2:4" ht="15" customHeight="1" x14ac:dyDescent="0.25">
      <c r="B2662" s="683"/>
      <c r="C2662" s="683"/>
      <c r="D2662" s="684"/>
    </row>
    <row r="2663" spans="2:4" ht="15" customHeight="1" x14ac:dyDescent="0.25">
      <c r="B2663" s="683"/>
      <c r="C2663" s="683"/>
      <c r="D2663" s="684"/>
    </row>
    <row r="2664" spans="2:4" ht="15" customHeight="1" x14ac:dyDescent="0.25">
      <c r="B2664" s="683"/>
      <c r="C2664" s="683"/>
      <c r="D2664" s="684"/>
    </row>
    <row r="2665" spans="2:4" ht="15" customHeight="1" x14ac:dyDescent="0.25">
      <c r="B2665" s="683"/>
      <c r="C2665" s="683"/>
      <c r="D2665" s="684"/>
    </row>
    <row r="2666" spans="2:4" ht="15" customHeight="1" x14ac:dyDescent="0.25">
      <c r="B2666" s="683"/>
      <c r="C2666" s="683"/>
      <c r="D2666" s="684"/>
    </row>
    <row r="2667" spans="2:4" ht="15" customHeight="1" x14ac:dyDescent="0.25">
      <c r="B2667" s="683"/>
      <c r="C2667" s="683"/>
      <c r="D2667" s="684"/>
    </row>
    <row r="2668" spans="2:4" ht="15" customHeight="1" x14ac:dyDescent="0.25">
      <c r="B2668" s="683"/>
      <c r="C2668" s="683"/>
      <c r="D2668" s="684"/>
    </row>
    <row r="2669" spans="2:4" ht="15" customHeight="1" x14ac:dyDescent="0.25">
      <c r="B2669" s="683"/>
      <c r="C2669" s="683"/>
      <c r="D2669" s="684"/>
    </row>
    <row r="2670" spans="2:4" ht="15" customHeight="1" x14ac:dyDescent="0.25">
      <c r="B2670" s="683"/>
      <c r="C2670" s="683"/>
      <c r="D2670" s="684"/>
    </row>
    <row r="2671" spans="2:4" ht="15" customHeight="1" x14ac:dyDescent="0.25">
      <c r="B2671" s="683"/>
      <c r="C2671" s="683"/>
      <c r="D2671" s="684"/>
    </row>
    <row r="2672" spans="2:4" ht="15" customHeight="1" x14ac:dyDescent="0.25">
      <c r="B2672" s="683"/>
      <c r="C2672" s="683"/>
      <c r="D2672" s="684"/>
    </row>
    <row r="2673" spans="2:4" ht="15" customHeight="1" x14ac:dyDescent="0.25">
      <c r="B2673" s="683"/>
      <c r="C2673" s="683"/>
      <c r="D2673" s="684"/>
    </row>
    <row r="2674" spans="2:4" ht="15" customHeight="1" x14ac:dyDescent="0.25">
      <c r="B2674" s="683"/>
      <c r="C2674" s="683"/>
      <c r="D2674" s="684"/>
    </row>
    <row r="2675" spans="2:4" ht="15" customHeight="1" x14ac:dyDescent="0.25">
      <c r="B2675" s="683"/>
      <c r="C2675" s="683"/>
      <c r="D2675" s="684"/>
    </row>
    <row r="2676" spans="2:4" ht="15" customHeight="1" x14ac:dyDescent="0.25">
      <c r="B2676" s="683"/>
      <c r="C2676" s="683"/>
      <c r="D2676" s="684"/>
    </row>
    <row r="2677" spans="2:4" ht="15" customHeight="1" x14ac:dyDescent="0.25">
      <c r="B2677" s="683"/>
      <c r="C2677" s="683"/>
      <c r="D2677" s="684"/>
    </row>
    <row r="2678" spans="2:4" ht="15" customHeight="1" x14ac:dyDescent="0.25">
      <c r="B2678" s="683"/>
      <c r="C2678" s="683"/>
      <c r="D2678" s="684"/>
    </row>
    <row r="2679" spans="2:4" ht="15" customHeight="1" x14ac:dyDescent="0.25">
      <c r="B2679" s="683"/>
      <c r="C2679" s="683"/>
      <c r="D2679" s="684"/>
    </row>
    <row r="2680" spans="2:4" ht="15" customHeight="1" x14ac:dyDescent="0.25">
      <c r="B2680" s="683"/>
      <c r="C2680" s="683"/>
      <c r="D2680" s="684"/>
    </row>
    <row r="2681" spans="2:4" ht="15" customHeight="1" x14ac:dyDescent="0.25">
      <c r="B2681" s="683"/>
      <c r="C2681" s="683"/>
      <c r="D2681" s="684"/>
    </row>
    <row r="2682" spans="2:4" ht="15" customHeight="1" x14ac:dyDescent="0.25">
      <c r="B2682" s="683"/>
      <c r="C2682" s="683"/>
      <c r="D2682" s="684"/>
    </row>
    <row r="2683" spans="2:4" ht="15" customHeight="1" x14ac:dyDescent="0.25">
      <c r="B2683" s="683"/>
      <c r="C2683" s="683"/>
      <c r="D2683" s="684"/>
    </row>
    <row r="2684" spans="2:4" ht="15" customHeight="1" x14ac:dyDescent="0.25">
      <c r="B2684" s="683"/>
      <c r="C2684" s="683"/>
      <c r="D2684" s="684"/>
    </row>
    <row r="2685" spans="2:4" ht="15" customHeight="1" x14ac:dyDescent="0.25">
      <c r="B2685" s="683"/>
      <c r="C2685" s="683"/>
      <c r="D2685" s="684"/>
    </row>
    <row r="2686" spans="2:4" ht="15" customHeight="1" x14ac:dyDescent="0.25">
      <c r="B2686" s="683"/>
      <c r="C2686" s="683"/>
      <c r="D2686" s="684"/>
    </row>
    <row r="2687" spans="2:4" ht="15" customHeight="1" x14ac:dyDescent="0.25">
      <c r="B2687" s="683"/>
      <c r="C2687" s="683"/>
      <c r="D2687" s="684"/>
    </row>
    <row r="2688" spans="2:4" ht="15" customHeight="1" x14ac:dyDescent="0.25">
      <c r="B2688" s="683"/>
      <c r="C2688" s="683"/>
      <c r="D2688" s="684"/>
    </row>
    <row r="2689" spans="2:4" ht="15" customHeight="1" x14ac:dyDescent="0.25">
      <c r="B2689" s="683"/>
      <c r="C2689" s="683"/>
      <c r="D2689" s="684"/>
    </row>
    <row r="2690" spans="2:4" ht="15" customHeight="1" x14ac:dyDescent="0.25">
      <c r="B2690" s="683"/>
      <c r="C2690" s="683"/>
      <c r="D2690" s="684"/>
    </row>
    <row r="2691" spans="2:4" ht="15" customHeight="1" x14ac:dyDescent="0.25">
      <c r="B2691" s="683"/>
      <c r="C2691" s="683"/>
      <c r="D2691" s="684"/>
    </row>
    <row r="2692" spans="2:4" ht="15" customHeight="1" x14ac:dyDescent="0.25">
      <c r="B2692" s="683"/>
      <c r="C2692" s="683"/>
      <c r="D2692" s="684"/>
    </row>
    <row r="2693" spans="2:4" ht="15" customHeight="1" x14ac:dyDescent="0.25">
      <c r="B2693" s="683"/>
      <c r="C2693" s="683"/>
      <c r="D2693" s="684"/>
    </row>
    <row r="2694" spans="2:4" ht="15" customHeight="1" x14ac:dyDescent="0.25">
      <c r="B2694" s="683"/>
      <c r="C2694" s="683"/>
      <c r="D2694" s="684"/>
    </row>
    <row r="2695" spans="2:4" ht="15" customHeight="1" x14ac:dyDescent="0.25">
      <c r="B2695" s="683"/>
      <c r="C2695" s="683"/>
      <c r="D2695" s="684"/>
    </row>
    <row r="2696" spans="2:4" ht="15" customHeight="1" x14ac:dyDescent="0.25">
      <c r="B2696" s="683"/>
      <c r="C2696" s="683"/>
      <c r="D2696" s="684"/>
    </row>
    <row r="2697" spans="2:4" ht="15" customHeight="1" x14ac:dyDescent="0.25">
      <c r="B2697" s="683"/>
      <c r="C2697" s="683"/>
      <c r="D2697" s="684"/>
    </row>
    <row r="2698" spans="2:4" ht="15" customHeight="1" x14ac:dyDescent="0.25">
      <c r="B2698" s="683"/>
      <c r="C2698" s="683"/>
      <c r="D2698" s="684"/>
    </row>
    <row r="2699" spans="2:4" ht="15" customHeight="1" x14ac:dyDescent="0.25">
      <c r="B2699" s="683"/>
      <c r="C2699" s="683"/>
      <c r="D2699" s="684"/>
    </row>
    <row r="2700" spans="2:4" ht="15" customHeight="1" x14ac:dyDescent="0.25">
      <c r="B2700" s="683"/>
      <c r="C2700" s="683"/>
      <c r="D2700" s="684"/>
    </row>
    <row r="2701" spans="2:4" ht="15" customHeight="1" x14ac:dyDescent="0.25">
      <c r="B2701" s="683"/>
      <c r="C2701" s="683"/>
      <c r="D2701" s="684"/>
    </row>
    <row r="2702" spans="2:4" ht="15" customHeight="1" x14ac:dyDescent="0.25">
      <c r="B2702" s="683"/>
      <c r="C2702" s="683"/>
      <c r="D2702" s="684"/>
    </row>
    <row r="2703" spans="2:4" ht="15" customHeight="1" x14ac:dyDescent="0.25">
      <c r="B2703" s="683"/>
      <c r="C2703" s="683"/>
      <c r="D2703" s="684"/>
    </row>
    <row r="2704" spans="2:4" ht="15" customHeight="1" x14ac:dyDescent="0.25">
      <c r="B2704" s="683"/>
      <c r="C2704" s="683"/>
      <c r="D2704" s="684"/>
    </row>
    <row r="2705" spans="2:4" ht="15" customHeight="1" x14ac:dyDescent="0.25">
      <c r="B2705" s="683"/>
      <c r="C2705" s="683"/>
      <c r="D2705" s="684"/>
    </row>
    <row r="2706" spans="2:4" ht="15" customHeight="1" x14ac:dyDescent="0.25">
      <c r="B2706" s="683"/>
      <c r="C2706" s="683"/>
      <c r="D2706" s="684"/>
    </row>
    <row r="2707" spans="2:4" ht="15" customHeight="1" x14ac:dyDescent="0.25">
      <c r="B2707" s="683"/>
      <c r="C2707" s="683"/>
      <c r="D2707" s="684"/>
    </row>
    <row r="2708" spans="2:4" ht="15" customHeight="1" x14ac:dyDescent="0.25">
      <c r="B2708" s="683"/>
      <c r="C2708" s="683"/>
      <c r="D2708" s="684"/>
    </row>
    <row r="2709" spans="2:4" ht="15" customHeight="1" x14ac:dyDescent="0.25">
      <c r="B2709" s="683"/>
      <c r="C2709" s="683"/>
      <c r="D2709" s="684"/>
    </row>
    <row r="2710" spans="2:4" ht="15" customHeight="1" x14ac:dyDescent="0.25">
      <c r="B2710" s="683"/>
      <c r="C2710" s="683"/>
      <c r="D2710" s="684"/>
    </row>
    <row r="2711" spans="2:4" ht="15" customHeight="1" x14ac:dyDescent="0.25">
      <c r="B2711" s="683"/>
      <c r="C2711" s="683"/>
      <c r="D2711" s="684"/>
    </row>
    <row r="2712" spans="2:4" ht="15" customHeight="1" x14ac:dyDescent="0.25">
      <c r="B2712" s="683"/>
      <c r="C2712" s="683"/>
      <c r="D2712" s="684"/>
    </row>
    <row r="2713" spans="2:4" ht="15" customHeight="1" x14ac:dyDescent="0.25">
      <c r="B2713" s="683"/>
      <c r="C2713" s="683"/>
      <c r="D2713" s="684"/>
    </row>
    <row r="2714" spans="2:4" ht="15" customHeight="1" x14ac:dyDescent="0.25">
      <c r="B2714" s="683"/>
      <c r="C2714" s="683"/>
      <c r="D2714" s="684"/>
    </row>
    <row r="2715" spans="2:4" ht="15" customHeight="1" x14ac:dyDescent="0.25">
      <c r="B2715" s="683"/>
      <c r="C2715" s="683"/>
      <c r="D2715" s="684"/>
    </row>
    <row r="2716" spans="2:4" ht="15" customHeight="1" x14ac:dyDescent="0.25">
      <c r="B2716" s="683"/>
      <c r="C2716" s="683"/>
      <c r="D2716" s="684"/>
    </row>
    <row r="2717" spans="2:4" ht="15" customHeight="1" x14ac:dyDescent="0.25">
      <c r="B2717" s="683"/>
      <c r="C2717" s="683"/>
      <c r="D2717" s="684"/>
    </row>
    <row r="2718" spans="2:4" ht="15" customHeight="1" x14ac:dyDescent="0.25">
      <c r="B2718" s="683"/>
      <c r="C2718" s="683"/>
      <c r="D2718" s="684"/>
    </row>
    <row r="2719" spans="2:4" ht="15" customHeight="1" x14ac:dyDescent="0.25">
      <c r="B2719" s="683"/>
      <c r="C2719" s="683"/>
      <c r="D2719" s="684"/>
    </row>
    <row r="2720" spans="2:4" ht="15" customHeight="1" x14ac:dyDescent="0.25">
      <c r="B2720" s="683"/>
      <c r="C2720" s="683"/>
      <c r="D2720" s="684"/>
    </row>
    <row r="2721" spans="2:4" ht="15" customHeight="1" x14ac:dyDescent="0.25">
      <c r="B2721" s="683"/>
      <c r="C2721" s="683"/>
      <c r="D2721" s="684"/>
    </row>
    <row r="2722" spans="2:4" ht="15" customHeight="1" x14ac:dyDescent="0.25">
      <c r="B2722" s="683"/>
      <c r="C2722" s="683"/>
      <c r="D2722" s="684"/>
    </row>
    <row r="2723" spans="2:4" ht="15" customHeight="1" x14ac:dyDescent="0.25">
      <c r="B2723" s="683"/>
      <c r="C2723" s="683"/>
      <c r="D2723" s="684"/>
    </row>
    <row r="2724" spans="2:4" ht="15" customHeight="1" x14ac:dyDescent="0.25">
      <c r="B2724" s="683"/>
      <c r="C2724" s="683"/>
      <c r="D2724" s="684"/>
    </row>
    <row r="2725" spans="2:4" ht="15" customHeight="1" x14ac:dyDescent="0.25">
      <c r="B2725" s="683"/>
      <c r="C2725" s="683"/>
      <c r="D2725" s="684"/>
    </row>
    <row r="2726" spans="2:4" ht="15" customHeight="1" x14ac:dyDescent="0.25">
      <c r="B2726" s="683"/>
      <c r="C2726" s="683"/>
      <c r="D2726" s="684"/>
    </row>
    <row r="2727" spans="2:4" ht="15" customHeight="1" x14ac:dyDescent="0.25">
      <c r="B2727" s="683"/>
      <c r="C2727" s="683"/>
      <c r="D2727" s="684"/>
    </row>
    <row r="2728" spans="2:4" ht="15" customHeight="1" x14ac:dyDescent="0.25">
      <c r="B2728" s="683"/>
      <c r="C2728" s="683"/>
      <c r="D2728" s="684"/>
    </row>
    <row r="2729" spans="2:4" ht="15" customHeight="1" x14ac:dyDescent="0.25">
      <c r="B2729" s="683"/>
      <c r="C2729" s="683"/>
      <c r="D2729" s="684"/>
    </row>
    <row r="2730" spans="2:4" ht="15" customHeight="1" x14ac:dyDescent="0.25">
      <c r="B2730" s="683"/>
      <c r="C2730" s="683"/>
      <c r="D2730" s="684"/>
    </row>
    <row r="2731" spans="2:4" ht="15" customHeight="1" x14ac:dyDescent="0.25">
      <c r="B2731" s="683"/>
      <c r="C2731" s="683"/>
      <c r="D2731" s="684"/>
    </row>
    <row r="2732" spans="2:4" ht="15" customHeight="1" x14ac:dyDescent="0.25">
      <c r="B2732" s="683"/>
      <c r="C2732" s="683"/>
      <c r="D2732" s="684"/>
    </row>
    <row r="2733" spans="2:4" ht="15" customHeight="1" x14ac:dyDescent="0.25">
      <c r="B2733" s="683"/>
      <c r="C2733" s="683"/>
      <c r="D2733" s="684"/>
    </row>
    <row r="2734" spans="2:4" ht="15" customHeight="1" x14ac:dyDescent="0.25">
      <c r="B2734" s="683"/>
      <c r="C2734" s="683"/>
      <c r="D2734" s="684"/>
    </row>
    <row r="2735" spans="2:4" ht="15" customHeight="1" x14ac:dyDescent="0.25">
      <c r="B2735" s="683"/>
      <c r="C2735" s="683"/>
      <c r="D2735" s="684"/>
    </row>
    <row r="2736" spans="2:4" ht="15" customHeight="1" x14ac:dyDescent="0.25">
      <c r="B2736" s="683"/>
      <c r="C2736" s="683"/>
      <c r="D2736" s="684"/>
    </row>
    <row r="2737" spans="2:4" ht="15" customHeight="1" x14ac:dyDescent="0.25">
      <c r="B2737" s="683"/>
      <c r="C2737" s="683"/>
      <c r="D2737" s="684"/>
    </row>
    <row r="2738" spans="2:4" ht="15" customHeight="1" x14ac:dyDescent="0.25">
      <c r="B2738" s="683"/>
      <c r="C2738" s="683"/>
      <c r="D2738" s="684"/>
    </row>
    <row r="2739" spans="2:4" ht="15" customHeight="1" x14ac:dyDescent="0.25">
      <c r="B2739" s="683"/>
      <c r="C2739" s="683"/>
      <c r="D2739" s="684"/>
    </row>
    <row r="2740" spans="2:4" ht="15" customHeight="1" x14ac:dyDescent="0.25">
      <c r="B2740" s="683"/>
      <c r="C2740" s="683"/>
      <c r="D2740" s="684"/>
    </row>
    <row r="2741" spans="2:4" ht="15" customHeight="1" x14ac:dyDescent="0.25">
      <c r="B2741" s="683"/>
      <c r="C2741" s="683"/>
      <c r="D2741" s="684"/>
    </row>
    <row r="2742" spans="2:4" ht="15" customHeight="1" x14ac:dyDescent="0.25">
      <c r="B2742" s="683"/>
      <c r="C2742" s="683"/>
      <c r="D2742" s="684"/>
    </row>
    <row r="2743" spans="2:4" ht="15" customHeight="1" x14ac:dyDescent="0.25">
      <c r="B2743" s="683"/>
      <c r="C2743" s="683"/>
      <c r="D2743" s="684"/>
    </row>
    <row r="2744" spans="2:4" ht="15" customHeight="1" x14ac:dyDescent="0.25">
      <c r="B2744" s="683"/>
      <c r="C2744" s="683"/>
      <c r="D2744" s="684"/>
    </row>
    <row r="2745" spans="2:4" ht="15" customHeight="1" x14ac:dyDescent="0.25">
      <c r="B2745" s="683"/>
      <c r="C2745" s="683"/>
      <c r="D2745" s="684"/>
    </row>
    <row r="2746" spans="2:4" ht="15" customHeight="1" x14ac:dyDescent="0.25">
      <c r="B2746" s="683"/>
      <c r="C2746" s="683"/>
      <c r="D2746" s="684"/>
    </row>
    <row r="2747" spans="2:4" ht="15" customHeight="1" x14ac:dyDescent="0.25">
      <c r="B2747" s="683"/>
      <c r="C2747" s="683"/>
      <c r="D2747" s="684"/>
    </row>
    <row r="2748" spans="2:4" ht="15" customHeight="1" x14ac:dyDescent="0.25">
      <c r="B2748" s="683"/>
      <c r="C2748" s="683"/>
      <c r="D2748" s="684"/>
    </row>
    <row r="2749" spans="2:4" ht="15" customHeight="1" x14ac:dyDescent="0.25">
      <c r="B2749" s="683"/>
      <c r="C2749" s="683"/>
      <c r="D2749" s="684"/>
    </row>
    <row r="2750" spans="2:4" ht="15" customHeight="1" x14ac:dyDescent="0.25">
      <c r="B2750" s="683"/>
      <c r="C2750" s="683"/>
      <c r="D2750" s="684"/>
    </row>
    <row r="2751" spans="2:4" ht="15" customHeight="1" x14ac:dyDescent="0.25">
      <c r="B2751" s="683"/>
      <c r="C2751" s="683"/>
      <c r="D2751" s="684"/>
    </row>
    <row r="2752" spans="2:4" ht="15" customHeight="1" x14ac:dyDescent="0.25">
      <c r="B2752" s="683"/>
      <c r="C2752" s="683"/>
      <c r="D2752" s="684"/>
    </row>
    <row r="2753" spans="2:4" ht="15" customHeight="1" x14ac:dyDescent="0.25">
      <c r="B2753" s="683"/>
      <c r="C2753" s="683"/>
      <c r="D2753" s="684"/>
    </row>
    <row r="2754" spans="2:4" ht="15" customHeight="1" x14ac:dyDescent="0.25">
      <c r="B2754" s="683"/>
      <c r="C2754" s="683"/>
      <c r="D2754" s="684"/>
    </row>
    <row r="2755" spans="2:4" ht="15" customHeight="1" x14ac:dyDescent="0.25">
      <c r="B2755" s="683"/>
      <c r="C2755" s="683"/>
      <c r="D2755" s="684"/>
    </row>
    <row r="2756" spans="2:4" ht="15" customHeight="1" x14ac:dyDescent="0.25">
      <c r="B2756" s="683"/>
      <c r="C2756" s="683"/>
      <c r="D2756" s="684"/>
    </row>
    <row r="2757" spans="2:4" ht="15" customHeight="1" x14ac:dyDescent="0.25">
      <c r="B2757" s="683"/>
      <c r="C2757" s="683"/>
      <c r="D2757" s="684"/>
    </row>
    <row r="2758" spans="2:4" ht="15" customHeight="1" x14ac:dyDescent="0.25">
      <c r="B2758" s="683"/>
      <c r="C2758" s="683"/>
      <c r="D2758" s="684"/>
    </row>
    <row r="2759" spans="2:4" ht="15" customHeight="1" x14ac:dyDescent="0.25">
      <c r="B2759" s="683"/>
      <c r="C2759" s="683"/>
      <c r="D2759" s="684"/>
    </row>
    <row r="2760" spans="2:4" ht="15" customHeight="1" x14ac:dyDescent="0.25">
      <c r="B2760" s="683"/>
      <c r="C2760" s="683"/>
      <c r="D2760" s="684"/>
    </row>
    <row r="2761" spans="2:4" ht="15" customHeight="1" x14ac:dyDescent="0.25">
      <c r="B2761" s="683"/>
      <c r="C2761" s="683"/>
      <c r="D2761" s="684"/>
    </row>
    <row r="2762" spans="2:4" ht="15" customHeight="1" x14ac:dyDescent="0.25">
      <c r="B2762" s="683"/>
      <c r="C2762" s="683"/>
      <c r="D2762" s="684"/>
    </row>
    <row r="2763" spans="2:4" ht="15" customHeight="1" x14ac:dyDescent="0.25">
      <c r="B2763" s="683"/>
      <c r="C2763" s="683"/>
      <c r="D2763" s="684"/>
    </row>
    <row r="2764" spans="2:4" ht="15" customHeight="1" x14ac:dyDescent="0.25">
      <c r="B2764" s="683"/>
      <c r="C2764" s="683"/>
      <c r="D2764" s="684"/>
    </row>
    <row r="2765" spans="2:4" ht="15" customHeight="1" x14ac:dyDescent="0.25">
      <c r="B2765" s="683"/>
      <c r="C2765" s="683"/>
      <c r="D2765" s="684"/>
    </row>
    <row r="2766" spans="2:4" ht="15" customHeight="1" x14ac:dyDescent="0.25">
      <c r="B2766" s="683"/>
      <c r="C2766" s="683"/>
      <c r="D2766" s="684"/>
    </row>
    <row r="2767" spans="2:4" ht="15" customHeight="1" x14ac:dyDescent="0.25">
      <c r="B2767" s="683"/>
      <c r="C2767" s="683"/>
      <c r="D2767" s="684"/>
    </row>
    <row r="2768" spans="2:4" ht="15" customHeight="1" x14ac:dyDescent="0.25">
      <c r="B2768" s="683"/>
      <c r="C2768" s="683"/>
      <c r="D2768" s="684"/>
    </row>
    <row r="2769" spans="2:4" ht="15" customHeight="1" x14ac:dyDescent="0.25">
      <c r="B2769" s="683"/>
      <c r="C2769" s="683"/>
      <c r="D2769" s="684"/>
    </row>
    <row r="2770" spans="2:4" ht="15" customHeight="1" x14ac:dyDescent="0.25">
      <c r="B2770" s="683"/>
      <c r="C2770" s="683"/>
      <c r="D2770" s="684"/>
    </row>
    <row r="2771" spans="2:4" ht="15" customHeight="1" x14ac:dyDescent="0.25">
      <c r="B2771" s="683"/>
      <c r="C2771" s="683"/>
      <c r="D2771" s="684"/>
    </row>
    <row r="2772" spans="2:4" ht="15" customHeight="1" x14ac:dyDescent="0.25">
      <c r="B2772" s="683"/>
      <c r="C2772" s="683"/>
      <c r="D2772" s="684"/>
    </row>
    <row r="2773" spans="2:4" ht="15" customHeight="1" x14ac:dyDescent="0.25">
      <c r="B2773" s="683"/>
      <c r="C2773" s="683"/>
      <c r="D2773" s="684"/>
    </row>
    <row r="2774" spans="2:4" ht="15" customHeight="1" x14ac:dyDescent="0.25">
      <c r="B2774" s="683"/>
      <c r="C2774" s="683"/>
      <c r="D2774" s="684"/>
    </row>
    <row r="2775" spans="2:4" ht="15" customHeight="1" x14ac:dyDescent="0.25">
      <c r="B2775" s="683"/>
      <c r="C2775" s="683"/>
      <c r="D2775" s="684"/>
    </row>
    <row r="2776" spans="2:4" ht="15" customHeight="1" x14ac:dyDescent="0.25">
      <c r="B2776" s="683"/>
      <c r="C2776" s="683"/>
      <c r="D2776" s="684"/>
    </row>
    <row r="2777" spans="2:4" ht="15" customHeight="1" x14ac:dyDescent="0.25">
      <c r="B2777" s="683"/>
      <c r="C2777" s="683"/>
      <c r="D2777" s="684"/>
    </row>
    <row r="2778" spans="2:4" ht="15" customHeight="1" x14ac:dyDescent="0.25">
      <c r="B2778" s="683"/>
      <c r="C2778" s="683"/>
      <c r="D2778" s="684"/>
    </row>
    <row r="2779" spans="2:4" ht="15" customHeight="1" x14ac:dyDescent="0.25">
      <c r="B2779" s="683"/>
      <c r="C2779" s="683"/>
      <c r="D2779" s="684"/>
    </row>
    <row r="2780" spans="2:4" ht="15" customHeight="1" x14ac:dyDescent="0.25">
      <c r="B2780" s="683"/>
      <c r="C2780" s="683"/>
      <c r="D2780" s="684"/>
    </row>
    <row r="2781" spans="2:4" ht="15" customHeight="1" x14ac:dyDescent="0.25">
      <c r="B2781" s="683"/>
      <c r="C2781" s="683"/>
      <c r="D2781" s="684"/>
    </row>
    <row r="2782" spans="2:4" ht="15" customHeight="1" x14ac:dyDescent="0.25">
      <c r="B2782" s="683"/>
      <c r="C2782" s="683"/>
      <c r="D2782" s="684"/>
    </row>
    <row r="2783" spans="2:4" ht="15" customHeight="1" x14ac:dyDescent="0.25">
      <c r="B2783" s="683"/>
      <c r="C2783" s="683"/>
      <c r="D2783" s="684"/>
    </row>
    <row r="2784" spans="2:4" ht="15" customHeight="1" x14ac:dyDescent="0.25">
      <c r="B2784" s="683"/>
      <c r="C2784" s="683"/>
      <c r="D2784" s="684"/>
    </row>
    <row r="2785" spans="2:4" ht="15" customHeight="1" x14ac:dyDescent="0.25">
      <c r="B2785" s="683"/>
      <c r="C2785" s="683"/>
      <c r="D2785" s="684"/>
    </row>
    <row r="2786" spans="2:4" ht="15" customHeight="1" x14ac:dyDescent="0.25">
      <c r="B2786" s="683"/>
      <c r="C2786" s="683"/>
      <c r="D2786" s="684"/>
    </row>
    <row r="2787" spans="2:4" ht="15" customHeight="1" x14ac:dyDescent="0.25">
      <c r="B2787" s="683"/>
      <c r="C2787" s="683"/>
      <c r="D2787" s="684"/>
    </row>
    <row r="2788" spans="2:4" ht="15" customHeight="1" x14ac:dyDescent="0.25">
      <c r="B2788" s="683"/>
      <c r="C2788" s="683"/>
      <c r="D2788" s="684"/>
    </row>
    <row r="2789" spans="2:4" ht="15" customHeight="1" x14ac:dyDescent="0.25">
      <c r="B2789" s="683"/>
      <c r="C2789" s="683"/>
      <c r="D2789" s="684"/>
    </row>
    <row r="2790" spans="2:4" ht="15" customHeight="1" x14ac:dyDescent="0.25">
      <c r="B2790" s="683"/>
      <c r="C2790" s="683"/>
      <c r="D2790" s="684"/>
    </row>
    <row r="2791" spans="2:4" ht="15" customHeight="1" x14ac:dyDescent="0.25">
      <c r="B2791" s="683"/>
      <c r="C2791" s="683"/>
      <c r="D2791" s="684"/>
    </row>
    <row r="2792" spans="2:4" ht="15" customHeight="1" x14ac:dyDescent="0.25">
      <c r="B2792" s="683"/>
      <c r="C2792" s="683"/>
      <c r="D2792" s="684"/>
    </row>
    <row r="2793" spans="2:4" ht="15" customHeight="1" x14ac:dyDescent="0.25">
      <c r="B2793" s="683"/>
      <c r="C2793" s="683"/>
      <c r="D2793" s="684"/>
    </row>
    <row r="2794" spans="2:4" ht="15" customHeight="1" x14ac:dyDescent="0.25">
      <c r="B2794" s="683"/>
      <c r="C2794" s="683"/>
      <c r="D2794" s="684"/>
    </row>
    <row r="2795" spans="2:4" ht="15" customHeight="1" x14ac:dyDescent="0.25">
      <c r="B2795" s="683"/>
      <c r="C2795" s="683"/>
      <c r="D2795" s="684"/>
    </row>
    <row r="2796" spans="2:4" ht="15" customHeight="1" x14ac:dyDescent="0.25">
      <c r="B2796" s="683"/>
      <c r="C2796" s="683"/>
      <c r="D2796" s="684"/>
    </row>
    <row r="2797" spans="2:4" ht="15" customHeight="1" x14ac:dyDescent="0.25">
      <c r="B2797" s="683"/>
      <c r="C2797" s="683"/>
      <c r="D2797" s="684"/>
    </row>
    <row r="2798" spans="2:4" ht="15" customHeight="1" x14ac:dyDescent="0.25">
      <c r="B2798" s="683"/>
      <c r="C2798" s="683"/>
      <c r="D2798" s="684"/>
    </row>
    <row r="2799" spans="2:4" ht="15" customHeight="1" x14ac:dyDescent="0.25">
      <c r="B2799" s="683"/>
      <c r="C2799" s="683"/>
      <c r="D2799" s="684"/>
    </row>
    <row r="2800" spans="2:4" ht="15" customHeight="1" x14ac:dyDescent="0.25">
      <c r="B2800" s="683"/>
      <c r="C2800" s="683"/>
      <c r="D2800" s="684"/>
    </row>
    <row r="2801" spans="2:4" ht="15" customHeight="1" x14ac:dyDescent="0.25">
      <c r="B2801" s="683"/>
      <c r="C2801" s="683"/>
      <c r="D2801" s="684"/>
    </row>
    <row r="2802" spans="2:4" ht="15" customHeight="1" x14ac:dyDescent="0.25">
      <c r="B2802" s="683"/>
      <c r="C2802" s="683"/>
      <c r="D2802" s="684"/>
    </row>
    <row r="2803" spans="2:4" ht="15" customHeight="1" x14ac:dyDescent="0.25">
      <c r="B2803" s="683"/>
      <c r="C2803" s="683"/>
      <c r="D2803" s="684"/>
    </row>
    <row r="2804" spans="2:4" ht="15" customHeight="1" x14ac:dyDescent="0.25">
      <c r="B2804" s="683"/>
      <c r="C2804" s="683"/>
      <c r="D2804" s="684"/>
    </row>
    <row r="2805" spans="2:4" ht="15" customHeight="1" x14ac:dyDescent="0.25">
      <c r="B2805" s="683"/>
      <c r="C2805" s="683"/>
      <c r="D2805" s="684"/>
    </row>
    <row r="2806" spans="2:4" ht="15" customHeight="1" x14ac:dyDescent="0.25">
      <c r="B2806" s="683"/>
      <c r="C2806" s="683"/>
      <c r="D2806" s="684"/>
    </row>
    <row r="2807" spans="2:4" ht="15" customHeight="1" x14ac:dyDescent="0.25">
      <c r="B2807" s="683"/>
      <c r="C2807" s="683"/>
      <c r="D2807" s="684"/>
    </row>
    <row r="2808" spans="2:4" ht="15" customHeight="1" x14ac:dyDescent="0.25">
      <c r="B2808" s="683"/>
      <c r="C2808" s="683"/>
      <c r="D2808" s="684"/>
    </row>
    <row r="2809" spans="2:4" ht="15" customHeight="1" x14ac:dyDescent="0.25">
      <c r="B2809" s="683"/>
      <c r="C2809" s="683"/>
      <c r="D2809" s="684"/>
    </row>
    <row r="2810" spans="2:4" ht="15" customHeight="1" x14ac:dyDescent="0.25">
      <c r="B2810" s="683"/>
      <c r="C2810" s="683"/>
      <c r="D2810" s="684"/>
    </row>
    <row r="2811" spans="2:4" ht="15" customHeight="1" x14ac:dyDescent="0.25">
      <c r="B2811" s="683"/>
      <c r="C2811" s="683"/>
      <c r="D2811" s="684"/>
    </row>
    <row r="2812" spans="2:4" ht="15" customHeight="1" x14ac:dyDescent="0.25">
      <c r="B2812" s="683"/>
      <c r="C2812" s="683"/>
      <c r="D2812" s="684"/>
    </row>
    <row r="2813" spans="2:4" ht="15" customHeight="1" x14ac:dyDescent="0.25">
      <c r="B2813" s="683"/>
      <c r="C2813" s="683"/>
      <c r="D2813" s="684"/>
    </row>
    <row r="2814" spans="2:4" ht="15" customHeight="1" x14ac:dyDescent="0.25">
      <c r="B2814" s="683"/>
      <c r="C2814" s="683"/>
      <c r="D2814" s="684"/>
    </row>
    <row r="2815" spans="2:4" ht="15" customHeight="1" x14ac:dyDescent="0.25">
      <c r="B2815" s="683"/>
      <c r="C2815" s="683"/>
      <c r="D2815" s="684"/>
    </row>
    <row r="2816" spans="2:4" ht="15" customHeight="1" x14ac:dyDescent="0.25">
      <c r="B2816" s="683"/>
      <c r="C2816" s="683"/>
      <c r="D2816" s="684"/>
    </row>
    <row r="2817" spans="2:4" ht="15" customHeight="1" x14ac:dyDescent="0.25">
      <c r="B2817" s="683"/>
      <c r="C2817" s="683"/>
      <c r="D2817" s="684"/>
    </row>
    <row r="2818" spans="2:4" ht="15" customHeight="1" x14ac:dyDescent="0.25">
      <c r="B2818" s="683"/>
      <c r="C2818" s="683"/>
      <c r="D2818" s="684"/>
    </row>
    <row r="2819" spans="2:4" ht="15" customHeight="1" x14ac:dyDescent="0.25">
      <c r="B2819" s="683"/>
      <c r="C2819" s="683"/>
      <c r="D2819" s="684"/>
    </row>
    <row r="2820" spans="2:4" ht="15" customHeight="1" x14ac:dyDescent="0.25">
      <c r="B2820" s="683"/>
      <c r="C2820" s="683"/>
      <c r="D2820" s="684"/>
    </row>
    <row r="2821" spans="2:4" ht="15" customHeight="1" x14ac:dyDescent="0.25">
      <c r="B2821" s="683"/>
      <c r="C2821" s="683"/>
      <c r="D2821" s="684"/>
    </row>
    <row r="2822" spans="2:4" ht="15" customHeight="1" x14ac:dyDescent="0.25">
      <c r="B2822" s="683"/>
      <c r="C2822" s="683"/>
      <c r="D2822" s="684"/>
    </row>
    <row r="2823" spans="2:4" ht="15" customHeight="1" x14ac:dyDescent="0.25">
      <c r="B2823" s="683"/>
      <c r="C2823" s="683"/>
      <c r="D2823" s="684"/>
    </row>
    <row r="2824" spans="2:4" ht="15" customHeight="1" x14ac:dyDescent="0.25">
      <c r="B2824" s="683"/>
      <c r="C2824" s="683"/>
      <c r="D2824" s="684"/>
    </row>
    <row r="2825" spans="2:4" ht="15" customHeight="1" x14ac:dyDescent="0.25">
      <c r="B2825" s="683"/>
      <c r="C2825" s="683"/>
      <c r="D2825" s="684"/>
    </row>
    <row r="2826" spans="2:4" ht="15" customHeight="1" x14ac:dyDescent="0.25">
      <c r="B2826" s="683"/>
      <c r="C2826" s="683"/>
      <c r="D2826" s="684"/>
    </row>
    <row r="2827" spans="2:4" ht="15" customHeight="1" x14ac:dyDescent="0.25">
      <c r="B2827" s="683"/>
      <c r="C2827" s="683"/>
      <c r="D2827" s="684"/>
    </row>
    <row r="2828" spans="2:4" ht="15" customHeight="1" x14ac:dyDescent="0.25">
      <c r="B2828" s="683"/>
      <c r="C2828" s="683"/>
      <c r="D2828" s="684"/>
    </row>
    <row r="2829" spans="2:4" ht="15" customHeight="1" x14ac:dyDescent="0.25">
      <c r="B2829" s="683"/>
      <c r="C2829" s="683"/>
      <c r="D2829" s="684"/>
    </row>
    <row r="2830" spans="2:4" ht="15" customHeight="1" x14ac:dyDescent="0.25">
      <c r="B2830" s="683"/>
      <c r="C2830" s="683"/>
      <c r="D2830" s="684"/>
    </row>
    <row r="2831" spans="2:4" ht="15" customHeight="1" x14ac:dyDescent="0.25">
      <c r="B2831" s="683"/>
      <c r="C2831" s="683"/>
      <c r="D2831" s="684"/>
    </row>
    <row r="2832" spans="2:4" ht="15" customHeight="1" x14ac:dyDescent="0.25">
      <c r="B2832" s="683"/>
      <c r="C2832" s="683"/>
      <c r="D2832" s="684"/>
    </row>
    <row r="2833" spans="2:4" ht="15" customHeight="1" x14ac:dyDescent="0.25">
      <c r="B2833" s="683"/>
      <c r="C2833" s="683"/>
      <c r="D2833" s="684"/>
    </row>
    <row r="2834" spans="2:4" ht="15" customHeight="1" x14ac:dyDescent="0.25">
      <c r="B2834" s="683"/>
      <c r="C2834" s="683"/>
      <c r="D2834" s="684"/>
    </row>
    <row r="2835" spans="2:4" ht="15" customHeight="1" x14ac:dyDescent="0.25">
      <c r="B2835" s="683"/>
      <c r="C2835" s="683"/>
      <c r="D2835" s="684"/>
    </row>
    <row r="2836" spans="2:4" ht="15" customHeight="1" x14ac:dyDescent="0.25">
      <c r="B2836" s="683"/>
      <c r="C2836" s="683"/>
      <c r="D2836" s="684"/>
    </row>
    <row r="2837" spans="2:4" ht="15" customHeight="1" x14ac:dyDescent="0.25">
      <c r="B2837" s="683"/>
      <c r="C2837" s="683"/>
      <c r="D2837" s="684"/>
    </row>
    <row r="2838" spans="2:4" ht="15" customHeight="1" x14ac:dyDescent="0.25">
      <c r="B2838" s="683"/>
      <c r="C2838" s="683"/>
      <c r="D2838" s="684"/>
    </row>
    <row r="2839" spans="2:4" ht="15" customHeight="1" x14ac:dyDescent="0.25">
      <c r="B2839" s="683"/>
      <c r="C2839" s="683"/>
      <c r="D2839" s="684"/>
    </row>
    <row r="2840" spans="2:4" ht="15" customHeight="1" x14ac:dyDescent="0.25">
      <c r="B2840" s="683"/>
      <c r="C2840" s="683"/>
      <c r="D2840" s="684"/>
    </row>
    <row r="2841" spans="2:4" ht="15" customHeight="1" x14ac:dyDescent="0.25">
      <c r="B2841" s="683"/>
      <c r="C2841" s="683"/>
      <c r="D2841" s="684"/>
    </row>
    <row r="2842" spans="2:4" ht="15" customHeight="1" x14ac:dyDescent="0.25">
      <c r="B2842" s="683"/>
      <c r="C2842" s="683"/>
      <c r="D2842" s="684"/>
    </row>
    <row r="2843" spans="2:4" ht="15" customHeight="1" x14ac:dyDescent="0.25">
      <c r="B2843" s="683"/>
      <c r="C2843" s="683"/>
      <c r="D2843" s="684"/>
    </row>
    <row r="2844" spans="2:4" ht="15" customHeight="1" x14ac:dyDescent="0.25">
      <c r="B2844" s="683"/>
      <c r="C2844" s="683"/>
      <c r="D2844" s="684"/>
    </row>
    <row r="2845" spans="2:4" ht="15" customHeight="1" x14ac:dyDescent="0.25">
      <c r="B2845" s="683"/>
      <c r="C2845" s="683"/>
      <c r="D2845" s="684"/>
    </row>
    <row r="2846" spans="2:4" ht="15" customHeight="1" x14ac:dyDescent="0.25">
      <c r="B2846" s="683"/>
      <c r="C2846" s="683"/>
      <c r="D2846" s="684"/>
    </row>
    <row r="2847" spans="2:4" ht="15" customHeight="1" x14ac:dyDescent="0.25">
      <c r="B2847" s="683"/>
      <c r="C2847" s="683"/>
      <c r="D2847" s="684"/>
    </row>
    <row r="2848" spans="2:4" ht="15" customHeight="1" x14ac:dyDescent="0.25">
      <c r="B2848" s="683"/>
      <c r="C2848" s="683"/>
      <c r="D2848" s="684"/>
    </row>
    <row r="2849" spans="2:4" ht="15" customHeight="1" x14ac:dyDescent="0.25">
      <c r="B2849" s="683"/>
      <c r="C2849" s="683"/>
      <c r="D2849" s="684"/>
    </row>
    <row r="2850" spans="2:4" ht="15" customHeight="1" x14ac:dyDescent="0.25">
      <c r="B2850" s="683"/>
      <c r="C2850" s="683"/>
      <c r="D2850" s="684"/>
    </row>
    <row r="2851" spans="2:4" ht="15" customHeight="1" x14ac:dyDescent="0.25">
      <c r="B2851" s="683"/>
      <c r="C2851" s="683"/>
      <c r="D2851" s="684"/>
    </row>
    <row r="2852" spans="2:4" ht="15" customHeight="1" x14ac:dyDescent="0.25">
      <c r="B2852" s="683"/>
      <c r="C2852" s="683"/>
      <c r="D2852" s="684"/>
    </row>
    <row r="2853" spans="2:4" ht="15" customHeight="1" x14ac:dyDescent="0.25">
      <c r="B2853" s="683"/>
      <c r="C2853" s="683"/>
      <c r="D2853" s="684"/>
    </row>
    <row r="2854" spans="2:4" ht="15" customHeight="1" x14ac:dyDescent="0.25">
      <c r="B2854" s="683"/>
      <c r="C2854" s="683"/>
      <c r="D2854" s="684"/>
    </row>
    <row r="2855" spans="2:4" ht="15" customHeight="1" x14ac:dyDescent="0.25">
      <c r="B2855" s="683"/>
      <c r="C2855" s="683"/>
      <c r="D2855" s="684"/>
    </row>
    <row r="2856" spans="2:4" ht="15" customHeight="1" x14ac:dyDescent="0.25">
      <c r="B2856" s="683"/>
      <c r="C2856" s="683"/>
      <c r="D2856" s="684"/>
    </row>
    <row r="2857" spans="2:4" ht="15" customHeight="1" x14ac:dyDescent="0.25">
      <c r="B2857" s="683"/>
      <c r="C2857" s="683"/>
      <c r="D2857" s="684"/>
    </row>
    <row r="2858" spans="2:4" ht="15" customHeight="1" x14ac:dyDescent="0.25">
      <c r="B2858" s="683"/>
      <c r="C2858" s="683"/>
      <c r="D2858" s="684"/>
    </row>
    <row r="2859" spans="2:4" ht="15" customHeight="1" x14ac:dyDescent="0.25">
      <c r="B2859" s="683"/>
      <c r="C2859" s="683"/>
      <c r="D2859" s="684"/>
    </row>
    <row r="2860" spans="2:4" ht="15" customHeight="1" x14ac:dyDescent="0.25">
      <c r="B2860" s="683"/>
      <c r="C2860" s="683"/>
      <c r="D2860" s="684"/>
    </row>
    <row r="2861" spans="2:4" ht="15" customHeight="1" x14ac:dyDescent="0.25">
      <c r="B2861" s="683"/>
      <c r="C2861" s="683"/>
      <c r="D2861" s="684"/>
    </row>
    <row r="2862" spans="2:4" ht="15" customHeight="1" x14ac:dyDescent="0.25">
      <c r="B2862" s="683"/>
      <c r="C2862" s="683"/>
      <c r="D2862" s="684"/>
    </row>
    <row r="2863" spans="2:4" ht="15" customHeight="1" x14ac:dyDescent="0.25">
      <c r="B2863" s="683"/>
      <c r="C2863" s="683"/>
      <c r="D2863" s="684"/>
    </row>
    <row r="2864" spans="2:4" ht="15" customHeight="1" x14ac:dyDescent="0.25">
      <c r="B2864" s="683"/>
      <c r="C2864" s="683"/>
      <c r="D2864" s="684"/>
    </row>
    <row r="2865" spans="2:4" ht="15" customHeight="1" x14ac:dyDescent="0.25">
      <c r="B2865" s="683"/>
      <c r="C2865" s="683"/>
      <c r="D2865" s="684"/>
    </row>
    <row r="2866" spans="2:4" ht="15" customHeight="1" x14ac:dyDescent="0.25">
      <c r="B2866" s="683"/>
      <c r="C2866" s="683"/>
      <c r="D2866" s="684"/>
    </row>
    <row r="2867" spans="2:4" ht="15" customHeight="1" x14ac:dyDescent="0.25">
      <c r="B2867" s="683"/>
      <c r="C2867" s="683"/>
      <c r="D2867" s="684"/>
    </row>
    <row r="2868" spans="2:4" ht="15" customHeight="1" x14ac:dyDescent="0.25">
      <c r="B2868" s="683"/>
      <c r="C2868" s="683"/>
      <c r="D2868" s="684"/>
    </row>
    <row r="2869" spans="2:4" ht="15" customHeight="1" x14ac:dyDescent="0.25">
      <c r="B2869" s="683"/>
      <c r="C2869" s="683"/>
      <c r="D2869" s="684"/>
    </row>
    <row r="2870" spans="2:4" ht="15" customHeight="1" x14ac:dyDescent="0.25">
      <c r="B2870" s="683"/>
      <c r="C2870" s="683"/>
      <c r="D2870" s="684"/>
    </row>
    <row r="2871" spans="2:4" ht="15" customHeight="1" x14ac:dyDescent="0.25">
      <c r="B2871" s="683"/>
      <c r="C2871" s="683"/>
      <c r="D2871" s="684"/>
    </row>
    <row r="2872" spans="2:4" ht="15" customHeight="1" x14ac:dyDescent="0.25">
      <c r="B2872" s="683"/>
      <c r="C2872" s="683"/>
      <c r="D2872" s="684"/>
    </row>
    <row r="2873" spans="2:4" ht="15" customHeight="1" x14ac:dyDescent="0.25">
      <c r="B2873" s="683"/>
      <c r="C2873" s="683"/>
      <c r="D2873" s="684"/>
    </row>
    <row r="2874" spans="2:4" ht="15" customHeight="1" x14ac:dyDescent="0.25">
      <c r="B2874" s="683"/>
      <c r="C2874" s="683"/>
      <c r="D2874" s="684"/>
    </row>
    <row r="2875" spans="2:4" ht="15" customHeight="1" x14ac:dyDescent="0.25">
      <c r="B2875" s="683"/>
      <c r="C2875" s="683"/>
      <c r="D2875" s="684"/>
    </row>
    <row r="2876" spans="2:4" ht="15" customHeight="1" x14ac:dyDescent="0.25">
      <c r="B2876" s="683"/>
      <c r="C2876" s="683"/>
      <c r="D2876" s="684"/>
    </row>
    <row r="2877" spans="2:4" ht="15" customHeight="1" x14ac:dyDescent="0.25">
      <c r="B2877" s="683"/>
      <c r="C2877" s="683"/>
      <c r="D2877" s="684"/>
    </row>
    <row r="2878" spans="2:4" ht="15" customHeight="1" x14ac:dyDescent="0.25">
      <c r="B2878" s="683"/>
      <c r="C2878" s="683"/>
      <c r="D2878" s="684"/>
    </row>
    <row r="2879" spans="2:4" ht="15" customHeight="1" x14ac:dyDescent="0.25">
      <c r="B2879" s="683"/>
      <c r="C2879" s="683"/>
      <c r="D2879" s="684"/>
    </row>
    <row r="2880" spans="2:4" ht="15" customHeight="1" x14ac:dyDescent="0.25">
      <c r="B2880" s="683"/>
      <c r="C2880" s="683"/>
      <c r="D2880" s="684"/>
    </row>
    <row r="2881" spans="2:4" ht="15" customHeight="1" x14ac:dyDescent="0.25">
      <c r="B2881" s="683"/>
      <c r="C2881" s="683"/>
      <c r="D2881" s="684"/>
    </row>
    <row r="2882" spans="2:4" ht="15" customHeight="1" x14ac:dyDescent="0.25">
      <c r="B2882" s="683"/>
      <c r="C2882" s="683"/>
      <c r="D2882" s="684"/>
    </row>
    <row r="2883" spans="2:4" ht="15" customHeight="1" x14ac:dyDescent="0.25">
      <c r="B2883" s="683"/>
      <c r="C2883" s="683"/>
      <c r="D2883" s="684"/>
    </row>
    <row r="2884" spans="2:4" ht="15" customHeight="1" x14ac:dyDescent="0.25">
      <c r="B2884" s="683"/>
      <c r="C2884" s="683"/>
      <c r="D2884" s="684"/>
    </row>
    <row r="2885" spans="2:4" ht="15" customHeight="1" x14ac:dyDescent="0.25">
      <c r="B2885" s="683"/>
      <c r="C2885" s="683"/>
      <c r="D2885" s="684"/>
    </row>
    <row r="2886" spans="2:4" ht="15" customHeight="1" x14ac:dyDescent="0.25">
      <c r="B2886" s="683"/>
      <c r="C2886" s="683"/>
      <c r="D2886" s="684"/>
    </row>
    <row r="2887" spans="2:4" ht="15" customHeight="1" x14ac:dyDescent="0.25">
      <c r="B2887" s="683"/>
      <c r="C2887" s="683"/>
      <c r="D2887" s="684"/>
    </row>
    <row r="2888" spans="2:4" ht="15" customHeight="1" x14ac:dyDescent="0.25">
      <c r="B2888" s="683"/>
      <c r="C2888" s="683"/>
      <c r="D2888" s="684"/>
    </row>
    <row r="2889" spans="2:4" ht="15" customHeight="1" x14ac:dyDescent="0.25">
      <c r="B2889" s="683"/>
      <c r="C2889" s="683"/>
      <c r="D2889" s="684"/>
    </row>
    <row r="2890" spans="2:4" ht="15" customHeight="1" x14ac:dyDescent="0.25">
      <c r="B2890" s="683"/>
      <c r="C2890" s="683"/>
      <c r="D2890" s="684"/>
    </row>
    <row r="2891" spans="2:4" ht="15" customHeight="1" x14ac:dyDescent="0.25">
      <c r="B2891" s="683"/>
      <c r="C2891" s="683"/>
      <c r="D2891" s="684"/>
    </row>
    <row r="2892" spans="2:4" ht="15" customHeight="1" x14ac:dyDescent="0.25">
      <c r="B2892" s="683"/>
      <c r="C2892" s="683"/>
      <c r="D2892" s="684"/>
    </row>
    <row r="2893" spans="2:4" ht="15" customHeight="1" x14ac:dyDescent="0.25">
      <c r="B2893" s="683"/>
      <c r="C2893" s="683"/>
      <c r="D2893" s="684"/>
    </row>
    <row r="2894" spans="2:4" ht="15" customHeight="1" x14ac:dyDescent="0.25">
      <c r="B2894" s="683"/>
      <c r="C2894" s="683"/>
      <c r="D2894" s="684"/>
    </row>
    <row r="2895" spans="2:4" ht="15" customHeight="1" x14ac:dyDescent="0.25">
      <c r="B2895" s="683"/>
      <c r="C2895" s="683"/>
      <c r="D2895" s="684"/>
    </row>
    <row r="2896" spans="2:4" ht="15" customHeight="1" x14ac:dyDescent="0.25">
      <c r="B2896" s="683"/>
      <c r="C2896" s="683"/>
      <c r="D2896" s="684"/>
    </row>
    <row r="2897" spans="2:4" ht="15" customHeight="1" x14ac:dyDescent="0.25">
      <c r="B2897" s="683"/>
      <c r="C2897" s="683"/>
      <c r="D2897" s="684"/>
    </row>
    <row r="2898" spans="2:4" ht="15" customHeight="1" x14ac:dyDescent="0.25">
      <c r="B2898" s="683"/>
      <c r="C2898" s="683"/>
      <c r="D2898" s="684"/>
    </row>
    <row r="2899" spans="2:4" ht="15" customHeight="1" x14ac:dyDescent="0.25">
      <c r="B2899" s="683"/>
      <c r="C2899" s="683"/>
      <c r="D2899" s="684"/>
    </row>
    <row r="2900" spans="2:4" ht="15" customHeight="1" x14ac:dyDescent="0.25">
      <c r="B2900" s="683"/>
      <c r="C2900" s="683"/>
      <c r="D2900" s="684"/>
    </row>
    <row r="2901" spans="2:4" ht="15" customHeight="1" x14ac:dyDescent="0.25">
      <c r="B2901" s="683"/>
      <c r="C2901" s="683"/>
      <c r="D2901" s="684"/>
    </row>
    <row r="2902" spans="2:4" ht="15" customHeight="1" x14ac:dyDescent="0.25">
      <c r="B2902" s="683"/>
      <c r="C2902" s="683"/>
      <c r="D2902" s="684"/>
    </row>
    <row r="2903" spans="2:4" ht="15" customHeight="1" x14ac:dyDescent="0.25">
      <c r="B2903" s="683"/>
      <c r="C2903" s="683"/>
      <c r="D2903" s="684"/>
    </row>
    <row r="2904" spans="2:4" ht="15" customHeight="1" x14ac:dyDescent="0.25">
      <c r="B2904" s="683"/>
      <c r="C2904" s="683"/>
      <c r="D2904" s="684"/>
    </row>
    <row r="2905" spans="2:4" ht="15" customHeight="1" x14ac:dyDescent="0.25">
      <c r="B2905" s="683"/>
      <c r="C2905" s="683"/>
      <c r="D2905" s="684"/>
    </row>
    <row r="2906" spans="2:4" ht="15" customHeight="1" x14ac:dyDescent="0.25">
      <c r="B2906" s="683"/>
      <c r="C2906" s="683"/>
      <c r="D2906" s="684"/>
    </row>
    <row r="2907" spans="2:4" ht="15" customHeight="1" x14ac:dyDescent="0.25">
      <c r="B2907" s="683"/>
      <c r="C2907" s="683"/>
      <c r="D2907" s="684"/>
    </row>
    <row r="2908" spans="2:4" ht="15" customHeight="1" x14ac:dyDescent="0.25">
      <c r="B2908" s="683"/>
      <c r="C2908" s="683"/>
      <c r="D2908" s="684"/>
    </row>
    <row r="2909" spans="2:4" ht="15" customHeight="1" x14ac:dyDescent="0.25">
      <c r="B2909" s="683"/>
      <c r="C2909" s="683"/>
      <c r="D2909" s="684"/>
    </row>
    <row r="2910" spans="2:4" ht="15" customHeight="1" x14ac:dyDescent="0.25">
      <c r="B2910" s="683"/>
      <c r="C2910" s="683"/>
      <c r="D2910" s="684"/>
    </row>
    <row r="2911" spans="2:4" ht="15" customHeight="1" x14ac:dyDescent="0.25">
      <c r="B2911" s="683"/>
      <c r="C2911" s="683"/>
      <c r="D2911" s="684"/>
    </row>
    <row r="2912" spans="2:4" ht="15" customHeight="1" x14ac:dyDescent="0.25">
      <c r="B2912" s="683"/>
      <c r="C2912" s="683"/>
      <c r="D2912" s="684"/>
    </row>
    <row r="2913" spans="2:4" ht="15" customHeight="1" x14ac:dyDescent="0.25">
      <c r="B2913" s="683"/>
      <c r="C2913" s="683"/>
      <c r="D2913" s="684"/>
    </row>
    <row r="2914" spans="2:4" ht="15" customHeight="1" x14ac:dyDescent="0.25">
      <c r="B2914" s="683"/>
      <c r="C2914" s="683"/>
      <c r="D2914" s="684"/>
    </row>
    <row r="2915" spans="2:4" ht="15" customHeight="1" x14ac:dyDescent="0.25">
      <c r="B2915" s="683"/>
      <c r="C2915" s="683"/>
      <c r="D2915" s="684"/>
    </row>
    <row r="2916" spans="2:4" ht="15" customHeight="1" x14ac:dyDescent="0.25">
      <c r="B2916" s="683"/>
      <c r="C2916" s="683"/>
      <c r="D2916" s="684"/>
    </row>
    <row r="2917" spans="2:4" ht="15" customHeight="1" x14ac:dyDescent="0.25">
      <c r="B2917" s="683"/>
      <c r="C2917" s="683"/>
      <c r="D2917" s="684"/>
    </row>
    <row r="2918" spans="2:4" ht="15" customHeight="1" x14ac:dyDescent="0.25">
      <c r="B2918" s="683"/>
      <c r="C2918" s="683"/>
      <c r="D2918" s="684"/>
    </row>
    <row r="2919" spans="2:4" ht="15" customHeight="1" x14ac:dyDescent="0.25">
      <c r="B2919" s="683"/>
      <c r="C2919" s="683"/>
      <c r="D2919" s="684"/>
    </row>
    <row r="2920" spans="2:4" ht="15" customHeight="1" x14ac:dyDescent="0.25">
      <c r="B2920" s="683"/>
      <c r="C2920" s="683"/>
      <c r="D2920" s="684"/>
    </row>
    <row r="2921" spans="2:4" ht="15" customHeight="1" x14ac:dyDescent="0.25">
      <c r="B2921" s="683"/>
      <c r="C2921" s="683"/>
      <c r="D2921" s="684"/>
    </row>
    <row r="2922" spans="2:4" ht="15" customHeight="1" x14ac:dyDescent="0.25">
      <c r="B2922" s="683"/>
      <c r="C2922" s="683"/>
      <c r="D2922" s="684"/>
    </row>
    <row r="2923" spans="2:4" ht="15" customHeight="1" x14ac:dyDescent="0.25">
      <c r="B2923" s="683"/>
      <c r="C2923" s="683"/>
      <c r="D2923" s="684"/>
    </row>
    <row r="2924" spans="2:4" ht="15" customHeight="1" x14ac:dyDescent="0.25">
      <c r="B2924" s="683"/>
      <c r="C2924" s="683"/>
      <c r="D2924" s="684"/>
    </row>
    <row r="2925" spans="2:4" ht="15" customHeight="1" x14ac:dyDescent="0.25">
      <c r="B2925" s="683"/>
      <c r="C2925" s="683"/>
      <c r="D2925" s="684"/>
    </row>
    <row r="2926" spans="2:4" ht="15" customHeight="1" x14ac:dyDescent="0.25">
      <c r="B2926" s="683"/>
      <c r="C2926" s="683"/>
      <c r="D2926" s="684"/>
    </row>
    <row r="2927" spans="2:4" ht="15" customHeight="1" x14ac:dyDescent="0.25">
      <c r="B2927" s="683"/>
      <c r="C2927" s="683"/>
      <c r="D2927" s="684"/>
    </row>
    <row r="2928" spans="2:4" ht="15" customHeight="1" x14ac:dyDescent="0.25">
      <c r="B2928" s="683"/>
      <c r="C2928" s="683"/>
      <c r="D2928" s="684"/>
    </row>
    <row r="2929" spans="2:4" ht="15" customHeight="1" x14ac:dyDescent="0.25">
      <c r="B2929" s="683"/>
      <c r="C2929" s="683"/>
      <c r="D2929" s="684"/>
    </row>
    <row r="2930" spans="2:4" ht="15" customHeight="1" x14ac:dyDescent="0.25">
      <c r="B2930" s="683"/>
      <c r="C2930" s="683"/>
      <c r="D2930" s="684"/>
    </row>
    <row r="2931" spans="2:4" ht="15" customHeight="1" x14ac:dyDescent="0.25">
      <c r="B2931" s="683"/>
      <c r="C2931" s="683"/>
      <c r="D2931" s="684"/>
    </row>
    <row r="2932" spans="2:4" ht="15" customHeight="1" x14ac:dyDescent="0.25">
      <c r="B2932" s="683"/>
      <c r="C2932" s="683"/>
      <c r="D2932" s="684"/>
    </row>
    <row r="2933" spans="2:4" ht="15" customHeight="1" x14ac:dyDescent="0.25">
      <c r="B2933" s="683"/>
      <c r="C2933" s="683"/>
      <c r="D2933" s="684"/>
    </row>
    <row r="2934" spans="2:4" ht="15" customHeight="1" x14ac:dyDescent="0.25">
      <c r="B2934" s="683"/>
      <c r="C2934" s="683"/>
      <c r="D2934" s="684"/>
    </row>
    <row r="2935" spans="2:4" ht="15" customHeight="1" x14ac:dyDescent="0.25">
      <c r="B2935" s="683"/>
      <c r="C2935" s="683"/>
      <c r="D2935" s="684"/>
    </row>
    <row r="2936" spans="2:4" ht="15" customHeight="1" x14ac:dyDescent="0.25">
      <c r="B2936" s="683"/>
      <c r="C2936" s="683"/>
      <c r="D2936" s="684"/>
    </row>
    <row r="2937" spans="2:4" ht="15" customHeight="1" x14ac:dyDescent="0.25">
      <c r="B2937" s="683"/>
      <c r="C2937" s="683"/>
      <c r="D2937" s="684"/>
    </row>
    <row r="2938" spans="2:4" ht="15" customHeight="1" x14ac:dyDescent="0.25">
      <c r="B2938" s="683"/>
      <c r="C2938" s="683"/>
      <c r="D2938" s="684"/>
    </row>
    <row r="2939" spans="2:4" ht="15" customHeight="1" x14ac:dyDescent="0.25">
      <c r="B2939" s="683"/>
      <c r="C2939" s="683"/>
      <c r="D2939" s="684"/>
    </row>
    <row r="2940" spans="2:4" ht="15" customHeight="1" x14ac:dyDescent="0.25">
      <c r="B2940" s="683"/>
      <c r="C2940" s="683"/>
      <c r="D2940" s="684"/>
    </row>
    <row r="2941" spans="2:4" ht="15" customHeight="1" x14ac:dyDescent="0.25">
      <c r="B2941" s="683"/>
      <c r="C2941" s="683"/>
      <c r="D2941" s="684"/>
    </row>
    <row r="2942" spans="2:4" ht="15" customHeight="1" x14ac:dyDescent="0.25">
      <c r="B2942" s="683"/>
      <c r="C2942" s="683"/>
      <c r="D2942" s="684"/>
    </row>
    <row r="2943" spans="2:4" ht="15" customHeight="1" x14ac:dyDescent="0.25">
      <c r="B2943" s="683"/>
      <c r="C2943" s="683"/>
      <c r="D2943" s="684"/>
    </row>
    <row r="2944" spans="2:4" ht="15" customHeight="1" x14ac:dyDescent="0.25">
      <c r="B2944" s="683"/>
      <c r="C2944" s="683"/>
      <c r="D2944" s="684"/>
    </row>
    <row r="2945" spans="2:4" ht="15" customHeight="1" x14ac:dyDescent="0.25">
      <c r="B2945" s="683"/>
      <c r="C2945" s="683"/>
      <c r="D2945" s="684"/>
    </row>
    <row r="2946" spans="2:4" ht="15" customHeight="1" x14ac:dyDescent="0.25">
      <c r="B2946" s="683"/>
      <c r="C2946" s="683"/>
      <c r="D2946" s="684"/>
    </row>
    <row r="2947" spans="2:4" ht="15" customHeight="1" x14ac:dyDescent="0.25">
      <c r="B2947" s="683"/>
      <c r="C2947" s="683"/>
      <c r="D2947" s="684"/>
    </row>
    <row r="2948" spans="2:4" ht="15" customHeight="1" x14ac:dyDescent="0.25">
      <c r="B2948" s="683"/>
      <c r="C2948" s="683"/>
      <c r="D2948" s="684"/>
    </row>
    <row r="2949" spans="2:4" ht="15" customHeight="1" x14ac:dyDescent="0.25">
      <c r="B2949" s="683"/>
      <c r="C2949" s="683"/>
      <c r="D2949" s="684"/>
    </row>
    <row r="2950" spans="2:4" ht="15" customHeight="1" x14ac:dyDescent="0.25">
      <c r="B2950" s="683"/>
      <c r="C2950" s="683"/>
      <c r="D2950" s="684"/>
    </row>
    <row r="2951" spans="2:4" ht="15" customHeight="1" x14ac:dyDescent="0.25">
      <c r="B2951" s="683"/>
      <c r="C2951" s="683"/>
      <c r="D2951" s="684"/>
    </row>
    <row r="2952" spans="2:4" ht="15" customHeight="1" x14ac:dyDescent="0.25">
      <c r="B2952" s="683"/>
      <c r="C2952" s="683"/>
      <c r="D2952" s="684"/>
    </row>
    <row r="2953" spans="2:4" ht="15" customHeight="1" x14ac:dyDescent="0.25">
      <c r="B2953" s="683"/>
      <c r="C2953" s="683"/>
      <c r="D2953" s="684"/>
    </row>
    <row r="2954" spans="2:4" ht="15" customHeight="1" x14ac:dyDescent="0.25">
      <c r="B2954" s="683"/>
      <c r="C2954" s="683"/>
      <c r="D2954" s="684"/>
    </row>
    <row r="2955" spans="2:4" ht="15" customHeight="1" x14ac:dyDescent="0.25">
      <c r="B2955" s="683"/>
      <c r="C2955" s="683"/>
      <c r="D2955" s="684"/>
    </row>
    <row r="2956" spans="2:4" ht="15" customHeight="1" x14ac:dyDescent="0.25">
      <c r="B2956" s="683"/>
      <c r="C2956" s="683"/>
      <c r="D2956" s="684"/>
    </row>
    <row r="2957" spans="2:4" ht="15" customHeight="1" x14ac:dyDescent="0.25">
      <c r="B2957" s="683"/>
      <c r="C2957" s="683"/>
      <c r="D2957" s="684"/>
    </row>
    <row r="2958" spans="2:4" ht="15" customHeight="1" x14ac:dyDescent="0.25">
      <c r="B2958" s="683"/>
      <c r="C2958" s="683"/>
      <c r="D2958" s="684"/>
    </row>
    <row r="2959" spans="2:4" ht="15" customHeight="1" x14ac:dyDescent="0.25">
      <c r="B2959" s="683"/>
      <c r="C2959" s="683"/>
      <c r="D2959" s="684"/>
    </row>
    <row r="2960" spans="2:4" ht="15" customHeight="1" x14ac:dyDescent="0.25">
      <c r="B2960" s="683"/>
      <c r="C2960" s="683"/>
      <c r="D2960" s="684"/>
    </row>
    <row r="2961" spans="2:4" ht="15" customHeight="1" x14ac:dyDescent="0.25">
      <c r="B2961" s="683"/>
      <c r="C2961" s="683"/>
      <c r="D2961" s="684"/>
    </row>
    <row r="2962" spans="2:4" ht="15" customHeight="1" x14ac:dyDescent="0.25">
      <c r="B2962" s="683"/>
      <c r="C2962" s="683"/>
      <c r="D2962" s="684"/>
    </row>
    <row r="2963" spans="2:4" ht="15" customHeight="1" x14ac:dyDescent="0.25">
      <c r="B2963" s="683"/>
      <c r="C2963" s="683"/>
      <c r="D2963" s="684"/>
    </row>
    <row r="2964" spans="2:4" ht="15" customHeight="1" x14ac:dyDescent="0.25">
      <c r="B2964" s="683"/>
      <c r="C2964" s="683"/>
      <c r="D2964" s="684"/>
    </row>
    <row r="2965" spans="2:4" ht="15" customHeight="1" x14ac:dyDescent="0.25">
      <c r="B2965" s="683"/>
      <c r="C2965" s="683"/>
      <c r="D2965" s="684"/>
    </row>
    <row r="2966" spans="2:4" ht="15" customHeight="1" x14ac:dyDescent="0.25">
      <c r="B2966" s="683"/>
      <c r="C2966" s="683"/>
      <c r="D2966" s="684"/>
    </row>
    <row r="2967" spans="2:4" ht="15" customHeight="1" x14ac:dyDescent="0.25">
      <c r="B2967" s="683"/>
      <c r="C2967" s="683"/>
      <c r="D2967" s="684"/>
    </row>
    <row r="2968" spans="2:4" ht="15" customHeight="1" x14ac:dyDescent="0.25">
      <c r="B2968" s="683"/>
      <c r="C2968" s="683"/>
      <c r="D2968" s="684"/>
    </row>
    <row r="2969" spans="2:4" ht="15" customHeight="1" x14ac:dyDescent="0.25">
      <c r="B2969" s="683"/>
      <c r="C2969" s="683"/>
      <c r="D2969" s="684"/>
    </row>
    <row r="2970" spans="2:4" ht="15" customHeight="1" x14ac:dyDescent="0.25">
      <c r="B2970" s="683"/>
      <c r="C2970" s="683"/>
      <c r="D2970" s="684"/>
    </row>
    <row r="2971" spans="2:4" ht="15" customHeight="1" x14ac:dyDescent="0.25">
      <c r="B2971" s="683"/>
      <c r="C2971" s="683"/>
      <c r="D2971" s="684"/>
    </row>
    <row r="2972" spans="2:4" ht="15" customHeight="1" x14ac:dyDescent="0.25">
      <c r="B2972" s="683"/>
      <c r="C2972" s="683"/>
      <c r="D2972" s="684"/>
    </row>
    <row r="2973" spans="2:4" ht="15" customHeight="1" x14ac:dyDescent="0.25">
      <c r="B2973" s="683"/>
      <c r="C2973" s="683"/>
      <c r="D2973" s="684"/>
    </row>
    <row r="2974" spans="2:4" ht="15" customHeight="1" x14ac:dyDescent="0.25">
      <c r="B2974" s="683"/>
      <c r="C2974" s="683"/>
      <c r="D2974" s="684"/>
    </row>
    <row r="2975" spans="2:4" ht="15" customHeight="1" x14ac:dyDescent="0.25">
      <c r="B2975" s="683"/>
      <c r="C2975" s="683"/>
      <c r="D2975" s="684"/>
    </row>
    <row r="2976" spans="2:4" ht="15" customHeight="1" x14ac:dyDescent="0.25">
      <c r="B2976" s="683"/>
      <c r="C2976" s="683"/>
      <c r="D2976" s="684"/>
    </row>
    <row r="2977" spans="2:4" ht="15" customHeight="1" x14ac:dyDescent="0.25">
      <c r="B2977" s="683"/>
      <c r="C2977" s="683"/>
      <c r="D2977" s="684"/>
    </row>
    <row r="2978" spans="2:4" ht="15" customHeight="1" x14ac:dyDescent="0.25">
      <c r="B2978" s="683"/>
      <c r="C2978" s="683"/>
      <c r="D2978" s="684"/>
    </row>
    <row r="2979" spans="2:4" ht="15" customHeight="1" x14ac:dyDescent="0.25">
      <c r="B2979" s="683"/>
      <c r="C2979" s="683"/>
      <c r="D2979" s="684"/>
    </row>
    <row r="2980" spans="2:4" ht="15" customHeight="1" x14ac:dyDescent="0.25">
      <c r="B2980" s="683"/>
      <c r="C2980" s="683"/>
      <c r="D2980" s="684"/>
    </row>
    <row r="2981" spans="2:4" ht="15" customHeight="1" x14ac:dyDescent="0.25">
      <c r="B2981" s="683"/>
      <c r="C2981" s="683"/>
      <c r="D2981" s="684"/>
    </row>
    <row r="2982" spans="2:4" ht="15" customHeight="1" x14ac:dyDescent="0.25">
      <c r="B2982" s="683"/>
      <c r="C2982" s="683"/>
      <c r="D2982" s="684"/>
    </row>
    <row r="2983" spans="2:4" ht="15" customHeight="1" x14ac:dyDescent="0.25">
      <c r="B2983" s="683"/>
      <c r="C2983" s="683"/>
      <c r="D2983" s="684"/>
    </row>
    <row r="2984" spans="2:4" ht="15" customHeight="1" x14ac:dyDescent="0.25">
      <c r="B2984" s="683"/>
      <c r="C2984" s="683"/>
      <c r="D2984" s="684"/>
    </row>
    <row r="2985" spans="2:4" ht="15" customHeight="1" x14ac:dyDescent="0.25">
      <c r="B2985" s="683"/>
      <c r="C2985" s="683"/>
      <c r="D2985" s="684"/>
    </row>
    <row r="2986" spans="2:4" ht="15" customHeight="1" x14ac:dyDescent="0.25">
      <c r="B2986" s="683"/>
      <c r="C2986" s="683"/>
      <c r="D2986" s="684"/>
    </row>
    <row r="2987" spans="2:4" ht="15" customHeight="1" x14ac:dyDescent="0.25">
      <c r="B2987" s="683"/>
      <c r="C2987" s="683"/>
      <c r="D2987" s="684"/>
    </row>
    <row r="2988" spans="2:4" ht="15" customHeight="1" x14ac:dyDescent="0.25">
      <c r="B2988" s="683"/>
      <c r="C2988" s="683"/>
      <c r="D2988" s="684"/>
    </row>
    <row r="2989" spans="2:4" ht="15" customHeight="1" x14ac:dyDescent="0.25">
      <c r="B2989" s="683"/>
      <c r="C2989" s="683"/>
      <c r="D2989" s="684"/>
    </row>
    <row r="2990" spans="2:4" ht="15" customHeight="1" x14ac:dyDescent="0.25">
      <c r="B2990" s="683"/>
      <c r="C2990" s="683"/>
      <c r="D2990" s="684"/>
    </row>
    <row r="2991" spans="2:4" ht="15" customHeight="1" x14ac:dyDescent="0.25">
      <c r="B2991" s="683"/>
      <c r="C2991" s="683"/>
      <c r="D2991" s="684"/>
    </row>
    <row r="2992" spans="2:4" ht="15" customHeight="1" x14ac:dyDescent="0.25">
      <c r="B2992" s="683"/>
      <c r="C2992" s="683"/>
      <c r="D2992" s="684"/>
    </row>
    <row r="2993" spans="2:4" ht="15" customHeight="1" x14ac:dyDescent="0.25">
      <c r="B2993" s="683"/>
      <c r="C2993" s="683"/>
      <c r="D2993" s="684"/>
    </row>
    <row r="2994" spans="2:4" ht="15" customHeight="1" x14ac:dyDescent="0.25">
      <c r="B2994" s="683"/>
      <c r="C2994" s="683"/>
      <c r="D2994" s="684"/>
    </row>
    <row r="2995" spans="2:4" ht="15" customHeight="1" x14ac:dyDescent="0.25">
      <c r="B2995" s="683"/>
      <c r="C2995" s="683"/>
      <c r="D2995" s="684"/>
    </row>
    <row r="2996" spans="2:4" ht="15" customHeight="1" x14ac:dyDescent="0.25">
      <c r="B2996" s="683"/>
      <c r="C2996" s="683"/>
      <c r="D2996" s="684"/>
    </row>
    <row r="2997" spans="2:4" ht="15" customHeight="1" x14ac:dyDescent="0.25">
      <c r="B2997" s="683"/>
      <c r="C2997" s="683"/>
      <c r="D2997" s="684"/>
    </row>
    <row r="2998" spans="2:4" ht="15" customHeight="1" x14ac:dyDescent="0.25">
      <c r="B2998" s="683"/>
      <c r="C2998" s="683"/>
      <c r="D2998" s="684"/>
    </row>
    <row r="2999" spans="2:4" ht="15" customHeight="1" x14ac:dyDescent="0.25">
      <c r="B2999" s="683"/>
      <c r="C2999" s="683"/>
      <c r="D2999" s="684"/>
    </row>
    <row r="3000" spans="2:4" ht="15" customHeight="1" x14ac:dyDescent="0.25">
      <c r="B3000" s="683"/>
      <c r="C3000" s="683"/>
      <c r="D3000" s="684"/>
    </row>
    <row r="3001" spans="2:4" ht="15" customHeight="1" x14ac:dyDescent="0.25">
      <c r="B3001" s="683"/>
      <c r="C3001" s="683"/>
      <c r="D3001" s="684"/>
    </row>
    <row r="3002" spans="2:4" ht="15" customHeight="1" x14ac:dyDescent="0.25">
      <c r="B3002" s="683"/>
      <c r="C3002" s="683"/>
      <c r="D3002" s="684"/>
    </row>
    <row r="3003" spans="2:4" ht="15" customHeight="1" x14ac:dyDescent="0.25">
      <c r="B3003" s="683"/>
      <c r="C3003" s="683"/>
      <c r="D3003" s="684"/>
    </row>
    <row r="3004" spans="2:4" ht="15" customHeight="1" x14ac:dyDescent="0.25">
      <c r="B3004" s="683"/>
      <c r="C3004" s="683"/>
      <c r="D3004" s="684"/>
    </row>
    <row r="3005" spans="2:4" ht="15" customHeight="1" x14ac:dyDescent="0.25">
      <c r="B3005" s="683"/>
      <c r="C3005" s="683"/>
      <c r="D3005" s="684"/>
    </row>
    <row r="3006" spans="2:4" ht="15" customHeight="1" x14ac:dyDescent="0.25">
      <c r="B3006" s="683"/>
      <c r="C3006" s="683"/>
      <c r="D3006" s="684"/>
    </row>
    <row r="3007" spans="2:4" ht="15" customHeight="1" x14ac:dyDescent="0.25">
      <c r="B3007" s="683"/>
      <c r="C3007" s="683"/>
      <c r="D3007" s="684"/>
    </row>
    <row r="3008" spans="2:4" ht="15" customHeight="1" x14ac:dyDescent="0.25">
      <c r="B3008" s="683"/>
      <c r="C3008" s="683"/>
      <c r="D3008" s="684"/>
    </row>
    <row r="3009" spans="2:4" ht="15" customHeight="1" x14ac:dyDescent="0.25">
      <c r="B3009" s="683"/>
      <c r="C3009" s="683"/>
      <c r="D3009" s="684"/>
    </row>
    <row r="3010" spans="2:4" ht="15" customHeight="1" x14ac:dyDescent="0.25">
      <c r="B3010" s="683"/>
      <c r="C3010" s="683"/>
      <c r="D3010" s="684"/>
    </row>
    <row r="3011" spans="2:4" ht="15" customHeight="1" x14ac:dyDescent="0.25">
      <c r="B3011" s="683"/>
      <c r="C3011" s="683"/>
      <c r="D3011" s="684"/>
    </row>
    <row r="3012" spans="2:4" ht="15" customHeight="1" x14ac:dyDescent="0.25">
      <c r="B3012" s="683"/>
      <c r="C3012" s="683"/>
      <c r="D3012" s="684"/>
    </row>
    <row r="3013" spans="2:4" ht="15" customHeight="1" x14ac:dyDescent="0.25">
      <c r="B3013" s="683"/>
      <c r="C3013" s="683"/>
      <c r="D3013" s="684"/>
    </row>
    <row r="3014" spans="2:4" ht="15" customHeight="1" x14ac:dyDescent="0.25">
      <c r="B3014" s="683"/>
      <c r="C3014" s="683"/>
      <c r="D3014" s="684"/>
    </row>
    <row r="3015" spans="2:4" ht="15" customHeight="1" x14ac:dyDescent="0.25">
      <c r="B3015" s="683"/>
      <c r="C3015" s="683"/>
      <c r="D3015" s="684"/>
    </row>
    <row r="3016" spans="2:4" ht="15" customHeight="1" x14ac:dyDescent="0.25">
      <c r="B3016" s="683"/>
      <c r="C3016" s="683"/>
      <c r="D3016" s="684"/>
    </row>
    <row r="3017" spans="2:4" ht="15" customHeight="1" x14ac:dyDescent="0.25">
      <c r="B3017" s="683"/>
      <c r="C3017" s="683"/>
      <c r="D3017" s="684"/>
    </row>
    <row r="3018" spans="2:4" ht="15" customHeight="1" x14ac:dyDescent="0.25">
      <c r="B3018" s="683"/>
      <c r="C3018" s="683"/>
      <c r="D3018" s="684"/>
    </row>
    <row r="3019" spans="2:4" ht="15" customHeight="1" x14ac:dyDescent="0.25">
      <c r="B3019" s="683"/>
      <c r="C3019" s="683"/>
      <c r="D3019" s="684"/>
    </row>
    <row r="3020" spans="2:4" ht="15" customHeight="1" x14ac:dyDescent="0.25">
      <c r="B3020" s="683"/>
      <c r="C3020" s="683"/>
      <c r="D3020" s="684"/>
    </row>
    <row r="3021" spans="2:4" ht="15" customHeight="1" x14ac:dyDescent="0.25">
      <c r="B3021" s="683"/>
      <c r="C3021" s="683"/>
      <c r="D3021" s="684"/>
    </row>
    <row r="3022" spans="2:4" ht="15" customHeight="1" x14ac:dyDescent="0.25">
      <c r="B3022" s="683"/>
      <c r="C3022" s="683"/>
      <c r="D3022" s="684"/>
    </row>
    <row r="3023" spans="2:4" ht="15" customHeight="1" x14ac:dyDescent="0.25">
      <c r="B3023" s="683"/>
      <c r="C3023" s="683"/>
      <c r="D3023" s="684"/>
    </row>
    <row r="3024" spans="2:4" ht="15" customHeight="1" x14ac:dyDescent="0.25">
      <c r="B3024" s="683"/>
      <c r="C3024" s="683"/>
      <c r="D3024" s="684"/>
    </row>
    <row r="3025" spans="2:4" ht="15" customHeight="1" x14ac:dyDescent="0.25">
      <c r="B3025" s="683"/>
      <c r="C3025" s="683"/>
      <c r="D3025" s="684"/>
    </row>
    <row r="3026" spans="2:4" ht="15" customHeight="1" x14ac:dyDescent="0.25">
      <c r="B3026" s="683"/>
      <c r="C3026" s="683"/>
      <c r="D3026" s="684"/>
    </row>
    <row r="3027" spans="2:4" ht="15" customHeight="1" x14ac:dyDescent="0.25">
      <c r="B3027" s="683"/>
      <c r="C3027" s="683"/>
      <c r="D3027" s="684"/>
    </row>
    <row r="3028" spans="2:4" ht="15" customHeight="1" x14ac:dyDescent="0.25">
      <c r="B3028" s="683"/>
      <c r="C3028" s="683"/>
      <c r="D3028" s="684"/>
    </row>
    <row r="3029" spans="2:4" ht="15" customHeight="1" x14ac:dyDescent="0.25">
      <c r="B3029" s="683"/>
      <c r="C3029" s="683"/>
      <c r="D3029" s="684"/>
    </row>
    <row r="3030" spans="2:4" ht="15" customHeight="1" x14ac:dyDescent="0.25">
      <c r="B3030" s="683"/>
      <c r="C3030" s="683"/>
      <c r="D3030" s="684"/>
    </row>
    <row r="3031" spans="2:4" ht="15" customHeight="1" x14ac:dyDescent="0.25">
      <c r="B3031" s="683"/>
      <c r="C3031" s="683"/>
      <c r="D3031" s="684"/>
    </row>
    <row r="3032" spans="2:4" ht="15" customHeight="1" x14ac:dyDescent="0.25">
      <c r="B3032" s="683"/>
      <c r="C3032" s="683"/>
      <c r="D3032" s="684"/>
    </row>
    <row r="3033" spans="2:4" ht="15" customHeight="1" x14ac:dyDescent="0.25">
      <c r="B3033" s="683"/>
      <c r="C3033" s="683"/>
      <c r="D3033" s="684"/>
    </row>
    <row r="3034" spans="2:4" ht="15" customHeight="1" x14ac:dyDescent="0.25">
      <c r="B3034" s="683"/>
      <c r="C3034" s="683"/>
      <c r="D3034" s="684"/>
    </row>
    <row r="3035" spans="2:4" ht="15" customHeight="1" x14ac:dyDescent="0.25">
      <c r="B3035" s="683"/>
      <c r="C3035" s="683"/>
      <c r="D3035" s="684"/>
    </row>
    <row r="3036" spans="2:4" ht="15" customHeight="1" x14ac:dyDescent="0.25">
      <c r="B3036" s="683"/>
      <c r="C3036" s="683"/>
      <c r="D3036" s="684"/>
    </row>
    <row r="3037" spans="2:4" ht="15" customHeight="1" x14ac:dyDescent="0.25">
      <c r="B3037" s="683"/>
      <c r="C3037" s="683"/>
      <c r="D3037" s="684"/>
    </row>
    <row r="3038" spans="2:4" ht="15" customHeight="1" x14ac:dyDescent="0.25">
      <c r="B3038" s="683"/>
      <c r="C3038" s="683"/>
      <c r="D3038" s="684"/>
    </row>
    <row r="3039" spans="2:4" ht="15" customHeight="1" x14ac:dyDescent="0.25">
      <c r="B3039" s="683"/>
      <c r="C3039" s="683"/>
      <c r="D3039" s="684"/>
    </row>
    <row r="3040" spans="2:4" ht="15" customHeight="1" x14ac:dyDescent="0.25">
      <c r="B3040" s="683"/>
      <c r="C3040" s="683"/>
      <c r="D3040" s="684"/>
    </row>
    <row r="3041" spans="2:4" ht="15" customHeight="1" x14ac:dyDescent="0.25">
      <c r="B3041" s="683"/>
      <c r="C3041" s="683"/>
      <c r="D3041" s="684"/>
    </row>
    <row r="3042" spans="2:4" ht="15" customHeight="1" x14ac:dyDescent="0.25">
      <c r="B3042" s="683"/>
      <c r="C3042" s="683"/>
      <c r="D3042" s="684"/>
    </row>
    <row r="3043" spans="2:4" ht="15" customHeight="1" x14ac:dyDescent="0.25">
      <c r="B3043" s="683"/>
      <c r="C3043" s="683"/>
      <c r="D3043" s="684"/>
    </row>
    <row r="3044" spans="2:4" ht="15" customHeight="1" x14ac:dyDescent="0.25">
      <c r="B3044" s="683"/>
      <c r="C3044" s="683"/>
      <c r="D3044" s="684"/>
    </row>
    <row r="3045" spans="2:4" ht="15" customHeight="1" x14ac:dyDescent="0.25">
      <c r="B3045" s="683"/>
      <c r="C3045" s="683"/>
      <c r="D3045" s="684"/>
    </row>
    <row r="3046" spans="2:4" ht="15" customHeight="1" x14ac:dyDescent="0.25">
      <c r="B3046" s="683"/>
      <c r="C3046" s="683"/>
      <c r="D3046" s="684"/>
    </row>
    <row r="3047" spans="2:4" ht="15" customHeight="1" x14ac:dyDescent="0.25">
      <c r="B3047" s="683"/>
      <c r="C3047" s="683"/>
      <c r="D3047" s="684"/>
    </row>
    <row r="3048" spans="2:4" ht="15" customHeight="1" x14ac:dyDescent="0.25">
      <c r="B3048" s="683"/>
      <c r="C3048" s="683"/>
      <c r="D3048" s="684"/>
    </row>
    <row r="3049" spans="2:4" ht="15" customHeight="1" x14ac:dyDescent="0.25">
      <c r="B3049" s="683"/>
      <c r="C3049" s="683"/>
      <c r="D3049" s="684"/>
    </row>
    <row r="3050" spans="2:4" ht="15" customHeight="1" x14ac:dyDescent="0.25">
      <c r="B3050" s="683"/>
      <c r="C3050" s="683"/>
      <c r="D3050" s="684"/>
    </row>
    <row r="3051" spans="2:4" ht="15" customHeight="1" x14ac:dyDescent="0.25">
      <c r="B3051" s="683"/>
      <c r="C3051" s="683"/>
      <c r="D3051" s="684"/>
    </row>
    <row r="3052" spans="2:4" ht="15" customHeight="1" x14ac:dyDescent="0.25">
      <c r="B3052" s="683"/>
      <c r="C3052" s="683"/>
      <c r="D3052" s="684"/>
    </row>
    <row r="3053" spans="2:4" ht="15" customHeight="1" x14ac:dyDescent="0.25">
      <c r="B3053" s="683"/>
      <c r="C3053" s="683"/>
      <c r="D3053" s="684"/>
    </row>
    <row r="3054" spans="2:4" ht="15" customHeight="1" x14ac:dyDescent="0.25">
      <c r="B3054" s="683"/>
      <c r="C3054" s="683"/>
      <c r="D3054" s="684"/>
    </row>
    <row r="3055" spans="2:4" ht="15" customHeight="1" x14ac:dyDescent="0.25">
      <c r="B3055" s="683"/>
      <c r="C3055" s="683"/>
      <c r="D3055" s="684"/>
    </row>
    <row r="3056" spans="2:4" ht="15" customHeight="1" x14ac:dyDescent="0.25">
      <c r="B3056" s="683"/>
      <c r="C3056" s="683"/>
      <c r="D3056" s="684"/>
    </row>
    <row r="3057" spans="2:4" ht="15" customHeight="1" x14ac:dyDescent="0.25">
      <c r="B3057" s="683"/>
      <c r="C3057" s="683"/>
      <c r="D3057" s="684"/>
    </row>
    <row r="3058" spans="2:4" ht="15" customHeight="1" x14ac:dyDescent="0.25">
      <c r="B3058" s="683"/>
      <c r="C3058" s="683"/>
      <c r="D3058" s="684"/>
    </row>
    <row r="3059" spans="2:4" ht="15" customHeight="1" x14ac:dyDescent="0.25">
      <c r="B3059" s="683"/>
      <c r="C3059" s="683"/>
      <c r="D3059" s="684"/>
    </row>
    <row r="3060" spans="2:4" ht="15" customHeight="1" x14ac:dyDescent="0.25">
      <c r="B3060" s="683"/>
      <c r="C3060" s="683"/>
      <c r="D3060" s="684"/>
    </row>
    <row r="3061" spans="2:4" ht="15" customHeight="1" x14ac:dyDescent="0.25">
      <c r="B3061" s="683"/>
      <c r="C3061" s="683"/>
      <c r="D3061" s="684"/>
    </row>
    <row r="3062" spans="2:4" ht="15" customHeight="1" x14ac:dyDescent="0.25">
      <c r="B3062" s="683"/>
      <c r="C3062" s="683"/>
      <c r="D3062" s="684"/>
    </row>
    <row r="3063" spans="2:4" ht="15" customHeight="1" x14ac:dyDescent="0.25">
      <c r="B3063" s="683"/>
      <c r="C3063" s="683"/>
      <c r="D3063" s="684"/>
    </row>
    <row r="3064" spans="2:4" ht="15" customHeight="1" x14ac:dyDescent="0.25">
      <c r="B3064" s="683"/>
      <c r="C3064" s="683"/>
      <c r="D3064" s="684"/>
    </row>
    <row r="3065" spans="2:4" ht="15" customHeight="1" x14ac:dyDescent="0.25">
      <c r="B3065" s="683"/>
      <c r="C3065" s="683"/>
      <c r="D3065" s="684"/>
    </row>
    <row r="3066" spans="2:4" ht="15" customHeight="1" x14ac:dyDescent="0.25">
      <c r="B3066" s="683"/>
      <c r="C3066" s="683"/>
      <c r="D3066" s="684"/>
    </row>
    <row r="3067" spans="2:4" ht="15" customHeight="1" x14ac:dyDescent="0.25">
      <c r="B3067" s="683"/>
      <c r="C3067" s="683"/>
      <c r="D3067" s="684"/>
    </row>
    <row r="3068" spans="2:4" ht="15" customHeight="1" x14ac:dyDescent="0.25">
      <c r="B3068" s="683"/>
      <c r="C3068" s="683"/>
      <c r="D3068" s="684"/>
    </row>
    <row r="3069" spans="2:4" ht="15" customHeight="1" x14ac:dyDescent="0.25">
      <c r="B3069" s="683"/>
      <c r="C3069" s="683"/>
      <c r="D3069" s="684"/>
    </row>
    <row r="3070" spans="2:4" ht="15" customHeight="1" x14ac:dyDescent="0.25">
      <c r="B3070" s="683"/>
      <c r="C3070" s="683"/>
      <c r="D3070" s="684"/>
    </row>
    <row r="3071" spans="2:4" ht="15" customHeight="1" x14ac:dyDescent="0.25">
      <c r="B3071" s="683"/>
      <c r="C3071" s="683"/>
      <c r="D3071" s="684"/>
    </row>
    <row r="3072" spans="2:4" ht="15" customHeight="1" x14ac:dyDescent="0.25">
      <c r="B3072" s="683"/>
      <c r="C3072" s="683"/>
      <c r="D3072" s="684"/>
    </row>
    <row r="3073" spans="2:4" ht="15" customHeight="1" x14ac:dyDescent="0.25">
      <c r="B3073" s="683"/>
      <c r="C3073" s="683"/>
      <c r="D3073" s="684"/>
    </row>
    <row r="3074" spans="2:4" ht="15" customHeight="1" x14ac:dyDescent="0.25">
      <c r="B3074" s="683"/>
      <c r="C3074" s="683"/>
      <c r="D3074" s="684"/>
    </row>
    <row r="3075" spans="2:4" ht="15" customHeight="1" x14ac:dyDescent="0.25">
      <c r="B3075" s="683"/>
      <c r="C3075" s="683"/>
      <c r="D3075" s="684"/>
    </row>
    <row r="3076" spans="2:4" ht="15" customHeight="1" x14ac:dyDescent="0.25">
      <c r="B3076" s="683"/>
      <c r="C3076" s="683"/>
      <c r="D3076" s="684"/>
    </row>
    <row r="3077" spans="2:4" ht="15" customHeight="1" x14ac:dyDescent="0.25">
      <c r="B3077" s="683"/>
      <c r="C3077" s="683"/>
      <c r="D3077" s="684"/>
    </row>
    <row r="3078" spans="2:4" ht="15" customHeight="1" x14ac:dyDescent="0.25">
      <c r="B3078" s="683"/>
      <c r="C3078" s="683"/>
      <c r="D3078" s="684"/>
    </row>
    <row r="3079" spans="2:4" ht="15" customHeight="1" x14ac:dyDescent="0.25">
      <c r="B3079" s="683"/>
      <c r="C3079" s="683"/>
      <c r="D3079" s="684"/>
    </row>
    <row r="3080" spans="2:4" ht="15" customHeight="1" x14ac:dyDescent="0.25">
      <c r="B3080" s="683"/>
      <c r="C3080" s="683"/>
      <c r="D3080" s="684"/>
    </row>
    <row r="3081" spans="2:4" ht="15" customHeight="1" x14ac:dyDescent="0.25">
      <c r="B3081" s="683"/>
      <c r="C3081" s="683"/>
      <c r="D3081" s="684"/>
    </row>
    <row r="3082" spans="2:4" ht="15" customHeight="1" x14ac:dyDescent="0.25">
      <c r="B3082" s="683"/>
      <c r="C3082" s="683"/>
      <c r="D3082" s="684"/>
    </row>
    <row r="3083" spans="2:4" ht="15" customHeight="1" x14ac:dyDescent="0.25">
      <c r="B3083" s="683"/>
      <c r="C3083" s="683"/>
      <c r="D3083" s="684"/>
    </row>
    <row r="3084" spans="2:4" ht="15" customHeight="1" x14ac:dyDescent="0.25">
      <c r="B3084" s="683"/>
      <c r="C3084" s="683"/>
      <c r="D3084" s="684"/>
    </row>
    <row r="3085" spans="2:4" ht="15" customHeight="1" x14ac:dyDescent="0.25">
      <c r="B3085" s="683"/>
      <c r="C3085" s="683"/>
      <c r="D3085" s="684"/>
    </row>
    <row r="3086" spans="2:4" ht="15" customHeight="1" x14ac:dyDescent="0.25">
      <c r="B3086" s="683"/>
      <c r="C3086" s="683"/>
      <c r="D3086" s="684"/>
    </row>
    <row r="3087" spans="2:4" ht="15" customHeight="1" x14ac:dyDescent="0.25">
      <c r="B3087" s="683"/>
      <c r="C3087" s="683"/>
      <c r="D3087" s="684"/>
    </row>
    <row r="3088" spans="2:4" ht="15" customHeight="1" x14ac:dyDescent="0.25">
      <c r="B3088" s="683"/>
      <c r="C3088" s="683"/>
      <c r="D3088" s="684"/>
    </row>
    <row r="3089" spans="2:4" ht="15" customHeight="1" x14ac:dyDescent="0.25">
      <c r="B3089" s="683"/>
      <c r="C3089" s="683"/>
      <c r="D3089" s="684"/>
    </row>
    <row r="3090" spans="2:4" ht="15" customHeight="1" x14ac:dyDescent="0.25">
      <c r="B3090" s="683"/>
      <c r="C3090" s="683"/>
      <c r="D3090" s="684"/>
    </row>
    <row r="3091" spans="2:4" ht="15" customHeight="1" x14ac:dyDescent="0.25">
      <c r="B3091" s="683"/>
      <c r="C3091" s="683"/>
      <c r="D3091" s="684"/>
    </row>
    <row r="3092" spans="2:4" ht="15" customHeight="1" x14ac:dyDescent="0.25">
      <c r="B3092" s="683"/>
      <c r="C3092" s="683"/>
      <c r="D3092" s="684"/>
    </row>
    <row r="3093" spans="2:4" ht="15" customHeight="1" x14ac:dyDescent="0.25">
      <c r="B3093" s="683"/>
      <c r="C3093" s="683"/>
      <c r="D3093" s="684"/>
    </row>
    <row r="3094" spans="2:4" ht="15" customHeight="1" x14ac:dyDescent="0.25">
      <c r="B3094" s="683"/>
      <c r="C3094" s="683"/>
      <c r="D3094" s="684"/>
    </row>
    <row r="3095" spans="2:4" ht="15" customHeight="1" x14ac:dyDescent="0.25">
      <c r="B3095" s="683"/>
      <c r="C3095" s="683"/>
      <c r="D3095" s="684"/>
    </row>
    <row r="3096" spans="2:4" ht="15" customHeight="1" x14ac:dyDescent="0.25">
      <c r="B3096" s="683"/>
      <c r="C3096" s="683"/>
      <c r="D3096" s="684"/>
    </row>
    <row r="3097" spans="2:4" ht="15" customHeight="1" x14ac:dyDescent="0.25">
      <c r="B3097" s="683"/>
      <c r="C3097" s="683"/>
      <c r="D3097" s="684"/>
    </row>
    <row r="3098" spans="2:4" ht="15" customHeight="1" x14ac:dyDescent="0.25">
      <c r="B3098" s="683"/>
      <c r="C3098" s="683"/>
      <c r="D3098" s="684"/>
    </row>
    <row r="3099" spans="2:4" ht="15" customHeight="1" x14ac:dyDescent="0.25">
      <c r="B3099" s="683"/>
      <c r="C3099" s="683"/>
      <c r="D3099" s="684"/>
    </row>
    <row r="3100" spans="2:4" ht="15" customHeight="1" x14ac:dyDescent="0.25">
      <c r="B3100" s="683"/>
      <c r="C3100" s="683"/>
      <c r="D3100" s="684"/>
    </row>
    <row r="3101" spans="2:4" ht="15" customHeight="1" x14ac:dyDescent="0.25">
      <c r="B3101" s="683"/>
      <c r="C3101" s="683"/>
      <c r="D3101" s="684"/>
    </row>
    <row r="3102" spans="2:4" ht="15" customHeight="1" x14ac:dyDescent="0.25">
      <c r="B3102" s="683"/>
      <c r="C3102" s="683"/>
      <c r="D3102" s="684"/>
    </row>
    <row r="3103" spans="2:4" ht="15" customHeight="1" x14ac:dyDescent="0.25">
      <c r="B3103" s="683"/>
      <c r="C3103" s="683"/>
      <c r="D3103" s="684"/>
    </row>
    <row r="3104" spans="2:4" ht="15" customHeight="1" x14ac:dyDescent="0.25">
      <c r="B3104" s="683"/>
      <c r="C3104" s="683"/>
      <c r="D3104" s="684"/>
    </row>
    <row r="3105" spans="2:4" ht="15" customHeight="1" x14ac:dyDescent="0.25">
      <c r="B3105" s="683"/>
      <c r="C3105" s="683"/>
      <c r="D3105" s="684"/>
    </row>
    <row r="3106" spans="2:4" ht="15" customHeight="1" x14ac:dyDescent="0.25">
      <c r="B3106" s="683"/>
      <c r="C3106" s="683"/>
      <c r="D3106" s="684"/>
    </row>
    <row r="3107" spans="2:4" ht="15" customHeight="1" x14ac:dyDescent="0.25">
      <c r="B3107" s="683"/>
      <c r="C3107" s="683"/>
      <c r="D3107" s="684"/>
    </row>
    <row r="3108" spans="2:4" ht="15" customHeight="1" x14ac:dyDescent="0.25">
      <c r="B3108" s="683"/>
      <c r="C3108" s="683"/>
      <c r="D3108" s="684"/>
    </row>
    <row r="3109" spans="2:4" ht="15" customHeight="1" x14ac:dyDescent="0.25">
      <c r="B3109" s="683"/>
      <c r="C3109" s="683"/>
      <c r="D3109" s="684"/>
    </row>
    <row r="3110" spans="2:4" ht="15" customHeight="1" x14ac:dyDescent="0.25">
      <c r="B3110" s="683"/>
      <c r="C3110" s="683"/>
      <c r="D3110" s="684"/>
    </row>
    <row r="3111" spans="2:4" ht="15" customHeight="1" x14ac:dyDescent="0.25">
      <c r="B3111" s="683"/>
      <c r="C3111" s="683"/>
      <c r="D3111" s="684"/>
    </row>
    <row r="3112" spans="2:4" ht="15" customHeight="1" x14ac:dyDescent="0.25">
      <c r="B3112" s="683"/>
      <c r="C3112" s="683"/>
      <c r="D3112" s="684"/>
    </row>
    <row r="3113" spans="2:4" ht="15" customHeight="1" x14ac:dyDescent="0.25">
      <c r="B3113" s="683"/>
      <c r="C3113" s="683"/>
      <c r="D3113" s="684"/>
    </row>
    <row r="3114" spans="2:4" ht="15" customHeight="1" x14ac:dyDescent="0.25">
      <c r="B3114" s="683"/>
      <c r="C3114" s="683"/>
      <c r="D3114" s="684"/>
    </row>
    <row r="3115" spans="2:4" ht="15" customHeight="1" x14ac:dyDescent="0.25">
      <c r="B3115" s="683"/>
      <c r="C3115" s="683"/>
      <c r="D3115" s="684"/>
    </row>
    <row r="3116" spans="2:4" ht="15" customHeight="1" x14ac:dyDescent="0.25">
      <c r="B3116" s="683"/>
      <c r="C3116" s="683"/>
      <c r="D3116" s="684"/>
    </row>
    <row r="3117" spans="2:4" ht="15" customHeight="1" x14ac:dyDescent="0.25">
      <c r="B3117" s="683"/>
      <c r="C3117" s="683"/>
      <c r="D3117" s="684"/>
    </row>
    <row r="3118" spans="2:4" ht="15" customHeight="1" x14ac:dyDescent="0.25">
      <c r="B3118" s="683"/>
      <c r="C3118" s="683"/>
      <c r="D3118" s="684"/>
    </row>
    <row r="3119" spans="2:4" ht="15" customHeight="1" x14ac:dyDescent="0.25">
      <c r="B3119" s="683"/>
      <c r="C3119" s="683"/>
      <c r="D3119" s="684"/>
    </row>
    <row r="3120" spans="2:4" ht="15" customHeight="1" x14ac:dyDescent="0.25">
      <c r="B3120" s="683"/>
      <c r="C3120" s="683"/>
      <c r="D3120" s="684"/>
    </row>
    <row r="3121" spans="2:4" ht="15" customHeight="1" x14ac:dyDescent="0.25">
      <c r="B3121" s="683"/>
      <c r="C3121" s="683"/>
      <c r="D3121" s="684"/>
    </row>
    <row r="3122" spans="2:4" ht="15" customHeight="1" x14ac:dyDescent="0.25">
      <c r="B3122" s="683"/>
      <c r="C3122" s="683"/>
      <c r="D3122" s="684"/>
    </row>
    <row r="3123" spans="2:4" ht="15" customHeight="1" x14ac:dyDescent="0.25">
      <c r="B3123" s="683"/>
      <c r="C3123" s="683"/>
      <c r="D3123" s="684"/>
    </row>
    <row r="3124" spans="2:4" ht="15" customHeight="1" x14ac:dyDescent="0.25">
      <c r="B3124" s="683"/>
      <c r="C3124" s="683"/>
      <c r="D3124" s="684"/>
    </row>
    <row r="3125" spans="2:4" ht="15" customHeight="1" x14ac:dyDescent="0.25">
      <c r="B3125" s="683"/>
      <c r="C3125" s="683"/>
      <c r="D3125" s="684"/>
    </row>
    <row r="3126" spans="2:4" ht="15" customHeight="1" x14ac:dyDescent="0.25">
      <c r="B3126" s="683"/>
      <c r="C3126" s="683"/>
      <c r="D3126" s="684"/>
    </row>
    <row r="3127" spans="2:4" ht="15" customHeight="1" x14ac:dyDescent="0.25">
      <c r="B3127" s="683"/>
      <c r="C3127" s="683"/>
      <c r="D3127" s="684"/>
    </row>
    <row r="3128" spans="2:4" ht="15" customHeight="1" x14ac:dyDescent="0.25">
      <c r="B3128" s="683"/>
      <c r="C3128" s="683"/>
      <c r="D3128" s="684"/>
    </row>
    <row r="3129" spans="2:4" ht="15" customHeight="1" x14ac:dyDescent="0.25">
      <c r="B3129" s="683"/>
      <c r="C3129" s="683"/>
      <c r="D3129" s="684"/>
    </row>
    <row r="3130" spans="2:4" ht="15" customHeight="1" x14ac:dyDescent="0.25">
      <c r="B3130" s="683"/>
      <c r="C3130" s="683"/>
      <c r="D3130" s="684"/>
    </row>
    <row r="3131" spans="2:4" ht="15" customHeight="1" x14ac:dyDescent="0.25">
      <c r="B3131" s="683"/>
      <c r="C3131" s="683"/>
      <c r="D3131" s="684"/>
    </row>
    <row r="3132" spans="2:4" ht="15" customHeight="1" x14ac:dyDescent="0.25">
      <c r="B3132" s="683"/>
      <c r="C3132" s="683"/>
      <c r="D3132" s="684"/>
    </row>
    <row r="3133" spans="2:4" ht="15" customHeight="1" x14ac:dyDescent="0.25">
      <c r="B3133" s="683"/>
      <c r="C3133" s="683"/>
      <c r="D3133" s="684"/>
    </row>
    <row r="3134" spans="2:4" ht="15" customHeight="1" x14ac:dyDescent="0.25">
      <c r="B3134" s="683"/>
      <c r="C3134" s="683"/>
      <c r="D3134" s="684"/>
    </row>
    <row r="3135" spans="2:4" ht="15" customHeight="1" x14ac:dyDescent="0.25">
      <c r="B3135" s="683"/>
      <c r="C3135" s="683"/>
      <c r="D3135" s="684"/>
    </row>
    <row r="3136" spans="2:4" ht="15" customHeight="1" x14ac:dyDescent="0.25">
      <c r="B3136" s="683"/>
      <c r="C3136" s="683"/>
      <c r="D3136" s="684"/>
    </row>
    <row r="3137" spans="2:4" ht="15" customHeight="1" x14ac:dyDescent="0.25">
      <c r="B3137" s="683"/>
      <c r="C3137" s="683"/>
      <c r="D3137" s="684"/>
    </row>
    <row r="3138" spans="2:4" ht="15" customHeight="1" x14ac:dyDescent="0.25">
      <c r="B3138" s="683"/>
      <c r="C3138" s="683"/>
      <c r="D3138" s="684"/>
    </row>
    <row r="3139" spans="2:4" ht="15" customHeight="1" x14ac:dyDescent="0.25">
      <c r="B3139" s="683"/>
      <c r="C3139" s="683"/>
      <c r="D3139" s="684"/>
    </row>
    <row r="3140" spans="2:4" ht="15" customHeight="1" x14ac:dyDescent="0.25">
      <c r="B3140" s="683"/>
      <c r="C3140" s="683"/>
      <c r="D3140" s="684"/>
    </row>
    <row r="3141" spans="2:4" ht="15" customHeight="1" x14ac:dyDescent="0.25">
      <c r="B3141" s="683"/>
      <c r="C3141" s="683"/>
      <c r="D3141" s="684"/>
    </row>
    <row r="3142" spans="2:4" ht="15" customHeight="1" x14ac:dyDescent="0.25">
      <c r="B3142" s="683"/>
      <c r="C3142" s="683"/>
      <c r="D3142" s="684"/>
    </row>
    <row r="3143" spans="2:4" ht="15" customHeight="1" x14ac:dyDescent="0.25">
      <c r="B3143" s="683"/>
      <c r="C3143" s="683"/>
      <c r="D3143" s="684"/>
    </row>
    <row r="3144" spans="2:4" ht="15" customHeight="1" x14ac:dyDescent="0.25">
      <c r="B3144" s="683"/>
      <c r="C3144" s="683"/>
      <c r="D3144" s="684"/>
    </row>
    <row r="3145" spans="2:4" ht="15" customHeight="1" x14ac:dyDescent="0.25">
      <c r="B3145" s="683"/>
      <c r="C3145" s="683"/>
      <c r="D3145" s="684"/>
    </row>
    <row r="3146" spans="2:4" ht="15" customHeight="1" x14ac:dyDescent="0.25">
      <c r="B3146" s="683"/>
      <c r="C3146" s="683"/>
      <c r="D3146" s="684"/>
    </row>
    <row r="3147" spans="2:4" ht="15" customHeight="1" x14ac:dyDescent="0.25">
      <c r="B3147" s="683"/>
      <c r="C3147" s="683"/>
      <c r="D3147" s="684"/>
    </row>
    <row r="3148" spans="2:4" ht="15" customHeight="1" x14ac:dyDescent="0.25">
      <c r="B3148" s="683"/>
      <c r="C3148" s="683"/>
      <c r="D3148" s="684"/>
    </row>
    <row r="3149" spans="2:4" ht="15" customHeight="1" x14ac:dyDescent="0.25">
      <c r="B3149" s="683"/>
      <c r="C3149" s="683"/>
      <c r="D3149" s="684"/>
    </row>
    <row r="3150" spans="2:4" ht="15" customHeight="1" x14ac:dyDescent="0.25">
      <c r="B3150" s="683"/>
      <c r="C3150" s="683"/>
      <c r="D3150" s="684"/>
    </row>
    <row r="3151" spans="2:4" ht="15" customHeight="1" x14ac:dyDescent="0.25">
      <c r="B3151" s="683"/>
      <c r="C3151" s="683"/>
      <c r="D3151" s="684"/>
    </row>
    <row r="3152" spans="2:4" ht="15" customHeight="1" x14ac:dyDescent="0.25">
      <c r="B3152" s="683"/>
      <c r="C3152" s="683"/>
      <c r="D3152" s="684"/>
    </row>
    <row r="3153" spans="2:4" ht="15" customHeight="1" x14ac:dyDescent="0.25">
      <c r="B3153" s="683"/>
      <c r="C3153" s="683"/>
      <c r="D3153" s="684"/>
    </row>
    <row r="3154" spans="2:4" ht="15" customHeight="1" x14ac:dyDescent="0.25">
      <c r="B3154" s="683"/>
      <c r="C3154" s="683"/>
      <c r="D3154" s="684"/>
    </row>
    <row r="3155" spans="2:4" ht="15" customHeight="1" x14ac:dyDescent="0.25">
      <c r="B3155" s="683"/>
      <c r="C3155" s="683"/>
      <c r="D3155" s="684"/>
    </row>
    <row r="3156" spans="2:4" ht="15" customHeight="1" x14ac:dyDescent="0.25">
      <c r="B3156" s="683"/>
      <c r="C3156" s="683"/>
      <c r="D3156" s="684"/>
    </row>
    <row r="3157" spans="2:4" ht="15" customHeight="1" x14ac:dyDescent="0.25">
      <c r="B3157" s="683"/>
      <c r="C3157" s="683"/>
      <c r="D3157" s="684"/>
    </row>
    <row r="3158" spans="2:4" ht="15" customHeight="1" x14ac:dyDescent="0.25">
      <c r="B3158" s="683"/>
      <c r="C3158" s="683"/>
      <c r="D3158" s="684"/>
    </row>
    <row r="3159" spans="2:4" ht="15" customHeight="1" x14ac:dyDescent="0.25">
      <c r="B3159" s="683"/>
      <c r="C3159" s="683"/>
      <c r="D3159" s="684"/>
    </row>
    <row r="3160" spans="2:4" ht="15" customHeight="1" x14ac:dyDescent="0.25">
      <c r="B3160" s="683"/>
      <c r="C3160" s="683"/>
      <c r="D3160" s="684"/>
    </row>
    <row r="3161" spans="2:4" ht="15" customHeight="1" x14ac:dyDescent="0.25">
      <c r="B3161" s="683"/>
      <c r="C3161" s="683"/>
      <c r="D3161" s="684"/>
    </row>
    <row r="3162" spans="2:4" ht="15" customHeight="1" x14ac:dyDescent="0.25">
      <c r="B3162" s="683"/>
      <c r="C3162" s="683"/>
      <c r="D3162" s="684"/>
    </row>
    <row r="3163" spans="2:4" ht="15" customHeight="1" x14ac:dyDescent="0.25">
      <c r="B3163" s="683"/>
      <c r="C3163" s="683"/>
      <c r="D3163" s="684"/>
    </row>
    <row r="3164" spans="2:4" ht="15" customHeight="1" x14ac:dyDescent="0.25">
      <c r="B3164" s="683"/>
      <c r="C3164" s="683"/>
      <c r="D3164" s="684"/>
    </row>
    <row r="3165" spans="2:4" ht="15" customHeight="1" x14ac:dyDescent="0.25">
      <c r="B3165" s="683"/>
      <c r="C3165" s="683"/>
      <c r="D3165" s="684"/>
    </row>
    <row r="3166" spans="2:4" ht="15" customHeight="1" x14ac:dyDescent="0.25">
      <c r="B3166" s="683"/>
      <c r="C3166" s="683"/>
      <c r="D3166" s="684"/>
    </row>
    <row r="3167" spans="2:4" ht="15" customHeight="1" x14ac:dyDescent="0.25">
      <c r="B3167" s="683"/>
      <c r="C3167" s="683"/>
      <c r="D3167" s="684"/>
    </row>
    <row r="3168" spans="2:4" ht="15" customHeight="1" x14ac:dyDescent="0.25">
      <c r="B3168" s="683"/>
      <c r="C3168" s="683"/>
      <c r="D3168" s="684"/>
    </row>
    <row r="3169" spans="2:4" ht="15" customHeight="1" x14ac:dyDescent="0.25">
      <c r="B3169" s="683"/>
      <c r="C3169" s="683"/>
      <c r="D3169" s="684"/>
    </row>
    <row r="3170" spans="2:4" ht="15" customHeight="1" x14ac:dyDescent="0.25">
      <c r="B3170" s="683"/>
      <c r="C3170" s="683"/>
      <c r="D3170" s="684"/>
    </row>
    <row r="3171" spans="2:4" ht="15" customHeight="1" x14ac:dyDescent="0.25">
      <c r="B3171" s="683"/>
      <c r="C3171" s="683"/>
      <c r="D3171" s="684"/>
    </row>
    <row r="3172" spans="2:4" ht="15" customHeight="1" x14ac:dyDescent="0.25">
      <c r="B3172" s="683"/>
      <c r="C3172" s="683"/>
      <c r="D3172" s="684"/>
    </row>
    <row r="3173" spans="2:4" ht="15" customHeight="1" x14ac:dyDescent="0.25">
      <c r="B3173" s="683"/>
      <c r="C3173" s="683"/>
      <c r="D3173" s="684"/>
    </row>
    <row r="3174" spans="2:4" ht="15" customHeight="1" x14ac:dyDescent="0.25">
      <c r="B3174" s="683"/>
      <c r="C3174" s="683"/>
      <c r="D3174" s="684"/>
    </row>
    <row r="3175" spans="2:4" ht="15" customHeight="1" x14ac:dyDescent="0.25">
      <c r="B3175" s="683"/>
      <c r="C3175" s="683"/>
      <c r="D3175" s="684"/>
    </row>
    <row r="3176" spans="2:4" ht="15" customHeight="1" x14ac:dyDescent="0.25">
      <c r="B3176" s="683"/>
      <c r="C3176" s="683"/>
      <c r="D3176" s="684"/>
    </row>
    <row r="3177" spans="2:4" ht="15" customHeight="1" x14ac:dyDescent="0.25">
      <c r="B3177" s="683"/>
      <c r="C3177" s="683"/>
      <c r="D3177" s="684"/>
    </row>
    <row r="3178" spans="2:4" ht="15" customHeight="1" x14ac:dyDescent="0.25">
      <c r="B3178" s="683"/>
      <c r="C3178" s="683"/>
      <c r="D3178" s="684"/>
    </row>
    <row r="3179" spans="2:4" ht="15" customHeight="1" x14ac:dyDescent="0.25">
      <c r="B3179" s="683"/>
      <c r="C3179" s="683"/>
      <c r="D3179" s="684"/>
    </row>
    <row r="3180" spans="2:4" ht="15" customHeight="1" x14ac:dyDescent="0.25">
      <c r="B3180" s="683"/>
      <c r="C3180" s="683"/>
      <c r="D3180" s="684"/>
    </row>
    <row r="3181" spans="2:4" ht="15" customHeight="1" x14ac:dyDescent="0.25">
      <c r="B3181" s="683"/>
      <c r="C3181" s="683"/>
      <c r="D3181" s="684"/>
    </row>
    <row r="3182" spans="2:4" ht="15" customHeight="1" x14ac:dyDescent="0.25">
      <c r="B3182" s="683"/>
      <c r="C3182" s="683"/>
      <c r="D3182" s="684"/>
    </row>
    <row r="3183" spans="2:4" ht="15" customHeight="1" x14ac:dyDescent="0.25">
      <c r="B3183" s="683"/>
      <c r="C3183" s="683"/>
      <c r="D3183" s="684"/>
    </row>
    <row r="3184" spans="2:4" ht="15" customHeight="1" x14ac:dyDescent="0.25">
      <c r="B3184" s="683"/>
      <c r="C3184" s="683"/>
      <c r="D3184" s="684"/>
    </row>
    <row r="3185" spans="2:4" ht="15" customHeight="1" x14ac:dyDescent="0.25">
      <c r="B3185" s="683"/>
      <c r="C3185" s="683"/>
      <c r="D3185" s="684"/>
    </row>
    <row r="3186" spans="2:4" ht="15" customHeight="1" x14ac:dyDescent="0.25">
      <c r="B3186" s="683"/>
      <c r="C3186" s="683"/>
      <c r="D3186" s="684"/>
    </row>
    <row r="3187" spans="2:4" ht="15" customHeight="1" x14ac:dyDescent="0.25">
      <c r="B3187" s="683"/>
      <c r="C3187" s="683"/>
      <c r="D3187" s="684"/>
    </row>
    <row r="3188" spans="2:4" ht="15" customHeight="1" x14ac:dyDescent="0.25">
      <c r="B3188" s="683"/>
      <c r="C3188" s="683"/>
      <c r="D3188" s="684"/>
    </row>
    <row r="3189" spans="2:4" ht="15" customHeight="1" x14ac:dyDescent="0.25">
      <c r="B3189" s="683"/>
      <c r="C3189" s="683"/>
      <c r="D3189" s="684"/>
    </row>
    <row r="3190" spans="2:4" ht="15" customHeight="1" x14ac:dyDescent="0.25">
      <c r="B3190" s="683"/>
      <c r="C3190" s="683"/>
      <c r="D3190" s="684"/>
    </row>
    <row r="3191" spans="2:4" ht="15" customHeight="1" x14ac:dyDescent="0.25">
      <c r="B3191" s="683"/>
      <c r="C3191" s="683"/>
      <c r="D3191" s="684"/>
    </row>
    <row r="3192" spans="2:4" ht="15" customHeight="1" x14ac:dyDescent="0.25">
      <c r="B3192" s="683"/>
      <c r="C3192" s="683"/>
      <c r="D3192" s="684"/>
    </row>
    <row r="3193" spans="2:4" ht="15" customHeight="1" x14ac:dyDescent="0.25">
      <c r="B3193" s="683"/>
      <c r="C3193" s="683"/>
      <c r="D3193" s="684"/>
    </row>
    <row r="3194" spans="2:4" ht="15" customHeight="1" x14ac:dyDescent="0.25">
      <c r="B3194" s="683"/>
      <c r="C3194" s="683"/>
      <c r="D3194" s="684"/>
    </row>
    <row r="3195" spans="2:4" ht="15" customHeight="1" x14ac:dyDescent="0.25">
      <c r="B3195" s="683"/>
      <c r="C3195" s="683"/>
      <c r="D3195" s="684"/>
    </row>
    <row r="3196" spans="2:4" ht="15" customHeight="1" x14ac:dyDescent="0.25">
      <c r="B3196" s="683"/>
      <c r="C3196" s="683"/>
      <c r="D3196" s="684"/>
    </row>
    <row r="3197" spans="2:4" ht="15" customHeight="1" x14ac:dyDescent="0.25">
      <c r="B3197" s="683"/>
      <c r="C3197" s="683"/>
      <c r="D3197" s="684"/>
    </row>
    <row r="3198" spans="2:4" ht="15" customHeight="1" x14ac:dyDescent="0.25">
      <c r="B3198" s="683"/>
      <c r="C3198" s="683"/>
      <c r="D3198" s="684"/>
    </row>
    <row r="3199" spans="2:4" ht="15" customHeight="1" x14ac:dyDescent="0.25">
      <c r="B3199" s="683"/>
      <c r="C3199" s="683"/>
      <c r="D3199" s="684"/>
    </row>
    <row r="3200" spans="2:4" ht="15" customHeight="1" x14ac:dyDescent="0.25">
      <c r="B3200" s="683"/>
      <c r="C3200" s="683"/>
      <c r="D3200" s="684"/>
    </row>
    <row r="3201" spans="2:4" ht="15" customHeight="1" x14ac:dyDescent="0.25">
      <c r="B3201" s="683"/>
      <c r="C3201" s="683"/>
      <c r="D3201" s="684"/>
    </row>
    <row r="3202" spans="2:4" ht="15" customHeight="1" x14ac:dyDescent="0.25">
      <c r="B3202" s="683"/>
      <c r="C3202" s="683"/>
      <c r="D3202" s="684"/>
    </row>
    <row r="3203" spans="2:4" ht="15" customHeight="1" x14ac:dyDescent="0.25">
      <c r="B3203" s="683"/>
      <c r="C3203" s="683"/>
      <c r="D3203" s="684"/>
    </row>
    <row r="3204" spans="2:4" ht="15" customHeight="1" x14ac:dyDescent="0.25">
      <c r="B3204" s="683"/>
      <c r="C3204" s="683"/>
      <c r="D3204" s="684"/>
    </row>
    <row r="3205" spans="2:4" ht="15" customHeight="1" x14ac:dyDescent="0.25">
      <c r="B3205" s="683"/>
      <c r="C3205" s="683"/>
      <c r="D3205" s="684"/>
    </row>
    <row r="3206" spans="2:4" ht="15" customHeight="1" x14ac:dyDescent="0.25">
      <c r="B3206" s="683"/>
      <c r="C3206" s="683"/>
      <c r="D3206" s="684"/>
    </row>
    <row r="3207" spans="2:4" ht="15" customHeight="1" x14ac:dyDescent="0.25">
      <c r="B3207" s="683"/>
      <c r="C3207" s="683"/>
      <c r="D3207" s="684"/>
    </row>
    <row r="3208" spans="2:4" ht="15" customHeight="1" x14ac:dyDescent="0.25">
      <c r="B3208" s="683"/>
      <c r="C3208" s="683"/>
      <c r="D3208" s="684"/>
    </row>
    <row r="3209" spans="2:4" ht="15" customHeight="1" x14ac:dyDescent="0.25">
      <c r="B3209" s="683"/>
      <c r="C3209" s="683"/>
      <c r="D3209" s="684"/>
    </row>
    <row r="3210" spans="2:4" ht="15" customHeight="1" x14ac:dyDescent="0.25">
      <c r="B3210" s="683"/>
      <c r="C3210" s="683"/>
      <c r="D3210" s="684"/>
    </row>
    <row r="3211" spans="2:4" ht="15" customHeight="1" x14ac:dyDescent="0.25">
      <c r="B3211" s="683"/>
      <c r="C3211" s="683"/>
      <c r="D3211" s="684"/>
    </row>
    <row r="3212" spans="2:4" ht="15" customHeight="1" x14ac:dyDescent="0.25">
      <c r="B3212" s="683"/>
      <c r="C3212" s="683"/>
      <c r="D3212" s="684"/>
    </row>
    <row r="3213" spans="2:4" ht="15" customHeight="1" x14ac:dyDescent="0.25">
      <c r="B3213" s="683"/>
      <c r="C3213" s="683"/>
      <c r="D3213" s="684"/>
    </row>
    <row r="3214" spans="2:4" ht="15" customHeight="1" x14ac:dyDescent="0.25">
      <c r="B3214" s="683"/>
      <c r="C3214" s="683"/>
      <c r="D3214" s="684"/>
    </row>
    <row r="3215" spans="2:4" ht="15" customHeight="1" x14ac:dyDescent="0.25">
      <c r="B3215" s="683"/>
      <c r="C3215" s="683"/>
      <c r="D3215" s="684"/>
    </row>
    <row r="3216" spans="2:4" ht="15" customHeight="1" x14ac:dyDescent="0.25">
      <c r="B3216" s="683"/>
      <c r="C3216" s="683"/>
      <c r="D3216" s="684"/>
    </row>
    <row r="3217" spans="2:4" ht="15" customHeight="1" x14ac:dyDescent="0.25">
      <c r="B3217" s="683"/>
      <c r="C3217" s="683"/>
      <c r="D3217" s="684"/>
    </row>
    <row r="3218" spans="2:4" ht="15" customHeight="1" x14ac:dyDescent="0.25">
      <c r="B3218" s="683"/>
      <c r="C3218" s="683"/>
      <c r="D3218" s="684"/>
    </row>
    <row r="3219" spans="2:4" ht="15" customHeight="1" x14ac:dyDescent="0.25">
      <c r="B3219" s="683"/>
      <c r="C3219" s="683"/>
      <c r="D3219" s="684"/>
    </row>
    <row r="3220" spans="2:4" ht="15" customHeight="1" x14ac:dyDescent="0.25">
      <c r="B3220" s="683"/>
      <c r="C3220" s="683"/>
      <c r="D3220" s="684"/>
    </row>
    <row r="3221" spans="2:4" ht="15" customHeight="1" x14ac:dyDescent="0.25">
      <c r="B3221" s="683"/>
      <c r="C3221" s="683"/>
      <c r="D3221" s="684"/>
    </row>
    <row r="3222" spans="2:4" ht="15" customHeight="1" x14ac:dyDescent="0.25">
      <c r="B3222" s="683"/>
      <c r="C3222" s="683"/>
      <c r="D3222" s="684"/>
    </row>
    <row r="3223" spans="2:4" ht="15" customHeight="1" x14ac:dyDescent="0.25">
      <c r="B3223" s="683"/>
      <c r="C3223" s="683"/>
      <c r="D3223" s="684"/>
    </row>
    <row r="3224" spans="2:4" ht="15" customHeight="1" x14ac:dyDescent="0.25">
      <c r="B3224" s="683"/>
      <c r="C3224" s="683"/>
      <c r="D3224" s="684"/>
    </row>
    <row r="3225" spans="2:4" ht="15" customHeight="1" x14ac:dyDescent="0.25">
      <c r="B3225" s="683"/>
      <c r="C3225" s="683"/>
      <c r="D3225" s="684"/>
    </row>
    <row r="3226" spans="2:4" ht="15" customHeight="1" x14ac:dyDescent="0.25">
      <c r="B3226" s="683"/>
      <c r="C3226" s="683"/>
      <c r="D3226" s="684"/>
    </row>
    <row r="3227" spans="2:4" ht="15" customHeight="1" x14ac:dyDescent="0.25">
      <c r="B3227" s="683"/>
      <c r="C3227" s="683"/>
      <c r="D3227" s="684"/>
    </row>
    <row r="3228" spans="2:4" ht="15" customHeight="1" x14ac:dyDescent="0.25">
      <c r="B3228" s="683"/>
      <c r="C3228" s="683"/>
      <c r="D3228" s="684"/>
    </row>
    <row r="3229" spans="2:4" ht="15" customHeight="1" x14ac:dyDescent="0.25">
      <c r="B3229" s="683"/>
      <c r="C3229" s="683"/>
      <c r="D3229" s="684"/>
    </row>
    <row r="3230" spans="2:4" ht="15" customHeight="1" x14ac:dyDescent="0.25">
      <c r="B3230" s="683"/>
      <c r="C3230" s="683"/>
      <c r="D3230" s="684"/>
    </row>
    <row r="3231" spans="2:4" ht="15" customHeight="1" x14ac:dyDescent="0.25">
      <c r="B3231" s="683"/>
      <c r="C3231" s="683"/>
      <c r="D3231" s="684"/>
    </row>
    <row r="3232" spans="2:4" ht="15" customHeight="1" x14ac:dyDescent="0.25">
      <c r="B3232" s="683"/>
      <c r="C3232" s="683"/>
      <c r="D3232" s="684"/>
    </row>
    <row r="3233" spans="2:4" ht="15" customHeight="1" x14ac:dyDescent="0.25">
      <c r="B3233" s="683"/>
      <c r="C3233" s="683"/>
      <c r="D3233" s="684"/>
    </row>
    <row r="3234" spans="2:4" ht="15" customHeight="1" x14ac:dyDescent="0.25">
      <c r="B3234" s="683"/>
      <c r="C3234" s="683"/>
      <c r="D3234" s="684"/>
    </row>
    <row r="3235" spans="2:4" ht="15" customHeight="1" x14ac:dyDescent="0.25">
      <c r="B3235" s="683"/>
      <c r="C3235" s="683"/>
      <c r="D3235" s="684"/>
    </row>
    <row r="3236" spans="2:4" ht="15" customHeight="1" x14ac:dyDescent="0.25">
      <c r="B3236" s="683"/>
      <c r="C3236" s="683"/>
      <c r="D3236" s="684"/>
    </row>
    <row r="3237" spans="2:4" ht="15" customHeight="1" x14ac:dyDescent="0.25">
      <c r="B3237" s="683"/>
      <c r="C3237" s="683"/>
      <c r="D3237" s="684"/>
    </row>
    <row r="3238" spans="2:4" ht="15" customHeight="1" x14ac:dyDescent="0.25">
      <c r="B3238" s="683"/>
      <c r="C3238" s="683"/>
      <c r="D3238" s="684"/>
    </row>
    <row r="3239" spans="2:4" ht="15" customHeight="1" x14ac:dyDescent="0.25">
      <c r="B3239" s="683"/>
      <c r="C3239" s="683"/>
      <c r="D3239" s="684"/>
    </row>
    <row r="3240" spans="2:4" ht="15" customHeight="1" x14ac:dyDescent="0.25">
      <c r="B3240" s="683"/>
      <c r="C3240" s="683"/>
      <c r="D3240" s="684"/>
    </row>
    <row r="3241" spans="2:4" ht="15" customHeight="1" x14ac:dyDescent="0.25">
      <c r="B3241" s="683"/>
      <c r="C3241" s="683"/>
      <c r="D3241" s="684"/>
    </row>
    <row r="3242" spans="2:4" ht="15" customHeight="1" x14ac:dyDescent="0.25">
      <c r="B3242" s="683"/>
      <c r="C3242" s="683"/>
      <c r="D3242" s="684"/>
    </row>
    <row r="3243" spans="2:4" ht="15" customHeight="1" x14ac:dyDescent="0.25">
      <c r="B3243" s="683"/>
      <c r="C3243" s="683"/>
      <c r="D3243" s="684"/>
    </row>
    <row r="3244" spans="2:4" ht="15" customHeight="1" x14ac:dyDescent="0.25">
      <c r="B3244" s="683"/>
      <c r="C3244" s="683"/>
      <c r="D3244" s="684"/>
    </row>
    <row r="3245" spans="2:4" ht="15" customHeight="1" x14ac:dyDescent="0.25">
      <c r="B3245" s="683"/>
      <c r="C3245" s="683"/>
      <c r="D3245" s="684"/>
    </row>
    <row r="3246" spans="2:4" ht="15" customHeight="1" x14ac:dyDescent="0.25">
      <c r="B3246" s="683"/>
      <c r="C3246" s="683"/>
      <c r="D3246" s="684"/>
    </row>
    <row r="3247" spans="2:4" ht="15" customHeight="1" x14ac:dyDescent="0.25">
      <c r="B3247" s="683"/>
      <c r="C3247" s="683"/>
      <c r="D3247" s="684"/>
    </row>
    <row r="3248" spans="2:4" ht="15" customHeight="1" x14ac:dyDescent="0.25">
      <c r="B3248" s="683"/>
      <c r="C3248" s="683"/>
      <c r="D3248" s="684"/>
    </row>
    <row r="3249" spans="2:4" ht="15" customHeight="1" x14ac:dyDescent="0.25">
      <c r="B3249" s="683"/>
      <c r="C3249" s="683"/>
      <c r="D3249" s="684"/>
    </row>
    <row r="3250" spans="2:4" ht="15" customHeight="1" x14ac:dyDescent="0.25">
      <c r="B3250" s="683"/>
      <c r="C3250" s="683"/>
      <c r="D3250" s="684"/>
    </row>
    <row r="3251" spans="2:4" ht="15" customHeight="1" x14ac:dyDescent="0.25">
      <c r="B3251" s="683"/>
      <c r="C3251" s="683"/>
      <c r="D3251" s="684"/>
    </row>
    <row r="3252" spans="2:4" ht="15" customHeight="1" x14ac:dyDescent="0.25">
      <c r="B3252" s="683"/>
      <c r="C3252" s="683"/>
      <c r="D3252" s="684"/>
    </row>
    <row r="3253" spans="2:4" ht="15" customHeight="1" x14ac:dyDescent="0.25">
      <c r="B3253" s="683"/>
      <c r="C3253" s="683"/>
      <c r="D3253" s="684"/>
    </row>
    <row r="3254" spans="2:4" ht="15" customHeight="1" x14ac:dyDescent="0.25">
      <c r="B3254" s="683"/>
      <c r="C3254" s="683"/>
      <c r="D3254" s="684"/>
    </row>
    <row r="3255" spans="2:4" ht="15" customHeight="1" x14ac:dyDescent="0.25">
      <c r="B3255" s="683"/>
      <c r="C3255" s="683"/>
      <c r="D3255" s="684"/>
    </row>
    <row r="3256" spans="2:4" ht="15" customHeight="1" x14ac:dyDescent="0.25">
      <c r="B3256" s="683"/>
      <c r="C3256" s="683"/>
      <c r="D3256" s="684"/>
    </row>
    <row r="3257" spans="2:4" ht="15" customHeight="1" x14ac:dyDescent="0.25">
      <c r="B3257" s="683"/>
      <c r="C3257" s="683"/>
      <c r="D3257" s="684"/>
    </row>
    <row r="3258" spans="2:4" ht="15" customHeight="1" x14ac:dyDescent="0.25">
      <c r="B3258" s="683"/>
      <c r="C3258" s="683"/>
      <c r="D3258" s="684"/>
    </row>
    <row r="3259" spans="2:4" ht="15" customHeight="1" x14ac:dyDescent="0.25">
      <c r="B3259" s="683"/>
      <c r="C3259" s="683"/>
      <c r="D3259" s="684"/>
    </row>
    <row r="3260" spans="2:4" ht="15" customHeight="1" x14ac:dyDescent="0.25">
      <c r="B3260" s="683"/>
      <c r="C3260" s="683"/>
      <c r="D3260" s="684"/>
    </row>
    <row r="3261" spans="2:4" ht="15" customHeight="1" x14ac:dyDescent="0.25">
      <c r="B3261" s="683"/>
      <c r="C3261" s="683"/>
      <c r="D3261" s="684"/>
    </row>
    <row r="3262" spans="2:4" ht="15" customHeight="1" x14ac:dyDescent="0.25">
      <c r="B3262" s="683"/>
      <c r="C3262" s="683"/>
      <c r="D3262" s="684"/>
    </row>
    <row r="3263" spans="2:4" ht="15" customHeight="1" x14ac:dyDescent="0.25">
      <c r="B3263" s="683"/>
      <c r="C3263" s="683"/>
      <c r="D3263" s="684"/>
    </row>
    <row r="3264" spans="2:4" ht="15" customHeight="1" x14ac:dyDescent="0.25">
      <c r="B3264" s="683"/>
      <c r="C3264" s="683"/>
      <c r="D3264" s="684"/>
    </row>
    <row r="3265" spans="2:4" ht="15" customHeight="1" x14ac:dyDescent="0.25">
      <c r="B3265" s="683"/>
      <c r="C3265" s="683"/>
      <c r="D3265" s="684"/>
    </row>
    <row r="3266" spans="2:4" ht="15" customHeight="1" x14ac:dyDescent="0.25">
      <c r="B3266" s="683"/>
      <c r="C3266" s="683"/>
      <c r="D3266" s="684"/>
    </row>
    <row r="3267" spans="2:4" ht="15" customHeight="1" x14ac:dyDescent="0.25">
      <c r="B3267" s="683"/>
      <c r="C3267" s="683"/>
      <c r="D3267" s="684"/>
    </row>
    <row r="3268" spans="2:4" ht="15" customHeight="1" x14ac:dyDescent="0.25">
      <c r="B3268" s="683"/>
      <c r="C3268" s="683"/>
      <c r="D3268" s="684"/>
    </row>
    <row r="3269" spans="2:4" ht="15" customHeight="1" x14ac:dyDescent="0.25">
      <c r="B3269" s="683"/>
      <c r="C3269" s="683"/>
      <c r="D3269" s="684"/>
    </row>
    <row r="3270" spans="2:4" ht="15" customHeight="1" x14ac:dyDescent="0.25">
      <c r="B3270" s="683"/>
      <c r="C3270" s="683"/>
      <c r="D3270" s="684"/>
    </row>
    <row r="3271" spans="2:4" ht="15" customHeight="1" x14ac:dyDescent="0.25">
      <c r="B3271" s="683"/>
      <c r="C3271" s="683"/>
      <c r="D3271" s="684"/>
    </row>
    <row r="3272" spans="2:4" ht="15" customHeight="1" x14ac:dyDescent="0.25">
      <c r="B3272" s="683"/>
      <c r="C3272" s="683"/>
      <c r="D3272" s="684"/>
    </row>
    <row r="3273" spans="2:4" ht="15" customHeight="1" x14ac:dyDescent="0.25">
      <c r="B3273" s="683"/>
      <c r="C3273" s="683"/>
      <c r="D3273" s="684"/>
    </row>
    <row r="3274" spans="2:4" ht="15" customHeight="1" x14ac:dyDescent="0.25">
      <c r="B3274" s="683"/>
      <c r="C3274" s="683"/>
      <c r="D3274" s="684"/>
    </row>
    <row r="3275" spans="2:4" ht="15" customHeight="1" x14ac:dyDescent="0.25">
      <c r="B3275" s="683"/>
      <c r="C3275" s="683"/>
      <c r="D3275" s="684"/>
    </row>
    <row r="3276" spans="2:4" ht="15" customHeight="1" x14ac:dyDescent="0.25">
      <c r="B3276" s="683"/>
      <c r="C3276" s="683"/>
      <c r="D3276" s="684"/>
    </row>
    <row r="3277" spans="2:4" ht="15" customHeight="1" x14ac:dyDescent="0.25">
      <c r="B3277" s="683"/>
      <c r="C3277" s="683"/>
      <c r="D3277" s="684"/>
    </row>
    <row r="3278" spans="2:4" ht="15" customHeight="1" x14ac:dyDescent="0.25">
      <c r="B3278" s="683"/>
      <c r="C3278" s="683"/>
      <c r="D3278" s="684"/>
    </row>
    <row r="3279" spans="2:4" ht="15" customHeight="1" x14ac:dyDescent="0.25">
      <c r="B3279" s="683"/>
      <c r="C3279" s="683"/>
      <c r="D3279" s="684"/>
    </row>
    <row r="3280" spans="2:4" ht="15" customHeight="1" x14ac:dyDescent="0.25">
      <c r="B3280" s="683"/>
      <c r="C3280" s="683"/>
      <c r="D3280" s="684"/>
    </row>
    <row r="3281" spans="2:4" ht="15" customHeight="1" x14ac:dyDescent="0.25">
      <c r="B3281" s="683"/>
      <c r="C3281" s="683"/>
      <c r="D3281" s="684"/>
    </row>
    <row r="3282" spans="2:4" ht="15" customHeight="1" x14ac:dyDescent="0.25">
      <c r="B3282" s="683"/>
      <c r="C3282" s="683"/>
      <c r="D3282" s="684"/>
    </row>
    <row r="3283" spans="2:4" ht="15" customHeight="1" x14ac:dyDescent="0.25">
      <c r="B3283" s="683"/>
      <c r="C3283" s="683"/>
      <c r="D3283" s="684"/>
    </row>
    <row r="3284" spans="2:4" ht="15" customHeight="1" x14ac:dyDescent="0.25">
      <c r="B3284" s="683"/>
      <c r="C3284" s="683"/>
      <c r="D3284" s="684"/>
    </row>
    <row r="3285" spans="2:4" ht="15" customHeight="1" x14ac:dyDescent="0.25">
      <c r="B3285" s="683"/>
      <c r="C3285" s="683"/>
      <c r="D3285" s="684"/>
    </row>
    <row r="3286" spans="2:4" ht="15" customHeight="1" x14ac:dyDescent="0.25">
      <c r="B3286" s="683"/>
      <c r="C3286" s="683"/>
      <c r="D3286" s="684"/>
    </row>
    <row r="3287" spans="2:4" ht="15" customHeight="1" x14ac:dyDescent="0.25">
      <c r="B3287" s="683"/>
      <c r="C3287" s="683"/>
      <c r="D3287" s="684"/>
    </row>
    <row r="3288" spans="2:4" ht="15" customHeight="1" x14ac:dyDescent="0.25">
      <c r="B3288" s="683"/>
      <c r="C3288" s="683"/>
      <c r="D3288" s="684"/>
    </row>
    <row r="3289" spans="2:4" ht="15" customHeight="1" x14ac:dyDescent="0.25">
      <c r="B3289" s="683"/>
      <c r="C3289" s="683"/>
      <c r="D3289" s="684"/>
    </row>
    <row r="3290" spans="2:4" ht="15" customHeight="1" x14ac:dyDescent="0.25">
      <c r="B3290" s="683"/>
      <c r="C3290" s="683"/>
      <c r="D3290" s="684"/>
    </row>
    <row r="3291" spans="2:4" ht="15" customHeight="1" x14ac:dyDescent="0.25">
      <c r="B3291" s="683"/>
      <c r="C3291" s="683"/>
      <c r="D3291" s="684"/>
    </row>
    <row r="3292" spans="2:4" ht="15" customHeight="1" x14ac:dyDescent="0.25">
      <c r="B3292" s="683"/>
      <c r="C3292" s="683"/>
      <c r="D3292" s="684"/>
    </row>
    <row r="3293" spans="2:4" ht="15" customHeight="1" x14ac:dyDescent="0.25">
      <c r="B3293" s="683"/>
      <c r="C3293" s="683"/>
      <c r="D3293" s="684"/>
    </row>
    <row r="3294" spans="2:4" ht="15" customHeight="1" x14ac:dyDescent="0.25">
      <c r="B3294" s="683"/>
      <c r="C3294" s="683"/>
      <c r="D3294" s="684"/>
    </row>
    <row r="3295" spans="2:4" ht="15" customHeight="1" x14ac:dyDescent="0.25">
      <c r="B3295" s="683"/>
      <c r="C3295" s="683"/>
      <c r="D3295" s="684"/>
    </row>
    <row r="3296" spans="2:4" ht="15" customHeight="1" x14ac:dyDescent="0.25">
      <c r="B3296" s="683"/>
      <c r="C3296" s="683"/>
      <c r="D3296" s="684"/>
    </row>
    <row r="3297" spans="2:4" ht="15" customHeight="1" x14ac:dyDescent="0.25">
      <c r="B3297" s="683"/>
      <c r="C3297" s="683"/>
      <c r="D3297" s="684"/>
    </row>
    <row r="3298" spans="2:4" ht="15" customHeight="1" x14ac:dyDescent="0.25">
      <c r="B3298" s="683"/>
      <c r="C3298" s="683"/>
      <c r="D3298" s="684"/>
    </row>
    <row r="3299" spans="2:4" ht="15" customHeight="1" x14ac:dyDescent="0.25">
      <c r="B3299" s="683"/>
      <c r="C3299" s="683"/>
      <c r="D3299" s="684"/>
    </row>
    <row r="3300" spans="2:4" ht="15" customHeight="1" x14ac:dyDescent="0.25">
      <c r="B3300" s="683"/>
      <c r="C3300" s="683"/>
      <c r="D3300" s="684"/>
    </row>
    <row r="3301" spans="2:4" ht="15" customHeight="1" x14ac:dyDescent="0.25">
      <c r="B3301" s="683"/>
      <c r="C3301" s="683"/>
      <c r="D3301" s="684"/>
    </row>
    <row r="3302" spans="2:4" ht="15" customHeight="1" x14ac:dyDescent="0.25">
      <c r="B3302" s="683"/>
      <c r="C3302" s="683"/>
      <c r="D3302" s="684"/>
    </row>
    <row r="3303" spans="2:4" ht="15" customHeight="1" x14ac:dyDescent="0.25">
      <c r="B3303" s="683"/>
      <c r="C3303" s="683"/>
      <c r="D3303" s="684"/>
    </row>
    <row r="3304" spans="2:4" ht="15" customHeight="1" x14ac:dyDescent="0.25">
      <c r="B3304" s="683"/>
      <c r="C3304" s="683"/>
      <c r="D3304" s="684"/>
    </row>
    <row r="3305" spans="2:4" ht="15" customHeight="1" x14ac:dyDescent="0.25">
      <c r="B3305" s="683"/>
      <c r="C3305" s="683"/>
      <c r="D3305" s="684"/>
    </row>
    <row r="3306" spans="2:4" ht="15" customHeight="1" x14ac:dyDescent="0.25">
      <c r="B3306" s="683"/>
      <c r="C3306" s="683"/>
      <c r="D3306" s="684"/>
    </row>
    <row r="3307" spans="2:4" ht="15" customHeight="1" x14ac:dyDescent="0.25">
      <c r="B3307" s="683"/>
      <c r="C3307" s="683"/>
      <c r="D3307" s="684"/>
    </row>
    <row r="3308" spans="2:4" ht="15" customHeight="1" x14ac:dyDescent="0.25">
      <c r="B3308" s="683"/>
      <c r="C3308" s="683"/>
      <c r="D3308" s="684"/>
    </row>
    <row r="3309" spans="2:4" ht="15" customHeight="1" x14ac:dyDescent="0.25">
      <c r="B3309" s="683"/>
      <c r="C3309" s="683"/>
      <c r="D3309" s="684"/>
    </row>
    <row r="3310" spans="2:4" ht="15" customHeight="1" x14ac:dyDescent="0.25">
      <c r="B3310" s="683"/>
      <c r="C3310" s="683"/>
      <c r="D3310" s="684"/>
    </row>
    <row r="3311" spans="2:4" ht="15" customHeight="1" x14ac:dyDescent="0.25">
      <c r="B3311" s="683"/>
      <c r="C3311" s="683"/>
      <c r="D3311" s="684"/>
    </row>
    <row r="3312" spans="2:4" ht="15" customHeight="1" x14ac:dyDescent="0.25">
      <c r="B3312" s="683"/>
      <c r="C3312" s="683"/>
      <c r="D3312" s="684"/>
    </row>
    <row r="3313" spans="2:4" ht="15" customHeight="1" x14ac:dyDescent="0.25">
      <c r="B3313" s="683"/>
      <c r="C3313" s="683"/>
      <c r="D3313" s="684"/>
    </row>
    <row r="3314" spans="2:4" ht="15" customHeight="1" x14ac:dyDescent="0.25">
      <c r="B3314" s="683"/>
      <c r="C3314" s="683"/>
      <c r="D3314" s="684"/>
    </row>
    <row r="3315" spans="2:4" ht="15" customHeight="1" x14ac:dyDescent="0.25">
      <c r="B3315" s="683"/>
      <c r="C3315" s="683"/>
      <c r="D3315" s="684"/>
    </row>
    <row r="3316" spans="2:4" ht="15" customHeight="1" x14ac:dyDescent="0.25">
      <c r="B3316" s="683"/>
      <c r="C3316" s="683"/>
      <c r="D3316" s="684"/>
    </row>
    <row r="3317" spans="2:4" ht="15" customHeight="1" x14ac:dyDescent="0.25">
      <c r="B3317" s="683"/>
      <c r="C3317" s="683"/>
      <c r="D3317" s="684"/>
    </row>
    <row r="3318" spans="2:4" ht="15" customHeight="1" x14ac:dyDescent="0.25">
      <c r="B3318" s="683"/>
      <c r="C3318" s="683"/>
      <c r="D3318" s="684"/>
    </row>
    <row r="3319" spans="2:4" ht="15" customHeight="1" x14ac:dyDescent="0.25">
      <c r="B3319" s="683"/>
      <c r="C3319" s="683"/>
      <c r="D3319" s="684"/>
    </row>
    <row r="3320" spans="2:4" ht="15" customHeight="1" x14ac:dyDescent="0.25">
      <c r="B3320" s="683"/>
      <c r="C3320" s="683"/>
      <c r="D3320" s="684"/>
    </row>
    <row r="3321" spans="2:4" ht="15" customHeight="1" x14ac:dyDescent="0.25">
      <c r="B3321" s="683"/>
      <c r="C3321" s="683"/>
      <c r="D3321" s="684"/>
    </row>
    <row r="3322" spans="2:4" ht="15" customHeight="1" x14ac:dyDescent="0.25">
      <c r="B3322" s="683"/>
      <c r="C3322" s="683"/>
      <c r="D3322" s="684"/>
    </row>
    <row r="3323" spans="2:4" ht="15" customHeight="1" x14ac:dyDescent="0.25">
      <c r="B3323" s="683"/>
      <c r="C3323" s="683"/>
      <c r="D3323" s="684"/>
    </row>
    <row r="3324" spans="2:4" ht="15" customHeight="1" x14ac:dyDescent="0.25">
      <c r="B3324" s="683"/>
      <c r="C3324" s="683"/>
      <c r="D3324" s="684"/>
    </row>
    <row r="3325" spans="2:4" ht="15" customHeight="1" x14ac:dyDescent="0.25">
      <c r="B3325" s="683"/>
      <c r="C3325" s="683"/>
      <c r="D3325" s="684"/>
    </row>
    <row r="3326" spans="2:4" ht="15" customHeight="1" x14ac:dyDescent="0.25">
      <c r="B3326" s="683"/>
      <c r="C3326" s="683"/>
      <c r="D3326" s="684"/>
    </row>
    <row r="3327" spans="2:4" ht="15" customHeight="1" x14ac:dyDescent="0.25">
      <c r="B3327" s="683"/>
      <c r="C3327" s="683"/>
      <c r="D3327" s="684"/>
    </row>
    <row r="3328" spans="2:4" ht="15" customHeight="1" x14ac:dyDescent="0.25">
      <c r="B3328" s="683"/>
      <c r="C3328" s="683"/>
      <c r="D3328" s="684"/>
    </row>
    <row r="3329" spans="2:4" ht="15" customHeight="1" x14ac:dyDescent="0.25">
      <c r="B3329" s="683"/>
      <c r="C3329" s="683"/>
      <c r="D3329" s="684"/>
    </row>
    <row r="3330" spans="2:4" ht="15" customHeight="1" x14ac:dyDescent="0.25">
      <c r="B3330" s="683"/>
      <c r="C3330" s="683"/>
      <c r="D3330" s="684"/>
    </row>
    <row r="3331" spans="2:4" ht="15" customHeight="1" x14ac:dyDescent="0.25">
      <c r="B3331" s="683"/>
      <c r="C3331" s="683"/>
      <c r="D3331" s="684"/>
    </row>
    <row r="3332" spans="2:4" ht="15" customHeight="1" x14ac:dyDescent="0.25">
      <c r="B3332" s="683"/>
      <c r="C3332" s="683"/>
      <c r="D3332" s="684"/>
    </row>
    <row r="3333" spans="2:4" ht="15" customHeight="1" x14ac:dyDescent="0.25">
      <c r="B3333" s="683"/>
      <c r="C3333" s="683"/>
      <c r="D3333" s="684"/>
    </row>
    <row r="3334" spans="2:4" ht="15" customHeight="1" x14ac:dyDescent="0.25">
      <c r="B3334" s="683"/>
      <c r="C3334" s="683"/>
      <c r="D3334" s="684"/>
    </row>
    <row r="3335" spans="2:4" ht="15" customHeight="1" x14ac:dyDescent="0.25">
      <c r="B3335" s="683"/>
      <c r="C3335" s="683"/>
      <c r="D3335" s="684"/>
    </row>
    <row r="3336" spans="2:4" ht="15" customHeight="1" x14ac:dyDescent="0.25">
      <c r="B3336" s="683"/>
      <c r="C3336" s="683"/>
      <c r="D3336" s="684"/>
    </row>
    <row r="3337" spans="2:4" ht="15" customHeight="1" x14ac:dyDescent="0.25">
      <c r="B3337" s="683"/>
      <c r="C3337" s="683"/>
      <c r="D3337" s="684"/>
    </row>
    <row r="3338" spans="2:4" ht="15" customHeight="1" x14ac:dyDescent="0.25">
      <c r="B3338" s="683"/>
      <c r="C3338" s="683"/>
      <c r="D3338" s="684"/>
    </row>
    <row r="3339" spans="2:4" ht="15" customHeight="1" x14ac:dyDescent="0.25">
      <c r="B3339" s="683"/>
      <c r="C3339" s="683"/>
      <c r="D3339" s="684"/>
    </row>
    <row r="3340" spans="2:4" ht="15" customHeight="1" x14ac:dyDescent="0.25">
      <c r="B3340" s="683"/>
      <c r="C3340" s="683"/>
      <c r="D3340" s="684"/>
    </row>
    <row r="3341" spans="2:4" ht="15" customHeight="1" x14ac:dyDescent="0.25">
      <c r="B3341" s="683"/>
      <c r="C3341" s="683"/>
      <c r="D3341" s="684"/>
    </row>
    <row r="3342" spans="2:4" ht="15" customHeight="1" x14ac:dyDescent="0.25">
      <c r="B3342" s="683"/>
      <c r="C3342" s="683"/>
      <c r="D3342" s="684"/>
    </row>
    <row r="3343" spans="2:4" ht="15" customHeight="1" x14ac:dyDescent="0.25">
      <c r="B3343" s="683"/>
      <c r="C3343" s="683"/>
      <c r="D3343" s="684"/>
    </row>
    <row r="3344" spans="2:4" ht="15" customHeight="1" x14ac:dyDescent="0.25">
      <c r="B3344" s="683"/>
      <c r="C3344" s="683"/>
      <c r="D3344" s="684"/>
    </row>
    <row r="3345" spans="2:4" ht="15" customHeight="1" x14ac:dyDescent="0.25">
      <c r="B3345" s="683"/>
      <c r="C3345" s="683"/>
      <c r="D3345" s="684"/>
    </row>
    <row r="3346" spans="2:4" ht="15" customHeight="1" x14ac:dyDescent="0.25">
      <c r="B3346" s="683"/>
      <c r="C3346" s="683"/>
      <c r="D3346" s="684"/>
    </row>
    <row r="3347" spans="2:4" ht="15" customHeight="1" x14ac:dyDescent="0.25">
      <c r="B3347" s="683"/>
      <c r="C3347" s="683"/>
      <c r="D3347" s="684"/>
    </row>
    <row r="3348" spans="2:4" ht="15" customHeight="1" x14ac:dyDescent="0.25">
      <c r="B3348" s="683"/>
      <c r="C3348" s="683"/>
      <c r="D3348" s="684"/>
    </row>
    <row r="3349" spans="2:4" ht="15" customHeight="1" x14ac:dyDescent="0.25">
      <c r="B3349" s="683"/>
      <c r="C3349" s="683"/>
      <c r="D3349" s="684"/>
    </row>
    <row r="3350" spans="2:4" ht="15" customHeight="1" x14ac:dyDescent="0.25">
      <c r="B3350" s="683"/>
      <c r="C3350" s="683"/>
      <c r="D3350" s="684"/>
    </row>
    <row r="3351" spans="2:4" ht="15" customHeight="1" x14ac:dyDescent="0.25">
      <c r="B3351" s="683"/>
      <c r="C3351" s="683"/>
      <c r="D3351" s="684"/>
    </row>
    <row r="3352" spans="2:4" ht="15" customHeight="1" x14ac:dyDescent="0.25">
      <c r="B3352" s="683"/>
      <c r="C3352" s="683"/>
      <c r="D3352" s="684"/>
    </row>
    <row r="3353" spans="2:4" ht="15" customHeight="1" x14ac:dyDescent="0.25">
      <c r="B3353" s="683"/>
      <c r="C3353" s="683"/>
      <c r="D3353" s="684"/>
    </row>
    <row r="3354" spans="2:4" ht="15" customHeight="1" x14ac:dyDescent="0.25">
      <c r="B3354" s="683"/>
      <c r="C3354" s="683"/>
      <c r="D3354" s="684"/>
    </row>
    <row r="3355" spans="2:4" ht="15" customHeight="1" x14ac:dyDescent="0.25">
      <c r="B3355" s="683"/>
      <c r="C3355" s="683"/>
      <c r="D3355" s="684"/>
    </row>
    <row r="3356" spans="2:4" ht="15" customHeight="1" x14ac:dyDescent="0.25">
      <c r="B3356" s="683"/>
      <c r="C3356" s="683"/>
      <c r="D3356" s="684"/>
    </row>
    <row r="3357" spans="2:4" ht="15" customHeight="1" x14ac:dyDescent="0.25">
      <c r="B3357" s="683"/>
      <c r="C3357" s="683"/>
      <c r="D3357" s="684"/>
    </row>
    <row r="3358" spans="2:4" ht="15" customHeight="1" x14ac:dyDescent="0.25">
      <c r="B3358" s="683"/>
      <c r="C3358" s="683"/>
      <c r="D3358" s="684"/>
    </row>
    <row r="3359" spans="2:4" ht="15" customHeight="1" x14ac:dyDescent="0.25">
      <c r="B3359" s="683"/>
      <c r="C3359" s="683"/>
      <c r="D3359" s="684"/>
    </row>
    <row r="3360" spans="2:4" ht="15" customHeight="1" x14ac:dyDescent="0.25">
      <c r="B3360" s="683"/>
      <c r="C3360" s="683"/>
      <c r="D3360" s="684"/>
    </row>
    <row r="3361" spans="2:4" ht="15" customHeight="1" x14ac:dyDescent="0.25">
      <c r="B3361" s="683"/>
      <c r="C3361" s="683"/>
      <c r="D3361" s="684"/>
    </row>
    <row r="3362" spans="2:4" ht="15" customHeight="1" x14ac:dyDescent="0.25">
      <c r="B3362" s="683"/>
      <c r="C3362" s="683"/>
      <c r="D3362" s="684"/>
    </row>
    <row r="3363" spans="2:4" ht="15" customHeight="1" x14ac:dyDescent="0.25">
      <c r="B3363" s="683"/>
      <c r="C3363" s="683"/>
      <c r="D3363" s="684"/>
    </row>
    <row r="3364" spans="2:4" ht="15" customHeight="1" x14ac:dyDescent="0.25">
      <c r="B3364" s="683"/>
      <c r="C3364" s="683"/>
      <c r="D3364" s="684"/>
    </row>
    <row r="3365" spans="2:4" ht="15" customHeight="1" x14ac:dyDescent="0.25">
      <c r="B3365" s="683"/>
      <c r="C3365" s="683"/>
      <c r="D3365" s="684"/>
    </row>
    <row r="3366" spans="2:4" ht="15" customHeight="1" x14ac:dyDescent="0.25">
      <c r="B3366" s="683"/>
      <c r="C3366" s="683"/>
      <c r="D3366" s="684"/>
    </row>
    <row r="3367" spans="2:4" ht="15" customHeight="1" x14ac:dyDescent="0.25">
      <c r="B3367" s="683"/>
      <c r="C3367" s="683"/>
      <c r="D3367" s="684"/>
    </row>
    <row r="3368" spans="2:4" ht="15" customHeight="1" x14ac:dyDescent="0.25">
      <c r="B3368" s="683"/>
      <c r="C3368" s="683"/>
      <c r="D3368" s="684"/>
    </row>
    <row r="3369" spans="2:4" ht="15" customHeight="1" x14ac:dyDescent="0.25">
      <c r="B3369" s="683"/>
      <c r="C3369" s="683"/>
      <c r="D3369" s="684"/>
    </row>
    <row r="3370" spans="2:4" ht="15" customHeight="1" x14ac:dyDescent="0.25">
      <c r="B3370" s="683"/>
      <c r="C3370" s="683"/>
      <c r="D3370" s="684"/>
    </row>
    <row r="3371" spans="2:4" ht="15" customHeight="1" x14ac:dyDescent="0.25">
      <c r="B3371" s="683"/>
      <c r="C3371" s="683"/>
      <c r="D3371" s="684"/>
    </row>
    <row r="3372" spans="2:4" ht="15" customHeight="1" x14ac:dyDescent="0.25">
      <c r="B3372" s="683"/>
      <c r="C3372" s="683"/>
      <c r="D3372" s="684"/>
    </row>
    <row r="3373" spans="2:4" ht="15" customHeight="1" x14ac:dyDescent="0.25">
      <c r="B3373" s="683"/>
      <c r="C3373" s="683"/>
      <c r="D3373" s="684"/>
    </row>
    <row r="3374" spans="2:4" ht="15" customHeight="1" x14ac:dyDescent="0.25">
      <c r="B3374" s="683"/>
      <c r="C3374" s="683"/>
      <c r="D3374" s="684"/>
    </row>
    <row r="3375" spans="2:4" ht="15" customHeight="1" x14ac:dyDescent="0.25">
      <c r="B3375" s="683"/>
      <c r="C3375" s="683"/>
      <c r="D3375" s="684"/>
    </row>
    <row r="3376" spans="2:4" ht="15" customHeight="1" x14ac:dyDescent="0.25">
      <c r="B3376" s="683"/>
      <c r="C3376" s="683"/>
      <c r="D3376" s="684"/>
    </row>
    <row r="3377" spans="2:4" ht="15" customHeight="1" x14ac:dyDescent="0.25">
      <c r="B3377" s="683"/>
      <c r="C3377" s="683"/>
      <c r="D3377" s="684"/>
    </row>
    <row r="3378" spans="2:4" ht="15" customHeight="1" x14ac:dyDescent="0.25">
      <c r="B3378" s="683"/>
      <c r="C3378" s="683"/>
      <c r="D3378" s="684"/>
    </row>
    <row r="3379" spans="2:4" ht="15" customHeight="1" x14ac:dyDescent="0.25">
      <c r="B3379" s="683"/>
      <c r="C3379" s="683"/>
      <c r="D3379" s="684"/>
    </row>
    <row r="3380" spans="2:4" ht="15" customHeight="1" x14ac:dyDescent="0.25">
      <c r="B3380" s="683"/>
      <c r="C3380" s="683"/>
      <c r="D3380" s="684"/>
    </row>
    <row r="3381" spans="2:4" ht="15" customHeight="1" x14ac:dyDescent="0.25">
      <c r="B3381" s="683"/>
      <c r="C3381" s="683"/>
      <c r="D3381" s="684"/>
    </row>
    <row r="3382" spans="2:4" ht="15" customHeight="1" x14ac:dyDescent="0.25">
      <c r="B3382" s="683"/>
      <c r="C3382" s="683"/>
      <c r="D3382" s="684"/>
    </row>
    <row r="3383" spans="2:4" ht="15" customHeight="1" x14ac:dyDescent="0.25">
      <c r="B3383" s="683"/>
      <c r="C3383" s="683"/>
      <c r="D3383" s="684"/>
    </row>
    <row r="3384" spans="2:4" ht="15" customHeight="1" x14ac:dyDescent="0.25">
      <c r="B3384" s="683"/>
      <c r="C3384" s="683"/>
      <c r="D3384" s="684"/>
    </row>
    <row r="3385" spans="2:4" ht="15" customHeight="1" x14ac:dyDescent="0.25">
      <c r="B3385" s="683"/>
      <c r="C3385" s="683"/>
      <c r="D3385" s="684"/>
    </row>
    <row r="3386" spans="2:4" ht="15" customHeight="1" x14ac:dyDescent="0.25">
      <c r="B3386" s="683"/>
      <c r="C3386" s="683"/>
      <c r="D3386" s="684"/>
    </row>
    <row r="3387" spans="2:4" ht="15" customHeight="1" x14ac:dyDescent="0.25">
      <c r="B3387" s="683"/>
      <c r="C3387" s="683"/>
      <c r="D3387" s="684"/>
    </row>
    <row r="3388" spans="2:4" ht="15" customHeight="1" x14ac:dyDescent="0.25">
      <c r="B3388" s="683"/>
      <c r="C3388" s="683"/>
      <c r="D3388" s="684"/>
    </row>
    <row r="3389" spans="2:4" ht="15" customHeight="1" x14ac:dyDescent="0.25">
      <c r="B3389" s="683"/>
      <c r="C3389" s="683"/>
      <c r="D3389" s="684"/>
    </row>
    <row r="3390" spans="2:4" ht="15" customHeight="1" x14ac:dyDescent="0.25">
      <c r="B3390" s="683"/>
      <c r="C3390" s="683"/>
      <c r="D3390" s="684"/>
    </row>
    <row r="3391" spans="2:4" ht="15" customHeight="1" x14ac:dyDescent="0.25">
      <c r="B3391" s="683"/>
      <c r="C3391" s="683"/>
      <c r="D3391" s="684"/>
    </row>
    <row r="3392" spans="2:4" ht="15" customHeight="1" x14ac:dyDescent="0.25">
      <c r="B3392" s="683"/>
      <c r="C3392" s="683"/>
      <c r="D3392" s="684"/>
    </row>
    <row r="3393" spans="2:4" ht="15" customHeight="1" x14ac:dyDescent="0.25">
      <c r="B3393" s="683"/>
      <c r="C3393" s="683"/>
      <c r="D3393" s="684"/>
    </row>
    <row r="3394" spans="2:4" ht="15" customHeight="1" x14ac:dyDescent="0.25">
      <c r="B3394" s="683"/>
      <c r="C3394" s="683"/>
      <c r="D3394" s="684"/>
    </row>
    <row r="3395" spans="2:4" ht="15" customHeight="1" x14ac:dyDescent="0.25">
      <c r="B3395" s="683"/>
      <c r="C3395" s="683"/>
      <c r="D3395" s="684"/>
    </row>
    <row r="3396" spans="2:4" ht="15" customHeight="1" x14ac:dyDescent="0.25">
      <c r="B3396" s="683"/>
      <c r="C3396" s="683"/>
      <c r="D3396" s="684"/>
    </row>
    <row r="3397" spans="2:4" ht="15" customHeight="1" x14ac:dyDescent="0.25">
      <c r="B3397" s="683"/>
      <c r="C3397" s="683"/>
      <c r="D3397" s="684"/>
    </row>
    <row r="3398" spans="2:4" ht="15" customHeight="1" x14ac:dyDescent="0.25">
      <c r="B3398" s="683"/>
      <c r="C3398" s="683"/>
      <c r="D3398" s="684"/>
    </row>
    <row r="3399" spans="2:4" ht="15" customHeight="1" x14ac:dyDescent="0.25">
      <c r="B3399" s="683"/>
      <c r="C3399" s="683"/>
      <c r="D3399" s="684"/>
    </row>
    <row r="3400" spans="2:4" ht="15" customHeight="1" x14ac:dyDescent="0.25">
      <c r="B3400" s="683"/>
      <c r="C3400" s="683"/>
      <c r="D3400" s="684"/>
    </row>
    <row r="3401" spans="2:4" ht="15" customHeight="1" x14ac:dyDescent="0.25">
      <c r="B3401" s="683"/>
      <c r="C3401" s="683"/>
      <c r="D3401" s="684"/>
    </row>
    <row r="3402" spans="2:4" ht="15" customHeight="1" x14ac:dyDescent="0.25">
      <c r="B3402" s="683"/>
      <c r="C3402" s="683"/>
      <c r="D3402" s="684"/>
    </row>
    <row r="3403" spans="2:4" ht="15" customHeight="1" x14ac:dyDescent="0.25">
      <c r="B3403" s="683"/>
      <c r="C3403" s="683"/>
      <c r="D3403" s="684"/>
    </row>
    <row r="3404" spans="2:4" ht="15" customHeight="1" x14ac:dyDescent="0.25">
      <c r="B3404" s="683"/>
      <c r="C3404" s="683"/>
      <c r="D3404" s="684"/>
    </row>
    <row r="3405" spans="2:4" ht="15" customHeight="1" x14ac:dyDescent="0.25">
      <c r="B3405" s="683"/>
      <c r="C3405" s="683"/>
      <c r="D3405" s="684"/>
    </row>
    <row r="3406" spans="2:4" ht="15" customHeight="1" x14ac:dyDescent="0.25">
      <c r="B3406" s="683"/>
      <c r="C3406" s="683"/>
      <c r="D3406" s="684"/>
    </row>
    <row r="3407" spans="2:4" ht="15" customHeight="1" x14ac:dyDescent="0.25">
      <c r="B3407" s="683"/>
      <c r="C3407" s="683"/>
      <c r="D3407" s="684"/>
    </row>
    <row r="3408" spans="2:4" ht="15" customHeight="1" x14ac:dyDescent="0.25">
      <c r="B3408" s="683"/>
      <c r="C3408" s="683"/>
      <c r="D3408" s="684"/>
    </row>
    <row r="3409" spans="2:4" ht="15" customHeight="1" x14ac:dyDescent="0.25">
      <c r="B3409" s="683"/>
      <c r="C3409" s="683"/>
      <c r="D3409" s="684"/>
    </row>
    <row r="3410" spans="2:4" ht="15" customHeight="1" x14ac:dyDescent="0.25">
      <c r="B3410" s="683"/>
      <c r="C3410" s="683"/>
      <c r="D3410" s="684"/>
    </row>
    <row r="3411" spans="2:4" ht="15" customHeight="1" x14ac:dyDescent="0.25">
      <c r="B3411" s="683"/>
      <c r="C3411" s="683"/>
      <c r="D3411" s="684"/>
    </row>
    <row r="3412" spans="2:4" ht="15" customHeight="1" x14ac:dyDescent="0.25">
      <c r="B3412" s="683"/>
      <c r="C3412" s="683"/>
      <c r="D3412" s="684"/>
    </row>
    <row r="3413" spans="2:4" ht="15" customHeight="1" x14ac:dyDescent="0.25">
      <c r="B3413" s="683"/>
      <c r="C3413" s="683"/>
      <c r="D3413" s="684"/>
    </row>
    <row r="3414" spans="2:4" ht="15" customHeight="1" x14ac:dyDescent="0.25">
      <c r="B3414" s="683"/>
      <c r="C3414" s="683"/>
      <c r="D3414" s="684"/>
    </row>
    <row r="3415" spans="2:4" ht="15" customHeight="1" x14ac:dyDescent="0.25">
      <c r="B3415" s="683"/>
      <c r="C3415" s="683"/>
      <c r="D3415" s="684"/>
    </row>
    <row r="3416" spans="2:4" ht="15" customHeight="1" x14ac:dyDescent="0.25">
      <c r="B3416" s="683"/>
      <c r="C3416" s="683"/>
      <c r="D3416" s="684"/>
    </row>
    <row r="3417" spans="2:4" ht="15" customHeight="1" x14ac:dyDescent="0.25">
      <c r="B3417" s="683"/>
      <c r="C3417" s="683"/>
      <c r="D3417" s="684"/>
    </row>
    <row r="3418" spans="2:4" ht="15" customHeight="1" x14ac:dyDescent="0.25">
      <c r="B3418" s="683"/>
      <c r="C3418" s="683"/>
      <c r="D3418" s="684"/>
    </row>
    <row r="3419" spans="2:4" ht="15" customHeight="1" x14ac:dyDescent="0.25">
      <c r="B3419" s="683"/>
      <c r="C3419" s="683"/>
      <c r="D3419" s="684"/>
    </row>
    <row r="3420" spans="2:4" ht="15" customHeight="1" x14ac:dyDescent="0.25">
      <c r="B3420" s="683"/>
      <c r="C3420" s="683"/>
      <c r="D3420" s="684"/>
    </row>
    <row r="3421" spans="2:4" ht="15" customHeight="1" x14ac:dyDescent="0.25">
      <c r="B3421" s="683"/>
      <c r="C3421" s="683"/>
      <c r="D3421" s="684"/>
    </row>
    <row r="3422" spans="2:4" ht="15" customHeight="1" x14ac:dyDescent="0.25">
      <c r="B3422" s="683"/>
      <c r="C3422" s="683"/>
      <c r="D3422" s="684"/>
    </row>
    <row r="3423" spans="2:4" ht="15" customHeight="1" x14ac:dyDescent="0.25">
      <c r="B3423" s="683"/>
      <c r="C3423" s="683"/>
      <c r="D3423" s="684"/>
    </row>
    <row r="3424" spans="2:4" ht="15" customHeight="1" x14ac:dyDescent="0.25">
      <c r="B3424" s="683"/>
      <c r="C3424" s="683"/>
      <c r="D3424" s="684"/>
    </row>
    <row r="3425" spans="2:4" ht="15" customHeight="1" x14ac:dyDescent="0.25">
      <c r="B3425" s="683"/>
      <c r="C3425" s="683"/>
      <c r="D3425" s="684"/>
    </row>
    <row r="3426" spans="2:4" ht="15" customHeight="1" x14ac:dyDescent="0.25">
      <c r="B3426" s="683"/>
      <c r="C3426" s="683"/>
      <c r="D3426" s="684"/>
    </row>
    <row r="3427" spans="2:4" ht="15" customHeight="1" x14ac:dyDescent="0.25">
      <c r="B3427" s="683"/>
      <c r="C3427" s="683"/>
      <c r="D3427" s="684"/>
    </row>
    <row r="3428" spans="2:4" ht="15" customHeight="1" x14ac:dyDescent="0.25">
      <c r="B3428" s="683"/>
      <c r="C3428" s="683"/>
      <c r="D3428" s="684"/>
    </row>
    <row r="3429" spans="2:4" ht="15" customHeight="1" x14ac:dyDescent="0.25">
      <c r="B3429" s="683"/>
      <c r="C3429" s="683"/>
      <c r="D3429" s="684"/>
    </row>
    <row r="3430" spans="2:4" ht="15" customHeight="1" x14ac:dyDescent="0.25">
      <c r="B3430" s="683"/>
      <c r="C3430" s="683"/>
      <c r="D3430" s="684"/>
    </row>
    <row r="3431" spans="2:4" ht="15" customHeight="1" x14ac:dyDescent="0.25">
      <c r="B3431" s="683"/>
      <c r="C3431" s="683"/>
      <c r="D3431" s="684"/>
    </row>
    <row r="3432" spans="2:4" ht="15" customHeight="1" x14ac:dyDescent="0.25">
      <c r="B3432" s="683"/>
      <c r="C3432" s="683"/>
      <c r="D3432" s="684"/>
    </row>
    <row r="3433" spans="2:4" ht="15" customHeight="1" x14ac:dyDescent="0.25">
      <c r="B3433" s="683"/>
      <c r="C3433" s="683"/>
      <c r="D3433" s="684"/>
    </row>
    <row r="3434" spans="2:4" ht="15" customHeight="1" x14ac:dyDescent="0.25">
      <c r="B3434" s="683"/>
      <c r="C3434" s="683"/>
      <c r="D3434" s="684"/>
    </row>
    <row r="3435" spans="2:4" ht="15" customHeight="1" x14ac:dyDescent="0.25">
      <c r="B3435" s="683"/>
      <c r="C3435" s="683"/>
      <c r="D3435" s="684"/>
    </row>
    <row r="3436" spans="2:4" ht="15" customHeight="1" x14ac:dyDescent="0.25">
      <c r="B3436" s="683"/>
      <c r="C3436" s="683"/>
      <c r="D3436" s="684"/>
    </row>
    <row r="3437" spans="2:4" ht="15" customHeight="1" x14ac:dyDescent="0.25">
      <c r="B3437" s="683"/>
      <c r="C3437" s="683"/>
      <c r="D3437" s="684"/>
    </row>
    <row r="3438" spans="2:4" ht="15" customHeight="1" x14ac:dyDescent="0.25">
      <c r="B3438" s="683"/>
      <c r="C3438" s="683"/>
      <c r="D3438" s="684"/>
    </row>
    <row r="3439" spans="2:4" ht="15" customHeight="1" x14ac:dyDescent="0.25">
      <c r="B3439" s="683"/>
      <c r="C3439" s="683"/>
      <c r="D3439" s="684"/>
    </row>
    <row r="3440" spans="2:4" ht="15" customHeight="1" x14ac:dyDescent="0.25">
      <c r="B3440" s="683"/>
      <c r="C3440" s="683"/>
      <c r="D3440" s="684"/>
    </row>
    <row r="3441" spans="2:4" ht="15" customHeight="1" x14ac:dyDescent="0.25">
      <c r="B3441" s="683"/>
      <c r="C3441" s="683"/>
      <c r="D3441" s="684"/>
    </row>
    <row r="3442" spans="2:4" ht="15" customHeight="1" x14ac:dyDescent="0.25">
      <c r="B3442" s="683"/>
      <c r="C3442" s="683"/>
      <c r="D3442" s="684"/>
    </row>
    <row r="3443" spans="2:4" ht="15" customHeight="1" x14ac:dyDescent="0.25">
      <c r="B3443" s="683"/>
      <c r="C3443" s="683"/>
      <c r="D3443" s="684"/>
    </row>
    <row r="3444" spans="2:4" ht="15" customHeight="1" x14ac:dyDescent="0.25">
      <c r="B3444" s="683"/>
      <c r="C3444" s="683"/>
      <c r="D3444" s="684"/>
    </row>
    <row r="3445" spans="2:4" ht="15" customHeight="1" x14ac:dyDescent="0.25">
      <c r="B3445" s="683"/>
      <c r="C3445" s="683"/>
      <c r="D3445" s="684"/>
    </row>
    <row r="3446" spans="2:4" ht="15" customHeight="1" x14ac:dyDescent="0.25">
      <c r="B3446" s="683"/>
      <c r="C3446" s="683"/>
      <c r="D3446" s="684"/>
    </row>
    <row r="3447" spans="2:4" ht="15" customHeight="1" x14ac:dyDescent="0.25">
      <c r="B3447" s="683"/>
      <c r="C3447" s="683"/>
      <c r="D3447" s="684"/>
    </row>
    <row r="3448" spans="2:4" ht="15" customHeight="1" x14ac:dyDescent="0.25">
      <c r="B3448" s="683"/>
      <c r="C3448" s="683"/>
      <c r="D3448" s="684"/>
    </row>
    <row r="3449" spans="2:4" ht="15" customHeight="1" x14ac:dyDescent="0.25">
      <c r="B3449" s="683"/>
      <c r="C3449" s="683"/>
      <c r="D3449" s="684"/>
    </row>
    <row r="3450" spans="2:4" ht="15" customHeight="1" x14ac:dyDescent="0.25">
      <c r="B3450" s="683"/>
      <c r="C3450" s="683"/>
      <c r="D3450" s="684"/>
    </row>
    <row r="3451" spans="2:4" ht="15" customHeight="1" x14ac:dyDescent="0.25">
      <c r="B3451" s="683"/>
      <c r="C3451" s="683"/>
      <c r="D3451" s="684"/>
    </row>
    <row r="3452" spans="2:4" ht="15" customHeight="1" x14ac:dyDescent="0.25">
      <c r="B3452" s="683"/>
      <c r="C3452" s="683"/>
      <c r="D3452" s="684"/>
    </row>
    <row r="3453" spans="2:4" ht="15" customHeight="1" x14ac:dyDescent="0.25">
      <c r="B3453" s="683"/>
      <c r="C3453" s="683"/>
      <c r="D3453" s="684"/>
    </row>
    <row r="3454" spans="2:4" ht="15" customHeight="1" x14ac:dyDescent="0.25">
      <c r="B3454" s="683"/>
      <c r="C3454" s="683"/>
      <c r="D3454" s="684"/>
    </row>
    <row r="3455" spans="2:4" ht="15" customHeight="1" x14ac:dyDescent="0.25">
      <c r="B3455" s="683"/>
      <c r="C3455" s="683"/>
      <c r="D3455" s="684"/>
    </row>
    <row r="3456" spans="2:4" ht="15" customHeight="1" x14ac:dyDescent="0.25">
      <c r="B3456" s="683"/>
      <c r="C3456" s="683"/>
      <c r="D3456" s="684"/>
    </row>
    <row r="3457" spans="2:4" ht="15" customHeight="1" x14ac:dyDescent="0.25">
      <c r="B3457" s="683"/>
      <c r="C3457" s="683"/>
      <c r="D3457" s="684"/>
    </row>
    <row r="3458" spans="2:4" ht="15" customHeight="1" x14ac:dyDescent="0.25">
      <c r="B3458" s="683"/>
      <c r="C3458" s="683"/>
      <c r="D3458" s="684"/>
    </row>
    <row r="3459" spans="2:4" ht="15" customHeight="1" x14ac:dyDescent="0.25">
      <c r="B3459" s="683"/>
      <c r="C3459" s="683"/>
      <c r="D3459" s="684"/>
    </row>
    <row r="3460" spans="2:4" ht="15" customHeight="1" x14ac:dyDescent="0.25">
      <c r="B3460" s="683"/>
      <c r="C3460" s="683"/>
      <c r="D3460" s="684"/>
    </row>
    <row r="3461" spans="2:4" ht="15" customHeight="1" x14ac:dyDescent="0.25">
      <c r="B3461" s="683"/>
      <c r="C3461" s="683"/>
      <c r="D3461" s="684"/>
    </row>
    <row r="3462" spans="2:4" ht="15" customHeight="1" x14ac:dyDescent="0.25">
      <c r="B3462" s="683"/>
      <c r="C3462" s="683"/>
      <c r="D3462" s="684"/>
    </row>
    <row r="3463" spans="2:4" ht="15" customHeight="1" x14ac:dyDescent="0.25">
      <c r="B3463" s="683"/>
      <c r="C3463" s="683"/>
      <c r="D3463" s="684"/>
    </row>
    <row r="3464" spans="2:4" ht="15" customHeight="1" x14ac:dyDescent="0.25">
      <c r="B3464" s="683"/>
      <c r="C3464" s="683"/>
      <c r="D3464" s="684"/>
    </row>
    <row r="3465" spans="2:4" ht="15" customHeight="1" x14ac:dyDescent="0.25">
      <c r="B3465" s="683"/>
      <c r="C3465" s="683"/>
      <c r="D3465" s="684"/>
    </row>
    <row r="3466" spans="2:4" ht="15" customHeight="1" x14ac:dyDescent="0.25">
      <c r="B3466" s="683"/>
      <c r="C3466" s="683"/>
      <c r="D3466" s="684"/>
    </row>
    <row r="3467" spans="2:4" ht="15" customHeight="1" x14ac:dyDescent="0.25">
      <c r="B3467" s="683"/>
      <c r="C3467" s="683"/>
      <c r="D3467" s="684"/>
    </row>
    <row r="3468" spans="2:4" ht="15" customHeight="1" x14ac:dyDescent="0.25">
      <c r="B3468" s="683"/>
      <c r="C3468" s="683"/>
      <c r="D3468" s="684"/>
    </row>
    <row r="3469" spans="2:4" ht="15" customHeight="1" x14ac:dyDescent="0.25">
      <c r="B3469" s="683"/>
      <c r="C3469" s="683"/>
      <c r="D3469" s="684"/>
    </row>
    <row r="3470" spans="2:4" ht="15" customHeight="1" x14ac:dyDescent="0.25">
      <c r="B3470" s="683"/>
      <c r="C3470" s="683"/>
      <c r="D3470" s="684"/>
    </row>
    <row r="3471" spans="2:4" ht="15" customHeight="1" x14ac:dyDescent="0.25">
      <c r="B3471" s="683"/>
      <c r="C3471" s="683"/>
      <c r="D3471" s="684"/>
    </row>
    <row r="3472" spans="2:4" ht="15" customHeight="1" x14ac:dyDescent="0.25">
      <c r="B3472" s="683"/>
      <c r="C3472" s="683"/>
      <c r="D3472" s="684"/>
    </row>
    <row r="3473" spans="2:4" ht="15" customHeight="1" x14ac:dyDescent="0.25">
      <c r="B3473" s="683"/>
      <c r="C3473" s="683"/>
      <c r="D3473" s="684"/>
    </row>
    <row r="3474" spans="2:4" ht="15" customHeight="1" x14ac:dyDescent="0.25">
      <c r="B3474" s="683"/>
      <c r="C3474" s="683"/>
      <c r="D3474" s="684"/>
    </row>
    <row r="3475" spans="2:4" ht="15" customHeight="1" x14ac:dyDescent="0.25">
      <c r="B3475" s="683"/>
      <c r="C3475" s="683"/>
      <c r="D3475" s="684"/>
    </row>
    <row r="3476" spans="2:4" ht="15" customHeight="1" x14ac:dyDescent="0.25">
      <c r="B3476" s="683"/>
      <c r="C3476" s="683"/>
      <c r="D3476" s="684"/>
    </row>
    <row r="3477" spans="2:4" ht="15" customHeight="1" x14ac:dyDescent="0.25">
      <c r="B3477" s="683"/>
      <c r="C3477" s="683"/>
      <c r="D3477" s="684"/>
    </row>
    <row r="3478" spans="2:4" ht="15" customHeight="1" x14ac:dyDescent="0.25">
      <c r="B3478" s="683"/>
      <c r="C3478" s="683"/>
      <c r="D3478" s="684"/>
    </row>
    <row r="3479" spans="2:4" ht="15" customHeight="1" x14ac:dyDescent="0.25">
      <c r="B3479" s="683"/>
      <c r="C3479" s="683"/>
      <c r="D3479" s="684"/>
    </row>
    <row r="3480" spans="2:4" ht="15" customHeight="1" x14ac:dyDescent="0.25">
      <c r="B3480" s="683"/>
      <c r="C3480" s="683"/>
      <c r="D3480" s="684"/>
    </row>
    <row r="3481" spans="2:4" ht="15" customHeight="1" x14ac:dyDescent="0.25">
      <c r="B3481" s="683"/>
      <c r="C3481" s="683"/>
      <c r="D3481" s="684"/>
    </row>
    <row r="3482" spans="2:4" ht="15" customHeight="1" x14ac:dyDescent="0.25">
      <c r="B3482" s="683"/>
      <c r="C3482" s="683"/>
      <c r="D3482" s="684"/>
    </row>
    <row r="3483" spans="2:4" ht="15" customHeight="1" x14ac:dyDescent="0.25">
      <c r="B3483" s="683"/>
      <c r="C3483" s="683"/>
      <c r="D3483" s="684"/>
    </row>
    <row r="3484" spans="2:4" ht="15" customHeight="1" x14ac:dyDescent="0.25">
      <c r="B3484" s="683"/>
      <c r="C3484" s="683"/>
      <c r="D3484" s="684"/>
    </row>
    <row r="3485" spans="2:4" ht="15" customHeight="1" x14ac:dyDescent="0.25">
      <c r="B3485" s="683"/>
      <c r="C3485" s="683"/>
      <c r="D3485" s="684"/>
    </row>
    <row r="3486" spans="2:4" ht="15" customHeight="1" x14ac:dyDescent="0.25">
      <c r="B3486" s="683"/>
      <c r="C3486" s="683"/>
      <c r="D3486" s="684"/>
    </row>
    <row r="3487" spans="2:4" ht="15" customHeight="1" x14ac:dyDescent="0.25">
      <c r="B3487" s="683"/>
      <c r="C3487" s="683"/>
      <c r="D3487" s="684"/>
    </row>
    <row r="3488" spans="2:4" ht="15" customHeight="1" x14ac:dyDescent="0.25">
      <c r="B3488" s="683"/>
      <c r="C3488" s="683"/>
      <c r="D3488" s="684"/>
    </row>
    <row r="3489" spans="2:4" ht="15" customHeight="1" x14ac:dyDescent="0.25">
      <c r="B3489" s="683"/>
      <c r="C3489" s="683"/>
      <c r="D3489" s="684"/>
    </row>
    <row r="3490" spans="2:4" ht="15" customHeight="1" x14ac:dyDescent="0.25">
      <c r="B3490" s="683"/>
      <c r="C3490" s="683"/>
      <c r="D3490" s="684"/>
    </row>
    <row r="3491" spans="2:4" ht="15" customHeight="1" x14ac:dyDescent="0.25">
      <c r="B3491" s="683"/>
      <c r="C3491" s="683"/>
      <c r="D3491" s="684"/>
    </row>
    <row r="3492" spans="2:4" ht="15" customHeight="1" x14ac:dyDescent="0.25">
      <c r="B3492" s="683"/>
      <c r="C3492" s="683"/>
      <c r="D3492" s="684"/>
    </row>
    <row r="3493" spans="2:4" ht="15" customHeight="1" x14ac:dyDescent="0.25">
      <c r="B3493" s="683"/>
      <c r="C3493" s="683"/>
      <c r="D3493" s="684"/>
    </row>
    <row r="3494" spans="2:4" ht="15" customHeight="1" x14ac:dyDescent="0.25">
      <c r="B3494" s="683"/>
      <c r="C3494" s="683"/>
      <c r="D3494" s="684"/>
    </row>
    <row r="3495" spans="2:4" ht="15" customHeight="1" x14ac:dyDescent="0.25">
      <c r="B3495" s="683"/>
      <c r="C3495" s="683"/>
      <c r="D3495" s="684"/>
    </row>
    <row r="3496" spans="2:4" ht="15" customHeight="1" x14ac:dyDescent="0.25">
      <c r="B3496" s="683"/>
      <c r="C3496" s="683"/>
      <c r="D3496" s="684"/>
    </row>
    <row r="3497" spans="2:4" ht="15" customHeight="1" x14ac:dyDescent="0.25">
      <c r="B3497" s="683"/>
      <c r="C3497" s="683"/>
      <c r="D3497" s="684"/>
    </row>
    <row r="3498" spans="2:4" ht="15" customHeight="1" x14ac:dyDescent="0.25">
      <c r="B3498" s="683"/>
      <c r="C3498" s="683"/>
      <c r="D3498" s="684"/>
    </row>
    <row r="3499" spans="2:4" ht="15" customHeight="1" x14ac:dyDescent="0.25">
      <c r="B3499" s="683"/>
      <c r="C3499" s="683"/>
      <c r="D3499" s="684"/>
    </row>
    <row r="3500" spans="2:4" ht="15" customHeight="1" x14ac:dyDescent="0.25">
      <c r="B3500" s="683"/>
      <c r="C3500" s="683"/>
      <c r="D3500" s="684"/>
    </row>
    <row r="3501" spans="2:4" ht="15" customHeight="1" x14ac:dyDescent="0.25">
      <c r="B3501" s="683"/>
      <c r="C3501" s="683"/>
      <c r="D3501" s="684"/>
    </row>
    <row r="3502" spans="2:4" ht="15" customHeight="1" x14ac:dyDescent="0.25">
      <c r="B3502" s="683"/>
      <c r="C3502" s="683"/>
      <c r="D3502" s="684"/>
    </row>
    <row r="3503" spans="2:4" ht="15" customHeight="1" x14ac:dyDescent="0.25">
      <c r="B3503" s="683"/>
      <c r="C3503" s="683"/>
      <c r="D3503" s="684"/>
    </row>
    <row r="3504" spans="2:4" ht="15" customHeight="1" x14ac:dyDescent="0.25">
      <c r="B3504" s="683"/>
      <c r="C3504" s="683"/>
      <c r="D3504" s="684"/>
    </row>
    <row r="3505" spans="2:4" ht="15" customHeight="1" x14ac:dyDescent="0.25">
      <c r="B3505" s="683"/>
      <c r="C3505" s="683"/>
      <c r="D3505" s="684"/>
    </row>
    <row r="3506" spans="2:4" ht="15" customHeight="1" x14ac:dyDescent="0.25">
      <c r="B3506" s="683"/>
      <c r="C3506" s="683"/>
      <c r="D3506" s="684"/>
    </row>
    <row r="3507" spans="2:4" ht="15" customHeight="1" x14ac:dyDescent="0.25">
      <c r="B3507" s="683"/>
      <c r="C3507" s="683"/>
      <c r="D3507" s="684"/>
    </row>
    <row r="3508" spans="2:4" ht="15" customHeight="1" x14ac:dyDescent="0.25">
      <c r="B3508" s="683"/>
      <c r="C3508" s="683"/>
      <c r="D3508" s="684"/>
    </row>
    <row r="3509" spans="2:4" ht="15" customHeight="1" x14ac:dyDescent="0.25">
      <c r="B3509" s="683"/>
      <c r="C3509" s="683"/>
      <c r="D3509" s="684"/>
    </row>
    <row r="3510" spans="2:4" ht="15" customHeight="1" x14ac:dyDescent="0.25">
      <c r="B3510" s="683"/>
      <c r="C3510" s="683"/>
      <c r="D3510" s="684"/>
    </row>
    <row r="3511" spans="2:4" ht="15" customHeight="1" x14ac:dyDescent="0.25">
      <c r="B3511" s="683"/>
      <c r="C3511" s="683"/>
      <c r="D3511" s="684"/>
    </row>
    <row r="3512" spans="2:4" ht="15" customHeight="1" x14ac:dyDescent="0.25">
      <c r="B3512" s="683"/>
      <c r="C3512" s="683"/>
      <c r="D3512" s="684"/>
    </row>
    <row r="3513" spans="2:4" ht="15" customHeight="1" x14ac:dyDescent="0.25">
      <c r="B3513" s="683"/>
      <c r="C3513" s="683"/>
      <c r="D3513" s="684"/>
    </row>
    <row r="3514" spans="2:4" ht="15" customHeight="1" x14ac:dyDescent="0.25">
      <c r="B3514" s="683"/>
      <c r="C3514" s="683"/>
      <c r="D3514" s="684"/>
    </row>
    <row r="3515" spans="2:4" ht="15" customHeight="1" x14ac:dyDescent="0.25">
      <c r="B3515" s="683"/>
      <c r="C3515" s="683"/>
      <c r="D3515" s="684"/>
    </row>
    <row r="3516" spans="2:4" ht="15" customHeight="1" x14ac:dyDescent="0.25">
      <c r="B3516" s="683"/>
      <c r="C3516" s="683"/>
      <c r="D3516" s="684"/>
    </row>
    <row r="3517" spans="2:4" ht="15" customHeight="1" x14ac:dyDescent="0.25">
      <c r="B3517" s="683"/>
      <c r="C3517" s="683"/>
      <c r="D3517" s="684"/>
    </row>
    <row r="3518" spans="2:4" ht="15" customHeight="1" x14ac:dyDescent="0.25">
      <c r="B3518" s="683"/>
      <c r="C3518" s="683"/>
      <c r="D3518" s="684"/>
    </row>
    <row r="3519" spans="2:4" ht="15" customHeight="1" x14ac:dyDescent="0.25">
      <c r="B3519" s="683"/>
      <c r="C3519" s="683"/>
      <c r="D3519" s="684"/>
    </row>
    <row r="3520" spans="2:4" ht="15" customHeight="1" x14ac:dyDescent="0.25">
      <c r="B3520" s="683"/>
      <c r="C3520" s="683"/>
      <c r="D3520" s="684"/>
    </row>
    <row r="3521" spans="2:4" ht="15" customHeight="1" x14ac:dyDescent="0.25">
      <c r="B3521" s="683"/>
      <c r="C3521" s="683"/>
      <c r="D3521" s="684"/>
    </row>
    <row r="3522" spans="2:4" ht="15" customHeight="1" x14ac:dyDescent="0.25">
      <c r="B3522" s="683"/>
      <c r="C3522" s="683"/>
      <c r="D3522" s="684"/>
    </row>
    <row r="3523" spans="2:4" ht="15" customHeight="1" x14ac:dyDescent="0.25">
      <c r="B3523" s="683"/>
      <c r="C3523" s="683"/>
      <c r="D3523" s="684"/>
    </row>
    <row r="3524" spans="2:4" ht="15" customHeight="1" x14ac:dyDescent="0.25">
      <c r="B3524" s="683"/>
      <c r="C3524" s="683"/>
      <c r="D3524" s="684"/>
    </row>
    <row r="3525" spans="2:4" ht="15" customHeight="1" x14ac:dyDescent="0.25">
      <c r="B3525" s="683"/>
      <c r="C3525" s="683"/>
      <c r="D3525" s="684"/>
    </row>
    <row r="3526" spans="2:4" ht="15" customHeight="1" x14ac:dyDescent="0.25">
      <c r="B3526" s="683"/>
      <c r="C3526" s="683"/>
      <c r="D3526" s="684"/>
    </row>
    <row r="3527" spans="2:4" ht="15" customHeight="1" x14ac:dyDescent="0.25">
      <c r="B3527" s="683"/>
      <c r="C3527" s="683"/>
      <c r="D3527" s="684"/>
    </row>
    <row r="3528" spans="2:4" ht="15" customHeight="1" x14ac:dyDescent="0.25">
      <c r="B3528" s="683"/>
      <c r="C3528" s="683"/>
      <c r="D3528" s="684"/>
    </row>
    <row r="3529" spans="2:4" ht="15" customHeight="1" x14ac:dyDescent="0.25">
      <c r="B3529" s="683"/>
      <c r="C3529" s="683"/>
      <c r="D3529" s="684"/>
    </row>
    <row r="3530" spans="2:4" ht="15" customHeight="1" x14ac:dyDescent="0.25">
      <c r="B3530" s="683"/>
      <c r="C3530" s="683"/>
      <c r="D3530" s="684"/>
    </row>
    <row r="3531" spans="2:4" ht="15" customHeight="1" x14ac:dyDescent="0.25">
      <c r="B3531" s="683"/>
      <c r="C3531" s="683"/>
      <c r="D3531" s="684"/>
    </row>
    <row r="3532" spans="2:4" ht="15" customHeight="1" x14ac:dyDescent="0.25">
      <c r="B3532" s="683"/>
      <c r="C3532" s="683"/>
      <c r="D3532" s="684"/>
    </row>
    <row r="3533" spans="2:4" ht="15" customHeight="1" x14ac:dyDescent="0.25">
      <c r="B3533" s="683"/>
      <c r="C3533" s="683"/>
      <c r="D3533" s="684"/>
    </row>
    <row r="3534" spans="2:4" ht="15" customHeight="1" x14ac:dyDescent="0.25">
      <c r="B3534" s="683"/>
      <c r="C3534" s="683"/>
      <c r="D3534" s="684"/>
    </row>
    <row r="3535" spans="2:4" ht="15" customHeight="1" x14ac:dyDescent="0.25">
      <c r="B3535" s="683"/>
      <c r="C3535" s="683"/>
      <c r="D3535" s="684"/>
    </row>
    <row r="3536" spans="2:4" ht="15" customHeight="1" x14ac:dyDescent="0.25">
      <c r="B3536" s="683"/>
      <c r="C3536" s="683"/>
      <c r="D3536" s="684"/>
    </row>
    <row r="3537" spans="2:4" ht="15" customHeight="1" x14ac:dyDescent="0.25">
      <c r="B3537" s="683"/>
      <c r="C3537" s="683"/>
      <c r="D3537" s="684"/>
    </row>
    <row r="3538" spans="2:4" ht="15" customHeight="1" x14ac:dyDescent="0.25">
      <c r="B3538" s="683"/>
      <c r="C3538" s="683"/>
      <c r="D3538" s="684"/>
    </row>
    <row r="3539" spans="2:4" ht="15" customHeight="1" x14ac:dyDescent="0.25">
      <c r="B3539" s="683"/>
      <c r="C3539" s="683"/>
      <c r="D3539" s="684"/>
    </row>
    <row r="3540" spans="2:4" ht="15" customHeight="1" x14ac:dyDescent="0.25">
      <c r="B3540" s="683"/>
      <c r="C3540" s="683"/>
      <c r="D3540" s="684"/>
    </row>
    <row r="3541" spans="2:4" ht="15" customHeight="1" x14ac:dyDescent="0.25">
      <c r="B3541" s="683"/>
      <c r="C3541" s="683"/>
      <c r="D3541" s="684"/>
    </row>
    <row r="3542" spans="2:4" ht="15" customHeight="1" x14ac:dyDescent="0.25">
      <c r="B3542" s="683"/>
      <c r="C3542" s="683"/>
      <c r="D3542" s="684"/>
    </row>
    <row r="3543" spans="2:4" ht="15" customHeight="1" x14ac:dyDescent="0.25">
      <c r="B3543" s="683"/>
      <c r="C3543" s="683"/>
      <c r="D3543" s="684"/>
    </row>
    <row r="3544" spans="2:4" ht="15" customHeight="1" x14ac:dyDescent="0.25">
      <c r="B3544" s="683"/>
      <c r="C3544" s="683"/>
      <c r="D3544" s="684"/>
    </row>
    <row r="3545" spans="2:4" ht="15" customHeight="1" x14ac:dyDescent="0.25">
      <c r="B3545" s="683"/>
      <c r="C3545" s="683"/>
      <c r="D3545" s="684"/>
    </row>
    <row r="3546" spans="2:4" ht="15" customHeight="1" x14ac:dyDescent="0.25">
      <c r="B3546" s="683"/>
      <c r="C3546" s="683"/>
      <c r="D3546" s="684"/>
    </row>
    <row r="3547" spans="2:4" ht="15" customHeight="1" x14ac:dyDescent="0.25">
      <c r="B3547" s="683"/>
      <c r="C3547" s="683"/>
      <c r="D3547" s="684"/>
    </row>
    <row r="3548" spans="2:4" ht="15" customHeight="1" x14ac:dyDescent="0.25">
      <c r="B3548" s="683"/>
      <c r="C3548" s="683"/>
      <c r="D3548" s="684"/>
    </row>
    <row r="3549" spans="2:4" ht="15" customHeight="1" x14ac:dyDescent="0.25">
      <c r="B3549" s="683"/>
      <c r="C3549" s="683"/>
      <c r="D3549" s="684"/>
    </row>
    <row r="3550" spans="2:4" ht="15" customHeight="1" x14ac:dyDescent="0.25">
      <c r="B3550" s="683"/>
      <c r="C3550" s="683"/>
      <c r="D3550" s="684"/>
    </row>
    <row r="3551" spans="2:4" ht="15" customHeight="1" x14ac:dyDescent="0.25">
      <c r="B3551" s="683"/>
      <c r="C3551" s="683"/>
      <c r="D3551" s="684"/>
    </row>
    <row r="3552" spans="2:4" ht="15" customHeight="1" x14ac:dyDescent="0.25">
      <c r="B3552" s="683"/>
      <c r="C3552" s="683"/>
      <c r="D3552" s="684"/>
    </row>
    <row r="3553" spans="2:4" ht="15" customHeight="1" x14ac:dyDescent="0.25">
      <c r="B3553" s="683"/>
      <c r="C3553" s="683"/>
      <c r="D3553" s="684"/>
    </row>
    <row r="3554" spans="2:4" ht="15" customHeight="1" x14ac:dyDescent="0.25">
      <c r="B3554" s="683"/>
      <c r="C3554" s="683"/>
      <c r="D3554" s="684"/>
    </row>
    <row r="3555" spans="2:4" ht="15" customHeight="1" x14ac:dyDescent="0.25">
      <c r="B3555" s="683"/>
      <c r="C3555" s="683"/>
      <c r="D3555" s="684"/>
    </row>
    <row r="3556" spans="2:4" ht="15" customHeight="1" x14ac:dyDescent="0.25">
      <c r="B3556" s="683"/>
      <c r="C3556" s="683"/>
      <c r="D3556" s="684"/>
    </row>
    <row r="3557" spans="2:4" ht="15" customHeight="1" x14ac:dyDescent="0.25">
      <c r="B3557" s="683"/>
      <c r="C3557" s="683"/>
      <c r="D3557" s="684"/>
    </row>
    <row r="3558" spans="2:4" ht="15" customHeight="1" x14ac:dyDescent="0.25">
      <c r="B3558" s="683"/>
      <c r="C3558" s="683"/>
      <c r="D3558" s="684"/>
    </row>
    <row r="3559" spans="2:4" ht="15" customHeight="1" x14ac:dyDescent="0.25">
      <c r="B3559" s="683"/>
      <c r="C3559" s="683"/>
      <c r="D3559" s="684"/>
    </row>
    <row r="3560" spans="2:4" ht="15" customHeight="1" x14ac:dyDescent="0.25">
      <c r="B3560" s="683"/>
      <c r="C3560" s="683"/>
      <c r="D3560" s="684"/>
    </row>
    <row r="3561" spans="2:4" ht="15" customHeight="1" x14ac:dyDescent="0.25">
      <c r="B3561" s="683"/>
      <c r="C3561" s="683"/>
      <c r="D3561" s="684"/>
    </row>
    <row r="3562" spans="2:4" ht="15" customHeight="1" x14ac:dyDescent="0.25">
      <c r="B3562" s="683"/>
      <c r="C3562" s="683"/>
      <c r="D3562" s="684"/>
    </row>
    <row r="3563" spans="2:4" ht="15" customHeight="1" x14ac:dyDescent="0.25">
      <c r="B3563" s="683"/>
      <c r="C3563" s="683"/>
      <c r="D3563" s="684"/>
    </row>
    <row r="3564" spans="2:4" ht="15" customHeight="1" x14ac:dyDescent="0.25">
      <c r="B3564" s="683"/>
      <c r="C3564" s="683"/>
      <c r="D3564" s="684"/>
    </row>
    <row r="3565" spans="2:4" ht="15" customHeight="1" x14ac:dyDescent="0.25">
      <c r="B3565" s="683"/>
      <c r="C3565" s="683"/>
      <c r="D3565" s="684"/>
    </row>
    <row r="3566" spans="2:4" ht="15" customHeight="1" x14ac:dyDescent="0.25">
      <c r="B3566" s="683"/>
      <c r="C3566" s="683"/>
      <c r="D3566" s="684"/>
    </row>
    <row r="3567" spans="2:4" ht="15" customHeight="1" x14ac:dyDescent="0.25">
      <c r="B3567" s="683"/>
      <c r="C3567" s="683"/>
      <c r="D3567" s="684"/>
    </row>
    <row r="3568" spans="2:4" ht="15" customHeight="1" x14ac:dyDescent="0.25">
      <c r="B3568" s="683"/>
      <c r="C3568" s="683"/>
      <c r="D3568" s="684"/>
    </row>
    <row r="3569" spans="2:4" ht="15" customHeight="1" x14ac:dyDescent="0.25">
      <c r="B3569" s="683"/>
      <c r="C3569" s="683"/>
      <c r="D3569" s="684"/>
    </row>
    <row r="3570" spans="2:4" ht="15" customHeight="1" x14ac:dyDescent="0.25">
      <c r="B3570" s="683"/>
      <c r="C3570" s="683"/>
      <c r="D3570" s="684"/>
    </row>
    <row r="3571" spans="2:4" ht="15" customHeight="1" x14ac:dyDescent="0.25">
      <c r="B3571" s="683"/>
      <c r="C3571" s="683"/>
      <c r="D3571" s="684"/>
    </row>
    <row r="3572" spans="2:4" ht="15" customHeight="1" x14ac:dyDescent="0.25">
      <c r="B3572" s="683"/>
      <c r="C3572" s="683"/>
      <c r="D3572" s="684"/>
    </row>
    <row r="3573" spans="2:4" ht="15" customHeight="1" x14ac:dyDescent="0.25">
      <c r="B3573" s="683"/>
      <c r="C3573" s="683"/>
      <c r="D3573" s="684"/>
    </row>
    <row r="3574" spans="2:4" ht="15" customHeight="1" x14ac:dyDescent="0.25">
      <c r="B3574" s="683"/>
      <c r="C3574" s="683"/>
      <c r="D3574" s="684"/>
    </row>
    <row r="3575" spans="2:4" ht="15" customHeight="1" x14ac:dyDescent="0.25">
      <c r="B3575" s="683"/>
      <c r="C3575" s="683"/>
      <c r="D3575" s="684"/>
    </row>
    <row r="3576" spans="2:4" ht="15" customHeight="1" x14ac:dyDescent="0.25">
      <c r="B3576" s="683"/>
      <c r="C3576" s="683"/>
      <c r="D3576" s="684"/>
    </row>
    <row r="3577" spans="2:4" ht="15" customHeight="1" x14ac:dyDescent="0.25">
      <c r="B3577" s="683"/>
      <c r="C3577" s="683"/>
      <c r="D3577" s="684"/>
    </row>
    <row r="3578" spans="2:4" ht="15" customHeight="1" x14ac:dyDescent="0.25">
      <c r="B3578" s="683"/>
      <c r="C3578" s="683"/>
      <c r="D3578" s="684"/>
    </row>
    <row r="3579" spans="2:4" ht="15" customHeight="1" x14ac:dyDescent="0.25">
      <c r="B3579" s="683"/>
      <c r="C3579" s="683"/>
      <c r="D3579" s="684"/>
    </row>
    <row r="3580" spans="2:4" ht="15" customHeight="1" x14ac:dyDescent="0.25">
      <c r="B3580" s="683"/>
      <c r="C3580" s="683"/>
      <c r="D3580" s="684"/>
    </row>
    <row r="3581" spans="2:4" ht="15" customHeight="1" x14ac:dyDescent="0.25">
      <c r="B3581" s="683"/>
      <c r="C3581" s="683"/>
      <c r="D3581" s="684"/>
    </row>
    <row r="3582" spans="2:4" ht="15" customHeight="1" x14ac:dyDescent="0.25">
      <c r="B3582" s="683"/>
      <c r="C3582" s="683"/>
      <c r="D3582" s="684"/>
    </row>
    <row r="3583" spans="2:4" ht="15" customHeight="1" x14ac:dyDescent="0.25">
      <c r="B3583" s="683"/>
      <c r="C3583" s="683"/>
      <c r="D3583" s="684"/>
    </row>
    <row r="3584" spans="2:4" ht="15" customHeight="1" x14ac:dyDescent="0.25">
      <c r="B3584" s="683"/>
      <c r="C3584" s="683"/>
      <c r="D3584" s="684"/>
    </row>
    <row r="3585" spans="2:4" ht="15" customHeight="1" x14ac:dyDescent="0.25">
      <c r="B3585" s="683"/>
      <c r="C3585" s="683"/>
      <c r="D3585" s="684"/>
    </row>
    <row r="3586" spans="2:4" ht="15" customHeight="1" x14ac:dyDescent="0.25">
      <c r="B3586" s="683"/>
      <c r="C3586" s="683"/>
      <c r="D3586" s="684"/>
    </row>
    <row r="3587" spans="2:4" ht="15" customHeight="1" x14ac:dyDescent="0.25">
      <c r="B3587" s="683"/>
      <c r="C3587" s="683"/>
      <c r="D3587" s="684"/>
    </row>
    <row r="3588" spans="2:4" ht="15" customHeight="1" x14ac:dyDescent="0.25">
      <c r="B3588" s="683"/>
      <c r="C3588" s="683"/>
      <c r="D3588" s="684"/>
    </row>
    <row r="3589" spans="2:4" ht="15" customHeight="1" x14ac:dyDescent="0.25">
      <c r="B3589" s="683"/>
      <c r="C3589" s="683"/>
      <c r="D3589" s="684"/>
    </row>
    <row r="3590" spans="2:4" ht="15" customHeight="1" x14ac:dyDescent="0.25">
      <c r="B3590" s="683"/>
      <c r="C3590" s="683"/>
      <c r="D3590" s="684"/>
    </row>
    <row r="3591" spans="2:4" ht="15" customHeight="1" x14ac:dyDescent="0.25">
      <c r="B3591" s="683"/>
      <c r="C3591" s="683"/>
      <c r="D3591" s="684"/>
    </row>
    <row r="3592" spans="2:4" ht="15" customHeight="1" x14ac:dyDescent="0.25">
      <c r="B3592" s="683"/>
      <c r="C3592" s="683"/>
      <c r="D3592" s="684"/>
    </row>
    <row r="3593" spans="2:4" ht="15" customHeight="1" x14ac:dyDescent="0.25">
      <c r="B3593" s="683"/>
      <c r="C3593" s="683"/>
      <c r="D3593" s="684"/>
    </row>
    <row r="3594" spans="2:4" ht="15" customHeight="1" x14ac:dyDescent="0.25">
      <c r="B3594" s="683"/>
      <c r="C3594" s="683"/>
      <c r="D3594" s="684"/>
    </row>
    <row r="3595" spans="2:4" ht="15" customHeight="1" x14ac:dyDescent="0.25">
      <c r="B3595" s="683"/>
      <c r="C3595" s="683"/>
      <c r="D3595" s="684"/>
    </row>
    <row r="3596" spans="2:4" ht="15" customHeight="1" x14ac:dyDescent="0.25">
      <c r="B3596" s="683"/>
      <c r="C3596" s="683"/>
      <c r="D3596" s="684"/>
    </row>
    <row r="3597" spans="2:4" ht="15" customHeight="1" x14ac:dyDescent="0.25">
      <c r="B3597" s="683"/>
      <c r="C3597" s="683"/>
      <c r="D3597" s="684"/>
    </row>
    <row r="3598" spans="2:4" ht="15" customHeight="1" x14ac:dyDescent="0.25">
      <c r="B3598" s="683"/>
      <c r="C3598" s="683"/>
      <c r="D3598" s="684"/>
    </row>
    <row r="3599" spans="2:4" ht="15" customHeight="1" x14ac:dyDescent="0.25">
      <c r="B3599" s="683"/>
      <c r="C3599" s="683"/>
      <c r="D3599" s="684"/>
    </row>
    <row r="3600" spans="2:4" ht="15" customHeight="1" x14ac:dyDescent="0.25">
      <c r="B3600" s="683"/>
      <c r="C3600" s="683"/>
      <c r="D3600" s="684"/>
    </row>
    <row r="3601" spans="2:4" ht="15" customHeight="1" x14ac:dyDescent="0.25">
      <c r="B3601" s="683"/>
      <c r="C3601" s="683"/>
      <c r="D3601" s="684"/>
    </row>
    <row r="3602" spans="2:4" ht="15" customHeight="1" x14ac:dyDescent="0.25">
      <c r="B3602" s="683"/>
      <c r="C3602" s="683"/>
      <c r="D3602" s="684"/>
    </row>
    <row r="3603" spans="2:4" ht="15" customHeight="1" x14ac:dyDescent="0.25">
      <c r="B3603" s="683"/>
      <c r="C3603" s="683"/>
      <c r="D3603" s="684"/>
    </row>
    <row r="3604" spans="2:4" ht="15" customHeight="1" x14ac:dyDescent="0.25">
      <c r="B3604" s="683"/>
      <c r="C3604" s="683"/>
      <c r="D3604" s="684"/>
    </row>
    <row r="3605" spans="2:4" ht="15" customHeight="1" x14ac:dyDescent="0.25">
      <c r="B3605" s="683"/>
      <c r="C3605" s="683"/>
      <c r="D3605" s="684"/>
    </row>
    <row r="3606" spans="2:4" ht="15" customHeight="1" x14ac:dyDescent="0.25">
      <c r="B3606" s="683"/>
      <c r="C3606" s="683"/>
      <c r="D3606" s="684"/>
    </row>
    <row r="3607" spans="2:4" ht="15" customHeight="1" x14ac:dyDescent="0.25">
      <c r="B3607" s="683"/>
      <c r="C3607" s="683"/>
      <c r="D3607" s="684"/>
    </row>
    <row r="3608" spans="2:4" ht="15" customHeight="1" x14ac:dyDescent="0.25">
      <c r="B3608" s="683"/>
      <c r="C3608" s="683"/>
      <c r="D3608" s="684"/>
    </row>
    <row r="3609" spans="2:4" ht="15" customHeight="1" x14ac:dyDescent="0.25">
      <c r="B3609" s="683"/>
      <c r="C3609" s="683"/>
      <c r="D3609" s="684"/>
    </row>
    <row r="3610" spans="2:4" ht="15" customHeight="1" x14ac:dyDescent="0.25">
      <c r="B3610" s="683"/>
      <c r="C3610" s="683"/>
      <c r="D3610" s="684"/>
    </row>
    <row r="3611" spans="2:4" ht="15" customHeight="1" x14ac:dyDescent="0.25">
      <c r="B3611" s="683"/>
      <c r="C3611" s="683"/>
      <c r="D3611" s="684"/>
    </row>
    <row r="3612" spans="2:4" ht="15" customHeight="1" x14ac:dyDescent="0.25">
      <c r="B3612" s="683"/>
      <c r="C3612" s="683"/>
      <c r="D3612" s="684"/>
    </row>
    <row r="3613" spans="2:4" ht="15" customHeight="1" x14ac:dyDescent="0.25">
      <c r="B3613" s="683"/>
      <c r="C3613" s="683"/>
      <c r="D3613" s="684"/>
    </row>
    <row r="3614" spans="2:4" ht="15" customHeight="1" x14ac:dyDescent="0.25">
      <c r="B3614" s="683"/>
      <c r="C3614" s="683"/>
      <c r="D3614" s="684"/>
    </row>
    <row r="3615" spans="2:4" ht="15" customHeight="1" x14ac:dyDescent="0.25">
      <c r="B3615" s="683"/>
      <c r="C3615" s="683"/>
      <c r="D3615" s="684"/>
    </row>
    <row r="3616" spans="2:4" ht="15" customHeight="1" x14ac:dyDescent="0.25">
      <c r="B3616" s="683"/>
      <c r="C3616" s="683"/>
      <c r="D3616" s="684"/>
    </row>
    <row r="3617" spans="2:4" ht="15" customHeight="1" x14ac:dyDescent="0.25">
      <c r="B3617" s="683"/>
      <c r="C3617" s="683"/>
      <c r="D3617" s="684"/>
    </row>
    <row r="3618" spans="2:4" ht="15" customHeight="1" x14ac:dyDescent="0.25">
      <c r="B3618" s="683"/>
      <c r="C3618" s="683"/>
      <c r="D3618" s="684"/>
    </row>
    <row r="3619" spans="2:4" ht="15" customHeight="1" x14ac:dyDescent="0.25">
      <c r="B3619" s="683"/>
      <c r="C3619" s="683"/>
      <c r="D3619" s="684"/>
    </row>
    <row r="3620" spans="2:4" ht="15" customHeight="1" x14ac:dyDescent="0.25">
      <c r="B3620" s="683"/>
      <c r="C3620" s="683"/>
      <c r="D3620" s="684"/>
    </row>
    <row r="3621" spans="2:4" ht="15" customHeight="1" x14ac:dyDescent="0.25">
      <c r="B3621" s="683"/>
      <c r="C3621" s="683"/>
      <c r="D3621" s="684"/>
    </row>
    <row r="3622" spans="2:4" ht="15" customHeight="1" x14ac:dyDescent="0.25">
      <c r="B3622" s="683"/>
      <c r="C3622" s="683"/>
      <c r="D3622" s="684"/>
    </row>
    <row r="3623" spans="2:4" ht="15" customHeight="1" x14ac:dyDescent="0.25">
      <c r="B3623" s="683"/>
      <c r="C3623" s="683"/>
      <c r="D3623" s="684"/>
    </row>
    <row r="3624" spans="2:4" ht="15" customHeight="1" x14ac:dyDescent="0.25">
      <c r="B3624" s="683"/>
      <c r="C3624" s="683"/>
      <c r="D3624" s="684"/>
    </row>
    <row r="3625" spans="2:4" ht="15" customHeight="1" x14ac:dyDescent="0.25">
      <c r="B3625" s="683"/>
      <c r="C3625" s="683"/>
      <c r="D3625" s="684"/>
    </row>
    <row r="3626" spans="2:4" ht="15" customHeight="1" x14ac:dyDescent="0.25">
      <c r="B3626" s="683"/>
      <c r="C3626" s="683"/>
      <c r="D3626" s="684"/>
    </row>
    <row r="3627" spans="2:4" ht="15" customHeight="1" x14ac:dyDescent="0.25">
      <c r="B3627" s="683"/>
      <c r="C3627" s="683"/>
      <c r="D3627" s="684"/>
    </row>
    <row r="3628" spans="2:4" ht="15" customHeight="1" x14ac:dyDescent="0.25">
      <c r="B3628" s="683"/>
      <c r="C3628" s="683"/>
      <c r="D3628" s="684"/>
    </row>
    <row r="3629" spans="2:4" ht="15" customHeight="1" x14ac:dyDescent="0.25">
      <c r="B3629" s="683"/>
      <c r="C3629" s="683"/>
      <c r="D3629" s="684"/>
    </row>
    <row r="3630" spans="2:4" ht="15" customHeight="1" x14ac:dyDescent="0.25">
      <c r="B3630" s="683"/>
      <c r="C3630" s="683"/>
      <c r="D3630" s="684"/>
    </row>
    <row r="3631" spans="2:4" ht="15" customHeight="1" x14ac:dyDescent="0.25">
      <c r="B3631" s="683"/>
      <c r="C3631" s="683"/>
      <c r="D3631" s="684"/>
    </row>
    <row r="3632" spans="2:4" ht="15" customHeight="1" x14ac:dyDescent="0.25">
      <c r="B3632" s="683"/>
      <c r="C3632" s="683"/>
      <c r="D3632" s="684"/>
    </row>
    <row r="3633" spans="2:4" ht="15" customHeight="1" x14ac:dyDescent="0.25">
      <c r="B3633" s="683"/>
      <c r="C3633" s="683"/>
      <c r="D3633" s="684"/>
    </row>
    <row r="3634" spans="2:4" ht="15" customHeight="1" x14ac:dyDescent="0.25">
      <c r="B3634" s="683"/>
      <c r="C3634" s="683"/>
      <c r="D3634" s="684"/>
    </row>
    <row r="3635" spans="2:4" ht="15" customHeight="1" x14ac:dyDescent="0.25">
      <c r="B3635" s="683"/>
      <c r="C3635" s="683"/>
      <c r="D3635" s="684"/>
    </row>
    <row r="3636" spans="2:4" ht="15" customHeight="1" x14ac:dyDescent="0.25">
      <c r="B3636" s="683"/>
      <c r="C3636" s="683"/>
      <c r="D3636" s="684"/>
    </row>
    <row r="3637" spans="2:4" ht="15" customHeight="1" x14ac:dyDescent="0.25">
      <c r="B3637" s="683"/>
      <c r="C3637" s="683"/>
      <c r="D3637" s="684"/>
    </row>
    <row r="3638" spans="2:4" ht="15" customHeight="1" x14ac:dyDescent="0.25">
      <c r="B3638" s="683"/>
      <c r="C3638" s="683"/>
      <c r="D3638" s="684"/>
    </row>
    <row r="3639" spans="2:4" ht="15" customHeight="1" x14ac:dyDescent="0.25">
      <c r="B3639" s="683"/>
      <c r="C3639" s="683"/>
      <c r="D3639" s="684"/>
    </row>
    <row r="3640" spans="2:4" ht="15" customHeight="1" x14ac:dyDescent="0.25">
      <c r="B3640" s="683"/>
      <c r="C3640" s="683"/>
      <c r="D3640" s="684"/>
    </row>
    <row r="3641" spans="2:4" ht="15" customHeight="1" x14ac:dyDescent="0.25">
      <c r="B3641" s="683"/>
      <c r="C3641" s="683"/>
      <c r="D3641" s="684"/>
    </row>
    <row r="3642" spans="2:4" ht="15" customHeight="1" x14ac:dyDescent="0.25">
      <c r="B3642" s="683"/>
      <c r="C3642" s="683"/>
      <c r="D3642" s="684"/>
    </row>
    <row r="3643" spans="2:4" ht="15" customHeight="1" x14ac:dyDescent="0.25">
      <c r="B3643" s="683"/>
      <c r="C3643" s="683"/>
      <c r="D3643" s="684"/>
    </row>
    <row r="3644" spans="2:4" ht="15" customHeight="1" x14ac:dyDescent="0.25">
      <c r="B3644" s="683"/>
      <c r="C3644" s="683"/>
      <c r="D3644" s="684"/>
    </row>
    <row r="3645" spans="2:4" ht="15" customHeight="1" x14ac:dyDescent="0.25">
      <c r="B3645" s="683"/>
      <c r="C3645" s="683"/>
      <c r="D3645" s="684"/>
    </row>
    <row r="3646" spans="2:4" ht="15" customHeight="1" x14ac:dyDescent="0.25">
      <c r="B3646" s="683"/>
      <c r="C3646" s="683"/>
      <c r="D3646" s="684"/>
    </row>
    <row r="3647" spans="2:4" ht="15" customHeight="1" x14ac:dyDescent="0.25">
      <c r="B3647" s="683"/>
      <c r="C3647" s="683"/>
      <c r="D3647" s="684"/>
    </row>
    <row r="3648" spans="2:4" ht="15" customHeight="1" x14ac:dyDescent="0.25">
      <c r="B3648" s="683"/>
      <c r="C3648" s="683"/>
      <c r="D3648" s="684"/>
    </row>
    <row r="3649" spans="2:4" ht="15" customHeight="1" x14ac:dyDescent="0.25">
      <c r="B3649" s="683"/>
      <c r="C3649" s="683"/>
      <c r="D3649" s="684"/>
    </row>
    <row r="3650" spans="2:4" ht="15" customHeight="1" x14ac:dyDescent="0.25">
      <c r="B3650" s="683"/>
      <c r="C3650" s="683"/>
      <c r="D3650" s="684"/>
    </row>
    <row r="3651" spans="2:4" ht="15" customHeight="1" x14ac:dyDescent="0.25">
      <c r="B3651" s="683"/>
      <c r="C3651" s="683"/>
      <c r="D3651" s="684"/>
    </row>
    <row r="3652" spans="2:4" ht="15" customHeight="1" x14ac:dyDescent="0.25">
      <c r="B3652" s="683"/>
      <c r="C3652" s="683"/>
      <c r="D3652" s="684"/>
    </row>
    <row r="3653" spans="2:4" ht="15" customHeight="1" x14ac:dyDescent="0.25">
      <c r="B3653" s="683"/>
      <c r="C3653" s="683"/>
      <c r="D3653" s="684"/>
    </row>
    <row r="3654" spans="2:4" ht="15" customHeight="1" x14ac:dyDescent="0.25">
      <c r="B3654" s="683"/>
      <c r="C3654" s="683"/>
      <c r="D3654" s="684"/>
    </row>
    <row r="3655" spans="2:4" ht="15" customHeight="1" x14ac:dyDescent="0.25">
      <c r="B3655" s="683"/>
      <c r="C3655" s="683"/>
      <c r="D3655" s="684"/>
    </row>
    <row r="3656" spans="2:4" ht="15" customHeight="1" x14ac:dyDescent="0.25">
      <c r="B3656" s="683"/>
      <c r="C3656" s="683"/>
      <c r="D3656" s="684"/>
    </row>
    <row r="3657" spans="2:4" ht="15" customHeight="1" x14ac:dyDescent="0.25">
      <c r="B3657" s="683"/>
      <c r="C3657" s="683"/>
      <c r="D3657" s="684"/>
    </row>
    <row r="3658" spans="2:4" ht="15" customHeight="1" x14ac:dyDescent="0.25">
      <c r="B3658" s="683"/>
      <c r="C3658" s="683"/>
      <c r="D3658" s="684"/>
    </row>
    <row r="3659" spans="2:4" ht="15" customHeight="1" x14ac:dyDescent="0.25">
      <c r="B3659" s="683"/>
      <c r="C3659" s="683"/>
      <c r="D3659" s="684"/>
    </row>
    <row r="3660" spans="2:4" ht="15" customHeight="1" x14ac:dyDescent="0.25">
      <c r="B3660" s="683"/>
      <c r="C3660" s="683"/>
      <c r="D3660" s="684"/>
    </row>
    <row r="3661" spans="2:4" ht="15" customHeight="1" x14ac:dyDescent="0.25">
      <c r="B3661" s="683"/>
      <c r="C3661" s="683"/>
      <c r="D3661" s="684"/>
    </row>
    <row r="3662" spans="2:4" ht="15" customHeight="1" x14ac:dyDescent="0.25">
      <c r="B3662" s="683"/>
      <c r="C3662" s="683"/>
      <c r="D3662" s="684"/>
    </row>
    <row r="3663" spans="2:4" ht="15" customHeight="1" x14ac:dyDescent="0.25">
      <c r="B3663" s="683"/>
      <c r="C3663" s="683"/>
      <c r="D3663" s="684"/>
    </row>
    <row r="3664" spans="2:4" ht="15" customHeight="1" x14ac:dyDescent="0.25">
      <c r="B3664" s="683"/>
      <c r="C3664" s="683"/>
      <c r="D3664" s="684"/>
    </row>
    <row r="3665" spans="2:4" ht="15" customHeight="1" x14ac:dyDescent="0.25">
      <c r="B3665" s="683"/>
      <c r="C3665" s="683"/>
      <c r="D3665" s="684"/>
    </row>
    <row r="3666" spans="2:4" ht="15" customHeight="1" x14ac:dyDescent="0.25">
      <c r="B3666" s="683"/>
      <c r="C3666" s="683"/>
      <c r="D3666" s="684"/>
    </row>
    <row r="3667" spans="2:4" ht="15" customHeight="1" x14ac:dyDescent="0.25">
      <c r="B3667" s="683"/>
      <c r="C3667" s="683"/>
      <c r="D3667" s="684"/>
    </row>
    <row r="3668" spans="2:4" ht="15" customHeight="1" x14ac:dyDescent="0.25">
      <c r="B3668" s="683"/>
      <c r="C3668" s="683"/>
      <c r="D3668" s="684"/>
    </row>
    <row r="3669" spans="2:4" ht="15" customHeight="1" x14ac:dyDescent="0.25">
      <c r="B3669" s="683"/>
      <c r="C3669" s="683"/>
      <c r="D3669" s="684"/>
    </row>
    <row r="3670" spans="2:4" ht="15" customHeight="1" x14ac:dyDescent="0.25">
      <c r="B3670" s="683"/>
      <c r="C3670" s="683"/>
      <c r="D3670" s="684"/>
    </row>
    <row r="3671" spans="2:4" ht="15" customHeight="1" x14ac:dyDescent="0.25">
      <c r="B3671" s="683"/>
      <c r="C3671" s="683"/>
      <c r="D3671" s="684"/>
    </row>
    <row r="3672" spans="2:4" ht="15" customHeight="1" x14ac:dyDescent="0.25">
      <c r="B3672" s="683"/>
      <c r="C3672" s="683"/>
      <c r="D3672" s="684"/>
    </row>
    <row r="3673" spans="2:4" ht="15" customHeight="1" x14ac:dyDescent="0.25">
      <c r="B3673" s="683"/>
      <c r="C3673" s="683"/>
      <c r="D3673" s="684"/>
    </row>
    <row r="3674" spans="2:4" ht="15" customHeight="1" x14ac:dyDescent="0.25">
      <c r="B3674" s="683"/>
      <c r="C3674" s="683"/>
      <c r="D3674" s="684"/>
    </row>
    <row r="3675" spans="2:4" ht="15" customHeight="1" x14ac:dyDescent="0.25">
      <c r="B3675" s="683"/>
      <c r="C3675" s="683"/>
      <c r="D3675" s="684"/>
    </row>
    <row r="3676" spans="2:4" ht="15" customHeight="1" x14ac:dyDescent="0.25">
      <c r="B3676" s="683"/>
      <c r="C3676" s="683"/>
      <c r="D3676" s="684"/>
    </row>
    <row r="3677" spans="2:4" ht="15" customHeight="1" x14ac:dyDescent="0.25">
      <c r="B3677" s="683"/>
      <c r="C3677" s="683"/>
      <c r="D3677" s="684"/>
    </row>
    <row r="3678" spans="2:4" ht="15" customHeight="1" x14ac:dyDescent="0.25">
      <c r="B3678" s="683"/>
      <c r="C3678" s="683"/>
      <c r="D3678" s="684"/>
    </row>
    <row r="3679" spans="2:4" ht="15" customHeight="1" x14ac:dyDescent="0.25">
      <c r="B3679" s="683"/>
      <c r="C3679" s="683"/>
      <c r="D3679" s="684"/>
    </row>
    <row r="3680" spans="2:4" ht="15" customHeight="1" x14ac:dyDescent="0.25">
      <c r="B3680" s="683"/>
      <c r="C3680" s="683"/>
      <c r="D3680" s="684"/>
    </row>
    <row r="3681" spans="2:4" ht="15" customHeight="1" x14ac:dyDescent="0.25">
      <c r="B3681" s="683"/>
      <c r="C3681" s="683"/>
      <c r="D3681" s="684"/>
    </row>
    <row r="3682" spans="2:4" ht="15" customHeight="1" x14ac:dyDescent="0.25">
      <c r="B3682" s="683"/>
      <c r="C3682" s="683"/>
      <c r="D3682" s="684"/>
    </row>
    <row r="3683" spans="2:4" ht="15" customHeight="1" x14ac:dyDescent="0.25">
      <c r="B3683" s="683"/>
      <c r="C3683" s="683"/>
      <c r="D3683" s="684"/>
    </row>
    <row r="3684" spans="2:4" ht="15" customHeight="1" x14ac:dyDescent="0.25">
      <c r="B3684" s="683"/>
      <c r="C3684" s="683"/>
      <c r="D3684" s="684"/>
    </row>
    <row r="3685" spans="2:4" ht="15" customHeight="1" x14ac:dyDescent="0.25">
      <c r="B3685" s="683"/>
      <c r="C3685" s="683"/>
      <c r="D3685" s="684"/>
    </row>
    <row r="3686" spans="2:4" ht="15" customHeight="1" x14ac:dyDescent="0.25">
      <c r="B3686" s="683"/>
      <c r="C3686" s="683"/>
      <c r="D3686" s="684"/>
    </row>
    <row r="3687" spans="2:4" ht="15" customHeight="1" x14ac:dyDescent="0.25">
      <c r="B3687" s="683"/>
      <c r="C3687" s="683"/>
      <c r="D3687" s="684"/>
    </row>
    <row r="3688" spans="2:4" ht="15" customHeight="1" x14ac:dyDescent="0.25">
      <c r="B3688" s="683"/>
      <c r="C3688" s="683"/>
      <c r="D3688" s="684"/>
    </row>
    <row r="3689" spans="2:4" ht="15" customHeight="1" x14ac:dyDescent="0.25">
      <c r="B3689" s="683"/>
      <c r="C3689" s="683"/>
      <c r="D3689" s="684"/>
    </row>
    <row r="3690" spans="2:4" ht="15" customHeight="1" x14ac:dyDescent="0.25">
      <c r="B3690" s="683"/>
      <c r="C3690" s="683"/>
      <c r="D3690" s="684"/>
    </row>
    <row r="3691" spans="2:4" ht="15" customHeight="1" x14ac:dyDescent="0.25">
      <c r="B3691" s="683"/>
      <c r="C3691" s="683"/>
      <c r="D3691" s="684"/>
    </row>
    <row r="3692" spans="2:4" ht="15" customHeight="1" x14ac:dyDescent="0.25">
      <c r="B3692" s="683"/>
      <c r="C3692" s="683"/>
      <c r="D3692" s="684"/>
    </row>
    <row r="3693" spans="2:4" ht="15" customHeight="1" x14ac:dyDescent="0.25">
      <c r="B3693" s="683"/>
      <c r="C3693" s="683"/>
      <c r="D3693" s="684"/>
    </row>
    <row r="3694" spans="2:4" ht="15" customHeight="1" x14ac:dyDescent="0.25">
      <c r="B3694" s="683"/>
      <c r="C3694" s="683"/>
      <c r="D3694" s="684"/>
    </row>
    <row r="3695" spans="2:4" ht="15" customHeight="1" x14ac:dyDescent="0.25">
      <c r="B3695" s="683"/>
      <c r="C3695" s="683"/>
      <c r="D3695" s="684"/>
    </row>
    <row r="3696" spans="2:4" ht="15" customHeight="1" x14ac:dyDescent="0.25">
      <c r="B3696" s="683"/>
      <c r="C3696" s="683"/>
      <c r="D3696" s="684"/>
    </row>
    <row r="3697" spans="2:4" ht="15" customHeight="1" x14ac:dyDescent="0.25">
      <c r="B3697" s="683"/>
      <c r="C3697" s="683"/>
      <c r="D3697" s="684"/>
    </row>
    <row r="3698" spans="2:4" ht="15" customHeight="1" x14ac:dyDescent="0.25">
      <c r="B3698" s="683"/>
      <c r="C3698" s="683"/>
      <c r="D3698" s="684"/>
    </row>
    <row r="3699" spans="2:4" ht="15" customHeight="1" x14ac:dyDescent="0.25">
      <c r="B3699" s="683"/>
      <c r="C3699" s="683"/>
      <c r="D3699" s="684"/>
    </row>
    <row r="3700" spans="2:4" ht="15" customHeight="1" x14ac:dyDescent="0.25">
      <c r="B3700" s="683"/>
      <c r="C3700" s="683"/>
      <c r="D3700" s="684"/>
    </row>
    <row r="3701" spans="2:4" ht="15" customHeight="1" x14ac:dyDescent="0.25">
      <c r="B3701" s="683"/>
      <c r="C3701" s="683"/>
      <c r="D3701" s="684"/>
    </row>
    <row r="3702" spans="2:4" ht="15" customHeight="1" x14ac:dyDescent="0.25">
      <c r="B3702" s="683"/>
      <c r="C3702" s="683"/>
      <c r="D3702" s="684"/>
    </row>
    <row r="3703" spans="2:4" ht="15" customHeight="1" x14ac:dyDescent="0.25">
      <c r="B3703" s="683"/>
      <c r="C3703" s="683"/>
      <c r="D3703" s="684"/>
    </row>
    <row r="3704" spans="2:4" ht="15" customHeight="1" x14ac:dyDescent="0.25">
      <c r="B3704" s="683"/>
      <c r="C3704" s="683"/>
      <c r="D3704" s="684"/>
    </row>
    <row r="3705" spans="2:4" ht="15" customHeight="1" x14ac:dyDescent="0.25">
      <c r="B3705" s="683"/>
      <c r="C3705" s="683"/>
      <c r="D3705" s="684"/>
    </row>
    <row r="3706" spans="2:4" ht="15" customHeight="1" x14ac:dyDescent="0.25">
      <c r="B3706" s="683"/>
      <c r="C3706" s="683"/>
      <c r="D3706" s="684"/>
    </row>
    <row r="3707" spans="2:4" ht="15" customHeight="1" x14ac:dyDescent="0.25">
      <c r="B3707" s="683"/>
      <c r="C3707" s="683"/>
      <c r="D3707" s="684"/>
    </row>
    <row r="3708" spans="2:4" ht="15" customHeight="1" x14ac:dyDescent="0.25">
      <c r="B3708" s="683"/>
      <c r="C3708" s="683"/>
      <c r="D3708" s="684"/>
    </row>
    <row r="3709" spans="2:4" ht="15" customHeight="1" x14ac:dyDescent="0.25">
      <c r="B3709" s="683"/>
      <c r="C3709" s="683"/>
      <c r="D3709" s="684"/>
    </row>
    <row r="3710" spans="2:4" ht="15" customHeight="1" x14ac:dyDescent="0.25">
      <c r="B3710" s="683"/>
      <c r="C3710" s="683"/>
      <c r="D3710" s="684"/>
    </row>
    <row r="3711" spans="2:4" ht="15" customHeight="1" x14ac:dyDescent="0.25">
      <c r="B3711" s="683"/>
      <c r="C3711" s="683"/>
      <c r="D3711" s="684"/>
    </row>
    <row r="3712" spans="2:4" ht="15" customHeight="1" x14ac:dyDescent="0.25">
      <c r="B3712" s="683"/>
      <c r="C3712" s="683"/>
      <c r="D3712" s="684"/>
    </row>
    <row r="3713" spans="2:4" ht="15" customHeight="1" x14ac:dyDescent="0.25">
      <c r="B3713" s="683"/>
      <c r="C3713" s="683"/>
      <c r="D3713" s="684"/>
    </row>
    <row r="3714" spans="2:4" ht="15" customHeight="1" x14ac:dyDescent="0.25">
      <c r="B3714" s="683"/>
      <c r="C3714" s="683"/>
      <c r="D3714" s="684"/>
    </row>
    <row r="3715" spans="2:4" ht="15" customHeight="1" x14ac:dyDescent="0.25">
      <c r="B3715" s="683"/>
      <c r="C3715" s="683"/>
      <c r="D3715" s="684"/>
    </row>
    <row r="3716" spans="2:4" ht="15" customHeight="1" x14ac:dyDescent="0.25">
      <c r="B3716" s="683"/>
      <c r="C3716" s="683"/>
      <c r="D3716" s="684"/>
    </row>
    <row r="3717" spans="2:4" ht="15" customHeight="1" x14ac:dyDescent="0.25">
      <c r="B3717" s="683"/>
      <c r="C3717" s="683"/>
      <c r="D3717" s="684"/>
    </row>
    <row r="3718" spans="2:4" ht="15" customHeight="1" x14ac:dyDescent="0.25">
      <c r="B3718" s="683"/>
      <c r="C3718" s="683"/>
      <c r="D3718" s="684"/>
    </row>
    <row r="3719" spans="2:4" ht="15" customHeight="1" x14ac:dyDescent="0.25">
      <c r="B3719" s="683"/>
      <c r="C3719" s="683"/>
      <c r="D3719" s="684"/>
    </row>
    <row r="3720" spans="2:4" ht="15" customHeight="1" x14ac:dyDescent="0.25">
      <c r="B3720" s="683"/>
      <c r="C3720" s="683"/>
      <c r="D3720" s="684"/>
    </row>
    <row r="3721" spans="2:4" ht="15" customHeight="1" x14ac:dyDescent="0.25">
      <c r="B3721" s="683"/>
      <c r="C3721" s="683"/>
      <c r="D3721" s="684"/>
    </row>
    <row r="3722" spans="2:4" ht="15" customHeight="1" x14ac:dyDescent="0.25">
      <c r="B3722" s="683"/>
      <c r="C3722" s="683"/>
      <c r="D3722" s="684"/>
    </row>
    <row r="3723" spans="2:4" ht="15" customHeight="1" x14ac:dyDescent="0.25">
      <c r="B3723" s="683"/>
      <c r="C3723" s="683"/>
      <c r="D3723" s="684"/>
    </row>
    <row r="3724" spans="2:4" ht="15" customHeight="1" x14ac:dyDescent="0.25">
      <c r="B3724" s="683"/>
      <c r="C3724" s="683"/>
      <c r="D3724" s="684"/>
    </row>
    <row r="3725" spans="2:4" ht="15" customHeight="1" x14ac:dyDescent="0.25">
      <c r="B3725" s="683"/>
      <c r="C3725" s="683"/>
      <c r="D3725" s="684"/>
    </row>
    <row r="3726" spans="2:4" ht="15" customHeight="1" x14ac:dyDescent="0.25">
      <c r="B3726" s="683"/>
      <c r="C3726" s="683"/>
      <c r="D3726" s="684"/>
    </row>
    <row r="3727" spans="2:4" ht="15" customHeight="1" x14ac:dyDescent="0.25">
      <c r="B3727" s="683"/>
      <c r="C3727" s="683"/>
      <c r="D3727" s="684"/>
    </row>
    <row r="3728" spans="2:4" ht="15" customHeight="1" x14ac:dyDescent="0.25">
      <c r="B3728" s="683"/>
      <c r="C3728" s="683"/>
      <c r="D3728" s="684"/>
    </row>
    <row r="3729" spans="2:4" ht="15" customHeight="1" x14ac:dyDescent="0.25">
      <c r="B3729" s="683"/>
      <c r="C3729" s="683"/>
      <c r="D3729" s="684"/>
    </row>
    <row r="3730" spans="2:4" ht="15" customHeight="1" x14ac:dyDescent="0.25">
      <c r="B3730" s="683"/>
      <c r="C3730" s="683"/>
      <c r="D3730" s="684"/>
    </row>
    <row r="3731" spans="2:4" ht="15" customHeight="1" x14ac:dyDescent="0.25">
      <c r="B3731" s="683"/>
      <c r="C3731" s="683"/>
      <c r="D3731" s="684"/>
    </row>
    <row r="3732" spans="2:4" ht="15" customHeight="1" x14ac:dyDescent="0.25">
      <c r="B3732" s="683"/>
      <c r="C3732" s="683"/>
      <c r="D3732" s="684"/>
    </row>
    <row r="3733" spans="2:4" ht="15" customHeight="1" x14ac:dyDescent="0.25">
      <c r="B3733" s="683"/>
      <c r="C3733" s="683"/>
      <c r="D3733" s="684"/>
    </row>
    <row r="3734" spans="2:4" ht="15" customHeight="1" x14ac:dyDescent="0.25">
      <c r="B3734" s="683"/>
      <c r="C3734" s="683"/>
      <c r="D3734" s="684"/>
    </row>
    <row r="3735" spans="2:4" ht="15" customHeight="1" x14ac:dyDescent="0.25">
      <c r="B3735" s="683"/>
      <c r="C3735" s="683"/>
      <c r="D3735" s="684"/>
    </row>
    <row r="3736" spans="2:4" ht="15" customHeight="1" x14ac:dyDescent="0.25">
      <c r="B3736" s="683"/>
      <c r="C3736" s="683"/>
      <c r="D3736" s="684"/>
    </row>
    <row r="3737" spans="2:4" ht="15" customHeight="1" x14ac:dyDescent="0.25">
      <c r="B3737" s="683"/>
      <c r="C3737" s="683"/>
      <c r="D3737" s="684"/>
    </row>
    <row r="3738" spans="2:4" ht="15" customHeight="1" x14ac:dyDescent="0.25">
      <c r="B3738" s="683"/>
      <c r="C3738" s="683"/>
      <c r="D3738" s="684"/>
    </row>
    <row r="3739" spans="2:4" ht="15" customHeight="1" x14ac:dyDescent="0.25">
      <c r="B3739" s="683"/>
      <c r="C3739" s="683"/>
      <c r="D3739" s="684"/>
    </row>
    <row r="3740" spans="2:4" ht="15" customHeight="1" x14ac:dyDescent="0.25">
      <c r="B3740" s="683"/>
      <c r="C3740" s="683"/>
      <c r="D3740" s="684"/>
    </row>
    <row r="3741" spans="2:4" ht="15" customHeight="1" x14ac:dyDescent="0.25">
      <c r="B3741" s="683"/>
      <c r="C3741" s="683"/>
      <c r="D3741" s="684"/>
    </row>
    <row r="3742" spans="2:4" ht="15" customHeight="1" x14ac:dyDescent="0.25">
      <c r="B3742" s="683"/>
      <c r="C3742" s="683"/>
      <c r="D3742" s="684"/>
    </row>
    <row r="3743" spans="2:4" ht="15" customHeight="1" x14ac:dyDescent="0.25">
      <c r="B3743" s="683"/>
      <c r="C3743" s="683"/>
      <c r="D3743" s="684"/>
    </row>
    <row r="3744" spans="2:4" ht="15" customHeight="1" x14ac:dyDescent="0.25">
      <c r="B3744" s="683"/>
      <c r="C3744" s="683"/>
      <c r="D3744" s="684"/>
    </row>
    <row r="3745" spans="2:4" ht="15" customHeight="1" x14ac:dyDescent="0.25">
      <c r="B3745" s="683"/>
      <c r="C3745" s="683"/>
      <c r="D3745" s="684"/>
    </row>
    <row r="3746" spans="2:4" ht="15" customHeight="1" x14ac:dyDescent="0.25">
      <c r="B3746" s="683"/>
      <c r="C3746" s="683"/>
      <c r="D3746" s="684"/>
    </row>
    <row r="3747" spans="2:4" ht="15" customHeight="1" x14ac:dyDescent="0.25">
      <c r="B3747" s="683"/>
      <c r="C3747" s="683"/>
      <c r="D3747" s="684"/>
    </row>
    <row r="3748" spans="2:4" ht="15" customHeight="1" x14ac:dyDescent="0.25">
      <c r="B3748" s="683"/>
      <c r="C3748" s="683"/>
      <c r="D3748" s="684"/>
    </row>
    <row r="3749" spans="2:4" ht="15" customHeight="1" x14ac:dyDescent="0.25">
      <c r="B3749" s="683"/>
      <c r="C3749" s="683"/>
      <c r="D3749" s="684"/>
    </row>
    <row r="3750" spans="2:4" ht="15" customHeight="1" x14ac:dyDescent="0.25">
      <c r="B3750" s="683"/>
      <c r="C3750" s="683"/>
      <c r="D3750" s="684"/>
    </row>
    <row r="3751" spans="2:4" ht="15" customHeight="1" x14ac:dyDescent="0.25">
      <c r="B3751" s="683"/>
      <c r="C3751" s="683"/>
      <c r="D3751" s="684"/>
    </row>
    <row r="3752" spans="2:4" ht="15" customHeight="1" x14ac:dyDescent="0.25">
      <c r="B3752" s="683"/>
      <c r="C3752" s="683"/>
      <c r="D3752" s="684"/>
    </row>
    <row r="3753" spans="2:4" ht="15" customHeight="1" x14ac:dyDescent="0.25">
      <c r="B3753" s="683"/>
      <c r="C3753" s="683"/>
      <c r="D3753" s="684"/>
    </row>
    <row r="3754" spans="2:4" ht="15" customHeight="1" x14ac:dyDescent="0.25">
      <c r="B3754" s="683"/>
      <c r="C3754" s="683"/>
      <c r="D3754" s="684"/>
    </row>
    <row r="3755" spans="2:4" ht="15" customHeight="1" x14ac:dyDescent="0.25">
      <c r="B3755" s="683"/>
      <c r="C3755" s="683"/>
      <c r="D3755" s="684"/>
    </row>
    <row r="3756" spans="2:4" ht="15" customHeight="1" x14ac:dyDescent="0.25">
      <c r="B3756" s="683"/>
      <c r="C3756" s="683"/>
      <c r="D3756" s="684"/>
    </row>
    <row r="3757" spans="2:4" ht="15" customHeight="1" x14ac:dyDescent="0.25">
      <c r="B3757" s="683"/>
      <c r="C3757" s="683"/>
      <c r="D3757" s="684"/>
    </row>
    <row r="3758" spans="2:4" ht="15" customHeight="1" x14ac:dyDescent="0.25">
      <c r="B3758" s="683"/>
      <c r="C3758" s="683"/>
      <c r="D3758" s="684"/>
    </row>
    <row r="3759" spans="2:4" ht="15" customHeight="1" x14ac:dyDescent="0.25">
      <c r="B3759" s="683"/>
      <c r="C3759" s="683"/>
      <c r="D3759" s="684"/>
    </row>
    <row r="3760" spans="2:4" ht="15" customHeight="1" x14ac:dyDescent="0.25">
      <c r="B3760" s="683"/>
      <c r="C3760" s="683"/>
      <c r="D3760" s="684"/>
    </row>
    <row r="3761" spans="2:4" ht="15" customHeight="1" x14ac:dyDescent="0.25">
      <c r="B3761" s="683"/>
      <c r="C3761" s="683"/>
      <c r="D3761" s="684"/>
    </row>
    <row r="3762" spans="2:4" ht="15" customHeight="1" x14ac:dyDescent="0.25">
      <c r="B3762" s="683"/>
      <c r="C3762" s="683"/>
      <c r="D3762" s="684"/>
    </row>
    <row r="3763" spans="2:4" ht="15" customHeight="1" x14ac:dyDescent="0.25">
      <c r="B3763" s="683"/>
      <c r="C3763" s="683"/>
      <c r="D3763" s="684"/>
    </row>
    <row r="3764" spans="2:4" ht="15" customHeight="1" x14ac:dyDescent="0.25">
      <c r="B3764" s="683"/>
      <c r="C3764" s="683"/>
      <c r="D3764" s="684"/>
    </row>
    <row r="3765" spans="2:4" ht="15" customHeight="1" x14ac:dyDescent="0.25">
      <c r="B3765" s="683"/>
      <c r="C3765" s="683"/>
      <c r="D3765" s="684"/>
    </row>
    <row r="3766" spans="2:4" ht="15" customHeight="1" x14ac:dyDescent="0.25">
      <c r="B3766" s="683"/>
      <c r="C3766" s="683"/>
      <c r="D3766" s="684"/>
    </row>
    <row r="3767" spans="2:4" ht="15" customHeight="1" x14ac:dyDescent="0.25">
      <c r="B3767" s="683"/>
      <c r="C3767" s="683"/>
      <c r="D3767" s="684"/>
    </row>
    <row r="3768" spans="2:4" ht="15" customHeight="1" x14ac:dyDescent="0.25">
      <c r="B3768" s="683"/>
      <c r="C3768" s="683"/>
      <c r="D3768" s="684"/>
    </row>
    <row r="3769" spans="2:4" ht="15" customHeight="1" x14ac:dyDescent="0.25">
      <c r="B3769" s="683"/>
      <c r="C3769" s="683"/>
      <c r="D3769" s="684"/>
    </row>
    <row r="3770" spans="2:4" ht="15" customHeight="1" x14ac:dyDescent="0.25">
      <c r="B3770" s="683"/>
      <c r="C3770" s="683"/>
      <c r="D3770" s="684"/>
    </row>
    <row r="3771" spans="2:4" ht="15" customHeight="1" x14ac:dyDescent="0.25">
      <c r="B3771" s="683"/>
      <c r="C3771" s="683"/>
      <c r="D3771" s="684"/>
    </row>
    <row r="3772" spans="2:4" ht="15" customHeight="1" x14ac:dyDescent="0.25">
      <c r="B3772" s="683"/>
      <c r="C3772" s="683"/>
      <c r="D3772" s="684"/>
    </row>
    <row r="3773" spans="2:4" ht="15" customHeight="1" x14ac:dyDescent="0.25">
      <c r="B3773" s="683"/>
      <c r="C3773" s="683"/>
      <c r="D3773" s="684"/>
    </row>
    <row r="3774" spans="2:4" ht="15" customHeight="1" x14ac:dyDescent="0.25">
      <c r="B3774" s="683"/>
      <c r="C3774" s="683"/>
      <c r="D3774" s="684"/>
    </row>
    <row r="3775" spans="2:4" ht="15" customHeight="1" x14ac:dyDescent="0.25">
      <c r="B3775" s="683"/>
      <c r="C3775" s="683"/>
      <c r="D3775" s="684"/>
    </row>
    <row r="3776" spans="2:4" ht="15" customHeight="1" x14ac:dyDescent="0.25">
      <c r="B3776" s="683"/>
      <c r="C3776" s="683"/>
      <c r="D3776" s="684"/>
    </row>
    <row r="3777" spans="2:4" ht="15" customHeight="1" x14ac:dyDescent="0.25">
      <c r="B3777" s="683"/>
      <c r="C3777" s="683"/>
      <c r="D3777" s="684"/>
    </row>
    <row r="3778" spans="2:4" ht="15" customHeight="1" x14ac:dyDescent="0.25">
      <c r="B3778" s="683"/>
      <c r="C3778" s="683"/>
      <c r="D3778" s="684"/>
    </row>
    <row r="3779" spans="2:4" ht="15" customHeight="1" x14ac:dyDescent="0.25">
      <c r="B3779" s="683"/>
      <c r="C3779" s="683"/>
      <c r="D3779" s="684"/>
    </row>
    <row r="3780" spans="2:4" ht="15" customHeight="1" x14ac:dyDescent="0.25">
      <c r="B3780" s="683"/>
      <c r="C3780" s="683"/>
      <c r="D3780" s="684"/>
    </row>
    <row r="3781" spans="2:4" ht="15" customHeight="1" x14ac:dyDescent="0.25">
      <c r="B3781" s="683"/>
      <c r="C3781" s="683"/>
      <c r="D3781" s="684"/>
    </row>
    <row r="3782" spans="2:4" ht="15" customHeight="1" x14ac:dyDescent="0.25">
      <c r="B3782" s="683"/>
      <c r="C3782" s="683"/>
      <c r="D3782" s="684"/>
    </row>
    <row r="3783" spans="2:4" ht="15" customHeight="1" x14ac:dyDescent="0.25">
      <c r="B3783" s="683"/>
      <c r="C3783" s="683"/>
      <c r="D3783" s="684"/>
    </row>
    <row r="3784" spans="2:4" ht="15" customHeight="1" x14ac:dyDescent="0.25">
      <c r="B3784" s="683"/>
      <c r="C3784" s="683"/>
      <c r="D3784" s="684"/>
    </row>
    <row r="3785" spans="2:4" ht="15" customHeight="1" x14ac:dyDescent="0.25">
      <c r="B3785" s="683"/>
      <c r="C3785" s="683"/>
      <c r="D3785" s="684"/>
    </row>
    <row r="3786" spans="2:4" ht="15" customHeight="1" x14ac:dyDescent="0.25">
      <c r="B3786" s="683"/>
      <c r="C3786" s="683"/>
      <c r="D3786" s="684"/>
    </row>
    <row r="3787" spans="2:4" ht="15" customHeight="1" x14ac:dyDescent="0.25">
      <c r="B3787" s="683"/>
      <c r="C3787" s="683"/>
      <c r="D3787" s="684"/>
    </row>
    <row r="3788" spans="2:4" ht="15" customHeight="1" x14ac:dyDescent="0.25">
      <c r="B3788" s="683"/>
      <c r="C3788" s="683"/>
      <c r="D3788" s="684"/>
    </row>
    <row r="3789" spans="2:4" ht="15" customHeight="1" x14ac:dyDescent="0.25">
      <c r="B3789" s="683"/>
      <c r="C3789" s="683"/>
      <c r="D3789" s="684"/>
    </row>
    <row r="3790" spans="2:4" ht="15" customHeight="1" x14ac:dyDescent="0.25">
      <c r="B3790" s="683"/>
      <c r="C3790" s="683"/>
      <c r="D3790" s="684"/>
    </row>
    <row r="3791" spans="2:4" ht="15" customHeight="1" x14ac:dyDescent="0.25">
      <c r="B3791" s="683"/>
      <c r="C3791" s="683"/>
      <c r="D3791" s="684"/>
    </row>
    <row r="3792" spans="2:4" ht="15" customHeight="1" x14ac:dyDescent="0.25">
      <c r="B3792" s="683"/>
      <c r="C3792" s="683"/>
      <c r="D3792" s="684"/>
    </row>
    <row r="3793" spans="2:4" ht="15" customHeight="1" x14ac:dyDescent="0.25">
      <c r="B3793" s="683"/>
      <c r="C3793" s="683"/>
      <c r="D3793" s="684"/>
    </row>
    <row r="3794" spans="2:4" ht="15" customHeight="1" x14ac:dyDescent="0.25">
      <c r="B3794" s="683"/>
      <c r="C3794" s="683"/>
      <c r="D3794" s="684"/>
    </row>
    <row r="3795" spans="2:4" ht="15" customHeight="1" x14ac:dyDescent="0.25">
      <c r="B3795" s="683"/>
      <c r="C3795" s="683"/>
      <c r="D3795" s="684"/>
    </row>
    <row r="3796" spans="2:4" ht="15" customHeight="1" x14ac:dyDescent="0.25">
      <c r="B3796" s="683"/>
      <c r="C3796" s="683"/>
      <c r="D3796" s="684"/>
    </row>
    <row r="3797" spans="2:4" ht="15" customHeight="1" x14ac:dyDescent="0.25">
      <c r="B3797" s="683"/>
      <c r="C3797" s="683"/>
      <c r="D3797" s="684"/>
    </row>
    <row r="3798" spans="2:4" ht="15" customHeight="1" x14ac:dyDescent="0.25">
      <c r="B3798" s="683"/>
      <c r="C3798" s="683"/>
      <c r="D3798" s="684"/>
    </row>
    <row r="3799" spans="2:4" ht="15" customHeight="1" x14ac:dyDescent="0.25">
      <c r="B3799" s="683"/>
      <c r="C3799" s="683"/>
      <c r="D3799" s="684"/>
    </row>
    <row r="3800" spans="2:4" ht="15" customHeight="1" x14ac:dyDescent="0.25">
      <c r="B3800" s="683"/>
      <c r="C3800" s="683"/>
      <c r="D3800" s="684"/>
    </row>
    <row r="3801" spans="2:4" ht="15" customHeight="1" x14ac:dyDescent="0.25">
      <c r="B3801" s="683"/>
      <c r="C3801" s="683"/>
      <c r="D3801" s="684"/>
    </row>
    <row r="3802" spans="2:4" ht="15" customHeight="1" x14ac:dyDescent="0.25">
      <c r="B3802" s="683"/>
      <c r="C3802" s="683"/>
      <c r="D3802" s="684"/>
    </row>
    <row r="3803" spans="2:4" ht="15" customHeight="1" x14ac:dyDescent="0.25">
      <c r="B3803" s="683"/>
      <c r="C3803" s="683"/>
      <c r="D3803" s="684"/>
    </row>
    <row r="3804" spans="2:4" ht="15" customHeight="1" x14ac:dyDescent="0.25">
      <c r="B3804" s="683"/>
      <c r="C3804" s="683"/>
      <c r="D3804" s="684"/>
    </row>
    <row r="3805" spans="2:4" ht="15" customHeight="1" x14ac:dyDescent="0.25">
      <c r="B3805" s="683"/>
      <c r="C3805" s="683"/>
      <c r="D3805" s="684"/>
    </row>
    <row r="3806" spans="2:4" ht="15" customHeight="1" x14ac:dyDescent="0.25">
      <c r="B3806" s="683"/>
      <c r="C3806" s="683"/>
      <c r="D3806" s="684"/>
    </row>
    <row r="3807" spans="2:4" ht="15" customHeight="1" x14ac:dyDescent="0.25">
      <c r="B3807" s="683"/>
      <c r="C3807" s="683"/>
      <c r="D3807" s="684"/>
    </row>
    <row r="3808" spans="2:4" ht="15" customHeight="1" x14ac:dyDescent="0.25">
      <c r="B3808" s="683"/>
      <c r="C3808" s="683"/>
      <c r="D3808" s="684"/>
    </row>
    <row r="3809" spans="2:4" ht="15" customHeight="1" x14ac:dyDescent="0.25">
      <c r="B3809" s="683"/>
      <c r="C3809" s="683"/>
      <c r="D3809" s="684"/>
    </row>
    <row r="3810" spans="2:4" ht="15" customHeight="1" x14ac:dyDescent="0.25">
      <c r="B3810" s="683"/>
      <c r="C3810" s="683"/>
      <c r="D3810" s="684"/>
    </row>
    <row r="3811" spans="2:4" ht="15" customHeight="1" x14ac:dyDescent="0.25">
      <c r="B3811" s="683"/>
      <c r="C3811" s="683"/>
      <c r="D3811" s="684"/>
    </row>
    <row r="3812" spans="2:4" ht="15" customHeight="1" x14ac:dyDescent="0.25">
      <c r="B3812" s="683"/>
      <c r="C3812" s="683"/>
      <c r="D3812" s="684"/>
    </row>
    <row r="3813" spans="2:4" ht="15" customHeight="1" x14ac:dyDescent="0.25">
      <c r="B3813" s="683"/>
      <c r="C3813" s="683"/>
      <c r="D3813" s="684"/>
    </row>
    <row r="3814" spans="2:4" ht="15" customHeight="1" x14ac:dyDescent="0.25">
      <c r="B3814" s="683"/>
      <c r="C3814" s="683"/>
      <c r="D3814" s="684"/>
    </row>
    <row r="3815" spans="2:4" ht="15" customHeight="1" x14ac:dyDescent="0.25">
      <c r="B3815" s="683"/>
      <c r="C3815" s="683"/>
      <c r="D3815" s="684"/>
    </row>
    <row r="3816" spans="2:4" ht="15" customHeight="1" x14ac:dyDescent="0.25">
      <c r="B3816" s="683"/>
      <c r="C3816" s="683"/>
      <c r="D3816" s="684"/>
    </row>
    <row r="3817" spans="2:4" ht="15" customHeight="1" x14ac:dyDescent="0.25">
      <c r="B3817" s="683"/>
      <c r="C3817" s="683"/>
      <c r="D3817" s="684"/>
    </row>
    <row r="3818" spans="2:4" ht="15" customHeight="1" x14ac:dyDescent="0.25">
      <c r="B3818" s="683"/>
      <c r="C3818" s="683"/>
      <c r="D3818" s="684"/>
    </row>
    <row r="3819" spans="2:4" ht="15" customHeight="1" x14ac:dyDescent="0.25">
      <c r="B3819" s="683"/>
      <c r="C3819" s="683"/>
      <c r="D3819" s="684"/>
    </row>
    <row r="3820" spans="2:4" ht="15" customHeight="1" x14ac:dyDescent="0.25">
      <c r="B3820" s="683"/>
      <c r="C3820" s="683"/>
      <c r="D3820" s="684"/>
    </row>
    <row r="3821" spans="2:4" ht="15" customHeight="1" x14ac:dyDescent="0.25">
      <c r="B3821" s="683"/>
      <c r="C3821" s="683"/>
      <c r="D3821" s="684"/>
    </row>
    <row r="3822" spans="2:4" ht="15" customHeight="1" x14ac:dyDescent="0.25">
      <c r="B3822" s="683"/>
      <c r="C3822" s="683"/>
      <c r="D3822" s="684"/>
    </row>
    <row r="3823" spans="2:4" ht="15" customHeight="1" x14ac:dyDescent="0.25">
      <c r="B3823" s="683"/>
      <c r="C3823" s="683"/>
      <c r="D3823" s="684"/>
    </row>
    <row r="3824" spans="2:4" ht="15" customHeight="1" x14ac:dyDescent="0.25">
      <c r="B3824" s="683"/>
      <c r="C3824" s="683"/>
      <c r="D3824" s="684"/>
    </row>
    <row r="3825" spans="2:4" ht="15" customHeight="1" x14ac:dyDescent="0.25">
      <c r="B3825" s="683"/>
      <c r="C3825" s="683"/>
      <c r="D3825" s="684"/>
    </row>
    <row r="3826" spans="2:4" ht="15" customHeight="1" x14ac:dyDescent="0.25">
      <c r="B3826" s="683"/>
      <c r="C3826" s="683"/>
      <c r="D3826" s="684"/>
    </row>
    <row r="3827" spans="2:4" ht="15" customHeight="1" x14ac:dyDescent="0.25">
      <c r="B3827" s="683"/>
      <c r="C3827" s="683"/>
      <c r="D3827" s="684"/>
    </row>
    <row r="3828" spans="2:4" ht="15" customHeight="1" x14ac:dyDescent="0.25">
      <c r="B3828" s="683"/>
      <c r="C3828" s="683"/>
      <c r="D3828" s="684"/>
    </row>
    <row r="3829" spans="2:4" ht="15" customHeight="1" x14ac:dyDescent="0.25">
      <c r="B3829" s="683"/>
      <c r="C3829" s="683"/>
      <c r="D3829" s="684"/>
    </row>
    <row r="3830" spans="2:4" ht="15" customHeight="1" x14ac:dyDescent="0.25">
      <c r="B3830" s="683"/>
      <c r="C3830" s="683"/>
      <c r="D3830" s="684"/>
    </row>
    <row r="3831" spans="2:4" ht="15" customHeight="1" x14ac:dyDescent="0.25">
      <c r="B3831" s="683"/>
      <c r="C3831" s="683"/>
      <c r="D3831" s="684"/>
    </row>
    <row r="3832" spans="2:4" ht="15" customHeight="1" x14ac:dyDescent="0.25">
      <c r="B3832" s="683"/>
      <c r="C3832" s="683"/>
      <c r="D3832" s="684"/>
    </row>
    <row r="3833" spans="2:4" ht="15" customHeight="1" x14ac:dyDescent="0.25">
      <c r="B3833" s="683"/>
      <c r="C3833" s="683"/>
      <c r="D3833" s="684"/>
    </row>
    <row r="3834" spans="2:4" ht="15" customHeight="1" x14ac:dyDescent="0.25">
      <c r="B3834" s="683"/>
      <c r="C3834" s="683"/>
      <c r="D3834" s="684"/>
    </row>
    <row r="3835" spans="2:4" ht="15" customHeight="1" x14ac:dyDescent="0.25">
      <c r="B3835" s="683"/>
      <c r="C3835" s="683"/>
      <c r="D3835" s="684"/>
    </row>
    <row r="3836" spans="2:4" ht="15" customHeight="1" x14ac:dyDescent="0.25">
      <c r="B3836" s="683"/>
      <c r="C3836" s="683"/>
      <c r="D3836" s="684"/>
    </row>
    <row r="3837" spans="2:4" ht="15" customHeight="1" x14ac:dyDescent="0.25">
      <c r="B3837" s="683"/>
      <c r="C3837" s="683"/>
      <c r="D3837" s="684"/>
    </row>
    <row r="3838" spans="2:4" ht="15" customHeight="1" x14ac:dyDescent="0.25">
      <c r="B3838" s="683"/>
      <c r="C3838" s="683"/>
      <c r="D3838" s="684"/>
    </row>
    <row r="3839" spans="2:4" ht="15" customHeight="1" x14ac:dyDescent="0.25">
      <c r="B3839" s="683"/>
      <c r="C3839" s="683"/>
      <c r="D3839" s="684"/>
    </row>
    <row r="3840" spans="2:4" ht="15" customHeight="1" x14ac:dyDescent="0.25">
      <c r="B3840" s="683"/>
      <c r="C3840" s="683"/>
      <c r="D3840" s="684"/>
    </row>
    <row r="3841" spans="2:4" ht="15" customHeight="1" x14ac:dyDescent="0.25">
      <c r="B3841" s="683"/>
      <c r="C3841" s="683"/>
      <c r="D3841" s="684"/>
    </row>
    <row r="3842" spans="2:4" ht="15" customHeight="1" x14ac:dyDescent="0.25">
      <c r="B3842" s="683"/>
      <c r="C3842" s="683"/>
      <c r="D3842" s="684"/>
    </row>
    <row r="3843" spans="2:4" ht="15" customHeight="1" x14ac:dyDescent="0.25">
      <c r="B3843" s="683"/>
      <c r="C3843" s="683"/>
      <c r="D3843" s="684"/>
    </row>
    <row r="3844" spans="2:4" ht="15" customHeight="1" x14ac:dyDescent="0.25">
      <c r="B3844" s="683"/>
      <c r="C3844" s="683"/>
      <c r="D3844" s="684"/>
    </row>
    <row r="3845" spans="2:4" ht="15" customHeight="1" x14ac:dyDescent="0.25">
      <c r="B3845" s="683"/>
      <c r="C3845" s="683"/>
      <c r="D3845" s="684"/>
    </row>
    <row r="3846" spans="2:4" ht="15" customHeight="1" x14ac:dyDescent="0.25">
      <c r="B3846" s="683"/>
      <c r="C3846" s="683"/>
      <c r="D3846" s="684"/>
    </row>
    <row r="3847" spans="2:4" ht="15" customHeight="1" x14ac:dyDescent="0.25">
      <c r="B3847" s="683"/>
      <c r="C3847" s="683"/>
      <c r="D3847" s="684"/>
    </row>
    <row r="3848" spans="2:4" ht="15" customHeight="1" x14ac:dyDescent="0.25">
      <c r="B3848" s="683"/>
      <c r="C3848" s="683"/>
      <c r="D3848" s="684"/>
    </row>
    <row r="3849" spans="2:4" ht="15" customHeight="1" x14ac:dyDescent="0.25">
      <c r="B3849" s="683"/>
      <c r="C3849" s="683"/>
      <c r="D3849" s="684"/>
    </row>
    <row r="3850" spans="2:4" ht="15" customHeight="1" x14ac:dyDescent="0.25">
      <c r="B3850" s="683"/>
      <c r="C3850" s="683"/>
      <c r="D3850" s="684"/>
    </row>
    <row r="3851" spans="2:4" ht="15" customHeight="1" x14ac:dyDescent="0.25">
      <c r="B3851" s="683"/>
      <c r="C3851" s="683"/>
      <c r="D3851" s="684"/>
    </row>
    <row r="3852" spans="2:4" ht="15" customHeight="1" x14ac:dyDescent="0.25">
      <c r="B3852" s="683"/>
      <c r="C3852" s="683"/>
      <c r="D3852" s="684"/>
    </row>
    <row r="3853" spans="2:4" ht="15" customHeight="1" x14ac:dyDescent="0.25">
      <c r="B3853" s="683"/>
      <c r="C3853" s="683"/>
      <c r="D3853" s="684"/>
    </row>
    <row r="3854" spans="2:4" ht="15" customHeight="1" x14ac:dyDescent="0.25">
      <c r="B3854" s="683"/>
      <c r="C3854" s="683"/>
      <c r="D3854" s="684"/>
    </row>
    <row r="3855" spans="2:4" ht="15" customHeight="1" x14ac:dyDescent="0.25">
      <c r="B3855" s="683"/>
      <c r="C3855" s="683"/>
      <c r="D3855" s="684"/>
    </row>
    <row r="3856" spans="2:4" ht="15" customHeight="1" x14ac:dyDescent="0.25">
      <c r="B3856" s="683"/>
      <c r="C3856" s="683"/>
      <c r="D3856" s="684"/>
    </row>
    <row r="3857" spans="2:4" ht="15" customHeight="1" x14ac:dyDescent="0.25">
      <c r="B3857" s="683"/>
      <c r="C3857" s="683"/>
      <c r="D3857" s="684"/>
    </row>
    <row r="3858" spans="2:4" ht="15" customHeight="1" x14ac:dyDescent="0.25">
      <c r="B3858" s="683"/>
      <c r="C3858" s="683"/>
      <c r="D3858" s="684"/>
    </row>
    <row r="3859" spans="2:4" ht="15" customHeight="1" x14ac:dyDescent="0.25">
      <c r="B3859" s="683"/>
      <c r="C3859" s="683"/>
      <c r="D3859" s="684"/>
    </row>
    <row r="3860" spans="2:4" ht="15" customHeight="1" x14ac:dyDescent="0.25">
      <c r="B3860" s="683"/>
      <c r="C3860" s="683"/>
      <c r="D3860" s="684"/>
    </row>
    <row r="3861" spans="2:4" ht="15" customHeight="1" x14ac:dyDescent="0.25">
      <c r="B3861" s="683"/>
      <c r="C3861" s="683"/>
      <c r="D3861" s="684"/>
    </row>
    <row r="3862" spans="2:4" ht="15" customHeight="1" x14ac:dyDescent="0.25">
      <c r="B3862" s="683"/>
      <c r="C3862" s="683"/>
      <c r="D3862" s="684"/>
    </row>
    <row r="3863" spans="2:4" ht="15" customHeight="1" x14ac:dyDescent="0.25">
      <c r="B3863" s="683"/>
      <c r="C3863" s="683"/>
      <c r="D3863" s="684"/>
    </row>
    <row r="3864" spans="2:4" ht="15" customHeight="1" x14ac:dyDescent="0.25">
      <c r="B3864" s="683"/>
      <c r="C3864" s="683"/>
      <c r="D3864" s="684"/>
    </row>
    <row r="3865" spans="2:4" ht="15" customHeight="1" x14ac:dyDescent="0.25">
      <c r="B3865" s="683"/>
      <c r="C3865" s="683"/>
      <c r="D3865" s="684"/>
    </row>
    <row r="3866" spans="2:4" ht="15" customHeight="1" x14ac:dyDescent="0.25">
      <c r="B3866" s="683"/>
      <c r="C3866" s="683"/>
      <c r="D3866" s="684"/>
    </row>
    <row r="3867" spans="2:4" ht="15" customHeight="1" x14ac:dyDescent="0.25">
      <c r="B3867" s="683"/>
      <c r="C3867" s="683"/>
      <c r="D3867" s="684"/>
    </row>
    <row r="3868" spans="2:4" ht="15" customHeight="1" x14ac:dyDescent="0.25">
      <c r="B3868" s="683"/>
      <c r="C3868" s="683"/>
      <c r="D3868" s="684"/>
    </row>
    <row r="3869" spans="2:4" ht="15" customHeight="1" x14ac:dyDescent="0.25">
      <c r="B3869" s="683"/>
      <c r="C3869" s="683"/>
      <c r="D3869" s="684"/>
    </row>
    <row r="3870" spans="2:4" ht="15" customHeight="1" x14ac:dyDescent="0.25">
      <c r="B3870" s="683"/>
      <c r="C3870" s="683"/>
      <c r="D3870" s="684"/>
    </row>
    <row r="3871" spans="2:4" ht="15" customHeight="1" x14ac:dyDescent="0.25">
      <c r="B3871" s="683"/>
      <c r="C3871" s="683"/>
      <c r="D3871" s="684"/>
    </row>
    <row r="3872" spans="2:4" ht="15" customHeight="1" x14ac:dyDescent="0.25">
      <c r="B3872" s="683"/>
      <c r="C3872" s="683"/>
      <c r="D3872" s="684"/>
    </row>
    <row r="3873" spans="2:4" ht="15" customHeight="1" x14ac:dyDescent="0.25">
      <c r="B3873" s="683"/>
      <c r="C3873" s="683"/>
      <c r="D3873" s="684"/>
    </row>
    <row r="3874" spans="2:4" ht="15" customHeight="1" x14ac:dyDescent="0.25">
      <c r="B3874" s="683"/>
      <c r="C3874" s="683"/>
      <c r="D3874" s="684"/>
    </row>
    <row r="3875" spans="2:4" ht="15" customHeight="1" x14ac:dyDescent="0.25">
      <c r="B3875" s="683"/>
      <c r="C3875" s="683"/>
      <c r="D3875" s="684"/>
    </row>
    <row r="3876" spans="2:4" ht="15" customHeight="1" x14ac:dyDescent="0.25">
      <c r="B3876" s="683"/>
      <c r="C3876" s="683"/>
      <c r="D3876" s="684"/>
    </row>
    <row r="3877" spans="2:4" ht="15" customHeight="1" x14ac:dyDescent="0.25">
      <c r="B3877" s="683"/>
      <c r="C3877" s="683"/>
      <c r="D3877" s="684"/>
    </row>
    <row r="3878" spans="2:4" ht="15" customHeight="1" x14ac:dyDescent="0.25">
      <c r="B3878" s="683"/>
      <c r="C3878" s="683"/>
      <c r="D3878" s="684"/>
    </row>
    <row r="3879" spans="2:4" ht="15" customHeight="1" x14ac:dyDescent="0.25">
      <c r="B3879" s="683"/>
      <c r="C3879" s="683"/>
      <c r="D3879" s="684"/>
    </row>
    <row r="3880" spans="2:4" ht="15" customHeight="1" x14ac:dyDescent="0.25">
      <c r="B3880" s="683"/>
      <c r="C3880" s="683"/>
      <c r="D3880" s="684"/>
    </row>
    <row r="3881" spans="2:4" ht="15" customHeight="1" x14ac:dyDescent="0.25">
      <c r="B3881" s="683"/>
      <c r="C3881" s="683"/>
      <c r="D3881" s="684"/>
    </row>
    <row r="3882" spans="2:4" ht="15" customHeight="1" x14ac:dyDescent="0.25">
      <c r="B3882" s="683"/>
      <c r="C3882" s="683"/>
      <c r="D3882" s="684"/>
    </row>
    <row r="3883" spans="2:4" ht="15" customHeight="1" x14ac:dyDescent="0.25">
      <c r="B3883" s="683"/>
      <c r="C3883" s="683"/>
      <c r="D3883" s="684"/>
    </row>
    <row r="3884" spans="2:4" ht="15" customHeight="1" x14ac:dyDescent="0.25">
      <c r="B3884" s="683"/>
      <c r="C3884" s="683"/>
      <c r="D3884" s="684"/>
    </row>
    <row r="3885" spans="2:4" ht="15" customHeight="1" x14ac:dyDescent="0.25">
      <c r="B3885" s="683"/>
      <c r="C3885" s="683"/>
      <c r="D3885" s="684"/>
    </row>
    <row r="3886" spans="2:4" ht="15" customHeight="1" x14ac:dyDescent="0.25">
      <c r="B3886" s="683"/>
      <c r="C3886" s="683"/>
      <c r="D3886" s="684"/>
    </row>
    <row r="3887" spans="2:4" ht="15" customHeight="1" x14ac:dyDescent="0.25">
      <c r="B3887" s="683"/>
      <c r="C3887" s="683"/>
      <c r="D3887" s="684"/>
    </row>
    <row r="3888" spans="2:4" ht="15" customHeight="1" x14ac:dyDescent="0.25">
      <c r="B3888" s="683"/>
      <c r="C3888" s="683"/>
      <c r="D3888" s="684"/>
    </row>
    <row r="3889" spans="2:4" ht="15" customHeight="1" x14ac:dyDescent="0.25">
      <c r="B3889" s="683"/>
      <c r="C3889" s="683"/>
      <c r="D3889" s="684"/>
    </row>
    <row r="3890" spans="2:4" ht="15" customHeight="1" x14ac:dyDescent="0.25">
      <c r="B3890" s="683"/>
      <c r="C3890" s="683"/>
      <c r="D3890" s="684"/>
    </row>
    <row r="3891" spans="2:4" ht="15" customHeight="1" x14ac:dyDescent="0.25">
      <c r="B3891" s="683"/>
      <c r="C3891" s="683"/>
      <c r="D3891" s="684"/>
    </row>
    <row r="3892" spans="2:4" ht="15" customHeight="1" x14ac:dyDescent="0.25">
      <c r="B3892" s="683"/>
      <c r="C3892" s="683"/>
      <c r="D3892" s="684"/>
    </row>
    <row r="3893" spans="2:4" ht="15" customHeight="1" x14ac:dyDescent="0.25">
      <c r="B3893" s="683"/>
      <c r="C3893" s="683"/>
      <c r="D3893" s="684"/>
    </row>
    <row r="3894" spans="2:4" ht="15" customHeight="1" x14ac:dyDescent="0.25">
      <c r="B3894" s="683"/>
      <c r="C3894" s="683"/>
      <c r="D3894" s="684"/>
    </row>
    <row r="3895" spans="2:4" ht="15" customHeight="1" x14ac:dyDescent="0.25">
      <c r="B3895" s="683"/>
      <c r="C3895" s="683"/>
      <c r="D3895" s="684"/>
    </row>
    <row r="3896" spans="2:4" ht="15" customHeight="1" x14ac:dyDescent="0.25">
      <c r="B3896" s="683"/>
      <c r="C3896" s="683"/>
      <c r="D3896" s="684"/>
    </row>
    <row r="3897" spans="2:4" ht="15" customHeight="1" x14ac:dyDescent="0.25">
      <c r="B3897" s="683"/>
      <c r="C3897" s="683"/>
      <c r="D3897" s="684"/>
    </row>
    <row r="3898" spans="2:4" ht="15" customHeight="1" x14ac:dyDescent="0.25">
      <c r="B3898" s="683"/>
      <c r="C3898" s="683"/>
      <c r="D3898" s="684"/>
    </row>
    <row r="3899" spans="2:4" ht="15" customHeight="1" x14ac:dyDescent="0.25">
      <c r="B3899" s="683"/>
      <c r="C3899" s="683"/>
      <c r="D3899" s="684"/>
    </row>
    <row r="3900" spans="2:4" ht="15" customHeight="1" x14ac:dyDescent="0.25">
      <c r="B3900" s="683"/>
      <c r="C3900" s="683"/>
      <c r="D3900" s="684"/>
    </row>
    <row r="3901" spans="2:4" ht="15" customHeight="1" x14ac:dyDescent="0.25">
      <c r="B3901" s="683"/>
      <c r="C3901" s="683"/>
      <c r="D3901" s="684"/>
    </row>
    <row r="3902" spans="2:4" ht="15" customHeight="1" x14ac:dyDescent="0.25">
      <c r="B3902" s="683"/>
      <c r="C3902" s="683"/>
      <c r="D3902" s="684"/>
    </row>
    <row r="3903" spans="2:4" ht="15" customHeight="1" x14ac:dyDescent="0.25">
      <c r="B3903" s="683"/>
      <c r="C3903" s="683"/>
      <c r="D3903" s="684"/>
    </row>
    <row r="3904" spans="2:4" ht="15" customHeight="1" x14ac:dyDescent="0.25">
      <c r="B3904" s="683"/>
      <c r="C3904" s="683"/>
      <c r="D3904" s="684"/>
    </row>
    <row r="3905" spans="2:4" ht="15" customHeight="1" x14ac:dyDescent="0.25">
      <c r="B3905" s="683"/>
      <c r="C3905" s="683"/>
      <c r="D3905" s="684"/>
    </row>
    <row r="3906" spans="2:4" ht="15" customHeight="1" x14ac:dyDescent="0.25">
      <c r="B3906" s="683"/>
      <c r="C3906" s="683"/>
      <c r="D3906" s="684"/>
    </row>
    <row r="3907" spans="2:4" ht="15" customHeight="1" x14ac:dyDescent="0.25">
      <c r="B3907" s="683"/>
      <c r="C3907" s="683"/>
      <c r="D3907" s="684"/>
    </row>
    <row r="3908" spans="2:4" ht="15" customHeight="1" x14ac:dyDescent="0.25">
      <c r="B3908" s="683"/>
      <c r="C3908" s="683"/>
      <c r="D3908" s="684"/>
    </row>
    <row r="3909" spans="2:4" ht="15" customHeight="1" x14ac:dyDescent="0.25">
      <c r="B3909" s="683"/>
      <c r="C3909" s="683"/>
      <c r="D3909" s="684"/>
    </row>
    <row r="3910" spans="2:4" ht="15" customHeight="1" x14ac:dyDescent="0.25">
      <c r="B3910" s="683"/>
      <c r="C3910" s="683"/>
      <c r="D3910" s="684"/>
    </row>
    <row r="3911" spans="2:4" ht="15" customHeight="1" x14ac:dyDescent="0.25">
      <c r="B3911" s="683"/>
      <c r="C3911" s="683"/>
      <c r="D3911" s="684"/>
    </row>
    <row r="3912" spans="2:4" ht="15" customHeight="1" x14ac:dyDescent="0.25">
      <c r="B3912" s="683"/>
      <c r="C3912" s="683"/>
      <c r="D3912" s="684"/>
    </row>
    <row r="3913" spans="2:4" ht="15" customHeight="1" x14ac:dyDescent="0.25">
      <c r="B3913" s="683"/>
      <c r="C3913" s="683"/>
      <c r="D3913" s="684"/>
    </row>
    <row r="3914" spans="2:4" ht="15" customHeight="1" x14ac:dyDescent="0.25">
      <c r="B3914" s="683"/>
      <c r="C3914" s="683"/>
      <c r="D3914" s="684"/>
    </row>
    <row r="3915" spans="2:4" ht="15" customHeight="1" x14ac:dyDescent="0.25">
      <c r="B3915" s="683"/>
      <c r="C3915" s="683"/>
      <c r="D3915" s="684"/>
    </row>
    <row r="3916" spans="2:4" ht="15" customHeight="1" x14ac:dyDescent="0.25">
      <c r="B3916" s="683"/>
      <c r="C3916" s="683"/>
      <c r="D3916" s="684"/>
    </row>
    <row r="3917" spans="2:4" ht="15" customHeight="1" x14ac:dyDescent="0.25">
      <c r="B3917" s="683"/>
      <c r="C3917" s="683"/>
      <c r="D3917" s="684"/>
    </row>
    <row r="3918" spans="2:4" ht="15" customHeight="1" x14ac:dyDescent="0.25">
      <c r="B3918" s="683"/>
      <c r="C3918" s="683"/>
      <c r="D3918" s="684"/>
    </row>
    <row r="3919" spans="2:4" ht="15" customHeight="1" x14ac:dyDescent="0.25">
      <c r="B3919" s="683"/>
      <c r="C3919" s="683"/>
      <c r="D3919" s="684"/>
    </row>
    <row r="3920" spans="2:4" ht="15" customHeight="1" x14ac:dyDescent="0.25">
      <c r="B3920" s="683"/>
      <c r="C3920" s="683"/>
      <c r="D3920" s="684"/>
    </row>
    <row r="3921" spans="2:4" ht="15" customHeight="1" x14ac:dyDescent="0.25">
      <c r="B3921" s="683"/>
      <c r="C3921" s="683"/>
      <c r="D3921" s="684"/>
    </row>
    <row r="3922" spans="2:4" ht="15" customHeight="1" x14ac:dyDescent="0.25">
      <c r="B3922" s="683"/>
      <c r="C3922" s="683"/>
      <c r="D3922" s="684"/>
    </row>
    <row r="3923" spans="2:4" ht="15" customHeight="1" x14ac:dyDescent="0.25">
      <c r="B3923" s="683"/>
      <c r="C3923" s="683"/>
      <c r="D3923" s="684"/>
    </row>
    <row r="3924" spans="2:4" ht="15" customHeight="1" x14ac:dyDescent="0.25">
      <c r="B3924" s="683"/>
      <c r="C3924" s="683"/>
      <c r="D3924" s="684"/>
    </row>
    <row r="3925" spans="2:4" ht="15" customHeight="1" x14ac:dyDescent="0.25">
      <c r="B3925" s="683"/>
      <c r="C3925" s="683"/>
      <c r="D3925" s="684"/>
    </row>
    <row r="3926" spans="2:4" ht="15" customHeight="1" x14ac:dyDescent="0.25">
      <c r="B3926" s="683"/>
      <c r="C3926" s="683"/>
      <c r="D3926" s="684"/>
    </row>
    <row r="3927" spans="2:4" ht="15" customHeight="1" x14ac:dyDescent="0.25">
      <c r="B3927" s="683"/>
      <c r="C3927" s="683"/>
      <c r="D3927" s="684"/>
    </row>
    <row r="3928" spans="2:4" ht="15" customHeight="1" x14ac:dyDescent="0.25">
      <c r="B3928" s="683"/>
      <c r="C3928" s="683"/>
      <c r="D3928" s="684"/>
    </row>
    <row r="3929" spans="2:4" ht="15" customHeight="1" x14ac:dyDescent="0.25">
      <c r="B3929" s="683"/>
      <c r="C3929" s="683"/>
      <c r="D3929" s="684"/>
    </row>
    <row r="3930" spans="2:4" ht="15" customHeight="1" x14ac:dyDescent="0.25">
      <c r="B3930" s="683"/>
      <c r="C3930" s="683"/>
      <c r="D3930" s="684"/>
    </row>
    <row r="3931" spans="2:4" ht="15" customHeight="1" x14ac:dyDescent="0.25">
      <c r="B3931" s="683"/>
      <c r="C3931" s="683"/>
      <c r="D3931" s="684"/>
    </row>
    <row r="3932" spans="2:4" ht="15" customHeight="1" x14ac:dyDescent="0.25">
      <c r="B3932" s="683"/>
      <c r="C3932" s="683"/>
      <c r="D3932" s="684"/>
    </row>
    <row r="3933" spans="2:4" ht="15" customHeight="1" x14ac:dyDescent="0.25">
      <c r="B3933" s="683"/>
      <c r="C3933" s="683"/>
      <c r="D3933" s="684"/>
    </row>
    <row r="3934" spans="2:4" ht="15" customHeight="1" x14ac:dyDescent="0.25">
      <c r="B3934" s="683"/>
      <c r="C3934" s="683"/>
      <c r="D3934" s="684"/>
    </row>
    <row r="3935" spans="2:4" ht="15" customHeight="1" x14ac:dyDescent="0.25">
      <c r="B3935" s="683"/>
      <c r="C3935" s="683"/>
      <c r="D3935" s="684"/>
    </row>
    <row r="3936" spans="2:4" ht="15" customHeight="1" x14ac:dyDescent="0.25">
      <c r="B3936" s="683"/>
      <c r="C3936" s="683"/>
      <c r="D3936" s="684"/>
    </row>
    <row r="3937" spans="2:4" ht="15" customHeight="1" x14ac:dyDescent="0.25">
      <c r="B3937" s="683"/>
      <c r="C3937" s="683"/>
      <c r="D3937" s="684"/>
    </row>
    <row r="3938" spans="2:4" ht="15" customHeight="1" x14ac:dyDescent="0.25">
      <c r="B3938" s="683"/>
      <c r="C3938" s="683"/>
      <c r="D3938" s="684"/>
    </row>
    <row r="3939" spans="2:4" ht="15" customHeight="1" x14ac:dyDescent="0.25">
      <c r="B3939" s="683"/>
      <c r="C3939" s="683"/>
      <c r="D3939" s="684"/>
    </row>
    <row r="3940" spans="2:4" ht="15" customHeight="1" x14ac:dyDescent="0.25">
      <c r="B3940" s="683"/>
      <c r="C3940" s="683"/>
      <c r="D3940" s="684"/>
    </row>
    <row r="3941" spans="2:4" ht="15" customHeight="1" x14ac:dyDescent="0.25">
      <c r="B3941" s="683"/>
      <c r="C3941" s="683"/>
      <c r="D3941" s="684"/>
    </row>
    <row r="3942" spans="2:4" ht="15" customHeight="1" x14ac:dyDescent="0.25">
      <c r="B3942" s="683"/>
      <c r="C3942" s="683"/>
      <c r="D3942" s="684"/>
    </row>
    <row r="3943" spans="2:4" ht="15" customHeight="1" x14ac:dyDescent="0.25">
      <c r="B3943" s="683"/>
      <c r="C3943" s="683"/>
      <c r="D3943" s="684"/>
    </row>
    <row r="3944" spans="2:4" ht="15" customHeight="1" x14ac:dyDescent="0.25">
      <c r="B3944" s="683"/>
      <c r="C3944" s="683"/>
      <c r="D3944" s="684"/>
    </row>
    <row r="3945" spans="2:4" ht="15" customHeight="1" x14ac:dyDescent="0.25">
      <c r="B3945" s="683"/>
      <c r="C3945" s="683"/>
      <c r="D3945" s="684"/>
    </row>
    <row r="3946" spans="2:4" ht="15" customHeight="1" x14ac:dyDescent="0.25">
      <c r="B3946" s="683"/>
      <c r="C3946" s="683"/>
      <c r="D3946" s="684"/>
    </row>
    <row r="3947" spans="2:4" ht="15" customHeight="1" x14ac:dyDescent="0.25">
      <c r="B3947" s="683"/>
      <c r="C3947" s="683"/>
      <c r="D3947" s="684"/>
    </row>
    <row r="3948" spans="2:4" ht="15" customHeight="1" x14ac:dyDescent="0.25">
      <c r="B3948" s="683"/>
      <c r="C3948" s="683"/>
      <c r="D3948" s="684"/>
    </row>
    <row r="3949" spans="2:4" ht="15" customHeight="1" x14ac:dyDescent="0.25">
      <c r="B3949" s="683"/>
      <c r="C3949" s="683"/>
      <c r="D3949" s="684"/>
    </row>
    <row r="3950" spans="2:4" ht="15" customHeight="1" x14ac:dyDescent="0.25">
      <c r="B3950" s="683"/>
      <c r="C3950" s="683"/>
      <c r="D3950" s="684"/>
    </row>
    <row r="3951" spans="2:4" ht="15" customHeight="1" x14ac:dyDescent="0.25">
      <c r="B3951" s="683"/>
      <c r="C3951" s="683"/>
      <c r="D3951" s="684"/>
    </row>
    <row r="3952" spans="2:4" ht="15" customHeight="1" x14ac:dyDescent="0.25">
      <c r="B3952" s="683"/>
      <c r="C3952" s="683"/>
      <c r="D3952" s="684"/>
    </row>
    <row r="3953" spans="2:4" ht="15" customHeight="1" x14ac:dyDescent="0.25">
      <c r="B3953" s="683"/>
      <c r="C3953" s="683"/>
      <c r="D3953" s="684"/>
    </row>
    <row r="3954" spans="2:4" ht="15" customHeight="1" x14ac:dyDescent="0.25">
      <c r="B3954" s="683"/>
      <c r="C3954" s="683"/>
      <c r="D3954" s="684"/>
    </row>
    <row r="3955" spans="2:4" ht="15" customHeight="1" x14ac:dyDescent="0.25">
      <c r="B3955" s="683"/>
      <c r="C3955" s="683"/>
      <c r="D3955" s="684"/>
    </row>
    <row r="3956" spans="2:4" ht="15" customHeight="1" x14ac:dyDescent="0.25">
      <c r="B3956" s="683"/>
      <c r="C3956" s="683"/>
      <c r="D3956" s="684"/>
    </row>
    <row r="3957" spans="2:4" ht="15" customHeight="1" x14ac:dyDescent="0.25">
      <c r="B3957" s="683"/>
      <c r="C3957" s="683"/>
      <c r="D3957" s="684"/>
    </row>
    <row r="3958" spans="2:4" ht="15" customHeight="1" x14ac:dyDescent="0.25">
      <c r="B3958" s="683"/>
      <c r="C3958" s="683"/>
      <c r="D3958" s="684"/>
    </row>
    <row r="3959" spans="2:4" ht="15" customHeight="1" x14ac:dyDescent="0.25">
      <c r="B3959" s="683"/>
      <c r="C3959" s="683"/>
      <c r="D3959" s="684"/>
    </row>
    <row r="3960" spans="2:4" ht="15" customHeight="1" x14ac:dyDescent="0.25">
      <c r="B3960" s="683"/>
      <c r="C3960" s="683"/>
      <c r="D3960" s="684"/>
    </row>
    <row r="3961" spans="2:4" ht="15" customHeight="1" x14ac:dyDescent="0.25">
      <c r="B3961" s="683"/>
      <c r="C3961" s="683"/>
      <c r="D3961" s="684"/>
    </row>
    <row r="3962" spans="2:4" ht="15" customHeight="1" x14ac:dyDescent="0.25">
      <c r="B3962" s="683"/>
      <c r="C3962" s="683"/>
      <c r="D3962" s="684"/>
    </row>
    <row r="3963" spans="2:4" ht="15" customHeight="1" x14ac:dyDescent="0.25">
      <c r="B3963" s="683"/>
      <c r="C3963" s="683"/>
      <c r="D3963" s="684"/>
    </row>
    <row r="3964" spans="2:4" ht="15" customHeight="1" x14ac:dyDescent="0.25">
      <c r="B3964" s="683"/>
      <c r="C3964" s="683"/>
      <c r="D3964" s="684"/>
    </row>
    <row r="3965" spans="2:4" ht="15" customHeight="1" x14ac:dyDescent="0.25">
      <c r="B3965" s="683"/>
      <c r="C3965" s="683"/>
      <c r="D3965" s="684"/>
    </row>
    <row r="3966" spans="2:4" ht="15" customHeight="1" x14ac:dyDescent="0.25">
      <c r="B3966" s="683"/>
      <c r="C3966" s="683"/>
      <c r="D3966" s="684"/>
    </row>
    <row r="3967" spans="2:4" ht="15" customHeight="1" x14ac:dyDescent="0.25">
      <c r="B3967" s="683"/>
      <c r="C3967" s="683"/>
      <c r="D3967" s="684"/>
    </row>
    <row r="3968" spans="2:4" ht="15" customHeight="1" x14ac:dyDescent="0.25">
      <c r="B3968" s="683"/>
      <c r="C3968" s="683"/>
      <c r="D3968" s="684"/>
    </row>
    <row r="3969" spans="2:4" ht="15" customHeight="1" x14ac:dyDescent="0.25">
      <c r="B3969" s="683"/>
      <c r="C3969" s="683"/>
      <c r="D3969" s="684"/>
    </row>
    <row r="3970" spans="2:4" ht="15" customHeight="1" x14ac:dyDescent="0.25">
      <c r="B3970" s="683"/>
      <c r="C3970" s="683"/>
      <c r="D3970" s="684"/>
    </row>
    <row r="3971" spans="2:4" ht="15" customHeight="1" x14ac:dyDescent="0.25">
      <c r="B3971" s="683"/>
      <c r="C3971" s="683"/>
      <c r="D3971" s="684"/>
    </row>
    <row r="3972" spans="2:4" ht="15" customHeight="1" x14ac:dyDescent="0.25">
      <c r="B3972" s="683"/>
      <c r="C3972" s="683"/>
      <c r="D3972" s="684"/>
    </row>
    <row r="3973" spans="2:4" ht="15" customHeight="1" x14ac:dyDescent="0.25">
      <c r="B3973" s="683"/>
      <c r="C3973" s="683"/>
      <c r="D3973" s="684"/>
    </row>
    <row r="3974" spans="2:4" ht="15" customHeight="1" x14ac:dyDescent="0.25">
      <c r="B3974" s="683"/>
      <c r="C3974" s="683"/>
      <c r="D3974" s="684"/>
    </row>
    <row r="3975" spans="2:4" ht="15" customHeight="1" x14ac:dyDescent="0.25">
      <c r="B3975" s="683"/>
      <c r="C3975" s="683"/>
      <c r="D3975" s="684"/>
    </row>
    <row r="3976" spans="2:4" ht="15" customHeight="1" x14ac:dyDescent="0.25">
      <c r="B3976" s="683"/>
      <c r="C3976" s="683"/>
      <c r="D3976" s="684"/>
    </row>
    <row r="3977" spans="2:4" ht="15" customHeight="1" x14ac:dyDescent="0.25">
      <c r="B3977" s="683"/>
      <c r="C3977" s="683"/>
      <c r="D3977" s="684"/>
    </row>
    <row r="3978" spans="2:4" ht="15" customHeight="1" x14ac:dyDescent="0.25">
      <c r="B3978" s="683"/>
      <c r="C3978" s="683"/>
      <c r="D3978" s="684"/>
    </row>
    <row r="3979" spans="2:4" ht="15" customHeight="1" x14ac:dyDescent="0.25">
      <c r="B3979" s="683"/>
      <c r="C3979" s="683"/>
      <c r="D3979" s="684"/>
    </row>
    <row r="3980" spans="2:4" ht="15" customHeight="1" x14ac:dyDescent="0.25">
      <c r="B3980" s="683"/>
      <c r="C3980" s="683"/>
      <c r="D3980" s="684"/>
    </row>
    <row r="3981" spans="2:4" ht="15" customHeight="1" x14ac:dyDescent="0.25">
      <c r="B3981" s="683"/>
      <c r="C3981" s="683"/>
      <c r="D3981" s="684"/>
    </row>
    <row r="3982" spans="2:4" ht="15" customHeight="1" x14ac:dyDescent="0.25">
      <c r="B3982" s="683"/>
      <c r="C3982" s="683"/>
      <c r="D3982" s="684"/>
    </row>
    <row r="3983" spans="2:4" ht="15" customHeight="1" x14ac:dyDescent="0.25">
      <c r="B3983" s="683"/>
      <c r="C3983" s="683"/>
      <c r="D3983" s="684"/>
    </row>
    <row r="3984" spans="2:4" ht="15" customHeight="1" x14ac:dyDescent="0.25">
      <c r="B3984" s="683"/>
      <c r="C3984" s="683"/>
      <c r="D3984" s="684"/>
    </row>
    <row r="3985" spans="2:4" ht="15" customHeight="1" x14ac:dyDescent="0.25">
      <c r="B3985" s="683"/>
      <c r="C3985" s="683"/>
      <c r="D3985" s="684"/>
    </row>
    <row r="3986" spans="2:4" ht="15" customHeight="1" x14ac:dyDescent="0.25">
      <c r="B3986" s="683"/>
      <c r="C3986" s="683"/>
      <c r="D3986" s="684"/>
    </row>
    <row r="3987" spans="2:4" ht="15" customHeight="1" x14ac:dyDescent="0.25">
      <c r="B3987" s="683"/>
      <c r="C3987" s="683"/>
      <c r="D3987" s="684"/>
    </row>
    <row r="3988" spans="2:4" ht="15" customHeight="1" x14ac:dyDescent="0.25">
      <c r="B3988" s="683"/>
      <c r="C3988" s="683"/>
      <c r="D3988" s="684"/>
    </row>
    <row r="3989" spans="2:4" ht="15" customHeight="1" x14ac:dyDescent="0.25">
      <c r="B3989" s="683"/>
      <c r="C3989" s="683"/>
      <c r="D3989" s="684"/>
    </row>
    <row r="3990" spans="2:4" ht="15" customHeight="1" x14ac:dyDescent="0.25">
      <c r="B3990" s="683"/>
      <c r="C3990" s="683"/>
      <c r="D3990" s="684"/>
    </row>
    <row r="3991" spans="2:4" ht="15" customHeight="1" x14ac:dyDescent="0.25">
      <c r="B3991" s="683"/>
      <c r="C3991" s="683"/>
      <c r="D3991" s="684"/>
    </row>
    <row r="3992" spans="2:4" ht="15" customHeight="1" x14ac:dyDescent="0.25">
      <c r="B3992" s="683"/>
      <c r="C3992" s="683"/>
      <c r="D3992" s="684"/>
    </row>
    <row r="3993" spans="2:4" ht="15" customHeight="1" x14ac:dyDescent="0.25">
      <c r="B3993" s="683"/>
      <c r="C3993" s="683"/>
      <c r="D3993" s="684"/>
    </row>
    <row r="3994" spans="2:4" ht="15" customHeight="1" x14ac:dyDescent="0.25">
      <c r="B3994" s="683"/>
      <c r="C3994" s="683"/>
      <c r="D3994" s="684"/>
    </row>
    <row r="3995" spans="2:4" ht="15" customHeight="1" x14ac:dyDescent="0.25">
      <c r="B3995" s="683"/>
      <c r="C3995" s="683"/>
      <c r="D3995" s="684"/>
    </row>
    <row r="3996" spans="2:4" ht="15" customHeight="1" x14ac:dyDescent="0.25">
      <c r="B3996" s="683"/>
      <c r="C3996" s="683"/>
      <c r="D3996" s="684"/>
    </row>
    <row r="3997" spans="2:4" ht="15" customHeight="1" x14ac:dyDescent="0.25">
      <c r="B3997" s="683"/>
      <c r="C3997" s="683"/>
      <c r="D3997" s="684"/>
    </row>
    <row r="3998" spans="2:4" ht="15" customHeight="1" x14ac:dyDescent="0.25">
      <c r="B3998" s="683"/>
      <c r="C3998" s="683"/>
      <c r="D3998" s="684"/>
    </row>
    <row r="3999" spans="2:4" ht="15" customHeight="1" x14ac:dyDescent="0.25">
      <c r="B3999" s="683"/>
      <c r="C3999" s="683"/>
      <c r="D3999" s="684"/>
    </row>
    <row r="4000" spans="2:4" ht="15" customHeight="1" x14ac:dyDescent="0.25">
      <c r="B4000" s="683"/>
      <c r="C4000" s="683"/>
      <c r="D4000" s="684"/>
    </row>
    <row r="4001" spans="2:4" ht="15" customHeight="1" x14ac:dyDescent="0.25">
      <c r="B4001" s="683"/>
      <c r="C4001" s="683"/>
      <c r="D4001" s="684"/>
    </row>
    <row r="4002" spans="2:4" ht="15" customHeight="1" x14ac:dyDescent="0.25">
      <c r="B4002" s="683"/>
      <c r="C4002" s="683"/>
      <c r="D4002" s="684"/>
    </row>
    <row r="4003" spans="2:4" ht="15" customHeight="1" x14ac:dyDescent="0.25">
      <c r="B4003" s="683"/>
      <c r="C4003" s="683"/>
      <c r="D4003" s="684"/>
    </row>
    <row r="4004" spans="2:4" ht="15" customHeight="1" x14ac:dyDescent="0.25">
      <c r="B4004" s="683"/>
      <c r="C4004" s="683"/>
      <c r="D4004" s="684"/>
    </row>
    <row r="4005" spans="2:4" ht="15" customHeight="1" x14ac:dyDescent="0.25">
      <c r="B4005" s="683"/>
      <c r="C4005" s="683"/>
      <c r="D4005" s="684"/>
    </row>
    <row r="4006" spans="2:4" ht="15" customHeight="1" x14ac:dyDescent="0.25">
      <c r="B4006" s="683"/>
      <c r="C4006" s="683"/>
      <c r="D4006" s="684"/>
    </row>
    <row r="4007" spans="2:4" ht="15" customHeight="1" x14ac:dyDescent="0.25">
      <c r="B4007" s="683"/>
      <c r="C4007" s="683"/>
      <c r="D4007" s="684"/>
    </row>
    <row r="4008" spans="2:4" ht="15" customHeight="1" x14ac:dyDescent="0.25">
      <c r="B4008" s="683"/>
      <c r="C4008" s="683"/>
      <c r="D4008" s="684"/>
    </row>
    <row r="4009" spans="2:4" ht="15" customHeight="1" x14ac:dyDescent="0.25">
      <c r="B4009" s="683"/>
      <c r="C4009" s="683"/>
      <c r="D4009" s="684"/>
    </row>
    <row r="4010" spans="2:4" ht="15" customHeight="1" x14ac:dyDescent="0.25">
      <c r="B4010" s="683"/>
      <c r="C4010" s="683"/>
      <c r="D4010" s="684"/>
    </row>
    <row r="4011" spans="2:4" ht="15" customHeight="1" x14ac:dyDescent="0.25">
      <c r="B4011" s="683"/>
      <c r="C4011" s="683"/>
      <c r="D4011" s="684"/>
    </row>
    <row r="4012" spans="2:4" ht="15" customHeight="1" x14ac:dyDescent="0.25">
      <c r="B4012" s="683"/>
      <c r="C4012" s="683"/>
      <c r="D4012" s="684"/>
    </row>
    <row r="4013" spans="2:4" ht="15" customHeight="1" x14ac:dyDescent="0.25">
      <c r="B4013" s="683"/>
      <c r="C4013" s="683"/>
      <c r="D4013" s="684"/>
    </row>
    <row r="4014" spans="2:4" ht="15" customHeight="1" x14ac:dyDescent="0.25">
      <c r="B4014" s="683"/>
      <c r="C4014" s="683"/>
      <c r="D4014" s="684"/>
    </row>
    <row r="4015" spans="2:4" ht="15" customHeight="1" x14ac:dyDescent="0.25">
      <c r="B4015" s="683"/>
      <c r="C4015" s="683"/>
      <c r="D4015" s="684"/>
    </row>
    <row r="4016" spans="2:4" ht="15" customHeight="1" x14ac:dyDescent="0.25">
      <c r="B4016" s="683"/>
      <c r="C4016" s="683"/>
      <c r="D4016" s="684"/>
    </row>
    <row r="4017" spans="2:4" ht="15" customHeight="1" x14ac:dyDescent="0.25">
      <c r="B4017" s="683"/>
      <c r="C4017" s="683"/>
      <c r="D4017" s="684"/>
    </row>
    <row r="4018" spans="2:4" ht="15" customHeight="1" x14ac:dyDescent="0.25">
      <c r="B4018" s="683"/>
      <c r="C4018" s="683"/>
      <c r="D4018" s="684"/>
    </row>
    <row r="4019" spans="2:4" ht="15" customHeight="1" x14ac:dyDescent="0.25">
      <c r="B4019" s="683"/>
      <c r="C4019" s="683"/>
      <c r="D4019" s="684"/>
    </row>
    <row r="4020" spans="2:4" ht="15" customHeight="1" x14ac:dyDescent="0.25">
      <c r="B4020" s="683"/>
      <c r="C4020" s="683"/>
      <c r="D4020" s="684"/>
    </row>
    <row r="4021" spans="2:4" ht="15" customHeight="1" x14ac:dyDescent="0.25">
      <c r="B4021" s="683"/>
      <c r="C4021" s="683"/>
      <c r="D4021" s="684"/>
    </row>
    <row r="4022" spans="2:4" ht="15" customHeight="1" x14ac:dyDescent="0.25">
      <c r="B4022" s="683"/>
      <c r="C4022" s="683"/>
      <c r="D4022" s="684"/>
    </row>
    <row r="4023" spans="2:4" ht="15" customHeight="1" x14ac:dyDescent="0.25">
      <c r="B4023" s="683"/>
      <c r="C4023" s="683"/>
      <c r="D4023" s="684"/>
    </row>
    <row r="4024" spans="2:4" ht="15" customHeight="1" x14ac:dyDescent="0.25">
      <c r="B4024" s="683"/>
      <c r="C4024" s="683"/>
      <c r="D4024" s="684"/>
    </row>
    <row r="4025" spans="2:4" ht="15" customHeight="1" x14ac:dyDescent="0.25">
      <c r="B4025" s="683"/>
      <c r="C4025" s="683"/>
      <c r="D4025" s="684"/>
    </row>
    <row r="4026" spans="2:4" ht="15" customHeight="1" x14ac:dyDescent="0.25">
      <c r="B4026" s="683"/>
      <c r="C4026" s="683"/>
      <c r="D4026" s="684"/>
    </row>
    <row r="4027" spans="2:4" ht="15" customHeight="1" x14ac:dyDescent="0.25">
      <c r="B4027" s="683"/>
      <c r="C4027" s="683"/>
      <c r="D4027" s="684"/>
    </row>
    <row r="4028" spans="2:4" ht="15" customHeight="1" x14ac:dyDescent="0.25">
      <c r="B4028" s="683"/>
      <c r="C4028" s="683"/>
      <c r="D4028" s="684"/>
    </row>
    <row r="4029" spans="2:4" ht="15" customHeight="1" x14ac:dyDescent="0.25">
      <c r="B4029" s="683"/>
      <c r="C4029" s="683"/>
      <c r="D4029" s="684"/>
    </row>
    <row r="4030" spans="2:4" ht="15" customHeight="1" x14ac:dyDescent="0.25">
      <c r="B4030" s="683"/>
      <c r="C4030" s="683"/>
      <c r="D4030" s="684"/>
    </row>
    <row r="4031" spans="2:4" ht="15" customHeight="1" x14ac:dyDescent="0.25">
      <c r="B4031" s="683"/>
      <c r="C4031" s="683"/>
      <c r="D4031" s="684"/>
    </row>
    <row r="4032" spans="2:4" ht="15" customHeight="1" x14ac:dyDescent="0.25">
      <c r="B4032" s="683"/>
      <c r="C4032" s="683"/>
      <c r="D4032" s="684"/>
    </row>
    <row r="4033" spans="2:4" ht="15" customHeight="1" x14ac:dyDescent="0.25">
      <c r="B4033" s="683"/>
      <c r="C4033" s="683"/>
      <c r="D4033" s="684"/>
    </row>
    <row r="4034" spans="2:4" ht="15" customHeight="1" x14ac:dyDescent="0.25">
      <c r="B4034" s="683"/>
      <c r="C4034" s="683"/>
      <c r="D4034" s="684"/>
    </row>
    <row r="4035" spans="2:4" ht="15" customHeight="1" x14ac:dyDescent="0.25">
      <c r="B4035" s="683"/>
      <c r="C4035" s="683"/>
      <c r="D4035" s="684"/>
    </row>
    <row r="4036" spans="2:4" ht="15" customHeight="1" x14ac:dyDescent="0.25">
      <c r="B4036" s="683"/>
      <c r="C4036" s="683"/>
      <c r="D4036" s="684"/>
    </row>
    <row r="4037" spans="2:4" ht="15" customHeight="1" x14ac:dyDescent="0.25">
      <c r="B4037" s="683"/>
      <c r="C4037" s="683"/>
      <c r="D4037" s="684"/>
    </row>
    <row r="4038" spans="2:4" ht="15" customHeight="1" x14ac:dyDescent="0.25">
      <c r="B4038" s="683"/>
      <c r="C4038" s="683"/>
      <c r="D4038" s="684"/>
    </row>
    <row r="4039" spans="2:4" ht="15" customHeight="1" x14ac:dyDescent="0.25">
      <c r="B4039" s="683"/>
      <c r="C4039" s="683"/>
      <c r="D4039" s="684"/>
    </row>
    <row r="4040" spans="2:4" ht="15" customHeight="1" x14ac:dyDescent="0.25">
      <c r="B4040" s="683"/>
      <c r="C4040" s="683"/>
      <c r="D4040" s="684"/>
    </row>
    <row r="4041" spans="2:4" ht="15" customHeight="1" x14ac:dyDescent="0.25">
      <c r="B4041" s="683"/>
      <c r="C4041" s="683"/>
      <c r="D4041" s="684"/>
    </row>
    <row r="4042" spans="2:4" ht="15" customHeight="1" x14ac:dyDescent="0.25">
      <c r="B4042" s="683"/>
      <c r="C4042" s="683"/>
      <c r="D4042" s="684"/>
    </row>
    <row r="4043" spans="2:4" ht="15" customHeight="1" x14ac:dyDescent="0.25">
      <c r="B4043" s="683"/>
      <c r="C4043" s="683"/>
      <c r="D4043" s="684"/>
    </row>
    <row r="4044" spans="2:4" ht="15" customHeight="1" x14ac:dyDescent="0.25">
      <c r="B4044" s="683"/>
      <c r="C4044" s="683"/>
      <c r="D4044" s="684"/>
    </row>
    <row r="4045" spans="2:4" ht="15" customHeight="1" x14ac:dyDescent="0.25">
      <c r="B4045" s="683"/>
      <c r="C4045" s="683"/>
      <c r="D4045" s="684"/>
    </row>
    <row r="4046" spans="2:4" ht="15" customHeight="1" x14ac:dyDescent="0.25">
      <c r="B4046" s="683"/>
      <c r="C4046" s="683"/>
      <c r="D4046" s="684"/>
    </row>
    <row r="4047" spans="2:4" ht="15" customHeight="1" x14ac:dyDescent="0.25">
      <c r="B4047" s="683"/>
      <c r="C4047" s="683"/>
      <c r="D4047" s="684"/>
    </row>
    <row r="4048" spans="2:4" ht="15" customHeight="1" x14ac:dyDescent="0.25">
      <c r="B4048" s="683"/>
      <c r="C4048" s="683"/>
      <c r="D4048" s="684"/>
    </row>
    <row r="4049" spans="2:4" ht="15" customHeight="1" x14ac:dyDescent="0.25">
      <c r="B4049" s="683"/>
      <c r="C4049" s="683"/>
      <c r="D4049" s="684"/>
    </row>
    <row r="4050" spans="2:4" ht="15" customHeight="1" x14ac:dyDescent="0.25">
      <c r="B4050" s="683"/>
      <c r="C4050" s="683"/>
      <c r="D4050" s="684"/>
    </row>
    <row r="4051" spans="2:4" ht="15" customHeight="1" x14ac:dyDescent="0.25">
      <c r="B4051" s="683"/>
      <c r="C4051" s="683"/>
      <c r="D4051" s="684"/>
    </row>
    <row r="4052" spans="2:4" ht="15" customHeight="1" x14ac:dyDescent="0.25">
      <c r="B4052" s="683"/>
      <c r="C4052" s="683"/>
      <c r="D4052" s="684"/>
    </row>
    <row r="4053" spans="2:4" ht="15" customHeight="1" x14ac:dyDescent="0.25">
      <c r="B4053" s="683"/>
      <c r="C4053" s="683"/>
      <c r="D4053" s="684"/>
    </row>
    <row r="4054" spans="2:4" ht="15" customHeight="1" x14ac:dyDescent="0.25">
      <c r="B4054" s="683"/>
      <c r="C4054" s="683"/>
      <c r="D4054" s="684"/>
    </row>
    <row r="4055" spans="2:4" ht="15" customHeight="1" x14ac:dyDescent="0.25">
      <c r="B4055" s="683"/>
      <c r="C4055" s="683"/>
      <c r="D4055" s="684"/>
    </row>
    <row r="4056" spans="2:4" ht="15" customHeight="1" x14ac:dyDescent="0.25">
      <c r="B4056" s="683"/>
      <c r="C4056" s="683"/>
      <c r="D4056" s="684"/>
    </row>
    <row r="4057" spans="2:4" ht="15" customHeight="1" x14ac:dyDescent="0.25">
      <c r="B4057" s="683"/>
      <c r="C4057" s="683"/>
      <c r="D4057" s="684"/>
    </row>
    <row r="4058" spans="2:4" ht="15" customHeight="1" x14ac:dyDescent="0.25">
      <c r="B4058" s="683"/>
      <c r="C4058" s="683"/>
      <c r="D4058" s="684"/>
    </row>
    <row r="4059" spans="2:4" ht="15" customHeight="1" x14ac:dyDescent="0.25">
      <c r="B4059" s="683"/>
      <c r="C4059" s="683"/>
      <c r="D4059" s="684"/>
    </row>
    <row r="4060" spans="2:4" ht="15" customHeight="1" x14ac:dyDescent="0.25">
      <c r="B4060" s="683"/>
      <c r="C4060" s="683"/>
      <c r="D4060" s="684"/>
    </row>
    <row r="4061" spans="2:4" ht="15" customHeight="1" x14ac:dyDescent="0.25">
      <c r="B4061" s="683"/>
      <c r="C4061" s="683"/>
      <c r="D4061" s="684"/>
    </row>
    <row r="4062" spans="2:4" ht="15" customHeight="1" x14ac:dyDescent="0.25">
      <c r="B4062" s="683"/>
      <c r="C4062" s="683"/>
      <c r="D4062" s="684"/>
    </row>
    <row r="4063" spans="2:4" ht="15" customHeight="1" x14ac:dyDescent="0.25">
      <c r="B4063" s="683"/>
      <c r="C4063" s="683"/>
      <c r="D4063" s="684"/>
    </row>
    <row r="4064" spans="2:4" ht="15" customHeight="1" x14ac:dyDescent="0.25">
      <c r="B4064" s="683"/>
      <c r="C4064" s="683"/>
      <c r="D4064" s="684"/>
    </row>
    <row r="4065" spans="2:4" ht="15" customHeight="1" x14ac:dyDescent="0.25">
      <c r="B4065" s="683"/>
      <c r="C4065" s="683"/>
      <c r="D4065" s="684"/>
    </row>
    <row r="4066" spans="2:4" ht="15" customHeight="1" x14ac:dyDescent="0.25">
      <c r="B4066" s="683"/>
      <c r="C4066" s="683"/>
      <c r="D4066" s="684"/>
    </row>
    <row r="4067" spans="2:4" ht="15" customHeight="1" x14ac:dyDescent="0.25">
      <c r="B4067" s="683"/>
      <c r="C4067" s="683"/>
      <c r="D4067" s="684"/>
    </row>
    <row r="4068" spans="2:4" ht="15" customHeight="1" x14ac:dyDescent="0.25">
      <c r="B4068" s="683"/>
      <c r="C4068" s="683"/>
      <c r="D4068" s="684"/>
    </row>
    <row r="4069" spans="2:4" ht="15" customHeight="1" x14ac:dyDescent="0.25">
      <c r="B4069" s="683"/>
      <c r="C4069" s="683"/>
      <c r="D4069" s="684"/>
    </row>
    <row r="4070" spans="2:4" ht="15" customHeight="1" x14ac:dyDescent="0.25">
      <c r="B4070" s="683"/>
      <c r="C4070" s="683"/>
      <c r="D4070" s="684"/>
    </row>
    <row r="4071" spans="2:4" ht="15" customHeight="1" x14ac:dyDescent="0.25">
      <c r="B4071" s="683"/>
      <c r="C4071" s="683"/>
      <c r="D4071" s="684"/>
    </row>
    <row r="4072" spans="2:4" ht="15" customHeight="1" x14ac:dyDescent="0.25">
      <c r="B4072" s="683"/>
      <c r="C4072" s="683"/>
      <c r="D4072" s="684"/>
    </row>
    <row r="4073" spans="2:4" ht="15" customHeight="1" x14ac:dyDescent="0.25">
      <c r="B4073" s="683"/>
      <c r="C4073" s="683"/>
      <c r="D4073" s="684"/>
    </row>
    <row r="4074" spans="2:4" ht="15" customHeight="1" x14ac:dyDescent="0.25">
      <c r="B4074" s="683"/>
      <c r="C4074" s="683"/>
      <c r="D4074" s="684"/>
    </row>
    <row r="4075" spans="2:4" ht="15" customHeight="1" x14ac:dyDescent="0.25">
      <c r="B4075" s="683"/>
      <c r="C4075" s="683"/>
      <c r="D4075" s="684"/>
    </row>
    <row r="4076" spans="2:4" ht="15" customHeight="1" x14ac:dyDescent="0.25">
      <c r="B4076" s="683"/>
      <c r="C4076" s="683"/>
      <c r="D4076" s="684"/>
    </row>
    <row r="4077" spans="2:4" ht="15" customHeight="1" x14ac:dyDescent="0.25">
      <c r="B4077" s="683"/>
      <c r="C4077" s="683"/>
      <c r="D4077" s="684"/>
    </row>
    <row r="4078" spans="2:4" ht="15" customHeight="1" x14ac:dyDescent="0.25">
      <c r="B4078" s="683"/>
      <c r="C4078" s="683"/>
      <c r="D4078" s="684"/>
    </row>
    <row r="4079" spans="2:4" ht="15" customHeight="1" x14ac:dyDescent="0.25">
      <c r="B4079" s="683"/>
      <c r="C4079" s="683"/>
      <c r="D4079" s="684"/>
    </row>
    <row r="4080" spans="2:4" ht="15" customHeight="1" x14ac:dyDescent="0.25">
      <c r="B4080" s="683"/>
      <c r="C4080" s="683"/>
      <c r="D4080" s="684"/>
    </row>
    <row r="4081" spans="2:4" ht="15" customHeight="1" x14ac:dyDescent="0.25">
      <c r="B4081" s="683"/>
      <c r="C4081" s="683"/>
      <c r="D4081" s="684"/>
    </row>
    <row r="4082" spans="2:4" ht="15" customHeight="1" x14ac:dyDescent="0.25">
      <c r="B4082" s="683"/>
      <c r="C4082" s="683"/>
      <c r="D4082" s="684"/>
    </row>
    <row r="4083" spans="2:4" ht="15" customHeight="1" x14ac:dyDescent="0.25">
      <c r="B4083" s="683"/>
      <c r="C4083" s="683"/>
      <c r="D4083" s="684"/>
    </row>
    <row r="4084" spans="2:4" ht="15" customHeight="1" x14ac:dyDescent="0.25">
      <c r="B4084" s="683"/>
      <c r="C4084" s="683"/>
      <c r="D4084" s="684"/>
    </row>
    <row r="4085" spans="2:4" ht="15" customHeight="1" x14ac:dyDescent="0.25">
      <c r="B4085" s="683"/>
      <c r="C4085" s="683"/>
      <c r="D4085" s="684"/>
    </row>
    <row r="4086" spans="2:4" ht="15" customHeight="1" x14ac:dyDescent="0.25">
      <c r="B4086" s="683"/>
      <c r="C4086" s="683"/>
      <c r="D4086" s="684"/>
    </row>
    <row r="4087" spans="2:4" ht="15" customHeight="1" x14ac:dyDescent="0.25">
      <c r="B4087" s="683"/>
      <c r="C4087" s="683"/>
      <c r="D4087" s="684"/>
    </row>
    <row r="4088" spans="2:4" ht="15" customHeight="1" x14ac:dyDescent="0.25">
      <c r="B4088" s="683"/>
      <c r="C4088" s="683"/>
      <c r="D4088" s="684"/>
    </row>
    <row r="4089" spans="2:4" ht="15" customHeight="1" x14ac:dyDescent="0.25">
      <c r="B4089" s="683"/>
      <c r="C4089" s="683"/>
      <c r="D4089" s="684"/>
    </row>
    <row r="4090" spans="2:4" ht="15" customHeight="1" x14ac:dyDescent="0.25">
      <c r="B4090" s="683"/>
      <c r="C4090" s="683"/>
      <c r="D4090" s="684"/>
    </row>
    <row r="4091" spans="2:4" ht="15" customHeight="1" x14ac:dyDescent="0.25">
      <c r="B4091" s="683"/>
      <c r="C4091" s="683"/>
      <c r="D4091" s="684"/>
    </row>
    <row r="4092" spans="2:4" ht="15" customHeight="1" x14ac:dyDescent="0.25">
      <c r="B4092" s="683"/>
      <c r="C4092" s="683"/>
      <c r="D4092" s="684"/>
    </row>
    <row r="4093" spans="2:4" ht="15" customHeight="1" x14ac:dyDescent="0.25">
      <c r="B4093" s="683"/>
      <c r="C4093" s="683"/>
      <c r="D4093" s="684"/>
    </row>
    <row r="4094" spans="2:4" ht="15" customHeight="1" x14ac:dyDescent="0.25">
      <c r="B4094" s="683"/>
      <c r="C4094" s="683"/>
      <c r="D4094" s="684"/>
    </row>
    <row r="4095" spans="2:4" ht="15" customHeight="1" x14ac:dyDescent="0.25">
      <c r="B4095" s="683"/>
      <c r="C4095" s="683"/>
      <c r="D4095" s="684"/>
    </row>
    <row r="4096" spans="2:4" ht="15" customHeight="1" x14ac:dyDescent="0.25">
      <c r="B4096" s="683"/>
      <c r="C4096" s="683"/>
      <c r="D4096" s="684"/>
    </row>
    <row r="4097" spans="2:4" ht="15" customHeight="1" x14ac:dyDescent="0.25">
      <c r="B4097" s="683"/>
      <c r="C4097" s="683"/>
      <c r="D4097" s="684"/>
    </row>
    <row r="4098" spans="2:4" ht="15" customHeight="1" x14ac:dyDescent="0.25">
      <c r="B4098" s="683"/>
      <c r="C4098" s="683"/>
      <c r="D4098" s="684"/>
    </row>
    <row r="4099" spans="2:4" ht="15" customHeight="1" x14ac:dyDescent="0.25">
      <c r="B4099" s="683"/>
      <c r="C4099" s="683"/>
      <c r="D4099" s="684"/>
    </row>
    <row r="4100" spans="2:4" ht="15" customHeight="1" x14ac:dyDescent="0.25">
      <c r="B4100" s="683"/>
      <c r="C4100" s="683"/>
      <c r="D4100" s="684"/>
    </row>
    <row r="4101" spans="2:4" ht="15" customHeight="1" x14ac:dyDescent="0.25">
      <c r="B4101" s="683"/>
      <c r="C4101" s="683"/>
      <c r="D4101" s="684"/>
    </row>
    <row r="4102" spans="2:4" ht="15" customHeight="1" x14ac:dyDescent="0.25">
      <c r="B4102" s="683"/>
      <c r="C4102" s="683"/>
      <c r="D4102" s="684"/>
    </row>
    <row r="4103" spans="2:4" ht="15" customHeight="1" x14ac:dyDescent="0.25">
      <c r="B4103" s="683"/>
      <c r="C4103" s="683"/>
      <c r="D4103" s="684"/>
    </row>
    <row r="4104" spans="2:4" ht="15" customHeight="1" x14ac:dyDescent="0.25">
      <c r="B4104" s="683"/>
      <c r="C4104" s="683"/>
      <c r="D4104" s="684"/>
    </row>
    <row r="4105" spans="2:4" ht="15" customHeight="1" x14ac:dyDescent="0.25">
      <c r="B4105" s="683"/>
      <c r="C4105" s="683"/>
      <c r="D4105" s="684"/>
    </row>
    <row r="4106" spans="2:4" ht="15" customHeight="1" x14ac:dyDescent="0.25">
      <c r="B4106" s="683"/>
      <c r="C4106" s="683"/>
      <c r="D4106" s="684"/>
    </row>
    <row r="4107" spans="2:4" ht="15" customHeight="1" x14ac:dyDescent="0.25">
      <c r="B4107" s="683"/>
      <c r="C4107" s="683"/>
      <c r="D4107" s="684"/>
    </row>
    <row r="4108" spans="2:4" ht="15" customHeight="1" x14ac:dyDescent="0.25">
      <c r="B4108" s="683"/>
      <c r="C4108" s="683"/>
      <c r="D4108" s="684"/>
    </row>
    <row r="4109" spans="2:4" ht="15" customHeight="1" x14ac:dyDescent="0.25">
      <c r="B4109" s="683"/>
      <c r="C4109" s="683"/>
      <c r="D4109" s="684"/>
    </row>
    <row r="4110" spans="2:4" ht="15" customHeight="1" x14ac:dyDescent="0.25">
      <c r="B4110" s="683"/>
      <c r="C4110" s="683"/>
      <c r="D4110" s="684"/>
    </row>
    <row r="4111" spans="2:4" ht="15" customHeight="1" x14ac:dyDescent="0.25">
      <c r="B4111" s="683"/>
      <c r="C4111" s="683"/>
      <c r="D4111" s="684"/>
    </row>
    <row r="4112" spans="2:4" ht="15" customHeight="1" x14ac:dyDescent="0.25">
      <c r="B4112" s="683"/>
      <c r="C4112" s="683"/>
      <c r="D4112" s="684"/>
    </row>
    <row r="4113" spans="2:4" ht="15" customHeight="1" x14ac:dyDescent="0.25">
      <c r="B4113" s="683"/>
      <c r="C4113" s="683"/>
      <c r="D4113" s="684"/>
    </row>
    <row r="4114" spans="2:4" ht="15" customHeight="1" x14ac:dyDescent="0.25">
      <c r="B4114" s="683"/>
      <c r="C4114" s="683"/>
      <c r="D4114" s="684"/>
    </row>
    <row r="4115" spans="2:4" ht="15" customHeight="1" x14ac:dyDescent="0.25">
      <c r="B4115" s="683"/>
      <c r="C4115" s="683"/>
      <c r="D4115" s="684"/>
    </row>
    <row r="4116" spans="2:4" ht="15" customHeight="1" x14ac:dyDescent="0.25">
      <c r="B4116" s="683"/>
      <c r="C4116" s="683"/>
      <c r="D4116" s="684"/>
    </row>
    <row r="4117" spans="2:4" ht="15" customHeight="1" x14ac:dyDescent="0.25">
      <c r="B4117" s="683"/>
      <c r="C4117" s="683"/>
      <c r="D4117" s="684"/>
    </row>
    <row r="4118" spans="2:4" ht="15" customHeight="1" x14ac:dyDescent="0.25">
      <c r="B4118" s="683"/>
      <c r="C4118" s="683"/>
      <c r="D4118" s="684"/>
    </row>
    <row r="4119" spans="2:4" ht="15" customHeight="1" x14ac:dyDescent="0.25">
      <c r="B4119" s="683"/>
      <c r="C4119" s="683"/>
      <c r="D4119" s="684"/>
    </row>
    <row r="4120" spans="2:4" ht="15" customHeight="1" x14ac:dyDescent="0.25">
      <c r="B4120" s="683"/>
      <c r="C4120" s="683"/>
      <c r="D4120" s="684"/>
    </row>
    <row r="4121" spans="2:4" ht="15" customHeight="1" x14ac:dyDescent="0.25">
      <c r="B4121" s="683"/>
      <c r="C4121" s="683"/>
      <c r="D4121" s="684"/>
    </row>
    <row r="4122" spans="2:4" ht="15" customHeight="1" x14ac:dyDescent="0.25">
      <c r="B4122" s="683"/>
      <c r="C4122" s="683"/>
      <c r="D4122" s="684"/>
    </row>
    <row r="4123" spans="2:4" ht="15" customHeight="1" x14ac:dyDescent="0.25">
      <c r="B4123" s="683"/>
      <c r="C4123" s="683"/>
      <c r="D4123" s="684"/>
    </row>
    <row r="4124" spans="2:4" ht="15" customHeight="1" x14ac:dyDescent="0.25">
      <c r="B4124" s="683"/>
      <c r="C4124" s="683"/>
      <c r="D4124" s="684"/>
    </row>
    <row r="4125" spans="2:4" ht="15" customHeight="1" x14ac:dyDescent="0.25">
      <c r="B4125" s="683"/>
      <c r="C4125" s="683"/>
      <c r="D4125" s="684"/>
    </row>
    <row r="4126" spans="2:4" ht="15" customHeight="1" x14ac:dyDescent="0.25">
      <c r="B4126" s="683"/>
      <c r="C4126" s="683"/>
      <c r="D4126" s="684"/>
    </row>
    <row r="4127" spans="2:4" ht="15" customHeight="1" x14ac:dyDescent="0.25">
      <c r="B4127" s="683"/>
      <c r="C4127" s="683"/>
      <c r="D4127" s="684"/>
    </row>
    <row r="4128" spans="2:4" ht="15" customHeight="1" x14ac:dyDescent="0.25">
      <c r="B4128" s="683"/>
      <c r="C4128" s="683"/>
      <c r="D4128" s="684"/>
    </row>
    <row r="4129" spans="2:4" ht="15" customHeight="1" x14ac:dyDescent="0.25">
      <c r="B4129" s="683"/>
      <c r="C4129" s="683"/>
      <c r="D4129" s="684"/>
    </row>
    <row r="4130" spans="2:4" ht="15" customHeight="1" x14ac:dyDescent="0.25">
      <c r="B4130" s="683"/>
      <c r="C4130" s="683"/>
      <c r="D4130" s="684"/>
    </row>
    <row r="4131" spans="2:4" ht="15" customHeight="1" x14ac:dyDescent="0.25">
      <c r="B4131" s="683"/>
      <c r="C4131" s="683"/>
      <c r="D4131" s="684"/>
    </row>
    <row r="4132" spans="2:4" ht="15" customHeight="1" x14ac:dyDescent="0.25">
      <c r="B4132" s="683"/>
      <c r="C4132" s="683"/>
      <c r="D4132" s="684"/>
    </row>
    <row r="4133" spans="2:4" ht="15" customHeight="1" x14ac:dyDescent="0.25">
      <c r="B4133" s="683"/>
      <c r="C4133" s="683"/>
      <c r="D4133" s="684"/>
    </row>
    <row r="4134" spans="2:4" ht="15" customHeight="1" x14ac:dyDescent="0.25">
      <c r="B4134" s="683"/>
      <c r="C4134" s="683"/>
      <c r="D4134" s="684"/>
    </row>
    <row r="4135" spans="2:4" ht="15" customHeight="1" x14ac:dyDescent="0.25">
      <c r="B4135" s="683"/>
      <c r="C4135" s="683"/>
      <c r="D4135" s="684"/>
    </row>
    <row r="4136" spans="2:4" ht="15" customHeight="1" x14ac:dyDescent="0.25">
      <c r="B4136" s="683"/>
      <c r="C4136" s="683"/>
      <c r="D4136" s="684"/>
    </row>
    <row r="4137" spans="2:4" ht="15" customHeight="1" x14ac:dyDescent="0.25">
      <c r="B4137" s="683"/>
      <c r="C4137" s="683"/>
      <c r="D4137" s="684"/>
    </row>
    <row r="4138" spans="2:4" ht="15" customHeight="1" x14ac:dyDescent="0.25">
      <c r="B4138" s="683"/>
      <c r="C4138" s="683"/>
      <c r="D4138" s="684"/>
    </row>
    <row r="4139" spans="2:4" ht="15" customHeight="1" x14ac:dyDescent="0.25">
      <c r="B4139" s="683"/>
      <c r="C4139" s="683"/>
      <c r="D4139" s="684"/>
    </row>
    <row r="4140" spans="2:4" ht="15" customHeight="1" x14ac:dyDescent="0.25">
      <c r="B4140" s="683"/>
      <c r="C4140" s="683"/>
      <c r="D4140" s="684"/>
    </row>
    <row r="4141" spans="2:4" ht="15" customHeight="1" x14ac:dyDescent="0.25">
      <c r="B4141" s="683"/>
      <c r="C4141" s="683"/>
      <c r="D4141" s="684"/>
    </row>
    <row r="4142" spans="2:4" ht="15" customHeight="1" x14ac:dyDescent="0.25">
      <c r="B4142" s="683"/>
      <c r="C4142" s="683"/>
      <c r="D4142" s="684"/>
    </row>
    <row r="4143" spans="2:4" ht="15" customHeight="1" x14ac:dyDescent="0.25">
      <c r="B4143" s="683"/>
      <c r="C4143" s="683"/>
      <c r="D4143" s="684"/>
    </row>
    <row r="4144" spans="2:4" ht="15" customHeight="1" x14ac:dyDescent="0.25">
      <c r="B4144" s="683"/>
      <c r="C4144" s="683"/>
      <c r="D4144" s="684"/>
    </row>
    <row r="4145" spans="2:4" ht="15" customHeight="1" x14ac:dyDescent="0.25">
      <c r="B4145" s="683"/>
      <c r="C4145" s="683"/>
      <c r="D4145" s="684"/>
    </row>
    <row r="4146" spans="2:4" ht="15" customHeight="1" x14ac:dyDescent="0.25">
      <c r="B4146" s="683"/>
      <c r="C4146" s="683"/>
      <c r="D4146" s="684"/>
    </row>
    <row r="4147" spans="2:4" ht="15" customHeight="1" x14ac:dyDescent="0.25">
      <c r="B4147" s="683"/>
      <c r="C4147" s="683"/>
      <c r="D4147" s="684"/>
    </row>
    <row r="4148" spans="2:4" ht="15" customHeight="1" x14ac:dyDescent="0.25">
      <c r="B4148" s="683"/>
      <c r="C4148" s="683"/>
      <c r="D4148" s="684"/>
    </row>
    <row r="4149" spans="2:4" ht="15" customHeight="1" x14ac:dyDescent="0.25">
      <c r="B4149" s="683"/>
      <c r="C4149" s="683"/>
      <c r="D4149" s="684"/>
    </row>
    <row r="4150" spans="2:4" ht="15" customHeight="1" x14ac:dyDescent="0.25">
      <c r="B4150" s="683"/>
      <c r="C4150" s="683"/>
      <c r="D4150" s="684"/>
    </row>
    <row r="4151" spans="2:4" ht="15" customHeight="1" x14ac:dyDescent="0.25">
      <c r="B4151" s="683"/>
      <c r="C4151" s="683"/>
      <c r="D4151" s="684"/>
    </row>
    <row r="4152" spans="2:4" ht="15" customHeight="1" x14ac:dyDescent="0.25">
      <c r="B4152" s="683"/>
      <c r="C4152" s="683"/>
      <c r="D4152" s="684"/>
    </row>
    <row r="4153" spans="2:4" ht="15" customHeight="1" x14ac:dyDescent="0.25">
      <c r="B4153" s="683"/>
      <c r="C4153" s="683"/>
      <c r="D4153" s="684"/>
    </row>
    <row r="4154" spans="2:4" ht="15" customHeight="1" x14ac:dyDescent="0.25">
      <c r="B4154" s="683"/>
      <c r="C4154" s="683"/>
      <c r="D4154" s="684"/>
    </row>
    <row r="4155" spans="2:4" ht="15" customHeight="1" x14ac:dyDescent="0.25">
      <c r="B4155" s="683"/>
      <c r="C4155" s="683"/>
      <c r="D4155" s="684"/>
    </row>
    <row r="4156" spans="2:4" ht="15" customHeight="1" x14ac:dyDescent="0.25">
      <c r="B4156" s="683"/>
      <c r="C4156" s="683"/>
      <c r="D4156" s="684"/>
    </row>
    <row r="4157" spans="2:4" ht="15" customHeight="1" x14ac:dyDescent="0.25">
      <c r="B4157" s="683"/>
      <c r="C4157" s="683"/>
      <c r="D4157" s="684"/>
    </row>
    <row r="4158" spans="2:4" ht="15" customHeight="1" x14ac:dyDescent="0.25">
      <c r="B4158" s="683"/>
      <c r="C4158" s="683"/>
      <c r="D4158" s="684"/>
    </row>
    <row r="4159" spans="2:4" ht="15" customHeight="1" x14ac:dyDescent="0.25">
      <c r="B4159" s="683"/>
      <c r="C4159" s="683"/>
      <c r="D4159" s="684"/>
    </row>
    <row r="4160" spans="2:4" ht="15" customHeight="1" x14ac:dyDescent="0.25">
      <c r="B4160" s="683"/>
      <c r="C4160" s="683"/>
      <c r="D4160" s="684"/>
    </row>
    <row r="4161" spans="2:4" ht="15" customHeight="1" x14ac:dyDescent="0.25">
      <c r="B4161" s="683"/>
      <c r="C4161" s="683"/>
      <c r="D4161" s="684"/>
    </row>
    <row r="4162" spans="2:4" ht="15" customHeight="1" x14ac:dyDescent="0.25">
      <c r="B4162" s="683"/>
      <c r="C4162" s="683"/>
      <c r="D4162" s="684"/>
    </row>
    <row r="4163" spans="2:4" ht="15" customHeight="1" x14ac:dyDescent="0.25">
      <c r="B4163" s="683"/>
      <c r="C4163" s="683"/>
      <c r="D4163" s="684"/>
    </row>
    <row r="4164" spans="2:4" ht="15" customHeight="1" x14ac:dyDescent="0.25">
      <c r="B4164" s="683"/>
      <c r="C4164" s="683"/>
      <c r="D4164" s="684"/>
    </row>
    <row r="4165" spans="2:4" ht="15" customHeight="1" x14ac:dyDescent="0.25">
      <c r="B4165" s="683"/>
      <c r="C4165" s="683"/>
      <c r="D4165" s="684"/>
    </row>
    <row r="4166" spans="2:4" ht="15" customHeight="1" x14ac:dyDescent="0.25">
      <c r="B4166" s="683"/>
      <c r="C4166" s="683"/>
      <c r="D4166" s="684"/>
    </row>
    <row r="4167" spans="2:4" ht="15" customHeight="1" x14ac:dyDescent="0.25">
      <c r="B4167" s="683"/>
      <c r="C4167" s="683"/>
      <c r="D4167" s="684"/>
    </row>
    <row r="4168" spans="2:4" ht="15" customHeight="1" x14ac:dyDescent="0.25">
      <c r="B4168" s="683"/>
      <c r="C4168" s="683"/>
      <c r="D4168" s="684"/>
    </row>
    <row r="4169" spans="2:4" ht="15" customHeight="1" x14ac:dyDescent="0.25">
      <c r="B4169" s="683"/>
      <c r="C4169" s="683"/>
      <c r="D4169" s="684"/>
    </row>
    <row r="4170" spans="2:4" ht="15" customHeight="1" x14ac:dyDescent="0.25">
      <c r="B4170" s="683"/>
      <c r="C4170" s="683"/>
      <c r="D4170" s="684"/>
    </row>
    <row r="4171" spans="2:4" ht="15" customHeight="1" x14ac:dyDescent="0.25">
      <c r="B4171" s="683"/>
      <c r="C4171" s="683"/>
      <c r="D4171" s="684"/>
    </row>
    <row r="4172" spans="2:4" ht="15" customHeight="1" x14ac:dyDescent="0.25">
      <c r="B4172" s="683"/>
      <c r="C4172" s="683"/>
      <c r="D4172" s="684"/>
    </row>
    <row r="4173" spans="2:4" ht="15" customHeight="1" x14ac:dyDescent="0.25">
      <c r="B4173" s="683"/>
      <c r="C4173" s="683"/>
      <c r="D4173" s="684"/>
    </row>
    <row r="4174" spans="2:4" ht="15" customHeight="1" x14ac:dyDescent="0.25">
      <c r="B4174" s="683"/>
      <c r="C4174" s="683"/>
      <c r="D4174" s="684"/>
    </row>
    <row r="4175" spans="2:4" ht="15" customHeight="1" x14ac:dyDescent="0.25">
      <c r="B4175" s="683"/>
      <c r="C4175" s="683"/>
      <c r="D4175" s="684"/>
    </row>
    <row r="4176" spans="2:4" ht="15" customHeight="1" x14ac:dyDescent="0.25">
      <c r="B4176" s="683"/>
      <c r="C4176" s="683"/>
      <c r="D4176" s="684"/>
    </row>
    <row r="4177" spans="2:4" ht="15" customHeight="1" x14ac:dyDescent="0.25">
      <c r="B4177" s="683"/>
      <c r="C4177" s="683"/>
      <c r="D4177" s="684"/>
    </row>
    <row r="4178" spans="2:4" ht="15" customHeight="1" x14ac:dyDescent="0.25">
      <c r="B4178" s="683"/>
      <c r="C4178" s="683"/>
      <c r="D4178" s="684"/>
    </row>
    <row r="4179" spans="2:4" ht="15" customHeight="1" x14ac:dyDescent="0.25">
      <c r="B4179" s="683"/>
      <c r="C4179" s="683"/>
      <c r="D4179" s="684"/>
    </row>
    <row r="4180" spans="2:4" ht="15" customHeight="1" x14ac:dyDescent="0.25">
      <c r="B4180" s="683"/>
      <c r="C4180" s="683"/>
      <c r="D4180" s="684"/>
    </row>
    <row r="4181" spans="2:4" ht="15" customHeight="1" x14ac:dyDescent="0.25">
      <c r="B4181" s="683"/>
      <c r="C4181" s="683"/>
      <c r="D4181" s="684"/>
    </row>
    <row r="4182" spans="2:4" ht="15" customHeight="1" x14ac:dyDescent="0.25">
      <c r="B4182" s="683"/>
      <c r="C4182" s="683"/>
      <c r="D4182" s="684"/>
    </row>
    <row r="4183" spans="2:4" ht="15" customHeight="1" x14ac:dyDescent="0.25">
      <c r="B4183" s="683"/>
      <c r="C4183" s="683"/>
      <c r="D4183" s="684"/>
    </row>
    <row r="4184" spans="2:4" ht="15" customHeight="1" x14ac:dyDescent="0.25">
      <c r="B4184" s="683"/>
      <c r="C4184" s="683"/>
      <c r="D4184" s="684"/>
    </row>
    <row r="4185" spans="2:4" ht="15" customHeight="1" x14ac:dyDescent="0.25">
      <c r="B4185" s="683"/>
      <c r="C4185" s="683"/>
      <c r="D4185" s="684"/>
    </row>
    <row r="4186" spans="2:4" ht="15" customHeight="1" x14ac:dyDescent="0.25">
      <c r="B4186" s="683"/>
      <c r="C4186" s="683"/>
      <c r="D4186" s="684"/>
    </row>
    <row r="4187" spans="2:4" ht="15" customHeight="1" x14ac:dyDescent="0.25">
      <c r="B4187" s="683"/>
      <c r="C4187" s="683"/>
      <c r="D4187" s="684"/>
    </row>
    <row r="4188" spans="2:4" ht="15" customHeight="1" x14ac:dyDescent="0.25">
      <c r="B4188" s="683"/>
      <c r="C4188" s="683"/>
      <c r="D4188" s="684"/>
    </row>
    <row r="4189" spans="2:4" ht="15" customHeight="1" x14ac:dyDescent="0.25">
      <c r="B4189" s="683"/>
      <c r="C4189" s="683"/>
      <c r="D4189" s="684"/>
    </row>
    <row r="4190" spans="2:4" ht="15" customHeight="1" x14ac:dyDescent="0.25">
      <c r="B4190" s="683"/>
      <c r="C4190" s="683"/>
      <c r="D4190" s="684"/>
    </row>
    <row r="4191" spans="2:4" ht="15" customHeight="1" x14ac:dyDescent="0.25">
      <c r="B4191" s="683"/>
      <c r="C4191" s="683"/>
      <c r="D4191" s="684"/>
    </row>
    <row r="4192" spans="2:4" ht="15" customHeight="1" x14ac:dyDescent="0.25">
      <c r="B4192" s="683"/>
      <c r="C4192" s="683"/>
      <c r="D4192" s="684"/>
    </row>
    <row r="4193" spans="2:4" ht="15" customHeight="1" x14ac:dyDescent="0.25">
      <c r="B4193" s="683"/>
      <c r="C4193" s="683"/>
      <c r="D4193" s="684"/>
    </row>
    <row r="4194" spans="2:4" ht="15" customHeight="1" x14ac:dyDescent="0.25">
      <c r="B4194" s="683"/>
      <c r="C4194" s="683"/>
      <c r="D4194" s="684"/>
    </row>
    <row r="4195" spans="2:4" ht="15" customHeight="1" x14ac:dyDescent="0.25">
      <c r="B4195" s="683"/>
      <c r="C4195" s="683"/>
      <c r="D4195" s="684"/>
    </row>
    <row r="4196" spans="2:4" ht="15" customHeight="1" x14ac:dyDescent="0.25">
      <c r="B4196" s="683"/>
      <c r="C4196" s="683"/>
      <c r="D4196" s="684"/>
    </row>
    <row r="4197" spans="2:4" ht="15" customHeight="1" x14ac:dyDescent="0.25">
      <c r="B4197" s="683"/>
      <c r="C4197" s="683"/>
      <c r="D4197" s="684"/>
    </row>
    <row r="4198" spans="2:4" ht="15" customHeight="1" x14ac:dyDescent="0.25">
      <c r="B4198" s="683"/>
      <c r="C4198" s="683"/>
      <c r="D4198" s="684"/>
    </row>
    <row r="4199" spans="2:4" ht="15" customHeight="1" x14ac:dyDescent="0.25">
      <c r="B4199" s="683"/>
      <c r="C4199" s="683"/>
      <c r="D4199" s="684"/>
    </row>
    <row r="4200" spans="2:4" ht="15" customHeight="1" x14ac:dyDescent="0.25">
      <c r="B4200" s="683"/>
      <c r="C4200" s="683"/>
      <c r="D4200" s="684"/>
    </row>
    <row r="4201" spans="2:4" ht="15" customHeight="1" x14ac:dyDescent="0.25">
      <c r="B4201" s="683"/>
      <c r="C4201" s="683"/>
      <c r="D4201" s="684"/>
    </row>
    <row r="4202" spans="2:4" ht="15" customHeight="1" x14ac:dyDescent="0.25">
      <c r="B4202" s="683"/>
      <c r="C4202" s="683"/>
      <c r="D4202" s="684"/>
    </row>
    <row r="4203" spans="2:4" ht="15" customHeight="1" x14ac:dyDescent="0.25">
      <c r="B4203" s="683"/>
      <c r="C4203" s="683"/>
      <c r="D4203" s="684"/>
    </row>
    <row r="4204" spans="2:4" ht="15" customHeight="1" x14ac:dyDescent="0.25">
      <c r="B4204" s="683"/>
      <c r="C4204" s="683"/>
      <c r="D4204" s="684"/>
    </row>
    <row r="4205" spans="2:4" ht="15" customHeight="1" x14ac:dyDescent="0.25">
      <c r="B4205" s="683"/>
      <c r="C4205" s="683"/>
      <c r="D4205" s="684"/>
    </row>
    <row r="4206" spans="2:4" ht="15" customHeight="1" x14ac:dyDescent="0.25">
      <c r="B4206" s="683"/>
      <c r="C4206" s="683"/>
      <c r="D4206" s="684"/>
    </row>
    <row r="4207" spans="2:4" ht="15" customHeight="1" x14ac:dyDescent="0.25">
      <c r="B4207" s="683"/>
      <c r="C4207" s="683"/>
      <c r="D4207" s="684"/>
    </row>
    <row r="4208" spans="2:4" ht="15" customHeight="1" x14ac:dyDescent="0.25">
      <c r="B4208" s="683"/>
      <c r="C4208" s="683"/>
      <c r="D4208" s="684"/>
    </row>
    <row r="4209" spans="2:4" ht="15" customHeight="1" x14ac:dyDescent="0.25">
      <c r="B4209" s="683"/>
      <c r="C4209" s="683"/>
      <c r="D4209" s="684"/>
    </row>
    <row r="4210" spans="2:4" ht="15" customHeight="1" x14ac:dyDescent="0.25">
      <c r="B4210" s="683"/>
      <c r="C4210" s="683"/>
      <c r="D4210" s="684"/>
    </row>
    <row r="4211" spans="2:4" ht="15" customHeight="1" x14ac:dyDescent="0.25">
      <c r="B4211" s="683"/>
      <c r="C4211" s="683"/>
      <c r="D4211" s="684"/>
    </row>
    <row r="4212" spans="2:4" ht="15" customHeight="1" x14ac:dyDescent="0.25">
      <c r="B4212" s="683"/>
      <c r="C4212" s="683"/>
      <c r="D4212" s="684"/>
    </row>
    <row r="4213" spans="2:4" ht="15" customHeight="1" x14ac:dyDescent="0.25">
      <c r="B4213" s="683"/>
      <c r="C4213" s="683"/>
      <c r="D4213" s="684"/>
    </row>
    <row r="4214" spans="2:4" ht="15" customHeight="1" x14ac:dyDescent="0.25">
      <c r="B4214" s="683"/>
      <c r="C4214" s="683"/>
      <c r="D4214" s="684"/>
    </row>
    <row r="4215" spans="2:4" ht="15" customHeight="1" x14ac:dyDescent="0.25">
      <c r="B4215" s="683"/>
      <c r="C4215" s="683"/>
      <c r="D4215" s="684"/>
    </row>
    <row r="4216" spans="2:4" ht="15" customHeight="1" x14ac:dyDescent="0.25">
      <c r="B4216" s="683"/>
      <c r="C4216" s="683"/>
      <c r="D4216" s="684"/>
    </row>
    <row r="4217" spans="2:4" ht="15" customHeight="1" x14ac:dyDescent="0.25">
      <c r="B4217" s="683"/>
      <c r="C4217" s="683"/>
      <c r="D4217" s="684"/>
    </row>
    <row r="4218" spans="2:4" ht="15" customHeight="1" x14ac:dyDescent="0.25">
      <c r="B4218" s="683"/>
      <c r="C4218" s="683"/>
      <c r="D4218" s="684"/>
    </row>
    <row r="4219" spans="2:4" ht="15" customHeight="1" x14ac:dyDescent="0.25">
      <c r="B4219" s="683"/>
      <c r="C4219" s="683"/>
      <c r="D4219" s="684"/>
    </row>
    <row r="4220" spans="2:4" ht="15" customHeight="1" x14ac:dyDescent="0.25">
      <c r="B4220" s="683"/>
      <c r="C4220" s="683"/>
      <c r="D4220" s="684"/>
    </row>
    <row r="4221" spans="2:4" ht="15" customHeight="1" x14ac:dyDescent="0.25">
      <c r="B4221" s="683"/>
      <c r="C4221" s="683"/>
      <c r="D4221" s="684"/>
    </row>
    <row r="4222" spans="2:4" ht="15" customHeight="1" x14ac:dyDescent="0.25">
      <c r="B4222" s="683"/>
      <c r="C4222" s="683"/>
      <c r="D4222" s="684"/>
    </row>
    <row r="4223" spans="2:4" ht="15" customHeight="1" x14ac:dyDescent="0.25">
      <c r="B4223" s="683"/>
      <c r="C4223" s="683"/>
      <c r="D4223" s="684"/>
    </row>
    <row r="4224" spans="2:4" ht="15" customHeight="1" x14ac:dyDescent="0.25">
      <c r="B4224" s="683"/>
      <c r="C4224" s="683"/>
      <c r="D4224" s="684"/>
    </row>
    <row r="4225" spans="2:4" ht="15" customHeight="1" x14ac:dyDescent="0.25">
      <c r="B4225" s="683"/>
      <c r="C4225" s="683"/>
      <c r="D4225" s="684"/>
    </row>
    <row r="4226" spans="2:4" ht="15" customHeight="1" x14ac:dyDescent="0.25">
      <c r="B4226" s="683"/>
      <c r="C4226" s="683"/>
      <c r="D4226" s="684"/>
    </row>
    <row r="4227" spans="2:4" ht="15" customHeight="1" x14ac:dyDescent="0.25">
      <c r="B4227" s="683"/>
      <c r="C4227" s="683"/>
      <c r="D4227" s="684"/>
    </row>
    <row r="4228" spans="2:4" ht="15" customHeight="1" x14ac:dyDescent="0.25">
      <c r="B4228" s="683"/>
      <c r="C4228" s="683"/>
      <c r="D4228" s="684"/>
    </row>
    <row r="4229" spans="2:4" ht="15" customHeight="1" x14ac:dyDescent="0.25">
      <c r="B4229" s="683"/>
      <c r="C4229" s="683"/>
      <c r="D4229" s="684"/>
    </row>
    <row r="4230" spans="2:4" ht="15" customHeight="1" x14ac:dyDescent="0.25">
      <c r="B4230" s="683"/>
      <c r="C4230" s="683"/>
      <c r="D4230" s="684"/>
    </row>
    <row r="4231" spans="2:4" ht="15" customHeight="1" x14ac:dyDescent="0.25">
      <c r="B4231" s="683"/>
      <c r="C4231" s="683"/>
      <c r="D4231" s="684"/>
    </row>
    <row r="4232" spans="2:4" ht="15" customHeight="1" x14ac:dyDescent="0.25">
      <c r="B4232" s="683"/>
      <c r="C4232" s="683"/>
      <c r="D4232" s="684"/>
    </row>
    <row r="4233" spans="2:4" ht="15" customHeight="1" x14ac:dyDescent="0.25">
      <c r="B4233" s="683"/>
      <c r="C4233" s="683"/>
      <c r="D4233" s="684"/>
    </row>
    <row r="4234" spans="2:4" ht="15" customHeight="1" x14ac:dyDescent="0.25">
      <c r="B4234" s="683"/>
      <c r="C4234" s="683"/>
      <c r="D4234" s="684"/>
    </row>
    <row r="4235" spans="2:4" ht="15" customHeight="1" x14ac:dyDescent="0.25">
      <c r="B4235" s="683"/>
      <c r="C4235" s="683"/>
      <c r="D4235" s="684"/>
    </row>
    <row r="4236" spans="2:4" ht="15" customHeight="1" x14ac:dyDescent="0.25">
      <c r="B4236" s="683"/>
      <c r="C4236" s="683"/>
      <c r="D4236" s="684"/>
    </row>
    <row r="4237" spans="2:4" ht="15" customHeight="1" x14ac:dyDescent="0.25">
      <c r="B4237" s="683"/>
      <c r="C4237" s="683"/>
      <c r="D4237" s="684"/>
    </row>
    <row r="4238" spans="2:4" ht="15" customHeight="1" x14ac:dyDescent="0.25">
      <c r="B4238" s="683"/>
      <c r="C4238" s="683"/>
      <c r="D4238" s="684"/>
    </row>
    <row r="4239" spans="2:4" ht="15" customHeight="1" x14ac:dyDescent="0.25">
      <c r="B4239" s="683"/>
      <c r="C4239" s="683"/>
      <c r="D4239" s="684"/>
    </row>
    <row r="4240" spans="2:4" ht="15" customHeight="1" x14ac:dyDescent="0.25">
      <c r="B4240" s="683"/>
      <c r="C4240" s="683"/>
      <c r="D4240" s="684"/>
    </row>
    <row r="4241" spans="2:4" ht="15" customHeight="1" x14ac:dyDescent="0.25">
      <c r="B4241" s="683"/>
      <c r="C4241" s="683"/>
      <c r="D4241" s="684"/>
    </row>
    <row r="4242" spans="2:4" ht="15" customHeight="1" x14ac:dyDescent="0.25">
      <c r="B4242" s="683"/>
      <c r="C4242" s="683"/>
      <c r="D4242" s="684"/>
    </row>
    <row r="4243" spans="2:4" ht="15" customHeight="1" x14ac:dyDescent="0.25">
      <c r="B4243" s="683"/>
      <c r="C4243" s="683"/>
      <c r="D4243" s="684"/>
    </row>
    <row r="4244" spans="2:4" ht="15" customHeight="1" x14ac:dyDescent="0.25">
      <c r="B4244" s="683"/>
      <c r="C4244" s="683"/>
      <c r="D4244" s="684"/>
    </row>
    <row r="4245" spans="2:4" ht="15" customHeight="1" x14ac:dyDescent="0.25">
      <c r="B4245" s="683"/>
      <c r="C4245" s="683"/>
      <c r="D4245" s="684"/>
    </row>
    <row r="4246" spans="2:4" ht="15" customHeight="1" x14ac:dyDescent="0.25">
      <c r="B4246" s="683"/>
      <c r="C4246" s="683"/>
      <c r="D4246" s="684"/>
    </row>
    <row r="4247" spans="2:4" ht="15" customHeight="1" x14ac:dyDescent="0.25">
      <c r="B4247" s="683"/>
      <c r="C4247" s="683"/>
      <c r="D4247" s="684"/>
    </row>
    <row r="4248" spans="2:4" ht="15" customHeight="1" x14ac:dyDescent="0.25">
      <c r="B4248" s="683"/>
      <c r="C4248" s="683"/>
      <c r="D4248" s="684"/>
    </row>
    <row r="4249" spans="2:4" ht="15" customHeight="1" x14ac:dyDescent="0.25">
      <c r="B4249" s="683"/>
      <c r="C4249" s="683"/>
      <c r="D4249" s="684"/>
    </row>
    <row r="4250" spans="2:4" ht="15" customHeight="1" x14ac:dyDescent="0.25">
      <c r="B4250" s="683"/>
      <c r="C4250" s="683"/>
      <c r="D4250" s="684"/>
    </row>
    <row r="4251" spans="2:4" ht="15" customHeight="1" x14ac:dyDescent="0.25">
      <c r="B4251" s="683"/>
      <c r="C4251" s="683"/>
      <c r="D4251" s="684"/>
    </row>
    <row r="4252" spans="2:4" ht="15" customHeight="1" x14ac:dyDescent="0.25">
      <c r="B4252" s="683"/>
      <c r="C4252" s="683"/>
      <c r="D4252" s="684"/>
    </row>
    <row r="4253" spans="2:4" ht="15" customHeight="1" x14ac:dyDescent="0.25">
      <c r="B4253" s="683"/>
      <c r="C4253" s="683"/>
      <c r="D4253" s="684"/>
    </row>
    <row r="4254" spans="2:4" ht="15" customHeight="1" x14ac:dyDescent="0.25">
      <c r="B4254" s="683"/>
      <c r="C4254" s="683"/>
      <c r="D4254" s="684"/>
    </row>
    <row r="4255" spans="2:4" ht="15" customHeight="1" x14ac:dyDescent="0.25">
      <c r="B4255" s="683"/>
      <c r="C4255" s="683"/>
      <c r="D4255" s="684"/>
    </row>
    <row r="4256" spans="2:4" ht="15" customHeight="1" x14ac:dyDescent="0.25">
      <c r="B4256" s="683"/>
      <c r="C4256" s="683"/>
      <c r="D4256" s="684"/>
    </row>
    <row r="4257" spans="2:4" ht="15" customHeight="1" x14ac:dyDescent="0.25">
      <c r="B4257" s="683"/>
      <c r="C4257" s="683"/>
      <c r="D4257" s="684"/>
    </row>
    <row r="4258" spans="2:4" ht="15" customHeight="1" x14ac:dyDescent="0.25">
      <c r="B4258" s="683"/>
      <c r="C4258" s="683"/>
      <c r="D4258" s="684"/>
    </row>
    <row r="4259" spans="2:4" ht="15" customHeight="1" x14ac:dyDescent="0.25">
      <c r="B4259" s="683"/>
      <c r="C4259" s="683"/>
      <c r="D4259" s="684"/>
    </row>
    <row r="4260" spans="2:4" ht="15" customHeight="1" x14ac:dyDescent="0.25">
      <c r="B4260" s="683"/>
      <c r="C4260" s="683"/>
      <c r="D4260" s="684"/>
    </row>
    <row r="4261" spans="2:4" ht="15" customHeight="1" x14ac:dyDescent="0.25">
      <c r="B4261" s="683"/>
      <c r="C4261" s="683"/>
      <c r="D4261" s="684"/>
    </row>
    <row r="4262" spans="2:4" ht="15" customHeight="1" x14ac:dyDescent="0.25">
      <c r="B4262" s="683"/>
      <c r="C4262" s="683"/>
      <c r="D4262" s="684"/>
    </row>
    <row r="4263" spans="2:4" ht="15" customHeight="1" x14ac:dyDescent="0.25">
      <c r="B4263" s="683"/>
      <c r="C4263" s="683"/>
      <c r="D4263" s="684"/>
    </row>
    <row r="4264" spans="2:4" ht="15" customHeight="1" x14ac:dyDescent="0.25">
      <c r="B4264" s="683"/>
      <c r="C4264" s="683"/>
      <c r="D4264" s="684"/>
    </row>
    <row r="4265" spans="2:4" ht="15" customHeight="1" x14ac:dyDescent="0.25">
      <c r="B4265" s="683"/>
      <c r="C4265" s="683"/>
      <c r="D4265" s="684"/>
    </row>
    <row r="4266" spans="2:4" ht="15" customHeight="1" x14ac:dyDescent="0.25">
      <c r="B4266" s="683"/>
      <c r="C4266" s="683"/>
      <c r="D4266" s="684"/>
    </row>
    <row r="4267" spans="2:4" ht="15" customHeight="1" x14ac:dyDescent="0.25">
      <c r="B4267" s="683"/>
      <c r="C4267" s="683"/>
      <c r="D4267" s="684"/>
    </row>
    <row r="4268" spans="2:4" ht="15" customHeight="1" x14ac:dyDescent="0.25">
      <c r="B4268" s="683"/>
      <c r="C4268" s="683"/>
      <c r="D4268" s="684"/>
    </row>
    <row r="4269" spans="2:4" ht="15" customHeight="1" x14ac:dyDescent="0.25">
      <c r="B4269" s="683"/>
      <c r="C4269" s="683"/>
      <c r="D4269" s="684"/>
    </row>
    <row r="4270" spans="2:4" ht="15" customHeight="1" x14ac:dyDescent="0.25">
      <c r="B4270" s="683"/>
      <c r="C4270" s="683"/>
      <c r="D4270" s="684"/>
    </row>
    <row r="4271" spans="2:4" ht="15" customHeight="1" x14ac:dyDescent="0.25">
      <c r="B4271" s="683"/>
      <c r="C4271" s="683"/>
      <c r="D4271" s="684"/>
    </row>
    <row r="4272" spans="2:4" ht="15" customHeight="1" x14ac:dyDescent="0.25">
      <c r="B4272" s="683"/>
      <c r="C4272" s="683"/>
      <c r="D4272" s="684"/>
    </row>
    <row r="4273" spans="2:4" ht="15" customHeight="1" x14ac:dyDescent="0.25">
      <c r="B4273" s="683"/>
      <c r="C4273" s="683"/>
      <c r="D4273" s="684"/>
    </row>
    <row r="4274" spans="2:4" ht="15" customHeight="1" x14ac:dyDescent="0.25">
      <c r="B4274" s="683"/>
      <c r="C4274" s="683"/>
      <c r="D4274" s="684"/>
    </row>
    <row r="4275" spans="2:4" ht="15" customHeight="1" x14ac:dyDescent="0.25">
      <c r="B4275" s="683"/>
      <c r="C4275" s="683"/>
      <c r="D4275" s="684"/>
    </row>
    <row r="4276" spans="2:4" ht="15" customHeight="1" x14ac:dyDescent="0.25">
      <c r="B4276" s="683"/>
      <c r="C4276" s="683"/>
      <c r="D4276" s="684"/>
    </row>
    <row r="4277" spans="2:4" ht="15" customHeight="1" x14ac:dyDescent="0.25">
      <c r="B4277" s="683"/>
      <c r="C4277" s="683"/>
      <c r="D4277" s="684"/>
    </row>
    <row r="4278" spans="2:4" ht="15" customHeight="1" x14ac:dyDescent="0.25">
      <c r="B4278" s="683"/>
      <c r="C4278" s="683"/>
      <c r="D4278" s="684"/>
    </row>
    <row r="4279" spans="2:4" ht="15" customHeight="1" x14ac:dyDescent="0.25">
      <c r="B4279" s="683"/>
      <c r="C4279" s="683"/>
      <c r="D4279" s="684"/>
    </row>
    <row r="4280" spans="2:4" ht="15" customHeight="1" x14ac:dyDescent="0.25">
      <c r="B4280" s="683"/>
      <c r="C4280" s="683"/>
      <c r="D4280" s="684"/>
    </row>
    <row r="4281" spans="2:4" ht="15" customHeight="1" x14ac:dyDescent="0.25">
      <c r="B4281" s="683"/>
      <c r="C4281" s="683"/>
      <c r="D4281" s="684"/>
    </row>
    <row r="4282" spans="2:4" ht="15" customHeight="1" x14ac:dyDescent="0.25">
      <c r="B4282" s="683"/>
      <c r="C4282" s="683"/>
      <c r="D4282" s="684"/>
    </row>
    <row r="4283" spans="2:4" ht="15" customHeight="1" x14ac:dyDescent="0.25">
      <c r="B4283" s="683"/>
      <c r="C4283" s="683"/>
      <c r="D4283" s="684"/>
    </row>
    <row r="4284" spans="2:4" ht="15" customHeight="1" x14ac:dyDescent="0.25">
      <c r="B4284" s="683"/>
      <c r="C4284" s="683"/>
      <c r="D4284" s="684"/>
    </row>
    <row r="4285" spans="2:4" ht="15" customHeight="1" x14ac:dyDescent="0.25">
      <c r="B4285" s="683"/>
      <c r="C4285" s="683"/>
      <c r="D4285" s="684"/>
    </row>
    <row r="4286" spans="2:4" ht="15" customHeight="1" x14ac:dyDescent="0.25">
      <c r="B4286" s="683"/>
      <c r="C4286" s="683"/>
      <c r="D4286" s="684"/>
    </row>
    <row r="4287" spans="2:4" ht="15" customHeight="1" x14ac:dyDescent="0.25">
      <c r="B4287" s="683"/>
      <c r="C4287" s="683"/>
      <c r="D4287" s="684"/>
    </row>
    <row r="4288" spans="2:4" ht="15" customHeight="1" x14ac:dyDescent="0.25">
      <c r="B4288" s="683"/>
      <c r="C4288" s="683"/>
      <c r="D4288" s="684"/>
    </row>
    <row r="4289" spans="2:4" ht="15" customHeight="1" x14ac:dyDescent="0.25">
      <c r="B4289" s="683"/>
      <c r="C4289" s="683"/>
      <c r="D4289" s="684"/>
    </row>
    <row r="4290" spans="2:4" ht="15" customHeight="1" x14ac:dyDescent="0.25">
      <c r="B4290" s="683"/>
      <c r="C4290" s="683"/>
      <c r="D4290" s="684"/>
    </row>
    <row r="4291" spans="2:4" ht="15" customHeight="1" x14ac:dyDescent="0.25">
      <c r="B4291" s="683"/>
      <c r="C4291" s="683"/>
      <c r="D4291" s="684"/>
    </row>
    <row r="4292" spans="2:4" ht="15" customHeight="1" x14ac:dyDescent="0.25">
      <c r="B4292" s="683"/>
      <c r="C4292" s="683"/>
      <c r="D4292" s="684"/>
    </row>
    <row r="4293" spans="2:4" ht="15" customHeight="1" x14ac:dyDescent="0.25">
      <c r="B4293" s="683"/>
      <c r="C4293" s="683"/>
      <c r="D4293" s="684"/>
    </row>
    <row r="4294" spans="2:4" ht="15" customHeight="1" x14ac:dyDescent="0.25">
      <c r="B4294" s="683"/>
      <c r="C4294" s="683"/>
      <c r="D4294" s="684"/>
    </row>
    <row r="4295" spans="2:4" ht="15" customHeight="1" x14ac:dyDescent="0.25">
      <c r="B4295" s="683"/>
      <c r="C4295" s="683"/>
      <c r="D4295" s="684"/>
    </row>
    <row r="4296" spans="2:4" ht="15" customHeight="1" x14ac:dyDescent="0.25">
      <c r="B4296" s="683"/>
      <c r="C4296" s="683"/>
      <c r="D4296" s="684"/>
    </row>
    <row r="4297" spans="2:4" ht="15" customHeight="1" x14ac:dyDescent="0.25">
      <c r="B4297" s="683"/>
      <c r="C4297" s="683"/>
      <c r="D4297" s="684"/>
    </row>
    <row r="4298" spans="2:4" ht="15" customHeight="1" x14ac:dyDescent="0.25">
      <c r="B4298" s="683"/>
      <c r="C4298" s="683"/>
      <c r="D4298" s="684"/>
    </row>
    <row r="4299" spans="2:4" ht="15" customHeight="1" x14ac:dyDescent="0.25">
      <c r="B4299" s="683"/>
      <c r="C4299" s="683"/>
      <c r="D4299" s="684"/>
    </row>
    <row r="4300" spans="2:4" ht="15" customHeight="1" x14ac:dyDescent="0.25">
      <c r="B4300" s="683"/>
      <c r="C4300" s="683"/>
      <c r="D4300" s="684"/>
    </row>
    <row r="4301" spans="2:4" ht="15" customHeight="1" x14ac:dyDescent="0.25">
      <c r="B4301" s="683"/>
      <c r="C4301" s="683"/>
      <c r="D4301" s="684"/>
    </row>
    <row r="4302" spans="2:4" ht="15" customHeight="1" x14ac:dyDescent="0.25">
      <c r="B4302" s="683"/>
      <c r="C4302" s="683"/>
      <c r="D4302" s="684"/>
    </row>
    <row r="4303" spans="2:4" ht="15" customHeight="1" x14ac:dyDescent="0.25">
      <c r="B4303" s="683"/>
      <c r="C4303" s="683"/>
      <c r="D4303" s="684"/>
    </row>
    <row r="4304" spans="2:4" ht="15" customHeight="1" x14ac:dyDescent="0.25">
      <c r="B4304" s="683"/>
      <c r="C4304" s="683"/>
      <c r="D4304" s="684"/>
    </row>
    <row r="4305" spans="2:4" ht="15" customHeight="1" x14ac:dyDescent="0.25">
      <c r="B4305" s="683"/>
      <c r="C4305" s="683"/>
      <c r="D4305" s="684"/>
    </row>
    <row r="4306" spans="2:4" ht="15" customHeight="1" x14ac:dyDescent="0.25">
      <c r="B4306" s="683"/>
      <c r="C4306" s="683"/>
      <c r="D4306" s="684"/>
    </row>
    <row r="4307" spans="2:4" ht="15" customHeight="1" x14ac:dyDescent="0.25">
      <c r="B4307" s="683"/>
      <c r="C4307" s="683"/>
      <c r="D4307" s="684"/>
    </row>
    <row r="4308" spans="2:4" ht="15" customHeight="1" x14ac:dyDescent="0.25">
      <c r="B4308" s="683"/>
      <c r="C4308" s="683"/>
      <c r="D4308" s="684"/>
    </row>
    <row r="4309" spans="2:4" ht="15" customHeight="1" x14ac:dyDescent="0.25">
      <c r="B4309" s="683"/>
      <c r="C4309" s="683"/>
      <c r="D4309" s="684"/>
    </row>
    <row r="4310" spans="2:4" ht="15" customHeight="1" x14ac:dyDescent="0.25">
      <c r="B4310" s="683"/>
      <c r="C4310" s="683"/>
      <c r="D4310" s="684"/>
    </row>
    <row r="4311" spans="2:4" ht="15" customHeight="1" x14ac:dyDescent="0.25">
      <c r="B4311" s="683"/>
      <c r="C4311" s="683"/>
      <c r="D4311" s="684"/>
    </row>
    <row r="4312" spans="2:4" ht="15" customHeight="1" x14ac:dyDescent="0.25">
      <c r="B4312" s="683"/>
      <c r="C4312" s="683"/>
      <c r="D4312" s="684"/>
    </row>
    <row r="4313" spans="2:4" ht="15" customHeight="1" x14ac:dyDescent="0.25">
      <c r="B4313" s="683"/>
      <c r="C4313" s="683"/>
      <c r="D4313" s="684"/>
    </row>
    <row r="4314" spans="2:4" ht="15" customHeight="1" x14ac:dyDescent="0.25">
      <c r="B4314" s="683"/>
      <c r="C4314" s="683"/>
      <c r="D4314" s="684"/>
    </row>
    <row r="4315" spans="2:4" ht="15" customHeight="1" x14ac:dyDescent="0.25">
      <c r="B4315" s="683"/>
      <c r="C4315" s="683"/>
      <c r="D4315" s="684"/>
    </row>
    <row r="4316" spans="2:4" ht="15" customHeight="1" x14ac:dyDescent="0.25">
      <c r="B4316" s="683"/>
      <c r="C4316" s="683"/>
      <c r="D4316" s="684"/>
    </row>
    <row r="4317" spans="2:4" ht="15" customHeight="1" x14ac:dyDescent="0.25">
      <c r="B4317" s="683"/>
      <c r="C4317" s="683"/>
      <c r="D4317" s="684"/>
    </row>
    <row r="4318" spans="2:4" ht="15" customHeight="1" x14ac:dyDescent="0.25">
      <c r="B4318" s="683"/>
      <c r="C4318" s="683"/>
      <c r="D4318" s="684"/>
    </row>
    <row r="4319" spans="2:4" ht="15" customHeight="1" x14ac:dyDescent="0.25">
      <c r="B4319" s="683"/>
      <c r="C4319" s="683"/>
      <c r="D4319" s="684"/>
    </row>
    <row r="4320" spans="2:4" ht="15" customHeight="1" x14ac:dyDescent="0.25">
      <c r="B4320" s="683"/>
      <c r="C4320" s="683"/>
      <c r="D4320" s="684"/>
    </row>
    <row r="4321" spans="2:4" ht="15" customHeight="1" x14ac:dyDescent="0.25">
      <c r="B4321" s="683"/>
      <c r="C4321" s="683"/>
      <c r="D4321" s="684"/>
    </row>
    <row r="4322" spans="2:4" ht="15" customHeight="1" x14ac:dyDescent="0.25">
      <c r="B4322" s="683"/>
      <c r="C4322" s="683"/>
      <c r="D4322" s="684"/>
    </row>
    <row r="4323" spans="2:4" ht="15" customHeight="1" x14ac:dyDescent="0.25">
      <c r="B4323" s="683"/>
      <c r="C4323" s="683"/>
      <c r="D4323" s="684"/>
    </row>
    <row r="4324" spans="2:4" ht="15" customHeight="1" x14ac:dyDescent="0.25">
      <c r="B4324" s="683"/>
      <c r="C4324" s="683"/>
      <c r="D4324" s="684"/>
    </row>
    <row r="4325" spans="2:4" ht="15" customHeight="1" x14ac:dyDescent="0.25">
      <c r="B4325" s="683"/>
      <c r="C4325" s="683"/>
      <c r="D4325" s="684"/>
    </row>
    <row r="4326" spans="2:4" ht="15" customHeight="1" x14ac:dyDescent="0.25">
      <c r="B4326" s="683"/>
      <c r="C4326" s="683"/>
      <c r="D4326" s="684"/>
    </row>
    <row r="4327" spans="2:4" ht="15" customHeight="1" x14ac:dyDescent="0.25">
      <c r="B4327" s="683"/>
      <c r="C4327" s="683"/>
      <c r="D4327" s="684"/>
    </row>
    <row r="4328" spans="2:4" ht="15" customHeight="1" x14ac:dyDescent="0.25">
      <c r="B4328" s="683"/>
      <c r="C4328" s="683"/>
      <c r="D4328" s="684"/>
    </row>
    <row r="4329" spans="2:4" ht="15" customHeight="1" x14ac:dyDescent="0.25">
      <c r="B4329" s="683"/>
      <c r="C4329" s="683"/>
      <c r="D4329" s="684"/>
    </row>
    <row r="4330" spans="2:4" ht="15" customHeight="1" x14ac:dyDescent="0.25">
      <c r="B4330" s="683"/>
      <c r="C4330" s="683"/>
      <c r="D4330" s="684"/>
    </row>
    <row r="4331" spans="2:4" ht="15" customHeight="1" x14ac:dyDescent="0.25">
      <c r="B4331" s="683"/>
      <c r="C4331" s="683"/>
      <c r="D4331" s="684"/>
    </row>
    <row r="4332" spans="2:4" ht="15" customHeight="1" x14ac:dyDescent="0.25">
      <c r="B4332" s="683"/>
      <c r="C4332" s="683"/>
      <c r="D4332" s="684"/>
    </row>
    <row r="4333" spans="2:4" ht="15" customHeight="1" x14ac:dyDescent="0.25">
      <c r="B4333" s="683"/>
      <c r="C4333" s="683"/>
      <c r="D4333" s="684"/>
    </row>
    <row r="4334" spans="2:4" ht="15" customHeight="1" x14ac:dyDescent="0.25">
      <c r="B4334" s="683"/>
      <c r="C4334" s="683"/>
      <c r="D4334" s="684"/>
    </row>
    <row r="4335" spans="2:4" ht="15" customHeight="1" x14ac:dyDescent="0.25">
      <c r="B4335" s="683"/>
      <c r="C4335" s="683"/>
      <c r="D4335" s="684"/>
    </row>
    <row r="4336" spans="2:4" ht="15" customHeight="1" x14ac:dyDescent="0.25">
      <c r="B4336" s="683"/>
      <c r="C4336" s="683"/>
      <c r="D4336" s="684"/>
    </row>
    <row r="4337" spans="2:4" ht="15" customHeight="1" x14ac:dyDescent="0.25">
      <c r="B4337" s="683"/>
      <c r="C4337" s="683"/>
      <c r="D4337" s="684"/>
    </row>
    <row r="4338" spans="2:4" ht="15" customHeight="1" x14ac:dyDescent="0.25">
      <c r="B4338" s="683"/>
      <c r="C4338" s="683"/>
      <c r="D4338" s="684"/>
    </row>
    <row r="4339" spans="2:4" ht="15" customHeight="1" x14ac:dyDescent="0.25">
      <c r="B4339" s="683"/>
      <c r="C4339" s="683"/>
      <c r="D4339" s="684"/>
    </row>
    <row r="4340" spans="2:4" ht="15" customHeight="1" x14ac:dyDescent="0.25">
      <c r="B4340" s="683"/>
      <c r="C4340" s="683"/>
      <c r="D4340" s="684"/>
    </row>
    <row r="4341" spans="2:4" ht="15" customHeight="1" x14ac:dyDescent="0.25">
      <c r="B4341" s="683"/>
      <c r="C4341" s="683"/>
      <c r="D4341" s="684"/>
    </row>
    <row r="4342" spans="2:4" ht="15" customHeight="1" x14ac:dyDescent="0.25">
      <c r="B4342" s="683"/>
      <c r="C4342" s="683"/>
      <c r="D4342" s="684"/>
    </row>
    <row r="4343" spans="2:4" ht="15" customHeight="1" x14ac:dyDescent="0.25">
      <c r="B4343" s="683"/>
      <c r="C4343" s="683"/>
      <c r="D4343" s="684"/>
    </row>
    <row r="4344" spans="2:4" ht="15" customHeight="1" x14ac:dyDescent="0.25">
      <c r="B4344" s="683"/>
      <c r="C4344" s="683"/>
      <c r="D4344" s="684"/>
    </row>
    <row r="4345" spans="2:4" ht="15" customHeight="1" x14ac:dyDescent="0.25">
      <c r="B4345" s="683"/>
      <c r="C4345" s="683"/>
      <c r="D4345" s="684"/>
    </row>
    <row r="4346" spans="2:4" ht="15" customHeight="1" x14ac:dyDescent="0.25">
      <c r="B4346" s="683"/>
      <c r="C4346" s="683"/>
      <c r="D4346" s="684"/>
    </row>
    <row r="4347" spans="2:4" ht="15" customHeight="1" x14ac:dyDescent="0.25">
      <c r="B4347" s="683"/>
      <c r="C4347" s="683"/>
      <c r="D4347" s="684"/>
    </row>
    <row r="4348" spans="2:4" ht="15" customHeight="1" x14ac:dyDescent="0.25">
      <c r="B4348" s="683"/>
      <c r="C4348" s="683"/>
      <c r="D4348" s="684"/>
    </row>
    <row r="4349" spans="2:4" ht="15" customHeight="1" x14ac:dyDescent="0.25">
      <c r="B4349" s="683"/>
      <c r="C4349" s="683"/>
      <c r="D4349" s="684"/>
    </row>
    <row r="4350" spans="2:4" ht="15" customHeight="1" x14ac:dyDescent="0.25">
      <c r="B4350" s="683"/>
      <c r="C4350" s="683"/>
      <c r="D4350" s="684"/>
    </row>
    <row r="4351" spans="2:4" ht="15" customHeight="1" x14ac:dyDescent="0.25">
      <c r="B4351" s="683"/>
      <c r="C4351" s="683"/>
      <c r="D4351" s="684"/>
    </row>
    <row r="4352" spans="2:4" ht="15" customHeight="1" x14ac:dyDescent="0.25">
      <c r="B4352" s="683"/>
      <c r="C4352" s="683"/>
      <c r="D4352" s="684"/>
    </row>
    <row r="4353" spans="2:4" ht="15" customHeight="1" x14ac:dyDescent="0.25">
      <c r="B4353" s="683"/>
      <c r="C4353" s="683"/>
      <c r="D4353" s="684"/>
    </row>
    <row r="4354" spans="2:4" ht="15" customHeight="1" x14ac:dyDescent="0.25">
      <c r="B4354" s="683"/>
      <c r="C4354" s="683"/>
      <c r="D4354" s="684"/>
    </row>
    <row r="4355" spans="2:4" ht="15" customHeight="1" x14ac:dyDescent="0.25">
      <c r="B4355" s="683"/>
      <c r="C4355" s="683"/>
      <c r="D4355" s="684"/>
    </row>
    <row r="4356" spans="2:4" ht="15" customHeight="1" x14ac:dyDescent="0.25">
      <c r="B4356" s="683"/>
      <c r="C4356" s="683"/>
      <c r="D4356" s="684"/>
    </row>
    <row r="4357" spans="2:4" ht="15" customHeight="1" x14ac:dyDescent="0.25">
      <c r="B4357" s="683"/>
      <c r="C4357" s="683"/>
      <c r="D4357" s="684"/>
    </row>
    <row r="4358" spans="2:4" ht="15" customHeight="1" x14ac:dyDescent="0.25">
      <c r="B4358" s="683"/>
      <c r="C4358" s="683"/>
      <c r="D4358" s="684"/>
    </row>
    <row r="4359" spans="2:4" ht="15" customHeight="1" x14ac:dyDescent="0.25">
      <c r="B4359" s="683"/>
      <c r="C4359" s="683"/>
      <c r="D4359" s="684"/>
    </row>
    <row r="4360" spans="2:4" ht="15" customHeight="1" x14ac:dyDescent="0.25">
      <c r="B4360" s="683"/>
      <c r="C4360" s="683"/>
      <c r="D4360" s="684"/>
    </row>
    <row r="4361" spans="2:4" ht="15" customHeight="1" x14ac:dyDescent="0.25">
      <c r="B4361" s="683"/>
      <c r="C4361" s="683"/>
      <c r="D4361" s="684"/>
    </row>
    <row r="4362" spans="2:4" ht="15" customHeight="1" x14ac:dyDescent="0.25">
      <c r="B4362" s="683"/>
      <c r="C4362" s="683"/>
      <c r="D4362" s="684"/>
    </row>
    <row r="4363" spans="2:4" ht="15" customHeight="1" x14ac:dyDescent="0.25">
      <c r="B4363" s="683"/>
      <c r="C4363" s="683"/>
      <c r="D4363" s="684"/>
    </row>
    <row r="4364" spans="2:4" ht="15" customHeight="1" x14ac:dyDescent="0.25">
      <c r="B4364" s="683"/>
      <c r="C4364" s="683"/>
      <c r="D4364" s="684"/>
    </row>
    <row r="4365" spans="2:4" ht="15" customHeight="1" x14ac:dyDescent="0.25">
      <c r="B4365" s="683"/>
      <c r="C4365" s="683"/>
      <c r="D4365" s="684"/>
    </row>
    <row r="4366" spans="2:4" ht="15" customHeight="1" x14ac:dyDescent="0.25">
      <c r="B4366" s="683"/>
      <c r="C4366" s="683"/>
      <c r="D4366" s="684"/>
    </row>
    <row r="4367" spans="2:4" ht="15" customHeight="1" x14ac:dyDescent="0.25">
      <c r="B4367" s="683"/>
      <c r="C4367" s="683"/>
      <c r="D4367" s="684"/>
    </row>
    <row r="4368" spans="2:4" ht="15" customHeight="1" x14ac:dyDescent="0.25">
      <c r="B4368" s="683"/>
      <c r="C4368" s="683"/>
      <c r="D4368" s="684"/>
    </row>
    <row r="4369" spans="2:4" ht="15" customHeight="1" x14ac:dyDescent="0.25">
      <c r="B4369" s="683"/>
      <c r="C4369" s="683"/>
      <c r="D4369" s="684"/>
    </row>
    <row r="4370" spans="2:4" ht="15" customHeight="1" x14ac:dyDescent="0.25">
      <c r="B4370" s="683"/>
      <c r="C4370" s="683"/>
      <c r="D4370" s="684"/>
    </row>
    <row r="4371" spans="2:4" ht="15" customHeight="1" x14ac:dyDescent="0.25">
      <c r="B4371" s="683"/>
      <c r="C4371" s="683"/>
      <c r="D4371" s="684"/>
    </row>
    <row r="4372" spans="2:4" ht="15" customHeight="1" x14ac:dyDescent="0.25">
      <c r="B4372" s="683"/>
      <c r="C4372" s="683"/>
      <c r="D4372" s="684"/>
    </row>
    <row r="4373" spans="2:4" ht="15" customHeight="1" x14ac:dyDescent="0.25">
      <c r="B4373" s="683"/>
      <c r="C4373" s="683"/>
      <c r="D4373" s="684"/>
    </row>
    <row r="4374" spans="2:4" ht="15" customHeight="1" x14ac:dyDescent="0.25">
      <c r="B4374" s="683"/>
      <c r="C4374" s="683"/>
      <c r="D4374" s="684"/>
    </row>
    <row r="4375" spans="2:4" ht="15" customHeight="1" x14ac:dyDescent="0.25">
      <c r="B4375" s="683"/>
      <c r="C4375" s="683"/>
      <c r="D4375" s="684"/>
    </row>
    <row r="4376" spans="2:4" ht="15" customHeight="1" x14ac:dyDescent="0.25">
      <c r="B4376" s="683"/>
      <c r="C4376" s="683"/>
      <c r="D4376" s="684"/>
    </row>
    <row r="4377" spans="2:4" ht="15" customHeight="1" x14ac:dyDescent="0.25">
      <c r="B4377" s="683"/>
      <c r="C4377" s="683"/>
      <c r="D4377" s="684"/>
    </row>
    <row r="4378" spans="2:4" ht="15" customHeight="1" x14ac:dyDescent="0.25">
      <c r="B4378" s="683"/>
      <c r="C4378" s="683"/>
      <c r="D4378" s="684"/>
    </row>
    <row r="4379" spans="2:4" ht="15" customHeight="1" x14ac:dyDescent="0.25">
      <c r="B4379" s="683"/>
      <c r="C4379" s="683"/>
      <c r="D4379" s="684"/>
    </row>
    <row r="4380" spans="2:4" ht="15" customHeight="1" x14ac:dyDescent="0.25">
      <c r="B4380" s="683"/>
      <c r="C4380" s="683"/>
      <c r="D4380" s="684"/>
    </row>
    <row r="4381" spans="2:4" ht="15" customHeight="1" x14ac:dyDescent="0.25">
      <c r="B4381" s="683"/>
      <c r="C4381" s="683"/>
      <c r="D4381" s="684"/>
    </row>
    <row r="4382" spans="2:4" ht="15" customHeight="1" x14ac:dyDescent="0.25">
      <c r="B4382" s="683"/>
      <c r="C4382" s="683"/>
      <c r="D4382" s="684"/>
    </row>
    <row r="4383" spans="2:4" ht="15" customHeight="1" x14ac:dyDescent="0.25">
      <c r="B4383" s="683"/>
      <c r="C4383" s="683"/>
      <c r="D4383" s="684"/>
    </row>
    <row r="4384" spans="2:4" ht="15" customHeight="1" x14ac:dyDescent="0.25">
      <c r="B4384" s="683"/>
      <c r="C4384" s="683"/>
      <c r="D4384" s="684"/>
    </row>
    <row r="4385" spans="2:4" ht="15" customHeight="1" x14ac:dyDescent="0.25">
      <c r="B4385" s="683"/>
      <c r="C4385" s="683"/>
      <c r="D4385" s="684"/>
    </row>
    <row r="4386" spans="2:4" ht="15" customHeight="1" x14ac:dyDescent="0.25">
      <c r="B4386" s="683"/>
      <c r="C4386" s="683"/>
      <c r="D4386" s="684"/>
    </row>
    <row r="4387" spans="2:4" ht="15" customHeight="1" x14ac:dyDescent="0.25">
      <c r="B4387" s="683"/>
      <c r="C4387" s="683"/>
      <c r="D4387" s="684"/>
    </row>
    <row r="4388" spans="2:4" ht="15" customHeight="1" x14ac:dyDescent="0.25">
      <c r="B4388" s="683"/>
      <c r="C4388" s="683"/>
      <c r="D4388" s="684"/>
    </row>
    <row r="4389" spans="2:4" ht="15" customHeight="1" x14ac:dyDescent="0.25">
      <c r="B4389" s="683"/>
      <c r="C4389" s="683"/>
      <c r="D4389" s="684"/>
    </row>
    <row r="4390" spans="2:4" ht="15" customHeight="1" x14ac:dyDescent="0.25">
      <c r="B4390" s="683"/>
      <c r="C4390" s="683"/>
      <c r="D4390" s="684"/>
    </row>
    <row r="4391" spans="2:4" ht="15" customHeight="1" x14ac:dyDescent="0.25">
      <c r="B4391" s="683"/>
      <c r="C4391" s="683"/>
      <c r="D4391" s="684"/>
    </row>
    <row r="4392" spans="2:4" ht="15" customHeight="1" x14ac:dyDescent="0.25">
      <c r="B4392" s="683"/>
      <c r="C4392" s="683"/>
      <c r="D4392" s="684"/>
    </row>
    <row r="4393" spans="2:4" ht="15" customHeight="1" x14ac:dyDescent="0.25">
      <c r="B4393" s="683"/>
      <c r="C4393" s="683"/>
      <c r="D4393" s="684"/>
    </row>
    <row r="4394" spans="2:4" ht="15" customHeight="1" x14ac:dyDescent="0.25">
      <c r="B4394" s="683"/>
      <c r="C4394" s="683"/>
      <c r="D4394" s="684"/>
    </row>
    <row r="4395" spans="2:4" ht="15" customHeight="1" x14ac:dyDescent="0.25">
      <c r="B4395" s="683"/>
      <c r="C4395" s="683"/>
      <c r="D4395" s="684"/>
    </row>
    <row r="4396" spans="2:4" ht="15" customHeight="1" x14ac:dyDescent="0.25">
      <c r="B4396" s="683"/>
      <c r="C4396" s="683"/>
      <c r="D4396" s="684"/>
    </row>
    <row r="4397" spans="2:4" ht="15" customHeight="1" x14ac:dyDescent="0.25">
      <c r="B4397" s="683"/>
      <c r="C4397" s="683"/>
      <c r="D4397" s="684"/>
    </row>
    <row r="4398" spans="2:4" ht="15" customHeight="1" x14ac:dyDescent="0.25">
      <c r="B4398" s="683"/>
      <c r="C4398" s="683"/>
      <c r="D4398" s="684"/>
    </row>
    <row r="4399" spans="2:4" ht="15" customHeight="1" x14ac:dyDescent="0.25">
      <c r="B4399" s="683"/>
      <c r="C4399" s="683"/>
      <c r="D4399" s="684"/>
    </row>
    <row r="4400" spans="2:4" ht="15" customHeight="1" x14ac:dyDescent="0.25">
      <c r="B4400" s="683"/>
      <c r="C4400" s="683"/>
      <c r="D4400" s="684"/>
    </row>
    <row r="4401" spans="2:4" ht="15" customHeight="1" x14ac:dyDescent="0.25">
      <c r="B4401" s="683"/>
      <c r="C4401" s="683"/>
      <c r="D4401" s="684"/>
    </row>
    <row r="4402" spans="2:4" ht="15" customHeight="1" x14ac:dyDescent="0.25">
      <c r="B4402" s="683"/>
      <c r="C4402" s="683"/>
      <c r="D4402" s="684"/>
    </row>
    <row r="4403" spans="2:4" ht="15" customHeight="1" x14ac:dyDescent="0.25">
      <c r="B4403" s="683"/>
      <c r="C4403" s="683"/>
      <c r="D4403" s="684"/>
    </row>
    <row r="4404" spans="2:4" ht="15" customHeight="1" x14ac:dyDescent="0.25">
      <c r="B4404" s="683"/>
      <c r="C4404" s="683"/>
      <c r="D4404" s="684"/>
    </row>
    <row r="4405" spans="2:4" ht="15" customHeight="1" x14ac:dyDescent="0.25">
      <c r="B4405" s="683"/>
      <c r="C4405" s="683"/>
      <c r="D4405" s="684"/>
    </row>
    <row r="4406" spans="2:4" ht="15" customHeight="1" x14ac:dyDescent="0.25">
      <c r="B4406" s="683"/>
      <c r="C4406" s="683"/>
      <c r="D4406" s="684"/>
    </row>
    <row r="4407" spans="2:4" ht="15" customHeight="1" x14ac:dyDescent="0.25">
      <c r="B4407" s="683"/>
      <c r="C4407" s="683"/>
      <c r="D4407" s="684"/>
    </row>
    <row r="4408" spans="2:4" ht="15" customHeight="1" x14ac:dyDescent="0.25">
      <c r="B4408" s="683"/>
      <c r="C4408" s="683"/>
      <c r="D4408" s="684"/>
    </row>
    <row r="4409" spans="2:4" ht="15" customHeight="1" x14ac:dyDescent="0.25">
      <c r="B4409" s="683"/>
      <c r="C4409" s="683"/>
      <c r="D4409" s="684"/>
    </row>
    <row r="4410" spans="2:4" ht="15" customHeight="1" x14ac:dyDescent="0.25">
      <c r="B4410" s="683"/>
      <c r="C4410" s="683"/>
      <c r="D4410" s="684"/>
    </row>
    <row r="4411" spans="2:4" ht="15" customHeight="1" x14ac:dyDescent="0.25">
      <c r="B4411" s="683"/>
      <c r="C4411" s="683"/>
      <c r="D4411" s="684"/>
    </row>
    <row r="4412" spans="2:4" ht="15" customHeight="1" x14ac:dyDescent="0.25">
      <c r="B4412" s="683"/>
      <c r="C4412" s="683"/>
      <c r="D4412" s="684"/>
    </row>
    <row r="4413" spans="2:4" ht="15" customHeight="1" x14ac:dyDescent="0.25">
      <c r="B4413" s="683"/>
      <c r="C4413" s="683"/>
      <c r="D4413" s="684"/>
    </row>
    <row r="4414" spans="2:4" ht="15" customHeight="1" x14ac:dyDescent="0.25">
      <c r="B4414" s="683"/>
      <c r="C4414" s="683"/>
      <c r="D4414" s="684"/>
    </row>
    <row r="4415" spans="2:4" ht="15" customHeight="1" x14ac:dyDescent="0.25">
      <c r="B4415" s="683"/>
      <c r="C4415" s="683"/>
      <c r="D4415" s="684"/>
    </row>
    <row r="4416" spans="2:4" ht="15" customHeight="1" x14ac:dyDescent="0.25">
      <c r="B4416" s="683"/>
      <c r="C4416" s="683"/>
      <c r="D4416" s="684"/>
    </row>
    <row r="4417" spans="2:4" ht="15" customHeight="1" x14ac:dyDescent="0.25">
      <c r="B4417" s="683"/>
      <c r="C4417" s="683"/>
      <c r="D4417" s="684"/>
    </row>
    <row r="4418" spans="2:4" ht="15" customHeight="1" x14ac:dyDescent="0.25">
      <c r="B4418" s="683"/>
      <c r="C4418" s="683"/>
      <c r="D4418" s="684"/>
    </row>
    <row r="4419" spans="2:4" ht="15" customHeight="1" x14ac:dyDescent="0.25">
      <c r="B4419" s="683"/>
      <c r="C4419" s="683"/>
      <c r="D4419" s="684"/>
    </row>
    <row r="4420" spans="2:4" ht="15" customHeight="1" x14ac:dyDescent="0.25">
      <c r="B4420" s="683"/>
      <c r="C4420" s="683"/>
      <c r="D4420" s="684"/>
    </row>
    <row r="4421" spans="2:4" ht="15" customHeight="1" x14ac:dyDescent="0.25">
      <c r="B4421" s="683"/>
      <c r="C4421" s="683"/>
      <c r="D4421" s="684"/>
    </row>
    <row r="4422" spans="2:4" ht="15" customHeight="1" x14ac:dyDescent="0.25">
      <c r="B4422" s="683"/>
      <c r="C4422" s="683"/>
      <c r="D4422" s="684"/>
    </row>
    <row r="4423" spans="2:4" ht="15" customHeight="1" x14ac:dyDescent="0.25">
      <c r="B4423" s="683"/>
      <c r="C4423" s="683"/>
      <c r="D4423" s="684"/>
    </row>
    <row r="4424" spans="2:4" ht="15" customHeight="1" x14ac:dyDescent="0.25">
      <c r="B4424" s="683"/>
      <c r="C4424" s="683"/>
      <c r="D4424" s="684"/>
    </row>
    <row r="4425" spans="2:4" ht="15" customHeight="1" x14ac:dyDescent="0.25">
      <c r="B4425" s="683"/>
      <c r="C4425" s="683"/>
      <c r="D4425" s="684"/>
    </row>
    <row r="4426" spans="2:4" ht="15" customHeight="1" x14ac:dyDescent="0.25">
      <c r="B4426" s="683"/>
      <c r="C4426" s="683"/>
      <c r="D4426" s="684"/>
    </row>
    <row r="4427" spans="2:4" ht="15" customHeight="1" x14ac:dyDescent="0.25">
      <c r="B4427" s="683"/>
      <c r="C4427" s="683"/>
      <c r="D4427" s="684"/>
    </row>
    <row r="4428" spans="2:4" ht="15" customHeight="1" x14ac:dyDescent="0.25">
      <c r="B4428" s="683"/>
      <c r="C4428" s="683"/>
      <c r="D4428" s="684"/>
    </row>
    <row r="4429" spans="2:4" ht="15" customHeight="1" x14ac:dyDescent="0.25">
      <c r="B4429" s="683"/>
      <c r="C4429" s="683"/>
      <c r="D4429" s="684"/>
    </row>
    <row r="4430" spans="2:4" ht="15" customHeight="1" x14ac:dyDescent="0.25">
      <c r="B4430" s="683"/>
      <c r="C4430" s="683"/>
      <c r="D4430" s="684"/>
    </row>
    <row r="4431" spans="2:4" ht="15" customHeight="1" x14ac:dyDescent="0.25">
      <c r="B4431" s="683"/>
      <c r="C4431" s="683"/>
      <c r="D4431" s="684"/>
    </row>
    <row r="4432" spans="2:4" ht="15" customHeight="1" x14ac:dyDescent="0.25">
      <c r="B4432" s="683"/>
      <c r="C4432" s="683"/>
      <c r="D4432" s="684"/>
    </row>
    <row r="4433" spans="2:4" ht="15" customHeight="1" x14ac:dyDescent="0.25">
      <c r="B4433" s="683"/>
      <c r="C4433" s="683"/>
      <c r="D4433" s="684"/>
    </row>
    <row r="4434" spans="2:4" ht="15" customHeight="1" x14ac:dyDescent="0.25">
      <c r="B4434" s="683"/>
      <c r="C4434" s="683"/>
      <c r="D4434" s="684"/>
    </row>
    <row r="4435" spans="2:4" ht="15" customHeight="1" x14ac:dyDescent="0.25">
      <c r="B4435" s="683"/>
      <c r="C4435" s="683"/>
      <c r="D4435" s="684"/>
    </row>
    <row r="4436" spans="2:4" ht="15" customHeight="1" x14ac:dyDescent="0.25">
      <c r="B4436" s="683"/>
      <c r="C4436" s="683"/>
      <c r="D4436" s="684"/>
    </row>
    <row r="4437" spans="2:4" ht="15" customHeight="1" x14ac:dyDescent="0.25">
      <c r="B4437" s="683"/>
      <c r="C4437" s="683"/>
      <c r="D4437" s="684"/>
    </row>
    <row r="4438" spans="2:4" ht="15" customHeight="1" x14ac:dyDescent="0.25">
      <c r="B4438" s="683"/>
      <c r="C4438" s="683"/>
      <c r="D4438" s="684"/>
    </row>
    <row r="4439" spans="2:4" ht="15" customHeight="1" x14ac:dyDescent="0.25">
      <c r="B4439" s="683"/>
      <c r="C4439" s="683"/>
      <c r="D4439" s="684"/>
    </row>
    <row r="4440" spans="2:4" ht="15" customHeight="1" x14ac:dyDescent="0.25">
      <c r="B4440" s="683"/>
      <c r="C4440" s="683"/>
      <c r="D4440" s="684"/>
    </row>
    <row r="4441" spans="2:4" ht="15" customHeight="1" x14ac:dyDescent="0.25">
      <c r="B4441" s="683"/>
      <c r="C4441" s="683"/>
      <c r="D4441" s="684"/>
    </row>
    <row r="4442" spans="2:4" ht="15" customHeight="1" x14ac:dyDescent="0.25">
      <c r="B4442" s="683"/>
      <c r="C4442" s="683"/>
      <c r="D4442" s="684"/>
    </row>
    <row r="4443" spans="2:4" ht="15" customHeight="1" x14ac:dyDescent="0.25">
      <c r="B4443" s="683"/>
      <c r="C4443" s="683"/>
      <c r="D4443" s="684"/>
    </row>
    <row r="4444" spans="2:4" ht="15" customHeight="1" x14ac:dyDescent="0.25">
      <c r="B4444" s="683"/>
      <c r="C4444" s="683"/>
      <c r="D4444" s="684"/>
    </row>
    <row r="4445" spans="2:4" ht="15" customHeight="1" x14ac:dyDescent="0.25">
      <c r="B4445" s="683"/>
      <c r="C4445" s="683"/>
      <c r="D4445" s="684"/>
    </row>
    <row r="4446" spans="2:4" ht="15" customHeight="1" x14ac:dyDescent="0.25">
      <c r="B4446" s="683"/>
      <c r="C4446" s="683"/>
      <c r="D4446" s="684"/>
    </row>
    <row r="4447" spans="2:4" ht="15" customHeight="1" x14ac:dyDescent="0.25">
      <c r="B4447" s="683"/>
      <c r="C4447" s="683"/>
      <c r="D4447" s="684"/>
    </row>
    <row r="4448" spans="2:4" ht="15" customHeight="1" x14ac:dyDescent="0.25">
      <c r="B4448" s="683"/>
      <c r="C4448" s="683"/>
      <c r="D4448" s="684"/>
    </row>
    <row r="4449" spans="2:4" ht="15" customHeight="1" x14ac:dyDescent="0.25">
      <c r="B4449" s="683"/>
      <c r="C4449" s="683"/>
      <c r="D4449" s="684"/>
    </row>
    <row r="4450" spans="2:4" ht="15" customHeight="1" x14ac:dyDescent="0.25">
      <c r="B4450" s="683"/>
      <c r="C4450" s="683"/>
      <c r="D4450" s="684"/>
    </row>
    <row r="4451" spans="2:4" ht="15" customHeight="1" x14ac:dyDescent="0.25">
      <c r="B4451" s="683"/>
      <c r="C4451" s="683"/>
      <c r="D4451" s="684"/>
    </row>
    <row r="4452" spans="2:4" ht="15" customHeight="1" x14ac:dyDescent="0.25">
      <c r="B4452" s="683"/>
      <c r="C4452" s="683"/>
      <c r="D4452" s="684"/>
    </row>
    <row r="4453" spans="2:4" ht="15" customHeight="1" x14ac:dyDescent="0.25">
      <c r="B4453" s="683"/>
      <c r="C4453" s="683"/>
      <c r="D4453" s="684"/>
    </row>
    <row r="4454" spans="2:4" ht="15" customHeight="1" x14ac:dyDescent="0.25">
      <c r="B4454" s="683"/>
      <c r="C4454" s="683"/>
      <c r="D4454" s="684"/>
    </row>
    <row r="4455" spans="2:4" ht="15" customHeight="1" x14ac:dyDescent="0.25">
      <c r="B4455" s="683"/>
      <c r="C4455" s="683"/>
      <c r="D4455" s="684"/>
    </row>
    <row r="4456" spans="2:4" ht="15" customHeight="1" x14ac:dyDescent="0.25">
      <c r="B4456" s="683"/>
      <c r="C4456" s="683"/>
      <c r="D4456" s="684"/>
    </row>
    <row r="4457" spans="2:4" ht="15" customHeight="1" x14ac:dyDescent="0.25">
      <c r="B4457" s="683"/>
      <c r="C4457" s="683"/>
      <c r="D4457" s="684"/>
    </row>
    <row r="4458" spans="2:4" ht="15" customHeight="1" x14ac:dyDescent="0.25">
      <c r="B4458" s="683"/>
      <c r="C4458" s="683"/>
      <c r="D4458" s="684"/>
    </row>
    <row r="4459" spans="2:4" ht="15" customHeight="1" x14ac:dyDescent="0.25">
      <c r="B4459" s="683"/>
      <c r="C4459" s="683"/>
      <c r="D4459" s="684"/>
    </row>
    <row r="4460" spans="2:4" ht="15" customHeight="1" x14ac:dyDescent="0.25">
      <c r="B4460" s="683"/>
      <c r="C4460" s="683"/>
      <c r="D4460" s="684"/>
    </row>
    <row r="4461" spans="2:4" ht="15" customHeight="1" x14ac:dyDescent="0.25">
      <c r="B4461" s="683"/>
      <c r="C4461" s="683"/>
      <c r="D4461" s="684"/>
    </row>
    <row r="4462" spans="2:4" ht="15" customHeight="1" x14ac:dyDescent="0.25">
      <c r="B4462" s="683"/>
      <c r="C4462" s="683"/>
      <c r="D4462" s="684"/>
    </row>
    <row r="4463" spans="2:4" ht="15" customHeight="1" x14ac:dyDescent="0.25">
      <c r="B4463" s="683"/>
      <c r="C4463" s="683"/>
      <c r="D4463" s="684"/>
    </row>
    <row r="4464" spans="2:4" ht="15" customHeight="1" x14ac:dyDescent="0.25">
      <c r="B4464" s="683"/>
      <c r="C4464" s="683"/>
      <c r="D4464" s="684"/>
    </row>
    <row r="4465" spans="2:4" ht="15" customHeight="1" x14ac:dyDescent="0.25">
      <c r="B4465" s="683"/>
      <c r="C4465" s="683"/>
      <c r="D4465" s="684"/>
    </row>
    <row r="4466" spans="2:4" ht="15" customHeight="1" x14ac:dyDescent="0.25">
      <c r="B4466" s="683"/>
      <c r="C4466" s="683"/>
      <c r="D4466" s="684"/>
    </row>
    <row r="4467" spans="2:4" ht="15" customHeight="1" x14ac:dyDescent="0.25">
      <c r="B4467" s="683"/>
      <c r="C4467" s="683"/>
      <c r="D4467" s="684"/>
    </row>
    <row r="4468" spans="2:4" ht="15" customHeight="1" x14ac:dyDescent="0.25">
      <c r="B4468" s="683"/>
      <c r="C4468" s="683"/>
      <c r="D4468" s="684"/>
    </row>
    <row r="4469" spans="2:4" ht="15" customHeight="1" x14ac:dyDescent="0.25">
      <c r="B4469" s="683"/>
      <c r="C4469" s="683"/>
      <c r="D4469" s="684"/>
    </row>
    <row r="4470" spans="2:4" ht="15" customHeight="1" x14ac:dyDescent="0.25">
      <c r="B4470" s="683"/>
      <c r="C4470" s="683"/>
      <c r="D4470" s="684"/>
    </row>
    <row r="4471" spans="2:4" ht="15" customHeight="1" x14ac:dyDescent="0.25">
      <c r="B4471" s="683"/>
      <c r="C4471" s="683"/>
      <c r="D4471" s="684"/>
    </row>
    <row r="4472" spans="2:4" ht="15" customHeight="1" x14ac:dyDescent="0.25">
      <c r="B4472" s="683"/>
      <c r="C4472" s="683"/>
      <c r="D4472" s="684"/>
    </row>
    <row r="4473" spans="2:4" ht="15" customHeight="1" x14ac:dyDescent="0.25">
      <c r="B4473" s="683"/>
      <c r="C4473" s="683"/>
      <c r="D4473" s="684"/>
    </row>
    <row r="4474" spans="2:4" ht="15" customHeight="1" x14ac:dyDescent="0.25">
      <c r="B4474" s="683"/>
      <c r="C4474" s="683"/>
      <c r="D4474" s="684"/>
    </row>
    <row r="4475" spans="2:4" ht="15" customHeight="1" x14ac:dyDescent="0.25">
      <c r="B4475" s="683"/>
      <c r="C4475" s="683"/>
      <c r="D4475" s="684"/>
    </row>
    <row r="4476" spans="2:4" ht="15" customHeight="1" x14ac:dyDescent="0.25">
      <c r="B4476" s="683"/>
      <c r="C4476" s="683"/>
      <c r="D4476" s="684"/>
    </row>
    <row r="4477" spans="2:4" ht="15" customHeight="1" x14ac:dyDescent="0.25">
      <c r="B4477" s="683"/>
      <c r="C4477" s="683"/>
      <c r="D4477" s="684"/>
    </row>
    <row r="4478" spans="2:4" ht="15" customHeight="1" x14ac:dyDescent="0.25">
      <c r="B4478" s="683"/>
      <c r="C4478" s="683"/>
      <c r="D4478" s="684"/>
    </row>
    <row r="4479" spans="2:4" ht="15" customHeight="1" x14ac:dyDescent="0.25">
      <c r="B4479" s="683"/>
      <c r="C4479" s="683"/>
      <c r="D4479" s="684"/>
    </row>
    <row r="4480" spans="2:4" ht="15" customHeight="1" x14ac:dyDescent="0.25">
      <c r="B4480" s="683"/>
      <c r="C4480" s="683"/>
      <c r="D4480" s="684"/>
    </row>
    <row r="4481" spans="2:4" ht="15" customHeight="1" x14ac:dyDescent="0.25">
      <c r="B4481" s="683"/>
      <c r="C4481" s="683"/>
      <c r="D4481" s="684"/>
    </row>
    <row r="4482" spans="2:4" ht="15" customHeight="1" x14ac:dyDescent="0.25">
      <c r="B4482" s="683"/>
      <c r="C4482" s="683"/>
      <c r="D4482" s="684"/>
    </row>
    <row r="4483" spans="2:4" ht="15" customHeight="1" x14ac:dyDescent="0.25">
      <c r="B4483" s="683"/>
      <c r="C4483" s="683"/>
      <c r="D4483" s="684"/>
    </row>
    <row r="4484" spans="2:4" ht="15" customHeight="1" x14ac:dyDescent="0.25">
      <c r="B4484" s="683"/>
      <c r="C4484" s="683"/>
      <c r="D4484" s="684"/>
    </row>
    <row r="4485" spans="2:4" ht="15" customHeight="1" x14ac:dyDescent="0.25">
      <c r="B4485" s="683"/>
      <c r="C4485" s="683"/>
      <c r="D4485" s="684"/>
    </row>
    <row r="4486" spans="2:4" ht="15" customHeight="1" x14ac:dyDescent="0.25">
      <c r="B4486" s="683"/>
      <c r="C4486" s="683"/>
      <c r="D4486" s="684"/>
    </row>
    <row r="4487" spans="2:4" ht="15" customHeight="1" x14ac:dyDescent="0.25">
      <c r="B4487" s="683"/>
      <c r="C4487" s="683"/>
      <c r="D4487" s="684"/>
    </row>
    <row r="4488" spans="2:4" ht="15" customHeight="1" x14ac:dyDescent="0.25">
      <c r="B4488" s="683"/>
      <c r="C4488" s="683"/>
      <c r="D4488" s="684"/>
    </row>
    <row r="4489" spans="2:4" ht="15" customHeight="1" x14ac:dyDescent="0.25">
      <c r="B4489" s="683"/>
      <c r="C4489" s="683"/>
      <c r="D4489" s="684"/>
    </row>
    <row r="4490" spans="2:4" ht="15" customHeight="1" x14ac:dyDescent="0.25">
      <c r="B4490" s="683"/>
      <c r="C4490" s="683"/>
      <c r="D4490" s="684"/>
    </row>
    <row r="4491" spans="2:4" ht="15" customHeight="1" x14ac:dyDescent="0.25">
      <c r="B4491" s="683"/>
      <c r="C4491" s="683"/>
      <c r="D4491" s="684"/>
    </row>
    <row r="4492" spans="2:4" ht="15" customHeight="1" x14ac:dyDescent="0.25">
      <c r="B4492" s="683"/>
      <c r="C4492" s="683"/>
      <c r="D4492" s="684"/>
    </row>
    <row r="4493" spans="2:4" ht="15" customHeight="1" x14ac:dyDescent="0.25">
      <c r="B4493" s="683"/>
      <c r="C4493" s="683"/>
      <c r="D4493" s="684"/>
    </row>
    <row r="4494" spans="2:4" ht="15" customHeight="1" x14ac:dyDescent="0.25">
      <c r="B4494" s="683"/>
      <c r="C4494" s="683"/>
      <c r="D4494" s="684"/>
    </row>
    <row r="4495" spans="2:4" ht="15" customHeight="1" x14ac:dyDescent="0.25">
      <c r="B4495" s="683"/>
      <c r="C4495" s="683"/>
      <c r="D4495" s="684"/>
    </row>
    <row r="4496" spans="2:4" ht="15" customHeight="1" x14ac:dyDescent="0.25">
      <c r="B4496" s="683"/>
      <c r="C4496" s="683"/>
      <c r="D4496" s="684"/>
    </row>
    <row r="4497" spans="2:4" ht="15" customHeight="1" x14ac:dyDescent="0.25">
      <c r="B4497" s="683"/>
      <c r="C4497" s="683"/>
      <c r="D4497" s="684"/>
    </row>
    <row r="4498" spans="2:4" ht="15" customHeight="1" x14ac:dyDescent="0.25">
      <c r="B4498" s="683"/>
      <c r="C4498" s="683"/>
      <c r="D4498" s="684"/>
    </row>
    <row r="4499" spans="2:4" ht="15" customHeight="1" x14ac:dyDescent="0.25">
      <c r="B4499" s="683"/>
      <c r="C4499" s="683"/>
      <c r="D4499" s="684"/>
    </row>
    <row r="4500" spans="2:4" ht="15" customHeight="1" x14ac:dyDescent="0.25">
      <c r="B4500" s="683"/>
      <c r="C4500" s="683"/>
      <c r="D4500" s="684"/>
    </row>
    <row r="4501" spans="2:4" ht="15" customHeight="1" x14ac:dyDescent="0.25">
      <c r="B4501" s="683"/>
      <c r="C4501" s="683"/>
      <c r="D4501" s="684"/>
    </row>
    <row r="4502" spans="2:4" ht="15" customHeight="1" x14ac:dyDescent="0.25">
      <c r="B4502" s="683"/>
      <c r="C4502" s="683"/>
      <c r="D4502" s="684"/>
    </row>
    <row r="4503" spans="2:4" ht="15" customHeight="1" x14ac:dyDescent="0.25">
      <c r="B4503" s="683"/>
      <c r="C4503" s="683"/>
      <c r="D4503" s="684"/>
    </row>
    <row r="4504" spans="2:4" ht="15" customHeight="1" x14ac:dyDescent="0.25">
      <c r="B4504" s="683"/>
      <c r="C4504" s="683"/>
      <c r="D4504" s="684"/>
    </row>
    <row r="4505" spans="2:4" ht="15" customHeight="1" x14ac:dyDescent="0.25">
      <c r="B4505" s="683"/>
      <c r="C4505" s="683"/>
      <c r="D4505" s="684"/>
    </row>
    <row r="4506" spans="2:4" ht="15" customHeight="1" x14ac:dyDescent="0.25">
      <c r="B4506" s="683"/>
      <c r="C4506" s="683"/>
      <c r="D4506" s="684"/>
    </row>
    <row r="4507" spans="2:4" ht="15" customHeight="1" x14ac:dyDescent="0.25">
      <c r="B4507" s="683"/>
      <c r="C4507" s="683"/>
      <c r="D4507" s="684"/>
    </row>
    <row r="4508" spans="2:4" ht="15" customHeight="1" x14ac:dyDescent="0.25">
      <c r="B4508" s="683"/>
      <c r="C4508" s="683"/>
      <c r="D4508" s="684"/>
    </row>
    <row r="4509" spans="2:4" ht="15" customHeight="1" x14ac:dyDescent="0.25">
      <c r="B4509" s="683"/>
      <c r="C4509" s="683"/>
      <c r="D4509" s="684"/>
    </row>
    <row r="4510" spans="2:4" ht="15" customHeight="1" x14ac:dyDescent="0.25">
      <c r="B4510" s="683"/>
      <c r="C4510" s="683"/>
      <c r="D4510" s="684"/>
    </row>
    <row r="4511" spans="2:4" ht="15" customHeight="1" x14ac:dyDescent="0.25">
      <c r="B4511" s="683"/>
      <c r="C4511" s="683"/>
      <c r="D4511" s="684"/>
    </row>
    <row r="4512" spans="2:4" ht="15" customHeight="1" x14ac:dyDescent="0.25">
      <c r="B4512" s="683"/>
      <c r="C4512" s="683"/>
      <c r="D4512" s="684"/>
    </row>
    <row r="4513" spans="2:4" ht="15" customHeight="1" x14ac:dyDescent="0.25">
      <c r="B4513" s="683"/>
      <c r="C4513" s="683"/>
      <c r="D4513" s="684"/>
    </row>
    <row r="4514" spans="2:4" ht="15" customHeight="1" x14ac:dyDescent="0.25">
      <c r="B4514" s="683"/>
      <c r="C4514" s="683"/>
      <c r="D4514" s="684"/>
    </row>
    <row r="4515" spans="2:4" ht="15" customHeight="1" x14ac:dyDescent="0.25">
      <c r="B4515" s="683"/>
      <c r="C4515" s="683"/>
      <c r="D4515" s="684"/>
    </row>
    <row r="4516" spans="2:4" ht="15" customHeight="1" x14ac:dyDescent="0.25">
      <c r="B4516" s="683"/>
      <c r="C4516" s="683"/>
      <c r="D4516" s="684"/>
    </row>
    <row r="4517" spans="2:4" ht="15" customHeight="1" x14ac:dyDescent="0.25">
      <c r="B4517" s="683"/>
      <c r="C4517" s="683"/>
      <c r="D4517" s="684"/>
    </row>
    <row r="4518" spans="2:4" ht="15" customHeight="1" x14ac:dyDescent="0.25">
      <c r="B4518" s="683"/>
      <c r="C4518" s="683"/>
      <c r="D4518" s="684"/>
    </row>
    <row r="4519" spans="2:4" ht="15" customHeight="1" x14ac:dyDescent="0.25">
      <c r="B4519" s="683"/>
      <c r="C4519" s="683"/>
      <c r="D4519" s="684"/>
    </row>
    <row r="4520" spans="2:4" ht="15" customHeight="1" x14ac:dyDescent="0.25">
      <c r="B4520" s="683"/>
      <c r="C4520" s="683"/>
      <c r="D4520" s="684"/>
    </row>
    <row r="4521" spans="2:4" ht="15" customHeight="1" x14ac:dyDescent="0.25">
      <c r="B4521" s="683"/>
      <c r="C4521" s="683"/>
      <c r="D4521" s="684"/>
    </row>
    <row r="4522" spans="2:4" ht="15" customHeight="1" x14ac:dyDescent="0.25">
      <c r="B4522" s="683"/>
      <c r="C4522" s="683"/>
      <c r="D4522" s="684"/>
    </row>
    <row r="4523" spans="2:4" ht="15" customHeight="1" x14ac:dyDescent="0.25">
      <c r="B4523" s="683"/>
      <c r="C4523" s="683"/>
      <c r="D4523" s="684"/>
    </row>
    <row r="4524" spans="2:4" ht="15" customHeight="1" x14ac:dyDescent="0.25">
      <c r="B4524" s="683"/>
      <c r="C4524" s="683"/>
      <c r="D4524" s="684"/>
    </row>
    <row r="4525" spans="2:4" ht="15" customHeight="1" x14ac:dyDescent="0.25">
      <c r="B4525" s="683"/>
      <c r="C4525" s="683"/>
      <c r="D4525" s="684"/>
    </row>
    <row r="4526" spans="2:4" ht="15" customHeight="1" x14ac:dyDescent="0.25">
      <c r="B4526" s="683"/>
      <c r="C4526" s="683"/>
      <c r="D4526" s="684"/>
    </row>
    <row r="4527" spans="2:4" ht="15" customHeight="1" x14ac:dyDescent="0.25">
      <c r="B4527" s="683"/>
      <c r="C4527" s="683"/>
      <c r="D4527" s="684"/>
    </row>
    <row r="4528" spans="2:4" ht="15" customHeight="1" x14ac:dyDescent="0.25">
      <c r="B4528" s="683"/>
      <c r="C4528" s="683"/>
      <c r="D4528" s="684"/>
    </row>
    <row r="4529" spans="2:4" ht="15" customHeight="1" x14ac:dyDescent="0.25">
      <c r="B4529" s="683"/>
      <c r="C4529" s="683"/>
      <c r="D4529" s="684"/>
    </row>
    <row r="4530" spans="2:4" ht="15" customHeight="1" x14ac:dyDescent="0.25">
      <c r="B4530" s="683"/>
      <c r="C4530" s="683"/>
      <c r="D4530" s="684"/>
    </row>
    <row r="4531" spans="2:4" ht="15" customHeight="1" x14ac:dyDescent="0.25">
      <c r="B4531" s="683"/>
      <c r="C4531" s="683"/>
      <c r="D4531" s="684"/>
    </row>
    <row r="4532" spans="2:4" ht="15" customHeight="1" x14ac:dyDescent="0.25">
      <c r="B4532" s="683"/>
      <c r="C4532" s="683"/>
      <c r="D4532" s="684"/>
    </row>
    <row r="4533" spans="2:4" ht="15" customHeight="1" x14ac:dyDescent="0.25">
      <c r="B4533" s="683"/>
      <c r="C4533" s="683"/>
      <c r="D4533" s="684"/>
    </row>
    <row r="4534" spans="2:4" ht="15" customHeight="1" x14ac:dyDescent="0.25">
      <c r="B4534" s="683"/>
      <c r="C4534" s="683"/>
      <c r="D4534" s="684"/>
    </row>
    <row r="4535" spans="2:4" ht="15" customHeight="1" x14ac:dyDescent="0.25">
      <c r="B4535" s="683"/>
      <c r="C4535" s="683"/>
      <c r="D4535" s="684"/>
    </row>
    <row r="4536" spans="2:4" ht="15" customHeight="1" x14ac:dyDescent="0.25">
      <c r="B4536" s="683"/>
      <c r="C4536" s="683"/>
      <c r="D4536" s="684"/>
    </row>
    <row r="4537" spans="2:4" ht="15" customHeight="1" x14ac:dyDescent="0.25">
      <c r="B4537" s="683"/>
      <c r="C4537" s="683"/>
      <c r="D4537" s="684"/>
    </row>
    <row r="4538" spans="2:4" ht="15" customHeight="1" x14ac:dyDescent="0.25">
      <c r="B4538" s="683"/>
      <c r="C4538" s="683"/>
      <c r="D4538" s="684"/>
    </row>
    <row r="4539" spans="2:4" ht="15" customHeight="1" x14ac:dyDescent="0.25">
      <c r="B4539" s="683"/>
      <c r="C4539" s="683"/>
      <c r="D4539" s="684"/>
    </row>
    <row r="4540" spans="2:4" ht="15" customHeight="1" x14ac:dyDescent="0.25">
      <c r="B4540" s="683"/>
      <c r="C4540" s="683"/>
      <c r="D4540" s="684"/>
    </row>
    <row r="4541" spans="2:4" ht="15" customHeight="1" x14ac:dyDescent="0.25">
      <c r="B4541" s="683"/>
      <c r="C4541" s="683"/>
      <c r="D4541" s="684"/>
    </row>
    <row r="4542" spans="2:4" ht="15" customHeight="1" x14ac:dyDescent="0.25">
      <c r="B4542" s="683"/>
      <c r="C4542" s="683"/>
      <c r="D4542" s="684"/>
    </row>
    <row r="4543" spans="2:4" ht="15" customHeight="1" x14ac:dyDescent="0.25">
      <c r="B4543" s="683"/>
      <c r="C4543" s="683"/>
      <c r="D4543" s="684"/>
    </row>
    <row r="4544" spans="2:4" ht="15" customHeight="1" x14ac:dyDescent="0.25">
      <c r="B4544" s="683"/>
      <c r="C4544" s="683"/>
      <c r="D4544" s="684"/>
    </row>
    <row r="4545" spans="2:4" ht="15" customHeight="1" x14ac:dyDescent="0.25">
      <c r="B4545" s="683"/>
      <c r="C4545" s="683"/>
      <c r="D4545" s="684"/>
    </row>
    <row r="4546" spans="2:4" ht="15" customHeight="1" x14ac:dyDescent="0.25">
      <c r="B4546" s="683"/>
      <c r="C4546" s="683"/>
      <c r="D4546" s="684"/>
    </row>
    <row r="4547" spans="2:4" ht="15" customHeight="1" x14ac:dyDescent="0.25">
      <c r="B4547" s="683"/>
      <c r="C4547" s="683"/>
      <c r="D4547" s="684"/>
    </row>
    <row r="4548" spans="2:4" ht="15" customHeight="1" x14ac:dyDescent="0.25">
      <c r="B4548" s="683"/>
      <c r="C4548" s="683"/>
      <c r="D4548" s="684"/>
    </row>
    <row r="4549" spans="2:4" ht="15" customHeight="1" x14ac:dyDescent="0.25">
      <c r="B4549" s="683"/>
      <c r="C4549" s="683"/>
      <c r="D4549" s="684"/>
    </row>
    <row r="4550" spans="2:4" ht="15" customHeight="1" x14ac:dyDescent="0.25">
      <c r="B4550" s="683"/>
      <c r="C4550" s="683"/>
      <c r="D4550" s="684"/>
    </row>
    <row r="4551" spans="2:4" ht="15" customHeight="1" x14ac:dyDescent="0.25">
      <c r="B4551" s="683"/>
      <c r="C4551" s="683"/>
      <c r="D4551" s="684"/>
    </row>
    <row r="4552" spans="2:4" ht="15" customHeight="1" x14ac:dyDescent="0.25">
      <c r="B4552" s="683"/>
      <c r="C4552" s="683"/>
      <c r="D4552" s="684"/>
    </row>
    <row r="4553" spans="2:4" ht="15" customHeight="1" x14ac:dyDescent="0.25">
      <c r="B4553" s="683"/>
      <c r="C4553" s="683"/>
      <c r="D4553" s="684"/>
    </row>
    <row r="4554" spans="2:4" ht="15" customHeight="1" x14ac:dyDescent="0.25">
      <c r="B4554" s="683"/>
      <c r="C4554" s="683"/>
      <c r="D4554" s="684"/>
    </row>
    <row r="4555" spans="2:4" ht="15" customHeight="1" x14ac:dyDescent="0.25">
      <c r="B4555" s="683"/>
      <c r="C4555" s="683"/>
      <c r="D4555" s="684"/>
    </row>
    <row r="4556" spans="2:4" ht="15" customHeight="1" x14ac:dyDescent="0.25">
      <c r="B4556" s="683"/>
      <c r="C4556" s="683"/>
      <c r="D4556" s="684"/>
    </row>
    <row r="4557" spans="2:4" ht="15" customHeight="1" x14ac:dyDescent="0.25">
      <c r="B4557" s="683"/>
      <c r="C4557" s="683"/>
      <c r="D4557" s="684"/>
    </row>
    <row r="4558" spans="2:4" ht="15" customHeight="1" x14ac:dyDescent="0.25">
      <c r="B4558" s="683"/>
      <c r="C4558" s="683"/>
      <c r="D4558" s="684"/>
    </row>
    <row r="4559" spans="2:4" ht="15" customHeight="1" x14ac:dyDescent="0.25">
      <c r="B4559" s="683"/>
      <c r="C4559" s="683"/>
      <c r="D4559" s="684"/>
    </row>
    <row r="4560" spans="2:4" ht="15" customHeight="1" x14ac:dyDescent="0.25">
      <c r="B4560" s="683"/>
      <c r="C4560" s="683"/>
      <c r="D4560" s="684"/>
    </row>
    <row r="4561" spans="2:4" ht="15" customHeight="1" x14ac:dyDescent="0.25">
      <c r="B4561" s="683"/>
      <c r="C4561" s="683"/>
      <c r="D4561" s="684"/>
    </row>
    <row r="4562" spans="2:4" ht="15" customHeight="1" x14ac:dyDescent="0.25">
      <c r="B4562" s="683"/>
      <c r="C4562" s="683"/>
      <c r="D4562" s="684"/>
    </row>
    <row r="4563" spans="2:4" ht="15" customHeight="1" x14ac:dyDescent="0.25">
      <c r="B4563" s="683"/>
      <c r="C4563" s="683"/>
      <c r="D4563" s="684"/>
    </row>
    <row r="4564" spans="2:4" ht="15" customHeight="1" x14ac:dyDescent="0.25">
      <c r="B4564" s="683"/>
      <c r="C4564" s="683"/>
      <c r="D4564" s="684"/>
    </row>
    <row r="4565" spans="2:4" ht="15" customHeight="1" x14ac:dyDescent="0.25">
      <c r="B4565" s="683"/>
      <c r="C4565" s="683"/>
      <c r="D4565" s="684"/>
    </row>
    <row r="4566" spans="2:4" ht="15" customHeight="1" x14ac:dyDescent="0.25">
      <c r="B4566" s="683"/>
      <c r="C4566" s="683"/>
      <c r="D4566" s="684"/>
    </row>
    <row r="4567" spans="2:4" ht="15" customHeight="1" x14ac:dyDescent="0.25">
      <c r="B4567" s="683"/>
      <c r="C4567" s="683"/>
      <c r="D4567" s="684"/>
    </row>
    <row r="4568" spans="2:4" ht="15" customHeight="1" x14ac:dyDescent="0.25">
      <c r="B4568" s="683"/>
      <c r="C4568" s="683"/>
      <c r="D4568" s="684"/>
    </row>
    <row r="4569" spans="2:4" ht="15" customHeight="1" x14ac:dyDescent="0.25">
      <c r="B4569" s="683"/>
      <c r="C4569" s="683"/>
      <c r="D4569" s="684"/>
    </row>
    <row r="4570" spans="2:4" ht="15" customHeight="1" x14ac:dyDescent="0.25">
      <c r="B4570" s="683"/>
      <c r="C4570" s="683"/>
      <c r="D4570" s="684"/>
    </row>
    <row r="4571" spans="2:4" ht="15" customHeight="1" x14ac:dyDescent="0.25">
      <c r="B4571" s="683"/>
      <c r="C4571" s="683"/>
      <c r="D4571" s="684"/>
    </row>
    <row r="4572" spans="2:4" ht="15" customHeight="1" x14ac:dyDescent="0.25">
      <c r="B4572" s="683"/>
      <c r="C4572" s="683"/>
      <c r="D4572" s="684"/>
    </row>
    <row r="4573" spans="2:4" ht="15" customHeight="1" x14ac:dyDescent="0.25">
      <c r="B4573" s="683"/>
      <c r="C4573" s="683"/>
      <c r="D4573" s="684"/>
    </row>
    <row r="4574" spans="2:4" ht="15" customHeight="1" x14ac:dyDescent="0.25">
      <c r="B4574" s="683"/>
      <c r="C4574" s="683"/>
      <c r="D4574" s="684"/>
    </row>
    <row r="4575" spans="2:4" ht="15" customHeight="1" x14ac:dyDescent="0.25">
      <c r="B4575" s="683"/>
      <c r="C4575" s="683"/>
      <c r="D4575" s="684"/>
    </row>
    <row r="4576" spans="2:4" ht="15" customHeight="1" x14ac:dyDescent="0.25">
      <c r="B4576" s="683"/>
      <c r="C4576" s="683"/>
      <c r="D4576" s="684"/>
    </row>
    <row r="4577" spans="2:4" ht="15" customHeight="1" x14ac:dyDescent="0.25">
      <c r="B4577" s="683"/>
      <c r="C4577" s="683"/>
      <c r="D4577" s="684"/>
    </row>
    <row r="4578" spans="2:4" ht="15" customHeight="1" x14ac:dyDescent="0.25">
      <c r="B4578" s="683"/>
      <c r="C4578" s="683"/>
      <c r="D4578" s="684"/>
    </row>
    <row r="4579" spans="2:4" ht="15" customHeight="1" x14ac:dyDescent="0.25">
      <c r="B4579" s="683"/>
      <c r="C4579" s="683"/>
      <c r="D4579" s="684"/>
    </row>
    <row r="4580" spans="2:4" ht="15" customHeight="1" x14ac:dyDescent="0.25">
      <c r="B4580" s="683"/>
      <c r="C4580" s="683"/>
      <c r="D4580" s="684"/>
    </row>
    <row r="4581" spans="2:4" ht="15" customHeight="1" x14ac:dyDescent="0.25">
      <c r="B4581" s="683"/>
      <c r="C4581" s="683"/>
      <c r="D4581" s="684"/>
    </row>
    <row r="4582" spans="2:4" ht="15" customHeight="1" x14ac:dyDescent="0.25">
      <c r="B4582" s="683"/>
      <c r="C4582" s="683"/>
      <c r="D4582" s="684"/>
    </row>
    <row r="4583" spans="2:4" ht="15" customHeight="1" x14ac:dyDescent="0.25">
      <c r="B4583" s="683"/>
      <c r="C4583" s="683"/>
      <c r="D4583" s="684"/>
    </row>
    <row r="4584" spans="2:4" ht="15" customHeight="1" x14ac:dyDescent="0.25">
      <c r="B4584" s="683"/>
      <c r="C4584" s="683"/>
      <c r="D4584" s="684"/>
    </row>
    <row r="4585" spans="2:4" ht="15" customHeight="1" x14ac:dyDescent="0.25">
      <c r="B4585" s="683"/>
      <c r="C4585" s="683"/>
      <c r="D4585" s="684"/>
    </row>
    <row r="4586" spans="2:4" ht="15" customHeight="1" x14ac:dyDescent="0.25">
      <c r="B4586" s="683"/>
      <c r="C4586" s="683"/>
      <c r="D4586" s="684"/>
    </row>
    <row r="4587" spans="2:4" ht="15" customHeight="1" x14ac:dyDescent="0.25">
      <c r="B4587" s="683"/>
      <c r="C4587" s="683"/>
      <c r="D4587" s="684"/>
    </row>
    <row r="4588" spans="2:4" ht="15" customHeight="1" x14ac:dyDescent="0.25">
      <c r="B4588" s="683"/>
      <c r="C4588" s="683"/>
      <c r="D4588" s="684"/>
    </row>
    <row r="4589" spans="2:4" ht="15" customHeight="1" x14ac:dyDescent="0.25">
      <c r="B4589" s="683"/>
      <c r="C4589" s="683"/>
      <c r="D4589" s="684"/>
    </row>
    <row r="4590" spans="2:4" ht="15" customHeight="1" x14ac:dyDescent="0.25">
      <c r="B4590" s="683"/>
      <c r="C4590" s="683"/>
      <c r="D4590" s="684"/>
    </row>
    <row r="4591" spans="2:4" ht="15" customHeight="1" x14ac:dyDescent="0.25">
      <c r="B4591" s="683"/>
      <c r="C4591" s="683"/>
      <c r="D4591" s="684"/>
    </row>
    <row r="4592" spans="2:4" ht="15" customHeight="1" x14ac:dyDescent="0.25">
      <c r="B4592" s="683"/>
      <c r="C4592" s="683"/>
      <c r="D4592" s="684"/>
    </row>
    <row r="4593" spans="2:4" ht="15" customHeight="1" x14ac:dyDescent="0.25">
      <c r="B4593" s="683"/>
      <c r="C4593" s="683"/>
      <c r="D4593" s="684"/>
    </row>
    <row r="4594" spans="2:4" ht="15" customHeight="1" x14ac:dyDescent="0.25">
      <c r="B4594" s="683"/>
      <c r="C4594" s="683"/>
      <c r="D4594" s="684"/>
    </row>
    <row r="4595" spans="2:4" ht="15" customHeight="1" x14ac:dyDescent="0.25">
      <c r="B4595" s="683"/>
      <c r="C4595" s="683"/>
      <c r="D4595" s="684"/>
    </row>
    <row r="4596" spans="2:4" ht="15" customHeight="1" x14ac:dyDescent="0.25">
      <c r="B4596" s="683"/>
      <c r="C4596" s="683"/>
      <c r="D4596" s="684"/>
    </row>
    <row r="4597" spans="2:4" ht="15" customHeight="1" x14ac:dyDescent="0.25">
      <c r="B4597" s="683"/>
      <c r="C4597" s="683"/>
      <c r="D4597" s="684"/>
    </row>
    <row r="4598" spans="2:4" ht="15" customHeight="1" x14ac:dyDescent="0.25">
      <c r="B4598" s="683"/>
      <c r="C4598" s="683"/>
      <c r="D4598" s="684"/>
    </row>
    <row r="4599" spans="2:4" ht="15" customHeight="1" x14ac:dyDescent="0.25">
      <c r="B4599" s="683"/>
      <c r="C4599" s="683"/>
      <c r="D4599" s="684"/>
    </row>
    <row r="4600" spans="2:4" ht="15" customHeight="1" x14ac:dyDescent="0.25">
      <c r="B4600" s="683"/>
      <c r="C4600" s="683"/>
      <c r="D4600" s="684"/>
    </row>
    <row r="4601" spans="2:4" ht="15" customHeight="1" x14ac:dyDescent="0.25">
      <c r="B4601" s="683"/>
      <c r="C4601" s="683"/>
      <c r="D4601" s="684"/>
    </row>
    <row r="4602" spans="2:4" ht="15" customHeight="1" x14ac:dyDescent="0.25">
      <c r="B4602" s="683"/>
      <c r="C4602" s="683"/>
      <c r="D4602" s="684"/>
    </row>
    <row r="4603" spans="2:4" ht="15" customHeight="1" x14ac:dyDescent="0.25">
      <c r="B4603" s="683"/>
      <c r="C4603" s="683"/>
      <c r="D4603" s="684"/>
    </row>
    <row r="4604" spans="2:4" ht="15" customHeight="1" x14ac:dyDescent="0.25">
      <c r="B4604" s="683"/>
      <c r="C4604" s="683"/>
      <c r="D4604" s="684"/>
    </row>
    <row r="4605" spans="2:4" ht="15" customHeight="1" x14ac:dyDescent="0.25">
      <c r="B4605" s="683"/>
      <c r="C4605" s="683"/>
      <c r="D4605" s="684"/>
    </row>
    <row r="4606" spans="2:4" ht="15" customHeight="1" x14ac:dyDescent="0.25">
      <c r="B4606" s="683"/>
      <c r="C4606" s="683"/>
      <c r="D4606" s="684"/>
    </row>
    <row r="4607" spans="2:4" ht="15" customHeight="1" x14ac:dyDescent="0.25">
      <c r="B4607" s="683"/>
      <c r="C4607" s="683"/>
      <c r="D4607" s="684"/>
    </row>
    <row r="4608" spans="2:4" ht="15" customHeight="1" x14ac:dyDescent="0.25">
      <c r="B4608" s="683"/>
      <c r="C4608" s="683"/>
      <c r="D4608" s="684"/>
    </row>
    <row r="4609" spans="2:4" ht="15" customHeight="1" x14ac:dyDescent="0.25">
      <c r="B4609" s="683"/>
      <c r="C4609" s="683"/>
      <c r="D4609" s="684"/>
    </row>
    <row r="4610" spans="2:4" ht="15" customHeight="1" x14ac:dyDescent="0.25">
      <c r="B4610" s="683"/>
      <c r="C4610" s="683"/>
      <c r="D4610" s="684"/>
    </row>
    <row r="4611" spans="2:4" ht="15" customHeight="1" x14ac:dyDescent="0.25">
      <c r="B4611" s="683"/>
      <c r="C4611" s="683"/>
      <c r="D4611" s="684"/>
    </row>
    <row r="4612" spans="2:4" ht="15" customHeight="1" x14ac:dyDescent="0.25">
      <c r="B4612" s="683"/>
      <c r="C4612" s="683"/>
      <c r="D4612" s="684"/>
    </row>
    <row r="4613" spans="2:4" ht="15" customHeight="1" x14ac:dyDescent="0.25">
      <c r="B4613" s="683"/>
      <c r="C4613" s="683"/>
      <c r="D4613" s="684"/>
    </row>
    <row r="4614" spans="2:4" ht="15" customHeight="1" x14ac:dyDescent="0.25">
      <c r="B4614" s="683"/>
      <c r="C4614" s="683"/>
      <c r="D4614" s="684"/>
    </row>
    <row r="4615" spans="2:4" ht="15" customHeight="1" x14ac:dyDescent="0.25">
      <c r="B4615" s="683"/>
      <c r="C4615" s="683"/>
      <c r="D4615" s="684"/>
    </row>
    <row r="4616" spans="2:4" ht="15" customHeight="1" x14ac:dyDescent="0.25">
      <c r="B4616" s="683"/>
      <c r="C4616" s="683"/>
      <c r="D4616" s="684"/>
    </row>
    <row r="4617" spans="2:4" ht="15" customHeight="1" x14ac:dyDescent="0.25">
      <c r="B4617" s="683"/>
      <c r="C4617" s="683"/>
      <c r="D4617" s="684"/>
    </row>
    <row r="4618" spans="2:4" ht="15" customHeight="1" x14ac:dyDescent="0.25">
      <c r="B4618" s="683"/>
      <c r="C4618" s="683"/>
      <c r="D4618" s="684"/>
    </row>
    <row r="4619" spans="2:4" ht="15" customHeight="1" x14ac:dyDescent="0.25">
      <c r="B4619" s="683"/>
      <c r="C4619" s="683"/>
      <c r="D4619" s="684"/>
    </row>
    <row r="4620" spans="2:4" ht="15" customHeight="1" x14ac:dyDescent="0.25">
      <c r="B4620" s="683"/>
      <c r="C4620" s="683"/>
      <c r="D4620" s="684"/>
    </row>
    <row r="4621" spans="2:4" ht="15" customHeight="1" x14ac:dyDescent="0.25">
      <c r="B4621" s="683"/>
      <c r="C4621" s="683"/>
      <c r="D4621" s="684"/>
    </row>
    <row r="4622" spans="2:4" ht="15" customHeight="1" x14ac:dyDescent="0.25">
      <c r="B4622" s="683"/>
      <c r="C4622" s="683"/>
      <c r="D4622" s="684"/>
    </row>
    <row r="4623" spans="2:4" ht="15" customHeight="1" x14ac:dyDescent="0.25">
      <c r="B4623" s="683"/>
      <c r="C4623" s="683"/>
      <c r="D4623" s="684"/>
    </row>
    <row r="4624" spans="2:4" ht="15" customHeight="1" x14ac:dyDescent="0.25">
      <c r="B4624" s="683"/>
      <c r="C4624" s="683"/>
      <c r="D4624" s="684"/>
    </row>
    <row r="4625" spans="2:4" ht="15" customHeight="1" x14ac:dyDescent="0.25">
      <c r="B4625" s="683"/>
      <c r="C4625" s="683"/>
      <c r="D4625" s="684"/>
    </row>
    <row r="4626" spans="2:4" ht="15" customHeight="1" x14ac:dyDescent="0.25">
      <c r="B4626" s="683"/>
      <c r="C4626" s="683"/>
      <c r="D4626" s="684"/>
    </row>
    <row r="4627" spans="2:4" ht="15" customHeight="1" x14ac:dyDescent="0.25">
      <c r="B4627" s="683"/>
      <c r="C4627" s="683"/>
      <c r="D4627" s="684"/>
    </row>
    <row r="4628" spans="2:4" ht="15" customHeight="1" x14ac:dyDescent="0.25">
      <c r="B4628" s="683"/>
      <c r="C4628" s="683"/>
      <c r="D4628" s="684"/>
    </row>
    <row r="4629" spans="2:4" ht="15" customHeight="1" x14ac:dyDescent="0.25">
      <c r="B4629" s="683"/>
      <c r="C4629" s="683"/>
      <c r="D4629" s="684"/>
    </row>
    <row r="4630" spans="2:4" ht="15" customHeight="1" x14ac:dyDescent="0.25">
      <c r="B4630" s="683"/>
      <c r="C4630" s="683"/>
      <c r="D4630" s="684"/>
    </row>
    <row r="4631" spans="2:4" ht="15" customHeight="1" x14ac:dyDescent="0.25">
      <c r="B4631" s="683"/>
      <c r="C4631" s="683"/>
      <c r="D4631" s="684"/>
    </row>
    <row r="4632" spans="2:4" ht="15" customHeight="1" x14ac:dyDescent="0.25">
      <c r="B4632" s="683"/>
      <c r="C4632" s="683"/>
      <c r="D4632" s="684"/>
    </row>
    <row r="4633" spans="2:4" ht="15" customHeight="1" x14ac:dyDescent="0.25">
      <c r="B4633" s="683"/>
      <c r="C4633" s="683"/>
      <c r="D4633" s="684"/>
    </row>
    <row r="4634" spans="2:4" ht="15" customHeight="1" x14ac:dyDescent="0.25">
      <c r="B4634" s="683"/>
      <c r="C4634" s="683"/>
      <c r="D4634" s="684"/>
    </row>
    <row r="4635" spans="2:4" ht="15" customHeight="1" x14ac:dyDescent="0.25">
      <c r="B4635" s="683"/>
      <c r="C4635" s="683"/>
      <c r="D4635" s="684"/>
    </row>
    <row r="4636" spans="2:4" ht="15" customHeight="1" x14ac:dyDescent="0.25">
      <c r="B4636" s="683"/>
      <c r="C4636" s="683"/>
      <c r="D4636" s="684"/>
    </row>
    <row r="4637" spans="2:4" ht="15" customHeight="1" x14ac:dyDescent="0.25">
      <c r="B4637" s="683"/>
      <c r="C4637" s="683"/>
      <c r="D4637" s="684"/>
    </row>
    <row r="4638" spans="2:4" ht="15" customHeight="1" x14ac:dyDescent="0.25">
      <c r="B4638" s="683"/>
      <c r="C4638" s="683"/>
      <c r="D4638" s="684"/>
    </row>
    <row r="4639" spans="2:4" ht="15" customHeight="1" x14ac:dyDescent="0.25">
      <c r="B4639" s="683"/>
      <c r="C4639" s="683"/>
      <c r="D4639" s="684"/>
    </row>
    <row r="4640" spans="2:4" ht="15" customHeight="1" x14ac:dyDescent="0.25">
      <c r="B4640" s="683"/>
      <c r="C4640" s="683"/>
      <c r="D4640" s="684"/>
    </row>
    <row r="4641" spans="2:4" ht="15" customHeight="1" x14ac:dyDescent="0.25">
      <c r="B4641" s="683"/>
      <c r="C4641" s="683"/>
      <c r="D4641" s="684"/>
    </row>
    <row r="4642" spans="2:4" ht="15" customHeight="1" x14ac:dyDescent="0.25">
      <c r="B4642" s="683"/>
      <c r="C4642" s="683"/>
      <c r="D4642" s="684"/>
    </row>
    <row r="4643" spans="2:4" ht="15" customHeight="1" x14ac:dyDescent="0.25">
      <c r="B4643" s="683"/>
      <c r="C4643" s="683"/>
      <c r="D4643" s="684"/>
    </row>
    <row r="4644" spans="2:4" ht="15" customHeight="1" x14ac:dyDescent="0.25">
      <c r="B4644" s="683"/>
      <c r="C4644" s="683"/>
      <c r="D4644" s="684"/>
    </row>
    <row r="4645" spans="2:4" ht="15" customHeight="1" x14ac:dyDescent="0.25">
      <c r="B4645" s="683"/>
      <c r="C4645" s="683"/>
      <c r="D4645" s="684"/>
    </row>
    <row r="4646" spans="2:4" ht="15" customHeight="1" x14ac:dyDescent="0.25">
      <c r="B4646" s="683"/>
      <c r="C4646" s="683"/>
      <c r="D4646" s="684"/>
    </row>
    <row r="4647" spans="2:4" ht="15" customHeight="1" x14ac:dyDescent="0.25">
      <c r="B4647" s="683"/>
      <c r="C4647" s="683"/>
      <c r="D4647" s="684"/>
    </row>
    <row r="4648" spans="2:4" ht="15" customHeight="1" x14ac:dyDescent="0.25">
      <c r="B4648" s="683"/>
      <c r="C4648" s="683"/>
      <c r="D4648" s="684"/>
    </row>
    <row r="4649" spans="2:4" ht="15" customHeight="1" x14ac:dyDescent="0.25">
      <c r="B4649" s="683"/>
      <c r="C4649" s="683"/>
      <c r="D4649" s="684"/>
    </row>
    <row r="4650" spans="2:4" ht="15" customHeight="1" x14ac:dyDescent="0.25">
      <c r="B4650" s="683"/>
      <c r="C4650" s="683"/>
      <c r="D4650" s="684"/>
    </row>
    <row r="4651" spans="2:4" ht="15" customHeight="1" x14ac:dyDescent="0.25">
      <c r="B4651" s="683"/>
      <c r="C4651" s="683"/>
      <c r="D4651" s="684"/>
    </row>
    <row r="4652" spans="2:4" ht="15" customHeight="1" x14ac:dyDescent="0.25">
      <c r="B4652" s="683"/>
      <c r="C4652" s="683"/>
      <c r="D4652" s="684"/>
    </row>
    <row r="4653" spans="2:4" ht="15" customHeight="1" x14ac:dyDescent="0.25">
      <c r="B4653" s="683"/>
      <c r="C4653" s="683"/>
      <c r="D4653" s="684"/>
    </row>
    <row r="4654" spans="2:4" ht="15" customHeight="1" x14ac:dyDescent="0.25">
      <c r="B4654" s="683"/>
      <c r="C4654" s="683"/>
      <c r="D4654" s="684"/>
    </row>
    <row r="4655" spans="2:4" ht="15" customHeight="1" x14ac:dyDescent="0.25">
      <c r="B4655" s="683"/>
      <c r="C4655" s="683"/>
      <c r="D4655" s="684"/>
    </row>
    <row r="4656" spans="2:4" ht="15" customHeight="1" x14ac:dyDescent="0.25">
      <c r="B4656" s="683"/>
      <c r="C4656" s="683"/>
      <c r="D4656" s="684"/>
    </row>
    <row r="4657" spans="2:4" ht="15" customHeight="1" x14ac:dyDescent="0.25">
      <c r="B4657" s="683"/>
      <c r="C4657" s="683"/>
      <c r="D4657" s="684"/>
    </row>
    <row r="4658" spans="2:4" ht="15" customHeight="1" x14ac:dyDescent="0.25">
      <c r="B4658" s="683"/>
      <c r="C4658" s="683"/>
      <c r="D4658" s="684"/>
    </row>
    <row r="4659" spans="2:4" ht="15" customHeight="1" x14ac:dyDescent="0.25">
      <c r="B4659" s="683"/>
      <c r="C4659" s="683"/>
      <c r="D4659" s="684"/>
    </row>
    <row r="4660" spans="2:4" ht="15" customHeight="1" x14ac:dyDescent="0.25">
      <c r="B4660" s="683"/>
      <c r="C4660" s="683"/>
      <c r="D4660" s="684"/>
    </row>
    <row r="4661" spans="2:4" ht="15" customHeight="1" x14ac:dyDescent="0.25">
      <c r="B4661" s="683"/>
      <c r="C4661" s="683"/>
      <c r="D4661" s="684"/>
    </row>
    <row r="4662" spans="2:4" ht="15" customHeight="1" x14ac:dyDescent="0.25">
      <c r="B4662" s="683"/>
      <c r="C4662" s="683"/>
      <c r="D4662" s="684"/>
    </row>
    <row r="4663" spans="2:4" ht="15" customHeight="1" x14ac:dyDescent="0.25">
      <c r="B4663" s="683"/>
      <c r="C4663" s="683"/>
      <c r="D4663" s="684"/>
    </row>
    <row r="4664" spans="2:4" ht="15" customHeight="1" x14ac:dyDescent="0.25">
      <c r="B4664" s="683"/>
      <c r="C4664" s="683"/>
      <c r="D4664" s="684"/>
    </row>
    <row r="4665" spans="2:4" ht="15" customHeight="1" x14ac:dyDescent="0.25">
      <c r="B4665" s="683"/>
      <c r="C4665" s="683"/>
      <c r="D4665" s="684"/>
    </row>
    <row r="4666" spans="2:4" ht="15" customHeight="1" x14ac:dyDescent="0.25">
      <c r="B4666" s="683"/>
      <c r="C4666" s="683"/>
      <c r="D4666" s="684"/>
    </row>
    <row r="4667" spans="2:4" ht="15" customHeight="1" x14ac:dyDescent="0.25">
      <c r="B4667" s="683"/>
      <c r="C4667" s="683"/>
      <c r="D4667" s="684"/>
    </row>
    <row r="4668" spans="2:4" ht="15" customHeight="1" x14ac:dyDescent="0.25">
      <c r="B4668" s="683"/>
      <c r="C4668" s="683"/>
      <c r="D4668" s="684"/>
    </row>
    <row r="4669" spans="2:4" ht="15" customHeight="1" x14ac:dyDescent="0.25">
      <c r="B4669" s="683"/>
      <c r="C4669" s="683"/>
      <c r="D4669" s="684"/>
    </row>
    <row r="4670" spans="2:4" ht="15" customHeight="1" x14ac:dyDescent="0.25">
      <c r="B4670" s="683"/>
      <c r="C4670" s="683"/>
      <c r="D4670" s="684"/>
    </row>
    <row r="4671" spans="2:4" ht="15" customHeight="1" x14ac:dyDescent="0.25">
      <c r="B4671" s="683"/>
      <c r="C4671" s="683"/>
      <c r="D4671" s="684"/>
    </row>
    <row r="4672" spans="2:4" ht="15" customHeight="1" x14ac:dyDescent="0.25">
      <c r="B4672" s="683"/>
      <c r="C4672" s="683"/>
      <c r="D4672" s="684"/>
    </row>
    <row r="4673" spans="2:4" ht="15" customHeight="1" x14ac:dyDescent="0.25">
      <c r="B4673" s="683"/>
      <c r="C4673" s="683"/>
      <c r="D4673" s="684"/>
    </row>
    <row r="4674" spans="2:4" ht="15" customHeight="1" x14ac:dyDescent="0.25">
      <c r="B4674" s="683"/>
      <c r="C4674" s="683"/>
      <c r="D4674" s="684"/>
    </row>
    <row r="4675" spans="2:4" ht="15" customHeight="1" x14ac:dyDescent="0.25">
      <c r="B4675" s="683"/>
      <c r="C4675" s="683"/>
      <c r="D4675" s="684"/>
    </row>
    <row r="4676" spans="2:4" ht="15" customHeight="1" x14ac:dyDescent="0.25">
      <c r="B4676" s="683"/>
      <c r="C4676" s="683"/>
      <c r="D4676" s="684"/>
    </row>
    <row r="4677" spans="2:4" ht="15" customHeight="1" x14ac:dyDescent="0.25">
      <c r="B4677" s="683"/>
      <c r="C4677" s="683"/>
      <c r="D4677" s="684"/>
    </row>
    <row r="4678" spans="2:4" ht="15" customHeight="1" x14ac:dyDescent="0.25">
      <c r="B4678" s="683"/>
      <c r="C4678" s="683"/>
      <c r="D4678" s="684"/>
    </row>
    <row r="4679" spans="2:4" ht="15" customHeight="1" x14ac:dyDescent="0.25">
      <c r="B4679" s="683"/>
      <c r="C4679" s="683"/>
      <c r="D4679" s="684"/>
    </row>
    <row r="4680" spans="2:4" ht="15" customHeight="1" x14ac:dyDescent="0.25">
      <c r="B4680" s="683"/>
      <c r="C4680" s="683"/>
      <c r="D4680" s="684"/>
    </row>
    <row r="4681" spans="2:4" ht="15" customHeight="1" x14ac:dyDescent="0.25">
      <c r="B4681" s="683"/>
      <c r="C4681" s="683"/>
      <c r="D4681" s="684"/>
    </row>
    <row r="4682" spans="2:4" ht="15" customHeight="1" x14ac:dyDescent="0.25">
      <c r="B4682" s="683"/>
      <c r="C4682" s="683"/>
      <c r="D4682" s="684"/>
    </row>
    <row r="4683" spans="2:4" ht="15" customHeight="1" x14ac:dyDescent="0.25">
      <c r="B4683" s="683"/>
      <c r="C4683" s="683"/>
      <c r="D4683" s="684"/>
    </row>
    <row r="4684" spans="2:4" ht="15" customHeight="1" x14ac:dyDescent="0.25">
      <c r="B4684" s="683"/>
      <c r="C4684" s="683"/>
      <c r="D4684" s="684"/>
    </row>
    <row r="4685" spans="2:4" ht="15" customHeight="1" x14ac:dyDescent="0.25">
      <c r="B4685" s="683"/>
      <c r="C4685" s="683"/>
      <c r="D4685" s="684"/>
    </row>
    <row r="4686" spans="2:4" ht="15" customHeight="1" x14ac:dyDescent="0.25">
      <c r="B4686" s="683"/>
      <c r="C4686" s="683"/>
      <c r="D4686" s="684"/>
    </row>
    <row r="4687" spans="2:4" ht="15" customHeight="1" x14ac:dyDescent="0.25">
      <c r="B4687" s="683"/>
      <c r="C4687" s="683"/>
      <c r="D4687" s="684"/>
    </row>
    <row r="4688" spans="2:4" ht="15" customHeight="1" x14ac:dyDescent="0.25">
      <c r="B4688" s="683"/>
      <c r="C4688" s="683"/>
      <c r="D4688" s="684"/>
    </row>
    <row r="4689" spans="2:4" ht="15" customHeight="1" x14ac:dyDescent="0.25">
      <c r="B4689" s="683"/>
      <c r="C4689" s="683"/>
      <c r="D4689" s="684"/>
    </row>
    <row r="4690" spans="2:4" ht="15" customHeight="1" x14ac:dyDescent="0.25">
      <c r="B4690" s="683"/>
      <c r="C4690" s="683"/>
      <c r="D4690" s="684"/>
    </row>
    <row r="4691" spans="2:4" ht="15" customHeight="1" x14ac:dyDescent="0.25">
      <c r="B4691" s="683"/>
      <c r="C4691" s="683"/>
      <c r="D4691" s="684"/>
    </row>
    <row r="4692" spans="2:4" ht="15" customHeight="1" x14ac:dyDescent="0.25">
      <c r="B4692" s="683"/>
      <c r="C4692" s="683"/>
      <c r="D4692" s="684"/>
    </row>
    <row r="4693" spans="2:4" ht="15" customHeight="1" x14ac:dyDescent="0.25">
      <c r="B4693" s="683"/>
      <c r="C4693" s="683"/>
      <c r="D4693" s="684"/>
    </row>
    <row r="4694" spans="2:4" ht="15" customHeight="1" x14ac:dyDescent="0.25">
      <c r="B4694" s="683"/>
      <c r="C4694" s="683"/>
      <c r="D4694" s="684"/>
    </row>
    <row r="4695" spans="2:4" ht="15" customHeight="1" x14ac:dyDescent="0.25">
      <c r="B4695" s="683"/>
      <c r="C4695" s="683"/>
      <c r="D4695" s="684"/>
    </row>
    <row r="4696" spans="2:4" ht="15" customHeight="1" x14ac:dyDescent="0.25">
      <c r="B4696" s="683"/>
      <c r="C4696" s="683"/>
      <c r="D4696" s="684"/>
    </row>
    <row r="4697" spans="2:4" ht="15" customHeight="1" x14ac:dyDescent="0.25">
      <c r="B4697" s="683"/>
      <c r="C4697" s="683"/>
      <c r="D4697" s="684"/>
    </row>
    <row r="4698" spans="2:4" ht="15" customHeight="1" x14ac:dyDescent="0.25">
      <c r="B4698" s="683"/>
      <c r="C4698" s="683"/>
      <c r="D4698" s="684"/>
    </row>
    <row r="4699" spans="2:4" ht="15" customHeight="1" x14ac:dyDescent="0.25">
      <c r="B4699" s="683"/>
      <c r="C4699" s="683"/>
      <c r="D4699" s="684"/>
    </row>
    <row r="4700" spans="2:4" ht="15" customHeight="1" x14ac:dyDescent="0.25">
      <c r="B4700" s="683"/>
      <c r="C4700" s="683"/>
      <c r="D4700" s="684"/>
    </row>
    <row r="4701" spans="2:4" ht="15" customHeight="1" x14ac:dyDescent="0.25">
      <c r="B4701" s="683"/>
      <c r="C4701" s="683"/>
      <c r="D4701" s="684"/>
    </row>
    <row r="4702" spans="2:4" ht="15" customHeight="1" x14ac:dyDescent="0.25">
      <c r="B4702" s="683"/>
      <c r="C4702" s="683"/>
      <c r="D4702" s="684"/>
    </row>
    <row r="4703" spans="2:4" ht="15" customHeight="1" x14ac:dyDescent="0.25">
      <c r="B4703" s="683"/>
      <c r="C4703" s="683"/>
      <c r="D4703" s="684"/>
    </row>
    <row r="4704" spans="2:4" ht="15" customHeight="1" x14ac:dyDescent="0.25">
      <c r="B4704" s="683"/>
      <c r="C4704" s="683"/>
      <c r="D4704" s="684"/>
    </row>
    <row r="4705" spans="2:4" ht="15" customHeight="1" x14ac:dyDescent="0.25">
      <c r="B4705" s="683"/>
      <c r="C4705" s="683"/>
      <c r="D4705" s="684"/>
    </row>
    <row r="4706" spans="2:4" ht="15" customHeight="1" x14ac:dyDescent="0.25">
      <c r="B4706" s="683"/>
      <c r="C4706" s="683"/>
      <c r="D4706" s="684"/>
    </row>
    <row r="4707" spans="2:4" ht="15" customHeight="1" x14ac:dyDescent="0.25">
      <c r="B4707" s="683"/>
      <c r="C4707" s="683"/>
      <c r="D4707" s="684"/>
    </row>
    <row r="4708" spans="2:4" ht="15" customHeight="1" x14ac:dyDescent="0.25">
      <c r="B4708" s="683"/>
      <c r="C4708" s="683"/>
      <c r="D4708" s="684"/>
    </row>
    <row r="4709" spans="2:4" ht="15" customHeight="1" x14ac:dyDescent="0.25">
      <c r="B4709" s="683"/>
      <c r="C4709" s="683"/>
      <c r="D4709" s="684"/>
    </row>
    <row r="4710" spans="2:4" ht="15" customHeight="1" x14ac:dyDescent="0.25">
      <c r="B4710" s="683"/>
      <c r="C4710" s="683"/>
      <c r="D4710" s="684"/>
    </row>
    <row r="4711" spans="2:4" ht="15" customHeight="1" x14ac:dyDescent="0.25">
      <c r="B4711" s="683"/>
      <c r="C4711" s="683"/>
      <c r="D4711" s="684"/>
    </row>
    <row r="4712" spans="2:4" ht="15" customHeight="1" x14ac:dyDescent="0.25">
      <c r="B4712" s="683"/>
      <c r="C4712" s="683"/>
      <c r="D4712" s="684"/>
    </row>
    <row r="4713" spans="2:4" ht="15" customHeight="1" x14ac:dyDescent="0.25">
      <c r="B4713" s="683"/>
      <c r="C4713" s="683"/>
      <c r="D4713" s="684"/>
    </row>
    <row r="4714" spans="2:4" ht="15" customHeight="1" x14ac:dyDescent="0.25">
      <c r="B4714" s="683"/>
      <c r="C4714" s="683"/>
      <c r="D4714" s="684"/>
    </row>
    <row r="4715" spans="2:4" ht="15" customHeight="1" x14ac:dyDescent="0.25">
      <c r="B4715" s="683"/>
      <c r="C4715" s="683"/>
      <c r="D4715" s="684"/>
    </row>
    <row r="4716" spans="2:4" ht="15" customHeight="1" x14ac:dyDescent="0.25">
      <c r="B4716" s="683"/>
      <c r="C4716" s="683"/>
      <c r="D4716" s="684"/>
    </row>
    <row r="4717" spans="2:4" ht="15" customHeight="1" x14ac:dyDescent="0.25">
      <c r="B4717" s="683"/>
      <c r="C4717" s="683"/>
      <c r="D4717" s="684"/>
    </row>
    <row r="4718" spans="2:4" ht="15" customHeight="1" x14ac:dyDescent="0.25">
      <c r="B4718" s="683"/>
      <c r="C4718" s="683"/>
      <c r="D4718" s="684"/>
    </row>
    <row r="4719" spans="2:4" ht="15" customHeight="1" x14ac:dyDescent="0.25">
      <c r="B4719" s="683"/>
      <c r="C4719" s="683"/>
      <c r="D4719" s="684"/>
    </row>
    <row r="4720" spans="2:4" ht="15" customHeight="1" x14ac:dyDescent="0.25">
      <c r="B4720" s="683"/>
      <c r="C4720" s="683"/>
      <c r="D4720" s="684"/>
    </row>
    <row r="4721" spans="2:4" ht="15" customHeight="1" x14ac:dyDescent="0.25">
      <c r="B4721" s="683"/>
      <c r="C4721" s="683"/>
      <c r="D4721" s="684"/>
    </row>
    <row r="4722" spans="2:4" ht="15" customHeight="1" x14ac:dyDescent="0.25">
      <c r="B4722" s="683"/>
      <c r="C4722" s="683"/>
      <c r="D4722" s="684"/>
    </row>
    <row r="4723" spans="2:4" ht="15" customHeight="1" x14ac:dyDescent="0.25">
      <c r="B4723" s="683"/>
      <c r="C4723" s="683"/>
      <c r="D4723" s="684"/>
    </row>
    <row r="4724" spans="2:4" ht="15" customHeight="1" x14ac:dyDescent="0.25">
      <c r="B4724" s="683"/>
      <c r="C4724" s="683"/>
      <c r="D4724" s="684"/>
    </row>
    <row r="4725" spans="2:4" ht="15" customHeight="1" x14ac:dyDescent="0.25">
      <c r="B4725" s="683"/>
      <c r="C4725" s="683"/>
      <c r="D4725" s="684"/>
    </row>
    <row r="4726" spans="2:4" ht="15" customHeight="1" x14ac:dyDescent="0.25">
      <c r="B4726" s="683"/>
      <c r="C4726" s="683"/>
      <c r="D4726" s="684"/>
    </row>
    <row r="4727" spans="2:4" ht="15" customHeight="1" x14ac:dyDescent="0.25">
      <c r="B4727" s="683"/>
      <c r="C4727" s="683"/>
      <c r="D4727" s="684"/>
    </row>
    <row r="4728" spans="2:4" ht="15" customHeight="1" x14ac:dyDescent="0.25">
      <c r="B4728" s="683"/>
      <c r="C4728" s="683"/>
      <c r="D4728" s="684"/>
    </row>
    <row r="4729" spans="2:4" ht="15" customHeight="1" x14ac:dyDescent="0.25">
      <c r="B4729" s="683"/>
      <c r="C4729" s="683"/>
      <c r="D4729" s="684"/>
    </row>
    <row r="4730" spans="2:4" ht="15" customHeight="1" x14ac:dyDescent="0.25">
      <c r="B4730" s="683"/>
      <c r="C4730" s="683"/>
      <c r="D4730" s="684"/>
    </row>
    <row r="4731" spans="2:4" ht="15" customHeight="1" x14ac:dyDescent="0.25">
      <c r="B4731" s="683"/>
      <c r="C4731" s="683"/>
      <c r="D4731" s="684"/>
    </row>
    <row r="4732" spans="2:4" ht="15" customHeight="1" x14ac:dyDescent="0.25">
      <c r="B4732" s="683"/>
      <c r="C4732" s="683"/>
      <c r="D4732" s="684"/>
    </row>
    <row r="4733" spans="2:4" ht="15" customHeight="1" x14ac:dyDescent="0.25">
      <c r="B4733" s="683"/>
      <c r="C4733" s="683"/>
      <c r="D4733" s="684"/>
    </row>
    <row r="4734" spans="2:4" ht="15" customHeight="1" x14ac:dyDescent="0.25">
      <c r="B4734" s="683"/>
      <c r="C4734" s="683"/>
      <c r="D4734" s="684"/>
    </row>
    <row r="4735" spans="2:4" ht="15" customHeight="1" x14ac:dyDescent="0.25">
      <c r="B4735" s="683"/>
      <c r="C4735" s="683"/>
      <c r="D4735" s="684"/>
    </row>
    <row r="4736" spans="2:4" ht="15" customHeight="1" x14ac:dyDescent="0.25">
      <c r="B4736" s="683"/>
      <c r="C4736" s="683"/>
      <c r="D4736" s="684"/>
    </row>
    <row r="4737" spans="2:4" ht="15" customHeight="1" x14ac:dyDescent="0.25">
      <c r="B4737" s="683"/>
      <c r="C4737" s="683"/>
      <c r="D4737" s="684"/>
    </row>
    <row r="4738" spans="2:4" ht="15" customHeight="1" x14ac:dyDescent="0.25">
      <c r="B4738" s="683"/>
      <c r="C4738" s="683"/>
      <c r="D4738" s="684"/>
    </row>
    <row r="4739" spans="2:4" ht="15" customHeight="1" x14ac:dyDescent="0.25">
      <c r="B4739" s="683"/>
      <c r="C4739" s="683"/>
      <c r="D4739" s="684"/>
    </row>
    <row r="4740" spans="2:4" ht="15" customHeight="1" x14ac:dyDescent="0.25">
      <c r="B4740" s="683"/>
      <c r="C4740" s="683"/>
      <c r="D4740" s="684"/>
    </row>
    <row r="4741" spans="2:4" ht="15" customHeight="1" x14ac:dyDescent="0.25">
      <c r="B4741" s="683"/>
      <c r="C4741" s="683"/>
      <c r="D4741" s="684"/>
    </row>
    <row r="4742" spans="2:4" ht="15" customHeight="1" x14ac:dyDescent="0.25">
      <c r="B4742" s="683"/>
      <c r="C4742" s="683"/>
      <c r="D4742" s="684"/>
    </row>
    <row r="4743" spans="2:4" ht="15" customHeight="1" x14ac:dyDescent="0.25">
      <c r="B4743" s="683"/>
      <c r="C4743" s="683"/>
      <c r="D4743" s="684"/>
    </row>
    <row r="4744" spans="2:4" ht="15" customHeight="1" x14ac:dyDescent="0.25">
      <c r="B4744" s="683"/>
      <c r="C4744" s="683"/>
      <c r="D4744" s="684"/>
    </row>
    <row r="4745" spans="2:4" ht="15" customHeight="1" x14ac:dyDescent="0.25">
      <c r="B4745" s="683"/>
      <c r="C4745" s="683"/>
      <c r="D4745" s="684"/>
    </row>
    <row r="4746" spans="2:4" ht="15" customHeight="1" x14ac:dyDescent="0.25">
      <c r="B4746" s="683"/>
      <c r="C4746" s="683"/>
      <c r="D4746" s="684"/>
    </row>
    <row r="4747" spans="2:4" ht="15" customHeight="1" x14ac:dyDescent="0.25">
      <c r="B4747" s="683"/>
      <c r="C4747" s="683"/>
      <c r="D4747" s="684"/>
    </row>
    <row r="4748" spans="2:4" ht="15" customHeight="1" x14ac:dyDescent="0.25">
      <c r="B4748" s="683"/>
      <c r="C4748" s="683"/>
      <c r="D4748" s="684"/>
    </row>
    <row r="4749" spans="2:4" ht="15" customHeight="1" x14ac:dyDescent="0.25">
      <c r="B4749" s="683"/>
      <c r="C4749" s="683"/>
      <c r="D4749" s="684"/>
    </row>
    <row r="4750" spans="2:4" ht="15" customHeight="1" x14ac:dyDescent="0.25">
      <c r="B4750" s="683"/>
      <c r="C4750" s="683"/>
      <c r="D4750" s="684"/>
    </row>
    <row r="4751" spans="2:4" ht="15" customHeight="1" x14ac:dyDescent="0.25">
      <c r="B4751" s="683"/>
      <c r="C4751" s="683"/>
      <c r="D4751" s="684"/>
    </row>
    <row r="4752" spans="2:4" ht="15" customHeight="1" x14ac:dyDescent="0.25">
      <c r="B4752" s="683"/>
      <c r="C4752" s="683"/>
      <c r="D4752" s="684"/>
    </row>
    <row r="4753" spans="2:4" ht="15" customHeight="1" x14ac:dyDescent="0.25">
      <c r="B4753" s="683"/>
      <c r="C4753" s="683"/>
      <c r="D4753" s="684"/>
    </row>
    <row r="4754" spans="2:4" ht="15" customHeight="1" x14ac:dyDescent="0.25">
      <c r="B4754" s="683"/>
      <c r="C4754" s="683"/>
      <c r="D4754" s="684"/>
    </row>
    <row r="4755" spans="2:4" ht="15" customHeight="1" x14ac:dyDescent="0.25">
      <c r="B4755" s="683"/>
      <c r="C4755" s="683"/>
      <c r="D4755" s="684"/>
    </row>
    <row r="4756" spans="2:4" ht="15" customHeight="1" x14ac:dyDescent="0.25">
      <c r="B4756" s="683"/>
      <c r="C4756" s="683"/>
      <c r="D4756" s="684"/>
    </row>
    <row r="4757" spans="2:4" ht="15" customHeight="1" x14ac:dyDescent="0.25">
      <c r="B4757" s="683"/>
      <c r="C4757" s="683"/>
      <c r="D4757" s="684"/>
    </row>
    <row r="4758" spans="2:4" ht="15" customHeight="1" x14ac:dyDescent="0.25">
      <c r="B4758" s="683"/>
      <c r="C4758" s="683"/>
      <c r="D4758" s="684"/>
    </row>
    <row r="4759" spans="2:4" ht="15" customHeight="1" x14ac:dyDescent="0.25">
      <c r="B4759" s="683"/>
      <c r="C4759" s="683"/>
      <c r="D4759" s="684"/>
    </row>
    <row r="4760" spans="2:4" ht="15" customHeight="1" x14ac:dyDescent="0.25">
      <c r="B4760" s="683"/>
      <c r="C4760" s="683"/>
      <c r="D4760" s="684"/>
    </row>
    <row r="4761" spans="2:4" ht="15" customHeight="1" x14ac:dyDescent="0.25">
      <c r="B4761" s="683"/>
      <c r="C4761" s="683"/>
      <c r="D4761" s="684"/>
    </row>
    <row r="4762" spans="2:4" ht="15" customHeight="1" x14ac:dyDescent="0.25">
      <c r="B4762" s="683"/>
      <c r="C4762" s="683"/>
      <c r="D4762" s="684"/>
    </row>
    <row r="4763" spans="2:4" ht="15" customHeight="1" x14ac:dyDescent="0.25">
      <c r="B4763" s="683"/>
      <c r="C4763" s="683"/>
      <c r="D4763" s="684"/>
    </row>
    <row r="4764" spans="2:4" ht="15" customHeight="1" x14ac:dyDescent="0.25">
      <c r="B4764" s="683"/>
      <c r="C4764" s="683"/>
      <c r="D4764" s="684"/>
    </row>
    <row r="4765" spans="2:4" ht="15" customHeight="1" x14ac:dyDescent="0.25">
      <c r="B4765" s="683"/>
      <c r="C4765" s="683"/>
      <c r="D4765" s="684"/>
    </row>
    <row r="4766" spans="2:4" ht="15" customHeight="1" x14ac:dyDescent="0.25">
      <c r="B4766" s="683"/>
      <c r="C4766" s="683"/>
      <c r="D4766" s="684"/>
    </row>
    <row r="4767" spans="2:4" ht="15" customHeight="1" x14ac:dyDescent="0.25">
      <c r="B4767" s="683"/>
      <c r="C4767" s="683"/>
      <c r="D4767" s="684"/>
    </row>
    <row r="4768" spans="2:4" ht="15" customHeight="1" x14ac:dyDescent="0.25">
      <c r="B4768" s="683"/>
      <c r="C4768" s="683"/>
      <c r="D4768" s="684"/>
    </row>
    <row r="4769" spans="2:4" ht="15" customHeight="1" x14ac:dyDescent="0.25">
      <c r="B4769" s="683"/>
      <c r="C4769" s="683"/>
      <c r="D4769" s="684"/>
    </row>
    <row r="4770" spans="2:4" ht="15" customHeight="1" x14ac:dyDescent="0.25">
      <c r="B4770" s="683"/>
      <c r="C4770" s="683"/>
      <c r="D4770" s="684"/>
    </row>
    <row r="4771" spans="2:4" ht="15" customHeight="1" x14ac:dyDescent="0.25">
      <c r="B4771" s="683"/>
      <c r="C4771" s="683"/>
      <c r="D4771" s="684"/>
    </row>
    <row r="4772" spans="2:4" ht="15" customHeight="1" x14ac:dyDescent="0.25">
      <c r="B4772" s="683"/>
      <c r="C4772" s="683"/>
      <c r="D4772" s="684"/>
    </row>
    <row r="4773" spans="2:4" ht="15" customHeight="1" x14ac:dyDescent="0.25">
      <c r="B4773" s="683"/>
      <c r="C4773" s="683"/>
      <c r="D4773" s="684"/>
    </row>
    <row r="4774" spans="2:4" ht="15" customHeight="1" x14ac:dyDescent="0.25">
      <c r="B4774" s="683"/>
      <c r="C4774" s="683"/>
      <c r="D4774" s="684"/>
    </row>
    <row r="4775" spans="2:4" ht="15" customHeight="1" x14ac:dyDescent="0.25">
      <c r="B4775" s="683"/>
      <c r="C4775" s="683"/>
      <c r="D4775" s="684"/>
    </row>
    <row r="4776" spans="2:4" ht="15" customHeight="1" x14ac:dyDescent="0.25">
      <c r="B4776" s="683"/>
      <c r="C4776" s="683"/>
      <c r="D4776" s="684"/>
    </row>
    <row r="4777" spans="2:4" ht="15" customHeight="1" x14ac:dyDescent="0.25">
      <c r="B4777" s="683"/>
      <c r="C4777" s="683"/>
      <c r="D4777" s="684"/>
    </row>
    <row r="4778" spans="2:4" ht="15" customHeight="1" x14ac:dyDescent="0.25">
      <c r="B4778" s="683"/>
      <c r="C4778" s="683"/>
      <c r="D4778" s="684"/>
    </row>
    <row r="4779" spans="2:4" ht="15" customHeight="1" x14ac:dyDescent="0.25">
      <c r="B4779" s="683"/>
      <c r="C4779" s="683"/>
      <c r="D4779" s="684"/>
    </row>
    <row r="4780" spans="2:4" ht="15" customHeight="1" x14ac:dyDescent="0.25">
      <c r="B4780" s="683"/>
      <c r="C4780" s="683"/>
      <c r="D4780" s="684"/>
    </row>
    <row r="4781" spans="2:4" ht="15" customHeight="1" x14ac:dyDescent="0.25">
      <c r="B4781" s="683"/>
      <c r="C4781" s="683"/>
      <c r="D4781" s="684"/>
    </row>
    <row r="4782" spans="2:4" ht="15" customHeight="1" x14ac:dyDescent="0.25">
      <c r="B4782" s="683"/>
      <c r="C4782" s="683"/>
      <c r="D4782" s="684"/>
    </row>
    <row r="4783" spans="2:4" ht="15" customHeight="1" x14ac:dyDescent="0.25">
      <c r="B4783" s="683"/>
      <c r="C4783" s="683"/>
      <c r="D4783" s="684"/>
    </row>
    <row r="4784" spans="2:4" ht="15" customHeight="1" x14ac:dyDescent="0.25">
      <c r="B4784" s="683"/>
      <c r="C4784" s="683"/>
      <c r="D4784" s="684"/>
    </row>
    <row r="4785" spans="2:4" ht="15" customHeight="1" x14ac:dyDescent="0.25">
      <c r="B4785" s="683"/>
      <c r="C4785" s="683"/>
      <c r="D4785" s="684"/>
    </row>
    <row r="4786" spans="2:4" ht="15" customHeight="1" x14ac:dyDescent="0.25">
      <c r="B4786" s="683"/>
      <c r="C4786" s="683"/>
      <c r="D4786" s="684"/>
    </row>
    <row r="4787" spans="2:4" ht="15" customHeight="1" x14ac:dyDescent="0.25">
      <c r="B4787" s="683"/>
      <c r="C4787" s="683"/>
      <c r="D4787" s="684"/>
    </row>
    <row r="4788" spans="2:4" ht="15" customHeight="1" x14ac:dyDescent="0.25">
      <c r="B4788" s="683"/>
      <c r="C4788" s="683"/>
      <c r="D4788" s="684"/>
    </row>
    <row r="4789" spans="2:4" ht="15" customHeight="1" x14ac:dyDescent="0.25">
      <c r="B4789" s="683"/>
      <c r="C4789" s="683"/>
      <c r="D4789" s="684"/>
    </row>
    <row r="4790" spans="2:4" ht="15" customHeight="1" x14ac:dyDescent="0.25">
      <c r="B4790" s="683"/>
      <c r="C4790" s="683"/>
      <c r="D4790" s="684"/>
    </row>
    <row r="4791" spans="2:4" ht="15" customHeight="1" x14ac:dyDescent="0.25">
      <c r="B4791" s="683"/>
      <c r="C4791" s="683"/>
      <c r="D4791" s="684"/>
    </row>
    <row r="4792" spans="2:4" ht="15" customHeight="1" x14ac:dyDescent="0.25">
      <c r="B4792" s="683"/>
      <c r="C4792" s="683"/>
      <c r="D4792" s="684"/>
    </row>
    <row r="4793" spans="2:4" ht="15" customHeight="1" x14ac:dyDescent="0.25">
      <c r="B4793" s="683"/>
      <c r="C4793" s="683"/>
      <c r="D4793" s="684"/>
    </row>
    <row r="4794" spans="2:4" ht="15" customHeight="1" x14ac:dyDescent="0.25">
      <c r="B4794" s="683"/>
      <c r="C4794" s="683"/>
      <c r="D4794" s="684"/>
    </row>
    <row r="4795" spans="2:4" ht="15" customHeight="1" x14ac:dyDescent="0.25">
      <c r="B4795" s="683"/>
      <c r="C4795" s="683"/>
      <c r="D4795" s="684"/>
    </row>
    <row r="4796" spans="2:4" ht="15" customHeight="1" x14ac:dyDescent="0.25">
      <c r="B4796" s="683"/>
      <c r="C4796" s="683"/>
      <c r="D4796" s="684"/>
    </row>
    <row r="4797" spans="2:4" ht="15" customHeight="1" x14ac:dyDescent="0.25">
      <c r="B4797" s="683"/>
      <c r="C4797" s="683"/>
      <c r="D4797" s="684"/>
    </row>
    <row r="4798" spans="2:4" ht="15" customHeight="1" x14ac:dyDescent="0.25">
      <c r="B4798" s="683"/>
      <c r="C4798" s="683"/>
      <c r="D4798" s="684"/>
    </row>
    <row r="4799" spans="2:4" ht="15" customHeight="1" x14ac:dyDescent="0.25">
      <c r="B4799" s="683"/>
      <c r="C4799" s="683"/>
      <c r="D4799" s="684"/>
    </row>
    <row r="4800" spans="2:4" ht="15" customHeight="1" x14ac:dyDescent="0.25">
      <c r="B4800" s="683"/>
      <c r="C4800" s="683"/>
      <c r="D4800" s="684"/>
    </row>
    <row r="4801" spans="2:4" ht="15" customHeight="1" x14ac:dyDescent="0.25">
      <c r="B4801" s="683"/>
      <c r="C4801" s="683"/>
      <c r="D4801" s="684"/>
    </row>
    <row r="4802" spans="2:4" ht="15" customHeight="1" x14ac:dyDescent="0.25">
      <c r="B4802" s="683"/>
      <c r="C4802" s="683"/>
      <c r="D4802" s="684"/>
    </row>
    <row r="4803" spans="2:4" ht="15" customHeight="1" x14ac:dyDescent="0.25">
      <c r="B4803" s="683"/>
      <c r="C4803" s="683"/>
      <c r="D4803" s="684"/>
    </row>
    <row r="4804" spans="2:4" ht="15" customHeight="1" x14ac:dyDescent="0.25">
      <c r="B4804" s="683"/>
      <c r="C4804" s="683"/>
      <c r="D4804" s="684"/>
    </row>
    <row r="4805" spans="2:4" ht="15" customHeight="1" x14ac:dyDescent="0.25">
      <c r="B4805" s="683"/>
      <c r="C4805" s="683"/>
      <c r="D4805" s="684"/>
    </row>
    <row r="4806" spans="2:4" ht="15" customHeight="1" x14ac:dyDescent="0.25">
      <c r="B4806" s="683"/>
      <c r="C4806" s="683"/>
      <c r="D4806" s="684"/>
    </row>
    <row r="4807" spans="2:4" ht="15" customHeight="1" x14ac:dyDescent="0.25">
      <c r="B4807" s="683"/>
      <c r="C4807" s="683"/>
      <c r="D4807" s="684"/>
    </row>
    <row r="4808" spans="2:4" ht="15" customHeight="1" x14ac:dyDescent="0.25">
      <c r="B4808" s="683"/>
      <c r="C4808" s="683"/>
      <c r="D4808" s="684"/>
    </row>
    <row r="4809" spans="2:4" ht="15" customHeight="1" x14ac:dyDescent="0.25">
      <c r="B4809" s="683"/>
      <c r="C4809" s="683"/>
      <c r="D4809" s="684"/>
    </row>
    <row r="4810" spans="2:4" ht="15" customHeight="1" x14ac:dyDescent="0.25">
      <c r="B4810" s="683"/>
      <c r="C4810" s="683"/>
      <c r="D4810" s="684"/>
    </row>
    <row r="4811" spans="2:4" ht="15" customHeight="1" x14ac:dyDescent="0.25">
      <c r="B4811" s="683"/>
      <c r="C4811" s="683"/>
      <c r="D4811" s="684"/>
    </row>
    <row r="4812" spans="2:4" ht="15" customHeight="1" x14ac:dyDescent="0.25">
      <c r="B4812" s="683"/>
      <c r="C4812" s="683"/>
      <c r="D4812" s="684"/>
    </row>
    <row r="4813" spans="2:4" ht="15" customHeight="1" x14ac:dyDescent="0.25">
      <c r="B4813" s="683"/>
      <c r="C4813" s="683"/>
      <c r="D4813" s="684"/>
    </row>
    <row r="4814" spans="2:4" ht="15" customHeight="1" x14ac:dyDescent="0.25">
      <c r="B4814" s="683"/>
      <c r="C4814" s="683"/>
      <c r="D4814" s="684"/>
    </row>
    <row r="4815" spans="2:4" ht="15" customHeight="1" x14ac:dyDescent="0.25">
      <c r="B4815" s="683"/>
      <c r="C4815" s="683"/>
      <c r="D4815" s="684"/>
    </row>
    <row r="4816" spans="2:4" ht="15" customHeight="1" x14ac:dyDescent="0.25">
      <c r="B4816" s="683"/>
      <c r="C4816" s="683"/>
      <c r="D4816" s="684"/>
    </row>
    <row r="4817" spans="2:4" ht="15" customHeight="1" x14ac:dyDescent="0.25">
      <c r="B4817" s="683"/>
      <c r="C4817" s="683"/>
      <c r="D4817" s="684"/>
    </row>
    <row r="4818" spans="2:4" ht="15" customHeight="1" x14ac:dyDescent="0.25">
      <c r="B4818" s="683"/>
      <c r="C4818" s="683"/>
      <c r="D4818" s="684"/>
    </row>
    <row r="4819" spans="2:4" ht="15" customHeight="1" x14ac:dyDescent="0.25">
      <c r="B4819" s="683"/>
      <c r="C4819" s="683"/>
      <c r="D4819" s="684"/>
    </row>
    <row r="4820" spans="2:4" ht="15" customHeight="1" x14ac:dyDescent="0.25">
      <c r="B4820" s="683"/>
      <c r="C4820" s="683"/>
      <c r="D4820" s="684"/>
    </row>
    <row r="4821" spans="2:4" ht="15" customHeight="1" x14ac:dyDescent="0.25">
      <c r="B4821" s="683"/>
      <c r="C4821" s="683"/>
      <c r="D4821" s="684"/>
    </row>
    <row r="4822" spans="2:4" ht="15" customHeight="1" x14ac:dyDescent="0.25">
      <c r="B4822" s="683"/>
      <c r="C4822" s="683"/>
      <c r="D4822" s="684"/>
    </row>
    <row r="4823" spans="2:4" ht="15" customHeight="1" x14ac:dyDescent="0.25">
      <c r="B4823" s="683"/>
      <c r="C4823" s="683"/>
      <c r="D4823" s="684"/>
    </row>
    <row r="4824" spans="2:4" ht="15" customHeight="1" x14ac:dyDescent="0.25">
      <c r="B4824" s="683"/>
      <c r="C4824" s="683"/>
      <c r="D4824" s="684"/>
    </row>
    <row r="4825" spans="2:4" ht="15" customHeight="1" x14ac:dyDescent="0.25">
      <c r="B4825" s="683"/>
      <c r="C4825" s="683"/>
      <c r="D4825" s="684"/>
    </row>
    <row r="4826" spans="2:4" ht="15" customHeight="1" x14ac:dyDescent="0.25">
      <c r="B4826" s="683"/>
      <c r="C4826" s="683"/>
      <c r="D4826" s="684"/>
    </row>
    <row r="4827" spans="2:4" ht="15" customHeight="1" x14ac:dyDescent="0.25">
      <c r="B4827" s="683"/>
      <c r="C4827" s="683"/>
      <c r="D4827" s="684"/>
    </row>
    <row r="4828" spans="2:4" ht="15" customHeight="1" x14ac:dyDescent="0.25">
      <c r="B4828" s="683"/>
      <c r="C4828" s="683"/>
      <c r="D4828" s="684"/>
    </row>
    <row r="4829" spans="2:4" ht="15" customHeight="1" x14ac:dyDescent="0.25">
      <c r="B4829" s="683"/>
      <c r="C4829" s="683"/>
      <c r="D4829" s="684"/>
    </row>
    <row r="4830" spans="2:4" ht="15" customHeight="1" x14ac:dyDescent="0.25">
      <c r="B4830" s="683"/>
      <c r="C4830" s="683"/>
      <c r="D4830" s="684"/>
    </row>
    <row r="4831" spans="2:4" ht="15" customHeight="1" x14ac:dyDescent="0.25">
      <c r="B4831" s="683"/>
      <c r="C4831" s="683"/>
      <c r="D4831" s="684"/>
    </row>
    <row r="4832" spans="2:4" ht="15" customHeight="1" x14ac:dyDescent="0.25">
      <c r="B4832" s="683"/>
      <c r="C4832" s="683"/>
      <c r="D4832" s="684"/>
    </row>
    <row r="4833" spans="2:4" ht="15" customHeight="1" x14ac:dyDescent="0.25">
      <c r="B4833" s="683"/>
      <c r="C4833" s="683"/>
      <c r="D4833" s="684"/>
    </row>
    <row r="4834" spans="2:4" ht="15" customHeight="1" x14ac:dyDescent="0.25">
      <c r="B4834" s="683"/>
      <c r="C4834" s="683"/>
      <c r="D4834" s="684"/>
    </row>
    <row r="4835" spans="2:4" ht="15" customHeight="1" x14ac:dyDescent="0.25">
      <c r="B4835" s="683"/>
      <c r="C4835" s="683"/>
      <c r="D4835" s="684"/>
    </row>
    <row r="4836" spans="2:4" ht="15" customHeight="1" x14ac:dyDescent="0.25">
      <c r="B4836" s="683"/>
      <c r="C4836" s="683"/>
      <c r="D4836" s="684"/>
    </row>
    <row r="4837" spans="2:4" ht="15" customHeight="1" x14ac:dyDescent="0.25">
      <c r="B4837" s="683"/>
      <c r="C4837" s="683"/>
      <c r="D4837" s="684"/>
    </row>
    <row r="4838" spans="2:4" ht="15" customHeight="1" x14ac:dyDescent="0.25">
      <c r="B4838" s="683"/>
      <c r="C4838" s="683"/>
      <c r="D4838" s="684"/>
    </row>
    <row r="4839" spans="2:4" ht="15" customHeight="1" x14ac:dyDescent="0.25">
      <c r="B4839" s="683"/>
      <c r="C4839" s="683"/>
      <c r="D4839" s="684"/>
    </row>
    <row r="4840" spans="2:4" ht="15" customHeight="1" x14ac:dyDescent="0.25">
      <c r="B4840" s="683"/>
      <c r="C4840" s="683"/>
      <c r="D4840" s="684"/>
    </row>
    <row r="4841" spans="2:4" ht="15" customHeight="1" x14ac:dyDescent="0.25">
      <c r="B4841" s="683"/>
      <c r="C4841" s="683"/>
      <c r="D4841" s="684"/>
    </row>
    <row r="4842" spans="2:4" ht="15" customHeight="1" x14ac:dyDescent="0.25">
      <c r="B4842" s="683"/>
      <c r="C4842" s="683"/>
      <c r="D4842" s="684"/>
    </row>
    <row r="4843" spans="2:4" ht="15" customHeight="1" x14ac:dyDescent="0.25">
      <c r="B4843" s="683"/>
      <c r="C4843" s="683"/>
      <c r="D4843" s="684"/>
    </row>
    <row r="4844" spans="2:4" ht="15" customHeight="1" x14ac:dyDescent="0.25">
      <c r="B4844" s="683"/>
      <c r="C4844" s="683"/>
      <c r="D4844" s="684"/>
    </row>
    <row r="4845" spans="2:4" ht="15" customHeight="1" x14ac:dyDescent="0.25">
      <c r="B4845" s="683"/>
      <c r="C4845" s="683"/>
      <c r="D4845" s="684"/>
    </row>
    <row r="4846" spans="2:4" ht="15" customHeight="1" x14ac:dyDescent="0.25">
      <c r="B4846" s="683"/>
      <c r="C4846" s="683"/>
      <c r="D4846" s="684"/>
    </row>
    <row r="4847" spans="2:4" ht="15" customHeight="1" x14ac:dyDescent="0.25">
      <c r="B4847" s="683"/>
      <c r="C4847" s="683"/>
      <c r="D4847" s="684"/>
    </row>
    <row r="4848" spans="2:4" ht="15" customHeight="1" x14ac:dyDescent="0.25">
      <c r="B4848" s="683"/>
      <c r="C4848" s="683"/>
      <c r="D4848" s="684"/>
    </row>
    <row r="4849" spans="2:4" ht="15" customHeight="1" x14ac:dyDescent="0.25">
      <c r="B4849" s="683"/>
      <c r="C4849" s="683"/>
      <c r="D4849" s="684"/>
    </row>
    <row r="4850" spans="2:4" ht="15" customHeight="1" x14ac:dyDescent="0.25">
      <c r="B4850" s="683"/>
      <c r="C4850" s="683"/>
      <c r="D4850" s="684"/>
    </row>
    <row r="4851" spans="2:4" ht="15" customHeight="1" x14ac:dyDescent="0.25">
      <c r="B4851" s="683"/>
      <c r="C4851" s="683"/>
      <c r="D4851" s="684"/>
    </row>
    <row r="4852" spans="2:4" ht="15" customHeight="1" x14ac:dyDescent="0.25">
      <c r="B4852" s="683"/>
      <c r="C4852" s="683"/>
      <c r="D4852" s="684"/>
    </row>
    <row r="4853" spans="2:4" ht="15" customHeight="1" x14ac:dyDescent="0.25">
      <c r="B4853" s="683"/>
      <c r="C4853" s="683"/>
      <c r="D4853" s="684"/>
    </row>
    <row r="4854" spans="2:4" ht="15" customHeight="1" x14ac:dyDescent="0.25">
      <c r="B4854" s="683"/>
      <c r="C4854" s="683"/>
      <c r="D4854" s="684"/>
    </row>
    <row r="4855" spans="2:4" ht="15" customHeight="1" x14ac:dyDescent="0.25">
      <c r="B4855" s="683"/>
      <c r="C4855" s="683"/>
      <c r="D4855" s="684"/>
    </row>
    <row r="4856" spans="2:4" ht="15" customHeight="1" x14ac:dyDescent="0.25">
      <c r="B4856" s="683"/>
      <c r="C4856" s="683"/>
      <c r="D4856" s="684"/>
    </row>
    <row r="4857" spans="2:4" ht="15" customHeight="1" x14ac:dyDescent="0.25">
      <c r="B4857" s="683"/>
      <c r="C4857" s="683"/>
      <c r="D4857" s="684"/>
    </row>
    <row r="4858" spans="2:4" ht="15" customHeight="1" x14ac:dyDescent="0.25">
      <c r="B4858" s="683"/>
      <c r="C4858" s="683"/>
      <c r="D4858" s="684"/>
    </row>
    <row r="4859" spans="2:4" ht="15" customHeight="1" x14ac:dyDescent="0.25">
      <c r="B4859" s="683"/>
      <c r="C4859" s="683"/>
      <c r="D4859" s="684"/>
    </row>
    <row r="4860" spans="2:4" ht="15" customHeight="1" x14ac:dyDescent="0.25">
      <c r="B4860" s="683"/>
      <c r="C4860" s="683"/>
      <c r="D4860" s="684"/>
    </row>
    <row r="4861" spans="2:4" ht="15" customHeight="1" x14ac:dyDescent="0.25">
      <c r="B4861" s="683"/>
      <c r="C4861" s="683"/>
      <c r="D4861" s="684"/>
    </row>
    <row r="4862" spans="2:4" ht="15" customHeight="1" x14ac:dyDescent="0.25">
      <c r="B4862" s="683"/>
      <c r="C4862" s="683"/>
      <c r="D4862" s="684"/>
    </row>
    <row r="4863" spans="2:4" ht="15" customHeight="1" x14ac:dyDescent="0.25">
      <c r="B4863" s="683"/>
      <c r="C4863" s="683"/>
      <c r="D4863" s="684"/>
    </row>
    <row r="4864" spans="2:4" ht="15" customHeight="1" x14ac:dyDescent="0.25">
      <c r="B4864" s="683"/>
      <c r="C4864" s="683"/>
      <c r="D4864" s="684"/>
    </row>
    <row r="4865" spans="2:4" ht="15" customHeight="1" x14ac:dyDescent="0.25">
      <c r="B4865" s="683"/>
      <c r="C4865" s="683"/>
      <c r="D4865" s="684"/>
    </row>
    <row r="4866" spans="2:4" ht="15" customHeight="1" x14ac:dyDescent="0.25">
      <c r="B4866" s="683"/>
      <c r="C4866" s="683"/>
      <c r="D4866" s="684"/>
    </row>
    <row r="4867" spans="2:4" ht="15" customHeight="1" x14ac:dyDescent="0.25">
      <c r="B4867" s="683"/>
      <c r="C4867" s="683"/>
      <c r="D4867" s="684"/>
    </row>
    <row r="4868" spans="2:4" ht="15" customHeight="1" x14ac:dyDescent="0.25">
      <c r="B4868" s="683"/>
      <c r="C4868" s="683"/>
      <c r="D4868" s="684"/>
    </row>
    <row r="4869" spans="2:4" ht="15" customHeight="1" x14ac:dyDescent="0.25">
      <c r="B4869" s="683"/>
      <c r="C4869" s="683"/>
      <c r="D4869" s="684"/>
    </row>
    <row r="4870" spans="2:4" ht="15" customHeight="1" x14ac:dyDescent="0.25">
      <c r="B4870" s="683"/>
      <c r="C4870" s="683"/>
      <c r="D4870" s="684"/>
    </row>
    <row r="4871" spans="2:4" ht="15" customHeight="1" x14ac:dyDescent="0.25">
      <c r="B4871" s="683"/>
      <c r="C4871" s="683"/>
      <c r="D4871" s="684"/>
    </row>
    <row r="4872" spans="2:4" ht="15" customHeight="1" x14ac:dyDescent="0.25">
      <c r="B4872" s="683"/>
      <c r="C4872" s="683"/>
      <c r="D4872" s="684"/>
    </row>
    <row r="4873" spans="2:4" ht="15" customHeight="1" x14ac:dyDescent="0.25">
      <c r="B4873" s="683"/>
      <c r="C4873" s="683"/>
      <c r="D4873" s="684"/>
    </row>
    <row r="4874" spans="2:4" ht="15" customHeight="1" x14ac:dyDescent="0.25">
      <c r="B4874" s="683"/>
      <c r="C4874" s="683"/>
      <c r="D4874" s="684"/>
    </row>
    <row r="4875" spans="2:4" ht="15" customHeight="1" x14ac:dyDescent="0.25">
      <c r="B4875" s="683"/>
      <c r="C4875" s="683"/>
      <c r="D4875" s="684"/>
    </row>
    <row r="4876" spans="2:4" ht="15" customHeight="1" x14ac:dyDescent="0.25">
      <c r="B4876" s="683"/>
      <c r="C4876" s="683"/>
      <c r="D4876" s="684"/>
    </row>
    <row r="4877" spans="2:4" ht="15" customHeight="1" x14ac:dyDescent="0.25">
      <c r="B4877" s="683"/>
      <c r="C4877" s="683"/>
      <c r="D4877" s="684"/>
    </row>
    <row r="4878" spans="2:4" ht="15" customHeight="1" x14ac:dyDescent="0.25">
      <c r="B4878" s="683"/>
      <c r="C4878" s="683"/>
      <c r="D4878" s="684"/>
    </row>
    <row r="4879" spans="2:4" ht="15" customHeight="1" x14ac:dyDescent="0.25">
      <c r="B4879" s="683"/>
      <c r="C4879" s="683"/>
      <c r="D4879" s="684"/>
    </row>
    <row r="4880" spans="2:4" ht="15" customHeight="1" x14ac:dyDescent="0.25">
      <c r="B4880" s="683"/>
      <c r="C4880" s="683"/>
      <c r="D4880" s="684"/>
    </row>
    <row r="4881" spans="2:4" ht="15" customHeight="1" x14ac:dyDescent="0.25">
      <c r="B4881" s="683"/>
      <c r="C4881" s="683"/>
      <c r="D4881" s="684"/>
    </row>
    <row r="4882" spans="2:4" ht="15" customHeight="1" x14ac:dyDescent="0.25">
      <c r="B4882" s="683"/>
      <c r="C4882" s="683"/>
      <c r="D4882" s="684"/>
    </row>
    <row r="4883" spans="2:4" ht="15" customHeight="1" x14ac:dyDescent="0.25">
      <c r="B4883" s="683"/>
      <c r="C4883" s="683"/>
      <c r="D4883" s="684"/>
    </row>
    <row r="4884" spans="2:4" ht="15" customHeight="1" x14ac:dyDescent="0.25">
      <c r="B4884" s="683"/>
      <c r="C4884" s="683"/>
      <c r="D4884" s="684"/>
    </row>
    <row r="4885" spans="2:4" ht="15" customHeight="1" x14ac:dyDescent="0.25">
      <c r="B4885" s="683"/>
      <c r="C4885" s="683"/>
      <c r="D4885" s="684"/>
    </row>
    <row r="4886" spans="2:4" ht="15" customHeight="1" x14ac:dyDescent="0.25">
      <c r="B4886" s="683"/>
      <c r="C4886" s="683"/>
      <c r="D4886" s="684"/>
    </row>
    <row r="4887" spans="2:4" ht="15" customHeight="1" x14ac:dyDescent="0.25">
      <c r="B4887" s="683"/>
      <c r="C4887" s="683"/>
      <c r="D4887" s="684"/>
    </row>
    <row r="4888" spans="2:4" ht="15" customHeight="1" x14ac:dyDescent="0.25">
      <c r="B4888" s="683"/>
      <c r="C4888" s="683"/>
      <c r="D4888" s="684"/>
    </row>
    <row r="4889" spans="2:4" ht="15" customHeight="1" x14ac:dyDescent="0.25">
      <c r="B4889" s="683"/>
      <c r="C4889" s="683"/>
      <c r="D4889" s="684"/>
    </row>
    <row r="4890" spans="2:4" ht="15" customHeight="1" x14ac:dyDescent="0.25">
      <c r="B4890" s="683"/>
      <c r="C4890" s="683"/>
      <c r="D4890" s="684"/>
    </row>
    <row r="4891" spans="2:4" ht="15" customHeight="1" x14ac:dyDescent="0.25">
      <c r="B4891" s="683"/>
      <c r="C4891" s="683"/>
      <c r="D4891" s="684"/>
    </row>
    <row r="4892" spans="2:4" ht="15" customHeight="1" x14ac:dyDescent="0.25">
      <c r="B4892" s="683"/>
      <c r="C4892" s="683"/>
      <c r="D4892" s="684"/>
    </row>
    <row r="4893" spans="2:4" ht="15" customHeight="1" x14ac:dyDescent="0.25">
      <c r="B4893" s="683"/>
      <c r="C4893" s="683"/>
      <c r="D4893" s="684"/>
    </row>
    <row r="4894" spans="2:4" ht="15" customHeight="1" x14ac:dyDescent="0.25">
      <c r="B4894" s="683"/>
      <c r="C4894" s="683"/>
      <c r="D4894" s="684"/>
    </row>
    <row r="4895" spans="2:4" ht="15" customHeight="1" x14ac:dyDescent="0.25">
      <c r="B4895" s="683"/>
      <c r="C4895" s="683"/>
      <c r="D4895" s="684"/>
    </row>
    <row r="4896" spans="2:4" ht="15" customHeight="1" x14ac:dyDescent="0.25">
      <c r="B4896" s="683"/>
      <c r="C4896" s="683"/>
      <c r="D4896" s="684"/>
    </row>
    <row r="4897" spans="2:4" ht="15" customHeight="1" x14ac:dyDescent="0.25">
      <c r="B4897" s="683"/>
      <c r="C4897" s="683"/>
      <c r="D4897" s="684"/>
    </row>
    <row r="4898" spans="2:4" ht="15" customHeight="1" x14ac:dyDescent="0.25">
      <c r="B4898" s="683"/>
      <c r="C4898" s="683"/>
      <c r="D4898" s="684"/>
    </row>
    <row r="4899" spans="2:4" ht="15" customHeight="1" x14ac:dyDescent="0.25">
      <c r="B4899" s="683"/>
      <c r="C4899" s="683"/>
      <c r="D4899" s="684"/>
    </row>
    <row r="4900" spans="2:4" ht="15" customHeight="1" x14ac:dyDescent="0.25">
      <c r="B4900" s="683"/>
      <c r="C4900" s="683"/>
      <c r="D4900" s="684"/>
    </row>
    <row r="4901" spans="2:4" ht="15" customHeight="1" x14ac:dyDescent="0.25">
      <c r="B4901" s="683"/>
      <c r="C4901" s="683"/>
      <c r="D4901" s="684"/>
    </row>
    <row r="4902" spans="2:4" ht="15" customHeight="1" x14ac:dyDescent="0.25">
      <c r="B4902" s="683"/>
      <c r="C4902" s="683"/>
      <c r="D4902" s="684"/>
    </row>
    <row r="4903" spans="2:4" ht="15" customHeight="1" x14ac:dyDescent="0.25">
      <c r="B4903" s="683"/>
      <c r="C4903" s="683"/>
      <c r="D4903" s="684"/>
    </row>
    <row r="4904" spans="2:4" ht="15" customHeight="1" x14ac:dyDescent="0.25">
      <c r="B4904" s="683"/>
      <c r="C4904" s="683"/>
      <c r="D4904" s="684"/>
    </row>
    <row r="4905" spans="2:4" ht="15" customHeight="1" x14ac:dyDescent="0.25">
      <c r="B4905" s="683"/>
      <c r="C4905" s="683"/>
      <c r="D4905" s="684"/>
    </row>
    <row r="4906" spans="2:4" ht="15" customHeight="1" x14ac:dyDescent="0.25">
      <c r="B4906" s="683"/>
      <c r="C4906" s="683"/>
      <c r="D4906" s="684"/>
    </row>
    <row r="4907" spans="2:4" ht="15" customHeight="1" x14ac:dyDescent="0.25">
      <c r="B4907" s="683"/>
      <c r="C4907" s="683"/>
      <c r="D4907" s="684"/>
    </row>
    <row r="4908" spans="2:4" ht="15" customHeight="1" x14ac:dyDescent="0.25">
      <c r="B4908" s="683"/>
      <c r="C4908" s="683"/>
      <c r="D4908" s="684"/>
    </row>
    <row r="4909" spans="2:4" ht="15" customHeight="1" x14ac:dyDescent="0.25">
      <c r="B4909" s="683"/>
      <c r="C4909" s="683"/>
      <c r="D4909" s="684"/>
    </row>
    <row r="4910" spans="2:4" ht="15" customHeight="1" x14ac:dyDescent="0.25">
      <c r="B4910" s="683"/>
      <c r="C4910" s="683"/>
      <c r="D4910" s="684"/>
    </row>
    <row r="4911" spans="2:4" ht="15" customHeight="1" x14ac:dyDescent="0.25">
      <c r="B4911" s="683"/>
      <c r="C4911" s="683"/>
      <c r="D4911" s="684"/>
    </row>
    <row r="4912" spans="2:4" ht="15" customHeight="1" x14ac:dyDescent="0.25">
      <c r="B4912" s="683"/>
      <c r="C4912" s="683"/>
      <c r="D4912" s="684"/>
    </row>
    <row r="4913" spans="2:4" ht="15" customHeight="1" x14ac:dyDescent="0.25">
      <c r="B4913" s="683"/>
      <c r="C4913" s="683"/>
      <c r="D4913" s="684"/>
    </row>
    <row r="4914" spans="2:4" ht="15" customHeight="1" x14ac:dyDescent="0.25">
      <c r="B4914" s="683"/>
      <c r="C4914" s="683"/>
      <c r="D4914" s="684"/>
    </row>
    <row r="4915" spans="2:4" ht="15" customHeight="1" x14ac:dyDescent="0.25">
      <c r="B4915" s="683"/>
      <c r="C4915" s="683"/>
      <c r="D4915" s="684"/>
    </row>
    <row r="4916" spans="2:4" ht="15" customHeight="1" x14ac:dyDescent="0.25">
      <c r="B4916" s="683"/>
      <c r="C4916" s="683"/>
      <c r="D4916" s="684"/>
    </row>
    <row r="4917" spans="2:4" ht="15" customHeight="1" x14ac:dyDescent="0.25">
      <c r="B4917" s="683"/>
      <c r="C4917" s="683"/>
      <c r="D4917" s="684"/>
    </row>
    <row r="4918" spans="2:4" ht="15" customHeight="1" x14ac:dyDescent="0.25">
      <c r="B4918" s="683"/>
      <c r="C4918" s="683"/>
      <c r="D4918" s="684"/>
    </row>
    <row r="4919" spans="2:4" ht="15" customHeight="1" x14ac:dyDescent="0.25">
      <c r="B4919" s="683"/>
      <c r="C4919" s="683"/>
      <c r="D4919" s="684"/>
    </row>
    <row r="4920" spans="2:4" ht="15" customHeight="1" x14ac:dyDescent="0.25">
      <c r="B4920" s="683"/>
      <c r="C4920" s="683"/>
      <c r="D4920" s="684"/>
    </row>
    <row r="4921" spans="2:4" ht="15" customHeight="1" x14ac:dyDescent="0.25">
      <c r="B4921" s="683"/>
      <c r="C4921" s="683"/>
      <c r="D4921" s="684"/>
    </row>
    <row r="4922" spans="2:4" ht="15" customHeight="1" x14ac:dyDescent="0.25">
      <c r="B4922" s="683"/>
      <c r="C4922" s="683"/>
      <c r="D4922" s="684"/>
    </row>
    <row r="4923" spans="2:4" ht="15" customHeight="1" x14ac:dyDescent="0.25">
      <c r="B4923" s="683"/>
      <c r="C4923" s="683"/>
      <c r="D4923" s="684"/>
    </row>
    <row r="4924" spans="2:4" ht="15" customHeight="1" x14ac:dyDescent="0.25">
      <c r="B4924" s="683"/>
      <c r="C4924" s="683"/>
      <c r="D4924" s="684"/>
    </row>
    <row r="4925" spans="2:4" ht="15" customHeight="1" x14ac:dyDescent="0.25">
      <c r="B4925" s="683"/>
      <c r="C4925" s="683"/>
      <c r="D4925" s="684"/>
    </row>
    <row r="4926" spans="2:4" ht="15" customHeight="1" x14ac:dyDescent="0.25">
      <c r="B4926" s="683"/>
      <c r="C4926" s="683"/>
      <c r="D4926" s="684"/>
    </row>
    <row r="4927" spans="2:4" ht="15" customHeight="1" x14ac:dyDescent="0.25">
      <c r="B4927" s="683"/>
      <c r="C4927" s="683"/>
      <c r="D4927" s="684"/>
    </row>
    <row r="4928" spans="2:4" ht="15" customHeight="1" x14ac:dyDescent="0.25">
      <c r="B4928" s="683"/>
      <c r="C4928" s="683"/>
      <c r="D4928" s="684"/>
    </row>
    <row r="4929" spans="2:4" ht="15" customHeight="1" x14ac:dyDescent="0.25">
      <c r="B4929" s="683"/>
      <c r="C4929" s="683"/>
      <c r="D4929" s="684"/>
    </row>
    <row r="4930" spans="2:4" ht="15" customHeight="1" x14ac:dyDescent="0.25">
      <c r="B4930" s="683"/>
      <c r="C4930" s="683"/>
      <c r="D4930" s="684"/>
    </row>
    <row r="4931" spans="2:4" ht="15" customHeight="1" x14ac:dyDescent="0.25">
      <c r="B4931" s="683"/>
      <c r="C4931" s="683"/>
      <c r="D4931" s="684"/>
    </row>
    <row r="4932" spans="2:4" ht="15" customHeight="1" x14ac:dyDescent="0.25">
      <c r="B4932" s="683"/>
      <c r="C4932" s="683"/>
      <c r="D4932" s="684"/>
    </row>
    <row r="4933" spans="2:4" ht="15" customHeight="1" x14ac:dyDescent="0.25">
      <c r="B4933" s="683"/>
      <c r="C4933" s="683"/>
      <c r="D4933" s="684"/>
    </row>
    <row r="4934" spans="2:4" ht="15" customHeight="1" x14ac:dyDescent="0.25">
      <c r="B4934" s="683"/>
      <c r="C4934" s="683"/>
      <c r="D4934" s="684"/>
    </row>
    <row r="4935" spans="2:4" ht="15" customHeight="1" x14ac:dyDescent="0.25">
      <c r="B4935" s="683"/>
      <c r="C4935" s="683"/>
      <c r="D4935" s="684"/>
    </row>
    <row r="4936" spans="2:4" ht="15" customHeight="1" x14ac:dyDescent="0.25">
      <c r="B4936" s="683"/>
      <c r="C4936" s="683"/>
      <c r="D4936" s="684"/>
    </row>
    <row r="4937" spans="2:4" ht="15" customHeight="1" x14ac:dyDescent="0.25">
      <c r="B4937" s="683"/>
      <c r="C4937" s="683"/>
      <c r="D4937" s="684"/>
    </row>
    <row r="4938" spans="2:4" ht="15" customHeight="1" x14ac:dyDescent="0.25">
      <c r="B4938" s="683"/>
      <c r="C4938" s="683"/>
      <c r="D4938" s="684"/>
    </row>
    <row r="4939" spans="2:4" ht="15" customHeight="1" x14ac:dyDescent="0.25">
      <c r="B4939" s="683"/>
      <c r="C4939" s="683"/>
      <c r="D4939" s="684"/>
    </row>
    <row r="4940" spans="2:4" ht="15" customHeight="1" x14ac:dyDescent="0.25">
      <c r="B4940" s="683"/>
      <c r="C4940" s="683"/>
      <c r="D4940" s="684"/>
    </row>
    <row r="4941" spans="2:4" ht="15" customHeight="1" x14ac:dyDescent="0.25">
      <c r="B4941" s="683"/>
      <c r="C4941" s="683"/>
      <c r="D4941" s="684"/>
    </row>
    <row r="4942" spans="2:4" ht="15" customHeight="1" x14ac:dyDescent="0.25">
      <c r="B4942" s="683"/>
      <c r="C4942" s="683"/>
      <c r="D4942" s="684"/>
    </row>
    <row r="4943" spans="2:4" ht="15" customHeight="1" x14ac:dyDescent="0.25">
      <c r="B4943" s="683"/>
      <c r="C4943" s="683"/>
      <c r="D4943" s="684"/>
    </row>
    <row r="4944" spans="2:4" ht="15" customHeight="1" x14ac:dyDescent="0.25">
      <c r="B4944" s="683"/>
      <c r="C4944" s="683"/>
      <c r="D4944" s="684"/>
    </row>
    <row r="4945" spans="2:4" ht="15" customHeight="1" x14ac:dyDescent="0.25">
      <c r="B4945" s="683"/>
      <c r="C4945" s="683"/>
      <c r="D4945" s="684"/>
    </row>
    <row r="4946" spans="2:4" ht="15" customHeight="1" x14ac:dyDescent="0.25">
      <c r="B4946" s="683"/>
      <c r="C4946" s="683"/>
      <c r="D4946" s="684"/>
    </row>
    <row r="4947" spans="2:4" ht="15" customHeight="1" x14ac:dyDescent="0.25">
      <c r="B4947" s="683"/>
      <c r="C4947" s="683"/>
      <c r="D4947" s="684"/>
    </row>
    <row r="4948" spans="2:4" ht="15" customHeight="1" x14ac:dyDescent="0.25">
      <c r="B4948" s="683"/>
      <c r="C4948" s="683"/>
      <c r="D4948" s="684"/>
    </row>
    <row r="4949" spans="2:4" ht="15" customHeight="1" x14ac:dyDescent="0.25">
      <c r="B4949" s="683"/>
      <c r="C4949" s="683"/>
      <c r="D4949" s="684"/>
    </row>
    <row r="4950" spans="2:4" ht="15" customHeight="1" x14ac:dyDescent="0.25">
      <c r="B4950" s="683"/>
      <c r="C4950" s="683"/>
      <c r="D4950" s="684"/>
    </row>
    <row r="4951" spans="2:4" ht="15" customHeight="1" x14ac:dyDescent="0.25">
      <c r="B4951" s="683"/>
      <c r="C4951" s="683"/>
      <c r="D4951" s="684"/>
    </row>
    <row r="4952" spans="2:4" ht="15" customHeight="1" x14ac:dyDescent="0.25">
      <c r="B4952" s="683"/>
      <c r="C4952" s="683"/>
      <c r="D4952" s="684"/>
    </row>
    <row r="4953" spans="2:4" ht="15" customHeight="1" x14ac:dyDescent="0.25">
      <c r="B4953" s="683"/>
      <c r="C4953" s="683"/>
      <c r="D4953" s="684"/>
    </row>
    <row r="4954" spans="2:4" ht="15" customHeight="1" x14ac:dyDescent="0.25">
      <c r="B4954" s="683"/>
      <c r="C4954" s="683"/>
      <c r="D4954" s="684"/>
    </row>
    <row r="4955" spans="2:4" ht="15" customHeight="1" x14ac:dyDescent="0.25">
      <c r="B4955" s="683"/>
      <c r="C4955" s="683"/>
      <c r="D4955" s="684"/>
    </row>
    <row r="4956" spans="2:4" ht="15" customHeight="1" x14ac:dyDescent="0.25">
      <c r="B4956" s="683"/>
      <c r="C4956" s="683"/>
      <c r="D4956" s="684"/>
    </row>
    <row r="4957" spans="2:4" ht="15" customHeight="1" x14ac:dyDescent="0.25">
      <c r="B4957" s="683"/>
      <c r="C4957" s="683"/>
      <c r="D4957" s="684"/>
    </row>
    <row r="4958" spans="2:4" ht="15" customHeight="1" x14ac:dyDescent="0.25">
      <c r="B4958" s="683"/>
      <c r="C4958" s="683"/>
      <c r="D4958" s="684"/>
    </row>
    <row r="4959" spans="2:4" ht="15" customHeight="1" x14ac:dyDescent="0.25">
      <c r="B4959" s="683"/>
      <c r="C4959" s="683"/>
      <c r="D4959" s="684"/>
    </row>
    <row r="4960" spans="2:4" ht="15" customHeight="1" x14ac:dyDescent="0.25">
      <c r="B4960" s="683"/>
      <c r="C4960" s="683"/>
      <c r="D4960" s="684"/>
    </row>
    <row r="4961" spans="2:4" ht="15" customHeight="1" x14ac:dyDescent="0.25">
      <c r="B4961" s="683"/>
      <c r="C4961" s="683"/>
      <c r="D4961" s="684"/>
    </row>
    <row r="4962" spans="2:4" ht="15" customHeight="1" x14ac:dyDescent="0.25">
      <c r="B4962" s="683"/>
      <c r="C4962" s="683"/>
      <c r="D4962" s="684"/>
    </row>
    <row r="4963" spans="2:4" ht="15" customHeight="1" x14ac:dyDescent="0.25">
      <c r="B4963" s="683"/>
      <c r="C4963" s="683"/>
      <c r="D4963" s="684"/>
    </row>
    <row r="4964" spans="2:4" ht="15" customHeight="1" x14ac:dyDescent="0.25">
      <c r="B4964" s="683"/>
      <c r="C4964" s="683"/>
      <c r="D4964" s="684"/>
    </row>
    <row r="4965" spans="2:4" ht="15" customHeight="1" x14ac:dyDescent="0.25">
      <c r="B4965" s="683"/>
      <c r="C4965" s="683"/>
      <c r="D4965" s="684"/>
    </row>
    <row r="4966" spans="2:4" ht="15" customHeight="1" x14ac:dyDescent="0.25">
      <c r="B4966" s="683"/>
      <c r="C4966" s="683"/>
      <c r="D4966" s="684"/>
    </row>
    <row r="4967" spans="2:4" ht="15" customHeight="1" x14ac:dyDescent="0.25">
      <c r="B4967" s="683"/>
      <c r="C4967" s="683"/>
      <c r="D4967" s="684"/>
    </row>
    <row r="4968" spans="2:4" ht="15" customHeight="1" x14ac:dyDescent="0.25">
      <c r="B4968" s="683"/>
      <c r="C4968" s="683"/>
      <c r="D4968" s="684"/>
    </row>
    <row r="4969" spans="2:4" ht="15" customHeight="1" x14ac:dyDescent="0.25">
      <c r="B4969" s="683"/>
      <c r="C4969" s="683"/>
      <c r="D4969" s="684"/>
    </row>
    <row r="4970" spans="2:4" ht="15" customHeight="1" x14ac:dyDescent="0.25">
      <c r="B4970" s="683"/>
      <c r="C4970" s="683"/>
      <c r="D4970" s="684"/>
    </row>
    <row r="4971" spans="2:4" ht="15" customHeight="1" x14ac:dyDescent="0.25">
      <c r="B4971" s="683"/>
      <c r="C4971" s="683"/>
      <c r="D4971" s="684"/>
    </row>
    <row r="4972" spans="2:4" ht="15" customHeight="1" x14ac:dyDescent="0.25">
      <c r="B4972" s="683"/>
      <c r="C4972" s="683"/>
      <c r="D4972" s="684"/>
    </row>
    <row r="4973" spans="2:4" ht="15" customHeight="1" x14ac:dyDescent="0.25">
      <c r="B4973" s="683"/>
      <c r="C4973" s="683"/>
      <c r="D4973" s="684"/>
    </row>
    <row r="4974" spans="2:4" ht="15" customHeight="1" x14ac:dyDescent="0.25">
      <c r="B4974" s="683"/>
      <c r="C4974" s="683"/>
      <c r="D4974" s="684"/>
    </row>
    <row r="4975" spans="2:4" ht="15" customHeight="1" x14ac:dyDescent="0.25">
      <c r="B4975" s="683"/>
      <c r="C4975" s="683"/>
      <c r="D4975" s="684"/>
    </row>
    <row r="4976" spans="2:4" ht="15" customHeight="1" x14ac:dyDescent="0.25">
      <c r="B4976" s="683"/>
      <c r="C4976" s="683"/>
      <c r="D4976" s="684"/>
    </row>
    <row r="4977" spans="2:4" ht="15" customHeight="1" x14ac:dyDescent="0.25">
      <c r="B4977" s="683"/>
      <c r="C4977" s="683"/>
      <c r="D4977" s="684"/>
    </row>
    <row r="4978" spans="2:4" ht="15" customHeight="1" x14ac:dyDescent="0.25">
      <c r="B4978" s="683"/>
      <c r="C4978" s="683"/>
      <c r="D4978" s="684"/>
    </row>
    <row r="4979" spans="2:4" ht="15" customHeight="1" x14ac:dyDescent="0.25">
      <c r="B4979" s="683"/>
      <c r="C4979" s="683"/>
      <c r="D4979" s="684"/>
    </row>
    <row r="4980" spans="2:4" ht="15" customHeight="1" x14ac:dyDescent="0.25">
      <c r="B4980" s="683"/>
      <c r="C4980" s="683"/>
      <c r="D4980" s="684"/>
    </row>
    <row r="4981" spans="2:4" ht="15" customHeight="1" x14ac:dyDescent="0.25">
      <c r="B4981" s="683"/>
      <c r="C4981" s="683"/>
      <c r="D4981" s="684"/>
    </row>
    <row r="4982" spans="2:4" ht="15" customHeight="1" x14ac:dyDescent="0.25">
      <c r="B4982" s="683"/>
      <c r="C4982" s="683"/>
      <c r="D4982" s="684"/>
    </row>
    <row r="4983" spans="2:4" ht="15" customHeight="1" x14ac:dyDescent="0.25">
      <c r="B4983" s="683"/>
      <c r="C4983" s="683"/>
      <c r="D4983" s="684"/>
    </row>
    <row r="4984" spans="2:4" ht="15" customHeight="1" x14ac:dyDescent="0.25">
      <c r="B4984" s="683"/>
      <c r="C4984" s="683"/>
      <c r="D4984" s="684"/>
    </row>
    <row r="4985" spans="2:4" ht="15" customHeight="1" x14ac:dyDescent="0.25">
      <c r="B4985" s="683"/>
      <c r="C4985" s="683"/>
      <c r="D4985" s="684"/>
    </row>
    <row r="4986" spans="2:4" ht="15" customHeight="1" x14ac:dyDescent="0.25">
      <c r="B4986" s="683"/>
      <c r="C4986" s="683"/>
      <c r="D4986" s="684"/>
    </row>
    <row r="4987" spans="2:4" ht="15" customHeight="1" x14ac:dyDescent="0.25">
      <c r="B4987" s="683"/>
      <c r="C4987" s="683"/>
      <c r="D4987" s="684"/>
    </row>
    <row r="4988" spans="2:4" ht="15" customHeight="1" x14ac:dyDescent="0.25">
      <c r="B4988" s="683"/>
      <c r="C4988" s="683"/>
      <c r="D4988" s="684"/>
    </row>
    <row r="4989" spans="2:4" ht="15" customHeight="1" x14ac:dyDescent="0.25">
      <c r="B4989" s="683"/>
      <c r="C4989" s="683"/>
      <c r="D4989" s="684"/>
    </row>
    <row r="4990" spans="2:4" ht="15" customHeight="1" x14ac:dyDescent="0.25">
      <c r="B4990" s="683"/>
      <c r="C4990" s="683"/>
      <c r="D4990" s="684"/>
    </row>
    <row r="4991" spans="2:4" ht="15" customHeight="1" x14ac:dyDescent="0.25">
      <c r="B4991" s="683"/>
      <c r="C4991" s="683"/>
      <c r="D4991" s="684"/>
    </row>
    <row r="4992" spans="2:4" ht="15" customHeight="1" x14ac:dyDescent="0.25">
      <c r="B4992" s="683"/>
      <c r="C4992" s="683"/>
      <c r="D4992" s="684"/>
    </row>
    <row r="4993" spans="2:4" ht="15" customHeight="1" x14ac:dyDescent="0.25">
      <c r="B4993" s="683"/>
      <c r="C4993" s="683"/>
      <c r="D4993" s="684"/>
    </row>
    <row r="4994" spans="2:4" ht="15" customHeight="1" x14ac:dyDescent="0.25">
      <c r="B4994" s="683"/>
      <c r="C4994" s="683"/>
      <c r="D4994" s="684"/>
    </row>
    <row r="4995" spans="2:4" ht="15" customHeight="1" x14ac:dyDescent="0.25">
      <c r="B4995" s="683"/>
      <c r="C4995" s="683"/>
      <c r="D4995" s="684"/>
    </row>
    <row r="4996" spans="2:4" ht="15" customHeight="1" x14ac:dyDescent="0.25">
      <c r="B4996" s="683"/>
      <c r="C4996" s="683"/>
      <c r="D4996" s="684"/>
    </row>
    <row r="4997" spans="2:4" ht="15" customHeight="1" x14ac:dyDescent="0.25">
      <c r="B4997" s="683"/>
      <c r="C4997" s="683"/>
      <c r="D4997" s="684"/>
    </row>
    <row r="4998" spans="2:4" ht="15" customHeight="1" x14ac:dyDescent="0.25">
      <c r="B4998" s="683"/>
      <c r="C4998" s="683"/>
      <c r="D4998" s="684"/>
    </row>
    <row r="4999" spans="2:4" ht="15" customHeight="1" x14ac:dyDescent="0.25">
      <c r="B4999" s="683"/>
      <c r="C4999" s="683"/>
      <c r="D4999" s="684"/>
    </row>
    <row r="5000" spans="2:4" ht="15" customHeight="1" x14ac:dyDescent="0.25">
      <c r="B5000" s="683"/>
      <c r="C5000" s="683"/>
      <c r="D5000" s="684"/>
    </row>
    <row r="5001" spans="2:4" ht="15" customHeight="1" x14ac:dyDescent="0.25">
      <c r="B5001" s="683"/>
      <c r="C5001" s="683"/>
      <c r="D5001" s="684"/>
    </row>
    <row r="5002" spans="2:4" ht="15" customHeight="1" x14ac:dyDescent="0.25">
      <c r="B5002" s="683"/>
      <c r="C5002" s="683"/>
      <c r="D5002" s="684"/>
    </row>
    <row r="5003" spans="2:4" ht="15" customHeight="1" x14ac:dyDescent="0.25">
      <c r="B5003" s="683"/>
      <c r="C5003" s="683"/>
      <c r="D5003" s="684"/>
    </row>
    <row r="5004" spans="2:4" ht="15" customHeight="1" x14ac:dyDescent="0.25">
      <c r="B5004" s="683"/>
      <c r="C5004" s="683"/>
      <c r="D5004" s="684"/>
    </row>
    <row r="5005" spans="2:4" ht="15" customHeight="1" x14ac:dyDescent="0.25">
      <c r="B5005" s="683"/>
      <c r="C5005" s="683"/>
      <c r="D5005" s="684"/>
    </row>
    <row r="5006" spans="2:4" ht="15" customHeight="1" x14ac:dyDescent="0.25">
      <c r="B5006" s="683"/>
      <c r="C5006" s="683"/>
      <c r="D5006" s="684"/>
    </row>
    <row r="5007" spans="2:4" ht="15" customHeight="1" x14ac:dyDescent="0.25">
      <c r="B5007" s="683"/>
      <c r="C5007" s="683"/>
      <c r="D5007" s="684"/>
    </row>
    <row r="5008" spans="2:4" ht="15" customHeight="1" x14ac:dyDescent="0.25">
      <c r="B5008" s="683"/>
      <c r="C5008" s="683"/>
      <c r="D5008" s="684"/>
    </row>
    <row r="5009" spans="2:4" ht="15" customHeight="1" x14ac:dyDescent="0.25">
      <c r="B5009" s="683"/>
      <c r="C5009" s="683"/>
      <c r="D5009" s="684"/>
    </row>
    <row r="5010" spans="2:4" ht="15" customHeight="1" x14ac:dyDescent="0.25">
      <c r="B5010" s="683"/>
      <c r="C5010" s="683"/>
      <c r="D5010" s="684"/>
    </row>
    <row r="5011" spans="2:4" ht="15" customHeight="1" x14ac:dyDescent="0.25">
      <c r="B5011" s="683"/>
      <c r="C5011" s="683"/>
      <c r="D5011" s="684"/>
    </row>
    <row r="5012" spans="2:4" ht="15" customHeight="1" x14ac:dyDescent="0.25">
      <c r="B5012" s="683"/>
      <c r="C5012" s="683"/>
      <c r="D5012" s="684"/>
    </row>
    <row r="5013" spans="2:4" ht="15" customHeight="1" x14ac:dyDescent="0.25">
      <c r="B5013" s="683"/>
      <c r="C5013" s="683"/>
      <c r="D5013" s="684"/>
    </row>
    <row r="5014" spans="2:4" ht="15" customHeight="1" x14ac:dyDescent="0.25">
      <c r="B5014" s="683"/>
      <c r="C5014" s="683"/>
      <c r="D5014" s="684"/>
    </row>
    <row r="5015" spans="2:4" ht="15" customHeight="1" x14ac:dyDescent="0.25">
      <c r="B5015" s="683"/>
      <c r="C5015" s="683"/>
      <c r="D5015" s="684"/>
    </row>
    <row r="5016" spans="2:4" ht="15" customHeight="1" x14ac:dyDescent="0.25">
      <c r="B5016" s="683"/>
      <c r="C5016" s="683"/>
      <c r="D5016" s="684"/>
    </row>
    <row r="5017" spans="2:4" ht="15" customHeight="1" x14ac:dyDescent="0.25">
      <c r="B5017" s="683"/>
      <c r="C5017" s="683"/>
      <c r="D5017" s="684"/>
    </row>
    <row r="5018" spans="2:4" ht="15" customHeight="1" x14ac:dyDescent="0.25">
      <c r="B5018" s="683"/>
      <c r="C5018" s="683"/>
      <c r="D5018" s="684"/>
    </row>
    <row r="5019" spans="2:4" ht="15" customHeight="1" x14ac:dyDescent="0.25">
      <c r="B5019" s="683"/>
      <c r="C5019" s="683"/>
      <c r="D5019" s="684"/>
    </row>
    <row r="5020" spans="2:4" ht="15" customHeight="1" x14ac:dyDescent="0.25">
      <c r="B5020" s="683"/>
      <c r="C5020" s="683"/>
      <c r="D5020" s="684"/>
    </row>
    <row r="5021" spans="2:4" ht="15" customHeight="1" x14ac:dyDescent="0.25">
      <c r="B5021" s="683"/>
      <c r="C5021" s="683"/>
      <c r="D5021" s="684"/>
    </row>
    <row r="5022" spans="2:4" ht="15" customHeight="1" x14ac:dyDescent="0.25">
      <c r="B5022" s="683"/>
      <c r="C5022" s="683"/>
      <c r="D5022" s="684"/>
    </row>
    <row r="5023" spans="2:4" ht="15" customHeight="1" x14ac:dyDescent="0.25">
      <c r="B5023" s="683"/>
      <c r="C5023" s="683"/>
      <c r="D5023" s="684"/>
    </row>
    <row r="5024" spans="2:4" ht="15" customHeight="1" x14ac:dyDescent="0.25">
      <c r="B5024" s="683"/>
      <c r="C5024" s="683"/>
      <c r="D5024" s="684"/>
    </row>
    <row r="5025" spans="2:4" ht="15" customHeight="1" x14ac:dyDescent="0.25">
      <c r="B5025" s="683"/>
      <c r="C5025" s="683"/>
      <c r="D5025" s="684"/>
    </row>
    <row r="5026" spans="2:4" ht="15" customHeight="1" x14ac:dyDescent="0.25">
      <c r="B5026" s="683"/>
      <c r="C5026" s="683"/>
      <c r="D5026" s="684"/>
    </row>
    <row r="5027" spans="2:4" ht="15" customHeight="1" x14ac:dyDescent="0.25">
      <c r="B5027" s="683"/>
      <c r="C5027" s="683"/>
      <c r="D5027" s="684"/>
    </row>
    <row r="5028" spans="2:4" ht="15" customHeight="1" x14ac:dyDescent="0.25">
      <c r="B5028" s="683"/>
      <c r="C5028" s="683"/>
      <c r="D5028" s="684"/>
    </row>
    <row r="5029" spans="2:4" ht="15" customHeight="1" x14ac:dyDescent="0.25">
      <c r="B5029" s="683"/>
      <c r="C5029" s="683"/>
      <c r="D5029" s="684"/>
    </row>
    <row r="5030" spans="2:4" ht="15" customHeight="1" x14ac:dyDescent="0.25">
      <c r="B5030" s="683"/>
      <c r="C5030" s="683"/>
      <c r="D5030" s="684"/>
    </row>
    <row r="5031" spans="2:4" ht="15" customHeight="1" x14ac:dyDescent="0.25">
      <c r="B5031" s="683"/>
      <c r="C5031" s="683"/>
      <c r="D5031" s="684"/>
    </row>
    <row r="5032" spans="2:4" ht="15" customHeight="1" x14ac:dyDescent="0.25">
      <c r="B5032" s="683"/>
      <c r="C5032" s="683"/>
      <c r="D5032" s="684"/>
    </row>
    <row r="5033" spans="2:4" ht="15" customHeight="1" x14ac:dyDescent="0.25">
      <c r="B5033" s="683"/>
      <c r="C5033" s="683"/>
      <c r="D5033" s="684"/>
    </row>
    <row r="5034" spans="2:4" ht="15" customHeight="1" x14ac:dyDescent="0.25">
      <c r="B5034" s="683"/>
      <c r="C5034" s="683"/>
      <c r="D5034" s="684"/>
    </row>
    <row r="5035" spans="2:4" ht="15" customHeight="1" x14ac:dyDescent="0.25">
      <c r="B5035" s="683"/>
      <c r="C5035" s="683"/>
      <c r="D5035" s="684"/>
    </row>
    <row r="5036" spans="2:4" ht="15" customHeight="1" x14ac:dyDescent="0.25">
      <c r="B5036" s="683"/>
      <c r="C5036" s="683"/>
      <c r="D5036" s="684"/>
    </row>
    <row r="5037" spans="2:4" ht="15" customHeight="1" x14ac:dyDescent="0.25">
      <c r="B5037" s="683"/>
      <c r="C5037" s="683"/>
      <c r="D5037" s="684"/>
    </row>
    <row r="5038" spans="2:4" ht="15" customHeight="1" x14ac:dyDescent="0.25">
      <c r="B5038" s="683"/>
      <c r="C5038" s="683"/>
      <c r="D5038" s="684"/>
    </row>
    <row r="5039" spans="2:4" ht="15" customHeight="1" x14ac:dyDescent="0.25">
      <c r="B5039" s="683"/>
      <c r="C5039" s="683"/>
      <c r="D5039" s="684"/>
    </row>
    <row r="5040" spans="2:4" ht="15" customHeight="1" x14ac:dyDescent="0.25">
      <c r="B5040" s="683"/>
      <c r="C5040" s="683"/>
      <c r="D5040" s="684"/>
    </row>
    <row r="5041" spans="2:4" ht="15" customHeight="1" x14ac:dyDescent="0.25">
      <c r="B5041" s="683"/>
      <c r="C5041" s="683"/>
      <c r="D5041" s="684"/>
    </row>
    <row r="5042" spans="2:4" ht="15" customHeight="1" x14ac:dyDescent="0.25">
      <c r="B5042" s="683"/>
      <c r="C5042" s="683"/>
      <c r="D5042" s="684"/>
    </row>
    <row r="5043" spans="2:4" ht="15" customHeight="1" x14ac:dyDescent="0.25">
      <c r="B5043" s="683"/>
      <c r="C5043" s="683"/>
      <c r="D5043" s="684"/>
    </row>
    <row r="5044" spans="2:4" ht="15" customHeight="1" x14ac:dyDescent="0.25">
      <c r="B5044" s="683"/>
      <c r="C5044" s="683"/>
      <c r="D5044" s="684"/>
    </row>
    <row r="5045" spans="2:4" ht="15" customHeight="1" x14ac:dyDescent="0.25">
      <c r="B5045" s="683"/>
      <c r="C5045" s="683"/>
      <c r="D5045" s="684"/>
    </row>
    <row r="5046" spans="2:4" ht="15" customHeight="1" x14ac:dyDescent="0.25">
      <c r="B5046" s="683"/>
      <c r="C5046" s="683"/>
      <c r="D5046" s="684"/>
    </row>
    <row r="5047" spans="2:4" ht="15" customHeight="1" x14ac:dyDescent="0.25">
      <c r="B5047" s="683"/>
      <c r="C5047" s="683"/>
      <c r="D5047" s="684"/>
    </row>
    <row r="5048" spans="2:4" ht="15" customHeight="1" x14ac:dyDescent="0.25">
      <c r="B5048" s="683"/>
      <c r="C5048" s="683"/>
      <c r="D5048" s="684"/>
    </row>
    <row r="5049" spans="2:4" ht="15" customHeight="1" x14ac:dyDescent="0.25">
      <c r="B5049" s="683"/>
      <c r="C5049" s="683"/>
      <c r="D5049" s="684"/>
    </row>
    <row r="5050" spans="2:4" ht="15" customHeight="1" x14ac:dyDescent="0.25">
      <c r="B5050" s="683"/>
      <c r="C5050" s="683"/>
      <c r="D5050" s="684"/>
    </row>
    <row r="5051" spans="2:4" ht="15" customHeight="1" x14ac:dyDescent="0.25">
      <c r="B5051" s="683"/>
      <c r="C5051" s="683"/>
      <c r="D5051" s="684"/>
    </row>
    <row r="5052" spans="2:4" ht="15" customHeight="1" x14ac:dyDescent="0.25">
      <c r="B5052" s="683"/>
      <c r="C5052" s="683"/>
      <c r="D5052" s="684"/>
    </row>
    <row r="5053" spans="2:4" ht="15" customHeight="1" x14ac:dyDescent="0.25">
      <c r="B5053" s="683"/>
      <c r="C5053" s="683"/>
      <c r="D5053" s="684"/>
    </row>
    <row r="5054" spans="2:4" ht="15" customHeight="1" x14ac:dyDescent="0.25">
      <c r="B5054" s="683"/>
      <c r="C5054" s="683"/>
      <c r="D5054" s="684"/>
    </row>
    <row r="5055" spans="2:4" ht="15" customHeight="1" x14ac:dyDescent="0.25">
      <c r="B5055" s="683"/>
      <c r="C5055" s="683"/>
      <c r="D5055" s="684"/>
    </row>
    <row r="5056" spans="2:4" ht="15" customHeight="1" x14ac:dyDescent="0.25">
      <c r="B5056" s="683"/>
      <c r="C5056" s="683"/>
      <c r="D5056" s="684"/>
    </row>
    <row r="5057" spans="2:4" ht="15" customHeight="1" x14ac:dyDescent="0.25">
      <c r="B5057" s="683"/>
      <c r="C5057" s="683"/>
      <c r="D5057" s="684"/>
    </row>
    <row r="5058" spans="2:4" ht="15" customHeight="1" x14ac:dyDescent="0.25">
      <c r="B5058" s="683"/>
      <c r="C5058" s="683"/>
      <c r="D5058" s="684"/>
    </row>
    <row r="5059" spans="2:4" ht="15" customHeight="1" x14ac:dyDescent="0.25">
      <c r="B5059" s="683"/>
      <c r="C5059" s="683"/>
      <c r="D5059" s="684"/>
    </row>
    <row r="5060" spans="2:4" ht="15" customHeight="1" x14ac:dyDescent="0.25">
      <c r="B5060" s="683"/>
      <c r="C5060" s="683"/>
      <c r="D5060" s="684"/>
    </row>
    <row r="5061" spans="2:4" ht="15" customHeight="1" x14ac:dyDescent="0.25">
      <c r="B5061" s="683"/>
      <c r="C5061" s="683"/>
      <c r="D5061" s="684"/>
    </row>
    <row r="5062" spans="2:4" ht="15" customHeight="1" x14ac:dyDescent="0.25">
      <c r="B5062" s="683"/>
      <c r="C5062" s="683"/>
      <c r="D5062" s="684"/>
    </row>
    <row r="5063" spans="2:4" ht="15" customHeight="1" x14ac:dyDescent="0.25">
      <c r="B5063" s="683"/>
      <c r="C5063" s="683"/>
      <c r="D5063" s="684"/>
    </row>
    <row r="5064" spans="2:4" ht="15" customHeight="1" x14ac:dyDescent="0.25">
      <c r="B5064" s="683"/>
      <c r="C5064" s="683"/>
      <c r="D5064" s="684"/>
    </row>
    <row r="5065" spans="2:4" ht="15" customHeight="1" x14ac:dyDescent="0.25">
      <c r="B5065" s="683"/>
      <c r="C5065" s="683"/>
      <c r="D5065" s="684"/>
    </row>
    <row r="5066" spans="2:4" ht="15" customHeight="1" x14ac:dyDescent="0.25">
      <c r="B5066" s="683"/>
      <c r="C5066" s="683"/>
      <c r="D5066" s="684"/>
    </row>
    <row r="5067" spans="2:4" ht="15" customHeight="1" x14ac:dyDescent="0.25">
      <c r="B5067" s="683"/>
      <c r="C5067" s="683"/>
      <c r="D5067" s="684"/>
    </row>
    <row r="5068" spans="2:4" ht="15" customHeight="1" x14ac:dyDescent="0.25">
      <c r="B5068" s="683"/>
      <c r="C5068" s="683"/>
      <c r="D5068" s="684"/>
    </row>
    <row r="5069" spans="2:4" ht="15" customHeight="1" x14ac:dyDescent="0.25">
      <c r="B5069" s="683"/>
      <c r="C5069" s="683"/>
      <c r="D5069" s="684"/>
    </row>
    <row r="5070" spans="2:4" ht="15" customHeight="1" x14ac:dyDescent="0.25">
      <c r="B5070" s="683"/>
      <c r="C5070" s="683"/>
      <c r="D5070" s="684"/>
    </row>
    <row r="5071" spans="2:4" ht="15" customHeight="1" x14ac:dyDescent="0.25">
      <c r="B5071" s="683"/>
      <c r="C5071" s="683"/>
      <c r="D5071" s="684"/>
    </row>
    <row r="5072" spans="2:4" ht="15" customHeight="1" x14ac:dyDescent="0.25">
      <c r="B5072" s="683"/>
      <c r="C5072" s="683"/>
      <c r="D5072" s="684"/>
    </row>
    <row r="5073" spans="2:4" ht="15" customHeight="1" x14ac:dyDescent="0.25">
      <c r="B5073" s="683"/>
      <c r="C5073" s="683"/>
      <c r="D5073" s="684"/>
    </row>
    <row r="5074" spans="2:4" ht="15" customHeight="1" x14ac:dyDescent="0.25">
      <c r="B5074" s="683"/>
      <c r="C5074" s="683"/>
      <c r="D5074" s="684"/>
    </row>
    <row r="5075" spans="2:4" ht="15" customHeight="1" x14ac:dyDescent="0.25">
      <c r="B5075" s="683"/>
      <c r="C5075" s="683"/>
      <c r="D5075" s="684"/>
    </row>
    <row r="5076" spans="2:4" ht="15" customHeight="1" x14ac:dyDescent="0.25">
      <c r="B5076" s="683"/>
      <c r="C5076" s="683"/>
      <c r="D5076" s="684"/>
    </row>
    <row r="5077" spans="2:4" ht="15" customHeight="1" x14ac:dyDescent="0.25">
      <c r="B5077" s="683"/>
      <c r="C5077" s="683"/>
      <c r="D5077" s="684"/>
    </row>
    <row r="5078" spans="2:4" ht="15" customHeight="1" x14ac:dyDescent="0.25">
      <c r="B5078" s="683"/>
      <c r="C5078" s="683"/>
      <c r="D5078" s="684"/>
    </row>
    <row r="5079" spans="2:4" ht="15" customHeight="1" x14ac:dyDescent="0.25">
      <c r="B5079" s="683"/>
      <c r="C5079" s="683"/>
      <c r="D5079" s="684"/>
    </row>
    <row r="5080" spans="2:4" ht="15" customHeight="1" x14ac:dyDescent="0.25">
      <c r="B5080" s="683"/>
      <c r="C5080" s="683"/>
      <c r="D5080" s="684"/>
    </row>
    <row r="5081" spans="2:4" ht="15" customHeight="1" x14ac:dyDescent="0.25">
      <c r="B5081" s="683"/>
      <c r="C5081" s="683"/>
      <c r="D5081" s="684"/>
    </row>
    <row r="5082" spans="2:4" ht="15" customHeight="1" x14ac:dyDescent="0.25">
      <c r="B5082" s="683"/>
      <c r="C5082" s="683"/>
      <c r="D5082" s="684"/>
    </row>
    <row r="5083" spans="2:4" ht="15" customHeight="1" x14ac:dyDescent="0.25">
      <c r="B5083" s="683"/>
      <c r="C5083" s="683"/>
      <c r="D5083" s="684"/>
    </row>
    <row r="5084" spans="2:4" ht="15" customHeight="1" x14ac:dyDescent="0.25">
      <c r="B5084" s="683"/>
      <c r="C5084" s="683"/>
      <c r="D5084" s="684"/>
    </row>
    <row r="5085" spans="2:4" ht="15" customHeight="1" x14ac:dyDescent="0.25">
      <c r="B5085" s="683"/>
      <c r="C5085" s="683"/>
      <c r="D5085" s="684"/>
    </row>
    <row r="5086" spans="2:4" ht="15" customHeight="1" x14ac:dyDescent="0.25">
      <c r="B5086" s="683"/>
      <c r="C5086" s="683"/>
      <c r="D5086" s="684"/>
    </row>
    <row r="5087" spans="2:4" ht="15" customHeight="1" x14ac:dyDescent="0.25">
      <c r="B5087" s="683"/>
      <c r="C5087" s="683"/>
      <c r="D5087" s="684"/>
    </row>
    <row r="5088" spans="2:4" ht="15" customHeight="1" x14ac:dyDescent="0.25">
      <c r="B5088" s="683"/>
      <c r="C5088" s="683"/>
      <c r="D5088" s="684"/>
    </row>
    <row r="5089" spans="2:4" ht="15" customHeight="1" x14ac:dyDescent="0.25">
      <c r="B5089" s="683"/>
      <c r="C5089" s="683"/>
      <c r="D5089" s="684"/>
    </row>
    <row r="5090" spans="2:4" ht="15" customHeight="1" x14ac:dyDescent="0.25">
      <c r="B5090" s="683"/>
      <c r="C5090" s="683"/>
      <c r="D5090" s="684"/>
    </row>
    <row r="5091" spans="2:4" ht="15" customHeight="1" x14ac:dyDescent="0.25">
      <c r="B5091" s="683"/>
      <c r="C5091" s="683"/>
      <c r="D5091" s="684"/>
    </row>
    <row r="5092" spans="2:4" ht="15" customHeight="1" x14ac:dyDescent="0.25">
      <c r="B5092" s="683"/>
      <c r="C5092" s="683"/>
      <c r="D5092" s="684"/>
    </row>
    <row r="5093" spans="2:4" ht="15" customHeight="1" x14ac:dyDescent="0.25">
      <c r="B5093" s="683"/>
      <c r="C5093" s="683"/>
      <c r="D5093" s="684"/>
    </row>
    <row r="5094" spans="2:4" ht="15" customHeight="1" x14ac:dyDescent="0.25">
      <c r="B5094" s="683"/>
      <c r="C5094" s="683"/>
      <c r="D5094" s="684"/>
    </row>
    <row r="5095" spans="2:4" ht="15" customHeight="1" x14ac:dyDescent="0.25">
      <c r="B5095" s="683"/>
      <c r="C5095" s="683"/>
      <c r="D5095" s="684"/>
    </row>
    <row r="5096" spans="2:4" ht="15" customHeight="1" x14ac:dyDescent="0.25">
      <c r="B5096" s="683"/>
      <c r="C5096" s="683"/>
      <c r="D5096" s="684"/>
    </row>
    <row r="5097" spans="2:4" ht="15" customHeight="1" x14ac:dyDescent="0.25">
      <c r="B5097" s="683"/>
      <c r="C5097" s="683"/>
      <c r="D5097" s="684"/>
    </row>
    <row r="5098" spans="2:4" ht="15" customHeight="1" x14ac:dyDescent="0.25">
      <c r="B5098" s="683"/>
      <c r="C5098" s="683"/>
      <c r="D5098" s="684"/>
    </row>
    <row r="5099" spans="2:4" ht="15" customHeight="1" x14ac:dyDescent="0.25">
      <c r="B5099" s="683"/>
      <c r="C5099" s="683"/>
      <c r="D5099" s="684"/>
    </row>
    <row r="5100" spans="2:4" ht="15" customHeight="1" x14ac:dyDescent="0.25">
      <c r="B5100" s="683"/>
      <c r="C5100" s="683"/>
      <c r="D5100" s="684"/>
    </row>
    <row r="5101" spans="2:4" ht="15" customHeight="1" x14ac:dyDescent="0.25">
      <c r="B5101" s="683"/>
      <c r="C5101" s="683"/>
      <c r="D5101" s="684"/>
    </row>
    <row r="5102" spans="2:4" ht="15" customHeight="1" x14ac:dyDescent="0.25">
      <c r="B5102" s="683"/>
      <c r="C5102" s="683"/>
      <c r="D5102" s="684"/>
    </row>
    <row r="5103" spans="2:4" ht="15" customHeight="1" x14ac:dyDescent="0.25">
      <c r="B5103" s="683"/>
      <c r="C5103" s="683"/>
      <c r="D5103" s="684"/>
    </row>
    <row r="5104" spans="2:4" ht="15" customHeight="1" x14ac:dyDescent="0.25">
      <c r="B5104" s="683"/>
      <c r="C5104" s="683"/>
      <c r="D5104" s="684"/>
    </row>
    <row r="5105" spans="2:4" ht="15" customHeight="1" x14ac:dyDescent="0.25">
      <c r="B5105" s="683"/>
      <c r="C5105" s="683"/>
      <c r="D5105" s="684"/>
    </row>
    <row r="5106" spans="2:4" ht="15" customHeight="1" x14ac:dyDescent="0.25">
      <c r="B5106" s="683"/>
      <c r="C5106" s="683"/>
      <c r="D5106" s="684"/>
    </row>
    <row r="5107" spans="2:4" ht="15" customHeight="1" x14ac:dyDescent="0.25">
      <c r="B5107" s="683"/>
      <c r="C5107" s="683"/>
      <c r="D5107" s="684"/>
    </row>
    <row r="5108" spans="2:4" ht="15" customHeight="1" x14ac:dyDescent="0.25">
      <c r="B5108" s="683"/>
      <c r="C5108" s="683"/>
      <c r="D5108" s="684"/>
    </row>
    <row r="5109" spans="2:4" ht="15" customHeight="1" x14ac:dyDescent="0.25">
      <c r="B5109" s="683"/>
      <c r="C5109" s="683"/>
      <c r="D5109" s="684"/>
    </row>
    <row r="5110" spans="2:4" ht="15" customHeight="1" x14ac:dyDescent="0.25">
      <c r="B5110" s="683"/>
      <c r="C5110" s="683"/>
      <c r="D5110" s="684"/>
    </row>
    <row r="5111" spans="2:4" ht="15" customHeight="1" x14ac:dyDescent="0.25">
      <c r="B5111" s="683"/>
      <c r="C5111" s="683"/>
      <c r="D5111" s="684"/>
    </row>
    <row r="5112" spans="2:4" ht="15" customHeight="1" x14ac:dyDescent="0.25">
      <c r="B5112" s="683"/>
      <c r="C5112" s="683"/>
      <c r="D5112" s="684"/>
    </row>
    <row r="5113" spans="2:4" ht="15" customHeight="1" x14ac:dyDescent="0.25">
      <c r="B5113" s="683"/>
      <c r="C5113" s="683"/>
      <c r="D5113" s="684"/>
    </row>
    <row r="5114" spans="2:4" ht="15" customHeight="1" x14ac:dyDescent="0.25">
      <c r="B5114" s="683"/>
      <c r="C5114" s="683"/>
      <c r="D5114" s="684"/>
    </row>
    <row r="5115" spans="2:4" ht="15" customHeight="1" x14ac:dyDescent="0.25">
      <c r="B5115" s="683"/>
      <c r="C5115" s="683"/>
      <c r="D5115" s="684"/>
    </row>
    <row r="5116" spans="2:4" ht="15" customHeight="1" x14ac:dyDescent="0.25">
      <c r="B5116" s="683"/>
      <c r="C5116" s="683"/>
      <c r="D5116" s="684"/>
    </row>
    <row r="5117" spans="2:4" ht="15" customHeight="1" x14ac:dyDescent="0.25">
      <c r="B5117" s="683"/>
      <c r="C5117" s="683"/>
      <c r="D5117" s="684"/>
    </row>
    <row r="5118" spans="2:4" ht="15" customHeight="1" x14ac:dyDescent="0.25">
      <c r="B5118" s="683"/>
      <c r="C5118" s="683"/>
      <c r="D5118" s="684"/>
    </row>
    <row r="5119" spans="2:4" ht="15" customHeight="1" x14ac:dyDescent="0.25">
      <c r="B5119" s="683"/>
      <c r="C5119" s="683"/>
      <c r="D5119" s="684"/>
    </row>
    <row r="5120" spans="2:4" ht="15" customHeight="1" x14ac:dyDescent="0.25">
      <c r="B5120" s="683"/>
      <c r="C5120" s="683"/>
      <c r="D5120" s="684"/>
    </row>
    <row r="5121" spans="2:4" ht="15" customHeight="1" x14ac:dyDescent="0.25">
      <c r="B5121" s="683"/>
      <c r="C5121" s="683"/>
      <c r="D5121" s="684"/>
    </row>
    <row r="5122" spans="2:4" ht="15" customHeight="1" x14ac:dyDescent="0.25">
      <c r="B5122" s="683"/>
      <c r="C5122" s="683"/>
      <c r="D5122" s="684"/>
    </row>
    <row r="5123" spans="2:4" ht="15" customHeight="1" x14ac:dyDescent="0.25">
      <c r="B5123" s="683"/>
      <c r="C5123" s="683"/>
      <c r="D5123" s="684"/>
    </row>
    <row r="5124" spans="2:4" ht="15" customHeight="1" x14ac:dyDescent="0.25">
      <c r="B5124" s="683"/>
      <c r="C5124" s="683"/>
      <c r="D5124" s="684"/>
    </row>
    <row r="5125" spans="2:4" ht="15" customHeight="1" x14ac:dyDescent="0.25">
      <c r="B5125" s="683"/>
      <c r="C5125" s="683"/>
      <c r="D5125" s="684"/>
    </row>
    <row r="5126" spans="2:4" ht="15" customHeight="1" x14ac:dyDescent="0.25">
      <c r="B5126" s="683"/>
      <c r="C5126" s="683"/>
      <c r="D5126" s="684"/>
    </row>
    <row r="5127" spans="2:4" ht="15" customHeight="1" x14ac:dyDescent="0.25">
      <c r="B5127" s="683"/>
      <c r="C5127" s="683"/>
      <c r="D5127" s="684"/>
    </row>
    <row r="5128" spans="2:4" ht="15" customHeight="1" x14ac:dyDescent="0.25">
      <c r="B5128" s="683"/>
      <c r="C5128" s="683"/>
      <c r="D5128" s="684"/>
    </row>
    <row r="5129" spans="2:4" ht="15" customHeight="1" x14ac:dyDescent="0.25">
      <c r="B5129" s="683"/>
      <c r="C5129" s="683"/>
      <c r="D5129" s="684"/>
    </row>
    <row r="5130" spans="2:4" ht="15" customHeight="1" x14ac:dyDescent="0.25">
      <c r="B5130" s="683"/>
      <c r="C5130" s="683"/>
      <c r="D5130" s="684"/>
    </row>
    <row r="5131" spans="2:4" ht="15" customHeight="1" x14ac:dyDescent="0.25">
      <c r="B5131" s="683"/>
      <c r="C5131" s="683"/>
      <c r="D5131" s="684"/>
    </row>
    <row r="5132" spans="2:4" ht="15" customHeight="1" x14ac:dyDescent="0.25">
      <c r="B5132" s="683"/>
      <c r="C5132" s="683"/>
      <c r="D5132" s="684"/>
    </row>
    <row r="5133" spans="2:4" ht="15" customHeight="1" x14ac:dyDescent="0.25">
      <c r="B5133" s="683"/>
      <c r="C5133" s="683"/>
      <c r="D5133" s="684"/>
    </row>
    <row r="5134" spans="2:4" ht="15" customHeight="1" x14ac:dyDescent="0.25">
      <c r="B5134" s="683"/>
      <c r="C5134" s="683"/>
      <c r="D5134" s="684"/>
    </row>
    <row r="5135" spans="2:4" ht="15" customHeight="1" x14ac:dyDescent="0.25">
      <c r="B5135" s="683"/>
      <c r="C5135" s="683"/>
      <c r="D5135" s="684"/>
    </row>
    <row r="5136" spans="2:4" ht="15" customHeight="1" x14ac:dyDescent="0.25">
      <c r="B5136" s="683"/>
      <c r="C5136" s="683"/>
      <c r="D5136" s="684"/>
    </row>
    <row r="5137" spans="2:4" ht="15" customHeight="1" x14ac:dyDescent="0.25">
      <c r="B5137" s="683"/>
      <c r="C5137" s="683"/>
      <c r="D5137" s="684"/>
    </row>
    <row r="5138" spans="2:4" ht="15" customHeight="1" x14ac:dyDescent="0.25">
      <c r="B5138" s="683"/>
      <c r="C5138" s="683"/>
      <c r="D5138" s="684"/>
    </row>
    <row r="5139" spans="2:4" ht="15" customHeight="1" x14ac:dyDescent="0.25">
      <c r="B5139" s="683"/>
      <c r="C5139" s="683"/>
      <c r="D5139" s="684"/>
    </row>
    <row r="5140" spans="2:4" ht="15" customHeight="1" x14ac:dyDescent="0.25">
      <c r="B5140" s="683"/>
      <c r="C5140" s="683"/>
      <c r="D5140" s="684"/>
    </row>
    <row r="5141" spans="2:4" ht="15" customHeight="1" x14ac:dyDescent="0.25">
      <c r="B5141" s="683"/>
      <c r="C5141" s="683"/>
      <c r="D5141" s="684"/>
    </row>
    <row r="5142" spans="2:4" ht="15" customHeight="1" x14ac:dyDescent="0.25">
      <c r="B5142" s="683"/>
      <c r="C5142" s="683"/>
      <c r="D5142" s="684"/>
    </row>
    <row r="5143" spans="2:4" ht="15" customHeight="1" x14ac:dyDescent="0.25">
      <c r="B5143" s="683"/>
      <c r="C5143" s="683"/>
      <c r="D5143" s="684"/>
    </row>
    <row r="5144" spans="2:4" ht="15" customHeight="1" x14ac:dyDescent="0.25">
      <c r="B5144" s="683"/>
      <c r="C5144" s="683"/>
      <c r="D5144" s="684"/>
    </row>
    <row r="5145" spans="2:4" ht="15" customHeight="1" x14ac:dyDescent="0.25">
      <c r="B5145" s="683"/>
      <c r="C5145" s="683"/>
      <c r="D5145" s="684"/>
    </row>
    <row r="5146" spans="2:4" ht="15" customHeight="1" x14ac:dyDescent="0.25">
      <c r="B5146" s="683"/>
      <c r="C5146" s="683"/>
      <c r="D5146" s="684"/>
    </row>
    <row r="5147" spans="2:4" ht="15" customHeight="1" x14ac:dyDescent="0.25">
      <c r="B5147" s="683"/>
      <c r="C5147" s="683"/>
      <c r="D5147" s="684"/>
    </row>
    <row r="5148" spans="2:4" ht="15" customHeight="1" x14ac:dyDescent="0.25">
      <c r="B5148" s="683"/>
      <c r="C5148" s="683"/>
      <c r="D5148" s="684"/>
    </row>
    <row r="5149" spans="2:4" ht="15" customHeight="1" x14ac:dyDescent="0.25">
      <c r="B5149" s="683"/>
      <c r="C5149" s="683"/>
      <c r="D5149" s="684"/>
    </row>
    <row r="5150" spans="2:4" ht="15" customHeight="1" x14ac:dyDescent="0.25">
      <c r="B5150" s="683"/>
      <c r="C5150" s="683"/>
      <c r="D5150" s="684"/>
    </row>
    <row r="5151" spans="2:4" ht="15" customHeight="1" x14ac:dyDescent="0.25">
      <c r="B5151" s="683"/>
      <c r="C5151" s="683"/>
      <c r="D5151" s="684"/>
    </row>
    <row r="5152" spans="2:4" ht="15" customHeight="1" x14ac:dyDescent="0.25">
      <c r="B5152" s="683"/>
      <c r="C5152" s="683"/>
      <c r="D5152" s="684"/>
    </row>
    <row r="5153" spans="2:4" ht="15" customHeight="1" x14ac:dyDescent="0.25">
      <c r="B5153" s="683"/>
      <c r="C5153" s="683"/>
      <c r="D5153" s="684"/>
    </row>
    <row r="5154" spans="2:4" ht="15" customHeight="1" x14ac:dyDescent="0.25">
      <c r="B5154" s="683"/>
      <c r="C5154" s="683"/>
      <c r="D5154" s="684"/>
    </row>
    <row r="5155" spans="2:4" ht="15" customHeight="1" x14ac:dyDescent="0.25">
      <c r="B5155" s="683"/>
      <c r="C5155" s="683"/>
      <c r="D5155" s="684"/>
    </row>
    <row r="5156" spans="2:4" ht="15" customHeight="1" x14ac:dyDescent="0.25">
      <c r="B5156" s="683"/>
      <c r="C5156" s="683"/>
      <c r="D5156" s="684"/>
    </row>
    <row r="5157" spans="2:4" ht="15" customHeight="1" x14ac:dyDescent="0.25">
      <c r="B5157" s="683"/>
      <c r="C5157" s="683"/>
      <c r="D5157" s="684"/>
    </row>
    <row r="5158" spans="2:4" ht="15" customHeight="1" x14ac:dyDescent="0.25">
      <c r="B5158" s="683"/>
      <c r="C5158" s="683"/>
      <c r="D5158" s="684"/>
    </row>
    <row r="5159" spans="2:4" ht="15" customHeight="1" x14ac:dyDescent="0.25">
      <c r="B5159" s="683"/>
      <c r="C5159" s="683"/>
      <c r="D5159" s="684"/>
    </row>
    <row r="5160" spans="2:4" ht="15" customHeight="1" x14ac:dyDescent="0.25">
      <c r="B5160" s="683"/>
      <c r="C5160" s="683"/>
      <c r="D5160" s="684"/>
    </row>
    <row r="5161" spans="2:4" ht="15" customHeight="1" x14ac:dyDescent="0.25">
      <c r="B5161" s="683"/>
      <c r="C5161" s="683"/>
      <c r="D5161" s="684"/>
    </row>
    <row r="5162" spans="2:4" ht="15" customHeight="1" x14ac:dyDescent="0.25">
      <c r="B5162" s="683"/>
      <c r="C5162" s="683"/>
      <c r="D5162" s="684"/>
    </row>
    <row r="5163" spans="2:4" ht="15" customHeight="1" x14ac:dyDescent="0.25">
      <c r="B5163" s="683"/>
      <c r="C5163" s="683"/>
      <c r="D5163" s="684"/>
    </row>
    <row r="5164" spans="2:4" ht="15" customHeight="1" x14ac:dyDescent="0.25">
      <c r="B5164" s="683"/>
      <c r="C5164" s="683"/>
      <c r="D5164" s="684"/>
    </row>
    <row r="5165" spans="2:4" ht="15" customHeight="1" x14ac:dyDescent="0.25">
      <c r="B5165" s="683"/>
      <c r="C5165" s="683"/>
      <c r="D5165" s="684"/>
    </row>
    <row r="5166" spans="2:4" ht="15" customHeight="1" x14ac:dyDescent="0.25">
      <c r="B5166" s="683"/>
      <c r="C5166" s="683"/>
      <c r="D5166" s="684"/>
    </row>
    <row r="5167" spans="2:4" ht="15" customHeight="1" x14ac:dyDescent="0.25">
      <c r="B5167" s="683"/>
      <c r="C5167" s="683"/>
      <c r="D5167" s="684"/>
    </row>
    <row r="5168" spans="2:4" ht="15" customHeight="1" x14ac:dyDescent="0.25">
      <c r="B5168" s="683"/>
      <c r="C5168" s="683"/>
      <c r="D5168" s="684"/>
    </row>
    <row r="5169" spans="2:4" ht="15" customHeight="1" x14ac:dyDescent="0.25">
      <c r="B5169" s="683"/>
      <c r="C5169" s="683"/>
      <c r="D5169" s="684"/>
    </row>
    <row r="5170" spans="2:4" ht="15" customHeight="1" x14ac:dyDescent="0.25">
      <c r="B5170" s="683"/>
      <c r="C5170" s="683"/>
      <c r="D5170" s="684"/>
    </row>
    <row r="5171" spans="2:4" ht="15" customHeight="1" x14ac:dyDescent="0.25">
      <c r="B5171" s="683"/>
      <c r="C5171" s="683"/>
      <c r="D5171" s="684"/>
    </row>
    <row r="5172" spans="2:4" ht="15" customHeight="1" x14ac:dyDescent="0.25">
      <c r="B5172" s="683"/>
      <c r="C5172" s="683"/>
      <c r="D5172" s="684"/>
    </row>
    <row r="5173" spans="2:4" ht="15" customHeight="1" x14ac:dyDescent="0.25">
      <c r="B5173" s="683"/>
      <c r="C5173" s="683"/>
      <c r="D5173" s="684"/>
    </row>
    <row r="5174" spans="2:4" ht="15" customHeight="1" x14ac:dyDescent="0.25">
      <c r="B5174" s="683"/>
      <c r="C5174" s="683"/>
      <c r="D5174" s="684"/>
    </row>
    <row r="5175" spans="2:4" ht="15" customHeight="1" x14ac:dyDescent="0.25">
      <c r="B5175" s="683"/>
      <c r="C5175" s="683"/>
      <c r="D5175" s="684"/>
    </row>
    <row r="5176" spans="2:4" ht="15" customHeight="1" x14ac:dyDescent="0.25">
      <c r="B5176" s="683"/>
      <c r="C5176" s="683"/>
      <c r="D5176" s="684"/>
    </row>
    <row r="5177" spans="2:4" ht="15" customHeight="1" x14ac:dyDescent="0.25">
      <c r="B5177" s="683"/>
      <c r="C5177" s="683"/>
      <c r="D5177" s="684"/>
    </row>
    <row r="5178" spans="2:4" ht="15" customHeight="1" x14ac:dyDescent="0.25">
      <c r="B5178" s="683"/>
      <c r="C5178" s="683"/>
      <c r="D5178" s="684"/>
    </row>
    <row r="5179" spans="2:4" ht="15" customHeight="1" x14ac:dyDescent="0.25">
      <c r="B5179" s="683"/>
      <c r="C5179" s="683"/>
      <c r="D5179" s="684"/>
    </row>
    <row r="5180" spans="2:4" ht="15" customHeight="1" x14ac:dyDescent="0.25">
      <c r="B5180" s="683"/>
      <c r="C5180" s="683"/>
      <c r="D5180" s="684"/>
    </row>
    <row r="5181" spans="2:4" ht="15" customHeight="1" x14ac:dyDescent="0.25">
      <c r="B5181" s="683"/>
      <c r="C5181" s="683"/>
      <c r="D5181" s="684"/>
    </row>
    <row r="5182" spans="2:4" ht="15" customHeight="1" x14ac:dyDescent="0.25">
      <c r="B5182" s="683"/>
      <c r="C5182" s="683"/>
      <c r="D5182" s="684"/>
    </row>
    <row r="5183" spans="2:4" ht="15" customHeight="1" x14ac:dyDescent="0.25">
      <c r="B5183" s="683"/>
      <c r="C5183" s="683"/>
      <c r="D5183" s="684"/>
    </row>
    <row r="5184" spans="2:4" ht="15" customHeight="1" x14ac:dyDescent="0.25">
      <c r="B5184" s="683"/>
      <c r="C5184" s="683"/>
      <c r="D5184" s="684"/>
    </row>
    <row r="5185" spans="2:4" ht="15" customHeight="1" x14ac:dyDescent="0.25">
      <c r="B5185" s="683"/>
      <c r="C5185" s="683"/>
      <c r="D5185" s="684"/>
    </row>
    <row r="5186" spans="2:4" ht="15" customHeight="1" x14ac:dyDescent="0.25">
      <c r="B5186" s="683"/>
      <c r="C5186" s="683"/>
      <c r="D5186" s="684"/>
    </row>
    <row r="5187" spans="2:4" ht="15" customHeight="1" x14ac:dyDescent="0.25">
      <c r="B5187" s="683"/>
      <c r="C5187" s="683"/>
      <c r="D5187" s="684"/>
    </row>
    <row r="5188" spans="2:4" ht="15" customHeight="1" x14ac:dyDescent="0.25">
      <c r="B5188" s="683"/>
      <c r="C5188" s="683"/>
      <c r="D5188" s="684"/>
    </row>
    <row r="5189" spans="2:4" ht="15" customHeight="1" x14ac:dyDescent="0.25">
      <c r="B5189" s="683"/>
      <c r="C5189" s="683"/>
      <c r="D5189" s="684"/>
    </row>
    <row r="5190" spans="2:4" ht="15" customHeight="1" x14ac:dyDescent="0.25">
      <c r="B5190" s="683"/>
      <c r="C5190" s="683"/>
      <c r="D5190" s="684"/>
    </row>
    <row r="5191" spans="2:4" ht="15" customHeight="1" x14ac:dyDescent="0.25">
      <c r="B5191" s="683"/>
      <c r="C5191" s="683"/>
      <c r="D5191" s="684"/>
    </row>
    <row r="5192" spans="2:4" ht="15" customHeight="1" x14ac:dyDescent="0.25">
      <c r="B5192" s="683"/>
      <c r="C5192" s="683"/>
      <c r="D5192" s="684"/>
    </row>
    <row r="5193" spans="2:4" ht="15" customHeight="1" x14ac:dyDescent="0.25">
      <c r="B5193" s="683"/>
      <c r="C5193" s="683"/>
      <c r="D5193" s="684"/>
    </row>
    <row r="5194" spans="2:4" ht="15" customHeight="1" x14ac:dyDescent="0.25">
      <c r="B5194" s="683"/>
      <c r="C5194" s="683"/>
      <c r="D5194" s="684"/>
    </row>
    <row r="5195" spans="2:4" ht="15" customHeight="1" x14ac:dyDescent="0.25">
      <c r="B5195" s="683"/>
      <c r="C5195" s="683"/>
      <c r="D5195" s="684"/>
    </row>
    <row r="5196" spans="2:4" ht="15" customHeight="1" x14ac:dyDescent="0.25">
      <c r="B5196" s="683"/>
      <c r="C5196" s="683"/>
      <c r="D5196" s="684"/>
    </row>
    <row r="5197" spans="2:4" ht="15" customHeight="1" x14ac:dyDescent="0.25">
      <c r="B5197" s="683"/>
      <c r="C5197" s="683"/>
      <c r="D5197" s="684"/>
    </row>
    <row r="5198" spans="2:4" ht="15" customHeight="1" x14ac:dyDescent="0.25">
      <c r="B5198" s="683"/>
      <c r="C5198" s="683"/>
      <c r="D5198" s="684"/>
    </row>
    <row r="5199" spans="2:4" ht="15" customHeight="1" x14ac:dyDescent="0.25">
      <c r="B5199" s="683"/>
      <c r="C5199" s="683"/>
      <c r="D5199" s="684"/>
    </row>
    <row r="5200" spans="2:4" ht="15" customHeight="1" x14ac:dyDescent="0.25">
      <c r="B5200" s="683"/>
      <c r="C5200" s="683"/>
      <c r="D5200" s="684"/>
    </row>
    <row r="5201" spans="2:4" ht="15" customHeight="1" x14ac:dyDescent="0.25">
      <c r="B5201" s="683"/>
      <c r="C5201" s="683"/>
      <c r="D5201" s="684"/>
    </row>
    <row r="5202" spans="2:4" ht="15" customHeight="1" x14ac:dyDescent="0.25">
      <c r="B5202" s="683"/>
      <c r="C5202" s="683"/>
      <c r="D5202" s="684"/>
    </row>
    <row r="5203" spans="2:4" ht="15" customHeight="1" x14ac:dyDescent="0.25">
      <c r="B5203" s="683"/>
      <c r="C5203" s="683"/>
      <c r="D5203" s="684"/>
    </row>
    <row r="5204" spans="2:4" ht="15" customHeight="1" x14ac:dyDescent="0.25">
      <c r="B5204" s="683"/>
      <c r="C5204" s="683"/>
      <c r="D5204" s="684"/>
    </row>
    <row r="5205" spans="2:4" ht="15" customHeight="1" x14ac:dyDescent="0.25">
      <c r="B5205" s="683"/>
      <c r="C5205" s="683"/>
      <c r="D5205" s="684"/>
    </row>
    <row r="5206" spans="2:4" ht="15" customHeight="1" x14ac:dyDescent="0.25">
      <c r="B5206" s="683"/>
      <c r="C5206" s="683"/>
      <c r="D5206" s="684"/>
    </row>
    <row r="5207" spans="2:4" ht="15" customHeight="1" x14ac:dyDescent="0.25">
      <c r="B5207" s="683"/>
      <c r="C5207" s="683"/>
      <c r="D5207" s="684"/>
    </row>
    <row r="5208" spans="2:4" ht="15" customHeight="1" x14ac:dyDescent="0.25">
      <c r="B5208" s="683"/>
      <c r="C5208" s="683"/>
      <c r="D5208" s="684"/>
    </row>
    <row r="5209" spans="2:4" ht="15" customHeight="1" x14ac:dyDescent="0.25">
      <c r="B5209" s="683"/>
      <c r="C5209" s="683"/>
      <c r="D5209" s="684"/>
    </row>
    <row r="5210" spans="2:4" ht="15" customHeight="1" x14ac:dyDescent="0.25">
      <c r="B5210" s="683"/>
      <c r="C5210" s="683"/>
      <c r="D5210" s="684"/>
    </row>
    <row r="5211" spans="2:4" ht="15" customHeight="1" x14ac:dyDescent="0.25">
      <c r="B5211" s="683"/>
      <c r="C5211" s="683"/>
      <c r="D5211" s="684"/>
    </row>
    <row r="5212" spans="2:4" ht="15" customHeight="1" x14ac:dyDescent="0.25">
      <c r="B5212" s="683"/>
      <c r="C5212" s="683"/>
      <c r="D5212" s="684"/>
    </row>
    <row r="5213" spans="2:4" ht="15" customHeight="1" x14ac:dyDescent="0.25">
      <c r="B5213" s="683"/>
      <c r="C5213" s="683"/>
      <c r="D5213" s="684"/>
    </row>
    <row r="5214" spans="2:4" ht="15" customHeight="1" x14ac:dyDescent="0.25">
      <c r="B5214" s="683"/>
      <c r="C5214" s="683"/>
      <c r="D5214" s="684"/>
    </row>
    <row r="5215" spans="2:4" ht="15" customHeight="1" x14ac:dyDescent="0.25">
      <c r="B5215" s="683"/>
      <c r="C5215" s="683"/>
      <c r="D5215" s="684"/>
    </row>
    <row r="5216" spans="2:4" ht="15" customHeight="1" x14ac:dyDescent="0.25">
      <c r="B5216" s="683"/>
      <c r="C5216" s="683"/>
      <c r="D5216" s="684"/>
    </row>
    <row r="5217" spans="2:4" ht="15" customHeight="1" x14ac:dyDescent="0.25">
      <c r="B5217" s="683"/>
      <c r="C5217" s="683"/>
      <c r="D5217" s="684"/>
    </row>
    <row r="5218" spans="2:4" ht="15" customHeight="1" x14ac:dyDescent="0.25">
      <c r="B5218" s="683"/>
      <c r="C5218" s="683"/>
      <c r="D5218" s="684"/>
    </row>
    <row r="5219" spans="2:4" ht="15" customHeight="1" x14ac:dyDescent="0.25">
      <c r="B5219" s="683"/>
      <c r="C5219" s="683"/>
      <c r="D5219" s="684"/>
    </row>
    <row r="5220" spans="2:4" ht="15" customHeight="1" x14ac:dyDescent="0.25">
      <c r="B5220" s="683"/>
      <c r="C5220" s="683"/>
      <c r="D5220" s="684"/>
    </row>
    <row r="5221" spans="2:4" ht="15" customHeight="1" x14ac:dyDescent="0.25">
      <c r="B5221" s="683"/>
      <c r="C5221" s="683"/>
      <c r="D5221" s="684"/>
    </row>
    <row r="5222" spans="2:4" ht="15" customHeight="1" x14ac:dyDescent="0.25">
      <c r="B5222" s="683"/>
      <c r="C5222" s="683"/>
      <c r="D5222" s="684"/>
    </row>
    <row r="5223" spans="2:4" ht="15" customHeight="1" x14ac:dyDescent="0.25">
      <c r="B5223" s="683"/>
      <c r="C5223" s="683"/>
      <c r="D5223" s="684"/>
    </row>
    <row r="5224" spans="2:4" ht="15" customHeight="1" x14ac:dyDescent="0.25">
      <c r="B5224" s="683"/>
      <c r="C5224" s="683"/>
      <c r="D5224" s="684"/>
    </row>
    <row r="5225" spans="2:4" ht="15" customHeight="1" x14ac:dyDescent="0.25">
      <c r="B5225" s="683"/>
      <c r="C5225" s="683"/>
      <c r="D5225" s="684"/>
    </row>
    <row r="5226" spans="2:4" ht="15" customHeight="1" x14ac:dyDescent="0.25">
      <c r="B5226" s="683"/>
      <c r="C5226" s="683"/>
      <c r="D5226" s="684"/>
    </row>
    <row r="5227" spans="2:4" ht="15" customHeight="1" x14ac:dyDescent="0.25">
      <c r="B5227" s="683"/>
      <c r="C5227" s="683"/>
      <c r="D5227" s="684"/>
    </row>
    <row r="5228" spans="2:4" ht="15" customHeight="1" x14ac:dyDescent="0.25">
      <c r="B5228" s="683"/>
      <c r="C5228" s="683"/>
      <c r="D5228" s="684"/>
    </row>
    <row r="5229" spans="2:4" ht="15" customHeight="1" x14ac:dyDescent="0.25">
      <c r="B5229" s="683"/>
      <c r="C5229" s="683"/>
      <c r="D5229" s="684"/>
    </row>
    <row r="5230" spans="2:4" ht="15" customHeight="1" x14ac:dyDescent="0.25">
      <c r="B5230" s="683"/>
      <c r="C5230" s="683"/>
      <c r="D5230" s="684"/>
    </row>
    <row r="5231" spans="2:4" ht="15" customHeight="1" x14ac:dyDescent="0.25">
      <c r="B5231" s="683"/>
      <c r="C5231" s="683"/>
      <c r="D5231" s="684"/>
    </row>
    <row r="5232" spans="2:4" ht="15" customHeight="1" x14ac:dyDescent="0.25">
      <c r="B5232" s="683"/>
      <c r="C5232" s="683"/>
      <c r="D5232" s="684"/>
    </row>
    <row r="5233" spans="2:4" ht="15" customHeight="1" x14ac:dyDescent="0.25">
      <c r="B5233" s="683"/>
      <c r="C5233" s="683"/>
      <c r="D5233" s="684"/>
    </row>
    <row r="5234" spans="2:4" ht="15" customHeight="1" x14ac:dyDescent="0.25">
      <c r="B5234" s="683"/>
      <c r="C5234" s="683"/>
      <c r="D5234" s="684"/>
    </row>
    <row r="5235" spans="2:4" ht="15" customHeight="1" x14ac:dyDescent="0.25">
      <c r="B5235" s="683"/>
      <c r="C5235" s="683"/>
      <c r="D5235" s="684"/>
    </row>
    <row r="5236" spans="2:4" ht="15" customHeight="1" x14ac:dyDescent="0.25">
      <c r="B5236" s="683"/>
      <c r="C5236" s="683"/>
      <c r="D5236" s="684"/>
    </row>
    <row r="5237" spans="2:4" ht="15" customHeight="1" x14ac:dyDescent="0.25">
      <c r="B5237" s="683"/>
      <c r="C5237" s="683"/>
      <c r="D5237" s="684"/>
    </row>
    <row r="5238" spans="2:4" ht="15" customHeight="1" x14ac:dyDescent="0.25">
      <c r="B5238" s="683"/>
      <c r="C5238" s="683"/>
      <c r="D5238" s="684"/>
    </row>
    <row r="5239" spans="2:4" ht="15" customHeight="1" x14ac:dyDescent="0.25">
      <c r="B5239" s="683"/>
      <c r="C5239" s="683"/>
      <c r="D5239" s="684"/>
    </row>
    <row r="5240" spans="2:4" ht="15" customHeight="1" x14ac:dyDescent="0.25">
      <c r="B5240" s="683"/>
      <c r="C5240" s="683"/>
      <c r="D5240" s="684"/>
    </row>
    <row r="5241" spans="2:4" ht="15" customHeight="1" x14ac:dyDescent="0.25">
      <c r="B5241" s="683"/>
      <c r="C5241" s="683"/>
      <c r="D5241" s="684"/>
    </row>
    <row r="5242" spans="2:4" ht="15" customHeight="1" x14ac:dyDescent="0.25">
      <c r="B5242" s="683"/>
      <c r="C5242" s="683"/>
      <c r="D5242" s="684"/>
    </row>
    <row r="5243" spans="2:4" ht="15" customHeight="1" x14ac:dyDescent="0.25">
      <c r="B5243" s="683"/>
      <c r="C5243" s="683"/>
      <c r="D5243" s="684"/>
    </row>
    <row r="5244" spans="2:4" ht="15" customHeight="1" x14ac:dyDescent="0.25">
      <c r="B5244" s="683"/>
      <c r="C5244" s="683"/>
      <c r="D5244" s="684"/>
    </row>
    <row r="5245" spans="2:4" ht="15" customHeight="1" x14ac:dyDescent="0.25">
      <c r="B5245" s="683"/>
      <c r="C5245" s="683"/>
      <c r="D5245" s="684"/>
    </row>
    <row r="5246" spans="2:4" ht="15" customHeight="1" x14ac:dyDescent="0.25">
      <c r="B5246" s="683"/>
      <c r="C5246" s="683"/>
      <c r="D5246" s="684"/>
    </row>
    <row r="5247" spans="2:4" ht="15" customHeight="1" x14ac:dyDescent="0.25">
      <c r="B5247" s="683"/>
      <c r="C5247" s="683"/>
      <c r="D5247" s="684"/>
    </row>
    <row r="5248" spans="2:4" ht="15" customHeight="1" x14ac:dyDescent="0.25">
      <c r="B5248" s="683"/>
      <c r="C5248" s="683"/>
      <c r="D5248" s="684"/>
    </row>
    <row r="5249" spans="2:4" ht="15" customHeight="1" x14ac:dyDescent="0.25">
      <c r="B5249" s="683"/>
      <c r="C5249" s="683"/>
      <c r="D5249" s="684"/>
    </row>
    <row r="5250" spans="2:4" ht="15" customHeight="1" x14ac:dyDescent="0.25">
      <c r="B5250" s="683"/>
      <c r="C5250" s="683"/>
      <c r="D5250" s="684"/>
    </row>
    <row r="5251" spans="2:4" ht="15" customHeight="1" x14ac:dyDescent="0.25">
      <c r="B5251" s="683"/>
      <c r="C5251" s="683"/>
      <c r="D5251" s="684"/>
    </row>
    <row r="5252" spans="2:4" ht="15" customHeight="1" x14ac:dyDescent="0.25">
      <c r="B5252" s="683"/>
      <c r="C5252" s="683"/>
      <c r="D5252" s="684"/>
    </row>
    <row r="5253" spans="2:4" ht="15" customHeight="1" x14ac:dyDescent="0.25">
      <c r="B5253" s="683"/>
      <c r="C5253" s="683"/>
      <c r="D5253" s="684"/>
    </row>
    <row r="5254" spans="2:4" ht="15" customHeight="1" x14ac:dyDescent="0.25">
      <c r="B5254" s="683"/>
      <c r="C5254" s="683"/>
      <c r="D5254" s="684"/>
    </row>
    <row r="5255" spans="2:4" ht="15" customHeight="1" x14ac:dyDescent="0.25">
      <c r="B5255" s="683"/>
      <c r="C5255" s="683"/>
      <c r="D5255" s="684"/>
    </row>
    <row r="5256" spans="2:4" ht="15" customHeight="1" x14ac:dyDescent="0.25">
      <c r="B5256" s="683"/>
      <c r="C5256" s="683"/>
      <c r="D5256" s="684"/>
    </row>
    <row r="5257" spans="2:4" ht="15" customHeight="1" x14ac:dyDescent="0.25">
      <c r="B5257" s="683"/>
      <c r="C5257" s="683"/>
      <c r="D5257" s="684"/>
    </row>
    <row r="5258" spans="2:4" ht="15" customHeight="1" x14ac:dyDescent="0.25">
      <c r="B5258" s="683"/>
      <c r="C5258" s="683"/>
      <c r="D5258" s="684"/>
    </row>
    <row r="5259" spans="2:4" ht="15" customHeight="1" x14ac:dyDescent="0.25">
      <c r="B5259" s="683"/>
      <c r="C5259" s="683"/>
      <c r="D5259" s="684"/>
    </row>
    <row r="5260" spans="2:4" ht="15" customHeight="1" x14ac:dyDescent="0.25">
      <c r="B5260" s="683"/>
      <c r="C5260" s="683"/>
      <c r="D5260" s="684"/>
    </row>
    <row r="5261" spans="2:4" ht="15" customHeight="1" x14ac:dyDescent="0.25">
      <c r="B5261" s="683"/>
      <c r="C5261" s="683"/>
      <c r="D5261" s="684"/>
    </row>
    <row r="5262" spans="2:4" ht="15" customHeight="1" x14ac:dyDescent="0.25">
      <c r="B5262" s="683"/>
      <c r="C5262" s="683"/>
      <c r="D5262" s="684"/>
    </row>
    <row r="5263" spans="2:4" ht="15" customHeight="1" x14ac:dyDescent="0.25">
      <c r="B5263" s="683"/>
      <c r="C5263" s="683"/>
      <c r="D5263" s="684"/>
    </row>
    <row r="5264" spans="2:4" ht="15" customHeight="1" x14ac:dyDescent="0.25">
      <c r="B5264" s="683"/>
      <c r="C5264" s="683"/>
      <c r="D5264" s="684"/>
    </row>
    <row r="5265" spans="2:4" ht="15" customHeight="1" x14ac:dyDescent="0.25">
      <c r="B5265" s="683"/>
      <c r="C5265" s="683"/>
      <c r="D5265" s="684"/>
    </row>
    <row r="5266" spans="2:4" ht="15" customHeight="1" x14ac:dyDescent="0.25">
      <c r="B5266" s="683"/>
      <c r="C5266" s="683"/>
      <c r="D5266" s="684"/>
    </row>
    <row r="5267" spans="2:4" ht="15" customHeight="1" x14ac:dyDescent="0.25">
      <c r="B5267" s="683"/>
      <c r="C5267" s="683"/>
      <c r="D5267" s="684"/>
    </row>
    <row r="5268" spans="2:4" ht="15" customHeight="1" x14ac:dyDescent="0.25">
      <c r="B5268" s="683"/>
      <c r="C5268" s="683"/>
      <c r="D5268" s="684"/>
    </row>
    <row r="5269" spans="2:4" ht="15" customHeight="1" x14ac:dyDescent="0.25">
      <c r="B5269" s="683"/>
      <c r="C5269" s="683"/>
      <c r="D5269" s="684"/>
    </row>
    <row r="5270" spans="2:4" ht="15" customHeight="1" x14ac:dyDescent="0.25">
      <c r="B5270" s="683"/>
      <c r="C5270" s="683"/>
      <c r="D5270" s="684"/>
    </row>
    <row r="5271" spans="2:4" ht="15" customHeight="1" x14ac:dyDescent="0.25">
      <c r="B5271" s="683"/>
      <c r="C5271" s="683"/>
      <c r="D5271" s="684"/>
    </row>
    <row r="5272" spans="2:4" ht="15" customHeight="1" x14ac:dyDescent="0.25">
      <c r="B5272" s="683"/>
      <c r="C5272" s="683"/>
      <c r="D5272" s="684"/>
    </row>
    <row r="5273" spans="2:4" ht="15" customHeight="1" x14ac:dyDescent="0.25">
      <c r="B5273" s="683"/>
      <c r="C5273" s="683"/>
      <c r="D5273" s="684"/>
    </row>
    <row r="5274" spans="2:4" ht="15" customHeight="1" x14ac:dyDescent="0.25">
      <c r="B5274" s="683"/>
      <c r="C5274" s="683"/>
      <c r="D5274" s="684"/>
    </row>
    <row r="5275" spans="2:4" ht="15" customHeight="1" x14ac:dyDescent="0.25">
      <c r="B5275" s="683"/>
      <c r="C5275" s="683"/>
      <c r="D5275" s="684"/>
    </row>
    <row r="5276" spans="2:4" ht="15" customHeight="1" x14ac:dyDescent="0.25">
      <c r="B5276" s="683"/>
      <c r="C5276" s="683"/>
      <c r="D5276" s="684"/>
    </row>
    <row r="5277" spans="2:4" ht="15" customHeight="1" x14ac:dyDescent="0.25">
      <c r="B5277" s="683"/>
      <c r="C5277" s="683"/>
      <c r="D5277" s="684"/>
    </row>
    <row r="5278" spans="2:4" ht="15" customHeight="1" x14ac:dyDescent="0.25">
      <c r="B5278" s="683"/>
      <c r="C5278" s="683"/>
      <c r="D5278" s="684"/>
    </row>
    <row r="5279" spans="2:4" ht="15" customHeight="1" x14ac:dyDescent="0.25">
      <c r="B5279" s="683"/>
      <c r="C5279" s="683"/>
      <c r="D5279" s="684"/>
    </row>
    <row r="5280" spans="2:4" ht="15" customHeight="1" x14ac:dyDescent="0.25">
      <c r="B5280" s="683"/>
      <c r="C5280" s="683"/>
      <c r="D5280" s="684"/>
    </row>
    <row r="5281" spans="2:4" ht="15" customHeight="1" x14ac:dyDescent="0.25">
      <c r="B5281" s="683"/>
      <c r="C5281" s="683"/>
      <c r="D5281" s="684"/>
    </row>
    <row r="5282" spans="2:4" ht="15" customHeight="1" x14ac:dyDescent="0.25">
      <c r="B5282" s="683"/>
      <c r="C5282" s="683"/>
      <c r="D5282" s="684"/>
    </row>
    <row r="5283" spans="2:4" ht="15" customHeight="1" x14ac:dyDescent="0.25">
      <c r="B5283" s="683"/>
      <c r="C5283" s="683"/>
      <c r="D5283" s="684"/>
    </row>
    <row r="5284" spans="2:4" ht="15" customHeight="1" x14ac:dyDescent="0.25">
      <c r="B5284" s="683"/>
      <c r="C5284" s="683"/>
      <c r="D5284" s="684"/>
    </row>
    <row r="5285" spans="2:4" ht="15" customHeight="1" x14ac:dyDescent="0.25">
      <c r="B5285" s="683"/>
      <c r="C5285" s="683"/>
      <c r="D5285" s="684"/>
    </row>
    <row r="5286" spans="2:4" ht="15" customHeight="1" x14ac:dyDescent="0.25">
      <c r="B5286" s="683"/>
      <c r="C5286" s="683"/>
      <c r="D5286" s="684"/>
    </row>
    <row r="5287" spans="2:4" ht="15" customHeight="1" x14ac:dyDescent="0.25">
      <c r="B5287" s="683"/>
      <c r="C5287" s="683"/>
      <c r="D5287" s="684"/>
    </row>
    <row r="5288" spans="2:4" ht="15" customHeight="1" x14ac:dyDescent="0.25">
      <c r="B5288" s="683"/>
      <c r="C5288" s="683"/>
      <c r="D5288" s="684"/>
    </row>
    <row r="5289" spans="2:4" ht="15" customHeight="1" x14ac:dyDescent="0.25">
      <c r="B5289" s="683"/>
      <c r="C5289" s="683"/>
      <c r="D5289" s="684"/>
    </row>
    <row r="5290" spans="2:4" ht="15" customHeight="1" x14ac:dyDescent="0.25">
      <c r="B5290" s="683"/>
      <c r="C5290" s="683"/>
      <c r="D5290" s="684"/>
    </row>
    <row r="5291" spans="2:4" ht="15" customHeight="1" x14ac:dyDescent="0.25">
      <c r="B5291" s="683"/>
      <c r="C5291" s="683"/>
      <c r="D5291" s="684"/>
    </row>
    <row r="5292" spans="2:4" ht="15" customHeight="1" x14ac:dyDescent="0.25">
      <c r="B5292" s="683"/>
      <c r="C5292" s="683"/>
      <c r="D5292" s="684"/>
    </row>
    <row r="5293" spans="2:4" ht="15" customHeight="1" x14ac:dyDescent="0.25">
      <c r="B5293" s="683"/>
      <c r="C5293" s="683"/>
      <c r="D5293" s="684"/>
    </row>
    <row r="5294" spans="2:4" ht="15" customHeight="1" x14ac:dyDescent="0.25">
      <c r="B5294" s="683"/>
      <c r="C5294" s="683"/>
      <c r="D5294" s="684"/>
    </row>
    <row r="5295" spans="2:4" ht="15" customHeight="1" x14ac:dyDescent="0.25">
      <c r="B5295" s="683"/>
      <c r="C5295" s="683"/>
      <c r="D5295" s="684"/>
    </row>
    <row r="5296" spans="2:4" ht="15" customHeight="1" x14ac:dyDescent="0.25">
      <c r="B5296" s="683"/>
      <c r="C5296" s="683"/>
      <c r="D5296" s="684"/>
    </row>
    <row r="5297" spans="2:4" ht="15" customHeight="1" x14ac:dyDescent="0.25">
      <c r="B5297" s="683"/>
      <c r="C5297" s="683"/>
      <c r="D5297" s="684"/>
    </row>
    <row r="5298" spans="2:4" ht="15" customHeight="1" x14ac:dyDescent="0.25">
      <c r="B5298" s="683"/>
      <c r="C5298" s="683"/>
      <c r="D5298" s="684"/>
    </row>
    <row r="5299" spans="2:4" ht="15" customHeight="1" x14ac:dyDescent="0.25">
      <c r="B5299" s="683"/>
      <c r="C5299" s="683"/>
      <c r="D5299" s="684"/>
    </row>
    <row r="5300" spans="2:4" ht="15" customHeight="1" x14ac:dyDescent="0.25">
      <c r="B5300" s="683"/>
      <c r="C5300" s="683"/>
      <c r="D5300" s="684"/>
    </row>
    <row r="5301" spans="2:4" ht="15" customHeight="1" x14ac:dyDescent="0.25">
      <c r="B5301" s="683"/>
      <c r="C5301" s="683"/>
      <c r="D5301" s="684"/>
    </row>
    <row r="5302" spans="2:4" ht="15" customHeight="1" x14ac:dyDescent="0.25">
      <c r="B5302" s="683"/>
      <c r="C5302" s="683"/>
      <c r="D5302" s="684"/>
    </row>
    <row r="5303" spans="2:4" ht="15" customHeight="1" x14ac:dyDescent="0.25">
      <c r="B5303" s="683"/>
      <c r="C5303" s="683"/>
      <c r="D5303" s="684"/>
    </row>
    <row r="5304" spans="2:4" ht="15" customHeight="1" x14ac:dyDescent="0.25">
      <c r="B5304" s="683"/>
      <c r="C5304" s="683"/>
      <c r="D5304" s="684"/>
    </row>
    <row r="5305" spans="2:4" ht="15" customHeight="1" x14ac:dyDescent="0.25">
      <c r="B5305" s="683"/>
      <c r="C5305" s="683"/>
      <c r="D5305" s="684"/>
    </row>
    <row r="5306" spans="2:4" ht="15" customHeight="1" x14ac:dyDescent="0.25">
      <c r="B5306" s="683"/>
      <c r="C5306" s="683"/>
      <c r="D5306" s="684"/>
    </row>
    <row r="5307" spans="2:4" ht="15" customHeight="1" x14ac:dyDescent="0.25">
      <c r="B5307" s="683"/>
      <c r="C5307" s="683"/>
      <c r="D5307" s="684"/>
    </row>
    <row r="5308" spans="2:4" ht="15" customHeight="1" x14ac:dyDescent="0.25">
      <c r="B5308" s="683"/>
      <c r="C5308" s="683"/>
      <c r="D5308" s="684"/>
    </row>
    <row r="5309" spans="2:4" ht="15" customHeight="1" x14ac:dyDescent="0.25">
      <c r="B5309" s="683"/>
      <c r="C5309" s="683"/>
      <c r="D5309" s="684"/>
    </row>
    <row r="5310" spans="2:4" ht="15" customHeight="1" x14ac:dyDescent="0.25">
      <c r="B5310" s="683"/>
      <c r="C5310" s="683"/>
      <c r="D5310" s="684"/>
    </row>
    <row r="5311" spans="2:4" ht="15" customHeight="1" x14ac:dyDescent="0.25">
      <c r="B5311" s="683"/>
      <c r="C5311" s="683"/>
      <c r="D5311" s="684"/>
    </row>
    <row r="5312" spans="2:4" ht="15" customHeight="1" x14ac:dyDescent="0.25">
      <c r="B5312" s="683"/>
      <c r="C5312" s="683"/>
      <c r="D5312" s="684"/>
    </row>
    <row r="5313" spans="2:4" ht="15" customHeight="1" x14ac:dyDescent="0.25">
      <c r="B5313" s="683"/>
      <c r="C5313" s="683"/>
      <c r="D5313" s="684"/>
    </row>
    <row r="5314" spans="2:4" ht="15" customHeight="1" x14ac:dyDescent="0.25">
      <c r="B5314" s="683"/>
      <c r="C5314" s="683"/>
      <c r="D5314" s="684"/>
    </row>
    <row r="5315" spans="2:4" ht="15" customHeight="1" x14ac:dyDescent="0.25">
      <c r="B5315" s="683"/>
      <c r="C5315" s="683"/>
      <c r="D5315" s="684"/>
    </row>
    <row r="5316" spans="2:4" ht="15" customHeight="1" x14ac:dyDescent="0.25">
      <c r="B5316" s="683"/>
      <c r="C5316" s="683"/>
      <c r="D5316" s="684"/>
    </row>
    <row r="5317" spans="2:4" ht="15" customHeight="1" x14ac:dyDescent="0.25">
      <c r="B5317" s="683"/>
      <c r="C5317" s="683"/>
      <c r="D5317" s="684"/>
    </row>
    <row r="5318" spans="2:4" ht="15" customHeight="1" x14ac:dyDescent="0.25">
      <c r="B5318" s="683"/>
      <c r="C5318" s="683"/>
      <c r="D5318" s="684"/>
    </row>
    <row r="5319" spans="2:4" ht="15" customHeight="1" x14ac:dyDescent="0.25">
      <c r="B5319" s="683"/>
      <c r="C5319" s="683"/>
      <c r="D5319" s="684"/>
    </row>
    <row r="5320" spans="2:4" ht="15" customHeight="1" x14ac:dyDescent="0.25">
      <c r="B5320" s="683"/>
      <c r="C5320" s="683"/>
      <c r="D5320" s="684"/>
    </row>
    <row r="5321" spans="2:4" ht="15" customHeight="1" x14ac:dyDescent="0.25">
      <c r="B5321" s="683"/>
      <c r="C5321" s="683"/>
      <c r="D5321" s="684"/>
    </row>
    <row r="5322" spans="2:4" ht="15" customHeight="1" x14ac:dyDescent="0.25">
      <c r="B5322" s="683"/>
      <c r="C5322" s="683"/>
      <c r="D5322" s="684"/>
    </row>
    <row r="5323" spans="2:4" ht="15" customHeight="1" x14ac:dyDescent="0.25">
      <c r="B5323" s="683"/>
      <c r="C5323" s="683"/>
      <c r="D5323" s="684"/>
    </row>
    <row r="5324" spans="2:4" ht="15" customHeight="1" x14ac:dyDescent="0.25">
      <c r="B5324" s="683"/>
      <c r="C5324" s="683"/>
      <c r="D5324" s="684"/>
    </row>
    <row r="5325" spans="2:4" ht="15" customHeight="1" x14ac:dyDescent="0.25">
      <c r="B5325" s="683"/>
      <c r="C5325" s="683"/>
      <c r="D5325" s="684"/>
    </row>
    <row r="5326" spans="2:4" ht="15" customHeight="1" x14ac:dyDescent="0.25">
      <c r="B5326" s="683"/>
      <c r="C5326" s="683"/>
      <c r="D5326" s="684"/>
    </row>
    <row r="5327" spans="2:4" ht="15" customHeight="1" x14ac:dyDescent="0.25">
      <c r="B5327" s="683"/>
      <c r="C5327" s="683"/>
      <c r="D5327" s="684"/>
    </row>
    <row r="5328" spans="2:4" ht="15" customHeight="1" x14ac:dyDescent="0.25">
      <c r="B5328" s="683"/>
      <c r="C5328" s="683"/>
      <c r="D5328" s="684"/>
    </row>
    <row r="5329" spans="2:4" ht="15" customHeight="1" x14ac:dyDescent="0.25">
      <c r="B5329" s="683"/>
      <c r="C5329" s="683"/>
      <c r="D5329" s="684"/>
    </row>
    <row r="5330" spans="2:4" ht="15" customHeight="1" x14ac:dyDescent="0.25">
      <c r="B5330" s="683"/>
      <c r="C5330" s="683"/>
      <c r="D5330" s="684"/>
    </row>
    <row r="5331" spans="2:4" ht="15" customHeight="1" x14ac:dyDescent="0.25">
      <c r="B5331" s="683"/>
      <c r="C5331" s="683"/>
      <c r="D5331" s="684"/>
    </row>
    <row r="5332" spans="2:4" ht="15" customHeight="1" x14ac:dyDescent="0.25">
      <c r="B5332" s="683"/>
      <c r="C5332" s="683"/>
      <c r="D5332" s="684"/>
    </row>
    <row r="5333" spans="2:4" ht="15" customHeight="1" x14ac:dyDescent="0.25">
      <c r="B5333" s="683"/>
      <c r="C5333" s="683"/>
      <c r="D5333" s="684"/>
    </row>
    <row r="5334" spans="2:4" ht="15" customHeight="1" x14ac:dyDescent="0.25">
      <c r="B5334" s="683"/>
      <c r="C5334" s="683"/>
      <c r="D5334" s="684"/>
    </row>
    <row r="5335" spans="2:4" ht="15" customHeight="1" x14ac:dyDescent="0.25">
      <c r="B5335" s="683"/>
      <c r="C5335" s="683"/>
      <c r="D5335" s="684"/>
    </row>
    <row r="5336" spans="2:4" ht="15" customHeight="1" x14ac:dyDescent="0.25">
      <c r="B5336" s="683"/>
      <c r="C5336" s="683"/>
      <c r="D5336" s="684"/>
    </row>
    <row r="5337" spans="2:4" ht="15" customHeight="1" x14ac:dyDescent="0.25">
      <c r="B5337" s="683"/>
      <c r="C5337" s="683"/>
      <c r="D5337" s="684"/>
    </row>
    <row r="5338" spans="2:4" ht="15" customHeight="1" x14ac:dyDescent="0.25">
      <c r="B5338" s="683"/>
      <c r="C5338" s="683"/>
      <c r="D5338" s="684"/>
    </row>
    <row r="5339" spans="2:4" ht="15" customHeight="1" x14ac:dyDescent="0.25">
      <c r="B5339" s="683"/>
      <c r="C5339" s="683"/>
      <c r="D5339" s="684"/>
    </row>
    <row r="5340" spans="2:4" ht="15" customHeight="1" x14ac:dyDescent="0.25">
      <c r="B5340" s="683"/>
      <c r="C5340" s="683"/>
      <c r="D5340" s="684"/>
    </row>
    <row r="5341" spans="2:4" ht="15" customHeight="1" x14ac:dyDescent="0.25">
      <c r="B5341" s="683"/>
      <c r="C5341" s="683"/>
      <c r="D5341" s="684"/>
    </row>
    <row r="5342" spans="2:4" ht="15" customHeight="1" x14ac:dyDescent="0.25">
      <c r="B5342" s="683"/>
      <c r="C5342" s="683"/>
      <c r="D5342" s="684"/>
    </row>
    <row r="5343" spans="2:4" ht="15" customHeight="1" x14ac:dyDescent="0.25">
      <c r="B5343" s="683"/>
      <c r="C5343" s="683"/>
      <c r="D5343" s="684"/>
    </row>
    <row r="5344" spans="2:4" ht="15" customHeight="1" x14ac:dyDescent="0.25">
      <c r="B5344" s="683"/>
      <c r="C5344" s="683"/>
      <c r="D5344" s="684"/>
    </row>
    <row r="5345" spans="2:4" ht="15" customHeight="1" x14ac:dyDescent="0.25">
      <c r="B5345" s="683"/>
      <c r="C5345" s="683"/>
      <c r="D5345" s="684"/>
    </row>
    <row r="5346" spans="2:4" ht="15" customHeight="1" x14ac:dyDescent="0.25">
      <c r="B5346" s="683"/>
      <c r="C5346" s="683"/>
      <c r="D5346" s="684"/>
    </row>
    <row r="5347" spans="2:4" ht="15" customHeight="1" x14ac:dyDescent="0.25">
      <c r="B5347" s="683"/>
      <c r="C5347" s="683"/>
      <c r="D5347" s="684"/>
    </row>
    <row r="5348" spans="2:4" ht="15" customHeight="1" x14ac:dyDescent="0.25">
      <c r="B5348" s="683"/>
      <c r="C5348" s="683"/>
      <c r="D5348" s="684"/>
    </row>
    <row r="5349" spans="2:4" ht="15" customHeight="1" x14ac:dyDescent="0.25">
      <c r="B5349" s="683"/>
      <c r="C5349" s="683"/>
      <c r="D5349" s="684"/>
    </row>
    <row r="5350" spans="2:4" ht="15" customHeight="1" x14ac:dyDescent="0.25">
      <c r="B5350" s="683"/>
      <c r="C5350" s="683"/>
      <c r="D5350" s="684"/>
    </row>
    <row r="5351" spans="2:4" ht="15" customHeight="1" x14ac:dyDescent="0.25">
      <c r="B5351" s="683"/>
      <c r="C5351" s="683"/>
      <c r="D5351" s="684"/>
    </row>
    <row r="5352" spans="2:4" ht="15" customHeight="1" x14ac:dyDescent="0.25">
      <c r="B5352" s="683"/>
      <c r="C5352" s="683"/>
      <c r="D5352" s="684"/>
    </row>
    <row r="5353" spans="2:4" ht="15" customHeight="1" x14ac:dyDescent="0.25">
      <c r="B5353" s="683"/>
      <c r="C5353" s="683"/>
      <c r="D5353" s="684"/>
    </row>
    <row r="5354" spans="2:4" ht="15" customHeight="1" x14ac:dyDescent="0.25">
      <c r="B5354" s="683"/>
      <c r="C5354" s="683"/>
      <c r="D5354" s="684"/>
    </row>
    <row r="5355" spans="2:4" ht="15" customHeight="1" x14ac:dyDescent="0.25">
      <c r="B5355" s="683"/>
      <c r="C5355" s="683"/>
      <c r="D5355" s="684"/>
    </row>
    <row r="5356" spans="2:4" ht="15" customHeight="1" x14ac:dyDescent="0.25">
      <c r="B5356" s="683"/>
      <c r="C5356" s="683"/>
      <c r="D5356" s="684"/>
    </row>
    <row r="5357" spans="2:4" ht="15" customHeight="1" x14ac:dyDescent="0.25">
      <c r="B5357" s="683"/>
      <c r="C5357" s="683"/>
      <c r="D5357" s="684"/>
    </row>
    <row r="5358" spans="2:4" ht="15" customHeight="1" x14ac:dyDescent="0.25">
      <c r="B5358" s="683"/>
      <c r="C5358" s="683"/>
      <c r="D5358" s="684"/>
    </row>
    <row r="5359" spans="2:4" ht="15" customHeight="1" x14ac:dyDescent="0.25">
      <c r="B5359" s="683"/>
      <c r="C5359" s="683"/>
      <c r="D5359" s="684"/>
    </row>
    <row r="5360" spans="2:4" ht="15" customHeight="1" x14ac:dyDescent="0.25">
      <c r="B5360" s="683"/>
      <c r="C5360" s="683"/>
      <c r="D5360" s="684"/>
    </row>
    <row r="5361" spans="2:4" ht="15" customHeight="1" x14ac:dyDescent="0.25">
      <c r="B5361" s="683"/>
      <c r="C5361" s="683"/>
      <c r="D5361" s="684"/>
    </row>
    <row r="5362" spans="2:4" ht="15" customHeight="1" x14ac:dyDescent="0.25">
      <c r="B5362" s="683"/>
      <c r="C5362" s="683"/>
      <c r="D5362" s="684"/>
    </row>
    <row r="5363" spans="2:4" ht="15" customHeight="1" x14ac:dyDescent="0.25">
      <c r="B5363" s="683"/>
      <c r="C5363" s="683"/>
      <c r="D5363" s="684"/>
    </row>
    <row r="5364" spans="2:4" ht="15" customHeight="1" x14ac:dyDescent="0.25">
      <c r="B5364" s="683"/>
      <c r="C5364" s="683"/>
      <c r="D5364" s="684"/>
    </row>
    <row r="5365" spans="2:4" ht="15" customHeight="1" x14ac:dyDescent="0.25">
      <c r="B5365" s="683"/>
      <c r="C5365" s="683"/>
      <c r="D5365" s="684"/>
    </row>
    <row r="5366" spans="2:4" ht="15" customHeight="1" x14ac:dyDescent="0.25">
      <c r="B5366" s="683"/>
      <c r="C5366" s="683"/>
      <c r="D5366" s="684"/>
    </row>
    <row r="5367" spans="2:4" ht="15" customHeight="1" x14ac:dyDescent="0.25">
      <c r="B5367" s="683"/>
      <c r="C5367" s="683"/>
      <c r="D5367" s="684"/>
    </row>
    <row r="5368" spans="2:4" ht="15" customHeight="1" x14ac:dyDescent="0.25">
      <c r="B5368" s="683"/>
      <c r="C5368" s="683"/>
      <c r="D5368" s="684"/>
    </row>
    <row r="5369" spans="2:4" ht="15" customHeight="1" x14ac:dyDescent="0.25">
      <c r="B5369" s="683"/>
      <c r="C5369" s="683"/>
      <c r="D5369" s="684"/>
    </row>
    <row r="5370" spans="2:4" ht="15" customHeight="1" x14ac:dyDescent="0.25">
      <c r="B5370" s="683"/>
      <c r="C5370" s="683"/>
      <c r="D5370" s="684"/>
    </row>
    <row r="5371" spans="2:4" ht="15" customHeight="1" x14ac:dyDescent="0.25">
      <c r="B5371" s="683"/>
      <c r="C5371" s="683"/>
      <c r="D5371" s="684"/>
    </row>
    <row r="5372" spans="2:4" ht="15" customHeight="1" x14ac:dyDescent="0.25">
      <c r="B5372" s="683"/>
      <c r="C5372" s="683"/>
      <c r="D5372" s="684"/>
    </row>
    <row r="5373" spans="2:4" ht="15" customHeight="1" x14ac:dyDescent="0.25">
      <c r="B5373" s="683"/>
      <c r="C5373" s="683"/>
      <c r="D5373" s="684"/>
    </row>
    <row r="5374" spans="2:4" ht="15" customHeight="1" x14ac:dyDescent="0.25">
      <c r="B5374" s="683"/>
      <c r="C5374" s="683"/>
      <c r="D5374" s="684"/>
    </row>
    <row r="5375" spans="2:4" ht="15" customHeight="1" x14ac:dyDescent="0.25">
      <c r="B5375" s="683"/>
      <c r="C5375" s="683"/>
      <c r="D5375" s="684"/>
    </row>
    <row r="5376" spans="2:4" ht="15" customHeight="1" x14ac:dyDescent="0.25">
      <c r="B5376" s="683"/>
      <c r="C5376" s="683"/>
      <c r="D5376" s="684"/>
    </row>
    <row r="5377" spans="2:4" ht="15" customHeight="1" x14ac:dyDescent="0.25">
      <c r="B5377" s="683"/>
      <c r="C5377" s="683"/>
      <c r="D5377" s="684"/>
    </row>
    <row r="5378" spans="2:4" ht="15" customHeight="1" x14ac:dyDescent="0.25">
      <c r="B5378" s="683"/>
      <c r="C5378" s="683"/>
      <c r="D5378" s="684"/>
    </row>
    <row r="5379" spans="2:4" ht="15" customHeight="1" x14ac:dyDescent="0.25">
      <c r="B5379" s="683"/>
      <c r="C5379" s="683"/>
      <c r="D5379" s="684"/>
    </row>
    <row r="5380" spans="2:4" ht="15" customHeight="1" x14ac:dyDescent="0.25">
      <c r="B5380" s="683"/>
      <c r="C5380" s="683"/>
      <c r="D5380" s="684"/>
    </row>
    <row r="5381" spans="2:4" ht="15" customHeight="1" x14ac:dyDescent="0.25">
      <c r="B5381" s="683"/>
      <c r="C5381" s="683"/>
      <c r="D5381" s="684"/>
    </row>
    <row r="5382" spans="2:4" ht="15" customHeight="1" x14ac:dyDescent="0.25">
      <c r="B5382" s="683"/>
      <c r="C5382" s="683"/>
      <c r="D5382" s="684"/>
    </row>
    <row r="5383" spans="2:4" ht="15" customHeight="1" x14ac:dyDescent="0.25">
      <c r="B5383" s="683"/>
      <c r="C5383" s="683"/>
      <c r="D5383" s="684"/>
    </row>
    <row r="5384" spans="2:4" ht="15" customHeight="1" x14ac:dyDescent="0.25">
      <c r="B5384" s="683"/>
      <c r="C5384" s="683"/>
      <c r="D5384" s="684"/>
    </row>
    <row r="5385" spans="2:4" ht="15" customHeight="1" x14ac:dyDescent="0.25">
      <c r="B5385" s="683"/>
      <c r="C5385" s="683"/>
      <c r="D5385" s="684"/>
    </row>
    <row r="5386" spans="2:4" ht="15" customHeight="1" x14ac:dyDescent="0.25">
      <c r="B5386" s="683"/>
      <c r="C5386" s="683"/>
      <c r="D5386" s="684"/>
    </row>
    <row r="5387" spans="2:4" ht="15" customHeight="1" x14ac:dyDescent="0.25">
      <c r="B5387" s="683"/>
      <c r="C5387" s="683"/>
      <c r="D5387" s="684"/>
    </row>
    <row r="5388" spans="2:4" ht="15" customHeight="1" x14ac:dyDescent="0.25">
      <c r="B5388" s="683"/>
      <c r="C5388" s="683"/>
      <c r="D5388" s="684"/>
    </row>
    <row r="5389" spans="2:4" ht="15" customHeight="1" x14ac:dyDescent="0.25">
      <c r="B5389" s="683"/>
      <c r="C5389" s="683"/>
      <c r="D5389" s="684"/>
    </row>
    <row r="5390" spans="2:4" ht="15" customHeight="1" x14ac:dyDescent="0.25">
      <c r="B5390" s="683"/>
      <c r="C5390" s="683"/>
      <c r="D5390" s="684"/>
    </row>
    <row r="5391" spans="2:4" ht="15" customHeight="1" x14ac:dyDescent="0.25">
      <c r="B5391" s="683"/>
      <c r="C5391" s="683"/>
      <c r="D5391" s="684"/>
    </row>
    <row r="5392" spans="2:4" ht="15" customHeight="1" x14ac:dyDescent="0.25">
      <c r="B5392" s="683"/>
      <c r="C5392" s="683"/>
      <c r="D5392" s="684"/>
    </row>
    <row r="5393" spans="2:4" ht="15" customHeight="1" x14ac:dyDescent="0.25">
      <c r="B5393" s="683"/>
      <c r="C5393" s="683"/>
      <c r="D5393" s="684"/>
    </row>
    <row r="5394" spans="2:4" ht="15" customHeight="1" x14ac:dyDescent="0.25">
      <c r="B5394" s="683"/>
      <c r="C5394" s="683"/>
      <c r="D5394" s="684"/>
    </row>
    <row r="5395" spans="2:4" ht="15" customHeight="1" x14ac:dyDescent="0.25">
      <c r="B5395" s="683"/>
      <c r="C5395" s="683"/>
      <c r="D5395" s="684"/>
    </row>
    <row r="5396" spans="2:4" ht="15" customHeight="1" x14ac:dyDescent="0.25">
      <c r="B5396" s="683"/>
      <c r="C5396" s="683"/>
      <c r="D5396" s="684"/>
    </row>
    <row r="5397" spans="2:4" ht="15" customHeight="1" x14ac:dyDescent="0.25">
      <c r="B5397" s="683"/>
      <c r="C5397" s="683"/>
      <c r="D5397" s="684"/>
    </row>
    <row r="5398" spans="2:4" ht="15" customHeight="1" x14ac:dyDescent="0.25">
      <c r="B5398" s="683"/>
      <c r="C5398" s="683"/>
      <c r="D5398" s="684"/>
    </row>
    <row r="5399" spans="2:4" ht="15" customHeight="1" x14ac:dyDescent="0.25">
      <c r="B5399" s="683"/>
      <c r="C5399" s="683"/>
      <c r="D5399" s="684"/>
    </row>
    <row r="5400" spans="2:4" ht="15" customHeight="1" x14ac:dyDescent="0.25">
      <c r="B5400" s="683"/>
      <c r="C5400" s="683"/>
      <c r="D5400" s="684"/>
    </row>
    <row r="5401" spans="2:4" ht="15" customHeight="1" x14ac:dyDescent="0.25">
      <c r="B5401" s="683"/>
      <c r="C5401" s="683"/>
      <c r="D5401" s="684"/>
    </row>
    <row r="5402" spans="2:4" ht="15" customHeight="1" x14ac:dyDescent="0.25">
      <c r="B5402" s="683"/>
      <c r="C5402" s="683"/>
      <c r="D5402" s="684"/>
    </row>
    <row r="5403" spans="2:4" ht="15" customHeight="1" x14ac:dyDescent="0.25">
      <c r="B5403" s="683"/>
      <c r="C5403" s="683"/>
      <c r="D5403" s="684"/>
    </row>
    <row r="5404" spans="2:4" ht="15" customHeight="1" x14ac:dyDescent="0.25">
      <c r="B5404" s="683"/>
      <c r="C5404" s="683"/>
      <c r="D5404" s="684"/>
    </row>
    <row r="5405" spans="2:4" ht="15" customHeight="1" x14ac:dyDescent="0.25">
      <c r="B5405" s="683"/>
      <c r="C5405" s="683"/>
      <c r="D5405" s="684"/>
    </row>
    <row r="5406" spans="2:4" ht="15" customHeight="1" x14ac:dyDescent="0.25">
      <c r="B5406" s="683"/>
      <c r="C5406" s="683"/>
      <c r="D5406" s="684"/>
    </row>
    <row r="5407" spans="2:4" ht="15" customHeight="1" x14ac:dyDescent="0.25">
      <c r="B5407" s="683"/>
      <c r="C5407" s="683"/>
      <c r="D5407" s="684"/>
    </row>
    <row r="5408" spans="2:4" ht="15" customHeight="1" x14ac:dyDescent="0.25">
      <c r="B5408" s="683"/>
      <c r="C5408" s="683"/>
      <c r="D5408" s="684"/>
    </row>
    <row r="5409" spans="2:4" ht="15" customHeight="1" x14ac:dyDescent="0.25">
      <c r="B5409" s="683"/>
      <c r="C5409" s="683"/>
      <c r="D5409" s="684"/>
    </row>
    <row r="5410" spans="2:4" ht="15" customHeight="1" x14ac:dyDescent="0.25">
      <c r="B5410" s="683"/>
      <c r="C5410" s="683"/>
      <c r="D5410" s="684"/>
    </row>
    <row r="5411" spans="2:4" ht="15" customHeight="1" x14ac:dyDescent="0.25">
      <c r="B5411" s="683"/>
      <c r="C5411" s="683"/>
      <c r="D5411" s="684"/>
    </row>
    <row r="5412" spans="2:4" ht="15" customHeight="1" x14ac:dyDescent="0.25">
      <c r="B5412" s="683"/>
      <c r="C5412" s="683"/>
      <c r="D5412" s="684"/>
    </row>
    <row r="5413" spans="2:4" ht="15" customHeight="1" x14ac:dyDescent="0.25">
      <c r="B5413" s="683"/>
      <c r="C5413" s="683"/>
      <c r="D5413" s="684"/>
    </row>
    <row r="5414" spans="2:4" ht="15" customHeight="1" x14ac:dyDescent="0.25">
      <c r="B5414" s="683"/>
      <c r="C5414" s="683"/>
      <c r="D5414" s="684"/>
    </row>
    <row r="5415" spans="2:4" ht="15" customHeight="1" x14ac:dyDescent="0.25">
      <c r="B5415" s="683"/>
      <c r="C5415" s="683"/>
      <c r="D5415" s="684"/>
    </row>
    <row r="5416" spans="2:4" ht="15" customHeight="1" x14ac:dyDescent="0.25">
      <c r="B5416" s="683"/>
      <c r="C5416" s="683"/>
      <c r="D5416" s="684"/>
    </row>
    <row r="5417" spans="2:4" ht="15" customHeight="1" x14ac:dyDescent="0.25">
      <c r="B5417" s="683"/>
      <c r="C5417" s="683"/>
      <c r="D5417" s="684"/>
    </row>
    <row r="5418" spans="2:4" ht="15" customHeight="1" x14ac:dyDescent="0.25">
      <c r="B5418" s="683"/>
      <c r="C5418" s="683"/>
      <c r="D5418" s="684"/>
    </row>
    <row r="5419" spans="2:4" ht="15" customHeight="1" x14ac:dyDescent="0.25">
      <c r="B5419" s="683"/>
      <c r="C5419" s="683"/>
      <c r="D5419" s="684"/>
    </row>
    <row r="5420" spans="2:4" ht="15" customHeight="1" x14ac:dyDescent="0.25">
      <c r="B5420" s="683"/>
      <c r="C5420" s="683"/>
      <c r="D5420" s="684"/>
    </row>
    <row r="5421" spans="2:4" ht="15" customHeight="1" x14ac:dyDescent="0.25">
      <c r="B5421" s="683"/>
      <c r="C5421" s="683"/>
      <c r="D5421" s="684"/>
    </row>
    <row r="5422" spans="2:4" ht="15" customHeight="1" x14ac:dyDescent="0.25">
      <c r="B5422" s="683"/>
      <c r="C5422" s="683"/>
      <c r="D5422" s="684"/>
    </row>
    <row r="5423" spans="2:4" ht="15" customHeight="1" x14ac:dyDescent="0.25">
      <c r="B5423" s="683"/>
      <c r="C5423" s="683"/>
      <c r="D5423" s="684"/>
    </row>
    <row r="5424" spans="2:4" ht="15" customHeight="1" x14ac:dyDescent="0.25">
      <c r="B5424" s="683"/>
      <c r="C5424" s="683"/>
      <c r="D5424" s="684"/>
    </row>
    <row r="5425" spans="2:4" ht="15" customHeight="1" x14ac:dyDescent="0.25">
      <c r="B5425" s="683"/>
      <c r="C5425" s="683"/>
      <c r="D5425" s="684"/>
    </row>
    <row r="5426" spans="2:4" ht="15" customHeight="1" x14ac:dyDescent="0.25">
      <c r="B5426" s="683"/>
      <c r="C5426" s="683"/>
      <c r="D5426" s="684"/>
    </row>
    <row r="5427" spans="2:4" ht="15" customHeight="1" x14ac:dyDescent="0.25">
      <c r="B5427" s="683"/>
      <c r="C5427" s="683"/>
      <c r="D5427" s="684"/>
    </row>
    <row r="5428" spans="2:4" ht="15" customHeight="1" x14ac:dyDescent="0.25">
      <c r="B5428" s="683"/>
      <c r="C5428" s="683"/>
      <c r="D5428" s="684"/>
    </row>
    <row r="5429" spans="2:4" ht="15" customHeight="1" x14ac:dyDescent="0.25">
      <c r="B5429" s="683"/>
      <c r="C5429" s="683"/>
      <c r="D5429" s="684"/>
    </row>
    <row r="5430" spans="2:4" ht="15" customHeight="1" x14ac:dyDescent="0.25">
      <c r="B5430" s="683"/>
      <c r="C5430" s="683"/>
      <c r="D5430" s="684"/>
    </row>
    <row r="5431" spans="2:4" ht="15" customHeight="1" x14ac:dyDescent="0.25">
      <c r="B5431" s="683"/>
      <c r="C5431" s="683"/>
      <c r="D5431" s="684"/>
    </row>
    <row r="5432" spans="2:4" ht="15" customHeight="1" x14ac:dyDescent="0.25">
      <c r="B5432" s="683"/>
      <c r="C5432" s="683"/>
      <c r="D5432" s="684"/>
    </row>
    <row r="5433" spans="2:4" ht="15" customHeight="1" x14ac:dyDescent="0.25">
      <c r="B5433" s="683"/>
      <c r="C5433" s="683"/>
      <c r="D5433" s="684"/>
    </row>
    <row r="5434" spans="2:4" ht="15" customHeight="1" x14ac:dyDescent="0.25">
      <c r="B5434" s="683"/>
      <c r="C5434" s="683"/>
      <c r="D5434" s="684"/>
    </row>
    <row r="5435" spans="2:4" ht="15" customHeight="1" x14ac:dyDescent="0.25">
      <c r="B5435" s="683"/>
      <c r="C5435" s="683"/>
      <c r="D5435" s="684"/>
    </row>
    <row r="5436" spans="2:4" ht="15" customHeight="1" x14ac:dyDescent="0.25">
      <c r="B5436" s="683"/>
      <c r="C5436" s="683"/>
      <c r="D5436" s="684"/>
    </row>
    <row r="5437" spans="2:4" ht="15" customHeight="1" x14ac:dyDescent="0.25">
      <c r="B5437" s="683"/>
      <c r="C5437" s="683"/>
      <c r="D5437" s="684"/>
    </row>
    <row r="5438" spans="2:4" ht="15" customHeight="1" x14ac:dyDescent="0.25">
      <c r="B5438" s="683"/>
      <c r="C5438" s="683"/>
      <c r="D5438" s="684"/>
    </row>
    <row r="5439" spans="2:4" ht="15" customHeight="1" x14ac:dyDescent="0.25">
      <c r="B5439" s="683"/>
      <c r="C5439" s="683"/>
      <c r="D5439" s="684"/>
    </row>
    <row r="5440" spans="2:4" ht="15" customHeight="1" x14ac:dyDescent="0.25">
      <c r="B5440" s="683"/>
      <c r="C5440" s="683"/>
      <c r="D5440" s="684"/>
    </row>
    <row r="5441" spans="2:4" ht="15" customHeight="1" x14ac:dyDescent="0.25">
      <c r="B5441" s="683"/>
      <c r="C5441" s="683"/>
      <c r="D5441" s="684"/>
    </row>
    <row r="5442" spans="2:4" ht="15" customHeight="1" x14ac:dyDescent="0.25">
      <c r="B5442" s="683"/>
      <c r="C5442" s="683"/>
      <c r="D5442" s="684"/>
    </row>
    <row r="5443" spans="2:4" ht="15" customHeight="1" x14ac:dyDescent="0.25">
      <c r="B5443" s="683"/>
      <c r="C5443" s="683"/>
      <c r="D5443" s="684"/>
    </row>
    <row r="5444" spans="2:4" ht="15" customHeight="1" x14ac:dyDescent="0.25">
      <c r="B5444" s="683"/>
      <c r="C5444" s="683"/>
      <c r="D5444" s="684"/>
    </row>
    <row r="5445" spans="2:4" ht="15" customHeight="1" x14ac:dyDescent="0.25">
      <c r="B5445" s="683"/>
      <c r="C5445" s="683"/>
      <c r="D5445" s="684"/>
    </row>
    <row r="5446" spans="2:4" ht="15" customHeight="1" x14ac:dyDescent="0.25">
      <c r="B5446" s="683"/>
      <c r="C5446" s="683"/>
      <c r="D5446" s="684"/>
    </row>
    <row r="5447" spans="2:4" ht="15" customHeight="1" x14ac:dyDescent="0.25">
      <c r="B5447" s="683"/>
      <c r="C5447" s="683"/>
      <c r="D5447" s="684"/>
    </row>
    <row r="5448" spans="2:4" ht="15" customHeight="1" x14ac:dyDescent="0.25">
      <c r="B5448" s="683"/>
      <c r="C5448" s="683"/>
      <c r="D5448" s="684"/>
    </row>
    <row r="5449" spans="2:4" ht="15" customHeight="1" x14ac:dyDescent="0.25">
      <c r="B5449" s="683"/>
      <c r="C5449" s="683"/>
      <c r="D5449" s="684"/>
    </row>
    <row r="5450" spans="2:4" ht="15" customHeight="1" x14ac:dyDescent="0.25">
      <c r="B5450" s="683"/>
      <c r="C5450" s="683"/>
      <c r="D5450" s="684"/>
    </row>
    <row r="5451" spans="2:4" ht="15" customHeight="1" x14ac:dyDescent="0.25">
      <c r="B5451" s="683"/>
      <c r="C5451" s="683"/>
      <c r="D5451" s="684"/>
    </row>
    <row r="5452" spans="2:4" ht="15" customHeight="1" x14ac:dyDescent="0.25">
      <c r="B5452" s="683"/>
      <c r="C5452" s="683"/>
      <c r="D5452" s="684"/>
    </row>
    <row r="5453" spans="2:4" ht="15" customHeight="1" x14ac:dyDescent="0.25">
      <c r="B5453" s="683"/>
      <c r="C5453" s="683"/>
      <c r="D5453" s="684"/>
    </row>
    <row r="5454" spans="2:4" ht="15" customHeight="1" x14ac:dyDescent="0.25">
      <c r="B5454" s="683"/>
      <c r="C5454" s="683"/>
      <c r="D5454" s="684"/>
    </row>
    <row r="5455" spans="2:4" ht="15" customHeight="1" x14ac:dyDescent="0.25">
      <c r="B5455" s="683"/>
      <c r="C5455" s="683"/>
      <c r="D5455" s="684"/>
    </row>
    <row r="5456" spans="2:4" ht="15" customHeight="1" x14ac:dyDescent="0.25">
      <c r="B5456" s="683"/>
      <c r="C5456" s="683"/>
      <c r="D5456" s="684"/>
    </row>
    <row r="5457" spans="2:4" ht="15" customHeight="1" x14ac:dyDescent="0.25">
      <c r="B5457" s="683"/>
      <c r="C5457" s="683"/>
      <c r="D5457" s="684"/>
    </row>
    <row r="5458" spans="2:4" ht="15" customHeight="1" x14ac:dyDescent="0.25">
      <c r="B5458" s="683"/>
      <c r="C5458" s="683"/>
      <c r="D5458" s="684"/>
    </row>
    <row r="5459" spans="2:4" ht="15" customHeight="1" x14ac:dyDescent="0.25">
      <c r="B5459" s="683"/>
      <c r="C5459" s="683"/>
      <c r="D5459" s="684"/>
    </row>
    <row r="5460" spans="2:4" ht="15" customHeight="1" x14ac:dyDescent="0.25">
      <c r="B5460" s="683"/>
      <c r="C5460" s="683"/>
      <c r="D5460" s="684"/>
    </row>
    <row r="5461" spans="2:4" ht="15" customHeight="1" x14ac:dyDescent="0.25">
      <c r="B5461" s="683"/>
      <c r="C5461" s="683"/>
      <c r="D5461" s="684"/>
    </row>
    <row r="5462" spans="2:4" ht="15" customHeight="1" x14ac:dyDescent="0.25">
      <c r="B5462" s="683"/>
      <c r="C5462" s="683"/>
      <c r="D5462" s="684"/>
    </row>
    <row r="5463" spans="2:4" ht="15" customHeight="1" x14ac:dyDescent="0.25">
      <c r="B5463" s="683"/>
      <c r="C5463" s="683"/>
      <c r="D5463" s="684"/>
    </row>
    <row r="5464" spans="2:4" ht="15" customHeight="1" x14ac:dyDescent="0.25">
      <c r="B5464" s="683"/>
      <c r="C5464" s="683"/>
      <c r="D5464" s="684"/>
    </row>
    <row r="5465" spans="2:4" ht="15" customHeight="1" x14ac:dyDescent="0.25">
      <c r="B5465" s="683"/>
      <c r="C5465" s="683"/>
      <c r="D5465" s="684"/>
    </row>
    <row r="5466" spans="2:4" ht="15" customHeight="1" x14ac:dyDescent="0.25">
      <c r="B5466" s="683"/>
      <c r="C5466" s="683"/>
      <c r="D5466" s="684"/>
    </row>
    <row r="5467" spans="2:4" ht="15" customHeight="1" x14ac:dyDescent="0.25">
      <c r="B5467" s="683"/>
      <c r="C5467" s="683"/>
      <c r="D5467" s="684"/>
    </row>
    <row r="5468" spans="2:4" ht="15" customHeight="1" x14ac:dyDescent="0.25">
      <c r="B5468" s="683"/>
      <c r="C5468" s="683"/>
      <c r="D5468" s="684"/>
    </row>
    <row r="5469" spans="2:4" ht="15" customHeight="1" x14ac:dyDescent="0.25">
      <c r="B5469" s="683"/>
      <c r="C5469" s="683"/>
      <c r="D5469" s="684"/>
    </row>
    <row r="5470" spans="2:4" ht="15" customHeight="1" x14ac:dyDescent="0.25">
      <c r="B5470" s="683"/>
      <c r="C5470" s="683"/>
      <c r="D5470" s="684"/>
    </row>
    <row r="5471" spans="2:4" ht="15" customHeight="1" x14ac:dyDescent="0.25">
      <c r="B5471" s="683"/>
      <c r="C5471" s="683"/>
      <c r="D5471" s="684"/>
    </row>
    <row r="5472" spans="2:4" ht="15" customHeight="1" x14ac:dyDescent="0.25">
      <c r="B5472" s="683"/>
      <c r="C5472" s="683"/>
      <c r="D5472" s="684"/>
    </row>
    <row r="5473" spans="2:4" ht="15" customHeight="1" x14ac:dyDescent="0.25">
      <c r="B5473" s="683"/>
      <c r="C5473" s="683"/>
      <c r="D5473" s="684"/>
    </row>
    <row r="5474" spans="2:4" ht="15" customHeight="1" x14ac:dyDescent="0.25">
      <c r="B5474" s="683"/>
      <c r="C5474" s="683"/>
      <c r="D5474" s="684"/>
    </row>
    <row r="5475" spans="2:4" ht="15" customHeight="1" x14ac:dyDescent="0.25">
      <c r="B5475" s="683"/>
      <c r="C5475" s="683"/>
      <c r="D5475" s="684"/>
    </row>
    <row r="5476" spans="2:4" ht="15" customHeight="1" x14ac:dyDescent="0.25">
      <c r="B5476" s="683"/>
      <c r="C5476" s="683"/>
      <c r="D5476" s="684"/>
    </row>
    <row r="5477" spans="2:4" ht="15" customHeight="1" x14ac:dyDescent="0.25">
      <c r="B5477" s="683"/>
      <c r="C5477" s="683"/>
      <c r="D5477" s="684"/>
    </row>
    <row r="5478" spans="2:4" ht="15" customHeight="1" x14ac:dyDescent="0.25">
      <c r="B5478" s="683"/>
      <c r="C5478" s="683"/>
      <c r="D5478" s="684"/>
    </row>
    <row r="5479" spans="2:4" ht="15" customHeight="1" x14ac:dyDescent="0.25">
      <c r="B5479" s="683"/>
      <c r="C5479" s="683"/>
      <c r="D5479" s="684"/>
    </row>
    <row r="5480" spans="2:4" ht="15" customHeight="1" x14ac:dyDescent="0.25">
      <c r="B5480" s="683"/>
      <c r="C5480" s="683"/>
      <c r="D5480" s="684"/>
    </row>
    <row r="5481" spans="2:4" ht="15" customHeight="1" x14ac:dyDescent="0.25">
      <c r="B5481" s="683"/>
      <c r="C5481" s="683"/>
      <c r="D5481" s="684"/>
    </row>
    <row r="5482" spans="2:4" ht="15" customHeight="1" x14ac:dyDescent="0.25">
      <c r="B5482" s="683"/>
      <c r="C5482" s="683"/>
      <c r="D5482" s="684"/>
    </row>
    <row r="5483" spans="2:4" ht="15" customHeight="1" x14ac:dyDescent="0.25">
      <c r="B5483" s="683"/>
      <c r="C5483" s="683"/>
      <c r="D5483" s="684"/>
    </row>
    <row r="5484" spans="2:4" ht="15" customHeight="1" x14ac:dyDescent="0.25">
      <c r="B5484" s="683"/>
      <c r="C5484" s="683"/>
      <c r="D5484" s="684"/>
    </row>
    <row r="5485" spans="2:4" ht="15" customHeight="1" x14ac:dyDescent="0.25">
      <c r="B5485" s="683"/>
      <c r="C5485" s="683"/>
      <c r="D5485" s="684"/>
    </row>
    <row r="5486" spans="2:4" ht="15" customHeight="1" x14ac:dyDescent="0.25">
      <c r="B5486" s="683"/>
      <c r="C5486" s="683"/>
      <c r="D5486" s="684"/>
    </row>
    <row r="5487" spans="2:4" ht="15" customHeight="1" x14ac:dyDescent="0.25">
      <c r="B5487" s="683"/>
      <c r="C5487" s="683"/>
      <c r="D5487" s="684"/>
    </row>
    <row r="5488" spans="2:4" ht="15" customHeight="1" x14ac:dyDescent="0.25">
      <c r="B5488" s="683"/>
      <c r="C5488" s="683"/>
      <c r="D5488" s="684"/>
    </row>
    <row r="5489" spans="2:4" ht="15" customHeight="1" x14ac:dyDescent="0.25">
      <c r="B5489" s="683"/>
      <c r="C5489" s="683"/>
      <c r="D5489" s="684"/>
    </row>
    <row r="5490" spans="2:4" ht="15" customHeight="1" x14ac:dyDescent="0.25">
      <c r="B5490" s="683"/>
      <c r="C5490" s="683"/>
      <c r="D5490" s="684"/>
    </row>
    <row r="5491" spans="2:4" ht="15" customHeight="1" x14ac:dyDescent="0.25">
      <c r="B5491" s="683"/>
      <c r="C5491" s="683"/>
      <c r="D5491" s="684"/>
    </row>
    <row r="5492" spans="2:4" ht="15" customHeight="1" x14ac:dyDescent="0.25">
      <c r="B5492" s="683"/>
      <c r="C5492" s="683"/>
      <c r="D5492" s="684"/>
    </row>
    <row r="5493" spans="2:4" ht="15" customHeight="1" x14ac:dyDescent="0.25">
      <c r="B5493" s="683"/>
      <c r="C5493" s="683"/>
      <c r="D5493" s="684"/>
    </row>
    <row r="5494" spans="2:4" ht="15" customHeight="1" x14ac:dyDescent="0.25">
      <c r="B5494" s="683"/>
      <c r="C5494" s="683"/>
      <c r="D5494" s="684"/>
    </row>
    <row r="5495" spans="2:4" ht="15" customHeight="1" x14ac:dyDescent="0.25">
      <c r="B5495" s="683"/>
      <c r="C5495" s="683"/>
      <c r="D5495" s="684"/>
    </row>
    <row r="5496" spans="2:4" ht="15" customHeight="1" x14ac:dyDescent="0.25">
      <c r="B5496" s="683"/>
      <c r="C5496" s="683"/>
      <c r="D5496" s="684"/>
    </row>
    <row r="5497" spans="2:4" ht="15" customHeight="1" x14ac:dyDescent="0.25">
      <c r="B5497" s="683"/>
      <c r="C5497" s="683"/>
      <c r="D5497" s="684"/>
    </row>
    <row r="5498" spans="2:4" ht="15" customHeight="1" x14ac:dyDescent="0.25">
      <c r="B5498" s="683"/>
      <c r="C5498" s="683"/>
      <c r="D5498" s="684"/>
    </row>
    <row r="5499" spans="2:4" ht="15" customHeight="1" x14ac:dyDescent="0.25">
      <c r="B5499" s="683"/>
      <c r="C5499" s="683"/>
      <c r="D5499" s="684"/>
    </row>
    <row r="5500" spans="2:4" ht="15" customHeight="1" x14ac:dyDescent="0.25">
      <c r="B5500" s="683"/>
      <c r="C5500" s="683"/>
      <c r="D5500" s="684"/>
    </row>
    <row r="5501" spans="2:4" ht="15" customHeight="1" x14ac:dyDescent="0.25">
      <c r="B5501" s="683"/>
      <c r="C5501" s="683"/>
      <c r="D5501" s="684"/>
    </row>
    <row r="5502" spans="2:4" ht="15" customHeight="1" x14ac:dyDescent="0.25">
      <c r="B5502" s="683"/>
      <c r="C5502" s="683"/>
      <c r="D5502" s="684"/>
    </row>
    <row r="5503" spans="2:4" ht="15" customHeight="1" x14ac:dyDescent="0.25">
      <c r="B5503" s="683"/>
      <c r="C5503" s="683"/>
      <c r="D5503" s="684"/>
    </row>
    <row r="5504" spans="2:4" ht="15" customHeight="1" x14ac:dyDescent="0.25">
      <c r="B5504" s="683"/>
      <c r="C5504" s="683"/>
      <c r="D5504" s="684"/>
    </row>
    <row r="5505" spans="2:4" ht="15" customHeight="1" x14ac:dyDescent="0.25">
      <c r="B5505" s="683"/>
      <c r="C5505" s="683"/>
      <c r="D5505" s="684"/>
    </row>
    <row r="5506" spans="2:4" ht="15" customHeight="1" x14ac:dyDescent="0.25">
      <c r="B5506" s="683"/>
      <c r="C5506" s="683"/>
      <c r="D5506" s="684"/>
    </row>
    <row r="5507" spans="2:4" ht="15" customHeight="1" x14ac:dyDescent="0.25">
      <c r="B5507" s="683"/>
      <c r="C5507" s="683"/>
      <c r="D5507" s="684"/>
    </row>
    <row r="5508" spans="2:4" ht="15" customHeight="1" x14ac:dyDescent="0.25">
      <c r="B5508" s="683"/>
      <c r="C5508" s="683"/>
      <c r="D5508" s="684"/>
    </row>
    <row r="5509" spans="2:4" ht="15" customHeight="1" x14ac:dyDescent="0.25">
      <c r="B5509" s="683"/>
      <c r="C5509" s="683"/>
      <c r="D5509" s="684"/>
    </row>
    <row r="5510" spans="2:4" ht="15" customHeight="1" x14ac:dyDescent="0.25">
      <c r="B5510" s="683"/>
      <c r="C5510" s="683"/>
      <c r="D5510" s="684"/>
    </row>
    <row r="5511" spans="2:4" ht="15" customHeight="1" x14ac:dyDescent="0.25">
      <c r="B5511" s="683"/>
      <c r="C5511" s="683"/>
      <c r="D5511" s="684"/>
    </row>
    <row r="5512" spans="2:4" ht="15" customHeight="1" x14ac:dyDescent="0.25">
      <c r="B5512" s="683"/>
      <c r="C5512" s="683"/>
      <c r="D5512" s="684"/>
    </row>
    <row r="5513" spans="2:4" ht="15" customHeight="1" x14ac:dyDescent="0.25">
      <c r="B5513" s="683"/>
      <c r="C5513" s="683"/>
      <c r="D5513" s="684"/>
    </row>
    <row r="5514" spans="2:4" ht="15" customHeight="1" x14ac:dyDescent="0.25">
      <c r="B5514" s="683"/>
      <c r="C5514" s="683"/>
      <c r="D5514" s="684"/>
    </row>
    <row r="5515" spans="2:4" ht="15" customHeight="1" x14ac:dyDescent="0.25">
      <c r="B5515" s="683"/>
      <c r="C5515" s="683"/>
      <c r="D5515" s="684"/>
    </row>
    <row r="5516" spans="2:4" ht="15" customHeight="1" x14ac:dyDescent="0.25">
      <c r="B5516" s="683"/>
      <c r="C5516" s="683"/>
      <c r="D5516" s="684"/>
    </row>
    <row r="5517" spans="2:4" ht="15" customHeight="1" x14ac:dyDescent="0.25">
      <c r="B5517" s="683"/>
      <c r="C5517" s="683"/>
      <c r="D5517" s="684"/>
    </row>
    <row r="5518" spans="2:4" ht="15" customHeight="1" x14ac:dyDescent="0.25">
      <c r="B5518" s="683"/>
      <c r="C5518" s="683"/>
      <c r="D5518" s="684"/>
    </row>
    <row r="5519" spans="2:4" ht="15" customHeight="1" x14ac:dyDescent="0.25">
      <c r="B5519" s="683"/>
      <c r="C5519" s="683"/>
      <c r="D5519" s="684"/>
    </row>
    <row r="5520" spans="2:4" ht="15" customHeight="1" x14ac:dyDescent="0.25">
      <c r="B5520" s="683"/>
      <c r="C5520" s="683"/>
      <c r="D5520" s="684"/>
    </row>
    <row r="5521" spans="2:4" ht="15" customHeight="1" x14ac:dyDescent="0.25">
      <c r="B5521" s="683"/>
      <c r="C5521" s="683"/>
      <c r="D5521" s="684"/>
    </row>
    <row r="5522" spans="2:4" ht="15" customHeight="1" x14ac:dyDescent="0.25">
      <c r="B5522" s="683"/>
      <c r="C5522" s="683"/>
      <c r="D5522" s="684"/>
    </row>
    <row r="5523" spans="2:4" ht="15" customHeight="1" x14ac:dyDescent="0.25">
      <c r="B5523" s="683"/>
      <c r="C5523" s="683"/>
      <c r="D5523" s="684"/>
    </row>
    <row r="5524" spans="2:4" ht="15" customHeight="1" x14ac:dyDescent="0.25">
      <c r="B5524" s="683"/>
      <c r="C5524" s="683"/>
      <c r="D5524" s="684"/>
    </row>
    <row r="5525" spans="2:4" ht="15" customHeight="1" x14ac:dyDescent="0.25">
      <c r="B5525" s="683"/>
      <c r="C5525" s="683"/>
      <c r="D5525" s="684"/>
    </row>
    <row r="5526" spans="2:4" ht="15" customHeight="1" x14ac:dyDescent="0.25">
      <c r="B5526" s="683"/>
      <c r="C5526" s="683"/>
      <c r="D5526" s="684"/>
    </row>
    <row r="5527" spans="2:4" ht="15" customHeight="1" x14ac:dyDescent="0.25">
      <c r="B5527" s="683"/>
      <c r="C5527" s="683"/>
      <c r="D5527" s="684"/>
    </row>
    <row r="5528" spans="2:4" ht="15" customHeight="1" x14ac:dyDescent="0.25">
      <c r="B5528" s="683"/>
      <c r="C5528" s="683"/>
      <c r="D5528" s="684"/>
    </row>
    <row r="5529" spans="2:4" ht="15" customHeight="1" x14ac:dyDescent="0.25">
      <c r="B5529" s="683"/>
      <c r="C5529" s="683"/>
      <c r="D5529" s="684"/>
    </row>
    <row r="5530" spans="2:4" ht="15" customHeight="1" x14ac:dyDescent="0.25">
      <c r="B5530" s="683"/>
      <c r="C5530" s="683"/>
      <c r="D5530" s="684"/>
    </row>
    <row r="5531" spans="2:4" ht="15" customHeight="1" x14ac:dyDescent="0.25">
      <c r="B5531" s="683"/>
      <c r="C5531" s="683"/>
      <c r="D5531" s="684"/>
    </row>
    <row r="5532" spans="2:4" ht="15" customHeight="1" x14ac:dyDescent="0.25">
      <c r="B5532" s="683"/>
      <c r="C5532" s="683"/>
      <c r="D5532" s="684"/>
    </row>
    <row r="5533" spans="2:4" ht="15" customHeight="1" x14ac:dyDescent="0.25">
      <c r="B5533" s="683"/>
      <c r="C5533" s="683"/>
      <c r="D5533" s="684"/>
    </row>
    <row r="5534" spans="2:4" ht="15" customHeight="1" x14ac:dyDescent="0.25">
      <c r="B5534" s="683"/>
      <c r="C5534" s="683"/>
      <c r="D5534" s="684"/>
    </row>
    <row r="5535" spans="2:4" ht="15" customHeight="1" x14ac:dyDescent="0.25">
      <c r="B5535" s="683"/>
      <c r="C5535" s="683"/>
      <c r="D5535" s="684"/>
    </row>
    <row r="5536" spans="2:4" ht="15" customHeight="1" x14ac:dyDescent="0.25">
      <c r="B5536" s="683"/>
      <c r="C5536" s="683"/>
      <c r="D5536" s="684"/>
    </row>
    <row r="5537" spans="2:4" ht="15" customHeight="1" x14ac:dyDescent="0.25">
      <c r="B5537" s="683"/>
      <c r="C5537" s="683"/>
      <c r="D5537" s="684"/>
    </row>
    <row r="5538" spans="2:4" ht="15" customHeight="1" x14ac:dyDescent="0.25">
      <c r="B5538" s="683"/>
      <c r="C5538" s="683"/>
      <c r="D5538" s="684"/>
    </row>
    <row r="5539" spans="2:4" ht="15" customHeight="1" x14ac:dyDescent="0.25">
      <c r="B5539" s="683"/>
      <c r="C5539" s="683"/>
      <c r="D5539" s="684"/>
    </row>
    <row r="5540" spans="2:4" ht="15" customHeight="1" x14ac:dyDescent="0.25">
      <c r="B5540" s="683"/>
      <c r="C5540" s="683"/>
      <c r="D5540" s="684"/>
    </row>
    <row r="5541" spans="2:4" ht="15" customHeight="1" x14ac:dyDescent="0.25">
      <c r="B5541" s="683"/>
      <c r="C5541" s="683"/>
      <c r="D5541" s="684"/>
    </row>
    <row r="5542" spans="2:4" ht="15" customHeight="1" x14ac:dyDescent="0.25">
      <c r="B5542" s="683"/>
      <c r="C5542" s="683"/>
      <c r="D5542" s="684"/>
    </row>
    <row r="5543" spans="2:4" ht="15" customHeight="1" x14ac:dyDescent="0.25">
      <c r="B5543" s="683"/>
      <c r="C5543" s="683"/>
      <c r="D5543" s="684"/>
    </row>
    <row r="5544" spans="2:4" ht="15" customHeight="1" x14ac:dyDescent="0.25">
      <c r="B5544" s="683"/>
      <c r="C5544" s="683"/>
      <c r="D5544" s="684"/>
    </row>
    <row r="5545" spans="2:4" ht="15" customHeight="1" x14ac:dyDescent="0.25">
      <c r="B5545" s="683"/>
      <c r="C5545" s="683"/>
      <c r="D5545" s="684"/>
    </row>
    <row r="5546" spans="2:4" ht="15" customHeight="1" x14ac:dyDescent="0.25">
      <c r="B5546" s="683"/>
      <c r="C5546" s="683"/>
      <c r="D5546" s="684"/>
    </row>
    <row r="5547" spans="2:4" ht="15" customHeight="1" x14ac:dyDescent="0.25">
      <c r="B5547" s="683"/>
      <c r="C5547" s="683"/>
      <c r="D5547" s="684"/>
    </row>
    <row r="5548" spans="2:4" ht="15" customHeight="1" x14ac:dyDescent="0.25">
      <c r="B5548" s="683"/>
      <c r="C5548" s="683"/>
      <c r="D5548" s="684"/>
    </row>
    <row r="5549" spans="2:4" ht="15" customHeight="1" x14ac:dyDescent="0.25">
      <c r="B5549" s="683"/>
      <c r="C5549" s="683"/>
      <c r="D5549" s="684"/>
    </row>
    <row r="5550" spans="2:4" ht="15" customHeight="1" x14ac:dyDescent="0.25">
      <c r="B5550" s="683"/>
      <c r="C5550" s="683"/>
      <c r="D5550" s="684"/>
    </row>
    <row r="5551" spans="2:4" ht="15" customHeight="1" x14ac:dyDescent="0.25">
      <c r="B5551" s="683"/>
      <c r="C5551" s="683"/>
      <c r="D5551" s="684"/>
    </row>
    <row r="5552" spans="2:4" ht="15" customHeight="1" x14ac:dyDescent="0.25">
      <c r="B5552" s="683"/>
      <c r="C5552" s="683"/>
      <c r="D5552" s="684"/>
    </row>
    <row r="5553" spans="2:4" ht="15" customHeight="1" x14ac:dyDescent="0.25">
      <c r="B5553" s="683"/>
      <c r="C5553" s="683"/>
      <c r="D5553" s="684"/>
    </row>
    <row r="5554" spans="2:4" ht="15" customHeight="1" x14ac:dyDescent="0.25">
      <c r="B5554" s="683"/>
      <c r="C5554" s="683"/>
      <c r="D5554" s="684"/>
    </row>
    <row r="5555" spans="2:4" ht="15" customHeight="1" x14ac:dyDescent="0.25">
      <c r="B5555" s="683"/>
      <c r="C5555" s="683"/>
      <c r="D5555" s="684"/>
    </row>
    <row r="5556" spans="2:4" ht="15" customHeight="1" x14ac:dyDescent="0.25">
      <c r="B5556" s="683"/>
      <c r="C5556" s="683"/>
      <c r="D5556" s="684"/>
    </row>
    <row r="5557" spans="2:4" ht="15" customHeight="1" x14ac:dyDescent="0.25">
      <c r="B5557" s="683"/>
      <c r="C5557" s="683"/>
      <c r="D5557" s="684"/>
    </row>
    <row r="5558" spans="2:4" ht="15" customHeight="1" x14ac:dyDescent="0.25">
      <c r="B5558" s="683"/>
      <c r="C5558" s="683"/>
      <c r="D5558" s="684"/>
    </row>
    <row r="5559" spans="2:4" ht="15" customHeight="1" x14ac:dyDescent="0.25">
      <c r="B5559" s="683"/>
      <c r="C5559" s="683"/>
      <c r="D5559" s="684"/>
    </row>
    <row r="5560" spans="2:4" ht="15" customHeight="1" x14ac:dyDescent="0.25">
      <c r="B5560" s="683"/>
      <c r="C5560" s="683"/>
      <c r="D5560" s="684"/>
    </row>
    <row r="5561" spans="2:4" ht="15" customHeight="1" x14ac:dyDescent="0.25">
      <c r="B5561" s="683"/>
      <c r="C5561" s="683"/>
      <c r="D5561" s="684"/>
    </row>
    <row r="5562" spans="2:4" ht="15" customHeight="1" x14ac:dyDescent="0.25">
      <c r="B5562" s="683"/>
      <c r="C5562" s="683"/>
      <c r="D5562" s="684"/>
    </row>
    <row r="5563" spans="2:4" ht="15" customHeight="1" x14ac:dyDescent="0.25">
      <c r="B5563" s="683"/>
      <c r="C5563" s="683"/>
      <c r="D5563" s="684"/>
    </row>
    <row r="5564" spans="2:4" ht="15" customHeight="1" x14ac:dyDescent="0.25">
      <c r="B5564" s="683"/>
      <c r="C5564" s="683"/>
      <c r="D5564" s="684"/>
    </row>
    <row r="5565" spans="2:4" ht="15" customHeight="1" x14ac:dyDescent="0.25">
      <c r="B5565" s="683"/>
      <c r="C5565" s="683"/>
      <c r="D5565" s="684"/>
    </row>
    <row r="5566" spans="2:4" ht="15" customHeight="1" x14ac:dyDescent="0.25">
      <c r="B5566" s="683"/>
      <c r="C5566" s="683"/>
      <c r="D5566" s="684"/>
    </row>
    <row r="5567" spans="2:4" ht="15" customHeight="1" x14ac:dyDescent="0.25">
      <c r="B5567" s="683"/>
      <c r="C5567" s="683"/>
      <c r="D5567" s="684"/>
    </row>
    <row r="5568" spans="2:4" ht="15" customHeight="1" x14ac:dyDescent="0.25">
      <c r="B5568" s="683"/>
      <c r="C5568" s="683"/>
      <c r="D5568" s="684"/>
    </row>
    <row r="5569" spans="2:4" ht="15" customHeight="1" x14ac:dyDescent="0.25">
      <c r="B5569" s="683"/>
      <c r="C5569" s="683"/>
      <c r="D5569" s="684"/>
    </row>
    <row r="5570" spans="2:4" ht="15" customHeight="1" x14ac:dyDescent="0.25">
      <c r="B5570" s="683"/>
      <c r="C5570" s="683"/>
      <c r="D5570" s="684"/>
    </row>
    <row r="5571" spans="2:4" ht="15" customHeight="1" x14ac:dyDescent="0.25">
      <c r="B5571" s="683"/>
      <c r="C5571" s="683"/>
      <c r="D5571" s="684"/>
    </row>
    <row r="5572" spans="2:4" ht="15" customHeight="1" x14ac:dyDescent="0.25">
      <c r="B5572" s="683"/>
      <c r="C5572" s="683"/>
      <c r="D5572" s="684"/>
    </row>
    <row r="5573" spans="2:4" ht="15" customHeight="1" x14ac:dyDescent="0.25">
      <c r="B5573" s="683"/>
      <c r="C5573" s="683"/>
      <c r="D5573" s="684"/>
    </row>
    <row r="5574" spans="2:4" ht="15" customHeight="1" x14ac:dyDescent="0.25">
      <c r="B5574" s="683"/>
      <c r="C5574" s="683"/>
      <c r="D5574" s="684"/>
    </row>
    <row r="5575" spans="2:4" ht="15" customHeight="1" x14ac:dyDescent="0.25">
      <c r="B5575" s="683"/>
      <c r="C5575" s="683"/>
      <c r="D5575" s="684"/>
    </row>
    <row r="5576" spans="2:4" ht="15" customHeight="1" x14ac:dyDescent="0.25">
      <c r="B5576" s="683"/>
      <c r="C5576" s="683"/>
      <c r="D5576" s="684"/>
    </row>
    <row r="5577" spans="2:4" ht="15" customHeight="1" x14ac:dyDescent="0.25">
      <c r="B5577" s="683"/>
      <c r="C5577" s="683"/>
      <c r="D5577" s="684"/>
    </row>
    <row r="5578" spans="2:4" ht="15" customHeight="1" x14ac:dyDescent="0.25">
      <c r="B5578" s="683"/>
      <c r="C5578" s="683"/>
      <c r="D5578" s="684"/>
    </row>
    <row r="5579" spans="2:4" ht="15" customHeight="1" x14ac:dyDescent="0.25">
      <c r="B5579" s="683"/>
      <c r="C5579" s="683"/>
      <c r="D5579" s="684"/>
    </row>
    <row r="5580" spans="2:4" ht="15" customHeight="1" x14ac:dyDescent="0.25">
      <c r="B5580" s="683"/>
      <c r="C5580" s="683"/>
      <c r="D5580" s="684"/>
    </row>
    <row r="5581" spans="2:4" ht="15" customHeight="1" x14ac:dyDescent="0.25">
      <c r="B5581" s="683"/>
      <c r="C5581" s="683"/>
      <c r="D5581" s="684"/>
    </row>
    <row r="5582" spans="2:4" ht="15" customHeight="1" x14ac:dyDescent="0.25">
      <c r="B5582" s="683"/>
      <c r="C5582" s="683"/>
      <c r="D5582" s="684"/>
    </row>
    <row r="5583" spans="2:4" ht="15" customHeight="1" x14ac:dyDescent="0.25">
      <c r="B5583" s="683"/>
      <c r="C5583" s="683"/>
      <c r="D5583" s="684"/>
    </row>
    <row r="5584" spans="2:4" ht="15" customHeight="1" x14ac:dyDescent="0.25">
      <c r="B5584" s="683"/>
      <c r="C5584" s="683"/>
      <c r="D5584" s="684"/>
    </row>
    <row r="5585" spans="2:4" ht="15" customHeight="1" x14ac:dyDescent="0.25">
      <c r="B5585" s="683"/>
      <c r="C5585" s="683"/>
      <c r="D5585" s="684"/>
    </row>
    <row r="5586" spans="2:4" ht="15" customHeight="1" x14ac:dyDescent="0.25">
      <c r="B5586" s="683"/>
      <c r="C5586" s="683"/>
      <c r="D5586" s="684"/>
    </row>
    <row r="5587" spans="2:4" ht="15" customHeight="1" x14ac:dyDescent="0.25">
      <c r="B5587" s="683"/>
      <c r="C5587" s="683"/>
      <c r="D5587" s="684"/>
    </row>
    <row r="5588" spans="2:4" ht="15" customHeight="1" x14ac:dyDescent="0.25">
      <c r="B5588" s="683"/>
      <c r="C5588" s="683"/>
      <c r="D5588" s="684"/>
    </row>
    <row r="5589" spans="2:4" ht="15" customHeight="1" x14ac:dyDescent="0.25">
      <c r="B5589" s="683"/>
      <c r="C5589" s="683"/>
      <c r="D5589" s="684"/>
    </row>
    <row r="5590" spans="2:4" ht="15" customHeight="1" x14ac:dyDescent="0.25">
      <c r="B5590" s="683"/>
      <c r="C5590" s="683"/>
      <c r="D5590" s="684"/>
    </row>
    <row r="5591" spans="2:4" ht="15" customHeight="1" x14ac:dyDescent="0.25">
      <c r="B5591" s="683"/>
      <c r="C5591" s="683"/>
      <c r="D5591" s="684"/>
    </row>
    <row r="5592" spans="2:4" ht="15" customHeight="1" x14ac:dyDescent="0.25">
      <c r="B5592" s="683"/>
      <c r="C5592" s="683"/>
      <c r="D5592" s="684"/>
    </row>
    <row r="5593" spans="2:4" ht="15" customHeight="1" x14ac:dyDescent="0.25">
      <c r="B5593" s="683"/>
      <c r="C5593" s="683"/>
      <c r="D5593" s="684"/>
    </row>
    <row r="5594" spans="2:4" ht="15" customHeight="1" x14ac:dyDescent="0.25">
      <c r="B5594" s="683"/>
      <c r="C5594" s="683"/>
      <c r="D5594" s="684"/>
    </row>
    <row r="5595" spans="2:4" ht="15" customHeight="1" x14ac:dyDescent="0.25">
      <c r="B5595" s="683"/>
      <c r="C5595" s="683"/>
      <c r="D5595" s="684"/>
    </row>
    <row r="5596" spans="2:4" ht="15" customHeight="1" x14ac:dyDescent="0.25">
      <c r="B5596" s="683"/>
      <c r="C5596" s="683"/>
      <c r="D5596" s="684"/>
    </row>
    <row r="5597" spans="2:4" ht="15" customHeight="1" x14ac:dyDescent="0.25">
      <c r="B5597" s="683"/>
      <c r="C5597" s="683"/>
      <c r="D5597" s="684"/>
    </row>
    <row r="5598" spans="2:4" ht="15" customHeight="1" x14ac:dyDescent="0.25">
      <c r="B5598" s="683"/>
      <c r="C5598" s="683"/>
      <c r="D5598" s="684"/>
    </row>
    <row r="5599" spans="2:4" ht="15" customHeight="1" x14ac:dyDescent="0.25">
      <c r="B5599" s="683"/>
      <c r="C5599" s="683"/>
      <c r="D5599" s="684"/>
    </row>
    <row r="5600" spans="2:4" ht="15" customHeight="1" x14ac:dyDescent="0.25">
      <c r="B5600" s="683"/>
      <c r="C5600" s="683"/>
      <c r="D5600" s="684"/>
    </row>
    <row r="5601" spans="2:4" ht="15" customHeight="1" x14ac:dyDescent="0.25">
      <c r="B5601" s="683"/>
      <c r="C5601" s="683"/>
      <c r="D5601" s="684"/>
    </row>
    <row r="5602" spans="2:4" ht="15" customHeight="1" x14ac:dyDescent="0.25">
      <c r="B5602" s="683"/>
      <c r="C5602" s="683"/>
      <c r="D5602" s="684"/>
    </row>
    <row r="5603" spans="2:4" ht="15" customHeight="1" x14ac:dyDescent="0.25">
      <c r="B5603" s="683"/>
      <c r="C5603" s="683"/>
      <c r="D5603" s="684"/>
    </row>
    <row r="5604" spans="2:4" ht="15" customHeight="1" x14ac:dyDescent="0.25">
      <c r="B5604" s="683"/>
      <c r="C5604" s="683"/>
      <c r="D5604" s="684"/>
    </row>
    <row r="5605" spans="2:4" ht="15" customHeight="1" x14ac:dyDescent="0.25">
      <c r="B5605" s="683"/>
      <c r="C5605" s="683"/>
      <c r="D5605" s="684"/>
    </row>
    <row r="5606" spans="2:4" ht="15" customHeight="1" x14ac:dyDescent="0.25">
      <c r="B5606" s="683"/>
      <c r="C5606" s="683"/>
      <c r="D5606" s="684"/>
    </row>
    <row r="5607" spans="2:4" ht="15" customHeight="1" x14ac:dyDescent="0.25">
      <c r="B5607" s="683"/>
      <c r="C5607" s="683"/>
      <c r="D5607" s="684"/>
    </row>
    <row r="5608" spans="2:4" ht="15" customHeight="1" x14ac:dyDescent="0.25">
      <c r="B5608" s="683"/>
      <c r="C5608" s="683"/>
      <c r="D5608" s="684"/>
    </row>
    <row r="5609" spans="2:4" ht="15" customHeight="1" x14ac:dyDescent="0.25">
      <c r="B5609" s="683"/>
      <c r="C5609" s="683"/>
      <c r="D5609" s="684"/>
    </row>
    <row r="5610" spans="2:4" ht="15" customHeight="1" x14ac:dyDescent="0.25">
      <c r="B5610" s="683"/>
      <c r="C5610" s="683"/>
      <c r="D5610" s="684"/>
    </row>
    <row r="5611" spans="2:4" ht="15" customHeight="1" x14ac:dyDescent="0.25">
      <c r="B5611" s="683"/>
      <c r="C5611" s="683"/>
      <c r="D5611" s="684"/>
    </row>
    <row r="5612" spans="2:4" ht="15" customHeight="1" x14ac:dyDescent="0.25">
      <c r="B5612" s="683"/>
      <c r="C5612" s="683"/>
      <c r="D5612" s="684"/>
    </row>
    <row r="5613" spans="2:4" ht="15" customHeight="1" x14ac:dyDescent="0.25">
      <c r="B5613" s="683"/>
      <c r="C5613" s="683"/>
      <c r="D5613" s="684"/>
    </row>
    <row r="5614" spans="2:4" ht="15" customHeight="1" x14ac:dyDescent="0.25">
      <c r="B5614" s="683"/>
      <c r="C5614" s="683"/>
      <c r="D5614" s="684"/>
    </row>
    <row r="5615" spans="2:4" ht="15" customHeight="1" x14ac:dyDescent="0.25">
      <c r="B5615" s="683"/>
      <c r="C5615" s="683"/>
      <c r="D5615" s="684"/>
    </row>
    <row r="5616" spans="2:4" ht="15" customHeight="1" x14ac:dyDescent="0.25">
      <c r="B5616" s="683"/>
      <c r="C5616" s="683"/>
      <c r="D5616" s="684"/>
    </row>
    <row r="5617" spans="2:4" ht="15" customHeight="1" x14ac:dyDescent="0.25">
      <c r="B5617" s="683"/>
      <c r="C5617" s="683"/>
      <c r="D5617" s="684"/>
    </row>
    <row r="5618" spans="2:4" ht="15" customHeight="1" x14ac:dyDescent="0.25">
      <c r="B5618" s="683"/>
      <c r="C5618" s="683"/>
      <c r="D5618" s="684"/>
    </row>
    <row r="5619" spans="2:4" ht="15" customHeight="1" x14ac:dyDescent="0.25">
      <c r="B5619" s="683"/>
      <c r="C5619" s="683"/>
      <c r="D5619" s="684"/>
    </row>
    <row r="5620" spans="2:4" ht="15" customHeight="1" x14ac:dyDescent="0.25">
      <c r="B5620" s="683"/>
      <c r="C5620" s="683"/>
      <c r="D5620" s="684"/>
    </row>
    <row r="5621" spans="2:4" ht="15" customHeight="1" x14ac:dyDescent="0.25">
      <c r="B5621" s="683"/>
      <c r="C5621" s="683"/>
      <c r="D5621" s="684"/>
    </row>
    <row r="5622" spans="2:4" ht="15" customHeight="1" x14ac:dyDescent="0.25">
      <c r="B5622" s="683"/>
      <c r="C5622" s="683"/>
      <c r="D5622" s="684"/>
    </row>
    <row r="5623" spans="2:4" ht="15" customHeight="1" x14ac:dyDescent="0.25">
      <c r="B5623" s="683"/>
      <c r="C5623" s="683"/>
      <c r="D5623" s="684"/>
    </row>
    <row r="5624" spans="2:4" ht="15" customHeight="1" x14ac:dyDescent="0.25">
      <c r="B5624" s="683"/>
      <c r="C5624" s="683"/>
      <c r="D5624" s="684"/>
    </row>
    <row r="5625" spans="2:4" ht="15" customHeight="1" x14ac:dyDescent="0.25">
      <c r="B5625" s="683"/>
      <c r="C5625" s="683"/>
      <c r="D5625" s="684"/>
    </row>
    <row r="5626" spans="2:4" ht="15" customHeight="1" x14ac:dyDescent="0.25">
      <c r="B5626" s="683"/>
      <c r="C5626" s="683"/>
      <c r="D5626" s="684"/>
    </row>
    <row r="5627" spans="2:4" ht="15" customHeight="1" x14ac:dyDescent="0.25">
      <c r="B5627" s="683"/>
      <c r="C5627" s="683"/>
      <c r="D5627" s="684"/>
    </row>
    <row r="5628" spans="2:4" ht="15" customHeight="1" x14ac:dyDescent="0.25">
      <c r="B5628" s="683"/>
      <c r="C5628" s="683"/>
      <c r="D5628" s="684"/>
    </row>
    <row r="5629" spans="2:4" ht="15" customHeight="1" x14ac:dyDescent="0.25">
      <c r="B5629" s="683"/>
      <c r="C5629" s="683"/>
      <c r="D5629" s="684"/>
    </row>
    <row r="5630" spans="2:4" ht="15" customHeight="1" x14ac:dyDescent="0.25">
      <c r="B5630" s="683"/>
      <c r="C5630" s="683"/>
      <c r="D5630" s="684"/>
    </row>
    <row r="5631" spans="2:4" ht="15" customHeight="1" x14ac:dyDescent="0.25">
      <c r="B5631" s="683"/>
      <c r="C5631" s="683"/>
      <c r="D5631" s="684"/>
    </row>
    <row r="5632" spans="2:4" ht="15" customHeight="1" x14ac:dyDescent="0.25">
      <c r="B5632" s="683"/>
      <c r="C5632" s="683"/>
      <c r="D5632" s="684"/>
    </row>
    <row r="5633" spans="2:4" ht="15" customHeight="1" x14ac:dyDescent="0.25">
      <c r="B5633" s="683"/>
      <c r="C5633" s="683"/>
      <c r="D5633" s="684"/>
    </row>
    <row r="5634" spans="2:4" ht="15" customHeight="1" x14ac:dyDescent="0.25">
      <c r="B5634" s="683"/>
      <c r="C5634" s="683"/>
      <c r="D5634" s="684"/>
    </row>
    <row r="5635" spans="2:4" ht="15" customHeight="1" x14ac:dyDescent="0.25">
      <c r="B5635" s="683"/>
      <c r="C5635" s="683"/>
      <c r="D5635" s="684"/>
    </row>
    <row r="5636" spans="2:4" ht="15" customHeight="1" x14ac:dyDescent="0.25">
      <c r="B5636" s="683"/>
      <c r="C5636" s="683"/>
      <c r="D5636" s="684"/>
    </row>
    <row r="5637" spans="2:4" ht="15" customHeight="1" x14ac:dyDescent="0.25">
      <c r="B5637" s="683"/>
      <c r="C5637" s="683"/>
      <c r="D5637" s="684"/>
    </row>
    <row r="5638" spans="2:4" ht="15" customHeight="1" x14ac:dyDescent="0.25">
      <c r="B5638" s="683"/>
      <c r="C5638" s="683"/>
      <c r="D5638" s="684"/>
    </row>
    <row r="5639" spans="2:4" ht="15" customHeight="1" x14ac:dyDescent="0.25">
      <c r="B5639" s="683"/>
      <c r="C5639" s="683"/>
      <c r="D5639" s="684"/>
    </row>
    <row r="5640" spans="2:4" ht="15" customHeight="1" x14ac:dyDescent="0.25">
      <c r="B5640" s="683"/>
      <c r="C5640" s="683"/>
      <c r="D5640" s="684"/>
    </row>
    <row r="5641" spans="2:4" ht="15" customHeight="1" x14ac:dyDescent="0.25">
      <c r="B5641" s="683"/>
      <c r="C5641" s="683"/>
      <c r="D5641" s="684"/>
    </row>
    <row r="5642" spans="2:4" ht="15" customHeight="1" x14ac:dyDescent="0.25">
      <c r="B5642" s="683"/>
      <c r="C5642" s="683"/>
      <c r="D5642" s="684"/>
    </row>
    <row r="5643" spans="2:4" ht="15" customHeight="1" x14ac:dyDescent="0.25">
      <c r="B5643" s="683"/>
      <c r="C5643" s="683"/>
      <c r="D5643" s="684"/>
    </row>
    <row r="5644" spans="2:4" ht="15" customHeight="1" x14ac:dyDescent="0.25">
      <c r="B5644" s="683"/>
      <c r="C5644" s="683"/>
      <c r="D5644" s="684"/>
    </row>
    <row r="5645" spans="2:4" ht="15" customHeight="1" x14ac:dyDescent="0.25">
      <c r="B5645" s="683"/>
      <c r="C5645" s="683"/>
      <c r="D5645" s="684"/>
    </row>
    <row r="5646" spans="2:4" ht="15" customHeight="1" x14ac:dyDescent="0.25">
      <c r="B5646" s="683"/>
      <c r="C5646" s="683"/>
      <c r="D5646" s="684"/>
    </row>
    <row r="5647" spans="2:4" ht="15" customHeight="1" x14ac:dyDescent="0.25">
      <c r="B5647" s="683"/>
      <c r="C5647" s="683"/>
      <c r="D5647" s="684"/>
    </row>
    <row r="5648" spans="2:4" ht="15" customHeight="1" x14ac:dyDescent="0.25">
      <c r="B5648" s="683"/>
      <c r="C5648" s="683"/>
      <c r="D5648" s="684"/>
    </row>
    <row r="5649" spans="2:4" ht="15" customHeight="1" x14ac:dyDescent="0.25">
      <c r="B5649" s="683"/>
      <c r="C5649" s="683"/>
      <c r="D5649" s="684"/>
    </row>
    <row r="5650" spans="2:4" ht="15" customHeight="1" x14ac:dyDescent="0.25">
      <c r="B5650" s="683"/>
      <c r="C5650" s="683"/>
      <c r="D5650" s="684"/>
    </row>
    <row r="5651" spans="2:4" ht="15" customHeight="1" x14ac:dyDescent="0.25">
      <c r="B5651" s="683"/>
      <c r="C5651" s="683"/>
      <c r="D5651" s="684"/>
    </row>
    <row r="5652" spans="2:4" ht="15" customHeight="1" x14ac:dyDescent="0.25">
      <c r="B5652" s="683"/>
      <c r="C5652" s="683"/>
      <c r="D5652" s="684"/>
    </row>
    <row r="5653" spans="2:4" ht="15" customHeight="1" x14ac:dyDescent="0.25">
      <c r="B5653" s="683"/>
      <c r="C5653" s="683"/>
      <c r="D5653" s="684"/>
    </row>
    <row r="5654" spans="2:4" ht="15" customHeight="1" x14ac:dyDescent="0.25">
      <c r="B5654" s="683"/>
      <c r="C5654" s="683"/>
      <c r="D5654" s="684"/>
    </row>
    <row r="5655" spans="2:4" ht="15" customHeight="1" x14ac:dyDescent="0.25">
      <c r="B5655" s="683"/>
      <c r="C5655" s="683"/>
      <c r="D5655" s="684"/>
    </row>
    <row r="5656" spans="2:4" ht="15" customHeight="1" x14ac:dyDescent="0.25">
      <c r="B5656" s="683"/>
      <c r="C5656" s="683"/>
      <c r="D5656" s="684"/>
    </row>
    <row r="5657" spans="2:4" ht="15" customHeight="1" x14ac:dyDescent="0.25">
      <c r="B5657" s="683"/>
      <c r="C5657" s="683"/>
      <c r="D5657" s="684"/>
    </row>
    <row r="5658" spans="2:4" ht="15" customHeight="1" x14ac:dyDescent="0.25">
      <c r="B5658" s="683"/>
      <c r="C5658" s="683"/>
      <c r="D5658" s="684"/>
    </row>
    <row r="5659" spans="2:4" ht="15" customHeight="1" x14ac:dyDescent="0.25">
      <c r="B5659" s="683"/>
      <c r="C5659" s="683"/>
      <c r="D5659" s="684"/>
    </row>
    <row r="5660" spans="2:4" ht="15" customHeight="1" x14ac:dyDescent="0.25">
      <c r="B5660" s="683"/>
      <c r="C5660" s="683"/>
      <c r="D5660" s="684"/>
    </row>
    <row r="5661" spans="2:4" ht="15" customHeight="1" x14ac:dyDescent="0.25">
      <c r="B5661" s="683"/>
      <c r="C5661" s="683"/>
      <c r="D5661" s="684"/>
    </row>
    <row r="5662" spans="2:4" ht="15" customHeight="1" x14ac:dyDescent="0.25">
      <c r="B5662" s="683"/>
      <c r="C5662" s="683"/>
      <c r="D5662" s="684"/>
    </row>
    <row r="5663" spans="2:4" ht="15" customHeight="1" x14ac:dyDescent="0.25">
      <c r="B5663" s="683"/>
      <c r="C5663" s="683"/>
      <c r="D5663" s="684"/>
    </row>
    <row r="5664" spans="2:4" ht="15" customHeight="1" x14ac:dyDescent="0.25">
      <c r="B5664" s="683"/>
      <c r="C5664" s="683"/>
      <c r="D5664" s="684"/>
    </row>
    <row r="5665" spans="2:4" ht="15" customHeight="1" x14ac:dyDescent="0.25">
      <c r="B5665" s="683"/>
      <c r="C5665" s="683"/>
      <c r="D5665" s="684"/>
    </row>
    <row r="5666" spans="2:4" ht="15" customHeight="1" x14ac:dyDescent="0.25">
      <c r="B5666" s="683"/>
      <c r="C5666" s="683"/>
      <c r="D5666" s="684"/>
    </row>
    <row r="5667" spans="2:4" ht="15" customHeight="1" x14ac:dyDescent="0.25">
      <c r="B5667" s="683"/>
      <c r="C5667" s="683"/>
      <c r="D5667" s="684"/>
    </row>
    <row r="5668" spans="2:4" ht="15" customHeight="1" x14ac:dyDescent="0.25">
      <c r="B5668" s="683"/>
      <c r="C5668" s="683"/>
      <c r="D5668" s="684"/>
    </row>
    <row r="5669" spans="2:4" ht="15" customHeight="1" x14ac:dyDescent="0.25">
      <c r="B5669" s="683"/>
      <c r="C5669" s="683"/>
      <c r="D5669" s="684"/>
    </row>
    <row r="5670" spans="2:4" ht="15" customHeight="1" x14ac:dyDescent="0.25">
      <c r="B5670" s="683"/>
      <c r="C5670" s="683"/>
      <c r="D5670" s="684"/>
    </row>
    <row r="5671" spans="2:4" ht="15" customHeight="1" x14ac:dyDescent="0.25">
      <c r="B5671" s="683"/>
      <c r="C5671" s="683"/>
      <c r="D5671" s="684"/>
    </row>
    <row r="5672" spans="2:4" ht="15" customHeight="1" x14ac:dyDescent="0.25">
      <c r="B5672" s="683"/>
      <c r="C5672" s="683"/>
      <c r="D5672" s="684"/>
    </row>
    <row r="5673" spans="2:4" ht="15" customHeight="1" x14ac:dyDescent="0.25">
      <c r="B5673" s="683"/>
      <c r="C5673" s="683"/>
      <c r="D5673" s="684"/>
    </row>
    <row r="5674" spans="2:4" ht="15" customHeight="1" x14ac:dyDescent="0.25">
      <c r="B5674" s="683"/>
      <c r="C5674" s="683"/>
      <c r="D5674" s="684"/>
    </row>
    <row r="5675" spans="2:4" ht="15" customHeight="1" x14ac:dyDescent="0.25">
      <c r="B5675" s="683"/>
      <c r="C5675" s="683"/>
      <c r="D5675" s="684"/>
    </row>
    <row r="5676" spans="2:4" ht="15" customHeight="1" x14ac:dyDescent="0.25">
      <c r="B5676" s="683"/>
      <c r="C5676" s="683"/>
      <c r="D5676" s="684"/>
    </row>
    <row r="5677" spans="2:4" ht="15" customHeight="1" x14ac:dyDescent="0.25">
      <c r="B5677" s="683"/>
      <c r="C5677" s="683"/>
      <c r="D5677" s="684"/>
    </row>
    <row r="5678" spans="2:4" ht="15" customHeight="1" x14ac:dyDescent="0.25">
      <c r="B5678" s="683"/>
      <c r="C5678" s="683"/>
      <c r="D5678" s="684"/>
    </row>
    <row r="5679" spans="2:4" ht="15" customHeight="1" x14ac:dyDescent="0.25">
      <c r="B5679" s="683"/>
      <c r="C5679" s="683"/>
      <c r="D5679" s="684"/>
    </row>
    <row r="5680" spans="2:4" ht="15" customHeight="1" x14ac:dyDescent="0.25">
      <c r="B5680" s="683"/>
      <c r="C5680" s="683"/>
      <c r="D5680" s="684"/>
    </row>
    <row r="5681" spans="2:4" ht="15" customHeight="1" x14ac:dyDescent="0.25">
      <c r="B5681" s="683"/>
      <c r="C5681" s="683"/>
      <c r="D5681" s="684"/>
    </row>
    <row r="5682" spans="2:4" ht="15" customHeight="1" x14ac:dyDescent="0.25">
      <c r="B5682" s="683"/>
      <c r="C5682" s="683"/>
      <c r="D5682" s="684"/>
    </row>
    <row r="5683" spans="2:4" ht="15" customHeight="1" x14ac:dyDescent="0.25">
      <c r="B5683" s="683"/>
      <c r="C5683" s="683"/>
      <c r="D5683" s="684"/>
    </row>
    <row r="5684" spans="2:4" ht="15" customHeight="1" x14ac:dyDescent="0.25">
      <c r="B5684" s="683"/>
      <c r="C5684" s="683"/>
      <c r="D5684" s="684"/>
    </row>
    <row r="5685" spans="2:4" ht="15" customHeight="1" x14ac:dyDescent="0.25">
      <c r="B5685" s="683"/>
      <c r="C5685" s="683"/>
      <c r="D5685" s="684"/>
    </row>
    <row r="5686" spans="2:4" ht="15" customHeight="1" x14ac:dyDescent="0.25">
      <c r="B5686" s="683"/>
      <c r="C5686" s="683"/>
      <c r="D5686" s="684"/>
    </row>
    <row r="5687" spans="2:4" ht="15" customHeight="1" x14ac:dyDescent="0.25">
      <c r="B5687" s="683"/>
      <c r="C5687" s="683"/>
      <c r="D5687" s="684"/>
    </row>
    <row r="5688" spans="2:4" ht="15" customHeight="1" x14ac:dyDescent="0.25">
      <c r="B5688" s="683"/>
      <c r="C5688" s="683"/>
      <c r="D5688" s="684"/>
    </row>
    <row r="5689" spans="2:4" ht="15" customHeight="1" x14ac:dyDescent="0.25">
      <c r="B5689" s="683"/>
      <c r="C5689" s="683"/>
      <c r="D5689" s="684"/>
    </row>
    <row r="5690" spans="2:4" ht="15" customHeight="1" x14ac:dyDescent="0.25">
      <c r="B5690" s="683"/>
      <c r="C5690" s="683"/>
      <c r="D5690" s="684"/>
    </row>
    <row r="5691" spans="2:4" ht="15" customHeight="1" x14ac:dyDescent="0.25">
      <c r="B5691" s="683"/>
      <c r="C5691" s="683"/>
      <c r="D5691" s="684"/>
    </row>
    <row r="5692" spans="2:4" ht="15" customHeight="1" x14ac:dyDescent="0.25">
      <c r="B5692" s="683"/>
      <c r="C5692" s="683"/>
      <c r="D5692" s="684"/>
    </row>
    <row r="5693" spans="2:4" ht="15" customHeight="1" x14ac:dyDescent="0.25">
      <c r="B5693" s="683"/>
      <c r="C5693" s="683"/>
      <c r="D5693" s="684"/>
    </row>
    <row r="5694" spans="2:4" ht="15" customHeight="1" x14ac:dyDescent="0.25">
      <c r="B5694" s="683"/>
      <c r="C5694" s="683"/>
      <c r="D5694" s="684"/>
    </row>
    <row r="5695" spans="2:4" ht="15" customHeight="1" x14ac:dyDescent="0.25">
      <c r="B5695" s="683"/>
      <c r="C5695" s="683"/>
      <c r="D5695" s="684"/>
    </row>
    <row r="5696" spans="2:4" ht="15" customHeight="1" x14ac:dyDescent="0.25">
      <c r="B5696" s="683"/>
      <c r="C5696" s="683"/>
      <c r="D5696" s="684"/>
    </row>
    <row r="5697" spans="2:4" ht="15" customHeight="1" x14ac:dyDescent="0.25">
      <c r="B5697" s="683"/>
      <c r="C5697" s="683"/>
      <c r="D5697" s="684"/>
    </row>
    <row r="5698" spans="2:4" ht="15" customHeight="1" x14ac:dyDescent="0.25">
      <c r="B5698" s="683"/>
      <c r="C5698" s="683"/>
      <c r="D5698" s="684"/>
    </row>
    <row r="5699" spans="2:4" ht="15" customHeight="1" x14ac:dyDescent="0.25">
      <c r="B5699" s="683"/>
      <c r="C5699" s="683"/>
      <c r="D5699" s="684"/>
    </row>
    <row r="5700" spans="2:4" ht="15" customHeight="1" x14ac:dyDescent="0.25">
      <c r="B5700" s="683"/>
      <c r="C5700" s="683"/>
      <c r="D5700" s="684"/>
    </row>
    <row r="5701" spans="2:4" ht="15" customHeight="1" x14ac:dyDescent="0.25">
      <c r="B5701" s="683"/>
      <c r="C5701" s="683"/>
      <c r="D5701" s="684"/>
    </row>
    <row r="5702" spans="2:4" ht="15" customHeight="1" x14ac:dyDescent="0.25">
      <c r="B5702" s="683"/>
      <c r="C5702" s="683"/>
      <c r="D5702" s="684"/>
    </row>
    <row r="5703" spans="2:4" ht="15" customHeight="1" x14ac:dyDescent="0.25">
      <c r="B5703" s="683"/>
      <c r="C5703" s="683"/>
      <c r="D5703" s="684"/>
    </row>
    <row r="5704" spans="2:4" ht="15" customHeight="1" x14ac:dyDescent="0.25">
      <c r="B5704" s="683"/>
      <c r="C5704" s="683"/>
      <c r="D5704" s="684"/>
    </row>
    <row r="5705" spans="2:4" ht="15" customHeight="1" x14ac:dyDescent="0.25">
      <c r="B5705" s="683"/>
      <c r="C5705" s="683"/>
      <c r="D5705" s="684"/>
    </row>
    <row r="5706" spans="2:4" ht="15" customHeight="1" x14ac:dyDescent="0.25">
      <c r="B5706" s="683"/>
      <c r="C5706" s="683"/>
      <c r="D5706" s="684"/>
    </row>
    <row r="5707" spans="2:4" ht="15" customHeight="1" x14ac:dyDescent="0.25">
      <c r="B5707" s="683"/>
      <c r="C5707" s="683"/>
      <c r="D5707" s="684"/>
    </row>
    <row r="5708" spans="2:4" ht="15" customHeight="1" x14ac:dyDescent="0.25">
      <c r="B5708" s="683"/>
      <c r="C5708" s="683"/>
      <c r="D5708" s="684"/>
    </row>
    <row r="5709" spans="2:4" ht="15" customHeight="1" x14ac:dyDescent="0.25">
      <c r="B5709" s="683"/>
      <c r="C5709" s="683"/>
      <c r="D5709" s="684"/>
    </row>
    <row r="5710" spans="2:4" ht="15" customHeight="1" x14ac:dyDescent="0.25">
      <c r="B5710" s="683"/>
      <c r="C5710" s="683"/>
      <c r="D5710" s="684"/>
    </row>
    <row r="5711" spans="2:4" ht="15" customHeight="1" x14ac:dyDescent="0.25">
      <c r="B5711" s="683"/>
      <c r="C5711" s="683"/>
      <c r="D5711" s="684"/>
    </row>
    <row r="5712" spans="2:4" ht="15" customHeight="1" x14ac:dyDescent="0.25">
      <c r="B5712" s="683"/>
      <c r="C5712" s="683"/>
      <c r="D5712" s="684"/>
    </row>
    <row r="5713" spans="2:4" ht="15" customHeight="1" x14ac:dyDescent="0.25">
      <c r="B5713" s="683"/>
      <c r="C5713" s="683"/>
      <c r="D5713" s="684"/>
    </row>
    <row r="5714" spans="2:4" ht="15" customHeight="1" x14ac:dyDescent="0.25">
      <c r="B5714" s="683"/>
      <c r="C5714" s="683"/>
      <c r="D5714" s="684"/>
    </row>
    <row r="5715" spans="2:4" ht="15" customHeight="1" x14ac:dyDescent="0.25">
      <c r="B5715" s="683"/>
      <c r="C5715" s="683"/>
      <c r="D5715" s="684"/>
    </row>
    <row r="5716" spans="2:4" ht="15" customHeight="1" x14ac:dyDescent="0.25">
      <c r="B5716" s="683"/>
      <c r="C5716" s="683"/>
      <c r="D5716" s="684"/>
    </row>
    <row r="5717" spans="2:4" ht="15" customHeight="1" x14ac:dyDescent="0.25">
      <c r="B5717" s="683"/>
      <c r="C5717" s="683"/>
      <c r="D5717" s="684"/>
    </row>
    <row r="5718" spans="2:4" ht="15" customHeight="1" x14ac:dyDescent="0.25">
      <c r="B5718" s="683"/>
      <c r="C5718" s="683"/>
      <c r="D5718" s="684"/>
    </row>
    <row r="5719" spans="2:4" ht="15" customHeight="1" x14ac:dyDescent="0.25">
      <c r="B5719" s="683"/>
      <c r="C5719" s="683"/>
      <c r="D5719" s="684"/>
    </row>
    <row r="5720" spans="2:4" ht="15" customHeight="1" x14ac:dyDescent="0.25">
      <c r="B5720" s="683"/>
      <c r="C5720" s="683"/>
      <c r="D5720" s="684"/>
    </row>
    <row r="5721" spans="2:4" ht="15" customHeight="1" x14ac:dyDescent="0.25">
      <c r="B5721" s="683"/>
      <c r="C5721" s="683"/>
      <c r="D5721" s="684"/>
    </row>
    <row r="5722" spans="2:4" ht="15" customHeight="1" x14ac:dyDescent="0.25">
      <c r="B5722" s="683"/>
      <c r="C5722" s="683"/>
      <c r="D5722" s="684"/>
    </row>
    <row r="5723" spans="2:4" ht="15" customHeight="1" x14ac:dyDescent="0.25">
      <c r="B5723" s="683"/>
      <c r="C5723" s="683"/>
      <c r="D5723" s="684"/>
    </row>
    <row r="5724" spans="2:4" ht="15" customHeight="1" x14ac:dyDescent="0.25">
      <c r="B5724" s="683"/>
      <c r="C5724" s="683"/>
      <c r="D5724" s="684"/>
    </row>
    <row r="5725" spans="2:4" ht="15" customHeight="1" x14ac:dyDescent="0.25">
      <c r="B5725" s="683"/>
      <c r="C5725" s="683"/>
      <c r="D5725" s="684"/>
    </row>
    <row r="5726" spans="2:4" ht="15" customHeight="1" x14ac:dyDescent="0.25">
      <c r="B5726" s="683"/>
      <c r="C5726" s="683"/>
      <c r="D5726" s="684"/>
    </row>
    <row r="5727" spans="2:4" ht="15" customHeight="1" x14ac:dyDescent="0.25">
      <c r="B5727" s="683"/>
      <c r="C5727" s="683"/>
      <c r="D5727" s="684"/>
    </row>
    <row r="5728" spans="2:4" ht="15" customHeight="1" x14ac:dyDescent="0.25">
      <c r="B5728" s="683"/>
      <c r="C5728" s="683"/>
      <c r="D5728" s="684"/>
    </row>
    <row r="5729" spans="2:4" ht="15" customHeight="1" x14ac:dyDescent="0.25">
      <c r="B5729" s="683"/>
      <c r="C5729" s="683"/>
      <c r="D5729" s="684"/>
    </row>
    <row r="5730" spans="2:4" ht="15" customHeight="1" x14ac:dyDescent="0.25">
      <c r="B5730" s="683"/>
      <c r="C5730" s="683"/>
      <c r="D5730" s="684"/>
    </row>
    <row r="5731" spans="2:4" ht="15" customHeight="1" x14ac:dyDescent="0.25">
      <c r="B5731" s="683"/>
      <c r="C5731" s="683"/>
      <c r="D5731" s="684"/>
    </row>
    <row r="5732" spans="2:4" ht="15" customHeight="1" x14ac:dyDescent="0.25">
      <c r="B5732" s="683"/>
      <c r="C5732" s="683"/>
      <c r="D5732" s="684"/>
    </row>
    <row r="5733" spans="2:4" ht="15" customHeight="1" x14ac:dyDescent="0.25">
      <c r="B5733" s="683"/>
      <c r="C5733" s="683"/>
      <c r="D5733" s="684"/>
    </row>
    <row r="5734" spans="2:4" ht="15" customHeight="1" x14ac:dyDescent="0.25">
      <c r="B5734" s="683"/>
      <c r="C5734" s="683"/>
      <c r="D5734" s="684"/>
    </row>
    <row r="5735" spans="2:4" ht="15" customHeight="1" x14ac:dyDescent="0.25">
      <c r="B5735" s="683"/>
      <c r="C5735" s="683"/>
      <c r="D5735" s="684"/>
    </row>
    <row r="5736" spans="2:4" ht="15" customHeight="1" x14ac:dyDescent="0.25">
      <c r="B5736" s="683"/>
      <c r="C5736" s="683"/>
      <c r="D5736" s="684"/>
    </row>
    <row r="5737" spans="2:4" ht="15" customHeight="1" x14ac:dyDescent="0.25">
      <c r="B5737" s="683"/>
      <c r="C5737" s="683"/>
      <c r="D5737" s="684"/>
    </row>
    <row r="5738" spans="2:4" ht="15" customHeight="1" x14ac:dyDescent="0.25">
      <c r="B5738" s="683"/>
      <c r="C5738" s="683"/>
      <c r="D5738" s="684"/>
    </row>
    <row r="5739" spans="2:4" ht="15" customHeight="1" x14ac:dyDescent="0.25">
      <c r="B5739" s="683"/>
      <c r="C5739" s="683"/>
      <c r="D5739" s="684"/>
    </row>
    <row r="5740" spans="2:4" ht="15" customHeight="1" x14ac:dyDescent="0.25">
      <c r="B5740" s="683"/>
      <c r="C5740" s="683"/>
      <c r="D5740" s="684"/>
    </row>
    <row r="5741" spans="2:4" ht="15" customHeight="1" x14ac:dyDescent="0.25">
      <c r="B5741" s="683"/>
      <c r="C5741" s="683"/>
      <c r="D5741" s="684"/>
    </row>
    <row r="5742" spans="2:4" ht="15" customHeight="1" x14ac:dyDescent="0.25">
      <c r="B5742" s="683"/>
      <c r="C5742" s="683"/>
      <c r="D5742" s="684"/>
    </row>
    <row r="5743" spans="2:4" ht="15" customHeight="1" x14ac:dyDescent="0.25">
      <c r="B5743" s="683"/>
      <c r="C5743" s="683"/>
      <c r="D5743" s="684"/>
    </row>
    <row r="5744" spans="2:4" ht="15" customHeight="1" x14ac:dyDescent="0.25">
      <c r="B5744" s="683"/>
      <c r="C5744" s="683"/>
      <c r="D5744" s="684"/>
    </row>
    <row r="5745" spans="2:4" ht="15" customHeight="1" x14ac:dyDescent="0.25">
      <c r="B5745" s="683"/>
      <c r="C5745" s="683"/>
      <c r="D5745" s="684"/>
    </row>
    <row r="5746" spans="2:4" ht="15" customHeight="1" x14ac:dyDescent="0.25">
      <c r="B5746" s="683"/>
      <c r="C5746" s="683"/>
      <c r="D5746" s="684"/>
    </row>
    <row r="5747" spans="2:4" ht="15" customHeight="1" x14ac:dyDescent="0.25">
      <c r="B5747" s="683"/>
      <c r="C5747" s="683"/>
      <c r="D5747" s="684"/>
    </row>
    <row r="5748" spans="2:4" ht="15" customHeight="1" x14ac:dyDescent="0.25">
      <c r="B5748" s="683"/>
      <c r="C5748" s="683"/>
      <c r="D5748" s="684"/>
    </row>
    <row r="5749" spans="2:4" ht="15" customHeight="1" x14ac:dyDescent="0.25">
      <c r="B5749" s="683"/>
      <c r="C5749" s="683"/>
      <c r="D5749" s="684"/>
    </row>
    <row r="5750" spans="2:4" ht="15" customHeight="1" x14ac:dyDescent="0.25">
      <c r="B5750" s="683"/>
      <c r="C5750" s="683"/>
      <c r="D5750" s="684"/>
    </row>
    <row r="5751" spans="2:4" ht="15" customHeight="1" x14ac:dyDescent="0.25">
      <c r="B5751" s="683"/>
      <c r="C5751" s="683"/>
      <c r="D5751" s="684"/>
    </row>
    <row r="5752" spans="2:4" ht="15" customHeight="1" x14ac:dyDescent="0.25">
      <c r="B5752" s="683"/>
      <c r="C5752" s="683"/>
      <c r="D5752" s="684"/>
    </row>
    <row r="5753" spans="2:4" ht="15" customHeight="1" x14ac:dyDescent="0.25">
      <c r="B5753" s="683"/>
      <c r="C5753" s="683"/>
      <c r="D5753" s="684"/>
    </row>
    <row r="5754" spans="2:4" ht="15" customHeight="1" x14ac:dyDescent="0.25">
      <c r="B5754" s="683"/>
      <c r="C5754" s="683"/>
      <c r="D5754" s="684"/>
    </row>
    <row r="5755" spans="2:4" ht="15" customHeight="1" x14ac:dyDescent="0.25">
      <c r="B5755" s="683"/>
      <c r="C5755" s="683"/>
      <c r="D5755" s="684"/>
    </row>
    <row r="5756" spans="2:4" ht="15" customHeight="1" x14ac:dyDescent="0.25">
      <c r="B5756" s="683"/>
      <c r="C5756" s="683"/>
      <c r="D5756" s="684"/>
    </row>
    <row r="5757" spans="2:4" ht="15" customHeight="1" x14ac:dyDescent="0.25">
      <c r="B5757" s="683"/>
      <c r="C5757" s="683"/>
      <c r="D5757" s="684"/>
    </row>
    <row r="5758" spans="2:4" ht="15" customHeight="1" x14ac:dyDescent="0.25">
      <c r="B5758" s="683"/>
      <c r="C5758" s="683"/>
      <c r="D5758" s="684"/>
    </row>
    <row r="5759" spans="2:4" ht="15" customHeight="1" x14ac:dyDescent="0.25">
      <c r="B5759" s="683"/>
      <c r="C5759" s="683"/>
      <c r="D5759" s="684"/>
    </row>
    <row r="5760" spans="2:4" ht="15" customHeight="1" x14ac:dyDescent="0.25">
      <c r="B5760" s="683"/>
      <c r="C5760" s="683"/>
      <c r="D5760" s="684"/>
    </row>
    <row r="5761" spans="2:4" ht="15" customHeight="1" x14ac:dyDescent="0.25">
      <c r="B5761" s="683"/>
      <c r="C5761" s="683"/>
      <c r="D5761" s="684"/>
    </row>
    <row r="5762" spans="2:4" ht="15" customHeight="1" x14ac:dyDescent="0.25">
      <c r="B5762" s="683"/>
      <c r="C5762" s="683"/>
      <c r="D5762" s="684"/>
    </row>
    <row r="5763" spans="2:4" ht="15" customHeight="1" x14ac:dyDescent="0.25">
      <c r="B5763" s="683"/>
      <c r="C5763" s="683"/>
      <c r="D5763" s="684"/>
    </row>
    <row r="5764" spans="2:4" ht="15" customHeight="1" x14ac:dyDescent="0.25">
      <c r="B5764" s="683"/>
      <c r="C5764" s="683"/>
      <c r="D5764" s="684"/>
    </row>
    <row r="5765" spans="2:4" ht="15" customHeight="1" x14ac:dyDescent="0.25">
      <c r="B5765" s="683"/>
      <c r="C5765" s="683"/>
      <c r="D5765" s="684"/>
    </row>
    <row r="5766" spans="2:4" ht="15" customHeight="1" x14ac:dyDescent="0.25">
      <c r="B5766" s="683"/>
      <c r="C5766" s="683"/>
      <c r="D5766" s="684"/>
    </row>
    <row r="5767" spans="2:4" ht="15" customHeight="1" x14ac:dyDescent="0.25">
      <c r="B5767" s="683"/>
      <c r="C5767" s="683"/>
      <c r="D5767" s="684"/>
    </row>
    <row r="5768" spans="2:4" ht="15" customHeight="1" x14ac:dyDescent="0.25">
      <c r="B5768" s="683"/>
      <c r="C5768" s="683"/>
      <c r="D5768" s="684"/>
    </row>
    <row r="5769" spans="2:4" ht="15" customHeight="1" x14ac:dyDescent="0.25">
      <c r="B5769" s="683"/>
      <c r="C5769" s="683"/>
      <c r="D5769" s="684"/>
    </row>
    <row r="5770" spans="2:4" ht="15" customHeight="1" x14ac:dyDescent="0.25">
      <c r="B5770" s="683"/>
      <c r="C5770" s="683"/>
      <c r="D5770" s="684"/>
    </row>
    <row r="5771" spans="2:4" ht="15" customHeight="1" x14ac:dyDescent="0.25">
      <c r="B5771" s="683"/>
      <c r="C5771" s="683"/>
      <c r="D5771" s="684"/>
    </row>
    <row r="5772" spans="2:4" ht="15" customHeight="1" x14ac:dyDescent="0.25">
      <c r="B5772" s="683"/>
      <c r="C5772" s="683"/>
      <c r="D5772" s="684"/>
    </row>
    <row r="5773" spans="2:4" ht="15" customHeight="1" x14ac:dyDescent="0.25">
      <c r="B5773" s="683"/>
      <c r="C5773" s="683"/>
      <c r="D5773" s="684"/>
    </row>
    <row r="5774" spans="2:4" ht="15" customHeight="1" x14ac:dyDescent="0.25">
      <c r="B5774" s="683"/>
      <c r="C5774" s="683"/>
      <c r="D5774" s="684"/>
    </row>
    <row r="5775" spans="2:4" ht="15" customHeight="1" x14ac:dyDescent="0.25">
      <c r="B5775" s="683"/>
      <c r="C5775" s="683"/>
      <c r="D5775" s="684"/>
    </row>
    <row r="5776" spans="2:4" ht="15" customHeight="1" x14ac:dyDescent="0.25">
      <c r="B5776" s="683"/>
      <c r="C5776" s="683"/>
      <c r="D5776" s="684"/>
    </row>
    <row r="5777" spans="2:4" ht="15" customHeight="1" x14ac:dyDescent="0.25">
      <c r="B5777" s="683"/>
      <c r="C5777" s="683"/>
      <c r="D5777" s="684"/>
    </row>
    <row r="5778" spans="2:4" ht="15" customHeight="1" x14ac:dyDescent="0.25">
      <c r="B5778" s="683"/>
      <c r="C5778" s="683"/>
      <c r="D5778" s="684"/>
    </row>
    <row r="5779" spans="2:4" ht="15" customHeight="1" x14ac:dyDescent="0.25">
      <c r="B5779" s="683"/>
      <c r="C5779" s="683"/>
      <c r="D5779" s="684"/>
    </row>
    <row r="5780" spans="2:4" ht="15" customHeight="1" x14ac:dyDescent="0.25">
      <c r="B5780" s="683"/>
      <c r="C5780" s="683"/>
      <c r="D5780" s="684"/>
    </row>
    <row r="5781" spans="2:4" ht="15" customHeight="1" x14ac:dyDescent="0.25">
      <c r="B5781" s="683"/>
      <c r="C5781" s="683"/>
      <c r="D5781" s="684"/>
    </row>
    <row r="5782" spans="2:4" ht="15" customHeight="1" x14ac:dyDescent="0.25">
      <c r="B5782" s="683"/>
      <c r="C5782" s="683"/>
      <c r="D5782" s="684"/>
    </row>
    <row r="5783" spans="2:4" ht="15" customHeight="1" x14ac:dyDescent="0.25">
      <c r="B5783" s="683"/>
      <c r="C5783" s="683"/>
      <c r="D5783" s="684"/>
    </row>
    <row r="5784" spans="2:4" ht="15" customHeight="1" x14ac:dyDescent="0.25">
      <c r="B5784" s="683"/>
      <c r="C5784" s="683"/>
      <c r="D5784" s="684"/>
    </row>
    <row r="5785" spans="2:4" ht="15" customHeight="1" x14ac:dyDescent="0.25">
      <c r="B5785" s="683"/>
      <c r="C5785" s="683"/>
      <c r="D5785" s="684"/>
    </row>
    <row r="5786" spans="2:4" ht="15" customHeight="1" x14ac:dyDescent="0.25">
      <c r="B5786" s="683"/>
      <c r="C5786" s="683"/>
      <c r="D5786" s="684"/>
    </row>
    <row r="5787" spans="2:4" ht="15" customHeight="1" x14ac:dyDescent="0.25">
      <c r="B5787" s="683"/>
      <c r="C5787" s="683"/>
      <c r="D5787" s="684"/>
    </row>
    <row r="5788" spans="2:4" ht="15" customHeight="1" x14ac:dyDescent="0.25">
      <c r="B5788" s="683"/>
      <c r="C5788" s="683"/>
      <c r="D5788" s="684"/>
    </row>
    <row r="5789" spans="2:4" ht="15" customHeight="1" x14ac:dyDescent="0.25">
      <c r="B5789" s="683"/>
      <c r="C5789" s="683"/>
      <c r="D5789" s="684"/>
    </row>
    <row r="5790" spans="2:4" ht="15" customHeight="1" x14ac:dyDescent="0.25">
      <c r="B5790" s="683"/>
      <c r="C5790" s="683"/>
      <c r="D5790" s="684"/>
    </row>
    <row r="5791" spans="2:4" ht="15" customHeight="1" x14ac:dyDescent="0.25">
      <c r="B5791" s="683"/>
      <c r="C5791" s="683"/>
      <c r="D5791" s="684"/>
    </row>
    <row r="5792" spans="2:4" ht="15" customHeight="1" x14ac:dyDescent="0.25">
      <c r="B5792" s="683"/>
      <c r="C5792" s="683"/>
      <c r="D5792" s="684"/>
    </row>
    <row r="5793" spans="2:4" ht="15" customHeight="1" x14ac:dyDescent="0.25">
      <c r="B5793" s="683"/>
      <c r="C5793" s="683"/>
      <c r="D5793" s="684"/>
    </row>
    <row r="5794" spans="2:4" ht="15" customHeight="1" x14ac:dyDescent="0.25">
      <c r="B5794" s="683"/>
      <c r="C5794" s="683"/>
      <c r="D5794" s="684"/>
    </row>
    <row r="5795" spans="2:4" ht="15" customHeight="1" x14ac:dyDescent="0.25">
      <c r="B5795" s="683"/>
      <c r="C5795" s="683"/>
      <c r="D5795" s="684"/>
    </row>
    <row r="5796" spans="2:4" ht="15" customHeight="1" x14ac:dyDescent="0.25">
      <c r="B5796" s="683"/>
      <c r="C5796" s="683"/>
      <c r="D5796" s="684"/>
    </row>
    <row r="5797" spans="2:4" ht="15" customHeight="1" x14ac:dyDescent="0.25">
      <c r="B5797" s="683"/>
      <c r="C5797" s="683"/>
      <c r="D5797" s="684"/>
    </row>
    <row r="5798" spans="2:4" ht="15" customHeight="1" x14ac:dyDescent="0.25">
      <c r="B5798" s="683"/>
      <c r="C5798" s="683"/>
      <c r="D5798" s="684"/>
    </row>
    <row r="5799" spans="2:4" ht="15" customHeight="1" x14ac:dyDescent="0.25">
      <c r="B5799" s="683"/>
      <c r="C5799" s="683"/>
      <c r="D5799" s="684"/>
    </row>
    <row r="5800" spans="2:4" ht="15" customHeight="1" x14ac:dyDescent="0.25">
      <c r="B5800" s="683"/>
      <c r="C5800" s="683"/>
      <c r="D5800" s="684"/>
    </row>
    <row r="5801" spans="2:4" ht="15" customHeight="1" x14ac:dyDescent="0.25">
      <c r="B5801" s="683"/>
      <c r="C5801" s="683"/>
      <c r="D5801" s="684"/>
    </row>
    <row r="5802" spans="2:4" ht="15" customHeight="1" x14ac:dyDescent="0.25">
      <c r="B5802" s="683"/>
      <c r="C5802" s="683"/>
      <c r="D5802" s="684"/>
    </row>
    <row r="5803" spans="2:4" ht="15" customHeight="1" x14ac:dyDescent="0.25">
      <c r="B5803" s="683"/>
      <c r="C5803" s="683"/>
      <c r="D5803" s="684"/>
    </row>
    <row r="5804" spans="2:4" ht="15" customHeight="1" x14ac:dyDescent="0.25">
      <c r="B5804" s="683"/>
      <c r="C5804" s="683"/>
      <c r="D5804" s="684"/>
    </row>
    <row r="5805" spans="2:4" ht="15" customHeight="1" x14ac:dyDescent="0.25">
      <c r="B5805" s="683"/>
      <c r="C5805" s="683"/>
      <c r="D5805" s="684"/>
    </row>
    <row r="5806" spans="2:4" ht="15" customHeight="1" x14ac:dyDescent="0.25">
      <c r="B5806" s="683"/>
      <c r="C5806" s="683"/>
      <c r="D5806" s="684"/>
    </row>
    <row r="5807" spans="2:4" ht="15" customHeight="1" x14ac:dyDescent="0.25">
      <c r="B5807" s="683"/>
      <c r="C5807" s="683"/>
      <c r="D5807" s="684"/>
    </row>
    <row r="5808" spans="2:4" ht="15" customHeight="1" x14ac:dyDescent="0.25">
      <c r="B5808" s="683"/>
      <c r="C5808" s="683"/>
      <c r="D5808" s="684"/>
    </row>
    <row r="5809" spans="2:4" ht="15" customHeight="1" x14ac:dyDescent="0.25">
      <c r="B5809" s="683"/>
      <c r="C5809" s="683"/>
      <c r="D5809" s="684"/>
    </row>
    <row r="5810" spans="2:4" ht="15" customHeight="1" x14ac:dyDescent="0.25">
      <c r="B5810" s="683"/>
      <c r="C5810" s="683"/>
      <c r="D5810" s="684"/>
    </row>
    <row r="5811" spans="2:4" ht="15" customHeight="1" x14ac:dyDescent="0.25">
      <c r="B5811" s="683"/>
      <c r="C5811" s="683"/>
      <c r="D5811" s="684"/>
    </row>
    <row r="5812" spans="2:4" ht="15" customHeight="1" x14ac:dyDescent="0.25">
      <c r="B5812" s="683"/>
      <c r="C5812" s="683"/>
      <c r="D5812" s="684"/>
    </row>
    <row r="5813" spans="2:4" ht="15" customHeight="1" x14ac:dyDescent="0.25">
      <c r="B5813" s="683"/>
      <c r="C5813" s="683"/>
      <c r="D5813" s="684"/>
    </row>
    <row r="5814" spans="2:4" ht="15" customHeight="1" x14ac:dyDescent="0.25">
      <c r="B5814" s="683"/>
      <c r="C5814" s="683"/>
      <c r="D5814" s="684"/>
    </row>
    <row r="5815" spans="2:4" ht="15" customHeight="1" x14ac:dyDescent="0.25">
      <c r="B5815" s="683"/>
      <c r="C5815" s="683"/>
      <c r="D5815" s="684"/>
    </row>
    <row r="5816" spans="2:4" ht="15" customHeight="1" x14ac:dyDescent="0.25">
      <c r="B5816" s="683"/>
      <c r="C5816" s="683"/>
      <c r="D5816" s="684"/>
    </row>
    <row r="5817" spans="2:4" ht="15" customHeight="1" x14ac:dyDescent="0.25">
      <c r="B5817" s="683"/>
      <c r="C5817" s="683"/>
      <c r="D5817" s="684"/>
    </row>
    <row r="5818" spans="2:4" ht="15" customHeight="1" x14ac:dyDescent="0.25">
      <c r="B5818" s="683"/>
      <c r="C5818" s="683"/>
      <c r="D5818" s="684"/>
    </row>
    <row r="5819" spans="2:4" ht="15" customHeight="1" x14ac:dyDescent="0.25">
      <c r="B5819" s="683"/>
      <c r="C5819" s="683"/>
      <c r="D5819" s="684"/>
    </row>
    <row r="5820" spans="2:4" ht="15" customHeight="1" x14ac:dyDescent="0.25">
      <c r="B5820" s="683"/>
      <c r="C5820" s="683"/>
      <c r="D5820" s="684"/>
    </row>
    <row r="5821" spans="2:4" ht="15" customHeight="1" x14ac:dyDescent="0.25">
      <c r="B5821" s="683"/>
      <c r="C5821" s="683"/>
      <c r="D5821" s="684"/>
    </row>
    <row r="5822" spans="2:4" ht="15" customHeight="1" x14ac:dyDescent="0.25">
      <c r="B5822" s="683"/>
      <c r="C5822" s="683"/>
      <c r="D5822" s="684"/>
    </row>
    <row r="5823" spans="2:4" ht="15" customHeight="1" x14ac:dyDescent="0.25">
      <c r="B5823" s="683"/>
      <c r="C5823" s="683"/>
      <c r="D5823" s="684"/>
    </row>
    <row r="5824" spans="2:4" ht="15" customHeight="1" x14ac:dyDescent="0.25">
      <c r="B5824" s="683"/>
      <c r="C5824" s="683"/>
      <c r="D5824" s="684"/>
    </row>
    <row r="5825" spans="2:4" ht="15" customHeight="1" x14ac:dyDescent="0.25">
      <c r="B5825" s="683"/>
      <c r="C5825" s="683"/>
      <c r="D5825" s="684"/>
    </row>
    <row r="5826" spans="2:4" ht="15" customHeight="1" x14ac:dyDescent="0.25">
      <c r="B5826" s="683"/>
      <c r="C5826" s="683"/>
      <c r="D5826" s="684"/>
    </row>
    <row r="5827" spans="2:4" ht="15" customHeight="1" x14ac:dyDescent="0.25">
      <c r="B5827" s="683"/>
      <c r="C5827" s="683"/>
      <c r="D5827" s="684"/>
    </row>
    <row r="5828" spans="2:4" ht="15" customHeight="1" x14ac:dyDescent="0.25">
      <c r="B5828" s="683"/>
      <c r="C5828" s="683"/>
      <c r="D5828" s="684"/>
    </row>
    <row r="5829" spans="2:4" ht="15" customHeight="1" x14ac:dyDescent="0.25">
      <c r="B5829" s="683"/>
      <c r="C5829" s="683"/>
      <c r="D5829" s="684"/>
    </row>
    <row r="5830" spans="2:4" ht="15" customHeight="1" x14ac:dyDescent="0.25">
      <c r="B5830" s="683"/>
      <c r="C5830" s="683"/>
      <c r="D5830" s="684"/>
    </row>
    <row r="5831" spans="2:4" ht="15" customHeight="1" x14ac:dyDescent="0.25">
      <c r="B5831" s="683"/>
      <c r="C5831" s="683"/>
      <c r="D5831" s="684"/>
    </row>
    <row r="5832" spans="2:4" ht="15" customHeight="1" x14ac:dyDescent="0.25">
      <c r="B5832" s="683"/>
      <c r="C5832" s="683"/>
      <c r="D5832" s="684"/>
    </row>
    <row r="5833" spans="2:4" ht="15" customHeight="1" x14ac:dyDescent="0.25">
      <c r="B5833" s="683"/>
      <c r="C5833" s="683"/>
      <c r="D5833" s="684"/>
    </row>
    <row r="5834" spans="2:4" ht="15" customHeight="1" x14ac:dyDescent="0.25">
      <c r="B5834" s="683"/>
      <c r="C5834" s="683"/>
      <c r="D5834" s="684"/>
    </row>
    <row r="5835" spans="2:4" ht="15" customHeight="1" x14ac:dyDescent="0.25">
      <c r="B5835" s="683"/>
      <c r="C5835" s="683"/>
      <c r="D5835" s="684"/>
    </row>
    <row r="5836" spans="2:4" ht="15" customHeight="1" x14ac:dyDescent="0.25">
      <c r="B5836" s="683"/>
      <c r="C5836" s="683"/>
      <c r="D5836" s="684"/>
    </row>
    <row r="5837" spans="2:4" ht="15" customHeight="1" x14ac:dyDescent="0.25">
      <c r="B5837" s="683"/>
      <c r="C5837" s="683"/>
      <c r="D5837" s="684"/>
    </row>
    <row r="5838" spans="2:4" ht="15" customHeight="1" x14ac:dyDescent="0.25">
      <c r="B5838" s="683"/>
      <c r="C5838" s="683"/>
      <c r="D5838" s="684"/>
    </row>
    <row r="5839" spans="2:4" ht="15" customHeight="1" x14ac:dyDescent="0.25">
      <c r="B5839" s="683"/>
      <c r="C5839" s="683"/>
      <c r="D5839" s="684"/>
    </row>
    <row r="5840" spans="2:4" ht="15" customHeight="1" x14ac:dyDescent="0.25">
      <c r="B5840" s="683"/>
      <c r="C5840" s="683"/>
      <c r="D5840" s="684"/>
    </row>
    <row r="5841" spans="2:4" ht="15" customHeight="1" x14ac:dyDescent="0.25">
      <c r="B5841" s="683"/>
      <c r="C5841" s="683"/>
      <c r="D5841" s="684"/>
    </row>
    <row r="5842" spans="2:4" ht="15" customHeight="1" x14ac:dyDescent="0.25">
      <c r="B5842" s="683"/>
      <c r="C5842" s="683"/>
      <c r="D5842" s="684"/>
    </row>
    <row r="5843" spans="2:4" ht="15" customHeight="1" x14ac:dyDescent="0.25">
      <c r="B5843" s="683"/>
      <c r="C5843" s="683"/>
      <c r="D5843" s="684"/>
    </row>
    <row r="5844" spans="2:4" ht="15" customHeight="1" x14ac:dyDescent="0.25">
      <c r="B5844" s="683"/>
      <c r="C5844" s="683"/>
      <c r="D5844" s="684"/>
    </row>
    <row r="5845" spans="2:4" ht="15" customHeight="1" x14ac:dyDescent="0.25">
      <c r="B5845" s="683"/>
      <c r="C5845" s="683"/>
      <c r="D5845" s="684"/>
    </row>
    <row r="5846" spans="2:4" ht="15" customHeight="1" x14ac:dyDescent="0.25">
      <c r="B5846" s="683"/>
      <c r="C5846" s="683"/>
      <c r="D5846" s="684"/>
    </row>
    <row r="5847" spans="2:4" ht="15" customHeight="1" x14ac:dyDescent="0.25">
      <c r="B5847" s="683"/>
      <c r="C5847" s="683"/>
      <c r="D5847" s="684"/>
    </row>
    <row r="5848" spans="2:4" ht="15" customHeight="1" x14ac:dyDescent="0.25">
      <c r="B5848" s="683"/>
      <c r="C5848" s="683"/>
      <c r="D5848" s="684"/>
    </row>
    <row r="5849" spans="2:4" ht="15" customHeight="1" x14ac:dyDescent="0.25">
      <c r="B5849" s="683"/>
      <c r="C5849" s="683"/>
      <c r="D5849" s="684"/>
    </row>
    <row r="5850" spans="2:4" ht="15" customHeight="1" x14ac:dyDescent="0.25">
      <c r="B5850" s="683"/>
      <c r="C5850" s="683"/>
      <c r="D5850" s="684"/>
    </row>
    <row r="5851" spans="2:4" ht="15" customHeight="1" x14ac:dyDescent="0.25">
      <c r="B5851" s="683"/>
      <c r="C5851" s="683"/>
      <c r="D5851" s="684"/>
    </row>
    <row r="5852" spans="2:4" ht="15" customHeight="1" x14ac:dyDescent="0.25">
      <c r="B5852" s="683"/>
      <c r="C5852" s="683"/>
      <c r="D5852" s="684"/>
    </row>
    <row r="5853" spans="2:4" ht="15" customHeight="1" x14ac:dyDescent="0.25">
      <c r="B5853" s="683"/>
      <c r="C5853" s="683"/>
      <c r="D5853" s="684"/>
    </row>
    <row r="5854" spans="2:4" ht="15" customHeight="1" x14ac:dyDescent="0.25">
      <c r="B5854" s="683"/>
      <c r="C5854" s="683"/>
      <c r="D5854" s="684"/>
    </row>
    <row r="5855" spans="2:4" ht="15" customHeight="1" x14ac:dyDescent="0.25">
      <c r="B5855" s="683"/>
      <c r="C5855" s="683"/>
      <c r="D5855" s="684"/>
    </row>
    <row r="5856" spans="2:4" ht="15" customHeight="1" x14ac:dyDescent="0.25">
      <c r="B5856" s="683"/>
      <c r="C5856" s="683"/>
      <c r="D5856" s="684"/>
    </row>
    <row r="5857" spans="2:4" ht="15" customHeight="1" x14ac:dyDescent="0.25">
      <c r="B5857" s="683"/>
      <c r="C5857" s="683"/>
      <c r="D5857" s="684"/>
    </row>
    <row r="5858" spans="2:4" ht="15" customHeight="1" x14ac:dyDescent="0.25">
      <c r="B5858" s="683"/>
      <c r="C5858" s="683"/>
      <c r="D5858" s="684"/>
    </row>
    <row r="5859" spans="2:4" ht="15" customHeight="1" x14ac:dyDescent="0.25">
      <c r="B5859" s="683"/>
      <c r="C5859" s="683"/>
      <c r="D5859" s="684"/>
    </row>
    <row r="5860" spans="2:4" ht="15" customHeight="1" x14ac:dyDescent="0.25">
      <c r="B5860" s="683"/>
      <c r="C5860" s="683"/>
      <c r="D5860" s="684"/>
    </row>
    <row r="5861" spans="2:4" ht="15" customHeight="1" x14ac:dyDescent="0.25">
      <c r="B5861" s="683"/>
      <c r="C5861" s="683"/>
      <c r="D5861" s="684"/>
    </row>
    <row r="5862" spans="2:4" ht="15" customHeight="1" x14ac:dyDescent="0.25">
      <c r="B5862" s="683"/>
      <c r="C5862" s="683"/>
      <c r="D5862" s="684"/>
    </row>
    <row r="5863" spans="2:4" ht="15" customHeight="1" x14ac:dyDescent="0.25">
      <c r="B5863" s="683"/>
      <c r="C5863" s="683"/>
      <c r="D5863" s="684"/>
    </row>
    <row r="5864" spans="2:4" ht="15" customHeight="1" x14ac:dyDescent="0.25">
      <c r="B5864" s="683"/>
      <c r="C5864" s="683"/>
      <c r="D5864" s="684"/>
    </row>
    <row r="5865" spans="2:4" ht="15" customHeight="1" x14ac:dyDescent="0.25">
      <c r="B5865" s="683"/>
      <c r="C5865" s="683"/>
      <c r="D5865" s="684"/>
    </row>
    <row r="5866" spans="2:4" ht="15" customHeight="1" x14ac:dyDescent="0.25">
      <c r="B5866" s="683"/>
      <c r="C5866" s="683"/>
      <c r="D5866" s="684"/>
    </row>
    <row r="5867" spans="2:4" ht="15" customHeight="1" x14ac:dyDescent="0.25">
      <c r="B5867" s="683"/>
      <c r="C5867" s="683"/>
      <c r="D5867" s="684"/>
    </row>
    <row r="5868" spans="2:4" ht="15" customHeight="1" x14ac:dyDescent="0.25">
      <c r="B5868" s="683"/>
      <c r="C5868" s="683"/>
      <c r="D5868" s="684"/>
    </row>
    <row r="5869" spans="2:4" ht="15" customHeight="1" x14ac:dyDescent="0.25">
      <c r="B5869" s="683"/>
      <c r="C5869" s="683"/>
      <c r="D5869" s="684"/>
    </row>
    <row r="5870" spans="2:4" ht="15" customHeight="1" x14ac:dyDescent="0.25">
      <c r="B5870" s="683"/>
      <c r="C5870" s="683"/>
      <c r="D5870" s="684"/>
    </row>
    <row r="5871" spans="2:4" ht="15" customHeight="1" x14ac:dyDescent="0.25">
      <c r="B5871" s="683"/>
      <c r="C5871" s="683"/>
      <c r="D5871" s="684"/>
    </row>
    <row r="5872" spans="2:4" ht="15" customHeight="1" x14ac:dyDescent="0.25">
      <c r="B5872" s="683"/>
      <c r="C5872" s="683"/>
      <c r="D5872" s="684"/>
    </row>
    <row r="5873" spans="2:4" ht="15" customHeight="1" x14ac:dyDescent="0.25">
      <c r="B5873" s="683"/>
      <c r="C5873" s="683"/>
      <c r="D5873" s="684"/>
    </row>
    <row r="5874" spans="2:4" ht="15" customHeight="1" x14ac:dyDescent="0.25">
      <c r="B5874" s="683"/>
      <c r="C5874" s="683"/>
      <c r="D5874" s="684"/>
    </row>
    <row r="5875" spans="2:4" ht="15" customHeight="1" x14ac:dyDescent="0.25">
      <c r="B5875" s="683"/>
      <c r="C5875" s="683"/>
      <c r="D5875" s="684"/>
    </row>
    <row r="5876" spans="2:4" ht="15" customHeight="1" x14ac:dyDescent="0.25">
      <c r="B5876" s="683"/>
      <c r="C5876" s="683"/>
      <c r="D5876" s="684"/>
    </row>
    <row r="5877" spans="2:4" ht="15" customHeight="1" x14ac:dyDescent="0.25">
      <c r="B5877" s="683"/>
      <c r="C5877" s="683"/>
      <c r="D5877" s="684"/>
    </row>
    <row r="5878" spans="2:4" ht="15" customHeight="1" x14ac:dyDescent="0.25">
      <c r="B5878" s="683"/>
      <c r="C5878" s="683"/>
      <c r="D5878" s="684"/>
    </row>
    <row r="5879" spans="2:4" ht="15" customHeight="1" x14ac:dyDescent="0.25">
      <c r="B5879" s="683"/>
      <c r="C5879" s="683"/>
      <c r="D5879" s="684"/>
    </row>
    <row r="5880" spans="2:4" ht="15" customHeight="1" x14ac:dyDescent="0.25">
      <c r="B5880" s="683"/>
      <c r="C5880" s="683"/>
      <c r="D5880" s="684"/>
    </row>
    <row r="5881" spans="2:4" ht="15" customHeight="1" x14ac:dyDescent="0.25">
      <c r="B5881" s="683"/>
      <c r="C5881" s="683"/>
      <c r="D5881" s="684"/>
    </row>
    <row r="5882" spans="2:4" ht="15" customHeight="1" x14ac:dyDescent="0.25">
      <c r="B5882" s="683"/>
      <c r="C5882" s="683"/>
      <c r="D5882" s="684"/>
    </row>
    <row r="5883" spans="2:4" ht="15" customHeight="1" x14ac:dyDescent="0.25">
      <c r="B5883" s="683"/>
      <c r="C5883" s="683"/>
      <c r="D5883" s="684"/>
    </row>
    <row r="5884" spans="2:4" ht="15" customHeight="1" x14ac:dyDescent="0.25">
      <c r="B5884" s="683"/>
      <c r="C5884" s="683"/>
      <c r="D5884" s="684"/>
    </row>
    <row r="5885" spans="2:4" ht="15" customHeight="1" x14ac:dyDescent="0.25">
      <c r="B5885" s="683"/>
      <c r="C5885" s="683"/>
      <c r="D5885" s="684"/>
    </row>
    <row r="5886" spans="2:4" ht="15" customHeight="1" x14ac:dyDescent="0.25">
      <c r="B5886" s="683"/>
      <c r="C5886" s="683"/>
      <c r="D5886" s="684"/>
    </row>
    <row r="5887" spans="2:4" ht="15" customHeight="1" x14ac:dyDescent="0.25">
      <c r="B5887" s="683"/>
      <c r="C5887" s="683"/>
      <c r="D5887" s="684"/>
    </row>
    <row r="5888" spans="2:4" ht="15" customHeight="1" x14ac:dyDescent="0.25">
      <c r="B5888" s="683"/>
      <c r="C5888" s="683"/>
      <c r="D5888" s="684"/>
    </row>
    <row r="5889" spans="2:4" ht="15" customHeight="1" x14ac:dyDescent="0.25">
      <c r="B5889" s="683"/>
      <c r="C5889" s="683"/>
      <c r="D5889" s="684"/>
    </row>
    <row r="5890" spans="2:4" ht="15" customHeight="1" x14ac:dyDescent="0.25">
      <c r="B5890" s="683"/>
      <c r="C5890" s="683"/>
      <c r="D5890" s="684"/>
    </row>
    <row r="5891" spans="2:4" ht="15" customHeight="1" x14ac:dyDescent="0.25">
      <c r="B5891" s="683"/>
      <c r="C5891" s="683"/>
      <c r="D5891" s="684"/>
    </row>
    <row r="5892" spans="2:4" ht="15" customHeight="1" x14ac:dyDescent="0.25">
      <c r="B5892" s="683"/>
      <c r="C5892" s="683"/>
      <c r="D5892" s="684"/>
    </row>
    <row r="5893" spans="2:4" ht="15" customHeight="1" x14ac:dyDescent="0.25">
      <c r="B5893" s="683"/>
      <c r="C5893" s="683"/>
      <c r="D5893" s="684"/>
    </row>
    <row r="5894" spans="2:4" ht="15" customHeight="1" x14ac:dyDescent="0.25">
      <c r="B5894" s="683"/>
      <c r="C5894" s="683"/>
      <c r="D5894" s="684"/>
    </row>
    <row r="5895" spans="2:4" ht="15" customHeight="1" x14ac:dyDescent="0.25">
      <c r="B5895" s="683"/>
      <c r="C5895" s="683"/>
      <c r="D5895" s="684"/>
    </row>
    <row r="5896" spans="2:4" ht="15" customHeight="1" x14ac:dyDescent="0.25">
      <c r="B5896" s="683"/>
      <c r="C5896" s="683"/>
      <c r="D5896" s="684"/>
    </row>
    <row r="5897" spans="2:4" ht="15" customHeight="1" x14ac:dyDescent="0.25">
      <c r="B5897" s="683"/>
      <c r="C5897" s="683"/>
      <c r="D5897" s="684"/>
    </row>
    <row r="5898" spans="2:4" ht="15" customHeight="1" x14ac:dyDescent="0.25">
      <c r="B5898" s="683"/>
      <c r="C5898" s="683"/>
      <c r="D5898" s="684"/>
    </row>
    <row r="5899" spans="2:4" ht="15" customHeight="1" x14ac:dyDescent="0.25">
      <c r="B5899" s="683"/>
      <c r="C5899" s="683"/>
      <c r="D5899" s="684"/>
    </row>
    <row r="5900" spans="2:4" ht="15" customHeight="1" x14ac:dyDescent="0.25">
      <c r="B5900" s="683"/>
      <c r="C5900" s="683"/>
      <c r="D5900" s="684"/>
    </row>
    <row r="5901" spans="2:4" ht="15" customHeight="1" x14ac:dyDescent="0.25">
      <c r="B5901" s="683"/>
      <c r="C5901" s="683"/>
      <c r="D5901" s="684"/>
    </row>
    <row r="5902" spans="2:4" ht="15" customHeight="1" x14ac:dyDescent="0.25">
      <c r="B5902" s="683"/>
      <c r="C5902" s="683"/>
      <c r="D5902" s="684"/>
    </row>
    <row r="5903" spans="2:4" ht="15" customHeight="1" x14ac:dyDescent="0.25">
      <c r="B5903" s="683"/>
      <c r="C5903" s="683"/>
      <c r="D5903" s="684"/>
    </row>
    <row r="5904" spans="2:4" ht="15" customHeight="1" x14ac:dyDescent="0.25">
      <c r="B5904" s="683"/>
      <c r="C5904" s="683"/>
      <c r="D5904" s="684"/>
    </row>
    <row r="5905" spans="2:4" ht="15" customHeight="1" x14ac:dyDescent="0.25">
      <c r="B5905" s="683"/>
      <c r="C5905" s="683"/>
      <c r="D5905" s="684"/>
    </row>
    <row r="5906" spans="2:4" ht="15" customHeight="1" x14ac:dyDescent="0.25">
      <c r="B5906" s="683"/>
      <c r="C5906" s="683"/>
      <c r="D5906" s="684"/>
    </row>
    <row r="5907" spans="2:4" ht="15" customHeight="1" x14ac:dyDescent="0.25">
      <c r="B5907" s="683"/>
      <c r="C5907" s="683"/>
      <c r="D5907" s="684"/>
    </row>
    <row r="5908" spans="2:4" ht="15" customHeight="1" x14ac:dyDescent="0.25">
      <c r="B5908" s="683"/>
      <c r="C5908" s="683"/>
      <c r="D5908" s="684"/>
    </row>
    <row r="5909" spans="2:4" ht="15" customHeight="1" x14ac:dyDescent="0.25">
      <c r="B5909" s="683"/>
      <c r="C5909" s="683"/>
      <c r="D5909" s="684"/>
    </row>
    <row r="5910" spans="2:4" ht="15" customHeight="1" x14ac:dyDescent="0.25">
      <c r="B5910" s="683"/>
      <c r="C5910" s="683"/>
      <c r="D5910" s="684"/>
    </row>
    <row r="5911" spans="2:4" ht="15" customHeight="1" x14ac:dyDescent="0.25">
      <c r="B5911" s="683"/>
      <c r="C5911" s="683"/>
      <c r="D5911" s="684"/>
    </row>
    <row r="5912" spans="2:4" ht="15" customHeight="1" x14ac:dyDescent="0.25">
      <c r="B5912" s="683"/>
      <c r="C5912" s="683"/>
      <c r="D5912" s="684"/>
    </row>
    <row r="5913" spans="2:4" ht="15" customHeight="1" x14ac:dyDescent="0.25">
      <c r="B5913" s="683"/>
      <c r="C5913" s="683"/>
      <c r="D5913" s="684"/>
    </row>
    <row r="5914" spans="2:4" ht="15" customHeight="1" x14ac:dyDescent="0.25">
      <c r="B5914" s="683"/>
      <c r="C5914" s="683"/>
      <c r="D5914" s="684"/>
    </row>
    <row r="5915" spans="2:4" ht="15" customHeight="1" x14ac:dyDescent="0.25">
      <c r="B5915" s="683"/>
      <c r="C5915" s="683"/>
      <c r="D5915" s="684"/>
    </row>
    <row r="5916" spans="2:4" ht="15" customHeight="1" x14ac:dyDescent="0.25">
      <c r="B5916" s="683"/>
      <c r="C5916" s="683"/>
      <c r="D5916" s="684"/>
    </row>
    <row r="5917" spans="2:4" ht="15" customHeight="1" x14ac:dyDescent="0.25">
      <c r="B5917" s="683"/>
      <c r="C5917" s="683"/>
      <c r="D5917" s="684"/>
    </row>
    <row r="5918" spans="2:4" ht="15" customHeight="1" x14ac:dyDescent="0.25">
      <c r="B5918" s="683"/>
      <c r="C5918" s="683"/>
      <c r="D5918" s="684"/>
    </row>
    <row r="5919" spans="2:4" ht="15" customHeight="1" x14ac:dyDescent="0.25">
      <c r="B5919" s="683"/>
      <c r="C5919" s="683"/>
      <c r="D5919" s="684"/>
    </row>
    <row r="5920" spans="2:4" ht="15" customHeight="1" x14ac:dyDescent="0.25">
      <c r="B5920" s="683"/>
      <c r="C5920" s="683"/>
      <c r="D5920" s="684"/>
    </row>
    <row r="5921" spans="2:4" ht="15" customHeight="1" x14ac:dyDescent="0.25">
      <c r="B5921" s="683"/>
      <c r="C5921" s="683"/>
      <c r="D5921" s="684"/>
    </row>
    <row r="5922" spans="2:4" ht="15" customHeight="1" x14ac:dyDescent="0.25">
      <c r="B5922" s="683"/>
      <c r="C5922" s="683"/>
      <c r="D5922" s="684"/>
    </row>
    <row r="5923" spans="2:4" ht="15" customHeight="1" x14ac:dyDescent="0.25">
      <c r="B5923" s="683"/>
      <c r="C5923" s="683"/>
      <c r="D5923" s="684"/>
    </row>
    <row r="5924" spans="2:4" ht="15" customHeight="1" x14ac:dyDescent="0.25">
      <c r="B5924" s="683"/>
      <c r="C5924" s="683"/>
      <c r="D5924" s="684"/>
    </row>
    <row r="5925" spans="2:4" ht="15" customHeight="1" x14ac:dyDescent="0.25">
      <c r="B5925" s="683"/>
      <c r="C5925" s="683"/>
      <c r="D5925" s="684"/>
    </row>
    <row r="5926" spans="2:4" ht="15" customHeight="1" x14ac:dyDescent="0.25">
      <c r="B5926" s="683"/>
      <c r="C5926" s="683"/>
      <c r="D5926" s="684"/>
    </row>
    <row r="5927" spans="2:4" ht="15" customHeight="1" x14ac:dyDescent="0.25">
      <c r="B5927" s="683"/>
      <c r="C5927" s="683"/>
      <c r="D5927" s="684"/>
    </row>
    <row r="5928" spans="2:4" ht="15" customHeight="1" x14ac:dyDescent="0.25">
      <c r="B5928" s="683"/>
      <c r="C5928" s="683"/>
      <c r="D5928" s="684"/>
    </row>
    <row r="5929" spans="2:4" ht="15" customHeight="1" x14ac:dyDescent="0.25">
      <c r="B5929" s="683"/>
      <c r="C5929" s="683"/>
      <c r="D5929" s="684"/>
    </row>
    <row r="5930" spans="2:4" ht="15" customHeight="1" x14ac:dyDescent="0.25">
      <c r="B5930" s="683"/>
      <c r="C5930" s="683"/>
      <c r="D5930" s="684"/>
    </row>
    <row r="5931" spans="2:4" ht="15" customHeight="1" x14ac:dyDescent="0.25">
      <c r="B5931" s="683"/>
      <c r="C5931" s="683"/>
      <c r="D5931" s="684"/>
    </row>
    <row r="5932" spans="2:4" ht="15" customHeight="1" x14ac:dyDescent="0.25">
      <c r="B5932" s="683"/>
      <c r="C5932" s="683"/>
      <c r="D5932" s="684"/>
    </row>
    <row r="5933" spans="2:4" ht="15" customHeight="1" x14ac:dyDescent="0.25">
      <c r="B5933" s="683"/>
      <c r="C5933" s="683"/>
      <c r="D5933" s="684"/>
    </row>
    <row r="5934" spans="2:4" ht="15" customHeight="1" x14ac:dyDescent="0.25">
      <c r="B5934" s="683"/>
      <c r="C5934" s="683"/>
      <c r="D5934" s="684"/>
    </row>
    <row r="5935" spans="2:4" ht="15" customHeight="1" x14ac:dyDescent="0.25">
      <c r="B5935" s="683"/>
      <c r="C5935" s="683"/>
      <c r="D5935" s="684"/>
    </row>
    <row r="5936" spans="2:4" ht="15" customHeight="1" x14ac:dyDescent="0.25">
      <c r="B5936" s="683"/>
      <c r="C5936" s="683"/>
      <c r="D5936" s="684"/>
    </row>
    <row r="5937" spans="2:4" ht="15" customHeight="1" x14ac:dyDescent="0.25">
      <c r="B5937" s="683"/>
      <c r="C5937" s="683"/>
      <c r="D5937" s="684"/>
    </row>
    <row r="5938" spans="2:4" ht="15" customHeight="1" x14ac:dyDescent="0.25">
      <c r="B5938" s="683"/>
      <c r="C5938" s="683"/>
      <c r="D5938" s="684"/>
    </row>
    <row r="5939" spans="2:4" ht="15" customHeight="1" x14ac:dyDescent="0.25">
      <c r="B5939" s="683"/>
      <c r="C5939" s="683"/>
      <c r="D5939" s="684"/>
    </row>
    <row r="5940" spans="2:4" ht="15" customHeight="1" x14ac:dyDescent="0.25">
      <c r="B5940" s="683"/>
      <c r="C5940" s="683"/>
      <c r="D5940" s="684"/>
    </row>
    <row r="5941" spans="2:4" ht="15" customHeight="1" x14ac:dyDescent="0.25">
      <c r="B5941" s="683"/>
      <c r="C5941" s="683"/>
      <c r="D5941" s="684"/>
    </row>
    <row r="5942" spans="2:4" ht="15" customHeight="1" x14ac:dyDescent="0.25">
      <c r="B5942" s="683"/>
      <c r="C5942" s="683"/>
      <c r="D5942" s="684"/>
    </row>
    <row r="5943" spans="2:4" ht="15" customHeight="1" x14ac:dyDescent="0.25">
      <c r="B5943" s="683"/>
      <c r="C5943" s="683"/>
      <c r="D5943" s="684"/>
    </row>
    <row r="5944" spans="2:4" ht="15" customHeight="1" x14ac:dyDescent="0.25">
      <c r="B5944" s="683"/>
      <c r="C5944" s="683"/>
      <c r="D5944" s="684"/>
    </row>
    <row r="5945" spans="2:4" ht="15" customHeight="1" x14ac:dyDescent="0.25">
      <c r="B5945" s="683"/>
      <c r="C5945" s="683"/>
      <c r="D5945" s="684"/>
    </row>
    <row r="5946" spans="2:4" ht="15" customHeight="1" x14ac:dyDescent="0.25">
      <c r="B5946" s="683"/>
      <c r="C5946" s="683"/>
      <c r="D5946" s="684"/>
    </row>
    <row r="5947" spans="2:4" ht="15" customHeight="1" x14ac:dyDescent="0.25">
      <c r="B5947" s="683"/>
      <c r="C5947" s="683"/>
      <c r="D5947" s="684"/>
    </row>
    <row r="5948" spans="2:4" ht="15" customHeight="1" x14ac:dyDescent="0.25">
      <c r="B5948" s="683"/>
      <c r="C5948" s="683"/>
      <c r="D5948" s="684"/>
    </row>
    <row r="5949" spans="2:4" ht="15" customHeight="1" x14ac:dyDescent="0.25">
      <c r="B5949" s="683"/>
      <c r="C5949" s="683"/>
      <c r="D5949" s="684"/>
    </row>
    <row r="5950" spans="2:4" ht="15" customHeight="1" x14ac:dyDescent="0.25">
      <c r="B5950" s="683"/>
      <c r="C5950" s="683"/>
      <c r="D5950" s="684"/>
    </row>
    <row r="5951" spans="2:4" ht="15" customHeight="1" x14ac:dyDescent="0.25">
      <c r="B5951" s="683"/>
      <c r="C5951" s="683"/>
      <c r="D5951" s="684"/>
    </row>
    <row r="5952" spans="2:4" ht="15" customHeight="1" x14ac:dyDescent="0.25">
      <c r="B5952" s="683"/>
      <c r="C5952" s="683"/>
      <c r="D5952" s="684"/>
    </row>
    <row r="5953" spans="2:4" ht="15" customHeight="1" x14ac:dyDescent="0.25">
      <c r="B5953" s="683"/>
      <c r="C5953" s="683"/>
      <c r="D5953" s="684"/>
    </row>
    <row r="5954" spans="2:4" ht="15" customHeight="1" x14ac:dyDescent="0.25">
      <c r="B5954" s="683"/>
      <c r="C5954" s="683"/>
      <c r="D5954" s="684"/>
    </row>
    <row r="5955" spans="2:4" ht="15" customHeight="1" x14ac:dyDescent="0.25">
      <c r="B5955" s="683"/>
      <c r="C5955" s="683"/>
      <c r="D5955" s="684"/>
    </row>
    <row r="5956" spans="2:4" ht="15" customHeight="1" x14ac:dyDescent="0.25">
      <c r="B5956" s="683"/>
      <c r="C5956" s="683"/>
      <c r="D5956" s="684"/>
    </row>
    <row r="5957" spans="2:4" ht="15" customHeight="1" x14ac:dyDescent="0.25">
      <c r="B5957" s="683"/>
      <c r="C5957" s="683"/>
      <c r="D5957" s="684"/>
    </row>
    <row r="5958" spans="2:4" ht="15" customHeight="1" x14ac:dyDescent="0.25">
      <c r="B5958" s="683"/>
      <c r="C5958" s="683"/>
      <c r="D5958" s="684"/>
    </row>
    <row r="5959" spans="2:4" ht="15" customHeight="1" x14ac:dyDescent="0.25">
      <c r="B5959" s="683"/>
      <c r="C5959" s="683"/>
      <c r="D5959" s="684"/>
    </row>
    <row r="5960" spans="2:4" ht="15" customHeight="1" x14ac:dyDescent="0.25">
      <c r="B5960" s="683"/>
      <c r="C5960" s="683"/>
      <c r="D5960" s="684"/>
    </row>
    <row r="5961" spans="2:4" ht="15" customHeight="1" x14ac:dyDescent="0.25">
      <c r="B5961" s="683"/>
      <c r="C5961" s="683"/>
      <c r="D5961" s="684"/>
    </row>
    <row r="5962" spans="2:4" ht="15" customHeight="1" x14ac:dyDescent="0.25">
      <c r="B5962" s="683"/>
      <c r="C5962" s="683"/>
      <c r="D5962" s="684"/>
    </row>
    <row r="5963" spans="2:4" ht="15" customHeight="1" x14ac:dyDescent="0.25">
      <c r="B5963" s="683"/>
      <c r="C5963" s="683"/>
      <c r="D5963" s="684"/>
    </row>
    <row r="5964" spans="2:4" ht="15" customHeight="1" x14ac:dyDescent="0.25">
      <c r="B5964" s="683"/>
      <c r="C5964" s="683"/>
      <c r="D5964" s="684"/>
    </row>
    <row r="5965" spans="2:4" ht="15" customHeight="1" x14ac:dyDescent="0.25">
      <c r="B5965" s="683"/>
      <c r="C5965" s="683"/>
      <c r="D5965" s="684"/>
    </row>
    <row r="5966" spans="2:4" ht="15" customHeight="1" x14ac:dyDescent="0.25">
      <c r="B5966" s="683"/>
      <c r="C5966" s="683"/>
      <c r="D5966" s="684"/>
    </row>
    <row r="5967" spans="2:4" ht="15" customHeight="1" x14ac:dyDescent="0.25">
      <c r="B5967" s="683"/>
      <c r="C5967" s="683"/>
      <c r="D5967" s="684"/>
    </row>
    <row r="5968" spans="2:4" ht="15" customHeight="1" x14ac:dyDescent="0.25">
      <c r="B5968" s="683"/>
      <c r="C5968" s="683"/>
      <c r="D5968" s="684"/>
    </row>
    <row r="5969" spans="2:4" ht="15" customHeight="1" x14ac:dyDescent="0.25">
      <c r="B5969" s="683"/>
      <c r="C5969" s="683"/>
      <c r="D5969" s="684"/>
    </row>
    <row r="5970" spans="2:4" ht="15" customHeight="1" x14ac:dyDescent="0.25">
      <c r="B5970" s="683"/>
      <c r="C5970" s="683"/>
      <c r="D5970" s="684"/>
    </row>
    <row r="5971" spans="2:4" ht="15" customHeight="1" x14ac:dyDescent="0.25">
      <c r="B5971" s="683"/>
      <c r="C5971" s="683"/>
      <c r="D5971" s="684"/>
    </row>
    <row r="5972" spans="2:4" ht="15" customHeight="1" x14ac:dyDescent="0.25">
      <c r="B5972" s="683"/>
      <c r="C5972" s="683"/>
      <c r="D5972" s="684"/>
    </row>
    <row r="5973" spans="2:4" ht="15" customHeight="1" x14ac:dyDescent="0.25">
      <c r="B5973" s="683"/>
      <c r="C5973" s="683"/>
      <c r="D5973" s="684"/>
    </row>
    <row r="5974" spans="2:4" ht="15" customHeight="1" x14ac:dyDescent="0.25">
      <c r="B5974" s="683"/>
      <c r="C5974" s="683"/>
      <c r="D5974" s="684"/>
    </row>
    <row r="5975" spans="2:4" ht="15" customHeight="1" x14ac:dyDescent="0.25">
      <c r="B5975" s="683"/>
      <c r="C5975" s="683"/>
      <c r="D5975" s="684"/>
    </row>
    <row r="5976" spans="2:4" ht="15" customHeight="1" x14ac:dyDescent="0.25">
      <c r="B5976" s="683"/>
      <c r="C5976" s="683"/>
      <c r="D5976" s="684"/>
    </row>
    <row r="5977" spans="2:4" ht="15" customHeight="1" x14ac:dyDescent="0.25">
      <c r="B5977" s="683"/>
      <c r="C5977" s="683"/>
      <c r="D5977" s="684"/>
    </row>
    <row r="5978" spans="2:4" ht="15" customHeight="1" x14ac:dyDescent="0.25">
      <c r="B5978" s="683"/>
      <c r="C5978" s="683"/>
      <c r="D5978" s="684"/>
    </row>
    <row r="5979" spans="2:4" ht="15" customHeight="1" x14ac:dyDescent="0.25">
      <c r="B5979" s="683"/>
      <c r="C5979" s="683"/>
      <c r="D5979" s="684"/>
    </row>
    <row r="5980" spans="2:4" ht="15" customHeight="1" x14ac:dyDescent="0.25">
      <c r="B5980" s="683"/>
      <c r="C5980" s="683"/>
      <c r="D5980" s="684"/>
    </row>
    <row r="5981" spans="2:4" ht="15" customHeight="1" x14ac:dyDescent="0.25">
      <c r="B5981" s="683"/>
      <c r="C5981" s="683"/>
      <c r="D5981" s="684"/>
    </row>
    <row r="5982" spans="2:4" ht="15" customHeight="1" x14ac:dyDescent="0.25">
      <c r="B5982" s="683"/>
      <c r="C5982" s="683"/>
      <c r="D5982" s="684"/>
    </row>
    <row r="5983" spans="2:4" ht="15" customHeight="1" x14ac:dyDescent="0.25">
      <c r="B5983" s="683"/>
      <c r="C5983" s="683"/>
      <c r="D5983" s="684"/>
    </row>
    <row r="5984" spans="2:4" ht="15" customHeight="1" x14ac:dyDescent="0.25">
      <c r="B5984" s="683"/>
      <c r="C5984" s="683"/>
      <c r="D5984" s="684"/>
    </row>
    <row r="5985" spans="2:4" ht="15" customHeight="1" x14ac:dyDescent="0.25">
      <c r="B5985" s="683"/>
      <c r="C5985" s="683"/>
      <c r="D5985" s="684"/>
    </row>
    <row r="5986" spans="2:4" ht="15" customHeight="1" x14ac:dyDescent="0.25">
      <c r="B5986" s="683"/>
      <c r="C5986" s="683"/>
      <c r="D5986" s="684"/>
    </row>
    <row r="5987" spans="2:4" ht="15" customHeight="1" x14ac:dyDescent="0.25">
      <c r="B5987" s="683"/>
      <c r="C5987" s="683"/>
      <c r="D5987" s="684"/>
    </row>
    <row r="5988" spans="2:4" ht="15" customHeight="1" x14ac:dyDescent="0.25">
      <c r="B5988" s="683"/>
      <c r="C5988" s="683"/>
      <c r="D5988" s="684"/>
    </row>
    <row r="5989" spans="2:4" ht="15" customHeight="1" x14ac:dyDescent="0.25">
      <c r="B5989" s="683"/>
      <c r="C5989" s="683"/>
      <c r="D5989" s="684"/>
    </row>
    <row r="5990" spans="2:4" ht="15" customHeight="1" x14ac:dyDescent="0.25">
      <c r="B5990" s="683"/>
      <c r="C5990" s="683"/>
      <c r="D5990" s="684"/>
    </row>
    <row r="5991" spans="2:4" ht="15" customHeight="1" x14ac:dyDescent="0.25">
      <c r="B5991" s="683"/>
      <c r="C5991" s="683"/>
      <c r="D5991" s="684"/>
    </row>
    <row r="5992" spans="2:4" ht="15" customHeight="1" x14ac:dyDescent="0.25">
      <c r="B5992" s="683"/>
      <c r="C5992" s="683"/>
      <c r="D5992" s="684"/>
    </row>
    <row r="5993" spans="2:4" ht="15" customHeight="1" x14ac:dyDescent="0.25">
      <c r="B5993" s="683"/>
      <c r="C5993" s="683"/>
      <c r="D5993" s="684"/>
    </row>
    <row r="5994" spans="2:4" ht="15" customHeight="1" x14ac:dyDescent="0.25">
      <c r="B5994" s="683"/>
      <c r="C5994" s="683"/>
      <c r="D5994" s="684"/>
    </row>
    <row r="5995" spans="2:4" ht="15" customHeight="1" x14ac:dyDescent="0.25">
      <c r="B5995" s="683"/>
      <c r="C5995" s="683"/>
      <c r="D5995" s="684"/>
    </row>
    <row r="5996" spans="2:4" ht="15" customHeight="1" x14ac:dyDescent="0.25">
      <c r="B5996" s="683"/>
      <c r="C5996" s="683"/>
      <c r="D5996" s="684"/>
    </row>
    <row r="5997" spans="2:4" ht="15" customHeight="1" x14ac:dyDescent="0.25">
      <c r="B5997" s="683"/>
      <c r="C5997" s="683"/>
      <c r="D5997" s="684"/>
    </row>
    <row r="5998" spans="2:4" ht="15" customHeight="1" x14ac:dyDescent="0.25">
      <c r="B5998" s="683"/>
      <c r="C5998" s="683"/>
      <c r="D5998" s="684"/>
    </row>
    <row r="5999" spans="2:4" ht="15" customHeight="1" x14ac:dyDescent="0.25">
      <c r="B5999" s="683"/>
      <c r="C5999" s="683"/>
      <c r="D5999" s="684"/>
    </row>
    <row r="6000" spans="2:4" ht="15" customHeight="1" x14ac:dyDescent="0.25">
      <c r="B6000" s="683"/>
      <c r="C6000" s="683"/>
      <c r="D6000" s="684"/>
    </row>
    <row r="6001" spans="2:4" ht="15" customHeight="1" x14ac:dyDescent="0.25">
      <c r="B6001" s="683"/>
      <c r="C6001" s="683"/>
      <c r="D6001" s="684"/>
    </row>
    <row r="6002" spans="2:4" ht="15" customHeight="1" x14ac:dyDescent="0.25">
      <c r="B6002" s="683"/>
      <c r="C6002" s="683"/>
      <c r="D6002" s="684"/>
    </row>
    <row r="6003" spans="2:4" ht="15" customHeight="1" x14ac:dyDescent="0.25">
      <c r="B6003" s="683"/>
      <c r="C6003" s="683"/>
      <c r="D6003" s="684"/>
    </row>
    <row r="6004" spans="2:4" ht="15" customHeight="1" x14ac:dyDescent="0.25">
      <c r="B6004" s="683"/>
      <c r="C6004" s="683"/>
      <c r="D6004" s="684"/>
    </row>
    <row r="6005" spans="2:4" ht="15" customHeight="1" x14ac:dyDescent="0.25">
      <c r="B6005" s="683"/>
      <c r="C6005" s="683"/>
      <c r="D6005" s="684"/>
    </row>
    <row r="6006" spans="2:4" ht="15" customHeight="1" x14ac:dyDescent="0.25">
      <c r="B6006" s="683"/>
      <c r="C6006" s="683"/>
      <c r="D6006" s="684"/>
    </row>
    <row r="6007" spans="2:4" ht="15" customHeight="1" x14ac:dyDescent="0.25">
      <c r="B6007" s="683"/>
      <c r="C6007" s="683"/>
      <c r="D6007" s="684"/>
    </row>
    <row r="6008" spans="2:4" ht="15" customHeight="1" x14ac:dyDescent="0.25">
      <c r="B6008" s="683"/>
      <c r="C6008" s="683"/>
      <c r="D6008" s="684"/>
    </row>
    <row r="6009" spans="2:4" ht="15" customHeight="1" x14ac:dyDescent="0.25">
      <c r="B6009" s="683"/>
      <c r="C6009" s="683"/>
      <c r="D6009" s="684"/>
    </row>
    <row r="6010" spans="2:4" ht="15" customHeight="1" x14ac:dyDescent="0.25">
      <c r="B6010" s="683"/>
      <c r="C6010" s="683"/>
      <c r="D6010" s="684"/>
    </row>
    <row r="6011" spans="2:4" ht="15" customHeight="1" x14ac:dyDescent="0.25">
      <c r="B6011" s="683"/>
      <c r="C6011" s="683"/>
      <c r="D6011" s="684"/>
    </row>
    <row r="6012" spans="2:4" ht="15" customHeight="1" x14ac:dyDescent="0.25">
      <c r="B6012" s="683"/>
      <c r="C6012" s="683"/>
      <c r="D6012" s="684"/>
    </row>
    <row r="6013" spans="2:4" ht="15" customHeight="1" x14ac:dyDescent="0.25">
      <c r="B6013" s="683"/>
      <c r="C6013" s="683"/>
      <c r="D6013" s="684"/>
    </row>
    <row r="6014" spans="2:4" ht="15" customHeight="1" x14ac:dyDescent="0.25">
      <c r="B6014" s="683"/>
      <c r="C6014" s="683"/>
      <c r="D6014" s="684"/>
    </row>
    <row r="6015" spans="2:4" ht="15" customHeight="1" x14ac:dyDescent="0.25">
      <c r="B6015" s="683"/>
      <c r="C6015" s="683"/>
      <c r="D6015" s="684"/>
    </row>
    <row r="6016" spans="2:4" ht="15" customHeight="1" x14ac:dyDescent="0.25">
      <c r="B6016" s="683"/>
      <c r="C6016" s="683"/>
      <c r="D6016" s="684"/>
    </row>
    <row r="6017" spans="2:4" ht="15" customHeight="1" x14ac:dyDescent="0.25">
      <c r="B6017" s="683"/>
      <c r="C6017" s="683"/>
      <c r="D6017" s="684"/>
    </row>
    <row r="6018" spans="2:4" ht="15" customHeight="1" x14ac:dyDescent="0.25">
      <c r="B6018" s="683"/>
      <c r="C6018" s="683"/>
      <c r="D6018" s="684"/>
    </row>
    <row r="6019" spans="2:4" ht="15" customHeight="1" x14ac:dyDescent="0.25">
      <c r="B6019" s="683"/>
      <c r="C6019" s="683"/>
      <c r="D6019" s="684"/>
    </row>
    <row r="6020" spans="2:4" ht="15" customHeight="1" x14ac:dyDescent="0.25">
      <c r="B6020" s="683"/>
      <c r="C6020" s="683"/>
      <c r="D6020" s="684"/>
    </row>
    <row r="6021" spans="2:4" ht="15" customHeight="1" x14ac:dyDescent="0.25">
      <c r="B6021" s="683"/>
      <c r="C6021" s="683"/>
      <c r="D6021" s="684"/>
    </row>
    <row r="6022" spans="2:4" ht="15" customHeight="1" x14ac:dyDescent="0.25">
      <c r="B6022" s="683"/>
      <c r="C6022" s="683"/>
      <c r="D6022" s="684"/>
    </row>
    <row r="6023" spans="2:4" ht="15" customHeight="1" x14ac:dyDescent="0.25">
      <c r="B6023" s="683"/>
      <c r="C6023" s="683"/>
      <c r="D6023" s="684"/>
    </row>
    <row r="6024" spans="2:4" ht="15" customHeight="1" x14ac:dyDescent="0.25">
      <c r="B6024" s="683"/>
      <c r="C6024" s="683"/>
      <c r="D6024" s="684"/>
    </row>
    <row r="6025" spans="2:4" ht="15" customHeight="1" x14ac:dyDescent="0.25">
      <c r="B6025" s="683"/>
      <c r="C6025" s="683"/>
      <c r="D6025" s="684"/>
    </row>
    <row r="6026" spans="2:4" ht="15" customHeight="1" x14ac:dyDescent="0.25">
      <c r="B6026" s="683"/>
      <c r="C6026" s="683"/>
      <c r="D6026" s="684"/>
    </row>
    <row r="6027" spans="2:4" ht="15" customHeight="1" x14ac:dyDescent="0.25">
      <c r="B6027" s="683"/>
      <c r="C6027" s="683"/>
      <c r="D6027" s="684"/>
    </row>
    <row r="6028" spans="2:4" ht="15" customHeight="1" x14ac:dyDescent="0.25">
      <c r="B6028" s="683"/>
      <c r="C6028" s="683"/>
      <c r="D6028" s="684"/>
    </row>
    <row r="6029" spans="2:4" ht="15" customHeight="1" x14ac:dyDescent="0.25">
      <c r="B6029" s="683"/>
      <c r="C6029" s="683"/>
      <c r="D6029" s="684"/>
    </row>
    <row r="6030" spans="2:4" ht="15" customHeight="1" x14ac:dyDescent="0.25">
      <c r="B6030" s="683"/>
      <c r="C6030" s="683"/>
      <c r="D6030" s="684"/>
    </row>
    <row r="6031" spans="2:4" ht="15" customHeight="1" x14ac:dyDescent="0.25">
      <c r="B6031" s="683"/>
      <c r="C6031" s="683"/>
      <c r="D6031" s="684"/>
    </row>
    <row r="6032" spans="2:4" ht="15" customHeight="1" x14ac:dyDescent="0.25">
      <c r="B6032" s="683"/>
      <c r="C6032" s="683"/>
      <c r="D6032" s="684"/>
    </row>
    <row r="6033" spans="2:4" ht="15" customHeight="1" x14ac:dyDescent="0.25">
      <c r="B6033" s="683"/>
      <c r="C6033" s="683"/>
      <c r="D6033" s="684"/>
    </row>
    <row r="6034" spans="2:4" ht="15" customHeight="1" x14ac:dyDescent="0.25">
      <c r="B6034" s="683"/>
      <c r="C6034" s="683"/>
      <c r="D6034" s="684"/>
    </row>
    <row r="6035" spans="2:4" ht="15" customHeight="1" x14ac:dyDescent="0.25">
      <c r="B6035" s="683"/>
      <c r="C6035" s="683"/>
      <c r="D6035" s="684"/>
    </row>
    <row r="6036" spans="2:4" ht="15" customHeight="1" x14ac:dyDescent="0.25">
      <c r="B6036" s="683"/>
      <c r="C6036" s="683"/>
      <c r="D6036" s="684"/>
    </row>
    <row r="6037" spans="2:4" ht="15" customHeight="1" x14ac:dyDescent="0.25">
      <c r="B6037" s="683"/>
      <c r="C6037" s="683"/>
      <c r="D6037" s="684"/>
    </row>
    <row r="6038" spans="2:4" ht="15" customHeight="1" x14ac:dyDescent="0.25">
      <c r="B6038" s="683"/>
      <c r="C6038" s="683"/>
      <c r="D6038" s="684"/>
    </row>
    <row r="6039" spans="2:4" ht="15" customHeight="1" x14ac:dyDescent="0.25">
      <c r="B6039" s="683"/>
      <c r="C6039" s="683"/>
      <c r="D6039" s="684"/>
    </row>
    <row r="6040" spans="2:4" ht="15" customHeight="1" x14ac:dyDescent="0.25">
      <c r="B6040" s="683"/>
      <c r="C6040" s="683"/>
      <c r="D6040" s="684"/>
    </row>
    <row r="6041" spans="2:4" ht="15" customHeight="1" x14ac:dyDescent="0.25">
      <c r="B6041" s="683"/>
      <c r="C6041" s="683"/>
      <c r="D6041" s="684"/>
    </row>
    <row r="6042" spans="2:4" ht="15" customHeight="1" x14ac:dyDescent="0.25">
      <c r="B6042" s="683"/>
      <c r="C6042" s="683"/>
      <c r="D6042" s="684"/>
    </row>
    <row r="6043" spans="2:4" ht="15" customHeight="1" x14ac:dyDescent="0.25">
      <c r="B6043" s="683"/>
      <c r="C6043" s="683"/>
      <c r="D6043" s="684"/>
    </row>
    <row r="6044" spans="2:4" ht="15" customHeight="1" x14ac:dyDescent="0.25">
      <c r="B6044" s="683"/>
      <c r="C6044" s="683"/>
      <c r="D6044" s="684"/>
    </row>
    <row r="6045" spans="2:4" ht="15" customHeight="1" x14ac:dyDescent="0.25">
      <c r="B6045" s="683"/>
      <c r="C6045" s="683"/>
      <c r="D6045" s="684"/>
    </row>
    <row r="6046" spans="2:4" ht="15" customHeight="1" x14ac:dyDescent="0.25">
      <c r="B6046" s="683"/>
      <c r="C6046" s="683"/>
      <c r="D6046" s="684"/>
    </row>
    <row r="6047" spans="2:4" ht="15" customHeight="1" x14ac:dyDescent="0.25">
      <c r="B6047" s="683"/>
      <c r="C6047" s="683"/>
      <c r="D6047" s="684"/>
    </row>
    <row r="6048" spans="2:4" ht="15" customHeight="1" x14ac:dyDescent="0.25">
      <c r="B6048" s="683"/>
      <c r="C6048" s="683"/>
      <c r="D6048" s="684"/>
    </row>
    <row r="6049" spans="2:4" ht="15" customHeight="1" x14ac:dyDescent="0.25">
      <c r="B6049" s="683"/>
      <c r="C6049" s="683"/>
      <c r="D6049" s="684"/>
    </row>
    <row r="6050" spans="2:4" ht="15" customHeight="1" x14ac:dyDescent="0.25">
      <c r="B6050" s="683"/>
      <c r="C6050" s="683"/>
      <c r="D6050" s="684"/>
    </row>
    <row r="6051" spans="2:4" ht="15" customHeight="1" x14ac:dyDescent="0.25">
      <c r="B6051" s="683"/>
      <c r="C6051" s="683"/>
      <c r="D6051" s="684"/>
    </row>
    <row r="6052" spans="2:4" ht="15" customHeight="1" x14ac:dyDescent="0.25">
      <c r="B6052" s="683"/>
      <c r="C6052" s="683"/>
      <c r="D6052" s="684"/>
    </row>
    <row r="6053" spans="2:4" ht="15" customHeight="1" x14ac:dyDescent="0.25">
      <c r="B6053" s="683"/>
      <c r="C6053" s="683"/>
      <c r="D6053" s="684"/>
    </row>
    <row r="6054" spans="2:4" ht="15" customHeight="1" x14ac:dyDescent="0.25">
      <c r="B6054" s="683"/>
      <c r="C6054" s="683"/>
      <c r="D6054" s="684"/>
    </row>
    <row r="6055" spans="2:4" ht="15" customHeight="1" x14ac:dyDescent="0.25">
      <c r="B6055" s="683"/>
      <c r="C6055" s="683"/>
      <c r="D6055" s="684"/>
    </row>
    <row r="6056" spans="2:4" ht="15" customHeight="1" x14ac:dyDescent="0.25">
      <c r="B6056" s="683"/>
      <c r="C6056" s="683"/>
      <c r="D6056" s="684"/>
    </row>
    <row r="6057" spans="2:4" ht="15" customHeight="1" x14ac:dyDescent="0.25">
      <c r="B6057" s="683"/>
      <c r="C6057" s="683"/>
      <c r="D6057" s="684"/>
    </row>
    <row r="6058" spans="2:4" ht="15" customHeight="1" x14ac:dyDescent="0.25">
      <c r="B6058" s="683"/>
      <c r="C6058" s="683"/>
      <c r="D6058" s="684"/>
    </row>
    <row r="6059" spans="2:4" ht="15" customHeight="1" x14ac:dyDescent="0.25">
      <c r="B6059" s="683"/>
      <c r="C6059" s="683"/>
      <c r="D6059" s="684"/>
    </row>
    <row r="6060" spans="2:4" ht="15" customHeight="1" x14ac:dyDescent="0.25">
      <c r="B6060" s="683"/>
      <c r="C6060" s="683"/>
      <c r="D6060" s="684"/>
    </row>
    <row r="6061" spans="2:4" ht="15" customHeight="1" x14ac:dyDescent="0.25">
      <c r="B6061" s="683"/>
      <c r="C6061" s="683"/>
      <c r="D6061" s="684"/>
    </row>
    <row r="6062" spans="2:4" ht="15" customHeight="1" x14ac:dyDescent="0.25">
      <c r="B6062" s="683"/>
      <c r="C6062" s="683"/>
      <c r="D6062" s="684"/>
    </row>
    <row r="6063" spans="2:4" ht="15" customHeight="1" x14ac:dyDescent="0.25">
      <c r="B6063" s="683"/>
      <c r="C6063" s="683"/>
      <c r="D6063" s="684"/>
    </row>
    <row r="6064" spans="2:4" ht="15" customHeight="1" x14ac:dyDescent="0.25">
      <c r="B6064" s="683"/>
      <c r="C6064" s="683"/>
      <c r="D6064" s="684"/>
    </row>
    <row r="6065" spans="2:4" ht="15" customHeight="1" x14ac:dyDescent="0.25">
      <c r="B6065" s="683"/>
      <c r="C6065" s="683"/>
      <c r="D6065" s="684"/>
    </row>
    <row r="6066" spans="2:4" ht="15" customHeight="1" x14ac:dyDescent="0.25">
      <c r="B6066" s="683"/>
      <c r="C6066" s="683"/>
      <c r="D6066" s="684"/>
    </row>
    <row r="6067" spans="2:4" ht="15" customHeight="1" x14ac:dyDescent="0.25">
      <c r="B6067" s="683"/>
      <c r="C6067" s="683"/>
      <c r="D6067" s="684"/>
    </row>
    <row r="6068" spans="2:4" ht="15" customHeight="1" x14ac:dyDescent="0.25">
      <c r="B6068" s="683"/>
      <c r="C6068" s="683"/>
      <c r="D6068" s="684"/>
    </row>
    <row r="6069" spans="2:4" ht="15" customHeight="1" x14ac:dyDescent="0.25">
      <c r="B6069" s="683"/>
      <c r="C6069" s="683"/>
      <c r="D6069" s="684"/>
    </row>
    <row r="6070" spans="2:4" ht="15" customHeight="1" x14ac:dyDescent="0.25">
      <c r="B6070" s="683"/>
      <c r="C6070" s="683"/>
      <c r="D6070" s="684"/>
    </row>
    <row r="6071" spans="2:4" ht="15" customHeight="1" x14ac:dyDescent="0.25">
      <c r="B6071" s="683"/>
      <c r="C6071" s="683"/>
      <c r="D6071" s="684"/>
    </row>
    <row r="6072" spans="2:4" ht="15" customHeight="1" x14ac:dyDescent="0.25">
      <c r="B6072" s="683"/>
      <c r="C6072" s="683"/>
      <c r="D6072" s="684"/>
    </row>
    <row r="6073" spans="2:4" ht="15" customHeight="1" x14ac:dyDescent="0.25">
      <c r="B6073" s="683"/>
      <c r="C6073" s="683"/>
      <c r="D6073" s="684"/>
    </row>
    <row r="6074" spans="2:4" ht="15" customHeight="1" x14ac:dyDescent="0.25">
      <c r="B6074" s="683"/>
      <c r="C6074" s="683"/>
      <c r="D6074" s="684"/>
    </row>
    <row r="6075" spans="2:4" ht="15" customHeight="1" x14ac:dyDescent="0.25">
      <c r="B6075" s="683"/>
      <c r="C6075" s="683"/>
      <c r="D6075" s="684"/>
    </row>
    <row r="6076" spans="2:4" ht="15" customHeight="1" x14ac:dyDescent="0.25">
      <c r="B6076" s="683"/>
      <c r="C6076" s="683"/>
      <c r="D6076" s="684"/>
    </row>
    <row r="6077" spans="2:4" ht="15" customHeight="1" x14ac:dyDescent="0.25">
      <c r="B6077" s="683"/>
      <c r="C6077" s="683"/>
      <c r="D6077" s="684"/>
    </row>
    <row r="6078" spans="2:4" ht="15" customHeight="1" x14ac:dyDescent="0.25">
      <c r="B6078" s="683"/>
      <c r="C6078" s="683"/>
      <c r="D6078" s="684"/>
    </row>
    <row r="6079" spans="2:4" ht="15" customHeight="1" x14ac:dyDescent="0.25">
      <c r="B6079" s="683"/>
      <c r="C6079" s="683"/>
      <c r="D6079" s="684"/>
    </row>
    <row r="6080" spans="2:4" ht="15" customHeight="1" x14ac:dyDescent="0.25">
      <c r="B6080" s="683"/>
      <c r="C6080" s="683"/>
      <c r="D6080" s="684"/>
    </row>
    <row r="6081" spans="2:4" ht="15" customHeight="1" x14ac:dyDescent="0.25">
      <c r="B6081" s="683"/>
      <c r="C6081" s="683"/>
      <c r="D6081" s="684"/>
    </row>
    <row r="6082" spans="2:4" ht="15" customHeight="1" x14ac:dyDescent="0.25">
      <c r="B6082" s="683"/>
      <c r="C6082" s="683"/>
      <c r="D6082" s="684"/>
    </row>
    <row r="6083" spans="2:4" ht="15" customHeight="1" x14ac:dyDescent="0.25">
      <c r="B6083" s="683"/>
      <c r="C6083" s="683"/>
      <c r="D6083" s="684"/>
    </row>
    <row r="6084" spans="2:4" ht="15" customHeight="1" x14ac:dyDescent="0.25">
      <c r="B6084" s="683"/>
      <c r="C6084" s="683"/>
      <c r="D6084" s="684"/>
    </row>
    <row r="6085" spans="2:4" ht="15" customHeight="1" x14ac:dyDescent="0.25">
      <c r="B6085" s="683"/>
      <c r="C6085" s="683"/>
      <c r="D6085" s="684"/>
    </row>
    <row r="6086" spans="2:4" ht="15" customHeight="1" x14ac:dyDescent="0.25">
      <c r="B6086" s="683"/>
      <c r="C6086" s="683"/>
      <c r="D6086" s="684"/>
    </row>
    <row r="6087" spans="2:4" ht="15" customHeight="1" x14ac:dyDescent="0.25">
      <c r="B6087" s="683"/>
      <c r="C6087" s="683"/>
      <c r="D6087" s="684"/>
    </row>
    <row r="6088" spans="2:4" ht="15" customHeight="1" x14ac:dyDescent="0.25">
      <c r="B6088" s="683"/>
      <c r="C6088" s="683"/>
      <c r="D6088" s="684"/>
    </row>
    <row r="6089" spans="2:4" ht="15" customHeight="1" x14ac:dyDescent="0.25">
      <c r="B6089" s="683"/>
      <c r="C6089" s="683"/>
      <c r="D6089" s="684"/>
    </row>
    <row r="6090" spans="2:4" ht="15" customHeight="1" x14ac:dyDescent="0.25">
      <c r="B6090" s="683"/>
      <c r="C6090" s="683"/>
      <c r="D6090" s="684"/>
    </row>
    <row r="6091" spans="2:4" ht="15" customHeight="1" x14ac:dyDescent="0.25">
      <c r="B6091" s="683"/>
      <c r="C6091" s="683"/>
      <c r="D6091" s="684"/>
    </row>
    <row r="6092" spans="2:4" ht="15" customHeight="1" x14ac:dyDescent="0.25">
      <c r="B6092" s="683"/>
      <c r="C6092" s="683"/>
      <c r="D6092" s="684"/>
    </row>
    <row r="6093" spans="2:4" ht="15" customHeight="1" x14ac:dyDescent="0.25">
      <c r="B6093" s="683"/>
      <c r="C6093" s="683"/>
      <c r="D6093" s="684"/>
    </row>
    <row r="6094" spans="2:4" ht="15" customHeight="1" x14ac:dyDescent="0.25">
      <c r="B6094" s="683"/>
      <c r="C6094" s="683"/>
      <c r="D6094" s="684"/>
    </row>
    <row r="6095" spans="2:4" ht="15" customHeight="1" x14ac:dyDescent="0.25">
      <c r="B6095" s="683"/>
      <c r="C6095" s="683"/>
      <c r="D6095" s="684"/>
    </row>
    <row r="6096" spans="2:4" ht="15" customHeight="1" x14ac:dyDescent="0.25">
      <c r="B6096" s="683"/>
      <c r="C6096" s="683"/>
      <c r="D6096" s="684"/>
    </row>
    <row r="6097" spans="2:4" ht="15" customHeight="1" x14ac:dyDescent="0.25">
      <c r="B6097" s="683"/>
      <c r="C6097" s="683"/>
      <c r="D6097" s="684"/>
    </row>
    <row r="6098" spans="2:4" ht="15" customHeight="1" x14ac:dyDescent="0.25">
      <c r="B6098" s="683"/>
      <c r="C6098" s="683"/>
      <c r="D6098" s="684"/>
    </row>
    <row r="6099" spans="2:4" ht="15" customHeight="1" x14ac:dyDescent="0.25">
      <c r="B6099" s="683"/>
      <c r="C6099" s="683"/>
      <c r="D6099" s="684"/>
    </row>
    <row r="6100" spans="2:4" ht="15" customHeight="1" x14ac:dyDescent="0.25">
      <c r="B6100" s="683"/>
      <c r="C6100" s="683"/>
      <c r="D6100" s="684"/>
    </row>
    <row r="6101" spans="2:4" ht="15" customHeight="1" x14ac:dyDescent="0.25">
      <c r="B6101" s="683"/>
      <c r="C6101" s="683"/>
      <c r="D6101" s="684"/>
    </row>
    <row r="6102" spans="2:4" ht="15" customHeight="1" x14ac:dyDescent="0.25">
      <c r="B6102" s="683"/>
      <c r="C6102" s="683"/>
      <c r="D6102" s="684"/>
    </row>
    <row r="6103" spans="2:4" ht="15" customHeight="1" x14ac:dyDescent="0.25">
      <c r="B6103" s="683"/>
      <c r="C6103" s="683"/>
      <c r="D6103" s="684"/>
    </row>
    <row r="6104" spans="2:4" ht="15" customHeight="1" x14ac:dyDescent="0.25">
      <c r="B6104" s="683"/>
      <c r="C6104" s="683"/>
      <c r="D6104" s="684"/>
    </row>
    <row r="6105" spans="2:4" ht="15" customHeight="1" x14ac:dyDescent="0.25">
      <c r="B6105" s="683"/>
      <c r="C6105" s="683"/>
      <c r="D6105" s="684"/>
    </row>
    <row r="6106" spans="2:4" ht="15" customHeight="1" x14ac:dyDescent="0.25">
      <c r="B6106" s="683"/>
      <c r="C6106" s="683"/>
      <c r="D6106" s="684"/>
    </row>
    <row r="6107" spans="2:4" ht="15" customHeight="1" x14ac:dyDescent="0.25">
      <c r="B6107" s="683"/>
      <c r="C6107" s="683"/>
      <c r="D6107" s="684"/>
    </row>
    <row r="6108" spans="2:4" ht="15" customHeight="1" x14ac:dyDescent="0.25">
      <c r="B6108" s="683"/>
      <c r="C6108" s="683"/>
      <c r="D6108" s="684"/>
    </row>
    <row r="6109" spans="2:4" ht="15" customHeight="1" x14ac:dyDescent="0.25">
      <c r="B6109" s="683"/>
      <c r="C6109" s="683"/>
      <c r="D6109" s="684"/>
    </row>
    <row r="6110" spans="2:4" ht="15" customHeight="1" x14ac:dyDescent="0.25">
      <c r="B6110" s="683"/>
      <c r="C6110" s="683"/>
      <c r="D6110" s="684"/>
    </row>
    <row r="6111" spans="2:4" ht="15" customHeight="1" x14ac:dyDescent="0.25">
      <c r="B6111" s="683"/>
      <c r="C6111" s="683"/>
      <c r="D6111" s="684"/>
    </row>
    <row r="6112" spans="2:4" ht="15" customHeight="1" x14ac:dyDescent="0.25">
      <c r="B6112" s="683"/>
      <c r="C6112" s="683"/>
      <c r="D6112" s="684"/>
    </row>
    <row r="6113" spans="2:4" ht="15" customHeight="1" x14ac:dyDescent="0.25">
      <c r="B6113" s="683"/>
      <c r="C6113" s="683"/>
      <c r="D6113" s="684"/>
    </row>
    <row r="6114" spans="2:4" ht="15" customHeight="1" x14ac:dyDescent="0.25">
      <c r="B6114" s="683"/>
      <c r="C6114" s="683"/>
      <c r="D6114" s="684"/>
    </row>
    <row r="6115" spans="2:4" ht="15" customHeight="1" x14ac:dyDescent="0.25">
      <c r="B6115" s="683"/>
      <c r="C6115" s="683"/>
      <c r="D6115" s="684"/>
    </row>
    <row r="6116" spans="2:4" ht="15" customHeight="1" x14ac:dyDescent="0.25">
      <c r="B6116" s="683"/>
      <c r="C6116" s="683"/>
      <c r="D6116" s="684"/>
    </row>
    <row r="6117" spans="2:4" ht="15" customHeight="1" x14ac:dyDescent="0.25">
      <c r="B6117" s="683"/>
      <c r="C6117" s="683"/>
      <c r="D6117" s="684"/>
    </row>
    <row r="6118" spans="2:4" ht="15" customHeight="1" x14ac:dyDescent="0.25">
      <c r="B6118" s="683"/>
      <c r="C6118" s="683"/>
      <c r="D6118" s="684"/>
    </row>
    <row r="6119" spans="2:4" ht="15" customHeight="1" x14ac:dyDescent="0.25">
      <c r="B6119" s="683"/>
      <c r="C6119" s="683"/>
      <c r="D6119" s="684"/>
    </row>
    <row r="6120" spans="2:4" ht="15" customHeight="1" x14ac:dyDescent="0.25">
      <c r="B6120" s="683"/>
      <c r="C6120" s="683"/>
      <c r="D6120" s="684"/>
    </row>
    <row r="6121" spans="2:4" ht="15" customHeight="1" x14ac:dyDescent="0.25">
      <c r="B6121" s="683"/>
      <c r="C6121" s="683"/>
      <c r="D6121" s="684"/>
    </row>
    <row r="6122" spans="2:4" ht="15" customHeight="1" x14ac:dyDescent="0.25">
      <c r="B6122" s="683"/>
      <c r="C6122" s="683"/>
      <c r="D6122" s="684"/>
    </row>
    <row r="6123" spans="2:4" ht="15" customHeight="1" x14ac:dyDescent="0.25">
      <c r="B6123" s="683"/>
      <c r="C6123" s="683"/>
      <c r="D6123" s="684"/>
    </row>
    <row r="6124" spans="2:4" ht="15" customHeight="1" x14ac:dyDescent="0.25">
      <c r="B6124" s="683"/>
      <c r="C6124" s="683"/>
      <c r="D6124" s="684"/>
    </row>
    <row r="6125" spans="2:4" ht="15" customHeight="1" x14ac:dyDescent="0.25">
      <c r="B6125" s="683"/>
      <c r="C6125" s="683"/>
      <c r="D6125" s="684"/>
    </row>
    <row r="6126" spans="2:4" ht="15" customHeight="1" x14ac:dyDescent="0.25">
      <c r="B6126" s="683"/>
      <c r="C6126" s="683"/>
      <c r="D6126" s="684"/>
    </row>
    <row r="6127" spans="2:4" ht="15" customHeight="1" x14ac:dyDescent="0.25">
      <c r="B6127" s="683"/>
      <c r="C6127" s="683"/>
      <c r="D6127" s="684"/>
    </row>
    <row r="6128" spans="2:4" ht="15" customHeight="1" x14ac:dyDescent="0.25">
      <c r="B6128" s="683"/>
      <c r="C6128" s="683"/>
      <c r="D6128" s="684"/>
    </row>
    <row r="6129" spans="2:4" ht="15" customHeight="1" x14ac:dyDescent="0.25">
      <c r="B6129" s="683"/>
      <c r="C6129" s="683"/>
      <c r="D6129" s="684"/>
    </row>
    <row r="6130" spans="2:4" ht="15" customHeight="1" x14ac:dyDescent="0.25">
      <c r="B6130" s="683"/>
      <c r="C6130" s="683"/>
      <c r="D6130" s="684"/>
    </row>
    <row r="6131" spans="2:4" ht="15" customHeight="1" x14ac:dyDescent="0.25">
      <c r="B6131" s="683"/>
      <c r="C6131" s="683"/>
      <c r="D6131" s="684"/>
    </row>
    <row r="6132" spans="2:4" ht="15" customHeight="1" x14ac:dyDescent="0.25">
      <c r="B6132" s="683"/>
      <c r="C6132" s="683"/>
      <c r="D6132" s="684"/>
    </row>
    <row r="6133" spans="2:4" ht="15" customHeight="1" x14ac:dyDescent="0.25">
      <c r="B6133" s="683"/>
      <c r="C6133" s="683"/>
      <c r="D6133" s="684"/>
    </row>
    <row r="6134" spans="2:4" ht="15" customHeight="1" x14ac:dyDescent="0.25">
      <c r="B6134" s="683"/>
      <c r="C6134" s="683"/>
      <c r="D6134" s="684"/>
    </row>
    <row r="6135" spans="2:4" ht="15" customHeight="1" x14ac:dyDescent="0.25">
      <c r="B6135" s="683"/>
      <c r="C6135" s="683"/>
      <c r="D6135" s="684"/>
    </row>
    <row r="6136" spans="2:4" ht="15" customHeight="1" x14ac:dyDescent="0.25">
      <c r="B6136" s="683"/>
      <c r="C6136" s="683"/>
      <c r="D6136" s="684"/>
    </row>
    <row r="6137" spans="2:4" ht="15" customHeight="1" x14ac:dyDescent="0.25">
      <c r="B6137" s="683"/>
      <c r="C6137" s="683"/>
      <c r="D6137" s="684"/>
    </row>
    <row r="6138" spans="2:4" ht="15" customHeight="1" x14ac:dyDescent="0.25">
      <c r="B6138" s="683"/>
      <c r="C6138" s="683"/>
      <c r="D6138" s="684"/>
    </row>
    <row r="6139" spans="2:4" ht="15" customHeight="1" x14ac:dyDescent="0.25">
      <c r="B6139" s="683"/>
      <c r="C6139" s="683"/>
      <c r="D6139" s="684"/>
    </row>
    <row r="6140" spans="2:4" ht="15" customHeight="1" x14ac:dyDescent="0.25">
      <c r="B6140" s="683"/>
      <c r="C6140" s="683"/>
      <c r="D6140" s="684"/>
    </row>
    <row r="6141" spans="2:4" ht="15" customHeight="1" x14ac:dyDescent="0.25">
      <c r="B6141" s="683"/>
      <c r="C6141" s="683"/>
      <c r="D6141" s="684"/>
    </row>
    <row r="6142" spans="2:4" ht="15" customHeight="1" x14ac:dyDescent="0.25">
      <c r="B6142" s="683"/>
      <c r="C6142" s="683"/>
      <c r="D6142" s="684"/>
    </row>
    <row r="6143" spans="2:4" ht="15" customHeight="1" x14ac:dyDescent="0.25">
      <c r="B6143" s="683"/>
      <c r="C6143" s="683"/>
      <c r="D6143" s="684"/>
    </row>
    <row r="6144" spans="2:4" ht="15" customHeight="1" x14ac:dyDescent="0.25">
      <c r="B6144" s="683"/>
      <c r="C6144" s="683"/>
      <c r="D6144" s="684"/>
    </row>
    <row r="6145" spans="2:4" ht="15" customHeight="1" x14ac:dyDescent="0.25">
      <c r="B6145" s="683"/>
      <c r="C6145" s="683"/>
      <c r="D6145" s="684"/>
    </row>
    <row r="6146" spans="2:4" ht="15" customHeight="1" x14ac:dyDescent="0.25">
      <c r="B6146" s="683"/>
      <c r="C6146" s="683"/>
      <c r="D6146" s="684"/>
    </row>
    <row r="6147" spans="2:4" ht="15" customHeight="1" x14ac:dyDescent="0.25">
      <c r="B6147" s="683"/>
      <c r="C6147" s="683"/>
      <c r="D6147" s="684"/>
    </row>
    <row r="6148" spans="2:4" ht="15" customHeight="1" x14ac:dyDescent="0.25">
      <c r="B6148" s="683"/>
      <c r="C6148" s="683"/>
      <c r="D6148" s="684"/>
    </row>
    <row r="6149" spans="2:4" ht="15" customHeight="1" x14ac:dyDescent="0.25">
      <c r="B6149" s="683"/>
      <c r="C6149" s="683"/>
      <c r="D6149" s="684"/>
    </row>
    <row r="6150" spans="2:4" ht="15" customHeight="1" x14ac:dyDescent="0.25">
      <c r="B6150" s="683"/>
      <c r="C6150" s="683"/>
      <c r="D6150" s="684"/>
    </row>
    <row r="6151" spans="2:4" ht="15" customHeight="1" x14ac:dyDescent="0.25">
      <c r="B6151" s="683"/>
      <c r="C6151" s="683"/>
      <c r="D6151" s="684"/>
    </row>
    <row r="6152" spans="2:4" ht="15" customHeight="1" x14ac:dyDescent="0.25">
      <c r="B6152" s="683"/>
      <c r="C6152" s="683"/>
      <c r="D6152" s="684"/>
    </row>
    <row r="6153" spans="2:4" ht="15" customHeight="1" x14ac:dyDescent="0.25">
      <c r="B6153" s="683"/>
      <c r="C6153" s="683"/>
      <c r="D6153" s="684"/>
    </row>
    <row r="6154" spans="2:4" ht="15" customHeight="1" x14ac:dyDescent="0.25">
      <c r="B6154" s="683"/>
      <c r="C6154" s="683"/>
      <c r="D6154" s="684"/>
    </row>
    <row r="6155" spans="2:4" ht="15" customHeight="1" x14ac:dyDescent="0.25">
      <c r="B6155" s="683"/>
      <c r="C6155" s="683"/>
      <c r="D6155" s="684"/>
    </row>
    <row r="6156" spans="2:4" ht="15" customHeight="1" x14ac:dyDescent="0.25">
      <c r="B6156" s="683"/>
      <c r="C6156" s="683"/>
      <c r="D6156" s="684"/>
    </row>
    <row r="6157" spans="2:4" ht="15" customHeight="1" x14ac:dyDescent="0.25">
      <c r="B6157" s="683"/>
      <c r="C6157" s="683"/>
      <c r="D6157" s="684"/>
    </row>
    <row r="6158" spans="2:4" ht="15" customHeight="1" x14ac:dyDescent="0.25">
      <c r="B6158" s="683"/>
      <c r="C6158" s="683"/>
      <c r="D6158" s="684"/>
    </row>
    <row r="6159" spans="2:4" ht="15" customHeight="1" x14ac:dyDescent="0.25">
      <c r="B6159" s="683"/>
      <c r="C6159" s="683"/>
      <c r="D6159" s="684"/>
    </row>
    <row r="6160" spans="2:4" ht="15" customHeight="1" x14ac:dyDescent="0.25">
      <c r="B6160" s="683"/>
      <c r="C6160" s="683"/>
      <c r="D6160" s="684"/>
    </row>
    <row r="6161" spans="2:4" ht="15" customHeight="1" x14ac:dyDescent="0.25">
      <c r="B6161" s="683"/>
      <c r="C6161" s="683"/>
      <c r="D6161" s="684"/>
    </row>
    <row r="6162" spans="2:4" ht="15" customHeight="1" x14ac:dyDescent="0.25">
      <c r="B6162" s="683"/>
      <c r="C6162" s="683"/>
      <c r="D6162" s="684"/>
    </row>
    <row r="6163" spans="2:4" ht="15" customHeight="1" x14ac:dyDescent="0.25">
      <c r="B6163" s="683"/>
      <c r="C6163" s="683"/>
      <c r="D6163" s="684"/>
    </row>
    <row r="6164" spans="2:4" ht="15" customHeight="1" x14ac:dyDescent="0.25">
      <c r="B6164" s="683"/>
      <c r="C6164" s="683"/>
      <c r="D6164" s="684"/>
    </row>
    <row r="6165" spans="2:4" ht="15" customHeight="1" x14ac:dyDescent="0.25">
      <c r="B6165" s="683"/>
      <c r="C6165" s="683"/>
      <c r="D6165" s="684"/>
    </row>
    <row r="6166" spans="2:4" ht="15" customHeight="1" x14ac:dyDescent="0.25">
      <c r="B6166" s="683"/>
      <c r="C6166" s="683"/>
      <c r="D6166" s="684"/>
    </row>
    <row r="6167" spans="2:4" ht="15" customHeight="1" x14ac:dyDescent="0.25">
      <c r="B6167" s="683"/>
      <c r="C6167" s="683"/>
      <c r="D6167" s="684"/>
    </row>
    <row r="6168" spans="2:4" ht="15" customHeight="1" x14ac:dyDescent="0.25">
      <c r="B6168" s="683"/>
      <c r="C6168" s="683"/>
      <c r="D6168" s="684"/>
    </row>
    <row r="6169" spans="2:4" ht="15" customHeight="1" x14ac:dyDescent="0.25">
      <c r="B6169" s="683"/>
      <c r="C6169" s="683"/>
      <c r="D6169" s="684"/>
    </row>
    <row r="6170" spans="2:4" ht="15" customHeight="1" x14ac:dyDescent="0.25">
      <c r="B6170" s="683"/>
      <c r="C6170" s="683"/>
      <c r="D6170" s="684"/>
    </row>
    <row r="6171" spans="2:4" ht="15" customHeight="1" x14ac:dyDescent="0.25">
      <c r="B6171" s="683"/>
      <c r="C6171" s="683"/>
      <c r="D6171" s="684"/>
    </row>
    <row r="6172" spans="2:4" ht="15" customHeight="1" x14ac:dyDescent="0.25">
      <c r="B6172" s="683"/>
      <c r="C6172" s="683"/>
      <c r="D6172" s="684"/>
    </row>
    <row r="6173" spans="2:4" ht="15" customHeight="1" x14ac:dyDescent="0.25">
      <c r="B6173" s="683"/>
      <c r="C6173" s="683"/>
      <c r="D6173" s="684"/>
    </row>
    <row r="6174" spans="2:4" ht="15" customHeight="1" x14ac:dyDescent="0.25">
      <c r="B6174" s="683"/>
      <c r="C6174" s="683"/>
      <c r="D6174" s="684"/>
    </row>
    <row r="6175" spans="2:4" ht="15" customHeight="1" x14ac:dyDescent="0.25">
      <c r="B6175" s="683"/>
      <c r="C6175" s="683"/>
      <c r="D6175" s="684"/>
    </row>
    <row r="6176" spans="2:4" ht="15" customHeight="1" x14ac:dyDescent="0.25">
      <c r="B6176" s="683"/>
      <c r="C6176" s="683"/>
      <c r="D6176" s="684"/>
    </row>
    <row r="6177" spans="2:4" ht="15" customHeight="1" x14ac:dyDescent="0.25">
      <c r="B6177" s="683"/>
      <c r="C6177" s="683"/>
      <c r="D6177" s="684"/>
    </row>
    <row r="6178" spans="2:4" ht="15" customHeight="1" x14ac:dyDescent="0.25">
      <c r="B6178" s="683"/>
      <c r="C6178" s="683"/>
      <c r="D6178" s="684"/>
    </row>
    <row r="6179" spans="2:4" ht="15" customHeight="1" x14ac:dyDescent="0.25">
      <c r="B6179" s="683"/>
      <c r="C6179" s="683"/>
      <c r="D6179" s="684"/>
    </row>
    <row r="6180" spans="2:4" ht="15" customHeight="1" x14ac:dyDescent="0.25">
      <c r="B6180" s="683"/>
      <c r="C6180" s="683"/>
      <c r="D6180" s="684"/>
    </row>
    <row r="6181" spans="2:4" ht="15" customHeight="1" x14ac:dyDescent="0.25">
      <c r="B6181" s="683"/>
      <c r="C6181" s="683"/>
      <c r="D6181" s="684"/>
    </row>
    <row r="6182" spans="2:4" ht="15" customHeight="1" x14ac:dyDescent="0.25">
      <c r="B6182" s="683"/>
      <c r="C6182" s="683"/>
      <c r="D6182" s="684"/>
    </row>
    <row r="6183" spans="2:4" ht="15" customHeight="1" x14ac:dyDescent="0.25">
      <c r="B6183" s="683"/>
      <c r="C6183" s="683"/>
      <c r="D6183" s="684"/>
    </row>
    <row r="6184" spans="2:4" ht="15" customHeight="1" x14ac:dyDescent="0.25">
      <c r="B6184" s="683"/>
      <c r="C6184" s="683"/>
      <c r="D6184" s="684"/>
    </row>
    <row r="6185" spans="2:4" ht="15" customHeight="1" x14ac:dyDescent="0.25">
      <c r="B6185" s="683"/>
      <c r="C6185" s="683"/>
      <c r="D6185" s="684"/>
    </row>
    <row r="6186" spans="2:4" ht="15" customHeight="1" x14ac:dyDescent="0.25">
      <c r="B6186" s="683"/>
      <c r="C6186" s="683"/>
      <c r="D6186" s="684"/>
    </row>
    <row r="6187" spans="2:4" ht="15" customHeight="1" x14ac:dyDescent="0.25">
      <c r="B6187" s="683"/>
      <c r="C6187" s="683"/>
      <c r="D6187" s="684"/>
    </row>
    <row r="6188" spans="2:4" ht="15" customHeight="1" x14ac:dyDescent="0.25">
      <c r="B6188" s="683"/>
      <c r="C6188" s="683"/>
      <c r="D6188" s="684"/>
    </row>
    <row r="6189" spans="2:4" ht="15" customHeight="1" x14ac:dyDescent="0.25">
      <c r="B6189" s="683"/>
      <c r="C6189" s="683"/>
      <c r="D6189" s="684"/>
    </row>
    <row r="6190" spans="2:4" ht="15" customHeight="1" x14ac:dyDescent="0.25">
      <c r="B6190" s="683"/>
      <c r="C6190" s="683"/>
      <c r="D6190" s="684"/>
    </row>
    <row r="6191" spans="2:4" ht="15" customHeight="1" x14ac:dyDescent="0.25">
      <c r="B6191" s="683"/>
      <c r="C6191" s="683"/>
      <c r="D6191" s="684"/>
    </row>
    <row r="6192" spans="2:4" ht="15" customHeight="1" x14ac:dyDescent="0.25">
      <c r="B6192" s="683"/>
      <c r="C6192" s="683"/>
      <c r="D6192" s="684"/>
    </row>
    <row r="6193" spans="2:4" ht="15" customHeight="1" x14ac:dyDescent="0.25">
      <c r="B6193" s="683"/>
      <c r="C6193" s="683"/>
      <c r="D6193" s="684"/>
    </row>
    <row r="6194" spans="2:4" ht="15" customHeight="1" x14ac:dyDescent="0.25">
      <c r="B6194" s="683"/>
      <c r="C6194" s="683"/>
      <c r="D6194" s="684"/>
    </row>
    <row r="6195" spans="2:4" ht="15" customHeight="1" x14ac:dyDescent="0.25">
      <c r="B6195" s="683"/>
      <c r="C6195" s="683"/>
      <c r="D6195" s="684"/>
    </row>
    <row r="6196" spans="2:4" ht="15" customHeight="1" x14ac:dyDescent="0.25">
      <c r="B6196" s="683"/>
      <c r="C6196" s="683"/>
      <c r="D6196" s="684"/>
    </row>
    <row r="6197" spans="2:4" ht="15" customHeight="1" x14ac:dyDescent="0.25">
      <c r="B6197" s="683"/>
      <c r="C6197" s="683"/>
      <c r="D6197" s="684"/>
    </row>
    <row r="6198" spans="2:4" ht="15" customHeight="1" x14ac:dyDescent="0.25">
      <c r="B6198" s="683"/>
      <c r="C6198" s="683"/>
      <c r="D6198" s="684"/>
    </row>
    <row r="6199" spans="2:4" ht="15" customHeight="1" x14ac:dyDescent="0.25">
      <c r="B6199" s="683"/>
      <c r="C6199" s="683"/>
      <c r="D6199" s="684"/>
    </row>
    <row r="6200" spans="2:4" ht="15" customHeight="1" x14ac:dyDescent="0.25">
      <c r="B6200" s="683"/>
      <c r="C6200" s="683"/>
      <c r="D6200" s="684"/>
    </row>
    <row r="6201" spans="2:4" ht="15" customHeight="1" x14ac:dyDescent="0.25">
      <c r="B6201" s="683"/>
      <c r="C6201" s="683"/>
      <c r="D6201" s="684"/>
    </row>
    <row r="6202" spans="2:4" ht="15" customHeight="1" x14ac:dyDescent="0.25">
      <c r="B6202" s="683"/>
      <c r="C6202" s="683"/>
      <c r="D6202" s="684"/>
    </row>
    <row r="6203" spans="2:4" ht="15" customHeight="1" x14ac:dyDescent="0.25">
      <c r="B6203" s="683"/>
      <c r="C6203" s="683"/>
      <c r="D6203" s="684"/>
    </row>
    <row r="6204" spans="2:4" ht="15" customHeight="1" x14ac:dyDescent="0.25">
      <c r="B6204" s="683"/>
      <c r="C6204" s="683"/>
      <c r="D6204" s="684"/>
    </row>
    <row r="6205" spans="2:4" ht="15" customHeight="1" x14ac:dyDescent="0.25">
      <c r="B6205" s="683"/>
      <c r="C6205" s="683"/>
      <c r="D6205" s="684"/>
    </row>
    <row r="6206" spans="2:4" ht="15" customHeight="1" x14ac:dyDescent="0.25">
      <c r="B6206" s="683"/>
      <c r="C6206" s="683"/>
      <c r="D6206" s="684"/>
    </row>
    <row r="6207" spans="2:4" ht="15" customHeight="1" x14ac:dyDescent="0.25">
      <c r="B6207" s="683"/>
      <c r="C6207" s="683"/>
      <c r="D6207" s="684"/>
    </row>
    <row r="6208" spans="2:4" ht="15" customHeight="1" x14ac:dyDescent="0.25">
      <c r="B6208" s="683"/>
      <c r="C6208" s="683"/>
      <c r="D6208" s="684"/>
    </row>
    <row r="6209" spans="2:4" ht="15" customHeight="1" x14ac:dyDescent="0.25">
      <c r="B6209" s="683"/>
      <c r="C6209" s="683"/>
      <c r="D6209" s="684"/>
    </row>
    <row r="6210" spans="2:4" ht="15" customHeight="1" x14ac:dyDescent="0.25">
      <c r="B6210" s="683"/>
      <c r="C6210" s="683"/>
      <c r="D6210" s="684"/>
    </row>
    <row r="6211" spans="2:4" ht="15" customHeight="1" x14ac:dyDescent="0.25">
      <c r="B6211" s="683"/>
      <c r="C6211" s="683"/>
      <c r="D6211" s="684"/>
    </row>
    <row r="6212" spans="2:4" ht="15" customHeight="1" x14ac:dyDescent="0.25">
      <c r="B6212" s="683"/>
      <c r="C6212" s="683"/>
      <c r="D6212" s="684"/>
    </row>
    <row r="6213" spans="2:4" ht="15" customHeight="1" x14ac:dyDescent="0.25">
      <c r="B6213" s="683"/>
      <c r="C6213" s="683"/>
      <c r="D6213" s="684"/>
    </row>
    <row r="6214" spans="2:4" ht="15" customHeight="1" x14ac:dyDescent="0.25">
      <c r="B6214" s="683"/>
      <c r="C6214" s="683"/>
      <c r="D6214" s="684"/>
    </row>
    <row r="6215" spans="2:4" ht="15" customHeight="1" x14ac:dyDescent="0.25">
      <c r="B6215" s="683"/>
      <c r="C6215" s="683"/>
      <c r="D6215" s="684"/>
    </row>
    <row r="6216" spans="2:4" ht="15" customHeight="1" x14ac:dyDescent="0.25">
      <c r="B6216" s="683"/>
      <c r="C6216" s="683"/>
      <c r="D6216" s="684"/>
    </row>
    <row r="6217" spans="2:4" ht="15" customHeight="1" x14ac:dyDescent="0.25">
      <c r="B6217" s="683"/>
      <c r="C6217" s="683"/>
      <c r="D6217" s="684"/>
    </row>
    <row r="6218" spans="2:4" ht="15" customHeight="1" x14ac:dyDescent="0.25">
      <c r="B6218" s="683"/>
      <c r="C6218" s="683"/>
      <c r="D6218" s="684"/>
    </row>
    <row r="6219" spans="2:4" ht="15" customHeight="1" x14ac:dyDescent="0.25">
      <c r="B6219" s="683"/>
      <c r="C6219" s="683"/>
      <c r="D6219" s="684"/>
    </row>
    <row r="6220" spans="2:4" ht="15" customHeight="1" x14ac:dyDescent="0.25">
      <c r="B6220" s="683"/>
      <c r="C6220" s="683"/>
      <c r="D6220" s="684"/>
    </row>
    <row r="6221" spans="2:4" ht="15" customHeight="1" x14ac:dyDescent="0.25">
      <c r="B6221" s="683"/>
      <c r="C6221" s="683"/>
      <c r="D6221" s="684"/>
    </row>
    <row r="6222" spans="2:4" ht="15" customHeight="1" x14ac:dyDescent="0.25">
      <c r="B6222" s="683"/>
      <c r="C6222" s="683"/>
      <c r="D6222" s="684"/>
    </row>
    <row r="6223" spans="2:4" ht="15" customHeight="1" x14ac:dyDescent="0.25">
      <c r="B6223" s="683"/>
      <c r="C6223" s="683"/>
      <c r="D6223" s="684"/>
    </row>
    <row r="6224" spans="2:4" ht="15" customHeight="1" x14ac:dyDescent="0.25">
      <c r="B6224" s="683"/>
      <c r="C6224" s="683"/>
      <c r="D6224" s="684"/>
    </row>
    <row r="6225" spans="2:4" ht="15" customHeight="1" x14ac:dyDescent="0.25">
      <c r="B6225" s="683"/>
      <c r="C6225" s="683"/>
      <c r="D6225" s="684"/>
    </row>
    <row r="6226" spans="2:4" ht="15" customHeight="1" x14ac:dyDescent="0.25">
      <c r="B6226" s="683"/>
      <c r="C6226" s="683"/>
      <c r="D6226" s="684"/>
    </row>
    <row r="6227" spans="2:4" ht="15" customHeight="1" x14ac:dyDescent="0.25">
      <c r="B6227" s="683"/>
      <c r="C6227" s="683"/>
      <c r="D6227" s="684"/>
    </row>
    <row r="6228" spans="2:4" ht="15" customHeight="1" x14ac:dyDescent="0.25">
      <c r="B6228" s="683"/>
      <c r="C6228" s="683"/>
      <c r="D6228" s="684"/>
    </row>
    <row r="6229" spans="2:4" ht="15" customHeight="1" x14ac:dyDescent="0.25">
      <c r="B6229" s="683"/>
      <c r="C6229" s="683"/>
      <c r="D6229" s="684"/>
    </row>
    <row r="6230" spans="2:4" ht="15" customHeight="1" x14ac:dyDescent="0.25">
      <c r="B6230" s="683"/>
      <c r="C6230" s="683"/>
      <c r="D6230" s="684"/>
    </row>
    <row r="6231" spans="2:4" ht="15" customHeight="1" x14ac:dyDescent="0.25">
      <c r="B6231" s="683"/>
      <c r="C6231" s="683"/>
      <c r="D6231" s="684"/>
    </row>
    <row r="6232" spans="2:4" ht="15" customHeight="1" x14ac:dyDescent="0.25">
      <c r="B6232" s="683"/>
      <c r="C6232" s="683"/>
      <c r="D6232" s="684"/>
    </row>
    <row r="6233" spans="2:4" ht="15" customHeight="1" x14ac:dyDescent="0.25">
      <c r="B6233" s="683"/>
      <c r="C6233" s="683"/>
      <c r="D6233" s="684"/>
    </row>
    <row r="6234" spans="2:4" ht="15" customHeight="1" x14ac:dyDescent="0.25">
      <c r="B6234" s="683"/>
      <c r="C6234" s="683"/>
      <c r="D6234" s="684"/>
    </row>
    <row r="6235" spans="2:4" ht="15" customHeight="1" x14ac:dyDescent="0.25">
      <c r="B6235" s="683"/>
      <c r="C6235" s="683"/>
      <c r="D6235" s="684"/>
    </row>
    <row r="6236" spans="2:4" ht="15" customHeight="1" x14ac:dyDescent="0.25">
      <c r="B6236" s="683"/>
      <c r="C6236" s="683"/>
      <c r="D6236" s="684"/>
    </row>
    <row r="6237" spans="2:4" ht="15" customHeight="1" x14ac:dyDescent="0.25">
      <c r="B6237" s="683"/>
      <c r="C6237" s="683"/>
      <c r="D6237" s="684"/>
    </row>
    <row r="6238" spans="2:4" ht="15" customHeight="1" x14ac:dyDescent="0.25">
      <c r="B6238" s="683"/>
      <c r="C6238" s="683"/>
      <c r="D6238" s="684"/>
    </row>
    <row r="6239" spans="2:4" ht="15" customHeight="1" x14ac:dyDescent="0.25">
      <c r="B6239" s="683"/>
      <c r="C6239" s="683"/>
      <c r="D6239" s="684"/>
    </row>
    <row r="6240" spans="2:4" ht="15" customHeight="1" x14ac:dyDescent="0.25">
      <c r="B6240" s="683"/>
      <c r="C6240" s="683"/>
      <c r="D6240" s="684"/>
    </row>
    <row r="6241" spans="2:4" ht="15" customHeight="1" x14ac:dyDescent="0.25">
      <c r="B6241" s="683"/>
      <c r="C6241" s="683"/>
      <c r="D6241" s="684"/>
    </row>
    <row r="6242" spans="2:4" ht="15" customHeight="1" x14ac:dyDescent="0.25">
      <c r="B6242" s="683"/>
      <c r="C6242" s="683"/>
      <c r="D6242" s="684"/>
    </row>
    <row r="6243" spans="2:4" ht="15" customHeight="1" x14ac:dyDescent="0.25">
      <c r="B6243" s="683"/>
      <c r="C6243" s="683"/>
      <c r="D6243" s="684"/>
    </row>
    <row r="6244" spans="2:4" ht="15" customHeight="1" x14ac:dyDescent="0.25">
      <c r="B6244" s="683"/>
      <c r="C6244" s="683"/>
      <c r="D6244" s="684"/>
    </row>
    <row r="6245" spans="2:4" ht="15" customHeight="1" x14ac:dyDescent="0.25">
      <c r="B6245" s="683"/>
      <c r="C6245" s="683"/>
      <c r="D6245" s="684"/>
    </row>
    <row r="6246" spans="2:4" ht="15" customHeight="1" x14ac:dyDescent="0.25">
      <c r="B6246" s="683"/>
      <c r="C6246" s="683"/>
      <c r="D6246" s="684"/>
    </row>
    <row r="6247" spans="2:4" ht="15" customHeight="1" x14ac:dyDescent="0.25">
      <c r="B6247" s="683"/>
      <c r="C6247" s="683"/>
      <c r="D6247" s="684"/>
    </row>
    <row r="6248" spans="2:4" ht="15" customHeight="1" x14ac:dyDescent="0.25">
      <c r="B6248" s="683"/>
      <c r="C6248" s="683"/>
      <c r="D6248" s="684"/>
    </row>
    <row r="6249" spans="2:4" ht="15" customHeight="1" x14ac:dyDescent="0.25">
      <c r="B6249" s="683"/>
      <c r="C6249" s="683"/>
      <c r="D6249" s="684"/>
    </row>
    <row r="6250" spans="2:4" ht="15" customHeight="1" x14ac:dyDescent="0.25">
      <c r="B6250" s="683"/>
      <c r="C6250" s="683"/>
      <c r="D6250" s="684"/>
    </row>
    <row r="6251" spans="2:4" ht="15" customHeight="1" x14ac:dyDescent="0.25">
      <c r="B6251" s="683"/>
      <c r="C6251" s="683"/>
      <c r="D6251" s="684"/>
    </row>
    <row r="6252" spans="2:4" ht="15" customHeight="1" x14ac:dyDescent="0.25">
      <c r="B6252" s="683"/>
      <c r="C6252" s="683"/>
      <c r="D6252" s="684"/>
    </row>
    <row r="6253" spans="2:4" ht="15" customHeight="1" x14ac:dyDescent="0.25">
      <c r="B6253" s="683"/>
      <c r="C6253" s="683"/>
      <c r="D6253" s="684"/>
    </row>
    <row r="6254" spans="2:4" ht="15" customHeight="1" x14ac:dyDescent="0.25">
      <c r="B6254" s="683"/>
      <c r="C6254" s="683"/>
      <c r="D6254" s="684"/>
    </row>
    <row r="6255" spans="2:4" ht="15" customHeight="1" x14ac:dyDescent="0.25">
      <c r="B6255" s="683"/>
      <c r="C6255" s="683"/>
      <c r="D6255" s="684"/>
    </row>
    <row r="6256" spans="2:4" ht="15" customHeight="1" x14ac:dyDescent="0.25">
      <c r="B6256" s="683"/>
      <c r="C6256" s="683"/>
      <c r="D6256" s="684"/>
    </row>
    <row r="6257" spans="2:4" ht="15" customHeight="1" x14ac:dyDescent="0.25">
      <c r="B6257" s="683"/>
      <c r="C6257" s="683"/>
      <c r="D6257" s="684"/>
    </row>
    <row r="6258" spans="2:4" ht="15" customHeight="1" x14ac:dyDescent="0.25">
      <c r="B6258" s="683"/>
      <c r="C6258" s="683"/>
      <c r="D6258" s="684"/>
    </row>
    <row r="6259" spans="2:4" ht="15" customHeight="1" x14ac:dyDescent="0.25">
      <c r="B6259" s="683"/>
      <c r="C6259" s="683"/>
      <c r="D6259" s="684"/>
    </row>
    <row r="6260" spans="2:4" ht="15" customHeight="1" x14ac:dyDescent="0.25">
      <c r="B6260" s="683"/>
      <c r="C6260" s="683"/>
      <c r="D6260" s="684"/>
    </row>
    <row r="6261" spans="2:4" ht="15" customHeight="1" x14ac:dyDescent="0.25">
      <c r="B6261" s="683"/>
      <c r="C6261" s="683"/>
      <c r="D6261" s="684"/>
    </row>
    <row r="6262" spans="2:4" ht="15" customHeight="1" x14ac:dyDescent="0.25">
      <c r="B6262" s="683"/>
      <c r="C6262" s="683"/>
      <c r="D6262" s="684"/>
    </row>
    <row r="6263" spans="2:4" ht="15" customHeight="1" x14ac:dyDescent="0.25">
      <c r="B6263" s="683"/>
      <c r="C6263" s="683"/>
      <c r="D6263" s="684"/>
    </row>
    <row r="6264" spans="2:4" ht="15" customHeight="1" x14ac:dyDescent="0.25">
      <c r="B6264" s="683"/>
      <c r="C6264" s="683"/>
      <c r="D6264" s="684"/>
    </row>
    <row r="6265" spans="2:4" ht="15" customHeight="1" x14ac:dyDescent="0.25">
      <c r="B6265" s="683"/>
      <c r="C6265" s="683"/>
      <c r="D6265" s="684"/>
    </row>
    <row r="6266" spans="2:4" ht="15" customHeight="1" x14ac:dyDescent="0.25">
      <c r="B6266" s="683"/>
      <c r="C6266" s="683"/>
      <c r="D6266" s="684"/>
    </row>
    <row r="6267" spans="2:4" ht="15" customHeight="1" x14ac:dyDescent="0.25">
      <c r="B6267" s="683"/>
      <c r="C6267" s="683"/>
      <c r="D6267" s="684"/>
    </row>
    <row r="6268" spans="2:4" ht="15" customHeight="1" x14ac:dyDescent="0.25">
      <c r="B6268" s="683"/>
      <c r="C6268" s="683"/>
      <c r="D6268" s="684"/>
    </row>
    <row r="6269" spans="2:4" ht="15" customHeight="1" x14ac:dyDescent="0.25">
      <c r="B6269" s="683"/>
      <c r="C6269" s="683"/>
      <c r="D6269" s="684"/>
    </row>
    <row r="6270" spans="2:4" ht="15" customHeight="1" x14ac:dyDescent="0.25">
      <c r="B6270" s="683"/>
      <c r="C6270" s="683"/>
      <c r="D6270" s="684"/>
    </row>
    <row r="6271" spans="2:4" ht="15" customHeight="1" x14ac:dyDescent="0.25">
      <c r="B6271" s="683"/>
      <c r="C6271" s="683"/>
      <c r="D6271" s="684"/>
    </row>
    <row r="6272" spans="2:4" ht="15" customHeight="1" x14ac:dyDescent="0.25">
      <c r="B6272" s="683"/>
      <c r="C6272" s="683"/>
      <c r="D6272" s="684"/>
    </row>
    <row r="6273" spans="2:4" ht="15" customHeight="1" x14ac:dyDescent="0.25">
      <c r="B6273" s="683"/>
      <c r="C6273" s="683"/>
      <c r="D6273" s="684"/>
    </row>
    <row r="6274" spans="2:4" ht="15" customHeight="1" x14ac:dyDescent="0.25">
      <c r="B6274" s="683"/>
      <c r="C6274" s="683"/>
      <c r="D6274" s="684"/>
    </row>
    <row r="6275" spans="2:4" ht="15" customHeight="1" x14ac:dyDescent="0.25">
      <c r="B6275" s="683"/>
      <c r="C6275" s="683"/>
      <c r="D6275" s="684"/>
    </row>
    <row r="6276" spans="2:4" ht="15" customHeight="1" x14ac:dyDescent="0.25">
      <c r="B6276" s="683"/>
      <c r="C6276" s="683"/>
      <c r="D6276" s="684"/>
    </row>
    <row r="6277" spans="2:4" ht="15" customHeight="1" x14ac:dyDescent="0.25">
      <c r="B6277" s="683"/>
      <c r="C6277" s="683"/>
      <c r="D6277" s="684"/>
    </row>
    <row r="6278" spans="2:4" ht="15" customHeight="1" x14ac:dyDescent="0.25">
      <c r="B6278" s="683"/>
      <c r="C6278" s="683"/>
      <c r="D6278" s="684"/>
    </row>
    <row r="6279" spans="2:4" ht="15" customHeight="1" x14ac:dyDescent="0.25">
      <c r="B6279" s="683"/>
      <c r="C6279" s="683"/>
      <c r="D6279" s="684"/>
    </row>
    <row r="6280" spans="2:4" ht="15" customHeight="1" x14ac:dyDescent="0.25">
      <c r="B6280" s="683"/>
      <c r="C6280" s="683"/>
      <c r="D6280" s="684"/>
    </row>
    <row r="6281" spans="2:4" ht="15" customHeight="1" x14ac:dyDescent="0.25">
      <c r="B6281" s="683"/>
      <c r="C6281" s="683"/>
      <c r="D6281" s="684"/>
    </row>
    <row r="6282" spans="2:4" ht="15" customHeight="1" x14ac:dyDescent="0.25">
      <c r="B6282" s="683"/>
      <c r="C6282" s="683"/>
      <c r="D6282" s="684"/>
    </row>
    <row r="6283" spans="2:4" ht="15" customHeight="1" x14ac:dyDescent="0.25">
      <c r="B6283" s="683"/>
      <c r="C6283" s="683"/>
      <c r="D6283" s="684"/>
    </row>
    <row r="6284" spans="2:4" ht="15" customHeight="1" x14ac:dyDescent="0.25">
      <c r="B6284" s="683"/>
      <c r="C6284" s="683"/>
      <c r="D6284" s="684"/>
    </row>
    <row r="6285" spans="2:4" ht="15" customHeight="1" x14ac:dyDescent="0.25">
      <c r="B6285" s="683"/>
      <c r="C6285" s="683"/>
      <c r="D6285" s="684"/>
    </row>
    <row r="6286" spans="2:4" ht="15" customHeight="1" x14ac:dyDescent="0.25">
      <c r="B6286" s="683"/>
      <c r="C6286" s="683"/>
      <c r="D6286" s="684"/>
    </row>
    <row r="6287" spans="2:4" ht="15" customHeight="1" x14ac:dyDescent="0.25">
      <c r="B6287" s="683"/>
      <c r="C6287" s="683"/>
      <c r="D6287" s="684"/>
    </row>
    <row r="6288" spans="2:4" ht="15" customHeight="1" x14ac:dyDescent="0.25">
      <c r="B6288" s="683"/>
      <c r="C6288" s="683"/>
      <c r="D6288" s="684"/>
    </row>
    <row r="6289" spans="2:4" ht="15" customHeight="1" x14ac:dyDescent="0.25">
      <c r="B6289" s="683"/>
      <c r="C6289" s="683"/>
      <c r="D6289" s="684"/>
    </row>
    <row r="6290" spans="2:4" ht="15" customHeight="1" x14ac:dyDescent="0.25">
      <c r="B6290" s="683"/>
      <c r="C6290" s="683"/>
      <c r="D6290" s="684"/>
    </row>
    <row r="6291" spans="2:4" ht="15" customHeight="1" x14ac:dyDescent="0.25">
      <c r="B6291" s="683"/>
      <c r="C6291" s="683"/>
      <c r="D6291" s="684"/>
    </row>
    <row r="6292" spans="2:4" ht="15" customHeight="1" x14ac:dyDescent="0.25">
      <c r="B6292" s="683"/>
      <c r="C6292" s="683"/>
      <c r="D6292" s="684"/>
    </row>
    <row r="6293" spans="2:4" ht="15" customHeight="1" x14ac:dyDescent="0.25">
      <c r="B6293" s="683"/>
      <c r="C6293" s="683"/>
      <c r="D6293" s="684"/>
    </row>
    <row r="6294" spans="2:4" ht="15" customHeight="1" x14ac:dyDescent="0.25">
      <c r="B6294" s="683"/>
      <c r="C6294" s="683"/>
      <c r="D6294" s="684"/>
    </row>
    <row r="6295" spans="2:4" ht="15" customHeight="1" x14ac:dyDescent="0.25">
      <c r="B6295" s="683"/>
      <c r="C6295" s="683"/>
      <c r="D6295" s="684"/>
    </row>
    <row r="6296" spans="2:4" ht="15" customHeight="1" x14ac:dyDescent="0.25">
      <c r="B6296" s="683"/>
      <c r="C6296" s="683"/>
      <c r="D6296" s="684"/>
    </row>
    <row r="6297" spans="2:4" ht="15" customHeight="1" x14ac:dyDescent="0.25">
      <c r="B6297" s="683"/>
      <c r="C6297" s="683"/>
      <c r="D6297" s="684"/>
    </row>
    <row r="6298" spans="2:4" ht="15" customHeight="1" x14ac:dyDescent="0.25">
      <c r="B6298" s="683"/>
      <c r="C6298" s="683"/>
      <c r="D6298" s="684"/>
    </row>
    <row r="6299" spans="2:4" ht="15" customHeight="1" x14ac:dyDescent="0.25">
      <c r="B6299" s="683"/>
      <c r="C6299" s="683"/>
      <c r="D6299" s="684"/>
    </row>
    <row r="6300" spans="2:4" ht="15" customHeight="1" x14ac:dyDescent="0.25">
      <c r="B6300" s="683"/>
      <c r="C6300" s="683"/>
      <c r="D6300" s="684"/>
    </row>
    <row r="6301" spans="2:4" ht="15" customHeight="1" x14ac:dyDescent="0.25">
      <c r="B6301" s="683"/>
      <c r="C6301" s="683"/>
      <c r="D6301" s="684"/>
    </row>
    <row r="6302" spans="2:4" ht="15" customHeight="1" x14ac:dyDescent="0.25">
      <c r="B6302" s="683"/>
      <c r="C6302" s="683"/>
      <c r="D6302" s="684"/>
    </row>
    <row r="6303" spans="2:4" ht="15" customHeight="1" x14ac:dyDescent="0.25">
      <c r="B6303" s="683"/>
      <c r="C6303" s="683"/>
      <c r="D6303" s="684"/>
    </row>
    <row r="6304" spans="2:4" ht="15" customHeight="1" x14ac:dyDescent="0.25">
      <c r="B6304" s="683"/>
      <c r="C6304" s="683"/>
      <c r="D6304" s="684"/>
    </row>
    <row r="6305" spans="2:4" ht="15" customHeight="1" x14ac:dyDescent="0.25">
      <c r="B6305" s="683"/>
      <c r="C6305" s="683"/>
      <c r="D6305" s="684"/>
    </row>
    <row r="6306" spans="2:4" ht="15" customHeight="1" x14ac:dyDescent="0.25">
      <c r="B6306" s="683"/>
      <c r="C6306" s="683"/>
      <c r="D6306" s="684"/>
    </row>
    <row r="6307" spans="2:4" ht="15" customHeight="1" x14ac:dyDescent="0.25">
      <c r="B6307" s="683"/>
      <c r="C6307" s="683"/>
      <c r="D6307" s="684"/>
    </row>
    <row r="6308" spans="2:4" ht="15" customHeight="1" x14ac:dyDescent="0.25">
      <c r="B6308" s="683"/>
      <c r="C6308" s="683"/>
      <c r="D6308" s="684"/>
    </row>
    <row r="6309" spans="2:4" ht="15" customHeight="1" x14ac:dyDescent="0.25">
      <c r="B6309" s="683"/>
      <c r="C6309" s="683"/>
      <c r="D6309" s="684"/>
    </row>
    <row r="6310" spans="2:4" ht="15" customHeight="1" x14ac:dyDescent="0.25">
      <c r="B6310" s="683"/>
      <c r="C6310" s="683"/>
      <c r="D6310" s="684"/>
    </row>
    <row r="6311" spans="2:4" ht="15" customHeight="1" x14ac:dyDescent="0.25">
      <c r="B6311" s="683"/>
      <c r="C6311" s="683"/>
      <c r="D6311" s="684"/>
    </row>
    <row r="6312" spans="2:4" ht="15" customHeight="1" x14ac:dyDescent="0.25">
      <c r="B6312" s="683"/>
      <c r="C6312" s="683"/>
      <c r="D6312" s="684"/>
    </row>
    <row r="6313" spans="2:4" ht="15" customHeight="1" x14ac:dyDescent="0.25">
      <c r="B6313" s="683"/>
      <c r="C6313" s="683"/>
      <c r="D6313" s="684"/>
    </row>
    <row r="6314" spans="2:4" ht="15" customHeight="1" x14ac:dyDescent="0.25">
      <c r="B6314" s="683"/>
      <c r="C6314" s="683"/>
      <c r="D6314" s="684"/>
    </row>
    <row r="6315" spans="2:4" ht="15" customHeight="1" x14ac:dyDescent="0.25">
      <c r="B6315" s="683"/>
      <c r="C6315" s="683"/>
      <c r="D6315" s="684"/>
    </row>
    <row r="6316" spans="2:4" ht="15" customHeight="1" x14ac:dyDescent="0.25">
      <c r="B6316" s="683"/>
      <c r="C6316" s="683"/>
      <c r="D6316" s="684"/>
    </row>
    <row r="6317" spans="2:4" ht="15" customHeight="1" x14ac:dyDescent="0.25">
      <c r="B6317" s="683"/>
      <c r="C6317" s="683"/>
      <c r="D6317" s="684"/>
    </row>
    <row r="6318" spans="2:4" ht="15" customHeight="1" x14ac:dyDescent="0.25">
      <c r="B6318" s="683"/>
      <c r="C6318" s="683"/>
      <c r="D6318" s="684"/>
    </row>
    <row r="6319" spans="2:4" ht="15" customHeight="1" x14ac:dyDescent="0.25">
      <c r="B6319" s="683"/>
      <c r="C6319" s="683"/>
      <c r="D6319" s="684"/>
    </row>
    <row r="6320" spans="2:4" ht="15" customHeight="1" x14ac:dyDescent="0.25">
      <c r="B6320" s="683"/>
      <c r="C6320" s="683"/>
      <c r="D6320" s="684"/>
    </row>
    <row r="6321" spans="2:4" ht="15" customHeight="1" x14ac:dyDescent="0.25">
      <c r="B6321" s="683"/>
      <c r="C6321" s="683"/>
      <c r="D6321" s="684"/>
    </row>
    <row r="6322" spans="2:4" ht="15" customHeight="1" x14ac:dyDescent="0.25">
      <c r="B6322" s="683"/>
      <c r="C6322" s="683"/>
      <c r="D6322" s="684"/>
    </row>
    <row r="6323" spans="2:4" ht="15" customHeight="1" x14ac:dyDescent="0.25">
      <c r="B6323" s="683"/>
      <c r="C6323" s="683"/>
      <c r="D6323" s="684"/>
    </row>
    <row r="6324" spans="2:4" ht="15" customHeight="1" x14ac:dyDescent="0.25">
      <c r="B6324" s="683"/>
      <c r="C6324" s="683"/>
      <c r="D6324" s="684"/>
    </row>
    <row r="6325" spans="2:4" ht="15" customHeight="1" x14ac:dyDescent="0.25">
      <c r="B6325" s="683"/>
      <c r="C6325" s="683"/>
      <c r="D6325" s="684"/>
    </row>
    <row r="6326" spans="2:4" ht="15" customHeight="1" x14ac:dyDescent="0.25">
      <c r="B6326" s="683"/>
      <c r="C6326" s="683"/>
      <c r="D6326" s="684"/>
    </row>
    <row r="6327" spans="2:4" ht="15" customHeight="1" x14ac:dyDescent="0.25">
      <c r="B6327" s="683"/>
      <c r="C6327" s="683"/>
      <c r="D6327" s="684"/>
    </row>
    <row r="6328" spans="2:4" ht="15" customHeight="1" x14ac:dyDescent="0.25">
      <c r="B6328" s="683"/>
      <c r="C6328" s="683"/>
      <c r="D6328" s="684"/>
    </row>
    <row r="6329" spans="2:4" ht="15" customHeight="1" x14ac:dyDescent="0.25">
      <c r="B6329" s="683"/>
      <c r="C6329" s="683"/>
      <c r="D6329" s="684"/>
    </row>
    <row r="6330" spans="2:4" ht="15" customHeight="1" x14ac:dyDescent="0.25">
      <c r="B6330" s="683"/>
      <c r="C6330" s="683"/>
      <c r="D6330" s="684"/>
    </row>
    <row r="6331" spans="2:4" ht="15" customHeight="1" x14ac:dyDescent="0.25">
      <c r="B6331" s="683"/>
      <c r="C6331" s="683"/>
      <c r="D6331" s="684"/>
    </row>
    <row r="6332" spans="2:4" ht="15" customHeight="1" x14ac:dyDescent="0.25">
      <c r="B6332" s="683"/>
      <c r="C6332" s="683"/>
      <c r="D6332" s="684"/>
    </row>
    <row r="6333" spans="2:4" ht="15" customHeight="1" x14ac:dyDescent="0.25">
      <c r="B6333" s="683"/>
      <c r="C6333" s="683"/>
      <c r="D6333" s="684"/>
    </row>
    <row r="6334" spans="2:4" ht="15" customHeight="1" x14ac:dyDescent="0.25">
      <c r="B6334" s="683"/>
      <c r="C6334" s="683"/>
      <c r="D6334" s="684"/>
    </row>
    <row r="6335" spans="2:4" ht="15" customHeight="1" x14ac:dyDescent="0.25">
      <c r="B6335" s="683"/>
      <c r="C6335" s="683"/>
      <c r="D6335" s="684"/>
    </row>
    <row r="6336" spans="2:4" ht="15" customHeight="1" x14ac:dyDescent="0.25">
      <c r="B6336" s="683"/>
      <c r="C6336" s="683"/>
      <c r="D6336" s="684"/>
    </row>
    <row r="6337" spans="2:4" ht="15" customHeight="1" x14ac:dyDescent="0.25">
      <c r="B6337" s="683"/>
      <c r="C6337" s="683"/>
      <c r="D6337" s="684"/>
    </row>
    <row r="6338" spans="2:4" ht="15" customHeight="1" x14ac:dyDescent="0.25">
      <c r="B6338" s="683"/>
      <c r="C6338" s="683"/>
      <c r="D6338" s="684"/>
    </row>
    <row r="6339" spans="2:4" ht="15" customHeight="1" x14ac:dyDescent="0.25">
      <c r="B6339" s="683"/>
      <c r="C6339" s="683"/>
      <c r="D6339" s="684"/>
    </row>
    <row r="6340" spans="2:4" ht="15" customHeight="1" x14ac:dyDescent="0.25">
      <c r="B6340" s="683"/>
      <c r="C6340" s="683"/>
      <c r="D6340" s="684"/>
    </row>
    <row r="6341" spans="2:4" ht="15" customHeight="1" x14ac:dyDescent="0.25">
      <c r="B6341" s="683"/>
      <c r="C6341" s="683"/>
      <c r="D6341" s="684"/>
    </row>
    <row r="6342" spans="2:4" ht="15" customHeight="1" x14ac:dyDescent="0.25">
      <c r="B6342" s="683"/>
      <c r="C6342" s="683"/>
      <c r="D6342" s="684"/>
    </row>
    <row r="6343" spans="2:4" ht="15" customHeight="1" x14ac:dyDescent="0.25">
      <c r="B6343" s="683"/>
      <c r="C6343" s="683"/>
      <c r="D6343" s="684"/>
    </row>
    <row r="6344" spans="2:4" ht="15" customHeight="1" x14ac:dyDescent="0.25">
      <c r="B6344" s="683"/>
      <c r="C6344" s="683"/>
      <c r="D6344" s="684"/>
    </row>
    <row r="6345" spans="2:4" ht="15" customHeight="1" x14ac:dyDescent="0.25">
      <c r="B6345" s="683"/>
      <c r="C6345" s="683"/>
      <c r="D6345" s="684"/>
    </row>
    <row r="6346" spans="2:4" ht="15" customHeight="1" x14ac:dyDescent="0.25">
      <c r="B6346" s="683"/>
      <c r="C6346" s="683"/>
      <c r="D6346" s="684"/>
    </row>
    <row r="6347" spans="2:4" ht="15" customHeight="1" x14ac:dyDescent="0.25">
      <c r="B6347" s="683"/>
      <c r="C6347" s="683"/>
      <c r="D6347" s="684"/>
    </row>
    <row r="6348" spans="2:4" ht="15" customHeight="1" x14ac:dyDescent="0.25">
      <c r="B6348" s="683"/>
      <c r="C6348" s="683"/>
      <c r="D6348" s="684"/>
    </row>
    <row r="6349" spans="2:4" ht="15" customHeight="1" x14ac:dyDescent="0.25">
      <c r="B6349" s="683"/>
      <c r="C6349" s="683"/>
      <c r="D6349" s="684"/>
    </row>
    <row r="6350" spans="2:4" ht="15" customHeight="1" x14ac:dyDescent="0.25">
      <c r="B6350" s="683"/>
      <c r="C6350" s="683"/>
      <c r="D6350" s="684"/>
    </row>
    <row r="6351" spans="2:4" ht="15" customHeight="1" x14ac:dyDescent="0.25">
      <c r="B6351" s="683"/>
      <c r="C6351" s="683"/>
      <c r="D6351" s="684"/>
    </row>
    <row r="6352" spans="2:4" ht="15" customHeight="1" x14ac:dyDescent="0.25">
      <c r="B6352" s="683"/>
      <c r="C6352" s="683"/>
      <c r="D6352" s="684"/>
    </row>
    <row r="6353" spans="2:4" ht="15" customHeight="1" x14ac:dyDescent="0.25">
      <c r="B6353" s="683"/>
      <c r="C6353" s="683"/>
      <c r="D6353" s="684"/>
    </row>
    <row r="6354" spans="2:4" ht="15" customHeight="1" x14ac:dyDescent="0.25">
      <c r="B6354" s="683"/>
      <c r="C6354" s="683"/>
      <c r="D6354" s="684"/>
    </row>
    <row r="6355" spans="2:4" ht="15" customHeight="1" x14ac:dyDescent="0.25">
      <c r="B6355" s="683"/>
      <c r="C6355" s="683"/>
      <c r="D6355" s="684"/>
    </row>
    <row r="6356" spans="2:4" ht="15" customHeight="1" x14ac:dyDescent="0.25">
      <c r="B6356" s="683"/>
      <c r="C6356" s="683"/>
      <c r="D6356" s="684"/>
    </row>
    <row r="6357" spans="2:4" ht="15" customHeight="1" x14ac:dyDescent="0.25">
      <c r="B6357" s="683"/>
      <c r="C6357" s="683"/>
      <c r="D6357" s="684"/>
    </row>
    <row r="6358" spans="2:4" ht="15" customHeight="1" x14ac:dyDescent="0.25">
      <c r="B6358" s="683"/>
      <c r="C6358" s="683"/>
      <c r="D6358" s="684"/>
    </row>
    <row r="6359" spans="2:4" ht="15" customHeight="1" x14ac:dyDescent="0.25">
      <c r="B6359" s="683"/>
      <c r="C6359" s="683"/>
      <c r="D6359" s="684"/>
    </row>
    <row r="6360" spans="2:4" ht="15" customHeight="1" x14ac:dyDescent="0.25">
      <c r="B6360" s="683"/>
      <c r="C6360" s="683"/>
      <c r="D6360" s="684"/>
    </row>
    <row r="6361" spans="2:4" ht="15" customHeight="1" x14ac:dyDescent="0.25">
      <c r="B6361" s="683"/>
      <c r="C6361" s="683"/>
      <c r="D6361" s="684"/>
    </row>
    <row r="6362" spans="2:4" ht="15" customHeight="1" x14ac:dyDescent="0.25">
      <c r="B6362" s="683"/>
      <c r="C6362" s="683"/>
      <c r="D6362" s="684"/>
    </row>
    <row r="6363" spans="2:4" ht="15" customHeight="1" x14ac:dyDescent="0.25">
      <c r="B6363" s="683"/>
      <c r="C6363" s="683"/>
      <c r="D6363" s="684"/>
    </row>
    <row r="6364" spans="2:4" ht="15" customHeight="1" x14ac:dyDescent="0.25">
      <c r="B6364" s="683"/>
      <c r="C6364" s="683"/>
      <c r="D6364" s="684"/>
    </row>
    <row r="6365" spans="2:4" ht="15" customHeight="1" x14ac:dyDescent="0.25">
      <c r="B6365" s="683"/>
      <c r="C6365" s="683"/>
      <c r="D6365" s="684"/>
    </row>
    <row r="6366" spans="2:4" ht="15" customHeight="1" x14ac:dyDescent="0.25">
      <c r="B6366" s="683"/>
      <c r="C6366" s="683"/>
      <c r="D6366" s="684"/>
    </row>
    <row r="6367" spans="2:4" ht="15" customHeight="1" x14ac:dyDescent="0.25">
      <c r="B6367" s="683"/>
      <c r="C6367" s="683"/>
      <c r="D6367" s="684"/>
    </row>
    <row r="6368" spans="2:4" ht="15" customHeight="1" x14ac:dyDescent="0.25">
      <c r="B6368" s="683"/>
      <c r="C6368" s="683"/>
      <c r="D6368" s="684"/>
    </row>
    <row r="6369" spans="2:4" ht="15" customHeight="1" x14ac:dyDescent="0.25">
      <c r="B6369" s="683"/>
      <c r="C6369" s="683"/>
      <c r="D6369" s="684"/>
    </row>
    <row r="6370" spans="2:4" ht="15" customHeight="1" x14ac:dyDescent="0.25">
      <c r="B6370" s="683"/>
      <c r="C6370" s="683"/>
      <c r="D6370" s="684"/>
    </row>
    <row r="6371" spans="2:4" ht="15" customHeight="1" x14ac:dyDescent="0.25">
      <c r="B6371" s="683"/>
      <c r="C6371" s="683"/>
      <c r="D6371" s="684"/>
    </row>
    <row r="6372" spans="2:4" ht="15" customHeight="1" x14ac:dyDescent="0.25">
      <c r="B6372" s="683"/>
      <c r="C6372" s="683"/>
      <c r="D6372" s="684"/>
    </row>
    <row r="6373" spans="2:4" ht="15" customHeight="1" x14ac:dyDescent="0.25">
      <c r="B6373" s="683"/>
      <c r="C6373" s="683"/>
      <c r="D6373" s="684"/>
    </row>
    <row r="6374" spans="2:4" ht="15" customHeight="1" x14ac:dyDescent="0.25">
      <c r="B6374" s="683"/>
      <c r="C6374" s="683"/>
      <c r="D6374" s="684"/>
    </row>
    <row r="6375" spans="2:4" ht="15" customHeight="1" x14ac:dyDescent="0.25">
      <c r="B6375" s="683"/>
      <c r="C6375" s="683"/>
      <c r="D6375" s="684"/>
    </row>
    <row r="6376" spans="2:4" ht="15" customHeight="1" x14ac:dyDescent="0.25">
      <c r="B6376" s="683"/>
      <c r="C6376" s="683"/>
      <c r="D6376" s="684"/>
    </row>
    <row r="6377" spans="2:4" ht="15" customHeight="1" x14ac:dyDescent="0.25">
      <c r="B6377" s="683"/>
      <c r="C6377" s="683"/>
      <c r="D6377" s="684"/>
    </row>
    <row r="6378" spans="2:4" ht="15" customHeight="1" x14ac:dyDescent="0.25">
      <c r="B6378" s="683"/>
      <c r="C6378" s="683"/>
      <c r="D6378" s="684"/>
    </row>
    <row r="6379" spans="2:4" ht="15" customHeight="1" x14ac:dyDescent="0.25">
      <c r="B6379" s="683"/>
      <c r="C6379" s="683"/>
      <c r="D6379" s="684"/>
    </row>
    <row r="6380" spans="2:4" ht="15" customHeight="1" x14ac:dyDescent="0.25">
      <c r="B6380" s="683"/>
      <c r="C6380" s="683"/>
      <c r="D6380" s="684"/>
    </row>
    <row r="6381" spans="2:4" ht="15" customHeight="1" x14ac:dyDescent="0.25">
      <c r="B6381" s="683"/>
      <c r="C6381" s="683"/>
      <c r="D6381" s="684"/>
    </row>
    <row r="6382" spans="2:4" ht="15" customHeight="1" x14ac:dyDescent="0.25">
      <c r="B6382" s="683"/>
      <c r="C6382" s="683"/>
      <c r="D6382" s="684"/>
    </row>
    <row r="6383" spans="2:4" ht="15" customHeight="1" x14ac:dyDescent="0.25">
      <c r="B6383" s="683"/>
      <c r="C6383" s="683"/>
      <c r="D6383" s="684"/>
    </row>
    <row r="6384" spans="2:4" ht="15" customHeight="1" x14ac:dyDescent="0.25">
      <c r="B6384" s="683"/>
      <c r="C6384" s="683"/>
      <c r="D6384" s="684"/>
    </row>
    <row r="6385" spans="2:4" ht="15" customHeight="1" x14ac:dyDescent="0.25">
      <c r="B6385" s="683"/>
      <c r="C6385" s="683"/>
      <c r="D6385" s="684"/>
    </row>
    <row r="6386" spans="2:4" ht="15" customHeight="1" x14ac:dyDescent="0.25">
      <c r="B6386" s="683"/>
      <c r="C6386" s="683"/>
      <c r="D6386" s="684"/>
    </row>
    <row r="6387" spans="2:4" ht="15" customHeight="1" x14ac:dyDescent="0.25">
      <c r="B6387" s="683"/>
      <c r="C6387" s="683"/>
      <c r="D6387" s="684"/>
    </row>
    <row r="6388" spans="2:4" ht="15" customHeight="1" x14ac:dyDescent="0.25">
      <c r="B6388" s="683"/>
      <c r="C6388" s="683"/>
      <c r="D6388" s="684"/>
    </row>
    <row r="6389" spans="2:4" ht="15" customHeight="1" x14ac:dyDescent="0.25">
      <c r="B6389" s="683"/>
      <c r="C6389" s="683"/>
      <c r="D6389" s="684"/>
    </row>
    <row r="6390" spans="2:4" ht="15" customHeight="1" x14ac:dyDescent="0.25">
      <c r="B6390" s="683"/>
      <c r="C6390" s="683"/>
      <c r="D6390" s="684"/>
    </row>
    <row r="6391" spans="2:4" ht="15" customHeight="1" x14ac:dyDescent="0.25">
      <c r="B6391" s="683"/>
      <c r="C6391" s="683"/>
      <c r="D6391" s="684"/>
    </row>
    <row r="6392" spans="2:4" ht="15" customHeight="1" x14ac:dyDescent="0.25">
      <c r="B6392" s="683"/>
      <c r="C6392" s="683"/>
      <c r="D6392" s="684"/>
    </row>
    <row r="6393" spans="2:4" ht="15" customHeight="1" x14ac:dyDescent="0.25">
      <c r="B6393" s="683"/>
      <c r="C6393" s="683"/>
      <c r="D6393" s="684"/>
    </row>
    <row r="6394" spans="2:4" ht="15" customHeight="1" x14ac:dyDescent="0.25">
      <c r="B6394" s="683"/>
      <c r="C6394" s="683"/>
      <c r="D6394" s="684"/>
    </row>
    <row r="6395" spans="2:4" ht="15" customHeight="1" x14ac:dyDescent="0.25">
      <c r="B6395" s="683"/>
      <c r="C6395" s="683"/>
      <c r="D6395" s="684"/>
    </row>
    <row r="6396" spans="2:4" ht="15" customHeight="1" x14ac:dyDescent="0.25">
      <c r="B6396" s="683"/>
      <c r="C6396" s="683"/>
      <c r="D6396" s="684"/>
    </row>
    <row r="6397" spans="2:4" ht="15" customHeight="1" x14ac:dyDescent="0.25">
      <c r="B6397" s="683"/>
      <c r="C6397" s="683"/>
      <c r="D6397" s="684"/>
    </row>
    <row r="6398" spans="2:4" ht="15" customHeight="1" x14ac:dyDescent="0.25">
      <c r="B6398" s="683"/>
      <c r="C6398" s="683"/>
      <c r="D6398" s="684"/>
    </row>
    <row r="6399" spans="2:4" ht="15" customHeight="1" x14ac:dyDescent="0.25">
      <c r="B6399" s="683"/>
      <c r="C6399" s="683"/>
      <c r="D6399" s="684"/>
    </row>
    <row r="6400" spans="2:4" ht="15" customHeight="1" x14ac:dyDescent="0.25">
      <c r="B6400" s="683"/>
      <c r="C6400" s="683"/>
      <c r="D6400" s="684"/>
    </row>
    <row r="6401" spans="2:4" ht="15" customHeight="1" x14ac:dyDescent="0.25">
      <c r="B6401" s="683"/>
      <c r="C6401" s="683"/>
      <c r="D6401" s="684"/>
    </row>
    <row r="6402" spans="2:4" ht="15" customHeight="1" x14ac:dyDescent="0.25">
      <c r="B6402" s="683"/>
      <c r="C6402" s="683"/>
      <c r="D6402" s="684"/>
    </row>
    <row r="6403" spans="2:4" ht="15" customHeight="1" x14ac:dyDescent="0.25">
      <c r="B6403" s="683"/>
      <c r="C6403" s="683"/>
      <c r="D6403" s="684"/>
    </row>
    <row r="6404" spans="2:4" ht="15" customHeight="1" x14ac:dyDescent="0.25">
      <c r="B6404" s="683"/>
      <c r="C6404" s="683"/>
      <c r="D6404" s="684"/>
    </row>
    <row r="6405" spans="2:4" ht="15" customHeight="1" x14ac:dyDescent="0.25">
      <c r="B6405" s="683"/>
      <c r="C6405" s="683"/>
      <c r="D6405" s="684"/>
    </row>
    <row r="6406" spans="2:4" ht="15" customHeight="1" x14ac:dyDescent="0.25">
      <c r="B6406" s="683"/>
      <c r="C6406" s="683"/>
      <c r="D6406" s="684"/>
    </row>
    <row r="6407" spans="2:4" ht="15" customHeight="1" x14ac:dyDescent="0.25">
      <c r="B6407" s="683"/>
      <c r="C6407" s="683"/>
      <c r="D6407" s="684"/>
    </row>
    <row r="6408" spans="2:4" ht="15" customHeight="1" x14ac:dyDescent="0.25">
      <c r="B6408" s="683"/>
      <c r="C6408" s="683"/>
      <c r="D6408" s="684"/>
    </row>
    <row r="6409" spans="2:4" ht="15" customHeight="1" x14ac:dyDescent="0.25">
      <c r="B6409" s="683"/>
      <c r="C6409" s="683"/>
      <c r="D6409" s="684"/>
    </row>
    <row r="6410" spans="2:4" ht="15" customHeight="1" x14ac:dyDescent="0.25">
      <c r="B6410" s="683"/>
      <c r="C6410" s="683"/>
      <c r="D6410" s="684"/>
    </row>
    <row r="6411" spans="2:4" ht="15" customHeight="1" x14ac:dyDescent="0.25">
      <c r="B6411" s="683"/>
      <c r="C6411" s="683"/>
      <c r="D6411" s="684"/>
    </row>
    <row r="6412" spans="2:4" ht="15" customHeight="1" x14ac:dyDescent="0.25">
      <c r="B6412" s="683"/>
      <c r="C6412" s="683"/>
      <c r="D6412" s="684"/>
    </row>
    <row r="6413" spans="2:4" ht="15" customHeight="1" x14ac:dyDescent="0.25">
      <c r="B6413" s="683"/>
      <c r="C6413" s="683"/>
      <c r="D6413" s="684"/>
    </row>
    <row r="6414" spans="2:4" ht="15" customHeight="1" x14ac:dyDescent="0.25">
      <c r="B6414" s="683"/>
      <c r="C6414" s="683"/>
      <c r="D6414" s="684"/>
    </row>
    <row r="6415" spans="2:4" ht="15" customHeight="1" x14ac:dyDescent="0.25">
      <c r="B6415" s="683"/>
      <c r="C6415" s="683"/>
      <c r="D6415" s="684"/>
    </row>
    <row r="6416" spans="2:4" ht="15" customHeight="1" x14ac:dyDescent="0.25">
      <c r="B6416" s="683"/>
      <c r="C6416" s="683"/>
      <c r="D6416" s="684"/>
    </row>
    <row r="6417" spans="2:4" ht="15" customHeight="1" x14ac:dyDescent="0.25">
      <c r="B6417" s="683"/>
      <c r="C6417" s="683"/>
      <c r="D6417" s="684"/>
    </row>
    <row r="6418" spans="2:4" ht="15" customHeight="1" x14ac:dyDescent="0.25">
      <c r="B6418" s="683"/>
      <c r="C6418" s="683"/>
      <c r="D6418" s="684"/>
    </row>
    <row r="6419" spans="2:4" ht="15" customHeight="1" x14ac:dyDescent="0.25">
      <c r="B6419" s="683"/>
      <c r="C6419" s="683"/>
      <c r="D6419" s="684"/>
    </row>
    <row r="6420" spans="2:4" ht="15" customHeight="1" x14ac:dyDescent="0.25">
      <c r="B6420" s="683"/>
      <c r="C6420" s="683"/>
      <c r="D6420" s="684"/>
    </row>
    <row r="6421" spans="2:4" ht="15" customHeight="1" x14ac:dyDescent="0.25">
      <c r="B6421" s="683"/>
      <c r="C6421" s="683"/>
      <c r="D6421" s="684"/>
    </row>
    <row r="6422" spans="2:4" ht="15" customHeight="1" x14ac:dyDescent="0.25">
      <c r="B6422" s="683"/>
      <c r="C6422" s="683"/>
      <c r="D6422" s="684"/>
    </row>
    <row r="6423" spans="2:4" ht="15" customHeight="1" x14ac:dyDescent="0.25">
      <c r="B6423" s="683"/>
      <c r="C6423" s="683"/>
      <c r="D6423" s="684"/>
    </row>
    <row r="6424" spans="2:4" ht="15" customHeight="1" x14ac:dyDescent="0.25">
      <c r="B6424" s="683"/>
      <c r="C6424" s="683"/>
      <c r="D6424" s="684"/>
    </row>
    <row r="6425" spans="2:4" ht="15" customHeight="1" x14ac:dyDescent="0.25">
      <c r="B6425" s="683"/>
      <c r="C6425" s="683"/>
      <c r="D6425" s="684"/>
    </row>
    <row r="6426" spans="2:4" ht="15" customHeight="1" x14ac:dyDescent="0.25">
      <c r="B6426" s="683"/>
      <c r="C6426" s="683"/>
      <c r="D6426" s="684"/>
    </row>
    <row r="6427" spans="2:4" ht="15" customHeight="1" x14ac:dyDescent="0.25">
      <c r="B6427" s="683"/>
      <c r="C6427" s="683"/>
      <c r="D6427" s="684"/>
    </row>
    <row r="6428" spans="2:4" ht="15" customHeight="1" x14ac:dyDescent="0.25">
      <c r="B6428" s="683"/>
      <c r="C6428" s="683"/>
      <c r="D6428" s="684"/>
    </row>
    <row r="6429" spans="2:4" ht="15" customHeight="1" x14ac:dyDescent="0.25">
      <c r="B6429" s="683"/>
      <c r="C6429" s="683"/>
      <c r="D6429" s="684"/>
    </row>
    <row r="6430" spans="2:4" ht="15" customHeight="1" x14ac:dyDescent="0.25">
      <c r="B6430" s="683"/>
      <c r="C6430" s="683"/>
      <c r="D6430" s="684"/>
    </row>
    <row r="6431" spans="2:4" ht="15" customHeight="1" x14ac:dyDescent="0.25">
      <c r="B6431" s="683"/>
      <c r="C6431" s="683"/>
      <c r="D6431" s="684"/>
    </row>
    <row r="6432" spans="2:4" ht="15" customHeight="1" x14ac:dyDescent="0.25">
      <c r="B6432" s="683"/>
      <c r="C6432" s="683"/>
      <c r="D6432" s="684"/>
    </row>
    <row r="6433" spans="2:4" ht="15" customHeight="1" x14ac:dyDescent="0.25">
      <c r="B6433" s="683"/>
      <c r="C6433" s="683"/>
      <c r="D6433" s="684"/>
    </row>
    <row r="6434" spans="2:4" ht="15" customHeight="1" x14ac:dyDescent="0.25">
      <c r="B6434" s="683"/>
      <c r="C6434" s="683"/>
      <c r="D6434" s="684"/>
    </row>
    <row r="6435" spans="2:4" ht="15" customHeight="1" x14ac:dyDescent="0.25">
      <c r="B6435" s="683"/>
      <c r="C6435" s="683"/>
      <c r="D6435" s="684"/>
    </row>
    <row r="6436" spans="2:4" ht="15" customHeight="1" x14ac:dyDescent="0.25">
      <c r="B6436" s="683"/>
      <c r="C6436" s="683"/>
      <c r="D6436" s="684"/>
    </row>
    <row r="6437" spans="2:4" ht="15" customHeight="1" x14ac:dyDescent="0.25">
      <c r="B6437" s="683"/>
      <c r="C6437" s="683"/>
      <c r="D6437" s="684"/>
    </row>
    <row r="6438" spans="2:4" ht="15" customHeight="1" x14ac:dyDescent="0.25">
      <c r="B6438" s="683"/>
      <c r="C6438" s="683"/>
      <c r="D6438" s="684"/>
    </row>
    <row r="6439" spans="2:4" ht="15" customHeight="1" x14ac:dyDescent="0.25">
      <c r="B6439" s="683"/>
      <c r="C6439" s="683"/>
      <c r="D6439" s="684"/>
    </row>
    <row r="6440" spans="2:4" ht="15" customHeight="1" x14ac:dyDescent="0.25">
      <c r="B6440" s="683"/>
      <c r="C6440" s="683"/>
      <c r="D6440" s="684"/>
    </row>
    <row r="6441" spans="2:4" ht="15" customHeight="1" x14ac:dyDescent="0.25">
      <c r="B6441" s="683"/>
      <c r="C6441" s="683"/>
      <c r="D6441" s="684"/>
    </row>
    <row r="6442" spans="2:4" ht="15" customHeight="1" x14ac:dyDescent="0.25">
      <c r="B6442" s="683"/>
      <c r="C6442" s="683"/>
      <c r="D6442" s="684"/>
    </row>
    <row r="6443" spans="2:4" ht="15" customHeight="1" x14ac:dyDescent="0.25">
      <c r="B6443" s="683"/>
      <c r="C6443" s="683"/>
      <c r="D6443" s="684"/>
    </row>
    <row r="6444" spans="2:4" ht="15" customHeight="1" x14ac:dyDescent="0.25">
      <c r="B6444" s="683"/>
      <c r="C6444" s="683"/>
      <c r="D6444" s="684"/>
    </row>
    <row r="6445" spans="2:4" ht="15" customHeight="1" x14ac:dyDescent="0.25">
      <c r="B6445" s="683"/>
      <c r="C6445" s="683"/>
      <c r="D6445" s="684"/>
    </row>
    <row r="6446" spans="2:4" ht="15" customHeight="1" x14ac:dyDescent="0.25">
      <c r="B6446" s="683"/>
      <c r="C6446" s="683"/>
      <c r="D6446" s="684"/>
    </row>
    <row r="6447" spans="2:4" ht="15" customHeight="1" x14ac:dyDescent="0.25">
      <c r="B6447" s="683"/>
      <c r="C6447" s="683"/>
      <c r="D6447" s="684"/>
    </row>
    <row r="6448" spans="2:4" ht="15" customHeight="1" x14ac:dyDescent="0.25">
      <c r="B6448" s="683"/>
      <c r="C6448" s="683"/>
      <c r="D6448" s="684"/>
    </row>
    <row r="6449" spans="2:4" ht="15" customHeight="1" x14ac:dyDescent="0.25">
      <c r="B6449" s="683"/>
      <c r="C6449" s="683"/>
      <c r="D6449" s="684"/>
    </row>
    <row r="6450" spans="2:4" ht="15" customHeight="1" x14ac:dyDescent="0.25">
      <c r="B6450" s="683"/>
      <c r="C6450" s="683"/>
      <c r="D6450" s="684"/>
    </row>
    <row r="6451" spans="2:4" ht="15" customHeight="1" x14ac:dyDescent="0.25">
      <c r="B6451" s="683"/>
      <c r="C6451" s="683"/>
      <c r="D6451" s="684"/>
    </row>
    <row r="6452" spans="2:4" ht="15" customHeight="1" x14ac:dyDescent="0.25">
      <c r="B6452" s="683"/>
      <c r="C6452" s="683"/>
      <c r="D6452" s="684"/>
    </row>
    <row r="6453" spans="2:4" ht="15" customHeight="1" x14ac:dyDescent="0.25">
      <c r="B6453" s="683"/>
      <c r="C6453" s="683"/>
      <c r="D6453" s="684"/>
    </row>
    <row r="6454" spans="2:4" ht="15" customHeight="1" x14ac:dyDescent="0.25">
      <c r="B6454" s="683"/>
      <c r="C6454" s="683"/>
      <c r="D6454" s="684"/>
    </row>
    <row r="6455" spans="2:4" ht="15" customHeight="1" x14ac:dyDescent="0.25">
      <c r="B6455" s="683"/>
      <c r="C6455" s="683"/>
      <c r="D6455" s="684"/>
    </row>
    <row r="6456" spans="2:4" ht="15" customHeight="1" x14ac:dyDescent="0.25">
      <c r="B6456" s="683"/>
      <c r="C6456" s="683"/>
      <c r="D6456" s="684"/>
    </row>
    <row r="6457" spans="2:4" ht="15" customHeight="1" x14ac:dyDescent="0.25">
      <c r="B6457" s="683"/>
      <c r="C6457" s="683"/>
      <c r="D6457" s="684"/>
    </row>
    <row r="6458" spans="2:4" ht="15" customHeight="1" x14ac:dyDescent="0.25">
      <c r="B6458" s="683"/>
      <c r="C6458" s="683"/>
      <c r="D6458" s="684"/>
    </row>
    <row r="6459" spans="2:4" ht="15" customHeight="1" x14ac:dyDescent="0.25">
      <c r="B6459" s="683"/>
      <c r="C6459" s="683"/>
      <c r="D6459" s="684"/>
    </row>
    <row r="6460" spans="2:4" ht="15" customHeight="1" x14ac:dyDescent="0.25">
      <c r="B6460" s="683"/>
      <c r="C6460" s="683"/>
      <c r="D6460" s="684"/>
    </row>
    <row r="6461" spans="2:4" ht="15" customHeight="1" x14ac:dyDescent="0.25">
      <c r="B6461" s="683"/>
      <c r="C6461" s="683"/>
      <c r="D6461" s="684"/>
    </row>
    <row r="6462" spans="2:4" ht="15" customHeight="1" x14ac:dyDescent="0.25">
      <c r="B6462" s="683"/>
      <c r="C6462" s="683"/>
      <c r="D6462" s="684"/>
    </row>
    <row r="6463" spans="2:4" ht="15" customHeight="1" x14ac:dyDescent="0.25">
      <c r="B6463" s="683"/>
      <c r="C6463" s="683"/>
      <c r="D6463" s="684"/>
    </row>
    <row r="6464" spans="2:4" ht="15" customHeight="1" x14ac:dyDescent="0.25">
      <c r="B6464" s="683"/>
      <c r="C6464" s="683"/>
      <c r="D6464" s="684"/>
    </row>
    <row r="6465" spans="2:4" ht="15" customHeight="1" x14ac:dyDescent="0.25">
      <c r="B6465" s="683"/>
      <c r="C6465" s="683"/>
      <c r="D6465" s="684"/>
    </row>
    <row r="6466" spans="2:4" ht="15" customHeight="1" x14ac:dyDescent="0.25">
      <c r="B6466" s="683"/>
      <c r="C6466" s="683"/>
      <c r="D6466" s="684"/>
    </row>
    <row r="6467" spans="2:4" ht="15" customHeight="1" x14ac:dyDescent="0.25">
      <c r="B6467" s="683"/>
      <c r="C6467" s="683"/>
      <c r="D6467" s="684"/>
    </row>
    <row r="6468" spans="2:4" ht="15" customHeight="1" x14ac:dyDescent="0.25">
      <c r="B6468" s="683"/>
      <c r="C6468" s="683"/>
      <c r="D6468" s="684"/>
    </row>
    <row r="6469" spans="2:4" ht="15" customHeight="1" x14ac:dyDescent="0.25">
      <c r="B6469" s="683"/>
      <c r="C6469" s="683"/>
      <c r="D6469" s="684"/>
    </row>
    <row r="6470" spans="2:4" ht="15" customHeight="1" x14ac:dyDescent="0.25">
      <c r="B6470" s="683"/>
      <c r="C6470" s="683"/>
      <c r="D6470" s="684"/>
    </row>
    <row r="6471" spans="2:4" ht="15" customHeight="1" x14ac:dyDescent="0.25">
      <c r="B6471" s="683"/>
      <c r="C6471" s="683"/>
      <c r="D6471" s="684"/>
    </row>
    <row r="6472" spans="2:4" ht="15" customHeight="1" x14ac:dyDescent="0.25">
      <c r="B6472" s="683"/>
      <c r="C6472" s="683"/>
      <c r="D6472" s="684"/>
    </row>
    <row r="6473" spans="2:4" ht="15" customHeight="1" x14ac:dyDescent="0.25">
      <c r="B6473" s="683"/>
      <c r="C6473" s="683"/>
      <c r="D6473" s="684"/>
    </row>
    <row r="6474" spans="2:4" ht="15" customHeight="1" x14ac:dyDescent="0.25">
      <c r="B6474" s="683"/>
      <c r="C6474" s="683"/>
      <c r="D6474" s="684"/>
    </row>
    <row r="6475" spans="2:4" ht="15" customHeight="1" x14ac:dyDescent="0.25">
      <c r="B6475" s="683"/>
      <c r="C6475" s="683"/>
      <c r="D6475" s="684"/>
    </row>
    <row r="6476" spans="2:4" ht="15" customHeight="1" x14ac:dyDescent="0.25">
      <c r="B6476" s="683"/>
      <c r="C6476" s="683"/>
      <c r="D6476" s="684"/>
    </row>
    <row r="6477" spans="2:4" ht="15" customHeight="1" x14ac:dyDescent="0.25">
      <c r="B6477" s="683"/>
      <c r="C6477" s="683"/>
      <c r="D6477" s="684"/>
    </row>
    <row r="6478" spans="2:4" ht="15" customHeight="1" x14ac:dyDescent="0.25">
      <c r="B6478" s="683"/>
      <c r="C6478" s="683"/>
      <c r="D6478" s="684"/>
    </row>
    <row r="6479" spans="2:4" ht="15" customHeight="1" x14ac:dyDescent="0.25">
      <c r="B6479" s="683"/>
      <c r="C6479" s="683"/>
      <c r="D6479" s="684"/>
    </row>
    <row r="6480" spans="2:4" ht="15" customHeight="1" x14ac:dyDescent="0.25">
      <c r="B6480" s="683"/>
      <c r="C6480" s="683"/>
      <c r="D6480" s="684"/>
    </row>
    <row r="6481" spans="2:4" ht="15" customHeight="1" x14ac:dyDescent="0.25">
      <c r="B6481" s="683"/>
      <c r="C6481" s="683"/>
      <c r="D6481" s="684"/>
    </row>
    <row r="6482" spans="2:4" ht="15" customHeight="1" x14ac:dyDescent="0.25">
      <c r="B6482" s="683"/>
      <c r="C6482" s="683"/>
      <c r="D6482" s="684"/>
    </row>
    <row r="6483" spans="2:4" ht="15" customHeight="1" x14ac:dyDescent="0.25">
      <c r="B6483" s="683"/>
      <c r="C6483" s="683"/>
      <c r="D6483" s="684"/>
    </row>
    <row r="6484" spans="2:4" ht="15" customHeight="1" x14ac:dyDescent="0.25">
      <c r="B6484" s="683"/>
      <c r="C6484" s="683"/>
      <c r="D6484" s="684"/>
    </row>
    <row r="6485" spans="2:4" ht="15" customHeight="1" x14ac:dyDescent="0.25">
      <c r="B6485" s="683"/>
      <c r="C6485" s="683"/>
      <c r="D6485" s="684"/>
    </row>
    <row r="6486" spans="2:4" ht="15" customHeight="1" x14ac:dyDescent="0.25">
      <c r="B6486" s="683"/>
      <c r="C6486" s="683"/>
      <c r="D6486" s="684"/>
    </row>
    <row r="6487" spans="2:4" ht="15" customHeight="1" x14ac:dyDescent="0.25">
      <c r="B6487" s="683"/>
      <c r="C6487" s="683"/>
      <c r="D6487" s="684"/>
    </row>
    <row r="6488" spans="2:4" ht="15" customHeight="1" x14ac:dyDescent="0.25">
      <c r="B6488" s="683"/>
      <c r="C6488" s="683"/>
      <c r="D6488" s="684"/>
    </row>
    <row r="6489" spans="2:4" ht="15" customHeight="1" x14ac:dyDescent="0.25">
      <c r="B6489" s="683"/>
      <c r="C6489" s="683"/>
      <c r="D6489" s="684"/>
    </row>
    <row r="6490" spans="2:4" ht="15" customHeight="1" x14ac:dyDescent="0.25">
      <c r="B6490" s="683"/>
      <c r="C6490" s="683"/>
      <c r="D6490" s="684"/>
    </row>
    <row r="6491" spans="2:4" ht="15" customHeight="1" x14ac:dyDescent="0.25">
      <c r="B6491" s="683"/>
      <c r="C6491" s="683"/>
      <c r="D6491" s="684"/>
    </row>
    <row r="6492" spans="2:4" ht="15" customHeight="1" x14ac:dyDescent="0.25">
      <c r="B6492" s="683"/>
      <c r="C6492" s="683"/>
      <c r="D6492" s="684"/>
    </row>
    <row r="6493" spans="2:4" ht="15" customHeight="1" x14ac:dyDescent="0.25">
      <c r="B6493" s="683"/>
      <c r="C6493" s="683"/>
      <c r="D6493" s="684"/>
    </row>
    <row r="6494" spans="2:4" ht="15" customHeight="1" x14ac:dyDescent="0.25">
      <c r="B6494" s="683"/>
      <c r="C6494" s="683"/>
      <c r="D6494" s="684"/>
    </row>
    <row r="6495" spans="2:4" ht="15" customHeight="1" x14ac:dyDescent="0.25">
      <c r="B6495" s="683"/>
      <c r="C6495" s="683"/>
      <c r="D6495" s="684"/>
    </row>
    <row r="6496" spans="2:4" ht="15" customHeight="1" x14ac:dyDescent="0.25">
      <c r="B6496" s="683"/>
      <c r="C6496" s="683"/>
      <c r="D6496" s="684"/>
    </row>
    <row r="6497" spans="2:4" ht="15" customHeight="1" x14ac:dyDescent="0.25">
      <c r="B6497" s="683"/>
      <c r="C6497" s="683"/>
      <c r="D6497" s="684"/>
    </row>
    <row r="6498" spans="2:4" ht="15" customHeight="1" x14ac:dyDescent="0.25">
      <c r="B6498" s="683"/>
      <c r="C6498" s="683"/>
      <c r="D6498" s="684"/>
    </row>
    <row r="6499" spans="2:4" ht="15" customHeight="1" x14ac:dyDescent="0.25">
      <c r="B6499" s="683"/>
      <c r="C6499" s="683"/>
      <c r="D6499" s="684"/>
    </row>
    <row r="6500" spans="2:4" ht="15" customHeight="1" x14ac:dyDescent="0.25">
      <c r="B6500" s="683"/>
      <c r="C6500" s="683"/>
      <c r="D6500" s="684"/>
    </row>
    <row r="6501" spans="2:4" ht="15" customHeight="1" x14ac:dyDescent="0.25">
      <c r="B6501" s="683"/>
      <c r="C6501" s="683"/>
      <c r="D6501" s="684"/>
    </row>
    <row r="6502" spans="2:4" ht="15" customHeight="1" x14ac:dyDescent="0.25">
      <c r="B6502" s="683"/>
      <c r="C6502" s="683"/>
      <c r="D6502" s="684"/>
    </row>
    <row r="6503" spans="2:4" ht="15" customHeight="1" x14ac:dyDescent="0.25">
      <c r="B6503" s="683"/>
      <c r="C6503" s="683"/>
      <c r="D6503" s="684"/>
    </row>
    <row r="6504" spans="2:4" ht="15" customHeight="1" x14ac:dyDescent="0.25">
      <c r="B6504" s="683"/>
      <c r="C6504" s="683"/>
      <c r="D6504" s="684"/>
    </row>
    <row r="6505" spans="2:4" ht="15" customHeight="1" x14ac:dyDescent="0.25">
      <c r="B6505" s="683"/>
      <c r="C6505" s="683"/>
      <c r="D6505" s="684"/>
    </row>
    <row r="6506" spans="2:4" ht="15" customHeight="1" x14ac:dyDescent="0.25">
      <c r="B6506" s="683"/>
      <c r="C6506" s="683"/>
      <c r="D6506" s="684"/>
    </row>
    <row r="6507" spans="2:4" ht="15" customHeight="1" x14ac:dyDescent="0.25">
      <c r="B6507" s="683"/>
      <c r="C6507" s="683"/>
      <c r="D6507" s="684"/>
    </row>
    <row r="6508" spans="2:4" ht="15" customHeight="1" x14ac:dyDescent="0.25">
      <c r="B6508" s="683"/>
      <c r="C6508" s="683"/>
      <c r="D6508" s="684"/>
    </row>
    <row r="6509" spans="2:4" ht="15" customHeight="1" x14ac:dyDescent="0.25">
      <c r="B6509" s="683"/>
      <c r="C6509" s="683"/>
      <c r="D6509" s="684"/>
    </row>
    <row r="6510" spans="2:4" ht="15" customHeight="1" x14ac:dyDescent="0.25">
      <c r="B6510" s="683"/>
      <c r="C6510" s="683"/>
      <c r="D6510" s="684"/>
    </row>
    <row r="6511" spans="2:4" ht="15" customHeight="1" x14ac:dyDescent="0.25">
      <c r="B6511" s="683"/>
      <c r="C6511" s="683"/>
      <c r="D6511" s="684"/>
    </row>
    <row r="6512" spans="2:4" ht="15" customHeight="1" x14ac:dyDescent="0.25">
      <c r="B6512" s="683"/>
      <c r="C6512" s="683"/>
      <c r="D6512" s="684"/>
    </row>
    <row r="6513" spans="2:4" ht="15" customHeight="1" x14ac:dyDescent="0.25">
      <c r="B6513" s="683"/>
      <c r="C6513" s="683"/>
      <c r="D6513" s="684"/>
    </row>
    <row r="6514" spans="2:4" ht="15" customHeight="1" x14ac:dyDescent="0.25">
      <c r="B6514" s="683"/>
      <c r="C6514" s="683"/>
      <c r="D6514" s="684"/>
    </row>
    <row r="6515" spans="2:4" ht="15" customHeight="1" x14ac:dyDescent="0.25">
      <c r="B6515" s="683"/>
      <c r="C6515" s="683"/>
      <c r="D6515" s="684"/>
    </row>
    <row r="6516" spans="2:4" ht="15" customHeight="1" x14ac:dyDescent="0.25">
      <c r="B6516" s="683"/>
      <c r="C6516" s="683"/>
      <c r="D6516" s="684"/>
    </row>
    <row r="6517" spans="2:4" ht="15" customHeight="1" x14ac:dyDescent="0.25">
      <c r="B6517" s="683"/>
      <c r="C6517" s="683"/>
      <c r="D6517" s="684"/>
    </row>
    <row r="6518" spans="2:4" ht="15" customHeight="1" x14ac:dyDescent="0.25">
      <c r="B6518" s="683"/>
      <c r="C6518" s="683"/>
      <c r="D6518" s="684"/>
    </row>
    <row r="6519" spans="2:4" ht="15" customHeight="1" x14ac:dyDescent="0.25">
      <c r="B6519" s="683"/>
      <c r="C6519" s="683"/>
      <c r="D6519" s="684"/>
    </row>
    <row r="6520" spans="2:4" ht="15" customHeight="1" x14ac:dyDescent="0.25">
      <c r="B6520" s="683"/>
      <c r="C6520" s="683"/>
      <c r="D6520" s="684"/>
    </row>
    <row r="6521" spans="2:4" ht="15" customHeight="1" x14ac:dyDescent="0.25">
      <c r="B6521" s="683"/>
      <c r="C6521" s="683"/>
      <c r="D6521" s="684"/>
    </row>
    <row r="6522" spans="2:4" ht="15" customHeight="1" x14ac:dyDescent="0.25">
      <c r="B6522" s="683"/>
      <c r="C6522" s="683"/>
      <c r="D6522" s="684"/>
    </row>
    <row r="6523" spans="2:4" ht="15" customHeight="1" x14ac:dyDescent="0.25">
      <c r="B6523" s="683"/>
      <c r="C6523" s="683"/>
      <c r="D6523" s="684"/>
    </row>
    <row r="6524" spans="2:4" ht="15" customHeight="1" x14ac:dyDescent="0.25">
      <c r="B6524" s="683"/>
      <c r="C6524" s="683"/>
      <c r="D6524" s="684"/>
    </row>
    <row r="6525" spans="2:4" ht="15" customHeight="1" x14ac:dyDescent="0.25">
      <c r="B6525" s="683"/>
      <c r="C6525" s="683"/>
      <c r="D6525" s="684"/>
    </row>
    <row r="6526" spans="2:4" ht="15" customHeight="1" x14ac:dyDescent="0.25">
      <c r="B6526" s="683"/>
      <c r="C6526" s="683"/>
      <c r="D6526" s="684"/>
    </row>
    <row r="6527" spans="2:4" ht="15" customHeight="1" x14ac:dyDescent="0.25">
      <c r="B6527" s="683"/>
      <c r="C6527" s="683"/>
      <c r="D6527" s="684"/>
    </row>
    <row r="6528" spans="2:4" ht="15" customHeight="1" x14ac:dyDescent="0.25">
      <c r="B6528" s="683"/>
      <c r="C6528" s="683"/>
      <c r="D6528" s="684"/>
    </row>
    <row r="6529" spans="2:4" ht="15" customHeight="1" x14ac:dyDescent="0.25">
      <c r="B6529" s="683"/>
      <c r="C6529" s="683"/>
      <c r="D6529" s="684"/>
    </row>
    <row r="6530" spans="2:4" ht="15" customHeight="1" x14ac:dyDescent="0.25">
      <c r="B6530" s="683"/>
      <c r="C6530" s="683"/>
      <c r="D6530" s="684"/>
    </row>
    <row r="6531" spans="2:4" ht="15" customHeight="1" x14ac:dyDescent="0.25">
      <c r="B6531" s="683"/>
      <c r="C6531" s="683"/>
      <c r="D6531" s="684"/>
    </row>
    <row r="6532" spans="2:4" ht="15" customHeight="1" x14ac:dyDescent="0.25">
      <c r="B6532" s="683"/>
      <c r="C6532" s="683"/>
      <c r="D6532" s="684"/>
    </row>
    <row r="6533" spans="2:4" ht="15" customHeight="1" x14ac:dyDescent="0.25">
      <c r="B6533" s="683"/>
      <c r="C6533" s="683"/>
      <c r="D6533" s="684"/>
    </row>
    <row r="6534" spans="2:4" ht="15" customHeight="1" x14ac:dyDescent="0.25">
      <c r="B6534" s="683"/>
      <c r="C6534" s="683"/>
      <c r="D6534" s="684"/>
    </row>
    <row r="6535" spans="2:4" ht="15" customHeight="1" x14ac:dyDescent="0.25">
      <c r="B6535" s="683"/>
      <c r="C6535" s="683"/>
      <c r="D6535" s="684"/>
    </row>
    <row r="6536" spans="2:4" ht="15" customHeight="1" x14ac:dyDescent="0.25">
      <c r="B6536" s="683"/>
      <c r="C6536" s="683"/>
      <c r="D6536" s="684"/>
    </row>
    <row r="6537" spans="2:4" ht="15" customHeight="1" x14ac:dyDescent="0.25">
      <c r="B6537" s="683"/>
      <c r="C6537" s="683"/>
      <c r="D6537" s="684"/>
    </row>
    <row r="6538" spans="2:4" ht="15" customHeight="1" x14ac:dyDescent="0.25">
      <c r="B6538" s="683"/>
      <c r="C6538" s="683"/>
      <c r="D6538" s="684"/>
    </row>
    <row r="6539" spans="2:4" ht="15" customHeight="1" x14ac:dyDescent="0.25">
      <c r="B6539" s="683"/>
      <c r="C6539" s="683"/>
      <c r="D6539" s="684"/>
    </row>
    <row r="6540" spans="2:4" ht="15" customHeight="1" x14ac:dyDescent="0.25">
      <c r="B6540" s="683"/>
      <c r="C6540" s="683"/>
      <c r="D6540" s="684"/>
    </row>
    <row r="6541" spans="2:4" ht="15" customHeight="1" x14ac:dyDescent="0.25">
      <c r="B6541" s="683"/>
      <c r="C6541" s="683"/>
      <c r="D6541" s="684"/>
    </row>
    <row r="6542" spans="2:4" ht="15" customHeight="1" x14ac:dyDescent="0.25">
      <c r="B6542" s="683"/>
      <c r="C6542" s="683"/>
      <c r="D6542" s="684"/>
    </row>
    <row r="6543" spans="2:4" ht="15" customHeight="1" x14ac:dyDescent="0.25">
      <c r="B6543" s="683"/>
      <c r="C6543" s="683"/>
      <c r="D6543" s="684"/>
    </row>
    <row r="6544" spans="2:4" ht="15" customHeight="1" x14ac:dyDescent="0.25">
      <c r="B6544" s="683"/>
      <c r="C6544" s="683"/>
      <c r="D6544" s="684"/>
    </row>
    <row r="6545" spans="2:4" ht="15" customHeight="1" x14ac:dyDescent="0.25">
      <c r="B6545" s="683"/>
      <c r="C6545" s="683"/>
      <c r="D6545" s="684"/>
    </row>
    <row r="6546" spans="2:4" ht="15" customHeight="1" x14ac:dyDescent="0.25">
      <c r="B6546" s="683"/>
      <c r="C6546" s="683"/>
      <c r="D6546" s="684"/>
    </row>
    <row r="6547" spans="2:4" ht="15" customHeight="1" x14ac:dyDescent="0.25">
      <c r="B6547" s="683"/>
      <c r="C6547" s="683"/>
      <c r="D6547" s="684"/>
    </row>
    <row r="6548" spans="2:4" ht="15" customHeight="1" x14ac:dyDescent="0.25">
      <c r="B6548" s="683"/>
      <c r="C6548" s="683"/>
      <c r="D6548" s="684"/>
    </row>
    <row r="6549" spans="2:4" ht="15" customHeight="1" x14ac:dyDescent="0.25">
      <c r="B6549" s="683"/>
      <c r="C6549" s="683"/>
      <c r="D6549" s="684"/>
    </row>
    <row r="6550" spans="2:4" ht="15" customHeight="1" x14ac:dyDescent="0.25">
      <c r="B6550" s="683"/>
      <c r="C6550" s="683"/>
      <c r="D6550" s="684"/>
    </row>
    <row r="6551" spans="2:4" ht="15" customHeight="1" x14ac:dyDescent="0.25">
      <c r="B6551" s="683"/>
      <c r="C6551" s="683"/>
      <c r="D6551" s="684"/>
    </row>
    <row r="6552" spans="2:4" ht="15" customHeight="1" x14ac:dyDescent="0.25">
      <c r="B6552" s="683"/>
      <c r="C6552" s="683"/>
      <c r="D6552" s="684"/>
    </row>
    <row r="6553" spans="2:4" ht="15" customHeight="1" x14ac:dyDescent="0.25">
      <c r="B6553" s="683"/>
      <c r="C6553" s="683"/>
      <c r="D6553" s="684"/>
    </row>
    <row r="6554" spans="2:4" ht="15" customHeight="1" x14ac:dyDescent="0.25">
      <c r="B6554" s="683"/>
      <c r="C6554" s="683"/>
      <c r="D6554" s="684"/>
    </row>
    <row r="6555" spans="2:4" ht="15" customHeight="1" x14ac:dyDescent="0.25">
      <c r="B6555" s="683"/>
      <c r="C6555" s="683"/>
      <c r="D6555" s="684"/>
    </row>
    <row r="6556" spans="2:4" ht="15" customHeight="1" x14ac:dyDescent="0.25">
      <c r="B6556" s="683"/>
      <c r="C6556" s="683"/>
      <c r="D6556" s="684"/>
    </row>
    <row r="6557" spans="2:4" ht="15" customHeight="1" x14ac:dyDescent="0.25">
      <c r="B6557" s="683"/>
      <c r="C6557" s="683"/>
      <c r="D6557" s="684"/>
    </row>
    <row r="6558" spans="2:4" ht="15" customHeight="1" x14ac:dyDescent="0.25">
      <c r="B6558" s="683"/>
      <c r="C6558" s="683"/>
      <c r="D6558" s="684"/>
    </row>
    <row r="6559" spans="2:4" ht="15" customHeight="1" x14ac:dyDescent="0.25">
      <c r="B6559" s="683"/>
      <c r="C6559" s="683"/>
      <c r="D6559" s="684"/>
    </row>
    <row r="6560" spans="2:4" ht="15" customHeight="1" x14ac:dyDescent="0.25">
      <c r="B6560" s="683"/>
      <c r="C6560" s="683"/>
      <c r="D6560" s="684"/>
    </row>
    <row r="6561" spans="2:4" ht="15" customHeight="1" x14ac:dyDescent="0.25">
      <c r="B6561" s="683"/>
      <c r="C6561" s="683"/>
      <c r="D6561" s="684"/>
    </row>
    <row r="6562" spans="2:4" ht="15" customHeight="1" x14ac:dyDescent="0.25">
      <c r="B6562" s="683"/>
      <c r="C6562" s="683"/>
      <c r="D6562" s="684"/>
    </row>
    <row r="6563" spans="2:4" ht="15" customHeight="1" x14ac:dyDescent="0.25">
      <c r="B6563" s="683"/>
      <c r="C6563" s="683"/>
      <c r="D6563" s="684"/>
    </row>
    <row r="6564" spans="2:4" ht="15" customHeight="1" x14ac:dyDescent="0.25">
      <c r="B6564" s="683"/>
      <c r="C6564" s="683"/>
      <c r="D6564" s="684"/>
    </row>
    <row r="6565" spans="2:4" ht="15" customHeight="1" x14ac:dyDescent="0.25">
      <c r="B6565" s="683"/>
      <c r="C6565" s="683"/>
      <c r="D6565" s="684"/>
    </row>
    <row r="6566" spans="2:4" ht="15" customHeight="1" x14ac:dyDescent="0.25">
      <c r="B6566" s="683"/>
      <c r="C6566" s="683"/>
      <c r="D6566" s="684"/>
    </row>
    <row r="6567" spans="2:4" ht="15" customHeight="1" x14ac:dyDescent="0.25">
      <c r="B6567" s="683"/>
      <c r="C6567" s="683"/>
      <c r="D6567" s="684"/>
    </row>
    <row r="6568" spans="2:4" ht="15" customHeight="1" x14ac:dyDescent="0.25">
      <c r="B6568" s="683"/>
      <c r="C6568" s="683"/>
      <c r="D6568" s="684"/>
    </row>
    <row r="6569" spans="2:4" ht="15" customHeight="1" x14ac:dyDescent="0.25">
      <c r="B6569" s="683"/>
      <c r="C6569" s="683"/>
      <c r="D6569" s="684"/>
    </row>
    <row r="6570" spans="2:4" ht="15" customHeight="1" x14ac:dyDescent="0.25">
      <c r="B6570" s="683"/>
      <c r="C6570" s="683"/>
      <c r="D6570" s="684"/>
    </row>
    <row r="6571" spans="2:4" ht="15" customHeight="1" x14ac:dyDescent="0.25">
      <c r="B6571" s="683"/>
      <c r="C6571" s="683"/>
      <c r="D6571" s="684"/>
    </row>
    <row r="6572" spans="2:4" ht="15" customHeight="1" x14ac:dyDescent="0.25">
      <c r="B6572" s="683"/>
      <c r="C6572" s="683"/>
      <c r="D6572" s="684"/>
    </row>
    <row r="6573" spans="2:4" ht="15" customHeight="1" x14ac:dyDescent="0.25">
      <c r="B6573" s="683"/>
      <c r="C6573" s="683"/>
      <c r="D6573" s="684"/>
    </row>
    <row r="6574" spans="2:4" ht="15" customHeight="1" x14ac:dyDescent="0.25">
      <c r="B6574" s="683"/>
      <c r="C6574" s="683"/>
      <c r="D6574" s="684"/>
    </row>
    <row r="6575" spans="2:4" ht="15" customHeight="1" x14ac:dyDescent="0.25">
      <c r="B6575" s="683"/>
      <c r="C6575" s="683"/>
      <c r="D6575" s="684"/>
    </row>
    <row r="6576" spans="2:4" ht="15" customHeight="1" x14ac:dyDescent="0.25">
      <c r="B6576" s="683"/>
      <c r="C6576" s="683"/>
      <c r="D6576" s="684"/>
    </row>
    <row r="6577" spans="2:4" ht="15" customHeight="1" x14ac:dyDescent="0.25">
      <c r="B6577" s="683"/>
      <c r="C6577" s="683"/>
      <c r="D6577" s="684"/>
    </row>
    <row r="6578" spans="2:4" ht="15" customHeight="1" x14ac:dyDescent="0.25">
      <c r="B6578" s="683"/>
      <c r="C6578" s="683"/>
      <c r="D6578" s="684"/>
    </row>
    <row r="6579" spans="2:4" ht="15" customHeight="1" x14ac:dyDescent="0.25">
      <c r="B6579" s="683"/>
      <c r="C6579" s="683"/>
      <c r="D6579" s="684"/>
    </row>
    <row r="6580" spans="2:4" ht="15" customHeight="1" x14ac:dyDescent="0.25">
      <c r="B6580" s="683"/>
      <c r="C6580" s="683"/>
      <c r="D6580" s="684"/>
    </row>
    <row r="6581" spans="2:4" ht="15" customHeight="1" x14ac:dyDescent="0.25">
      <c r="B6581" s="683"/>
      <c r="C6581" s="683"/>
      <c r="D6581" s="684"/>
    </row>
    <row r="6582" spans="2:4" ht="15" customHeight="1" x14ac:dyDescent="0.25">
      <c r="B6582" s="683"/>
      <c r="C6582" s="683"/>
      <c r="D6582" s="684"/>
    </row>
    <row r="6583" spans="2:4" ht="15" customHeight="1" x14ac:dyDescent="0.25">
      <c r="B6583" s="683"/>
      <c r="C6583" s="683"/>
      <c r="D6583" s="684"/>
    </row>
    <row r="6584" spans="2:4" ht="15" customHeight="1" x14ac:dyDescent="0.25">
      <c r="B6584" s="683"/>
      <c r="C6584" s="683"/>
      <c r="D6584" s="684"/>
    </row>
    <row r="6585" spans="2:4" ht="15" customHeight="1" x14ac:dyDescent="0.25">
      <c r="B6585" s="683"/>
      <c r="C6585" s="683"/>
      <c r="D6585" s="684"/>
    </row>
    <row r="6586" spans="2:4" ht="15" customHeight="1" x14ac:dyDescent="0.25">
      <c r="B6586" s="683"/>
      <c r="C6586" s="683"/>
      <c r="D6586" s="684"/>
    </row>
    <row r="6587" spans="2:4" ht="15" customHeight="1" x14ac:dyDescent="0.25">
      <c r="B6587" s="683"/>
      <c r="C6587" s="683"/>
      <c r="D6587" s="684"/>
    </row>
    <row r="6588" spans="2:4" ht="15" customHeight="1" x14ac:dyDescent="0.25">
      <c r="B6588" s="683"/>
      <c r="C6588" s="683"/>
      <c r="D6588" s="684"/>
    </row>
    <row r="6589" spans="2:4" ht="15" customHeight="1" x14ac:dyDescent="0.25">
      <c r="B6589" s="683"/>
      <c r="C6589" s="683"/>
      <c r="D6589" s="684"/>
    </row>
    <row r="6590" spans="2:4" ht="15" customHeight="1" x14ac:dyDescent="0.25">
      <c r="B6590" s="683"/>
      <c r="C6590" s="683"/>
      <c r="D6590" s="684"/>
    </row>
    <row r="6591" spans="2:4" ht="15" customHeight="1" x14ac:dyDescent="0.25">
      <c r="B6591" s="683"/>
      <c r="C6591" s="683"/>
      <c r="D6591" s="684"/>
    </row>
    <row r="6592" spans="2:4" ht="15" customHeight="1" x14ac:dyDescent="0.25">
      <c r="B6592" s="683"/>
      <c r="C6592" s="683"/>
      <c r="D6592" s="684"/>
    </row>
    <row r="6593" spans="2:4" ht="15" customHeight="1" x14ac:dyDescent="0.25">
      <c r="B6593" s="683"/>
      <c r="C6593" s="683"/>
      <c r="D6593" s="684"/>
    </row>
    <row r="6594" spans="2:4" ht="15" customHeight="1" x14ac:dyDescent="0.25">
      <c r="B6594" s="683"/>
      <c r="C6594" s="683"/>
      <c r="D6594" s="684"/>
    </row>
    <row r="6595" spans="2:4" ht="15" customHeight="1" x14ac:dyDescent="0.25">
      <c r="B6595" s="683"/>
      <c r="C6595" s="683"/>
      <c r="D6595" s="684"/>
    </row>
    <row r="6596" spans="2:4" ht="15" customHeight="1" x14ac:dyDescent="0.25">
      <c r="B6596" s="683"/>
      <c r="C6596" s="683"/>
      <c r="D6596" s="684"/>
    </row>
    <row r="6597" spans="2:4" ht="15" customHeight="1" x14ac:dyDescent="0.25">
      <c r="B6597" s="683"/>
      <c r="C6597" s="683"/>
      <c r="D6597" s="684"/>
    </row>
    <row r="6598" spans="2:4" ht="15" customHeight="1" x14ac:dyDescent="0.25">
      <c r="B6598" s="683"/>
      <c r="C6598" s="683"/>
      <c r="D6598" s="684"/>
    </row>
    <row r="6599" spans="2:4" ht="15" customHeight="1" x14ac:dyDescent="0.25">
      <c r="B6599" s="683"/>
      <c r="C6599" s="683"/>
      <c r="D6599" s="684"/>
    </row>
    <row r="6600" spans="2:4" ht="15" customHeight="1" x14ac:dyDescent="0.25">
      <c r="B6600" s="683"/>
      <c r="C6600" s="683"/>
      <c r="D6600" s="684"/>
    </row>
    <row r="6601" spans="2:4" ht="15" customHeight="1" x14ac:dyDescent="0.25">
      <c r="B6601" s="683"/>
      <c r="C6601" s="683"/>
      <c r="D6601" s="684"/>
    </row>
    <row r="6602" spans="2:4" ht="15" customHeight="1" x14ac:dyDescent="0.25">
      <c r="B6602" s="683"/>
      <c r="C6602" s="683"/>
      <c r="D6602" s="684"/>
    </row>
    <row r="6603" spans="2:4" ht="15" customHeight="1" x14ac:dyDescent="0.25">
      <c r="B6603" s="683"/>
      <c r="C6603" s="683"/>
      <c r="D6603" s="684"/>
    </row>
    <row r="6604" spans="2:4" ht="15" customHeight="1" x14ac:dyDescent="0.25">
      <c r="B6604" s="683"/>
      <c r="C6604" s="683"/>
      <c r="D6604" s="684"/>
    </row>
    <row r="6605" spans="2:4" ht="15" customHeight="1" x14ac:dyDescent="0.25">
      <c r="B6605" s="683"/>
      <c r="C6605" s="683"/>
      <c r="D6605" s="684"/>
    </row>
    <row r="6606" spans="2:4" ht="15" customHeight="1" x14ac:dyDescent="0.25">
      <c r="B6606" s="683"/>
      <c r="C6606" s="683"/>
      <c r="D6606" s="684"/>
    </row>
    <row r="6607" spans="2:4" ht="15" customHeight="1" x14ac:dyDescent="0.25">
      <c r="B6607" s="683"/>
      <c r="C6607" s="683"/>
      <c r="D6607" s="684"/>
    </row>
    <row r="6608" spans="2:4" ht="15" customHeight="1" x14ac:dyDescent="0.25">
      <c r="B6608" s="683"/>
      <c r="C6608" s="683"/>
      <c r="D6608" s="684"/>
    </row>
    <row r="6609" spans="2:4" ht="15" customHeight="1" x14ac:dyDescent="0.25">
      <c r="B6609" s="683"/>
      <c r="C6609" s="683"/>
      <c r="D6609" s="684"/>
    </row>
    <row r="6610" spans="2:4" ht="15" customHeight="1" x14ac:dyDescent="0.25">
      <c r="B6610" s="683"/>
      <c r="C6610" s="683"/>
      <c r="D6610" s="684"/>
    </row>
    <row r="6611" spans="2:4" ht="15" customHeight="1" x14ac:dyDescent="0.25">
      <c r="B6611" s="683"/>
      <c r="C6611" s="683"/>
      <c r="D6611" s="684"/>
    </row>
    <row r="6612" spans="2:4" ht="15" customHeight="1" x14ac:dyDescent="0.25">
      <c r="B6612" s="683"/>
      <c r="C6612" s="683"/>
      <c r="D6612" s="684"/>
    </row>
    <row r="6613" spans="2:4" ht="15" customHeight="1" x14ac:dyDescent="0.25">
      <c r="B6613" s="683"/>
      <c r="C6613" s="683"/>
      <c r="D6613" s="684"/>
    </row>
    <row r="6614" spans="2:4" ht="15" customHeight="1" x14ac:dyDescent="0.25">
      <c r="B6614" s="683"/>
      <c r="C6614" s="683"/>
      <c r="D6614" s="684"/>
    </row>
    <row r="6615" spans="2:4" ht="15" customHeight="1" x14ac:dyDescent="0.25">
      <c r="B6615" s="683"/>
      <c r="C6615" s="683"/>
      <c r="D6615" s="684"/>
    </row>
    <row r="6616" spans="2:4" ht="15" customHeight="1" x14ac:dyDescent="0.25">
      <c r="B6616" s="683"/>
      <c r="C6616" s="683"/>
      <c r="D6616" s="684"/>
    </row>
    <row r="6617" spans="2:4" ht="15" customHeight="1" x14ac:dyDescent="0.25">
      <c r="B6617" s="683"/>
      <c r="C6617" s="683"/>
      <c r="D6617" s="684"/>
    </row>
    <row r="6618" spans="2:4" ht="15" customHeight="1" x14ac:dyDescent="0.25">
      <c r="B6618" s="683"/>
      <c r="C6618" s="683"/>
      <c r="D6618" s="684"/>
    </row>
    <row r="6619" spans="2:4" ht="15" customHeight="1" x14ac:dyDescent="0.25">
      <c r="B6619" s="683"/>
      <c r="C6619" s="683"/>
      <c r="D6619" s="684"/>
    </row>
    <row r="6620" spans="2:4" ht="15" customHeight="1" x14ac:dyDescent="0.25">
      <c r="B6620" s="683"/>
      <c r="C6620" s="683"/>
      <c r="D6620" s="684"/>
    </row>
    <row r="6621" spans="2:4" ht="15" customHeight="1" x14ac:dyDescent="0.25">
      <c r="B6621" s="683"/>
      <c r="C6621" s="683"/>
      <c r="D6621" s="684"/>
    </row>
    <row r="6622" spans="2:4" ht="15" customHeight="1" x14ac:dyDescent="0.25">
      <c r="B6622" s="683"/>
      <c r="C6622" s="683"/>
      <c r="D6622" s="684"/>
    </row>
    <row r="6623" spans="2:4" ht="15" customHeight="1" x14ac:dyDescent="0.25">
      <c r="B6623" s="683"/>
      <c r="C6623" s="683"/>
      <c r="D6623" s="684"/>
    </row>
    <row r="6624" spans="2:4" ht="15" customHeight="1" x14ac:dyDescent="0.25">
      <c r="B6624" s="683"/>
      <c r="C6624" s="683"/>
      <c r="D6624" s="684"/>
    </row>
    <row r="6625" spans="2:4" ht="15" customHeight="1" x14ac:dyDescent="0.25">
      <c r="B6625" s="683"/>
      <c r="C6625" s="683"/>
      <c r="D6625" s="684"/>
    </row>
    <row r="6626" spans="2:4" ht="15" customHeight="1" x14ac:dyDescent="0.25">
      <c r="B6626" s="683"/>
      <c r="C6626" s="683"/>
      <c r="D6626" s="684"/>
    </row>
    <row r="6627" spans="2:4" ht="15" customHeight="1" x14ac:dyDescent="0.25">
      <c r="B6627" s="683"/>
      <c r="C6627" s="683"/>
      <c r="D6627" s="684"/>
    </row>
    <row r="6628" spans="2:4" ht="15" customHeight="1" x14ac:dyDescent="0.25">
      <c r="B6628" s="683"/>
      <c r="C6628" s="683"/>
      <c r="D6628" s="684"/>
    </row>
    <row r="6629" spans="2:4" ht="15" customHeight="1" x14ac:dyDescent="0.25">
      <c r="B6629" s="683"/>
      <c r="C6629" s="683"/>
      <c r="D6629" s="684"/>
    </row>
    <row r="6630" spans="2:4" ht="15" customHeight="1" x14ac:dyDescent="0.25">
      <c r="B6630" s="683"/>
      <c r="C6630" s="683"/>
      <c r="D6630" s="684"/>
    </row>
    <row r="6631" spans="2:4" ht="15" customHeight="1" x14ac:dyDescent="0.25">
      <c r="B6631" s="683"/>
      <c r="C6631" s="683"/>
      <c r="D6631" s="684"/>
    </row>
    <row r="6632" spans="2:4" ht="15" customHeight="1" x14ac:dyDescent="0.25">
      <c r="B6632" s="683"/>
      <c r="C6632" s="683"/>
      <c r="D6632" s="684"/>
    </row>
    <row r="6633" spans="2:4" ht="15" customHeight="1" x14ac:dyDescent="0.25">
      <c r="B6633" s="683"/>
      <c r="C6633" s="683"/>
      <c r="D6633" s="684"/>
    </row>
    <row r="6634" spans="2:4" ht="15" customHeight="1" x14ac:dyDescent="0.25">
      <c r="B6634" s="683"/>
      <c r="C6634" s="683"/>
      <c r="D6634" s="684"/>
    </row>
    <row r="6635" spans="2:4" ht="15" customHeight="1" x14ac:dyDescent="0.25">
      <c r="B6635" s="683"/>
      <c r="C6635" s="683"/>
      <c r="D6635" s="684"/>
    </row>
    <row r="6636" spans="2:4" ht="15" customHeight="1" x14ac:dyDescent="0.25">
      <c r="B6636" s="683"/>
      <c r="C6636" s="683"/>
      <c r="D6636" s="684"/>
    </row>
    <row r="6637" spans="2:4" ht="15" customHeight="1" x14ac:dyDescent="0.25">
      <c r="B6637" s="683"/>
      <c r="C6637" s="683"/>
      <c r="D6637" s="684"/>
    </row>
    <row r="6638" spans="2:4" ht="15" customHeight="1" x14ac:dyDescent="0.25">
      <c r="B6638" s="683"/>
      <c r="C6638" s="683"/>
      <c r="D6638" s="684"/>
    </row>
    <row r="6639" spans="2:4" ht="15" customHeight="1" x14ac:dyDescent="0.25">
      <c r="B6639" s="683"/>
      <c r="C6639" s="683"/>
      <c r="D6639" s="684"/>
    </row>
    <row r="6640" spans="2:4" ht="15" customHeight="1" x14ac:dyDescent="0.25">
      <c r="B6640" s="683"/>
      <c r="C6640" s="683"/>
      <c r="D6640" s="684"/>
    </row>
    <row r="6641" spans="2:4" ht="15" customHeight="1" x14ac:dyDescent="0.25">
      <c r="B6641" s="683"/>
      <c r="C6641" s="683"/>
      <c r="D6641" s="684"/>
    </row>
    <row r="6642" spans="2:4" ht="15" customHeight="1" x14ac:dyDescent="0.25">
      <c r="B6642" s="683"/>
      <c r="C6642" s="683"/>
      <c r="D6642" s="684"/>
    </row>
    <row r="6643" spans="2:4" ht="15" customHeight="1" x14ac:dyDescent="0.25">
      <c r="B6643" s="683"/>
      <c r="C6643" s="683"/>
      <c r="D6643" s="684"/>
    </row>
    <row r="6644" spans="2:4" ht="15" customHeight="1" x14ac:dyDescent="0.25">
      <c r="B6644" s="683"/>
      <c r="C6644" s="683"/>
      <c r="D6644" s="684"/>
    </row>
    <row r="6645" spans="2:4" ht="15" customHeight="1" x14ac:dyDescent="0.25">
      <c r="B6645" s="683"/>
      <c r="C6645" s="683"/>
      <c r="D6645" s="684"/>
    </row>
    <row r="6646" spans="2:4" ht="15" customHeight="1" x14ac:dyDescent="0.25">
      <c r="B6646" s="683"/>
      <c r="C6646" s="683"/>
      <c r="D6646" s="684"/>
    </row>
    <row r="6647" spans="2:4" ht="15" customHeight="1" x14ac:dyDescent="0.25">
      <c r="B6647" s="683"/>
      <c r="C6647" s="683"/>
      <c r="D6647" s="684"/>
    </row>
    <row r="6648" spans="2:4" ht="15" customHeight="1" x14ac:dyDescent="0.25">
      <c r="B6648" s="683"/>
      <c r="C6648" s="683"/>
      <c r="D6648" s="684"/>
    </row>
    <row r="6649" spans="2:4" ht="15" customHeight="1" x14ac:dyDescent="0.25">
      <c r="B6649" s="683"/>
      <c r="C6649" s="683"/>
      <c r="D6649" s="684"/>
    </row>
    <row r="6650" spans="2:4" ht="15" customHeight="1" x14ac:dyDescent="0.25">
      <c r="B6650" s="683"/>
      <c r="C6650" s="683"/>
      <c r="D6650" s="684"/>
    </row>
    <row r="6651" spans="2:4" ht="15" customHeight="1" x14ac:dyDescent="0.25">
      <c r="B6651" s="683"/>
      <c r="C6651" s="683"/>
      <c r="D6651" s="684"/>
    </row>
    <row r="6652" spans="2:4" ht="15" customHeight="1" x14ac:dyDescent="0.25">
      <c r="B6652" s="683"/>
      <c r="C6652" s="683"/>
      <c r="D6652" s="684"/>
    </row>
    <row r="6653" spans="2:4" ht="15" customHeight="1" x14ac:dyDescent="0.25">
      <c r="B6653" s="683"/>
      <c r="C6653" s="683"/>
      <c r="D6653" s="684"/>
    </row>
    <row r="6654" spans="2:4" ht="15" customHeight="1" x14ac:dyDescent="0.25">
      <c r="B6654" s="683"/>
      <c r="C6654" s="683"/>
      <c r="D6654" s="684"/>
    </row>
    <row r="6655" spans="2:4" ht="15" customHeight="1" x14ac:dyDescent="0.25">
      <c r="B6655" s="683"/>
      <c r="C6655" s="683"/>
      <c r="D6655" s="684"/>
    </row>
    <row r="6656" spans="2:4" ht="15" customHeight="1" x14ac:dyDescent="0.25">
      <c r="B6656" s="683"/>
      <c r="C6656" s="683"/>
      <c r="D6656" s="684"/>
    </row>
    <row r="6657" spans="2:4" ht="15" customHeight="1" x14ac:dyDescent="0.25">
      <c r="B6657" s="683"/>
      <c r="C6657" s="683"/>
      <c r="D6657" s="684"/>
    </row>
    <row r="6658" spans="2:4" ht="15" customHeight="1" x14ac:dyDescent="0.25">
      <c r="B6658" s="683"/>
      <c r="C6658" s="683"/>
      <c r="D6658" s="684"/>
    </row>
    <row r="6659" spans="2:4" ht="15" customHeight="1" x14ac:dyDescent="0.25">
      <c r="B6659" s="683"/>
      <c r="C6659" s="683"/>
      <c r="D6659" s="684"/>
    </row>
    <row r="6660" spans="2:4" ht="15" customHeight="1" x14ac:dyDescent="0.25">
      <c r="B6660" s="683"/>
      <c r="C6660" s="683"/>
      <c r="D6660" s="684"/>
    </row>
    <row r="6661" spans="2:4" ht="15" customHeight="1" x14ac:dyDescent="0.25">
      <c r="B6661" s="683"/>
      <c r="C6661" s="683"/>
      <c r="D6661" s="684"/>
    </row>
    <row r="6662" spans="2:4" ht="15" customHeight="1" x14ac:dyDescent="0.25">
      <c r="B6662" s="683"/>
      <c r="C6662" s="683"/>
      <c r="D6662" s="684"/>
    </row>
    <row r="6663" spans="2:4" ht="15" customHeight="1" x14ac:dyDescent="0.25">
      <c r="B6663" s="683"/>
      <c r="C6663" s="683"/>
      <c r="D6663" s="684"/>
    </row>
    <row r="6664" spans="2:4" ht="15" customHeight="1" x14ac:dyDescent="0.25">
      <c r="B6664" s="683"/>
      <c r="C6664" s="683"/>
      <c r="D6664" s="684"/>
    </row>
    <row r="6665" spans="2:4" ht="15" customHeight="1" x14ac:dyDescent="0.25">
      <c r="B6665" s="683"/>
      <c r="C6665" s="683"/>
      <c r="D6665" s="684"/>
    </row>
    <row r="6666" spans="2:4" ht="15" customHeight="1" x14ac:dyDescent="0.25">
      <c r="B6666" s="683"/>
      <c r="C6666" s="683"/>
      <c r="D6666" s="684"/>
    </row>
    <row r="6667" spans="2:4" ht="15" customHeight="1" x14ac:dyDescent="0.25">
      <c r="B6667" s="683"/>
      <c r="C6667" s="683"/>
      <c r="D6667" s="684"/>
    </row>
    <row r="6668" spans="2:4" ht="15" customHeight="1" x14ac:dyDescent="0.25">
      <c r="B6668" s="683"/>
      <c r="C6668" s="683"/>
      <c r="D6668" s="684"/>
    </row>
    <row r="6669" spans="2:4" ht="15" customHeight="1" x14ac:dyDescent="0.25">
      <c r="B6669" s="683"/>
      <c r="C6669" s="683"/>
      <c r="D6669" s="684"/>
    </row>
    <row r="6670" spans="2:4" ht="15" customHeight="1" x14ac:dyDescent="0.25">
      <c r="B6670" s="683"/>
      <c r="C6670" s="683"/>
      <c r="D6670" s="684"/>
    </row>
    <row r="6671" spans="2:4" ht="15" customHeight="1" x14ac:dyDescent="0.25">
      <c r="B6671" s="683"/>
      <c r="C6671" s="683"/>
      <c r="D6671" s="684"/>
    </row>
    <row r="6672" spans="2:4" ht="15" customHeight="1" x14ac:dyDescent="0.25">
      <c r="B6672" s="683"/>
      <c r="C6672" s="683"/>
      <c r="D6672" s="684"/>
    </row>
    <row r="6673" spans="2:4" ht="15" customHeight="1" x14ac:dyDescent="0.25">
      <c r="B6673" s="683"/>
      <c r="C6673" s="683"/>
      <c r="D6673" s="684"/>
    </row>
    <row r="6674" spans="2:4" ht="15" customHeight="1" x14ac:dyDescent="0.25">
      <c r="B6674" s="683"/>
      <c r="C6674" s="683"/>
      <c r="D6674" s="684"/>
    </row>
    <row r="6675" spans="2:4" ht="15" customHeight="1" x14ac:dyDescent="0.25">
      <c r="B6675" s="683"/>
      <c r="C6675" s="683"/>
      <c r="D6675" s="684"/>
    </row>
    <row r="6676" spans="2:4" ht="15" customHeight="1" x14ac:dyDescent="0.25">
      <c r="B6676" s="683"/>
      <c r="C6676" s="683"/>
      <c r="D6676" s="684"/>
    </row>
    <row r="6677" spans="2:4" ht="15" customHeight="1" x14ac:dyDescent="0.25">
      <c r="B6677" s="683"/>
      <c r="C6677" s="683"/>
      <c r="D6677" s="684"/>
    </row>
    <row r="6678" spans="2:4" ht="15" customHeight="1" x14ac:dyDescent="0.25">
      <c r="B6678" s="683"/>
      <c r="C6678" s="683"/>
      <c r="D6678" s="684"/>
    </row>
    <row r="6679" spans="2:4" ht="15" customHeight="1" x14ac:dyDescent="0.25">
      <c r="B6679" s="683"/>
      <c r="C6679" s="683"/>
      <c r="D6679" s="684"/>
    </row>
    <row r="6680" spans="2:4" ht="15" customHeight="1" x14ac:dyDescent="0.25">
      <c r="B6680" s="683"/>
      <c r="C6680" s="683"/>
      <c r="D6680" s="684"/>
    </row>
    <row r="6681" spans="2:4" ht="15" customHeight="1" x14ac:dyDescent="0.25">
      <c r="B6681" s="683"/>
      <c r="C6681" s="683"/>
      <c r="D6681" s="684"/>
    </row>
    <row r="6682" spans="2:4" ht="15" customHeight="1" x14ac:dyDescent="0.25">
      <c r="B6682" s="683"/>
      <c r="C6682" s="683"/>
      <c r="D6682" s="684"/>
    </row>
    <row r="6683" spans="2:4" ht="15" customHeight="1" x14ac:dyDescent="0.25">
      <c r="B6683" s="683"/>
      <c r="C6683" s="683"/>
      <c r="D6683" s="684"/>
    </row>
    <row r="6684" spans="2:4" ht="15" customHeight="1" x14ac:dyDescent="0.25">
      <c r="B6684" s="683"/>
      <c r="C6684" s="683"/>
      <c r="D6684" s="684"/>
    </row>
    <row r="6685" spans="2:4" ht="15" customHeight="1" x14ac:dyDescent="0.25">
      <c r="B6685" s="683"/>
      <c r="C6685" s="683"/>
      <c r="D6685" s="684"/>
    </row>
    <row r="6686" spans="2:4" ht="15" customHeight="1" x14ac:dyDescent="0.25">
      <c r="B6686" s="683"/>
      <c r="C6686" s="683"/>
      <c r="D6686" s="684"/>
    </row>
    <row r="6687" spans="2:4" ht="15" customHeight="1" x14ac:dyDescent="0.25">
      <c r="B6687" s="683"/>
      <c r="C6687" s="683"/>
      <c r="D6687" s="684"/>
    </row>
    <row r="6688" spans="2:4" ht="15" customHeight="1" x14ac:dyDescent="0.25">
      <c r="B6688" s="683"/>
      <c r="C6688" s="683"/>
      <c r="D6688" s="684"/>
    </row>
    <row r="6689" spans="2:4" ht="15" customHeight="1" x14ac:dyDescent="0.25">
      <c r="B6689" s="683"/>
      <c r="C6689" s="683"/>
      <c r="D6689" s="684"/>
    </row>
    <row r="6690" spans="2:4" ht="15" customHeight="1" x14ac:dyDescent="0.25">
      <c r="B6690" s="683"/>
      <c r="C6690" s="683"/>
      <c r="D6690" s="684"/>
    </row>
    <row r="6691" spans="2:4" ht="15" customHeight="1" x14ac:dyDescent="0.25">
      <c r="B6691" s="683"/>
      <c r="C6691" s="683"/>
      <c r="D6691" s="684"/>
    </row>
    <row r="6692" spans="2:4" ht="15" customHeight="1" x14ac:dyDescent="0.25">
      <c r="B6692" s="683"/>
      <c r="C6692" s="683"/>
      <c r="D6692" s="684"/>
    </row>
    <row r="6693" spans="2:4" ht="15" customHeight="1" x14ac:dyDescent="0.25">
      <c r="B6693" s="683"/>
      <c r="C6693" s="683"/>
      <c r="D6693" s="684"/>
    </row>
    <row r="6694" spans="2:4" ht="15" customHeight="1" x14ac:dyDescent="0.25">
      <c r="B6694" s="683"/>
      <c r="C6694" s="683"/>
      <c r="D6694" s="684"/>
    </row>
    <row r="6695" spans="2:4" ht="15" customHeight="1" x14ac:dyDescent="0.25">
      <c r="B6695" s="683"/>
      <c r="C6695" s="683"/>
      <c r="D6695" s="684"/>
    </row>
    <row r="6696" spans="2:4" ht="15" customHeight="1" x14ac:dyDescent="0.25">
      <c r="B6696" s="683"/>
      <c r="C6696" s="683"/>
      <c r="D6696" s="684"/>
    </row>
    <row r="6697" spans="2:4" ht="15" customHeight="1" x14ac:dyDescent="0.25">
      <c r="B6697" s="683"/>
      <c r="C6697" s="683"/>
      <c r="D6697" s="684"/>
    </row>
    <row r="6698" spans="2:4" ht="15" customHeight="1" x14ac:dyDescent="0.25">
      <c r="B6698" s="683"/>
      <c r="C6698" s="683"/>
      <c r="D6698" s="684"/>
    </row>
    <row r="6699" spans="2:4" ht="15" customHeight="1" x14ac:dyDescent="0.25">
      <c r="B6699" s="683"/>
      <c r="C6699" s="683"/>
      <c r="D6699" s="684"/>
    </row>
    <row r="6700" spans="2:4" ht="15" customHeight="1" x14ac:dyDescent="0.25">
      <c r="B6700" s="683"/>
      <c r="C6700" s="683"/>
      <c r="D6700" s="684"/>
    </row>
    <row r="6701" spans="2:4" ht="15" customHeight="1" x14ac:dyDescent="0.25">
      <c r="B6701" s="683"/>
      <c r="C6701" s="683"/>
      <c r="D6701" s="684"/>
    </row>
    <row r="6702" spans="2:4" ht="15" customHeight="1" x14ac:dyDescent="0.25">
      <c r="B6702" s="683"/>
      <c r="C6702" s="683"/>
      <c r="D6702" s="684"/>
    </row>
    <row r="6703" spans="2:4" ht="15" customHeight="1" x14ac:dyDescent="0.25">
      <c r="B6703" s="683"/>
      <c r="C6703" s="683"/>
      <c r="D6703" s="684"/>
    </row>
    <row r="6704" spans="2:4" ht="15" customHeight="1" x14ac:dyDescent="0.25">
      <c r="B6704" s="683"/>
      <c r="C6704" s="683"/>
      <c r="D6704" s="684"/>
    </row>
    <row r="6705" spans="2:4" ht="15" customHeight="1" x14ac:dyDescent="0.25">
      <c r="B6705" s="683"/>
      <c r="C6705" s="683"/>
      <c r="D6705" s="684"/>
    </row>
    <row r="6706" spans="2:4" ht="15" customHeight="1" x14ac:dyDescent="0.25">
      <c r="B6706" s="683"/>
      <c r="C6706" s="683"/>
      <c r="D6706" s="684"/>
    </row>
    <row r="6707" spans="2:4" ht="15" customHeight="1" x14ac:dyDescent="0.25">
      <c r="B6707" s="683"/>
      <c r="C6707" s="683"/>
      <c r="D6707" s="684"/>
    </row>
    <row r="6708" spans="2:4" ht="15" customHeight="1" x14ac:dyDescent="0.25">
      <c r="B6708" s="683"/>
      <c r="C6708" s="683"/>
      <c r="D6708" s="684"/>
    </row>
    <row r="6709" spans="2:4" ht="15" customHeight="1" x14ac:dyDescent="0.25">
      <c r="B6709" s="683"/>
      <c r="C6709" s="683"/>
      <c r="D6709" s="684"/>
    </row>
    <row r="6710" spans="2:4" ht="15" customHeight="1" x14ac:dyDescent="0.25">
      <c r="B6710" s="683"/>
      <c r="C6710" s="683"/>
      <c r="D6710" s="684"/>
    </row>
    <row r="6711" spans="2:4" ht="15" customHeight="1" x14ac:dyDescent="0.25">
      <c r="B6711" s="683"/>
      <c r="C6711" s="683"/>
      <c r="D6711" s="684"/>
    </row>
    <row r="6712" spans="2:4" ht="15" customHeight="1" x14ac:dyDescent="0.25">
      <c r="B6712" s="683"/>
      <c r="C6712" s="683"/>
      <c r="D6712" s="684"/>
    </row>
    <row r="6713" spans="2:4" ht="15" customHeight="1" x14ac:dyDescent="0.25">
      <c r="B6713" s="683"/>
      <c r="C6713" s="683"/>
      <c r="D6713" s="684"/>
    </row>
    <row r="6714" spans="2:4" ht="15" customHeight="1" x14ac:dyDescent="0.25">
      <c r="B6714" s="683"/>
      <c r="C6714" s="683"/>
      <c r="D6714" s="684"/>
    </row>
    <row r="6715" spans="2:4" ht="15" customHeight="1" x14ac:dyDescent="0.25">
      <c r="B6715" s="683"/>
      <c r="C6715" s="683"/>
      <c r="D6715" s="684"/>
    </row>
    <row r="6716" spans="2:4" ht="15" customHeight="1" x14ac:dyDescent="0.25">
      <c r="B6716" s="683"/>
      <c r="C6716" s="683"/>
      <c r="D6716" s="684"/>
    </row>
    <row r="6717" spans="2:4" ht="15" customHeight="1" x14ac:dyDescent="0.25">
      <c r="B6717" s="683"/>
      <c r="C6717" s="683"/>
      <c r="D6717" s="684"/>
    </row>
    <row r="6718" spans="2:4" ht="15" customHeight="1" x14ac:dyDescent="0.25">
      <c r="B6718" s="683"/>
      <c r="C6718" s="683"/>
      <c r="D6718" s="684"/>
    </row>
    <row r="6719" spans="2:4" ht="15" customHeight="1" x14ac:dyDescent="0.25">
      <c r="B6719" s="683"/>
      <c r="C6719" s="683"/>
      <c r="D6719" s="684"/>
    </row>
    <row r="6720" spans="2:4" ht="15" customHeight="1" x14ac:dyDescent="0.25">
      <c r="B6720" s="683"/>
      <c r="C6720" s="683"/>
      <c r="D6720" s="684"/>
    </row>
    <row r="6721" spans="2:4" ht="15" customHeight="1" x14ac:dyDescent="0.25">
      <c r="B6721" s="683"/>
      <c r="C6721" s="683"/>
      <c r="D6721" s="684"/>
    </row>
    <row r="6722" spans="2:4" ht="15" customHeight="1" x14ac:dyDescent="0.25">
      <c r="B6722" s="683"/>
      <c r="C6722" s="683"/>
      <c r="D6722" s="684"/>
    </row>
    <row r="6723" spans="2:4" ht="15" customHeight="1" x14ac:dyDescent="0.25">
      <c r="B6723" s="683"/>
      <c r="C6723" s="683"/>
      <c r="D6723" s="684"/>
    </row>
    <row r="6724" spans="2:4" ht="15" customHeight="1" x14ac:dyDescent="0.25">
      <c r="B6724" s="683"/>
      <c r="C6724" s="683"/>
      <c r="D6724" s="684"/>
    </row>
    <row r="6725" spans="2:4" ht="15" customHeight="1" x14ac:dyDescent="0.25">
      <c r="B6725" s="683"/>
      <c r="C6725" s="683"/>
      <c r="D6725" s="684"/>
    </row>
    <row r="6726" spans="2:4" ht="15" customHeight="1" x14ac:dyDescent="0.25">
      <c r="B6726" s="683"/>
      <c r="C6726" s="683"/>
      <c r="D6726" s="684"/>
    </row>
    <row r="6727" spans="2:4" ht="15" customHeight="1" x14ac:dyDescent="0.25">
      <c r="B6727" s="683"/>
      <c r="C6727" s="683"/>
      <c r="D6727" s="684"/>
    </row>
    <row r="6728" spans="2:4" ht="15" customHeight="1" x14ac:dyDescent="0.25">
      <c r="B6728" s="683"/>
      <c r="C6728" s="683"/>
      <c r="D6728" s="684"/>
    </row>
    <row r="6729" spans="2:4" ht="15" customHeight="1" x14ac:dyDescent="0.25">
      <c r="B6729" s="683"/>
      <c r="C6729" s="683"/>
      <c r="D6729" s="684"/>
    </row>
    <row r="6730" spans="2:4" ht="15" customHeight="1" x14ac:dyDescent="0.25">
      <c r="B6730" s="683"/>
      <c r="C6730" s="683"/>
      <c r="D6730" s="684"/>
    </row>
    <row r="6731" spans="2:4" ht="15" customHeight="1" x14ac:dyDescent="0.25">
      <c r="B6731" s="683"/>
      <c r="C6731" s="683"/>
      <c r="D6731" s="684"/>
    </row>
    <row r="6732" spans="2:4" ht="15" customHeight="1" x14ac:dyDescent="0.25">
      <c r="B6732" s="683"/>
      <c r="C6732" s="683"/>
      <c r="D6732" s="684"/>
    </row>
    <row r="6733" spans="2:4" ht="15" customHeight="1" x14ac:dyDescent="0.25">
      <c r="B6733" s="683"/>
      <c r="C6733" s="683"/>
      <c r="D6733" s="684"/>
    </row>
    <row r="6734" spans="2:4" ht="15" customHeight="1" x14ac:dyDescent="0.25">
      <c r="B6734" s="683"/>
      <c r="C6734" s="683"/>
      <c r="D6734" s="684"/>
    </row>
    <row r="6735" spans="2:4" ht="15" customHeight="1" x14ac:dyDescent="0.25">
      <c r="B6735" s="683"/>
      <c r="C6735" s="683"/>
      <c r="D6735" s="684"/>
    </row>
    <row r="6736" spans="2:4" ht="15" customHeight="1" x14ac:dyDescent="0.25">
      <c r="B6736" s="683"/>
      <c r="C6736" s="683"/>
      <c r="D6736" s="684"/>
    </row>
    <row r="6737" spans="2:4" ht="15" customHeight="1" x14ac:dyDescent="0.25">
      <c r="B6737" s="683"/>
      <c r="C6737" s="683"/>
      <c r="D6737" s="684"/>
    </row>
    <row r="6738" spans="2:4" ht="15" customHeight="1" x14ac:dyDescent="0.25">
      <c r="B6738" s="683"/>
      <c r="C6738" s="683"/>
      <c r="D6738" s="684"/>
    </row>
    <row r="6739" spans="2:4" ht="15" customHeight="1" x14ac:dyDescent="0.25">
      <c r="B6739" s="683"/>
      <c r="C6739" s="683"/>
      <c r="D6739" s="684"/>
    </row>
    <row r="6740" spans="2:4" ht="15" customHeight="1" x14ac:dyDescent="0.25">
      <c r="B6740" s="683"/>
      <c r="C6740" s="683"/>
      <c r="D6740" s="684"/>
    </row>
    <row r="6741" spans="2:4" ht="15" customHeight="1" x14ac:dyDescent="0.25">
      <c r="B6741" s="683"/>
      <c r="C6741" s="683"/>
      <c r="D6741" s="684"/>
    </row>
    <row r="6742" spans="2:4" ht="15" customHeight="1" x14ac:dyDescent="0.25">
      <c r="B6742" s="683"/>
      <c r="C6742" s="683"/>
      <c r="D6742" s="684"/>
    </row>
    <row r="6743" spans="2:4" ht="15" customHeight="1" x14ac:dyDescent="0.25">
      <c r="B6743" s="683"/>
      <c r="C6743" s="683"/>
      <c r="D6743" s="684"/>
    </row>
    <row r="6744" spans="2:4" ht="15" customHeight="1" x14ac:dyDescent="0.25">
      <c r="B6744" s="683"/>
      <c r="C6744" s="683"/>
      <c r="D6744" s="684"/>
    </row>
    <row r="6745" spans="2:4" ht="15" customHeight="1" x14ac:dyDescent="0.25">
      <c r="B6745" s="683"/>
      <c r="C6745" s="683"/>
      <c r="D6745" s="684"/>
    </row>
    <row r="6746" spans="2:4" ht="15" customHeight="1" x14ac:dyDescent="0.25">
      <c r="B6746" s="683"/>
      <c r="C6746" s="683"/>
      <c r="D6746" s="684"/>
    </row>
    <row r="6747" spans="2:4" ht="15" customHeight="1" x14ac:dyDescent="0.25">
      <c r="B6747" s="683"/>
      <c r="C6747" s="683"/>
      <c r="D6747" s="684"/>
    </row>
    <row r="6748" spans="2:4" ht="15" customHeight="1" x14ac:dyDescent="0.25">
      <c r="B6748" s="683"/>
      <c r="C6748" s="683"/>
      <c r="D6748" s="684"/>
    </row>
    <row r="6749" spans="2:4" ht="15" customHeight="1" x14ac:dyDescent="0.25">
      <c r="B6749" s="683"/>
      <c r="C6749" s="683"/>
      <c r="D6749" s="684"/>
    </row>
    <row r="6750" spans="2:4" ht="15" customHeight="1" x14ac:dyDescent="0.25">
      <c r="B6750" s="683"/>
      <c r="C6750" s="683"/>
      <c r="D6750" s="684"/>
    </row>
    <row r="6751" spans="2:4" ht="15" customHeight="1" x14ac:dyDescent="0.25">
      <c r="B6751" s="683"/>
      <c r="C6751" s="683"/>
      <c r="D6751" s="684"/>
    </row>
    <row r="6752" spans="2:4" ht="15" customHeight="1" x14ac:dyDescent="0.25">
      <c r="B6752" s="683"/>
      <c r="C6752" s="683"/>
      <c r="D6752" s="684"/>
    </row>
    <row r="6753" spans="2:4" ht="15" customHeight="1" x14ac:dyDescent="0.25">
      <c r="B6753" s="683"/>
      <c r="C6753" s="683"/>
      <c r="D6753" s="684"/>
    </row>
    <row r="6754" spans="2:4" ht="15" customHeight="1" x14ac:dyDescent="0.25">
      <c r="B6754" s="683"/>
      <c r="C6754" s="683"/>
      <c r="D6754" s="684"/>
    </row>
    <row r="6755" spans="2:4" ht="15" customHeight="1" x14ac:dyDescent="0.25">
      <c r="B6755" s="683"/>
      <c r="C6755" s="683"/>
      <c r="D6755" s="684"/>
    </row>
    <row r="6756" spans="2:4" ht="15" customHeight="1" x14ac:dyDescent="0.25">
      <c r="B6756" s="683"/>
      <c r="C6756" s="683"/>
      <c r="D6756" s="684"/>
    </row>
    <row r="6757" spans="2:4" ht="15" customHeight="1" x14ac:dyDescent="0.25">
      <c r="B6757" s="683"/>
      <c r="C6757" s="683"/>
      <c r="D6757" s="684"/>
    </row>
    <row r="6758" spans="2:4" ht="15" customHeight="1" x14ac:dyDescent="0.25">
      <c r="B6758" s="683"/>
      <c r="C6758" s="683"/>
      <c r="D6758" s="684"/>
    </row>
    <row r="6759" spans="2:4" ht="15" customHeight="1" x14ac:dyDescent="0.25">
      <c r="B6759" s="683"/>
      <c r="C6759" s="683"/>
      <c r="D6759" s="684"/>
    </row>
    <row r="6760" spans="2:4" ht="15" customHeight="1" x14ac:dyDescent="0.25">
      <c r="B6760" s="683"/>
      <c r="C6760" s="683"/>
      <c r="D6760" s="684"/>
    </row>
    <row r="6761" spans="2:4" ht="15" customHeight="1" x14ac:dyDescent="0.25">
      <c r="B6761" s="683"/>
      <c r="C6761" s="683"/>
      <c r="D6761" s="684"/>
    </row>
    <row r="6762" spans="2:4" ht="15" customHeight="1" x14ac:dyDescent="0.25">
      <c r="B6762" s="683"/>
      <c r="C6762" s="683"/>
      <c r="D6762" s="684"/>
    </row>
    <row r="6763" spans="2:4" ht="15" customHeight="1" x14ac:dyDescent="0.25">
      <c r="B6763" s="683"/>
      <c r="C6763" s="683"/>
      <c r="D6763" s="684"/>
    </row>
    <row r="6764" spans="2:4" ht="15" customHeight="1" x14ac:dyDescent="0.25">
      <c r="B6764" s="683"/>
      <c r="C6764" s="683"/>
      <c r="D6764" s="684"/>
    </row>
    <row r="6765" spans="2:4" ht="15" customHeight="1" x14ac:dyDescent="0.25">
      <c r="B6765" s="683"/>
      <c r="C6765" s="683"/>
      <c r="D6765" s="684"/>
    </row>
    <row r="6766" spans="2:4" ht="15" customHeight="1" x14ac:dyDescent="0.25">
      <c r="B6766" s="683"/>
      <c r="C6766" s="683"/>
      <c r="D6766" s="684"/>
    </row>
    <row r="6767" spans="2:4" ht="15" customHeight="1" x14ac:dyDescent="0.25">
      <c r="B6767" s="683"/>
      <c r="C6767" s="683"/>
      <c r="D6767" s="684"/>
    </row>
    <row r="6768" spans="2:4" ht="15" customHeight="1" x14ac:dyDescent="0.25">
      <c r="B6768" s="683"/>
      <c r="C6768" s="683"/>
      <c r="D6768" s="684"/>
    </row>
    <row r="6769" spans="2:4" ht="15" customHeight="1" x14ac:dyDescent="0.25">
      <c r="B6769" s="683"/>
      <c r="C6769" s="683"/>
      <c r="D6769" s="684"/>
    </row>
    <row r="6770" spans="2:4" ht="15" customHeight="1" x14ac:dyDescent="0.25">
      <c r="B6770" s="683"/>
      <c r="C6770" s="683"/>
      <c r="D6770" s="684"/>
    </row>
    <row r="6771" spans="2:4" ht="15" customHeight="1" x14ac:dyDescent="0.25">
      <c r="B6771" s="683"/>
      <c r="C6771" s="683"/>
      <c r="D6771" s="684"/>
    </row>
    <row r="6772" spans="2:4" ht="15" customHeight="1" x14ac:dyDescent="0.25">
      <c r="B6772" s="683"/>
      <c r="C6772" s="683"/>
      <c r="D6772" s="684"/>
    </row>
    <row r="6773" spans="2:4" ht="15" customHeight="1" x14ac:dyDescent="0.25">
      <c r="B6773" s="683"/>
      <c r="C6773" s="683"/>
      <c r="D6773" s="684"/>
    </row>
    <row r="6774" spans="2:4" ht="15" customHeight="1" x14ac:dyDescent="0.25">
      <c r="B6774" s="683"/>
      <c r="C6774" s="683"/>
      <c r="D6774" s="684"/>
    </row>
    <row r="6775" spans="2:4" ht="15" customHeight="1" x14ac:dyDescent="0.25">
      <c r="B6775" s="683"/>
      <c r="C6775" s="683"/>
      <c r="D6775" s="684"/>
    </row>
    <row r="6776" spans="2:4" ht="15" customHeight="1" x14ac:dyDescent="0.25">
      <c r="B6776" s="683"/>
      <c r="C6776" s="683"/>
      <c r="D6776" s="684"/>
    </row>
    <row r="6777" spans="2:4" ht="15" customHeight="1" x14ac:dyDescent="0.25">
      <c r="B6777" s="683"/>
      <c r="C6777" s="683"/>
      <c r="D6777" s="684"/>
    </row>
    <row r="6778" spans="2:4" ht="15" customHeight="1" x14ac:dyDescent="0.25">
      <c r="B6778" s="683"/>
      <c r="C6778" s="683"/>
      <c r="D6778" s="684"/>
    </row>
    <row r="6779" spans="2:4" ht="15" customHeight="1" x14ac:dyDescent="0.25">
      <c r="B6779" s="683"/>
      <c r="C6779" s="683"/>
      <c r="D6779" s="684"/>
    </row>
    <row r="6780" spans="2:4" ht="15" customHeight="1" x14ac:dyDescent="0.25">
      <c r="B6780" s="683"/>
      <c r="C6780" s="683"/>
      <c r="D6780" s="684"/>
    </row>
    <row r="6781" spans="2:4" ht="15" customHeight="1" x14ac:dyDescent="0.25">
      <c r="B6781" s="683"/>
      <c r="C6781" s="683"/>
      <c r="D6781" s="684"/>
    </row>
    <row r="6782" spans="2:4" ht="15" customHeight="1" x14ac:dyDescent="0.25">
      <c r="B6782" s="683"/>
      <c r="C6782" s="683"/>
      <c r="D6782" s="684"/>
    </row>
    <row r="6783" spans="2:4" ht="15" customHeight="1" x14ac:dyDescent="0.25">
      <c r="B6783" s="683"/>
      <c r="C6783" s="683"/>
      <c r="D6783" s="684"/>
    </row>
    <row r="6784" spans="2:4" ht="15" customHeight="1" x14ac:dyDescent="0.25">
      <c r="B6784" s="683"/>
      <c r="C6784" s="683"/>
      <c r="D6784" s="684"/>
    </row>
    <row r="6785" spans="2:4" ht="15" customHeight="1" x14ac:dyDescent="0.25">
      <c r="B6785" s="683"/>
      <c r="C6785" s="683"/>
      <c r="D6785" s="684"/>
    </row>
    <row r="6786" spans="2:4" ht="15" customHeight="1" x14ac:dyDescent="0.25">
      <c r="B6786" s="683"/>
      <c r="C6786" s="683"/>
      <c r="D6786" s="684"/>
    </row>
    <row r="6787" spans="2:4" ht="15" customHeight="1" x14ac:dyDescent="0.25">
      <c r="B6787" s="683"/>
      <c r="C6787" s="683"/>
      <c r="D6787" s="684"/>
    </row>
    <row r="6788" spans="2:4" ht="15" customHeight="1" x14ac:dyDescent="0.25">
      <c r="B6788" s="683"/>
      <c r="C6788" s="683"/>
      <c r="D6788" s="684"/>
    </row>
    <row r="6789" spans="2:4" ht="15" customHeight="1" x14ac:dyDescent="0.25">
      <c r="B6789" s="683"/>
      <c r="C6789" s="683"/>
      <c r="D6789" s="684"/>
    </row>
    <row r="6790" spans="2:4" ht="15" customHeight="1" x14ac:dyDescent="0.25">
      <c r="B6790" s="683"/>
      <c r="C6790" s="683"/>
      <c r="D6790" s="684"/>
    </row>
    <row r="6791" spans="2:4" ht="15" customHeight="1" x14ac:dyDescent="0.25">
      <c r="B6791" s="683"/>
      <c r="C6791" s="683"/>
      <c r="D6791" s="684"/>
    </row>
    <row r="6792" spans="2:4" ht="15" customHeight="1" x14ac:dyDescent="0.25">
      <c r="B6792" s="683"/>
      <c r="C6792" s="683"/>
      <c r="D6792" s="684"/>
    </row>
    <row r="6793" spans="2:4" ht="15" customHeight="1" x14ac:dyDescent="0.25">
      <c r="B6793" s="683"/>
      <c r="C6793" s="683"/>
      <c r="D6793" s="684"/>
    </row>
    <row r="6794" spans="2:4" ht="15" customHeight="1" x14ac:dyDescent="0.25">
      <c r="B6794" s="683"/>
      <c r="C6794" s="683"/>
      <c r="D6794" s="684"/>
    </row>
    <row r="6795" spans="2:4" ht="15" customHeight="1" x14ac:dyDescent="0.25">
      <c r="B6795" s="683"/>
      <c r="C6795" s="683"/>
      <c r="D6795" s="684"/>
    </row>
    <row r="6796" spans="2:4" ht="15" customHeight="1" x14ac:dyDescent="0.25">
      <c r="B6796" s="683"/>
      <c r="C6796" s="683"/>
      <c r="D6796" s="684"/>
    </row>
    <row r="6797" spans="2:4" ht="15" customHeight="1" x14ac:dyDescent="0.25">
      <c r="B6797" s="683"/>
      <c r="C6797" s="683"/>
      <c r="D6797" s="684"/>
    </row>
    <row r="6798" spans="2:4" ht="15" customHeight="1" x14ac:dyDescent="0.25">
      <c r="B6798" s="683"/>
      <c r="C6798" s="683"/>
      <c r="D6798" s="684"/>
    </row>
    <row r="6799" spans="2:4" ht="15" customHeight="1" x14ac:dyDescent="0.25">
      <c r="B6799" s="683"/>
      <c r="C6799" s="683"/>
      <c r="D6799" s="684"/>
    </row>
    <row r="6800" spans="2:4" ht="15" customHeight="1" x14ac:dyDescent="0.25">
      <c r="B6800" s="683"/>
      <c r="C6800" s="683"/>
      <c r="D6800" s="684"/>
    </row>
    <row r="6801" spans="2:4" ht="15" customHeight="1" x14ac:dyDescent="0.25">
      <c r="B6801" s="683"/>
      <c r="C6801" s="683"/>
      <c r="D6801" s="684"/>
    </row>
    <row r="6802" spans="2:4" ht="15" customHeight="1" x14ac:dyDescent="0.25">
      <c r="B6802" s="683"/>
      <c r="C6802" s="683"/>
      <c r="D6802" s="684"/>
    </row>
    <row r="6803" spans="2:4" ht="15" customHeight="1" x14ac:dyDescent="0.25">
      <c r="B6803" s="683"/>
      <c r="C6803" s="683"/>
      <c r="D6803" s="684"/>
    </row>
    <row r="6804" spans="2:4" ht="15" customHeight="1" x14ac:dyDescent="0.25">
      <c r="B6804" s="683"/>
      <c r="C6804" s="683"/>
      <c r="D6804" s="684"/>
    </row>
    <row r="6805" spans="2:4" ht="15" customHeight="1" x14ac:dyDescent="0.25">
      <c r="B6805" s="683"/>
      <c r="C6805" s="683"/>
      <c r="D6805" s="684"/>
    </row>
    <row r="6806" spans="2:4" ht="15" customHeight="1" x14ac:dyDescent="0.25">
      <c r="B6806" s="683"/>
      <c r="C6806" s="683"/>
      <c r="D6806" s="684"/>
    </row>
    <row r="6807" spans="2:4" ht="15" customHeight="1" x14ac:dyDescent="0.25">
      <c r="B6807" s="683"/>
      <c r="C6807" s="683"/>
      <c r="D6807" s="684"/>
    </row>
    <row r="6808" spans="2:4" ht="15" customHeight="1" x14ac:dyDescent="0.25">
      <c r="B6808" s="683"/>
      <c r="C6808" s="683"/>
      <c r="D6808" s="684"/>
    </row>
    <row r="6809" spans="2:4" ht="15" customHeight="1" x14ac:dyDescent="0.25">
      <c r="B6809" s="683"/>
      <c r="C6809" s="683"/>
      <c r="D6809" s="684"/>
    </row>
    <row r="6810" spans="2:4" ht="15" customHeight="1" x14ac:dyDescent="0.25">
      <c r="B6810" s="683"/>
      <c r="C6810" s="683"/>
      <c r="D6810" s="684"/>
    </row>
    <row r="6811" spans="2:4" ht="15" customHeight="1" x14ac:dyDescent="0.25">
      <c r="B6811" s="683"/>
      <c r="C6811" s="683"/>
      <c r="D6811" s="684"/>
    </row>
    <row r="6812" spans="2:4" ht="15" customHeight="1" x14ac:dyDescent="0.25">
      <c r="B6812" s="683"/>
      <c r="C6812" s="683"/>
      <c r="D6812" s="684"/>
    </row>
    <row r="6813" spans="2:4" ht="15" customHeight="1" x14ac:dyDescent="0.25">
      <c r="B6813" s="683"/>
      <c r="C6813" s="683"/>
      <c r="D6813" s="684"/>
    </row>
    <row r="6814" spans="2:4" ht="15" customHeight="1" x14ac:dyDescent="0.25">
      <c r="B6814" s="683"/>
      <c r="C6814" s="683"/>
      <c r="D6814" s="684"/>
    </row>
    <row r="6815" spans="2:4" ht="15" customHeight="1" x14ac:dyDescent="0.25">
      <c r="B6815" s="683"/>
      <c r="C6815" s="683"/>
      <c r="D6815" s="684"/>
    </row>
    <row r="6816" spans="2:4" ht="15" customHeight="1" x14ac:dyDescent="0.25">
      <c r="B6816" s="683"/>
      <c r="C6816" s="683"/>
      <c r="D6816" s="684"/>
    </row>
    <row r="6817" spans="2:4" ht="15" customHeight="1" x14ac:dyDescent="0.25">
      <c r="B6817" s="683"/>
      <c r="C6817" s="683"/>
      <c r="D6817" s="684"/>
    </row>
    <row r="6818" spans="2:4" ht="15" customHeight="1" x14ac:dyDescent="0.25">
      <c r="B6818" s="683"/>
      <c r="C6818" s="683"/>
      <c r="D6818" s="684"/>
    </row>
    <row r="6819" spans="2:4" ht="15" customHeight="1" x14ac:dyDescent="0.25">
      <c r="B6819" s="683"/>
      <c r="C6819" s="683"/>
      <c r="D6819" s="684"/>
    </row>
    <row r="6820" spans="2:4" ht="15" customHeight="1" x14ac:dyDescent="0.25">
      <c r="B6820" s="683"/>
      <c r="C6820" s="683"/>
      <c r="D6820" s="684"/>
    </row>
    <row r="6821" spans="2:4" ht="15" customHeight="1" x14ac:dyDescent="0.25">
      <c r="B6821" s="683"/>
      <c r="C6821" s="683"/>
      <c r="D6821" s="684"/>
    </row>
    <row r="6822" spans="2:4" ht="15" customHeight="1" x14ac:dyDescent="0.25">
      <c r="B6822" s="683"/>
      <c r="C6822" s="683"/>
      <c r="D6822" s="684"/>
    </row>
    <row r="6823" spans="2:4" ht="15" customHeight="1" x14ac:dyDescent="0.25">
      <c r="B6823" s="683"/>
      <c r="C6823" s="683"/>
      <c r="D6823" s="684"/>
    </row>
    <row r="6824" spans="2:4" ht="15" customHeight="1" x14ac:dyDescent="0.25">
      <c r="B6824" s="683"/>
      <c r="C6824" s="683"/>
      <c r="D6824" s="684"/>
    </row>
    <row r="6825" spans="2:4" ht="15" customHeight="1" x14ac:dyDescent="0.25">
      <c r="B6825" s="683"/>
      <c r="C6825" s="683"/>
      <c r="D6825" s="684"/>
    </row>
    <row r="6826" spans="2:4" ht="15" customHeight="1" x14ac:dyDescent="0.25">
      <c r="B6826" s="683"/>
      <c r="C6826" s="683"/>
      <c r="D6826" s="684"/>
    </row>
    <row r="6827" spans="2:4" ht="15" customHeight="1" x14ac:dyDescent="0.25">
      <c r="B6827" s="683"/>
      <c r="C6827" s="683"/>
      <c r="D6827" s="684"/>
    </row>
    <row r="6828" spans="2:4" ht="15" customHeight="1" x14ac:dyDescent="0.25">
      <c r="B6828" s="683"/>
      <c r="C6828" s="683"/>
      <c r="D6828" s="684"/>
    </row>
    <row r="6829" spans="2:4" ht="15" customHeight="1" x14ac:dyDescent="0.25">
      <c r="B6829" s="683"/>
      <c r="C6829" s="683"/>
      <c r="D6829" s="684"/>
    </row>
    <row r="6830" spans="2:4" ht="15" customHeight="1" x14ac:dyDescent="0.25">
      <c r="B6830" s="683"/>
      <c r="C6830" s="683"/>
      <c r="D6830" s="684"/>
    </row>
    <row r="6831" spans="2:4" ht="15" customHeight="1" x14ac:dyDescent="0.25">
      <c r="B6831" s="683"/>
      <c r="C6831" s="683"/>
      <c r="D6831" s="684"/>
    </row>
    <row r="6832" spans="2:4" ht="15" customHeight="1" x14ac:dyDescent="0.25">
      <c r="B6832" s="683"/>
      <c r="C6832" s="683"/>
      <c r="D6832" s="684"/>
    </row>
    <row r="6833" spans="2:4" ht="15" customHeight="1" x14ac:dyDescent="0.25">
      <c r="B6833" s="683"/>
      <c r="C6833" s="683"/>
      <c r="D6833" s="684"/>
    </row>
    <row r="6834" spans="2:4" ht="15" customHeight="1" x14ac:dyDescent="0.25">
      <c r="B6834" s="683"/>
      <c r="C6834" s="683"/>
      <c r="D6834" s="684"/>
    </row>
    <row r="6835" spans="2:4" ht="15" customHeight="1" x14ac:dyDescent="0.25">
      <c r="B6835" s="683"/>
      <c r="C6835" s="683"/>
      <c r="D6835" s="684"/>
    </row>
    <row r="6836" spans="2:4" ht="15" customHeight="1" x14ac:dyDescent="0.25">
      <c r="B6836" s="683"/>
      <c r="C6836" s="683"/>
      <c r="D6836" s="684"/>
    </row>
    <row r="6837" spans="2:4" ht="15" customHeight="1" x14ac:dyDescent="0.25">
      <c r="B6837" s="683"/>
      <c r="C6837" s="683"/>
      <c r="D6837" s="684"/>
    </row>
    <row r="6838" spans="2:4" ht="15" customHeight="1" x14ac:dyDescent="0.25">
      <c r="B6838" s="683"/>
      <c r="C6838" s="683"/>
      <c r="D6838" s="684"/>
    </row>
    <row r="6839" spans="2:4" ht="15" customHeight="1" x14ac:dyDescent="0.25">
      <c r="B6839" s="683"/>
      <c r="C6839" s="683"/>
      <c r="D6839" s="684"/>
    </row>
    <row r="6840" spans="2:4" ht="15" customHeight="1" x14ac:dyDescent="0.25">
      <c r="B6840" s="683"/>
      <c r="C6840" s="683"/>
      <c r="D6840" s="684"/>
    </row>
    <row r="6841" spans="2:4" ht="15" customHeight="1" x14ac:dyDescent="0.25">
      <c r="B6841" s="683"/>
      <c r="C6841" s="683"/>
      <c r="D6841" s="684"/>
    </row>
    <row r="6842" spans="2:4" ht="15" customHeight="1" x14ac:dyDescent="0.25">
      <c r="B6842" s="683"/>
      <c r="C6842" s="683"/>
      <c r="D6842" s="684"/>
    </row>
    <row r="6843" spans="2:4" ht="15" customHeight="1" x14ac:dyDescent="0.25">
      <c r="B6843" s="683"/>
      <c r="C6843" s="683"/>
      <c r="D6843" s="684"/>
    </row>
    <row r="6844" spans="2:4" ht="15" customHeight="1" x14ac:dyDescent="0.25">
      <c r="B6844" s="683"/>
      <c r="C6844" s="683"/>
      <c r="D6844" s="684"/>
    </row>
    <row r="6845" spans="2:4" ht="15" customHeight="1" x14ac:dyDescent="0.25">
      <c r="B6845" s="683"/>
      <c r="C6845" s="683"/>
      <c r="D6845" s="684"/>
    </row>
    <row r="6846" spans="2:4" ht="15" customHeight="1" x14ac:dyDescent="0.25">
      <c r="B6846" s="683"/>
      <c r="C6846" s="683"/>
      <c r="D6846" s="684"/>
    </row>
    <row r="6847" spans="2:4" ht="15" customHeight="1" x14ac:dyDescent="0.25">
      <c r="B6847" s="683"/>
      <c r="C6847" s="683"/>
      <c r="D6847" s="684"/>
    </row>
    <row r="6848" spans="2:4" ht="15" customHeight="1" x14ac:dyDescent="0.25">
      <c r="B6848" s="683"/>
      <c r="C6848" s="683"/>
      <c r="D6848" s="684"/>
    </row>
    <row r="6849" spans="2:4" ht="15" customHeight="1" x14ac:dyDescent="0.25">
      <c r="B6849" s="683"/>
      <c r="C6849" s="683"/>
      <c r="D6849" s="684"/>
    </row>
    <row r="6850" spans="2:4" ht="15" customHeight="1" x14ac:dyDescent="0.25">
      <c r="B6850" s="683"/>
      <c r="C6850" s="683"/>
      <c r="D6850" s="684"/>
    </row>
    <row r="6851" spans="2:4" ht="15" customHeight="1" x14ac:dyDescent="0.25">
      <c r="B6851" s="683"/>
      <c r="C6851" s="683"/>
      <c r="D6851" s="684"/>
    </row>
    <row r="6852" spans="2:4" ht="15" customHeight="1" x14ac:dyDescent="0.25">
      <c r="B6852" s="683"/>
      <c r="C6852" s="683"/>
      <c r="D6852" s="684"/>
    </row>
    <row r="6853" spans="2:4" ht="15" customHeight="1" x14ac:dyDescent="0.25">
      <c r="B6853" s="683"/>
      <c r="C6853" s="683"/>
      <c r="D6853" s="684"/>
    </row>
    <row r="6854" spans="2:4" ht="15" customHeight="1" x14ac:dyDescent="0.25">
      <c r="B6854" s="683"/>
      <c r="C6854" s="683"/>
      <c r="D6854" s="684"/>
    </row>
    <row r="6855" spans="2:4" ht="15" customHeight="1" x14ac:dyDescent="0.25">
      <c r="B6855" s="683"/>
      <c r="C6855" s="683"/>
      <c r="D6855" s="684"/>
    </row>
    <row r="6856" spans="2:4" ht="15" customHeight="1" x14ac:dyDescent="0.25">
      <c r="B6856" s="683"/>
      <c r="C6856" s="683"/>
      <c r="D6856" s="684"/>
    </row>
    <row r="6857" spans="2:4" ht="15" customHeight="1" x14ac:dyDescent="0.25">
      <c r="B6857" s="683"/>
      <c r="C6857" s="683"/>
      <c r="D6857" s="684"/>
    </row>
    <row r="6858" spans="2:4" ht="15" customHeight="1" x14ac:dyDescent="0.25">
      <c r="B6858" s="683"/>
      <c r="C6858" s="683"/>
      <c r="D6858" s="684"/>
    </row>
    <row r="6859" spans="2:4" ht="15" customHeight="1" x14ac:dyDescent="0.25">
      <c r="B6859" s="683"/>
      <c r="C6859" s="683"/>
      <c r="D6859" s="684"/>
    </row>
    <row r="6860" spans="2:4" ht="15" customHeight="1" x14ac:dyDescent="0.25">
      <c r="B6860" s="683"/>
      <c r="C6860" s="683"/>
      <c r="D6860" s="684"/>
    </row>
    <row r="6861" spans="2:4" ht="15" customHeight="1" x14ac:dyDescent="0.25">
      <c r="B6861" s="683"/>
      <c r="C6861" s="683"/>
      <c r="D6861" s="684"/>
    </row>
    <row r="6862" spans="2:4" ht="15" customHeight="1" x14ac:dyDescent="0.25">
      <c r="B6862" s="683"/>
      <c r="C6862" s="683"/>
      <c r="D6862" s="684"/>
    </row>
    <row r="6863" spans="2:4" ht="15" customHeight="1" x14ac:dyDescent="0.25">
      <c r="B6863" s="683"/>
      <c r="C6863" s="683"/>
      <c r="D6863" s="684"/>
    </row>
    <row r="6864" spans="2:4" ht="15" customHeight="1" x14ac:dyDescent="0.25">
      <c r="B6864" s="683"/>
      <c r="C6864" s="683"/>
      <c r="D6864" s="684"/>
    </row>
    <row r="6865" spans="2:4" ht="15" customHeight="1" x14ac:dyDescent="0.25">
      <c r="B6865" s="683"/>
      <c r="C6865" s="683"/>
      <c r="D6865" s="684"/>
    </row>
    <row r="6866" spans="2:4" ht="15" customHeight="1" x14ac:dyDescent="0.25">
      <c r="B6866" s="683"/>
      <c r="C6866" s="683"/>
      <c r="D6866" s="684"/>
    </row>
    <row r="6867" spans="2:4" ht="15" customHeight="1" x14ac:dyDescent="0.25">
      <c r="B6867" s="683"/>
      <c r="C6867" s="683"/>
      <c r="D6867" s="684"/>
    </row>
    <row r="6868" spans="2:4" ht="15" customHeight="1" x14ac:dyDescent="0.25">
      <c r="B6868" s="683"/>
      <c r="C6868" s="683"/>
      <c r="D6868" s="684"/>
    </row>
    <row r="6869" spans="2:4" ht="15" customHeight="1" x14ac:dyDescent="0.25">
      <c r="B6869" s="683"/>
      <c r="C6869" s="683"/>
      <c r="D6869" s="684"/>
    </row>
    <row r="6870" spans="2:4" ht="15" customHeight="1" x14ac:dyDescent="0.25">
      <c r="B6870" s="683"/>
      <c r="C6870" s="683"/>
      <c r="D6870" s="684"/>
    </row>
    <row r="6871" spans="2:4" ht="15" customHeight="1" x14ac:dyDescent="0.25">
      <c r="B6871" s="683"/>
      <c r="C6871" s="683"/>
      <c r="D6871" s="684"/>
    </row>
    <row r="6872" spans="2:4" ht="15" customHeight="1" x14ac:dyDescent="0.25">
      <c r="B6872" s="683"/>
      <c r="C6872" s="683"/>
      <c r="D6872" s="684"/>
    </row>
    <row r="6873" spans="2:4" ht="15" customHeight="1" x14ac:dyDescent="0.25">
      <c r="B6873" s="683"/>
      <c r="C6873" s="683"/>
      <c r="D6873" s="684"/>
    </row>
    <row r="6874" spans="2:4" ht="15" customHeight="1" x14ac:dyDescent="0.25">
      <c r="B6874" s="683"/>
      <c r="C6874" s="683"/>
      <c r="D6874" s="684"/>
    </row>
    <row r="6875" spans="2:4" ht="15" customHeight="1" x14ac:dyDescent="0.25">
      <c r="B6875" s="683"/>
      <c r="C6875" s="683"/>
      <c r="D6875" s="684"/>
    </row>
    <row r="6876" spans="2:4" ht="15" customHeight="1" x14ac:dyDescent="0.25">
      <c r="B6876" s="683"/>
      <c r="C6876" s="683"/>
      <c r="D6876" s="684"/>
    </row>
    <row r="6877" spans="2:4" ht="15" customHeight="1" x14ac:dyDescent="0.25">
      <c r="B6877" s="683"/>
      <c r="C6877" s="683"/>
      <c r="D6877" s="684"/>
    </row>
    <row r="6878" spans="2:4" ht="15" customHeight="1" x14ac:dyDescent="0.25">
      <c r="B6878" s="683"/>
      <c r="C6878" s="683"/>
      <c r="D6878" s="684"/>
    </row>
    <row r="6879" spans="2:4" ht="15" customHeight="1" x14ac:dyDescent="0.25">
      <c r="B6879" s="683"/>
      <c r="C6879" s="683"/>
      <c r="D6879" s="684"/>
    </row>
    <row r="6880" spans="2:4" ht="15" customHeight="1" x14ac:dyDescent="0.25">
      <c r="B6880" s="683"/>
      <c r="C6880" s="683"/>
      <c r="D6880" s="684"/>
    </row>
    <row r="6881" spans="2:4" ht="15" customHeight="1" x14ac:dyDescent="0.25">
      <c r="B6881" s="683"/>
      <c r="C6881" s="683"/>
      <c r="D6881" s="684"/>
    </row>
    <row r="6882" spans="2:4" ht="15" customHeight="1" x14ac:dyDescent="0.25">
      <c r="B6882" s="683"/>
      <c r="C6882" s="683"/>
      <c r="D6882" s="684"/>
    </row>
    <row r="6883" spans="2:4" ht="15" customHeight="1" x14ac:dyDescent="0.25">
      <c r="B6883" s="683"/>
      <c r="C6883" s="683"/>
      <c r="D6883" s="684"/>
    </row>
    <row r="6884" spans="2:4" ht="15" customHeight="1" x14ac:dyDescent="0.25">
      <c r="B6884" s="683"/>
      <c r="C6884" s="683"/>
      <c r="D6884" s="684"/>
    </row>
    <row r="6885" spans="2:4" ht="15" customHeight="1" x14ac:dyDescent="0.25">
      <c r="B6885" s="683"/>
      <c r="C6885" s="683"/>
      <c r="D6885" s="684"/>
    </row>
    <row r="6886" spans="2:4" ht="15" customHeight="1" x14ac:dyDescent="0.25">
      <c r="B6886" s="683"/>
      <c r="C6886" s="683"/>
      <c r="D6886" s="684"/>
    </row>
    <row r="6887" spans="2:4" ht="15" customHeight="1" x14ac:dyDescent="0.25">
      <c r="B6887" s="683"/>
      <c r="C6887" s="683"/>
      <c r="D6887" s="684"/>
    </row>
    <row r="6888" spans="2:4" ht="15" customHeight="1" x14ac:dyDescent="0.25">
      <c r="B6888" s="683"/>
      <c r="C6888" s="683"/>
      <c r="D6888" s="684"/>
    </row>
    <row r="6889" spans="2:4" ht="15" customHeight="1" x14ac:dyDescent="0.25">
      <c r="B6889" s="683"/>
      <c r="C6889" s="683"/>
      <c r="D6889" s="684"/>
    </row>
    <row r="6890" spans="2:4" ht="15" customHeight="1" x14ac:dyDescent="0.25">
      <c r="B6890" s="683"/>
      <c r="C6890" s="683"/>
      <c r="D6890" s="684"/>
    </row>
    <row r="6891" spans="2:4" ht="15" customHeight="1" x14ac:dyDescent="0.25">
      <c r="B6891" s="683"/>
      <c r="C6891" s="683"/>
      <c r="D6891" s="684"/>
    </row>
    <row r="6892" spans="2:4" ht="15" customHeight="1" x14ac:dyDescent="0.25">
      <c r="B6892" s="683"/>
      <c r="C6892" s="683"/>
      <c r="D6892" s="684"/>
    </row>
    <row r="6893" spans="2:4" ht="15" customHeight="1" x14ac:dyDescent="0.25">
      <c r="B6893" s="683"/>
      <c r="C6893" s="683"/>
      <c r="D6893" s="684"/>
    </row>
    <row r="6894" spans="2:4" ht="15" customHeight="1" x14ac:dyDescent="0.25">
      <c r="B6894" s="683"/>
      <c r="C6894" s="683"/>
      <c r="D6894" s="684"/>
    </row>
    <row r="6895" spans="2:4" ht="15" customHeight="1" x14ac:dyDescent="0.25">
      <c r="B6895" s="683"/>
      <c r="C6895" s="683"/>
      <c r="D6895" s="684"/>
    </row>
    <row r="6896" spans="2:4" ht="15" customHeight="1" x14ac:dyDescent="0.25">
      <c r="B6896" s="683"/>
      <c r="C6896" s="683"/>
      <c r="D6896" s="684"/>
    </row>
    <row r="6897" spans="2:4" ht="15" customHeight="1" x14ac:dyDescent="0.25">
      <c r="B6897" s="683"/>
      <c r="C6897" s="683"/>
      <c r="D6897" s="684"/>
    </row>
    <row r="6898" spans="2:4" ht="15" customHeight="1" x14ac:dyDescent="0.25">
      <c r="B6898" s="683"/>
      <c r="C6898" s="683"/>
      <c r="D6898" s="684"/>
    </row>
    <row r="6899" spans="2:4" ht="15" customHeight="1" x14ac:dyDescent="0.25">
      <c r="B6899" s="683"/>
      <c r="C6899" s="683"/>
      <c r="D6899" s="684"/>
    </row>
    <row r="6900" spans="2:4" ht="15" customHeight="1" x14ac:dyDescent="0.25">
      <c r="B6900" s="683"/>
      <c r="C6900" s="683"/>
      <c r="D6900" s="684"/>
    </row>
    <row r="6901" spans="2:4" ht="15" customHeight="1" x14ac:dyDescent="0.25">
      <c r="B6901" s="683"/>
      <c r="C6901" s="683"/>
      <c r="D6901" s="684"/>
    </row>
    <row r="6902" spans="2:4" ht="15" customHeight="1" x14ac:dyDescent="0.25">
      <c r="B6902" s="683"/>
      <c r="C6902" s="683"/>
      <c r="D6902" s="684"/>
    </row>
    <row r="6903" spans="2:4" ht="15" customHeight="1" x14ac:dyDescent="0.25">
      <c r="B6903" s="683"/>
      <c r="C6903" s="683"/>
      <c r="D6903" s="684"/>
    </row>
    <row r="6904" spans="2:4" ht="15" customHeight="1" x14ac:dyDescent="0.25">
      <c r="B6904" s="683"/>
      <c r="C6904" s="683"/>
      <c r="D6904" s="684"/>
    </row>
    <row r="6905" spans="2:4" ht="15" customHeight="1" x14ac:dyDescent="0.25">
      <c r="B6905" s="683"/>
      <c r="C6905" s="683"/>
      <c r="D6905" s="684"/>
    </row>
    <row r="6906" spans="2:4" ht="15" customHeight="1" x14ac:dyDescent="0.25">
      <c r="B6906" s="683"/>
      <c r="C6906" s="683"/>
      <c r="D6906" s="684"/>
    </row>
    <row r="6907" spans="2:4" ht="15" customHeight="1" x14ac:dyDescent="0.25">
      <c r="B6907" s="683"/>
      <c r="C6907" s="683"/>
      <c r="D6907" s="684"/>
    </row>
    <row r="6908" spans="2:4" ht="15" customHeight="1" x14ac:dyDescent="0.25">
      <c r="B6908" s="683"/>
      <c r="C6908" s="683"/>
      <c r="D6908" s="684"/>
    </row>
    <row r="6909" spans="2:4" ht="15" customHeight="1" x14ac:dyDescent="0.25">
      <c r="B6909" s="683"/>
      <c r="C6909" s="683"/>
      <c r="D6909" s="684"/>
    </row>
    <row r="6910" spans="2:4" ht="15" customHeight="1" x14ac:dyDescent="0.25">
      <c r="B6910" s="683"/>
      <c r="C6910" s="683"/>
      <c r="D6910" s="684"/>
    </row>
    <row r="6911" spans="2:4" ht="15" customHeight="1" x14ac:dyDescent="0.25">
      <c r="B6911" s="683"/>
      <c r="C6911" s="683"/>
      <c r="D6911" s="684"/>
    </row>
    <row r="6912" spans="2:4" ht="15" customHeight="1" x14ac:dyDescent="0.25">
      <c r="B6912" s="683"/>
      <c r="C6912" s="683"/>
      <c r="D6912" s="684"/>
    </row>
    <row r="6913" spans="2:4" ht="15" customHeight="1" x14ac:dyDescent="0.25">
      <c r="B6913" s="683"/>
      <c r="C6913" s="683"/>
      <c r="D6913" s="684"/>
    </row>
    <row r="6914" spans="2:4" ht="15" customHeight="1" x14ac:dyDescent="0.25">
      <c r="B6914" s="683"/>
      <c r="C6914" s="683"/>
      <c r="D6914" s="684"/>
    </row>
    <row r="6915" spans="2:4" ht="15" customHeight="1" x14ac:dyDescent="0.25">
      <c r="B6915" s="683"/>
      <c r="C6915" s="683"/>
      <c r="D6915" s="684"/>
    </row>
    <row r="6916" spans="2:4" ht="15" customHeight="1" x14ac:dyDescent="0.25">
      <c r="B6916" s="683"/>
      <c r="C6916" s="683"/>
      <c r="D6916" s="684"/>
    </row>
    <row r="6917" spans="2:4" ht="15" customHeight="1" x14ac:dyDescent="0.25">
      <c r="B6917" s="683"/>
      <c r="C6917" s="683"/>
      <c r="D6917" s="684"/>
    </row>
    <row r="6918" spans="2:4" ht="15" customHeight="1" x14ac:dyDescent="0.25">
      <c r="B6918" s="683"/>
      <c r="C6918" s="683"/>
      <c r="D6918" s="684"/>
    </row>
    <row r="6919" spans="2:4" ht="15" customHeight="1" x14ac:dyDescent="0.25">
      <c r="B6919" s="683"/>
      <c r="C6919" s="683"/>
      <c r="D6919" s="684"/>
    </row>
    <row r="6920" spans="2:4" ht="15" customHeight="1" x14ac:dyDescent="0.25">
      <c r="B6920" s="683"/>
      <c r="C6920" s="683"/>
      <c r="D6920" s="684"/>
    </row>
    <row r="6921" spans="2:4" ht="15" customHeight="1" x14ac:dyDescent="0.25">
      <c r="B6921" s="683"/>
      <c r="C6921" s="683"/>
      <c r="D6921" s="684"/>
    </row>
    <row r="6922" spans="2:4" ht="15" customHeight="1" x14ac:dyDescent="0.25">
      <c r="B6922" s="683"/>
      <c r="C6922" s="683"/>
      <c r="D6922" s="684"/>
    </row>
    <row r="6923" spans="2:4" ht="15" customHeight="1" x14ac:dyDescent="0.25">
      <c r="B6923" s="683"/>
      <c r="C6923" s="683"/>
      <c r="D6923" s="684"/>
    </row>
    <row r="6924" spans="2:4" ht="15" customHeight="1" x14ac:dyDescent="0.25">
      <c r="B6924" s="683"/>
      <c r="C6924" s="683"/>
      <c r="D6924" s="684"/>
    </row>
    <row r="6925" spans="2:4" ht="15" customHeight="1" x14ac:dyDescent="0.25">
      <c r="B6925" s="683"/>
      <c r="C6925" s="683"/>
      <c r="D6925" s="684"/>
    </row>
    <row r="6926" spans="2:4" ht="15" customHeight="1" x14ac:dyDescent="0.25">
      <c r="B6926" s="683"/>
      <c r="C6926" s="683"/>
      <c r="D6926" s="684"/>
    </row>
    <row r="6927" spans="2:4" ht="15" customHeight="1" x14ac:dyDescent="0.25">
      <c r="B6927" s="683"/>
      <c r="C6927" s="683"/>
      <c r="D6927" s="684"/>
    </row>
    <row r="6928" spans="2:4" ht="15" customHeight="1" x14ac:dyDescent="0.25">
      <c r="B6928" s="683"/>
      <c r="C6928" s="683"/>
      <c r="D6928" s="684"/>
    </row>
    <row r="6929" spans="2:4" ht="15" customHeight="1" x14ac:dyDescent="0.25">
      <c r="B6929" s="683"/>
      <c r="C6929" s="683"/>
      <c r="D6929" s="684"/>
    </row>
    <row r="6930" spans="2:4" ht="15" customHeight="1" x14ac:dyDescent="0.25">
      <c r="B6930" s="683"/>
      <c r="C6930" s="683"/>
      <c r="D6930" s="684"/>
    </row>
    <row r="6931" spans="2:4" ht="15" customHeight="1" x14ac:dyDescent="0.25">
      <c r="B6931" s="683"/>
      <c r="C6931" s="683"/>
      <c r="D6931" s="684"/>
    </row>
    <row r="6932" spans="2:4" ht="15" customHeight="1" x14ac:dyDescent="0.25">
      <c r="B6932" s="683"/>
      <c r="C6932" s="683"/>
      <c r="D6932" s="684"/>
    </row>
    <row r="6933" spans="2:4" ht="15" customHeight="1" x14ac:dyDescent="0.25">
      <c r="B6933" s="683"/>
      <c r="C6933" s="683"/>
      <c r="D6933" s="684"/>
    </row>
    <row r="6934" spans="2:4" ht="15" customHeight="1" x14ac:dyDescent="0.25">
      <c r="B6934" s="683"/>
      <c r="C6934" s="683"/>
      <c r="D6934" s="684"/>
    </row>
    <row r="6935" spans="2:4" ht="15" customHeight="1" x14ac:dyDescent="0.25">
      <c r="B6935" s="683"/>
      <c r="C6935" s="683"/>
      <c r="D6935" s="684"/>
    </row>
    <row r="6936" spans="2:4" ht="15" customHeight="1" x14ac:dyDescent="0.25">
      <c r="B6936" s="683"/>
      <c r="C6936" s="683"/>
      <c r="D6936" s="684"/>
    </row>
    <row r="6937" spans="2:4" ht="15" customHeight="1" x14ac:dyDescent="0.25">
      <c r="B6937" s="683"/>
      <c r="C6937" s="683"/>
      <c r="D6937" s="684"/>
    </row>
    <row r="6938" spans="2:4" ht="15" customHeight="1" x14ac:dyDescent="0.25">
      <c r="B6938" s="683"/>
      <c r="C6938" s="683"/>
      <c r="D6938" s="684"/>
    </row>
    <row r="6939" spans="2:4" ht="15" customHeight="1" x14ac:dyDescent="0.25">
      <c r="B6939" s="683"/>
      <c r="C6939" s="683"/>
      <c r="D6939" s="684"/>
    </row>
    <row r="6940" spans="2:4" ht="15" customHeight="1" x14ac:dyDescent="0.25">
      <c r="B6940" s="683"/>
      <c r="C6940" s="683"/>
      <c r="D6940" s="684"/>
    </row>
    <row r="6941" spans="2:4" ht="15" customHeight="1" x14ac:dyDescent="0.25">
      <c r="B6941" s="683"/>
      <c r="C6941" s="683"/>
      <c r="D6941" s="684"/>
    </row>
    <row r="6942" spans="2:4" ht="15" customHeight="1" x14ac:dyDescent="0.25">
      <c r="B6942" s="683"/>
      <c r="C6942" s="683"/>
      <c r="D6942" s="684"/>
    </row>
    <row r="6943" spans="2:4" ht="15" customHeight="1" x14ac:dyDescent="0.25">
      <c r="B6943" s="683"/>
      <c r="C6943" s="683"/>
      <c r="D6943" s="684"/>
    </row>
    <row r="6944" spans="2:4" ht="15" customHeight="1" x14ac:dyDescent="0.25">
      <c r="B6944" s="683"/>
      <c r="C6944" s="683"/>
      <c r="D6944" s="684"/>
    </row>
    <row r="6945" spans="2:4" ht="15" customHeight="1" x14ac:dyDescent="0.25">
      <c r="B6945" s="683"/>
      <c r="C6945" s="683"/>
      <c r="D6945" s="684"/>
    </row>
    <row r="6946" spans="2:4" ht="15" customHeight="1" x14ac:dyDescent="0.25">
      <c r="B6946" s="683"/>
      <c r="C6946" s="683"/>
      <c r="D6946" s="684"/>
    </row>
    <row r="6947" spans="2:4" ht="15" customHeight="1" x14ac:dyDescent="0.25">
      <c r="B6947" s="683"/>
      <c r="C6947" s="683"/>
      <c r="D6947" s="684"/>
    </row>
    <row r="6948" spans="2:4" ht="15" customHeight="1" x14ac:dyDescent="0.25">
      <c r="B6948" s="683"/>
      <c r="C6948" s="683"/>
      <c r="D6948" s="684"/>
    </row>
    <row r="6949" spans="2:4" ht="15" customHeight="1" x14ac:dyDescent="0.25">
      <c r="B6949" s="683"/>
      <c r="C6949" s="683"/>
      <c r="D6949" s="684"/>
    </row>
    <row r="6950" spans="2:4" ht="15" customHeight="1" x14ac:dyDescent="0.25">
      <c r="B6950" s="683"/>
      <c r="C6950" s="683"/>
      <c r="D6950" s="684"/>
    </row>
    <row r="6951" spans="2:4" ht="15" customHeight="1" x14ac:dyDescent="0.25">
      <c r="B6951" s="683"/>
      <c r="C6951" s="683"/>
      <c r="D6951" s="684"/>
    </row>
    <row r="6952" spans="2:4" ht="15" customHeight="1" x14ac:dyDescent="0.25">
      <c r="B6952" s="683"/>
      <c r="C6952" s="683"/>
      <c r="D6952" s="684"/>
    </row>
    <row r="6953" spans="2:4" ht="15" customHeight="1" x14ac:dyDescent="0.25">
      <c r="B6953" s="683"/>
      <c r="C6953" s="683"/>
      <c r="D6953" s="684"/>
    </row>
    <row r="6954" spans="2:4" ht="15" customHeight="1" x14ac:dyDescent="0.25">
      <c r="B6954" s="683"/>
      <c r="C6954" s="683"/>
      <c r="D6954" s="684"/>
    </row>
    <row r="6955" spans="2:4" ht="15" customHeight="1" x14ac:dyDescent="0.25">
      <c r="B6955" s="683"/>
      <c r="C6955" s="683"/>
      <c r="D6955" s="684"/>
    </row>
    <row r="6956" spans="2:4" ht="15" customHeight="1" x14ac:dyDescent="0.25">
      <c r="B6956" s="683"/>
      <c r="C6956" s="683"/>
      <c r="D6956" s="684"/>
    </row>
    <row r="6957" spans="2:4" ht="15" customHeight="1" x14ac:dyDescent="0.25">
      <c r="B6957" s="683"/>
      <c r="C6957" s="683"/>
      <c r="D6957" s="684"/>
    </row>
    <row r="6958" spans="2:4" ht="15" customHeight="1" x14ac:dyDescent="0.25">
      <c r="B6958" s="683"/>
      <c r="C6958" s="683"/>
      <c r="D6958" s="684"/>
    </row>
    <row r="6959" spans="2:4" ht="15" customHeight="1" x14ac:dyDescent="0.25">
      <c r="B6959" s="683"/>
      <c r="C6959" s="683"/>
      <c r="D6959" s="684"/>
    </row>
    <row r="6960" spans="2:4" ht="15" customHeight="1" x14ac:dyDescent="0.25">
      <c r="B6960" s="683"/>
      <c r="C6960" s="683"/>
      <c r="D6960" s="684"/>
    </row>
    <row r="6961" spans="2:4" ht="15" customHeight="1" x14ac:dyDescent="0.25">
      <c r="B6961" s="683"/>
      <c r="C6961" s="683"/>
      <c r="D6961" s="684"/>
    </row>
    <row r="6962" spans="2:4" ht="15" customHeight="1" x14ac:dyDescent="0.25">
      <c r="B6962" s="683"/>
      <c r="C6962" s="683"/>
      <c r="D6962" s="684"/>
    </row>
    <row r="6963" spans="2:4" ht="15" customHeight="1" x14ac:dyDescent="0.25">
      <c r="B6963" s="683"/>
      <c r="C6963" s="683"/>
      <c r="D6963" s="684"/>
    </row>
    <row r="6964" spans="2:4" ht="15" customHeight="1" x14ac:dyDescent="0.25">
      <c r="B6964" s="683"/>
      <c r="C6964" s="683"/>
      <c r="D6964" s="684"/>
    </row>
    <row r="6965" spans="2:4" ht="15" customHeight="1" x14ac:dyDescent="0.25">
      <c r="B6965" s="683"/>
      <c r="C6965" s="683"/>
      <c r="D6965" s="684"/>
    </row>
    <row r="6966" spans="2:4" ht="15" customHeight="1" x14ac:dyDescent="0.25">
      <c r="B6966" s="683"/>
      <c r="C6966" s="683"/>
      <c r="D6966" s="684"/>
    </row>
    <row r="6967" spans="2:4" ht="15" customHeight="1" x14ac:dyDescent="0.25">
      <c r="B6967" s="683"/>
      <c r="C6967" s="683"/>
      <c r="D6967" s="684"/>
    </row>
    <row r="6968" spans="2:4" ht="15" customHeight="1" x14ac:dyDescent="0.25">
      <c r="B6968" s="683"/>
      <c r="C6968" s="683"/>
      <c r="D6968" s="684"/>
    </row>
    <row r="6969" spans="2:4" ht="15" customHeight="1" x14ac:dyDescent="0.25">
      <c r="B6969" s="683"/>
      <c r="C6969" s="683"/>
      <c r="D6969" s="684"/>
    </row>
    <row r="6970" spans="2:4" ht="15" customHeight="1" x14ac:dyDescent="0.25">
      <c r="B6970" s="683"/>
      <c r="C6970" s="683"/>
      <c r="D6970" s="684"/>
    </row>
    <row r="6971" spans="2:4" ht="15" customHeight="1" x14ac:dyDescent="0.25">
      <c r="B6971" s="683"/>
      <c r="C6971" s="683"/>
      <c r="D6971" s="684"/>
    </row>
    <row r="6972" spans="2:4" ht="15" customHeight="1" x14ac:dyDescent="0.25">
      <c r="B6972" s="683"/>
      <c r="C6972" s="683"/>
      <c r="D6972" s="684"/>
    </row>
    <row r="6973" spans="2:4" ht="15" customHeight="1" x14ac:dyDescent="0.25">
      <c r="B6973" s="683"/>
      <c r="C6973" s="683"/>
      <c r="D6973" s="684"/>
    </row>
    <row r="6974" spans="2:4" ht="15" customHeight="1" x14ac:dyDescent="0.25">
      <c r="B6974" s="683"/>
      <c r="C6974" s="683"/>
      <c r="D6974" s="684"/>
    </row>
    <row r="6975" spans="2:4" ht="15" customHeight="1" x14ac:dyDescent="0.25">
      <c r="B6975" s="683"/>
      <c r="C6975" s="683"/>
      <c r="D6975" s="684"/>
    </row>
    <row r="6976" spans="2:4" ht="15" customHeight="1" x14ac:dyDescent="0.25">
      <c r="B6976" s="683"/>
      <c r="C6976" s="683"/>
      <c r="D6976" s="684"/>
    </row>
    <row r="6977" spans="2:4" ht="15" customHeight="1" x14ac:dyDescent="0.25">
      <c r="B6977" s="683"/>
      <c r="C6977" s="683"/>
      <c r="D6977" s="684"/>
    </row>
    <row r="6978" spans="2:4" ht="15" customHeight="1" x14ac:dyDescent="0.25">
      <c r="B6978" s="683"/>
      <c r="C6978" s="683"/>
      <c r="D6978" s="684"/>
    </row>
    <row r="6979" spans="2:4" ht="15" customHeight="1" x14ac:dyDescent="0.25">
      <c r="B6979" s="683"/>
      <c r="C6979" s="683"/>
      <c r="D6979" s="684"/>
    </row>
    <row r="6980" spans="2:4" ht="15" customHeight="1" x14ac:dyDescent="0.25">
      <c r="B6980" s="683"/>
      <c r="C6980" s="683"/>
      <c r="D6980" s="684"/>
    </row>
    <row r="6981" spans="2:4" ht="15" customHeight="1" x14ac:dyDescent="0.25">
      <c r="B6981" s="683"/>
      <c r="C6981" s="683"/>
      <c r="D6981" s="684"/>
    </row>
    <row r="6982" spans="2:4" ht="15" customHeight="1" x14ac:dyDescent="0.25">
      <c r="B6982" s="683"/>
      <c r="C6982" s="683"/>
      <c r="D6982" s="684"/>
    </row>
    <row r="6983" spans="2:4" ht="15" customHeight="1" x14ac:dyDescent="0.25">
      <c r="B6983" s="683"/>
      <c r="C6983" s="683"/>
      <c r="D6983" s="684"/>
    </row>
    <row r="6984" spans="2:4" ht="15" customHeight="1" x14ac:dyDescent="0.25">
      <c r="B6984" s="683"/>
      <c r="C6984" s="683"/>
      <c r="D6984" s="684"/>
    </row>
    <row r="6985" spans="2:4" ht="15" customHeight="1" x14ac:dyDescent="0.25">
      <c r="B6985" s="683"/>
      <c r="C6985" s="683"/>
      <c r="D6985" s="684"/>
    </row>
    <row r="6986" spans="2:4" ht="15" customHeight="1" x14ac:dyDescent="0.25">
      <c r="B6986" s="683"/>
      <c r="C6986" s="683"/>
      <c r="D6986" s="684"/>
    </row>
    <row r="6987" spans="2:4" ht="15" customHeight="1" x14ac:dyDescent="0.25">
      <c r="B6987" s="683"/>
      <c r="C6987" s="683"/>
      <c r="D6987" s="684"/>
    </row>
    <row r="6988" spans="2:4" ht="15" customHeight="1" x14ac:dyDescent="0.25">
      <c r="B6988" s="683"/>
      <c r="C6988" s="683"/>
      <c r="D6988" s="684"/>
    </row>
    <row r="6989" spans="2:4" ht="15" customHeight="1" x14ac:dyDescent="0.25">
      <c r="B6989" s="683"/>
      <c r="C6989" s="683"/>
      <c r="D6989" s="684"/>
    </row>
    <row r="6990" spans="2:4" ht="15" customHeight="1" x14ac:dyDescent="0.25">
      <c r="B6990" s="683"/>
      <c r="C6990" s="683"/>
      <c r="D6990" s="684"/>
    </row>
    <row r="6991" spans="2:4" ht="15" customHeight="1" x14ac:dyDescent="0.25">
      <c r="B6991" s="683"/>
      <c r="C6991" s="683"/>
      <c r="D6991" s="684"/>
    </row>
    <row r="6992" spans="2:4" ht="15" customHeight="1" x14ac:dyDescent="0.25">
      <c r="B6992" s="683"/>
      <c r="C6992" s="683"/>
      <c r="D6992" s="684"/>
    </row>
    <row r="6993" spans="2:4" ht="15" customHeight="1" x14ac:dyDescent="0.25">
      <c r="B6993" s="683"/>
      <c r="C6993" s="683"/>
      <c r="D6993" s="684"/>
    </row>
    <row r="6994" spans="2:4" ht="15" customHeight="1" x14ac:dyDescent="0.25">
      <c r="B6994" s="683"/>
      <c r="C6994" s="683"/>
      <c r="D6994" s="684"/>
    </row>
    <row r="6995" spans="2:4" ht="15" customHeight="1" x14ac:dyDescent="0.25">
      <c r="B6995" s="683"/>
      <c r="C6995" s="683"/>
      <c r="D6995" s="684"/>
    </row>
    <row r="6996" spans="2:4" ht="15" customHeight="1" x14ac:dyDescent="0.25">
      <c r="B6996" s="683"/>
      <c r="C6996" s="683"/>
      <c r="D6996" s="684"/>
    </row>
    <row r="6997" spans="2:4" ht="15" customHeight="1" x14ac:dyDescent="0.25">
      <c r="B6997" s="683"/>
      <c r="C6997" s="683"/>
      <c r="D6997" s="684"/>
    </row>
    <row r="6998" spans="2:4" ht="15" customHeight="1" x14ac:dyDescent="0.25">
      <c r="B6998" s="683"/>
      <c r="C6998" s="683"/>
      <c r="D6998" s="684"/>
    </row>
    <row r="6999" spans="2:4" ht="15" customHeight="1" x14ac:dyDescent="0.25">
      <c r="B6999" s="683"/>
      <c r="C6999" s="683"/>
      <c r="D6999" s="684"/>
    </row>
    <row r="7000" spans="2:4" ht="15" customHeight="1" x14ac:dyDescent="0.25">
      <c r="B7000" s="683"/>
      <c r="C7000" s="683"/>
      <c r="D7000" s="684"/>
    </row>
    <row r="7001" spans="2:4" ht="15" customHeight="1" x14ac:dyDescent="0.25">
      <c r="B7001" s="683"/>
      <c r="C7001" s="683"/>
      <c r="D7001" s="684"/>
    </row>
    <row r="7002" spans="2:4" ht="15" customHeight="1" x14ac:dyDescent="0.25">
      <c r="B7002" s="683"/>
      <c r="C7002" s="683"/>
      <c r="D7002" s="684"/>
    </row>
    <row r="7003" spans="2:4" ht="15" customHeight="1" x14ac:dyDescent="0.25">
      <c r="B7003" s="683"/>
      <c r="C7003" s="683"/>
      <c r="D7003" s="684"/>
    </row>
    <row r="7004" spans="2:4" ht="15" customHeight="1" x14ac:dyDescent="0.25">
      <c r="B7004" s="683"/>
      <c r="C7004" s="683"/>
      <c r="D7004" s="684"/>
    </row>
    <row r="7005" spans="2:4" ht="15" customHeight="1" x14ac:dyDescent="0.25">
      <c r="B7005" s="683"/>
      <c r="C7005" s="683"/>
      <c r="D7005" s="684"/>
    </row>
    <row r="7006" spans="2:4" ht="15" customHeight="1" x14ac:dyDescent="0.25">
      <c r="B7006" s="683"/>
      <c r="C7006" s="683"/>
      <c r="D7006" s="684"/>
    </row>
    <row r="7007" spans="2:4" ht="15" customHeight="1" x14ac:dyDescent="0.25">
      <c r="B7007" s="683"/>
      <c r="C7007" s="683"/>
      <c r="D7007" s="684"/>
    </row>
    <row r="7008" spans="2:4" ht="15" customHeight="1" x14ac:dyDescent="0.25">
      <c r="B7008" s="683"/>
      <c r="C7008" s="683"/>
      <c r="D7008" s="684"/>
    </row>
    <row r="7009" spans="2:4" ht="15" customHeight="1" x14ac:dyDescent="0.25">
      <c r="B7009" s="683"/>
      <c r="C7009" s="683"/>
      <c r="D7009" s="684"/>
    </row>
    <row r="7010" spans="2:4" ht="15" customHeight="1" x14ac:dyDescent="0.25">
      <c r="B7010" s="683"/>
      <c r="C7010" s="683"/>
      <c r="D7010" s="684"/>
    </row>
    <row r="7011" spans="2:4" ht="15" customHeight="1" x14ac:dyDescent="0.25">
      <c r="B7011" s="683"/>
      <c r="C7011" s="683"/>
      <c r="D7011" s="684"/>
    </row>
    <row r="7012" spans="2:4" ht="15" customHeight="1" x14ac:dyDescent="0.25">
      <c r="B7012" s="683"/>
      <c r="C7012" s="683"/>
      <c r="D7012" s="684"/>
    </row>
    <row r="7013" spans="2:4" ht="15" customHeight="1" x14ac:dyDescent="0.25">
      <c r="B7013" s="683"/>
      <c r="C7013" s="683"/>
      <c r="D7013" s="684"/>
    </row>
    <row r="7014" spans="2:4" ht="15" customHeight="1" x14ac:dyDescent="0.25">
      <c r="B7014" s="683"/>
      <c r="C7014" s="683"/>
      <c r="D7014" s="684"/>
    </row>
    <row r="7015" spans="2:4" ht="15" customHeight="1" x14ac:dyDescent="0.25">
      <c r="B7015" s="683"/>
      <c r="C7015" s="683"/>
      <c r="D7015" s="684"/>
    </row>
    <row r="7016" spans="2:4" ht="15" customHeight="1" x14ac:dyDescent="0.25">
      <c r="B7016" s="683"/>
      <c r="C7016" s="683"/>
      <c r="D7016" s="684"/>
    </row>
    <row r="7017" spans="2:4" ht="15" customHeight="1" x14ac:dyDescent="0.25">
      <c r="B7017" s="683"/>
      <c r="C7017" s="683"/>
      <c r="D7017" s="684"/>
    </row>
    <row r="7018" spans="2:4" ht="15" customHeight="1" x14ac:dyDescent="0.25">
      <c r="B7018" s="683"/>
      <c r="C7018" s="683"/>
      <c r="D7018" s="684"/>
    </row>
    <row r="7019" spans="2:4" ht="15" customHeight="1" x14ac:dyDescent="0.25">
      <c r="B7019" s="683"/>
      <c r="C7019" s="683"/>
      <c r="D7019" s="684"/>
    </row>
    <row r="7020" spans="2:4" ht="15" customHeight="1" x14ac:dyDescent="0.25">
      <c r="B7020" s="683"/>
      <c r="C7020" s="683"/>
      <c r="D7020" s="684"/>
    </row>
    <row r="7021" spans="2:4" ht="15" customHeight="1" x14ac:dyDescent="0.25">
      <c r="B7021" s="683"/>
      <c r="C7021" s="683"/>
      <c r="D7021" s="684"/>
    </row>
    <row r="7022" spans="2:4" ht="15" customHeight="1" x14ac:dyDescent="0.25">
      <c r="B7022" s="683"/>
      <c r="C7022" s="683"/>
      <c r="D7022" s="684"/>
    </row>
    <row r="7023" spans="2:4" ht="15" customHeight="1" x14ac:dyDescent="0.25">
      <c r="B7023" s="683"/>
      <c r="C7023" s="683"/>
      <c r="D7023" s="684"/>
    </row>
    <row r="7024" spans="2:4" ht="15" customHeight="1" x14ac:dyDescent="0.25">
      <c r="B7024" s="683"/>
      <c r="C7024" s="683"/>
      <c r="D7024" s="684"/>
    </row>
    <row r="7025" spans="2:4" ht="15" customHeight="1" x14ac:dyDescent="0.25">
      <c r="B7025" s="683"/>
      <c r="C7025" s="683"/>
      <c r="D7025" s="684"/>
    </row>
    <row r="7026" spans="2:4" ht="15" customHeight="1" x14ac:dyDescent="0.25">
      <c r="B7026" s="683"/>
      <c r="C7026" s="683"/>
      <c r="D7026" s="684"/>
    </row>
    <row r="7027" spans="2:4" ht="15" customHeight="1" x14ac:dyDescent="0.25">
      <c r="B7027" s="683"/>
      <c r="C7027" s="683"/>
      <c r="D7027" s="684"/>
    </row>
    <row r="7028" spans="2:4" ht="15" customHeight="1" x14ac:dyDescent="0.25">
      <c r="B7028" s="683"/>
      <c r="C7028" s="683"/>
      <c r="D7028" s="684"/>
    </row>
    <row r="7029" spans="2:4" ht="15" customHeight="1" x14ac:dyDescent="0.25">
      <c r="B7029" s="683"/>
      <c r="C7029" s="683"/>
      <c r="D7029" s="684"/>
    </row>
    <row r="7030" spans="2:4" ht="15" customHeight="1" x14ac:dyDescent="0.25">
      <c r="B7030" s="683"/>
      <c r="C7030" s="683"/>
      <c r="D7030" s="684"/>
    </row>
    <row r="7031" spans="2:4" ht="15" customHeight="1" x14ac:dyDescent="0.25">
      <c r="B7031" s="683"/>
      <c r="C7031" s="683"/>
      <c r="D7031" s="684"/>
    </row>
    <row r="7032" spans="2:4" ht="15" customHeight="1" x14ac:dyDescent="0.25">
      <c r="B7032" s="683"/>
      <c r="C7032" s="683"/>
      <c r="D7032" s="684"/>
    </row>
    <row r="7033" spans="2:4" ht="15" customHeight="1" x14ac:dyDescent="0.25">
      <c r="B7033" s="683"/>
      <c r="C7033" s="683"/>
      <c r="D7033" s="684"/>
    </row>
    <row r="7034" spans="2:4" ht="15" customHeight="1" x14ac:dyDescent="0.25">
      <c r="B7034" s="683"/>
      <c r="C7034" s="683"/>
      <c r="D7034" s="684"/>
    </row>
    <row r="7035" spans="2:4" ht="15" customHeight="1" x14ac:dyDescent="0.25">
      <c r="B7035" s="683"/>
      <c r="C7035" s="683"/>
      <c r="D7035" s="684"/>
    </row>
    <row r="7036" spans="2:4" ht="15" customHeight="1" x14ac:dyDescent="0.25">
      <c r="B7036" s="683"/>
      <c r="C7036" s="683"/>
      <c r="D7036" s="684"/>
    </row>
    <row r="7037" spans="2:4" ht="15" customHeight="1" x14ac:dyDescent="0.25">
      <c r="B7037" s="683"/>
      <c r="C7037" s="683"/>
      <c r="D7037" s="684"/>
    </row>
    <row r="7038" spans="2:4" ht="15" customHeight="1" x14ac:dyDescent="0.25">
      <c r="B7038" s="683"/>
      <c r="C7038" s="683"/>
      <c r="D7038" s="684"/>
    </row>
    <row r="7039" spans="2:4" ht="15" customHeight="1" x14ac:dyDescent="0.25">
      <c r="B7039" s="683"/>
      <c r="C7039" s="683"/>
      <c r="D7039" s="684"/>
    </row>
    <row r="7040" spans="2:4" ht="15" customHeight="1" x14ac:dyDescent="0.25">
      <c r="B7040" s="683"/>
      <c r="C7040" s="683"/>
      <c r="D7040" s="684"/>
    </row>
    <row r="7041" spans="2:4" ht="15" customHeight="1" x14ac:dyDescent="0.25">
      <c r="B7041" s="683"/>
      <c r="C7041" s="683"/>
      <c r="D7041" s="684"/>
    </row>
    <row r="7042" spans="2:4" ht="15" customHeight="1" x14ac:dyDescent="0.25">
      <c r="B7042" s="683"/>
      <c r="C7042" s="683"/>
      <c r="D7042" s="684"/>
    </row>
    <row r="7043" spans="2:4" ht="15" customHeight="1" x14ac:dyDescent="0.25">
      <c r="B7043" s="683"/>
      <c r="C7043" s="683"/>
      <c r="D7043" s="684"/>
    </row>
    <row r="7044" spans="2:4" ht="15" customHeight="1" x14ac:dyDescent="0.25">
      <c r="B7044" s="683"/>
      <c r="C7044" s="683"/>
      <c r="D7044" s="684"/>
    </row>
    <row r="7045" spans="2:4" ht="15" customHeight="1" x14ac:dyDescent="0.25">
      <c r="B7045" s="683"/>
      <c r="C7045" s="683"/>
      <c r="D7045" s="684"/>
    </row>
    <row r="7046" spans="2:4" ht="15" customHeight="1" x14ac:dyDescent="0.25">
      <c r="B7046" s="683"/>
      <c r="C7046" s="683"/>
      <c r="D7046" s="684"/>
    </row>
    <row r="7047" spans="2:4" ht="15" customHeight="1" x14ac:dyDescent="0.25">
      <c r="B7047" s="683"/>
      <c r="C7047" s="683"/>
      <c r="D7047" s="684"/>
    </row>
    <row r="7048" spans="2:4" ht="15" customHeight="1" x14ac:dyDescent="0.25">
      <c r="B7048" s="683"/>
      <c r="C7048" s="683"/>
      <c r="D7048" s="684"/>
    </row>
    <row r="7049" spans="2:4" ht="15" customHeight="1" x14ac:dyDescent="0.25">
      <c r="B7049" s="683"/>
      <c r="C7049" s="683"/>
      <c r="D7049" s="684"/>
    </row>
    <row r="7050" spans="2:4" ht="15" customHeight="1" x14ac:dyDescent="0.25">
      <c r="B7050" s="683"/>
      <c r="C7050" s="683"/>
      <c r="D7050" s="684"/>
    </row>
    <row r="7051" spans="2:4" ht="15" customHeight="1" x14ac:dyDescent="0.25">
      <c r="B7051" s="683"/>
      <c r="C7051" s="683"/>
      <c r="D7051" s="684"/>
    </row>
    <row r="7052" spans="2:4" ht="15" customHeight="1" x14ac:dyDescent="0.25">
      <c r="B7052" s="683"/>
      <c r="C7052" s="683"/>
      <c r="D7052" s="684"/>
    </row>
    <row r="7053" spans="2:4" ht="15" customHeight="1" x14ac:dyDescent="0.25">
      <c r="B7053" s="683"/>
      <c r="C7053" s="683"/>
      <c r="D7053" s="684"/>
    </row>
    <row r="7054" spans="2:4" ht="15" customHeight="1" x14ac:dyDescent="0.25">
      <c r="B7054" s="683"/>
      <c r="C7054" s="683"/>
      <c r="D7054" s="684"/>
    </row>
    <row r="7055" spans="2:4" ht="15" customHeight="1" x14ac:dyDescent="0.25">
      <c r="B7055" s="683"/>
      <c r="C7055" s="683"/>
      <c r="D7055" s="684"/>
    </row>
    <row r="7056" spans="2:4" ht="15" customHeight="1" x14ac:dyDescent="0.25">
      <c r="B7056" s="683"/>
      <c r="C7056" s="683"/>
      <c r="D7056" s="684"/>
    </row>
    <row r="7057" spans="2:4" ht="15" customHeight="1" x14ac:dyDescent="0.25">
      <c r="B7057" s="683"/>
      <c r="C7057" s="683"/>
      <c r="D7057" s="684"/>
    </row>
    <row r="7058" spans="2:4" ht="15" customHeight="1" x14ac:dyDescent="0.25">
      <c r="B7058" s="683"/>
      <c r="C7058" s="683"/>
      <c r="D7058" s="684"/>
    </row>
    <row r="7059" spans="2:4" ht="15" customHeight="1" x14ac:dyDescent="0.25">
      <c r="B7059" s="683"/>
      <c r="C7059" s="683"/>
      <c r="D7059" s="684"/>
    </row>
    <row r="7060" spans="2:4" ht="15" customHeight="1" x14ac:dyDescent="0.25">
      <c r="B7060" s="683"/>
      <c r="C7060" s="683"/>
      <c r="D7060" s="684"/>
    </row>
    <row r="7061" spans="2:4" ht="15" customHeight="1" x14ac:dyDescent="0.25">
      <c r="B7061" s="683"/>
      <c r="C7061" s="683"/>
      <c r="D7061" s="684"/>
    </row>
    <row r="7062" spans="2:4" ht="15" customHeight="1" x14ac:dyDescent="0.25">
      <c r="B7062" s="683"/>
      <c r="C7062" s="683"/>
      <c r="D7062" s="684"/>
    </row>
    <row r="7063" spans="2:4" ht="15" customHeight="1" x14ac:dyDescent="0.25">
      <c r="B7063" s="683"/>
      <c r="C7063" s="683"/>
      <c r="D7063" s="684"/>
    </row>
    <row r="7064" spans="2:4" ht="15" customHeight="1" x14ac:dyDescent="0.25">
      <c r="B7064" s="683"/>
      <c r="C7064" s="683"/>
      <c r="D7064" s="684"/>
    </row>
    <row r="7065" spans="2:4" ht="15" customHeight="1" x14ac:dyDescent="0.25">
      <c r="B7065" s="683"/>
      <c r="C7065" s="683"/>
      <c r="D7065" s="684"/>
    </row>
    <row r="7066" spans="2:4" ht="15" customHeight="1" x14ac:dyDescent="0.25">
      <c r="B7066" s="683"/>
      <c r="C7066" s="683"/>
      <c r="D7066" s="684"/>
    </row>
    <row r="7067" spans="2:4" ht="15" customHeight="1" x14ac:dyDescent="0.25">
      <c r="B7067" s="683"/>
      <c r="C7067" s="683"/>
      <c r="D7067" s="684"/>
    </row>
    <row r="7068" spans="2:4" ht="15" customHeight="1" x14ac:dyDescent="0.25">
      <c r="B7068" s="683"/>
      <c r="C7068" s="683"/>
      <c r="D7068" s="684"/>
    </row>
    <row r="7069" spans="2:4" ht="15" customHeight="1" x14ac:dyDescent="0.25">
      <c r="B7069" s="683"/>
      <c r="C7069" s="683"/>
      <c r="D7069" s="684"/>
    </row>
    <row r="7070" spans="2:4" ht="15" customHeight="1" x14ac:dyDescent="0.25">
      <c r="B7070" s="683"/>
      <c r="C7070" s="683"/>
      <c r="D7070" s="684"/>
    </row>
    <row r="7071" spans="2:4" ht="15" customHeight="1" x14ac:dyDescent="0.25">
      <c r="B7071" s="683"/>
      <c r="C7071" s="683"/>
      <c r="D7071" s="684"/>
    </row>
    <row r="7072" spans="2:4" ht="15" customHeight="1" x14ac:dyDescent="0.25">
      <c r="B7072" s="683"/>
      <c r="C7072" s="683"/>
      <c r="D7072" s="684"/>
    </row>
    <row r="7073" spans="2:4" ht="15" customHeight="1" x14ac:dyDescent="0.25">
      <c r="B7073" s="683"/>
      <c r="C7073" s="683"/>
      <c r="D7073" s="684"/>
    </row>
    <row r="7074" spans="2:4" ht="15" customHeight="1" x14ac:dyDescent="0.25">
      <c r="B7074" s="683"/>
      <c r="C7074" s="683"/>
      <c r="D7074" s="684"/>
    </row>
    <row r="7075" spans="2:4" ht="15" customHeight="1" x14ac:dyDescent="0.25">
      <c r="B7075" s="683"/>
      <c r="C7075" s="683"/>
      <c r="D7075" s="684"/>
    </row>
    <row r="7076" spans="2:4" ht="15" customHeight="1" x14ac:dyDescent="0.25">
      <c r="B7076" s="683"/>
      <c r="C7076" s="683"/>
      <c r="D7076" s="684"/>
    </row>
    <row r="7077" spans="2:4" ht="15" customHeight="1" x14ac:dyDescent="0.25">
      <c r="B7077" s="683"/>
      <c r="C7077" s="683"/>
      <c r="D7077" s="684"/>
    </row>
    <row r="7078" spans="2:4" ht="15" customHeight="1" x14ac:dyDescent="0.25">
      <c r="B7078" s="683"/>
      <c r="C7078" s="683"/>
      <c r="D7078" s="684"/>
    </row>
    <row r="7079" spans="2:4" ht="15" customHeight="1" x14ac:dyDescent="0.25">
      <c r="B7079" s="683"/>
      <c r="C7079" s="683"/>
      <c r="D7079" s="684"/>
    </row>
    <row r="7080" spans="2:4" ht="15" customHeight="1" x14ac:dyDescent="0.25">
      <c r="B7080" s="683"/>
      <c r="C7080" s="683"/>
      <c r="D7080" s="684"/>
    </row>
    <row r="7081" spans="2:4" ht="15" customHeight="1" x14ac:dyDescent="0.25">
      <c r="B7081" s="683"/>
      <c r="C7081" s="683"/>
      <c r="D7081" s="684"/>
    </row>
    <row r="7082" spans="2:4" ht="15" customHeight="1" x14ac:dyDescent="0.25">
      <c r="B7082" s="683"/>
      <c r="C7082" s="683"/>
      <c r="D7082" s="684"/>
    </row>
    <row r="7083" spans="2:4" ht="15" customHeight="1" x14ac:dyDescent="0.25">
      <c r="B7083" s="683"/>
      <c r="C7083" s="683"/>
      <c r="D7083" s="684"/>
    </row>
    <row r="7084" spans="2:4" ht="15" customHeight="1" x14ac:dyDescent="0.25">
      <c r="B7084" s="683"/>
      <c r="C7084" s="683"/>
      <c r="D7084" s="684"/>
    </row>
    <row r="7085" spans="2:4" ht="15" customHeight="1" x14ac:dyDescent="0.25">
      <c r="B7085" s="683"/>
      <c r="C7085" s="683"/>
      <c r="D7085" s="684"/>
    </row>
    <row r="7086" spans="2:4" ht="15" customHeight="1" x14ac:dyDescent="0.25">
      <c r="B7086" s="683"/>
      <c r="C7086" s="683"/>
      <c r="D7086" s="684"/>
    </row>
    <row r="7087" spans="2:4" ht="15" customHeight="1" x14ac:dyDescent="0.25">
      <c r="B7087" s="683"/>
      <c r="C7087" s="683"/>
      <c r="D7087" s="684"/>
    </row>
    <row r="7088" spans="2:4" ht="15" customHeight="1" x14ac:dyDescent="0.25">
      <c r="B7088" s="683"/>
      <c r="C7088" s="683"/>
      <c r="D7088" s="684"/>
    </row>
    <row r="7089" spans="2:4" ht="15" customHeight="1" x14ac:dyDescent="0.25">
      <c r="B7089" s="683"/>
      <c r="C7089" s="683"/>
      <c r="D7089" s="684"/>
    </row>
    <row r="7090" spans="2:4" ht="15" customHeight="1" x14ac:dyDescent="0.25">
      <c r="B7090" s="683"/>
      <c r="C7090" s="683"/>
      <c r="D7090" s="684"/>
    </row>
    <row r="7091" spans="2:4" ht="15" customHeight="1" x14ac:dyDescent="0.25">
      <c r="B7091" s="683"/>
      <c r="C7091" s="683"/>
      <c r="D7091" s="684"/>
    </row>
    <row r="7092" spans="2:4" ht="15" customHeight="1" x14ac:dyDescent="0.25">
      <c r="B7092" s="683"/>
      <c r="C7092" s="683"/>
      <c r="D7092" s="684"/>
    </row>
    <row r="7093" spans="2:4" ht="15" customHeight="1" x14ac:dyDescent="0.25">
      <c r="B7093" s="683"/>
      <c r="C7093" s="683"/>
      <c r="D7093" s="684"/>
    </row>
    <row r="7094" spans="2:4" ht="15" customHeight="1" x14ac:dyDescent="0.25">
      <c r="B7094" s="683"/>
      <c r="C7094" s="683"/>
      <c r="D7094" s="684"/>
    </row>
    <row r="7095" spans="2:4" ht="15" customHeight="1" x14ac:dyDescent="0.25">
      <c r="B7095" s="683"/>
      <c r="C7095" s="683"/>
      <c r="D7095" s="684"/>
    </row>
    <row r="7096" spans="2:4" ht="15" customHeight="1" x14ac:dyDescent="0.25">
      <c r="B7096" s="683"/>
      <c r="C7096" s="683"/>
      <c r="D7096" s="684"/>
    </row>
    <row r="7097" spans="2:4" ht="15" customHeight="1" x14ac:dyDescent="0.25">
      <c r="B7097" s="683"/>
      <c r="C7097" s="683"/>
      <c r="D7097" s="684"/>
    </row>
    <row r="7098" spans="2:4" ht="15" customHeight="1" x14ac:dyDescent="0.25">
      <c r="B7098" s="683"/>
      <c r="C7098" s="683"/>
      <c r="D7098" s="684"/>
    </row>
    <row r="7099" spans="2:4" ht="15" customHeight="1" x14ac:dyDescent="0.25">
      <c r="B7099" s="683"/>
      <c r="C7099" s="683"/>
      <c r="D7099" s="684"/>
    </row>
    <row r="7100" spans="2:4" ht="15" customHeight="1" x14ac:dyDescent="0.25">
      <c r="B7100" s="683"/>
      <c r="C7100" s="683"/>
      <c r="D7100" s="684"/>
    </row>
    <row r="7101" spans="2:4" ht="15" customHeight="1" x14ac:dyDescent="0.25">
      <c r="B7101" s="683"/>
      <c r="C7101" s="683"/>
      <c r="D7101" s="684"/>
    </row>
    <row r="7102" spans="2:4" ht="15" customHeight="1" x14ac:dyDescent="0.25">
      <c r="B7102" s="683"/>
      <c r="C7102" s="683"/>
      <c r="D7102" s="684"/>
    </row>
    <row r="7103" spans="2:4" ht="15" customHeight="1" x14ac:dyDescent="0.25">
      <c r="B7103" s="683"/>
      <c r="C7103" s="683"/>
      <c r="D7103" s="684"/>
    </row>
    <row r="7104" spans="2:4" ht="15" customHeight="1" x14ac:dyDescent="0.25">
      <c r="B7104" s="683"/>
      <c r="C7104" s="683"/>
      <c r="D7104" s="684"/>
    </row>
    <row r="7105" spans="2:4" ht="15" customHeight="1" x14ac:dyDescent="0.25">
      <c r="B7105" s="683"/>
      <c r="C7105" s="683"/>
      <c r="D7105" s="684"/>
    </row>
    <row r="7106" spans="2:4" ht="15" customHeight="1" x14ac:dyDescent="0.25">
      <c r="B7106" s="683"/>
      <c r="C7106" s="683"/>
      <c r="D7106" s="684"/>
    </row>
    <row r="7107" spans="2:4" ht="15" customHeight="1" x14ac:dyDescent="0.25">
      <c r="B7107" s="683"/>
      <c r="C7107" s="683"/>
      <c r="D7107" s="684"/>
    </row>
    <row r="7108" spans="2:4" ht="15" customHeight="1" x14ac:dyDescent="0.25">
      <c r="B7108" s="683"/>
      <c r="C7108" s="683"/>
      <c r="D7108" s="684"/>
    </row>
    <row r="7109" spans="2:4" ht="15" customHeight="1" x14ac:dyDescent="0.25">
      <c r="B7109" s="683"/>
      <c r="C7109" s="683"/>
      <c r="D7109" s="684"/>
    </row>
    <row r="7110" spans="2:4" ht="15" customHeight="1" x14ac:dyDescent="0.25">
      <c r="B7110" s="683"/>
      <c r="C7110" s="683"/>
      <c r="D7110" s="684"/>
    </row>
    <row r="7111" spans="2:4" ht="15" customHeight="1" x14ac:dyDescent="0.25">
      <c r="B7111" s="683"/>
      <c r="C7111" s="683"/>
      <c r="D7111" s="684"/>
    </row>
    <row r="7112" spans="2:4" ht="15" customHeight="1" x14ac:dyDescent="0.25">
      <c r="B7112" s="683"/>
      <c r="C7112" s="683"/>
      <c r="D7112" s="684"/>
    </row>
    <row r="7113" spans="2:4" ht="15" customHeight="1" x14ac:dyDescent="0.25">
      <c r="B7113" s="683"/>
      <c r="C7113" s="683"/>
      <c r="D7113" s="684"/>
    </row>
    <row r="7114" spans="2:4" ht="15" customHeight="1" x14ac:dyDescent="0.25">
      <c r="B7114" s="683"/>
      <c r="C7114" s="683"/>
      <c r="D7114" s="684"/>
    </row>
    <row r="7115" spans="2:4" ht="15" customHeight="1" x14ac:dyDescent="0.25">
      <c r="B7115" s="683"/>
      <c r="C7115" s="683"/>
      <c r="D7115" s="684"/>
    </row>
    <row r="7116" spans="2:4" ht="15" customHeight="1" x14ac:dyDescent="0.25">
      <c r="B7116" s="683"/>
      <c r="C7116" s="683"/>
      <c r="D7116" s="684"/>
    </row>
    <row r="7117" spans="2:4" ht="15" customHeight="1" x14ac:dyDescent="0.25">
      <c r="B7117" s="683"/>
      <c r="C7117" s="683"/>
      <c r="D7117" s="684"/>
    </row>
    <row r="7118" spans="2:4" ht="15" customHeight="1" x14ac:dyDescent="0.25">
      <c r="B7118" s="683"/>
      <c r="C7118" s="683"/>
      <c r="D7118" s="684"/>
    </row>
    <row r="7119" spans="2:4" ht="15" customHeight="1" x14ac:dyDescent="0.25">
      <c r="B7119" s="683"/>
      <c r="C7119" s="683"/>
      <c r="D7119" s="684"/>
    </row>
    <row r="7120" spans="2:4" ht="15" customHeight="1" x14ac:dyDescent="0.25">
      <c r="B7120" s="683"/>
      <c r="C7120" s="683"/>
      <c r="D7120" s="684"/>
    </row>
    <row r="7121" spans="2:4" ht="15" customHeight="1" x14ac:dyDescent="0.25">
      <c r="B7121" s="683"/>
      <c r="C7121" s="683"/>
      <c r="D7121" s="684"/>
    </row>
    <row r="7122" spans="2:4" ht="15" customHeight="1" x14ac:dyDescent="0.25">
      <c r="B7122" s="683"/>
      <c r="C7122" s="683"/>
      <c r="D7122" s="684"/>
    </row>
    <row r="7123" spans="2:4" ht="15" customHeight="1" x14ac:dyDescent="0.25">
      <c r="B7123" s="683"/>
      <c r="C7123" s="683"/>
      <c r="D7123" s="684"/>
    </row>
    <row r="7124" spans="2:4" ht="15" customHeight="1" x14ac:dyDescent="0.25">
      <c r="B7124" s="683"/>
      <c r="C7124" s="683"/>
      <c r="D7124" s="684"/>
    </row>
    <row r="7125" spans="2:4" ht="15" customHeight="1" x14ac:dyDescent="0.25">
      <c r="B7125" s="683"/>
      <c r="C7125" s="683"/>
      <c r="D7125" s="684"/>
    </row>
    <row r="7126" spans="2:4" ht="15" customHeight="1" x14ac:dyDescent="0.25">
      <c r="B7126" s="683"/>
      <c r="C7126" s="683"/>
      <c r="D7126" s="684"/>
    </row>
    <row r="7127" spans="2:4" ht="15" customHeight="1" x14ac:dyDescent="0.25">
      <c r="B7127" s="683"/>
      <c r="C7127" s="683"/>
      <c r="D7127" s="684"/>
    </row>
    <row r="7128" spans="2:4" ht="15" customHeight="1" x14ac:dyDescent="0.25">
      <c r="B7128" s="683"/>
      <c r="C7128" s="683"/>
      <c r="D7128" s="684"/>
    </row>
    <row r="7129" spans="2:4" ht="15" customHeight="1" x14ac:dyDescent="0.25">
      <c r="B7129" s="683"/>
      <c r="C7129" s="683"/>
      <c r="D7129" s="684"/>
    </row>
    <row r="7130" spans="2:4" ht="15" customHeight="1" x14ac:dyDescent="0.25">
      <c r="B7130" s="683"/>
      <c r="C7130" s="683"/>
      <c r="D7130" s="684"/>
    </row>
    <row r="7131" spans="2:4" ht="15" customHeight="1" x14ac:dyDescent="0.25">
      <c r="B7131" s="683"/>
      <c r="C7131" s="683"/>
      <c r="D7131" s="684"/>
    </row>
    <row r="7132" spans="2:4" ht="15" customHeight="1" x14ac:dyDescent="0.25">
      <c r="B7132" s="683"/>
      <c r="C7132" s="683"/>
      <c r="D7132" s="684"/>
    </row>
    <row r="7133" spans="2:4" ht="15" customHeight="1" x14ac:dyDescent="0.25">
      <c r="B7133" s="683"/>
      <c r="C7133" s="683"/>
      <c r="D7133" s="684"/>
    </row>
    <row r="7134" spans="2:4" ht="15" customHeight="1" x14ac:dyDescent="0.25">
      <c r="B7134" s="683"/>
      <c r="C7134" s="683"/>
      <c r="D7134" s="684"/>
    </row>
    <row r="7135" spans="2:4" ht="15" customHeight="1" x14ac:dyDescent="0.25">
      <c r="B7135" s="683"/>
      <c r="C7135" s="683"/>
      <c r="D7135" s="684"/>
    </row>
    <row r="7136" spans="2:4" ht="15" customHeight="1" x14ac:dyDescent="0.25">
      <c r="B7136" s="683"/>
      <c r="C7136" s="683"/>
      <c r="D7136" s="684"/>
    </row>
    <row r="7137" spans="2:4" ht="15" customHeight="1" x14ac:dyDescent="0.25">
      <c r="B7137" s="683"/>
      <c r="C7137" s="683"/>
      <c r="D7137" s="684"/>
    </row>
    <row r="7138" spans="2:4" ht="15" customHeight="1" x14ac:dyDescent="0.25">
      <c r="B7138" s="683"/>
      <c r="C7138" s="683"/>
      <c r="D7138" s="684"/>
    </row>
    <row r="7139" spans="2:4" ht="15" customHeight="1" x14ac:dyDescent="0.25">
      <c r="B7139" s="683"/>
      <c r="C7139" s="683"/>
      <c r="D7139" s="684"/>
    </row>
    <row r="7140" spans="2:4" ht="15" customHeight="1" x14ac:dyDescent="0.25">
      <c r="B7140" s="683"/>
      <c r="C7140" s="683"/>
      <c r="D7140" s="684"/>
    </row>
    <row r="7141" spans="2:4" ht="15" customHeight="1" x14ac:dyDescent="0.25">
      <c r="B7141" s="683"/>
      <c r="C7141" s="683"/>
      <c r="D7141" s="684"/>
    </row>
    <row r="7142" spans="2:4" ht="15" customHeight="1" x14ac:dyDescent="0.25">
      <c r="B7142" s="683"/>
      <c r="C7142" s="683"/>
      <c r="D7142" s="684"/>
    </row>
    <row r="7143" spans="2:4" ht="15" customHeight="1" x14ac:dyDescent="0.25">
      <c r="B7143" s="683"/>
      <c r="C7143" s="683"/>
      <c r="D7143" s="684"/>
    </row>
    <row r="7144" spans="2:4" ht="15" customHeight="1" x14ac:dyDescent="0.25">
      <c r="B7144" s="683"/>
      <c r="C7144" s="683"/>
      <c r="D7144" s="684"/>
    </row>
    <row r="7145" spans="2:4" ht="15" customHeight="1" x14ac:dyDescent="0.25">
      <c r="B7145" s="683"/>
      <c r="C7145" s="683"/>
      <c r="D7145" s="684"/>
    </row>
    <row r="7146" spans="2:4" ht="15" customHeight="1" x14ac:dyDescent="0.25">
      <c r="B7146" s="683"/>
      <c r="C7146" s="683"/>
      <c r="D7146" s="684"/>
    </row>
    <row r="7147" spans="2:4" ht="15" customHeight="1" x14ac:dyDescent="0.25">
      <c r="B7147" s="683"/>
      <c r="C7147" s="683"/>
      <c r="D7147" s="684"/>
    </row>
    <row r="7148" spans="2:4" ht="15" customHeight="1" x14ac:dyDescent="0.25">
      <c r="B7148" s="683"/>
      <c r="C7148" s="683"/>
      <c r="D7148" s="684"/>
    </row>
    <row r="7149" spans="2:4" ht="15" customHeight="1" x14ac:dyDescent="0.25">
      <c r="B7149" s="683"/>
      <c r="C7149" s="683"/>
      <c r="D7149" s="684"/>
    </row>
    <row r="7150" spans="2:4" ht="15" customHeight="1" x14ac:dyDescent="0.25">
      <c r="B7150" s="683"/>
      <c r="C7150" s="683"/>
      <c r="D7150" s="684"/>
    </row>
    <row r="7151" spans="2:4" ht="15" customHeight="1" x14ac:dyDescent="0.25">
      <c r="B7151" s="683"/>
      <c r="C7151" s="683"/>
      <c r="D7151" s="684"/>
    </row>
    <row r="7152" spans="2:4" ht="15" customHeight="1" x14ac:dyDescent="0.25">
      <c r="B7152" s="683"/>
      <c r="C7152" s="683"/>
      <c r="D7152" s="684"/>
    </row>
    <row r="7153" spans="2:4" ht="15" customHeight="1" x14ac:dyDescent="0.25">
      <c r="B7153" s="683"/>
      <c r="C7153" s="683"/>
      <c r="D7153" s="684"/>
    </row>
    <row r="7154" spans="2:4" ht="15" customHeight="1" x14ac:dyDescent="0.25">
      <c r="B7154" s="683"/>
      <c r="C7154" s="683"/>
      <c r="D7154" s="684"/>
    </row>
    <row r="7155" spans="2:4" ht="15" customHeight="1" x14ac:dyDescent="0.25">
      <c r="B7155" s="683"/>
      <c r="C7155" s="683"/>
      <c r="D7155" s="684"/>
    </row>
    <row r="7156" spans="2:4" ht="15" customHeight="1" x14ac:dyDescent="0.25">
      <c r="B7156" s="683"/>
      <c r="C7156" s="683"/>
      <c r="D7156" s="684"/>
    </row>
    <row r="7157" spans="2:4" ht="15" customHeight="1" x14ac:dyDescent="0.25">
      <c r="B7157" s="683"/>
      <c r="C7157" s="683"/>
      <c r="D7157" s="684"/>
    </row>
    <row r="7158" spans="2:4" ht="15" customHeight="1" x14ac:dyDescent="0.25">
      <c r="B7158" s="683"/>
      <c r="C7158" s="683"/>
      <c r="D7158" s="684"/>
    </row>
    <row r="7159" spans="2:4" ht="15" customHeight="1" x14ac:dyDescent="0.25">
      <c r="B7159" s="683"/>
      <c r="C7159" s="683"/>
      <c r="D7159" s="684"/>
    </row>
    <row r="7160" spans="2:4" ht="15" customHeight="1" x14ac:dyDescent="0.25">
      <c r="B7160" s="683"/>
      <c r="C7160" s="683"/>
      <c r="D7160" s="684"/>
    </row>
    <row r="7161" spans="2:4" ht="15" customHeight="1" x14ac:dyDescent="0.25">
      <c r="B7161" s="683"/>
      <c r="C7161" s="683"/>
      <c r="D7161" s="684"/>
    </row>
    <row r="7162" spans="2:4" ht="15" customHeight="1" x14ac:dyDescent="0.25">
      <c r="B7162" s="683"/>
      <c r="C7162" s="683"/>
      <c r="D7162" s="684"/>
    </row>
    <row r="7163" spans="2:4" ht="15" customHeight="1" x14ac:dyDescent="0.25">
      <c r="B7163" s="683"/>
      <c r="C7163" s="683"/>
      <c r="D7163" s="684"/>
    </row>
    <row r="7164" spans="2:4" ht="15" customHeight="1" x14ac:dyDescent="0.25">
      <c r="B7164" s="683"/>
      <c r="C7164" s="683"/>
      <c r="D7164" s="684"/>
    </row>
    <row r="7165" spans="2:4" ht="15" customHeight="1" x14ac:dyDescent="0.25">
      <c r="B7165" s="683"/>
      <c r="C7165" s="683"/>
      <c r="D7165" s="684"/>
    </row>
    <row r="7166" spans="2:4" ht="15" customHeight="1" x14ac:dyDescent="0.25">
      <c r="B7166" s="683"/>
      <c r="C7166" s="683"/>
      <c r="D7166" s="684"/>
    </row>
    <row r="7167" spans="2:4" ht="15" customHeight="1" x14ac:dyDescent="0.25">
      <c r="B7167" s="683"/>
      <c r="C7167" s="683"/>
      <c r="D7167" s="684"/>
    </row>
    <row r="7168" spans="2:4" ht="15" customHeight="1" x14ac:dyDescent="0.25">
      <c r="B7168" s="683"/>
      <c r="C7168" s="683"/>
      <c r="D7168" s="684"/>
    </row>
    <row r="7169" spans="2:4" ht="15" customHeight="1" x14ac:dyDescent="0.25">
      <c r="B7169" s="683"/>
      <c r="C7169" s="683"/>
      <c r="D7169" s="684"/>
    </row>
    <row r="7170" spans="2:4" ht="15" customHeight="1" x14ac:dyDescent="0.25">
      <c r="B7170" s="683"/>
      <c r="C7170" s="683"/>
      <c r="D7170" s="684"/>
    </row>
    <row r="7171" spans="2:4" ht="15" customHeight="1" x14ac:dyDescent="0.25">
      <c r="B7171" s="683"/>
      <c r="C7171" s="683"/>
      <c r="D7171" s="684"/>
    </row>
    <row r="7172" spans="2:4" ht="15" customHeight="1" x14ac:dyDescent="0.25">
      <c r="B7172" s="683"/>
      <c r="C7172" s="683"/>
      <c r="D7172" s="684"/>
    </row>
    <row r="7173" spans="2:4" ht="15" customHeight="1" x14ac:dyDescent="0.25">
      <c r="B7173" s="683"/>
      <c r="C7173" s="683"/>
      <c r="D7173" s="684"/>
    </row>
    <row r="7174" spans="2:4" ht="15" customHeight="1" x14ac:dyDescent="0.25">
      <c r="B7174" s="683"/>
      <c r="C7174" s="683"/>
      <c r="D7174" s="684"/>
    </row>
    <row r="7175" spans="2:4" ht="15" customHeight="1" x14ac:dyDescent="0.25">
      <c r="B7175" s="683"/>
      <c r="C7175" s="683"/>
      <c r="D7175" s="684"/>
    </row>
    <row r="7176" spans="2:4" ht="15" customHeight="1" x14ac:dyDescent="0.25">
      <c r="B7176" s="683"/>
      <c r="C7176" s="683"/>
      <c r="D7176" s="684"/>
    </row>
    <row r="7177" spans="2:4" ht="15" customHeight="1" x14ac:dyDescent="0.25">
      <c r="B7177" s="683"/>
      <c r="C7177" s="683"/>
      <c r="D7177" s="684"/>
    </row>
    <row r="7178" spans="2:4" ht="15" customHeight="1" x14ac:dyDescent="0.25">
      <c r="B7178" s="683"/>
      <c r="C7178" s="683"/>
      <c r="D7178" s="684"/>
    </row>
    <row r="7179" spans="2:4" ht="15" customHeight="1" x14ac:dyDescent="0.25">
      <c r="B7179" s="683"/>
      <c r="C7179" s="683"/>
      <c r="D7179" s="684"/>
    </row>
    <row r="7180" spans="2:4" ht="15" customHeight="1" x14ac:dyDescent="0.25">
      <c r="B7180" s="683"/>
      <c r="C7180" s="683"/>
      <c r="D7180" s="684"/>
    </row>
    <row r="7181" spans="2:4" ht="15" customHeight="1" x14ac:dyDescent="0.25">
      <c r="B7181" s="683"/>
      <c r="C7181" s="683"/>
      <c r="D7181" s="684"/>
    </row>
    <row r="7182" spans="2:4" ht="15" customHeight="1" x14ac:dyDescent="0.25">
      <c r="B7182" s="683"/>
      <c r="C7182" s="683"/>
      <c r="D7182" s="684"/>
    </row>
    <row r="7183" spans="2:4" ht="15" customHeight="1" x14ac:dyDescent="0.25">
      <c r="B7183" s="683"/>
      <c r="C7183" s="683"/>
      <c r="D7183" s="684"/>
    </row>
    <row r="7184" spans="2:4" ht="15" customHeight="1" x14ac:dyDescent="0.25">
      <c r="B7184" s="683"/>
      <c r="C7184" s="683"/>
      <c r="D7184" s="684"/>
    </row>
    <row r="7185" spans="2:4" ht="15" customHeight="1" x14ac:dyDescent="0.25">
      <c r="B7185" s="683"/>
      <c r="C7185" s="683"/>
      <c r="D7185" s="684"/>
    </row>
    <row r="7186" spans="2:4" ht="15" customHeight="1" x14ac:dyDescent="0.25">
      <c r="B7186" s="683"/>
      <c r="C7186" s="683"/>
      <c r="D7186" s="684"/>
    </row>
    <row r="7187" spans="2:4" ht="15" customHeight="1" x14ac:dyDescent="0.25">
      <c r="B7187" s="683"/>
      <c r="C7187" s="683"/>
      <c r="D7187" s="684"/>
    </row>
    <row r="7188" spans="2:4" ht="15" customHeight="1" x14ac:dyDescent="0.25">
      <c r="B7188" s="683"/>
      <c r="C7188" s="683"/>
      <c r="D7188" s="684"/>
    </row>
    <row r="7189" spans="2:4" ht="15" customHeight="1" x14ac:dyDescent="0.25">
      <c r="B7189" s="683"/>
      <c r="C7189" s="683"/>
      <c r="D7189" s="684"/>
    </row>
    <row r="7190" spans="2:4" ht="15" customHeight="1" x14ac:dyDescent="0.25">
      <c r="B7190" s="683"/>
      <c r="C7190" s="683"/>
      <c r="D7190" s="684"/>
    </row>
    <row r="7191" spans="2:4" ht="15" customHeight="1" x14ac:dyDescent="0.25">
      <c r="B7191" s="683"/>
      <c r="C7191" s="683"/>
      <c r="D7191" s="684"/>
    </row>
    <row r="7192" spans="2:4" ht="15" customHeight="1" x14ac:dyDescent="0.25">
      <c r="B7192" s="683"/>
      <c r="C7192" s="683"/>
      <c r="D7192" s="684"/>
    </row>
    <row r="7193" spans="2:4" ht="15" customHeight="1" x14ac:dyDescent="0.25">
      <c r="B7193" s="683"/>
      <c r="C7193" s="683"/>
      <c r="D7193" s="684"/>
    </row>
    <row r="7194" spans="2:4" ht="15" customHeight="1" x14ac:dyDescent="0.25">
      <c r="B7194" s="683"/>
      <c r="C7194" s="683"/>
      <c r="D7194" s="684"/>
    </row>
    <row r="7195" spans="2:4" ht="15" customHeight="1" x14ac:dyDescent="0.25">
      <c r="B7195" s="683"/>
      <c r="C7195" s="683"/>
      <c r="D7195" s="684"/>
    </row>
    <row r="7196" spans="2:4" ht="15" customHeight="1" x14ac:dyDescent="0.25">
      <c r="B7196" s="683"/>
      <c r="C7196" s="683"/>
      <c r="D7196" s="684"/>
    </row>
    <row r="7197" spans="2:4" ht="15" customHeight="1" x14ac:dyDescent="0.25">
      <c r="B7197" s="683"/>
      <c r="C7197" s="683"/>
      <c r="D7197" s="684"/>
    </row>
    <row r="7198" spans="2:4" ht="15" customHeight="1" x14ac:dyDescent="0.25">
      <c r="B7198" s="683"/>
      <c r="C7198" s="683"/>
      <c r="D7198" s="684"/>
    </row>
    <row r="7199" spans="2:4" ht="15" customHeight="1" x14ac:dyDescent="0.25">
      <c r="B7199" s="683"/>
      <c r="C7199" s="683"/>
      <c r="D7199" s="684"/>
    </row>
    <row r="7200" spans="2:4" ht="15" customHeight="1" x14ac:dyDescent="0.25">
      <c r="B7200" s="683"/>
      <c r="C7200" s="683"/>
      <c r="D7200" s="684"/>
    </row>
    <row r="7201" spans="2:4" ht="15" customHeight="1" x14ac:dyDescent="0.25">
      <c r="B7201" s="683"/>
      <c r="C7201" s="683"/>
      <c r="D7201" s="684"/>
    </row>
    <row r="7202" spans="2:4" ht="15" customHeight="1" x14ac:dyDescent="0.25">
      <c r="B7202" s="683"/>
      <c r="C7202" s="683"/>
      <c r="D7202" s="684"/>
    </row>
    <row r="7203" spans="2:4" ht="15" customHeight="1" x14ac:dyDescent="0.25">
      <c r="B7203" s="683"/>
      <c r="C7203" s="683"/>
      <c r="D7203" s="684"/>
    </row>
    <row r="7204" spans="2:4" ht="15" customHeight="1" x14ac:dyDescent="0.25">
      <c r="B7204" s="683"/>
      <c r="C7204" s="683"/>
      <c r="D7204" s="684"/>
    </row>
    <row r="7205" spans="2:4" ht="15" customHeight="1" x14ac:dyDescent="0.25">
      <c r="B7205" s="683"/>
      <c r="C7205" s="683"/>
      <c r="D7205" s="684"/>
    </row>
    <row r="7206" spans="2:4" ht="15" customHeight="1" x14ac:dyDescent="0.25">
      <c r="B7206" s="683"/>
      <c r="C7206" s="683"/>
      <c r="D7206" s="684"/>
    </row>
    <row r="7207" spans="2:4" ht="15" customHeight="1" x14ac:dyDescent="0.25">
      <c r="B7207" s="683"/>
      <c r="C7207" s="683"/>
      <c r="D7207" s="684"/>
    </row>
    <row r="7208" spans="2:4" ht="15" customHeight="1" x14ac:dyDescent="0.25">
      <c r="B7208" s="683"/>
      <c r="C7208" s="683"/>
      <c r="D7208" s="684"/>
    </row>
    <row r="7209" spans="2:4" ht="15" customHeight="1" x14ac:dyDescent="0.25">
      <c r="B7209" s="683"/>
      <c r="C7209" s="683"/>
      <c r="D7209" s="684"/>
    </row>
    <row r="7210" spans="2:4" ht="15" customHeight="1" x14ac:dyDescent="0.25">
      <c r="B7210" s="683"/>
      <c r="C7210" s="683"/>
      <c r="D7210" s="684"/>
    </row>
    <row r="7211" spans="2:4" ht="15" customHeight="1" x14ac:dyDescent="0.25">
      <c r="B7211" s="683"/>
      <c r="C7211" s="683"/>
      <c r="D7211" s="684"/>
    </row>
    <row r="7212" spans="2:4" ht="15" customHeight="1" x14ac:dyDescent="0.25">
      <c r="B7212" s="683"/>
      <c r="C7212" s="683"/>
      <c r="D7212" s="684"/>
    </row>
    <row r="7213" spans="2:4" ht="15" customHeight="1" x14ac:dyDescent="0.25">
      <c r="B7213" s="683"/>
      <c r="C7213" s="683"/>
      <c r="D7213" s="684"/>
    </row>
    <row r="7214" spans="2:4" ht="15" customHeight="1" x14ac:dyDescent="0.25">
      <c r="B7214" s="683"/>
      <c r="C7214" s="683"/>
      <c r="D7214" s="684"/>
    </row>
    <row r="7215" spans="2:4" ht="15" customHeight="1" x14ac:dyDescent="0.25">
      <c r="B7215" s="683"/>
      <c r="C7215" s="683"/>
      <c r="D7215" s="684"/>
    </row>
    <row r="7216" spans="2:4" ht="15" customHeight="1" x14ac:dyDescent="0.25">
      <c r="B7216" s="683"/>
      <c r="C7216" s="683"/>
      <c r="D7216" s="684"/>
    </row>
    <row r="7217" spans="2:4" ht="15" customHeight="1" x14ac:dyDescent="0.25">
      <c r="B7217" s="683"/>
      <c r="C7217" s="683"/>
      <c r="D7217" s="684"/>
    </row>
    <row r="7218" spans="2:4" ht="15" customHeight="1" x14ac:dyDescent="0.25">
      <c r="B7218" s="683"/>
      <c r="C7218" s="683"/>
      <c r="D7218" s="684"/>
    </row>
    <row r="7219" spans="2:4" ht="15" customHeight="1" x14ac:dyDescent="0.25">
      <c r="B7219" s="683"/>
      <c r="C7219" s="683"/>
      <c r="D7219" s="684"/>
    </row>
    <row r="7220" spans="2:4" ht="15" customHeight="1" x14ac:dyDescent="0.25">
      <c r="B7220" s="683"/>
      <c r="C7220" s="683"/>
      <c r="D7220" s="684"/>
    </row>
    <row r="7221" spans="2:4" ht="15" customHeight="1" x14ac:dyDescent="0.25">
      <c r="B7221" s="683"/>
      <c r="C7221" s="683"/>
      <c r="D7221" s="684"/>
    </row>
    <row r="7222" spans="2:4" ht="15" customHeight="1" x14ac:dyDescent="0.25">
      <c r="B7222" s="683"/>
      <c r="C7222" s="683"/>
      <c r="D7222" s="684"/>
    </row>
    <row r="7223" spans="2:4" ht="15" customHeight="1" x14ac:dyDescent="0.25">
      <c r="B7223" s="683"/>
      <c r="C7223" s="683"/>
      <c r="D7223" s="684"/>
    </row>
    <row r="7224" spans="2:4" ht="15" customHeight="1" x14ac:dyDescent="0.25">
      <c r="B7224" s="683"/>
      <c r="C7224" s="683"/>
      <c r="D7224" s="684"/>
    </row>
    <row r="7225" spans="2:4" ht="15" customHeight="1" x14ac:dyDescent="0.25">
      <c r="B7225" s="683"/>
      <c r="C7225" s="683"/>
      <c r="D7225" s="684"/>
    </row>
    <row r="7226" spans="2:4" ht="15" customHeight="1" x14ac:dyDescent="0.25">
      <c r="B7226" s="683"/>
      <c r="C7226" s="683"/>
      <c r="D7226" s="684"/>
    </row>
    <row r="7227" spans="2:4" ht="15" customHeight="1" x14ac:dyDescent="0.25">
      <c r="B7227" s="683"/>
      <c r="C7227" s="683"/>
      <c r="D7227" s="684"/>
    </row>
    <row r="7228" spans="2:4" ht="15" customHeight="1" x14ac:dyDescent="0.25">
      <c r="B7228" s="683"/>
      <c r="C7228" s="683"/>
      <c r="D7228" s="684"/>
    </row>
    <row r="7229" spans="2:4" ht="15" customHeight="1" x14ac:dyDescent="0.25">
      <c r="B7229" s="683"/>
      <c r="C7229" s="683"/>
      <c r="D7229" s="684"/>
    </row>
    <row r="7230" spans="2:4" ht="15" customHeight="1" x14ac:dyDescent="0.25">
      <c r="B7230" s="683"/>
      <c r="C7230" s="683"/>
      <c r="D7230" s="684"/>
    </row>
    <row r="7231" spans="2:4" ht="15" customHeight="1" x14ac:dyDescent="0.25">
      <c r="B7231" s="683"/>
      <c r="C7231" s="683"/>
      <c r="D7231" s="684"/>
    </row>
    <row r="7232" spans="2:4" ht="15" customHeight="1" x14ac:dyDescent="0.25">
      <c r="B7232" s="683"/>
      <c r="C7232" s="683"/>
      <c r="D7232" s="684"/>
    </row>
    <row r="7233" spans="2:4" ht="15" customHeight="1" x14ac:dyDescent="0.25">
      <c r="B7233" s="683"/>
      <c r="C7233" s="683"/>
      <c r="D7233" s="684"/>
    </row>
    <row r="7234" spans="2:4" ht="15" customHeight="1" x14ac:dyDescent="0.25">
      <c r="B7234" s="683"/>
      <c r="C7234" s="683"/>
      <c r="D7234" s="684"/>
    </row>
    <row r="7235" spans="2:4" ht="15" customHeight="1" x14ac:dyDescent="0.25">
      <c r="B7235" s="683"/>
      <c r="C7235" s="683"/>
      <c r="D7235" s="684"/>
    </row>
    <row r="7236" spans="2:4" ht="15" customHeight="1" x14ac:dyDescent="0.25">
      <c r="B7236" s="683"/>
      <c r="C7236" s="683"/>
      <c r="D7236" s="684"/>
    </row>
    <row r="7237" spans="2:4" ht="15" customHeight="1" x14ac:dyDescent="0.25">
      <c r="B7237" s="683"/>
      <c r="C7237" s="683"/>
      <c r="D7237" s="684"/>
    </row>
    <row r="7238" spans="2:4" ht="15" customHeight="1" x14ac:dyDescent="0.25">
      <c r="B7238" s="683"/>
      <c r="C7238" s="683"/>
      <c r="D7238" s="684"/>
    </row>
    <row r="7239" spans="2:4" ht="15" customHeight="1" x14ac:dyDescent="0.25">
      <c r="B7239" s="683"/>
      <c r="C7239" s="683"/>
      <c r="D7239" s="684"/>
    </row>
    <row r="7240" spans="2:4" ht="15" customHeight="1" x14ac:dyDescent="0.25">
      <c r="B7240" s="683"/>
      <c r="C7240" s="683"/>
      <c r="D7240" s="684"/>
    </row>
    <row r="7241" spans="2:4" ht="15" customHeight="1" x14ac:dyDescent="0.25">
      <c r="B7241" s="683"/>
      <c r="C7241" s="683"/>
      <c r="D7241" s="684"/>
    </row>
    <row r="7242" spans="2:4" ht="15" customHeight="1" x14ac:dyDescent="0.25">
      <c r="B7242" s="683"/>
      <c r="C7242" s="683"/>
      <c r="D7242" s="684"/>
    </row>
    <row r="7243" spans="2:4" ht="15" customHeight="1" x14ac:dyDescent="0.25">
      <c r="B7243" s="683"/>
      <c r="C7243" s="683"/>
      <c r="D7243" s="684"/>
    </row>
    <row r="7244" spans="2:4" ht="15" customHeight="1" x14ac:dyDescent="0.25">
      <c r="B7244" s="683"/>
      <c r="C7244" s="683"/>
      <c r="D7244" s="684"/>
    </row>
    <row r="7245" spans="2:4" ht="15" customHeight="1" x14ac:dyDescent="0.25">
      <c r="B7245" s="683"/>
      <c r="C7245" s="683"/>
      <c r="D7245" s="684"/>
    </row>
    <row r="7246" spans="2:4" ht="15" customHeight="1" x14ac:dyDescent="0.25">
      <c r="B7246" s="683"/>
      <c r="C7246" s="683"/>
      <c r="D7246" s="684"/>
    </row>
    <row r="7247" spans="2:4" ht="15" customHeight="1" x14ac:dyDescent="0.25">
      <c r="B7247" s="683"/>
      <c r="C7247" s="683"/>
      <c r="D7247" s="684"/>
    </row>
    <row r="7248" spans="2:4" ht="15" customHeight="1" x14ac:dyDescent="0.25">
      <c r="B7248" s="683"/>
      <c r="C7248" s="683"/>
      <c r="D7248" s="684"/>
    </row>
    <row r="7249" spans="2:4" ht="15" customHeight="1" x14ac:dyDescent="0.25">
      <c r="B7249" s="683"/>
      <c r="C7249" s="683"/>
      <c r="D7249" s="684"/>
    </row>
    <row r="7250" spans="2:4" ht="15" customHeight="1" x14ac:dyDescent="0.25">
      <c r="B7250" s="683"/>
      <c r="C7250" s="683"/>
      <c r="D7250" s="684"/>
    </row>
    <row r="7251" spans="2:4" ht="15" customHeight="1" x14ac:dyDescent="0.25">
      <c r="B7251" s="683"/>
      <c r="C7251" s="683"/>
      <c r="D7251" s="684"/>
    </row>
    <row r="7252" spans="2:4" ht="15" customHeight="1" x14ac:dyDescent="0.25">
      <c r="B7252" s="683"/>
      <c r="C7252" s="683"/>
      <c r="D7252" s="684"/>
    </row>
    <row r="7253" spans="2:4" ht="15" customHeight="1" x14ac:dyDescent="0.25">
      <c r="B7253" s="683"/>
      <c r="C7253" s="683"/>
      <c r="D7253" s="684"/>
    </row>
    <row r="7254" spans="2:4" ht="15" customHeight="1" x14ac:dyDescent="0.25">
      <c r="B7254" s="683"/>
      <c r="C7254" s="683"/>
      <c r="D7254" s="684"/>
    </row>
    <row r="7255" spans="2:4" ht="15" customHeight="1" x14ac:dyDescent="0.25">
      <c r="B7255" s="683"/>
      <c r="C7255" s="683"/>
      <c r="D7255" s="684"/>
    </row>
    <row r="7256" spans="2:4" ht="15" customHeight="1" x14ac:dyDescent="0.25">
      <c r="B7256" s="683"/>
      <c r="C7256" s="683"/>
      <c r="D7256" s="684"/>
    </row>
    <row r="7257" spans="2:4" ht="15" customHeight="1" x14ac:dyDescent="0.25">
      <c r="B7257" s="683"/>
      <c r="C7257" s="683"/>
      <c r="D7257" s="684"/>
    </row>
    <row r="7258" spans="2:4" ht="15" customHeight="1" x14ac:dyDescent="0.25">
      <c r="B7258" s="683"/>
      <c r="C7258" s="683"/>
      <c r="D7258" s="684"/>
    </row>
    <row r="7259" spans="2:4" ht="15" customHeight="1" x14ac:dyDescent="0.25">
      <c r="B7259" s="683"/>
      <c r="C7259" s="683"/>
      <c r="D7259" s="684"/>
    </row>
    <row r="7260" spans="2:4" ht="15" customHeight="1" x14ac:dyDescent="0.25">
      <c r="B7260" s="683"/>
      <c r="C7260" s="683"/>
      <c r="D7260" s="684"/>
    </row>
    <row r="7261" spans="2:4" ht="15" customHeight="1" x14ac:dyDescent="0.25">
      <c r="B7261" s="683"/>
      <c r="C7261" s="683"/>
      <c r="D7261" s="684"/>
    </row>
    <row r="7262" spans="2:4" ht="15" customHeight="1" x14ac:dyDescent="0.25">
      <c r="B7262" s="683"/>
      <c r="C7262" s="683"/>
      <c r="D7262" s="684"/>
    </row>
    <row r="7263" spans="2:4" ht="15" customHeight="1" x14ac:dyDescent="0.25">
      <c r="B7263" s="683"/>
      <c r="C7263" s="683"/>
      <c r="D7263" s="684"/>
    </row>
    <row r="7264" spans="2:4" ht="15" customHeight="1" x14ac:dyDescent="0.25">
      <c r="B7264" s="683"/>
      <c r="C7264" s="683"/>
      <c r="D7264" s="684"/>
    </row>
    <row r="7265" spans="2:4" ht="15" customHeight="1" x14ac:dyDescent="0.25">
      <c r="B7265" s="683"/>
      <c r="C7265" s="683"/>
      <c r="D7265" s="684"/>
    </row>
    <row r="7266" spans="2:4" ht="15" customHeight="1" x14ac:dyDescent="0.25">
      <c r="B7266" s="683"/>
      <c r="C7266" s="683"/>
      <c r="D7266" s="684"/>
    </row>
    <row r="7267" spans="2:4" ht="15" customHeight="1" x14ac:dyDescent="0.25">
      <c r="B7267" s="683"/>
      <c r="C7267" s="683"/>
      <c r="D7267" s="684"/>
    </row>
    <row r="7268" spans="2:4" ht="15" customHeight="1" x14ac:dyDescent="0.25">
      <c r="B7268" s="683"/>
      <c r="C7268" s="683"/>
      <c r="D7268" s="684"/>
    </row>
    <row r="7269" spans="2:4" ht="15" customHeight="1" x14ac:dyDescent="0.25">
      <c r="B7269" s="683"/>
      <c r="C7269" s="683"/>
      <c r="D7269" s="684"/>
    </row>
    <row r="7270" spans="2:4" ht="15" customHeight="1" x14ac:dyDescent="0.25">
      <c r="B7270" s="683"/>
      <c r="C7270" s="683"/>
      <c r="D7270" s="684"/>
    </row>
    <row r="7271" spans="2:4" ht="15" customHeight="1" x14ac:dyDescent="0.25">
      <c r="B7271" s="683"/>
      <c r="C7271" s="683"/>
      <c r="D7271" s="684"/>
    </row>
    <row r="7272" spans="2:4" ht="15" customHeight="1" x14ac:dyDescent="0.25">
      <c r="B7272" s="683"/>
      <c r="C7272" s="683"/>
      <c r="D7272" s="684"/>
    </row>
    <row r="7273" spans="2:4" ht="15" customHeight="1" x14ac:dyDescent="0.25">
      <c r="B7273" s="683"/>
      <c r="C7273" s="683"/>
      <c r="D7273" s="684"/>
    </row>
    <row r="7274" spans="2:4" ht="15" customHeight="1" x14ac:dyDescent="0.25">
      <c r="B7274" s="683"/>
      <c r="C7274" s="683"/>
      <c r="D7274" s="684"/>
    </row>
    <row r="7275" spans="2:4" ht="15" customHeight="1" x14ac:dyDescent="0.25">
      <c r="B7275" s="683"/>
      <c r="C7275" s="683"/>
      <c r="D7275" s="684"/>
    </row>
    <row r="7276" spans="2:4" ht="15" customHeight="1" x14ac:dyDescent="0.25">
      <c r="B7276" s="683"/>
      <c r="C7276" s="683"/>
      <c r="D7276" s="684"/>
    </row>
    <row r="7277" spans="2:4" ht="15" customHeight="1" x14ac:dyDescent="0.25">
      <c r="B7277" s="683"/>
      <c r="C7277" s="683"/>
      <c r="D7277" s="684"/>
    </row>
    <row r="7278" spans="2:4" ht="15" customHeight="1" x14ac:dyDescent="0.25">
      <c r="B7278" s="683"/>
      <c r="C7278" s="683"/>
      <c r="D7278" s="684"/>
    </row>
    <row r="7279" spans="2:4" ht="15" customHeight="1" x14ac:dyDescent="0.25">
      <c r="B7279" s="683"/>
      <c r="C7279" s="683"/>
      <c r="D7279" s="684"/>
    </row>
    <row r="7280" spans="2:4" ht="15" customHeight="1" x14ac:dyDescent="0.25">
      <c r="B7280" s="683"/>
      <c r="C7280" s="683"/>
      <c r="D7280" s="684"/>
    </row>
    <row r="7281" spans="2:4" ht="15" customHeight="1" x14ac:dyDescent="0.25">
      <c r="B7281" s="683"/>
      <c r="C7281" s="683"/>
      <c r="D7281" s="684"/>
    </row>
    <row r="7282" spans="2:4" ht="15" customHeight="1" x14ac:dyDescent="0.25">
      <c r="B7282" s="683"/>
      <c r="C7282" s="683"/>
      <c r="D7282" s="684"/>
    </row>
    <row r="7283" spans="2:4" ht="15" customHeight="1" x14ac:dyDescent="0.25">
      <c r="B7283" s="683"/>
      <c r="C7283" s="683"/>
      <c r="D7283" s="684"/>
    </row>
    <row r="7284" spans="2:4" ht="15" customHeight="1" x14ac:dyDescent="0.25">
      <c r="B7284" s="683"/>
      <c r="C7284" s="683"/>
      <c r="D7284" s="684"/>
    </row>
    <row r="7285" spans="2:4" ht="15" customHeight="1" x14ac:dyDescent="0.25">
      <c r="B7285" s="683"/>
      <c r="C7285" s="683"/>
      <c r="D7285" s="684"/>
    </row>
    <row r="7286" spans="2:4" ht="15" customHeight="1" x14ac:dyDescent="0.25">
      <c r="B7286" s="683"/>
      <c r="C7286" s="683"/>
      <c r="D7286" s="684"/>
    </row>
    <row r="7287" spans="2:4" ht="15" customHeight="1" x14ac:dyDescent="0.25">
      <c r="B7287" s="683"/>
      <c r="C7287" s="683"/>
      <c r="D7287" s="684"/>
    </row>
    <row r="7288" spans="2:4" ht="15" customHeight="1" x14ac:dyDescent="0.25">
      <c r="B7288" s="683"/>
      <c r="C7288" s="683"/>
      <c r="D7288" s="684"/>
    </row>
    <row r="7289" spans="2:4" ht="15" customHeight="1" x14ac:dyDescent="0.25">
      <c r="B7289" s="683"/>
      <c r="C7289" s="683"/>
      <c r="D7289" s="684"/>
    </row>
    <row r="7290" spans="2:4" ht="15" customHeight="1" x14ac:dyDescent="0.25">
      <c r="B7290" s="683"/>
      <c r="C7290" s="683"/>
      <c r="D7290" s="684"/>
    </row>
    <row r="7291" spans="2:4" ht="15" customHeight="1" x14ac:dyDescent="0.25">
      <c r="B7291" s="683"/>
      <c r="C7291" s="683"/>
      <c r="D7291" s="684"/>
    </row>
    <row r="7292" spans="2:4" ht="15" customHeight="1" x14ac:dyDescent="0.25">
      <c r="B7292" s="683"/>
      <c r="C7292" s="683"/>
      <c r="D7292" s="684"/>
    </row>
    <row r="7293" spans="2:4" ht="15" customHeight="1" x14ac:dyDescent="0.25">
      <c r="B7293" s="683"/>
      <c r="C7293" s="683"/>
      <c r="D7293" s="684"/>
    </row>
    <row r="7294" spans="2:4" ht="15" customHeight="1" x14ac:dyDescent="0.25">
      <c r="B7294" s="683"/>
      <c r="C7294" s="683"/>
      <c r="D7294" s="684"/>
    </row>
    <row r="7295" spans="2:4" ht="15" customHeight="1" x14ac:dyDescent="0.25">
      <c r="B7295" s="683"/>
      <c r="C7295" s="683"/>
      <c r="D7295" s="684"/>
    </row>
    <row r="7296" spans="2:4" ht="15" customHeight="1" x14ac:dyDescent="0.25">
      <c r="B7296" s="683"/>
      <c r="C7296" s="683"/>
      <c r="D7296" s="684"/>
    </row>
    <row r="7297" spans="2:4" ht="15" customHeight="1" x14ac:dyDescent="0.25">
      <c r="B7297" s="683"/>
      <c r="C7297" s="683"/>
      <c r="D7297" s="684"/>
    </row>
    <row r="7298" spans="2:4" ht="15" customHeight="1" x14ac:dyDescent="0.25">
      <c r="B7298" s="683"/>
      <c r="C7298" s="683"/>
      <c r="D7298" s="684"/>
    </row>
    <row r="7299" spans="2:4" ht="15" customHeight="1" x14ac:dyDescent="0.25">
      <c r="B7299" s="683"/>
      <c r="C7299" s="683"/>
      <c r="D7299" s="684"/>
    </row>
    <row r="7300" spans="2:4" ht="15" customHeight="1" x14ac:dyDescent="0.25">
      <c r="B7300" s="683"/>
      <c r="C7300" s="683"/>
      <c r="D7300" s="684"/>
    </row>
    <row r="7301" spans="2:4" ht="15" customHeight="1" x14ac:dyDescent="0.25">
      <c r="B7301" s="683"/>
      <c r="C7301" s="683"/>
      <c r="D7301" s="684"/>
    </row>
    <row r="7302" spans="2:4" ht="15" customHeight="1" x14ac:dyDescent="0.25">
      <c r="B7302" s="683"/>
      <c r="C7302" s="683"/>
      <c r="D7302" s="684"/>
    </row>
    <row r="7303" spans="2:4" ht="15" customHeight="1" x14ac:dyDescent="0.25">
      <c r="B7303" s="683"/>
      <c r="C7303" s="683"/>
      <c r="D7303" s="684"/>
    </row>
    <row r="7304" spans="2:4" ht="15" customHeight="1" x14ac:dyDescent="0.25">
      <c r="B7304" s="683"/>
      <c r="C7304" s="683"/>
      <c r="D7304" s="684"/>
    </row>
    <row r="7305" spans="2:4" ht="15" customHeight="1" x14ac:dyDescent="0.25">
      <c r="B7305" s="683"/>
      <c r="C7305" s="683"/>
      <c r="D7305" s="684"/>
    </row>
    <row r="7306" spans="2:4" ht="15" customHeight="1" x14ac:dyDescent="0.25">
      <c r="B7306" s="683"/>
      <c r="C7306" s="683"/>
      <c r="D7306" s="684"/>
    </row>
    <row r="7307" spans="2:4" ht="15" customHeight="1" x14ac:dyDescent="0.25">
      <c r="B7307" s="683"/>
      <c r="C7307" s="683"/>
      <c r="D7307" s="684"/>
    </row>
    <row r="7308" spans="2:4" ht="15" customHeight="1" x14ac:dyDescent="0.25">
      <c r="B7308" s="683"/>
      <c r="C7308" s="683"/>
      <c r="D7308" s="684"/>
    </row>
    <row r="7309" spans="2:4" ht="15" customHeight="1" x14ac:dyDescent="0.25">
      <c r="B7309" s="683"/>
      <c r="C7309" s="683"/>
      <c r="D7309" s="684"/>
    </row>
    <row r="7310" spans="2:4" ht="15" customHeight="1" x14ac:dyDescent="0.25">
      <c r="B7310" s="683"/>
      <c r="C7310" s="683"/>
      <c r="D7310" s="684"/>
    </row>
    <row r="7311" spans="2:4" ht="15" customHeight="1" x14ac:dyDescent="0.25">
      <c r="B7311" s="683"/>
      <c r="C7311" s="683"/>
      <c r="D7311" s="684"/>
    </row>
    <row r="7312" spans="2:4" ht="15" customHeight="1" x14ac:dyDescent="0.25">
      <c r="B7312" s="683"/>
      <c r="C7312" s="683"/>
      <c r="D7312" s="684"/>
    </row>
    <row r="7313" spans="2:4" ht="15" customHeight="1" x14ac:dyDescent="0.25">
      <c r="B7313" s="683"/>
      <c r="C7313" s="683"/>
      <c r="D7313" s="684"/>
    </row>
    <row r="7314" spans="2:4" ht="15" customHeight="1" x14ac:dyDescent="0.25">
      <c r="B7314" s="683"/>
      <c r="C7314" s="683"/>
      <c r="D7314" s="684"/>
    </row>
    <row r="7315" spans="2:4" ht="15" customHeight="1" x14ac:dyDescent="0.25">
      <c r="B7315" s="683"/>
      <c r="C7315" s="683"/>
      <c r="D7315" s="684"/>
    </row>
    <row r="7316" spans="2:4" ht="15" customHeight="1" x14ac:dyDescent="0.25">
      <c r="B7316" s="683"/>
      <c r="C7316" s="683"/>
      <c r="D7316" s="684"/>
    </row>
    <row r="7317" spans="2:4" ht="15" customHeight="1" x14ac:dyDescent="0.25">
      <c r="B7317" s="683"/>
      <c r="C7317" s="683"/>
      <c r="D7317" s="684"/>
    </row>
    <row r="7318" spans="2:4" ht="15" customHeight="1" x14ac:dyDescent="0.25">
      <c r="B7318" s="683"/>
      <c r="C7318" s="683"/>
      <c r="D7318" s="684"/>
    </row>
    <row r="7319" spans="2:4" ht="15" customHeight="1" x14ac:dyDescent="0.25">
      <c r="B7319" s="683"/>
      <c r="C7319" s="683"/>
      <c r="D7319" s="684"/>
    </row>
    <row r="7320" spans="2:4" ht="15" customHeight="1" x14ac:dyDescent="0.25">
      <c r="B7320" s="683"/>
      <c r="C7320" s="683"/>
      <c r="D7320" s="684"/>
    </row>
    <row r="7321" spans="2:4" ht="15" customHeight="1" x14ac:dyDescent="0.25">
      <c r="B7321" s="683"/>
      <c r="C7321" s="683"/>
      <c r="D7321" s="684"/>
    </row>
    <row r="7322" spans="2:4" ht="15" customHeight="1" x14ac:dyDescent="0.25">
      <c r="B7322" s="683"/>
      <c r="C7322" s="683"/>
      <c r="D7322" s="684"/>
    </row>
    <row r="7323" spans="2:4" ht="15" customHeight="1" x14ac:dyDescent="0.25">
      <c r="B7323" s="683"/>
      <c r="C7323" s="683"/>
      <c r="D7323" s="684"/>
    </row>
    <row r="7324" spans="2:4" ht="15" customHeight="1" x14ac:dyDescent="0.25">
      <c r="B7324" s="683"/>
      <c r="C7324" s="683"/>
      <c r="D7324" s="684"/>
    </row>
    <row r="7325" spans="2:4" ht="15" customHeight="1" x14ac:dyDescent="0.25">
      <c r="B7325" s="683"/>
      <c r="C7325" s="683"/>
      <c r="D7325" s="684"/>
    </row>
    <row r="7326" spans="2:4" ht="15" customHeight="1" x14ac:dyDescent="0.25">
      <c r="B7326" s="683"/>
      <c r="C7326" s="683"/>
      <c r="D7326" s="684"/>
    </row>
    <row r="7327" spans="2:4" ht="15" customHeight="1" x14ac:dyDescent="0.25">
      <c r="B7327" s="683"/>
      <c r="C7327" s="683"/>
      <c r="D7327" s="684"/>
    </row>
    <row r="7328" spans="2:4" ht="15" customHeight="1" x14ac:dyDescent="0.25">
      <c r="B7328" s="683"/>
      <c r="C7328" s="683"/>
      <c r="D7328" s="684"/>
    </row>
    <row r="7329" spans="2:4" ht="15" customHeight="1" x14ac:dyDescent="0.25">
      <c r="B7329" s="683"/>
      <c r="C7329" s="683"/>
      <c r="D7329" s="684"/>
    </row>
    <row r="7330" spans="2:4" ht="15" customHeight="1" x14ac:dyDescent="0.25">
      <c r="B7330" s="683"/>
      <c r="C7330" s="683"/>
      <c r="D7330" s="684"/>
    </row>
    <row r="7331" spans="2:4" ht="15" customHeight="1" x14ac:dyDescent="0.25">
      <c r="B7331" s="683"/>
      <c r="C7331" s="683"/>
      <c r="D7331" s="684"/>
    </row>
    <row r="7332" spans="2:4" ht="15" customHeight="1" x14ac:dyDescent="0.25">
      <c r="B7332" s="683"/>
      <c r="C7332" s="683"/>
      <c r="D7332" s="684"/>
    </row>
    <row r="7333" spans="2:4" ht="15" customHeight="1" x14ac:dyDescent="0.25">
      <c r="B7333" s="683"/>
      <c r="C7333" s="683"/>
      <c r="D7333" s="684"/>
    </row>
    <row r="7334" spans="2:4" ht="15" customHeight="1" x14ac:dyDescent="0.25">
      <c r="B7334" s="683"/>
      <c r="C7334" s="683"/>
      <c r="D7334" s="684"/>
    </row>
    <row r="7335" spans="2:4" ht="15" customHeight="1" x14ac:dyDescent="0.25">
      <c r="B7335" s="683"/>
      <c r="C7335" s="683"/>
      <c r="D7335" s="684"/>
    </row>
    <row r="7336" spans="2:4" ht="15" customHeight="1" x14ac:dyDescent="0.25">
      <c r="B7336" s="683"/>
      <c r="C7336" s="683"/>
      <c r="D7336" s="684"/>
    </row>
    <row r="7337" spans="2:4" ht="15" customHeight="1" x14ac:dyDescent="0.25">
      <c r="B7337" s="683"/>
      <c r="C7337" s="683"/>
      <c r="D7337" s="684"/>
    </row>
    <row r="7338" spans="2:4" ht="15" customHeight="1" x14ac:dyDescent="0.25">
      <c r="B7338" s="683"/>
      <c r="C7338" s="683"/>
      <c r="D7338" s="684"/>
    </row>
    <row r="7339" spans="2:4" ht="15" customHeight="1" x14ac:dyDescent="0.25">
      <c r="B7339" s="683"/>
      <c r="C7339" s="683"/>
      <c r="D7339" s="684"/>
    </row>
    <row r="7340" spans="2:4" ht="15" customHeight="1" x14ac:dyDescent="0.25">
      <c r="B7340" s="683"/>
      <c r="C7340" s="683"/>
      <c r="D7340" s="684"/>
    </row>
    <row r="7341" spans="2:4" ht="15" customHeight="1" x14ac:dyDescent="0.25">
      <c r="B7341" s="683"/>
      <c r="C7341" s="683"/>
      <c r="D7341" s="684"/>
    </row>
    <row r="7342" spans="2:4" ht="15" customHeight="1" x14ac:dyDescent="0.25">
      <c r="B7342" s="683"/>
      <c r="C7342" s="683"/>
      <c r="D7342" s="684"/>
    </row>
    <row r="7343" spans="2:4" ht="15" customHeight="1" x14ac:dyDescent="0.25">
      <c r="B7343" s="683"/>
      <c r="C7343" s="683"/>
      <c r="D7343" s="684"/>
    </row>
    <row r="7344" spans="2:4" ht="15" customHeight="1" x14ac:dyDescent="0.25">
      <c r="B7344" s="683"/>
      <c r="C7344" s="683"/>
      <c r="D7344" s="684"/>
    </row>
    <row r="7345" spans="2:4" ht="15" customHeight="1" x14ac:dyDescent="0.25">
      <c r="B7345" s="683"/>
      <c r="C7345" s="683"/>
      <c r="D7345" s="684"/>
    </row>
    <row r="7346" spans="2:4" ht="15" customHeight="1" x14ac:dyDescent="0.25">
      <c r="B7346" s="683"/>
      <c r="C7346" s="683"/>
      <c r="D7346" s="684"/>
    </row>
    <row r="7347" spans="2:4" ht="15" customHeight="1" x14ac:dyDescent="0.25">
      <c r="B7347" s="683"/>
      <c r="C7347" s="683"/>
      <c r="D7347" s="684"/>
    </row>
    <row r="7348" spans="2:4" ht="15" customHeight="1" x14ac:dyDescent="0.25">
      <c r="B7348" s="683"/>
      <c r="C7348" s="683"/>
      <c r="D7348" s="684"/>
    </row>
    <row r="7349" spans="2:4" ht="15" customHeight="1" x14ac:dyDescent="0.25">
      <c r="B7349" s="683"/>
      <c r="C7349" s="683"/>
      <c r="D7349" s="684"/>
    </row>
    <row r="7350" spans="2:4" ht="15" customHeight="1" x14ac:dyDescent="0.25">
      <c r="B7350" s="683"/>
      <c r="C7350" s="683"/>
      <c r="D7350" s="684"/>
    </row>
    <row r="7351" spans="2:4" ht="15" customHeight="1" x14ac:dyDescent="0.25">
      <c r="B7351" s="683"/>
      <c r="C7351" s="683"/>
      <c r="D7351" s="684"/>
    </row>
    <row r="7352" spans="2:4" ht="15" customHeight="1" x14ac:dyDescent="0.25">
      <c r="B7352" s="683"/>
      <c r="C7352" s="683"/>
      <c r="D7352" s="684"/>
    </row>
    <row r="7353" spans="2:4" ht="15" customHeight="1" x14ac:dyDescent="0.25">
      <c r="B7353" s="683"/>
      <c r="C7353" s="683"/>
      <c r="D7353" s="684"/>
    </row>
    <row r="7354" spans="2:4" ht="15" customHeight="1" x14ac:dyDescent="0.25">
      <c r="B7354" s="683"/>
      <c r="C7354" s="683"/>
      <c r="D7354" s="684"/>
    </row>
    <row r="7355" spans="2:4" ht="15" customHeight="1" x14ac:dyDescent="0.25">
      <c r="B7355" s="683"/>
      <c r="C7355" s="683"/>
      <c r="D7355" s="684"/>
    </row>
    <row r="7356" spans="2:4" ht="15" customHeight="1" x14ac:dyDescent="0.25">
      <c r="B7356" s="683"/>
      <c r="C7356" s="683"/>
      <c r="D7356" s="684"/>
    </row>
    <row r="7357" spans="2:4" ht="15" customHeight="1" x14ac:dyDescent="0.25">
      <c r="B7357" s="683"/>
      <c r="C7357" s="683"/>
      <c r="D7357" s="684"/>
    </row>
    <row r="7358" spans="2:4" ht="15" customHeight="1" x14ac:dyDescent="0.25">
      <c r="B7358" s="683"/>
      <c r="C7358" s="683"/>
      <c r="D7358" s="684"/>
    </row>
    <row r="7359" spans="2:4" ht="15" customHeight="1" x14ac:dyDescent="0.25">
      <c r="B7359" s="683"/>
      <c r="C7359" s="683"/>
      <c r="D7359" s="684"/>
    </row>
    <row r="7360" spans="2:4" ht="15" customHeight="1" x14ac:dyDescent="0.25">
      <c r="B7360" s="683"/>
      <c r="C7360" s="683"/>
      <c r="D7360" s="684"/>
    </row>
    <row r="7361" spans="2:4" ht="15" customHeight="1" x14ac:dyDescent="0.25">
      <c r="B7361" s="683"/>
      <c r="C7361" s="683"/>
      <c r="D7361" s="684"/>
    </row>
    <row r="7362" spans="2:4" ht="15" customHeight="1" x14ac:dyDescent="0.25">
      <c r="B7362" s="683"/>
      <c r="C7362" s="683"/>
      <c r="D7362" s="684"/>
    </row>
    <row r="7363" spans="2:4" ht="15" customHeight="1" x14ac:dyDescent="0.25">
      <c r="B7363" s="683"/>
      <c r="C7363" s="683"/>
      <c r="D7363" s="684"/>
    </row>
    <row r="7364" spans="2:4" ht="15" customHeight="1" x14ac:dyDescent="0.25">
      <c r="B7364" s="683"/>
      <c r="C7364" s="683"/>
      <c r="D7364" s="684"/>
    </row>
    <row r="7365" spans="2:4" ht="15" customHeight="1" x14ac:dyDescent="0.25">
      <c r="B7365" s="683"/>
      <c r="C7365" s="683"/>
      <c r="D7365" s="684"/>
    </row>
    <row r="7366" spans="2:4" ht="15" customHeight="1" x14ac:dyDescent="0.25">
      <c r="B7366" s="683"/>
      <c r="C7366" s="683"/>
      <c r="D7366" s="684"/>
    </row>
    <row r="7367" spans="2:4" ht="15" customHeight="1" x14ac:dyDescent="0.25">
      <c r="B7367" s="683"/>
      <c r="C7367" s="683"/>
      <c r="D7367" s="684"/>
    </row>
    <row r="7368" spans="2:4" ht="15" customHeight="1" x14ac:dyDescent="0.25">
      <c r="B7368" s="683"/>
      <c r="C7368" s="683"/>
      <c r="D7368" s="684"/>
    </row>
    <row r="7369" spans="2:4" ht="15" customHeight="1" x14ac:dyDescent="0.25">
      <c r="B7369" s="683"/>
      <c r="C7369" s="683"/>
      <c r="D7369" s="684"/>
    </row>
    <row r="7370" spans="2:4" ht="15" customHeight="1" x14ac:dyDescent="0.25">
      <c r="B7370" s="683"/>
      <c r="C7370" s="683"/>
      <c r="D7370" s="684"/>
    </row>
    <row r="7371" spans="2:4" ht="15" customHeight="1" x14ac:dyDescent="0.25">
      <c r="B7371" s="683"/>
      <c r="C7371" s="683"/>
      <c r="D7371" s="684"/>
    </row>
    <row r="7372" spans="2:4" ht="15" customHeight="1" x14ac:dyDescent="0.25">
      <c r="B7372" s="683"/>
      <c r="C7372" s="683"/>
      <c r="D7372" s="684"/>
    </row>
    <row r="7373" spans="2:4" ht="15" customHeight="1" x14ac:dyDescent="0.25">
      <c r="B7373" s="683"/>
      <c r="C7373" s="683"/>
      <c r="D7373" s="684"/>
    </row>
    <row r="7374" spans="2:4" ht="15" customHeight="1" x14ac:dyDescent="0.25">
      <c r="B7374" s="683"/>
      <c r="C7374" s="683"/>
      <c r="D7374" s="684"/>
    </row>
    <row r="7375" spans="2:4" ht="15" customHeight="1" x14ac:dyDescent="0.25">
      <c r="B7375" s="683"/>
      <c r="C7375" s="683"/>
      <c r="D7375" s="684"/>
    </row>
    <row r="7376" spans="2:4" ht="15" customHeight="1" x14ac:dyDescent="0.25">
      <c r="B7376" s="683"/>
      <c r="C7376" s="683"/>
      <c r="D7376" s="684"/>
    </row>
    <row r="7377" spans="2:4" ht="15" customHeight="1" x14ac:dyDescent="0.25">
      <c r="B7377" s="683"/>
      <c r="C7377" s="683"/>
      <c r="D7377" s="684"/>
    </row>
    <row r="7378" spans="2:4" ht="15" customHeight="1" x14ac:dyDescent="0.25">
      <c r="B7378" s="683"/>
      <c r="C7378" s="683"/>
      <c r="D7378" s="684"/>
    </row>
    <row r="7379" spans="2:4" ht="15" customHeight="1" x14ac:dyDescent="0.25">
      <c r="B7379" s="683"/>
      <c r="C7379" s="683"/>
      <c r="D7379" s="684"/>
    </row>
    <row r="7380" spans="2:4" ht="15" customHeight="1" x14ac:dyDescent="0.25">
      <c r="B7380" s="683"/>
      <c r="C7380" s="683"/>
      <c r="D7380" s="684"/>
    </row>
    <row r="7381" spans="2:4" ht="15" customHeight="1" x14ac:dyDescent="0.25">
      <c r="B7381" s="683"/>
      <c r="C7381" s="683"/>
      <c r="D7381" s="684"/>
    </row>
    <row r="7382" spans="2:4" ht="15" customHeight="1" x14ac:dyDescent="0.25">
      <c r="B7382" s="683"/>
      <c r="C7382" s="683"/>
      <c r="D7382" s="684"/>
    </row>
    <row r="7383" spans="2:4" ht="15" customHeight="1" x14ac:dyDescent="0.25">
      <c r="B7383" s="683"/>
      <c r="C7383" s="683"/>
      <c r="D7383" s="684"/>
    </row>
    <row r="7384" spans="2:4" ht="15" customHeight="1" x14ac:dyDescent="0.25">
      <c r="B7384" s="683"/>
      <c r="C7384" s="683"/>
      <c r="D7384" s="684"/>
    </row>
    <row r="7385" spans="2:4" ht="15" customHeight="1" x14ac:dyDescent="0.25">
      <c r="B7385" s="683"/>
      <c r="C7385" s="683"/>
      <c r="D7385" s="684"/>
    </row>
    <row r="7386" spans="2:4" ht="15" customHeight="1" x14ac:dyDescent="0.25">
      <c r="B7386" s="683"/>
      <c r="C7386" s="683"/>
      <c r="D7386" s="684"/>
    </row>
    <row r="7387" spans="2:4" ht="15" customHeight="1" x14ac:dyDescent="0.25">
      <c r="B7387" s="683"/>
      <c r="C7387" s="683"/>
      <c r="D7387" s="684"/>
    </row>
    <row r="7388" spans="2:4" ht="15" customHeight="1" x14ac:dyDescent="0.25">
      <c r="B7388" s="683"/>
      <c r="C7388" s="683"/>
      <c r="D7388" s="684"/>
    </row>
    <row r="7389" spans="2:4" ht="15" customHeight="1" x14ac:dyDescent="0.25">
      <c r="B7389" s="683"/>
      <c r="C7389" s="683"/>
      <c r="D7389" s="684"/>
    </row>
    <row r="7390" spans="2:4" ht="15" customHeight="1" x14ac:dyDescent="0.25">
      <c r="B7390" s="683"/>
      <c r="C7390" s="683"/>
      <c r="D7390" s="684"/>
    </row>
    <row r="7391" spans="2:4" ht="15" customHeight="1" x14ac:dyDescent="0.25">
      <c r="B7391" s="683"/>
      <c r="C7391" s="683"/>
      <c r="D7391" s="684"/>
    </row>
    <row r="7392" spans="2:4" ht="15" customHeight="1" x14ac:dyDescent="0.25">
      <c r="B7392" s="683"/>
      <c r="C7392" s="683"/>
      <c r="D7392" s="684"/>
    </row>
    <row r="7393" spans="2:4" ht="15" customHeight="1" x14ac:dyDescent="0.25">
      <c r="B7393" s="683"/>
      <c r="C7393" s="683"/>
      <c r="D7393" s="684"/>
    </row>
    <row r="7394" spans="2:4" ht="15" customHeight="1" x14ac:dyDescent="0.25">
      <c r="B7394" s="683"/>
      <c r="C7394" s="683"/>
      <c r="D7394" s="684"/>
    </row>
    <row r="7395" spans="2:4" ht="15" customHeight="1" x14ac:dyDescent="0.25">
      <c r="B7395" s="683"/>
      <c r="C7395" s="683"/>
      <c r="D7395" s="684"/>
    </row>
    <row r="7396" spans="2:4" ht="15" customHeight="1" x14ac:dyDescent="0.25">
      <c r="B7396" s="683"/>
      <c r="C7396" s="683"/>
      <c r="D7396" s="684"/>
    </row>
    <row r="7397" spans="2:4" ht="15" customHeight="1" x14ac:dyDescent="0.25">
      <c r="B7397" s="683"/>
      <c r="C7397" s="683"/>
      <c r="D7397" s="684"/>
    </row>
    <row r="7398" spans="2:4" ht="15" customHeight="1" x14ac:dyDescent="0.25">
      <c r="B7398" s="683"/>
      <c r="C7398" s="683"/>
      <c r="D7398" s="684"/>
    </row>
    <row r="7399" spans="2:4" ht="15" customHeight="1" x14ac:dyDescent="0.25">
      <c r="B7399" s="683"/>
      <c r="C7399" s="683"/>
      <c r="D7399" s="684"/>
    </row>
    <row r="7400" spans="2:4" ht="15" customHeight="1" x14ac:dyDescent="0.25">
      <c r="B7400" s="683"/>
      <c r="C7400" s="683"/>
      <c r="D7400" s="684"/>
    </row>
    <row r="7401" spans="2:4" ht="15" customHeight="1" x14ac:dyDescent="0.25">
      <c r="B7401" s="683"/>
      <c r="C7401" s="683"/>
      <c r="D7401" s="684"/>
    </row>
    <row r="7402" spans="2:4" ht="15" customHeight="1" x14ac:dyDescent="0.25">
      <c r="B7402" s="683"/>
      <c r="C7402" s="683"/>
      <c r="D7402" s="684"/>
    </row>
    <row r="7403" spans="2:4" ht="15" customHeight="1" x14ac:dyDescent="0.25">
      <c r="B7403" s="683"/>
      <c r="C7403" s="683"/>
      <c r="D7403" s="684"/>
    </row>
    <row r="7404" spans="2:4" ht="15" customHeight="1" x14ac:dyDescent="0.25">
      <c r="B7404" s="683"/>
      <c r="C7404" s="683"/>
      <c r="D7404" s="684"/>
    </row>
    <row r="7405" spans="2:4" ht="15" customHeight="1" x14ac:dyDescent="0.25">
      <c r="B7405" s="683"/>
      <c r="C7405" s="683"/>
      <c r="D7405" s="684"/>
    </row>
    <row r="7406" spans="2:4" ht="15" customHeight="1" x14ac:dyDescent="0.25">
      <c r="B7406" s="683"/>
      <c r="C7406" s="683"/>
      <c r="D7406" s="684"/>
    </row>
    <row r="7407" spans="2:4" ht="15" customHeight="1" x14ac:dyDescent="0.25">
      <c r="B7407" s="683"/>
      <c r="C7407" s="683"/>
      <c r="D7407" s="684"/>
    </row>
    <row r="7408" spans="2:4" ht="15" customHeight="1" x14ac:dyDescent="0.25">
      <c r="B7408" s="683"/>
      <c r="C7408" s="683"/>
      <c r="D7408" s="684"/>
    </row>
    <row r="7409" spans="2:4" ht="15" customHeight="1" x14ac:dyDescent="0.25">
      <c r="B7409" s="683"/>
      <c r="C7409" s="683"/>
      <c r="D7409" s="684"/>
    </row>
    <row r="7410" spans="2:4" ht="15" customHeight="1" x14ac:dyDescent="0.25">
      <c r="B7410" s="683"/>
      <c r="C7410" s="683"/>
      <c r="D7410" s="684"/>
    </row>
    <row r="7411" spans="2:4" ht="15" customHeight="1" x14ac:dyDescent="0.25">
      <c r="B7411" s="683"/>
      <c r="C7411" s="683"/>
      <c r="D7411" s="684"/>
    </row>
    <row r="7412" spans="2:4" ht="15" customHeight="1" x14ac:dyDescent="0.25">
      <c r="B7412" s="683"/>
      <c r="C7412" s="683"/>
      <c r="D7412" s="684"/>
    </row>
    <row r="7413" spans="2:4" ht="15" customHeight="1" x14ac:dyDescent="0.25">
      <c r="B7413" s="683"/>
      <c r="C7413" s="683"/>
      <c r="D7413" s="684"/>
    </row>
    <row r="7414" spans="2:4" ht="15" customHeight="1" x14ac:dyDescent="0.25">
      <c r="B7414" s="683"/>
      <c r="C7414" s="683"/>
      <c r="D7414" s="684"/>
    </row>
    <row r="7415" spans="2:4" ht="15" customHeight="1" x14ac:dyDescent="0.25">
      <c r="B7415" s="683"/>
      <c r="C7415" s="683"/>
      <c r="D7415" s="684"/>
    </row>
    <row r="7416" spans="2:4" ht="15" customHeight="1" x14ac:dyDescent="0.25">
      <c r="B7416" s="683"/>
      <c r="C7416" s="683"/>
      <c r="D7416" s="684"/>
    </row>
    <row r="7417" spans="2:4" ht="15" customHeight="1" x14ac:dyDescent="0.25">
      <c r="B7417" s="683"/>
      <c r="C7417" s="683"/>
      <c r="D7417" s="684"/>
    </row>
    <row r="7418" spans="2:4" ht="15" customHeight="1" x14ac:dyDescent="0.25">
      <c r="B7418" s="683"/>
      <c r="C7418" s="683"/>
      <c r="D7418" s="684"/>
    </row>
    <row r="7419" spans="2:4" ht="15" customHeight="1" x14ac:dyDescent="0.25">
      <c r="B7419" s="683"/>
      <c r="C7419" s="683"/>
      <c r="D7419" s="684"/>
    </row>
    <row r="7420" spans="2:4" ht="15" customHeight="1" x14ac:dyDescent="0.25">
      <c r="B7420" s="683"/>
      <c r="C7420" s="683"/>
      <c r="D7420" s="684"/>
    </row>
    <row r="7421" spans="2:4" ht="15" customHeight="1" x14ac:dyDescent="0.25">
      <c r="B7421" s="683"/>
      <c r="C7421" s="683"/>
      <c r="D7421" s="684"/>
    </row>
    <row r="7422" spans="2:4" ht="15" customHeight="1" x14ac:dyDescent="0.25">
      <c r="B7422" s="683"/>
      <c r="C7422" s="683"/>
      <c r="D7422" s="684"/>
    </row>
    <row r="7423" spans="2:4" ht="15" customHeight="1" x14ac:dyDescent="0.25">
      <c r="B7423" s="683"/>
      <c r="C7423" s="683"/>
      <c r="D7423" s="684"/>
    </row>
    <row r="7424" spans="2:4" ht="15" customHeight="1" x14ac:dyDescent="0.25">
      <c r="B7424" s="683"/>
      <c r="C7424" s="683"/>
      <c r="D7424" s="684"/>
    </row>
    <row r="7425" spans="2:4" ht="15" customHeight="1" x14ac:dyDescent="0.25">
      <c r="B7425" s="683"/>
      <c r="C7425" s="683"/>
      <c r="D7425" s="684"/>
    </row>
    <row r="7426" spans="2:4" ht="15" customHeight="1" x14ac:dyDescent="0.25">
      <c r="B7426" s="683"/>
      <c r="C7426" s="683"/>
      <c r="D7426" s="684"/>
    </row>
    <row r="7427" spans="2:4" ht="15" customHeight="1" x14ac:dyDescent="0.25">
      <c r="B7427" s="683"/>
      <c r="C7427" s="683"/>
      <c r="D7427" s="684"/>
    </row>
    <row r="7428" spans="2:4" ht="15" customHeight="1" x14ac:dyDescent="0.25">
      <c r="B7428" s="683"/>
      <c r="C7428" s="683"/>
      <c r="D7428" s="684"/>
    </row>
    <row r="7429" spans="2:4" ht="15" customHeight="1" x14ac:dyDescent="0.25">
      <c r="B7429" s="683"/>
      <c r="C7429" s="683"/>
      <c r="D7429" s="684"/>
    </row>
    <row r="7430" spans="2:4" ht="15" customHeight="1" x14ac:dyDescent="0.25">
      <c r="B7430" s="683"/>
      <c r="C7430" s="683"/>
      <c r="D7430" s="684"/>
    </row>
    <row r="7431" spans="2:4" ht="15" customHeight="1" x14ac:dyDescent="0.25">
      <c r="B7431" s="683"/>
      <c r="C7431" s="683"/>
      <c r="D7431" s="684"/>
    </row>
    <row r="7432" spans="2:4" ht="15" customHeight="1" x14ac:dyDescent="0.25">
      <c r="B7432" s="683"/>
      <c r="C7432" s="683"/>
      <c r="D7432" s="684"/>
    </row>
    <row r="7433" spans="2:4" ht="15" customHeight="1" x14ac:dyDescent="0.25">
      <c r="B7433" s="683"/>
      <c r="C7433" s="683"/>
      <c r="D7433" s="684"/>
    </row>
    <row r="7434" spans="2:4" ht="15" customHeight="1" x14ac:dyDescent="0.25">
      <c r="B7434" s="683"/>
      <c r="C7434" s="683"/>
      <c r="D7434" s="684"/>
    </row>
    <row r="7435" spans="2:4" ht="15" customHeight="1" x14ac:dyDescent="0.25">
      <c r="B7435" s="683"/>
      <c r="C7435" s="683"/>
      <c r="D7435" s="684"/>
    </row>
    <row r="7436" spans="2:4" ht="15" customHeight="1" x14ac:dyDescent="0.25">
      <c r="B7436" s="683"/>
      <c r="C7436" s="683"/>
      <c r="D7436" s="684"/>
    </row>
    <row r="7437" spans="2:4" ht="15" customHeight="1" x14ac:dyDescent="0.25">
      <c r="B7437" s="683"/>
      <c r="C7437" s="683"/>
      <c r="D7437" s="684"/>
    </row>
    <row r="7438" spans="2:4" ht="15" customHeight="1" x14ac:dyDescent="0.25">
      <c r="B7438" s="683"/>
      <c r="C7438" s="683"/>
      <c r="D7438" s="684"/>
    </row>
    <row r="7439" spans="2:4" ht="15" customHeight="1" x14ac:dyDescent="0.25">
      <c r="B7439" s="683"/>
      <c r="C7439" s="683"/>
      <c r="D7439" s="684"/>
    </row>
    <row r="7440" spans="2:4" ht="15" customHeight="1" x14ac:dyDescent="0.25">
      <c r="B7440" s="683"/>
      <c r="C7440" s="683"/>
      <c r="D7440" s="684"/>
    </row>
    <row r="7441" spans="2:4" ht="15" customHeight="1" x14ac:dyDescent="0.25">
      <c r="B7441" s="683"/>
      <c r="C7441" s="683"/>
      <c r="D7441" s="684"/>
    </row>
    <row r="7442" spans="2:4" ht="15" customHeight="1" x14ac:dyDescent="0.25">
      <c r="B7442" s="683"/>
      <c r="C7442" s="683"/>
      <c r="D7442" s="684"/>
    </row>
    <row r="7443" spans="2:4" ht="15" customHeight="1" x14ac:dyDescent="0.25">
      <c r="B7443" s="683"/>
      <c r="C7443" s="683"/>
      <c r="D7443" s="684"/>
    </row>
    <row r="7444" spans="2:4" ht="15" customHeight="1" x14ac:dyDescent="0.25">
      <c r="B7444" s="683"/>
      <c r="C7444" s="683"/>
      <c r="D7444" s="684"/>
    </row>
    <row r="7445" spans="2:4" ht="15" customHeight="1" x14ac:dyDescent="0.25">
      <c r="B7445" s="683"/>
      <c r="C7445" s="683"/>
      <c r="D7445" s="684"/>
    </row>
    <row r="7446" spans="2:4" ht="15" customHeight="1" x14ac:dyDescent="0.25">
      <c r="B7446" s="683"/>
      <c r="C7446" s="683"/>
      <c r="D7446" s="684"/>
    </row>
    <row r="7447" spans="2:4" ht="15" customHeight="1" x14ac:dyDescent="0.25">
      <c r="B7447" s="683"/>
      <c r="C7447" s="683"/>
      <c r="D7447" s="684"/>
    </row>
    <row r="7448" spans="2:4" ht="15" customHeight="1" x14ac:dyDescent="0.25">
      <c r="B7448" s="683"/>
      <c r="C7448" s="683"/>
      <c r="D7448" s="684"/>
    </row>
    <row r="7449" spans="2:4" ht="15" customHeight="1" x14ac:dyDescent="0.25">
      <c r="B7449" s="683"/>
      <c r="C7449" s="683"/>
      <c r="D7449" s="684"/>
    </row>
    <row r="7450" spans="2:4" ht="15" customHeight="1" x14ac:dyDescent="0.25">
      <c r="B7450" s="683"/>
      <c r="C7450" s="683"/>
      <c r="D7450" s="684"/>
    </row>
    <row r="7451" spans="2:4" ht="15" customHeight="1" x14ac:dyDescent="0.25">
      <c r="B7451" s="683"/>
      <c r="C7451" s="683"/>
      <c r="D7451" s="684"/>
    </row>
    <row r="7452" spans="2:4" ht="15" customHeight="1" x14ac:dyDescent="0.25">
      <c r="B7452" s="683"/>
      <c r="C7452" s="683"/>
      <c r="D7452" s="684"/>
    </row>
    <row r="7453" spans="2:4" ht="15" customHeight="1" x14ac:dyDescent="0.25">
      <c r="B7453" s="683"/>
      <c r="C7453" s="683"/>
      <c r="D7453" s="684"/>
    </row>
    <row r="7454" spans="2:4" ht="15" customHeight="1" x14ac:dyDescent="0.25">
      <c r="B7454" s="683"/>
      <c r="C7454" s="683"/>
      <c r="D7454" s="684"/>
    </row>
    <row r="7455" spans="2:4" ht="15" customHeight="1" x14ac:dyDescent="0.25">
      <c r="B7455" s="683"/>
      <c r="C7455" s="683"/>
      <c r="D7455" s="684"/>
    </row>
    <row r="7456" spans="2:4" ht="15" customHeight="1" x14ac:dyDescent="0.25">
      <c r="B7456" s="683"/>
      <c r="C7456" s="683"/>
      <c r="D7456" s="684"/>
    </row>
    <row r="7457" spans="2:4" ht="15" customHeight="1" x14ac:dyDescent="0.25">
      <c r="B7457" s="683"/>
      <c r="C7457" s="683"/>
      <c r="D7457" s="684"/>
    </row>
    <row r="7458" spans="2:4" ht="15" customHeight="1" x14ac:dyDescent="0.25">
      <c r="B7458" s="683"/>
      <c r="C7458" s="683"/>
      <c r="D7458" s="684"/>
    </row>
    <row r="7459" spans="2:4" ht="15" customHeight="1" x14ac:dyDescent="0.25">
      <c r="B7459" s="683"/>
      <c r="C7459" s="683"/>
      <c r="D7459" s="684"/>
    </row>
    <row r="7460" spans="2:4" ht="15" customHeight="1" x14ac:dyDescent="0.25">
      <c r="B7460" s="683"/>
      <c r="C7460" s="683"/>
      <c r="D7460" s="684"/>
    </row>
    <row r="7461" spans="2:4" ht="15" customHeight="1" x14ac:dyDescent="0.25">
      <c r="B7461" s="683"/>
      <c r="C7461" s="683"/>
      <c r="D7461" s="684"/>
    </row>
    <row r="7462" spans="2:4" ht="15" customHeight="1" x14ac:dyDescent="0.25">
      <c r="B7462" s="683"/>
      <c r="C7462" s="683"/>
      <c r="D7462" s="684"/>
    </row>
    <row r="7463" spans="2:4" ht="15" customHeight="1" x14ac:dyDescent="0.25">
      <c r="B7463" s="683"/>
      <c r="C7463" s="683"/>
      <c r="D7463" s="684"/>
    </row>
    <row r="7464" spans="2:4" ht="15" customHeight="1" x14ac:dyDescent="0.25">
      <c r="B7464" s="683"/>
      <c r="C7464" s="683"/>
      <c r="D7464" s="684"/>
    </row>
    <row r="7465" spans="2:4" ht="15" customHeight="1" x14ac:dyDescent="0.25">
      <c r="B7465" s="683"/>
      <c r="C7465" s="683"/>
      <c r="D7465" s="684"/>
    </row>
    <row r="7466" spans="2:4" ht="15" customHeight="1" x14ac:dyDescent="0.25">
      <c r="B7466" s="683"/>
      <c r="C7466" s="683"/>
      <c r="D7466" s="684"/>
    </row>
    <row r="7467" spans="2:4" ht="15" customHeight="1" x14ac:dyDescent="0.25">
      <c r="B7467" s="683"/>
      <c r="C7467" s="683"/>
      <c r="D7467" s="684"/>
    </row>
    <row r="7468" spans="2:4" ht="15" customHeight="1" x14ac:dyDescent="0.25">
      <c r="B7468" s="683"/>
      <c r="C7468" s="683"/>
      <c r="D7468" s="684"/>
    </row>
    <row r="7469" spans="2:4" ht="15" customHeight="1" x14ac:dyDescent="0.25">
      <c r="B7469" s="683"/>
      <c r="C7469" s="683"/>
      <c r="D7469" s="684"/>
    </row>
    <row r="7470" spans="2:4" ht="15" customHeight="1" x14ac:dyDescent="0.25">
      <c r="B7470" s="683"/>
      <c r="C7470" s="683"/>
      <c r="D7470" s="684"/>
    </row>
    <row r="7471" spans="2:4" ht="15" customHeight="1" x14ac:dyDescent="0.25">
      <c r="B7471" s="683"/>
      <c r="C7471" s="683"/>
      <c r="D7471" s="684"/>
    </row>
    <row r="7472" spans="2:4" ht="15" customHeight="1" x14ac:dyDescent="0.25">
      <c r="B7472" s="683"/>
      <c r="C7472" s="683"/>
      <c r="D7472" s="684"/>
    </row>
    <row r="7473" spans="2:4" ht="15" customHeight="1" x14ac:dyDescent="0.25">
      <c r="B7473" s="683"/>
      <c r="C7473" s="683"/>
      <c r="D7473" s="684"/>
    </row>
    <row r="7474" spans="2:4" ht="15" customHeight="1" x14ac:dyDescent="0.25">
      <c r="B7474" s="683"/>
      <c r="C7474" s="683"/>
      <c r="D7474" s="684"/>
    </row>
    <row r="7475" spans="2:4" ht="15" customHeight="1" x14ac:dyDescent="0.25">
      <c r="B7475" s="683"/>
      <c r="C7475" s="683"/>
      <c r="D7475" s="684"/>
    </row>
    <row r="7476" spans="2:4" ht="15" customHeight="1" x14ac:dyDescent="0.25">
      <c r="B7476" s="683"/>
      <c r="C7476" s="683"/>
      <c r="D7476" s="684"/>
    </row>
    <row r="7477" spans="2:4" ht="15" customHeight="1" x14ac:dyDescent="0.25">
      <c r="B7477" s="683"/>
      <c r="C7477" s="683"/>
      <c r="D7477" s="684"/>
    </row>
    <row r="7478" spans="2:4" ht="15" customHeight="1" x14ac:dyDescent="0.25">
      <c r="B7478" s="683"/>
      <c r="C7478" s="683"/>
      <c r="D7478" s="684"/>
    </row>
    <row r="7479" spans="2:4" ht="15" customHeight="1" x14ac:dyDescent="0.25">
      <c r="B7479" s="683"/>
      <c r="C7479" s="683"/>
      <c r="D7479" s="684"/>
    </row>
    <row r="7480" spans="2:4" ht="15" customHeight="1" x14ac:dyDescent="0.25">
      <c r="B7480" s="683"/>
      <c r="C7480" s="683"/>
      <c r="D7480" s="684"/>
    </row>
    <row r="7481" spans="2:4" ht="15" customHeight="1" x14ac:dyDescent="0.25">
      <c r="B7481" s="683"/>
      <c r="C7481" s="683"/>
      <c r="D7481" s="684"/>
    </row>
    <row r="7482" spans="2:4" ht="15" customHeight="1" x14ac:dyDescent="0.25">
      <c r="B7482" s="683"/>
      <c r="C7482" s="683"/>
      <c r="D7482" s="684"/>
    </row>
    <row r="7483" spans="2:4" ht="15" customHeight="1" x14ac:dyDescent="0.25">
      <c r="B7483" s="683"/>
      <c r="C7483" s="683"/>
      <c r="D7483" s="684"/>
    </row>
    <row r="7484" spans="2:4" ht="15" customHeight="1" x14ac:dyDescent="0.25">
      <c r="B7484" s="683"/>
      <c r="C7484" s="683"/>
      <c r="D7484" s="684"/>
    </row>
    <row r="7485" spans="2:4" ht="15" customHeight="1" x14ac:dyDescent="0.25">
      <c r="B7485" s="683"/>
      <c r="C7485" s="683"/>
      <c r="D7485" s="684"/>
    </row>
    <row r="7486" spans="2:4" ht="15" customHeight="1" x14ac:dyDescent="0.25">
      <c r="B7486" s="683"/>
      <c r="C7486" s="683"/>
      <c r="D7486" s="684"/>
    </row>
    <row r="7487" spans="2:4" ht="15" customHeight="1" x14ac:dyDescent="0.25">
      <c r="B7487" s="683"/>
      <c r="C7487" s="683"/>
      <c r="D7487" s="684"/>
    </row>
    <row r="7488" spans="2:4" ht="15" customHeight="1" x14ac:dyDescent="0.25">
      <c r="B7488" s="683"/>
      <c r="C7488" s="683"/>
      <c r="D7488" s="684"/>
    </row>
    <row r="7489" spans="2:4" ht="15" customHeight="1" x14ac:dyDescent="0.25">
      <c r="B7489" s="683"/>
      <c r="C7489" s="683"/>
      <c r="D7489" s="684"/>
    </row>
    <row r="7490" spans="2:4" ht="15" customHeight="1" x14ac:dyDescent="0.25">
      <c r="B7490" s="683"/>
      <c r="C7490" s="683"/>
      <c r="D7490" s="684"/>
    </row>
    <row r="7491" spans="2:4" ht="15" customHeight="1" x14ac:dyDescent="0.25">
      <c r="B7491" s="683"/>
      <c r="C7491" s="683"/>
      <c r="D7491" s="684"/>
    </row>
    <row r="7492" spans="2:4" ht="15" customHeight="1" x14ac:dyDescent="0.25">
      <c r="B7492" s="683"/>
      <c r="C7492" s="683"/>
      <c r="D7492" s="684"/>
    </row>
    <row r="7493" spans="2:4" ht="15" customHeight="1" x14ac:dyDescent="0.25">
      <c r="B7493" s="683"/>
      <c r="C7493" s="683"/>
      <c r="D7493" s="684"/>
    </row>
    <row r="7494" spans="2:4" ht="15" customHeight="1" x14ac:dyDescent="0.25">
      <c r="B7494" s="683"/>
      <c r="C7494" s="683"/>
      <c r="D7494" s="684"/>
    </row>
    <row r="7495" spans="2:4" ht="15" customHeight="1" x14ac:dyDescent="0.25">
      <c r="B7495" s="683"/>
      <c r="C7495" s="683"/>
      <c r="D7495" s="684"/>
    </row>
    <row r="7496" spans="2:4" ht="15" customHeight="1" x14ac:dyDescent="0.25">
      <c r="B7496" s="683"/>
      <c r="C7496" s="683"/>
      <c r="D7496" s="684"/>
    </row>
    <row r="7497" spans="2:4" ht="15" customHeight="1" x14ac:dyDescent="0.25">
      <c r="B7497" s="683"/>
      <c r="C7497" s="683"/>
      <c r="D7497" s="684"/>
    </row>
    <row r="7498" spans="2:4" ht="15" customHeight="1" x14ac:dyDescent="0.25">
      <c r="B7498" s="683"/>
      <c r="C7498" s="683"/>
      <c r="D7498" s="684"/>
    </row>
    <row r="7499" spans="2:4" ht="15" customHeight="1" x14ac:dyDescent="0.25">
      <c r="B7499" s="683"/>
      <c r="C7499" s="683"/>
      <c r="D7499" s="684"/>
    </row>
    <row r="7500" spans="2:4" ht="15" customHeight="1" x14ac:dyDescent="0.25">
      <c r="B7500" s="683"/>
      <c r="C7500" s="683"/>
      <c r="D7500" s="684"/>
    </row>
    <row r="7501" spans="2:4" ht="15" customHeight="1" x14ac:dyDescent="0.25">
      <c r="B7501" s="683"/>
      <c r="C7501" s="683"/>
      <c r="D7501" s="684"/>
    </row>
    <row r="7502" spans="2:4" ht="15" customHeight="1" x14ac:dyDescent="0.25">
      <c r="B7502" s="683"/>
      <c r="C7502" s="683"/>
      <c r="D7502" s="684"/>
    </row>
    <row r="7503" spans="2:4" ht="15" customHeight="1" x14ac:dyDescent="0.25">
      <c r="B7503" s="683"/>
      <c r="C7503" s="683"/>
      <c r="D7503" s="684"/>
    </row>
    <row r="7504" spans="2:4" ht="15" customHeight="1" x14ac:dyDescent="0.25">
      <c r="B7504" s="683"/>
      <c r="C7504" s="683"/>
      <c r="D7504" s="684"/>
    </row>
    <row r="7505" spans="2:4" ht="15" customHeight="1" x14ac:dyDescent="0.25">
      <c r="B7505" s="683"/>
      <c r="C7505" s="683"/>
      <c r="D7505" s="684"/>
    </row>
    <row r="7506" spans="2:4" ht="15" customHeight="1" x14ac:dyDescent="0.25">
      <c r="B7506" s="683"/>
      <c r="C7506" s="683"/>
      <c r="D7506" s="684"/>
    </row>
    <row r="7507" spans="2:4" ht="15" customHeight="1" x14ac:dyDescent="0.25">
      <c r="B7507" s="683"/>
      <c r="C7507" s="683"/>
      <c r="D7507" s="684"/>
    </row>
    <row r="7508" spans="2:4" ht="15" customHeight="1" x14ac:dyDescent="0.25">
      <c r="B7508" s="683"/>
      <c r="C7508" s="683"/>
      <c r="D7508" s="684"/>
    </row>
    <row r="7509" spans="2:4" ht="15" customHeight="1" x14ac:dyDescent="0.25">
      <c r="B7509" s="683"/>
      <c r="C7509" s="683"/>
      <c r="D7509" s="684"/>
    </row>
    <row r="7510" spans="2:4" ht="15" customHeight="1" x14ac:dyDescent="0.25">
      <c r="B7510" s="683"/>
      <c r="C7510" s="683"/>
      <c r="D7510" s="684"/>
    </row>
    <row r="7511" spans="2:4" ht="15" customHeight="1" x14ac:dyDescent="0.25">
      <c r="B7511" s="683"/>
      <c r="C7511" s="683"/>
      <c r="D7511" s="684"/>
    </row>
    <row r="7512" spans="2:4" ht="15" customHeight="1" x14ac:dyDescent="0.25">
      <c r="B7512" s="683"/>
      <c r="C7512" s="683"/>
      <c r="D7512" s="684"/>
    </row>
    <row r="7513" spans="2:4" ht="15" customHeight="1" x14ac:dyDescent="0.25">
      <c r="B7513" s="683"/>
      <c r="C7513" s="683"/>
      <c r="D7513" s="684"/>
    </row>
    <row r="7514" spans="2:4" ht="15" customHeight="1" x14ac:dyDescent="0.25">
      <c r="B7514" s="683"/>
      <c r="C7514" s="683"/>
      <c r="D7514" s="684"/>
    </row>
    <row r="7515" spans="2:4" ht="15" customHeight="1" x14ac:dyDescent="0.25">
      <c r="B7515" s="683"/>
      <c r="C7515" s="683"/>
      <c r="D7515" s="684"/>
    </row>
    <row r="7516" spans="2:4" ht="15" customHeight="1" x14ac:dyDescent="0.25">
      <c r="B7516" s="683"/>
      <c r="C7516" s="683"/>
      <c r="D7516" s="684"/>
    </row>
    <row r="7517" spans="2:4" ht="15" customHeight="1" x14ac:dyDescent="0.25">
      <c r="B7517" s="683"/>
      <c r="C7517" s="683"/>
      <c r="D7517" s="684"/>
    </row>
    <row r="7518" spans="2:4" ht="15" customHeight="1" x14ac:dyDescent="0.25">
      <c r="B7518" s="683"/>
      <c r="C7518" s="683"/>
      <c r="D7518" s="684"/>
    </row>
    <row r="7519" spans="2:4" ht="15" customHeight="1" x14ac:dyDescent="0.25">
      <c r="B7519" s="683"/>
      <c r="C7519" s="683"/>
      <c r="D7519" s="684"/>
    </row>
    <row r="7520" spans="2:4" ht="15" customHeight="1" x14ac:dyDescent="0.25">
      <c r="B7520" s="683"/>
      <c r="C7520" s="683"/>
      <c r="D7520" s="684"/>
    </row>
    <row r="7521" spans="2:4" ht="15" customHeight="1" x14ac:dyDescent="0.25">
      <c r="B7521" s="683"/>
      <c r="C7521" s="683"/>
      <c r="D7521" s="684"/>
    </row>
    <row r="7522" spans="2:4" ht="15" customHeight="1" x14ac:dyDescent="0.25">
      <c r="B7522" s="683"/>
      <c r="C7522" s="683"/>
      <c r="D7522" s="684"/>
    </row>
    <row r="7523" spans="2:4" ht="15" customHeight="1" x14ac:dyDescent="0.25">
      <c r="B7523" s="683"/>
      <c r="C7523" s="683"/>
      <c r="D7523" s="684"/>
    </row>
    <row r="7524" spans="2:4" ht="15" customHeight="1" x14ac:dyDescent="0.25">
      <c r="B7524" s="683"/>
      <c r="C7524" s="683"/>
      <c r="D7524" s="684"/>
    </row>
    <row r="7525" spans="2:4" ht="15" customHeight="1" x14ac:dyDescent="0.25">
      <c r="B7525" s="683"/>
      <c r="C7525" s="683"/>
      <c r="D7525" s="684"/>
    </row>
    <row r="7526" spans="2:4" ht="15" customHeight="1" x14ac:dyDescent="0.25">
      <c r="B7526" s="683"/>
      <c r="C7526" s="683"/>
      <c r="D7526" s="684"/>
    </row>
    <row r="7527" spans="2:4" ht="15" customHeight="1" x14ac:dyDescent="0.25">
      <c r="B7527" s="683"/>
      <c r="C7527" s="683"/>
      <c r="D7527" s="684"/>
    </row>
    <row r="7528" spans="2:4" ht="15" customHeight="1" x14ac:dyDescent="0.25">
      <c r="B7528" s="683"/>
      <c r="C7528" s="683"/>
      <c r="D7528" s="684"/>
    </row>
    <row r="7529" spans="2:4" ht="15" customHeight="1" x14ac:dyDescent="0.25">
      <c r="B7529" s="683"/>
      <c r="C7529" s="683"/>
      <c r="D7529" s="684"/>
    </row>
    <row r="7530" spans="2:4" ht="15" customHeight="1" x14ac:dyDescent="0.25">
      <c r="B7530" s="683"/>
      <c r="C7530" s="683"/>
      <c r="D7530" s="684"/>
    </row>
    <row r="7531" spans="2:4" ht="15" customHeight="1" x14ac:dyDescent="0.25">
      <c r="B7531" s="683"/>
      <c r="C7531" s="683"/>
      <c r="D7531" s="684"/>
    </row>
    <row r="7532" spans="2:4" ht="15" customHeight="1" x14ac:dyDescent="0.25">
      <c r="B7532" s="683"/>
      <c r="C7532" s="683"/>
      <c r="D7532" s="684"/>
    </row>
    <row r="7533" spans="2:4" ht="15" customHeight="1" x14ac:dyDescent="0.25">
      <c r="B7533" s="683"/>
      <c r="C7533" s="683"/>
      <c r="D7533" s="684"/>
    </row>
    <row r="7534" spans="2:4" ht="15" customHeight="1" x14ac:dyDescent="0.25">
      <c r="B7534" s="683"/>
      <c r="C7534" s="683"/>
      <c r="D7534" s="684"/>
    </row>
    <row r="7535" spans="2:4" ht="15" customHeight="1" x14ac:dyDescent="0.25">
      <c r="B7535" s="683"/>
      <c r="C7535" s="683"/>
      <c r="D7535" s="684"/>
    </row>
    <row r="7536" spans="2:4" ht="15" customHeight="1" x14ac:dyDescent="0.25">
      <c r="B7536" s="683"/>
      <c r="C7536" s="683"/>
      <c r="D7536" s="684"/>
    </row>
    <row r="7537" spans="2:4" ht="15" customHeight="1" x14ac:dyDescent="0.25">
      <c r="B7537" s="683"/>
      <c r="C7537" s="683"/>
      <c r="D7537" s="684"/>
    </row>
    <row r="7538" spans="2:4" ht="15" customHeight="1" x14ac:dyDescent="0.25">
      <c r="B7538" s="683"/>
      <c r="C7538" s="683"/>
      <c r="D7538" s="684"/>
    </row>
    <row r="7539" spans="2:4" ht="15" customHeight="1" x14ac:dyDescent="0.25">
      <c r="B7539" s="683"/>
      <c r="C7539" s="683"/>
      <c r="D7539" s="684"/>
    </row>
    <row r="7540" spans="2:4" ht="15" customHeight="1" x14ac:dyDescent="0.25">
      <c r="B7540" s="683"/>
      <c r="C7540" s="683"/>
      <c r="D7540" s="684"/>
    </row>
    <row r="7541" spans="2:4" ht="15" customHeight="1" x14ac:dyDescent="0.25">
      <c r="B7541" s="683"/>
      <c r="C7541" s="683"/>
      <c r="D7541" s="684"/>
    </row>
    <row r="7542" spans="2:4" ht="15" customHeight="1" x14ac:dyDescent="0.25">
      <c r="B7542" s="683"/>
      <c r="C7542" s="683"/>
      <c r="D7542" s="684"/>
    </row>
    <row r="7543" spans="2:4" ht="15" customHeight="1" x14ac:dyDescent="0.25">
      <c r="B7543" s="683"/>
      <c r="C7543" s="683"/>
      <c r="D7543" s="684"/>
    </row>
    <row r="7544" spans="2:4" ht="15" customHeight="1" x14ac:dyDescent="0.25">
      <c r="B7544" s="683"/>
      <c r="C7544" s="683"/>
      <c r="D7544" s="684"/>
    </row>
    <row r="7545" spans="2:4" ht="15" customHeight="1" x14ac:dyDescent="0.25">
      <c r="B7545" s="683"/>
      <c r="C7545" s="683"/>
      <c r="D7545" s="684"/>
    </row>
    <row r="7546" spans="2:4" ht="15" customHeight="1" x14ac:dyDescent="0.25">
      <c r="B7546" s="683"/>
      <c r="C7546" s="683"/>
      <c r="D7546" s="684"/>
    </row>
    <row r="7547" spans="2:4" ht="15" customHeight="1" x14ac:dyDescent="0.25">
      <c r="B7547" s="683"/>
      <c r="C7547" s="683"/>
      <c r="D7547" s="684"/>
    </row>
    <row r="7548" spans="2:4" ht="15" customHeight="1" x14ac:dyDescent="0.25">
      <c r="B7548" s="683"/>
      <c r="C7548" s="683"/>
      <c r="D7548" s="684"/>
    </row>
    <row r="7549" spans="2:4" ht="15" customHeight="1" x14ac:dyDescent="0.25">
      <c r="B7549" s="683"/>
      <c r="C7549" s="683"/>
      <c r="D7549" s="684"/>
    </row>
    <row r="7550" spans="2:4" ht="15" customHeight="1" x14ac:dyDescent="0.25">
      <c r="B7550" s="683"/>
      <c r="C7550" s="683"/>
      <c r="D7550" s="684"/>
    </row>
    <row r="7551" spans="2:4" ht="15" customHeight="1" x14ac:dyDescent="0.25">
      <c r="B7551" s="683"/>
      <c r="C7551" s="683"/>
      <c r="D7551" s="684"/>
    </row>
    <row r="7552" spans="2:4" ht="15" customHeight="1" x14ac:dyDescent="0.25">
      <c r="B7552" s="683"/>
      <c r="C7552" s="683"/>
      <c r="D7552" s="684"/>
    </row>
    <row r="7553" spans="2:4" ht="15" customHeight="1" x14ac:dyDescent="0.25">
      <c r="B7553" s="683"/>
      <c r="C7553" s="683"/>
      <c r="D7553" s="684"/>
    </row>
    <row r="7554" spans="2:4" ht="15" customHeight="1" x14ac:dyDescent="0.25">
      <c r="B7554" s="683"/>
      <c r="C7554" s="683"/>
      <c r="D7554" s="684"/>
    </row>
    <row r="7555" spans="2:4" ht="15" customHeight="1" x14ac:dyDescent="0.25">
      <c r="B7555" s="683"/>
      <c r="C7555" s="683"/>
      <c r="D7555" s="684"/>
    </row>
    <row r="7556" spans="2:4" ht="15" customHeight="1" x14ac:dyDescent="0.25">
      <c r="B7556" s="683"/>
      <c r="C7556" s="683"/>
      <c r="D7556" s="684"/>
    </row>
    <row r="7557" spans="2:4" ht="15" customHeight="1" x14ac:dyDescent="0.25">
      <c r="B7557" s="683"/>
      <c r="C7557" s="683"/>
      <c r="D7557" s="684"/>
    </row>
    <row r="7558" spans="2:4" ht="15" customHeight="1" x14ac:dyDescent="0.25">
      <c r="B7558" s="683"/>
      <c r="C7558" s="683"/>
      <c r="D7558" s="684"/>
    </row>
    <row r="7559" spans="2:4" ht="15" customHeight="1" x14ac:dyDescent="0.25">
      <c r="B7559" s="683"/>
      <c r="C7559" s="683"/>
      <c r="D7559" s="684"/>
    </row>
    <row r="7560" spans="2:4" ht="15" customHeight="1" x14ac:dyDescent="0.25">
      <c r="B7560" s="683"/>
      <c r="C7560" s="683"/>
      <c r="D7560" s="684"/>
    </row>
    <row r="7561" spans="2:4" ht="15" customHeight="1" x14ac:dyDescent="0.25">
      <c r="B7561" s="683"/>
      <c r="C7561" s="683"/>
      <c r="D7561" s="684"/>
    </row>
    <row r="7562" spans="2:4" ht="15" customHeight="1" x14ac:dyDescent="0.25">
      <c r="B7562" s="683"/>
      <c r="C7562" s="683"/>
      <c r="D7562" s="684"/>
    </row>
    <row r="7563" spans="2:4" ht="15" customHeight="1" x14ac:dyDescent="0.25">
      <c r="B7563" s="683"/>
      <c r="C7563" s="683"/>
      <c r="D7563" s="684"/>
    </row>
    <row r="7564" spans="2:4" ht="15" customHeight="1" x14ac:dyDescent="0.25">
      <c r="B7564" s="683"/>
      <c r="C7564" s="683"/>
      <c r="D7564" s="684"/>
    </row>
    <row r="7565" spans="2:4" ht="15" customHeight="1" x14ac:dyDescent="0.25">
      <c r="B7565" s="683"/>
      <c r="C7565" s="683"/>
      <c r="D7565" s="684"/>
    </row>
    <row r="7566" spans="2:4" ht="15" customHeight="1" x14ac:dyDescent="0.25">
      <c r="B7566" s="683"/>
      <c r="C7566" s="683"/>
      <c r="D7566" s="684"/>
    </row>
    <row r="7567" spans="2:4" ht="15" customHeight="1" x14ac:dyDescent="0.25">
      <c r="B7567" s="683"/>
      <c r="C7567" s="683"/>
      <c r="D7567" s="684"/>
    </row>
    <row r="7568" spans="2:4" ht="15" customHeight="1" x14ac:dyDescent="0.25">
      <c r="B7568" s="683"/>
      <c r="C7568" s="683"/>
      <c r="D7568" s="684"/>
    </row>
    <row r="7569" spans="2:4" ht="15" customHeight="1" x14ac:dyDescent="0.25">
      <c r="B7569" s="683"/>
      <c r="C7569" s="683"/>
      <c r="D7569" s="684"/>
    </row>
    <row r="7570" spans="2:4" ht="15" customHeight="1" x14ac:dyDescent="0.25">
      <c r="B7570" s="683"/>
      <c r="C7570" s="683"/>
      <c r="D7570" s="684"/>
    </row>
    <row r="7571" spans="2:4" ht="15" customHeight="1" x14ac:dyDescent="0.25">
      <c r="B7571" s="683"/>
      <c r="C7571" s="683"/>
      <c r="D7571" s="684"/>
    </row>
    <row r="7572" spans="2:4" ht="15" customHeight="1" x14ac:dyDescent="0.25">
      <c r="B7572" s="683"/>
      <c r="C7572" s="683"/>
      <c r="D7572" s="684"/>
    </row>
    <row r="7573" spans="2:4" ht="15" customHeight="1" x14ac:dyDescent="0.25">
      <c r="B7573" s="683"/>
      <c r="C7573" s="683"/>
      <c r="D7573" s="684"/>
    </row>
    <row r="7574" spans="2:4" ht="15" customHeight="1" x14ac:dyDescent="0.25">
      <c r="B7574" s="683"/>
      <c r="C7574" s="683"/>
      <c r="D7574" s="684"/>
    </row>
    <row r="7575" spans="2:4" ht="15" customHeight="1" x14ac:dyDescent="0.25">
      <c r="B7575" s="683"/>
      <c r="C7575" s="683"/>
      <c r="D7575" s="684"/>
    </row>
    <row r="7576" spans="2:4" ht="15" customHeight="1" x14ac:dyDescent="0.25">
      <c r="B7576" s="683"/>
      <c r="C7576" s="683"/>
      <c r="D7576" s="684"/>
    </row>
    <row r="7577" spans="2:4" ht="15" customHeight="1" x14ac:dyDescent="0.25">
      <c r="B7577" s="683"/>
      <c r="C7577" s="683"/>
      <c r="D7577" s="684"/>
    </row>
    <row r="7578" spans="2:4" ht="15" customHeight="1" x14ac:dyDescent="0.25">
      <c r="B7578" s="683"/>
      <c r="C7578" s="683"/>
      <c r="D7578" s="684"/>
    </row>
    <row r="7579" spans="2:4" ht="15" customHeight="1" x14ac:dyDescent="0.25">
      <c r="B7579" s="683"/>
      <c r="C7579" s="683"/>
      <c r="D7579" s="684"/>
    </row>
    <row r="7580" spans="2:4" ht="15" customHeight="1" x14ac:dyDescent="0.25">
      <c r="B7580" s="683"/>
      <c r="C7580" s="683"/>
      <c r="D7580" s="684"/>
    </row>
    <row r="7581" spans="2:4" ht="15" customHeight="1" x14ac:dyDescent="0.25">
      <c r="B7581" s="683"/>
      <c r="C7581" s="683"/>
      <c r="D7581" s="684"/>
    </row>
    <row r="7582" spans="2:4" ht="15" customHeight="1" x14ac:dyDescent="0.25">
      <c r="B7582" s="683"/>
      <c r="C7582" s="683"/>
      <c r="D7582" s="684"/>
    </row>
    <row r="7583" spans="2:4" ht="15" customHeight="1" x14ac:dyDescent="0.25">
      <c r="B7583" s="683"/>
      <c r="C7583" s="683"/>
      <c r="D7583" s="684"/>
    </row>
    <row r="7584" spans="2:4" ht="15" customHeight="1" x14ac:dyDescent="0.25">
      <c r="B7584" s="683"/>
      <c r="C7584" s="683"/>
      <c r="D7584" s="684"/>
    </row>
    <row r="7585" spans="2:4" ht="15" customHeight="1" x14ac:dyDescent="0.25">
      <c r="B7585" s="683"/>
      <c r="C7585" s="683"/>
      <c r="D7585" s="684"/>
    </row>
    <row r="7586" spans="2:4" ht="15" customHeight="1" x14ac:dyDescent="0.25">
      <c r="B7586" s="683"/>
      <c r="C7586" s="683"/>
      <c r="D7586" s="684"/>
    </row>
    <row r="7587" spans="2:4" ht="15" customHeight="1" x14ac:dyDescent="0.25">
      <c r="B7587" s="683"/>
      <c r="C7587" s="683"/>
      <c r="D7587" s="684"/>
    </row>
    <row r="7588" spans="2:4" ht="15" customHeight="1" x14ac:dyDescent="0.25">
      <c r="B7588" s="683"/>
      <c r="C7588" s="683"/>
      <c r="D7588" s="684"/>
    </row>
    <row r="7589" spans="2:4" ht="15" customHeight="1" x14ac:dyDescent="0.25">
      <c r="B7589" s="683"/>
      <c r="C7589" s="683"/>
      <c r="D7589" s="684"/>
    </row>
    <row r="7590" spans="2:4" ht="15" customHeight="1" x14ac:dyDescent="0.25">
      <c r="B7590" s="683"/>
      <c r="C7590" s="683"/>
      <c r="D7590" s="684"/>
    </row>
    <row r="7591" spans="2:4" ht="15" customHeight="1" x14ac:dyDescent="0.25">
      <c r="B7591" s="683"/>
      <c r="C7591" s="683"/>
      <c r="D7591" s="684"/>
    </row>
    <row r="7592" spans="2:4" ht="15" customHeight="1" x14ac:dyDescent="0.25">
      <c r="B7592" s="683"/>
      <c r="C7592" s="683"/>
      <c r="D7592" s="684"/>
    </row>
    <row r="7593" spans="2:4" ht="15" customHeight="1" x14ac:dyDescent="0.25">
      <c r="B7593" s="683"/>
      <c r="C7593" s="683"/>
      <c r="D7593" s="684"/>
    </row>
    <row r="7594" spans="2:4" ht="15" customHeight="1" x14ac:dyDescent="0.25">
      <c r="B7594" s="683"/>
      <c r="C7594" s="683"/>
      <c r="D7594" s="684"/>
    </row>
    <row r="7595" spans="2:4" ht="15" customHeight="1" x14ac:dyDescent="0.25">
      <c r="B7595" s="683"/>
      <c r="C7595" s="683"/>
      <c r="D7595" s="684"/>
    </row>
    <row r="7596" spans="2:4" ht="15" customHeight="1" x14ac:dyDescent="0.25">
      <c r="B7596" s="683"/>
      <c r="C7596" s="683"/>
      <c r="D7596" s="684"/>
    </row>
    <row r="7597" spans="2:4" ht="15" customHeight="1" x14ac:dyDescent="0.25">
      <c r="B7597" s="683"/>
      <c r="C7597" s="683"/>
      <c r="D7597" s="684"/>
    </row>
    <row r="7598" spans="2:4" ht="15" customHeight="1" x14ac:dyDescent="0.25">
      <c r="B7598" s="683"/>
      <c r="C7598" s="683"/>
      <c r="D7598" s="684"/>
    </row>
    <row r="7599" spans="2:4" ht="15" customHeight="1" x14ac:dyDescent="0.25">
      <c r="B7599" s="683"/>
      <c r="C7599" s="683"/>
      <c r="D7599" s="684"/>
    </row>
    <row r="7600" spans="2:4" ht="15" customHeight="1" x14ac:dyDescent="0.25">
      <c r="B7600" s="683"/>
      <c r="C7600" s="683"/>
      <c r="D7600" s="684"/>
    </row>
    <row r="7601" spans="2:4" ht="15" customHeight="1" x14ac:dyDescent="0.25">
      <c r="B7601" s="683"/>
      <c r="C7601" s="683"/>
      <c r="D7601" s="684"/>
    </row>
    <row r="7602" spans="2:4" ht="15" customHeight="1" x14ac:dyDescent="0.25">
      <c r="B7602" s="683"/>
      <c r="C7602" s="683"/>
      <c r="D7602" s="684"/>
    </row>
    <row r="7603" spans="2:4" ht="15" customHeight="1" x14ac:dyDescent="0.25">
      <c r="B7603" s="683"/>
      <c r="C7603" s="683"/>
      <c r="D7603" s="684"/>
    </row>
    <row r="7604" spans="2:4" ht="15" customHeight="1" x14ac:dyDescent="0.25">
      <c r="B7604" s="683"/>
      <c r="C7604" s="683"/>
      <c r="D7604" s="684"/>
    </row>
    <row r="7605" spans="2:4" ht="15" customHeight="1" x14ac:dyDescent="0.25">
      <c r="B7605" s="683"/>
      <c r="C7605" s="683"/>
      <c r="D7605" s="684"/>
    </row>
    <row r="7606" spans="2:4" ht="15" customHeight="1" x14ac:dyDescent="0.25">
      <c r="B7606" s="683"/>
      <c r="C7606" s="683"/>
      <c r="D7606" s="684"/>
    </row>
    <row r="7607" spans="2:4" ht="15" customHeight="1" x14ac:dyDescent="0.25">
      <c r="B7607" s="683"/>
      <c r="C7607" s="683"/>
      <c r="D7607" s="684"/>
    </row>
    <row r="7608" spans="2:4" ht="15" customHeight="1" x14ac:dyDescent="0.25">
      <c r="B7608" s="683"/>
      <c r="C7608" s="683"/>
      <c r="D7608" s="684"/>
    </row>
    <row r="7609" spans="2:4" ht="15" customHeight="1" x14ac:dyDescent="0.25">
      <c r="B7609" s="683"/>
      <c r="C7609" s="683"/>
      <c r="D7609" s="684"/>
    </row>
    <row r="7610" spans="2:4" ht="15" customHeight="1" x14ac:dyDescent="0.25">
      <c r="B7610" s="683"/>
      <c r="C7610" s="683"/>
      <c r="D7610" s="684"/>
    </row>
    <row r="7611" spans="2:4" ht="15" customHeight="1" x14ac:dyDescent="0.25">
      <c r="B7611" s="683"/>
      <c r="C7611" s="683"/>
      <c r="D7611" s="684"/>
    </row>
    <row r="7612" spans="2:4" ht="15" customHeight="1" x14ac:dyDescent="0.25">
      <c r="B7612" s="683"/>
      <c r="C7612" s="683"/>
      <c r="D7612" s="684"/>
    </row>
    <row r="7613" spans="2:4" ht="15" customHeight="1" x14ac:dyDescent="0.25">
      <c r="B7613" s="683"/>
      <c r="C7613" s="683"/>
      <c r="D7613" s="684"/>
    </row>
    <row r="7614" spans="2:4" ht="15" customHeight="1" x14ac:dyDescent="0.25">
      <c r="B7614" s="683"/>
      <c r="C7614" s="683"/>
      <c r="D7614" s="684"/>
    </row>
    <row r="7615" spans="2:4" ht="15" customHeight="1" x14ac:dyDescent="0.25">
      <c r="B7615" s="683"/>
      <c r="C7615" s="683"/>
      <c r="D7615" s="684"/>
    </row>
    <row r="7616" spans="2:4" ht="15" customHeight="1" x14ac:dyDescent="0.25">
      <c r="B7616" s="683"/>
      <c r="C7616" s="683"/>
      <c r="D7616" s="684"/>
    </row>
    <row r="7617" spans="2:4" ht="15" customHeight="1" x14ac:dyDescent="0.25">
      <c r="B7617" s="683"/>
      <c r="C7617" s="683"/>
      <c r="D7617" s="684"/>
    </row>
    <row r="7618" spans="2:4" ht="15" customHeight="1" x14ac:dyDescent="0.25">
      <c r="B7618" s="683"/>
      <c r="C7618" s="683"/>
      <c r="D7618" s="684"/>
    </row>
    <row r="7619" spans="2:4" ht="15" customHeight="1" x14ac:dyDescent="0.25">
      <c r="B7619" s="683"/>
      <c r="C7619" s="683"/>
      <c r="D7619" s="684"/>
    </row>
    <row r="7620" spans="2:4" ht="15" customHeight="1" x14ac:dyDescent="0.25">
      <c r="B7620" s="683"/>
      <c r="C7620" s="683"/>
      <c r="D7620" s="684"/>
    </row>
    <row r="7621" spans="2:4" ht="15" customHeight="1" x14ac:dyDescent="0.25">
      <c r="B7621" s="683"/>
      <c r="C7621" s="683"/>
      <c r="D7621" s="684"/>
    </row>
    <row r="7622" spans="2:4" ht="15" customHeight="1" x14ac:dyDescent="0.25">
      <c r="B7622" s="683"/>
      <c r="C7622" s="683"/>
      <c r="D7622" s="684"/>
    </row>
    <row r="7623" spans="2:4" ht="15" customHeight="1" x14ac:dyDescent="0.25">
      <c r="B7623" s="683"/>
      <c r="C7623" s="683"/>
      <c r="D7623" s="684"/>
    </row>
    <row r="7624" spans="2:4" ht="15" customHeight="1" x14ac:dyDescent="0.25">
      <c r="B7624" s="683"/>
      <c r="C7624" s="683"/>
      <c r="D7624" s="684"/>
    </row>
    <row r="7625" spans="2:4" ht="15" customHeight="1" x14ac:dyDescent="0.25">
      <c r="B7625" s="683"/>
      <c r="C7625" s="683"/>
      <c r="D7625" s="684"/>
    </row>
    <row r="7626" spans="2:4" ht="15" customHeight="1" x14ac:dyDescent="0.25">
      <c r="B7626" s="683"/>
      <c r="C7626" s="683"/>
      <c r="D7626" s="684"/>
    </row>
    <row r="7627" spans="2:4" ht="15" customHeight="1" x14ac:dyDescent="0.25">
      <c r="B7627" s="683"/>
      <c r="C7627" s="683"/>
      <c r="D7627" s="684"/>
    </row>
    <row r="7628" spans="2:4" ht="15" customHeight="1" x14ac:dyDescent="0.25">
      <c r="B7628" s="683"/>
      <c r="C7628" s="683"/>
      <c r="D7628" s="684"/>
    </row>
    <row r="7629" spans="2:4" ht="15" customHeight="1" x14ac:dyDescent="0.25">
      <c r="B7629" s="683"/>
      <c r="C7629" s="683"/>
      <c r="D7629" s="684"/>
    </row>
    <row r="7630" spans="2:4" ht="15" customHeight="1" x14ac:dyDescent="0.25">
      <c r="B7630" s="683"/>
      <c r="C7630" s="683"/>
      <c r="D7630" s="684"/>
    </row>
    <row r="7631" spans="2:4" ht="15" customHeight="1" x14ac:dyDescent="0.25">
      <c r="B7631" s="683"/>
      <c r="C7631" s="683"/>
      <c r="D7631" s="684"/>
    </row>
    <row r="7632" spans="2:4" ht="15" customHeight="1" x14ac:dyDescent="0.25">
      <c r="B7632" s="683"/>
      <c r="C7632" s="683"/>
      <c r="D7632" s="684"/>
    </row>
    <row r="7633" spans="2:4" ht="15" customHeight="1" x14ac:dyDescent="0.25">
      <c r="B7633" s="683"/>
      <c r="C7633" s="683"/>
      <c r="D7633" s="684"/>
    </row>
    <row r="7634" spans="2:4" ht="15" customHeight="1" x14ac:dyDescent="0.25">
      <c r="B7634" s="683"/>
      <c r="C7634" s="683"/>
      <c r="D7634" s="684"/>
    </row>
    <row r="7635" spans="2:4" ht="15" customHeight="1" x14ac:dyDescent="0.25">
      <c r="B7635" s="683"/>
      <c r="C7635" s="683"/>
      <c r="D7635" s="684"/>
    </row>
    <row r="7636" spans="2:4" ht="15" customHeight="1" x14ac:dyDescent="0.25">
      <c r="B7636" s="683"/>
      <c r="C7636" s="683"/>
      <c r="D7636" s="684"/>
    </row>
    <row r="7637" spans="2:4" ht="15" customHeight="1" x14ac:dyDescent="0.25">
      <c r="B7637" s="683"/>
      <c r="C7637" s="683"/>
      <c r="D7637" s="684"/>
    </row>
    <row r="7638" spans="2:4" ht="15" customHeight="1" x14ac:dyDescent="0.25">
      <c r="B7638" s="683"/>
      <c r="C7638" s="683"/>
      <c r="D7638" s="684"/>
    </row>
    <row r="7639" spans="2:4" ht="15" customHeight="1" x14ac:dyDescent="0.25">
      <c r="B7639" s="683"/>
      <c r="C7639" s="683"/>
      <c r="D7639" s="684"/>
    </row>
    <row r="7640" spans="2:4" ht="15" customHeight="1" x14ac:dyDescent="0.25">
      <c r="B7640" s="683"/>
      <c r="C7640" s="683"/>
      <c r="D7640" s="684"/>
    </row>
    <row r="7641" spans="2:4" ht="15" customHeight="1" x14ac:dyDescent="0.25">
      <c r="B7641" s="683"/>
      <c r="C7641" s="683"/>
      <c r="D7641" s="684"/>
    </row>
    <row r="7642" spans="2:4" ht="15" customHeight="1" x14ac:dyDescent="0.25">
      <c r="B7642" s="683"/>
      <c r="C7642" s="683"/>
      <c r="D7642" s="684"/>
    </row>
    <row r="7643" spans="2:4" ht="15" customHeight="1" x14ac:dyDescent="0.25">
      <c r="B7643" s="683"/>
      <c r="C7643" s="683"/>
      <c r="D7643" s="684"/>
    </row>
    <row r="7644" spans="2:4" ht="15" customHeight="1" x14ac:dyDescent="0.25">
      <c r="B7644" s="683"/>
      <c r="C7644" s="683"/>
      <c r="D7644" s="684"/>
    </row>
    <row r="7645" spans="2:4" ht="15" customHeight="1" x14ac:dyDescent="0.25">
      <c r="B7645" s="683"/>
      <c r="C7645" s="683"/>
      <c r="D7645" s="684"/>
    </row>
    <row r="7646" spans="2:4" ht="15" customHeight="1" x14ac:dyDescent="0.25">
      <c r="B7646" s="683"/>
      <c r="C7646" s="683"/>
      <c r="D7646" s="684"/>
    </row>
    <row r="7647" spans="2:4" ht="15" customHeight="1" x14ac:dyDescent="0.25">
      <c r="B7647" s="683"/>
      <c r="C7647" s="683"/>
      <c r="D7647" s="684"/>
    </row>
    <row r="7648" spans="2:4" ht="15" customHeight="1" x14ac:dyDescent="0.25">
      <c r="B7648" s="683"/>
      <c r="C7648" s="683"/>
      <c r="D7648" s="684"/>
    </row>
    <row r="7649" spans="2:4" ht="15" customHeight="1" x14ac:dyDescent="0.25">
      <c r="B7649" s="683"/>
      <c r="C7649" s="683"/>
      <c r="D7649" s="684"/>
    </row>
    <row r="7650" spans="2:4" ht="15" customHeight="1" x14ac:dyDescent="0.25">
      <c r="B7650" s="683"/>
      <c r="C7650" s="683"/>
      <c r="D7650" s="684"/>
    </row>
    <row r="7651" spans="2:4" ht="15" customHeight="1" x14ac:dyDescent="0.25">
      <c r="B7651" s="683"/>
      <c r="C7651" s="683"/>
      <c r="D7651" s="684"/>
    </row>
    <row r="7652" spans="2:4" ht="15" customHeight="1" x14ac:dyDescent="0.25">
      <c r="B7652" s="683"/>
      <c r="C7652" s="683"/>
      <c r="D7652" s="684"/>
    </row>
    <row r="7653" spans="2:4" ht="15" customHeight="1" x14ac:dyDescent="0.25">
      <c r="B7653" s="683"/>
      <c r="C7653" s="683"/>
      <c r="D7653" s="684"/>
    </row>
    <row r="7654" spans="2:4" ht="15" customHeight="1" x14ac:dyDescent="0.25">
      <c r="B7654" s="683"/>
      <c r="C7654" s="683"/>
      <c r="D7654" s="684"/>
    </row>
    <row r="7655" spans="2:4" ht="15" customHeight="1" x14ac:dyDescent="0.25">
      <c r="B7655" s="683"/>
      <c r="C7655" s="683"/>
      <c r="D7655" s="684"/>
    </row>
    <row r="7656" spans="2:4" ht="15" customHeight="1" x14ac:dyDescent="0.25">
      <c r="B7656" s="683"/>
      <c r="C7656" s="683"/>
      <c r="D7656" s="684"/>
    </row>
    <row r="7657" spans="2:4" ht="15" customHeight="1" x14ac:dyDescent="0.25">
      <c r="B7657" s="683"/>
      <c r="C7657" s="683"/>
      <c r="D7657" s="684"/>
    </row>
    <row r="7658" spans="2:4" ht="15" customHeight="1" x14ac:dyDescent="0.25">
      <c r="B7658" s="683"/>
      <c r="C7658" s="683"/>
      <c r="D7658" s="684"/>
    </row>
    <row r="7659" spans="2:4" ht="15" customHeight="1" x14ac:dyDescent="0.25">
      <c r="B7659" s="683"/>
      <c r="C7659" s="683"/>
      <c r="D7659" s="684"/>
    </row>
    <row r="7660" spans="2:4" ht="15" customHeight="1" x14ac:dyDescent="0.25">
      <c r="B7660" s="683"/>
      <c r="C7660" s="683"/>
      <c r="D7660" s="684"/>
    </row>
    <row r="7661" spans="2:4" ht="15" customHeight="1" x14ac:dyDescent="0.25">
      <c r="B7661" s="683"/>
      <c r="C7661" s="683"/>
      <c r="D7661" s="684"/>
    </row>
    <row r="7662" spans="2:4" ht="15" customHeight="1" x14ac:dyDescent="0.25">
      <c r="B7662" s="683"/>
      <c r="C7662" s="683"/>
      <c r="D7662" s="684"/>
    </row>
    <row r="7663" spans="2:4" ht="15" customHeight="1" x14ac:dyDescent="0.25">
      <c r="B7663" s="683"/>
      <c r="C7663" s="683"/>
      <c r="D7663" s="684"/>
    </row>
    <row r="7664" spans="2:4" ht="15" customHeight="1" x14ac:dyDescent="0.25">
      <c r="B7664" s="683"/>
      <c r="C7664" s="683"/>
      <c r="D7664" s="684"/>
    </row>
    <row r="7665" spans="2:4" ht="15" customHeight="1" x14ac:dyDescent="0.25">
      <c r="B7665" s="683"/>
      <c r="C7665" s="683"/>
      <c r="D7665" s="684"/>
    </row>
    <row r="7666" spans="2:4" ht="15" customHeight="1" x14ac:dyDescent="0.25">
      <c r="B7666" s="683"/>
      <c r="C7666" s="683"/>
      <c r="D7666" s="684"/>
    </row>
    <row r="7667" spans="2:4" ht="15" customHeight="1" x14ac:dyDescent="0.25">
      <c r="B7667" s="683"/>
      <c r="C7667" s="683"/>
      <c r="D7667" s="684"/>
    </row>
    <row r="7668" spans="2:4" ht="15" customHeight="1" x14ac:dyDescent="0.25">
      <c r="B7668" s="683"/>
      <c r="C7668" s="683"/>
      <c r="D7668" s="684"/>
    </row>
    <row r="7669" spans="2:4" ht="15" customHeight="1" x14ac:dyDescent="0.25">
      <c r="B7669" s="683"/>
      <c r="C7669" s="683"/>
      <c r="D7669" s="684"/>
    </row>
    <row r="7670" spans="2:4" ht="15" customHeight="1" x14ac:dyDescent="0.25">
      <c r="B7670" s="683"/>
      <c r="C7670" s="683"/>
      <c r="D7670" s="684"/>
    </row>
    <row r="7671" spans="2:4" ht="15" customHeight="1" x14ac:dyDescent="0.25">
      <c r="B7671" s="683"/>
      <c r="C7671" s="683"/>
      <c r="D7671" s="684"/>
    </row>
    <row r="7672" spans="2:4" ht="15" customHeight="1" x14ac:dyDescent="0.25">
      <c r="B7672" s="683"/>
      <c r="C7672" s="683"/>
      <c r="D7672" s="684"/>
    </row>
    <row r="7673" spans="2:4" ht="15" customHeight="1" x14ac:dyDescent="0.25">
      <c r="B7673" s="683"/>
      <c r="C7673" s="683"/>
      <c r="D7673" s="684"/>
    </row>
    <row r="7674" spans="2:4" ht="15" customHeight="1" x14ac:dyDescent="0.25">
      <c r="B7674" s="683"/>
      <c r="C7674" s="683"/>
      <c r="D7674" s="684"/>
    </row>
    <row r="7675" spans="2:4" ht="15" customHeight="1" x14ac:dyDescent="0.25">
      <c r="B7675" s="683"/>
      <c r="C7675" s="683"/>
      <c r="D7675" s="684"/>
    </row>
    <row r="7676" spans="2:4" ht="15" customHeight="1" x14ac:dyDescent="0.25">
      <c r="B7676" s="683"/>
      <c r="C7676" s="683"/>
      <c r="D7676" s="684"/>
    </row>
    <row r="7677" spans="2:4" ht="15" customHeight="1" x14ac:dyDescent="0.25">
      <c r="B7677" s="683"/>
      <c r="C7677" s="683"/>
      <c r="D7677" s="684"/>
    </row>
    <row r="7678" spans="2:4" ht="15" customHeight="1" x14ac:dyDescent="0.25">
      <c r="B7678" s="683"/>
      <c r="C7678" s="683"/>
      <c r="D7678" s="684"/>
    </row>
    <row r="7679" spans="2:4" ht="15" customHeight="1" x14ac:dyDescent="0.25">
      <c r="B7679" s="683"/>
      <c r="C7679" s="683"/>
      <c r="D7679" s="684"/>
    </row>
    <row r="7680" spans="2:4" ht="15" customHeight="1" x14ac:dyDescent="0.25">
      <c r="B7680" s="683"/>
      <c r="C7680" s="683"/>
      <c r="D7680" s="684"/>
    </row>
    <row r="7681" spans="2:4" ht="15" customHeight="1" x14ac:dyDescent="0.25">
      <c r="B7681" s="683"/>
      <c r="C7681" s="683"/>
      <c r="D7681" s="684"/>
    </row>
    <row r="7682" spans="2:4" ht="15" customHeight="1" x14ac:dyDescent="0.25">
      <c r="B7682" s="683"/>
      <c r="C7682" s="683"/>
      <c r="D7682" s="684"/>
    </row>
    <row r="7683" spans="2:4" ht="15" customHeight="1" x14ac:dyDescent="0.25">
      <c r="B7683" s="683"/>
      <c r="C7683" s="683"/>
      <c r="D7683" s="684"/>
    </row>
    <row r="7684" spans="2:4" ht="15" customHeight="1" x14ac:dyDescent="0.25">
      <c r="B7684" s="683"/>
      <c r="C7684" s="683"/>
      <c r="D7684" s="684"/>
    </row>
    <row r="7685" spans="2:4" ht="15" customHeight="1" x14ac:dyDescent="0.25">
      <c r="B7685" s="683"/>
      <c r="C7685" s="683"/>
      <c r="D7685" s="684"/>
    </row>
    <row r="7686" spans="2:4" ht="15" customHeight="1" x14ac:dyDescent="0.25">
      <c r="B7686" s="683"/>
      <c r="C7686" s="683"/>
      <c r="D7686" s="684"/>
    </row>
    <row r="7687" spans="2:4" ht="15" customHeight="1" x14ac:dyDescent="0.25">
      <c r="B7687" s="683"/>
      <c r="C7687" s="683"/>
      <c r="D7687" s="684"/>
    </row>
    <row r="7688" spans="2:4" ht="15" customHeight="1" x14ac:dyDescent="0.25">
      <c r="B7688" s="683"/>
      <c r="C7688" s="683"/>
      <c r="D7688" s="684"/>
    </row>
    <row r="7689" spans="2:4" ht="15" customHeight="1" x14ac:dyDescent="0.25">
      <c r="B7689" s="683"/>
      <c r="C7689" s="683"/>
      <c r="D7689" s="684"/>
    </row>
    <row r="7690" spans="2:4" ht="15" customHeight="1" x14ac:dyDescent="0.25">
      <c r="B7690" s="683"/>
      <c r="C7690" s="683"/>
      <c r="D7690" s="684"/>
    </row>
    <row r="7691" spans="2:4" ht="15" customHeight="1" x14ac:dyDescent="0.25">
      <c r="B7691" s="683"/>
      <c r="C7691" s="683"/>
      <c r="D7691" s="684"/>
    </row>
    <row r="7692" spans="2:4" ht="15" customHeight="1" x14ac:dyDescent="0.25">
      <c r="B7692" s="683"/>
      <c r="C7692" s="683"/>
      <c r="D7692" s="684"/>
    </row>
    <row r="7693" spans="2:4" ht="15" customHeight="1" x14ac:dyDescent="0.25">
      <c r="B7693" s="683"/>
      <c r="C7693" s="683"/>
      <c r="D7693" s="684"/>
    </row>
    <row r="7694" spans="2:4" ht="15" customHeight="1" x14ac:dyDescent="0.25">
      <c r="B7694" s="683"/>
      <c r="C7694" s="683"/>
      <c r="D7694" s="684"/>
    </row>
    <row r="7695" spans="2:4" ht="15" customHeight="1" x14ac:dyDescent="0.25">
      <c r="B7695" s="683"/>
      <c r="C7695" s="683"/>
      <c r="D7695" s="684"/>
    </row>
    <row r="7696" spans="2:4" ht="15" customHeight="1" x14ac:dyDescent="0.25">
      <c r="B7696" s="683"/>
      <c r="C7696" s="683"/>
      <c r="D7696" s="684"/>
    </row>
    <row r="7697" spans="2:4" ht="15" customHeight="1" x14ac:dyDescent="0.25">
      <c r="B7697" s="683"/>
      <c r="C7697" s="683"/>
      <c r="D7697" s="684"/>
    </row>
    <row r="7698" spans="2:4" ht="15" customHeight="1" x14ac:dyDescent="0.25">
      <c r="B7698" s="683"/>
      <c r="C7698" s="683"/>
      <c r="D7698" s="684"/>
    </row>
    <row r="7699" spans="2:4" ht="15" customHeight="1" x14ac:dyDescent="0.25">
      <c r="B7699" s="683"/>
      <c r="C7699" s="683"/>
      <c r="D7699" s="684"/>
    </row>
    <row r="7700" spans="2:4" ht="15" customHeight="1" x14ac:dyDescent="0.25">
      <c r="B7700" s="683"/>
      <c r="C7700" s="683"/>
      <c r="D7700" s="684"/>
    </row>
    <row r="7701" spans="2:4" ht="15" customHeight="1" x14ac:dyDescent="0.25">
      <c r="B7701" s="683"/>
      <c r="C7701" s="683"/>
      <c r="D7701" s="684"/>
    </row>
    <row r="7702" spans="2:4" ht="15" customHeight="1" x14ac:dyDescent="0.25">
      <c r="B7702" s="683"/>
      <c r="C7702" s="683"/>
      <c r="D7702" s="684"/>
    </row>
    <row r="7703" spans="2:4" ht="15" customHeight="1" x14ac:dyDescent="0.25">
      <c r="B7703" s="683"/>
      <c r="C7703" s="683"/>
      <c r="D7703" s="684"/>
    </row>
    <row r="7704" spans="2:4" ht="15" customHeight="1" x14ac:dyDescent="0.25">
      <c r="B7704" s="683"/>
      <c r="C7704" s="683"/>
      <c r="D7704" s="684"/>
    </row>
    <row r="7705" spans="2:4" ht="15" customHeight="1" x14ac:dyDescent="0.25">
      <c r="B7705" s="683"/>
      <c r="C7705" s="683"/>
      <c r="D7705" s="684"/>
    </row>
    <row r="7706" spans="2:4" ht="15" customHeight="1" x14ac:dyDescent="0.25">
      <c r="B7706" s="683"/>
      <c r="C7706" s="683"/>
      <c r="D7706" s="684"/>
    </row>
    <row r="7707" spans="2:4" ht="15" customHeight="1" x14ac:dyDescent="0.25">
      <c r="B7707" s="683"/>
      <c r="C7707" s="683"/>
      <c r="D7707" s="684"/>
    </row>
    <row r="7708" spans="2:4" ht="15" customHeight="1" x14ac:dyDescent="0.25">
      <c r="B7708" s="683"/>
      <c r="C7708" s="683"/>
      <c r="D7708" s="684"/>
    </row>
    <row r="7709" spans="2:4" ht="15" customHeight="1" x14ac:dyDescent="0.25">
      <c r="B7709" s="683"/>
      <c r="C7709" s="683"/>
      <c r="D7709" s="684"/>
    </row>
    <row r="7710" spans="2:4" ht="15" customHeight="1" x14ac:dyDescent="0.25">
      <c r="B7710" s="683"/>
      <c r="C7710" s="683"/>
      <c r="D7710" s="684"/>
    </row>
    <row r="7711" spans="2:4" ht="15" customHeight="1" x14ac:dyDescent="0.25">
      <c r="B7711" s="683"/>
      <c r="C7711" s="683"/>
      <c r="D7711" s="684"/>
    </row>
    <row r="7712" spans="2:4" ht="15" customHeight="1" x14ac:dyDescent="0.25">
      <c r="B7712" s="683"/>
      <c r="C7712" s="683"/>
      <c r="D7712" s="684"/>
    </row>
    <row r="7713" spans="2:4" ht="15" customHeight="1" x14ac:dyDescent="0.25">
      <c r="B7713" s="683"/>
      <c r="C7713" s="683"/>
      <c r="D7713" s="684"/>
    </row>
    <row r="7714" spans="2:4" ht="15" customHeight="1" x14ac:dyDescent="0.25">
      <c r="B7714" s="683"/>
      <c r="C7714" s="683"/>
      <c r="D7714" s="684"/>
    </row>
    <row r="7715" spans="2:4" ht="15" customHeight="1" x14ac:dyDescent="0.25">
      <c r="B7715" s="683"/>
      <c r="C7715" s="683"/>
      <c r="D7715" s="684"/>
    </row>
    <row r="7716" spans="2:4" ht="15" customHeight="1" x14ac:dyDescent="0.25">
      <c r="B7716" s="683"/>
      <c r="C7716" s="683"/>
      <c r="D7716" s="684"/>
    </row>
    <row r="7717" spans="2:4" ht="15" customHeight="1" x14ac:dyDescent="0.25">
      <c r="B7717" s="683"/>
      <c r="C7717" s="683"/>
      <c r="D7717" s="684"/>
    </row>
    <row r="7718" spans="2:4" ht="15" customHeight="1" x14ac:dyDescent="0.25">
      <c r="B7718" s="683"/>
      <c r="C7718" s="683"/>
      <c r="D7718" s="684"/>
    </row>
    <row r="7719" spans="2:4" ht="15" customHeight="1" x14ac:dyDescent="0.25">
      <c r="B7719" s="683"/>
      <c r="C7719" s="683"/>
      <c r="D7719" s="684"/>
    </row>
    <row r="7720" spans="2:4" ht="15" customHeight="1" x14ac:dyDescent="0.25">
      <c r="B7720" s="683"/>
      <c r="C7720" s="683"/>
      <c r="D7720" s="684"/>
    </row>
    <row r="7721" spans="2:4" ht="15" customHeight="1" x14ac:dyDescent="0.25">
      <c r="B7721" s="683"/>
      <c r="C7721" s="683"/>
      <c r="D7721" s="684"/>
    </row>
    <row r="7722" spans="2:4" ht="15" customHeight="1" x14ac:dyDescent="0.25">
      <c r="B7722" s="683"/>
      <c r="C7722" s="683"/>
      <c r="D7722" s="684"/>
    </row>
    <row r="7723" spans="2:4" ht="15" customHeight="1" x14ac:dyDescent="0.25">
      <c r="B7723" s="683"/>
      <c r="C7723" s="683"/>
      <c r="D7723" s="684"/>
    </row>
    <row r="7724" spans="2:4" ht="15" customHeight="1" x14ac:dyDescent="0.25">
      <c r="B7724" s="683"/>
      <c r="C7724" s="683"/>
      <c r="D7724" s="684"/>
    </row>
    <row r="7725" spans="2:4" ht="15" customHeight="1" x14ac:dyDescent="0.25">
      <c r="B7725" s="683"/>
      <c r="C7725" s="683"/>
      <c r="D7725" s="684"/>
    </row>
    <row r="7726" spans="2:4" ht="15" customHeight="1" x14ac:dyDescent="0.25">
      <c r="B7726" s="683"/>
      <c r="C7726" s="683"/>
      <c r="D7726" s="684"/>
    </row>
    <row r="7727" spans="2:4" ht="15" customHeight="1" x14ac:dyDescent="0.25">
      <c r="B7727" s="683"/>
      <c r="C7727" s="683"/>
      <c r="D7727" s="684"/>
    </row>
    <row r="7728" spans="2:4" ht="15" customHeight="1" x14ac:dyDescent="0.25">
      <c r="B7728" s="683"/>
      <c r="C7728" s="683"/>
      <c r="D7728" s="684"/>
    </row>
    <row r="7729" spans="2:4" ht="15" customHeight="1" x14ac:dyDescent="0.25">
      <c r="B7729" s="683"/>
      <c r="C7729" s="683"/>
      <c r="D7729" s="684"/>
    </row>
    <row r="7730" spans="2:4" ht="15" customHeight="1" x14ac:dyDescent="0.25">
      <c r="B7730" s="683"/>
      <c r="C7730" s="683"/>
      <c r="D7730" s="684"/>
    </row>
    <row r="7731" spans="2:4" ht="15" customHeight="1" x14ac:dyDescent="0.25">
      <c r="B7731" s="683"/>
      <c r="C7731" s="683"/>
      <c r="D7731" s="684"/>
    </row>
    <row r="7732" spans="2:4" ht="15" customHeight="1" x14ac:dyDescent="0.25">
      <c r="B7732" s="683"/>
      <c r="C7732" s="683"/>
      <c r="D7732" s="684"/>
    </row>
    <row r="7733" spans="2:4" ht="15" customHeight="1" x14ac:dyDescent="0.25">
      <c r="B7733" s="683"/>
      <c r="C7733" s="683"/>
      <c r="D7733" s="684"/>
    </row>
    <row r="7734" spans="2:4" ht="15" customHeight="1" x14ac:dyDescent="0.25">
      <c r="B7734" s="683"/>
      <c r="C7734" s="683"/>
      <c r="D7734" s="684"/>
    </row>
    <row r="7735" spans="2:4" ht="15" customHeight="1" x14ac:dyDescent="0.25">
      <c r="B7735" s="683"/>
      <c r="C7735" s="683"/>
      <c r="D7735" s="684"/>
    </row>
    <row r="7736" spans="2:4" ht="15" customHeight="1" x14ac:dyDescent="0.25">
      <c r="B7736" s="683"/>
      <c r="C7736" s="683"/>
      <c r="D7736" s="684"/>
    </row>
    <row r="7737" spans="2:4" ht="15" customHeight="1" x14ac:dyDescent="0.25">
      <c r="B7737" s="683"/>
      <c r="C7737" s="683"/>
      <c r="D7737" s="684"/>
    </row>
    <row r="7738" spans="2:4" ht="15" customHeight="1" x14ac:dyDescent="0.25">
      <c r="B7738" s="683"/>
      <c r="C7738" s="683"/>
      <c r="D7738" s="684"/>
    </row>
    <row r="7739" spans="2:4" ht="15" customHeight="1" x14ac:dyDescent="0.25">
      <c r="B7739" s="683"/>
      <c r="C7739" s="683"/>
      <c r="D7739" s="684"/>
    </row>
    <row r="7740" spans="2:4" ht="15" customHeight="1" x14ac:dyDescent="0.25">
      <c r="B7740" s="683"/>
      <c r="C7740" s="683"/>
      <c r="D7740" s="684"/>
    </row>
    <row r="7741" spans="2:4" ht="15" customHeight="1" x14ac:dyDescent="0.25">
      <c r="B7741" s="683"/>
      <c r="C7741" s="683"/>
      <c r="D7741" s="684"/>
    </row>
    <row r="7742" spans="2:4" ht="15" customHeight="1" x14ac:dyDescent="0.25">
      <c r="B7742" s="683"/>
      <c r="C7742" s="683"/>
      <c r="D7742" s="684"/>
    </row>
    <row r="7743" spans="2:4" ht="15" customHeight="1" x14ac:dyDescent="0.25">
      <c r="B7743" s="683"/>
      <c r="C7743" s="683"/>
      <c r="D7743" s="684"/>
    </row>
    <row r="7744" spans="2:4" ht="15" customHeight="1" x14ac:dyDescent="0.25">
      <c r="B7744" s="683"/>
      <c r="C7744" s="683"/>
      <c r="D7744" s="684"/>
    </row>
    <row r="7745" spans="2:4" ht="15" customHeight="1" x14ac:dyDescent="0.25">
      <c r="B7745" s="683"/>
      <c r="C7745" s="683"/>
      <c r="D7745" s="684"/>
    </row>
    <row r="7746" spans="2:4" ht="15" customHeight="1" x14ac:dyDescent="0.25">
      <c r="B7746" s="683"/>
      <c r="C7746" s="683"/>
      <c r="D7746" s="684"/>
    </row>
    <row r="7747" spans="2:4" ht="15" customHeight="1" x14ac:dyDescent="0.25">
      <c r="B7747" s="683"/>
      <c r="C7747" s="683"/>
      <c r="D7747" s="684"/>
    </row>
    <row r="7748" spans="2:4" ht="15" customHeight="1" x14ac:dyDescent="0.25">
      <c r="B7748" s="683"/>
      <c r="C7748" s="683"/>
      <c r="D7748" s="684"/>
    </row>
    <row r="7749" spans="2:4" ht="15" customHeight="1" x14ac:dyDescent="0.25">
      <c r="B7749" s="683"/>
      <c r="C7749" s="683"/>
      <c r="D7749" s="684"/>
    </row>
    <row r="7750" spans="2:4" ht="15" customHeight="1" x14ac:dyDescent="0.25">
      <c r="B7750" s="683"/>
      <c r="C7750" s="683"/>
      <c r="D7750" s="684"/>
    </row>
    <row r="7751" spans="2:4" ht="15" customHeight="1" x14ac:dyDescent="0.25">
      <c r="B7751" s="683"/>
      <c r="C7751" s="683"/>
      <c r="D7751" s="684"/>
    </row>
    <row r="7752" spans="2:4" ht="15" customHeight="1" x14ac:dyDescent="0.25">
      <c r="B7752" s="683"/>
      <c r="C7752" s="683"/>
      <c r="D7752" s="684"/>
    </row>
    <row r="7753" spans="2:4" ht="15" customHeight="1" x14ac:dyDescent="0.25">
      <c r="B7753" s="683"/>
      <c r="C7753" s="683"/>
      <c r="D7753" s="684"/>
    </row>
    <row r="7754" spans="2:4" ht="15" customHeight="1" x14ac:dyDescent="0.25">
      <c r="B7754" s="683"/>
      <c r="C7754" s="683"/>
      <c r="D7754" s="684"/>
    </row>
    <row r="7755" spans="2:4" ht="15" customHeight="1" x14ac:dyDescent="0.25">
      <c r="B7755" s="683"/>
      <c r="C7755" s="683"/>
      <c r="D7755" s="684"/>
    </row>
    <row r="7756" spans="2:4" ht="15" customHeight="1" x14ac:dyDescent="0.25">
      <c r="B7756" s="683"/>
      <c r="C7756" s="683"/>
      <c r="D7756" s="684"/>
    </row>
    <row r="7757" spans="2:4" ht="15" customHeight="1" x14ac:dyDescent="0.25">
      <c r="B7757" s="683"/>
      <c r="C7757" s="683"/>
      <c r="D7757" s="684"/>
    </row>
    <row r="7758" spans="2:4" ht="15" customHeight="1" x14ac:dyDescent="0.25">
      <c r="B7758" s="683"/>
      <c r="C7758" s="683"/>
      <c r="D7758" s="684"/>
    </row>
    <row r="7759" spans="2:4" ht="15" customHeight="1" x14ac:dyDescent="0.25">
      <c r="B7759" s="683"/>
      <c r="C7759" s="683"/>
      <c r="D7759" s="684"/>
    </row>
    <row r="7760" spans="2:4" ht="15" customHeight="1" x14ac:dyDescent="0.25">
      <c r="B7760" s="683"/>
      <c r="C7760" s="683"/>
      <c r="D7760" s="684"/>
    </row>
    <row r="7761" spans="2:4" ht="15" customHeight="1" x14ac:dyDescent="0.25">
      <c r="B7761" s="683"/>
      <c r="C7761" s="683"/>
      <c r="D7761" s="684"/>
    </row>
    <row r="7762" spans="2:4" ht="15" customHeight="1" x14ac:dyDescent="0.25">
      <c r="B7762" s="683"/>
      <c r="C7762" s="683"/>
      <c r="D7762" s="684"/>
    </row>
    <row r="7763" spans="2:4" ht="15" customHeight="1" x14ac:dyDescent="0.25">
      <c r="B7763" s="683"/>
      <c r="C7763" s="683"/>
      <c r="D7763" s="684"/>
    </row>
    <row r="7764" spans="2:4" ht="15" customHeight="1" x14ac:dyDescent="0.25">
      <c r="B7764" s="683"/>
      <c r="C7764" s="683"/>
      <c r="D7764" s="684"/>
    </row>
    <row r="7765" spans="2:4" ht="15" customHeight="1" x14ac:dyDescent="0.25">
      <c r="B7765" s="683"/>
      <c r="C7765" s="683"/>
      <c r="D7765" s="684"/>
    </row>
    <row r="7766" spans="2:4" ht="15" customHeight="1" x14ac:dyDescent="0.25">
      <c r="B7766" s="683"/>
      <c r="C7766" s="683"/>
      <c r="D7766" s="684"/>
    </row>
    <row r="7767" spans="2:4" ht="15" customHeight="1" x14ac:dyDescent="0.25">
      <c r="B7767" s="683"/>
      <c r="C7767" s="683"/>
      <c r="D7767" s="684"/>
    </row>
    <row r="7768" spans="2:4" ht="15" customHeight="1" x14ac:dyDescent="0.25">
      <c r="B7768" s="683"/>
      <c r="C7768" s="683"/>
      <c r="D7768" s="684"/>
    </row>
    <row r="7769" spans="2:4" ht="15" customHeight="1" x14ac:dyDescent="0.25">
      <c r="B7769" s="683"/>
      <c r="C7769" s="683"/>
      <c r="D7769" s="684"/>
    </row>
    <row r="7770" spans="2:4" ht="15" customHeight="1" x14ac:dyDescent="0.25">
      <c r="B7770" s="683"/>
      <c r="C7770" s="683"/>
      <c r="D7770" s="684"/>
    </row>
    <row r="7771" spans="2:4" ht="15" customHeight="1" x14ac:dyDescent="0.25">
      <c r="B7771" s="683"/>
      <c r="C7771" s="683"/>
      <c r="D7771" s="684"/>
    </row>
    <row r="7772" spans="2:4" ht="15" customHeight="1" x14ac:dyDescent="0.25">
      <c r="B7772" s="683"/>
      <c r="C7772" s="683"/>
      <c r="D7772" s="684"/>
    </row>
    <row r="7773" spans="2:4" ht="15" customHeight="1" x14ac:dyDescent="0.25">
      <c r="B7773" s="683"/>
      <c r="C7773" s="683"/>
      <c r="D7773" s="684"/>
    </row>
    <row r="7774" spans="2:4" ht="15" customHeight="1" x14ac:dyDescent="0.25">
      <c r="B7774" s="683"/>
      <c r="C7774" s="683"/>
      <c r="D7774" s="684"/>
    </row>
    <row r="7775" spans="2:4" ht="15" customHeight="1" x14ac:dyDescent="0.25">
      <c r="B7775" s="683"/>
      <c r="C7775" s="683"/>
      <c r="D7775" s="684"/>
    </row>
    <row r="7776" spans="2:4" ht="15" customHeight="1" x14ac:dyDescent="0.25">
      <c r="B7776" s="683"/>
      <c r="C7776" s="683"/>
      <c r="D7776" s="684"/>
    </row>
    <row r="7777" spans="2:4" ht="15" customHeight="1" x14ac:dyDescent="0.25">
      <c r="B7777" s="683"/>
      <c r="C7777" s="683"/>
      <c r="D7777" s="684"/>
    </row>
    <row r="7778" spans="2:4" ht="15" customHeight="1" x14ac:dyDescent="0.25">
      <c r="B7778" s="683"/>
      <c r="C7778" s="683"/>
      <c r="D7778" s="684"/>
    </row>
    <row r="7779" spans="2:4" ht="15" customHeight="1" x14ac:dyDescent="0.25">
      <c r="B7779" s="683"/>
      <c r="C7779" s="683"/>
      <c r="D7779" s="684"/>
    </row>
    <row r="7780" spans="2:4" ht="15" customHeight="1" x14ac:dyDescent="0.25">
      <c r="B7780" s="683"/>
      <c r="C7780" s="683"/>
      <c r="D7780" s="684"/>
    </row>
    <row r="7781" spans="2:4" ht="15" customHeight="1" x14ac:dyDescent="0.25">
      <c r="B7781" s="683"/>
      <c r="C7781" s="683"/>
      <c r="D7781" s="684"/>
    </row>
    <row r="7782" spans="2:4" ht="15" customHeight="1" x14ac:dyDescent="0.25">
      <c r="B7782" s="683"/>
      <c r="C7782" s="683"/>
      <c r="D7782" s="684"/>
    </row>
    <row r="7783" spans="2:4" ht="15" customHeight="1" x14ac:dyDescent="0.25">
      <c r="B7783" s="683"/>
      <c r="C7783" s="683"/>
      <c r="D7783" s="684"/>
    </row>
    <row r="7784" spans="2:4" ht="15" customHeight="1" x14ac:dyDescent="0.25">
      <c r="B7784" s="683"/>
      <c r="C7784" s="683"/>
      <c r="D7784" s="684"/>
    </row>
    <row r="7785" spans="2:4" ht="15" customHeight="1" x14ac:dyDescent="0.25">
      <c r="B7785" s="683"/>
      <c r="C7785" s="683"/>
      <c r="D7785" s="684"/>
    </row>
    <row r="7786" spans="2:4" ht="15" customHeight="1" x14ac:dyDescent="0.25">
      <c r="B7786" s="683"/>
      <c r="C7786" s="683"/>
      <c r="D7786" s="684"/>
    </row>
    <row r="7787" spans="2:4" ht="15" customHeight="1" x14ac:dyDescent="0.25">
      <c r="B7787" s="683"/>
      <c r="C7787" s="683"/>
      <c r="D7787" s="684"/>
    </row>
    <row r="7788" spans="2:4" ht="15" customHeight="1" x14ac:dyDescent="0.25">
      <c r="B7788" s="683"/>
      <c r="C7788" s="683"/>
      <c r="D7788" s="684"/>
    </row>
    <row r="7789" spans="2:4" ht="15" customHeight="1" x14ac:dyDescent="0.25">
      <c r="B7789" s="683"/>
      <c r="C7789" s="683"/>
      <c r="D7789" s="684"/>
    </row>
    <row r="7790" spans="2:4" ht="15" customHeight="1" x14ac:dyDescent="0.25">
      <c r="B7790" s="683"/>
      <c r="C7790" s="683"/>
      <c r="D7790" s="684"/>
    </row>
    <row r="7791" spans="2:4" ht="15" customHeight="1" x14ac:dyDescent="0.25">
      <c r="B7791" s="683"/>
      <c r="C7791" s="683"/>
      <c r="D7791" s="684"/>
    </row>
    <row r="7792" spans="2:4" ht="15" customHeight="1" x14ac:dyDescent="0.25">
      <c r="B7792" s="683"/>
      <c r="C7792" s="683"/>
      <c r="D7792" s="684"/>
    </row>
    <row r="7793" spans="2:4" ht="15" customHeight="1" x14ac:dyDescent="0.25">
      <c r="B7793" s="683"/>
      <c r="C7793" s="683"/>
      <c r="D7793" s="684"/>
    </row>
    <row r="7794" spans="2:4" ht="15" customHeight="1" x14ac:dyDescent="0.25">
      <c r="B7794" s="683"/>
      <c r="C7794" s="683"/>
      <c r="D7794" s="684"/>
    </row>
    <row r="7795" spans="2:4" ht="15" customHeight="1" x14ac:dyDescent="0.25">
      <c r="B7795" s="683"/>
      <c r="C7795" s="683"/>
      <c r="D7795" s="684"/>
    </row>
    <row r="7796" spans="2:4" ht="15" customHeight="1" x14ac:dyDescent="0.25">
      <c r="B7796" s="683"/>
      <c r="C7796" s="683"/>
      <c r="D7796" s="684"/>
    </row>
    <row r="7797" spans="2:4" ht="15" customHeight="1" x14ac:dyDescent="0.25">
      <c r="B7797" s="683"/>
      <c r="C7797" s="683"/>
      <c r="D7797" s="684"/>
    </row>
    <row r="7798" spans="2:4" ht="15" customHeight="1" x14ac:dyDescent="0.25">
      <c r="B7798" s="683"/>
      <c r="C7798" s="683"/>
      <c r="D7798" s="684"/>
    </row>
    <row r="7799" spans="2:4" ht="15" customHeight="1" x14ac:dyDescent="0.25">
      <c r="B7799" s="683"/>
      <c r="C7799" s="683"/>
      <c r="D7799" s="684"/>
    </row>
    <row r="7800" spans="2:4" ht="15" customHeight="1" x14ac:dyDescent="0.25">
      <c r="B7800" s="683"/>
      <c r="C7800" s="683"/>
      <c r="D7800" s="684"/>
    </row>
    <row r="7801" spans="2:4" ht="15" customHeight="1" x14ac:dyDescent="0.25">
      <c r="B7801" s="683"/>
      <c r="C7801" s="683"/>
      <c r="D7801" s="684"/>
    </row>
    <row r="7802" spans="2:4" ht="15" customHeight="1" x14ac:dyDescent="0.25">
      <c r="B7802" s="683"/>
      <c r="C7802" s="683"/>
      <c r="D7802" s="684"/>
    </row>
    <row r="7803" spans="2:4" ht="15" customHeight="1" x14ac:dyDescent="0.25">
      <c r="B7803" s="683"/>
      <c r="C7803" s="683"/>
      <c r="D7803" s="684"/>
    </row>
    <row r="7804" spans="2:4" ht="15" customHeight="1" x14ac:dyDescent="0.25">
      <c r="B7804" s="683"/>
      <c r="C7804" s="683"/>
      <c r="D7804" s="684"/>
    </row>
    <row r="7805" spans="2:4" ht="15" customHeight="1" x14ac:dyDescent="0.25">
      <c r="B7805" s="683"/>
      <c r="C7805" s="683"/>
      <c r="D7805" s="684"/>
    </row>
    <row r="7806" spans="2:4" ht="15" customHeight="1" x14ac:dyDescent="0.25">
      <c r="B7806" s="683"/>
      <c r="C7806" s="683"/>
      <c r="D7806" s="684"/>
    </row>
    <row r="7807" spans="2:4" ht="15" customHeight="1" x14ac:dyDescent="0.25">
      <c r="B7807" s="683"/>
      <c r="C7807" s="683"/>
      <c r="D7807" s="684"/>
    </row>
    <row r="7808" spans="2:4" ht="15" customHeight="1" x14ac:dyDescent="0.25">
      <c r="B7808" s="683"/>
      <c r="C7808" s="683"/>
      <c r="D7808" s="684"/>
    </row>
    <row r="7809" spans="2:4" ht="15" customHeight="1" x14ac:dyDescent="0.25">
      <c r="B7809" s="683"/>
      <c r="C7809" s="683"/>
      <c r="D7809" s="684"/>
    </row>
    <row r="7810" spans="2:4" ht="15" customHeight="1" x14ac:dyDescent="0.25">
      <c r="B7810" s="683"/>
      <c r="C7810" s="683"/>
      <c r="D7810" s="684"/>
    </row>
    <row r="7811" spans="2:4" ht="15" customHeight="1" x14ac:dyDescent="0.25">
      <c r="B7811" s="683"/>
      <c r="C7811" s="683"/>
      <c r="D7811" s="684"/>
    </row>
    <row r="7812" spans="2:4" ht="15" customHeight="1" x14ac:dyDescent="0.25">
      <c r="B7812" s="683"/>
      <c r="C7812" s="683"/>
      <c r="D7812" s="684"/>
    </row>
    <row r="7813" spans="2:4" ht="15" customHeight="1" x14ac:dyDescent="0.25">
      <c r="B7813" s="683"/>
      <c r="C7813" s="683"/>
      <c r="D7813" s="684"/>
    </row>
    <row r="7814" spans="2:4" ht="15" customHeight="1" x14ac:dyDescent="0.25">
      <c r="B7814" s="683"/>
      <c r="C7814" s="683"/>
      <c r="D7814" s="684"/>
    </row>
    <row r="7815" spans="2:4" ht="15" customHeight="1" x14ac:dyDescent="0.25">
      <c r="B7815" s="683"/>
      <c r="C7815" s="683"/>
      <c r="D7815" s="684"/>
    </row>
    <row r="7816" spans="2:4" ht="15" customHeight="1" x14ac:dyDescent="0.25">
      <c r="B7816" s="683"/>
      <c r="C7816" s="683"/>
      <c r="D7816" s="684"/>
    </row>
    <row r="7817" spans="2:4" ht="15" customHeight="1" x14ac:dyDescent="0.25">
      <c r="B7817" s="683"/>
      <c r="C7817" s="683"/>
      <c r="D7817" s="684"/>
    </row>
    <row r="7818" spans="2:4" ht="15" customHeight="1" x14ac:dyDescent="0.25">
      <c r="B7818" s="683"/>
      <c r="C7818" s="683"/>
      <c r="D7818" s="684"/>
    </row>
    <row r="7819" spans="2:4" ht="15" customHeight="1" x14ac:dyDescent="0.25">
      <c r="B7819" s="683"/>
      <c r="C7819" s="683"/>
      <c r="D7819" s="684"/>
    </row>
    <row r="7820" spans="2:4" ht="15" customHeight="1" x14ac:dyDescent="0.25">
      <c r="B7820" s="683"/>
      <c r="C7820" s="683"/>
      <c r="D7820" s="684"/>
    </row>
    <row r="7821" spans="2:4" ht="15" customHeight="1" x14ac:dyDescent="0.25">
      <c r="B7821" s="683"/>
      <c r="C7821" s="683"/>
      <c r="D7821" s="684"/>
    </row>
    <row r="7822" spans="2:4" ht="15" customHeight="1" x14ac:dyDescent="0.25">
      <c r="B7822" s="683"/>
      <c r="C7822" s="683"/>
      <c r="D7822" s="684"/>
    </row>
    <row r="7823" spans="2:4" ht="15" customHeight="1" x14ac:dyDescent="0.25">
      <c r="B7823" s="683"/>
      <c r="C7823" s="683"/>
      <c r="D7823" s="684"/>
    </row>
    <row r="7824" spans="2:4" ht="15" customHeight="1" x14ac:dyDescent="0.25">
      <c r="B7824" s="683"/>
      <c r="C7824" s="683"/>
      <c r="D7824" s="684"/>
    </row>
    <row r="7825" spans="2:4" ht="15" customHeight="1" x14ac:dyDescent="0.25">
      <c r="B7825" s="683"/>
      <c r="C7825" s="683"/>
      <c r="D7825" s="684"/>
    </row>
    <row r="7826" spans="2:4" ht="15" customHeight="1" x14ac:dyDescent="0.25">
      <c r="B7826" s="683"/>
      <c r="C7826" s="683"/>
      <c r="D7826" s="684"/>
    </row>
    <row r="7827" spans="2:4" ht="15" customHeight="1" x14ac:dyDescent="0.25">
      <c r="B7827" s="683"/>
      <c r="C7827" s="683"/>
      <c r="D7827" s="684"/>
    </row>
    <row r="7828" spans="2:4" ht="15" customHeight="1" x14ac:dyDescent="0.25">
      <c r="B7828" s="683"/>
      <c r="C7828" s="683"/>
      <c r="D7828" s="684"/>
    </row>
    <row r="7829" spans="2:4" ht="15" customHeight="1" x14ac:dyDescent="0.25">
      <c r="B7829" s="683"/>
      <c r="C7829" s="683"/>
      <c r="D7829" s="684"/>
    </row>
    <row r="7830" spans="2:4" ht="15" customHeight="1" x14ac:dyDescent="0.25">
      <c r="B7830" s="683"/>
      <c r="C7830" s="683"/>
      <c r="D7830" s="684"/>
    </row>
    <row r="7831" spans="2:4" ht="15" customHeight="1" x14ac:dyDescent="0.25">
      <c r="B7831" s="683"/>
      <c r="C7831" s="683"/>
      <c r="D7831" s="684"/>
    </row>
    <row r="7832" spans="2:4" ht="15" customHeight="1" x14ac:dyDescent="0.25">
      <c r="B7832" s="683"/>
      <c r="C7832" s="683"/>
      <c r="D7832" s="684"/>
    </row>
    <row r="7833" spans="2:4" ht="15" customHeight="1" x14ac:dyDescent="0.25">
      <c r="B7833" s="683"/>
      <c r="C7833" s="683"/>
      <c r="D7833" s="684"/>
    </row>
    <row r="7834" spans="2:4" ht="15" customHeight="1" x14ac:dyDescent="0.25">
      <c r="B7834" s="683"/>
      <c r="C7834" s="683"/>
      <c r="D7834" s="684"/>
    </row>
    <row r="7835" spans="2:4" ht="15" customHeight="1" x14ac:dyDescent="0.25">
      <c r="B7835" s="683"/>
      <c r="C7835" s="683"/>
      <c r="D7835" s="684"/>
    </row>
    <row r="7836" spans="2:4" ht="15" customHeight="1" x14ac:dyDescent="0.25">
      <c r="B7836" s="683"/>
      <c r="C7836" s="683"/>
      <c r="D7836" s="684"/>
    </row>
    <row r="7837" spans="2:4" ht="15" customHeight="1" x14ac:dyDescent="0.25">
      <c r="B7837" s="683"/>
      <c r="C7837" s="683"/>
      <c r="D7837" s="684"/>
    </row>
    <row r="7838" spans="2:4" ht="15" customHeight="1" x14ac:dyDescent="0.25">
      <c r="B7838" s="683"/>
      <c r="C7838" s="683"/>
      <c r="D7838" s="684"/>
    </row>
    <row r="7839" spans="2:4" ht="15" customHeight="1" x14ac:dyDescent="0.25">
      <c r="B7839" s="683"/>
      <c r="C7839" s="683"/>
      <c r="D7839" s="684"/>
    </row>
    <row r="7840" spans="2:4" ht="15" customHeight="1" x14ac:dyDescent="0.25">
      <c r="B7840" s="683"/>
      <c r="C7840" s="683"/>
      <c r="D7840" s="684"/>
    </row>
    <row r="7841" spans="2:4" ht="15" customHeight="1" x14ac:dyDescent="0.25">
      <c r="B7841" s="683"/>
      <c r="C7841" s="683"/>
      <c r="D7841" s="684"/>
    </row>
    <row r="7842" spans="2:4" ht="15" customHeight="1" x14ac:dyDescent="0.25">
      <c r="B7842" s="683"/>
      <c r="C7842" s="683"/>
      <c r="D7842" s="684"/>
    </row>
    <row r="7843" spans="2:4" ht="15" customHeight="1" x14ac:dyDescent="0.25">
      <c r="B7843" s="683"/>
      <c r="C7843" s="683"/>
      <c r="D7843" s="684"/>
    </row>
    <row r="7844" spans="2:4" ht="15" customHeight="1" x14ac:dyDescent="0.25">
      <c r="B7844" s="683"/>
      <c r="C7844" s="683"/>
      <c r="D7844" s="684"/>
    </row>
    <row r="7845" spans="2:4" ht="15" customHeight="1" x14ac:dyDescent="0.25">
      <c r="B7845" s="683"/>
      <c r="C7845" s="683"/>
      <c r="D7845" s="684"/>
    </row>
    <row r="7846" spans="2:4" ht="15" customHeight="1" x14ac:dyDescent="0.25">
      <c r="B7846" s="683"/>
      <c r="C7846" s="683"/>
      <c r="D7846" s="684"/>
    </row>
    <row r="7847" spans="2:4" ht="15" customHeight="1" x14ac:dyDescent="0.25">
      <c r="B7847" s="683"/>
      <c r="C7847" s="683"/>
      <c r="D7847" s="684"/>
    </row>
    <row r="7848" spans="2:4" ht="15" customHeight="1" x14ac:dyDescent="0.25">
      <c r="B7848" s="683"/>
      <c r="C7848" s="683"/>
      <c r="D7848" s="684"/>
    </row>
    <row r="7849" spans="2:4" ht="15" customHeight="1" x14ac:dyDescent="0.25">
      <c r="B7849" s="683"/>
      <c r="C7849" s="683"/>
      <c r="D7849" s="684"/>
    </row>
    <row r="7850" spans="2:4" ht="15" customHeight="1" x14ac:dyDescent="0.25">
      <c r="B7850" s="683"/>
      <c r="C7850" s="683"/>
      <c r="D7850" s="684"/>
    </row>
    <row r="7851" spans="2:4" ht="15" customHeight="1" x14ac:dyDescent="0.25">
      <c r="B7851" s="683"/>
      <c r="C7851" s="683"/>
      <c r="D7851" s="684"/>
    </row>
    <row r="7852" spans="2:4" ht="15" customHeight="1" x14ac:dyDescent="0.25">
      <c r="B7852" s="683"/>
      <c r="C7852" s="683"/>
      <c r="D7852" s="684"/>
    </row>
    <row r="7853" spans="2:4" ht="15" customHeight="1" x14ac:dyDescent="0.25">
      <c r="B7853" s="683"/>
      <c r="C7853" s="683"/>
      <c r="D7853" s="684"/>
    </row>
    <row r="7854" spans="2:4" ht="15" customHeight="1" x14ac:dyDescent="0.25">
      <c r="B7854" s="683"/>
      <c r="C7854" s="683"/>
      <c r="D7854" s="684"/>
    </row>
    <row r="7855" spans="2:4" ht="15" customHeight="1" x14ac:dyDescent="0.25">
      <c r="B7855" s="683"/>
      <c r="C7855" s="683"/>
      <c r="D7855" s="684"/>
    </row>
    <row r="7856" spans="2:4" ht="15" customHeight="1" x14ac:dyDescent="0.25">
      <c r="B7856" s="683"/>
      <c r="C7856" s="683"/>
      <c r="D7856" s="684"/>
    </row>
    <row r="7857" spans="2:4" ht="15" customHeight="1" x14ac:dyDescent="0.25">
      <c r="B7857" s="683"/>
      <c r="C7857" s="683"/>
      <c r="D7857" s="684"/>
    </row>
    <row r="7858" spans="2:4" ht="15" customHeight="1" x14ac:dyDescent="0.25">
      <c r="B7858" s="683"/>
      <c r="C7858" s="683"/>
      <c r="D7858" s="684"/>
    </row>
    <row r="7859" spans="2:4" ht="15" customHeight="1" x14ac:dyDescent="0.25">
      <c r="B7859" s="683"/>
      <c r="C7859" s="683"/>
      <c r="D7859" s="684"/>
    </row>
    <row r="7860" spans="2:4" ht="15" customHeight="1" x14ac:dyDescent="0.25">
      <c r="B7860" s="683"/>
      <c r="C7860" s="683"/>
      <c r="D7860" s="684"/>
    </row>
    <row r="7861" spans="2:4" ht="15" customHeight="1" x14ac:dyDescent="0.25">
      <c r="B7861" s="683"/>
      <c r="C7861" s="683"/>
      <c r="D7861" s="684"/>
    </row>
    <row r="7862" spans="2:4" ht="15" customHeight="1" x14ac:dyDescent="0.25">
      <c r="B7862" s="683"/>
      <c r="C7862" s="683"/>
      <c r="D7862" s="684"/>
    </row>
    <row r="7863" spans="2:4" ht="15" customHeight="1" x14ac:dyDescent="0.25">
      <c r="B7863" s="683"/>
      <c r="C7863" s="683"/>
      <c r="D7863" s="684"/>
    </row>
    <row r="7864" spans="2:4" ht="15" customHeight="1" x14ac:dyDescent="0.25">
      <c r="B7864" s="683"/>
      <c r="C7864" s="683"/>
      <c r="D7864" s="684"/>
    </row>
    <row r="7865" spans="2:4" ht="15" customHeight="1" x14ac:dyDescent="0.25">
      <c r="B7865" s="683"/>
      <c r="C7865" s="683"/>
      <c r="D7865" s="684"/>
    </row>
    <row r="7866" spans="2:4" ht="15" customHeight="1" x14ac:dyDescent="0.25">
      <c r="B7866" s="683"/>
      <c r="C7866" s="683"/>
      <c r="D7866" s="684"/>
    </row>
    <row r="7867" spans="2:4" ht="15" customHeight="1" x14ac:dyDescent="0.25">
      <c r="B7867" s="683"/>
      <c r="C7867" s="683"/>
      <c r="D7867" s="684"/>
    </row>
    <row r="7868" spans="2:4" ht="15" customHeight="1" x14ac:dyDescent="0.25">
      <c r="B7868" s="683"/>
      <c r="C7868" s="683"/>
      <c r="D7868" s="684"/>
    </row>
    <row r="7869" spans="2:4" ht="15" customHeight="1" x14ac:dyDescent="0.25">
      <c r="B7869" s="683"/>
      <c r="C7869" s="683"/>
      <c r="D7869" s="684"/>
    </row>
    <row r="7870" spans="2:4" ht="15" customHeight="1" x14ac:dyDescent="0.25">
      <c r="B7870" s="683"/>
      <c r="C7870" s="683"/>
      <c r="D7870" s="684"/>
    </row>
    <row r="7871" spans="2:4" ht="15" customHeight="1" x14ac:dyDescent="0.25">
      <c r="B7871" s="683"/>
      <c r="C7871" s="683"/>
      <c r="D7871" s="684"/>
    </row>
    <row r="7872" spans="2:4" ht="15" customHeight="1" x14ac:dyDescent="0.25">
      <c r="B7872" s="683"/>
      <c r="C7872" s="683"/>
      <c r="D7872" s="684"/>
    </row>
    <row r="7873" spans="2:4" ht="15" customHeight="1" x14ac:dyDescent="0.25">
      <c r="B7873" s="683"/>
      <c r="C7873" s="683"/>
      <c r="D7873" s="684"/>
    </row>
    <row r="7874" spans="2:4" ht="15" customHeight="1" x14ac:dyDescent="0.25">
      <c r="B7874" s="683"/>
      <c r="C7874" s="683"/>
      <c r="D7874" s="684"/>
    </row>
    <row r="7875" spans="2:4" ht="15" customHeight="1" x14ac:dyDescent="0.25">
      <c r="B7875" s="683"/>
      <c r="C7875" s="683"/>
      <c r="D7875" s="684"/>
    </row>
    <row r="7876" spans="2:4" ht="15" customHeight="1" x14ac:dyDescent="0.25">
      <c r="B7876" s="683"/>
      <c r="C7876" s="683"/>
      <c r="D7876" s="684"/>
    </row>
    <row r="7877" spans="2:4" ht="15" customHeight="1" x14ac:dyDescent="0.25">
      <c r="B7877" s="683"/>
      <c r="C7877" s="683"/>
      <c r="D7877" s="684"/>
    </row>
    <row r="7878" spans="2:4" ht="15" customHeight="1" x14ac:dyDescent="0.25">
      <c r="B7878" s="683"/>
      <c r="C7878" s="683"/>
      <c r="D7878" s="684"/>
    </row>
    <row r="7879" spans="2:4" ht="15" customHeight="1" x14ac:dyDescent="0.25">
      <c r="B7879" s="683"/>
      <c r="C7879" s="683"/>
      <c r="D7879" s="684"/>
    </row>
    <row r="7880" spans="2:4" ht="15" customHeight="1" x14ac:dyDescent="0.25">
      <c r="B7880" s="683"/>
      <c r="C7880" s="683"/>
      <c r="D7880" s="684"/>
    </row>
    <row r="7881" spans="2:4" ht="15" customHeight="1" x14ac:dyDescent="0.25">
      <c r="B7881" s="683"/>
      <c r="C7881" s="683"/>
      <c r="D7881" s="684"/>
    </row>
    <row r="7882" spans="2:4" ht="15" customHeight="1" x14ac:dyDescent="0.25">
      <c r="B7882" s="683"/>
      <c r="C7882" s="683"/>
      <c r="D7882" s="684"/>
    </row>
    <row r="7883" spans="2:4" ht="15" customHeight="1" x14ac:dyDescent="0.25">
      <c r="B7883" s="683"/>
      <c r="C7883" s="683"/>
      <c r="D7883" s="684"/>
    </row>
    <row r="7884" spans="2:4" ht="15" customHeight="1" x14ac:dyDescent="0.25">
      <c r="B7884" s="683"/>
      <c r="C7884" s="683"/>
      <c r="D7884" s="684"/>
    </row>
    <row r="7885" spans="2:4" ht="15" customHeight="1" x14ac:dyDescent="0.25">
      <c r="B7885" s="683"/>
      <c r="C7885" s="683"/>
      <c r="D7885" s="684"/>
    </row>
    <row r="7886" spans="2:4" ht="15" customHeight="1" x14ac:dyDescent="0.25">
      <c r="B7886" s="683"/>
      <c r="C7886" s="683"/>
      <c r="D7886" s="684"/>
    </row>
    <row r="7887" spans="2:4" ht="15" customHeight="1" x14ac:dyDescent="0.25">
      <c r="B7887" s="683"/>
      <c r="C7887" s="683"/>
      <c r="D7887" s="684"/>
    </row>
    <row r="7888" spans="2:4" ht="15" customHeight="1" x14ac:dyDescent="0.25">
      <c r="B7888" s="683"/>
      <c r="C7888" s="683"/>
      <c r="D7888" s="684"/>
    </row>
    <row r="7889" spans="2:4" ht="15" customHeight="1" x14ac:dyDescent="0.25">
      <c r="B7889" s="683"/>
      <c r="C7889" s="683"/>
      <c r="D7889" s="684"/>
    </row>
    <row r="7890" spans="2:4" ht="15" customHeight="1" x14ac:dyDescent="0.25">
      <c r="B7890" s="683"/>
      <c r="C7890" s="683"/>
      <c r="D7890" s="684"/>
    </row>
    <row r="7891" spans="2:4" ht="15" customHeight="1" x14ac:dyDescent="0.25">
      <c r="B7891" s="683"/>
      <c r="C7891" s="683"/>
      <c r="D7891" s="684"/>
    </row>
    <row r="7892" spans="2:4" ht="15" customHeight="1" x14ac:dyDescent="0.25">
      <c r="B7892" s="683"/>
      <c r="C7892" s="683"/>
      <c r="D7892" s="684"/>
    </row>
    <row r="7893" spans="2:4" ht="15" customHeight="1" x14ac:dyDescent="0.25">
      <c r="B7893" s="683"/>
      <c r="C7893" s="683"/>
      <c r="D7893" s="684"/>
    </row>
    <row r="7894" spans="2:4" ht="15" customHeight="1" x14ac:dyDescent="0.25">
      <c r="B7894" s="683"/>
      <c r="C7894" s="683"/>
      <c r="D7894" s="684"/>
    </row>
    <row r="7895" spans="2:4" ht="15" customHeight="1" x14ac:dyDescent="0.25">
      <c r="B7895" s="683"/>
      <c r="C7895" s="683"/>
      <c r="D7895" s="684"/>
    </row>
    <row r="7896" spans="2:4" ht="15" customHeight="1" x14ac:dyDescent="0.25">
      <c r="B7896" s="683"/>
      <c r="C7896" s="683"/>
      <c r="D7896" s="684"/>
    </row>
    <row r="7897" spans="2:4" ht="15" customHeight="1" x14ac:dyDescent="0.25">
      <c r="B7897" s="683"/>
      <c r="C7897" s="683"/>
      <c r="D7897" s="684"/>
    </row>
    <row r="7898" spans="2:4" ht="15" customHeight="1" x14ac:dyDescent="0.25">
      <c r="B7898" s="683"/>
      <c r="C7898" s="683"/>
      <c r="D7898" s="684"/>
    </row>
    <row r="7899" spans="2:4" ht="15" customHeight="1" x14ac:dyDescent="0.25">
      <c r="B7899" s="683"/>
      <c r="C7899" s="683"/>
      <c r="D7899" s="684"/>
    </row>
    <row r="7900" spans="2:4" ht="15" customHeight="1" x14ac:dyDescent="0.25">
      <c r="B7900" s="683"/>
      <c r="C7900" s="683"/>
      <c r="D7900" s="684"/>
    </row>
    <row r="7901" spans="2:4" ht="15" customHeight="1" x14ac:dyDescent="0.25">
      <c r="B7901" s="683"/>
      <c r="C7901" s="683"/>
      <c r="D7901" s="684"/>
    </row>
    <row r="7902" spans="2:4" ht="15" customHeight="1" x14ac:dyDescent="0.25">
      <c r="B7902" s="683"/>
      <c r="C7902" s="683"/>
      <c r="D7902" s="684"/>
    </row>
    <row r="7903" spans="2:4" ht="15" customHeight="1" x14ac:dyDescent="0.25">
      <c r="B7903" s="683"/>
      <c r="C7903" s="683"/>
      <c r="D7903" s="684"/>
    </row>
    <row r="7904" spans="2:4" ht="15" customHeight="1" x14ac:dyDescent="0.25">
      <c r="B7904" s="683"/>
      <c r="C7904" s="683"/>
      <c r="D7904" s="684"/>
    </row>
    <row r="7905" spans="2:4" ht="15" customHeight="1" x14ac:dyDescent="0.25">
      <c r="B7905" s="683"/>
      <c r="C7905" s="683"/>
      <c r="D7905" s="684"/>
    </row>
    <row r="7906" spans="2:4" ht="15" customHeight="1" x14ac:dyDescent="0.25">
      <c r="B7906" s="683"/>
      <c r="C7906" s="683"/>
      <c r="D7906" s="684"/>
    </row>
    <row r="7907" spans="2:4" ht="15" customHeight="1" x14ac:dyDescent="0.25">
      <c r="B7907" s="683"/>
      <c r="C7907" s="683"/>
      <c r="D7907" s="684"/>
    </row>
    <row r="7908" spans="2:4" ht="15" customHeight="1" x14ac:dyDescent="0.25">
      <c r="B7908" s="683"/>
      <c r="C7908" s="683"/>
      <c r="D7908" s="684"/>
    </row>
    <row r="7909" spans="2:4" ht="15" customHeight="1" x14ac:dyDescent="0.25">
      <c r="B7909" s="683"/>
      <c r="C7909" s="683"/>
      <c r="D7909" s="684"/>
    </row>
    <row r="7910" spans="2:4" ht="15" customHeight="1" x14ac:dyDescent="0.25">
      <c r="B7910" s="683"/>
      <c r="C7910" s="683"/>
      <c r="D7910" s="684"/>
    </row>
    <row r="7911" spans="2:4" ht="15" customHeight="1" x14ac:dyDescent="0.25">
      <c r="B7911" s="683"/>
      <c r="C7911" s="683"/>
      <c r="D7911" s="684"/>
    </row>
    <row r="7912" spans="2:4" ht="15" customHeight="1" x14ac:dyDescent="0.25">
      <c r="B7912" s="683"/>
      <c r="C7912" s="683"/>
      <c r="D7912" s="684"/>
    </row>
    <row r="7913" spans="2:4" ht="15" customHeight="1" x14ac:dyDescent="0.25">
      <c r="B7913" s="683"/>
      <c r="C7913" s="683"/>
      <c r="D7913" s="684"/>
    </row>
    <row r="7914" spans="2:4" ht="15" customHeight="1" x14ac:dyDescent="0.25">
      <c r="B7914" s="683"/>
      <c r="C7914" s="683"/>
      <c r="D7914" s="684"/>
    </row>
    <row r="7915" spans="2:4" ht="15" customHeight="1" x14ac:dyDescent="0.25">
      <c r="B7915" s="683"/>
      <c r="C7915" s="683"/>
      <c r="D7915" s="684"/>
    </row>
    <row r="7916" spans="2:4" ht="15" customHeight="1" x14ac:dyDescent="0.25">
      <c r="B7916" s="683"/>
      <c r="C7916" s="683"/>
      <c r="D7916" s="684"/>
    </row>
    <row r="7917" spans="2:4" ht="15" customHeight="1" x14ac:dyDescent="0.25">
      <c r="B7917" s="683"/>
      <c r="C7917" s="683"/>
      <c r="D7917" s="684"/>
    </row>
    <row r="7918" spans="2:4" ht="15" customHeight="1" x14ac:dyDescent="0.25">
      <c r="B7918" s="683"/>
      <c r="C7918" s="683"/>
      <c r="D7918" s="684"/>
    </row>
    <row r="7919" spans="2:4" ht="15" customHeight="1" x14ac:dyDescent="0.25">
      <c r="B7919" s="683"/>
      <c r="C7919" s="683"/>
      <c r="D7919" s="684"/>
    </row>
    <row r="7920" spans="2:4" ht="15" customHeight="1" x14ac:dyDescent="0.25">
      <c r="B7920" s="683"/>
      <c r="C7920" s="683"/>
      <c r="D7920" s="684"/>
    </row>
    <row r="7921" spans="2:4" ht="15" customHeight="1" x14ac:dyDescent="0.25">
      <c r="B7921" s="683"/>
      <c r="C7921" s="683"/>
      <c r="D7921" s="684"/>
    </row>
    <row r="7922" spans="2:4" ht="15" customHeight="1" x14ac:dyDescent="0.25">
      <c r="B7922" s="683"/>
      <c r="C7922" s="683"/>
      <c r="D7922" s="684"/>
    </row>
    <row r="7923" spans="2:4" ht="15" customHeight="1" x14ac:dyDescent="0.25">
      <c r="B7923" s="683"/>
      <c r="C7923" s="683"/>
      <c r="D7923" s="684"/>
    </row>
    <row r="7924" spans="2:4" ht="15" customHeight="1" x14ac:dyDescent="0.25">
      <c r="B7924" s="683"/>
      <c r="C7924" s="683"/>
      <c r="D7924" s="684"/>
    </row>
    <row r="7925" spans="2:4" ht="15" customHeight="1" x14ac:dyDescent="0.25">
      <c r="B7925" s="683"/>
      <c r="C7925" s="683"/>
      <c r="D7925" s="684"/>
    </row>
    <row r="7926" spans="2:4" ht="15" customHeight="1" x14ac:dyDescent="0.25">
      <c r="B7926" s="683"/>
      <c r="C7926" s="683"/>
      <c r="D7926" s="684"/>
    </row>
    <row r="7927" spans="2:4" ht="15" customHeight="1" x14ac:dyDescent="0.25">
      <c r="B7927" s="683"/>
      <c r="C7927" s="683"/>
      <c r="D7927" s="684"/>
    </row>
    <row r="7928" spans="2:4" ht="15" customHeight="1" x14ac:dyDescent="0.25">
      <c r="B7928" s="683"/>
      <c r="C7928" s="683"/>
      <c r="D7928" s="684"/>
    </row>
    <row r="7929" spans="2:4" ht="15" customHeight="1" x14ac:dyDescent="0.25">
      <c r="B7929" s="683"/>
      <c r="C7929" s="683"/>
      <c r="D7929" s="684"/>
    </row>
    <row r="7930" spans="2:4" ht="15" customHeight="1" x14ac:dyDescent="0.25">
      <c r="B7930" s="683"/>
      <c r="C7930" s="683"/>
      <c r="D7930" s="684"/>
    </row>
    <row r="7931" spans="2:4" ht="15" customHeight="1" x14ac:dyDescent="0.25">
      <c r="B7931" s="683"/>
      <c r="C7931" s="683"/>
      <c r="D7931" s="684"/>
    </row>
    <row r="7932" spans="2:4" ht="15" customHeight="1" x14ac:dyDescent="0.25">
      <c r="B7932" s="683"/>
      <c r="C7932" s="683"/>
      <c r="D7932" s="684"/>
    </row>
    <row r="7933" spans="2:4" ht="15" customHeight="1" x14ac:dyDescent="0.25">
      <c r="B7933" s="683"/>
      <c r="C7933" s="683"/>
      <c r="D7933" s="684"/>
    </row>
    <row r="7934" spans="2:4" ht="15" customHeight="1" x14ac:dyDescent="0.25">
      <c r="B7934" s="683"/>
      <c r="C7934" s="683"/>
      <c r="D7934" s="684"/>
    </row>
    <row r="7935" spans="2:4" ht="15" customHeight="1" x14ac:dyDescent="0.25">
      <c r="B7935" s="683"/>
      <c r="C7935" s="683"/>
      <c r="D7935" s="684"/>
    </row>
    <row r="7936" spans="2:4" ht="15" customHeight="1" x14ac:dyDescent="0.25">
      <c r="B7936" s="683"/>
      <c r="C7936" s="683"/>
      <c r="D7936" s="684"/>
    </row>
    <row r="7937" spans="2:4" ht="15" customHeight="1" x14ac:dyDescent="0.25">
      <c r="B7937" s="683"/>
      <c r="C7937" s="683"/>
      <c r="D7937" s="684"/>
    </row>
    <row r="7938" spans="2:4" ht="15" customHeight="1" x14ac:dyDescent="0.25">
      <c r="B7938" s="683"/>
      <c r="C7938" s="683"/>
      <c r="D7938" s="684"/>
    </row>
    <row r="7939" spans="2:4" ht="15" customHeight="1" x14ac:dyDescent="0.25">
      <c r="B7939" s="683"/>
      <c r="C7939" s="683"/>
      <c r="D7939" s="684"/>
    </row>
    <row r="7940" spans="2:4" ht="15" customHeight="1" x14ac:dyDescent="0.25">
      <c r="B7940" s="683"/>
      <c r="C7940" s="683"/>
      <c r="D7940" s="684"/>
    </row>
    <row r="7941" spans="2:4" ht="15" customHeight="1" x14ac:dyDescent="0.25">
      <c r="B7941" s="683"/>
      <c r="C7941" s="683"/>
      <c r="D7941" s="684"/>
    </row>
    <row r="7942" spans="2:4" ht="15" customHeight="1" x14ac:dyDescent="0.25">
      <c r="B7942" s="683"/>
      <c r="C7942" s="683"/>
      <c r="D7942" s="684"/>
    </row>
    <row r="7943" spans="2:4" ht="15" customHeight="1" x14ac:dyDescent="0.25">
      <c r="B7943" s="683"/>
      <c r="C7943" s="683"/>
      <c r="D7943" s="684"/>
    </row>
    <row r="7944" spans="2:4" ht="15" customHeight="1" x14ac:dyDescent="0.25">
      <c r="B7944" s="683"/>
      <c r="C7944" s="683"/>
      <c r="D7944" s="684"/>
    </row>
    <row r="7945" spans="2:4" ht="15" customHeight="1" x14ac:dyDescent="0.25">
      <c r="B7945" s="683"/>
      <c r="C7945" s="683"/>
      <c r="D7945" s="684"/>
    </row>
    <row r="7946" spans="2:4" ht="15" customHeight="1" x14ac:dyDescent="0.25">
      <c r="B7946" s="683"/>
      <c r="C7946" s="683"/>
      <c r="D7946" s="684"/>
    </row>
    <row r="7947" spans="2:4" ht="15" customHeight="1" x14ac:dyDescent="0.25">
      <c r="B7947" s="683"/>
      <c r="C7947" s="683"/>
      <c r="D7947" s="684"/>
    </row>
    <row r="7948" spans="2:4" ht="15" customHeight="1" x14ac:dyDescent="0.25">
      <c r="B7948" s="683"/>
      <c r="C7948" s="683"/>
      <c r="D7948" s="684"/>
    </row>
    <row r="7949" spans="2:4" ht="15" customHeight="1" x14ac:dyDescent="0.25">
      <c r="B7949" s="683"/>
      <c r="C7949" s="683"/>
      <c r="D7949" s="684"/>
    </row>
    <row r="7950" spans="2:4" ht="15" customHeight="1" x14ac:dyDescent="0.25">
      <c r="B7950" s="683"/>
      <c r="C7950" s="683"/>
      <c r="D7950" s="684"/>
    </row>
    <row r="7951" spans="2:4" ht="15" customHeight="1" x14ac:dyDescent="0.25">
      <c r="B7951" s="683"/>
      <c r="C7951" s="683"/>
      <c r="D7951" s="684"/>
    </row>
    <row r="7952" spans="2:4" ht="15" customHeight="1" x14ac:dyDescent="0.25">
      <c r="B7952" s="683"/>
      <c r="C7952" s="683"/>
      <c r="D7952" s="684"/>
    </row>
    <row r="7953" spans="2:4" ht="15" customHeight="1" x14ac:dyDescent="0.25">
      <c r="B7953" s="683"/>
      <c r="C7953" s="683"/>
      <c r="D7953" s="684"/>
    </row>
    <row r="7954" spans="2:4" ht="15" customHeight="1" x14ac:dyDescent="0.25">
      <c r="B7954" s="683"/>
      <c r="C7954" s="683"/>
      <c r="D7954" s="684"/>
    </row>
    <row r="7955" spans="2:4" ht="15" customHeight="1" x14ac:dyDescent="0.25">
      <c r="B7955" s="683"/>
      <c r="C7955" s="683"/>
      <c r="D7955" s="684"/>
    </row>
    <row r="7956" spans="2:4" ht="15" customHeight="1" x14ac:dyDescent="0.25">
      <c r="B7956" s="683"/>
      <c r="C7956" s="683"/>
      <c r="D7956" s="684"/>
    </row>
    <row r="7957" spans="2:4" ht="15" customHeight="1" x14ac:dyDescent="0.25">
      <c r="B7957" s="683"/>
      <c r="C7957" s="683"/>
      <c r="D7957" s="684"/>
    </row>
    <row r="7958" spans="2:4" ht="15" customHeight="1" x14ac:dyDescent="0.25">
      <c r="B7958" s="683"/>
      <c r="C7958" s="683"/>
      <c r="D7958" s="684"/>
    </row>
    <row r="7959" spans="2:4" ht="15" customHeight="1" x14ac:dyDescent="0.25">
      <c r="B7959" s="683"/>
      <c r="C7959" s="683"/>
      <c r="D7959" s="684"/>
    </row>
    <row r="7960" spans="2:4" ht="15" customHeight="1" x14ac:dyDescent="0.25">
      <c r="B7960" s="683"/>
      <c r="C7960" s="683"/>
      <c r="D7960" s="684"/>
    </row>
    <row r="7961" spans="2:4" ht="15" customHeight="1" x14ac:dyDescent="0.25">
      <c r="B7961" s="683"/>
      <c r="C7961" s="683"/>
      <c r="D7961" s="684"/>
    </row>
    <row r="7962" spans="2:4" ht="15" customHeight="1" x14ac:dyDescent="0.25">
      <c r="B7962" s="683"/>
      <c r="C7962" s="683"/>
      <c r="D7962" s="684"/>
    </row>
    <row r="7963" spans="2:4" ht="15" customHeight="1" x14ac:dyDescent="0.25">
      <c r="B7963" s="683"/>
      <c r="C7963" s="683"/>
      <c r="D7963" s="684"/>
    </row>
    <row r="7964" spans="2:4" ht="15" customHeight="1" x14ac:dyDescent="0.25">
      <c r="B7964" s="683"/>
      <c r="C7964" s="683"/>
      <c r="D7964" s="684"/>
    </row>
    <row r="7965" spans="2:4" ht="15" customHeight="1" x14ac:dyDescent="0.25">
      <c r="B7965" s="683"/>
      <c r="C7965" s="683"/>
      <c r="D7965" s="684"/>
    </row>
    <row r="7966" spans="2:4" ht="15" customHeight="1" x14ac:dyDescent="0.25">
      <c r="B7966" s="683"/>
      <c r="C7966" s="683"/>
      <c r="D7966" s="684"/>
    </row>
    <row r="7967" spans="2:4" ht="15" customHeight="1" x14ac:dyDescent="0.25">
      <c r="B7967" s="683"/>
      <c r="C7967" s="683"/>
      <c r="D7967" s="684"/>
    </row>
    <row r="7968" spans="2:4" ht="15" customHeight="1" x14ac:dyDescent="0.25">
      <c r="B7968" s="683"/>
      <c r="C7968" s="683"/>
      <c r="D7968" s="684"/>
    </row>
    <row r="7969" spans="2:4" ht="15" customHeight="1" x14ac:dyDescent="0.25">
      <c r="B7969" s="683"/>
      <c r="C7969" s="683"/>
      <c r="D7969" s="684"/>
    </row>
    <row r="7970" spans="2:4" ht="15" customHeight="1" x14ac:dyDescent="0.25">
      <c r="B7970" s="683"/>
      <c r="C7970" s="683"/>
      <c r="D7970" s="684"/>
    </row>
    <row r="7971" spans="2:4" ht="15" customHeight="1" x14ac:dyDescent="0.25">
      <c r="B7971" s="683"/>
      <c r="C7971" s="683"/>
      <c r="D7971" s="684"/>
    </row>
    <row r="7972" spans="2:4" ht="15" customHeight="1" x14ac:dyDescent="0.25">
      <c r="B7972" s="683"/>
      <c r="C7972" s="683"/>
      <c r="D7972" s="684"/>
    </row>
    <row r="7973" spans="2:4" ht="15" customHeight="1" x14ac:dyDescent="0.25">
      <c r="B7973" s="683"/>
      <c r="C7973" s="683"/>
      <c r="D7973" s="684"/>
    </row>
    <row r="7974" spans="2:4" ht="15" customHeight="1" x14ac:dyDescent="0.25">
      <c r="B7974" s="683"/>
      <c r="C7974" s="683"/>
      <c r="D7974" s="684"/>
    </row>
    <row r="7975" spans="2:4" ht="15" customHeight="1" x14ac:dyDescent="0.25">
      <c r="B7975" s="683"/>
      <c r="C7975" s="683"/>
      <c r="D7975" s="684"/>
    </row>
    <row r="7976" spans="2:4" ht="15" customHeight="1" x14ac:dyDescent="0.25">
      <c r="B7976" s="683"/>
      <c r="C7976" s="683"/>
      <c r="D7976" s="684"/>
    </row>
    <row r="7977" spans="2:4" ht="15" customHeight="1" x14ac:dyDescent="0.25">
      <c r="B7977" s="683"/>
      <c r="C7977" s="683"/>
      <c r="D7977" s="684"/>
    </row>
    <row r="7978" spans="2:4" ht="15" customHeight="1" x14ac:dyDescent="0.25">
      <c r="B7978" s="683"/>
      <c r="C7978" s="683"/>
      <c r="D7978" s="684"/>
    </row>
    <row r="7979" spans="2:4" ht="15" customHeight="1" x14ac:dyDescent="0.25">
      <c r="B7979" s="683"/>
      <c r="C7979" s="683"/>
      <c r="D7979" s="684"/>
    </row>
    <row r="7980" spans="2:4" ht="15" customHeight="1" x14ac:dyDescent="0.25">
      <c r="B7980" s="683"/>
      <c r="C7980" s="683"/>
      <c r="D7980" s="684"/>
    </row>
    <row r="7981" spans="2:4" ht="15" customHeight="1" x14ac:dyDescent="0.25">
      <c r="B7981" s="683"/>
      <c r="C7981" s="683"/>
      <c r="D7981" s="684"/>
    </row>
    <row r="7982" spans="2:4" ht="15" customHeight="1" x14ac:dyDescent="0.25">
      <c r="B7982" s="683"/>
      <c r="C7982" s="683"/>
      <c r="D7982" s="684"/>
    </row>
    <row r="7983" spans="2:4" ht="15" customHeight="1" x14ac:dyDescent="0.25">
      <c r="B7983" s="683"/>
      <c r="C7983" s="683"/>
      <c r="D7983" s="684"/>
    </row>
    <row r="7984" spans="2:4" ht="15" customHeight="1" x14ac:dyDescent="0.25">
      <c r="B7984" s="683"/>
      <c r="C7984" s="683"/>
      <c r="D7984" s="684"/>
    </row>
    <row r="7985" spans="2:4" ht="15" customHeight="1" x14ac:dyDescent="0.25">
      <c r="B7985" s="683"/>
      <c r="C7985" s="683"/>
      <c r="D7985" s="684"/>
    </row>
    <row r="7986" spans="2:4" ht="15" customHeight="1" x14ac:dyDescent="0.25">
      <c r="B7986" s="683"/>
      <c r="C7986" s="683"/>
      <c r="D7986" s="684"/>
    </row>
    <row r="7987" spans="2:4" ht="15" customHeight="1" x14ac:dyDescent="0.25">
      <c r="B7987" s="683"/>
      <c r="C7987" s="683"/>
      <c r="D7987" s="684"/>
    </row>
    <row r="7988" spans="2:4" ht="15" customHeight="1" x14ac:dyDescent="0.25">
      <c r="B7988" s="683"/>
      <c r="C7988" s="683"/>
      <c r="D7988" s="684"/>
    </row>
    <row r="7989" spans="2:4" ht="15" customHeight="1" x14ac:dyDescent="0.25">
      <c r="B7989" s="683"/>
      <c r="C7989" s="683"/>
      <c r="D7989" s="684"/>
    </row>
    <row r="7990" spans="2:4" ht="15" customHeight="1" x14ac:dyDescent="0.25">
      <c r="B7990" s="683"/>
      <c r="C7990" s="683"/>
      <c r="D7990" s="684"/>
    </row>
    <row r="7991" spans="2:4" ht="15" customHeight="1" x14ac:dyDescent="0.25">
      <c r="B7991" s="683"/>
      <c r="C7991" s="683"/>
      <c r="D7991" s="684"/>
    </row>
    <row r="7992" spans="2:4" ht="15" customHeight="1" x14ac:dyDescent="0.25">
      <c r="B7992" s="683"/>
      <c r="C7992" s="683"/>
      <c r="D7992" s="684"/>
    </row>
    <row r="7993" spans="2:4" ht="15" customHeight="1" x14ac:dyDescent="0.25">
      <c r="B7993" s="683"/>
      <c r="C7993" s="683"/>
      <c r="D7993" s="684"/>
    </row>
    <row r="7994" spans="2:4" ht="15" customHeight="1" x14ac:dyDescent="0.25">
      <c r="B7994" s="683"/>
      <c r="C7994" s="683"/>
      <c r="D7994" s="684"/>
    </row>
    <row r="7995" spans="2:4" ht="15" customHeight="1" x14ac:dyDescent="0.25">
      <c r="B7995" s="683"/>
      <c r="C7995" s="683"/>
      <c r="D7995" s="684"/>
    </row>
    <row r="7996" spans="2:4" ht="15" customHeight="1" x14ac:dyDescent="0.25">
      <c r="B7996" s="683"/>
      <c r="C7996" s="683"/>
      <c r="D7996" s="684"/>
    </row>
    <row r="7997" spans="2:4" ht="15" customHeight="1" x14ac:dyDescent="0.25">
      <c r="B7997" s="683"/>
      <c r="C7997" s="683"/>
      <c r="D7997" s="684"/>
    </row>
    <row r="7998" spans="2:4" ht="15" customHeight="1" x14ac:dyDescent="0.25">
      <c r="B7998" s="683"/>
      <c r="C7998" s="683"/>
      <c r="D7998" s="684"/>
    </row>
    <row r="7999" spans="2:4" ht="15" customHeight="1" x14ac:dyDescent="0.25">
      <c r="B7999" s="683"/>
      <c r="C7999" s="683"/>
      <c r="D7999" s="684"/>
    </row>
    <row r="8000" spans="2:4" ht="15" customHeight="1" x14ac:dyDescent="0.25">
      <c r="B8000" s="683"/>
      <c r="C8000" s="683"/>
      <c r="D8000" s="684"/>
    </row>
    <row r="8001" spans="2:4" ht="15" customHeight="1" x14ac:dyDescent="0.25">
      <c r="B8001" s="683"/>
      <c r="C8001" s="683"/>
      <c r="D8001" s="684"/>
    </row>
    <row r="8002" spans="2:4" ht="15" customHeight="1" x14ac:dyDescent="0.25">
      <c r="B8002" s="683"/>
      <c r="C8002" s="683"/>
      <c r="D8002" s="684"/>
    </row>
    <row r="8003" spans="2:4" ht="15" customHeight="1" x14ac:dyDescent="0.25">
      <c r="B8003" s="683"/>
      <c r="C8003" s="683"/>
      <c r="D8003" s="684"/>
    </row>
    <row r="8004" spans="2:4" ht="15" customHeight="1" x14ac:dyDescent="0.25">
      <c r="B8004" s="683"/>
      <c r="C8004" s="683"/>
      <c r="D8004" s="684"/>
    </row>
    <row r="8005" spans="2:4" ht="15" customHeight="1" x14ac:dyDescent="0.25">
      <c r="B8005" s="683"/>
      <c r="C8005" s="683"/>
      <c r="D8005" s="684"/>
    </row>
    <row r="8006" spans="2:4" ht="15" customHeight="1" x14ac:dyDescent="0.25">
      <c r="B8006" s="683"/>
      <c r="C8006" s="683"/>
      <c r="D8006" s="684"/>
    </row>
    <row r="8007" spans="2:4" ht="15" customHeight="1" x14ac:dyDescent="0.25">
      <c r="B8007" s="683"/>
      <c r="C8007" s="683"/>
      <c r="D8007" s="684"/>
    </row>
    <row r="8008" spans="2:4" ht="15" customHeight="1" x14ac:dyDescent="0.25">
      <c r="B8008" s="683"/>
      <c r="C8008" s="683"/>
      <c r="D8008" s="684"/>
    </row>
    <row r="8009" spans="2:4" ht="15" customHeight="1" x14ac:dyDescent="0.25">
      <c r="B8009" s="683"/>
      <c r="C8009" s="683"/>
      <c r="D8009" s="684"/>
    </row>
    <row r="8010" spans="2:4" ht="15" customHeight="1" x14ac:dyDescent="0.25">
      <c r="B8010" s="683"/>
      <c r="C8010" s="683"/>
      <c r="D8010" s="684"/>
    </row>
    <row r="8011" spans="2:4" ht="15" customHeight="1" x14ac:dyDescent="0.25">
      <c r="B8011" s="683"/>
      <c r="C8011" s="683"/>
      <c r="D8011" s="684"/>
    </row>
    <row r="8012" spans="2:4" ht="15" customHeight="1" x14ac:dyDescent="0.25">
      <c r="B8012" s="683"/>
      <c r="C8012" s="683"/>
      <c r="D8012" s="684"/>
    </row>
    <row r="8013" spans="2:4" ht="15" customHeight="1" x14ac:dyDescent="0.25">
      <c r="B8013" s="683"/>
      <c r="C8013" s="683"/>
      <c r="D8013" s="684"/>
    </row>
    <row r="8014" spans="2:4" ht="15" customHeight="1" x14ac:dyDescent="0.25">
      <c r="B8014" s="683"/>
      <c r="C8014" s="683"/>
      <c r="D8014" s="684"/>
    </row>
    <row r="8015" spans="2:4" ht="15" customHeight="1" x14ac:dyDescent="0.25">
      <c r="B8015" s="683"/>
      <c r="C8015" s="683"/>
      <c r="D8015" s="684"/>
    </row>
    <row r="8016" spans="2:4" ht="15" customHeight="1" x14ac:dyDescent="0.25">
      <c r="B8016" s="683"/>
      <c r="C8016" s="683"/>
      <c r="D8016" s="684"/>
    </row>
    <row r="8017" spans="2:4" ht="15" customHeight="1" x14ac:dyDescent="0.25">
      <c r="B8017" s="683"/>
      <c r="C8017" s="683"/>
      <c r="D8017" s="684"/>
    </row>
    <row r="8018" spans="2:4" ht="15" customHeight="1" x14ac:dyDescent="0.25">
      <c r="B8018" s="683"/>
      <c r="C8018" s="683"/>
      <c r="D8018" s="684"/>
    </row>
    <row r="8019" spans="2:4" ht="15" customHeight="1" x14ac:dyDescent="0.25">
      <c r="B8019" s="683"/>
      <c r="C8019" s="683"/>
      <c r="D8019" s="684"/>
    </row>
    <row r="8020" spans="2:4" ht="15" customHeight="1" x14ac:dyDescent="0.25">
      <c r="B8020" s="683"/>
      <c r="C8020" s="683"/>
      <c r="D8020" s="684"/>
    </row>
    <row r="8021" spans="2:4" ht="15" customHeight="1" x14ac:dyDescent="0.25">
      <c r="B8021" s="683"/>
      <c r="C8021" s="683"/>
      <c r="D8021" s="684"/>
    </row>
    <row r="8022" spans="2:4" ht="15" customHeight="1" x14ac:dyDescent="0.25">
      <c r="B8022" s="683"/>
      <c r="C8022" s="683"/>
      <c r="D8022" s="684"/>
    </row>
    <row r="8023" spans="2:4" ht="15" customHeight="1" x14ac:dyDescent="0.25">
      <c r="B8023" s="683"/>
      <c r="C8023" s="683"/>
      <c r="D8023" s="684"/>
    </row>
    <row r="8024" spans="2:4" ht="15" customHeight="1" x14ac:dyDescent="0.25">
      <c r="B8024" s="683"/>
      <c r="C8024" s="683"/>
      <c r="D8024" s="684"/>
    </row>
    <row r="8025" spans="2:4" ht="15" customHeight="1" x14ac:dyDescent="0.25">
      <c r="B8025" s="683"/>
      <c r="C8025" s="683"/>
      <c r="D8025" s="684"/>
    </row>
    <row r="8026" spans="2:4" ht="15" customHeight="1" x14ac:dyDescent="0.25">
      <c r="B8026" s="683"/>
      <c r="C8026" s="683"/>
      <c r="D8026" s="684"/>
    </row>
    <row r="8027" spans="2:4" ht="15" customHeight="1" x14ac:dyDescent="0.25">
      <c r="B8027" s="683"/>
      <c r="C8027" s="683"/>
      <c r="D8027" s="684"/>
    </row>
    <row r="8028" spans="2:4" ht="15" customHeight="1" x14ac:dyDescent="0.25">
      <c r="B8028" s="683"/>
      <c r="C8028" s="683"/>
      <c r="D8028" s="684"/>
    </row>
    <row r="8029" spans="2:4" ht="15" customHeight="1" x14ac:dyDescent="0.25">
      <c r="B8029" s="683"/>
      <c r="C8029" s="683"/>
      <c r="D8029" s="684"/>
    </row>
    <row r="8030" spans="2:4" ht="15" customHeight="1" x14ac:dyDescent="0.25">
      <c r="B8030" s="683"/>
      <c r="C8030" s="683"/>
      <c r="D8030" s="684"/>
    </row>
    <row r="8031" spans="2:4" ht="15" customHeight="1" x14ac:dyDescent="0.25">
      <c r="B8031" s="683"/>
      <c r="C8031" s="683"/>
      <c r="D8031" s="684"/>
    </row>
    <row r="8032" spans="2:4" ht="15" customHeight="1" x14ac:dyDescent="0.25">
      <c r="B8032" s="683"/>
      <c r="C8032" s="683"/>
      <c r="D8032" s="684"/>
    </row>
    <row r="8033" spans="2:4" ht="15" customHeight="1" x14ac:dyDescent="0.25">
      <c r="B8033" s="683"/>
      <c r="C8033" s="683"/>
      <c r="D8033" s="684"/>
    </row>
    <row r="8034" spans="2:4" ht="15" customHeight="1" x14ac:dyDescent="0.25">
      <c r="B8034" s="683"/>
      <c r="C8034" s="683"/>
      <c r="D8034" s="684"/>
    </row>
    <row r="8035" spans="2:4" ht="15" customHeight="1" x14ac:dyDescent="0.25">
      <c r="B8035" s="683"/>
      <c r="C8035" s="683"/>
      <c r="D8035" s="684"/>
    </row>
    <row r="8036" spans="2:4" ht="15" customHeight="1" x14ac:dyDescent="0.25">
      <c r="B8036" s="683"/>
      <c r="C8036" s="683"/>
      <c r="D8036" s="684"/>
    </row>
    <row r="8037" spans="2:4" ht="15" customHeight="1" x14ac:dyDescent="0.25">
      <c r="B8037" s="683"/>
      <c r="C8037" s="683"/>
      <c r="D8037" s="684"/>
    </row>
    <row r="8038" spans="2:4" ht="15" customHeight="1" x14ac:dyDescent="0.25">
      <c r="B8038" s="683"/>
      <c r="C8038" s="683"/>
      <c r="D8038" s="684"/>
    </row>
    <row r="8039" spans="2:4" ht="15" customHeight="1" x14ac:dyDescent="0.25">
      <c r="B8039" s="683"/>
      <c r="C8039" s="683"/>
      <c r="D8039" s="684"/>
    </row>
    <row r="8040" spans="2:4" ht="15" customHeight="1" x14ac:dyDescent="0.25">
      <c r="B8040" s="683"/>
      <c r="C8040" s="683"/>
      <c r="D8040" s="684"/>
    </row>
    <row r="8041" spans="2:4" ht="15" customHeight="1" x14ac:dyDescent="0.25">
      <c r="B8041" s="683"/>
      <c r="C8041" s="683"/>
      <c r="D8041" s="684"/>
    </row>
    <row r="8042" spans="2:4" ht="15" customHeight="1" x14ac:dyDescent="0.25">
      <c r="B8042" s="683"/>
      <c r="C8042" s="683"/>
      <c r="D8042" s="684"/>
    </row>
    <row r="8043" spans="2:4" ht="15" customHeight="1" x14ac:dyDescent="0.25">
      <c r="B8043" s="683"/>
      <c r="C8043" s="683"/>
      <c r="D8043" s="684"/>
    </row>
    <row r="8044" spans="2:4" ht="15" customHeight="1" x14ac:dyDescent="0.25">
      <c r="B8044" s="683"/>
      <c r="C8044" s="683"/>
      <c r="D8044" s="684"/>
    </row>
    <row r="8045" spans="2:4" ht="15" customHeight="1" x14ac:dyDescent="0.25">
      <c r="B8045" s="683"/>
      <c r="C8045" s="683"/>
      <c r="D8045" s="684"/>
    </row>
    <row r="8046" spans="2:4" ht="15" customHeight="1" x14ac:dyDescent="0.25">
      <c r="B8046" s="683"/>
      <c r="C8046" s="683"/>
      <c r="D8046" s="684"/>
    </row>
    <row r="8047" spans="2:4" ht="15" customHeight="1" x14ac:dyDescent="0.25">
      <c r="B8047" s="683"/>
      <c r="C8047" s="683"/>
      <c r="D8047" s="684"/>
    </row>
    <row r="8048" spans="2:4" ht="15" customHeight="1" x14ac:dyDescent="0.25">
      <c r="B8048" s="683"/>
      <c r="C8048" s="683"/>
      <c r="D8048" s="684"/>
    </row>
    <row r="8049" spans="2:4" ht="15" customHeight="1" x14ac:dyDescent="0.25">
      <c r="B8049" s="683"/>
      <c r="C8049" s="683"/>
      <c r="D8049" s="684"/>
    </row>
    <row r="8050" spans="2:4" ht="15" customHeight="1" x14ac:dyDescent="0.25">
      <c r="B8050" s="683"/>
      <c r="C8050" s="683"/>
      <c r="D8050" s="684"/>
    </row>
    <row r="8051" spans="2:4" ht="15" customHeight="1" x14ac:dyDescent="0.25">
      <c r="B8051" s="683"/>
      <c r="C8051" s="683"/>
      <c r="D8051" s="684"/>
    </row>
    <row r="8052" spans="2:4" ht="15" customHeight="1" x14ac:dyDescent="0.25">
      <c r="B8052" s="683"/>
      <c r="C8052" s="683"/>
      <c r="D8052" s="684"/>
    </row>
    <row r="8053" spans="2:4" ht="15" customHeight="1" x14ac:dyDescent="0.25">
      <c r="B8053" s="683"/>
      <c r="C8053" s="683"/>
      <c r="D8053" s="684"/>
    </row>
    <row r="8054" spans="2:4" ht="15" customHeight="1" x14ac:dyDescent="0.25">
      <c r="B8054" s="683"/>
      <c r="C8054" s="683"/>
      <c r="D8054" s="684"/>
    </row>
    <row r="8055" spans="2:4" ht="15" customHeight="1" x14ac:dyDescent="0.25">
      <c r="B8055" s="683"/>
      <c r="C8055" s="683"/>
      <c r="D8055" s="684"/>
    </row>
    <row r="8056" spans="2:4" ht="15" customHeight="1" x14ac:dyDescent="0.25">
      <c r="B8056" s="683"/>
      <c r="C8056" s="683"/>
      <c r="D8056" s="684"/>
    </row>
    <row r="8057" spans="2:4" ht="15" customHeight="1" x14ac:dyDescent="0.25">
      <c r="B8057" s="683"/>
      <c r="C8057" s="683"/>
      <c r="D8057" s="684"/>
    </row>
    <row r="8058" spans="2:4" ht="15" customHeight="1" x14ac:dyDescent="0.25">
      <c r="B8058" s="683"/>
      <c r="C8058" s="683"/>
      <c r="D8058" s="684"/>
    </row>
    <row r="8059" spans="2:4" ht="15" customHeight="1" x14ac:dyDescent="0.25">
      <c r="B8059" s="683"/>
      <c r="C8059" s="683"/>
      <c r="D8059" s="684"/>
    </row>
    <row r="8060" spans="2:4" ht="15" customHeight="1" x14ac:dyDescent="0.25">
      <c r="B8060" s="683"/>
      <c r="C8060" s="683"/>
      <c r="D8060" s="684"/>
    </row>
    <row r="8061" spans="2:4" ht="15" customHeight="1" x14ac:dyDescent="0.25">
      <c r="B8061" s="683"/>
      <c r="C8061" s="683"/>
      <c r="D8061" s="684"/>
    </row>
    <row r="8062" spans="2:4" ht="15" customHeight="1" x14ac:dyDescent="0.25">
      <c r="B8062" s="683"/>
      <c r="C8062" s="683"/>
      <c r="D8062" s="684"/>
    </row>
    <row r="8063" spans="2:4" ht="15" customHeight="1" x14ac:dyDescent="0.25">
      <c r="B8063" s="683"/>
      <c r="C8063" s="683"/>
      <c r="D8063" s="684"/>
    </row>
    <row r="8064" spans="2:4" ht="15" customHeight="1" x14ac:dyDescent="0.25">
      <c r="B8064" s="683"/>
      <c r="C8064" s="683"/>
      <c r="D8064" s="684"/>
    </row>
    <row r="8065" spans="2:4" ht="15" customHeight="1" x14ac:dyDescent="0.25">
      <c r="B8065" s="683"/>
      <c r="C8065" s="683"/>
      <c r="D8065" s="684"/>
    </row>
    <row r="8066" spans="2:4" ht="15" customHeight="1" x14ac:dyDescent="0.25">
      <c r="B8066" s="683"/>
      <c r="C8066" s="683"/>
      <c r="D8066" s="684"/>
    </row>
    <row r="8067" spans="2:4" ht="15" customHeight="1" x14ac:dyDescent="0.25">
      <c r="B8067" s="683"/>
      <c r="C8067" s="683"/>
      <c r="D8067" s="684"/>
    </row>
    <row r="8068" spans="2:4" ht="15" customHeight="1" x14ac:dyDescent="0.25">
      <c r="B8068" s="683"/>
      <c r="C8068" s="683"/>
      <c r="D8068" s="684"/>
    </row>
    <row r="8069" spans="2:4" ht="15" customHeight="1" x14ac:dyDescent="0.25">
      <c r="B8069" s="683"/>
      <c r="C8069" s="683"/>
      <c r="D8069" s="684"/>
    </row>
    <row r="8070" spans="2:4" ht="15" customHeight="1" x14ac:dyDescent="0.25">
      <c r="B8070" s="683"/>
      <c r="C8070" s="683"/>
      <c r="D8070" s="684"/>
    </row>
    <row r="8071" spans="2:4" ht="15" customHeight="1" x14ac:dyDescent="0.25">
      <c r="B8071" s="683"/>
      <c r="C8071" s="683"/>
      <c r="D8071" s="684"/>
    </row>
    <row r="8072" spans="2:4" ht="15" customHeight="1" x14ac:dyDescent="0.25">
      <c r="B8072" s="683"/>
      <c r="C8072" s="683"/>
      <c r="D8072" s="684"/>
    </row>
    <row r="8073" spans="2:4" ht="15" customHeight="1" x14ac:dyDescent="0.25">
      <c r="B8073" s="683"/>
      <c r="C8073" s="683"/>
      <c r="D8073" s="684"/>
    </row>
    <row r="8074" spans="2:4" ht="15" customHeight="1" x14ac:dyDescent="0.25">
      <c r="B8074" s="683"/>
      <c r="C8074" s="683"/>
      <c r="D8074" s="684"/>
    </row>
    <row r="8075" spans="2:4" ht="15" customHeight="1" x14ac:dyDescent="0.25">
      <c r="B8075" s="683"/>
      <c r="C8075" s="683"/>
      <c r="D8075" s="684"/>
    </row>
    <row r="8076" spans="2:4" ht="15" customHeight="1" x14ac:dyDescent="0.25">
      <c r="B8076" s="683"/>
      <c r="C8076" s="683"/>
      <c r="D8076" s="684"/>
    </row>
    <row r="8077" spans="2:4" ht="15" customHeight="1" x14ac:dyDescent="0.25">
      <c r="B8077" s="683"/>
      <c r="C8077" s="683"/>
      <c r="D8077" s="684"/>
    </row>
    <row r="8078" spans="2:4" ht="15" customHeight="1" x14ac:dyDescent="0.25">
      <c r="B8078" s="683"/>
      <c r="C8078" s="683"/>
      <c r="D8078" s="684"/>
    </row>
    <row r="8079" spans="2:4" ht="15" customHeight="1" x14ac:dyDescent="0.25">
      <c r="B8079" s="683"/>
      <c r="C8079" s="683"/>
      <c r="D8079" s="684"/>
    </row>
    <row r="8080" spans="2:4" ht="15" customHeight="1" x14ac:dyDescent="0.25">
      <c r="B8080" s="683"/>
      <c r="C8080" s="683"/>
      <c r="D8080" s="684"/>
    </row>
    <row r="8081" spans="2:4" ht="15" customHeight="1" x14ac:dyDescent="0.25">
      <c r="B8081" s="683"/>
      <c r="C8081" s="683"/>
      <c r="D8081" s="684"/>
    </row>
    <row r="8082" spans="2:4" ht="15" customHeight="1" x14ac:dyDescent="0.25">
      <c r="B8082" s="683"/>
      <c r="C8082" s="683"/>
      <c r="D8082" s="684"/>
    </row>
    <row r="8083" spans="2:4" ht="15" customHeight="1" x14ac:dyDescent="0.25">
      <c r="B8083" s="683"/>
      <c r="C8083" s="683"/>
      <c r="D8083" s="684"/>
    </row>
    <row r="8084" spans="2:4" ht="15" customHeight="1" x14ac:dyDescent="0.25">
      <c r="B8084" s="683"/>
      <c r="C8084" s="683"/>
      <c r="D8084" s="684"/>
    </row>
    <row r="8085" spans="2:4" ht="15" customHeight="1" x14ac:dyDescent="0.25">
      <c r="B8085" s="683"/>
      <c r="C8085" s="683"/>
      <c r="D8085" s="684"/>
    </row>
    <row r="8086" spans="2:4" ht="15" customHeight="1" x14ac:dyDescent="0.25">
      <c r="B8086" s="683"/>
      <c r="C8086" s="683"/>
      <c r="D8086" s="684"/>
    </row>
    <row r="8087" spans="2:4" ht="15" customHeight="1" x14ac:dyDescent="0.25">
      <c r="B8087" s="683"/>
      <c r="C8087" s="683"/>
      <c r="D8087" s="684"/>
    </row>
    <row r="8088" spans="2:4" ht="15" customHeight="1" x14ac:dyDescent="0.25">
      <c r="B8088" s="683"/>
      <c r="C8088" s="683"/>
      <c r="D8088" s="684"/>
    </row>
    <row r="8089" spans="2:4" ht="15" customHeight="1" x14ac:dyDescent="0.25">
      <c r="B8089" s="683"/>
      <c r="C8089" s="683"/>
      <c r="D8089" s="684"/>
    </row>
    <row r="8090" spans="2:4" ht="15" customHeight="1" x14ac:dyDescent="0.25">
      <c r="B8090" s="683"/>
      <c r="C8090" s="683"/>
      <c r="D8090" s="684"/>
    </row>
    <row r="8091" spans="2:4" ht="15" customHeight="1" x14ac:dyDescent="0.25">
      <c r="B8091" s="683"/>
      <c r="C8091" s="683"/>
      <c r="D8091" s="684"/>
    </row>
    <row r="8092" spans="2:4" ht="15" customHeight="1" x14ac:dyDescent="0.25">
      <c r="B8092" s="683"/>
      <c r="C8092" s="683"/>
      <c r="D8092" s="684"/>
    </row>
    <row r="8093" spans="2:4" ht="15" customHeight="1" x14ac:dyDescent="0.25">
      <c r="B8093" s="683"/>
      <c r="C8093" s="683"/>
      <c r="D8093" s="684"/>
    </row>
    <row r="8094" spans="2:4" ht="15" customHeight="1" x14ac:dyDescent="0.25">
      <c r="B8094" s="683"/>
      <c r="C8094" s="683"/>
      <c r="D8094" s="684"/>
    </row>
    <row r="8095" spans="2:4" ht="15" customHeight="1" x14ac:dyDescent="0.25">
      <c r="B8095" s="683"/>
      <c r="C8095" s="683"/>
      <c r="D8095" s="684"/>
    </row>
    <row r="8096" spans="2:4" ht="15" customHeight="1" x14ac:dyDescent="0.25">
      <c r="B8096" s="683"/>
      <c r="C8096" s="683"/>
      <c r="D8096" s="684"/>
    </row>
    <row r="8097" spans="2:4" ht="15" customHeight="1" x14ac:dyDescent="0.25">
      <c r="B8097" s="683"/>
      <c r="C8097" s="683"/>
      <c r="D8097" s="684"/>
    </row>
    <row r="8098" spans="2:4" ht="15" customHeight="1" x14ac:dyDescent="0.25">
      <c r="B8098" s="683"/>
      <c r="C8098" s="683"/>
      <c r="D8098" s="684"/>
    </row>
    <row r="8099" spans="2:4" ht="15" customHeight="1" x14ac:dyDescent="0.25">
      <c r="B8099" s="683"/>
      <c r="C8099" s="683"/>
      <c r="D8099" s="684"/>
    </row>
    <row r="8100" spans="2:4" ht="15" customHeight="1" x14ac:dyDescent="0.25">
      <c r="B8100" s="683"/>
      <c r="C8100" s="683"/>
      <c r="D8100" s="684"/>
    </row>
    <row r="8101" spans="2:4" ht="15" customHeight="1" x14ac:dyDescent="0.25">
      <c r="B8101" s="683"/>
      <c r="C8101" s="683"/>
      <c r="D8101" s="684"/>
    </row>
    <row r="8102" spans="2:4" ht="15" customHeight="1" x14ac:dyDescent="0.25">
      <c r="B8102" s="683"/>
      <c r="C8102" s="683"/>
      <c r="D8102" s="684"/>
    </row>
    <row r="8103" spans="2:4" ht="15" customHeight="1" x14ac:dyDescent="0.25">
      <c r="B8103" s="683"/>
      <c r="C8103" s="683"/>
      <c r="D8103" s="684"/>
    </row>
    <row r="8104" spans="2:4" ht="15" customHeight="1" x14ac:dyDescent="0.25">
      <c r="B8104" s="683"/>
      <c r="C8104" s="683"/>
      <c r="D8104" s="684"/>
    </row>
    <row r="8105" spans="2:4" ht="15" customHeight="1" x14ac:dyDescent="0.25">
      <c r="B8105" s="683"/>
      <c r="C8105" s="683"/>
      <c r="D8105" s="684"/>
    </row>
    <row r="8106" spans="2:4" ht="15" customHeight="1" x14ac:dyDescent="0.25">
      <c r="B8106" s="683"/>
      <c r="C8106" s="683"/>
      <c r="D8106" s="684"/>
    </row>
    <row r="8107" spans="2:4" ht="15" customHeight="1" x14ac:dyDescent="0.25">
      <c r="B8107" s="683"/>
      <c r="C8107" s="683"/>
      <c r="D8107" s="684"/>
    </row>
    <row r="8108" spans="2:4" ht="15" customHeight="1" x14ac:dyDescent="0.25">
      <c r="B8108" s="683"/>
      <c r="C8108" s="683"/>
      <c r="D8108" s="684"/>
    </row>
    <row r="8109" spans="2:4" ht="15" customHeight="1" x14ac:dyDescent="0.25">
      <c r="B8109" s="683"/>
      <c r="C8109" s="683"/>
      <c r="D8109" s="684"/>
    </row>
    <row r="8110" spans="2:4" ht="15" customHeight="1" x14ac:dyDescent="0.25">
      <c r="B8110" s="683"/>
      <c r="C8110" s="683"/>
      <c r="D8110" s="684"/>
    </row>
    <row r="8111" spans="2:4" ht="15" customHeight="1" x14ac:dyDescent="0.25">
      <c r="B8111" s="683"/>
      <c r="C8111" s="683"/>
      <c r="D8111" s="684"/>
    </row>
    <row r="8112" spans="2:4" ht="15" customHeight="1" x14ac:dyDescent="0.25">
      <c r="B8112" s="683"/>
      <c r="C8112" s="683"/>
      <c r="D8112" s="684"/>
    </row>
    <row r="8113" spans="2:4" ht="15" customHeight="1" x14ac:dyDescent="0.25">
      <c r="B8113" s="683"/>
      <c r="C8113" s="683"/>
      <c r="D8113" s="684"/>
    </row>
    <row r="8114" spans="2:4" ht="15" customHeight="1" x14ac:dyDescent="0.25">
      <c r="B8114" s="683"/>
      <c r="C8114" s="683"/>
      <c r="D8114" s="684"/>
    </row>
    <row r="8115" spans="2:4" ht="15" customHeight="1" x14ac:dyDescent="0.25">
      <c r="B8115" s="683"/>
      <c r="C8115" s="683"/>
      <c r="D8115" s="684"/>
    </row>
    <row r="8116" spans="2:4" ht="15" customHeight="1" x14ac:dyDescent="0.25">
      <c r="B8116" s="683"/>
      <c r="C8116" s="683"/>
      <c r="D8116" s="684"/>
    </row>
    <row r="8117" spans="2:4" ht="15" customHeight="1" x14ac:dyDescent="0.25">
      <c r="B8117" s="683"/>
      <c r="C8117" s="683"/>
      <c r="D8117" s="684"/>
    </row>
    <row r="8118" spans="2:4" ht="15" customHeight="1" x14ac:dyDescent="0.25">
      <c r="B8118" s="683"/>
      <c r="C8118" s="683"/>
      <c r="D8118" s="684"/>
    </row>
    <row r="8119" spans="2:4" ht="15" customHeight="1" x14ac:dyDescent="0.25">
      <c r="B8119" s="683"/>
      <c r="C8119" s="683"/>
      <c r="D8119" s="684"/>
    </row>
    <row r="8120" spans="2:4" ht="15" customHeight="1" x14ac:dyDescent="0.25">
      <c r="B8120" s="683"/>
      <c r="C8120" s="683"/>
      <c r="D8120" s="684"/>
    </row>
    <row r="8121" spans="2:4" ht="15" customHeight="1" x14ac:dyDescent="0.25">
      <c r="B8121" s="683"/>
      <c r="C8121" s="683"/>
      <c r="D8121" s="684"/>
    </row>
    <row r="8122" spans="2:4" ht="15" customHeight="1" x14ac:dyDescent="0.25">
      <c r="B8122" s="683"/>
      <c r="C8122" s="683"/>
      <c r="D8122" s="684"/>
    </row>
    <row r="8123" spans="2:4" ht="15" customHeight="1" x14ac:dyDescent="0.25">
      <c r="B8123" s="683"/>
      <c r="C8123" s="683"/>
      <c r="D8123" s="684"/>
    </row>
    <row r="8124" spans="2:4" ht="15" customHeight="1" x14ac:dyDescent="0.25">
      <c r="B8124" s="683"/>
      <c r="C8124" s="683"/>
      <c r="D8124" s="684"/>
    </row>
    <row r="8125" spans="2:4" ht="15" customHeight="1" x14ac:dyDescent="0.25">
      <c r="B8125" s="683"/>
      <c r="C8125" s="683"/>
      <c r="D8125" s="684"/>
    </row>
    <row r="8126" spans="2:4" ht="15" customHeight="1" x14ac:dyDescent="0.25">
      <c r="B8126" s="683"/>
      <c r="C8126" s="683"/>
      <c r="D8126" s="684"/>
    </row>
    <row r="8127" spans="2:4" ht="15" customHeight="1" x14ac:dyDescent="0.25">
      <c r="B8127" s="683"/>
      <c r="C8127" s="683"/>
      <c r="D8127" s="684"/>
    </row>
    <row r="8128" spans="2:4" ht="15" customHeight="1" x14ac:dyDescent="0.25">
      <c r="B8128" s="683"/>
      <c r="C8128" s="683"/>
      <c r="D8128" s="684"/>
    </row>
    <row r="8129" spans="2:4" ht="15" customHeight="1" x14ac:dyDescent="0.25">
      <c r="B8129" s="683"/>
      <c r="C8129" s="683"/>
      <c r="D8129" s="684"/>
    </row>
    <row r="8130" spans="2:4" ht="15" customHeight="1" x14ac:dyDescent="0.25">
      <c r="B8130" s="683"/>
      <c r="C8130" s="683"/>
      <c r="D8130" s="684"/>
    </row>
    <row r="8131" spans="2:4" ht="15" customHeight="1" x14ac:dyDescent="0.25">
      <c r="B8131" s="683"/>
      <c r="C8131" s="683"/>
      <c r="D8131" s="684"/>
    </row>
    <row r="8132" spans="2:4" ht="15" customHeight="1" x14ac:dyDescent="0.25">
      <c r="B8132" s="683"/>
      <c r="C8132" s="683"/>
      <c r="D8132" s="684"/>
    </row>
    <row r="8133" spans="2:4" ht="15" customHeight="1" x14ac:dyDescent="0.25">
      <c r="B8133" s="683"/>
      <c r="C8133" s="683"/>
      <c r="D8133" s="684"/>
    </row>
    <row r="8134" spans="2:4" ht="15" customHeight="1" x14ac:dyDescent="0.25">
      <c r="B8134" s="683"/>
      <c r="C8134" s="683"/>
      <c r="D8134" s="684"/>
    </row>
    <row r="8135" spans="2:4" ht="15" customHeight="1" x14ac:dyDescent="0.25">
      <c r="B8135" s="683"/>
      <c r="C8135" s="683"/>
      <c r="D8135" s="684"/>
    </row>
    <row r="8136" spans="2:4" ht="15" customHeight="1" x14ac:dyDescent="0.25">
      <c r="B8136" s="683"/>
      <c r="C8136" s="683"/>
      <c r="D8136" s="684"/>
    </row>
    <row r="8137" spans="2:4" ht="15" customHeight="1" x14ac:dyDescent="0.25">
      <c r="B8137" s="683"/>
      <c r="C8137" s="683"/>
      <c r="D8137" s="684"/>
    </row>
    <row r="8138" spans="2:4" ht="15" customHeight="1" x14ac:dyDescent="0.25">
      <c r="B8138" s="683"/>
      <c r="C8138" s="683"/>
      <c r="D8138" s="684"/>
    </row>
    <row r="8139" spans="2:4" ht="15" customHeight="1" x14ac:dyDescent="0.25">
      <c r="B8139" s="683"/>
      <c r="C8139" s="683"/>
      <c r="D8139" s="684"/>
    </row>
    <row r="8140" spans="2:4" ht="15" customHeight="1" x14ac:dyDescent="0.25">
      <c r="B8140" s="683"/>
      <c r="C8140" s="683"/>
      <c r="D8140" s="684"/>
    </row>
    <row r="8141" spans="2:4" ht="15" customHeight="1" x14ac:dyDescent="0.25">
      <c r="B8141" s="683"/>
      <c r="C8141" s="683"/>
      <c r="D8141" s="684"/>
    </row>
    <row r="8142" spans="2:4" ht="15" customHeight="1" x14ac:dyDescent="0.25">
      <c r="B8142" s="683"/>
      <c r="C8142" s="683"/>
      <c r="D8142" s="684"/>
    </row>
    <row r="8143" spans="2:4" ht="15" customHeight="1" x14ac:dyDescent="0.25">
      <c r="B8143" s="683"/>
      <c r="C8143" s="683"/>
      <c r="D8143" s="684"/>
    </row>
    <row r="8144" spans="2:4" ht="15" customHeight="1" x14ac:dyDescent="0.25">
      <c r="B8144" s="683"/>
      <c r="C8144" s="683"/>
      <c r="D8144" s="684"/>
    </row>
    <row r="8145" spans="2:4" ht="15" customHeight="1" x14ac:dyDescent="0.25">
      <c r="B8145" s="683"/>
      <c r="C8145" s="683"/>
      <c r="D8145" s="684"/>
    </row>
    <row r="8146" spans="2:4" ht="15" customHeight="1" x14ac:dyDescent="0.25">
      <c r="B8146" s="683"/>
      <c r="C8146" s="683"/>
      <c r="D8146" s="684"/>
    </row>
    <row r="8147" spans="2:4" ht="15" customHeight="1" x14ac:dyDescent="0.25">
      <c r="B8147" s="683"/>
      <c r="C8147" s="683"/>
      <c r="D8147" s="684"/>
    </row>
    <row r="8148" spans="2:4" ht="15" customHeight="1" x14ac:dyDescent="0.25">
      <c r="B8148" s="683"/>
      <c r="C8148" s="683"/>
      <c r="D8148" s="684"/>
    </row>
    <row r="8149" spans="2:4" ht="15" customHeight="1" x14ac:dyDescent="0.25">
      <c r="B8149" s="683"/>
      <c r="C8149" s="683"/>
      <c r="D8149" s="684"/>
    </row>
    <row r="8150" spans="2:4" ht="15" customHeight="1" x14ac:dyDescent="0.25">
      <c r="B8150" s="683"/>
      <c r="C8150" s="683"/>
      <c r="D8150" s="684"/>
    </row>
    <row r="8151" spans="2:4" ht="15" customHeight="1" x14ac:dyDescent="0.25">
      <c r="B8151" s="683"/>
      <c r="C8151" s="683"/>
      <c r="D8151" s="684"/>
    </row>
    <row r="8152" spans="2:4" ht="15" customHeight="1" x14ac:dyDescent="0.25">
      <c r="B8152" s="683"/>
      <c r="C8152" s="683"/>
      <c r="D8152" s="684"/>
    </row>
    <row r="8153" spans="2:4" ht="15" customHeight="1" x14ac:dyDescent="0.25">
      <c r="B8153" s="683"/>
      <c r="C8153" s="683"/>
      <c r="D8153" s="684"/>
    </row>
    <row r="8154" spans="2:4" ht="15" customHeight="1" x14ac:dyDescent="0.25">
      <c r="B8154" s="683"/>
      <c r="C8154" s="683"/>
      <c r="D8154" s="684"/>
    </row>
    <row r="8155" spans="2:4" ht="15" customHeight="1" x14ac:dyDescent="0.25">
      <c r="B8155" s="683"/>
      <c r="C8155" s="683"/>
      <c r="D8155" s="684"/>
    </row>
    <row r="8156" spans="2:4" ht="15" customHeight="1" x14ac:dyDescent="0.25">
      <c r="B8156" s="683"/>
      <c r="C8156" s="683"/>
      <c r="D8156" s="684"/>
    </row>
    <row r="8157" spans="2:4" ht="15" customHeight="1" x14ac:dyDescent="0.25">
      <c r="B8157" s="683"/>
      <c r="C8157" s="683"/>
      <c r="D8157" s="684"/>
    </row>
    <row r="8158" spans="2:4" ht="15" customHeight="1" x14ac:dyDescent="0.25">
      <c r="B8158" s="683"/>
      <c r="C8158" s="683"/>
      <c r="D8158" s="684"/>
    </row>
    <row r="8159" spans="2:4" ht="15" customHeight="1" x14ac:dyDescent="0.25">
      <c r="B8159" s="683"/>
      <c r="C8159" s="683"/>
      <c r="D8159" s="684"/>
    </row>
    <row r="8160" spans="2:4" ht="15" customHeight="1" x14ac:dyDescent="0.25">
      <c r="B8160" s="683"/>
      <c r="C8160" s="683"/>
      <c r="D8160" s="684"/>
    </row>
    <row r="8161" spans="2:4" ht="15" customHeight="1" x14ac:dyDescent="0.25">
      <c r="B8161" s="683"/>
      <c r="C8161" s="683"/>
      <c r="D8161" s="684"/>
    </row>
    <row r="8162" spans="2:4" ht="15" customHeight="1" x14ac:dyDescent="0.25">
      <c r="B8162" s="683"/>
      <c r="C8162" s="683"/>
      <c r="D8162" s="684"/>
    </row>
    <row r="8163" spans="2:4" ht="15" customHeight="1" x14ac:dyDescent="0.25">
      <c r="B8163" s="683"/>
      <c r="C8163" s="683"/>
      <c r="D8163" s="684"/>
    </row>
    <row r="8164" spans="2:4" ht="15" customHeight="1" x14ac:dyDescent="0.25">
      <c r="B8164" s="683"/>
      <c r="C8164" s="683"/>
      <c r="D8164" s="684"/>
    </row>
    <row r="8165" spans="2:4" ht="15" customHeight="1" x14ac:dyDescent="0.25">
      <c r="B8165" s="683"/>
      <c r="C8165" s="683"/>
      <c r="D8165" s="684"/>
    </row>
    <row r="8166" spans="2:4" ht="15" customHeight="1" x14ac:dyDescent="0.25">
      <c r="B8166" s="683"/>
      <c r="C8166" s="683"/>
      <c r="D8166" s="684"/>
    </row>
    <row r="8167" spans="2:4" ht="15" customHeight="1" x14ac:dyDescent="0.25">
      <c r="B8167" s="683"/>
      <c r="C8167" s="683"/>
      <c r="D8167" s="684"/>
    </row>
    <row r="8168" spans="2:4" ht="15" customHeight="1" x14ac:dyDescent="0.25">
      <c r="B8168" s="683"/>
      <c r="C8168" s="683"/>
      <c r="D8168" s="684"/>
    </row>
    <row r="8169" spans="2:4" ht="15" customHeight="1" x14ac:dyDescent="0.25">
      <c r="B8169" s="683"/>
      <c r="C8169" s="683"/>
      <c r="D8169" s="684"/>
    </row>
    <row r="8170" spans="2:4" ht="15" customHeight="1" x14ac:dyDescent="0.25">
      <c r="B8170" s="683"/>
      <c r="C8170" s="683"/>
      <c r="D8170" s="684"/>
    </row>
    <row r="8171" spans="2:4" ht="15" customHeight="1" x14ac:dyDescent="0.25">
      <c r="B8171" s="683"/>
      <c r="C8171" s="683"/>
      <c r="D8171" s="684"/>
    </row>
    <row r="8172" spans="2:4" ht="15" customHeight="1" x14ac:dyDescent="0.25">
      <c r="B8172" s="683"/>
      <c r="C8172" s="683"/>
      <c r="D8172" s="684"/>
    </row>
    <row r="8173" spans="2:4" ht="15" customHeight="1" x14ac:dyDescent="0.25">
      <c r="B8173" s="683"/>
      <c r="C8173" s="683"/>
      <c r="D8173" s="684"/>
    </row>
    <row r="8174" spans="2:4" ht="15" customHeight="1" x14ac:dyDescent="0.25">
      <c r="B8174" s="683"/>
      <c r="C8174" s="683"/>
      <c r="D8174" s="684"/>
    </row>
    <row r="8175" spans="2:4" ht="15" customHeight="1" x14ac:dyDescent="0.25">
      <c r="B8175" s="683"/>
      <c r="C8175" s="683"/>
      <c r="D8175" s="684"/>
    </row>
    <row r="8176" spans="2:4" ht="15" customHeight="1" x14ac:dyDescent="0.25">
      <c r="B8176" s="683"/>
      <c r="C8176" s="683"/>
      <c r="D8176" s="684"/>
    </row>
    <row r="8177" spans="2:4" ht="15" customHeight="1" x14ac:dyDescent="0.25">
      <c r="B8177" s="683"/>
      <c r="C8177" s="683"/>
      <c r="D8177" s="684"/>
    </row>
    <row r="8178" spans="2:4" ht="15" customHeight="1" x14ac:dyDescent="0.25">
      <c r="B8178" s="683"/>
      <c r="C8178" s="683"/>
      <c r="D8178" s="684"/>
    </row>
    <row r="8179" spans="2:4" ht="15" customHeight="1" x14ac:dyDescent="0.25">
      <c r="B8179" s="683"/>
      <c r="C8179" s="683"/>
      <c r="D8179" s="684"/>
    </row>
    <row r="8180" spans="2:4" ht="15" customHeight="1" x14ac:dyDescent="0.25">
      <c r="B8180" s="683"/>
      <c r="C8180" s="683"/>
      <c r="D8180" s="684"/>
    </row>
    <row r="8181" spans="2:4" ht="15" customHeight="1" x14ac:dyDescent="0.25">
      <c r="B8181" s="683"/>
      <c r="C8181" s="683"/>
      <c r="D8181" s="684"/>
    </row>
    <row r="8182" spans="2:4" ht="15" customHeight="1" x14ac:dyDescent="0.25">
      <c r="B8182" s="683"/>
      <c r="C8182" s="683"/>
      <c r="D8182" s="684"/>
    </row>
    <row r="8183" spans="2:4" ht="15" customHeight="1" x14ac:dyDescent="0.25">
      <c r="B8183" s="683"/>
      <c r="C8183" s="683"/>
      <c r="D8183" s="684"/>
    </row>
    <row r="8184" spans="2:4" ht="15" customHeight="1" x14ac:dyDescent="0.25">
      <c r="B8184" s="683"/>
      <c r="C8184" s="683"/>
      <c r="D8184" s="684"/>
    </row>
    <row r="8185" spans="2:4" ht="15" customHeight="1" x14ac:dyDescent="0.25">
      <c r="B8185" s="683"/>
      <c r="C8185" s="683"/>
      <c r="D8185" s="684"/>
    </row>
    <row r="8186" spans="2:4" ht="15" customHeight="1" x14ac:dyDescent="0.25">
      <c r="B8186" s="683"/>
      <c r="C8186" s="683"/>
      <c r="D8186" s="684"/>
    </row>
    <row r="8187" spans="2:4" ht="15" customHeight="1" x14ac:dyDescent="0.25">
      <c r="B8187" s="683"/>
      <c r="C8187" s="683"/>
      <c r="D8187" s="684"/>
    </row>
    <row r="8188" spans="2:4" ht="15" customHeight="1" x14ac:dyDescent="0.25">
      <c r="B8188" s="683"/>
      <c r="C8188" s="683"/>
      <c r="D8188" s="684"/>
    </row>
    <row r="8189" spans="2:4" ht="15" customHeight="1" x14ac:dyDescent="0.25">
      <c r="B8189" s="683"/>
      <c r="C8189" s="683"/>
      <c r="D8189" s="684"/>
    </row>
    <row r="8190" spans="2:4" ht="15" customHeight="1" x14ac:dyDescent="0.25">
      <c r="B8190" s="683"/>
      <c r="C8190" s="683"/>
      <c r="D8190" s="684"/>
    </row>
    <row r="8191" spans="2:4" ht="15" customHeight="1" x14ac:dyDescent="0.25">
      <c r="B8191" s="683"/>
      <c r="C8191" s="683"/>
      <c r="D8191" s="684"/>
    </row>
    <row r="8192" spans="2:4" ht="15" customHeight="1" x14ac:dyDescent="0.25">
      <c r="B8192" s="683"/>
      <c r="C8192" s="683"/>
      <c r="D8192" s="684"/>
    </row>
    <row r="8193" spans="2:4" ht="15" customHeight="1" x14ac:dyDescent="0.25">
      <c r="B8193" s="683"/>
      <c r="C8193" s="683"/>
      <c r="D8193" s="684"/>
    </row>
    <row r="8194" spans="2:4" ht="15" customHeight="1" x14ac:dyDescent="0.25">
      <c r="B8194" s="683"/>
      <c r="C8194" s="683"/>
      <c r="D8194" s="684"/>
    </row>
    <row r="8195" spans="2:4" ht="15" customHeight="1" x14ac:dyDescent="0.25">
      <c r="B8195" s="683"/>
      <c r="C8195" s="683"/>
      <c r="D8195" s="684"/>
    </row>
    <row r="8196" spans="2:4" ht="15" customHeight="1" x14ac:dyDescent="0.25">
      <c r="B8196" s="683"/>
      <c r="C8196" s="683"/>
      <c r="D8196" s="684"/>
    </row>
    <row r="8197" spans="2:4" ht="15" customHeight="1" x14ac:dyDescent="0.25">
      <c r="B8197" s="683"/>
      <c r="C8197" s="683"/>
      <c r="D8197" s="684"/>
    </row>
    <row r="8198" spans="2:4" ht="15" customHeight="1" x14ac:dyDescent="0.25">
      <c r="B8198" s="683"/>
      <c r="C8198" s="683"/>
      <c r="D8198" s="684"/>
    </row>
    <row r="8199" spans="2:4" ht="15" customHeight="1" x14ac:dyDescent="0.25">
      <c r="B8199" s="683"/>
      <c r="C8199" s="683"/>
      <c r="D8199" s="684"/>
    </row>
    <row r="8200" spans="2:4" ht="15" customHeight="1" x14ac:dyDescent="0.25">
      <c r="B8200" s="683"/>
      <c r="C8200" s="683"/>
      <c r="D8200" s="684"/>
    </row>
    <row r="8201" spans="2:4" ht="15" customHeight="1" x14ac:dyDescent="0.25">
      <c r="B8201" s="683"/>
      <c r="C8201" s="683"/>
      <c r="D8201" s="684"/>
    </row>
    <row r="8202" spans="2:4" ht="15" customHeight="1" x14ac:dyDescent="0.25">
      <c r="B8202" s="683"/>
      <c r="C8202" s="683"/>
      <c r="D8202" s="684"/>
    </row>
    <row r="8203" spans="2:4" ht="15" customHeight="1" x14ac:dyDescent="0.25">
      <c r="B8203" s="683"/>
      <c r="C8203" s="683"/>
      <c r="D8203" s="684"/>
    </row>
    <row r="8204" spans="2:4" ht="15" customHeight="1" x14ac:dyDescent="0.25">
      <c r="B8204" s="683"/>
      <c r="C8204" s="683"/>
      <c r="D8204" s="684"/>
    </row>
    <row r="8205" spans="2:4" ht="15" customHeight="1" x14ac:dyDescent="0.25">
      <c r="B8205" s="683"/>
      <c r="C8205" s="683"/>
      <c r="D8205" s="684"/>
    </row>
    <row r="8206" spans="2:4" ht="15" customHeight="1" x14ac:dyDescent="0.25">
      <c r="B8206" s="683"/>
      <c r="C8206" s="683"/>
      <c r="D8206" s="684"/>
    </row>
    <row r="8207" spans="2:4" ht="15" customHeight="1" x14ac:dyDescent="0.25">
      <c r="B8207" s="683"/>
      <c r="C8207" s="683"/>
      <c r="D8207" s="684"/>
    </row>
    <row r="8208" spans="2:4" ht="15" customHeight="1" x14ac:dyDescent="0.25">
      <c r="B8208" s="683"/>
      <c r="C8208" s="683"/>
      <c r="D8208" s="684"/>
    </row>
    <row r="8209" spans="2:4" ht="15" customHeight="1" x14ac:dyDescent="0.25">
      <c r="B8209" s="683"/>
      <c r="C8209" s="683"/>
      <c r="D8209" s="684"/>
    </row>
    <row r="8210" spans="2:4" ht="15" customHeight="1" x14ac:dyDescent="0.25">
      <c r="B8210" s="683"/>
      <c r="C8210" s="683"/>
      <c r="D8210" s="684"/>
    </row>
    <row r="8211" spans="2:4" ht="15" customHeight="1" x14ac:dyDescent="0.25">
      <c r="B8211" s="683"/>
      <c r="C8211" s="683"/>
      <c r="D8211" s="684"/>
    </row>
    <row r="8212" spans="2:4" ht="15" customHeight="1" x14ac:dyDescent="0.25">
      <c r="B8212" s="683"/>
      <c r="C8212" s="683"/>
      <c r="D8212" s="684"/>
    </row>
    <row r="8213" spans="2:4" ht="15" customHeight="1" x14ac:dyDescent="0.25">
      <c r="B8213" s="683"/>
      <c r="C8213" s="683"/>
      <c r="D8213" s="684"/>
    </row>
    <row r="8214" spans="2:4" ht="15" customHeight="1" x14ac:dyDescent="0.25">
      <c r="B8214" s="683"/>
      <c r="C8214" s="683"/>
      <c r="D8214" s="684"/>
    </row>
    <row r="8215" spans="2:4" ht="15" customHeight="1" x14ac:dyDescent="0.25">
      <c r="B8215" s="683"/>
      <c r="C8215" s="683"/>
      <c r="D8215" s="684"/>
    </row>
    <row r="8216" spans="2:4" ht="15" customHeight="1" x14ac:dyDescent="0.25">
      <c r="B8216" s="683"/>
      <c r="C8216" s="683"/>
      <c r="D8216" s="684"/>
    </row>
    <row r="8217" spans="2:4" ht="15" customHeight="1" x14ac:dyDescent="0.25">
      <c r="B8217" s="683"/>
      <c r="C8217" s="683"/>
      <c r="D8217" s="684"/>
    </row>
    <row r="8218" spans="2:4" ht="15" customHeight="1" x14ac:dyDescent="0.25">
      <c r="B8218" s="683"/>
      <c r="C8218" s="683"/>
      <c r="D8218" s="684"/>
    </row>
    <row r="8219" spans="2:4" ht="15" customHeight="1" x14ac:dyDescent="0.25">
      <c r="B8219" s="683"/>
      <c r="C8219" s="683"/>
      <c r="D8219" s="684"/>
    </row>
    <row r="8220" spans="2:4" ht="15" customHeight="1" x14ac:dyDescent="0.25">
      <c r="B8220" s="683"/>
      <c r="C8220" s="683"/>
      <c r="D8220" s="684"/>
    </row>
    <row r="8221" spans="2:4" ht="15" customHeight="1" x14ac:dyDescent="0.25">
      <c r="B8221" s="683"/>
      <c r="C8221" s="683"/>
      <c r="D8221" s="684"/>
    </row>
    <row r="8222" spans="2:4" ht="15" customHeight="1" x14ac:dyDescent="0.25">
      <c r="B8222" s="683"/>
      <c r="C8222" s="683"/>
      <c r="D8222" s="684"/>
    </row>
    <row r="8223" spans="2:4" ht="15" customHeight="1" x14ac:dyDescent="0.25">
      <c r="B8223" s="683"/>
      <c r="C8223" s="683"/>
      <c r="D8223" s="684"/>
    </row>
    <row r="8224" spans="2:4" ht="15" customHeight="1" x14ac:dyDescent="0.25">
      <c r="B8224" s="683"/>
      <c r="C8224" s="683"/>
      <c r="D8224" s="684"/>
    </row>
    <row r="8225" spans="2:4" ht="15" customHeight="1" x14ac:dyDescent="0.25">
      <c r="B8225" s="683"/>
      <c r="C8225" s="683"/>
      <c r="D8225" s="684"/>
    </row>
    <row r="8226" spans="2:4" ht="15" customHeight="1" x14ac:dyDescent="0.25">
      <c r="B8226" s="683"/>
      <c r="C8226" s="683"/>
      <c r="D8226" s="684"/>
    </row>
    <row r="8227" spans="2:4" ht="15" customHeight="1" x14ac:dyDescent="0.25">
      <c r="B8227" s="683"/>
      <c r="C8227" s="683"/>
      <c r="D8227" s="684"/>
    </row>
    <row r="8228" spans="2:4" ht="15" customHeight="1" x14ac:dyDescent="0.25">
      <c r="B8228" s="683"/>
      <c r="C8228" s="683"/>
      <c r="D8228" s="684"/>
    </row>
    <row r="8229" spans="2:4" ht="15" customHeight="1" x14ac:dyDescent="0.25">
      <c r="B8229" s="683"/>
      <c r="C8229" s="683"/>
      <c r="D8229" s="684"/>
    </row>
    <row r="8230" spans="2:4" ht="15" customHeight="1" x14ac:dyDescent="0.25">
      <c r="B8230" s="683"/>
      <c r="C8230" s="683"/>
      <c r="D8230" s="684"/>
    </row>
    <row r="8231" spans="2:4" ht="15" customHeight="1" x14ac:dyDescent="0.25">
      <c r="B8231" s="683"/>
      <c r="C8231" s="683"/>
      <c r="D8231" s="684"/>
    </row>
    <row r="8232" spans="2:4" ht="15" customHeight="1" x14ac:dyDescent="0.25">
      <c r="B8232" s="683"/>
      <c r="C8232" s="683"/>
      <c r="D8232" s="684"/>
    </row>
    <row r="8233" spans="2:4" ht="15" customHeight="1" x14ac:dyDescent="0.25">
      <c r="B8233" s="683"/>
      <c r="C8233" s="683"/>
      <c r="D8233" s="684"/>
    </row>
    <row r="8234" spans="2:4" ht="15" customHeight="1" x14ac:dyDescent="0.25">
      <c r="B8234" s="683"/>
      <c r="C8234" s="683"/>
      <c r="D8234" s="684"/>
    </row>
    <row r="8235" spans="2:4" ht="15" customHeight="1" x14ac:dyDescent="0.25">
      <c r="B8235" s="683"/>
      <c r="C8235" s="683"/>
      <c r="D8235" s="684"/>
    </row>
    <row r="8236" spans="2:4" ht="15" customHeight="1" x14ac:dyDescent="0.25">
      <c r="B8236" s="683"/>
      <c r="C8236" s="683"/>
      <c r="D8236" s="684"/>
    </row>
    <row r="8237" spans="2:4" ht="15" customHeight="1" x14ac:dyDescent="0.25">
      <c r="B8237" s="683"/>
      <c r="C8237" s="683"/>
      <c r="D8237" s="684"/>
    </row>
    <row r="8238" spans="2:4" ht="15" customHeight="1" x14ac:dyDescent="0.25">
      <c r="B8238" s="683"/>
      <c r="C8238" s="683"/>
      <c r="D8238" s="684"/>
    </row>
    <row r="8239" spans="2:4" ht="15" customHeight="1" x14ac:dyDescent="0.25">
      <c r="B8239" s="683"/>
      <c r="C8239" s="683"/>
      <c r="D8239" s="684"/>
    </row>
    <row r="8240" spans="2:4" ht="15" customHeight="1" x14ac:dyDescent="0.25">
      <c r="B8240" s="683"/>
      <c r="C8240" s="683"/>
      <c r="D8240" s="684"/>
    </row>
    <row r="8241" spans="2:4" ht="15" customHeight="1" x14ac:dyDescent="0.25">
      <c r="B8241" s="683"/>
      <c r="C8241" s="683"/>
      <c r="D8241" s="684"/>
    </row>
    <row r="8242" spans="2:4" ht="15" customHeight="1" x14ac:dyDescent="0.25">
      <c r="B8242" s="683"/>
      <c r="C8242" s="683"/>
      <c r="D8242" s="684"/>
    </row>
    <row r="8243" spans="2:4" ht="15" customHeight="1" x14ac:dyDescent="0.25">
      <c r="B8243" s="683"/>
      <c r="C8243" s="683"/>
      <c r="D8243" s="684"/>
    </row>
    <row r="8244" spans="2:4" ht="15" customHeight="1" x14ac:dyDescent="0.25">
      <c r="B8244" s="683"/>
      <c r="C8244" s="683"/>
      <c r="D8244" s="684"/>
    </row>
    <row r="8245" spans="2:4" ht="15" customHeight="1" x14ac:dyDescent="0.25">
      <c r="B8245" s="683"/>
      <c r="C8245" s="683"/>
      <c r="D8245" s="684"/>
    </row>
    <row r="8246" spans="2:4" ht="15" customHeight="1" x14ac:dyDescent="0.25">
      <c r="B8246" s="683"/>
      <c r="C8246" s="683"/>
      <c r="D8246" s="684"/>
    </row>
    <row r="8247" spans="2:4" ht="15" customHeight="1" x14ac:dyDescent="0.25">
      <c r="B8247" s="683"/>
      <c r="C8247" s="683"/>
      <c r="D8247" s="684"/>
    </row>
    <row r="8248" spans="2:4" ht="15" customHeight="1" x14ac:dyDescent="0.25">
      <c r="B8248" s="683"/>
      <c r="C8248" s="683"/>
      <c r="D8248" s="684"/>
    </row>
    <row r="8249" spans="2:4" ht="15" customHeight="1" x14ac:dyDescent="0.25">
      <c r="B8249" s="683"/>
      <c r="C8249" s="683"/>
      <c r="D8249" s="684"/>
    </row>
    <row r="8250" spans="2:4" ht="15" customHeight="1" x14ac:dyDescent="0.25">
      <c r="B8250" s="683"/>
      <c r="C8250" s="683"/>
      <c r="D8250" s="684"/>
    </row>
    <row r="8251" spans="2:4" ht="15" customHeight="1" x14ac:dyDescent="0.25">
      <c r="B8251" s="683"/>
      <c r="C8251" s="683"/>
      <c r="D8251" s="684"/>
    </row>
    <row r="8252" spans="2:4" ht="15" customHeight="1" x14ac:dyDescent="0.25">
      <c r="B8252" s="683"/>
      <c r="C8252" s="683"/>
      <c r="D8252" s="684"/>
    </row>
    <row r="8253" spans="2:4" ht="15" customHeight="1" x14ac:dyDescent="0.25">
      <c r="B8253" s="683"/>
      <c r="C8253" s="683"/>
      <c r="D8253" s="684"/>
    </row>
    <row r="8254" spans="2:4" ht="15" customHeight="1" x14ac:dyDescent="0.25">
      <c r="B8254" s="683"/>
      <c r="C8254" s="683"/>
      <c r="D8254" s="684"/>
    </row>
    <row r="8255" spans="2:4" ht="15" customHeight="1" x14ac:dyDescent="0.25">
      <c r="B8255" s="683"/>
      <c r="C8255" s="683"/>
      <c r="D8255" s="684"/>
    </row>
    <row r="8256" spans="2:4" ht="15" customHeight="1" x14ac:dyDescent="0.25">
      <c r="B8256" s="683"/>
      <c r="C8256" s="683"/>
      <c r="D8256" s="684"/>
    </row>
    <row r="8257" spans="2:4" ht="15" customHeight="1" x14ac:dyDescent="0.25">
      <c r="B8257" s="683"/>
      <c r="C8257" s="683"/>
      <c r="D8257" s="684"/>
    </row>
    <row r="8258" spans="2:4" ht="15" customHeight="1" x14ac:dyDescent="0.25">
      <c r="B8258" s="683"/>
      <c r="C8258" s="683"/>
      <c r="D8258" s="684"/>
    </row>
    <row r="8259" spans="2:4" ht="15" customHeight="1" x14ac:dyDescent="0.25">
      <c r="B8259" s="683"/>
      <c r="C8259" s="683"/>
      <c r="D8259" s="684"/>
    </row>
    <row r="8260" spans="2:4" ht="15" customHeight="1" x14ac:dyDescent="0.25">
      <c r="B8260" s="683"/>
      <c r="C8260" s="683"/>
      <c r="D8260" s="684"/>
    </row>
    <row r="8261" spans="2:4" ht="15" customHeight="1" x14ac:dyDescent="0.25">
      <c r="B8261" s="683"/>
      <c r="C8261" s="683"/>
      <c r="D8261" s="684"/>
    </row>
    <row r="8262" spans="2:4" ht="15" customHeight="1" x14ac:dyDescent="0.25">
      <c r="B8262" s="683"/>
      <c r="C8262" s="683"/>
      <c r="D8262" s="684"/>
    </row>
    <row r="8263" spans="2:4" ht="15" customHeight="1" x14ac:dyDescent="0.25">
      <c r="B8263" s="683"/>
      <c r="C8263" s="683"/>
      <c r="D8263" s="684"/>
    </row>
    <row r="8264" spans="2:4" ht="15" customHeight="1" x14ac:dyDescent="0.25">
      <c r="B8264" s="683"/>
      <c r="C8264" s="683"/>
      <c r="D8264" s="684"/>
    </row>
    <row r="8265" spans="2:4" ht="15" customHeight="1" x14ac:dyDescent="0.25">
      <c r="B8265" s="683"/>
      <c r="C8265" s="683"/>
      <c r="D8265" s="684"/>
    </row>
    <row r="8266" spans="2:4" ht="15" customHeight="1" x14ac:dyDescent="0.25">
      <c r="B8266" s="683"/>
      <c r="C8266" s="683"/>
      <c r="D8266" s="684"/>
    </row>
    <row r="8267" spans="2:4" ht="15" customHeight="1" x14ac:dyDescent="0.25">
      <c r="B8267" s="683"/>
      <c r="C8267" s="683"/>
      <c r="D8267" s="684"/>
    </row>
    <row r="8268" spans="2:4" ht="15" customHeight="1" x14ac:dyDescent="0.25">
      <c r="B8268" s="683"/>
      <c r="C8268" s="683"/>
      <c r="D8268" s="684"/>
    </row>
    <row r="8269" spans="2:4" ht="15" customHeight="1" x14ac:dyDescent="0.25">
      <c r="B8269" s="683"/>
      <c r="C8269" s="683"/>
      <c r="D8269" s="684"/>
    </row>
    <row r="8270" spans="2:4" ht="15" customHeight="1" x14ac:dyDescent="0.25">
      <c r="B8270" s="683"/>
      <c r="C8270" s="683"/>
      <c r="D8270" s="684"/>
    </row>
    <row r="8271" spans="2:4" ht="15" customHeight="1" x14ac:dyDescent="0.25">
      <c r="B8271" s="683"/>
      <c r="C8271" s="683"/>
      <c r="D8271" s="684"/>
    </row>
    <row r="8272" spans="2:4" ht="15" customHeight="1" x14ac:dyDescent="0.25">
      <c r="B8272" s="683"/>
      <c r="C8272" s="683"/>
      <c r="D8272" s="684"/>
    </row>
    <row r="8273" spans="2:4" ht="15" customHeight="1" x14ac:dyDescent="0.25">
      <c r="B8273" s="683"/>
      <c r="C8273" s="683"/>
      <c r="D8273" s="684"/>
    </row>
    <row r="8274" spans="2:4" ht="15" customHeight="1" x14ac:dyDescent="0.25">
      <c r="B8274" s="683"/>
      <c r="C8274" s="683"/>
      <c r="D8274" s="684"/>
    </row>
    <row r="8275" spans="2:4" ht="15" customHeight="1" x14ac:dyDescent="0.25">
      <c r="B8275" s="683"/>
      <c r="C8275" s="683"/>
      <c r="D8275" s="684"/>
    </row>
    <row r="8276" spans="2:4" ht="15" customHeight="1" x14ac:dyDescent="0.25">
      <c r="B8276" s="683"/>
      <c r="C8276" s="683"/>
      <c r="D8276" s="684"/>
    </row>
    <row r="8277" spans="2:4" ht="15" customHeight="1" x14ac:dyDescent="0.25">
      <c r="B8277" s="683"/>
      <c r="C8277" s="683"/>
      <c r="D8277" s="684"/>
    </row>
    <row r="8278" spans="2:4" ht="15" customHeight="1" x14ac:dyDescent="0.25">
      <c r="B8278" s="683"/>
      <c r="C8278" s="683"/>
      <c r="D8278" s="684"/>
    </row>
    <row r="8279" spans="2:4" ht="15" customHeight="1" x14ac:dyDescent="0.25">
      <c r="B8279" s="683"/>
      <c r="C8279" s="683"/>
      <c r="D8279" s="684"/>
    </row>
    <row r="8280" spans="2:4" ht="15" customHeight="1" x14ac:dyDescent="0.25">
      <c r="B8280" s="683"/>
      <c r="C8280" s="683"/>
      <c r="D8280" s="684"/>
    </row>
    <row r="8281" spans="2:4" ht="15" customHeight="1" x14ac:dyDescent="0.25">
      <c r="B8281" s="683"/>
      <c r="C8281" s="683"/>
      <c r="D8281" s="684"/>
    </row>
    <row r="8282" spans="2:4" ht="15" customHeight="1" x14ac:dyDescent="0.25">
      <c r="B8282" s="683"/>
      <c r="C8282" s="683"/>
      <c r="D8282" s="684"/>
    </row>
    <row r="8283" spans="2:4" ht="15" customHeight="1" x14ac:dyDescent="0.25">
      <c r="B8283" s="683"/>
      <c r="C8283" s="683"/>
      <c r="D8283" s="684"/>
    </row>
    <row r="8284" spans="2:4" ht="15" customHeight="1" x14ac:dyDescent="0.25">
      <c r="B8284" s="683"/>
      <c r="C8284" s="683"/>
      <c r="D8284" s="684"/>
    </row>
    <row r="8285" spans="2:4" ht="15" customHeight="1" x14ac:dyDescent="0.25">
      <c r="B8285" s="683"/>
      <c r="C8285" s="683"/>
      <c r="D8285" s="684"/>
    </row>
    <row r="8286" spans="2:4" ht="15" customHeight="1" x14ac:dyDescent="0.25">
      <c r="B8286" s="683"/>
      <c r="C8286" s="683"/>
      <c r="D8286" s="684"/>
    </row>
    <row r="8287" spans="2:4" ht="15" customHeight="1" x14ac:dyDescent="0.25">
      <c r="B8287" s="683"/>
      <c r="C8287" s="683"/>
      <c r="D8287" s="684"/>
    </row>
    <row r="8288" spans="2:4" ht="15" customHeight="1" x14ac:dyDescent="0.25">
      <c r="B8288" s="683"/>
      <c r="C8288" s="683"/>
      <c r="D8288" s="684"/>
    </row>
    <row r="8289" spans="2:4" ht="15" customHeight="1" x14ac:dyDescent="0.25">
      <c r="B8289" s="683"/>
      <c r="C8289" s="683"/>
      <c r="D8289" s="684"/>
    </row>
    <row r="8290" spans="2:4" ht="15" customHeight="1" x14ac:dyDescent="0.25">
      <c r="B8290" s="683"/>
      <c r="C8290" s="683"/>
      <c r="D8290" s="684"/>
    </row>
    <row r="8291" spans="2:4" ht="15" customHeight="1" x14ac:dyDescent="0.25">
      <c r="B8291" s="683"/>
      <c r="C8291" s="683"/>
      <c r="D8291" s="684"/>
    </row>
    <row r="8292" spans="2:4" ht="15" customHeight="1" x14ac:dyDescent="0.25">
      <c r="B8292" s="683"/>
      <c r="C8292" s="683"/>
      <c r="D8292" s="684"/>
    </row>
    <row r="8293" spans="2:4" ht="15" customHeight="1" x14ac:dyDescent="0.25">
      <c r="B8293" s="683"/>
      <c r="C8293" s="683"/>
      <c r="D8293" s="684"/>
    </row>
    <row r="8294" spans="2:4" ht="15" customHeight="1" x14ac:dyDescent="0.25">
      <c r="B8294" s="683"/>
      <c r="C8294" s="683"/>
      <c r="D8294" s="684"/>
    </row>
    <row r="8295" spans="2:4" ht="15" customHeight="1" x14ac:dyDescent="0.25">
      <c r="B8295" s="683"/>
      <c r="C8295" s="683"/>
      <c r="D8295" s="684"/>
    </row>
    <row r="8296" spans="2:4" ht="15" customHeight="1" x14ac:dyDescent="0.25">
      <c r="B8296" s="683"/>
      <c r="C8296" s="683"/>
      <c r="D8296" s="684"/>
    </row>
    <row r="8297" spans="2:4" ht="15" customHeight="1" x14ac:dyDescent="0.25">
      <c r="B8297" s="683"/>
      <c r="C8297" s="683"/>
      <c r="D8297" s="684"/>
    </row>
    <row r="8298" spans="2:4" ht="15" customHeight="1" x14ac:dyDescent="0.25">
      <c r="B8298" s="683"/>
      <c r="C8298" s="683"/>
      <c r="D8298" s="684"/>
    </row>
    <row r="8299" spans="2:4" ht="15" customHeight="1" x14ac:dyDescent="0.25">
      <c r="B8299" s="683"/>
      <c r="C8299" s="683"/>
      <c r="D8299" s="684"/>
    </row>
    <row r="8300" spans="2:4" ht="15" customHeight="1" x14ac:dyDescent="0.25">
      <c r="B8300" s="683"/>
      <c r="C8300" s="683"/>
      <c r="D8300" s="684"/>
    </row>
    <row r="8301" spans="2:4" ht="15" customHeight="1" x14ac:dyDescent="0.25">
      <c r="B8301" s="683"/>
      <c r="C8301" s="683"/>
      <c r="D8301" s="684"/>
    </row>
    <row r="8302" spans="2:4" ht="15" customHeight="1" x14ac:dyDescent="0.25">
      <c r="B8302" s="683"/>
      <c r="C8302" s="683"/>
      <c r="D8302" s="684"/>
    </row>
    <row r="8303" spans="2:4" ht="15" customHeight="1" x14ac:dyDescent="0.25">
      <c r="B8303" s="683"/>
      <c r="C8303" s="683"/>
      <c r="D8303" s="684"/>
    </row>
    <row r="8304" spans="2:4" ht="15" customHeight="1" x14ac:dyDescent="0.25">
      <c r="B8304" s="683"/>
      <c r="C8304" s="683"/>
      <c r="D8304" s="684"/>
    </row>
    <row r="8305" spans="2:4" ht="15" customHeight="1" x14ac:dyDescent="0.25">
      <c r="B8305" s="683"/>
      <c r="C8305" s="683"/>
      <c r="D8305" s="684"/>
    </row>
    <row r="8306" spans="2:4" ht="15" customHeight="1" x14ac:dyDescent="0.25">
      <c r="B8306" s="683"/>
      <c r="C8306" s="683"/>
      <c r="D8306" s="684"/>
    </row>
    <row r="8307" spans="2:4" ht="15" customHeight="1" x14ac:dyDescent="0.25">
      <c r="B8307" s="683"/>
      <c r="C8307" s="683"/>
      <c r="D8307" s="684"/>
    </row>
    <row r="8308" spans="2:4" ht="15" customHeight="1" x14ac:dyDescent="0.25">
      <c r="B8308" s="683"/>
      <c r="C8308" s="683"/>
      <c r="D8308" s="684"/>
    </row>
    <row r="8309" spans="2:4" ht="15" customHeight="1" x14ac:dyDescent="0.25">
      <c r="B8309" s="683"/>
      <c r="C8309" s="683"/>
      <c r="D8309" s="684"/>
    </row>
    <row r="8310" spans="2:4" ht="15" customHeight="1" x14ac:dyDescent="0.25">
      <c r="B8310" s="683"/>
      <c r="C8310" s="683"/>
      <c r="D8310" s="684"/>
    </row>
    <row r="8311" spans="2:4" ht="15" customHeight="1" x14ac:dyDescent="0.25">
      <c r="B8311" s="683"/>
      <c r="C8311" s="683"/>
      <c r="D8311" s="684"/>
    </row>
    <row r="8312" spans="2:4" ht="15" customHeight="1" x14ac:dyDescent="0.25">
      <c r="B8312" s="683"/>
      <c r="C8312" s="683"/>
      <c r="D8312" s="684"/>
    </row>
    <row r="8313" spans="2:4" ht="15" customHeight="1" x14ac:dyDescent="0.25">
      <c r="B8313" s="683"/>
      <c r="C8313" s="683"/>
      <c r="D8313" s="684"/>
    </row>
    <row r="8314" spans="2:4" ht="15" customHeight="1" x14ac:dyDescent="0.25">
      <c r="B8314" s="683"/>
      <c r="C8314" s="683"/>
      <c r="D8314" s="684"/>
    </row>
    <row r="8315" spans="2:4" ht="15" customHeight="1" x14ac:dyDescent="0.25">
      <c r="B8315" s="683"/>
      <c r="C8315" s="683"/>
      <c r="D8315" s="684"/>
    </row>
    <row r="8316" spans="2:4" ht="15" customHeight="1" x14ac:dyDescent="0.25">
      <c r="B8316" s="683"/>
      <c r="C8316" s="683"/>
      <c r="D8316" s="684"/>
    </row>
    <row r="8317" spans="2:4" ht="15" customHeight="1" x14ac:dyDescent="0.25">
      <c r="B8317" s="683"/>
      <c r="C8317" s="683"/>
      <c r="D8317" s="684"/>
    </row>
    <row r="8318" spans="2:4" ht="15" customHeight="1" x14ac:dyDescent="0.25">
      <c r="B8318" s="683"/>
      <c r="C8318" s="683"/>
      <c r="D8318" s="684"/>
    </row>
    <row r="8319" spans="2:4" ht="15" customHeight="1" x14ac:dyDescent="0.25">
      <c r="B8319" s="683"/>
      <c r="C8319" s="683"/>
      <c r="D8319" s="684"/>
    </row>
    <row r="8320" spans="2:4" ht="15" customHeight="1" x14ac:dyDescent="0.25">
      <c r="B8320" s="683"/>
      <c r="C8320" s="683"/>
      <c r="D8320" s="684"/>
    </row>
    <row r="8321" spans="2:4" ht="15" customHeight="1" x14ac:dyDescent="0.25">
      <c r="B8321" s="683"/>
      <c r="C8321" s="683"/>
      <c r="D8321" s="684"/>
    </row>
    <row r="8322" spans="2:4" ht="15" customHeight="1" x14ac:dyDescent="0.25">
      <c r="B8322" s="683"/>
      <c r="C8322" s="683"/>
      <c r="D8322" s="684"/>
    </row>
    <row r="8323" spans="2:4" ht="15" customHeight="1" x14ac:dyDescent="0.25">
      <c r="B8323" s="683"/>
      <c r="C8323" s="683"/>
      <c r="D8323" s="684"/>
    </row>
    <row r="8324" spans="2:4" ht="15" customHeight="1" x14ac:dyDescent="0.25">
      <c r="B8324" s="683"/>
      <c r="C8324" s="683"/>
      <c r="D8324" s="684"/>
    </row>
    <row r="8325" spans="2:4" ht="15" customHeight="1" x14ac:dyDescent="0.25">
      <c r="B8325" s="683"/>
      <c r="C8325" s="683"/>
      <c r="D8325" s="684"/>
    </row>
    <row r="8326" spans="2:4" ht="15" customHeight="1" x14ac:dyDescent="0.25">
      <c r="B8326" s="683"/>
      <c r="C8326" s="683"/>
      <c r="D8326" s="684"/>
    </row>
    <row r="8327" spans="2:4" ht="15" customHeight="1" x14ac:dyDescent="0.25">
      <c r="B8327" s="683"/>
      <c r="C8327" s="683"/>
      <c r="D8327" s="684"/>
    </row>
    <row r="8328" spans="2:4" ht="15" customHeight="1" x14ac:dyDescent="0.25">
      <c r="B8328" s="683"/>
      <c r="C8328" s="683"/>
      <c r="D8328" s="684"/>
    </row>
    <row r="8329" spans="2:4" ht="15" customHeight="1" x14ac:dyDescent="0.25">
      <c r="B8329" s="683"/>
      <c r="C8329" s="683"/>
      <c r="D8329" s="684"/>
    </row>
    <row r="8330" spans="2:4" ht="15" customHeight="1" x14ac:dyDescent="0.25">
      <c r="B8330" s="683"/>
      <c r="C8330" s="683"/>
      <c r="D8330" s="684"/>
    </row>
    <row r="8331" spans="2:4" ht="15" customHeight="1" x14ac:dyDescent="0.25">
      <c r="B8331" s="683"/>
      <c r="C8331" s="683"/>
      <c r="D8331" s="684"/>
    </row>
    <row r="8332" spans="2:4" ht="15" customHeight="1" x14ac:dyDescent="0.25">
      <c r="B8332" s="683"/>
      <c r="C8332" s="683"/>
      <c r="D8332" s="684"/>
    </row>
    <row r="8333" spans="2:4" ht="15" customHeight="1" x14ac:dyDescent="0.25">
      <c r="B8333" s="683"/>
      <c r="C8333" s="683"/>
      <c r="D8333" s="684"/>
    </row>
    <row r="8334" spans="2:4" ht="15" customHeight="1" x14ac:dyDescent="0.25">
      <c r="B8334" s="683"/>
      <c r="C8334" s="683"/>
      <c r="D8334" s="684"/>
    </row>
    <row r="8335" spans="2:4" ht="15" customHeight="1" x14ac:dyDescent="0.25">
      <c r="B8335" s="683"/>
      <c r="C8335" s="683"/>
      <c r="D8335" s="684"/>
    </row>
    <row r="8336" spans="2:4" ht="15" customHeight="1" x14ac:dyDescent="0.25">
      <c r="B8336" s="683"/>
      <c r="C8336" s="683"/>
      <c r="D8336" s="684"/>
    </row>
    <row r="8337" spans="2:4" ht="15" customHeight="1" x14ac:dyDescent="0.25">
      <c r="B8337" s="683"/>
      <c r="C8337" s="683"/>
      <c r="D8337" s="684"/>
    </row>
    <row r="8338" spans="2:4" ht="15" customHeight="1" x14ac:dyDescent="0.25">
      <c r="B8338" s="683"/>
      <c r="C8338" s="683"/>
      <c r="D8338" s="684"/>
    </row>
    <row r="8339" spans="2:4" ht="15" customHeight="1" x14ac:dyDescent="0.25">
      <c r="B8339" s="683"/>
      <c r="C8339" s="683"/>
      <c r="D8339" s="684"/>
    </row>
    <row r="8340" spans="2:4" ht="15" customHeight="1" x14ac:dyDescent="0.25">
      <c r="B8340" s="683"/>
      <c r="C8340" s="683"/>
      <c r="D8340" s="684"/>
    </row>
    <row r="8341" spans="2:4" ht="15" customHeight="1" x14ac:dyDescent="0.25">
      <c r="B8341" s="683"/>
      <c r="C8341" s="683"/>
      <c r="D8341" s="684"/>
    </row>
    <row r="8342" spans="2:4" ht="15" customHeight="1" x14ac:dyDescent="0.25">
      <c r="B8342" s="683"/>
      <c r="C8342" s="683"/>
      <c r="D8342" s="684"/>
    </row>
    <row r="8343" spans="2:4" ht="15" customHeight="1" x14ac:dyDescent="0.25">
      <c r="B8343" s="683"/>
      <c r="C8343" s="683"/>
      <c r="D8343" s="684"/>
    </row>
    <row r="8344" spans="2:4" ht="15" customHeight="1" x14ac:dyDescent="0.25">
      <c r="B8344" s="683"/>
      <c r="C8344" s="683"/>
      <c r="D8344" s="684"/>
    </row>
    <row r="8345" spans="2:4" ht="15" customHeight="1" x14ac:dyDescent="0.25">
      <c r="B8345" s="683"/>
      <c r="C8345" s="683"/>
      <c r="D8345" s="684"/>
    </row>
    <row r="8346" spans="2:4" ht="15" customHeight="1" x14ac:dyDescent="0.25">
      <c r="B8346" s="683"/>
      <c r="C8346" s="683"/>
      <c r="D8346" s="684"/>
    </row>
    <row r="8347" spans="2:4" ht="15" customHeight="1" x14ac:dyDescent="0.25">
      <c r="B8347" s="683"/>
      <c r="C8347" s="683"/>
      <c r="D8347" s="684"/>
    </row>
    <row r="8348" spans="2:4" ht="15" customHeight="1" x14ac:dyDescent="0.25">
      <c r="B8348" s="683"/>
      <c r="C8348" s="683"/>
      <c r="D8348" s="684"/>
    </row>
    <row r="8349" spans="2:4" ht="15" customHeight="1" x14ac:dyDescent="0.25">
      <c r="B8349" s="683"/>
      <c r="C8349" s="683"/>
      <c r="D8349" s="684"/>
    </row>
    <row r="8350" spans="2:4" ht="15" customHeight="1" x14ac:dyDescent="0.25">
      <c r="B8350" s="683"/>
      <c r="C8350" s="683"/>
      <c r="D8350" s="684"/>
    </row>
    <row r="8351" spans="2:4" ht="15" customHeight="1" x14ac:dyDescent="0.25">
      <c r="B8351" s="683"/>
      <c r="C8351" s="683"/>
      <c r="D8351" s="684"/>
    </row>
    <row r="8352" spans="2:4" ht="15" customHeight="1" x14ac:dyDescent="0.25">
      <c r="B8352" s="683"/>
      <c r="C8352" s="683"/>
      <c r="D8352" s="684"/>
    </row>
    <row r="8353" spans="2:4" ht="15" customHeight="1" x14ac:dyDescent="0.25">
      <c r="B8353" s="683"/>
      <c r="C8353" s="683"/>
      <c r="D8353" s="684"/>
    </row>
    <row r="8354" spans="2:4" ht="15" customHeight="1" x14ac:dyDescent="0.25">
      <c r="B8354" s="683"/>
      <c r="C8354" s="683"/>
      <c r="D8354" s="684"/>
    </row>
    <row r="8355" spans="2:4" ht="15" customHeight="1" x14ac:dyDescent="0.25">
      <c r="B8355" s="683"/>
      <c r="C8355" s="683"/>
      <c r="D8355" s="684"/>
    </row>
    <row r="8356" spans="2:4" ht="15" customHeight="1" x14ac:dyDescent="0.25">
      <c r="B8356" s="683"/>
      <c r="C8356" s="683"/>
      <c r="D8356" s="684"/>
    </row>
    <row r="8357" spans="2:4" ht="15" customHeight="1" x14ac:dyDescent="0.25">
      <c r="B8357" s="683"/>
      <c r="C8357" s="683"/>
      <c r="D8357" s="684"/>
    </row>
    <row r="8358" spans="2:4" ht="15" customHeight="1" x14ac:dyDescent="0.25">
      <c r="B8358" s="683"/>
      <c r="C8358" s="683"/>
      <c r="D8358" s="684"/>
    </row>
    <row r="8359" spans="2:4" ht="15" customHeight="1" x14ac:dyDescent="0.25">
      <c r="B8359" s="683"/>
      <c r="C8359" s="683"/>
      <c r="D8359" s="684"/>
    </row>
    <row r="8360" spans="2:4" ht="15" customHeight="1" x14ac:dyDescent="0.25">
      <c r="B8360" s="683"/>
      <c r="C8360" s="683"/>
      <c r="D8360" s="684"/>
    </row>
    <row r="8361" spans="2:4" ht="15" customHeight="1" x14ac:dyDescent="0.25">
      <c r="B8361" s="683"/>
      <c r="C8361" s="683"/>
      <c r="D8361" s="684"/>
    </row>
    <row r="8362" spans="2:4" ht="15" customHeight="1" x14ac:dyDescent="0.25">
      <c r="B8362" s="683"/>
      <c r="C8362" s="683"/>
      <c r="D8362" s="684"/>
    </row>
    <row r="8363" spans="2:4" ht="15" customHeight="1" x14ac:dyDescent="0.25">
      <c r="B8363" s="683"/>
      <c r="C8363" s="683"/>
      <c r="D8363" s="684"/>
    </row>
    <row r="8364" spans="2:4" ht="15" customHeight="1" x14ac:dyDescent="0.25">
      <c r="B8364" s="683"/>
      <c r="C8364" s="683"/>
      <c r="D8364" s="684"/>
    </row>
    <row r="8365" spans="2:4" ht="15" customHeight="1" x14ac:dyDescent="0.25">
      <c r="B8365" s="683"/>
      <c r="C8365" s="683"/>
      <c r="D8365" s="684"/>
    </row>
    <row r="8366" spans="2:4" ht="15" customHeight="1" x14ac:dyDescent="0.25">
      <c r="B8366" s="683"/>
      <c r="C8366" s="683"/>
      <c r="D8366" s="684"/>
    </row>
    <row r="8367" spans="2:4" ht="15" customHeight="1" x14ac:dyDescent="0.25">
      <c r="B8367" s="683"/>
      <c r="C8367" s="683"/>
      <c r="D8367" s="684"/>
    </row>
    <row r="8368" spans="2:4" ht="15" customHeight="1" x14ac:dyDescent="0.25">
      <c r="B8368" s="683"/>
      <c r="C8368" s="683"/>
      <c r="D8368" s="684"/>
    </row>
    <row r="8369" spans="2:4" ht="15" customHeight="1" x14ac:dyDescent="0.25">
      <c r="B8369" s="683"/>
      <c r="C8369" s="683"/>
      <c r="D8369" s="684"/>
    </row>
    <row r="8370" spans="2:4" ht="15" customHeight="1" x14ac:dyDescent="0.25">
      <c r="B8370" s="683"/>
      <c r="C8370" s="683"/>
      <c r="D8370" s="684"/>
    </row>
    <row r="8371" spans="2:4" ht="15" customHeight="1" x14ac:dyDescent="0.25">
      <c r="B8371" s="683"/>
      <c r="C8371" s="683"/>
      <c r="D8371" s="684"/>
    </row>
    <row r="8372" spans="2:4" ht="15" customHeight="1" x14ac:dyDescent="0.25">
      <c r="B8372" s="683"/>
      <c r="C8372" s="683"/>
      <c r="D8372" s="684"/>
    </row>
    <row r="8373" spans="2:4" ht="15" customHeight="1" x14ac:dyDescent="0.25">
      <c r="B8373" s="683"/>
      <c r="C8373" s="683"/>
      <c r="D8373" s="684"/>
    </row>
    <row r="8374" spans="2:4" ht="15" customHeight="1" x14ac:dyDescent="0.25">
      <c r="B8374" s="683"/>
      <c r="C8374" s="683"/>
      <c r="D8374" s="684"/>
    </row>
    <row r="8375" spans="2:4" ht="15" customHeight="1" x14ac:dyDescent="0.25">
      <c r="B8375" s="683"/>
      <c r="C8375" s="683"/>
      <c r="D8375" s="684"/>
    </row>
    <row r="8376" spans="2:4" ht="15" customHeight="1" x14ac:dyDescent="0.25">
      <c r="B8376" s="683"/>
      <c r="C8376" s="683"/>
      <c r="D8376" s="684"/>
    </row>
    <row r="8377" spans="2:4" ht="15" customHeight="1" x14ac:dyDescent="0.25">
      <c r="B8377" s="683"/>
      <c r="C8377" s="683"/>
      <c r="D8377" s="684"/>
    </row>
    <row r="8378" spans="2:4" ht="15" customHeight="1" x14ac:dyDescent="0.25">
      <c r="B8378" s="683"/>
      <c r="C8378" s="683"/>
      <c r="D8378" s="684"/>
    </row>
    <row r="8379" spans="2:4" ht="15" customHeight="1" x14ac:dyDescent="0.25">
      <c r="B8379" s="683"/>
      <c r="C8379" s="683"/>
      <c r="D8379" s="684"/>
    </row>
    <row r="8380" spans="2:4" ht="15" customHeight="1" x14ac:dyDescent="0.25">
      <c r="B8380" s="683"/>
      <c r="C8380" s="683"/>
      <c r="D8380" s="684"/>
    </row>
    <row r="8381" spans="2:4" ht="15" customHeight="1" x14ac:dyDescent="0.25">
      <c r="B8381" s="683"/>
      <c r="C8381" s="683"/>
      <c r="D8381" s="684"/>
    </row>
    <row r="8382" spans="2:4" ht="15" customHeight="1" x14ac:dyDescent="0.25">
      <c r="B8382" s="683"/>
      <c r="C8382" s="683"/>
      <c r="D8382" s="684"/>
    </row>
    <row r="8383" spans="2:4" ht="15" customHeight="1" x14ac:dyDescent="0.25">
      <c r="B8383" s="683"/>
      <c r="C8383" s="683"/>
      <c r="D8383" s="684"/>
    </row>
    <row r="8384" spans="2:4" ht="15" customHeight="1" x14ac:dyDescent="0.25">
      <c r="B8384" s="683"/>
      <c r="C8384" s="683"/>
      <c r="D8384" s="684"/>
    </row>
    <row r="8385" spans="2:4" ht="15" customHeight="1" x14ac:dyDescent="0.25">
      <c r="B8385" s="683"/>
      <c r="C8385" s="683"/>
      <c r="D8385" s="684"/>
    </row>
    <row r="8386" spans="2:4" ht="15" customHeight="1" x14ac:dyDescent="0.25">
      <c r="B8386" s="683"/>
      <c r="C8386" s="683"/>
      <c r="D8386" s="684"/>
    </row>
    <row r="8387" spans="2:4" ht="15" customHeight="1" x14ac:dyDescent="0.25">
      <c r="B8387" s="683"/>
      <c r="C8387" s="683"/>
      <c r="D8387" s="684"/>
    </row>
    <row r="8388" spans="2:4" ht="15" customHeight="1" x14ac:dyDescent="0.25">
      <c r="B8388" s="683"/>
      <c r="C8388" s="683"/>
      <c r="D8388" s="684"/>
    </row>
    <row r="8389" spans="2:4" ht="15" customHeight="1" x14ac:dyDescent="0.25">
      <c r="B8389" s="683"/>
      <c r="C8389" s="683"/>
      <c r="D8389" s="684"/>
    </row>
    <row r="8390" spans="2:4" ht="15" customHeight="1" x14ac:dyDescent="0.25">
      <c r="B8390" s="683"/>
      <c r="C8390" s="683"/>
      <c r="D8390" s="684"/>
    </row>
    <row r="8391" spans="2:4" ht="15" customHeight="1" x14ac:dyDescent="0.25">
      <c r="B8391" s="683"/>
      <c r="C8391" s="683"/>
      <c r="D8391" s="684"/>
    </row>
    <row r="8392" spans="2:4" ht="15" customHeight="1" x14ac:dyDescent="0.25">
      <c r="B8392" s="683"/>
      <c r="C8392" s="683"/>
      <c r="D8392" s="684"/>
    </row>
    <row r="8393" spans="2:4" ht="15" customHeight="1" x14ac:dyDescent="0.25">
      <c r="B8393" s="683"/>
      <c r="C8393" s="683"/>
      <c r="D8393" s="684"/>
    </row>
    <row r="8394" spans="2:4" ht="15" customHeight="1" x14ac:dyDescent="0.25">
      <c r="B8394" s="683"/>
      <c r="C8394" s="683"/>
      <c r="D8394" s="684"/>
    </row>
    <row r="8395" spans="2:4" ht="15" customHeight="1" x14ac:dyDescent="0.25">
      <c r="B8395" s="683"/>
      <c r="C8395" s="683"/>
      <c r="D8395" s="684"/>
    </row>
    <row r="8396" spans="2:4" ht="15" customHeight="1" x14ac:dyDescent="0.25">
      <c r="B8396" s="683"/>
      <c r="C8396" s="683"/>
      <c r="D8396" s="684"/>
    </row>
    <row r="8397" spans="2:4" ht="15" customHeight="1" x14ac:dyDescent="0.25">
      <c r="B8397" s="683"/>
      <c r="C8397" s="683"/>
      <c r="D8397" s="684"/>
    </row>
    <row r="8398" spans="2:4" ht="15" customHeight="1" x14ac:dyDescent="0.25">
      <c r="B8398" s="683"/>
      <c r="C8398" s="683"/>
      <c r="D8398" s="684"/>
    </row>
    <row r="8399" spans="2:4" ht="15" customHeight="1" x14ac:dyDescent="0.25">
      <c r="B8399" s="683"/>
      <c r="C8399" s="683"/>
      <c r="D8399" s="684"/>
    </row>
    <row r="8400" spans="2:4" ht="15" customHeight="1" x14ac:dyDescent="0.25">
      <c r="B8400" s="683"/>
      <c r="C8400" s="683"/>
      <c r="D8400" s="684"/>
    </row>
    <row r="8401" spans="2:4" ht="15" customHeight="1" x14ac:dyDescent="0.25">
      <c r="B8401" s="683"/>
      <c r="C8401" s="683"/>
      <c r="D8401" s="684"/>
    </row>
    <row r="8402" spans="2:4" ht="15" customHeight="1" x14ac:dyDescent="0.25">
      <c r="B8402" s="683"/>
      <c r="C8402" s="683"/>
      <c r="D8402" s="684"/>
    </row>
    <row r="8403" spans="2:4" ht="15" customHeight="1" x14ac:dyDescent="0.25">
      <c r="B8403" s="683"/>
      <c r="C8403" s="683"/>
      <c r="D8403" s="684"/>
    </row>
    <row r="8404" spans="2:4" ht="15" customHeight="1" x14ac:dyDescent="0.25">
      <c r="B8404" s="683"/>
      <c r="C8404" s="683"/>
      <c r="D8404" s="684"/>
    </row>
    <row r="8405" spans="2:4" ht="15" customHeight="1" x14ac:dyDescent="0.25">
      <c r="B8405" s="683"/>
      <c r="C8405" s="683"/>
      <c r="D8405" s="684"/>
    </row>
    <row r="8406" spans="2:4" ht="15" customHeight="1" x14ac:dyDescent="0.25">
      <c r="B8406" s="683"/>
      <c r="C8406" s="683"/>
      <c r="D8406" s="684"/>
    </row>
    <row r="8407" spans="2:4" ht="15" customHeight="1" x14ac:dyDescent="0.25">
      <c r="B8407" s="683"/>
      <c r="C8407" s="683"/>
      <c r="D8407" s="684"/>
    </row>
    <row r="8408" spans="2:4" ht="15" customHeight="1" x14ac:dyDescent="0.25">
      <c r="B8408" s="683"/>
      <c r="C8408" s="683"/>
      <c r="D8408" s="684"/>
    </row>
    <row r="8409" spans="2:4" ht="15" customHeight="1" x14ac:dyDescent="0.25">
      <c r="B8409" s="683"/>
      <c r="C8409" s="683"/>
      <c r="D8409" s="684"/>
    </row>
    <row r="8410" spans="2:4" ht="15" customHeight="1" x14ac:dyDescent="0.25">
      <c r="B8410" s="683"/>
      <c r="C8410" s="683"/>
      <c r="D8410" s="684"/>
    </row>
    <row r="8411" spans="2:4" ht="15" customHeight="1" x14ac:dyDescent="0.25">
      <c r="B8411" s="683"/>
      <c r="C8411" s="683"/>
      <c r="D8411" s="684"/>
    </row>
    <row r="8412" spans="2:4" ht="15" customHeight="1" x14ac:dyDescent="0.25">
      <c r="B8412" s="683"/>
      <c r="C8412" s="683"/>
      <c r="D8412" s="684"/>
    </row>
    <row r="8413" spans="2:4" ht="15" customHeight="1" x14ac:dyDescent="0.25">
      <c r="B8413" s="683"/>
      <c r="C8413" s="683"/>
      <c r="D8413" s="684"/>
    </row>
    <row r="8414" spans="2:4" ht="15" customHeight="1" x14ac:dyDescent="0.25">
      <c r="B8414" s="683"/>
      <c r="C8414" s="683"/>
      <c r="D8414" s="684"/>
    </row>
    <row r="8415" spans="2:4" ht="15" customHeight="1" x14ac:dyDescent="0.25">
      <c r="B8415" s="683"/>
      <c r="C8415" s="683"/>
      <c r="D8415" s="684"/>
    </row>
    <row r="8416" spans="2:4" ht="15" customHeight="1" x14ac:dyDescent="0.25">
      <c r="B8416" s="683"/>
      <c r="C8416" s="683"/>
      <c r="D8416" s="684"/>
    </row>
    <row r="8417" spans="2:4" ht="15" customHeight="1" x14ac:dyDescent="0.25">
      <c r="B8417" s="683"/>
      <c r="C8417" s="683"/>
      <c r="D8417" s="684"/>
    </row>
    <row r="8418" spans="2:4" ht="15" customHeight="1" x14ac:dyDescent="0.25">
      <c r="B8418" s="683"/>
      <c r="C8418" s="683"/>
      <c r="D8418" s="684"/>
    </row>
    <row r="8419" spans="2:4" ht="15" customHeight="1" x14ac:dyDescent="0.25">
      <c r="B8419" s="683"/>
      <c r="C8419" s="683"/>
      <c r="D8419" s="684"/>
    </row>
    <row r="8420" spans="2:4" ht="15" customHeight="1" x14ac:dyDescent="0.25">
      <c r="B8420" s="683"/>
      <c r="C8420" s="683"/>
      <c r="D8420" s="684"/>
    </row>
    <row r="8421" spans="2:4" ht="15" customHeight="1" x14ac:dyDescent="0.25">
      <c r="B8421" s="683"/>
      <c r="C8421" s="683"/>
      <c r="D8421" s="684"/>
    </row>
    <row r="8422" spans="2:4" ht="15" customHeight="1" x14ac:dyDescent="0.25">
      <c r="B8422" s="683"/>
      <c r="C8422" s="683"/>
      <c r="D8422" s="684"/>
    </row>
    <row r="8423" spans="2:4" ht="15" customHeight="1" x14ac:dyDescent="0.25">
      <c r="B8423" s="683"/>
      <c r="C8423" s="683"/>
      <c r="D8423" s="684"/>
    </row>
    <row r="8424" spans="2:4" ht="15" customHeight="1" x14ac:dyDescent="0.25">
      <c r="B8424" s="683"/>
      <c r="C8424" s="683"/>
      <c r="D8424" s="684"/>
    </row>
    <row r="8425" spans="2:4" ht="15" customHeight="1" x14ac:dyDescent="0.25">
      <c r="B8425" s="683"/>
      <c r="C8425" s="683"/>
      <c r="D8425" s="684"/>
    </row>
    <row r="8426" spans="2:4" ht="15" customHeight="1" x14ac:dyDescent="0.25">
      <c r="B8426" s="683"/>
      <c r="C8426" s="683"/>
      <c r="D8426" s="684"/>
    </row>
    <row r="8427" spans="2:4" ht="15" customHeight="1" x14ac:dyDescent="0.25">
      <c r="B8427" s="683"/>
      <c r="C8427" s="683"/>
      <c r="D8427" s="684"/>
    </row>
    <row r="8428" spans="2:4" ht="15" customHeight="1" x14ac:dyDescent="0.25">
      <c r="B8428" s="683"/>
      <c r="C8428" s="683"/>
      <c r="D8428" s="684"/>
    </row>
    <row r="8429" spans="2:4" ht="15" customHeight="1" x14ac:dyDescent="0.25">
      <c r="B8429" s="683"/>
      <c r="C8429" s="683"/>
      <c r="D8429" s="684"/>
    </row>
    <row r="8430" spans="2:4" ht="15" customHeight="1" x14ac:dyDescent="0.25">
      <c r="B8430" s="683"/>
      <c r="C8430" s="683"/>
      <c r="D8430" s="684"/>
    </row>
    <row r="8431" spans="2:4" ht="15" customHeight="1" x14ac:dyDescent="0.25">
      <c r="B8431" s="683"/>
      <c r="C8431" s="683"/>
      <c r="D8431" s="684"/>
    </row>
    <row r="8432" spans="2:4" ht="15" customHeight="1" x14ac:dyDescent="0.25">
      <c r="B8432" s="683"/>
      <c r="C8432" s="683"/>
      <c r="D8432" s="684"/>
    </row>
    <row r="8433" spans="2:4" ht="15" customHeight="1" x14ac:dyDescent="0.25">
      <c r="B8433" s="683"/>
      <c r="C8433" s="683"/>
      <c r="D8433" s="684"/>
    </row>
    <row r="8434" spans="2:4" ht="15" customHeight="1" x14ac:dyDescent="0.25">
      <c r="B8434" s="683"/>
      <c r="C8434" s="683"/>
      <c r="D8434" s="684"/>
    </row>
    <row r="8435" spans="2:4" ht="15" customHeight="1" x14ac:dyDescent="0.25">
      <c r="B8435" s="683"/>
      <c r="C8435" s="683"/>
      <c r="D8435" s="684"/>
    </row>
    <row r="8436" spans="2:4" ht="15" customHeight="1" x14ac:dyDescent="0.25">
      <c r="B8436" s="683"/>
      <c r="C8436" s="683"/>
      <c r="D8436" s="684"/>
    </row>
    <row r="8437" spans="2:4" ht="15" customHeight="1" x14ac:dyDescent="0.25">
      <c r="B8437" s="683"/>
      <c r="C8437" s="683"/>
      <c r="D8437" s="684"/>
    </row>
    <row r="8438" spans="2:4" ht="15" customHeight="1" x14ac:dyDescent="0.25">
      <c r="B8438" s="683"/>
      <c r="C8438" s="683"/>
      <c r="D8438" s="684"/>
    </row>
    <row r="8439" spans="2:4" ht="15" customHeight="1" x14ac:dyDescent="0.25">
      <c r="B8439" s="683"/>
      <c r="C8439" s="683"/>
      <c r="D8439" s="684"/>
    </row>
    <row r="8440" spans="2:4" ht="15" customHeight="1" x14ac:dyDescent="0.25">
      <c r="B8440" s="683"/>
      <c r="C8440" s="683"/>
      <c r="D8440" s="684"/>
    </row>
    <row r="8441" spans="2:4" ht="15" customHeight="1" x14ac:dyDescent="0.25">
      <c r="B8441" s="683"/>
      <c r="C8441" s="683"/>
      <c r="D8441" s="684"/>
    </row>
    <row r="8442" spans="2:4" ht="15" customHeight="1" x14ac:dyDescent="0.25">
      <c r="B8442" s="683"/>
      <c r="C8442" s="683"/>
      <c r="D8442" s="684"/>
    </row>
    <row r="8443" spans="2:4" ht="15" customHeight="1" x14ac:dyDescent="0.25">
      <c r="B8443" s="683"/>
      <c r="C8443" s="683"/>
      <c r="D8443" s="684"/>
    </row>
    <row r="8444" spans="2:4" ht="15" customHeight="1" x14ac:dyDescent="0.25">
      <c r="B8444" s="683"/>
      <c r="C8444" s="683"/>
      <c r="D8444" s="684"/>
    </row>
    <row r="8445" spans="2:4" ht="15" customHeight="1" x14ac:dyDescent="0.25">
      <c r="B8445" s="683"/>
      <c r="C8445" s="683"/>
      <c r="D8445" s="684"/>
    </row>
    <row r="8446" spans="2:4" ht="15" customHeight="1" x14ac:dyDescent="0.25">
      <c r="B8446" s="683"/>
      <c r="C8446" s="683"/>
      <c r="D8446" s="684"/>
    </row>
    <row r="8447" spans="2:4" ht="15" customHeight="1" x14ac:dyDescent="0.25">
      <c r="B8447" s="683"/>
      <c r="C8447" s="683"/>
      <c r="D8447" s="684"/>
    </row>
    <row r="8448" spans="2:4" ht="15" customHeight="1" x14ac:dyDescent="0.25">
      <c r="B8448" s="683"/>
      <c r="C8448" s="683"/>
      <c r="D8448" s="684"/>
    </row>
    <row r="8449" spans="2:4" ht="15" customHeight="1" x14ac:dyDescent="0.25">
      <c r="B8449" s="683"/>
      <c r="C8449" s="683"/>
      <c r="D8449" s="684"/>
    </row>
    <row r="8450" spans="2:4" ht="15" customHeight="1" x14ac:dyDescent="0.25">
      <c r="B8450" s="683"/>
      <c r="C8450" s="683"/>
      <c r="D8450" s="684"/>
    </row>
    <row r="8451" spans="2:4" ht="15" customHeight="1" x14ac:dyDescent="0.25">
      <c r="B8451" s="683"/>
      <c r="C8451" s="683"/>
      <c r="D8451" s="684"/>
    </row>
    <row r="8452" spans="2:4" ht="15" customHeight="1" x14ac:dyDescent="0.25">
      <c r="B8452" s="683"/>
      <c r="C8452" s="683"/>
      <c r="D8452" s="684"/>
    </row>
    <row r="8453" spans="2:4" ht="15" customHeight="1" x14ac:dyDescent="0.25">
      <c r="B8453" s="683"/>
      <c r="C8453" s="683"/>
      <c r="D8453" s="684"/>
    </row>
    <row r="8454" spans="2:4" ht="15" customHeight="1" x14ac:dyDescent="0.25">
      <c r="B8454" s="683"/>
      <c r="C8454" s="683"/>
      <c r="D8454" s="684"/>
    </row>
    <row r="8455" spans="2:4" ht="15" customHeight="1" x14ac:dyDescent="0.25">
      <c r="B8455" s="683"/>
      <c r="C8455" s="683"/>
      <c r="D8455" s="684"/>
    </row>
    <row r="8456" spans="2:4" ht="15" customHeight="1" x14ac:dyDescent="0.25">
      <c r="B8456" s="683"/>
      <c r="C8456" s="683"/>
      <c r="D8456" s="684"/>
    </row>
    <row r="8457" spans="2:4" ht="15" customHeight="1" x14ac:dyDescent="0.25">
      <c r="B8457" s="683"/>
      <c r="C8457" s="683"/>
      <c r="D8457" s="684"/>
    </row>
    <row r="8458" spans="2:4" ht="15" customHeight="1" x14ac:dyDescent="0.25">
      <c r="B8458" s="683"/>
      <c r="C8458" s="683"/>
      <c r="D8458" s="684"/>
    </row>
    <row r="8459" spans="2:4" ht="15" customHeight="1" x14ac:dyDescent="0.25">
      <c r="B8459" s="683"/>
      <c r="C8459" s="683"/>
      <c r="D8459" s="684"/>
    </row>
    <row r="8460" spans="2:4" ht="15" customHeight="1" x14ac:dyDescent="0.25">
      <c r="B8460" s="683"/>
      <c r="C8460" s="683"/>
      <c r="D8460" s="684"/>
    </row>
    <row r="8461" spans="2:4" ht="15" customHeight="1" x14ac:dyDescent="0.25">
      <c r="B8461" s="683"/>
      <c r="C8461" s="683"/>
      <c r="D8461" s="684"/>
    </row>
    <row r="8462" spans="2:4" ht="15" customHeight="1" x14ac:dyDescent="0.25">
      <c r="B8462" s="683"/>
      <c r="C8462" s="683"/>
      <c r="D8462" s="684"/>
    </row>
    <row r="8463" spans="2:4" ht="15" customHeight="1" x14ac:dyDescent="0.25">
      <c r="B8463" s="683"/>
      <c r="C8463" s="683"/>
      <c r="D8463" s="684"/>
    </row>
    <row r="8464" spans="2:4" ht="15" customHeight="1" x14ac:dyDescent="0.25">
      <c r="B8464" s="683"/>
      <c r="C8464" s="683"/>
      <c r="D8464" s="684"/>
    </row>
    <row r="8465" spans="2:4" ht="15" customHeight="1" x14ac:dyDescent="0.25">
      <c r="B8465" s="683"/>
      <c r="C8465" s="683"/>
      <c r="D8465" s="684"/>
    </row>
    <row r="8466" spans="2:4" ht="15" customHeight="1" x14ac:dyDescent="0.25">
      <c r="B8466" s="683"/>
      <c r="C8466" s="683"/>
      <c r="D8466" s="684"/>
    </row>
    <row r="8467" spans="2:4" ht="15" customHeight="1" x14ac:dyDescent="0.25">
      <c r="B8467" s="683"/>
      <c r="C8467" s="683"/>
      <c r="D8467" s="684"/>
    </row>
    <row r="8468" spans="2:4" ht="15" customHeight="1" x14ac:dyDescent="0.25">
      <c r="B8468" s="683"/>
      <c r="C8468" s="683"/>
      <c r="D8468" s="684"/>
    </row>
    <row r="8469" spans="2:4" ht="15" customHeight="1" x14ac:dyDescent="0.25">
      <c r="B8469" s="683"/>
      <c r="C8469" s="683"/>
      <c r="D8469" s="684"/>
    </row>
    <row r="8470" spans="2:4" ht="15" customHeight="1" x14ac:dyDescent="0.25">
      <c r="B8470" s="683"/>
      <c r="C8470" s="683"/>
      <c r="D8470" s="684"/>
    </row>
    <row r="8471" spans="2:4" ht="15" customHeight="1" x14ac:dyDescent="0.25">
      <c r="B8471" s="683"/>
      <c r="C8471" s="683"/>
      <c r="D8471" s="684"/>
    </row>
    <row r="8472" spans="2:4" ht="15" customHeight="1" x14ac:dyDescent="0.25">
      <c r="B8472" s="683"/>
      <c r="C8472" s="683"/>
      <c r="D8472" s="684"/>
    </row>
    <row r="8473" spans="2:4" ht="15" customHeight="1" x14ac:dyDescent="0.25">
      <c r="B8473" s="683"/>
      <c r="C8473" s="683"/>
      <c r="D8473" s="684"/>
    </row>
    <row r="8474" spans="2:4" ht="15" customHeight="1" x14ac:dyDescent="0.25">
      <c r="B8474" s="683"/>
      <c r="C8474" s="683"/>
      <c r="D8474" s="684"/>
    </row>
    <row r="8475" spans="2:4" ht="15" customHeight="1" x14ac:dyDescent="0.25">
      <c r="B8475" s="683"/>
      <c r="C8475" s="683"/>
      <c r="D8475" s="684"/>
    </row>
    <row r="8476" spans="2:4" ht="15" customHeight="1" x14ac:dyDescent="0.25">
      <c r="B8476" s="683"/>
      <c r="C8476" s="683"/>
      <c r="D8476" s="684"/>
    </row>
    <row r="8477" spans="2:4" ht="15" customHeight="1" x14ac:dyDescent="0.25">
      <c r="B8477" s="683"/>
      <c r="C8477" s="683"/>
      <c r="D8477" s="684"/>
    </row>
    <row r="8478" spans="2:4" ht="15" customHeight="1" x14ac:dyDescent="0.25">
      <c r="B8478" s="683"/>
      <c r="C8478" s="683"/>
      <c r="D8478" s="684"/>
    </row>
    <row r="8479" spans="2:4" ht="15" customHeight="1" x14ac:dyDescent="0.25">
      <c r="B8479" s="683"/>
      <c r="C8479" s="683"/>
      <c r="D8479" s="684"/>
    </row>
    <row r="8480" spans="2:4" ht="15" customHeight="1" x14ac:dyDescent="0.25">
      <c r="B8480" s="683"/>
      <c r="C8480" s="683"/>
      <c r="D8480" s="684"/>
    </row>
    <row r="8481" spans="2:4" ht="15" customHeight="1" x14ac:dyDescent="0.25">
      <c r="B8481" s="683"/>
      <c r="C8481" s="683"/>
      <c r="D8481" s="684"/>
    </row>
    <row r="8482" spans="2:4" ht="15" customHeight="1" x14ac:dyDescent="0.25">
      <c r="B8482" s="683"/>
      <c r="C8482" s="683"/>
      <c r="D8482" s="684"/>
    </row>
    <row r="8483" spans="2:4" ht="15" customHeight="1" x14ac:dyDescent="0.25">
      <c r="B8483" s="683"/>
      <c r="C8483" s="683"/>
      <c r="D8483" s="684"/>
    </row>
    <row r="8484" spans="2:4" ht="15" customHeight="1" x14ac:dyDescent="0.25">
      <c r="B8484" s="683"/>
      <c r="C8484" s="683"/>
      <c r="D8484" s="684"/>
    </row>
    <row r="8485" spans="2:4" ht="15" customHeight="1" x14ac:dyDescent="0.25">
      <c r="B8485" s="683"/>
      <c r="C8485" s="683"/>
      <c r="D8485" s="684"/>
    </row>
    <row r="8486" spans="2:4" ht="15" customHeight="1" x14ac:dyDescent="0.25">
      <c r="B8486" s="683"/>
      <c r="C8486" s="683"/>
      <c r="D8486" s="684"/>
    </row>
    <row r="8487" spans="2:4" ht="15" customHeight="1" x14ac:dyDescent="0.25">
      <c r="B8487" s="683"/>
      <c r="C8487" s="683"/>
      <c r="D8487" s="684"/>
    </row>
    <row r="8488" spans="2:4" ht="15" customHeight="1" x14ac:dyDescent="0.25">
      <c r="B8488" s="683"/>
      <c r="C8488" s="683"/>
      <c r="D8488" s="684"/>
    </row>
    <row r="8489" spans="2:4" ht="15" customHeight="1" x14ac:dyDescent="0.25">
      <c r="B8489" s="683"/>
      <c r="C8489" s="683"/>
      <c r="D8489" s="684"/>
    </row>
    <row r="8490" spans="2:4" ht="15" customHeight="1" x14ac:dyDescent="0.25">
      <c r="B8490" s="683"/>
      <c r="C8490" s="683"/>
      <c r="D8490" s="684"/>
    </row>
    <row r="8491" spans="2:4" ht="15" customHeight="1" x14ac:dyDescent="0.25">
      <c r="B8491" s="683"/>
      <c r="C8491" s="683"/>
      <c r="D8491" s="684"/>
    </row>
    <row r="8492" spans="2:4" ht="15" customHeight="1" x14ac:dyDescent="0.25">
      <c r="B8492" s="683"/>
      <c r="C8492" s="683"/>
      <c r="D8492" s="684"/>
    </row>
    <row r="8493" spans="2:4" ht="15" customHeight="1" x14ac:dyDescent="0.25">
      <c r="B8493" s="683"/>
      <c r="C8493" s="683"/>
      <c r="D8493" s="684"/>
    </row>
    <row r="8494" spans="2:4" ht="15" customHeight="1" x14ac:dyDescent="0.25">
      <c r="B8494" s="683"/>
      <c r="C8494" s="683"/>
      <c r="D8494" s="684"/>
    </row>
    <row r="8495" spans="2:4" ht="15" customHeight="1" x14ac:dyDescent="0.25">
      <c r="B8495" s="683"/>
      <c r="C8495" s="683"/>
      <c r="D8495" s="684"/>
    </row>
    <row r="8496" spans="2:4" ht="15" customHeight="1" x14ac:dyDescent="0.25">
      <c r="B8496" s="683"/>
      <c r="C8496" s="683"/>
      <c r="D8496" s="684"/>
    </row>
    <row r="8497" spans="2:4" ht="15" customHeight="1" x14ac:dyDescent="0.25">
      <c r="B8497" s="683"/>
      <c r="C8497" s="683"/>
      <c r="D8497" s="684"/>
    </row>
    <row r="8498" spans="2:4" ht="15" customHeight="1" x14ac:dyDescent="0.25">
      <c r="B8498" s="683"/>
      <c r="C8498" s="683"/>
      <c r="D8498" s="684"/>
    </row>
    <row r="8499" spans="2:4" ht="15" customHeight="1" x14ac:dyDescent="0.25">
      <c r="B8499" s="683"/>
      <c r="C8499" s="683"/>
      <c r="D8499" s="684"/>
    </row>
    <row r="8500" spans="2:4" ht="15" customHeight="1" x14ac:dyDescent="0.25">
      <c r="B8500" s="683"/>
      <c r="C8500" s="683"/>
      <c r="D8500" s="684"/>
    </row>
    <row r="8501" spans="2:4" ht="15" customHeight="1" x14ac:dyDescent="0.25">
      <c r="B8501" s="683"/>
      <c r="C8501" s="683"/>
      <c r="D8501" s="684"/>
    </row>
    <row r="8502" spans="2:4" ht="15" customHeight="1" x14ac:dyDescent="0.25">
      <c r="B8502" s="683"/>
      <c r="C8502" s="683"/>
      <c r="D8502" s="684"/>
    </row>
    <row r="8503" spans="2:4" ht="15" customHeight="1" x14ac:dyDescent="0.25">
      <c r="B8503" s="683"/>
      <c r="C8503" s="683"/>
      <c r="D8503" s="684"/>
    </row>
    <row r="8504" spans="2:4" ht="15" customHeight="1" x14ac:dyDescent="0.25">
      <c r="B8504" s="683"/>
      <c r="C8504" s="683"/>
      <c r="D8504" s="684"/>
    </row>
    <row r="8505" spans="2:4" ht="15" customHeight="1" x14ac:dyDescent="0.25">
      <c r="B8505" s="683"/>
      <c r="C8505" s="683"/>
      <c r="D8505" s="684"/>
    </row>
    <row r="8506" spans="2:4" ht="15" customHeight="1" x14ac:dyDescent="0.25">
      <c r="B8506" s="683"/>
      <c r="C8506" s="683"/>
      <c r="D8506" s="684"/>
    </row>
    <row r="8507" spans="2:4" ht="15" customHeight="1" x14ac:dyDescent="0.25">
      <c r="B8507" s="683"/>
      <c r="C8507" s="683"/>
      <c r="D8507" s="684"/>
    </row>
    <row r="8508" spans="2:4" ht="15" customHeight="1" x14ac:dyDescent="0.25">
      <c r="B8508" s="683"/>
      <c r="C8508" s="683"/>
      <c r="D8508" s="684"/>
    </row>
    <row r="8509" spans="2:4" ht="15" customHeight="1" x14ac:dyDescent="0.25">
      <c r="B8509" s="683"/>
      <c r="C8509" s="683"/>
      <c r="D8509" s="684"/>
    </row>
    <row r="8510" spans="2:4" ht="15" customHeight="1" x14ac:dyDescent="0.25">
      <c r="B8510" s="683"/>
      <c r="C8510" s="683"/>
      <c r="D8510" s="684"/>
    </row>
    <row r="8511" spans="2:4" ht="15" customHeight="1" x14ac:dyDescent="0.25">
      <c r="B8511" s="683"/>
      <c r="C8511" s="683"/>
      <c r="D8511" s="684"/>
    </row>
    <row r="8512" spans="2:4" ht="15" customHeight="1" x14ac:dyDescent="0.25">
      <c r="B8512" s="683"/>
      <c r="C8512" s="683"/>
      <c r="D8512" s="684"/>
    </row>
    <row r="8513" spans="2:4" ht="15" customHeight="1" x14ac:dyDescent="0.25">
      <c r="B8513" s="683"/>
      <c r="C8513" s="683"/>
      <c r="D8513" s="684"/>
    </row>
    <row r="8514" spans="2:4" ht="15" customHeight="1" x14ac:dyDescent="0.25">
      <c r="B8514" s="683"/>
      <c r="C8514" s="683"/>
      <c r="D8514" s="684"/>
    </row>
    <row r="8515" spans="2:4" ht="15" customHeight="1" x14ac:dyDescent="0.25">
      <c r="B8515" s="683"/>
      <c r="C8515" s="683"/>
      <c r="D8515" s="684"/>
    </row>
    <row r="8516" spans="2:4" ht="15" customHeight="1" x14ac:dyDescent="0.25">
      <c r="B8516" s="683"/>
      <c r="C8516" s="683"/>
      <c r="D8516" s="684"/>
    </row>
    <row r="8517" spans="2:4" ht="15" customHeight="1" x14ac:dyDescent="0.25">
      <c r="B8517" s="683"/>
      <c r="C8517" s="683"/>
      <c r="D8517" s="684"/>
    </row>
    <row r="8518" spans="2:4" ht="15" customHeight="1" x14ac:dyDescent="0.25">
      <c r="B8518" s="683"/>
      <c r="C8518" s="683"/>
      <c r="D8518" s="684"/>
    </row>
    <row r="8519" spans="2:4" ht="15" customHeight="1" x14ac:dyDescent="0.25">
      <c r="B8519" s="683"/>
      <c r="C8519" s="683"/>
      <c r="D8519" s="684"/>
    </row>
    <row r="8520" spans="2:4" ht="15" customHeight="1" x14ac:dyDescent="0.25">
      <c r="B8520" s="683"/>
      <c r="C8520" s="683"/>
      <c r="D8520" s="684"/>
    </row>
    <row r="8521" spans="2:4" ht="15" customHeight="1" x14ac:dyDescent="0.25">
      <c r="B8521" s="683"/>
      <c r="C8521" s="683"/>
      <c r="D8521" s="684"/>
    </row>
    <row r="8522" spans="2:4" ht="15" customHeight="1" x14ac:dyDescent="0.25">
      <c r="B8522" s="683"/>
      <c r="C8522" s="683"/>
      <c r="D8522" s="684"/>
    </row>
    <row r="8523" spans="2:4" ht="15" customHeight="1" x14ac:dyDescent="0.25">
      <c r="B8523" s="683"/>
      <c r="C8523" s="683"/>
      <c r="D8523" s="684"/>
    </row>
    <row r="8524" spans="2:4" ht="15" customHeight="1" x14ac:dyDescent="0.25">
      <c r="B8524" s="683"/>
      <c r="C8524" s="683"/>
      <c r="D8524" s="684"/>
    </row>
    <row r="8525" spans="2:4" ht="15" customHeight="1" x14ac:dyDescent="0.25">
      <c r="B8525" s="683"/>
      <c r="C8525" s="683"/>
      <c r="D8525" s="684"/>
    </row>
    <row r="8526" spans="2:4" ht="15" customHeight="1" x14ac:dyDescent="0.25">
      <c r="B8526" s="683"/>
      <c r="C8526" s="683"/>
      <c r="D8526" s="684"/>
    </row>
    <row r="8527" spans="2:4" ht="15" customHeight="1" x14ac:dyDescent="0.25">
      <c r="B8527" s="683"/>
      <c r="C8527" s="683"/>
      <c r="D8527" s="684"/>
    </row>
    <row r="8528" spans="2:4" ht="15" customHeight="1" x14ac:dyDescent="0.25">
      <c r="B8528" s="683"/>
      <c r="C8528" s="683"/>
      <c r="D8528" s="684"/>
    </row>
    <row r="8529" spans="2:4" ht="15" customHeight="1" x14ac:dyDescent="0.25">
      <c r="B8529" s="683"/>
      <c r="C8529" s="683"/>
      <c r="D8529" s="684"/>
    </row>
    <row r="8530" spans="2:4" ht="15" customHeight="1" x14ac:dyDescent="0.25">
      <c r="B8530" s="683"/>
      <c r="C8530" s="683"/>
      <c r="D8530" s="684"/>
    </row>
    <row r="8531" spans="2:4" ht="15" customHeight="1" x14ac:dyDescent="0.25">
      <c r="B8531" s="683"/>
      <c r="C8531" s="683"/>
      <c r="D8531" s="684"/>
    </row>
    <row r="8532" spans="2:4" ht="15" customHeight="1" x14ac:dyDescent="0.25">
      <c r="B8532" s="683"/>
      <c r="C8532" s="683"/>
      <c r="D8532" s="684"/>
    </row>
    <row r="8533" spans="2:4" ht="15" customHeight="1" x14ac:dyDescent="0.25">
      <c r="B8533" s="683"/>
      <c r="C8533" s="683"/>
      <c r="D8533" s="684"/>
    </row>
    <row r="8534" spans="2:4" ht="15" customHeight="1" x14ac:dyDescent="0.25">
      <c r="B8534" s="683"/>
      <c r="C8534" s="683"/>
      <c r="D8534" s="684"/>
    </row>
    <row r="8535" spans="2:4" ht="15" customHeight="1" x14ac:dyDescent="0.25">
      <c r="B8535" s="683"/>
      <c r="C8535" s="683"/>
      <c r="D8535" s="684"/>
    </row>
    <row r="8536" spans="2:4" ht="15" customHeight="1" x14ac:dyDescent="0.25">
      <c r="B8536" s="683"/>
      <c r="C8536" s="683"/>
      <c r="D8536" s="684"/>
    </row>
    <row r="8537" spans="2:4" ht="15" customHeight="1" x14ac:dyDescent="0.25">
      <c r="B8537" s="683"/>
      <c r="C8537" s="683"/>
      <c r="D8537" s="684"/>
    </row>
    <row r="8538" spans="2:4" ht="15" customHeight="1" x14ac:dyDescent="0.25">
      <c r="B8538" s="683"/>
      <c r="C8538" s="683"/>
      <c r="D8538" s="684"/>
    </row>
    <row r="8539" spans="2:4" ht="15" customHeight="1" x14ac:dyDescent="0.25">
      <c r="B8539" s="683"/>
      <c r="C8539" s="683"/>
      <c r="D8539" s="684"/>
    </row>
    <row r="8540" spans="2:4" ht="15" customHeight="1" x14ac:dyDescent="0.25">
      <c r="B8540" s="683"/>
      <c r="C8540" s="683"/>
      <c r="D8540" s="684"/>
    </row>
    <row r="8541" spans="2:4" ht="15" customHeight="1" x14ac:dyDescent="0.25">
      <c r="B8541" s="683"/>
      <c r="C8541" s="683"/>
      <c r="D8541" s="684"/>
    </row>
    <row r="8542" spans="2:4" ht="15" customHeight="1" x14ac:dyDescent="0.25">
      <c r="B8542" s="683"/>
      <c r="C8542" s="683"/>
      <c r="D8542" s="684"/>
    </row>
    <row r="8543" spans="2:4" ht="15" customHeight="1" x14ac:dyDescent="0.25">
      <c r="B8543" s="683"/>
      <c r="C8543" s="683"/>
      <c r="D8543" s="684"/>
    </row>
    <row r="8544" spans="2:4" ht="15" customHeight="1" x14ac:dyDescent="0.25">
      <c r="B8544" s="683"/>
      <c r="C8544" s="683"/>
      <c r="D8544" s="684"/>
    </row>
    <row r="8545" spans="2:4" ht="15" customHeight="1" x14ac:dyDescent="0.25">
      <c r="B8545" s="683"/>
      <c r="C8545" s="683"/>
      <c r="D8545" s="684"/>
    </row>
    <row r="8546" spans="2:4" ht="15" customHeight="1" x14ac:dyDescent="0.25">
      <c r="B8546" s="683"/>
      <c r="C8546" s="683"/>
      <c r="D8546" s="684"/>
    </row>
    <row r="8547" spans="2:4" ht="15" customHeight="1" x14ac:dyDescent="0.25">
      <c r="B8547" s="683"/>
      <c r="C8547" s="683"/>
      <c r="D8547" s="684"/>
    </row>
    <row r="8548" spans="2:4" ht="15" customHeight="1" x14ac:dyDescent="0.25">
      <c r="B8548" s="683"/>
      <c r="C8548" s="683"/>
      <c r="D8548" s="684"/>
    </row>
    <row r="8549" spans="2:4" ht="15" customHeight="1" x14ac:dyDescent="0.25">
      <c r="B8549" s="683"/>
      <c r="C8549" s="683"/>
      <c r="D8549" s="684"/>
    </row>
    <row r="8550" spans="2:4" ht="15" customHeight="1" x14ac:dyDescent="0.25">
      <c r="B8550" s="683"/>
      <c r="C8550" s="683"/>
      <c r="D8550" s="684"/>
    </row>
    <row r="8551" spans="2:4" ht="15" customHeight="1" x14ac:dyDescent="0.25">
      <c r="B8551" s="683"/>
      <c r="C8551" s="683"/>
      <c r="D8551" s="684"/>
    </row>
    <row r="8552" spans="2:4" ht="15" customHeight="1" x14ac:dyDescent="0.25">
      <c r="B8552" s="683"/>
      <c r="C8552" s="683"/>
      <c r="D8552" s="684"/>
    </row>
    <row r="8553" spans="2:4" ht="15" customHeight="1" x14ac:dyDescent="0.25">
      <c r="B8553" s="683"/>
      <c r="C8553" s="683"/>
      <c r="D8553" s="684"/>
    </row>
    <row r="8554" spans="2:4" ht="15" customHeight="1" x14ac:dyDescent="0.25">
      <c r="B8554" s="683"/>
      <c r="C8554" s="683"/>
      <c r="D8554" s="684"/>
    </row>
    <row r="8555" spans="2:4" ht="15" customHeight="1" x14ac:dyDescent="0.25">
      <c r="B8555" s="683"/>
      <c r="C8555" s="683"/>
      <c r="D8555" s="684"/>
    </row>
    <row r="8556" spans="2:4" ht="15" customHeight="1" x14ac:dyDescent="0.25">
      <c r="B8556" s="683"/>
      <c r="C8556" s="683"/>
      <c r="D8556" s="684"/>
    </row>
    <row r="8557" spans="2:4" ht="15" customHeight="1" x14ac:dyDescent="0.25">
      <c r="B8557" s="683"/>
      <c r="C8557" s="683"/>
      <c r="D8557" s="684"/>
    </row>
    <row r="8558" spans="2:4" ht="15" customHeight="1" x14ac:dyDescent="0.25">
      <c r="B8558" s="683"/>
      <c r="C8558" s="683"/>
      <c r="D8558" s="684"/>
    </row>
    <row r="8559" spans="2:4" ht="15" customHeight="1" x14ac:dyDescent="0.25">
      <c r="B8559" s="683"/>
      <c r="C8559" s="683"/>
      <c r="D8559" s="684"/>
    </row>
    <row r="8560" spans="2:4" ht="15" customHeight="1" x14ac:dyDescent="0.25">
      <c r="B8560" s="683"/>
      <c r="C8560" s="683"/>
      <c r="D8560" s="684"/>
    </row>
    <row r="8561" spans="2:4" ht="15" customHeight="1" x14ac:dyDescent="0.25">
      <c r="B8561" s="683"/>
      <c r="C8561" s="683"/>
      <c r="D8561" s="684"/>
    </row>
    <row r="8562" spans="2:4" ht="15" customHeight="1" x14ac:dyDescent="0.25">
      <c r="B8562" s="683"/>
      <c r="C8562" s="683"/>
      <c r="D8562" s="684"/>
    </row>
    <row r="8563" spans="2:4" ht="15" customHeight="1" x14ac:dyDescent="0.25">
      <c r="B8563" s="683"/>
      <c r="C8563" s="683"/>
      <c r="D8563" s="684"/>
    </row>
    <row r="8564" spans="2:4" ht="15" customHeight="1" x14ac:dyDescent="0.25">
      <c r="B8564" s="683"/>
      <c r="C8564" s="683"/>
      <c r="D8564" s="684"/>
    </row>
    <row r="8565" spans="2:4" ht="15" customHeight="1" x14ac:dyDescent="0.25">
      <c r="B8565" s="683"/>
      <c r="C8565" s="683"/>
      <c r="D8565" s="684"/>
    </row>
    <row r="8566" spans="2:4" ht="15" customHeight="1" x14ac:dyDescent="0.25">
      <c r="B8566" s="683"/>
      <c r="C8566" s="683"/>
      <c r="D8566" s="684"/>
    </row>
    <row r="8567" spans="2:4" ht="15" customHeight="1" x14ac:dyDescent="0.25">
      <c r="B8567" s="683"/>
      <c r="C8567" s="683"/>
      <c r="D8567" s="684"/>
    </row>
    <row r="8568" spans="2:4" ht="15" customHeight="1" x14ac:dyDescent="0.25">
      <c r="B8568" s="683"/>
      <c r="C8568" s="683"/>
      <c r="D8568" s="684"/>
    </row>
    <row r="8569" spans="2:4" ht="15" customHeight="1" x14ac:dyDescent="0.25">
      <c r="B8569" s="683"/>
      <c r="C8569" s="683"/>
      <c r="D8569" s="684"/>
    </row>
    <row r="8570" spans="2:4" ht="15" customHeight="1" x14ac:dyDescent="0.25">
      <c r="B8570" s="683"/>
      <c r="C8570" s="683"/>
      <c r="D8570" s="684"/>
    </row>
    <row r="8571" spans="2:4" ht="15" customHeight="1" x14ac:dyDescent="0.25">
      <c r="B8571" s="683"/>
      <c r="C8571" s="683"/>
      <c r="D8571" s="684"/>
    </row>
    <row r="8572" spans="2:4" ht="15" customHeight="1" x14ac:dyDescent="0.25">
      <c r="B8572" s="683"/>
      <c r="C8572" s="683"/>
      <c r="D8572" s="684"/>
    </row>
    <row r="8573" spans="2:4" ht="15" customHeight="1" x14ac:dyDescent="0.25">
      <c r="B8573" s="683"/>
      <c r="C8573" s="683"/>
      <c r="D8573" s="684"/>
    </row>
    <row r="8574" spans="2:4" ht="15" customHeight="1" x14ac:dyDescent="0.25">
      <c r="B8574" s="683"/>
      <c r="C8574" s="683"/>
      <c r="D8574" s="684"/>
    </row>
    <row r="8575" spans="2:4" ht="15" customHeight="1" x14ac:dyDescent="0.25">
      <c r="B8575" s="683"/>
      <c r="C8575" s="683"/>
      <c r="D8575" s="684"/>
    </row>
    <row r="8576" spans="2:4" ht="15" customHeight="1" x14ac:dyDescent="0.25">
      <c r="B8576" s="683"/>
      <c r="C8576" s="683"/>
      <c r="D8576" s="684"/>
    </row>
    <row r="8577" spans="2:4" ht="15" customHeight="1" x14ac:dyDescent="0.25">
      <c r="B8577" s="683"/>
      <c r="C8577" s="683"/>
      <c r="D8577" s="684"/>
    </row>
    <row r="8578" spans="2:4" ht="15" customHeight="1" x14ac:dyDescent="0.25">
      <c r="B8578" s="683"/>
      <c r="C8578" s="683"/>
      <c r="D8578" s="684"/>
    </row>
    <row r="8579" spans="2:4" ht="15" customHeight="1" x14ac:dyDescent="0.25">
      <c r="B8579" s="683"/>
      <c r="C8579" s="683"/>
      <c r="D8579" s="684"/>
    </row>
    <row r="8580" spans="2:4" ht="15" customHeight="1" x14ac:dyDescent="0.25">
      <c r="B8580" s="683"/>
      <c r="C8580" s="683"/>
      <c r="D8580" s="684"/>
    </row>
    <row r="8581" spans="2:4" ht="15" customHeight="1" x14ac:dyDescent="0.25">
      <c r="B8581" s="683"/>
      <c r="C8581" s="683"/>
      <c r="D8581" s="684"/>
    </row>
    <row r="8582" spans="2:4" ht="15" customHeight="1" x14ac:dyDescent="0.25">
      <c r="B8582" s="683"/>
      <c r="C8582" s="683"/>
      <c r="D8582" s="684"/>
    </row>
    <row r="8583" spans="2:4" ht="15" customHeight="1" x14ac:dyDescent="0.25">
      <c r="B8583" s="683"/>
      <c r="C8583" s="683"/>
      <c r="D8583" s="684"/>
    </row>
    <row r="8584" spans="2:4" ht="15" customHeight="1" x14ac:dyDescent="0.25">
      <c r="B8584" s="683"/>
      <c r="C8584" s="683"/>
      <c r="D8584" s="684"/>
    </row>
    <row r="8585" spans="2:4" ht="15" customHeight="1" x14ac:dyDescent="0.25">
      <c r="B8585" s="683"/>
      <c r="C8585" s="683"/>
      <c r="D8585" s="684"/>
    </row>
    <row r="8586" spans="2:4" ht="15" customHeight="1" x14ac:dyDescent="0.25">
      <c r="B8586" s="683"/>
      <c r="C8586" s="683"/>
      <c r="D8586" s="684"/>
    </row>
    <row r="8587" spans="2:4" ht="15" customHeight="1" x14ac:dyDescent="0.25">
      <c r="B8587" s="683"/>
      <c r="C8587" s="683"/>
      <c r="D8587" s="684"/>
    </row>
    <row r="8588" spans="2:4" ht="15" customHeight="1" x14ac:dyDescent="0.25">
      <c r="B8588" s="683"/>
      <c r="C8588" s="683"/>
      <c r="D8588" s="684"/>
    </row>
    <row r="8589" spans="2:4" ht="15" customHeight="1" x14ac:dyDescent="0.25">
      <c r="B8589" s="683"/>
      <c r="C8589" s="683"/>
      <c r="D8589" s="684"/>
    </row>
    <row r="8590" spans="2:4" ht="15" customHeight="1" x14ac:dyDescent="0.25">
      <c r="B8590" s="683"/>
      <c r="C8590" s="683"/>
      <c r="D8590" s="684"/>
    </row>
    <row r="8591" spans="2:4" ht="15" customHeight="1" x14ac:dyDescent="0.25">
      <c r="B8591" s="683"/>
      <c r="C8591" s="683"/>
      <c r="D8591" s="684"/>
    </row>
    <row r="8592" spans="2:4" ht="15" customHeight="1" x14ac:dyDescent="0.25">
      <c r="B8592" s="683"/>
      <c r="C8592" s="683"/>
      <c r="D8592" s="684"/>
    </row>
    <row r="8593" spans="2:4" ht="15" customHeight="1" x14ac:dyDescent="0.25">
      <c r="B8593" s="683"/>
      <c r="C8593" s="683"/>
      <c r="D8593" s="684"/>
    </row>
    <row r="8594" spans="2:4" ht="15" customHeight="1" x14ac:dyDescent="0.25">
      <c r="B8594" s="683"/>
      <c r="C8594" s="683"/>
      <c r="D8594" s="684"/>
    </row>
    <row r="8595" spans="2:4" ht="15" customHeight="1" x14ac:dyDescent="0.25">
      <c r="B8595" s="683"/>
      <c r="C8595" s="683"/>
      <c r="D8595" s="684"/>
    </row>
    <row r="8596" spans="2:4" ht="15" customHeight="1" x14ac:dyDescent="0.25">
      <c r="B8596" s="683"/>
      <c r="C8596" s="683"/>
      <c r="D8596" s="684"/>
    </row>
    <row r="8597" spans="2:4" ht="15" customHeight="1" x14ac:dyDescent="0.25">
      <c r="B8597" s="683"/>
      <c r="C8597" s="683"/>
      <c r="D8597" s="684"/>
    </row>
    <row r="8598" spans="2:4" ht="15" customHeight="1" x14ac:dyDescent="0.25">
      <c r="B8598" s="683"/>
      <c r="C8598" s="683"/>
      <c r="D8598" s="684"/>
    </row>
    <row r="8599" spans="2:4" ht="15" customHeight="1" x14ac:dyDescent="0.25">
      <c r="B8599" s="683"/>
      <c r="C8599" s="683"/>
      <c r="D8599" s="684"/>
    </row>
    <row r="8600" spans="2:4" ht="15" customHeight="1" x14ac:dyDescent="0.25">
      <c r="B8600" s="683"/>
      <c r="C8600" s="683"/>
      <c r="D8600" s="684"/>
    </row>
    <row r="8601" spans="2:4" ht="15" customHeight="1" x14ac:dyDescent="0.25">
      <c r="B8601" s="683"/>
      <c r="C8601" s="683"/>
      <c r="D8601" s="684"/>
    </row>
    <row r="8602" spans="2:4" ht="15" customHeight="1" x14ac:dyDescent="0.25">
      <c r="B8602" s="683"/>
      <c r="C8602" s="683"/>
      <c r="D8602" s="684"/>
    </row>
    <row r="8603" spans="2:4" ht="15" customHeight="1" x14ac:dyDescent="0.25">
      <c r="B8603" s="683"/>
      <c r="C8603" s="683"/>
      <c r="D8603" s="684"/>
    </row>
    <row r="8604" spans="2:4" ht="15" customHeight="1" x14ac:dyDescent="0.25">
      <c r="B8604" s="683"/>
      <c r="C8604" s="683"/>
      <c r="D8604" s="684"/>
    </row>
    <row r="8605" spans="2:4" ht="15" customHeight="1" x14ac:dyDescent="0.25">
      <c r="B8605" s="683"/>
      <c r="C8605" s="683"/>
      <c r="D8605" s="684"/>
    </row>
    <row r="8606" spans="2:4" ht="15" customHeight="1" x14ac:dyDescent="0.25">
      <c r="B8606" s="683"/>
      <c r="C8606" s="683"/>
      <c r="D8606" s="684"/>
    </row>
    <row r="8607" spans="2:4" ht="15" customHeight="1" x14ac:dyDescent="0.25">
      <c r="B8607" s="683"/>
      <c r="C8607" s="683"/>
      <c r="D8607" s="684"/>
    </row>
    <row r="8608" spans="2:4" ht="15" customHeight="1" x14ac:dyDescent="0.25">
      <c r="B8608" s="683"/>
      <c r="C8608" s="683"/>
      <c r="D8608" s="684"/>
    </row>
    <row r="8609" spans="2:4" ht="15" customHeight="1" x14ac:dyDescent="0.25">
      <c r="B8609" s="683"/>
      <c r="C8609" s="683"/>
      <c r="D8609" s="684"/>
    </row>
    <row r="8610" spans="2:4" ht="15" customHeight="1" x14ac:dyDescent="0.25">
      <c r="B8610" s="683"/>
      <c r="C8610" s="683"/>
      <c r="D8610" s="684"/>
    </row>
    <row r="8611" spans="2:4" ht="15" customHeight="1" x14ac:dyDescent="0.25">
      <c r="B8611" s="683"/>
      <c r="C8611" s="683"/>
      <c r="D8611" s="684"/>
    </row>
    <row r="8612" spans="2:4" ht="15" customHeight="1" x14ac:dyDescent="0.25">
      <c r="B8612" s="683"/>
      <c r="C8612" s="683"/>
      <c r="D8612" s="684"/>
    </row>
    <row r="8613" spans="2:4" ht="15" customHeight="1" x14ac:dyDescent="0.25">
      <c r="B8613" s="683"/>
      <c r="C8613" s="683"/>
      <c r="D8613" s="684"/>
    </row>
    <row r="8614" spans="2:4" ht="15" customHeight="1" x14ac:dyDescent="0.25">
      <c r="B8614" s="683"/>
      <c r="C8614" s="683"/>
      <c r="D8614" s="684"/>
    </row>
    <row r="8615" spans="2:4" ht="15" customHeight="1" x14ac:dyDescent="0.25">
      <c r="B8615" s="683"/>
      <c r="C8615" s="683"/>
      <c r="D8615" s="684"/>
    </row>
    <row r="8616" spans="2:4" ht="15" customHeight="1" x14ac:dyDescent="0.25">
      <c r="B8616" s="683"/>
      <c r="C8616" s="683"/>
      <c r="D8616" s="684"/>
    </row>
    <row r="8617" spans="2:4" ht="15" customHeight="1" x14ac:dyDescent="0.25">
      <c r="B8617" s="683"/>
      <c r="C8617" s="683"/>
      <c r="D8617" s="684"/>
    </row>
    <row r="8618" spans="2:4" ht="15" customHeight="1" x14ac:dyDescent="0.25">
      <c r="B8618" s="683"/>
      <c r="C8618" s="683"/>
      <c r="D8618" s="684"/>
    </row>
    <row r="8619" spans="2:4" ht="15" customHeight="1" x14ac:dyDescent="0.25">
      <c r="B8619" s="683"/>
      <c r="C8619" s="683"/>
      <c r="D8619" s="684"/>
    </row>
    <row r="8620" spans="2:4" ht="15" customHeight="1" x14ac:dyDescent="0.25">
      <c r="B8620" s="683"/>
      <c r="C8620" s="683"/>
      <c r="D8620" s="684"/>
    </row>
    <row r="8621" spans="2:4" ht="15" customHeight="1" x14ac:dyDescent="0.25">
      <c r="B8621" s="683"/>
      <c r="C8621" s="683"/>
      <c r="D8621" s="684"/>
    </row>
    <row r="8622" spans="2:4" ht="15" customHeight="1" x14ac:dyDescent="0.25">
      <c r="B8622" s="683"/>
      <c r="C8622" s="683"/>
      <c r="D8622" s="684"/>
    </row>
    <row r="8623" spans="2:4" ht="15" customHeight="1" x14ac:dyDescent="0.25">
      <c r="B8623" s="683"/>
      <c r="C8623" s="683"/>
      <c r="D8623" s="684"/>
    </row>
    <row r="8624" spans="2:4" ht="15" customHeight="1" x14ac:dyDescent="0.25">
      <c r="B8624" s="683"/>
      <c r="C8624" s="683"/>
      <c r="D8624" s="684"/>
    </row>
    <row r="8625" spans="2:4" ht="15" customHeight="1" x14ac:dyDescent="0.25">
      <c r="B8625" s="683"/>
      <c r="C8625" s="683"/>
      <c r="D8625" s="684"/>
    </row>
    <row r="8626" spans="2:4" ht="15" customHeight="1" x14ac:dyDescent="0.25">
      <c r="B8626" s="683"/>
      <c r="C8626" s="683"/>
      <c r="D8626" s="684"/>
    </row>
    <row r="8627" spans="2:4" ht="15" customHeight="1" x14ac:dyDescent="0.25">
      <c r="B8627" s="683"/>
      <c r="C8627" s="683"/>
      <c r="D8627" s="684"/>
    </row>
    <row r="8628" spans="2:4" ht="15" customHeight="1" x14ac:dyDescent="0.25">
      <c r="B8628" s="683"/>
      <c r="C8628" s="683"/>
      <c r="D8628" s="684"/>
    </row>
    <row r="8629" spans="2:4" ht="15" customHeight="1" x14ac:dyDescent="0.25">
      <c r="B8629" s="683"/>
      <c r="C8629" s="683"/>
      <c r="D8629" s="684"/>
    </row>
    <row r="8630" spans="2:4" ht="15" customHeight="1" x14ac:dyDescent="0.25">
      <c r="B8630" s="683"/>
      <c r="C8630" s="683"/>
      <c r="D8630" s="684"/>
    </row>
    <row r="8631" spans="2:4" ht="15" customHeight="1" x14ac:dyDescent="0.25">
      <c r="B8631" s="683"/>
      <c r="C8631" s="683"/>
      <c r="D8631" s="684"/>
    </row>
    <row r="8632" spans="2:4" ht="15" customHeight="1" x14ac:dyDescent="0.25">
      <c r="B8632" s="683"/>
      <c r="C8632" s="683"/>
      <c r="D8632" s="684"/>
    </row>
    <row r="8633" spans="2:4" ht="15" customHeight="1" x14ac:dyDescent="0.25">
      <c r="B8633" s="683"/>
      <c r="C8633" s="683"/>
      <c r="D8633" s="684"/>
    </row>
    <row r="8634" spans="2:4" ht="15" customHeight="1" x14ac:dyDescent="0.25">
      <c r="B8634" s="683"/>
      <c r="C8634" s="683"/>
      <c r="D8634" s="684"/>
    </row>
    <row r="8635" spans="2:4" ht="15" customHeight="1" x14ac:dyDescent="0.25">
      <c r="B8635" s="683"/>
      <c r="C8635" s="683"/>
      <c r="D8635" s="684"/>
    </row>
    <row r="8636" spans="2:4" ht="15" customHeight="1" x14ac:dyDescent="0.25">
      <c r="B8636" s="683"/>
      <c r="C8636" s="683"/>
      <c r="D8636" s="684"/>
    </row>
    <row r="8637" spans="2:4" ht="15" customHeight="1" x14ac:dyDescent="0.25">
      <c r="B8637" s="683"/>
      <c r="C8637" s="683"/>
      <c r="D8637" s="684"/>
    </row>
    <row r="8638" spans="2:4" ht="15" customHeight="1" x14ac:dyDescent="0.25">
      <c r="B8638" s="683"/>
      <c r="C8638" s="683"/>
      <c r="D8638" s="684"/>
    </row>
    <row r="8639" spans="2:4" ht="15" customHeight="1" x14ac:dyDescent="0.25">
      <c r="B8639" s="683"/>
      <c r="C8639" s="683"/>
      <c r="D8639" s="684"/>
    </row>
    <row r="8640" spans="2:4" ht="15" customHeight="1" x14ac:dyDescent="0.25">
      <c r="B8640" s="683"/>
      <c r="C8640" s="683"/>
      <c r="D8640" s="684"/>
    </row>
    <row r="8641" spans="2:4" ht="15" customHeight="1" x14ac:dyDescent="0.25">
      <c r="B8641" s="683"/>
      <c r="C8641" s="683"/>
      <c r="D8641" s="684"/>
    </row>
    <row r="8642" spans="2:4" ht="15" customHeight="1" x14ac:dyDescent="0.25">
      <c r="B8642" s="683"/>
      <c r="C8642" s="683"/>
      <c r="D8642" s="684"/>
    </row>
    <row r="8643" spans="2:4" ht="15" customHeight="1" x14ac:dyDescent="0.25">
      <c r="B8643" s="683"/>
      <c r="C8643" s="683"/>
      <c r="D8643" s="684"/>
    </row>
    <row r="8644" spans="2:4" ht="15" customHeight="1" x14ac:dyDescent="0.25">
      <c r="B8644" s="683"/>
      <c r="C8644" s="683"/>
      <c r="D8644" s="684"/>
    </row>
    <row r="8645" spans="2:4" ht="15" customHeight="1" x14ac:dyDescent="0.25">
      <c r="B8645" s="683"/>
      <c r="C8645" s="683"/>
      <c r="D8645" s="684"/>
    </row>
    <row r="8646" spans="2:4" ht="15" customHeight="1" x14ac:dyDescent="0.25">
      <c r="B8646" s="683"/>
      <c r="C8646" s="683"/>
      <c r="D8646" s="684"/>
    </row>
    <row r="8647" spans="2:4" ht="15" customHeight="1" x14ac:dyDescent="0.25">
      <c r="B8647" s="683"/>
      <c r="C8647" s="683"/>
      <c r="D8647" s="684"/>
    </row>
    <row r="8648" spans="2:4" ht="15" customHeight="1" x14ac:dyDescent="0.25">
      <c r="B8648" s="683"/>
      <c r="C8648" s="683"/>
      <c r="D8648" s="684"/>
    </row>
    <row r="8649" spans="2:4" ht="15" customHeight="1" x14ac:dyDescent="0.25">
      <c r="B8649" s="683"/>
      <c r="C8649" s="683"/>
      <c r="D8649" s="684"/>
    </row>
    <row r="8650" spans="2:4" ht="15" customHeight="1" x14ac:dyDescent="0.25">
      <c r="B8650" s="683"/>
      <c r="C8650" s="683"/>
      <c r="D8650" s="684"/>
    </row>
    <row r="8651" spans="2:4" ht="15" customHeight="1" x14ac:dyDescent="0.25">
      <c r="B8651" s="683"/>
      <c r="C8651" s="683"/>
      <c r="D8651" s="684"/>
    </row>
    <row r="8652" spans="2:4" ht="15" customHeight="1" x14ac:dyDescent="0.25">
      <c r="B8652" s="683"/>
      <c r="C8652" s="683"/>
      <c r="D8652" s="684"/>
    </row>
    <row r="8653" spans="2:4" ht="15" customHeight="1" x14ac:dyDescent="0.25">
      <c r="B8653" s="683"/>
      <c r="C8653" s="683"/>
      <c r="D8653" s="684"/>
    </row>
    <row r="8654" spans="2:4" ht="15" customHeight="1" x14ac:dyDescent="0.25">
      <c r="B8654" s="683"/>
      <c r="C8654" s="683"/>
      <c r="D8654" s="684"/>
    </row>
    <row r="8655" spans="2:4" ht="15" customHeight="1" x14ac:dyDescent="0.25">
      <c r="B8655" s="683"/>
      <c r="C8655" s="683"/>
      <c r="D8655" s="684"/>
    </row>
    <row r="8656" spans="2:4" ht="15" customHeight="1" x14ac:dyDescent="0.25">
      <c r="B8656" s="683"/>
      <c r="C8656" s="683"/>
      <c r="D8656" s="684"/>
    </row>
    <row r="8657" spans="2:4" ht="15" customHeight="1" x14ac:dyDescent="0.25">
      <c r="B8657" s="683"/>
      <c r="C8657" s="683"/>
      <c r="D8657" s="684"/>
    </row>
    <row r="8658" spans="2:4" ht="15" customHeight="1" x14ac:dyDescent="0.25">
      <c r="B8658" s="683"/>
      <c r="C8658" s="683"/>
      <c r="D8658" s="684"/>
    </row>
    <row r="8659" spans="2:4" ht="15" customHeight="1" x14ac:dyDescent="0.25">
      <c r="B8659" s="683"/>
      <c r="C8659" s="683"/>
      <c r="D8659" s="684"/>
    </row>
    <row r="8660" spans="2:4" ht="15" customHeight="1" x14ac:dyDescent="0.25">
      <c r="B8660" s="683"/>
      <c r="C8660" s="683"/>
      <c r="D8660" s="684"/>
    </row>
    <row r="8661" spans="2:4" ht="15" customHeight="1" x14ac:dyDescent="0.25">
      <c r="B8661" s="683"/>
      <c r="C8661" s="683"/>
      <c r="D8661" s="684"/>
    </row>
    <row r="8662" spans="2:4" ht="15" customHeight="1" x14ac:dyDescent="0.25">
      <c r="B8662" s="683"/>
      <c r="C8662" s="683"/>
      <c r="D8662" s="684"/>
    </row>
    <row r="8663" spans="2:4" ht="15" customHeight="1" x14ac:dyDescent="0.25">
      <c r="B8663" s="683"/>
      <c r="C8663" s="683"/>
      <c r="D8663" s="684"/>
    </row>
    <row r="8664" spans="2:4" ht="15" customHeight="1" x14ac:dyDescent="0.25">
      <c r="B8664" s="683"/>
      <c r="C8664" s="683"/>
      <c r="D8664" s="684"/>
    </row>
    <row r="8665" spans="2:4" ht="15" customHeight="1" x14ac:dyDescent="0.25">
      <c r="B8665" s="683"/>
      <c r="C8665" s="683"/>
      <c r="D8665" s="684"/>
    </row>
    <row r="8666" spans="2:4" ht="15" customHeight="1" x14ac:dyDescent="0.25">
      <c r="B8666" s="683"/>
      <c r="C8666" s="683"/>
      <c r="D8666" s="684"/>
    </row>
    <row r="8667" spans="2:4" ht="15" customHeight="1" x14ac:dyDescent="0.25">
      <c r="B8667" s="683"/>
      <c r="C8667" s="683"/>
      <c r="D8667" s="684"/>
    </row>
    <row r="8668" spans="2:4" ht="15" customHeight="1" x14ac:dyDescent="0.25">
      <c r="B8668" s="683"/>
      <c r="C8668" s="683"/>
      <c r="D8668" s="684"/>
    </row>
    <row r="8669" spans="2:4" ht="15" customHeight="1" x14ac:dyDescent="0.25">
      <c r="B8669" s="683"/>
      <c r="C8669" s="683"/>
      <c r="D8669" s="684"/>
    </row>
    <row r="8670" spans="2:4" ht="15" customHeight="1" x14ac:dyDescent="0.25">
      <c r="B8670" s="683"/>
      <c r="C8670" s="683"/>
      <c r="D8670" s="684"/>
    </row>
    <row r="8671" spans="2:4" ht="15" customHeight="1" x14ac:dyDescent="0.25">
      <c r="B8671" s="683"/>
      <c r="C8671" s="683"/>
      <c r="D8671" s="684"/>
    </row>
    <row r="8672" spans="2:4" ht="15" customHeight="1" x14ac:dyDescent="0.25">
      <c r="B8672" s="683"/>
      <c r="C8672" s="683"/>
      <c r="D8672" s="684"/>
    </row>
    <row r="8673" spans="2:4" ht="15" customHeight="1" x14ac:dyDescent="0.25">
      <c r="B8673" s="683"/>
      <c r="C8673" s="683"/>
      <c r="D8673" s="684"/>
    </row>
    <row r="8674" spans="2:4" ht="15" customHeight="1" x14ac:dyDescent="0.25">
      <c r="B8674" s="683"/>
      <c r="C8674" s="683"/>
      <c r="D8674" s="684"/>
    </row>
    <row r="8675" spans="2:4" ht="15" customHeight="1" x14ac:dyDescent="0.25">
      <c r="B8675" s="683"/>
      <c r="C8675" s="683"/>
      <c r="D8675" s="684"/>
    </row>
    <row r="8676" spans="2:4" ht="15" customHeight="1" x14ac:dyDescent="0.25">
      <c r="B8676" s="683"/>
      <c r="C8676" s="683"/>
      <c r="D8676" s="684"/>
    </row>
    <row r="8677" spans="2:4" ht="15" customHeight="1" x14ac:dyDescent="0.25">
      <c r="B8677" s="683"/>
      <c r="C8677" s="683"/>
      <c r="D8677" s="684"/>
    </row>
    <row r="8678" spans="2:4" ht="15" customHeight="1" x14ac:dyDescent="0.25">
      <c r="B8678" s="683"/>
      <c r="C8678" s="683"/>
      <c r="D8678" s="684"/>
    </row>
    <row r="8679" spans="2:4" ht="15" customHeight="1" x14ac:dyDescent="0.25">
      <c r="B8679" s="683"/>
      <c r="C8679" s="683"/>
      <c r="D8679" s="684"/>
    </row>
    <row r="8680" spans="2:4" ht="15" customHeight="1" x14ac:dyDescent="0.25">
      <c r="B8680" s="683"/>
      <c r="C8680" s="683"/>
      <c r="D8680" s="684"/>
    </row>
    <row r="8681" spans="2:4" ht="15" customHeight="1" x14ac:dyDescent="0.25">
      <c r="B8681" s="683"/>
      <c r="C8681" s="683"/>
      <c r="D8681" s="684"/>
    </row>
    <row r="8682" spans="2:4" ht="15" customHeight="1" x14ac:dyDescent="0.25">
      <c r="B8682" s="683"/>
      <c r="C8682" s="683"/>
      <c r="D8682" s="684"/>
    </row>
    <row r="8683" spans="2:4" ht="15" customHeight="1" x14ac:dyDescent="0.25">
      <c r="B8683" s="683"/>
      <c r="C8683" s="683"/>
      <c r="D8683" s="684"/>
    </row>
    <row r="8684" spans="2:4" ht="15" customHeight="1" x14ac:dyDescent="0.25">
      <c r="B8684" s="683"/>
      <c r="C8684" s="683"/>
      <c r="D8684" s="684"/>
    </row>
    <row r="8685" spans="2:4" ht="15" customHeight="1" x14ac:dyDescent="0.25">
      <c r="B8685" s="683"/>
      <c r="C8685" s="683"/>
      <c r="D8685" s="684"/>
    </row>
    <row r="8686" spans="2:4" ht="15" customHeight="1" x14ac:dyDescent="0.25">
      <c r="B8686" s="683"/>
      <c r="C8686" s="683"/>
      <c r="D8686" s="684"/>
    </row>
    <row r="8687" spans="2:4" ht="15" customHeight="1" x14ac:dyDescent="0.25">
      <c r="B8687" s="683"/>
      <c r="C8687" s="683"/>
      <c r="D8687" s="684"/>
    </row>
    <row r="8688" spans="2:4" ht="15" customHeight="1" x14ac:dyDescent="0.25">
      <c r="B8688" s="683"/>
      <c r="C8688" s="683"/>
      <c r="D8688" s="684"/>
    </row>
    <row r="8689" spans="2:4" ht="15" customHeight="1" x14ac:dyDescent="0.25">
      <c r="B8689" s="683"/>
      <c r="C8689" s="683"/>
      <c r="D8689" s="684"/>
    </row>
    <row r="8690" spans="2:4" ht="15" customHeight="1" x14ac:dyDescent="0.25">
      <c r="B8690" s="683"/>
      <c r="C8690" s="683"/>
      <c r="D8690" s="684"/>
    </row>
    <row r="8691" spans="2:4" ht="15" customHeight="1" x14ac:dyDescent="0.25">
      <c r="B8691" s="683"/>
      <c r="C8691" s="683"/>
      <c r="D8691" s="684"/>
    </row>
    <row r="8692" spans="2:4" ht="15" customHeight="1" x14ac:dyDescent="0.25">
      <c r="B8692" s="683"/>
      <c r="C8692" s="683"/>
      <c r="D8692" s="684"/>
    </row>
    <row r="8693" spans="2:4" ht="15" customHeight="1" x14ac:dyDescent="0.25">
      <c r="B8693" s="683"/>
      <c r="C8693" s="683"/>
      <c r="D8693" s="684"/>
    </row>
    <row r="8694" spans="2:4" ht="15" customHeight="1" x14ac:dyDescent="0.25">
      <c r="B8694" s="683"/>
      <c r="C8694" s="683"/>
      <c r="D8694" s="684"/>
    </row>
    <row r="8695" spans="2:4" ht="15" customHeight="1" x14ac:dyDescent="0.25">
      <c r="B8695" s="683"/>
      <c r="C8695" s="683"/>
      <c r="D8695" s="684"/>
    </row>
    <row r="8696" spans="2:4" ht="15" customHeight="1" x14ac:dyDescent="0.25">
      <c r="B8696" s="683"/>
      <c r="C8696" s="683"/>
      <c r="D8696" s="684"/>
    </row>
    <row r="8697" spans="2:4" ht="15" customHeight="1" x14ac:dyDescent="0.25">
      <c r="B8697" s="683"/>
      <c r="C8697" s="683"/>
      <c r="D8697" s="684"/>
    </row>
    <row r="8698" spans="2:4" ht="15" customHeight="1" x14ac:dyDescent="0.25">
      <c r="B8698" s="683"/>
      <c r="C8698" s="683"/>
      <c r="D8698" s="684"/>
    </row>
    <row r="8699" spans="2:4" ht="15" customHeight="1" x14ac:dyDescent="0.25">
      <c r="B8699" s="683"/>
      <c r="C8699" s="683"/>
      <c r="D8699" s="684"/>
    </row>
    <row r="8700" spans="2:4" ht="15" customHeight="1" x14ac:dyDescent="0.25">
      <c r="B8700" s="683"/>
      <c r="C8700" s="683"/>
      <c r="D8700" s="684"/>
    </row>
    <row r="8701" spans="2:4" ht="15" customHeight="1" x14ac:dyDescent="0.25">
      <c r="B8701" s="683"/>
      <c r="C8701" s="683"/>
      <c r="D8701" s="684"/>
    </row>
    <row r="8702" spans="2:4" ht="15" customHeight="1" x14ac:dyDescent="0.25">
      <c r="B8702" s="683"/>
      <c r="C8702" s="683"/>
      <c r="D8702" s="684"/>
    </row>
    <row r="8703" spans="2:4" ht="15" customHeight="1" x14ac:dyDescent="0.25">
      <c r="B8703" s="683"/>
      <c r="C8703" s="683"/>
      <c r="D8703" s="684"/>
    </row>
    <row r="8704" spans="2:4" ht="15" customHeight="1" x14ac:dyDescent="0.25">
      <c r="B8704" s="683"/>
      <c r="C8704" s="683"/>
      <c r="D8704" s="684"/>
    </row>
    <row r="8705" spans="2:4" ht="15" customHeight="1" x14ac:dyDescent="0.25">
      <c r="B8705" s="683"/>
      <c r="C8705" s="683"/>
      <c r="D8705" s="684"/>
    </row>
    <row r="8706" spans="2:4" ht="15" customHeight="1" x14ac:dyDescent="0.25">
      <c r="B8706" s="683"/>
      <c r="C8706" s="683"/>
      <c r="D8706" s="684"/>
    </row>
    <row r="8707" spans="2:4" ht="15" customHeight="1" x14ac:dyDescent="0.25">
      <c r="B8707" s="683"/>
      <c r="C8707" s="683"/>
      <c r="D8707" s="684"/>
    </row>
    <row r="8708" spans="2:4" ht="15" customHeight="1" x14ac:dyDescent="0.25">
      <c r="B8708" s="683"/>
      <c r="C8708" s="683"/>
      <c r="D8708" s="684"/>
    </row>
    <row r="8709" spans="2:4" ht="15" customHeight="1" x14ac:dyDescent="0.25">
      <c r="B8709" s="683"/>
      <c r="C8709" s="683"/>
      <c r="D8709" s="684"/>
    </row>
    <row r="8710" spans="2:4" ht="15" customHeight="1" x14ac:dyDescent="0.25">
      <c r="B8710" s="683"/>
      <c r="C8710" s="683"/>
      <c r="D8710" s="684"/>
    </row>
    <row r="8711" spans="2:4" ht="15" customHeight="1" x14ac:dyDescent="0.25">
      <c r="B8711" s="683"/>
      <c r="C8711" s="683"/>
      <c r="D8711" s="684"/>
    </row>
    <row r="8712" spans="2:4" ht="15" customHeight="1" x14ac:dyDescent="0.25">
      <c r="B8712" s="683"/>
      <c r="C8712" s="683"/>
      <c r="D8712" s="684"/>
    </row>
    <row r="8713" spans="2:4" ht="15" customHeight="1" x14ac:dyDescent="0.25">
      <c r="B8713" s="683"/>
      <c r="C8713" s="683"/>
      <c r="D8713" s="684"/>
    </row>
    <row r="8714" spans="2:4" ht="15" customHeight="1" x14ac:dyDescent="0.25">
      <c r="B8714" s="683"/>
      <c r="C8714" s="683"/>
      <c r="D8714" s="684"/>
    </row>
    <row r="8715" spans="2:4" ht="15" customHeight="1" x14ac:dyDescent="0.25">
      <c r="B8715" s="683"/>
      <c r="C8715" s="683"/>
      <c r="D8715" s="684"/>
    </row>
    <row r="8716" spans="2:4" ht="15" customHeight="1" x14ac:dyDescent="0.25">
      <c r="B8716" s="683"/>
      <c r="C8716" s="683"/>
      <c r="D8716" s="684"/>
    </row>
    <row r="8717" spans="2:4" ht="15" customHeight="1" x14ac:dyDescent="0.25">
      <c r="B8717" s="683"/>
      <c r="C8717" s="683"/>
      <c r="D8717" s="684"/>
    </row>
    <row r="8718" spans="2:4" ht="15" customHeight="1" x14ac:dyDescent="0.25">
      <c r="B8718" s="683"/>
      <c r="C8718" s="683"/>
      <c r="D8718" s="684"/>
    </row>
    <row r="8719" spans="2:4" ht="15" customHeight="1" x14ac:dyDescent="0.25">
      <c r="B8719" s="683"/>
      <c r="C8719" s="683"/>
      <c r="D8719" s="684"/>
    </row>
    <row r="8720" spans="2:4" ht="15" customHeight="1" x14ac:dyDescent="0.25">
      <c r="B8720" s="683"/>
      <c r="C8720" s="683"/>
      <c r="D8720" s="684"/>
    </row>
    <row r="8721" spans="2:4" ht="15" customHeight="1" x14ac:dyDescent="0.25">
      <c r="B8721" s="683"/>
      <c r="C8721" s="683"/>
      <c r="D8721" s="684"/>
    </row>
    <row r="8722" spans="2:4" ht="15" customHeight="1" x14ac:dyDescent="0.25">
      <c r="B8722" s="683"/>
      <c r="C8722" s="683"/>
      <c r="D8722" s="684"/>
    </row>
    <row r="8723" spans="2:4" ht="15" customHeight="1" x14ac:dyDescent="0.25">
      <c r="B8723" s="683"/>
      <c r="C8723" s="683"/>
      <c r="D8723" s="684"/>
    </row>
    <row r="8724" spans="2:4" ht="15" customHeight="1" x14ac:dyDescent="0.25">
      <c r="B8724" s="683"/>
      <c r="C8724" s="683"/>
      <c r="D8724" s="684"/>
    </row>
    <row r="8725" spans="2:4" ht="15" customHeight="1" x14ac:dyDescent="0.25">
      <c r="B8725" s="683"/>
      <c r="C8725" s="683"/>
      <c r="D8725" s="684"/>
    </row>
    <row r="8726" spans="2:4" ht="15" customHeight="1" x14ac:dyDescent="0.25">
      <c r="B8726" s="683"/>
      <c r="C8726" s="683"/>
      <c r="D8726" s="684"/>
    </row>
    <row r="8727" spans="2:4" ht="15" customHeight="1" x14ac:dyDescent="0.25">
      <c r="B8727" s="683"/>
      <c r="C8727" s="683"/>
      <c r="D8727" s="684"/>
    </row>
    <row r="8728" spans="2:4" ht="15" customHeight="1" x14ac:dyDescent="0.25">
      <c r="B8728" s="683"/>
      <c r="C8728" s="683"/>
      <c r="D8728" s="684"/>
    </row>
    <row r="8729" spans="2:4" ht="15" customHeight="1" x14ac:dyDescent="0.25">
      <c r="B8729" s="683"/>
      <c r="C8729" s="683"/>
      <c r="D8729" s="684"/>
    </row>
    <row r="8730" spans="2:4" ht="15" customHeight="1" x14ac:dyDescent="0.25">
      <c r="B8730" s="683"/>
      <c r="C8730" s="683"/>
      <c r="D8730" s="684"/>
    </row>
    <row r="8731" spans="2:4" ht="15" customHeight="1" x14ac:dyDescent="0.25">
      <c r="B8731" s="683"/>
      <c r="C8731" s="683"/>
      <c r="D8731" s="684"/>
    </row>
    <row r="8732" spans="2:4" ht="15" customHeight="1" x14ac:dyDescent="0.25">
      <c r="B8732" s="683"/>
      <c r="C8732" s="683"/>
      <c r="D8732" s="684"/>
    </row>
    <row r="8733" spans="2:4" ht="15" customHeight="1" x14ac:dyDescent="0.25">
      <c r="B8733" s="683"/>
      <c r="C8733" s="683"/>
      <c r="D8733" s="684"/>
    </row>
    <row r="8734" spans="2:4" ht="15" customHeight="1" x14ac:dyDescent="0.25">
      <c r="B8734" s="683"/>
      <c r="C8734" s="683"/>
      <c r="D8734" s="684"/>
    </row>
    <row r="8735" spans="2:4" ht="15" customHeight="1" x14ac:dyDescent="0.25">
      <c r="B8735" s="683"/>
      <c r="C8735" s="683"/>
      <c r="D8735" s="684"/>
    </row>
    <row r="8736" spans="2:4" ht="15" customHeight="1" x14ac:dyDescent="0.25">
      <c r="B8736" s="683"/>
      <c r="C8736" s="683"/>
      <c r="D8736" s="684"/>
    </row>
    <row r="8737" spans="2:4" ht="15" customHeight="1" x14ac:dyDescent="0.25">
      <c r="B8737" s="683"/>
      <c r="C8737" s="683"/>
      <c r="D8737" s="684"/>
    </row>
    <row r="8738" spans="2:4" ht="15" customHeight="1" x14ac:dyDescent="0.25">
      <c r="B8738" s="683"/>
      <c r="C8738" s="683"/>
      <c r="D8738" s="684"/>
    </row>
    <row r="8739" spans="2:4" ht="15" customHeight="1" x14ac:dyDescent="0.25">
      <c r="B8739" s="683"/>
      <c r="C8739" s="683"/>
      <c r="D8739" s="684"/>
    </row>
    <row r="8740" spans="2:4" ht="15" customHeight="1" x14ac:dyDescent="0.25">
      <c r="B8740" s="683"/>
      <c r="C8740" s="683"/>
      <c r="D8740" s="684"/>
    </row>
    <row r="8741" spans="2:4" ht="15" customHeight="1" x14ac:dyDescent="0.25">
      <c r="B8741" s="683"/>
      <c r="C8741" s="683"/>
      <c r="D8741" s="684"/>
    </row>
    <row r="8742" spans="2:4" ht="15" customHeight="1" x14ac:dyDescent="0.25">
      <c r="B8742" s="683"/>
      <c r="C8742" s="683"/>
      <c r="D8742" s="684"/>
    </row>
    <row r="8743" spans="2:4" ht="15" customHeight="1" x14ac:dyDescent="0.25">
      <c r="B8743" s="683"/>
      <c r="C8743" s="683"/>
      <c r="D8743" s="684"/>
    </row>
    <row r="8744" spans="2:4" ht="15" customHeight="1" x14ac:dyDescent="0.25">
      <c r="B8744" s="683"/>
      <c r="C8744" s="683"/>
      <c r="D8744" s="684"/>
    </row>
    <row r="8745" spans="2:4" ht="15" customHeight="1" x14ac:dyDescent="0.25">
      <c r="B8745" s="683"/>
      <c r="C8745" s="683"/>
      <c r="D8745" s="684"/>
    </row>
    <row r="8746" spans="2:4" ht="15" customHeight="1" x14ac:dyDescent="0.25">
      <c r="B8746" s="683"/>
      <c r="C8746" s="683"/>
      <c r="D8746" s="684"/>
    </row>
    <row r="8747" spans="2:4" ht="15" customHeight="1" x14ac:dyDescent="0.25">
      <c r="B8747" s="683"/>
      <c r="C8747" s="683"/>
      <c r="D8747" s="684"/>
    </row>
    <row r="8748" spans="2:4" ht="15" customHeight="1" x14ac:dyDescent="0.25">
      <c r="B8748" s="683"/>
      <c r="C8748" s="683"/>
      <c r="D8748" s="684"/>
    </row>
    <row r="8749" spans="2:4" ht="15" customHeight="1" x14ac:dyDescent="0.25">
      <c r="B8749" s="683"/>
      <c r="C8749" s="683"/>
      <c r="D8749" s="684"/>
    </row>
    <row r="8750" spans="2:4" ht="15" customHeight="1" x14ac:dyDescent="0.25">
      <c r="B8750" s="683"/>
      <c r="C8750" s="683"/>
      <c r="D8750" s="684"/>
    </row>
    <row r="8751" spans="2:4" ht="15" customHeight="1" x14ac:dyDescent="0.25">
      <c r="B8751" s="683"/>
      <c r="C8751" s="683"/>
      <c r="D8751" s="684"/>
    </row>
    <row r="8752" spans="2:4" ht="15" customHeight="1" x14ac:dyDescent="0.25">
      <c r="B8752" s="683"/>
      <c r="C8752" s="683"/>
      <c r="D8752" s="684"/>
    </row>
    <row r="8753" spans="2:4" ht="15" customHeight="1" x14ac:dyDescent="0.25">
      <c r="B8753" s="683"/>
      <c r="C8753" s="683"/>
      <c r="D8753" s="684"/>
    </row>
    <row r="8754" spans="2:4" ht="15" customHeight="1" x14ac:dyDescent="0.25">
      <c r="B8754" s="683"/>
      <c r="C8754" s="683"/>
      <c r="D8754" s="684"/>
    </row>
    <row r="8755" spans="2:4" ht="15" customHeight="1" x14ac:dyDescent="0.25">
      <c r="B8755" s="683"/>
      <c r="C8755" s="683"/>
      <c r="D8755" s="684"/>
    </row>
    <row r="8756" spans="2:4" ht="15" customHeight="1" x14ac:dyDescent="0.25">
      <c r="B8756" s="683"/>
      <c r="C8756" s="683"/>
      <c r="D8756" s="684"/>
    </row>
    <row r="8757" spans="2:4" ht="15" customHeight="1" x14ac:dyDescent="0.25">
      <c r="B8757" s="683"/>
      <c r="C8757" s="683"/>
      <c r="D8757" s="684"/>
    </row>
    <row r="8758" spans="2:4" ht="15" customHeight="1" x14ac:dyDescent="0.25">
      <c r="B8758" s="683"/>
      <c r="C8758" s="683"/>
      <c r="D8758" s="684"/>
    </row>
    <row r="8759" spans="2:4" ht="15" customHeight="1" x14ac:dyDescent="0.25">
      <c r="B8759" s="683"/>
      <c r="C8759" s="683"/>
      <c r="D8759" s="684"/>
    </row>
    <row r="8760" spans="2:4" ht="15" customHeight="1" x14ac:dyDescent="0.25">
      <c r="B8760" s="683"/>
      <c r="C8760" s="683"/>
      <c r="D8760" s="684"/>
    </row>
    <row r="8761" spans="2:4" ht="15" customHeight="1" x14ac:dyDescent="0.25">
      <c r="B8761" s="683"/>
      <c r="C8761" s="683"/>
      <c r="D8761" s="684"/>
    </row>
    <row r="8762" spans="2:4" ht="15" customHeight="1" x14ac:dyDescent="0.25">
      <c r="B8762" s="683"/>
      <c r="C8762" s="683"/>
      <c r="D8762" s="684"/>
    </row>
    <row r="8763" spans="2:4" ht="15" customHeight="1" x14ac:dyDescent="0.25">
      <c r="B8763" s="683"/>
      <c r="C8763" s="683"/>
      <c r="D8763" s="684"/>
    </row>
    <row r="8764" spans="2:4" ht="15" customHeight="1" x14ac:dyDescent="0.25">
      <c r="B8764" s="683"/>
      <c r="C8764" s="683"/>
      <c r="D8764" s="684"/>
    </row>
    <row r="8765" spans="2:4" ht="15" customHeight="1" x14ac:dyDescent="0.25">
      <c r="B8765" s="683"/>
      <c r="C8765" s="683"/>
      <c r="D8765" s="684"/>
    </row>
    <row r="8766" spans="2:4" ht="15" customHeight="1" x14ac:dyDescent="0.25">
      <c r="B8766" s="683"/>
      <c r="C8766" s="683"/>
      <c r="D8766" s="684"/>
    </row>
    <row r="8767" spans="2:4" ht="15" customHeight="1" x14ac:dyDescent="0.25">
      <c r="B8767" s="683"/>
      <c r="C8767" s="683"/>
      <c r="D8767" s="684"/>
    </row>
    <row r="8768" spans="2:4" ht="15" customHeight="1" x14ac:dyDescent="0.25">
      <c r="B8768" s="683"/>
      <c r="C8768" s="683"/>
      <c r="D8768" s="684"/>
    </row>
    <row r="8769" spans="2:4" ht="15" customHeight="1" x14ac:dyDescent="0.25">
      <c r="B8769" s="683"/>
      <c r="C8769" s="683"/>
      <c r="D8769" s="684"/>
    </row>
    <row r="8770" spans="2:4" ht="15" customHeight="1" x14ac:dyDescent="0.25">
      <c r="B8770" s="683"/>
      <c r="C8770" s="683"/>
      <c r="D8770" s="684"/>
    </row>
    <row r="8771" spans="2:4" ht="15" customHeight="1" x14ac:dyDescent="0.25">
      <c r="B8771" s="683"/>
      <c r="C8771" s="683"/>
      <c r="D8771" s="684"/>
    </row>
    <row r="8772" spans="2:4" ht="15" customHeight="1" x14ac:dyDescent="0.25">
      <c r="B8772" s="683"/>
      <c r="C8772" s="683"/>
      <c r="D8772" s="684"/>
    </row>
    <row r="8773" spans="2:4" ht="15" customHeight="1" x14ac:dyDescent="0.25">
      <c r="B8773" s="683"/>
      <c r="C8773" s="683"/>
      <c r="D8773" s="684"/>
    </row>
    <row r="8774" spans="2:4" ht="15" customHeight="1" x14ac:dyDescent="0.25">
      <c r="B8774" s="683"/>
      <c r="C8774" s="683"/>
      <c r="D8774" s="684"/>
    </row>
    <row r="8775" spans="2:4" ht="15" customHeight="1" x14ac:dyDescent="0.25">
      <c r="B8775" s="683"/>
      <c r="C8775" s="683"/>
      <c r="D8775" s="684"/>
    </row>
    <row r="8776" spans="2:4" ht="15" customHeight="1" x14ac:dyDescent="0.25">
      <c r="B8776" s="683"/>
      <c r="C8776" s="683"/>
      <c r="D8776" s="684"/>
    </row>
    <row r="8777" spans="2:4" ht="15" customHeight="1" x14ac:dyDescent="0.25">
      <c r="B8777" s="683"/>
      <c r="C8777" s="683"/>
      <c r="D8777" s="684"/>
    </row>
    <row r="8778" spans="2:4" ht="15" customHeight="1" x14ac:dyDescent="0.25">
      <c r="B8778" s="683"/>
      <c r="C8778" s="683"/>
      <c r="D8778" s="684"/>
    </row>
    <row r="8779" spans="2:4" ht="15" customHeight="1" x14ac:dyDescent="0.25">
      <c r="B8779" s="683"/>
      <c r="C8779" s="683"/>
      <c r="D8779" s="684"/>
    </row>
    <row r="8780" spans="2:4" ht="15" customHeight="1" x14ac:dyDescent="0.25">
      <c r="B8780" s="683"/>
      <c r="C8780" s="683"/>
      <c r="D8780" s="684"/>
    </row>
    <row r="8781" spans="2:4" ht="15" customHeight="1" x14ac:dyDescent="0.25">
      <c r="B8781" s="683"/>
      <c r="C8781" s="683"/>
      <c r="D8781" s="684"/>
    </row>
    <row r="8782" spans="2:4" ht="15" customHeight="1" x14ac:dyDescent="0.25">
      <c r="B8782" s="683"/>
      <c r="C8782" s="683"/>
      <c r="D8782" s="684"/>
    </row>
    <row r="8783" spans="2:4" ht="15" customHeight="1" x14ac:dyDescent="0.25">
      <c r="B8783" s="683"/>
      <c r="C8783" s="683"/>
      <c r="D8783" s="684"/>
    </row>
    <row r="8784" spans="2:4" ht="15" customHeight="1" x14ac:dyDescent="0.25">
      <c r="B8784" s="683"/>
      <c r="C8784" s="683"/>
      <c r="D8784" s="684"/>
    </row>
    <row r="8785" spans="2:4" ht="15" customHeight="1" x14ac:dyDescent="0.25">
      <c r="B8785" s="683"/>
      <c r="C8785" s="683"/>
      <c r="D8785" s="684"/>
    </row>
    <row r="8786" spans="2:4" ht="15" customHeight="1" x14ac:dyDescent="0.25">
      <c r="B8786" s="683"/>
      <c r="C8786" s="683"/>
      <c r="D8786" s="684"/>
    </row>
    <row r="8787" spans="2:4" ht="15" customHeight="1" x14ac:dyDescent="0.25">
      <c r="B8787" s="683"/>
      <c r="C8787" s="683"/>
      <c r="D8787" s="684"/>
    </row>
    <row r="8788" spans="2:4" ht="15" customHeight="1" x14ac:dyDescent="0.25">
      <c r="B8788" s="683"/>
      <c r="C8788" s="683"/>
      <c r="D8788" s="684"/>
    </row>
    <row r="8789" spans="2:4" ht="15" customHeight="1" x14ac:dyDescent="0.25">
      <c r="B8789" s="683"/>
      <c r="C8789" s="683"/>
      <c r="D8789" s="684"/>
    </row>
    <row r="8790" spans="2:4" ht="15" customHeight="1" x14ac:dyDescent="0.25">
      <c r="B8790" s="683"/>
      <c r="C8790" s="683"/>
      <c r="D8790" s="684"/>
    </row>
    <row r="8791" spans="2:4" ht="15" customHeight="1" x14ac:dyDescent="0.25">
      <c r="B8791" s="683"/>
      <c r="C8791" s="683"/>
      <c r="D8791" s="684"/>
    </row>
    <row r="8792" spans="2:4" ht="15" customHeight="1" x14ac:dyDescent="0.25">
      <c r="B8792" s="683"/>
      <c r="C8792" s="683"/>
      <c r="D8792" s="684"/>
    </row>
    <row r="8793" spans="2:4" ht="15" customHeight="1" x14ac:dyDescent="0.25">
      <c r="B8793" s="683"/>
      <c r="C8793" s="683"/>
      <c r="D8793" s="684"/>
    </row>
    <row r="8794" spans="2:4" ht="15" customHeight="1" x14ac:dyDescent="0.25">
      <c r="B8794" s="683"/>
      <c r="C8794" s="683"/>
      <c r="D8794" s="684"/>
    </row>
    <row r="8795" spans="2:4" ht="15" customHeight="1" x14ac:dyDescent="0.25">
      <c r="B8795" s="683"/>
      <c r="C8795" s="683"/>
      <c r="D8795" s="684"/>
    </row>
    <row r="8796" spans="2:4" ht="15" customHeight="1" x14ac:dyDescent="0.25">
      <c r="B8796" s="683"/>
      <c r="C8796" s="683"/>
      <c r="D8796" s="684"/>
    </row>
    <row r="8797" spans="2:4" ht="15" customHeight="1" x14ac:dyDescent="0.25">
      <c r="B8797" s="683"/>
      <c r="C8797" s="683"/>
      <c r="D8797" s="684"/>
    </row>
    <row r="8798" spans="2:4" ht="15" customHeight="1" x14ac:dyDescent="0.25">
      <c r="B8798" s="683"/>
      <c r="C8798" s="683"/>
      <c r="D8798" s="684"/>
    </row>
    <row r="8799" spans="2:4" ht="15" customHeight="1" x14ac:dyDescent="0.25">
      <c r="B8799" s="683"/>
      <c r="C8799" s="683"/>
      <c r="D8799" s="684"/>
    </row>
    <row r="8800" spans="2:4" ht="15" customHeight="1" x14ac:dyDescent="0.25">
      <c r="B8800" s="683"/>
      <c r="C8800" s="683"/>
      <c r="D8800" s="684"/>
    </row>
    <row r="8801" spans="2:4" ht="15" customHeight="1" x14ac:dyDescent="0.25">
      <c r="B8801" s="683"/>
      <c r="C8801" s="683"/>
      <c r="D8801" s="684"/>
    </row>
    <row r="8802" spans="2:4" ht="15" customHeight="1" x14ac:dyDescent="0.25">
      <c r="B8802" s="683"/>
      <c r="C8802" s="683"/>
      <c r="D8802" s="684"/>
    </row>
    <row r="8803" spans="2:4" ht="15" customHeight="1" x14ac:dyDescent="0.25">
      <c r="B8803" s="683"/>
      <c r="C8803" s="683"/>
      <c r="D8803" s="684"/>
    </row>
    <row r="8804" spans="2:4" ht="15" customHeight="1" x14ac:dyDescent="0.25">
      <c r="B8804" s="683"/>
      <c r="C8804" s="683"/>
      <c r="D8804" s="684"/>
    </row>
    <row r="8805" spans="2:4" ht="15" customHeight="1" x14ac:dyDescent="0.25">
      <c r="B8805" s="683"/>
      <c r="C8805" s="683"/>
      <c r="D8805" s="684"/>
    </row>
    <row r="8806" spans="2:4" ht="15" customHeight="1" x14ac:dyDescent="0.25">
      <c r="B8806" s="683"/>
      <c r="C8806" s="683"/>
      <c r="D8806" s="684"/>
    </row>
    <row r="8807" spans="2:4" ht="15" customHeight="1" x14ac:dyDescent="0.25">
      <c r="B8807" s="683"/>
      <c r="C8807" s="683"/>
      <c r="D8807" s="684"/>
    </row>
    <row r="8808" spans="2:4" ht="15" customHeight="1" x14ac:dyDescent="0.25">
      <c r="B8808" s="683"/>
      <c r="C8808" s="683"/>
      <c r="D8808" s="684"/>
    </row>
    <row r="8809" spans="2:4" ht="15" customHeight="1" x14ac:dyDescent="0.25">
      <c r="B8809" s="683"/>
      <c r="C8809" s="683"/>
      <c r="D8809" s="684"/>
    </row>
    <row r="8810" spans="2:4" ht="15" customHeight="1" x14ac:dyDescent="0.25">
      <c r="B8810" s="683"/>
      <c r="C8810" s="683"/>
      <c r="D8810" s="684"/>
    </row>
    <row r="8811" spans="2:4" ht="15" customHeight="1" x14ac:dyDescent="0.25">
      <c r="B8811" s="683"/>
      <c r="C8811" s="683"/>
      <c r="D8811" s="684"/>
    </row>
    <row r="8812" spans="2:4" ht="15" customHeight="1" x14ac:dyDescent="0.25">
      <c r="B8812" s="683"/>
      <c r="C8812" s="683"/>
      <c r="D8812" s="684"/>
    </row>
    <row r="8813" spans="2:4" ht="15" customHeight="1" x14ac:dyDescent="0.25">
      <c r="B8813" s="683"/>
      <c r="C8813" s="683"/>
      <c r="D8813" s="684"/>
    </row>
    <row r="8814" spans="2:4" ht="15" customHeight="1" x14ac:dyDescent="0.25">
      <c r="B8814" s="683"/>
      <c r="C8814" s="683"/>
      <c r="D8814" s="684"/>
    </row>
    <row r="8815" spans="2:4" ht="15" customHeight="1" x14ac:dyDescent="0.25">
      <c r="B8815" s="683"/>
      <c r="C8815" s="683"/>
      <c r="D8815" s="684"/>
    </row>
    <row r="8816" spans="2:4" ht="15" customHeight="1" x14ac:dyDescent="0.25">
      <c r="B8816" s="683"/>
      <c r="C8816" s="683"/>
      <c r="D8816" s="684"/>
    </row>
    <row r="8817" spans="2:4" ht="15" customHeight="1" x14ac:dyDescent="0.25">
      <c r="B8817" s="683"/>
      <c r="C8817" s="683"/>
      <c r="D8817" s="684"/>
    </row>
    <row r="8818" spans="2:4" ht="15" customHeight="1" x14ac:dyDescent="0.25">
      <c r="B8818" s="683"/>
      <c r="C8818" s="683"/>
      <c r="D8818" s="684"/>
    </row>
    <row r="8819" spans="2:4" ht="15" customHeight="1" x14ac:dyDescent="0.25">
      <c r="B8819" s="683"/>
      <c r="C8819" s="683"/>
      <c r="D8819" s="684"/>
    </row>
    <row r="8820" spans="2:4" ht="15" customHeight="1" x14ac:dyDescent="0.25">
      <c r="B8820" s="683"/>
      <c r="C8820" s="683"/>
      <c r="D8820" s="684"/>
    </row>
    <row r="8821" spans="2:4" ht="15" customHeight="1" x14ac:dyDescent="0.25">
      <c r="B8821" s="683"/>
      <c r="C8821" s="683"/>
      <c r="D8821" s="684"/>
    </row>
    <row r="8822" spans="2:4" ht="15" customHeight="1" x14ac:dyDescent="0.25">
      <c r="B8822" s="683"/>
      <c r="C8822" s="683"/>
      <c r="D8822" s="684"/>
    </row>
    <row r="8823" spans="2:4" ht="15" customHeight="1" x14ac:dyDescent="0.25">
      <c r="B8823" s="683"/>
      <c r="C8823" s="683"/>
      <c r="D8823" s="684"/>
    </row>
    <row r="8824" spans="2:4" ht="15" customHeight="1" x14ac:dyDescent="0.25">
      <c r="B8824" s="683"/>
      <c r="C8824" s="683"/>
      <c r="D8824" s="684"/>
    </row>
    <row r="8825" spans="2:4" ht="15" customHeight="1" x14ac:dyDescent="0.25">
      <c r="B8825" s="683"/>
      <c r="C8825" s="683"/>
      <c r="D8825" s="684"/>
    </row>
    <row r="8826" spans="2:4" ht="15" customHeight="1" x14ac:dyDescent="0.25">
      <c r="B8826" s="683"/>
      <c r="C8826" s="683"/>
      <c r="D8826" s="684"/>
    </row>
    <row r="8827" spans="2:4" ht="15" customHeight="1" x14ac:dyDescent="0.25">
      <c r="B8827" s="683"/>
      <c r="C8827" s="683"/>
      <c r="D8827" s="684"/>
    </row>
    <row r="8828" spans="2:4" ht="15" customHeight="1" x14ac:dyDescent="0.25">
      <c r="B8828" s="683"/>
      <c r="C8828" s="683"/>
      <c r="D8828" s="684"/>
    </row>
    <row r="8829" spans="2:4" ht="15" customHeight="1" x14ac:dyDescent="0.25">
      <c r="B8829" s="683"/>
      <c r="C8829" s="683"/>
      <c r="D8829" s="684"/>
    </row>
    <row r="8830" spans="2:4" ht="15" customHeight="1" x14ac:dyDescent="0.25">
      <c r="B8830" s="683"/>
      <c r="C8830" s="683"/>
      <c r="D8830" s="684"/>
    </row>
    <row r="8831" spans="2:4" ht="15" customHeight="1" x14ac:dyDescent="0.25">
      <c r="B8831" s="683"/>
      <c r="C8831" s="683"/>
      <c r="D8831" s="684"/>
    </row>
    <row r="8832" spans="2:4" ht="15" customHeight="1" x14ac:dyDescent="0.25">
      <c r="B8832" s="683"/>
      <c r="C8832" s="683"/>
      <c r="D8832" s="684"/>
    </row>
    <row r="8833" spans="2:4" ht="15" customHeight="1" x14ac:dyDescent="0.25">
      <c r="B8833" s="683"/>
      <c r="C8833" s="683"/>
      <c r="D8833" s="684"/>
    </row>
    <row r="8834" spans="2:4" ht="15" customHeight="1" x14ac:dyDescent="0.25">
      <c r="B8834" s="683"/>
      <c r="C8834" s="683"/>
      <c r="D8834" s="684"/>
    </row>
    <row r="8835" spans="2:4" ht="15" customHeight="1" x14ac:dyDescent="0.25">
      <c r="B8835" s="683"/>
      <c r="C8835" s="683"/>
      <c r="D8835" s="684"/>
    </row>
    <row r="8836" spans="2:4" ht="15" customHeight="1" x14ac:dyDescent="0.25">
      <c r="B8836" s="683"/>
      <c r="C8836" s="683"/>
      <c r="D8836" s="684"/>
    </row>
    <row r="8837" spans="2:4" ht="15" customHeight="1" x14ac:dyDescent="0.25">
      <c r="B8837" s="683"/>
      <c r="C8837" s="683"/>
      <c r="D8837" s="684"/>
    </row>
    <row r="8838" spans="2:4" ht="15" customHeight="1" x14ac:dyDescent="0.25">
      <c r="B8838" s="683"/>
      <c r="C8838" s="683"/>
      <c r="D8838" s="684"/>
    </row>
    <row r="8839" spans="2:4" ht="15" customHeight="1" x14ac:dyDescent="0.25">
      <c r="B8839" s="683"/>
      <c r="C8839" s="683"/>
      <c r="D8839" s="684"/>
    </row>
    <row r="8840" spans="2:4" ht="15" customHeight="1" x14ac:dyDescent="0.25">
      <c r="B8840" s="683"/>
      <c r="C8840" s="683"/>
      <c r="D8840" s="684"/>
    </row>
    <row r="8841" spans="2:4" ht="15" customHeight="1" x14ac:dyDescent="0.25">
      <c r="B8841" s="683"/>
      <c r="C8841" s="683"/>
      <c r="D8841" s="684"/>
    </row>
    <row r="8842" spans="2:4" ht="15" customHeight="1" x14ac:dyDescent="0.25">
      <c r="B8842" s="683"/>
      <c r="C8842" s="683"/>
      <c r="D8842" s="684"/>
    </row>
    <row r="8843" spans="2:4" ht="15" customHeight="1" x14ac:dyDescent="0.25">
      <c r="B8843" s="683"/>
      <c r="C8843" s="683"/>
      <c r="D8843" s="684"/>
    </row>
    <row r="8844" spans="2:4" ht="15" customHeight="1" x14ac:dyDescent="0.25">
      <c r="B8844" s="683"/>
      <c r="C8844" s="683"/>
      <c r="D8844" s="684"/>
    </row>
    <row r="8845" spans="2:4" ht="15" customHeight="1" x14ac:dyDescent="0.25">
      <c r="B8845" s="683"/>
      <c r="C8845" s="683"/>
      <c r="D8845" s="684"/>
    </row>
    <row r="8846" spans="2:4" ht="15" customHeight="1" x14ac:dyDescent="0.25">
      <c r="B8846" s="683"/>
      <c r="C8846" s="683"/>
      <c r="D8846" s="684"/>
    </row>
    <row r="8847" spans="2:4" ht="15" customHeight="1" x14ac:dyDescent="0.25">
      <c r="B8847" s="683"/>
      <c r="C8847" s="683"/>
      <c r="D8847" s="684"/>
    </row>
    <row r="8848" spans="2:4" ht="15" customHeight="1" x14ac:dyDescent="0.25">
      <c r="B8848" s="683"/>
      <c r="C8848" s="683"/>
      <c r="D8848" s="684"/>
    </row>
    <row r="8849" spans="2:4" ht="15" customHeight="1" x14ac:dyDescent="0.25">
      <c r="B8849" s="683"/>
      <c r="C8849" s="683"/>
      <c r="D8849" s="684"/>
    </row>
    <row r="8850" spans="2:4" ht="15" customHeight="1" x14ac:dyDescent="0.25">
      <c r="B8850" s="683"/>
      <c r="C8850" s="683"/>
      <c r="D8850" s="684"/>
    </row>
    <row r="8851" spans="2:4" ht="15" customHeight="1" x14ac:dyDescent="0.25">
      <c r="B8851" s="683"/>
      <c r="C8851" s="683"/>
      <c r="D8851" s="684"/>
    </row>
    <row r="8852" spans="2:4" ht="15" customHeight="1" x14ac:dyDescent="0.25">
      <c r="B8852" s="683"/>
      <c r="C8852" s="683"/>
      <c r="D8852" s="684"/>
    </row>
    <row r="8853" spans="2:4" ht="15" customHeight="1" x14ac:dyDescent="0.25">
      <c r="B8853" s="683"/>
      <c r="C8853" s="683"/>
      <c r="D8853" s="684"/>
    </row>
    <row r="8854" spans="2:4" ht="15" customHeight="1" x14ac:dyDescent="0.25">
      <c r="B8854" s="683"/>
      <c r="C8854" s="683"/>
      <c r="D8854" s="684"/>
    </row>
    <row r="8855" spans="2:4" ht="15" customHeight="1" x14ac:dyDescent="0.25">
      <c r="B8855" s="683"/>
      <c r="C8855" s="683"/>
      <c r="D8855" s="684"/>
    </row>
    <row r="8856" spans="2:4" ht="15" customHeight="1" x14ac:dyDescent="0.25">
      <c r="B8856" s="683"/>
      <c r="C8856" s="683"/>
      <c r="D8856" s="684"/>
    </row>
    <row r="8857" spans="2:4" ht="15" customHeight="1" x14ac:dyDescent="0.25">
      <c r="B8857" s="683"/>
      <c r="C8857" s="683"/>
      <c r="D8857" s="684"/>
    </row>
    <row r="8858" spans="2:4" ht="15" customHeight="1" x14ac:dyDescent="0.25">
      <c r="B8858" s="683"/>
      <c r="C8858" s="683"/>
      <c r="D8858" s="684"/>
    </row>
    <row r="8859" spans="2:4" ht="15" customHeight="1" x14ac:dyDescent="0.25">
      <c r="B8859" s="683"/>
      <c r="C8859" s="683"/>
      <c r="D8859" s="684"/>
    </row>
    <row r="8860" spans="2:4" ht="15" customHeight="1" x14ac:dyDescent="0.25">
      <c r="B8860" s="683"/>
      <c r="C8860" s="683"/>
      <c r="D8860" s="684"/>
    </row>
    <row r="8861" spans="2:4" ht="15" customHeight="1" x14ac:dyDescent="0.25">
      <c r="B8861" s="683"/>
      <c r="C8861" s="683"/>
      <c r="D8861" s="684"/>
    </row>
    <row r="8862" spans="2:4" ht="15" customHeight="1" x14ac:dyDescent="0.25">
      <c r="B8862" s="683"/>
      <c r="C8862" s="683"/>
      <c r="D8862" s="684"/>
    </row>
    <row r="8863" spans="2:4" ht="15" customHeight="1" x14ac:dyDescent="0.25">
      <c r="B8863" s="683"/>
      <c r="C8863" s="683"/>
      <c r="D8863" s="684"/>
    </row>
    <row r="8864" spans="2:4" ht="15" customHeight="1" x14ac:dyDescent="0.25">
      <c r="B8864" s="683"/>
      <c r="C8864" s="683"/>
      <c r="D8864" s="684"/>
    </row>
    <row r="8865" spans="2:4" ht="15" customHeight="1" x14ac:dyDescent="0.25">
      <c r="B8865" s="683"/>
      <c r="C8865" s="683"/>
      <c r="D8865" s="684"/>
    </row>
    <row r="8866" spans="2:4" ht="15" customHeight="1" x14ac:dyDescent="0.25">
      <c r="B8866" s="683"/>
      <c r="C8866" s="683"/>
      <c r="D8866" s="684"/>
    </row>
    <row r="8867" spans="2:4" ht="15" customHeight="1" x14ac:dyDescent="0.25">
      <c r="B8867" s="683"/>
      <c r="C8867" s="683"/>
      <c r="D8867" s="684"/>
    </row>
    <row r="8868" spans="2:4" ht="15" customHeight="1" x14ac:dyDescent="0.25">
      <c r="B8868" s="683"/>
      <c r="C8868" s="683"/>
      <c r="D8868" s="684"/>
    </row>
    <row r="8869" spans="2:4" ht="15" customHeight="1" x14ac:dyDescent="0.25">
      <c r="B8869" s="683"/>
      <c r="C8869" s="683"/>
      <c r="D8869" s="684"/>
    </row>
    <row r="8870" spans="2:4" ht="15" customHeight="1" x14ac:dyDescent="0.25">
      <c r="B8870" s="683"/>
      <c r="C8870" s="683"/>
      <c r="D8870" s="684"/>
    </row>
    <row r="8871" spans="2:4" ht="15" customHeight="1" x14ac:dyDescent="0.25">
      <c r="B8871" s="683"/>
      <c r="C8871" s="683"/>
      <c r="D8871" s="684"/>
    </row>
    <row r="8872" spans="2:4" ht="15" customHeight="1" x14ac:dyDescent="0.25">
      <c r="B8872" s="683"/>
      <c r="C8872" s="683"/>
      <c r="D8872" s="684"/>
    </row>
    <row r="8873" spans="2:4" ht="15" customHeight="1" x14ac:dyDescent="0.25">
      <c r="B8873" s="683"/>
      <c r="C8873" s="683"/>
      <c r="D8873" s="684"/>
    </row>
    <row r="8874" spans="2:4" ht="15" customHeight="1" x14ac:dyDescent="0.25">
      <c r="B8874" s="683"/>
      <c r="C8874" s="683"/>
      <c r="D8874" s="684"/>
    </row>
    <row r="8875" spans="2:4" ht="15" customHeight="1" x14ac:dyDescent="0.25">
      <c r="B8875" s="683"/>
      <c r="C8875" s="683"/>
      <c r="D8875" s="684"/>
    </row>
    <row r="8876" spans="2:4" ht="15" customHeight="1" x14ac:dyDescent="0.25">
      <c r="B8876" s="683"/>
      <c r="C8876" s="683"/>
      <c r="D8876" s="684"/>
    </row>
    <row r="8877" spans="2:4" ht="15" customHeight="1" x14ac:dyDescent="0.25">
      <c r="B8877" s="683"/>
      <c r="C8877" s="683"/>
      <c r="D8877" s="684"/>
    </row>
    <row r="8878" spans="2:4" ht="15" customHeight="1" x14ac:dyDescent="0.25">
      <c r="B8878" s="683"/>
      <c r="C8878" s="683"/>
      <c r="D8878" s="684"/>
    </row>
    <row r="8879" spans="2:4" ht="15" customHeight="1" x14ac:dyDescent="0.25">
      <c r="B8879" s="683"/>
      <c r="C8879" s="683"/>
      <c r="D8879" s="684"/>
    </row>
    <row r="8880" spans="2:4" ht="15" customHeight="1" x14ac:dyDescent="0.25">
      <c r="B8880" s="683"/>
      <c r="C8880" s="683"/>
      <c r="D8880" s="684"/>
    </row>
    <row r="8881" spans="2:4" ht="15" customHeight="1" x14ac:dyDescent="0.25">
      <c r="B8881" s="683"/>
      <c r="C8881" s="683"/>
      <c r="D8881" s="684"/>
    </row>
    <row r="8882" spans="2:4" ht="15" customHeight="1" x14ac:dyDescent="0.25">
      <c r="B8882" s="683"/>
      <c r="C8882" s="683"/>
      <c r="D8882" s="684"/>
    </row>
    <row r="8883" spans="2:4" ht="15" customHeight="1" x14ac:dyDescent="0.25">
      <c r="B8883" s="683"/>
      <c r="C8883" s="683"/>
      <c r="D8883" s="684"/>
    </row>
    <row r="8884" spans="2:4" ht="15" customHeight="1" x14ac:dyDescent="0.25">
      <c r="B8884" s="683"/>
      <c r="C8884" s="683"/>
      <c r="D8884" s="684"/>
    </row>
    <row r="8885" spans="2:4" ht="15" customHeight="1" x14ac:dyDescent="0.25">
      <c r="B8885" s="683"/>
      <c r="C8885" s="683"/>
      <c r="D8885" s="684"/>
    </row>
    <row r="8886" spans="2:4" ht="15" customHeight="1" x14ac:dyDescent="0.25">
      <c r="B8886" s="683"/>
      <c r="C8886" s="683"/>
      <c r="D8886" s="684"/>
    </row>
    <row r="8887" spans="2:4" ht="15" customHeight="1" x14ac:dyDescent="0.25">
      <c r="B8887" s="683"/>
      <c r="C8887" s="683"/>
      <c r="D8887" s="684"/>
    </row>
    <row r="8888" spans="2:4" ht="15" customHeight="1" x14ac:dyDescent="0.25">
      <c r="B8888" s="683"/>
      <c r="C8888" s="683"/>
      <c r="D8888" s="684"/>
    </row>
    <row r="8889" spans="2:4" ht="15" customHeight="1" x14ac:dyDescent="0.25">
      <c r="B8889" s="683"/>
      <c r="C8889" s="683"/>
      <c r="D8889" s="684"/>
    </row>
    <row r="8890" spans="2:4" ht="15" customHeight="1" x14ac:dyDescent="0.25">
      <c r="B8890" s="683"/>
      <c r="C8890" s="683"/>
      <c r="D8890" s="684"/>
    </row>
    <row r="8891" spans="2:4" ht="15" customHeight="1" x14ac:dyDescent="0.25">
      <c r="B8891" s="683"/>
      <c r="C8891" s="683"/>
      <c r="D8891" s="684"/>
    </row>
    <row r="8892" spans="2:4" ht="15" customHeight="1" x14ac:dyDescent="0.25">
      <c r="B8892" s="683"/>
      <c r="C8892" s="683"/>
      <c r="D8892" s="684"/>
    </row>
    <row r="8893" spans="2:4" ht="15" customHeight="1" x14ac:dyDescent="0.25">
      <c r="B8893" s="683"/>
      <c r="C8893" s="683"/>
      <c r="D8893" s="684"/>
    </row>
    <row r="8894" spans="2:4" ht="15" customHeight="1" x14ac:dyDescent="0.25">
      <c r="B8894" s="683"/>
      <c r="C8894" s="683"/>
      <c r="D8894" s="684"/>
    </row>
    <row r="8895" spans="2:4" ht="15" customHeight="1" x14ac:dyDescent="0.25">
      <c r="B8895" s="683"/>
      <c r="C8895" s="683"/>
      <c r="D8895" s="684"/>
    </row>
    <row r="8896" spans="2:4" ht="15" customHeight="1" x14ac:dyDescent="0.25">
      <c r="B8896" s="683"/>
      <c r="C8896" s="683"/>
      <c r="D8896" s="684"/>
    </row>
    <row r="8897" spans="2:4" ht="15" customHeight="1" x14ac:dyDescent="0.25">
      <c r="B8897" s="683"/>
      <c r="C8897" s="683"/>
      <c r="D8897" s="684"/>
    </row>
    <row r="8898" spans="2:4" ht="15" customHeight="1" x14ac:dyDescent="0.25">
      <c r="B8898" s="683"/>
      <c r="C8898" s="683"/>
      <c r="D8898" s="684"/>
    </row>
    <row r="8899" spans="2:4" ht="15" customHeight="1" x14ac:dyDescent="0.25">
      <c r="B8899" s="683"/>
      <c r="C8899" s="683"/>
      <c r="D8899" s="684"/>
    </row>
    <row r="8900" spans="2:4" ht="15" customHeight="1" x14ac:dyDescent="0.25">
      <c r="B8900" s="683"/>
      <c r="C8900" s="683"/>
      <c r="D8900" s="684"/>
    </row>
    <row r="8901" spans="2:4" ht="15" customHeight="1" x14ac:dyDescent="0.25">
      <c r="B8901" s="683"/>
      <c r="C8901" s="683"/>
      <c r="D8901" s="684"/>
    </row>
    <row r="8902" spans="2:4" ht="15" customHeight="1" x14ac:dyDescent="0.25">
      <c r="B8902" s="683"/>
      <c r="C8902" s="683"/>
      <c r="D8902" s="684"/>
    </row>
    <row r="8903" spans="2:4" ht="15" customHeight="1" x14ac:dyDescent="0.25">
      <c r="B8903" s="683"/>
      <c r="C8903" s="683"/>
      <c r="D8903" s="684"/>
    </row>
    <row r="8904" spans="2:4" ht="15" customHeight="1" x14ac:dyDescent="0.25">
      <c r="B8904" s="683"/>
      <c r="C8904" s="683"/>
      <c r="D8904" s="684"/>
    </row>
    <row r="8905" spans="2:4" ht="15" customHeight="1" x14ac:dyDescent="0.25">
      <c r="B8905" s="683"/>
      <c r="C8905" s="683"/>
      <c r="D8905" s="684"/>
    </row>
    <row r="8906" spans="2:4" ht="15" customHeight="1" x14ac:dyDescent="0.25">
      <c r="B8906" s="683"/>
      <c r="C8906" s="683"/>
      <c r="D8906" s="684"/>
    </row>
    <row r="8907" spans="2:4" ht="15" customHeight="1" x14ac:dyDescent="0.25">
      <c r="B8907" s="683"/>
      <c r="C8907" s="683"/>
      <c r="D8907" s="684"/>
    </row>
    <row r="8908" spans="2:4" ht="15" customHeight="1" x14ac:dyDescent="0.25">
      <c r="B8908" s="683"/>
      <c r="C8908" s="683"/>
      <c r="D8908" s="684"/>
    </row>
    <row r="8909" spans="2:4" ht="15" customHeight="1" x14ac:dyDescent="0.25">
      <c r="B8909" s="683"/>
      <c r="C8909" s="683"/>
      <c r="D8909" s="684"/>
    </row>
    <row r="8910" spans="2:4" ht="15" customHeight="1" x14ac:dyDescent="0.25">
      <c r="B8910" s="683"/>
      <c r="C8910" s="683"/>
      <c r="D8910" s="684"/>
    </row>
    <row r="8911" spans="2:4" ht="15" customHeight="1" x14ac:dyDescent="0.25">
      <c r="B8911" s="683"/>
      <c r="C8911" s="683"/>
      <c r="D8911" s="684"/>
    </row>
    <row r="8912" spans="2:4" ht="15" customHeight="1" x14ac:dyDescent="0.25">
      <c r="B8912" s="683"/>
      <c r="C8912" s="683"/>
      <c r="D8912" s="684"/>
    </row>
    <row r="8913" spans="2:4" ht="15" customHeight="1" x14ac:dyDescent="0.25">
      <c r="B8913" s="683"/>
      <c r="C8913" s="683"/>
      <c r="D8913" s="684"/>
    </row>
    <row r="8914" spans="2:4" ht="15" customHeight="1" x14ac:dyDescent="0.25">
      <c r="B8914" s="683"/>
      <c r="C8914" s="683"/>
      <c r="D8914" s="684"/>
    </row>
    <row r="8915" spans="2:4" ht="15" customHeight="1" x14ac:dyDescent="0.25">
      <c r="B8915" s="683"/>
      <c r="C8915" s="683"/>
      <c r="D8915" s="684"/>
    </row>
    <row r="8916" spans="2:4" ht="15" customHeight="1" x14ac:dyDescent="0.25">
      <c r="B8916" s="683"/>
      <c r="C8916" s="683"/>
      <c r="D8916" s="684"/>
    </row>
    <row r="8917" spans="2:4" ht="15" customHeight="1" x14ac:dyDescent="0.25">
      <c r="B8917" s="683"/>
      <c r="C8917" s="683"/>
      <c r="D8917" s="684"/>
    </row>
    <row r="8918" spans="2:4" ht="15" customHeight="1" x14ac:dyDescent="0.25">
      <c r="B8918" s="683"/>
      <c r="C8918" s="683"/>
      <c r="D8918" s="684"/>
    </row>
    <row r="8919" spans="2:4" ht="15" customHeight="1" x14ac:dyDescent="0.25">
      <c r="B8919" s="683"/>
      <c r="C8919" s="683"/>
      <c r="D8919" s="684"/>
    </row>
    <row r="8920" spans="2:4" ht="15" customHeight="1" x14ac:dyDescent="0.25">
      <c r="B8920" s="683"/>
      <c r="C8920" s="683"/>
      <c r="D8920" s="684"/>
    </row>
    <row r="8921" spans="2:4" ht="15" customHeight="1" x14ac:dyDescent="0.25">
      <c r="B8921" s="683"/>
      <c r="C8921" s="683"/>
      <c r="D8921" s="684"/>
    </row>
    <row r="8922" spans="2:4" ht="15" customHeight="1" x14ac:dyDescent="0.25">
      <c r="B8922" s="683"/>
      <c r="C8922" s="683"/>
      <c r="D8922" s="684"/>
    </row>
    <row r="8923" spans="2:4" ht="15" customHeight="1" x14ac:dyDescent="0.25">
      <c r="B8923" s="683"/>
      <c r="C8923" s="683"/>
      <c r="D8923" s="684"/>
    </row>
    <row r="8924" spans="2:4" ht="15" customHeight="1" x14ac:dyDescent="0.25">
      <c r="B8924" s="683"/>
      <c r="C8924" s="683"/>
      <c r="D8924" s="684"/>
    </row>
    <row r="8925" spans="2:4" ht="15" customHeight="1" x14ac:dyDescent="0.25">
      <c r="B8925" s="683"/>
      <c r="C8925" s="683"/>
      <c r="D8925" s="684"/>
    </row>
    <row r="8926" spans="2:4" ht="15" customHeight="1" x14ac:dyDescent="0.25">
      <c r="B8926" s="683"/>
      <c r="C8926" s="683"/>
      <c r="D8926" s="684"/>
    </row>
    <row r="8927" spans="2:4" ht="15" customHeight="1" x14ac:dyDescent="0.25">
      <c r="B8927" s="683"/>
      <c r="C8927" s="683"/>
      <c r="D8927" s="684"/>
    </row>
    <row r="8928" spans="2:4" ht="15" customHeight="1" x14ac:dyDescent="0.25">
      <c r="B8928" s="683"/>
      <c r="C8928" s="683"/>
      <c r="D8928" s="684"/>
    </row>
    <row r="8929" spans="2:4" ht="15" customHeight="1" x14ac:dyDescent="0.25">
      <c r="B8929" s="683"/>
      <c r="C8929" s="683"/>
      <c r="D8929" s="684"/>
    </row>
    <row r="8930" spans="2:4" ht="15" customHeight="1" x14ac:dyDescent="0.25">
      <c r="B8930" s="683"/>
      <c r="C8930" s="683"/>
      <c r="D8930" s="684"/>
    </row>
    <row r="8931" spans="2:4" ht="15" customHeight="1" x14ac:dyDescent="0.25">
      <c r="B8931" s="683"/>
      <c r="C8931" s="683"/>
      <c r="D8931" s="684"/>
    </row>
    <row r="8932" spans="2:4" ht="15" customHeight="1" x14ac:dyDescent="0.25">
      <c r="B8932" s="683"/>
      <c r="C8932" s="683"/>
      <c r="D8932" s="684"/>
    </row>
    <row r="8933" spans="2:4" ht="15" customHeight="1" x14ac:dyDescent="0.25">
      <c r="B8933" s="683"/>
      <c r="C8933" s="683"/>
      <c r="D8933" s="684"/>
    </row>
    <row r="8934" spans="2:4" ht="15" customHeight="1" x14ac:dyDescent="0.25">
      <c r="B8934" s="683"/>
      <c r="C8934" s="683"/>
      <c r="D8934" s="684"/>
    </row>
    <row r="8935" spans="2:4" ht="15" customHeight="1" x14ac:dyDescent="0.25">
      <c r="B8935" s="683"/>
      <c r="C8935" s="683"/>
      <c r="D8935" s="684"/>
    </row>
    <row r="8936" spans="2:4" ht="15" customHeight="1" x14ac:dyDescent="0.25">
      <c r="B8936" s="683"/>
      <c r="C8936" s="683"/>
      <c r="D8936" s="684"/>
    </row>
    <row r="8937" spans="2:4" ht="15" customHeight="1" x14ac:dyDescent="0.25">
      <c r="B8937" s="683"/>
      <c r="C8937" s="683"/>
      <c r="D8937" s="684"/>
    </row>
    <row r="8938" spans="2:4" ht="15" customHeight="1" x14ac:dyDescent="0.25">
      <c r="B8938" s="683"/>
      <c r="C8938" s="683"/>
      <c r="D8938" s="684"/>
    </row>
    <row r="8939" spans="2:4" ht="15" customHeight="1" x14ac:dyDescent="0.25">
      <c r="B8939" s="683"/>
      <c r="C8939" s="683"/>
      <c r="D8939" s="684"/>
    </row>
    <row r="8940" spans="2:4" ht="15" customHeight="1" x14ac:dyDescent="0.25">
      <c r="B8940" s="683"/>
      <c r="C8940" s="683"/>
      <c r="D8940" s="684"/>
    </row>
    <row r="8941" spans="2:4" ht="15" customHeight="1" x14ac:dyDescent="0.25">
      <c r="B8941" s="683"/>
      <c r="C8941" s="683"/>
      <c r="D8941" s="684"/>
    </row>
    <row r="8942" spans="2:4" ht="15" customHeight="1" x14ac:dyDescent="0.25">
      <c r="B8942" s="683"/>
      <c r="C8942" s="683"/>
      <c r="D8942" s="684"/>
    </row>
    <row r="8943" spans="2:4" ht="15" customHeight="1" x14ac:dyDescent="0.25">
      <c r="B8943" s="683"/>
      <c r="C8943" s="683"/>
      <c r="D8943" s="684"/>
    </row>
    <row r="8944" spans="2:4" ht="15" customHeight="1" x14ac:dyDescent="0.25">
      <c r="B8944" s="683"/>
      <c r="C8944" s="683"/>
      <c r="D8944" s="684"/>
    </row>
    <row r="8945" spans="2:4" ht="15" customHeight="1" x14ac:dyDescent="0.25">
      <c r="B8945" s="683"/>
      <c r="C8945" s="683"/>
      <c r="D8945" s="684"/>
    </row>
    <row r="8946" spans="2:4" ht="15" customHeight="1" x14ac:dyDescent="0.25">
      <c r="B8946" s="683"/>
      <c r="C8946" s="683"/>
      <c r="D8946" s="684"/>
    </row>
    <row r="8947" spans="2:4" ht="15" customHeight="1" x14ac:dyDescent="0.25">
      <c r="B8947" s="683"/>
      <c r="C8947" s="683"/>
      <c r="D8947" s="684"/>
    </row>
    <row r="8948" spans="2:4" ht="15" customHeight="1" x14ac:dyDescent="0.25">
      <c r="B8948" s="683"/>
      <c r="C8948" s="683"/>
      <c r="D8948" s="684"/>
    </row>
    <row r="8949" spans="2:4" ht="15" customHeight="1" x14ac:dyDescent="0.25">
      <c r="B8949" s="683"/>
      <c r="C8949" s="683"/>
      <c r="D8949" s="684"/>
    </row>
    <row r="8950" spans="2:4" ht="15" customHeight="1" x14ac:dyDescent="0.25">
      <c r="B8950" s="683"/>
      <c r="C8950" s="683"/>
      <c r="D8950" s="684"/>
    </row>
    <row r="8951" spans="2:4" ht="15" customHeight="1" x14ac:dyDescent="0.25">
      <c r="B8951" s="683"/>
      <c r="C8951" s="683"/>
      <c r="D8951" s="684"/>
    </row>
    <row r="8952" spans="2:4" ht="15" customHeight="1" x14ac:dyDescent="0.25">
      <c r="B8952" s="683"/>
      <c r="C8952" s="683"/>
      <c r="D8952" s="684"/>
    </row>
    <row r="8953" spans="2:4" ht="15" customHeight="1" x14ac:dyDescent="0.25">
      <c r="B8953" s="683"/>
      <c r="C8953" s="683"/>
      <c r="D8953" s="684"/>
    </row>
    <row r="8954" spans="2:4" ht="15" customHeight="1" x14ac:dyDescent="0.25">
      <c r="B8954" s="683"/>
      <c r="C8954" s="683"/>
      <c r="D8954" s="684"/>
    </row>
    <row r="8955" spans="2:4" ht="15" customHeight="1" x14ac:dyDescent="0.25">
      <c r="B8955" s="683"/>
      <c r="C8955" s="683"/>
      <c r="D8955" s="684"/>
    </row>
    <row r="8956" spans="2:4" ht="15" customHeight="1" x14ac:dyDescent="0.25">
      <c r="B8956" s="683"/>
      <c r="C8956" s="683"/>
      <c r="D8956" s="684"/>
    </row>
    <row r="8957" spans="2:4" ht="15" customHeight="1" x14ac:dyDescent="0.25">
      <c r="B8957" s="683"/>
      <c r="C8957" s="683"/>
      <c r="D8957" s="684"/>
    </row>
    <row r="8958" spans="2:4" ht="15" customHeight="1" x14ac:dyDescent="0.25">
      <c r="B8958" s="683"/>
      <c r="C8958" s="683"/>
      <c r="D8958" s="684"/>
    </row>
    <row r="8959" spans="2:4" ht="15" customHeight="1" x14ac:dyDescent="0.25">
      <c r="B8959" s="683"/>
      <c r="C8959" s="683"/>
      <c r="D8959" s="684"/>
    </row>
    <row r="8960" spans="2:4" ht="15" customHeight="1" x14ac:dyDescent="0.25">
      <c r="B8960" s="683"/>
      <c r="C8960" s="683"/>
      <c r="D8960" s="684"/>
    </row>
    <row r="8961" spans="2:4" ht="15" customHeight="1" x14ac:dyDescent="0.25">
      <c r="B8961" s="683"/>
      <c r="C8961" s="683"/>
      <c r="D8961" s="684"/>
    </row>
    <row r="8962" spans="2:4" ht="15" customHeight="1" x14ac:dyDescent="0.25">
      <c r="B8962" s="683"/>
      <c r="C8962" s="683"/>
      <c r="D8962" s="684"/>
    </row>
    <row r="8963" spans="2:4" ht="15" customHeight="1" x14ac:dyDescent="0.25">
      <c r="B8963" s="683"/>
      <c r="C8963" s="683"/>
      <c r="D8963" s="684"/>
    </row>
    <row r="8964" spans="2:4" ht="15" customHeight="1" x14ac:dyDescent="0.25">
      <c r="B8964" s="683"/>
      <c r="C8964" s="683"/>
      <c r="D8964" s="684"/>
    </row>
    <row r="8965" spans="2:4" ht="15" customHeight="1" x14ac:dyDescent="0.25">
      <c r="B8965" s="683"/>
      <c r="C8965" s="683"/>
      <c r="D8965" s="684"/>
    </row>
    <row r="8966" spans="2:4" ht="15" customHeight="1" x14ac:dyDescent="0.25">
      <c r="B8966" s="683"/>
      <c r="C8966" s="683"/>
      <c r="D8966" s="684"/>
    </row>
    <row r="8967" spans="2:4" ht="15" customHeight="1" x14ac:dyDescent="0.25">
      <c r="B8967" s="683"/>
      <c r="C8967" s="683"/>
      <c r="D8967" s="684"/>
    </row>
    <row r="8968" spans="2:4" ht="15" customHeight="1" x14ac:dyDescent="0.25">
      <c r="B8968" s="683"/>
      <c r="C8968" s="683"/>
      <c r="D8968" s="684"/>
    </row>
    <row r="8969" spans="2:4" ht="15" customHeight="1" x14ac:dyDescent="0.25">
      <c r="B8969" s="683"/>
      <c r="C8969" s="683"/>
      <c r="D8969" s="684"/>
    </row>
    <row r="8970" spans="2:4" ht="15" customHeight="1" x14ac:dyDescent="0.25">
      <c r="B8970" s="683"/>
      <c r="C8970" s="683"/>
      <c r="D8970" s="684"/>
    </row>
    <row r="8971" spans="2:4" ht="15" customHeight="1" x14ac:dyDescent="0.25">
      <c r="B8971" s="683"/>
      <c r="C8971" s="683"/>
      <c r="D8971" s="684"/>
    </row>
    <row r="8972" spans="2:4" ht="15" customHeight="1" x14ac:dyDescent="0.25">
      <c r="B8972" s="683"/>
      <c r="C8972" s="683"/>
      <c r="D8972" s="684"/>
    </row>
    <row r="8973" spans="2:4" ht="15" customHeight="1" x14ac:dyDescent="0.25">
      <c r="B8973" s="683"/>
      <c r="C8973" s="683"/>
      <c r="D8973" s="684"/>
    </row>
    <row r="8974" spans="2:4" ht="15" customHeight="1" x14ac:dyDescent="0.25">
      <c r="B8974" s="683"/>
      <c r="C8974" s="683"/>
      <c r="D8974" s="684"/>
    </row>
    <row r="8975" spans="2:4" ht="15" customHeight="1" x14ac:dyDescent="0.25">
      <c r="B8975" s="683"/>
      <c r="C8975" s="683"/>
      <c r="D8975" s="684"/>
    </row>
    <row r="8976" spans="2:4" ht="15" customHeight="1" x14ac:dyDescent="0.25">
      <c r="B8976" s="683"/>
      <c r="C8976" s="683"/>
      <c r="D8976" s="684"/>
    </row>
    <row r="8977" spans="2:4" ht="15" customHeight="1" x14ac:dyDescent="0.25">
      <c r="B8977" s="683"/>
      <c r="C8977" s="683"/>
      <c r="D8977" s="684"/>
    </row>
    <row r="8978" spans="2:4" ht="15" customHeight="1" x14ac:dyDescent="0.25">
      <c r="B8978" s="683"/>
      <c r="C8978" s="683"/>
      <c r="D8978" s="684"/>
    </row>
    <row r="8979" spans="2:4" ht="15" customHeight="1" x14ac:dyDescent="0.25">
      <c r="B8979" s="683"/>
      <c r="C8979" s="683"/>
      <c r="D8979" s="684"/>
    </row>
    <row r="8980" spans="2:4" ht="15" customHeight="1" x14ac:dyDescent="0.25">
      <c r="B8980" s="683"/>
      <c r="C8980" s="683"/>
      <c r="D8980" s="684"/>
    </row>
    <row r="8981" spans="2:4" ht="15" customHeight="1" x14ac:dyDescent="0.25">
      <c r="B8981" s="683"/>
      <c r="C8981" s="683"/>
      <c r="D8981" s="684"/>
    </row>
    <row r="8982" spans="2:4" ht="15" customHeight="1" x14ac:dyDescent="0.25">
      <c r="B8982" s="683"/>
      <c r="C8982" s="683"/>
      <c r="D8982" s="684"/>
    </row>
    <row r="8983" spans="2:4" ht="15" customHeight="1" x14ac:dyDescent="0.25">
      <c r="B8983" s="683"/>
      <c r="C8983" s="683"/>
      <c r="D8983" s="684"/>
    </row>
    <row r="8984" spans="2:4" ht="15" customHeight="1" x14ac:dyDescent="0.25">
      <c r="B8984" s="683"/>
      <c r="C8984" s="683"/>
      <c r="D8984" s="684"/>
    </row>
    <row r="8985" spans="2:4" ht="15" customHeight="1" x14ac:dyDescent="0.25">
      <c r="B8985" s="683"/>
      <c r="C8985" s="683"/>
      <c r="D8985" s="684"/>
    </row>
    <row r="8986" spans="2:4" ht="15" customHeight="1" x14ac:dyDescent="0.25">
      <c r="B8986" s="683"/>
      <c r="C8986" s="683"/>
      <c r="D8986" s="684"/>
    </row>
    <row r="8987" spans="2:4" ht="15" customHeight="1" x14ac:dyDescent="0.25">
      <c r="B8987" s="683"/>
      <c r="C8987" s="683"/>
      <c r="D8987" s="684"/>
    </row>
    <row r="8988" spans="2:4" ht="15" customHeight="1" x14ac:dyDescent="0.25">
      <c r="B8988" s="683"/>
      <c r="C8988" s="683"/>
      <c r="D8988" s="684"/>
    </row>
    <row r="8989" spans="2:4" ht="15" customHeight="1" x14ac:dyDescent="0.25">
      <c r="B8989" s="683"/>
      <c r="C8989" s="683"/>
      <c r="D8989" s="684"/>
    </row>
    <row r="8990" spans="2:4" ht="15" customHeight="1" x14ac:dyDescent="0.25">
      <c r="B8990" s="683"/>
      <c r="C8990" s="683"/>
      <c r="D8990" s="684"/>
    </row>
    <row r="8991" spans="2:4" ht="15" customHeight="1" x14ac:dyDescent="0.25">
      <c r="B8991" s="683"/>
      <c r="C8991" s="683"/>
      <c r="D8991" s="684"/>
    </row>
    <row r="8992" spans="2:4" ht="15" customHeight="1" x14ac:dyDescent="0.25">
      <c r="B8992" s="683"/>
      <c r="C8992" s="683"/>
      <c r="D8992" s="684"/>
    </row>
    <row r="8993" spans="2:4" ht="15" customHeight="1" x14ac:dyDescent="0.25">
      <c r="B8993" s="683"/>
      <c r="C8993" s="683"/>
      <c r="D8993" s="684"/>
    </row>
    <row r="8994" spans="2:4" ht="15" customHeight="1" x14ac:dyDescent="0.25">
      <c r="B8994" s="683"/>
      <c r="C8994" s="683"/>
      <c r="D8994" s="684"/>
    </row>
    <row r="8995" spans="2:4" ht="15" customHeight="1" x14ac:dyDescent="0.25">
      <c r="B8995" s="683"/>
      <c r="C8995" s="683"/>
      <c r="D8995" s="684"/>
    </row>
    <row r="8996" spans="2:4" ht="15" customHeight="1" x14ac:dyDescent="0.25">
      <c r="B8996" s="683"/>
      <c r="C8996" s="683"/>
      <c r="D8996" s="684"/>
    </row>
    <row r="8997" spans="2:4" ht="15" customHeight="1" x14ac:dyDescent="0.25">
      <c r="B8997" s="683"/>
      <c r="C8997" s="683"/>
      <c r="D8997" s="684"/>
    </row>
    <row r="8998" spans="2:4" ht="15" customHeight="1" x14ac:dyDescent="0.25">
      <c r="B8998" s="683"/>
      <c r="C8998" s="683"/>
      <c r="D8998" s="684"/>
    </row>
    <row r="8999" spans="2:4" ht="15" customHeight="1" x14ac:dyDescent="0.25">
      <c r="B8999" s="683"/>
      <c r="C8999" s="683"/>
      <c r="D8999" s="684"/>
    </row>
    <row r="9000" spans="2:4" ht="15" customHeight="1" x14ac:dyDescent="0.25">
      <c r="B9000" s="683"/>
      <c r="C9000" s="683"/>
      <c r="D9000" s="684"/>
    </row>
    <row r="9001" spans="2:4" ht="15" customHeight="1" x14ac:dyDescent="0.25">
      <c r="B9001" s="683"/>
      <c r="C9001" s="683"/>
      <c r="D9001" s="684"/>
    </row>
    <row r="9002" spans="2:4" ht="15" customHeight="1" x14ac:dyDescent="0.25">
      <c r="B9002" s="683"/>
      <c r="C9002" s="683"/>
      <c r="D9002" s="684"/>
    </row>
    <row r="9003" spans="2:4" ht="15" customHeight="1" x14ac:dyDescent="0.25">
      <c r="B9003" s="683"/>
      <c r="C9003" s="683"/>
      <c r="D9003" s="684"/>
    </row>
    <row r="9004" spans="2:4" ht="15" customHeight="1" x14ac:dyDescent="0.25">
      <c r="B9004" s="683"/>
      <c r="C9004" s="683"/>
      <c r="D9004" s="684"/>
    </row>
    <row r="9005" spans="2:4" ht="15" customHeight="1" x14ac:dyDescent="0.25">
      <c r="B9005" s="683"/>
      <c r="C9005" s="683"/>
      <c r="D9005" s="684"/>
    </row>
    <row r="9006" spans="2:4" ht="15" customHeight="1" x14ac:dyDescent="0.25">
      <c r="B9006" s="683"/>
      <c r="C9006" s="683"/>
      <c r="D9006" s="684"/>
    </row>
    <row r="9007" spans="2:4" ht="15" customHeight="1" x14ac:dyDescent="0.25">
      <c r="B9007" s="683"/>
      <c r="C9007" s="683"/>
      <c r="D9007" s="684"/>
    </row>
    <row r="9008" spans="2:4" ht="15" customHeight="1" x14ac:dyDescent="0.25">
      <c r="B9008" s="683"/>
      <c r="C9008" s="683"/>
      <c r="D9008" s="684"/>
    </row>
    <row r="9009" spans="2:4" ht="15" customHeight="1" x14ac:dyDescent="0.25">
      <c r="B9009" s="683"/>
      <c r="C9009" s="683"/>
      <c r="D9009" s="684"/>
    </row>
    <row r="9010" spans="2:4" ht="15" customHeight="1" x14ac:dyDescent="0.25">
      <c r="B9010" s="683"/>
      <c r="C9010" s="683"/>
      <c r="D9010" s="684"/>
    </row>
    <row r="9011" spans="2:4" ht="15" customHeight="1" x14ac:dyDescent="0.25">
      <c r="B9011" s="683"/>
      <c r="C9011" s="683"/>
      <c r="D9011" s="684"/>
    </row>
    <row r="9012" spans="2:4" ht="15" customHeight="1" x14ac:dyDescent="0.25">
      <c r="B9012" s="683"/>
      <c r="C9012" s="683"/>
      <c r="D9012" s="684"/>
    </row>
    <row r="9013" spans="2:4" ht="15" customHeight="1" x14ac:dyDescent="0.25">
      <c r="B9013" s="683"/>
      <c r="C9013" s="683"/>
      <c r="D9013" s="684"/>
    </row>
    <row r="9014" spans="2:4" ht="15" customHeight="1" x14ac:dyDescent="0.25">
      <c r="B9014" s="683"/>
      <c r="C9014" s="683"/>
      <c r="D9014" s="684"/>
    </row>
    <row r="9015" spans="2:4" ht="15" customHeight="1" x14ac:dyDescent="0.25">
      <c r="B9015" s="683"/>
      <c r="C9015" s="683"/>
      <c r="D9015" s="684"/>
    </row>
    <row r="9016" spans="2:4" ht="15" customHeight="1" x14ac:dyDescent="0.25">
      <c r="B9016" s="683"/>
      <c r="C9016" s="683"/>
      <c r="D9016" s="684"/>
    </row>
    <row r="9017" spans="2:4" ht="15" customHeight="1" x14ac:dyDescent="0.25">
      <c r="B9017" s="683"/>
      <c r="C9017" s="683"/>
      <c r="D9017" s="684"/>
    </row>
    <row r="9018" spans="2:4" ht="15" customHeight="1" x14ac:dyDescent="0.25">
      <c r="B9018" s="683"/>
      <c r="C9018" s="683"/>
      <c r="D9018" s="684"/>
    </row>
    <row r="9019" spans="2:4" ht="15" customHeight="1" x14ac:dyDescent="0.25">
      <c r="B9019" s="683"/>
      <c r="C9019" s="683"/>
      <c r="D9019" s="684"/>
    </row>
    <row r="9020" spans="2:4" ht="15" customHeight="1" x14ac:dyDescent="0.25">
      <c r="B9020" s="683"/>
      <c r="C9020" s="683"/>
      <c r="D9020" s="684"/>
    </row>
    <row r="9021" spans="2:4" ht="15" customHeight="1" x14ac:dyDescent="0.25">
      <c r="B9021" s="683"/>
      <c r="C9021" s="683"/>
      <c r="D9021" s="684"/>
    </row>
    <row r="9022" spans="2:4" ht="15" customHeight="1" x14ac:dyDescent="0.25">
      <c r="B9022" s="683"/>
      <c r="C9022" s="683"/>
      <c r="D9022" s="684"/>
    </row>
    <row r="9023" spans="2:4" ht="15" customHeight="1" x14ac:dyDescent="0.25">
      <c r="B9023" s="683"/>
      <c r="C9023" s="683"/>
      <c r="D9023" s="684"/>
    </row>
    <row r="9024" spans="2:4" ht="15" customHeight="1" x14ac:dyDescent="0.25">
      <c r="B9024" s="683"/>
      <c r="C9024" s="683"/>
      <c r="D9024" s="684"/>
    </row>
    <row r="9025" spans="2:4" ht="15" customHeight="1" x14ac:dyDescent="0.25">
      <c r="B9025" s="683"/>
      <c r="C9025" s="683"/>
      <c r="D9025" s="684"/>
    </row>
    <row r="9026" spans="2:4" ht="15" customHeight="1" x14ac:dyDescent="0.25">
      <c r="B9026" s="683"/>
      <c r="C9026" s="683"/>
      <c r="D9026" s="684"/>
    </row>
    <row r="9027" spans="2:4" ht="15" customHeight="1" x14ac:dyDescent="0.25">
      <c r="B9027" s="683"/>
      <c r="C9027" s="683"/>
      <c r="D9027" s="684"/>
    </row>
    <row r="9028" spans="2:4" ht="15" customHeight="1" x14ac:dyDescent="0.25">
      <c r="B9028" s="683"/>
      <c r="C9028" s="683"/>
      <c r="D9028" s="684"/>
    </row>
    <row r="9029" spans="2:4" ht="15" customHeight="1" x14ac:dyDescent="0.25">
      <c r="B9029" s="683"/>
      <c r="C9029" s="683"/>
      <c r="D9029" s="684"/>
    </row>
    <row r="9030" spans="2:4" ht="15" customHeight="1" x14ac:dyDescent="0.25">
      <c r="B9030" s="683"/>
      <c r="C9030" s="683"/>
      <c r="D9030" s="684"/>
    </row>
    <row r="9031" spans="2:4" ht="15" customHeight="1" x14ac:dyDescent="0.25">
      <c r="B9031" s="683"/>
      <c r="C9031" s="683"/>
      <c r="D9031" s="684"/>
    </row>
    <row r="9032" spans="2:4" ht="15" customHeight="1" x14ac:dyDescent="0.25">
      <c r="B9032" s="683"/>
      <c r="C9032" s="683"/>
      <c r="D9032" s="684"/>
    </row>
    <row r="9033" spans="2:4" ht="15" customHeight="1" x14ac:dyDescent="0.25">
      <c r="B9033" s="683"/>
      <c r="C9033" s="683"/>
      <c r="D9033" s="684"/>
    </row>
    <row r="9034" spans="2:4" ht="15" customHeight="1" x14ac:dyDescent="0.25">
      <c r="B9034" s="683"/>
      <c r="C9034" s="683"/>
      <c r="D9034" s="684"/>
    </row>
    <row r="9035" spans="2:4" ht="15" customHeight="1" x14ac:dyDescent="0.25">
      <c r="B9035" s="683"/>
      <c r="C9035" s="683"/>
      <c r="D9035" s="684"/>
    </row>
    <row r="9036" spans="2:4" ht="15" customHeight="1" x14ac:dyDescent="0.25">
      <c r="B9036" s="683"/>
      <c r="C9036" s="683"/>
      <c r="D9036" s="684"/>
    </row>
    <row r="9037" spans="2:4" ht="15" customHeight="1" x14ac:dyDescent="0.25">
      <c r="B9037" s="683"/>
      <c r="C9037" s="683"/>
      <c r="D9037" s="684"/>
    </row>
    <row r="9038" spans="2:4" ht="15" customHeight="1" x14ac:dyDescent="0.25">
      <c r="B9038" s="683"/>
      <c r="C9038" s="683"/>
      <c r="D9038" s="684"/>
    </row>
    <row r="9039" spans="2:4" ht="15" customHeight="1" x14ac:dyDescent="0.25">
      <c r="B9039" s="683"/>
      <c r="C9039" s="683"/>
      <c r="D9039" s="684"/>
    </row>
    <row r="9040" spans="2:4" ht="15" customHeight="1" x14ac:dyDescent="0.25">
      <c r="B9040" s="683"/>
      <c r="C9040" s="683"/>
      <c r="D9040" s="684"/>
    </row>
    <row r="9041" spans="2:4" ht="15" customHeight="1" x14ac:dyDescent="0.25">
      <c r="B9041" s="683"/>
      <c r="C9041" s="683"/>
      <c r="D9041" s="684"/>
    </row>
    <row r="9042" spans="2:4" ht="15" customHeight="1" x14ac:dyDescent="0.25">
      <c r="B9042" s="683"/>
      <c r="C9042" s="683"/>
      <c r="D9042" s="684"/>
    </row>
    <row r="9043" spans="2:4" ht="15" customHeight="1" x14ac:dyDescent="0.25">
      <c r="B9043" s="683"/>
      <c r="C9043" s="683"/>
      <c r="D9043" s="684"/>
    </row>
    <row r="9044" spans="2:4" ht="15" customHeight="1" x14ac:dyDescent="0.25">
      <c r="B9044" s="683"/>
      <c r="C9044" s="683"/>
      <c r="D9044" s="684"/>
    </row>
    <row r="9045" spans="2:4" ht="15" customHeight="1" x14ac:dyDescent="0.25">
      <c r="B9045" s="683"/>
      <c r="C9045" s="683"/>
      <c r="D9045" s="684"/>
    </row>
    <row r="9046" spans="2:4" ht="15" customHeight="1" x14ac:dyDescent="0.25">
      <c r="B9046" s="683"/>
      <c r="C9046" s="683"/>
      <c r="D9046" s="684"/>
    </row>
    <row r="9047" spans="2:4" ht="15" customHeight="1" x14ac:dyDescent="0.25">
      <c r="B9047" s="683"/>
      <c r="C9047" s="683"/>
      <c r="D9047" s="684"/>
    </row>
    <row r="9048" spans="2:4" ht="15" customHeight="1" x14ac:dyDescent="0.25">
      <c r="B9048" s="683"/>
      <c r="C9048" s="683"/>
      <c r="D9048" s="684"/>
    </row>
    <row r="9049" spans="2:4" ht="15" customHeight="1" x14ac:dyDescent="0.25">
      <c r="B9049" s="683"/>
      <c r="C9049" s="683"/>
      <c r="D9049" s="684"/>
    </row>
    <row r="9050" spans="2:4" ht="15" customHeight="1" x14ac:dyDescent="0.25">
      <c r="B9050" s="683"/>
      <c r="C9050" s="683"/>
      <c r="D9050" s="684"/>
    </row>
    <row r="9051" spans="2:4" ht="15" customHeight="1" x14ac:dyDescent="0.25">
      <c r="B9051" s="683"/>
      <c r="C9051" s="683"/>
      <c r="D9051" s="684"/>
    </row>
    <row r="9052" spans="2:4" ht="15" customHeight="1" x14ac:dyDescent="0.25">
      <c r="B9052" s="683"/>
      <c r="C9052" s="683"/>
      <c r="D9052" s="684"/>
    </row>
    <row r="9053" spans="2:4" ht="15" customHeight="1" x14ac:dyDescent="0.25">
      <c r="B9053" s="683"/>
      <c r="C9053" s="683"/>
      <c r="D9053" s="684"/>
    </row>
    <row r="9054" spans="2:4" ht="15" customHeight="1" x14ac:dyDescent="0.25">
      <c r="B9054" s="683"/>
      <c r="C9054" s="683"/>
      <c r="D9054" s="684"/>
    </row>
    <row r="9055" spans="2:4" ht="15" customHeight="1" x14ac:dyDescent="0.25">
      <c r="B9055" s="683"/>
      <c r="C9055" s="683"/>
      <c r="D9055" s="684"/>
    </row>
    <row r="9056" spans="2:4" ht="15" customHeight="1" x14ac:dyDescent="0.25">
      <c r="B9056" s="683"/>
      <c r="C9056" s="683"/>
      <c r="D9056" s="684"/>
    </row>
    <row r="9057" spans="2:4" ht="15" customHeight="1" x14ac:dyDescent="0.25">
      <c r="B9057" s="683"/>
      <c r="C9057" s="683"/>
      <c r="D9057" s="684"/>
    </row>
    <row r="9058" spans="2:4" ht="15" customHeight="1" x14ac:dyDescent="0.25">
      <c r="B9058" s="683"/>
      <c r="C9058" s="683"/>
      <c r="D9058" s="684"/>
    </row>
    <row r="9059" spans="2:4" ht="15" customHeight="1" x14ac:dyDescent="0.25">
      <c r="B9059" s="683"/>
      <c r="C9059" s="683"/>
      <c r="D9059" s="684"/>
    </row>
    <row r="9060" spans="2:4" ht="15" customHeight="1" x14ac:dyDescent="0.25">
      <c r="B9060" s="683"/>
      <c r="C9060" s="683"/>
      <c r="D9060" s="684"/>
    </row>
    <row r="9061" spans="2:4" ht="15" customHeight="1" x14ac:dyDescent="0.25">
      <c r="B9061" s="683"/>
      <c r="C9061" s="683"/>
      <c r="D9061" s="684"/>
    </row>
    <row r="9062" spans="2:4" ht="15" customHeight="1" x14ac:dyDescent="0.25">
      <c r="B9062" s="683"/>
      <c r="C9062" s="683"/>
      <c r="D9062" s="684"/>
    </row>
    <row r="9063" spans="2:4" ht="15" customHeight="1" x14ac:dyDescent="0.25">
      <c r="B9063" s="683"/>
      <c r="C9063" s="683"/>
      <c r="D9063" s="684"/>
    </row>
    <row r="9064" spans="2:4" ht="15" customHeight="1" x14ac:dyDescent="0.25">
      <c r="B9064" s="683"/>
      <c r="C9064" s="683"/>
      <c r="D9064" s="684"/>
    </row>
    <row r="9065" spans="2:4" ht="15" customHeight="1" x14ac:dyDescent="0.25">
      <c r="B9065" s="683"/>
      <c r="C9065" s="683"/>
      <c r="D9065" s="684"/>
    </row>
    <row r="9066" spans="2:4" ht="15" customHeight="1" x14ac:dyDescent="0.25">
      <c r="B9066" s="683"/>
      <c r="C9066" s="683"/>
      <c r="D9066" s="684"/>
    </row>
    <row r="9067" spans="2:4" ht="15" customHeight="1" x14ac:dyDescent="0.25">
      <c r="B9067" s="683"/>
      <c r="C9067" s="683"/>
      <c r="D9067" s="684"/>
    </row>
    <row r="9068" spans="2:4" ht="15" customHeight="1" x14ac:dyDescent="0.25">
      <c r="B9068" s="683"/>
      <c r="C9068" s="683"/>
      <c r="D9068" s="684"/>
    </row>
    <row r="9069" spans="2:4" ht="15" customHeight="1" x14ac:dyDescent="0.25">
      <c r="B9069" s="683"/>
      <c r="C9069" s="683"/>
      <c r="D9069" s="684"/>
    </row>
    <row r="9070" spans="2:4" ht="15" customHeight="1" x14ac:dyDescent="0.25">
      <c r="B9070" s="683"/>
      <c r="C9070" s="683"/>
      <c r="D9070" s="684"/>
    </row>
    <row r="9071" spans="2:4" ht="15" customHeight="1" x14ac:dyDescent="0.25">
      <c r="B9071" s="683"/>
      <c r="C9071" s="683"/>
      <c r="D9071" s="684"/>
    </row>
    <row r="9072" spans="2:4" ht="15" customHeight="1" x14ac:dyDescent="0.25">
      <c r="B9072" s="683"/>
      <c r="C9072" s="683"/>
      <c r="D9072" s="684"/>
    </row>
    <row r="9073" spans="2:4" ht="15" customHeight="1" x14ac:dyDescent="0.25">
      <c r="B9073" s="683"/>
      <c r="C9073" s="683"/>
      <c r="D9073" s="684"/>
    </row>
    <row r="9074" spans="2:4" ht="15" customHeight="1" x14ac:dyDescent="0.25">
      <c r="B9074" s="683"/>
      <c r="C9074" s="683"/>
      <c r="D9074" s="684"/>
    </row>
    <row r="9075" spans="2:4" ht="15" customHeight="1" x14ac:dyDescent="0.25">
      <c r="B9075" s="683"/>
      <c r="C9075" s="683"/>
      <c r="D9075" s="684"/>
    </row>
    <row r="9076" spans="2:4" ht="15" customHeight="1" x14ac:dyDescent="0.25">
      <c r="B9076" s="683"/>
      <c r="C9076" s="683"/>
      <c r="D9076" s="684"/>
    </row>
    <row r="9077" spans="2:4" ht="15" customHeight="1" x14ac:dyDescent="0.25">
      <c r="B9077" s="683"/>
      <c r="C9077" s="683"/>
      <c r="D9077" s="684"/>
    </row>
    <row r="9078" spans="2:4" ht="15" customHeight="1" x14ac:dyDescent="0.25">
      <c r="B9078" s="683"/>
      <c r="C9078" s="683"/>
      <c r="D9078" s="684"/>
    </row>
    <row r="9079" spans="2:4" ht="15" customHeight="1" x14ac:dyDescent="0.25">
      <c r="B9079" s="683"/>
      <c r="C9079" s="683"/>
      <c r="D9079" s="684"/>
    </row>
    <row r="9080" spans="2:4" ht="15" customHeight="1" x14ac:dyDescent="0.25">
      <c r="B9080" s="683"/>
      <c r="C9080" s="683"/>
      <c r="D9080" s="684"/>
    </row>
    <row r="9081" spans="2:4" ht="15" customHeight="1" x14ac:dyDescent="0.25">
      <c r="B9081" s="683"/>
      <c r="C9081" s="683"/>
      <c r="D9081" s="684"/>
    </row>
    <row r="9082" spans="2:4" ht="15" customHeight="1" x14ac:dyDescent="0.25">
      <c r="B9082" s="683"/>
      <c r="C9082" s="683"/>
      <c r="D9082" s="684"/>
    </row>
    <row r="9083" spans="2:4" ht="15" customHeight="1" x14ac:dyDescent="0.25">
      <c r="B9083" s="683"/>
      <c r="C9083" s="683"/>
      <c r="D9083" s="684"/>
    </row>
    <row r="9084" spans="2:4" ht="15" customHeight="1" x14ac:dyDescent="0.25">
      <c r="B9084" s="683"/>
      <c r="C9084" s="683"/>
      <c r="D9084" s="684"/>
    </row>
    <row r="9085" spans="2:4" ht="15" customHeight="1" x14ac:dyDescent="0.25">
      <c r="B9085" s="683"/>
      <c r="C9085" s="683"/>
      <c r="D9085" s="684"/>
    </row>
    <row r="9086" spans="2:4" ht="15" customHeight="1" x14ac:dyDescent="0.25">
      <c r="B9086" s="683"/>
      <c r="C9086" s="683"/>
      <c r="D9086" s="684"/>
    </row>
    <row r="9087" spans="2:4" ht="15" customHeight="1" x14ac:dyDescent="0.25">
      <c r="B9087" s="683"/>
      <c r="C9087" s="683"/>
      <c r="D9087" s="684"/>
    </row>
    <row r="9088" spans="2:4" ht="15" customHeight="1" x14ac:dyDescent="0.25">
      <c r="B9088" s="683"/>
      <c r="C9088" s="683"/>
      <c r="D9088" s="684"/>
    </row>
    <row r="9089" spans="2:4" ht="15" customHeight="1" x14ac:dyDescent="0.25">
      <c r="B9089" s="683"/>
      <c r="C9089" s="683"/>
      <c r="D9089" s="684"/>
    </row>
    <row r="9090" spans="2:4" ht="15" customHeight="1" x14ac:dyDescent="0.25">
      <c r="B9090" s="683"/>
      <c r="C9090" s="683"/>
      <c r="D9090" s="684"/>
    </row>
    <row r="9091" spans="2:4" ht="15" customHeight="1" x14ac:dyDescent="0.25">
      <c r="B9091" s="683"/>
      <c r="C9091" s="683"/>
      <c r="D9091" s="684"/>
    </row>
    <row r="9092" spans="2:4" ht="15" customHeight="1" x14ac:dyDescent="0.25">
      <c r="B9092" s="683"/>
      <c r="C9092" s="683"/>
      <c r="D9092" s="684"/>
    </row>
    <row r="9093" spans="2:4" ht="15" customHeight="1" x14ac:dyDescent="0.25">
      <c r="B9093" s="683"/>
      <c r="C9093" s="683"/>
      <c r="D9093" s="684"/>
    </row>
    <row r="9094" spans="2:4" ht="15" customHeight="1" x14ac:dyDescent="0.25">
      <c r="B9094" s="683"/>
      <c r="C9094" s="683"/>
      <c r="D9094" s="684"/>
    </row>
    <row r="9095" spans="2:4" ht="15" customHeight="1" x14ac:dyDescent="0.25">
      <c r="B9095" s="683"/>
      <c r="C9095" s="683"/>
      <c r="D9095" s="684"/>
    </row>
    <row r="9096" spans="2:4" ht="15" customHeight="1" x14ac:dyDescent="0.25">
      <c r="B9096" s="683"/>
      <c r="C9096" s="683"/>
      <c r="D9096" s="684"/>
    </row>
    <row r="9097" spans="2:4" ht="15" customHeight="1" x14ac:dyDescent="0.25">
      <c r="B9097" s="683"/>
      <c r="C9097" s="683"/>
      <c r="D9097" s="684"/>
    </row>
    <row r="9098" spans="2:4" ht="15" customHeight="1" x14ac:dyDescent="0.25">
      <c r="B9098" s="683"/>
      <c r="C9098" s="683"/>
      <c r="D9098" s="684"/>
    </row>
    <row r="9099" spans="2:4" ht="15" customHeight="1" x14ac:dyDescent="0.25">
      <c r="B9099" s="683"/>
      <c r="C9099" s="683"/>
      <c r="D9099" s="684"/>
    </row>
    <row r="9100" spans="2:4" ht="15" customHeight="1" x14ac:dyDescent="0.25">
      <c r="B9100" s="683"/>
      <c r="C9100" s="683"/>
      <c r="D9100" s="684"/>
    </row>
    <row r="9101" spans="2:4" ht="15" customHeight="1" x14ac:dyDescent="0.25">
      <c r="B9101" s="683"/>
      <c r="C9101" s="683"/>
      <c r="D9101" s="684"/>
    </row>
    <row r="9102" spans="2:4" ht="15" customHeight="1" x14ac:dyDescent="0.25">
      <c r="B9102" s="683"/>
      <c r="C9102" s="683"/>
      <c r="D9102" s="684"/>
    </row>
    <row r="9103" spans="2:4" ht="15" customHeight="1" x14ac:dyDescent="0.25">
      <c r="B9103" s="683"/>
      <c r="C9103" s="683"/>
      <c r="D9103" s="684"/>
    </row>
    <row r="9104" spans="2:4" ht="15" customHeight="1" x14ac:dyDescent="0.25">
      <c r="B9104" s="683"/>
      <c r="C9104" s="683"/>
      <c r="D9104" s="684"/>
    </row>
    <row r="9105" spans="2:4" ht="15" customHeight="1" x14ac:dyDescent="0.25">
      <c r="B9105" s="683"/>
      <c r="C9105" s="683"/>
      <c r="D9105" s="684"/>
    </row>
    <row r="9106" spans="2:4" ht="15" customHeight="1" x14ac:dyDescent="0.25">
      <c r="B9106" s="683"/>
      <c r="C9106" s="683"/>
      <c r="D9106" s="684"/>
    </row>
    <row r="9107" spans="2:4" ht="15" customHeight="1" x14ac:dyDescent="0.25">
      <c r="B9107" s="683"/>
      <c r="C9107" s="683"/>
      <c r="D9107" s="684"/>
    </row>
    <row r="9108" spans="2:4" ht="15" customHeight="1" x14ac:dyDescent="0.25">
      <c r="B9108" s="683"/>
      <c r="C9108" s="683"/>
      <c r="D9108" s="684"/>
    </row>
    <row r="9109" spans="2:4" ht="15" customHeight="1" x14ac:dyDescent="0.25">
      <c r="B9109" s="683"/>
      <c r="C9109" s="683"/>
      <c r="D9109" s="684"/>
    </row>
    <row r="9110" spans="2:4" ht="15" customHeight="1" x14ac:dyDescent="0.25">
      <c r="B9110" s="683"/>
      <c r="C9110" s="683"/>
      <c r="D9110" s="684"/>
    </row>
    <row r="9111" spans="2:4" ht="15" customHeight="1" x14ac:dyDescent="0.25">
      <c r="B9111" s="683"/>
      <c r="C9111" s="683"/>
      <c r="D9111" s="684"/>
    </row>
    <row r="9112" spans="2:4" ht="15" customHeight="1" x14ac:dyDescent="0.25">
      <c r="B9112" s="683"/>
      <c r="C9112" s="683"/>
      <c r="D9112" s="684"/>
    </row>
    <row r="9113" spans="2:4" ht="15" customHeight="1" x14ac:dyDescent="0.25">
      <c r="B9113" s="683"/>
      <c r="C9113" s="683"/>
      <c r="D9113" s="684"/>
    </row>
    <row r="9114" spans="2:4" ht="15" customHeight="1" x14ac:dyDescent="0.25">
      <c r="B9114" s="683"/>
      <c r="C9114" s="683"/>
      <c r="D9114" s="684"/>
    </row>
    <row r="9115" spans="2:4" ht="15" customHeight="1" x14ac:dyDescent="0.25">
      <c r="B9115" s="683"/>
      <c r="C9115" s="683"/>
      <c r="D9115" s="684"/>
    </row>
    <row r="9116" spans="2:4" ht="15" customHeight="1" x14ac:dyDescent="0.25">
      <c r="B9116" s="683"/>
      <c r="C9116" s="683"/>
      <c r="D9116" s="684"/>
    </row>
    <row r="9117" spans="2:4" ht="15" customHeight="1" x14ac:dyDescent="0.25">
      <c r="B9117" s="683"/>
      <c r="C9117" s="683"/>
      <c r="D9117" s="684"/>
    </row>
    <row r="9118" spans="2:4" ht="15" customHeight="1" x14ac:dyDescent="0.25">
      <c r="B9118" s="683"/>
      <c r="C9118" s="683"/>
      <c r="D9118" s="684"/>
    </row>
    <row r="9119" spans="2:4" ht="15" customHeight="1" x14ac:dyDescent="0.25">
      <c r="B9119" s="683"/>
      <c r="C9119" s="683"/>
      <c r="D9119" s="684"/>
    </row>
    <row r="9120" spans="2:4" ht="15" customHeight="1" x14ac:dyDescent="0.25">
      <c r="B9120" s="683"/>
      <c r="C9120" s="683"/>
      <c r="D9120" s="684"/>
    </row>
    <row r="9121" spans="2:4" ht="15" customHeight="1" x14ac:dyDescent="0.25">
      <c r="B9121" s="683"/>
      <c r="C9121" s="683"/>
      <c r="D9121" s="684"/>
    </row>
    <row r="9122" spans="2:4" ht="15" customHeight="1" x14ac:dyDescent="0.25">
      <c r="B9122" s="683"/>
      <c r="C9122" s="683"/>
      <c r="D9122" s="684"/>
    </row>
    <row r="9123" spans="2:4" ht="15" customHeight="1" x14ac:dyDescent="0.25">
      <c r="B9123" s="683"/>
      <c r="C9123" s="683"/>
      <c r="D9123" s="684"/>
    </row>
    <row r="9124" spans="2:4" ht="15" customHeight="1" x14ac:dyDescent="0.25">
      <c r="B9124" s="683"/>
      <c r="C9124" s="683"/>
      <c r="D9124" s="684"/>
    </row>
    <row r="9125" spans="2:4" ht="15" customHeight="1" x14ac:dyDescent="0.25">
      <c r="B9125" s="683"/>
      <c r="C9125" s="683"/>
      <c r="D9125" s="684"/>
    </row>
    <row r="9126" spans="2:4" ht="15" customHeight="1" x14ac:dyDescent="0.25">
      <c r="B9126" s="683"/>
      <c r="C9126" s="683"/>
      <c r="D9126" s="684"/>
    </row>
    <row r="9127" spans="2:4" ht="15" customHeight="1" x14ac:dyDescent="0.25">
      <c r="B9127" s="683"/>
      <c r="C9127" s="683"/>
      <c r="D9127" s="684"/>
    </row>
    <row r="9128" spans="2:4" ht="15" customHeight="1" x14ac:dyDescent="0.25">
      <c r="B9128" s="683"/>
      <c r="C9128" s="683"/>
      <c r="D9128" s="684"/>
    </row>
    <row r="9129" spans="2:4" ht="15" customHeight="1" x14ac:dyDescent="0.25">
      <c r="B9129" s="683"/>
      <c r="C9129" s="683"/>
      <c r="D9129" s="684"/>
    </row>
    <row r="9130" spans="2:4" ht="15" customHeight="1" x14ac:dyDescent="0.25">
      <c r="B9130" s="683"/>
      <c r="C9130" s="683"/>
      <c r="D9130" s="684"/>
    </row>
    <row r="9131" spans="2:4" ht="15" customHeight="1" x14ac:dyDescent="0.25">
      <c r="B9131" s="683"/>
      <c r="C9131" s="683"/>
      <c r="D9131" s="684"/>
    </row>
    <row r="9132" spans="2:4" ht="15" customHeight="1" x14ac:dyDescent="0.25">
      <c r="B9132" s="683"/>
      <c r="C9132" s="683"/>
      <c r="D9132" s="684"/>
    </row>
    <row r="9133" spans="2:4" ht="15" customHeight="1" x14ac:dyDescent="0.25">
      <c r="B9133" s="683"/>
      <c r="C9133" s="683"/>
      <c r="D9133" s="684"/>
    </row>
    <row r="9134" spans="2:4" ht="15" customHeight="1" x14ac:dyDescent="0.25">
      <c r="B9134" s="683"/>
      <c r="C9134" s="683"/>
      <c r="D9134" s="684"/>
    </row>
    <row r="9135" spans="2:4" ht="15" customHeight="1" x14ac:dyDescent="0.25">
      <c r="B9135" s="683"/>
      <c r="C9135" s="683"/>
      <c r="D9135" s="684"/>
    </row>
    <row r="9136" spans="2:4" ht="15" customHeight="1" x14ac:dyDescent="0.25">
      <c r="B9136" s="683"/>
      <c r="C9136" s="683"/>
      <c r="D9136" s="684"/>
    </row>
    <row r="9137" spans="2:4" ht="15" customHeight="1" x14ac:dyDescent="0.25">
      <c r="B9137" s="683"/>
      <c r="C9137" s="683"/>
      <c r="D9137" s="684"/>
    </row>
    <row r="9138" spans="2:4" ht="15" customHeight="1" x14ac:dyDescent="0.25">
      <c r="B9138" s="683"/>
      <c r="C9138" s="683"/>
      <c r="D9138" s="684"/>
    </row>
    <row r="9139" spans="2:4" ht="15" customHeight="1" x14ac:dyDescent="0.25">
      <c r="B9139" s="683"/>
      <c r="C9139" s="683"/>
      <c r="D9139" s="684"/>
    </row>
    <row r="9140" spans="2:4" ht="15" customHeight="1" x14ac:dyDescent="0.25">
      <c r="B9140" s="683"/>
      <c r="C9140" s="683"/>
      <c r="D9140" s="684"/>
    </row>
    <row r="9141" spans="2:4" ht="15" customHeight="1" x14ac:dyDescent="0.25">
      <c r="B9141" s="683"/>
      <c r="C9141" s="683"/>
      <c r="D9141" s="684"/>
    </row>
    <row r="9142" spans="2:4" ht="15" customHeight="1" x14ac:dyDescent="0.25">
      <c r="B9142" s="683"/>
      <c r="C9142" s="683"/>
      <c r="D9142" s="684"/>
    </row>
    <row r="9143" spans="2:4" ht="15" customHeight="1" x14ac:dyDescent="0.25">
      <c r="B9143" s="683"/>
      <c r="C9143" s="683"/>
      <c r="D9143" s="684"/>
    </row>
    <row r="9144" spans="2:4" ht="15" customHeight="1" x14ac:dyDescent="0.25">
      <c r="B9144" s="683"/>
      <c r="C9144" s="683"/>
      <c r="D9144" s="684"/>
    </row>
    <row r="9145" spans="2:4" ht="15" customHeight="1" x14ac:dyDescent="0.25">
      <c r="B9145" s="683"/>
      <c r="C9145" s="683"/>
      <c r="D9145" s="684"/>
    </row>
    <row r="9146" spans="2:4" ht="15" customHeight="1" x14ac:dyDescent="0.25">
      <c r="B9146" s="683"/>
      <c r="C9146" s="683"/>
      <c r="D9146" s="684"/>
    </row>
    <row r="9147" spans="2:4" ht="15" customHeight="1" x14ac:dyDescent="0.25">
      <c r="B9147" s="683"/>
      <c r="C9147" s="683"/>
      <c r="D9147" s="684"/>
    </row>
    <row r="9148" spans="2:4" ht="15" customHeight="1" x14ac:dyDescent="0.25">
      <c r="B9148" s="683"/>
      <c r="C9148" s="683"/>
      <c r="D9148" s="684"/>
    </row>
    <row r="9149" spans="2:4" ht="15" customHeight="1" x14ac:dyDescent="0.25">
      <c r="B9149" s="683"/>
      <c r="C9149" s="683"/>
      <c r="D9149" s="684"/>
    </row>
    <row r="9150" spans="2:4" ht="15" customHeight="1" x14ac:dyDescent="0.25">
      <c r="B9150" s="683"/>
      <c r="C9150" s="683"/>
      <c r="D9150" s="684"/>
    </row>
    <row r="9151" spans="2:4" ht="15" customHeight="1" x14ac:dyDescent="0.25">
      <c r="B9151" s="683"/>
      <c r="C9151" s="683"/>
      <c r="D9151" s="684"/>
    </row>
    <row r="9152" spans="2:4" ht="15" customHeight="1" x14ac:dyDescent="0.25">
      <c r="B9152" s="683"/>
      <c r="C9152" s="683"/>
      <c r="D9152" s="684"/>
    </row>
    <row r="9153" spans="2:4" ht="15" customHeight="1" x14ac:dyDescent="0.25">
      <c r="B9153" s="683"/>
      <c r="C9153" s="683"/>
      <c r="D9153" s="684"/>
    </row>
    <row r="9154" spans="2:4" ht="15" customHeight="1" x14ac:dyDescent="0.25">
      <c r="B9154" s="683"/>
      <c r="C9154" s="683"/>
      <c r="D9154" s="684"/>
    </row>
    <row r="9155" spans="2:4" ht="15" customHeight="1" x14ac:dyDescent="0.25">
      <c r="B9155" s="683"/>
      <c r="C9155" s="683"/>
      <c r="D9155" s="684"/>
    </row>
    <row r="9156" spans="2:4" ht="15" customHeight="1" x14ac:dyDescent="0.25">
      <c r="B9156" s="683"/>
      <c r="C9156" s="683"/>
      <c r="D9156" s="684"/>
    </row>
    <row r="9157" spans="2:4" ht="15" customHeight="1" x14ac:dyDescent="0.25">
      <c r="B9157" s="683"/>
      <c r="C9157" s="683"/>
      <c r="D9157" s="684"/>
    </row>
    <row r="9158" spans="2:4" ht="15" customHeight="1" x14ac:dyDescent="0.25">
      <c r="B9158" s="683"/>
      <c r="C9158" s="683"/>
      <c r="D9158" s="684"/>
    </row>
    <row r="9159" spans="2:4" ht="15" customHeight="1" x14ac:dyDescent="0.25">
      <c r="B9159" s="683"/>
      <c r="C9159" s="683"/>
      <c r="D9159" s="684"/>
    </row>
    <row r="9160" spans="2:4" ht="15" customHeight="1" x14ac:dyDescent="0.25">
      <c r="B9160" s="683"/>
      <c r="C9160" s="683"/>
      <c r="D9160" s="684"/>
    </row>
    <row r="9161" spans="2:4" ht="15" customHeight="1" x14ac:dyDescent="0.25">
      <c r="B9161" s="683"/>
      <c r="C9161" s="683"/>
      <c r="D9161" s="684"/>
    </row>
    <row r="9162" spans="2:4" ht="15" customHeight="1" x14ac:dyDescent="0.25">
      <c r="B9162" s="683"/>
      <c r="C9162" s="683"/>
      <c r="D9162" s="684"/>
    </row>
    <row r="9163" spans="2:4" ht="15" customHeight="1" x14ac:dyDescent="0.25">
      <c r="B9163" s="683"/>
      <c r="C9163" s="683"/>
      <c r="D9163" s="684"/>
    </row>
    <row r="9164" spans="2:4" ht="15" customHeight="1" x14ac:dyDescent="0.25">
      <c r="B9164" s="683"/>
      <c r="C9164" s="683"/>
      <c r="D9164" s="684"/>
    </row>
    <row r="9165" spans="2:4" ht="15" customHeight="1" x14ac:dyDescent="0.25">
      <c r="B9165" s="683"/>
      <c r="C9165" s="683"/>
      <c r="D9165" s="684"/>
    </row>
    <row r="9166" spans="2:4" ht="15" customHeight="1" x14ac:dyDescent="0.25">
      <c r="B9166" s="683"/>
      <c r="C9166" s="683"/>
      <c r="D9166" s="684"/>
    </row>
    <row r="9167" spans="2:4" ht="15" customHeight="1" x14ac:dyDescent="0.25">
      <c r="B9167" s="683"/>
      <c r="C9167" s="683"/>
      <c r="D9167" s="684"/>
    </row>
    <row r="9168" spans="2:4" ht="15" customHeight="1" x14ac:dyDescent="0.25">
      <c r="B9168" s="683"/>
      <c r="C9168" s="683"/>
      <c r="D9168" s="684"/>
    </row>
    <row r="9169" spans="2:4" ht="15" customHeight="1" x14ac:dyDescent="0.25">
      <c r="B9169" s="683"/>
      <c r="C9169" s="683"/>
      <c r="D9169" s="684"/>
    </row>
    <row r="9170" spans="2:4" ht="15" customHeight="1" x14ac:dyDescent="0.25">
      <c r="B9170" s="683"/>
      <c r="C9170" s="683"/>
      <c r="D9170" s="684"/>
    </row>
    <row r="9171" spans="2:4" ht="15" customHeight="1" x14ac:dyDescent="0.25">
      <c r="B9171" s="683"/>
      <c r="C9171" s="683"/>
      <c r="D9171" s="684"/>
    </row>
    <row r="9172" spans="2:4" ht="15" customHeight="1" x14ac:dyDescent="0.25">
      <c r="B9172" s="683"/>
      <c r="C9172" s="683"/>
      <c r="D9172" s="684"/>
    </row>
    <row r="9173" spans="2:4" ht="15" customHeight="1" x14ac:dyDescent="0.25">
      <c r="B9173" s="683"/>
      <c r="C9173" s="683"/>
      <c r="D9173" s="684"/>
    </row>
    <row r="9174" spans="2:4" ht="15" customHeight="1" x14ac:dyDescent="0.25">
      <c r="B9174" s="683"/>
      <c r="C9174" s="683"/>
      <c r="D9174" s="684"/>
    </row>
    <row r="9175" spans="2:4" ht="15" customHeight="1" x14ac:dyDescent="0.25">
      <c r="B9175" s="683"/>
      <c r="C9175" s="683"/>
      <c r="D9175" s="684"/>
    </row>
    <row r="9176" spans="2:4" ht="15" customHeight="1" x14ac:dyDescent="0.25">
      <c r="B9176" s="683"/>
      <c r="C9176" s="683"/>
      <c r="D9176" s="684"/>
    </row>
    <row r="9177" spans="2:4" ht="15" customHeight="1" x14ac:dyDescent="0.25">
      <c r="B9177" s="683"/>
      <c r="C9177" s="683"/>
      <c r="D9177" s="684"/>
    </row>
    <row r="9178" spans="2:4" ht="15" customHeight="1" x14ac:dyDescent="0.25">
      <c r="B9178" s="683"/>
      <c r="C9178" s="683"/>
      <c r="D9178" s="684"/>
    </row>
    <row r="9179" spans="2:4" ht="15" customHeight="1" x14ac:dyDescent="0.25">
      <c r="B9179" s="683"/>
      <c r="C9179" s="683"/>
      <c r="D9179" s="684"/>
    </row>
    <row r="9180" spans="2:4" ht="15" customHeight="1" x14ac:dyDescent="0.25">
      <c r="B9180" s="683"/>
      <c r="C9180" s="683"/>
      <c r="D9180" s="684"/>
    </row>
    <row r="9181" spans="2:4" ht="15" customHeight="1" x14ac:dyDescent="0.25">
      <c r="B9181" s="683"/>
      <c r="C9181" s="683"/>
      <c r="D9181" s="684"/>
    </row>
    <row r="9182" spans="2:4" ht="15" customHeight="1" x14ac:dyDescent="0.25">
      <c r="B9182" s="683"/>
      <c r="C9182" s="683"/>
      <c r="D9182" s="684"/>
    </row>
    <row r="9183" spans="2:4" ht="15" customHeight="1" x14ac:dyDescent="0.25">
      <c r="B9183" s="683"/>
      <c r="C9183" s="683"/>
      <c r="D9183" s="684"/>
    </row>
    <row r="9184" spans="2:4" ht="15" customHeight="1" x14ac:dyDescent="0.25">
      <c r="B9184" s="683"/>
      <c r="C9184" s="683"/>
      <c r="D9184" s="684"/>
    </row>
    <row r="9185" spans="2:4" ht="15" customHeight="1" x14ac:dyDescent="0.25">
      <c r="B9185" s="683"/>
      <c r="C9185" s="683"/>
      <c r="D9185" s="684"/>
    </row>
    <row r="9186" spans="2:4" ht="15" customHeight="1" x14ac:dyDescent="0.25">
      <c r="B9186" s="683"/>
      <c r="C9186" s="683"/>
      <c r="D9186" s="684"/>
    </row>
    <row r="9187" spans="2:4" ht="15" customHeight="1" x14ac:dyDescent="0.25">
      <c r="B9187" s="683"/>
      <c r="C9187" s="683"/>
      <c r="D9187" s="684"/>
    </row>
    <row r="9188" spans="2:4" ht="15" customHeight="1" x14ac:dyDescent="0.25">
      <c r="B9188" s="683"/>
      <c r="C9188" s="683"/>
      <c r="D9188" s="684"/>
    </row>
    <row r="9189" spans="2:4" ht="15" customHeight="1" x14ac:dyDescent="0.25">
      <c r="B9189" s="683"/>
      <c r="C9189" s="683"/>
      <c r="D9189" s="684"/>
    </row>
    <row r="9190" spans="2:4" ht="15" customHeight="1" x14ac:dyDescent="0.25">
      <c r="B9190" s="683"/>
      <c r="C9190" s="683"/>
      <c r="D9190" s="684"/>
    </row>
    <row r="9191" spans="2:4" ht="15" customHeight="1" x14ac:dyDescent="0.25">
      <c r="B9191" s="683"/>
      <c r="C9191" s="683"/>
      <c r="D9191" s="684"/>
    </row>
    <row r="9192" spans="2:4" ht="15" customHeight="1" x14ac:dyDescent="0.25">
      <c r="B9192" s="683"/>
      <c r="C9192" s="683"/>
      <c r="D9192" s="684"/>
    </row>
    <row r="9193" spans="2:4" ht="15" customHeight="1" x14ac:dyDescent="0.25">
      <c r="B9193" s="683"/>
      <c r="C9193" s="683"/>
      <c r="D9193" s="684"/>
    </row>
    <row r="9194" spans="2:4" ht="15" customHeight="1" x14ac:dyDescent="0.25">
      <c r="B9194" s="683"/>
      <c r="C9194" s="683"/>
      <c r="D9194" s="684"/>
    </row>
    <row r="9195" spans="2:4" ht="15" customHeight="1" x14ac:dyDescent="0.25">
      <c r="B9195" s="683"/>
      <c r="C9195" s="683"/>
      <c r="D9195" s="684"/>
    </row>
    <row r="9196" spans="2:4" ht="15" customHeight="1" x14ac:dyDescent="0.25">
      <c r="B9196" s="683"/>
      <c r="C9196" s="683"/>
      <c r="D9196" s="684"/>
    </row>
    <row r="9197" spans="2:4" ht="15" customHeight="1" x14ac:dyDescent="0.25">
      <c r="B9197" s="683"/>
      <c r="C9197" s="683"/>
      <c r="D9197" s="684"/>
    </row>
    <row r="9198" spans="2:4" ht="15" customHeight="1" x14ac:dyDescent="0.25">
      <c r="B9198" s="683"/>
      <c r="C9198" s="683"/>
      <c r="D9198" s="684"/>
    </row>
    <row r="9199" spans="2:4" ht="15" customHeight="1" x14ac:dyDescent="0.25">
      <c r="B9199" s="683"/>
      <c r="C9199" s="683"/>
      <c r="D9199" s="684"/>
    </row>
    <row r="9200" spans="2:4" ht="15" customHeight="1" x14ac:dyDescent="0.25">
      <c r="B9200" s="683"/>
      <c r="C9200" s="683"/>
      <c r="D9200" s="684"/>
    </row>
    <row r="9201" spans="2:4" ht="15" customHeight="1" x14ac:dyDescent="0.25">
      <c r="B9201" s="683"/>
      <c r="C9201" s="683"/>
      <c r="D9201" s="684"/>
    </row>
    <row r="9202" spans="2:4" ht="15" customHeight="1" x14ac:dyDescent="0.25">
      <c r="B9202" s="683"/>
      <c r="C9202" s="683"/>
      <c r="D9202" s="684"/>
    </row>
    <row r="9203" spans="2:4" ht="15" customHeight="1" x14ac:dyDescent="0.25">
      <c r="B9203" s="683"/>
      <c r="C9203" s="683"/>
      <c r="D9203" s="684"/>
    </row>
    <row r="9204" spans="2:4" ht="15" customHeight="1" x14ac:dyDescent="0.25">
      <c r="B9204" s="683"/>
      <c r="C9204" s="683"/>
      <c r="D9204" s="684"/>
    </row>
    <row r="9205" spans="2:4" ht="15" customHeight="1" x14ac:dyDescent="0.25">
      <c r="B9205" s="683"/>
      <c r="C9205" s="683"/>
      <c r="D9205" s="684"/>
    </row>
    <row r="9206" spans="2:4" ht="15" customHeight="1" x14ac:dyDescent="0.25">
      <c r="B9206" s="683"/>
      <c r="C9206" s="683"/>
      <c r="D9206" s="684"/>
    </row>
    <row r="9207" spans="2:4" ht="15" customHeight="1" x14ac:dyDescent="0.25">
      <c r="B9207" s="683"/>
      <c r="C9207" s="683"/>
      <c r="D9207" s="684"/>
    </row>
    <row r="9208" spans="2:4" ht="15" customHeight="1" x14ac:dyDescent="0.25">
      <c r="B9208" s="683"/>
      <c r="C9208" s="683"/>
      <c r="D9208" s="684"/>
    </row>
    <row r="9209" spans="2:4" ht="15" customHeight="1" x14ac:dyDescent="0.25">
      <c r="B9209" s="683"/>
      <c r="C9209" s="683"/>
      <c r="D9209" s="684"/>
    </row>
    <row r="9210" spans="2:4" ht="15" customHeight="1" x14ac:dyDescent="0.25">
      <c r="B9210" s="683"/>
      <c r="C9210" s="683"/>
      <c r="D9210" s="684"/>
    </row>
    <row r="9211" spans="2:4" ht="15" customHeight="1" x14ac:dyDescent="0.25">
      <c r="B9211" s="683"/>
      <c r="C9211" s="683"/>
      <c r="D9211" s="684"/>
    </row>
    <row r="9212" spans="2:4" ht="15" customHeight="1" x14ac:dyDescent="0.25">
      <c r="B9212" s="683"/>
      <c r="C9212" s="683"/>
      <c r="D9212" s="684"/>
    </row>
    <row r="9213" spans="2:4" ht="15" customHeight="1" x14ac:dyDescent="0.25">
      <c r="B9213" s="683"/>
      <c r="C9213" s="683"/>
      <c r="D9213" s="684"/>
    </row>
    <row r="9214" spans="2:4" ht="15" customHeight="1" x14ac:dyDescent="0.25">
      <c r="B9214" s="683"/>
      <c r="C9214" s="683"/>
      <c r="D9214" s="684"/>
    </row>
    <row r="9215" spans="2:4" ht="15" customHeight="1" x14ac:dyDescent="0.25">
      <c r="B9215" s="683"/>
      <c r="C9215" s="683"/>
      <c r="D9215" s="684"/>
    </row>
    <row r="9216" spans="2:4" ht="15" customHeight="1" x14ac:dyDescent="0.25">
      <c r="B9216" s="683"/>
      <c r="C9216" s="683"/>
      <c r="D9216" s="684"/>
    </row>
    <row r="9217" spans="2:4" ht="15" customHeight="1" x14ac:dyDescent="0.25">
      <c r="B9217" s="683"/>
      <c r="C9217" s="683"/>
      <c r="D9217" s="684"/>
    </row>
    <row r="9218" spans="2:4" ht="15" customHeight="1" x14ac:dyDescent="0.25">
      <c r="B9218" s="683"/>
      <c r="C9218" s="683"/>
      <c r="D9218" s="684"/>
    </row>
    <row r="9219" spans="2:4" ht="15" customHeight="1" x14ac:dyDescent="0.25">
      <c r="B9219" s="683"/>
      <c r="C9219" s="683"/>
      <c r="D9219" s="684"/>
    </row>
    <row r="9220" spans="2:4" ht="15" customHeight="1" x14ac:dyDescent="0.25">
      <c r="B9220" s="683"/>
      <c r="C9220" s="683"/>
      <c r="D9220" s="684"/>
    </row>
    <row r="9221" spans="2:4" ht="15" customHeight="1" x14ac:dyDescent="0.25">
      <c r="B9221" s="683"/>
      <c r="C9221" s="683"/>
      <c r="D9221" s="684"/>
    </row>
    <row r="9222" spans="2:4" ht="15" customHeight="1" x14ac:dyDescent="0.25">
      <c r="B9222" s="683"/>
      <c r="C9222" s="683"/>
      <c r="D9222" s="684"/>
    </row>
    <row r="9223" spans="2:4" ht="15" customHeight="1" x14ac:dyDescent="0.25">
      <c r="B9223" s="683"/>
      <c r="C9223" s="683"/>
      <c r="D9223" s="684"/>
    </row>
    <row r="9224" spans="2:4" ht="15" customHeight="1" x14ac:dyDescent="0.25">
      <c r="B9224" s="683"/>
      <c r="C9224" s="683"/>
      <c r="D9224" s="684"/>
    </row>
    <row r="9225" spans="2:4" ht="15" customHeight="1" x14ac:dyDescent="0.25">
      <c r="B9225" s="683"/>
      <c r="C9225" s="683"/>
      <c r="D9225" s="684"/>
    </row>
    <row r="9226" spans="2:4" ht="15" customHeight="1" x14ac:dyDescent="0.25">
      <c r="B9226" s="683"/>
      <c r="C9226" s="683"/>
      <c r="D9226" s="684"/>
    </row>
    <row r="9227" spans="2:4" ht="15" customHeight="1" x14ac:dyDescent="0.25">
      <c r="B9227" s="683"/>
      <c r="C9227" s="683"/>
      <c r="D9227" s="684"/>
    </row>
    <row r="9228" spans="2:4" ht="15" customHeight="1" x14ac:dyDescent="0.25">
      <c r="B9228" s="683"/>
      <c r="C9228" s="683"/>
      <c r="D9228" s="684"/>
    </row>
    <row r="9229" spans="2:4" ht="15" customHeight="1" x14ac:dyDescent="0.25">
      <c r="B9229" s="683"/>
      <c r="C9229" s="683"/>
      <c r="D9229" s="684"/>
    </row>
    <row r="9230" spans="2:4" ht="15" customHeight="1" x14ac:dyDescent="0.25">
      <c r="B9230" s="683"/>
      <c r="C9230" s="683"/>
      <c r="D9230" s="684"/>
    </row>
    <row r="9231" spans="2:4" ht="15" customHeight="1" x14ac:dyDescent="0.25">
      <c r="B9231" s="683"/>
      <c r="C9231" s="683"/>
      <c r="D9231" s="684"/>
    </row>
    <row r="9232" spans="2:4" ht="15" customHeight="1" x14ac:dyDescent="0.25">
      <c r="B9232" s="683"/>
      <c r="C9232" s="683"/>
      <c r="D9232" s="684"/>
    </row>
    <row r="9233" spans="2:4" ht="15" customHeight="1" x14ac:dyDescent="0.25">
      <c r="B9233" s="683"/>
      <c r="C9233" s="683"/>
      <c r="D9233" s="684"/>
    </row>
    <row r="9234" spans="2:4" ht="15" customHeight="1" x14ac:dyDescent="0.25">
      <c r="B9234" s="683"/>
      <c r="C9234" s="683"/>
      <c r="D9234" s="684"/>
    </row>
    <row r="9235" spans="2:4" ht="15" customHeight="1" x14ac:dyDescent="0.25">
      <c r="B9235" s="683"/>
      <c r="C9235" s="683"/>
      <c r="D9235" s="684"/>
    </row>
    <row r="9236" spans="2:4" ht="15" customHeight="1" x14ac:dyDescent="0.25">
      <c r="B9236" s="683"/>
      <c r="C9236" s="683"/>
      <c r="D9236" s="684"/>
    </row>
    <row r="9237" spans="2:4" ht="15" customHeight="1" x14ac:dyDescent="0.25">
      <c r="B9237" s="683"/>
      <c r="C9237" s="683"/>
      <c r="D9237" s="684"/>
    </row>
    <row r="9238" spans="2:4" ht="15" customHeight="1" x14ac:dyDescent="0.25">
      <c r="B9238" s="683"/>
      <c r="C9238" s="683"/>
      <c r="D9238" s="684"/>
    </row>
    <row r="9239" spans="2:4" ht="15" customHeight="1" x14ac:dyDescent="0.25">
      <c r="B9239" s="683"/>
      <c r="C9239" s="683"/>
      <c r="D9239" s="684"/>
    </row>
    <row r="9240" spans="2:4" ht="15" customHeight="1" x14ac:dyDescent="0.25">
      <c r="B9240" s="683"/>
      <c r="C9240" s="683"/>
      <c r="D9240" s="684"/>
    </row>
    <row r="9241" spans="2:4" ht="15" customHeight="1" x14ac:dyDescent="0.25">
      <c r="B9241" s="683"/>
      <c r="C9241" s="683"/>
      <c r="D9241" s="684"/>
    </row>
    <row r="9242" spans="2:4" ht="15" customHeight="1" x14ac:dyDescent="0.25">
      <c r="B9242" s="683"/>
      <c r="C9242" s="683"/>
      <c r="D9242" s="684"/>
    </row>
    <row r="9243" spans="2:4" ht="15" customHeight="1" x14ac:dyDescent="0.25">
      <c r="B9243" s="683"/>
      <c r="C9243" s="683"/>
      <c r="D9243" s="684"/>
    </row>
    <row r="9244" spans="2:4" ht="15" customHeight="1" x14ac:dyDescent="0.25">
      <c r="B9244" s="683"/>
      <c r="C9244" s="683"/>
      <c r="D9244" s="684"/>
    </row>
    <row r="9245" spans="2:4" ht="15" customHeight="1" x14ac:dyDescent="0.25">
      <c r="B9245" s="683"/>
      <c r="C9245" s="683"/>
      <c r="D9245" s="684"/>
    </row>
    <row r="9246" spans="2:4" ht="15" customHeight="1" x14ac:dyDescent="0.25">
      <c r="B9246" s="683"/>
      <c r="C9246" s="683"/>
      <c r="D9246" s="684"/>
    </row>
    <row r="9247" spans="2:4" ht="15" customHeight="1" x14ac:dyDescent="0.25">
      <c r="B9247" s="683"/>
      <c r="C9247" s="683"/>
      <c r="D9247" s="684"/>
    </row>
    <row r="9248" spans="2:4" ht="15" customHeight="1" x14ac:dyDescent="0.25">
      <c r="B9248" s="683"/>
      <c r="C9248" s="683"/>
      <c r="D9248" s="684"/>
    </row>
    <row r="9249" spans="2:4" ht="15" customHeight="1" x14ac:dyDescent="0.25">
      <c r="B9249" s="683"/>
      <c r="C9249" s="683"/>
      <c r="D9249" s="684"/>
    </row>
    <row r="9250" spans="2:4" ht="15" customHeight="1" x14ac:dyDescent="0.25">
      <c r="B9250" s="683"/>
      <c r="C9250" s="683"/>
      <c r="D9250" s="684"/>
    </row>
    <row r="9251" spans="2:4" ht="15" customHeight="1" x14ac:dyDescent="0.25">
      <c r="B9251" s="683"/>
      <c r="C9251" s="683"/>
      <c r="D9251" s="684"/>
    </row>
    <row r="9252" spans="2:4" ht="15" customHeight="1" x14ac:dyDescent="0.25">
      <c r="B9252" s="683"/>
      <c r="C9252" s="683"/>
      <c r="D9252" s="684"/>
    </row>
    <row r="9253" spans="2:4" ht="15" customHeight="1" x14ac:dyDescent="0.25">
      <c r="B9253" s="683"/>
      <c r="C9253" s="683"/>
      <c r="D9253" s="684"/>
    </row>
    <row r="9254" spans="2:4" ht="15" customHeight="1" x14ac:dyDescent="0.25">
      <c r="B9254" s="683"/>
      <c r="C9254" s="683"/>
      <c r="D9254" s="684"/>
    </row>
    <row r="9255" spans="2:4" ht="15" customHeight="1" x14ac:dyDescent="0.25">
      <c r="B9255" s="683"/>
      <c r="C9255" s="683"/>
      <c r="D9255" s="684"/>
    </row>
    <row r="9256" spans="2:4" ht="15" customHeight="1" x14ac:dyDescent="0.25">
      <c r="B9256" s="683"/>
      <c r="C9256" s="683"/>
      <c r="D9256" s="684"/>
    </row>
    <row r="9257" spans="2:4" ht="15" customHeight="1" x14ac:dyDescent="0.25">
      <c r="B9257" s="683"/>
      <c r="C9257" s="683"/>
      <c r="D9257" s="684"/>
    </row>
    <row r="9258" spans="2:4" ht="15" customHeight="1" x14ac:dyDescent="0.25">
      <c r="B9258" s="683"/>
      <c r="C9258" s="683"/>
      <c r="D9258" s="684"/>
    </row>
    <row r="9259" spans="2:4" ht="15" customHeight="1" x14ac:dyDescent="0.25">
      <c r="B9259" s="683"/>
      <c r="C9259" s="683"/>
      <c r="D9259" s="684"/>
    </row>
    <row r="9260" spans="2:4" ht="15" customHeight="1" x14ac:dyDescent="0.25">
      <c r="B9260" s="683"/>
      <c r="C9260" s="683"/>
      <c r="D9260" s="684"/>
    </row>
    <row r="9261" spans="2:4" ht="15" customHeight="1" x14ac:dyDescent="0.25">
      <c r="B9261" s="683"/>
      <c r="C9261" s="683"/>
      <c r="D9261" s="684"/>
    </row>
    <row r="9262" spans="2:4" ht="15" customHeight="1" x14ac:dyDescent="0.25">
      <c r="B9262" s="683"/>
      <c r="C9262" s="683"/>
      <c r="D9262" s="684"/>
    </row>
    <row r="9263" spans="2:4" ht="15" customHeight="1" x14ac:dyDescent="0.25">
      <c r="B9263" s="683"/>
      <c r="C9263" s="683"/>
      <c r="D9263" s="684"/>
    </row>
    <row r="9264" spans="2:4" ht="15" customHeight="1" x14ac:dyDescent="0.25">
      <c r="B9264" s="683"/>
      <c r="C9264" s="683"/>
      <c r="D9264" s="684"/>
    </row>
    <row r="9265" spans="2:4" ht="15" customHeight="1" x14ac:dyDescent="0.25">
      <c r="B9265" s="683"/>
      <c r="C9265" s="683"/>
      <c r="D9265" s="684"/>
    </row>
    <row r="9266" spans="2:4" ht="15" customHeight="1" x14ac:dyDescent="0.25">
      <c r="B9266" s="683"/>
      <c r="C9266" s="683"/>
      <c r="D9266" s="684"/>
    </row>
    <row r="9267" spans="2:4" ht="15" customHeight="1" x14ac:dyDescent="0.25">
      <c r="B9267" s="683"/>
      <c r="C9267" s="683"/>
      <c r="D9267" s="684"/>
    </row>
    <row r="9268" spans="2:4" ht="15" customHeight="1" x14ac:dyDescent="0.25">
      <c r="B9268" s="683"/>
      <c r="C9268" s="683"/>
      <c r="D9268" s="684"/>
    </row>
    <row r="9269" spans="2:4" ht="15" customHeight="1" x14ac:dyDescent="0.25">
      <c r="B9269" s="683"/>
      <c r="C9269" s="683"/>
      <c r="D9269" s="684"/>
    </row>
    <row r="9270" spans="2:4" ht="15" customHeight="1" x14ac:dyDescent="0.25">
      <c r="B9270" s="683"/>
      <c r="C9270" s="683"/>
      <c r="D9270" s="684"/>
    </row>
    <row r="9271" spans="2:4" ht="15" customHeight="1" x14ac:dyDescent="0.25">
      <c r="B9271" s="683"/>
      <c r="C9271" s="683"/>
      <c r="D9271" s="684"/>
    </row>
    <row r="9272" spans="2:4" ht="15" customHeight="1" x14ac:dyDescent="0.25">
      <c r="B9272" s="683"/>
      <c r="C9272" s="683"/>
      <c r="D9272" s="684"/>
    </row>
    <row r="9273" spans="2:4" ht="15" customHeight="1" x14ac:dyDescent="0.25">
      <c r="B9273" s="683"/>
      <c r="C9273" s="683"/>
      <c r="D9273" s="684"/>
    </row>
    <row r="9274" spans="2:4" ht="15" customHeight="1" x14ac:dyDescent="0.25">
      <c r="B9274" s="683"/>
      <c r="C9274" s="683"/>
      <c r="D9274" s="684"/>
    </row>
    <row r="9275" spans="2:4" ht="15" customHeight="1" x14ac:dyDescent="0.25">
      <c r="B9275" s="683"/>
      <c r="C9275" s="683"/>
      <c r="D9275" s="684"/>
    </row>
    <row r="9276" spans="2:4" ht="15" customHeight="1" x14ac:dyDescent="0.25">
      <c r="B9276" s="683"/>
      <c r="C9276" s="683"/>
      <c r="D9276" s="684"/>
    </row>
    <row r="9277" spans="2:4" ht="15" customHeight="1" x14ac:dyDescent="0.25">
      <c r="B9277" s="683"/>
      <c r="C9277" s="683"/>
      <c r="D9277" s="684"/>
    </row>
    <row r="9278" spans="2:4" ht="15" customHeight="1" x14ac:dyDescent="0.25">
      <c r="B9278" s="683"/>
      <c r="C9278" s="683"/>
      <c r="D9278" s="684"/>
    </row>
    <row r="9279" spans="2:4" ht="15" customHeight="1" x14ac:dyDescent="0.25">
      <c r="B9279" s="683"/>
      <c r="C9279" s="683"/>
      <c r="D9279" s="684"/>
    </row>
    <row r="9280" spans="2:4" ht="15" customHeight="1" x14ac:dyDescent="0.25">
      <c r="B9280" s="683"/>
      <c r="C9280" s="683"/>
      <c r="D9280" s="684"/>
    </row>
    <row r="9281" spans="2:4" ht="15" customHeight="1" x14ac:dyDescent="0.25">
      <c r="B9281" s="683"/>
      <c r="C9281" s="683"/>
      <c r="D9281" s="684"/>
    </row>
    <row r="9282" spans="2:4" ht="15" customHeight="1" x14ac:dyDescent="0.25">
      <c r="B9282" s="683"/>
      <c r="C9282" s="683"/>
      <c r="D9282" s="684"/>
    </row>
    <row r="9283" spans="2:4" ht="15" customHeight="1" x14ac:dyDescent="0.25">
      <c r="B9283" s="683"/>
      <c r="C9283" s="683"/>
      <c r="D9283" s="684"/>
    </row>
    <row r="9284" spans="2:4" ht="15" customHeight="1" x14ac:dyDescent="0.25">
      <c r="B9284" s="683"/>
      <c r="C9284" s="683"/>
      <c r="D9284" s="684"/>
    </row>
    <row r="9285" spans="2:4" ht="15" customHeight="1" x14ac:dyDescent="0.25">
      <c r="B9285" s="683"/>
      <c r="C9285" s="683"/>
      <c r="D9285" s="684"/>
    </row>
    <row r="9286" spans="2:4" ht="15" customHeight="1" x14ac:dyDescent="0.25">
      <c r="B9286" s="683"/>
      <c r="C9286" s="683"/>
      <c r="D9286" s="684"/>
    </row>
    <row r="9287" spans="2:4" ht="15" customHeight="1" x14ac:dyDescent="0.25">
      <c r="B9287" s="683"/>
      <c r="C9287" s="683"/>
      <c r="D9287" s="684"/>
    </row>
    <row r="9288" spans="2:4" ht="15" customHeight="1" x14ac:dyDescent="0.25">
      <c r="B9288" s="683"/>
      <c r="C9288" s="683"/>
      <c r="D9288" s="684"/>
    </row>
    <row r="9289" spans="2:4" ht="15" customHeight="1" x14ac:dyDescent="0.25">
      <c r="B9289" s="683"/>
      <c r="C9289" s="683"/>
      <c r="D9289" s="684"/>
    </row>
    <row r="9290" spans="2:4" ht="15" customHeight="1" x14ac:dyDescent="0.25">
      <c r="B9290" s="683"/>
      <c r="C9290" s="683"/>
      <c r="D9290" s="684"/>
    </row>
    <row r="9291" spans="2:4" ht="15" customHeight="1" x14ac:dyDescent="0.25">
      <c r="B9291" s="683"/>
      <c r="C9291" s="683"/>
      <c r="D9291" s="684"/>
    </row>
    <row r="9292" spans="2:4" ht="15" customHeight="1" x14ac:dyDescent="0.25">
      <c r="B9292" s="683"/>
      <c r="C9292" s="683"/>
      <c r="D9292" s="684"/>
    </row>
    <row r="9293" spans="2:4" ht="15" customHeight="1" x14ac:dyDescent="0.25">
      <c r="B9293" s="683"/>
      <c r="C9293" s="683"/>
      <c r="D9293" s="684"/>
    </row>
    <row r="9294" spans="2:4" ht="15" customHeight="1" x14ac:dyDescent="0.25">
      <c r="B9294" s="683"/>
      <c r="C9294" s="683"/>
      <c r="D9294" s="684"/>
    </row>
    <row r="9295" spans="2:4" ht="15" customHeight="1" x14ac:dyDescent="0.25">
      <c r="B9295" s="683"/>
      <c r="C9295" s="683"/>
      <c r="D9295" s="684"/>
    </row>
    <row r="9296" spans="2:4" ht="15" customHeight="1" x14ac:dyDescent="0.25">
      <c r="B9296" s="683"/>
      <c r="C9296" s="683"/>
      <c r="D9296" s="684"/>
    </row>
    <row r="9297" spans="2:4" ht="15" customHeight="1" x14ac:dyDescent="0.25">
      <c r="B9297" s="683"/>
      <c r="C9297" s="683"/>
      <c r="D9297" s="684"/>
    </row>
    <row r="9298" spans="2:4" ht="15" customHeight="1" x14ac:dyDescent="0.25">
      <c r="B9298" s="683"/>
      <c r="C9298" s="683"/>
      <c r="D9298" s="684"/>
    </row>
    <row r="9299" spans="2:4" ht="15" customHeight="1" x14ac:dyDescent="0.25">
      <c r="B9299" s="683"/>
      <c r="C9299" s="683"/>
      <c r="D9299" s="684"/>
    </row>
    <row r="9300" spans="2:4" ht="15" customHeight="1" x14ac:dyDescent="0.25">
      <c r="B9300" s="683"/>
      <c r="C9300" s="683"/>
      <c r="D9300" s="684"/>
    </row>
    <row r="9301" spans="2:4" ht="15" customHeight="1" x14ac:dyDescent="0.25">
      <c r="B9301" s="683"/>
      <c r="C9301" s="683"/>
      <c r="D9301" s="684"/>
    </row>
    <row r="9302" spans="2:4" ht="15" customHeight="1" x14ac:dyDescent="0.25">
      <c r="B9302" s="683"/>
      <c r="C9302" s="683"/>
      <c r="D9302" s="684"/>
    </row>
    <row r="9303" spans="2:4" ht="15" customHeight="1" x14ac:dyDescent="0.25">
      <c r="B9303" s="683"/>
      <c r="C9303" s="683"/>
      <c r="D9303" s="684"/>
    </row>
    <row r="9304" spans="2:4" ht="15" customHeight="1" x14ac:dyDescent="0.25">
      <c r="B9304" s="683"/>
      <c r="C9304" s="683"/>
      <c r="D9304" s="684"/>
    </row>
    <row r="9305" spans="2:4" ht="15" customHeight="1" x14ac:dyDescent="0.25">
      <c r="B9305" s="683"/>
      <c r="C9305" s="683"/>
      <c r="D9305" s="684"/>
    </row>
    <row r="9306" spans="2:4" ht="15" customHeight="1" x14ac:dyDescent="0.25">
      <c r="B9306" s="683"/>
      <c r="C9306" s="683"/>
      <c r="D9306" s="684"/>
    </row>
    <row r="9307" spans="2:4" ht="15" customHeight="1" x14ac:dyDescent="0.25">
      <c r="B9307" s="683"/>
      <c r="C9307" s="683"/>
      <c r="D9307" s="684"/>
    </row>
    <row r="9308" spans="2:4" ht="15" customHeight="1" x14ac:dyDescent="0.25">
      <c r="B9308" s="683"/>
      <c r="C9308" s="683"/>
      <c r="D9308" s="684"/>
    </row>
    <row r="9309" spans="2:4" ht="15" customHeight="1" x14ac:dyDescent="0.25">
      <c r="B9309" s="683"/>
      <c r="C9309" s="683"/>
      <c r="D9309" s="684"/>
    </row>
    <row r="9310" spans="2:4" ht="15" customHeight="1" x14ac:dyDescent="0.25">
      <c r="B9310" s="683"/>
      <c r="C9310" s="683"/>
      <c r="D9310" s="684"/>
    </row>
    <row r="9311" spans="2:4" ht="15" customHeight="1" x14ac:dyDescent="0.25">
      <c r="B9311" s="683"/>
      <c r="C9311" s="683"/>
      <c r="D9311" s="684"/>
    </row>
    <row r="9312" spans="2:4" ht="15" customHeight="1" x14ac:dyDescent="0.25">
      <c r="B9312" s="683"/>
      <c r="C9312" s="683"/>
      <c r="D9312" s="684"/>
    </row>
    <row r="9313" spans="2:4" ht="15" customHeight="1" x14ac:dyDescent="0.25">
      <c r="B9313" s="683"/>
      <c r="C9313" s="683"/>
      <c r="D9313" s="684"/>
    </row>
    <row r="9314" spans="2:4" ht="15" customHeight="1" x14ac:dyDescent="0.25">
      <c r="B9314" s="683"/>
      <c r="C9314" s="683"/>
      <c r="D9314" s="684"/>
    </row>
    <row r="9315" spans="2:4" ht="15" customHeight="1" x14ac:dyDescent="0.25">
      <c r="B9315" s="683"/>
      <c r="C9315" s="683"/>
      <c r="D9315" s="684"/>
    </row>
    <row r="9316" spans="2:4" ht="15" customHeight="1" x14ac:dyDescent="0.25">
      <c r="B9316" s="683"/>
      <c r="C9316" s="683"/>
      <c r="D9316" s="684"/>
    </row>
    <row r="9317" spans="2:4" ht="15" customHeight="1" x14ac:dyDescent="0.25">
      <c r="B9317" s="683"/>
      <c r="C9317" s="683"/>
      <c r="D9317" s="684"/>
    </row>
    <row r="9318" spans="2:4" ht="15" customHeight="1" x14ac:dyDescent="0.25">
      <c r="B9318" s="683"/>
      <c r="C9318" s="683"/>
      <c r="D9318" s="684"/>
    </row>
    <row r="9319" spans="2:4" ht="15" customHeight="1" x14ac:dyDescent="0.25">
      <c r="B9319" s="683"/>
      <c r="C9319" s="683"/>
      <c r="D9319" s="684"/>
    </row>
    <row r="9320" spans="2:4" ht="15" customHeight="1" x14ac:dyDescent="0.25">
      <c r="B9320" s="683"/>
      <c r="C9320" s="683"/>
      <c r="D9320" s="684"/>
    </row>
    <row r="9321" spans="2:4" ht="15" customHeight="1" x14ac:dyDescent="0.25">
      <c r="B9321" s="683"/>
      <c r="C9321" s="683"/>
      <c r="D9321" s="684"/>
    </row>
    <row r="9322" spans="2:4" ht="15" customHeight="1" x14ac:dyDescent="0.25">
      <c r="B9322" s="683"/>
      <c r="C9322" s="683"/>
      <c r="D9322" s="684"/>
    </row>
    <row r="9323" spans="2:4" ht="15" customHeight="1" x14ac:dyDescent="0.25">
      <c r="B9323" s="683"/>
      <c r="C9323" s="683"/>
      <c r="D9323" s="684"/>
    </row>
    <row r="9324" spans="2:4" ht="15" customHeight="1" x14ac:dyDescent="0.25">
      <c r="B9324" s="683"/>
      <c r="C9324" s="683"/>
      <c r="D9324" s="684"/>
    </row>
    <row r="9325" spans="2:4" ht="15" customHeight="1" x14ac:dyDescent="0.25">
      <c r="B9325" s="683"/>
      <c r="C9325" s="683"/>
      <c r="D9325" s="684"/>
    </row>
    <row r="9326" spans="2:4" ht="15" customHeight="1" x14ac:dyDescent="0.25">
      <c r="B9326" s="683"/>
      <c r="C9326" s="683"/>
      <c r="D9326" s="684"/>
    </row>
    <row r="9327" spans="2:4" ht="15" customHeight="1" x14ac:dyDescent="0.25">
      <c r="B9327" s="683"/>
      <c r="C9327" s="683"/>
      <c r="D9327" s="684"/>
    </row>
    <row r="9328" spans="2:4" ht="15" customHeight="1" x14ac:dyDescent="0.25">
      <c r="B9328" s="683"/>
      <c r="C9328" s="683"/>
      <c r="D9328" s="684"/>
    </row>
    <row r="9329" spans="2:4" ht="15" customHeight="1" x14ac:dyDescent="0.25">
      <c r="B9329" s="683"/>
      <c r="C9329" s="683"/>
      <c r="D9329" s="684"/>
    </row>
    <row r="9330" spans="2:4" ht="15" customHeight="1" x14ac:dyDescent="0.25">
      <c r="B9330" s="683"/>
      <c r="C9330" s="683"/>
      <c r="D9330" s="684"/>
    </row>
    <row r="9331" spans="2:4" ht="15" customHeight="1" x14ac:dyDescent="0.25">
      <c r="B9331" s="683"/>
      <c r="C9331" s="683"/>
      <c r="D9331" s="684"/>
    </row>
    <row r="9332" spans="2:4" ht="15" customHeight="1" x14ac:dyDescent="0.25">
      <c r="B9332" s="683"/>
      <c r="C9332" s="683"/>
      <c r="D9332" s="684"/>
    </row>
    <row r="9333" spans="2:4" ht="15" customHeight="1" x14ac:dyDescent="0.25">
      <c r="B9333" s="683"/>
      <c r="C9333" s="683"/>
      <c r="D9333" s="684"/>
    </row>
    <row r="9334" spans="2:4" ht="15" customHeight="1" x14ac:dyDescent="0.25">
      <c r="B9334" s="683"/>
      <c r="C9334" s="683"/>
      <c r="D9334" s="684"/>
    </row>
    <row r="9335" spans="2:4" ht="15" customHeight="1" x14ac:dyDescent="0.25">
      <c r="B9335" s="683"/>
      <c r="C9335" s="683"/>
      <c r="D9335" s="684"/>
    </row>
    <row r="9336" spans="2:4" ht="15" customHeight="1" x14ac:dyDescent="0.25">
      <c r="B9336" s="683"/>
      <c r="C9336" s="683"/>
      <c r="D9336" s="684"/>
    </row>
    <row r="9337" spans="2:4" ht="15" customHeight="1" x14ac:dyDescent="0.25">
      <c r="B9337" s="683"/>
      <c r="C9337" s="683"/>
      <c r="D9337" s="684"/>
    </row>
    <row r="9338" spans="2:4" ht="15" customHeight="1" x14ac:dyDescent="0.25">
      <c r="B9338" s="683"/>
      <c r="C9338" s="683"/>
      <c r="D9338" s="684"/>
    </row>
    <row r="9339" spans="2:4" ht="15" customHeight="1" x14ac:dyDescent="0.25">
      <c r="B9339" s="683"/>
      <c r="C9339" s="683"/>
      <c r="D9339" s="684"/>
    </row>
    <row r="9340" spans="2:4" ht="15" customHeight="1" x14ac:dyDescent="0.25">
      <c r="B9340" s="683"/>
      <c r="C9340" s="683"/>
      <c r="D9340" s="684"/>
    </row>
    <row r="9341" spans="2:4" ht="15" customHeight="1" x14ac:dyDescent="0.25">
      <c r="B9341" s="683"/>
      <c r="C9341" s="683"/>
      <c r="D9341" s="684"/>
    </row>
    <row r="9342" spans="2:4" ht="15" customHeight="1" x14ac:dyDescent="0.25">
      <c r="B9342" s="683"/>
      <c r="C9342" s="683"/>
      <c r="D9342" s="684"/>
    </row>
    <row r="9343" spans="2:4" ht="15" customHeight="1" x14ac:dyDescent="0.25">
      <c r="B9343" s="683"/>
      <c r="C9343" s="683"/>
      <c r="D9343" s="684"/>
    </row>
    <row r="9344" spans="2:4" ht="15" customHeight="1" x14ac:dyDescent="0.25">
      <c r="B9344" s="683"/>
      <c r="C9344" s="683"/>
      <c r="D9344" s="684"/>
    </row>
    <row r="9345" spans="2:4" ht="15" customHeight="1" x14ac:dyDescent="0.25">
      <c r="B9345" s="683"/>
      <c r="C9345" s="683"/>
      <c r="D9345" s="684"/>
    </row>
    <row r="9346" spans="2:4" ht="15" customHeight="1" x14ac:dyDescent="0.25">
      <c r="B9346" s="683"/>
      <c r="C9346" s="683"/>
      <c r="D9346" s="684"/>
    </row>
    <row r="9347" spans="2:4" ht="15" customHeight="1" x14ac:dyDescent="0.25">
      <c r="B9347" s="683"/>
      <c r="C9347" s="683"/>
      <c r="D9347" s="684"/>
    </row>
    <row r="9348" spans="2:4" ht="15" customHeight="1" x14ac:dyDescent="0.25">
      <c r="B9348" s="683"/>
      <c r="C9348" s="683"/>
      <c r="D9348" s="684"/>
    </row>
    <row r="9349" spans="2:4" ht="15" customHeight="1" x14ac:dyDescent="0.25">
      <c r="B9349" s="683"/>
      <c r="C9349" s="683"/>
      <c r="D9349" s="684"/>
    </row>
    <row r="9350" spans="2:4" ht="15" customHeight="1" x14ac:dyDescent="0.25">
      <c r="B9350" s="683"/>
      <c r="C9350" s="683"/>
      <c r="D9350" s="684"/>
    </row>
    <row r="9351" spans="2:4" ht="15" customHeight="1" x14ac:dyDescent="0.25">
      <c r="B9351" s="683"/>
      <c r="C9351" s="683"/>
      <c r="D9351" s="684"/>
    </row>
    <row r="9352" spans="2:4" ht="15" customHeight="1" x14ac:dyDescent="0.25">
      <c r="B9352" s="683"/>
      <c r="C9352" s="683"/>
      <c r="D9352" s="684"/>
    </row>
    <row r="9353" spans="2:4" ht="15" customHeight="1" x14ac:dyDescent="0.25">
      <c r="B9353" s="683"/>
      <c r="C9353" s="683"/>
      <c r="D9353" s="684"/>
    </row>
    <row r="9354" spans="2:4" ht="15" customHeight="1" x14ac:dyDescent="0.25">
      <c r="B9354" s="683"/>
      <c r="C9354" s="683"/>
      <c r="D9354" s="684"/>
    </row>
    <row r="9355" spans="2:4" ht="15" customHeight="1" x14ac:dyDescent="0.25">
      <c r="B9355" s="683"/>
      <c r="C9355" s="683"/>
      <c r="D9355" s="684"/>
    </row>
    <row r="9356" spans="2:4" ht="15" customHeight="1" x14ac:dyDescent="0.25">
      <c r="B9356" s="683"/>
      <c r="C9356" s="683"/>
      <c r="D9356" s="684"/>
    </row>
    <row r="9357" spans="2:4" ht="15" customHeight="1" x14ac:dyDescent="0.25">
      <c r="B9357" s="683"/>
      <c r="C9357" s="683"/>
      <c r="D9357" s="684"/>
    </row>
    <row r="9358" spans="2:4" ht="15" customHeight="1" x14ac:dyDescent="0.25">
      <c r="B9358" s="683"/>
      <c r="C9358" s="683"/>
      <c r="D9358" s="684"/>
    </row>
    <row r="9359" spans="2:4" ht="15" customHeight="1" x14ac:dyDescent="0.25">
      <c r="B9359" s="683"/>
      <c r="C9359" s="683"/>
      <c r="D9359" s="684"/>
    </row>
    <row r="9360" spans="2:4" ht="15" customHeight="1" x14ac:dyDescent="0.25">
      <c r="B9360" s="683"/>
      <c r="C9360" s="683"/>
      <c r="D9360" s="684"/>
    </row>
    <row r="9361" spans="2:4" ht="15" customHeight="1" x14ac:dyDescent="0.25">
      <c r="B9361" s="683"/>
      <c r="C9361" s="683"/>
      <c r="D9361" s="684"/>
    </row>
    <row r="9362" spans="2:4" ht="15" customHeight="1" x14ac:dyDescent="0.25">
      <c r="B9362" s="683"/>
      <c r="C9362" s="683"/>
      <c r="D9362" s="684"/>
    </row>
    <row r="9363" spans="2:4" ht="15" customHeight="1" x14ac:dyDescent="0.25">
      <c r="B9363" s="683"/>
      <c r="C9363" s="683"/>
      <c r="D9363" s="684"/>
    </row>
    <row r="9364" spans="2:4" ht="15" customHeight="1" x14ac:dyDescent="0.25">
      <c r="B9364" s="683"/>
      <c r="C9364" s="683"/>
      <c r="D9364" s="684"/>
    </row>
    <row r="9365" spans="2:4" ht="15" customHeight="1" x14ac:dyDescent="0.25">
      <c r="B9365" s="683"/>
      <c r="C9365" s="683"/>
      <c r="D9365" s="684"/>
    </row>
    <row r="9366" spans="2:4" ht="15" customHeight="1" x14ac:dyDescent="0.25">
      <c r="B9366" s="683"/>
      <c r="C9366" s="683"/>
      <c r="D9366" s="684"/>
    </row>
    <row r="9367" spans="2:4" ht="15" customHeight="1" x14ac:dyDescent="0.25">
      <c r="B9367" s="683"/>
      <c r="C9367" s="683"/>
      <c r="D9367" s="684"/>
    </row>
    <row r="9368" spans="2:4" ht="15" customHeight="1" x14ac:dyDescent="0.25">
      <c r="B9368" s="683"/>
      <c r="C9368" s="683"/>
      <c r="D9368" s="684"/>
    </row>
    <row r="9369" spans="2:4" ht="15" customHeight="1" x14ac:dyDescent="0.25">
      <c r="B9369" s="683"/>
      <c r="C9369" s="683"/>
      <c r="D9369" s="684"/>
    </row>
    <row r="9370" spans="2:4" ht="15" customHeight="1" x14ac:dyDescent="0.25">
      <c r="B9370" s="683"/>
      <c r="C9370" s="683"/>
      <c r="D9370" s="684"/>
    </row>
    <row r="9371" spans="2:4" ht="15" customHeight="1" x14ac:dyDescent="0.25">
      <c r="B9371" s="683"/>
      <c r="C9371" s="683"/>
      <c r="D9371" s="684"/>
    </row>
    <row r="9372" spans="2:4" ht="15" customHeight="1" x14ac:dyDescent="0.25">
      <c r="B9372" s="683"/>
      <c r="C9372" s="683"/>
      <c r="D9372" s="684"/>
    </row>
    <row r="9373" spans="2:4" ht="15" customHeight="1" x14ac:dyDescent="0.25">
      <c r="B9373" s="683"/>
      <c r="C9373" s="683"/>
      <c r="D9373" s="684"/>
    </row>
    <row r="9374" spans="2:4" ht="15" customHeight="1" x14ac:dyDescent="0.25">
      <c r="B9374" s="683"/>
      <c r="C9374" s="683"/>
      <c r="D9374" s="684"/>
    </row>
    <row r="9375" spans="2:4" ht="15" customHeight="1" x14ac:dyDescent="0.25">
      <c r="B9375" s="683"/>
      <c r="C9375" s="683"/>
      <c r="D9375" s="684"/>
    </row>
    <row r="9376" spans="2:4" ht="15" customHeight="1" x14ac:dyDescent="0.25">
      <c r="B9376" s="683"/>
      <c r="C9376" s="683"/>
      <c r="D9376" s="684"/>
    </row>
    <row r="9377" spans="2:4" ht="15" customHeight="1" x14ac:dyDescent="0.25">
      <c r="B9377" s="683"/>
      <c r="C9377" s="683"/>
      <c r="D9377" s="684"/>
    </row>
    <row r="9378" spans="2:4" ht="15" customHeight="1" x14ac:dyDescent="0.25">
      <c r="B9378" s="683"/>
      <c r="C9378" s="683"/>
      <c r="D9378" s="684"/>
    </row>
    <row r="9379" spans="2:4" ht="15" customHeight="1" x14ac:dyDescent="0.25">
      <c r="B9379" s="683"/>
      <c r="C9379" s="683"/>
      <c r="D9379" s="684"/>
    </row>
    <row r="9380" spans="2:4" ht="15" customHeight="1" x14ac:dyDescent="0.25">
      <c r="B9380" s="683"/>
      <c r="C9380" s="683"/>
      <c r="D9380" s="684"/>
    </row>
    <row r="9381" spans="2:4" ht="15" customHeight="1" x14ac:dyDescent="0.25">
      <c r="B9381" s="683"/>
      <c r="C9381" s="683"/>
      <c r="D9381" s="684"/>
    </row>
    <row r="9382" spans="2:4" ht="15" customHeight="1" x14ac:dyDescent="0.25">
      <c r="B9382" s="683"/>
      <c r="C9382" s="683"/>
      <c r="D9382" s="684"/>
    </row>
    <row r="9383" spans="2:4" ht="15" customHeight="1" x14ac:dyDescent="0.25">
      <c r="B9383" s="683"/>
      <c r="C9383" s="683"/>
      <c r="D9383" s="684"/>
    </row>
    <row r="9384" spans="2:4" ht="15" customHeight="1" x14ac:dyDescent="0.25">
      <c r="B9384" s="683"/>
      <c r="C9384" s="683"/>
      <c r="D9384" s="684"/>
    </row>
    <row r="9385" spans="2:4" ht="15" customHeight="1" x14ac:dyDescent="0.25">
      <c r="B9385" s="683"/>
      <c r="C9385" s="683"/>
      <c r="D9385" s="684"/>
    </row>
    <row r="9386" spans="2:4" ht="15" customHeight="1" x14ac:dyDescent="0.25">
      <c r="B9386" s="683"/>
      <c r="C9386" s="683"/>
      <c r="D9386" s="684"/>
    </row>
    <row r="9387" spans="2:4" ht="15" customHeight="1" x14ac:dyDescent="0.25">
      <c r="B9387" s="683"/>
      <c r="C9387" s="683"/>
      <c r="D9387" s="684"/>
    </row>
    <row r="9388" spans="2:4" ht="15" customHeight="1" x14ac:dyDescent="0.25">
      <c r="B9388" s="683"/>
      <c r="C9388" s="683"/>
      <c r="D9388" s="684"/>
    </row>
    <row r="9389" spans="2:4" ht="15" customHeight="1" x14ac:dyDescent="0.25">
      <c r="B9389" s="683"/>
      <c r="C9389" s="683"/>
      <c r="D9389" s="684"/>
    </row>
    <row r="9390" spans="2:4" ht="15" customHeight="1" x14ac:dyDescent="0.25">
      <c r="B9390" s="683"/>
      <c r="C9390" s="683"/>
      <c r="D9390" s="684"/>
    </row>
    <row r="9391" spans="2:4" ht="15" customHeight="1" x14ac:dyDescent="0.25">
      <c r="B9391" s="683"/>
      <c r="C9391" s="683"/>
      <c r="D9391" s="684"/>
    </row>
    <row r="9392" spans="2:4" ht="15" customHeight="1" x14ac:dyDescent="0.25">
      <c r="B9392" s="683"/>
      <c r="C9392" s="683"/>
      <c r="D9392" s="684"/>
    </row>
    <row r="9393" spans="2:4" ht="15" customHeight="1" x14ac:dyDescent="0.25">
      <c r="B9393" s="683"/>
      <c r="C9393" s="683"/>
      <c r="D9393" s="684"/>
    </row>
    <row r="9394" spans="2:4" ht="15" customHeight="1" x14ac:dyDescent="0.25">
      <c r="B9394" s="683"/>
      <c r="C9394" s="683"/>
      <c r="D9394" s="684"/>
    </row>
    <row r="9395" spans="2:4" ht="15" customHeight="1" x14ac:dyDescent="0.25">
      <c r="B9395" s="683"/>
      <c r="C9395" s="683"/>
      <c r="D9395" s="684"/>
    </row>
    <row r="9396" spans="2:4" ht="15" customHeight="1" x14ac:dyDescent="0.25">
      <c r="B9396" s="683"/>
      <c r="C9396" s="683"/>
      <c r="D9396" s="684"/>
    </row>
    <row r="9397" spans="2:4" ht="15" customHeight="1" x14ac:dyDescent="0.25">
      <c r="B9397" s="683"/>
      <c r="C9397" s="683"/>
      <c r="D9397" s="684"/>
    </row>
    <row r="9398" spans="2:4" ht="15" customHeight="1" x14ac:dyDescent="0.25">
      <c r="B9398" s="683"/>
      <c r="C9398" s="683"/>
      <c r="D9398" s="684"/>
    </row>
    <row r="9399" spans="2:4" ht="15" customHeight="1" x14ac:dyDescent="0.25">
      <c r="B9399" s="683"/>
      <c r="C9399" s="683"/>
      <c r="D9399" s="684"/>
    </row>
    <row r="9400" spans="2:4" ht="15" customHeight="1" x14ac:dyDescent="0.25">
      <c r="B9400" s="683"/>
      <c r="C9400" s="683"/>
      <c r="D9400" s="684"/>
    </row>
    <row r="9401" spans="2:4" ht="15" customHeight="1" x14ac:dyDescent="0.25">
      <c r="B9401" s="683"/>
      <c r="C9401" s="683"/>
      <c r="D9401" s="684"/>
    </row>
    <row r="9402" spans="2:4" ht="15" customHeight="1" x14ac:dyDescent="0.25">
      <c r="B9402" s="683"/>
      <c r="C9402" s="683"/>
      <c r="D9402" s="684"/>
    </row>
    <row r="9403" spans="2:4" ht="15" customHeight="1" x14ac:dyDescent="0.25">
      <c r="B9403" s="683"/>
      <c r="C9403" s="683"/>
      <c r="D9403" s="684"/>
    </row>
    <row r="9404" spans="2:4" ht="15" customHeight="1" x14ac:dyDescent="0.25">
      <c r="B9404" s="683"/>
      <c r="C9404" s="683"/>
      <c r="D9404" s="684"/>
    </row>
    <row r="9405" spans="2:4" ht="15" customHeight="1" x14ac:dyDescent="0.25">
      <c r="B9405" s="683"/>
      <c r="C9405" s="683"/>
      <c r="D9405" s="684"/>
    </row>
    <row r="9406" spans="2:4" ht="15" customHeight="1" x14ac:dyDescent="0.25">
      <c r="B9406" s="683"/>
      <c r="C9406" s="683"/>
      <c r="D9406" s="684"/>
    </row>
    <row r="9407" spans="2:4" ht="15" customHeight="1" x14ac:dyDescent="0.25">
      <c r="B9407" s="683"/>
      <c r="C9407" s="683"/>
      <c r="D9407" s="684"/>
    </row>
    <row r="9408" spans="2:4" ht="15" customHeight="1" x14ac:dyDescent="0.25">
      <c r="B9408" s="683"/>
      <c r="C9408" s="683"/>
      <c r="D9408" s="684"/>
    </row>
    <row r="9409" spans="2:4" ht="15" customHeight="1" x14ac:dyDescent="0.25">
      <c r="B9409" s="683"/>
      <c r="C9409" s="683"/>
      <c r="D9409" s="684"/>
    </row>
    <row r="9410" spans="2:4" ht="15" customHeight="1" x14ac:dyDescent="0.25">
      <c r="B9410" s="683"/>
      <c r="C9410" s="683"/>
      <c r="D9410" s="684"/>
    </row>
    <row r="9411" spans="2:4" ht="15" customHeight="1" x14ac:dyDescent="0.25">
      <c r="B9411" s="683"/>
      <c r="C9411" s="683"/>
      <c r="D9411" s="684"/>
    </row>
    <row r="9412" spans="2:4" ht="15" customHeight="1" x14ac:dyDescent="0.25">
      <c r="B9412" s="683"/>
      <c r="C9412" s="683"/>
      <c r="D9412" s="684"/>
    </row>
    <row r="9413" spans="2:4" ht="15" customHeight="1" x14ac:dyDescent="0.25">
      <c r="B9413" s="683"/>
      <c r="C9413" s="683"/>
      <c r="D9413" s="684"/>
    </row>
    <row r="9414" spans="2:4" ht="15" customHeight="1" x14ac:dyDescent="0.25">
      <c r="B9414" s="683"/>
      <c r="C9414" s="683"/>
      <c r="D9414" s="684"/>
    </row>
    <row r="9415" spans="2:4" ht="15" customHeight="1" x14ac:dyDescent="0.25">
      <c r="B9415" s="683"/>
      <c r="C9415" s="683"/>
      <c r="D9415" s="684"/>
    </row>
    <row r="9416" spans="2:4" ht="15" customHeight="1" x14ac:dyDescent="0.25">
      <c r="B9416" s="683"/>
      <c r="C9416" s="683"/>
      <c r="D9416" s="684"/>
    </row>
    <row r="9417" spans="2:4" ht="15" customHeight="1" x14ac:dyDescent="0.25">
      <c r="B9417" s="683"/>
      <c r="C9417" s="683"/>
      <c r="D9417" s="684"/>
    </row>
    <row r="9418" spans="2:4" ht="15" customHeight="1" x14ac:dyDescent="0.25">
      <c r="B9418" s="683"/>
      <c r="C9418" s="683"/>
      <c r="D9418" s="684"/>
    </row>
    <row r="9419" spans="2:4" ht="15" customHeight="1" x14ac:dyDescent="0.25">
      <c r="B9419" s="683"/>
      <c r="C9419" s="683"/>
      <c r="D9419" s="684"/>
    </row>
    <row r="9420" spans="2:4" ht="15" customHeight="1" x14ac:dyDescent="0.25">
      <c r="B9420" s="683"/>
      <c r="C9420" s="683"/>
      <c r="D9420" s="684"/>
    </row>
    <row r="9421" spans="2:4" ht="15" customHeight="1" x14ac:dyDescent="0.25">
      <c r="B9421" s="683"/>
      <c r="C9421" s="683"/>
      <c r="D9421" s="684"/>
    </row>
    <row r="9422" spans="2:4" ht="15" customHeight="1" x14ac:dyDescent="0.25">
      <c r="B9422" s="683"/>
      <c r="C9422" s="683"/>
      <c r="D9422" s="684"/>
    </row>
    <row r="9423" spans="2:4" ht="15" customHeight="1" x14ac:dyDescent="0.25">
      <c r="B9423" s="683"/>
      <c r="C9423" s="683"/>
      <c r="D9423" s="684"/>
    </row>
    <row r="9424" spans="2:4" ht="15" customHeight="1" x14ac:dyDescent="0.25">
      <c r="B9424" s="683"/>
      <c r="C9424" s="683"/>
      <c r="D9424" s="684"/>
    </row>
    <row r="9425" spans="2:4" ht="15" customHeight="1" x14ac:dyDescent="0.25">
      <c r="B9425" s="683"/>
      <c r="C9425" s="683"/>
      <c r="D9425" s="684"/>
    </row>
    <row r="9426" spans="2:4" ht="15" customHeight="1" x14ac:dyDescent="0.25">
      <c r="B9426" s="683"/>
      <c r="C9426" s="683"/>
      <c r="D9426" s="684"/>
    </row>
    <row r="9427" spans="2:4" ht="15" customHeight="1" x14ac:dyDescent="0.25">
      <c r="B9427" s="683"/>
      <c r="C9427" s="683"/>
      <c r="D9427" s="684"/>
    </row>
    <row r="9428" spans="2:4" ht="15" customHeight="1" x14ac:dyDescent="0.25">
      <c r="B9428" s="683"/>
      <c r="C9428" s="683"/>
      <c r="D9428" s="684"/>
    </row>
    <row r="9429" spans="2:4" ht="15" customHeight="1" x14ac:dyDescent="0.25">
      <c r="B9429" s="683"/>
      <c r="C9429" s="683"/>
      <c r="D9429" s="684"/>
    </row>
    <row r="9430" spans="2:4" ht="15" customHeight="1" x14ac:dyDescent="0.25">
      <c r="B9430" s="683"/>
      <c r="C9430" s="683"/>
      <c r="D9430" s="684"/>
    </row>
    <row r="9431" spans="2:4" ht="15" customHeight="1" x14ac:dyDescent="0.25">
      <c r="B9431" s="683"/>
      <c r="C9431" s="683"/>
      <c r="D9431" s="684"/>
    </row>
    <row r="9432" spans="2:4" ht="15" customHeight="1" x14ac:dyDescent="0.25">
      <c r="B9432" s="683"/>
      <c r="C9432" s="683"/>
      <c r="D9432" s="684"/>
    </row>
    <row r="9433" spans="2:4" ht="15" customHeight="1" x14ac:dyDescent="0.25">
      <c r="B9433" s="683"/>
      <c r="C9433" s="683"/>
      <c r="D9433" s="684"/>
    </row>
    <row r="9434" spans="2:4" ht="15" customHeight="1" x14ac:dyDescent="0.25">
      <c r="B9434" s="683"/>
      <c r="C9434" s="683"/>
      <c r="D9434" s="684"/>
    </row>
    <row r="9435" spans="2:4" ht="15" customHeight="1" x14ac:dyDescent="0.25">
      <c r="B9435" s="683"/>
      <c r="C9435" s="683"/>
      <c r="D9435" s="684"/>
    </row>
    <row r="9436" spans="2:4" ht="15" customHeight="1" x14ac:dyDescent="0.25">
      <c r="B9436" s="683"/>
      <c r="C9436" s="683"/>
      <c r="D9436" s="684"/>
    </row>
    <row r="9437" spans="2:4" ht="15" customHeight="1" x14ac:dyDescent="0.25">
      <c r="B9437" s="683"/>
      <c r="C9437" s="683"/>
      <c r="D9437" s="684"/>
    </row>
    <row r="9438" spans="2:4" ht="15" customHeight="1" x14ac:dyDescent="0.25">
      <c r="B9438" s="683"/>
      <c r="C9438" s="683"/>
      <c r="D9438" s="684"/>
    </row>
    <row r="9439" spans="2:4" ht="15" customHeight="1" x14ac:dyDescent="0.25">
      <c r="B9439" s="683"/>
      <c r="C9439" s="683"/>
      <c r="D9439" s="684"/>
    </row>
    <row r="9440" spans="2:4" ht="15" customHeight="1" x14ac:dyDescent="0.25">
      <c r="B9440" s="683"/>
      <c r="C9440" s="683"/>
      <c r="D9440" s="684"/>
    </row>
    <row r="9441" spans="2:4" ht="15" customHeight="1" x14ac:dyDescent="0.25">
      <c r="B9441" s="683"/>
      <c r="C9441" s="683"/>
      <c r="D9441" s="684"/>
    </row>
    <row r="9442" spans="2:4" ht="15" customHeight="1" x14ac:dyDescent="0.25">
      <c r="B9442" s="683"/>
      <c r="C9442" s="683"/>
      <c r="D9442" s="684"/>
    </row>
    <row r="9443" spans="2:4" ht="15" customHeight="1" x14ac:dyDescent="0.25">
      <c r="B9443" s="683"/>
      <c r="C9443" s="683"/>
      <c r="D9443" s="684"/>
    </row>
    <row r="9444" spans="2:4" ht="15" customHeight="1" x14ac:dyDescent="0.25">
      <c r="B9444" s="683"/>
      <c r="C9444" s="683"/>
      <c r="D9444" s="684"/>
    </row>
    <row r="9445" spans="2:4" ht="15" customHeight="1" x14ac:dyDescent="0.25">
      <c r="B9445" s="683"/>
      <c r="C9445" s="683"/>
      <c r="D9445" s="684"/>
    </row>
    <row r="9446" spans="2:4" ht="15" customHeight="1" x14ac:dyDescent="0.25">
      <c r="B9446" s="683"/>
      <c r="C9446" s="683"/>
      <c r="D9446" s="684"/>
    </row>
    <row r="9447" spans="2:4" ht="15" customHeight="1" x14ac:dyDescent="0.25">
      <c r="B9447" s="683"/>
      <c r="C9447" s="683"/>
      <c r="D9447" s="684"/>
    </row>
    <row r="9448" spans="2:4" ht="15" customHeight="1" x14ac:dyDescent="0.25">
      <c r="B9448" s="683"/>
      <c r="C9448" s="683"/>
      <c r="D9448" s="684"/>
    </row>
    <row r="9449" spans="2:4" ht="15" customHeight="1" x14ac:dyDescent="0.25">
      <c r="B9449" s="683"/>
      <c r="C9449" s="683"/>
      <c r="D9449" s="684"/>
    </row>
    <row r="9450" spans="2:4" ht="15" customHeight="1" x14ac:dyDescent="0.25">
      <c r="B9450" s="683"/>
      <c r="C9450" s="683"/>
      <c r="D9450" s="684"/>
    </row>
    <row r="9451" spans="2:4" ht="15" customHeight="1" x14ac:dyDescent="0.25">
      <c r="B9451" s="683"/>
      <c r="C9451" s="683"/>
      <c r="D9451" s="684"/>
    </row>
    <row r="9452" spans="2:4" ht="15" customHeight="1" x14ac:dyDescent="0.25">
      <c r="B9452" s="683"/>
      <c r="C9452" s="683"/>
      <c r="D9452" s="684"/>
    </row>
    <row r="9453" spans="2:4" ht="15" customHeight="1" x14ac:dyDescent="0.25">
      <c r="B9453" s="683"/>
      <c r="C9453" s="683"/>
      <c r="D9453" s="684"/>
    </row>
    <row r="9454" spans="2:4" ht="15" customHeight="1" x14ac:dyDescent="0.25">
      <c r="B9454" s="683"/>
      <c r="C9454" s="683"/>
      <c r="D9454" s="684"/>
    </row>
    <row r="9455" spans="2:4" ht="15" customHeight="1" x14ac:dyDescent="0.25">
      <c r="B9455" s="683"/>
      <c r="C9455" s="683"/>
      <c r="D9455" s="684"/>
    </row>
    <row r="9456" spans="2:4" ht="15" customHeight="1" x14ac:dyDescent="0.25">
      <c r="B9456" s="683"/>
      <c r="C9456" s="683"/>
      <c r="D9456" s="684"/>
    </row>
    <row r="9457" spans="2:4" ht="15" customHeight="1" x14ac:dyDescent="0.25">
      <c r="B9457" s="683"/>
      <c r="C9457" s="683"/>
      <c r="D9457" s="684"/>
    </row>
    <row r="9458" spans="2:4" ht="15" customHeight="1" x14ac:dyDescent="0.25">
      <c r="B9458" s="683"/>
      <c r="C9458" s="683"/>
      <c r="D9458" s="684"/>
    </row>
    <row r="9459" spans="2:4" ht="15" customHeight="1" x14ac:dyDescent="0.25">
      <c r="B9459" s="683"/>
      <c r="C9459" s="683"/>
      <c r="D9459" s="684"/>
    </row>
    <row r="9460" spans="2:4" ht="15" customHeight="1" x14ac:dyDescent="0.25">
      <c r="B9460" s="683"/>
      <c r="C9460" s="683"/>
      <c r="D9460" s="684"/>
    </row>
    <row r="9461" spans="2:4" ht="15" customHeight="1" x14ac:dyDescent="0.25">
      <c r="B9461" s="683"/>
      <c r="C9461" s="683"/>
      <c r="D9461" s="684"/>
    </row>
    <row r="9462" spans="2:4" ht="15" customHeight="1" x14ac:dyDescent="0.25">
      <c r="B9462" s="683"/>
      <c r="C9462" s="683"/>
      <c r="D9462" s="684"/>
    </row>
    <row r="9463" spans="2:4" ht="15" customHeight="1" x14ac:dyDescent="0.25">
      <c r="B9463" s="683"/>
      <c r="C9463" s="683"/>
      <c r="D9463" s="684"/>
    </row>
    <row r="9464" spans="2:4" ht="15" customHeight="1" x14ac:dyDescent="0.25">
      <c r="B9464" s="683"/>
      <c r="C9464" s="683"/>
      <c r="D9464" s="684"/>
    </row>
    <row r="9465" spans="2:4" ht="15" customHeight="1" x14ac:dyDescent="0.25">
      <c r="B9465" s="683"/>
      <c r="C9465" s="683"/>
      <c r="D9465" s="684"/>
    </row>
    <row r="9466" spans="2:4" ht="15" customHeight="1" x14ac:dyDescent="0.25">
      <c r="B9466" s="683"/>
      <c r="C9466" s="683"/>
      <c r="D9466" s="684"/>
    </row>
    <row r="9467" spans="2:4" ht="15" customHeight="1" x14ac:dyDescent="0.25">
      <c r="B9467" s="683"/>
      <c r="C9467" s="683"/>
      <c r="D9467" s="684"/>
    </row>
    <row r="9468" spans="2:4" ht="15" customHeight="1" x14ac:dyDescent="0.25">
      <c r="B9468" s="683"/>
      <c r="C9468" s="683"/>
      <c r="D9468" s="684"/>
    </row>
    <row r="9469" spans="2:4" ht="15" customHeight="1" x14ac:dyDescent="0.25">
      <c r="B9469" s="683"/>
      <c r="C9469" s="683"/>
      <c r="D9469" s="684"/>
    </row>
    <row r="9470" spans="2:4" ht="15" customHeight="1" x14ac:dyDescent="0.25">
      <c r="B9470" s="683"/>
      <c r="C9470" s="683"/>
      <c r="D9470" s="684"/>
    </row>
    <row r="9471" spans="2:4" ht="15" customHeight="1" x14ac:dyDescent="0.25">
      <c r="B9471" s="683"/>
      <c r="C9471" s="683"/>
      <c r="D9471" s="684"/>
    </row>
    <row r="9472" spans="2:4" ht="15" customHeight="1" x14ac:dyDescent="0.25">
      <c r="B9472" s="683"/>
      <c r="C9472" s="683"/>
      <c r="D9472" s="684"/>
    </row>
    <row r="9473" spans="2:4" ht="15" customHeight="1" x14ac:dyDescent="0.25">
      <c r="B9473" s="683"/>
      <c r="C9473" s="683"/>
      <c r="D9473" s="684"/>
    </row>
    <row r="9474" spans="2:4" ht="15" customHeight="1" x14ac:dyDescent="0.25">
      <c r="B9474" s="683"/>
      <c r="C9474" s="683"/>
      <c r="D9474" s="684"/>
    </row>
    <row r="9475" spans="2:4" ht="15" customHeight="1" x14ac:dyDescent="0.25">
      <c r="B9475" s="683"/>
      <c r="C9475" s="683"/>
      <c r="D9475" s="684"/>
    </row>
    <row r="9476" spans="2:4" ht="15" customHeight="1" x14ac:dyDescent="0.25">
      <c r="B9476" s="683"/>
      <c r="C9476" s="683"/>
      <c r="D9476" s="684"/>
    </row>
    <row r="9477" spans="2:4" ht="15" customHeight="1" x14ac:dyDescent="0.25">
      <c r="B9477" s="683"/>
      <c r="C9477" s="683"/>
      <c r="D9477" s="684"/>
    </row>
    <row r="9478" spans="2:4" ht="15" customHeight="1" x14ac:dyDescent="0.25">
      <c r="B9478" s="683"/>
      <c r="C9478" s="683"/>
      <c r="D9478" s="684"/>
    </row>
    <row r="9479" spans="2:4" ht="15" customHeight="1" x14ac:dyDescent="0.25">
      <c r="B9479" s="683"/>
      <c r="C9479" s="683"/>
      <c r="D9479" s="684"/>
    </row>
    <row r="9480" spans="2:4" ht="15" customHeight="1" x14ac:dyDescent="0.25">
      <c r="B9480" s="683"/>
      <c r="C9480" s="683"/>
      <c r="D9480" s="684"/>
    </row>
    <row r="9481" spans="2:4" ht="15" customHeight="1" x14ac:dyDescent="0.25">
      <c r="B9481" s="683"/>
      <c r="C9481" s="683"/>
      <c r="D9481" s="684"/>
    </row>
    <row r="9482" spans="2:4" ht="15" customHeight="1" x14ac:dyDescent="0.25">
      <c r="B9482" s="683"/>
      <c r="C9482" s="683"/>
      <c r="D9482" s="684"/>
    </row>
    <row r="9483" spans="2:4" ht="15" customHeight="1" x14ac:dyDescent="0.25">
      <c r="B9483" s="683"/>
      <c r="C9483" s="683"/>
      <c r="D9483" s="684"/>
    </row>
    <row r="9484" spans="2:4" ht="15" customHeight="1" x14ac:dyDescent="0.25">
      <c r="B9484" s="683"/>
      <c r="C9484" s="683"/>
      <c r="D9484" s="684"/>
    </row>
    <row r="9485" spans="2:4" ht="15" customHeight="1" x14ac:dyDescent="0.25">
      <c r="B9485" s="683"/>
      <c r="C9485" s="683"/>
      <c r="D9485" s="684"/>
    </row>
    <row r="9486" spans="2:4" ht="15" customHeight="1" x14ac:dyDescent="0.25">
      <c r="B9486" s="683"/>
      <c r="C9486" s="683"/>
      <c r="D9486" s="684"/>
    </row>
    <row r="9487" spans="2:4" ht="15" customHeight="1" x14ac:dyDescent="0.25">
      <c r="B9487" s="683"/>
      <c r="C9487" s="683"/>
      <c r="D9487" s="684"/>
    </row>
    <row r="9488" spans="2:4" ht="15" customHeight="1" x14ac:dyDescent="0.25">
      <c r="B9488" s="683"/>
      <c r="C9488" s="683"/>
      <c r="D9488" s="684"/>
    </row>
    <row r="9489" spans="2:4" ht="15" customHeight="1" x14ac:dyDescent="0.25">
      <c r="B9489" s="683"/>
      <c r="C9489" s="683"/>
      <c r="D9489" s="684"/>
    </row>
    <row r="9490" spans="2:4" ht="15" customHeight="1" x14ac:dyDescent="0.25">
      <c r="B9490" s="683"/>
      <c r="C9490" s="683"/>
      <c r="D9490" s="684"/>
    </row>
    <row r="9491" spans="2:4" ht="15" customHeight="1" x14ac:dyDescent="0.25">
      <c r="B9491" s="683"/>
      <c r="C9491" s="683"/>
      <c r="D9491" s="684"/>
    </row>
    <row r="9492" spans="2:4" ht="15" customHeight="1" x14ac:dyDescent="0.25">
      <c r="B9492" s="683"/>
      <c r="C9492" s="683"/>
      <c r="D9492" s="684"/>
    </row>
    <row r="9493" spans="2:4" ht="15" customHeight="1" x14ac:dyDescent="0.25">
      <c r="B9493" s="683"/>
      <c r="C9493" s="683"/>
      <c r="D9493" s="684"/>
    </row>
    <row r="9494" spans="2:4" ht="15" customHeight="1" x14ac:dyDescent="0.25">
      <c r="B9494" s="683"/>
      <c r="C9494" s="683"/>
      <c r="D9494" s="684"/>
    </row>
    <row r="9495" spans="2:4" ht="15" customHeight="1" x14ac:dyDescent="0.25">
      <c r="B9495" s="683"/>
      <c r="C9495" s="683"/>
      <c r="D9495" s="684"/>
    </row>
    <row r="9496" spans="2:4" ht="15" customHeight="1" x14ac:dyDescent="0.25">
      <c r="B9496" s="683"/>
      <c r="C9496" s="683"/>
      <c r="D9496" s="684"/>
    </row>
    <row r="9497" spans="2:4" ht="15" customHeight="1" x14ac:dyDescent="0.25">
      <c r="B9497" s="683"/>
      <c r="C9497" s="683"/>
      <c r="D9497" s="684"/>
    </row>
    <row r="9498" spans="2:4" ht="15" customHeight="1" x14ac:dyDescent="0.25">
      <c r="B9498" s="683"/>
      <c r="C9498" s="683"/>
      <c r="D9498" s="684"/>
    </row>
    <row r="9499" spans="2:4" ht="15" customHeight="1" x14ac:dyDescent="0.25">
      <c r="B9499" s="683"/>
      <c r="C9499" s="683"/>
      <c r="D9499" s="684"/>
    </row>
    <row r="9500" spans="2:4" ht="15" customHeight="1" x14ac:dyDescent="0.25">
      <c r="B9500" s="683"/>
      <c r="C9500" s="683"/>
      <c r="D9500" s="684"/>
    </row>
    <row r="9501" spans="2:4" ht="15" customHeight="1" x14ac:dyDescent="0.25">
      <c r="B9501" s="683"/>
      <c r="C9501" s="683"/>
      <c r="D9501" s="684"/>
    </row>
    <row r="9502" spans="2:4" ht="15" customHeight="1" x14ac:dyDescent="0.25">
      <c r="B9502" s="683"/>
      <c r="C9502" s="683"/>
      <c r="D9502" s="684"/>
    </row>
    <row r="9503" spans="2:4" ht="15" customHeight="1" x14ac:dyDescent="0.25">
      <c r="B9503" s="683"/>
      <c r="C9503" s="683"/>
      <c r="D9503" s="684"/>
    </row>
    <row r="9504" spans="2:4" ht="15" customHeight="1" x14ac:dyDescent="0.25">
      <c r="B9504" s="683"/>
      <c r="C9504" s="683"/>
      <c r="D9504" s="684"/>
    </row>
    <row r="9505" spans="2:4" ht="15" customHeight="1" x14ac:dyDescent="0.25">
      <c r="B9505" s="683"/>
      <c r="C9505" s="683"/>
      <c r="D9505" s="684"/>
    </row>
    <row r="9506" spans="2:4" ht="15" customHeight="1" x14ac:dyDescent="0.25">
      <c r="B9506" s="683"/>
      <c r="C9506" s="683"/>
      <c r="D9506" s="684"/>
    </row>
    <row r="9507" spans="2:4" ht="15" customHeight="1" x14ac:dyDescent="0.25">
      <c r="B9507" s="683"/>
      <c r="C9507" s="683"/>
      <c r="D9507" s="684"/>
    </row>
    <row r="9508" spans="2:4" ht="15" customHeight="1" x14ac:dyDescent="0.25">
      <c r="B9508" s="683"/>
      <c r="C9508" s="683"/>
      <c r="D9508" s="684"/>
    </row>
    <row r="9509" spans="2:4" ht="15" customHeight="1" x14ac:dyDescent="0.25">
      <c r="B9509" s="683"/>
      <c r="C9509" s="683"/>
      <c r="D9509" s="684"/>
    </row>
    <row r="9510" spans="2:4" ht="15" customHeight="1" x14ac:dyDescent="0.25">
      <c r="B9510" s="683"/>
      <c r="C9510" s="683"/>
      <c r="D9510" s="684"/>
    </row>
    <row r="9511" spans="2:4" ht="15" customHeight="1" x14ac:dyDescent="0.25">
      <c r="B9511" s="683"/>
      <c r="C9511" s="683"/>
      <c r="D9511" s="684"/>
    </row>
    <row r="9512" spans="2:4" ht="15" customHeight="1" x14ac:dyDescent="0.25">
      <c r="B9512" s="683"/>
      <c r="C9512" s="683"/>
      <c r="D9512" s="684"/>
    </row>
    <row r="9513" spans="2:4" ht="15" customHeight="1" x14ac:dyDescent="0.25">
      <c r="B9513" s="683"/>
      <c r="C9513" s="683"/>
      <c r="D9513" s="684"/>
    </row>
    <row r="9514" spans="2:4" ht="15" customHeight="1" x14ac:dyDescent="0.25">
      <c r="B9514" s="683"/>
      <c r="C9514" s="683"/>
      <c r="D9514" s="684"/>
    </row>
    <row r="9515" spans="2:4" ht="15" customHeight="1" x14ac:dyDescent="0.25">
      <c r="B9515" s="683"/>
      <c r="C9515" s="683"/>
      <c r="D9515" s="684"/>
    </row>
    <row r="9516" spans="2:4" ht="15" customHeight="1" x14ac:dyDescent="0.25">
      <c r="B9516" s="683"/>
      <c r="C9516" s="683"/>
      <c r="D9516" s="684"/>
    </row>
    <row r="9517" spans="2:4" ht="15" customHeight="1" x14ac:dyDescent="0.25">
      <c r="B9517" s="683"/>
      <c r="C9517" s="683"/>
      <c r="D9517" s="684"/>
    </row>
    <row r="9518" spans="2:4" ht="15" customHeight="1" x14ac:dyDescent="0.25">
      <c r="B9518" s="683"/>
      <c r="C9518" s="683"/>
      <c r="D9518" s="684"/>
    </row>
    <row r="9519" spans="2:4" ht="15" customHeight="1" x14ac:dyDescent="0.25">
      <c r="B9519" s="683"/>
      <c r="C9519" s="683"/>
      <c r="D9519" s="684"/>
    </row>
    <row r="9520" spans="2:4" ht="15" customHeight="1" x14ac:dyDescent="0.25">
      <c r="B9520" s="683"/>
      <c r="C9520" s="683"/>
      <c r="D9520" s="684"/>
    </row>
    <row r="9521" spans="2:4" ht="15" customHeight="1" x14ac:dyDescent="0.25">
      <c r="B9521" s="683"/>
      <c r="C9521" s="683"/>
      <c r="D9521" s="684"/>
    </row>
    <row r="9522" spans="2:4" ht="15" customHeight="1" x14ac:dyDescent="0.25">
      <c r="B9522" s="683"/>
      <c r="C9522" s="683"/>
      <c r="D9522" s="684"/>
    </row>
    <row r="9523" spans="2:4" ht="15" customHeight="1" x14ac:dyDescent="0.25">
      <c r="B9523" s="683"/>
      <c r="C9523" s="683"/>
      <c r="D9523" s="684"/>
    </row>
    <row r="9524" spans="2:4" ht="15" customHeight="1" x14ac:dyDescent="0.25">
      <c r="B9524" s="683"/>
      <c r="C9524" s="683"/>
      <c r="D9524" s="684"/>
    </row>
    <row r="9525" spans="2:4" ht="15" customHeight="1" x14ac:dyDescent="0.25">
      <c r="B9525" s="683"/>
      <c r="C9525" s="683"/>
      <c r="D9525" s="684"/>
    </row>
    <row r="9526" spans="2:4" ht="15" customHeight="1" x14ac:dyDescent="0.25">
      <c r="B9526" s="683"/>
      <c r="C9526" s="683"/>
      <c r="D9526" s="684"/>
    </row>
    <row r="9527" spans="2:4" ht="15" customHeight="1" x14ac:dyDescent="0.25">
      <c r="B9527" s="683"/>
      <c r="C9527" s="683"/>
      <c r="D9527" s="684"/>
    </row>
    <row r="9528" spans="2:4" ht="15" customHeight="1" x14ac:dyDescent="0.25">
      <c r="B9528" s="683"/>
      <c r="C9528" s="683"/>
      <c r="D9528" s="684"/>
    </row>
    <row r="9529" spans="2:4" ht="15" customHeight="1" x14ac:dyDescent="0.25">
      <c r="B9529" s="683"/>
      <c r="C9529" s="683"/>
      <c r="D9529" s="684"/>
    </row>
    <row r="9530" spans="2:4" ht="15" customHeight="1" x14ac:dyDescent="0.25">
      <c r="B9530" s="683"/>
      <c r="C9530" s="683"/>
      <c r="D9530" s="684"/>
    </row>
    <row r="9531" spans="2:4" ht="15" customHeight="1" x14ac:dyDescent="0.25">
      <c r="B9531" s="683"/>
      <c r="C9531" s="683"/>
      <c r="D9531" s="684"/>
    </row>
    <row r="9532" spans="2:4" ht="15" customHeight="1" x14ac:dyDescent="0.25">
      <c r="B9532" s="683"/>
      <c r="C9532" s="683"/>
      <c r="D9532" s="684"/>
    </row>
    <row r="9533" spans="2:4" ht="15" customHeight="1" x14ac:dyDescent="0.25">
      <c r="B9533" s="683"/>
      <c r="C9533" s="683"/>
      <c r="D9533" s="684"/>
    </row>
    <row r="9534" spans="2:4" ht="15" customHeight="1" x14ac:dyDescent="0.25">
      <c r="B9534" s="683"/>
      <c r="C9534" s="683"/>
      <c r="D9534" s="684"/>
    </row>
    <row r="9535" spans="2:4" ht="15" customHeight="1" x14ac:dyDescent="0.25">
      <c r="B9535" s="683"/>
      <c r="C9535" s="683"/>
      <c r="D9535" s="684"/>
    </row>
    <row r="9536" spans="2:4" ht="15" customHeight="1" x14ac:dyDescent="0.25">
      <c r="B9536" s="683"/>
      <c r="C9536" s="683"/>
      <c r="D9536" s="684"/>
    </row>
    <row r="9537" spans="2:4" ht="15" customHeight="1" x14ac:dyDescent="0.25">
      <c r="B9537" s="683"/>
      <c r="C9537" s="683"/>
      <c r="D9537" s="684"/>
    </row>
    <row r="9538" spans="2:4" ht="15" customHeight="1" x14ac:dyDescent="0.25">
      <c r="B9538" s="683"/>
      <c r="C9538" s="683"/>
      <c r="D9538" s="684"/>
    </row>
    <row r="9539" spans="2:4" ht="15" customHeight="1" x14ac:dyDescent="0.25">
      <c r="B9539" s="683"/>
      <c r="C9539" s="683"/>
      <c r="D9539" s="684"/>
    </row>
    <row r="9540" spans="2:4" ht="15" customHeight="1" x14ac:dyDescent="0.25">
      <c r="B9540" s="683"/>
      <c r="C9540" s="683"/>
      <c r="D9540" s="684"/>
    </row>
    <row r="9541" spans="2:4" ht="15" customHeight="1" x14ac:dyDescent="0.25">
      <c r="B9541" s="683"/>
      <c r="C9541" s="683"/>
      <c r="D9541" s="684"/>
    </row>
    <row r="9542" spans="2:4" ht="15" customHeight="1" x14ac:dyDescent="0.25">
      <c r="B9542" s="683"/>
      <c r="C9542" s="683"/>
      <c r="D9542" s="684"/>
    </row>
    <row r="9543" spans="2:4" ht="15" customHeight="1" x14ac:dyDescent="0.25">
      <c r="B9543" s="683"/>
      <c r="C9543" s="683"/>
      <c r="D9543" s="684"/>
    </row>
    <row r="9544" spans="2:4" ht="15" customHeight="1" x14ac:dyDescent="0.25">
      <c r="B9544" s="683"/>
      <c r="C9544" s="683"/>
      <c r="D9544" s="684"/>
    </row>
    <row r="9545" spans="2:4" ht="15" customHeight="1" x14ac:dyDescent="0.25">
      <c r="B9545" s="683"/>
      <c r="C9545" s="683"/>
      <c r="D9545" s="684"/>
    </row>
    <row r="9546" spans="2:4" ht="15" customHeight="1" x14ac:dyDescent="0.25">
      <c r="B9546" s="683"/>
      <c r="C9546" s="683"/>
      <c r="D9546" s="684"/>
    </row>
    <row r="9547" spans="2:4" ht="15" customHeight="1" x14ac:dyDescent="0.25">
      <c r="B9547" s="683"/>
      <c r="C9547" s="683"/>
      <c r="D9547" s="684"/>
    </row>
    <row r="9548" spans="2:4" ht="15" customHeight="1" x14ac:dyDescent="0.25">
      <c r="B9548" s="683"/>
      <c r="C9548" s="683"/>
      <c r="D9548" s="684"/>
    </row>
    <row r="9549" spans="2:4" ht="15" customHeight="1" x14ac:dyDescent="0.25">
      <c r="B9549" s="683"/>
      <c r="C9549" s="683"/>
      <c r="D9549" s="684"/>
    </row>
    <row r="9550" spans="2:4" ht="15" customHeight="1" x14ac:dyDescent="0.25">
      <c r="B9550" s="683"/>
      <c r="C9550" s="683"/>
      <c r="D9550" s="684"/>
    </row>
    <row r="9551" spans="2:4" ht="15" customHeight="1" x14ac:dyDescent="0.25">
      <c r="B9551" s="683"/>
      <c r="C9551" s="683"/>
      <c r="D9551" s="684"/>
    </row>
    <row r="9552" spans="2:4" ht="15" customHeight="1" x14ac:dyDescent="0.25">
      <c r="B9552" s="683"/>
      <c r="C9552" s="683"/>
      <c r="D9552" s="684"/>
    </row>
    <row r="9553" spans="2:4" ht="15" customHeight="1" x14ac:dyDescent="0.25">
      <c r="B9553" s="683"/>
      <c r="C9553" s="683"/>
      <c r="D9553" s="684"/>
    </row>
    <row r="9554" spans="2:4" ht="15" customHeight="1" x14ac:dyDescent="0.25">
      <c r="B9554" s="683"/>
      <c r="C9554" s="683"/>
      <c r="D9554" s="684"/>
    </row>
    <row r="9555" spans="2:4" ht="15" customHeight="1" x14ac:dyDescent="0.25">
      <c r="B9555" s="683"/>
      <c r="C9555" s="683"/>
      <c r="D9555" s="684"/>
    </row>
    <row r="9556" spans="2:4" ht="15" customHeight="1" x14ac:dyDescent="0.25">
      <c r="B9556" s="683"/>
      <c r="C9556" s="683"/>
      <c r="D9556" s="684"/>
    </row>
    <row r="9557" spans="2:4" ht="15" customHeight="1" x14ac:dyDescent="0.25">
      <c r="B9557" s="683"/>
      <c r="C9557" s="683"/>
      <c r="D9557" s="684"/>
    </row>
    <row r="9558" spans="2:4" ht="15" customHeight="1" x14ac:dyDescent="0.25">
      <c r="B9558" s="683"/>
      <c r="C9558" s="683"/>
      <c r="D9558" s="684"/>
    </row>
    <row r="9559" spans="2:4" ht="15" customHeight="1" x14ac:dyDescent="0.25">
      <c r="B9559" s="683"/>
      <c r="C9559" s="683"/>
      <c r="D9559" s="684"/>
    </row>
    <row r="9560" spans="2:4" ht="15" customHeight="1" x14ac:dyDescent="0.25">
      <c r="B9560" s="683"/>
      <c r="C9560" s="683"/>
      <c r="D9560" s="684"/>
    </row>
    <row r="9561" spans="2:4" ht="15" customHeight="1" x14ac:dyDescent="0.25">
      <c r="B9561" s="683"/>
      <c r="C9561" s="683"/>
      <c r="D9561" s="684"/>
    </row>
    <row r="9562" spans="2:4" ht="15" customHeight="1" x14ac:dyDescent="0.25">
      <c r="B9562" s="683"/>
      <c r="C9562" s="683"/>
      <c r="D9562" s="684"/>
    </row>
    <row r="9563" spans="2:4" ht="15" customHeight="1" x14ac:dyDescent="0.25">
      <c r="B9563" s="683"/>
      <c r="C9563" s="683"/>
      <c r="D9563" s="684"/>
    </row>
    <row r="9564" spans="2:4" ht="15" customHeight="1" x14ac:dyDescent="0.25">
      <c r="B9564" s="683"/>
      <c r="C9564" s="683"/>
      <c r="D9564" s="684"/>
    </row>
    <row r="9565" spans="2:4" ht="15" customHeight="1" x14ac:dyDescent="0.25">
      <c r="B9565" s="683"/>
      <c r="C9565" s="683"/>
      <c r="D9565" s="684"/>
    </row>
    <row r="9566" spans="2:4" ht="15" customHeight="1" x14ac:dyDescent="0.25">
      <c r="B9566" s="683"/>
      <c r="C9566" s="683"/>
      <c r="D9566" s="684"/>
    </row>
    <row r="9567" spans="2:4" ht="15" customHeight="1" x14ac:dyDescent="0.25">
      <c r="B9567" s="683"/>
      <c r="C9567" s="683"/>
      <c r="D9567" s="684"/>
    </row>
    <row r="9568" spans="2:4" ht="15" customHeight="1" x14ac:dyDescent="0.25">
      <c r="B9568" s="683"/>
      <c r="C9568" s="683"/>
      <c r="D9568" s="684"/>
    </row>
    <row r="9569" spans="2:4" ht="15" customHeight="1" x14ac:dyDescent="0.25">
      <c r="B9569" s="683"/>
      <c r="C9569" s="683"/>
      <c r="D9569" s="684"/>
    </row>
    <row r="9570" spans="2:4" ht="15" customHeight="1" x14ac:dyDescent="0.25">
      <c r="B9570" s="683"/>
      <c r="C9570" s="683"/>
      <c r="D9570" s="684"/>
    </row>
    <row r="9571" spans="2:4" ht="15" customHeight="1" x14ac:dyDescent="0.25">
      <c r="B9571" s="683"/>
      <c r="C9571" s="683"/>
      <c r="D9571" s="684"/>
    </row>
    <row r="9572" spans="2:4" ht="15" customHeight="1" x14ac:dyDescent="0.25">
      <c r="B9572" s="683"/>
      <c r="C9572" s="683"/>
      <c r="D9572" s="684"/>
    </row>
    <row r="9573" spans="2:4" ht="15" customHeight="1" x14ac:dyDescent="0.25">
      <c r="B9573" s="683"/>
      <c r="C9573" s="683"/>
      <c r="D9573" s="684"/>
    </row>
    <row r="9574" spans="2:4" ht="15" customHeight="1" x14ac:dyDescent="0.25">
      <c r="B9574" s="683"/>
      <c r="C9574" s="683"/>
      <c r="D9574" s="684"/>
    </row>
    <row r="9575" spans="2:4" ht="15" customHeight="1" x14ac:dyDescent="0.25">
      <c r="B9575" s="683"/>
      <c r="C9575" s="683"/>
      <c r="D9575" s="684"/>
    </row>
    <row r="9576" spans="2:4" ht="15" customHeight="1" x14ac:dyDescent="0.25">
      <c r="B9576" s="683"/>
      <c r="C9576" s="683"/>
      <c r="D9576" s="684"/>
    </row>
    <row r="9577" spans="2:4" ht="15" customHeight="1" x14ac:dyDescent="0.25">
      <c r="B9577" s="683"/>
      <c r="C9577" s="683"/>
      <c r="D9577" s="684"/>
    </row>
    <row r="9578" spans="2:4" ht="15" customHeight="1" x14ac:dyDescent="0.25">
      <c r="B9578" s="683"/>
      <c r="C9578" s="683"/>
      <c r="D9578" s="684"/>
    </row>
    <row r="9579" spans="2:4" ht="15" customHeight="1" x14ac:dyDescent="0.25">
      <c r="B9579" s="683"/>
      <c r="C9579" s="683"/>
      <c r="D9579" s="684"/>
    </row>
    <row r="9580" spans="2:4" ht="15" customHeight="1" x14ac:dyDescent="0.25">
      <c r="B9580" s="683"/>
      <c r="C9580" s="683"/>
      <c r="D9580" s="684"/>
    </row>
    <row r="9581" spans="2:4" ht="15" customHeight="1" x14ac:dyDescent="0.25">
      <c r="B9581" s="683"/>
      <c r="C9581" s="683"/>
      <c r="D9581" s="684"/>
    </row>
    <row r="9582" spans="2:4" ht="15" customHeight="1" x14ac:dyDescent="0.25">
      <c r="B9582" s="683"/>
      <c r="C9582" s="683"/>
      <c r="D9582" s="684"/>
    </row>
    <row r="9583" spans="2:4" ht="15" customHeight="1" x14ac:dyDescent="0.25">
      <c r="B9583" s="683"/>
      <c r="C9583" s="683"/>
      <c r="D9583" s="684"/>
    </row>
    <row r="9584" spans="2:4" ht="15" customHeight="1" x14ac:dyDescent="0.25">
      <c r="B9584" s="683"/>
      <c r="C9584" s="683"/>
      <c r="D9584" s="684"/>
    </row>
    <row r="9585" spans="2:4" ht="15" customHeight="1" x14ac:dyDescent="0.25">
      <c r="B9585" s="683"/>
      <c r="C9585" s="683"/>
      <c r="D9585" s="684"/>
    </row>
    <row r="9586" spans="2:4" ht="15" customHeight="1" x14ac:dyDescent="0.25">
      <c r="B9586" s="683"/>
      <c r="C9586" s="683"/>
      <c r="D9586" s="684"/>
    </row>
    <row r="9587" spans="2:4" ht="15" customHeight="1" x14ac:dyDescent="0.25">
      <c r="B9587" s="683"/>
      <c r="C9587" s="683"/>
      <c r="D9587" s="684"/>
    </row>
    <row r="9588" spans="2:4" ht="15" customHeight="1" x14ac:dyDescent="0.25">
      <c r="B9588" s="683"/>
      <c r="C9588" s="683"/>
      <c r="D9588" s="684"/>
    </row>
    <row r="9589" spans="2:4" ht="15" customHeight="1" x14ac:dyDescent="0.25">
      <c r="B9589" s="683"/>
      <c r="C9589" s="683"/>
      <c r="D9589" s="684"/>
    </row>
    <row r="9590" spans="2:4" ht="15" customHeight="1" x14ac:dyDescent="0.25">
      <c r="B9590" s="683"/>
      <c r="C9590" s="683"/>
      <c r="D9590" s="684"/>
    </row>
    <row r="9591" spans="2:4" ht="15" customHeight="1" x14ac:dyDescent="0.25">
      <c r="B9591" s="683"/>
      <c r="C9591" s="683"/>
      <c r="D9591" s="684"/>
    </row>
    <row r="9592" spans="2:4" ht="15" customHeight="1" x14ac:dyDescent="0.25">
      <c r="B9592" s="683"/>
      <c r="C9592" s="683"/>
      <c r="D9592" s="684"/>
    </row>
    <row r="9593" spans="2:4" ht="15" customHeight="1" x14ac:dyDescent="0.25">
      <c r="B9593" s="683"/>
      <c r="C9593" s="683"/>
      <c r="D9593" s="684"/>
    </row>
    <row r="9594" spans="2:4" ht="15" customHeight="1" x14ac:dyDescent="0.25">
      <c r="B9594" s="683"/>
      <c r="C9594" s="683"/>
      <c r="D9594" s="684"/>
    </row>
    <row r="9595" spans="2:4" ht="15" customHeight="1" x14ac:dyDescent="0.25">
      <c r="B9595" s="683"/>
      <c r="C9595" s="683"/>
      <c r="D9595" s="684"/>
    </row>
    <row r="9596" spans="2:4" ht="15" customHeight="1" x14ac:dyDescent="0.25">
      <c r="B9596" s="683"/>
      <c r="C9596" s="683"/>
      <c r="D9596" s="684"/>
    </row>
    <row r="9597" spans="2:4" ht="15" customHeight="1" x14ac:dyDescent="0.25">
      <c r="B9597" s="683"/>
      <c r="C9597" s="683"/>
      <c r="D9597" s="684"/>
    </row>
    <row r="9598" spans="2:4" ht="15" customHeight="1" x14ac:dyDescent="0.25">
      <c r="B9598" s="683"/>
      <c r="C9598" s="683"/>
      <c r="D9598" s="684"/>
    </row>
    <row r="9599" spans="2:4" ht="15" customHeight="1" x14ac:dyDescent="0.25">
      <c r="B9599" s="683"/>
      <c r="C9599" s="683"/>
      <c r="D9599" s="684"/>
    </row>
    <row r="9600" spans="2:4" ht="15" customHeight="1" x14ac:dyDescent="0.25">
      <c r="B9600" s="683"/>
      <c r="C9600" s="683"/>
      <c r="D9600" s="684"/>
    </row>
    <row r="9601" spans="2:4" ht="15" customHeight="1" x14ac:dyDescent="0.25">
      <c r="B9601" s="683"/>
      <c r="C9601" s="683"/>
      <c r="D9601" s="684"/>
    </row>
    <row r="9602" spans="2:4" ht="15" customHeight="1" x14ac:dyDescent="0.25">
      <c r="B9602" s="683"/>
      <c r="C9602" s="683"/>
      <c r="D9602" s="684"/>
    </row>
    <row r="9603" spans="2:4" ht="15" customHeight="1" x14ac:dyDescent="0.25">
      <c r="B9603" s="683"/>
      <c r="C9603" s="683"/>
      <c r="D9603" s="684"/>
    </row>
    <row r="9604" spans="2:4" ht="15" customHeight="1" x14ac:dyDescent="0.25">
      <c r="B9604" s="683"/>
      <c r="C9604" s="683"/>
      <c r="D9604" s="684"/>
    </row>
    <row r="9605" spans="2:4" ht="15" customHeight="1" x14ac:dyDescent="0.25">
      <c r="B9605" s="683"/>
      <c r="C9605" s="683"/>
      <c r="D9605" s="684"/>
    </row>
    <row r="9606" spans="2:4" ht="15" customHeight="1" x14ac:dyDescent="0.25">
      <c r="B9606" s="683"/>
      <c r="C9606" s="683"/>
      <c r="D9606" s="684"/>
    </row>
    <row r="9607" spans="2:4" ht="15" customHeight="1" x14ac:dyDescent="0.25">
      <c r="B9607" s="683"/>
      <c r="C9607" s="683"/>
      <c r="D9607" s="684"/>
    </row>
    <row r="9608" spans="2:4" ht="15" customHeight="1" x14ac:dyDescent="0.25">
      <c r="B9608" s="683"/>
      <c r="C9608" s="683"/>
      <c r="D9608" s="684"/>
    </row>
    <row r="9609" spans="2:4" ht="15" customHeight="1" x14ac:dyDescent="0.25">
      <c r="B9609" s="683"/>
      <c r="C9609" s="683"/>
      <c r="D9609" s="684"/>
    </row>
    <row r="9610" spans="2:4" ht="15" customHeight="1" x14ac:dyDescent="0.25">
      <c r="B9610" s="683"/>
      <c r="C9610" s="683"/>
      <c r="D9610" s="684"/>
    </row>
    <row r="9611" spans="2:4" ht="15" customHeight="1" x14ac:dyDescent="0.25">
      <c r="B9611" s="683"/>
      <c r="C9611" s="683"/>
      <c r="D9611" s="684"/>
    </row>
    <row r="9612" spans="2:4" ht="15" customHeight="1" x14ac:dyDescent="0.25">
      <c r="B9612" s="683"/>
      <c r="C9612" s="683"/>
      <c r="D9612" s="684"/>
    </row>
    <row r="9613" spans="2:4" ht="15" customHeight="1" x14ac:dyDescent="0.25">
      <c r="B9613" s="683"/>
      <c r="C9613" s="683"/>
      <c r="D9613" s="684"/>
    </row>
    <row r="9614" spans="2:4" ht="15" customHeight="1" x14ac:dyDescent="0.25">
      <c r="B9614" s="683"/>
      <c r="C9614" s="683"/>
      <c r="D9614" s="684"/>
    </row>
    <row r="9615" spans="2:4" ht="15" customHeight="1" x14ac:dyDescent="0.25">
      <c r="B9615" s="683"/>
      <c r="C9615" s="683"/>
      <c r="D9615" s="684"/>
    </row>
    <row r="9616" spans="2:4" ht="15" customHeight="1" x14ac:dyDescent="0.25">
      <c r="B9616" s="683"/>
      <c r="C9616" s="683"/>
      <c r="D9616" s="684"/>
    </row>
    <row r="9617" spans="2:4" ht="15" customHeight="1" x14ac:dyDescent="0.25">
      <c r="B9617" s="683"/>
      <c r="C9617" s="683"/>
      <c r="D9617" s="684"/>
    </row>
    <row r="9618" spans="2:4" ht="15" customHeight="1" x14ac:dyDescent="0.25">
      <c r="B9618" s="683"/>
      <c r="C9618" s="683"/>
      <c r="D9618" s="684"/>
    </row>
    <row r="9619" spans="2:4" ht="15" customHeight="1" x14ac:dyDescent="0.25">
      <c r="B9619" s="683"/>
      <c r="C9619" s="683"/>
      <c r="D9619" s="684"/>
    </row>
    <row r="9620" spans="2:4" ht="15" customHeight="1" x14ac:dyDescent="0.25">
      <c r="B9620" s="683"/>
      <c r="C9620" s="683"/>
      <c r="D9620" s="684"/>
    </row>
    <row r="9621" spans="2:4" ht="15" customHeight="1" x14ac:dyDescent="0.25">
      <c r="B9621" s="683"/>
      <c r="C9621" s="683"/>
      <c r="D9621" s="684"/>
    </row>
    <row r="9622" spans="2:4" ht="15" customHeight="1" x14ac:dyDescent="0.25">
      <c r="B9622" s="683"/>
      <c r="C9622" s="683"/>
      <c r="D9622" s="684"/>
    </row>
    <row r="9623" spans="2:4" ht="15" customHeight="1" x14ac:dyDescent="0.25">
      <c r="B9623" s="683"/>
      <c r="C9623" s="683"/>
      <c r="D9623" s="684"/>
    </row>
    <row r="9624" spans="2:4" ht="15" customHeight="1" x14ac:dyDescent="0.25">
      <c r="B9624" s="683"/>
      <c r="C9624" s="683"/>
      <c r="D9624" s="684"/>
    </row>
    <row r="9625" spans="2:4" ht="15" customHeight="1" x14ac:dyDescent="0.25">
      <c r="B9625" s="683"/>
      <c r="C9625" s="683"/>
      <c r="D9625" s="684"/>
    </row>
    <row r="9626" spans="2:4" ht="15" customHeight="1" x14ac:dyDescent="0.25">
      <c r="B9626" s="683"/>
      <c r="C9626" s="683"/>
      <c r="D9626" s="684"/>
    </row>
    <row r="9627" spans="2:4" ht="15" customHeight="1" x14ac:dyDescent="0.25">
      <c r="B9627" s="683"/>
      <c r="C9627" s="683"/>
      <c r="D9627" s="684"/>
    </row>
    <row r="9628" spans="2:4" ht="15" customHeight="1" x14ac:dyDescent="0.25">
      <c r="B9628" s="683"/>
      <c r="C9628" s="683"/>
      <c r="D9628" s="684"/>
    </row>
    <row r="9629" spans="2:4" ht="15" customHeight="1" x14ac:dyDescent="0.25">
      <c r="B9629" s="683"/>
      <c r="C9629" s="683"/>
      <c r="D9629" s="684"/>
    </row>
    <row r="9630" spans="2:4" ht="15" customHeight="1" x14ac:dyDescent="0.25">
      <c r="B9630" s="683"/>
      <c r="C9630" s="683"/>
      <c r="D9630" s="684"/>
    </row>
    <row r="9631" spans="2:4" ht="15" customHeight="1" x14ac:dyDescent="0.25">
      <c r="B9631" s="683"/>
      <c r="C9631" s="683"/>
      <c r="D9631" s="684"/>
    </row>
    <row r="9632" spans="2:4" ht="15" customHeight="1" x14ac:dyDescent="0.25">
      <c r="B9632" s="683"/>
      <c r="C9632" s="683"/>
      <c r="D9632" s="684"/>
    </row>
    <row r="9633" spans="2:4" ht="15" customHeight="1" x14ac:dyDescent="0.25">
      <c r="B9633" s="683"/>
      <c r="C9633" s="683"/>
      <c r="D9633" s="684"/>
    </row>
    <row r="9634" spans="2:4" ht="15" customHeight="1" x14ac:dyDescent="0.25">
      <c r="B9634" s="683"/>
      <c r="C9634" s="683"/>
      <c r="D9634" s="684"/>
    </row>
    <row r="9635" spans="2:4" ht="15" customHeight="1" x14ac:dyDescent="0.25">
      <c r="B9635" s="683"/>
      <c r="C9635" s="683"/>
      <c r="D9635" s="684"/>
    </row>
    <row r="9636" spans="2:4" ht="15" customHeight="1" x14ac:dyDescent="0.25">
      <c r="B9636" s="683"/>
      <c r="C9636" s="683"/>
      <c r="D9636" s="684"/>
    </row>
    <row r="9637" spans="2:4" ht="15" customHeight="1" x14ac:dyDescent="0.25">
      <c r="B9637" s="683"/>
      <c r="C9637" s="683"/>
      <c r="D9637" s="684"/>
    </row>
    <row r="9638" spans="2:4" ht="15" customHeight="1" x14ac:dyDescent="0.25">
      <c r="B9638" s="683"/>
      <c r="C9638" s="683"/>
      <c r="D9638" s="684"/>
    </row>
    <row r="9639" spans="2:4" ht="15" customHeight="1" x14ac:dyDescent="0.25">
      <c r="B9639" s="683"/>
      <c r="C9639" s="683"/>
      <c r="D9639" s="684"/>
    </row>
    <row r="9640" spans="2:4" ht="15" customHeight="1" x14ac:dyDescent="0.25">
      <c r="B9640" s="683"/>
      <c r="C9640" s="683"/>
      <c r="D9640" s="684"/>
    </row>
    <row r="9641" spans="2:4" ht="15" customHeight="1" x14ac:dyDescent="0.25">
      <c r="B9641" s="683"/>
      <c r="C9641" s="683"/>
      <c r="D9641" s="684"/>
    </row>
    <row r="9642" spans="2:4" ht="15" customHeight="1" x14ac:dyDescent="0.25">
      <c r="B9642" s="683"/>
      <c r="C9642" s="683"/>
      <c r="D9642" s="684"/>
    </row>
    <row r="9643" spans="2:4" ht="15" customHeight="1" x14ac:dyDescent="0.25">
      <c r="B9643" s="683"/>
      <c r="C9643" s="683"/>
      <c r="D9643" s="684"/>
    </row>
    <row r="9644" spans="2:4" ht="15" customHeight="1" x14ac:dyDescent="0.25">
      <c r="B9644" s="683"/>
      <c r="C9644" s="683"/>
      <c r="D9644" s="684"/>
    </row>
    <row r="9645" spans="2:4" ht="15" customHeight="1" x14ac:dyDescent="0.25">
      <c r="B9645" s="683"/>
      <c r="C9645" s="683"/>
      <c r="D9645" s="684"/>
    </row>
    <row r="9646" spans="2:4" ht="15" customHeight="1" x14ac:dyDescent="0.25">
      <c r="B9646" s="683"/>
      <c r="C9646" s="683"/>
      <c r="D9646" s="684"/>
    </row>
    <row r="9647" spans="2:4" ht="15" customHeight="1" x14ac:dyDescent="0.25">
      <c r="B9647" s="683"/>
      <c r="C9647" s="683"/>
      <c r="D9647" s="684"/>
    </row>
    <row r="9648" spans="2:4" ht="15" customHeight="1" x14ac:dyDescent="0.25">
      <c r="B9648" s="683"/>
      <c r="C9648" s="683"/>
      <c r="D9648" s="684"/>
    </row>
    <row r="9649" spans="2:4" ht="15" customHeight="1" x14ac:dyDescent="0.25">
      <c r="B9649" s="683"/>
      <c r="C9649" s="683"/>
      <c r="D9649" s="684"/>
    </row>
    <row r="9650" spans="2:4" ht="15" customHeight="1" x14ac:dyDescent="0.25">
      <c r="B9650" s="683"/>
      <c r="C9650" s="683"/>
      <c r="D9650" s="684"/>
    </row>
    <row r="9651" spans="2:4" ht="15" customHeight="1" x14ac:dyDescent="0.25">
      <c r="B9651" s="683"/>
      <c r="C9651" s="683"/>
      <c r="D9651" s="684"/>
    </row>
    <row r="9652" spans="2:4" ht="15" customHeight="1" x14ac:dyDescent="0.25">
      <c r="B9652" s="683"/>
      <c r="C9652" s="683"/>
      <c r="D9652" s="684"/>
    </row>
    <row r="9653" spans="2:4" ht="15" customHeight="1" x14ac:dyDescent="0.25">
      <c r="B9653" s="683"/>
      <c r="C9653" s="683"/>
      <c r="D9653" s="684"/>
    </row>
    <row r="9654" spans="2:4" ht="15" customHeight="1" x14ac:dyDescent="0.25">
      <c r="B9654" s="683"/>
      <c r="C9654" s="683"/>
      <c r="D9654" s="684"/>
    </row>
    <row r="9655" spans="2:4" ht="15" customHeight="1" x14ac:dyDescent="0.25">
      <c r="B9655" s="683"/>
      <c r="C9655" s="683"/>
      <c r="D9655" s="684"/>
    </row>
    <row r="9656" spans="2:4" ht="15" customHeight="1" x14ac:dyDescent="0.25">
      <c r="B9656" s="683"/>
      <c r="C9656" s="683"/>
      <c r="D9656" s="684"/>
    </row>
    <row r="9657" spans="2:4" ht="15" customHeight="1" x14ac:dyDescent="0.25">
      <c r="B9657" s="683"/>
      <c r="C9657" s="683"/>
      <c r="D9657" s="684"/>
    </row>
    <row r="9658" spans="2:4" ht="15" customHeight="1" x14ac:dyDescent="0.25">
      <c r="B9658" s="683"/>
      <c r="C9658" s="683"/>
      <c r="D9658" s="684"/>
    </row>
    <row r="9659" spans="2:4" ht="15" customHeight="1" x14ac:dyDescent="0.25">
      <c r="B9659" s="683"/>
      <c r="C9659" s="683"/>
      <c r="D9659" s="684"/>
    </row>
    <row r="9660" spans="2:4" ht="15" customHeight="1" x14ac:dyDescent="0.25">
      <c r="B9660" s="683"/>
      <c r="C9660" s="683"/>
      <c r="D9660" s="684"/>
    </row>
    <row r="9661" spans="2:4" ht="15" customHeight="1" x14ac:dyDescent="0.25">
      <c r="B9661" s="683"/>
      <c r="C9661" s="683"/>
      <c r="D9661" s="684"/>
    </row>
    <row r="9662" spans="2:4" ht="15" customHeight="1" x14ac:dyDescent="0.25">
      <c r="B9662" s="683"/>
      <c r="C9662" s="683"/>
      <c r="D9662" s="684"/>
    </row>
    <row r="9663" spans="2:4" ht="15" customHeight="1" x14ac:dyDescent="0.25">
      <c r="B9663" s="683"/>
      <c r="C9663" s="683"/>
      <c r="D9663" s="684"/>
    </row>
    <row r="9664" spans="2:4" ht="15" customHeight="1" x14ac:dyDescent="0.25">
      <c r="B9664" s="683"/>
      <c r="C9664" s="683"/>
      <c r="D9664" s="684"/>
    </row>
    <row r="9665" spans="2:4" ht="15" customHeight="1" x14ac:dyDescent="0.25">
      <c r="B9665" s="683"/>
      <c r="C9665" s="683"/>
      <c r="D9665" s="684"/>
    </row>
    <row r="9666" spans="2:4" ht="15" customHeight="1" x14ac:dyDescent="0.25">
      <c r="B9666" s="683"/>
      <c r="C9666" s="683"/>
      <c r="D9666" s="684"/>
    </row>
    <row r="9667" spans="2:4" ht="15" customHeight="1" x14ac:dyDescent="0.25">
      <c r="B9667" s="683"/>
      <c r="C9667" s="683"/>
      <c r="D9667" s="684"/>
    </row>
    <row r="9668" spans="2:4" ht="15" customHeight="1" x14ac:dyDescent="0.25">
      <c r="B9668" s="683"/>
      <c r="C9668" s="683"/>
      <c r="D9668" s="684"/>
    </row>
    <row r="9669" spans="2:4" ht="15" customHeight="1" x14ac:dyDescent="0.25">
      <c r="B9669" s="683"/>
      <c r="C9669" s="683"/>
      <c r="D9669" s="684"/>
    </row>
    <row r="9670" spans="2:4" ht="15" customHeight="1" x14ac:dyDescent="0.25">
      <c r="B9670" s="683"/>
      <c r="C9670" s="683"/>
      <c r="D9670" s="684"/>
    </row>
    <row r="9671" spans="2:4" ht="15" customHeight="1" x14ac:dyDescent="0.25">
      <c r="B9671" s="683"/>
      <c r="C9671" s="683"/>
      <c r="D9671" s="684"/>
    </row>
    <row r="9672" spans="2:4" ht="15" customHeight="1" x14ac:dyDescent="0.25">
      <c r="B9672" s="683"/>
      <c r="C9672" s="683"/>
      <c r="D9672" s="684"/>
    </row>
    <row r="9673" spans="2:4" ht="15" customHeight="1" x14ac:dyDescent="0.25">
      <c r="B9673" s="683"/>
      <c r="C9673" s="683"/>
      <c r="D9673" s="684"/>
    </row>
    <row r="9674" spans="2:4" ht="15" customHeight="1" x14ac:dyDescent="0.25">
      <c r="B9674" s="683"/>
      <c r="C9674" s="683"/>
      <c r="D9674" s="684"/>
    </row>
    <row r="9675" spans="2:4" ht="15" customHeight="1" x14ac:dyDescent="0.25">
      <c r="B9675" s="683"/>
      <c r="C9675" s="683"/>
      <c r="D9675" s="684"/>
    </row>
    <row r="9676" spans="2:4" ht="15" customHeight="1" x14ac:dyDescent="0.25">
      <c r="B9676" s="683"/>
      <c r="C9676" s="683"/>
      <c r="D9676" s="684"/>
    </row>
    <row r="9677" spans="2:4" ht="15" customHeight="1" x14ac:dyDescent="0.25">
      <c r="B9677" s="683"/>
      <c r="C9677" s="683"/>
      <c r="D9677" s="684"/>
    </row>
    <row r="9678" spans="2:4" ht="15" customHeight="1" x14ac:dyDescent="0.25">
      <c r="B9678" s="683"/>
      <c r="C9678" s="683"/>
      <c r="D9678" s="684"/>
    </row>
    <row r="9679" spans="2:4" ht="15" customHeight="1" x14ac:dyDescent="0.25">
      <c r="B9679" s="683"/>
      <c r="C9679" s="683"/>
      <c r="D9679" s="684"/>
    </row>
    <row r="9680" spans="2:4" ht="15" customHeight="1" x14ac:dyDescent="0.25">
      <c r="B9680" s="683"/>
      <c r="C9680" s="683"/>
      <c r="D9680" s="684"/>
    </row>
    <row r="9681" spans="2:4" ht="15" customHeight="1" x14ac:dyDescent="0.25">
      <c r="B9681" s="683"/>
      <c r="C9681" s="683"/>
      <c r="D9681" s="684"/>
    </row>
    <row r="9682" spans="2:4" ht="15" customHeight="1" x14ac:dyDescent="0.25">
      <c r="B9682" s="683"/>
      <c r="C9682" s="683"/>
      <c r="D9682" s="684"/>
    </row>
    <row r="9683" spans="2:4" ht="15" customHeight="1" x14ac:dyDescent="0.25">
      <c r="B9683" s="683"/>
      <c r="C9683" s="683"/>
      <c r="D9683" s="684"/>
    </row>
    <row r="9684" spans="2:4" ht="15" customHeight="1" x14ac:dyDescent="0.25">
      <c r="B9684" s="683"/>
      <c r="C9684" s="683"/>
      <c r="D9684" s="684"/>
    </row>
    <row r="9685" spans="2:4" ht="15" customHeight="1" x14ac:dyDescent="0.25">
      <c r="B9685" s="683"/>
      <c r="C9685" s="683"/>
      <c r="D9685" s="684"/>
    </row>
    <row r="9686" spans="2:4" ht="15" customHeight="1" x14ac:dyDescent="0.25">
      <c r="B9686" s="683"/>
      <c r="C9686" s="683"/>
      <c r="D9686" s="684"/>
    </row>
    <row r="9687" spans="2:4" ht="15" customHeight="1" x14ac:dyDescent="0.25">
      <c r="B9687" s="683"/>
      <c r="C9687" s="683"/>
      <c r="D9687" s="684"/>
    </row>
    <row r="9688" spans="2:4" ht="15" customHeight="1" x14ac:dyDescent="0.25">
      <c r="B9688" s="683"/>
      <c r="C9688" s="683"/>
      <c r="D9688" s="684"/>
    </row>
    <row r="9689" spans="2:4" ht="15" customHeight="1" x14ac:dyDescent="0.25">
      <c r="B9689" s="683"/>
      <c r="C9689" s="683"/>
      <c r="D9689" s="684"/>
    </row>
    <row r="9690" spans="2:4" ht="15" customHeight="1" x14ac:dyDescent="0.25">
      <c r="B9690" s="683"/>
      <c r="C9690" s="683"/>
      <c r="D9690" s="684"/>
    </row>
    <row r="9691" spans="2:4" ht="15" customHeight="1" x14ac:dyDescent="0.25">
      <c r="B9691" s="683"/>
      <c r="C9691" s="683"/>
      <c r="D9691" s="684"/>
    </row>
    <row r="9692" spans="2:4" ht="15" customHeight="1" x14ac:dyDescent="0.25">
      <c r="B9692" s="683"/>
      <c r="C9692" s="683"/>
      <c r="D9692" s="684"/>
    </row>
    <row r="9693" spans="2:4" ht="15" customHeight="1" x14ac:dyDescent="0.25">
      <c r="B9693" s="683"/>
      <c r="C9693" s="683"/>
      <c r="D9693" s="684"/>
    </row>
    <row r="9694" spans="2:4" ht="15" customHeight="1" x14ac:dyDescent="0.25">
      <c r="B9694" s="683"/>
      <c r="C9694" s="683"/>
      <c r="D9694" s="684"/>
    </row>
    <row r="9695" spans="2:4" ht="15" customHeight="1" x14ac:dyDescent="0.25">
      <c r="B9695" s="683"/>
      <c r="C9695" s="683"/>
      <c r="D9695" s="684"/>
    </row>
    <row r="9696" spans="2:4" ht="15" customHeight="1" x14ac:dyDescent="0.25">
      <c r="B9696" s="683"/>
      <c r="C9696" s="683"/>
      <c r="D9696" s="684"/>
    </row>
    <row r="9697" spans="2:4" ht="15" customHeight="1" x14ac:dyDescent="0.25">
      <c r="B9697" s="683"/>
      <c r="C9697" s="683"/>
      <c r="D9697" s="684"/>
    </row>
    <row r="9698" spans="2:4" ht="15" customHeight="1" x14ac:dyDescent="0.25">
      <c r="B9698" s="683"/>
      <c r="C9698" s="683"/>
      <c r="D9698" s="684"/>
    </row>
    <row r="9699" spans="2:4" ht="15" customHeight="1" x14ac:dyDescent="0.25">
      <c r="B9699" s="683"/>
      <c r="C9699" s="683"/>
      <c r="D9699" s="684"/>
    </row>
    <row r="9700" spans="2:4" ht="15" customHeight="1" x14ac:dyDescent="0.25">
      <c r="B9700" s="683"/>
      <c r="C9700" s="683"/>
      <c r="D9700" s="684"/>
    </row>
    <row r="9701" spans="2:4" ht="15" customHeight="1" x14ac:dyDescent="0.25">
      <c r="B9701" s="683"/>
      <c r="C9701" s="683"/>
      <c r="D9701" s="684"/>
    </row>
    <row r="9702" spans="2:4" ht="15" customHeight="1" x14ac:dyDescent="0.25">
      <c r="B9702" s="683"/>
      <c r="C9702" s="683"/>
      <c r="D9702" s="684"/>
    </row>
    <row r="9703" spans="2:4" ht="15" customHeight="1" x14ac:dyDescent="0.25">
      <c r="B9703" s="683"/>
      <c r="C9703" s="683"/>
      <c r="D9703" s="684"/>
    </row>
    <row r="9704" spans="2:4" ht="15" customHeight="1" x14ac:dyDescent="0.25">
      <c r="B9704" s="683"/>
      <c r="C9704" s="683"/>
      <c r="D9704" s="684"/>
    </row>
    <row r="9705" spans="2:4" ht="15" customHeight="1" x14ac:dyDescent="0.25">
      <c r="B9705" s="683"/>
      <c r="C9705" s="683"/>
      <c r="D9705" s="684"/>
    </row>
    <row r="9706" spans="2:4" ht="15" customHeight="1" x14ac:dyDescent="0.25">
      <c r="B9706" s="683"/>
      <c r="C9706" s="683"/>
      <c r="D9706" s="684"/>
    </row>
    <row r="9707" spans="2:4" ht="15" customHeight="1" x14ac:dyDescent="0.25">
      <c r="B9707" s="683"/>
      <c r="C9707" s="683"/>
      <c r="D9707" s="684"/>
    </row>
    <row r="9708" spans="2:4" ht="15" customHeight="1" x14ac:dyDescent="0.25">
      <c r="B9708" s="683"/>
      <c r="C9708" s="683"/>
      <c r="D9708" s="684"/>
    </row>
    <row r="9709" spans="2:4" ht="15" customHeight="1" x14ac:dyDescent="0.25">
      <c r="B9709" s="683"/>
      <c r="C9709" s="683"/>
      <c r="D9709" s="684"/>
    </row>
    <row r="9710" spans="2:4" ht="15" customHeight="1" x14ac:dyDescent="0.25">
      <c r="B9710" s="683"/>
      <c r="C9710" s="683"/>
      <c r="D9710" s="684"/>
    </row>
    <row r="9711" spans="2:4" ht="15" customHeight="1" x14ac:dyDescent="0.25">
      <c r="B9711" s="683"/>
      <c r="C9711" s="683"/>
      <c r="D9711" s="684"/>
    </row>
    <row r="9712" spans="2:4" ht="15" customHeight="1" x14ac:dyDescent="0.25">
      <c r="B9712" s="683"/>
      <c r="C9712" s="683"/>
      <c r="D9712" s="684"/>
    </row>
    <row r="9713" spans="2:4" ht="15" customHeight="1" x14ac:dyDescent="0.25">
      <c r="B9713" s="683"/>
      <c r="C9713" s="683"/>
      <c r="D9713" s="684"/>
    </row>
    <row r="9714" spans="2:4" ht="15" customHeight="1" x14ac:dyDescent="0.25">
      <c r="B9714" s="683"/>
      <c r="C9714" s="683"/>
      <c r="D9714" s="684"/>
    </row>
    <row r="9715" spans="2:4" ht="15" customHeight="1" x14ac:dyDescent="0.25">
      <c r="B9715" s="683"/>
      <c r="C9715" s="683"/>
      <c r="D9715" s="684"/>
    </row>
    <row r="9716" spans="2:4" ht="15" customHeight="1" x14ac:dyDescent="0.25">
      <c r="B9716" s="683"/>
      <c r="C9716" s="683"/>
      <c r="D9716" s="684"/>
    </row>
    <row r="9717" spans="2:4" ht="15" customHeight="1" x14ac:dyDescent="0.25">
      <c r="B9717" s="683"/>
      <c r="C9717" s="683"/>
      <c r="D9717" s="684"/>
    </row>
    <row r="9718" spans="2:4" ht="15" customHeight="1" x14ac:dyDescent="0.25">
      <c r="B9718" s="683"/>
      <c r="C9718" s="683"/>
      <c r="D9718" s="684"/>
    </row>
    <row r="9719" spans="2:4" ht="15" customHeight="1" x14ac:dyDescent="0.25">
      <c r="B9719" s="683"/>
      <c r="C9719" s="683"/>
      <c r="D9719" s="684"/>
    </row>
    <row r="9720" spans="2:4" ht="15" customHeight="1" x14ac:dyDescent="0.25">
      <c r="B9720" s="683"/>
      <c r="C9720" s="683"/>
      <c r="D9720" s="684"/>
    </row>
    <row r="9721" spans="2:4" ht="15" customHeight="1" x14ac:dyDescent="0.25">
      <c r="B9721" s="683"/>
      <c r="C9721" s="683"/>
      <c r="D9721" s="684"/>
    </row>
    <row r="9722" spans="2:4" ht="15" customHeight="1" x14ac:dyDescent="0.25">
      <c r="B9722" s="683"/>
      <c r="C9722" s="683"/>
      <c r="D9722" s="684"/>
    </row>
    <row r="9723" spans="2:4" ht="15" customHeight="1" x14ac:dyDescent="0.25">
      <c r="B9723" s="683"/>
      <c r="C9723" s="683"/>
      <c r="D9723" s="684"/>
    </row>
    <row r="9724" spans="2:4" ht="15" customHeight="1" x14ac:dyDescent="0.25">
      <c r="B9724" s="683"/>
      <c r="C9724" s="683"/>
      <c r="D9724" s="684"/>
    </row>
    <row r="9725" spans="2:4" ht="15" customHeight="1" x14ac:dyDescent="0.25">
      <c r="B9725" s="683"/>
      <c r="C9725" s="683"/>
      <c r="D9725" s="684"/>
    </row>
    <row r="9726" spans="2:4" ht="15" customHeight="1" x14ac:dyDescent="0.25">
      <c r="B9726" s="683"/>
      <c r="C9726" s="683"/>
      <c r="D9726" s="684"/>
    </row>
    <row r="9727" spans="2:4" ht="15" customHeight="1" x14ac:dyDescent="0.25">
      <c r="B9727" s="683"/>
      <c r="C9727" s="683"/>
      <c r="D9727" s="684"/>
    </row>
    <row r="9728" spans="2:4" ht="15" customHeight="1" x14ac:dyDescent="0.25">
      <c r="B9728" s="683"/>
      <c r="C9728" s="683"/>
      <c r="D9728" s="684"/>
    </row>
    <row r="9729" spans="2:4" ht="15" customHeight="1" x14ac:dyDescent="0.25">
      <c r="B9729" s="683"/>
      <c r="C9729" s="683"/>
      <c r="D9729" s="684"/>
    </row>
    <row r="9730" spans="2:4" ht="15" customHeight="1" x14ac:dyDescent="0.25">
      <c r="B9730" s="683"/>
      <c r="C9730" s="683"/>
      <c r="D9730" s="684"/>
    </row>
    <row r="9731" spans="2:4" ht="15" customHeight="1" x14ac:dyDescent="0.25">
      <c r="B9731" s="683"/>
      <c r="C9731" s="683"/>
      <c r="D9731" s="684"/>
    </row>
    <row r="9732" spans="2:4" ht="15" customHeight="1" x14ac:dyDescent="0.25">
      <c r="B9732" s="683"/>
      <c r="C9732" s="683"/>
      <c r="D9732" s="684"/>
    </row>
    <row r="9733" spans="2:4" ht="15" customHeight="1" x14ac:dyDescent="0.25">
      <c r="B9733" s="683"/>
      <c r="C9733" s="683"/>
      <c r="D9733" s="684"/>
    </row>
    <row r="9734" spans="2:4" ht="15" customHeight="1" x14ac:dyDescent="0.25">
      <c r="B9734" s="683"/>
      <c r="C9734" s="683"/>
      <c r="D9734" s="684"/>
    </row>
    <row r="9735" spans="2:4" ht="15" customHeight="1" x14ac:dyDescent="0.25">
      <c r="B9735" s="683"/>
      <c r="C9735" s="683"/>
      <c r="D9735" s="684"/>
    </row>
    <row r="9736" spans="2:4" ht="15" customHeight="1" x14ac:dyDescent="0.25">
      <c r="B9736" s="683"/>
      <c r="C9736" s="683"/>
      <c r="D9736" s="684"/>
    </row>
    <row r="9737" spans="2:4" ht="15" customHeight="1" x14ac:dyDescent="0.25">
      <c r="B9737" s="683"/>
      <c r="C9737" s="683"/>
      <c r="D9737" s="684"/>
    </row>
    <row r="9738" spans="2:4" ht="15" customHeight="1" x14ac:dyDescent="0.25">
      <c r="B9738" s="683"/>
      <c r="C9738" s="683"/>
      <c r="D9738" s="684"/>
    </row>
    <row r="9739" spans="2:4" ht="15" customHeight="1" x14ac:dyDescent="0.25">
      <c r="B9739" s="683"/>
      <c r="C9739" s="683"/>
      <c r="D9739" s="684"/>
    </row>
    <row r="9740" spans="2:4" ht="15" customHeight="1" x14ac:dyDescent="0.25">
      <c r="B9740" s="683"/>
      <c r="C9740" s="683"/>
      <c r="D9740" s="684"/>
    </row>
    <row r="9741" spans="2:4" ht="15" customHeight="1" x14ac:dyDescent="0.25">
      <c r="B9741" s="683"/>
      <c r="C9741" s="683"/>
      <c r="D9741" s="684"/>
    </row>
    <row r="9742" spans="2:4" ht="15" customHeight="1" x14ac:dyDescent="0.25">
      <c r="B9742" s="683"/>
      <c r="C9742" s="683"/>
      <c r="D9742" s="684"/>
    </row>
    <row r="9743" spans="2:4" ht="15" customHeight="1" x14ac:dyDescent="0.25">
      <c r="B9743" s="683"/>
      <c r="C9743" s="683"/>
      <c r="D9743" s="684"/>
    </row>
    <row r="9744" spans="2:4" ht="15" customHeight="1" x14ac:dyDescent="0.25">
      <c r="B9744" s="683"/>
      <c r="C9744" s="683"/>
      <c r="D9744" s="684"/>
    </row>
    <row r="9745" spans="2:4" ht="15" customHeight="1" x14ac:dyDescent="0.25">
      <c r="B9745" s="683"/>
      <c r="C9745" s="683"/>
      <c r="D9745" s="684"/>
    </row>
    <row r="9746" spans="2:4" ht="15" customHeight="1" x14ac:dyDescent="0.25">
      <c r="B9746" s="683"/>
      <c r="C9746" s="683"/>
      <c r="D9746" s="684"/>
    </row>
    <row r="9747" spans="2:4" ht="15" customHeight="1" x14ac:dyDescent="0.25">
      <c r="B9747" s="683"/>
      <c r="C9747" s="683"/>
      <c r="D9747" s="684"/>
    </row>
    <row r="9748" spans="2:4" ht="15" customHeight="1" x14ac:dyDescent="0.25">
      <c r="B9748" s="683"/>
      <c r="C9748" s="683"/>
      <c r="D9748" s="684"/>
    </row>
    <row r="9749" spans="2:4" ht="15" customHeight="1" x14ac:dyDescent="0.25">
      <c r="B9749" s="683"/>
      <c r="C9749" s="683"/>
      <c r="D9749" s="684"/>
    </row>
    <row r="9750" spans="2:4" ht="15" customHeight="1" x14ac:dyDescent="0.25">
      <c r="B9750" s="683"/>
      <c r="C9750" s="683"/>
      <c r="D9750" s="684"/>
    </row>
    <row r="9751" spans="2:4" ht="15" customHeight="1" x14ac:dyDescent="0.25">
      <c r="B9751" s="683"/>
      <c r="C9751" s="683"/>
      <c r="D9751" s="684"/>
    </row>
    <row r="9752" spans="2:4" ht="15" customHeight="1" x14ac:dyDescent="0.25">
      <c r="B9752" s="683"/>
      <c r="C9752" s="683"/>
      <c r="D9752" s="684"/>
    </row>
    <row r="9753" spans="2:4" ht="15" customHeight="1" x14ac:dyDescent="0.25">
      <c r="B9753" s="683"/>
      <c r="C9753" s="683"/>
      <c r="D9753" s="684"/>
    </row>
    <row r="9754" spans="2:4" ht="15" customHeight="1" x14ac:dyDescent="0.25">
      <c r="B9754" s="683"/>
      <c r="C9754" s="683"/>
      <c r="D9754" s="684"/>
    </row>
    <row r="9755" spans="2:4" ht="15" customHeight="1" x14ac:dyDescent="0.25">
      <c r="B9755" s="683"/>
      <c r="C9755" s="683"/>
      <c r="D9755" s="684"/>
    </row>
    <row r="9756" spans="2:4" ht="15" customHeight="1" x14ac:dyDescent="0.25">
      <c r="B9756" s="683"/>
      <c r="C9756" s="683"/>
      <c r="D9756" s="684"/>
    </row>
    <row r="9757" spans="2:4" ht="15" customHeight="1" x14ac:dyDescent="0.25">
      <c r="B9757" s="683"/>
      <c r="C9757" s="683"/>
      <c r="D9757" s="684"/>
    </row>
    <row r="9758" spans="2:4" ht="15" customHeight="1" x14ac:dyDescent="0.25">
      <c r="B9758" s="683"/>
      <c r="C9758" s="683"/>
      <c r="D9758" s="684"/>
    </row>
    <row r="9759" spans="2:4" ht="15" customHeight="1" x14ac:dyDescent="0.25">
      <c r="B9759" s="683"/>
      <c r="C9759" s="683"/>
      <c r="D9759" s="684"/>
    </row>
    <row r="9760" spans="2:4" ht="15" customHeight="1" x14ac:dyDescent="0.25">
      <c r="B9760" s="683"/>
      <c r="C9760" s="683"/>
      <c r="D9760" s="684"/>
    </row>
    <row r="9761" spans="2:4" ht="15" customHeight="1" x14ac:dyDescent="0.25">
      <c r="B9761" s="683"/>
      <c r="C9761" s="683"/>
      <c r="D9761" s="684"/>
    </row>
    <row r="9762" spans="2:4" ht="15" customHeight="1" x14ac:dyDescent="0.25">
      <c r="B9762" s="683"/>
      <c r="C9762" s="683"/>
      <c r="D9762" s="684"/>
    </row>
    <row r="9763" spans="2:4" ht="15" customHeight="1" x14ac:dyDescent="0.25">
      <c r="B9763" s="683"/>
      <c r="C9763" s="683"/>
      <c r="D9763" s="684"/>
    </row>
    <row r="9764" spans="2:4" ht="15" customHeight="1" x14ac:dyDescent="0.25">
      <c r="B9764" s="683"/>
      <c r="C9764" s="683"/>
      <c r="D9764" s="684"/>
    </row>
    <row r="9765" spans="2:4" ht="15" customHeight="1" x14ac:dyDescent="0.25">
      <c r="B9765" s="683"/>
      <c r="C9765" s="683"/>
      <c r="D9765" s="684"/>
    </row>
    <row r="9766" spans="2:4" ht="15" customHeight="1" x14ac:dyDescent="0.25">
      <c r="B9766" s="683"/>
      <c r="C9766" s="683"/>
      <c r="D9766" s="684"/>
    </row>
    <row r="9767" spans="2:4" ht="15" customHeight="1" x14ac:dyDescent="0.25">
      <c r="B9767" s="683"/>
      <c r="C9767" s="683"/>
      <c r="D9767" s="684"/>
    </row>
    <row r="9768" spans="2:4" ht="15" customHeight="1" x14ac:dyDescent="0.25">
      <c r="B9768" s="683"/>
      <c r="C9768" s="683"/>
      <c r="D9768" s="684"/>
    </row>
    <row r="9769" spans="2:4" ht="15" customHeight="1" x14ac:dyDescent="0.25">
      <c r="B9769" s="683"/>
      <c r="C9769" s="683"/>
      <c r="D9769" s="684"/>
    </row>
    <row r="9770" spans="2:4" ht="15" customHeight="1" x14ac:dyDescent="0.25">
      <c r="B9770" s="683"/>
      <c r="C9770" s="683"/>
      <c r="D9770" s="684"/>
    </row>
    <row r="9771" spans="2:4" ht="15" customHeight="1" x14ac:dyDescent="0.25">
      <c r="B9771" s="683"/>
      <c r="C9771" s="683"/>
      <c r="D9771" s="684"/>
    </row>
    <row r="9772" spans="2:4" ht="15" customHeight="1" x14ac:dyDescent="0.25">
      <c r="B9772" s="683"/>
      <c r="C9772" s="683"/>
      <c r="D9772" s="684"/>
    </row>
    <row r="9773" spans="2:4" ht="15" customHeight="1" x14ac:dyDescent="0.25">
      <c r="B9773" s="683"/>
      <c r="C9773" s="683"/>
      <c r="D9773" s="684"/>
    </row>
    <row r="9774" spans="2:4" ht="15" customHeight="1" x14ac:dyDescent="0.25">
      <c r="B9774" s="683"/>
      <c r="C9774" s="683"/>
      <c r="D9774" s="684"/>
    </row>
    <row r="9775" spans="2:4" ht="15" customHeight="1" x14ac:dyDescent="0.25">
      <c r="B9775" s="683"/>
      <c r="C9775" s="683"/>
      <c r="D9775" s="684"/>
    </row>
    <row r="9776" spans="2:4" ht="15" customHeight="1" x14ac:dyDescent="0.25">
      <c r="B9776" s="683"/>
      <c r="C9776" s="683"/>
      <c r="D9776" s="684"/>
    </row>
    <row r="9777" spans="2:4" ht="15" customHeight="1" x14ac:dyDescent="0.25">
      <c r="B9777" s="683"/>
      <c r="C9777" s="683"/>
      <c r="D9777" s="684"/>
    </row>
    <row r="9778" spans="2:4" ht="15" customHeight="1" x14ac:dyDescent="0.25">
      <c r="B9778" s="683"/>
      <c r="C9778" s="683"/>
      <c r="D9778" s="684"/>
    </row>
    <row r="9779" spans="2:4" ht="15" customHeight="1" x14ac:dyDescent="0.25">
      <c r="B9779" s="683"/>
      <c r="C9779" s="683"/>
      <c r="D9779" s="684"/>
    </row>
    <row r="9780" spans="2:4" ht="15" customHeight="1" x14ac:dyDescent="0.25">
      <c r="B9780" s="683"/>
      <c r="C9780" s="683"/>
      <c r="D9780" s="684"/>
    </row>
    <row r="9781" spans="2:4" ht="15" customHeight="1" x14ac:dyDescent="0.25">
      <c r="B9781" s="683"/>
      <c r="C9781" s="683"/>
      <c r="D9781" s="684"/>
    </row>
    <row r="9782" spans="2:4" ht="15" customHeight="1" x14ac:dyDescent="0.25">
      <c r="B9782" s="683"/>
      <c r="C9782" s="683"/>
      <c r="D9782" s="684"/>
    </row>
    <row r="9783" spans="2:4" ht="15" customHeight="1" x14ac:dyDescent="0.25">
      <c r="B9783" s="683"/>
      <c r="C9783" s="683"/>
      <c r="D9783" s="684"/>
    </row>
    <row r="9784" spans="2:4" ht="15" customHeight="1" x14ac:dyDescent="0.25">
      <c r="B9784" s="683"/>
      <c r="C9784" s="683"/>
      <c r="D9784" s="684"/>
    </row>
    <row r="9785" spans="2:4" ht="15" customHeight="1" x14ac:dyDescent="0.25">
      <c r="B9785" s="683"/>
      <c r="C9785" s="683"/>
      <c r="D9785" s="684"/>
    </row>
    <row r="9786" spans="2:4" ht="15" customHeight="1" x14ac:dyDescent="0.25">
      <c r="B9786" s="683"/>
      <c r="C9786" s="683"/>
      <c r="D9786" s="684"/>
    </row>
    <row r="9787" spans="2:4" ht="15" customHeight="1" x14ac:dyDescent="0.25">
      <c r="B9787" s="683"/>
      <c r="C9787" s="683"/>
      <c r="D9787" s="684"/>
    </row>
    <row r="9788" spans="2:4" ht="15" customHeight="1" x14ac:dyDescent="0.25">
      <c r="B9788" s="683"/>
      <c r="C9788" s="683"/>
      <c r="D9788" s="684"/>
    </row>
    <row r="9789" spans="2:4" ht="15" customHeight="1" x14ac:dyDescent="0.25">
      <c r="B9789" s="683"/>
      <c r="C9789" s="683"/>
      <c r="D9789" s="684"/>
    </row>
    <row r="9790" spans="2:4" ht="15" customHeight="1" x14ac:dyDescent="0.25">
      <c r="B9790" s="683"/>
      <c r="C9790" s="683"/>
      <c r="D9790" s="684"/>
    </row>
    <row r="9791" spans="2:4" ht="15" customHeight="1" x14ac:dyDescent="0.25">
      <c r="B9791" s="683"/>
      <c r="C9791" s="683"/>
      <c r="D9791" s="684"/>
    </row>
    <row r="9792" spans="2:4" ht="15" customHeight="1" x14ac:dyDescent="0.25">
      <c r="B9792" s="683"/>
      <c r="C9792" s="683"/>
      <c r="D9792" s="684"/>
    </row>
    <row r="9793" spans="2:4" ht="15" customHeight="1" x14ac:dyDescent="0.25">
      <c r="B9793" s="683"/>
      <c r="C9793" s="683"/>
      <c r="D9793" s="684"/>
    </row>
    <row r="9794" spans="2:4" ht="15" customHeight="1" x14ac:dyDescent="0.25">
      <c r="B9794" s="683"/>
      <c r="C9794" s="683"/>
      <c r="D9794" s="684"/>
    </row>
    <row r="9795" spans="2:4" ht="15" customHeight="1" x14ac:dyDescent="0.25">
      <c r="B9795" s="683"/>
      <c r="C9795" s="683"/>
      <c r="D9795" s="684"/>
    </row>
    <row r="9796" spans="2:4" ht="15" customHeight="1" x14ac:dyDescent="0.25">
      <c r="B9796" s="683"/>
      <c r="C9796" s="683"/>
      <c r="D9796" s="684"/>
    </row>
    <row r="9797" spans="2:4" ht="15" customHeight="1" x14ac:dyDescent="0.25">
      <c r="B9797" s="683"/>
      <c r="C9797" s="683"/>
      <c r="D9797" s="684"/>
    </row>
    <row r="9798" spans="2:4" ht="15" customHeight="1" x14ac:dyDescent="0.25">
      <c r="B9798" s="683"/>
      <c r="C9798" s="683"/>
      <c r="D9798" s="684"/>
    </row>
    <row r="9799" spans="2:4" ht="15" customHeight="1" x14ac:dyDescent="0.25">
      <c r="B9799" s="683"/>
      <c r="C9799" s="683"/>
      <c r="D9799" s="684"/>
    </row>
    <row r="9800" spans="2:4" ht="15" customHeight="1" x14ac:dyDescent="0.25">
      <c r="B9800" s="683"/>
      <c r="C9800" s="683"/>
      <c r="D9800" s="684"/>
    </row>
    <row r="9801" spans="2:4" ht="15" customHeight="1" x14ac:dyDescent="0.25">
      <c r="B9801" s="683"/>
      <c r="C9801" s="683"/>
      <c r="D9801" s="684"/>
    </row>
    <row r="9802" spans="2:4" ht="15" customHeight="1" x14ac:dyDescent="0.25">
      <c r="B9802" s="683"/>
      <c r="C9802" s="683"/>
      <c r="D9802" s="684"/>
    </row>
    <row r="9803" spans="2:4" ht="15" customHeight="1" x14ac:dyDescent="0.25">
      <c r="B9803" s="683"/>
      <c r="C9803" s="683"/>
      <c r="D9803" s="684"/>
    </row>
    <row r="9804" spans="2:4" ht="15" customHeight="1" x14ac:dyDescent="0.25">
      <c r="B9804" s="683"/>
      <c r="C9804" s="683"/>
      <c r="D9804" s="684"/>
    </row>
    <row r="9805" spans="2:4" ht="15" customHeight="1" x14ac:dyDescent="0.25">
      <c r="B9805" s="683"/>
      <c r="C9805" s="683"/>
      <c r="D9805" s="684"/>
    </row>
    <row r="9806" spans="2:4" ht="15" customHeight="1" x14ac:dyDescent="0.25">
      <c r="B9806" s="683"/>
      <c r="C9806" s="683"/>
      <c r="D9806" s="684"/>
    </row>
    <row r="9807" spans="2:4" ht="15" customHeight="1" x14ac:dyDescent="0.25">
      <c r="B9807" s="683"/>
      <c r="C9807" s="683"/>
      <c r="D9807" s="684"/>
    </row>
    <row r="9808" spans="2:4" ht="15" customHeight="1" x14ac:dyDescent="0.25">
      <c r="B9808" s="683"/>
      <c r="C9808" s="683"/>
      <c r="D9808" s="684"/>
    </row>
    <row r="9809" spans="2:4" ht="15" customHeight="1" x14ac:dyDescent="0.25">
      <c r="B9809" s="683"/>
      <c r="C9809" s="683"/>
      <c r="D9809" s="684"/>
    </row>
    <row r="9810" spans="2:4" ht="15" customHeight="1" x14ac:dyDescent="0.25">
      <c r="B9810" s="683"/>
      <c r="C9810" s="683"/>
      <c r="D9810" s="684"/>
    </row>
    <row r="9811" spans="2:4" ht="15" customHeight="1" x14ac:dyDescent="0.25">
      <c r="B9811" s="683"/>
      <c r="C9811" s="683"/>
      <c r="D9811" s="684"/>
    </row>
    <row r="9812" spans="2:4" ht="15" customHeight="1" x14ac:dyDescent="0.25">
      <c r="B9812" s="683"/>
      <c r="C9812" s="683"/>
      <c r="D9812" s="684"/>
    </row>
    <row r="9813" spans="2:4" ht="15" customHeight="1" x14ac:dyDescent="0.25">
      <c r="B9813" s="683"/>
      <c r="C9813" s="683"/>
      <c r="D9813" s="684"/>
    </row>
    <row r="9814" spans="2:4" ht="15" customHeight="1" x14ac:dyDescent="0.25">
      <c r="B9814" s="683"/>
      <c r="C9814" s="683"/>
      <c r="D9814" s="684"/>
    </row>
    <row r="9815" spans="2:4" ht="15" customHeight="1" x14ac:dyDescent="0.25">
      <c r="B9815" s="683"/>
      <c r="C9815" s="683"/>
      <c r="D9815" s="684"/>
    </row>
    <row r="9816" spans="2:4" ht="15" customHeight="1" x14ac:dyDescent="0.25">
      <c r="B9816" s="683"/>
      <c r="C9816" s="683"/>
      <c r="D9816" s="684"/>
    </row>
    <row r="9817" spans="2:4" ht="15" customHeight="1" x14ac:dyDescent="0.25">
      <c r="B9817" s="683"/>
      <c r="C9817" s="683"/>
      <c r="D9817" s="684"/>
    </row>
    <row r="9818" spans="2:4" ht="15" customHeight="1" x14ac:dyDescent="0.25">
      <c r="B9818" s="683"/>
      <c r="C9818" s="683"/>
      <c r="D9818" s="684"/>
    </row>
    <row r="9819" spans="2:4" ht="15" customHeight="1" x14ac:dyDescent="0.25">
      <c r="B9819" s="683"/>
      <c r="C9819" s="683"/>
      <c r="D9819" s="684"/>
    </row>
    <row r="9820" spans="2:4" ht="15" customHeight="1" x14ac:dyDescent="0.25">
      <c r="B9820" s="683"/>
      <c r="C9820" s="683"/>
      <c r="D9820" s="684"/>
    </row>
    <row r="9821" spans="2:4" ht="15" customHeight="1" x14ac:dyDescent="0.25">
      <c r="B9821" s="683"/>
      <c r="C9821" s="683"/>
      <c r="D9821" s="684"/>
    </row>
    <row r="9822" spans="2:4" ht="15" customHeight="1" x14ac:dyDescent="0.25">
      <c r="B9822" s="683"/>
      <c r="C9822" s="683"/>
      <c r="D9822" s="684"/>
    </row>
    <row r="9823" spans="2:4" ht="15" customHeight="1" x14ac:dyDescent="0.25">
      <c r="B9823" s="683"/>
      <c r="C9823" s="683"/>
      <c r="D9823" s="684"/>
    </row>
    <row r="9824" spans="2:4" ht="15" customHeight="1" x14ac:dyDescent="0.25">
      <c r="B9824" s="683"/>
      <c r="C9824" s="683"/>
      <c r="D9824" s="684"/>
    </row>
    <row r="9825" spans="2:4" ht="15" customHeight="1" x14ac:dyDescent="0.25">
      <c r="B9825" s="683"/>
      <c r="C9825" s="683"/>
      <c r="D9825" s="684"/>
    </row>
    <row r="9826" spans="2:4" ht="15" customHeight="1" x14ac:dyDescent="0.25">
      <c r="B9826" s="683"/>
      <c r="C9826" s="683"/>
      <c r="D9826" s="684"/>
    </row>
    <row r="9827" spans="2:4" ht="15" customHeight="1" x14ac:dyDescent="0.25">
      <c r="B9827" s="683"/>
      <c r="C9827" s="683"/>
      <c r="D9827" s="684"/>
    </row>
    <row r="9828" spans="2:4" ht="15" customHeight="1" x14ac:dyDescent="0.25">
      <c r="B9828" s="683"/>
      <c r="C9828" s="683"/>
      <c r="D9828" s="684"/>
    </row>
    <row r="9829" spans="2:4" ht="15" customHeight="1" x14ac:dyDescent="0.25">
      <c r="B9829" s="683"/>
      <c r="C9829" s="683"/>
      <c r="D9829" s="684"/>
    </row>
    <row r="9830" spans="2:4" ht="15" customHeight="1" x14ac:dyDescent="0.25">
      <c r="B9830" s="683"/>
      <c r="C9830" s="683"/>
      <c r="D9830" s="684"/>
    </row>
    <row r="9831" spans="2:4" ht="15" customHeight="1" x14ac:dyDescent="0.25">
      <c r="B9831" s="683"/>
      <c r="C9831" s="683"/>
      <c r="D9831" s="684"/>
    </row>
    <row r="9832" spans="2:4" ht="15" customHeight="1" x14ac:dyDescent="0.25">
      <c r="B9832" s="683"/>
      <c r="C9832" s="683"/>
      <c r="D9832" s="684"/>
    </row>
    <row r="9833" spans="2:4" ht="15" customHeight="1" x14ac:dyDescent="0.25">
      <c r="B9833" s="683"/>
      <c r="C9833" s="683"/>
      <c r="D9833" s="684"/>
    </row>
    <row r="9834" spans="2:4" ht="15" customHeight="1" x14ac:dyDescent="0.25">
      <c r="B9834" s="683"/>
      <c r="C9834" s="683"/>
      <c r="D9834" s="684"/>
    </row>
    <row r="9835" spans="2:4" ht="15" customHeight="1" x14ac:dyDescent="0.25">
      <c r="B9835" s="683"/>
      <c r="C9835" s="683"/>
      <c r="D9835" s="684"/>
    </row>
    <row r="9836" spans="2:4" ht="15" customHeight="1" x14ac:dyDescent="0.25">
      <c r="B9836" s="683"/>
      <c r="C9836" s="683"/>
      <c r="D9836" s="684"/>
    </row>
    <row r="9837" spans="2:4" ht="15" customHeight="1" x14ac:dyDescent="0.25">
      <c r="B9837" s="683"/>
      <c r="C9837" s="683"/>
      <c r="D9837" s="684"/>
    </row>
    <row r="9838" spans="2:4" ht="15" customHeight="1" x14ac:dyDescent="0.25">
      <c r="B9838" s="683"/>
      <c r="C9838" s="683"/>
      <c r="D9838" s="684"/>
    </row>
    <row r="9839" spans="2:4" ht="15" customHeight="1" x14ac:dyDescent="0.25">
      <c r="B9839" s="683"/>
      <c r="C9839" s="683"/>
      <c r="D9839" s="684"/>
    </row>
    <row r="9840" spans="2:4" ht="15" customHeight="1" x14ac:dyDescent="0.25">
      <c r="B9840" s="683"/>
      <c r="C9840" s="683"/>
      <c r="D9840" s="684"/>
    </row>
    <row r="9841" spans="2:4" ht="15" customHeight="1" x14ac:dyDescent="0.25">
      <c r="B9841" s="683"/>
      <c r="C9841" s="683"/>
      <c r="D9841" s="684"/>
    </row>
    <row r="9842" spans="2:4" ht="15" customHeight="1" x14ac:dyDescent="0.25">
      <c r="B9842" s="683"/>
      <c r="C9842" s="683"/>
      <c r="D9842" s="684"/>
    </row>
    <row r="9843" spans="2:4" ht="15" customHeight="1" x14ac:dyDescent="0.25">
      <c r="B9843" s="683"/>
      <c r="C9843" s="683"/>
      <c r="D9843" s="684"/>
    </row>
    <row r="9844" spans="2:4" ht="15" customHeight="1" x14ac:dyDescent="0.25">
      <c r="B9844" s="683"/>
      <c r="C9844" s="683"/>
      <c r="D9844" s="684"/>
    </row>
    <row r="9845" spans="2:4" ht="15" customHeight="1" x14ac:dyDescent="0.25">
      <c r="B9845" s="683"/>
      <c r="C9845" s="683"/>
      <c r="D9845" s="684"/>
    </row>
    <row r="9846" spans="2:4" ht="15" customHeight="1" x14ac:dyDescent="0.25">
      <c r="B9846" s="683"/>
      <c r="C9846" s="683"/>
      <c r="D9846" s="684"/>
    </row>
    <row r="9847" spans="2:4" ht="15" customHeight="1" x14ac:dyDescent="0.25">
      <c r="B9847" s="683"/>
      <c r="C9847" s="683"/>
      <c r="D9847" s="684"/>
    </row>
    <row r="9848" spans="2:4" ht="15" customHeight="1" x14ac:dyDescent="0.25">
      <c r="B9848" s="683"/>
      <c r="C9848" s="683"/>
      <c r="D9848" s="684"/>
    </row>
    <row r="9849" spans="2:4" ht="15" customHeight="1" x14ac:dyDescent="0.25">
      <c r="B9849" s="683"/>
      <c r="C9849" s="683"/>
      <c r="D9849" s="684"/>
    </row>
    <row r="9850" spans="2:4" ht="15" customHeight="1" x14ac:dyDescent="0.25">
      <c r="B9850" s="683"/>
      <c r="C9850" s="683"/>
      <c r="D9850" s="684"/>
    </row>
    <row r="9851" spans="2:4" ht="15" customHeight="1" x14ac:dyDescent="0.25">
      <c r="B9851" s="683"/>
      <c r="C9851" s="683"/>
      <c r="D9851" s="684"/>
    </row>
    <row r="9852" spans="2:4" ht="15" customHeight="1" x14ac:dyDescent="0.25">
      <c r="B9852" s="683"/>
      <c r="C9852" s="683"/>
      <c r="D9852" s="684"/>
    </row>
    <row r="9853" spans="2:4" ht="15" customHeight="1" x14ac:dyDescent="0.25">
      <c r="B9853" s="683"/>
      <c r="C9853" s="683"/>
      <c r="D9853" s="684"/>
    </row>
    <row r="9854" spans="2:4" ht="15" customHeight="1" x14ac:dyDescent="0.25">
      <c r="B9854" s="683"/>
      <c r="C9854" s="683"/>
      <c r="D9854" s="684"/>
    </row>
    <row r="9855" spans="2:4" ht="15" customHeight="1" x14ac:dyDescent="0.25">
      <c r="B9855" s="683"/>
      <c r="C9855" s="683"/>
      <c r="D9855" s="684"/>
    </row>
    <row r="9856" spans="2:4" ht="15" customHeight="1" x14ac:dyDescent="0.25">
      <c r="B9856" s="683"/>
      <c r="C9856" s="683"/>
      <c r="D9856" s="684"/>
    </row>
    <row r="9857" spans="2:4" ht="15" customHeight="1" x14ac:dyDescent="0.25">
      <c r="B9857" s="683"/>
      <c r="C9857" s="683"/>
      <c r="D9857" s="684"/>
    </row>
    <row r="9858" spans="2:4" ht="15" customHeight="1" x14ac:dyDescent="0.25">
      <c r="B9858" s="683"/>
      <c r="C9858" s="683"/>
      <c r="D9858" s="684"/>
    </row>
    <row r="9859" spans="2:4" ht="15" customHeight="1" x14ac:dyDescent="0.25">
      <c r="B9859" s="683"/>
      <c r="C9859" s="683"/>
      <c r="D9859" s="684"/>
    </row>
    <row r="9860" spans="2:4" ht="15" customHeight="1" x14ac:dyDescent="0.25">
      <c r="B9860" s="683"/>
      <c r="C9860" s="683"/>
      <c r="D9860" s="684"/>
    </row>
    <row r="9861" spans="2:4" ht="15" customHeight="1" x14ac:dyDescent="0.25">
      <c r="B9861" s="683"/>
      <c r="C9861" s="683"/>
      <c r="D9861" s="684"/>
    </row>
    <row r="9862" spans="2:4" ht="15" customHeight="1" x14ac:dyDescent="0.25">
      <c r="B9862" s="683"/>
      <c r="C9862" s="683"/>
      <c r="D9862" s="684"/>
    </row>
    <row r="9863" spans="2:4" ht="15" customHeight="1" x14ac:dyDescent="0.25">
      <c r="B9863" s="683"/>
      <c r="C9863" s="683"/>
      <c r="D9863" s="684"/>
    </row>
    <row r="9864" spans="2:4" ht="15" customHeight="1" x14ac:dyDescent="0.25">
      <c r="B9864" s="683"/>
      <c r="C9864" s="683"/>
      <c r="D9864" s="684"/>
    </row>
    <row r="9865" spans="2:4" ht="15" customHeight="1" x14ac:dyDescent="0.25">
      <c r="B9865" s="683"/>
      <c r="C9865" s="683"/>
      <c r="D9865" s="684"/>
    </row>
    <row r="9866" spans="2:4" ht="15" customHeight="1" x14ac:dyDescent="0.25">
      <c r="B9866" s="683"/>
      <c r="C9866" s="683"/>
      <c r="D9866" s="684"/>
    </row>
    <row r="9867" spans="2:4" ht="15" customHeight="1" x14ac:dyDescent="0.25">
      <c r="B9867" s="683"/>
      <c r="C9867" s="683"/>
      <c r="D9867" s="684"/>
    </row>
    <row r="9868" spans="2:4" ht="15" customHeight="1" x14ac:dyDescent="0.25">
      <c r="B9868" s="683"/>
      <c r="C9868" s="683"/>
      <c r="D9868" s="684"/>
    </row>
    <row r="9869" spans="2:4" ht="15" customHeight="1" x14ac:dyDescent="0.25">
      <c r="B9869" s="683"/>
      <c r="C9869" s="683"/>
      <c r="D9869" s="684"/>
    </row>
    <row r="9870" spans="2:4" ht="15" customHeight="1" x14ac:dyDescent="0.25">
      <c r="B9870" s="683"/>
      <c r="C9870" s="683"/>
      <c r="D9870" s="684"/>
    </row>
    <row r="9871" spans="2:4" ht="15" customHeight="1" x14ac:dyDescent="0.25">
      <c r="B9871" s="683"/>
      <c r="C9871" s="683"/>
      <c r="D9871" s="684"/>
    </row>
    <row r="9872" spans="2:4" ht="15" customHeight="1" x14ac:dyDescent="0.25">
      <c r="B9872" s="683"/>
      <c r="C9872" s="683"/>
      <c r="D9872" s="684"/>
    </row>
    <row r="9873" spans="2:4" ht="15" customHeight="1" x14ac:dyDescent="0.25">
      <c r="B9873" s="683"/>
      <c r="C9873" s="683"/>
      <c r="D9873" s="684"/>
    </row>
    <row r="9874" spans="2:4" ht="15" customHeight="1" x14ac:dyDescent="0.25">
      <c r="B9874" s="683"/>
      <c r="C9874" s="683"/>
      <c r="D9874" s="684"/>
    </row>
    <row r="9875" spans="2:4" ht="15" customHeight="1" x14ac:dyDescent="0.25">
      <c r="B9875" s="683"/>
      <c r="C9875" s="683"/>
      <c r="D9875" s="684"/>
    </row>
    <row r="9876" spans="2:4" ht="15" customHeight="1" x14ac:dyDescent="0.25">
      <c r="B9876" s="683"/>
      <c r="C9876" s="683"/>
      <c r="D9876" s="684"/>
    </row>
    <row r="9877" spans="2:4" ht="15" customHeight="1" x14ac:dyDescent="0.25">
      <c r="B9877" s="683"/>
      <c r="C9877" s="683"/>
      <c r="D9877" s="684"/>
    </row>
    <row r="9878" spans="2:4" ht="15" customHeight="1" x14ac:dyDescent="0.25">
      <c r="B9878" s="683"/>
      <c r="C9878" s="683"/>
      <c r="D9878" s="684"/>
    </row>
    <row r="9879" spans="2:4" ht="15" customHeight="1" x14ac:dyDescent="0.25">
      <c r="B9879" s="683"/>
      <c r="C9879" s="683"/>
      <c r="D9879" s="684"/>
    </row>
    <row r="9880" spans="2:4" ht="15" customHeight="1" x14ac:dyDescent="0.25">
      <c r="B9880" s="683"/>
      <c r="C9880" s="683"/>
      <c r="D9880" s="684"/>
    </row>
    <row r="9881" spans="2:4" ht="15" customHeight="1" x14ac:dyDescent="0.25">
      <c r="B9881" s="683"/>
      <c r="C9881" s="683"/>
      <c r="D9881" s="684"/>
    </row>
    <row r="9882" spans="2:4" ht="15" customHeight="1" x14ac:dyDescent="0.25">
      <c r="B9882" s="683"/>
      <c r="C9882" s="683"/>
      <c r="D9882" s="684"/>
    </row>
    <row r="9883" spans="2:4" ht="15" customHeight="1" x14ac:dyDescent="0.25">
      <c r="B9883" s="683"/>
      <c r="C9883" s="683"/>
      <c r="D9883" s="684"/>
    </row>
    <row r="9884" spans="2:4" ht="15" customHeight="1" x14ac:dyDescent="0.25">
      <c r="B9884" s="683"/>
      <c r="C9884" s="683"/>
      <c r="D9884" s="684"/>
    </row>
    <row r="9885" spans="2:4" ht="15" customHeight="1" x14ac:dyDescent="0.25">
      <c r="B9885" s="683"/>
      <c r="C9885" s="683"/>
      <c r="D9885" s="684"/>
    </row>
    <row r="9886" spans="2:4" ht="15" customHeight="1" x14ac:dyDescent="0.25">
      <c r="B9886" s="683"/>
      <c r="C9886" s="683"/>
      <c r="D9886" s="684"/>
    </row>
    <row r="9887" spans="2:4" ht="15" customHeight="1" x14ac:dyDescent="0.25">
      <c r="B9887" s="683"/>
      <c r="C9887" s="683"/>
      <c r="D9887" s="684"/>
    </row>
    <row r="9888" spans="2:4" ht="15" customHeight="1" x14ac:dyDescent="0.25">
      <c r="B9888" s="683"/>
      <c r="C9888" s="683"/>
      <c r="D9888" s="684"/>
    </row>
    <row r="9889" spans="2:4" ht="15" customHeight="1" x14ac:dyDescent="0.25">
      <c r="B9889" s="683"/>
      <c r="C9889" s="683"/>
      <c r="D9889" s="684"/>
    </row>
    <row r="9890" spans="2:4" ht="15" customHeight="1" x14ac:dyDescent="0.25">
      <c r="B9890" s="683"/>
      <c r="C9890" s="683"/>
      <c r="D9890" s="684"/>
    </row>
    <row r="9891" spans="2:4" ht="15" customHeight="1" x14ac:dyDescent="0.25">
      <c r="B9891" s="683"/>
      <c r="C9891" s="683"/>
      <c r="D9891" s="684"/>
    </row>
    <row r="9892" spans="2:4" ht="15" customHeight="1" x14ac:dyDescent="0.25">
      <c r="B9892" s="683"/>
      <c r="C9892" s="683"/>
      <c r="D9892" s="684"/>
    </row>
    <row r="9893" spans="2:4" ht="15" customHeight="1" x14ac:dyDescent="0.25">
      <c r="B9893" s="683"/>
      <c r="C9893" s="683"/>
      <c r="D9893" s="684"/>
    </row>
    <row r="9894" spans="2:4" ht="15" customHeight="1" x14ac:dyDescent="0.25">
      <c r="B9894" s="683"/>
      <c r="C9894" s="683"/>
      <c r="D9894" s="684"/>
    </row>
    <row r="9895" spans="2:4" ht="15" customHeight="1" x14ac:dyDescent="0.25">
      <c r="B9895" s="683"/>
      <c r="C9895" s="683"/>
      <c r="D9895" s="684"/>
    </row>
    <row r="9896" spans="2:4" ht="15" customHeight="1" x14ac:dyDescent="0.25">
      <c r="B9896" s="683"/>
      <c r="C9896" s="683"/>
      <c r="D9896" s="684"/>
    </row>
    <row r="9897" spans="2:4" ht="15" customHeight="1" x14ac:dyDescent="0.25">
      <c r="B9897" s="683"/>
      <c r="C9897" s="683"/>
      <c r="D9897" s="684"/>
    </row>
    <row r="9898" spans="2:4" ht="15" customHeight="1" x14ac:dyDescent="0.25">
      <c r="B9898" s="683"/>
      <c r="C9898" s="683"/>
      <c r="D9898" s="684"/>
    </row>
    <row r="9899" spans="2:4" ht="15" customHeight="1" x14ac:dyDescent="0.25">
      <c r="B9899" s="683"/>
      <c r="C9899" s="683"/>
      <c r="D9899" s="684"/>
    </row>
    <row r="9900" spans="2:4" ht="15" customHeight="1" x14ac:dyDescent="0.25">
      <c r="B9900" s="683"/>
      <c r="C9900" s="683"/>
      <c r="D9900" s="684"/>
    </row>
    <row r="9901" spans="2:4" ht="15" customHeight="1" x14ac:dyDescent="0.25">
      <c r="B9901" s="683"/>
      <c r="C9901" s="683"/>
      <c r="D9901" s="684"/>
    </row>
    <row r="9902" spans="2:4" ht="15" customHeight="1" x14ac:dyDescent="0.25">
      <c r="B9902" s="683"/>
      <c r="C9902" s="683"/>
      <c r="D9902" s="684"/>
    </row>
    <row r="9903" spans="2:4" ht="15" customHeight="1" x14ac:dyDescent="0.25">
      <c r="B9903" s="683"/>
      <c r="C9903" s="683"/>
      <c r="D9903" s="684"/>
    </row>
    <row r="9904" spans="2:4" ht="15" customHeight="1" x14ac:dyDescent="0.25">
      <c r="B9904" s="683"/>
      <c r="C9904" s="683"/>
      <c r="D9904" s="684"/>
    </row>
    <row r="9905" spans="2:4" ht="15" customHeight="1" x14ac:dyDescent="0.25">
      <c r="B9905" s="683"/>
      <c r="C9905" s="683"/>
      <c r="D9905" s="684"/>
    </row>
    <row r="9906" spans="2:4" ht="15" customHeight="1" x14ac:dyDescent="0.25">
      <c r="B9906" s="683"/>
      <c r="C9906" s="683"/>
      <c r="D9906" s="684"/>
    </row>
    <row r="9907" spans="2:4" ht="15" customHeight="1" x14ac:dyDescent="0.25">
      <c r="B9907" s="683"/>
      <c r="C9907" s="683"/>
      <c r="D9907" s="684"/>
    </row>
    <row r="9908" spans="2:4" ht="15" customHeight="1" x14ac:dyDescent="0.25">
      <c r="B9908" s="683"/>
      <c r="C9908" s="683"/>
      <c r="D9908" s="684"/>
    </row>
    <row r="9909" spans="2:4" ht="15" customHeight="1" x14ac:dyDescent="0.25">
      <c r="B9909" s="683"/>
      <c r="C9909" s="683"/>
      <c r="D9909" s="684"/>
    </row>
    <row r="9910" spans="2:4" ht="15" customHeight="1" x14ac:dyDescent="0.25">
      <c r="B9910" s="683"/>
      <c r="C9910" s="683"/>
      <c r="D9910" s="684"/>
    </row>
    <row r="9911" spans="2:4" ht="15" customHeight="1" x14ac:dyDescent="0.25">
      <c r="B9911" s="683"/>
      <c r="C9911" s="683"/>
      <c r="D9911" s="684"/>
    </row>
    <row r="9912" spans="2:4" ht="15" customHeight="1" x14ac:dyDescent="0.25">
      <c r="B9912" s="683"/>
      <c r="C9912" s="683"/>
      <c r="D9912" s="684"/>
    </row>
    <row r="9913" spans="2:4" ht="15" customHeight="1" x14ac:dyDescent="0.25">
      <c r="B9913" s="683"/>
      <c r="C9913" s="683"/>
      <c r="D9913" s="684"/>
    </row>
    <row r="9914" spans="2:4" ht="15" customHeight="1" x14ac:dyDescent="0.25">
      <c r="B9914" s="683"/>
      <c r="C9914" s="683"/>
      <c r="D9914" s="684"/>
    </row>
    <row r="9915" spans="2:4" ht="15" customHeight="1" x14ac:dyDescent="0.25">
      <c r="B9915" s="683"/>
      <c r="C9915" s="683"/>
      <c r="D9915" s="684"/>
    </row>
    <row r="9916" spans="2:4" ht="15" customHeight="1" x14ac:dyDescent="0.25">
      <c r="B9916" s="683"/>
      <c r="C9916" s="683"/>
      <c r="D9916" s="684"/>
    </row>
    <row r="9917" spans="2:4" ht="15" customHeight="1" x14ac:dyDescent="0.25">
      <c r="B9917" s="683"/>
      <c r="C9917" s="683"/>
      <c r="D9917" s="684"/>
    </row>
    <row r="9918" spans="2:4" ht="15" customHeight="1" x14ac:dyDescent="0.25">
      <c r="B9918" s="683"/>
      <c r="C9918" s="683"/>
      <c r="D9918" s="684"/>
    </row>
    <row r="9919" spans="2:4" ht="15" customHeight="1" x14ac:dyDescent="0.25">
      <c r="B9919" s="683"/>
      <c r="C9919" s="683"/>
      <c r="D9919" s="684"/>
    </row>
    <row r="9920" spans="2:4" ht="15" customHeight="1" x14ac:dyDescent="0.25">
      <c r="B9920" s="683"/>
      <c r="C9920" s="683"/>
      <c r="D9920" s="684"/>
    </row>
    <row r="9921" spans="2:4" ht="15" customHeight="1" x14ac:dyDescent="0.25">
      <c r="B9921" s="683"/>
      <c r="C9921" s="683"/>
      <c r="D9921" s="684"/>
    </row>
    <row r="9922" spans="2:4" ht="15" customHeight="1" x14ac:dyDescent="0.25">
      <c r="B9922" s="683"/>
      <c r="C9922" s="683"/>
      <c r="D9922" s="684"/>
    </row>
    <row r="9923" spans="2:4" ht="15" customHeight="1" x14ac:dyDescent="0.25">
      <c r="B9923" s="683"/>
      <c r="C9923" s="683"/>
      <c r="D9923" s="684"/>
    </row>
    <row r="9924" spans="2:4" ht="15" customHeight="1" x14ac:dyDescent="0.25">
      <c r="B9924" s="683"/>
      <c r="C9924" s="683"/>
      <c r="D9924" s="684"/>
    </row>
    <row r="9925" spans="2:4" ht="15" customHeight="1" x14ac:dyDescent="0.25">
      <c r="B9925" s="683"/>
      <c r="C9925" s="683"/>
      <c r="D9925" s="684"/>
    </row>
    <row r="9926" spans="2:4" ht="15" customHeight="1" x14ac:dyDescent="0.25">
      <c r="B9926" s="683"/>
      <c r="C9926" s="683"/>
      <c r="D9926" s="684"/>
    </row>
    <row r="9927" spans="2:4" ht="15" customHeight="1" x14ac:dyDescent="0.25">
      <c r="B9927" s="683"/>
      <c r="C9927" s="683"/>
      <c r="D9927" s="684"/>
    </row>
    <row r="9928" spans="2:4" ht="15" customHeight="1" x14ac:dyDescent="0.25">
      <c r="B9928" s="683"/>
      <c r="C9928" s="683"/>
      <c r="D9928" s="684"/>
    </row>
    <row r="9929" spans="2:4" ht="15" customHeight="1" x14ac:dyDescent="0.25">
      <c r="B9929" s="683"/>
      <c r="C9929" s="683"/>
      <c r="D9929" s="684"/>
    </row>
    <row r="9930" spans="2:4" ht="15" customHeight="1" x14ac:dyDescent="0.25">
      <c r="B9930" s="683"/>
      <c r="C9930" s="683"/>
      <c r="D9930" s="684"/>
    </row>
    <row r="9931" spans="2:4" ht="15" customHeight="1" x14ac:dyDescent="0.25">
      <c r="B9931" s="683"/>
      <c r="C9931" s="683"/>
      <c r="D9931" s="684"/>
    </row>
    <row r="9932" spans="2:4" ht="15" customHeight="1" x14ac:dyDescent="0.25">
      <c r="B9932" s="683"/>
      <c r="C9932" s="683"/>
      <c r="D9932" s="684"/>
    </row>
    <row r="9933" spans="2:4" ht="15" customHeight="1" x14ac:dyDescent="0.25">
      <c r="B9933" s="683"/>
      <c r="C9933" s="683"/>
      <c r="D9933" s="684"/>
    </row>
    <row r="9934" spans="2:4" ht="15" customHeight="1" x14ac:dyDescent="0.25">
      <c r="B9934" s="683"/>
      <c r="C9934" s="683"/>
      <c r="D9934" s="684"/>
    </row>
    <row r="9935" spans="2:4" ht="15" customHeight="1" x14ac:dyDescent="0.25">
      <c r="B9935" s="683"/>
      <c r="C9935" s="683"/>
      <c r="D9935" s="684"/>
    </row>
    <row r="9936" spans="2:4" ht="15" customHeight="1" x14ac:dyDescent="0.25">
      <c r="B9936" s="683"/>
      <c r="C9936" s="683"/>
      <c r="D9936" s="684"/>
    </row>
    <row r="9937" spans="2:4" ht="15" customHeight="1" x14ac:dyDescent="0.25">
      <c r="B9937" s="683"/>
      <c r="C9937" s="683"/>
      <c r="D9937" s="684"/>
    </row>
    <row r="9938" spans="2:4" ht="15" customHeight="1" x14ac:dyDescent="0.25">
      <c r="B9938" s="683"/>
      <c r="C9938" s="683"/>
      <c r="D9938" s="684"/>
    </row>
    <row r="9939" spans="2:4" ht="15" customHeight="1" x14ac:dyDescent="0.25">
      <c r="B9939" s="683"/>
      <c r="C9939" s="683"/>
      <c r="D9939" s="684"/>
    </row>
    <row r="9940" spans="2:4" ht="15" customHeight="1" x14ac:dyDescent="0.25">
      <c r="B9940" s="683"/>
      <c r="C9940" s="683"/>
      <c r="D9940" s="684"/>
    </row>
    <row r="9941" spans="2:4" ht="15" customHeight="1" x14ac:dyDescent="0.25">
      <c r="B9941" s="683"/>
      <c r="C9941" s="683"/>
      <c r="D9941" s="684"/>
    </row>
    <row r="9942" spans="2:4" ht="15" customHeight="1" x14ac:dyDescent="0.25">
      <c r="B9942" s="683"/>
      <c r="C9942" s="683"/>
      <c r="D9942" s="684"/>
    </row>
    <row r="9943" spans="2:4" ht="15" customHeight="1" x14ac:dyDescent="0.25">
      <c r="B9943" s="683"/>
      <c r="C9943" s="683"/>
      <c r="D9943" s="684"/>
    </row>
    <row r="9944" spans="2:4" ht="15" customHeight="1" x14ac:dyDescent="0.25">
      <c r="B9944" s="683"/>
      <c r="C9944" s="683"/>
      <c r="D9944" s="684"/>
    </row>
    <row r="9945" spans="2:4" ht="15" customHeight="1" x14ac:dyDescent="0.25">
      <c r="B9945" s="683"/>
      <c r="C9945" s="683"/>
      <c r="D9945" s="684"/>
    </row>
    <row r="9946" spans="2:4" ht="15" customHeight="1" x14ac:dyDescent="0.25">
      <c r="B9946" s="683"/>
      <c r="C9946" s="683"/>
      <c r="D9946" s="684"/>
    </row>
    <row r="9947" spans="2:4" ht="15" customHeight="1" x14ac:dyDescent="0.25">
      <c r="B9947" s="683"/>
      <c r="C9947" s="683"/>
      <c r="D9947" s="684"/>
    </row>
    <row r="9948" spans="2:4" ht="15" customHeight="1" x14ac:dyDescent="0.25">
      <c r="B9948" s="683"/>
      <c r="C9948" s="683"/>
      <c r="D9948" s="684"/>
    </row>
    <row r="9949" spans="2:4" ht="15" customHeight="1" x14ac:dyDescent="0.25">
      <c r="B9949" s="683"/>
      <c r="C9949" s="683"/>
      <c r="D9949" s="684"/>
    </row>
    <row r="9950" spans="2:4" ht="15" customHeight="1" x14ac:dyDescent="0.25">
      <c r="B9950" s="683"/>
      <c r="C9950" s="683"/>
      <c r="D9950" s="684"/>
    </row>
    <row r="9951" spans="2:4" ht="15" customHeight="1" x14ac:dyDescent="0.25">
      <c r="B9951" s="683"/>
      <c r="C9951" s="683"/>
      <c r="D9951" s="684"/>
    </row>
    <row r="9952" spans="2:4" ht="15" customHeight="1" x14ac:dyDescent="0.25">
      <c r="B9952" s="683"/>
      <c r="C9952" s="683"/>
      <c r="D9952" s="684"/>
    </row>
    <row r="9953" spans="2:4" ht="15" customHeight="1" x14ac:dyDescent="0.25">
      <c r="B9953" s="683"/>
      <c r="C9953" s="683"/>
      <c r="D9953" s="684"/>
    </row>
    <row r="9954" spans="2:4" ht="15" customHeight="1" x14ac:dyDescent="0.25">
      <c r="B9954" s="683"/>
      <c r="C9954" s="683"/>
      <c r="D9954" s="684"/>
    </row>
    <row r="9955" spans="2:4" ht="15" customHeight="1" x14ac:dyDescent="0.25">
      <c r="B9955" s="683"/>
      <c r="C9955" s="683"/>
      <c r="D9955" s="684"/>
    </row>
    <row r="9956" spans="2:4" ht="15" customHeight="1" x14ac:dyDescent="0.25">
      <c r="B9956" s="683"/>
      <c r="C9956" s="683"/>
      <c r="D9956" s="684"/>
    </row>
    <row r="9957" spans="2:4" ht="15" customHeight="1" x14ac:dyDescent="0.25">
      <c r="B9957" s="683"/>
      <c r="C9957" s="683"/>
      <c r="D9957" s="684"/>
    </row>
    <row r="9958" spans="2:4" ht="15" customHeight="1" x14ac:dyDescent="0.25">
      <c r="B9958" s="683"/>
      <c r="C9958" s="683"/>
      <c r="D9958" s="684"/>
    </row>
    <row r="9959" spans="2:4" ht="15" customHeight="1" x14ac:dyDescent="0.25">
      <c r="B9959" s="683"/>
      <c r="C9959" s="683"/>
      <c r="D9959" s="684"/>
    </row>
    <row r="9960" spans="2:4" ht="15" customHeight="1" x14ac:dyDescent="0.25">
      <c r="B9960" s="683"/>
      <c r="C9960" s="683"/>
      <c r="D9960" s="684"/>
    </row>
    <row r="9961" spans="2:4" ht="15" customHeight="1" x14ac:dyDescent="0.25">
      <c r="B9961" s="683"/>
      <c r="C9961" s="683"/>
      <c r="D9961" s="684"/>
    </row>
    <row r="9962" spans="2:4" ht="15" customHeight="1" x14ac:dyDescent="0.25">
      <c r="B9962" s="683"/>
      <c r="C9962" s="683"/>
      <c r="D9962" s="684"/>
    </row>
    <row r="9963" spans="2:4" ht="15" customHeight="1" x14ac:dyDescent="0.25">
      <c r="B9963" s="683"/>
      <c r="C9963" s="683"/>
      <c r="D9963" s="684"/>
    </row>
    <row r="9964" spans="2:4" ht="15" customHeight="1" x14ac:dyDescent="0.25">
      <c r="B9964" s="683"/>
      <c r="C9964" s="683"/>
      <c r="D9964" s="684"/>
    </row>
    <row r="9965" spans="2:4" ht="15" customHeight="1" x14ac:dyDescent="0.25">
      <c r="B9965" s="683"/>
      <c r="C9965" s="683"/>
      <c r="D9965" s="684"/>
    </row>
    <row r="9966" spans="2:4" ht="15" customHeight="1" x14ac:dyDescent="0.25">
      <c r="B9966" s="683"/>
      <c r="C9966" s="683"/>
      <c r="D9966" s="684"/>
    </row>
    <row r="9967" spans="2:4" ht="15" customHeight="1" x14ac:dyDescent="0.25">
      <c r="B9967" s="683"/>
      <c r="C9967" s="683"/>
      <c r="D9967" s="684"/>
    </row>
    <row r="9968" spans="2:4" ht="15" customHeight="1" x14ac:dyDescent="0.25">
      <c r="B9968" s="683"/>
      <c r="C9968" s="683"/>
      <c r="D9968" s="684"/>
    </row>
    <row r="9969" spans="2:4" ht="15" customHeight="1" x14ac:dyDescent="0.25">
      <c r="B9969" s="683"/>
      <c r="C9969" s="683"/>
      <c r="D9969" s="684"/>
    </row>
    <row r="9970" spans="2:4" ht="15" customHeight="1" x14ac:dyDescent="0.25">
      <c r="B9970" s="683"/>
      <c r="C9970" s="683"/>
      <c r="D9970" s="684"/>
    </row>
    <row r="9971" spans="2:4" ht="15" customHeight="1" x14ac:dyDescent="0.25">
      <c r="B9971" s="683"/>
      <c r="C9971" s="683"/>
      <c r="D9971" s="684"/>
    </row>
    <row r="9972" spans="2:4" ht="15" customHeight="1" x14ac:dyDescent="0.25">
      <c r="B9972" s="683"/>
      <c r="C9972" s="683"/>
      <c r="D9972" s="684"/>
    </row>
    <row r="9973" spans="2:4" ht="15" customHeight="1" x14ac:dyDescent="0.25">
      <c r="B9973" s="683"/>
      <c r="C9973" s="683"/>
      <c r="D9973" s="684"/>
    </row>
    <row r="9974" spans="2:4" ht="15" customHeight="1" x14ac:dyDescent="0.25">
      <c r="B9974" s="683"/>
      <c r="C9974" s="683"/>
      <c r="D9974" s="684"/>
    </row>
    <row r="9975" spans="2:4" ht="15" customHeight="1" x14ac:dyDescent="0.25">
      <c r="B9975" s="683"/>
      <c r="C9975" s="683"/>
      <c r="D9975" s="684"/>
    </row>
    <row r="9976" spans="2:4" ht="15" customHeight="1" x14ac:dyDescent="0.25">
      <c r="B9976" s="683"/>
      <c r="C9976" s="683"/>
      <c r="D9976" s="684"/>
    </row>
    <row r="9977" spans="2:4" ht="15" customHeight="1" x14ac:dyDescent="0.25">
      <c r="B9977" s="683"/>
      <c r="C9977" s="683"/>
      <c r="D9977" s="684"/>
    </row>
    <row r="9978" spans="2:4" ht="15" customHeight="1" x14ac:dyDescent="0.25">
      <c r="B9978" s="683"/>
      <c r="C9978" s="683"/>
      <c r="D9978" s="684"/>
    </row>
    <row r="9979" spans="2:4" ht="15" customHeight="1" x14ac:dyDescent="0.25">
      <c r="B9979" s="683"/>
      <c r="C9979" s="683"/>
      <c r="D9979" s="684"/>
    </row>
    <row r="9980" spans="2:4" ht="15" customHeight="1" x14ac:dyDescent="0.25">
      <c r="B9980" s="683"/>
      <c r="C9980" s="683"/>
      <c r="D9980" s="684"/>
    </row>
    <row r="9981" spans="2:4" ht="15" customHeight="1" x14ac:dyDescent="0.25">
      <c r="B9981" s="683"/>
      <c r="C9981" s="683"/>
      <c r="D9981" s="684"/>
    </row>
    <row r="9982" spans="2:4" ht="15" customHeight="1" x14ac:dyDescent="0.25">
      <c r="B9982" s="683"/>
      <c r="C9982" s="683"/>
      <c r="D9982" s="684"/>
    </row>
    <row r="9983" spans="2:4" ht="15" customHeight="1" x14ac:dyDescent="0.25">
      <c r="B9983" s="683"/>
      <c r="C9983" s="683"/>
      <c r="D9983" s="684"/>
    </row>
    <row r="9984" spans="2:4" ht="15" customHeight="1" x14ac:dyDescent="0.25">
      <c r="B9984" s="683"/>
      <c r="C9984" s="683"/>
      <c r="D9984" s="684"/>
    </row>
    <row r="9985" spans="2:4" ht="15" customHeight="1" x14ac:dyDescent="0.25">
      <c r="B9985" s="683"/>
      <c r="C9985" s="683"/>
      <c r="D9985" s="684"/>
    </row>
    <row r="9986" spans="2:4" ht="15" customHeight="1" x14ac:dyDescent="0.25">
      <c r="B9986" s="683"/>
      <c r="C9986" s="683"/>
      <c r="D9986" s="684"/>
    </row>
    <row r="9987" spans="2:4" ht="15" customHeight="1" x14ac:dyDescent="0.25">
      <c r="B9987" s="683"/>
      <c r="C9987" s="683"/>
      <c r="D9987" s="684"/>
    </row>
    <row r="9988" spans="2:4" ht="15" customHeight="1" x14ac:dyDescent="0.25">
      <c r="B9988" s="683"/>
      <c r="C9988" s="683"/>
      <c r="D9988" s="684"/>
    </row>
    <row r="9989" spans="2:4" ht="15" customHeight="1" x14ac:dyDescent="0.25">
      <c r="B9989" s="683"/>
      <c r="C9989" s="683"/>
      <c r="D9989" s="684"/>
    </row>
    <row r="9990" spans="2:4" ht="15" customHeight="1" x14ac:dyDescent="0.25">
      <c r="B9990" s="683"/>
      <c r="C9990" s="683"/>
      <c r="D9990" s="684"/>
    </row>
    <row r="9991" spans="2:4" ht="15" customHeight="1" x14ac:dyDescent="0.25">
      <c r="B9991" s="683"/>
      <c r="C9991" s="683"/>
      <c r="D9991" s="684"/>
    </row>
    <row r="9992" spans="2:4" ht="15" customHeight="1" x14ac:dyDescent="0.25">
      <c r="B9992" s="683"/>
      <c r="C9992" s="683"/>
      <c r="D9992" s="684"/>
    </row>
    <row r="9993" spans="2:4" ht="15" customHeight="1" x14ac:dyDescent="0.25">
      <c r="B9993" s="683"/>
      <c r="C9993" s="683"/>
      <c r="D9993" s="684"/>
    </row>
    <row r="9994" spans="2:4" ht="15" customHeight="1" x14ac:dyDescent="0.25">
      <c r="B9994" s="683"/>
      <c r="C9994" s="683"/>
      <c r="D9994" s="684"/>
    </row>
    <row r="9995" spans="2:4" ht="15" customHeight="1" x14ac:dyDescent="0.25">
      <c r="B9995" s="683"/>
      <c r="C9995" s="683"/>
      <c r="D9995" s="684"/>
    </row>
    <row r="9996" spans="2:4" ht="15" customHeight="1" x14ac:dyDescent="0.25">
      <c r="B9996" s="683"/>
      <c r="C9996" s="683"/>
      <c r="D9996" s="684"/>
    </row>
    <row r="9997" spans="2:4" ht="15" customHeight="1" x14ac:dyDescent="0.25">
      <c r="B9997" s="683"/>
      <c r="C9997" s="683"/>
      <c r="D9997" s="684"/>
    </row>
    <row r="9998" spans="2:4" ht="15" customHeight="1" x14ac:dyDescent="0.25">
      <c r="B9998" s="683"/>
      <c r="C9998" s="683"/>
      <c r="D9998" s="684"/>
    </row>
    <row r="9999" spans="2:4" ht="15" customHeight="1" x14ac:dyDescent="0.25">
      <c r="B9999" s="683"/>
      <c r="C9999" s="683"/>
      <c r="D9999" s="684"/>
    </row>
    <row r="10000" spans="2:4" ht="15" customHeight="1" x14ac:dyDescent="0.25">
      <c r="B10000" s="683"/>
      <c r="C10000" s="683"/>
      <c r="D10000" s="684"/>
    </row>
    <row r="10001" spans="2:4" ht="15" customHeight="1" x14ac:dyDescent="0.25">
      <c r="B10001" s="683"/>
      <c r="C10001" s="683"/>
      <c r="D10001" s="684"/>
    </row>
    <row r="10002" spans="2:4" ht="15" customHeight="1" x14ac:dyDescent="0.25">
      <c r="B10002" s="683"/>
      <c r="C10002" s="683"/>
      <c r="D10002" s="684"/>
    </row>
    <row r="10003" spans="2:4" ht="15" customHeight="1" x14ac:dyDescent="0.25">
      <c r="B10003" s="683"/>
      <c r="C10003" s="683"/>
      <c r="D10003" s="684"/>
    </row>
    <row r="10004" spans="2:4" ht="15" customHeight="1" x14ac:dyDescent="0.25">
      <c r="B10004" s="683"/>
      <c r="C10004" s="683"/>
      <c r="D10004" s="684"/>
    </row>
    <row r="10005" spans="2:4" ht="15" customHeight="1" x14ac:dyDescent="0.25">
      <c r="B10005" s="683"/>
      <c r="C10005" s="683"/>
      <c r="D10005" s="684"/>
    </row>
    <row r="10006" spans="2:4" ht="15" customHeight="1" x14ac:dyDescent="0.25">
      <c r="B10006" s="683"/>
      <c r="C10006" s="683"/>
      <c r="D10006" s="684"/>
    </row>
    <row r="10007" spans="2:4" ht="15" customHeight="1" x14ac:dyDescent="0.25">
      <c r="B10007" s="683"/>
      <c r="C10007" s="683"/>
      <c r="D10007" s="684"/>
    </row>
    <row r="10008" spans="2:4" ht="15" customHeight="1" x14ac:dyDescent="0.25">
      <c r="B10008" s="683"/>
      <c r="C10008" s="683"/>
      <c r="D10008" s="684"/>
    </row>
    <row r="10009" spans="2:4" ht="15" customHeight="1" x14ac:dyDescent="0.25">
      <c r="B10009" s="683"/>
      <c r="C10009" s="683"/>
      <c r="D10009" s="684"/>
    </row>
    <row r="10010" spans="2:4" ht="15" customHeight="1" x14ac:dyDescent="0.25">
      <c r="B10010" s="683"/>
      <c r="C10010" s="683"/>
      <c r="D10010" s="684"/>
    </row>
    <row r="10011" spans="2:4" ht="15" customHeight="1" x14ac:dyDescent="0.25">
      <c r="B10011" s="683"/>
      <c r="C10011" s="683"/>
      <c r="D10011" s="684"/>
    </row>
    <row r="10012" spans="2:4" ht="15" customHeight="1" x14ac:dyDescent="0.25">
      <c r="B10012" s="683"/>
      <c r="C10012" s="683"/>
      <c r="D10012" s="684"/>
    </row>
    <row r="10013" spans="2:4" ht="15" customHeight="1" x14ac:dyDescent="0.25">
      <c r="B10013" s="683"/>
      <c r="C10013" s="683"/>
      <c r="D10013" s="684"/>
    </row>
    <row r="10014" spans="2:4" ht="15" customHeight="1" x14ac:dyDescent="0.25">
      <c r="B10014" s="683"/>
      <c r="C10014" s="683"/>
      <c r="D10014" s="684"/>
    </row>
    <row r="10015" spans="2:4" ht="15" customHeight="1" x14ac:dyDescent="0.25">
      <c r="B10015" s="683"/>
      <c r="C10015" s="683"/>
      <c r="D10015" s="684"/>
    </row>
    <row r="10016" spans="2:4" ht="15" customHeight="1" x14ac:dyDescent="0.25">
      <c r="B10016" s="683"/>
      <c r="C10016" s="683"/>
      <c r="D10016" s="684"/>
    </row>
    <row r="10017" spans="2:4" ht="15" customHeight="1" x14ac:dyDescent="0.25">
      <c r="B10017" s="683"/>
      <c r="C10017" s="683"/>
      <c r="D10017" s="684"/>
    </row>
    <row r="10018" spans="2:4" ht="15" customHeight="1" x14ac:dyDescent="0.25">
      <c r="B10018" s="683"/>
      <c r="C10018" s="683"/>
      <c r="D10018" s="684"/>
    </row>
    <row r="10019" spans="2:4" ht="15" customHeight="1" x14ac:dyDescent="0.25">
      <c r="B10019" s="683"/>
      <c r="C10019" s="683"/>
      <c r="D10019" s="684"/>
    </row>
    <row r="10020" spans="2:4" ht="15" customHeight="1" x14ac:dyDescent="0.25">
      <c r="B10020" s="683"/>
      <c r="C10020" s="683"/>
      <c r="D10020" s="684"/>
    </row>
    <row r="10021" spans="2:4" ht="15" customHeight="1" x14ac:dyDescent="0.25">
      <c r="B10021" s="683"/>
      <c r="C10021" s="683"/>
      <c r="D10021" s="684"/>
    </row>
    <row r="10022" spans="2:4" ht="15" customHeight="1" x14ac:dyDescent="0.25">
      <c r="B10022" s="683"/>
      <c r="C10022" s="683"/>
      <c r="D10022" s="684"/>
    </row>
    <row r="10023" spans="2:4" ht="15" customHeight="1" x14ac:dyDescent="0.25">
      <c r="B10023" s="683"/>
      <c r="C10023" s="683"/>
      <c r="D10023" s="684"/>
    </row>
    <row r="10024" spans="2:4" ht="15" customHeight="1" x14ac:dyDescent="0.25">
      <c r="B10024" s="683"/>
      <c r="C10024" s="683"/>
      <c r="D10024" s="684"/>
    </row>
    <row r="10025" spans="2:4" ht="15" customHeight="1" x14ac:dyDescent="0.25">
      <c r="B10025" s="683"/>
      <c r="C10025" s="683"/>
      <c r="D10025" s="684"/>
    </row>
    <row r="10026" spans="2:4" ht="15" customHeight="1" x14ac:dyDescent="0.25">
      <c r="B10026" s="683"/>
      <c r="C10026" s="683"/>
      <c r="D10026" s="684"/>
    </row>
    <row r="10027" spans="2:4" ht="15" customHeight="1" x14ac:dyDescent="0.25">
      <c r="B10027" s="683"/>
      <c r="C10027" s="683"/>
      <c r="D10027" s="684"/>
    </row>
    <row r="10028" spans="2:4" ht="15" customHeight="1" x14ac:dyDescent="0.25">
      <c r="B10028" s="683"/>
      <c r="C10028" s="683"/>
      <c r="D10028" s="684"/>
    </row>
    <row r="10029" spans="2:4" ht="15" customHeight="1" x14ac:dyDescent="0.25">
      <c r="B10029" s="683"/>
      <c r="C10029" s="683"/>
      <c r="D10029" s="684"/>
    </row>
    <row r="10030" spans="2:4" ht="15" customHeight="1" x14ac:dyDescent="0.25">
      <c r="B10030" s="683"/>
      <c r="C10030" s="683"/>
      <c r="D10030" s="684"/>
    </row>
    <row r="10031" spans="2:4" ht="15" customHeight="1" x14ac:dyDescent="0.25">
      <c r="B10031" s="683"/>
      <c r="C10031" s="683"/>
      <c r="D10031" s="684"/>
    </row>
    <row r="10032" spans="2:4" ht="15" customHeight="1" x14ac:dyDescent="0.25">
      <c r="B10032" s="683"/>
      <c r="C10032" s="683"/>
      <c r="D10032" s="684"/>
    </row>
    <row r="10033" spans="2:4" ht="15" customHeight="1" x14ac:dyDescent="0.25">
      <c r="B10033" s="683"/>
      <c r="C10033" s="683"/>
      <c r="D10033" s="684"/>
    </row>
    <row r="10034" spans="2:4" ht="15" customHeight="1" x14ac:dyDescent="0.25">
      <c r="B10034" s="683"/>
      <c r="C10034" s="683"/>
      <c r="D10034" s="684"/>
    </row>
    <row r="10035" spans="2:4" ht="15" customHeight="1" x14ac:dyDescent="0.25">
      <c r="B10035" s="683"/>
      <c r="C10035" s="683"/>
      <c r="D10035" s="684"/>
    </row>
    <row r="10036" spans="2:4" ht="15" customHeight="1" x14ac:dyDescent="0.25">
      <c r="B10036" s="683"/>
      <c r="C10036" s="683"/>
      <c r="D10036" s="684"/>
    </row>
    <row r="10037" spans="2:4" ht="15" customHeight="1" x14ac:dyDescent="0.25">
      <c r="B10037" s="683"/>
      <c r="C10037" s="683"/>
      <c r="D10037" s="684"/>
    </row>
    <row r="10038" spans="2:4" ht="15" customHeight="1" x14ac:dyDescent="0.25">
      <c r="B10038" s="683"/>
      <c r="C10038" s="683"/>
      <c r="D10038" s="684"/>
    </row>
    <row r="10039" spans="2:4" ht="15" customHeight="1" x14ac:dyDescent="0.25">
      <c r="B10039" s="683"/>
      <c r="C10039" s="683"/>
      <c r="D10039" s="684"/>
    </row>
    <row r="10040" spans="2:4" ht="15" customHeight="1" x14ac:dyDescent="0.25">
      <c r="B10040" s="683"/>
      <c r="C10040" s="683"/>
      <c r="D10040" s="684"/>
    </row>
    <row r="10041" spans="2:4" ht="15" customHeight="1" x14ac:dyDescent="0.25">
      <c r="B10041" s="683"/>
      <c r="C10041" s="683"/>
      <c r="D10041" s="684"/>
    </row>
    <row r="10042" spans="2:4" ht="15" customHeight="1" x14ac:dyDescent="0.25">
      <c r="B10042" s="683"/>
      <c r="C10042" s="683"/>
      <c r="D10042" s="684"/>
    </row>
    <row r="10043" spans="2:4" ht="15" customHeight="1" x14ac:dyDescent="0.25">
      <c r="B10043" s="683"/>
      <c r="C10043" s="683"/>
      <c r="D10043" s="684"/>
    </row>
    <row r="10044" spans="2:4" ht="15" customHeight="1" x14ac:dyDescent="0.25">
      <c r="B10044" s="683"/>
      <c r="C10044" s="683"/>
      <c r="D10044" s="684"/>
    </row>
    <row r="10045" spans="2:4" ht="15" customHeight="1" x14ac:dyDescent="0.25">
      <c r="B10045" s="683"/>
      <c r="C10045" s="683"/>
      <c r="D10045" s="684"/>
    </row>
    <row r="10046" spans="2:4" ht="15" customHeight="1" x14ac:dyDescent="0.25">
      <c r="B10046" s="683"/>
      <c r="C10046" s="683"/>
      <c r="D10046" s="684"/>
    </row>
    <row r="10047" spans="2:4" ht="15" customHeight="1" x14ac:dyDescent="0.25">
      <c r="B10047" s="683"/>
      <c r="C10047" s="683"/>
      <c r="D10047" s="684"/>
    </row>
    <row r="10048" spans="2:4" ht="15" customHeight="1" x14ac:dyDescent="0.25">
      <c r="B10048" s="683"/>
      <c r="C10048" s="683"/>
      <c r="D10048" s="684"/>
    </row>
    <row r="10049" spans="2:4" ht="15" customHeight="1" x14ac:dyDescent="0.25">
      <c r="B10049" s="683"/>
      <c r="C10049" s="683"/>
      <c r="D10049" s="684"/>
    </row>
    <row r="10050" spans="2:4" ht="15" customHeight="1" x14ac:dyDescent="0.25">
      <c r="B10050" s="683"/>
      <c r="C10050" s="683"/>
      <c r="D10050" s="684"/>
    </row>
    <row r="10051" spans="2:4" ht="15" customHeight="1" x14ac:dyDescent="0.25">
      <c r="B10051" s="683"/>
      <c r="C10051" s="683"/>
      <c r="D10051" s="684"/>
    </row>
    <row r="10052" spans="2:4" ht="15" customHeight="1" x14ac:dyDescent="0.25">
      <c r="B10052" s="683"/>
      <c r="C10052" s="683"/>
      <c r="D10052" s="684"/>
    </row>
    <row r="10053" spans="2:4" ht="15" customHeight="1" x14ac:dyDescent="0.25">
      <c r="B10053" s="683"/>
      <c r="C10053" s="683"/>
      <c r="D10053" s="684"/>
    </row>
    <row r="10054" spans="2:4" ht="15" customHeight="1" x14ac:dyDescent="0.25">
      <c r="B10054" s="683"/>
      <c r="C10054" s="683"/>
      <c r="D10054" s="684"/>
    </row>
    <row r="10055" spans="2:4" ht="15" customHeight="1" x14ac:dyDescent="0.25">
      <c r="B10055" s="683"/>
      <c r="C10055" s="683"/>
      <c r="D10055" s="684"/>
    </row>
    <row r="10056" spans="2:4" ht="15" customHeight="1" x14ac:dyDescent="0.25">
      <c r="B10056" s="683"/>
      <c r="C10056" s="683"/>
      <c r="D10056" s="684"/>
    </row>
    <row r="10057" spans="2:4" ht="15" customHeight="1" x14ac:dyDescent="0.25">
      <c r="B10057" s="683"/>
      <c r="C10057" s="683"/>
      <c r="D10057" s="684"/>
    </row>
    <row r="10058" spans="2:4" ht="15" customHeight="1" x14ac:dyDescent="0.25">
      <c r="B10058" s="683"/>
      <c r="C10058" s="683"/>
      <c r="D10058" s="684"/>
    </row>
    <row r="10059" spans="2:4" ht="15" customHeight="1" x14ac:dyDescent="0.25">
      <c r="B10059" s="683"/>
      <c r="C10059" s="683"/>
      <c r="D10059" s="684"/>
    </row>
    <row r="10060" spans="2:4" ht="15" customHeight="1" x14ac:dyDescent="0.25">
      <c r="B10060" s="683"/>
      <c r="C10060" s="683"/>
      <c r="D10060" s="684"/>
    </row>
    <row r="10061" spans="2:4" ht="15" customHeight="1" x14ac:dyDescent="0.25">
      <c r="B10061" s="683"/>
      <c r="C10061" s="683"/>
      <c r="D10061" s="684"/>
    </row>
    <row r="10062" spans="2:4" ht="15" customHeight="1" x14ac:dyDescent="0.25">
      <c r="B10062" s="683"/>
      <c r="C10062" s="683"/>
      <c r="D10062" s="684"/>
    </row>
    <row r="10063" spans="2:4" ht="15" customHeight="1" x14ac:dyDescent="0.25">
      <c r="B10063" s="683"/>
      <c r="C10063" s="683"/>
      <c r="D10063" s="684"/>
    </row>
    <row r="10064" spans="2:4" ht="15" customHeight="1" x14ac:dyDescent="0.25">
      <c r="B10064" s="683"/>
      <c r="C10064" s="683"/>
      <c r="D10064" s="684"/>
    </row>
    <row r="10065" spans="2:4" ht="15" customHeight="1" x14ac:dyDescent="0.25">
      <c r="B10065" s="683"/>
      <c r="C10065" s="683"/>
      <c r="D10065" s="684"/>
    </row>
    <row r="10066" spans="2:4" ht="15" customHeight="1" x14ac:dyDescent="0.25">
      <c r="B10066" s="683"/>
      <c r="C10066" s="683"/>
      <c r="D10066" s="684"/>
    </row>
    <row r="10067" spans="2:4" ht="15" customHeight="1" x14ac:dyDescent="0.25">
      <c r="B10067" s="683"/>
      <c r="C10067" s="683"/>
      <c r="D10067" s="684"/>
    </row>
    <row r="10068" spans="2:4" ht="15" customHeight="1" x14ac:dyDescent="0.25">
      <c r="B10068" s="683"/>
      <c r="C10068" s="683"/>
      <c r="D10068" s="684"/>
    </row>
    <row r="10069" spans="2:4" ht="15" customHeight="1" x14ac:dyDescent="0.25">
      <c r="B10069" s="683"/>
      <c r="C10069" s="683"/>
      <c r="D10069" s="684"/>
    </row>
    <row r="10070" spans="2:4" ht="15" customHeight="1" x14ac:dyDescent="0.25">
      <c r="B10070" s="683"/>
      <c r="C10070" s="683"/>
      <c r="D10070" s="684"/>
    </row>
    <row r="10071" spans="2:4" ht="15" customHeight="1" x14ac:dyDescent="0.25">
      <c r="B10071" s="683"/>
      <c r="C10071" s="683"/>
      <c r="D10071" s="684"/>
    </row>
    <row r="10072" spans="2:4" ht="15" customHeight="1" x14ac:dyDescent="0.25">
      <c r="B10072" s="683"/>
      <c r="C10072" s="683"/>
      <c r="D10072" s="684"/>
    </row>
    <row r="10073" spans="2:4" ht="15" customHeight="1" x14ac:dyDescent="0.25">
      <c r="B10073" s="683"/>
      <c r="C10073" s="683"/>
      <c r="D10073" s="684"/>
    </row>
    <row r="10074" spans="2:4" ht="15" customHeight="1" x14ac:dyDescent="0.25">
      <c r="B10074" s="683"/>
      <c r="C10074" s="683"/>
      <c r="D10074" s="684"/>
    </row>
    <row r="10075" spans="2:4" ht="15" customHeight="1" x14ac:dyDescent="0.25">
      <c r="B10075" s="683"/>
      <c r="C10075" s="683"/>
      <c r="D10075" s="684"/>
    </row>
    <row r="10076" spans="2:4" ht="15" customHeight="1" x14ac:dyDescent="0.25">
      <c r="B10076" s="683"/>
      <c r="C10076" s="683"/>
      <c r="D10076" s="684"/>
    </row>
    <row r="10077" spans="2:4" ht="15" customHeight="1" x14ac:dyDescent="0.25">
      <c r="B10077" s="683"/>
      <c r="C10077" s="683"/>
      <c r="D10077" s="684"/>
    </row>
    <row r="10078" spans="2:4" ht="15" customHeight="1" x14ac:dyDescent="0.25">
      <c r="B10078" s="683"/>
      <c r="C10078" s="683"/>
      <c r="D10078" s="684"/>
    </row>
    <row r="10079" spans="2:4" ht="15" customHeight="1" x14ac:dyDescent="0.25">
      <c r="B10079" s="683"/>
      <c r="C10079" s="683"/>
      <c r="D10079" s="684"/>
    </row>
    <row r="10080" spans="2:4" ht="15" customHeight="1" x14ac:dyDescent="0.25">
      <c r="B10080" s="683"/>
      <c r="C10080" s="683"/>
      <c r="D10080" s="684"/>
    </row>
    <row r="10081" spans="2:4" ht="15" customHeight="1" x14ac:dyDescent="0.25">
      <c r="B10081" s="683"/>
      <c r="C10081" s="683"/>
      <c r="D10081" s="684"/>
    </row>
    <row r="10082" spans="2:4" ht="15" customHeight="1" x14ac:dyDescent="0.25">
      <c r="B10082" s="683"/>
      <c r="C10082" s="683"/>
      <c r="D10082" s="684"/>
    </row>
    <row r="10083" spans="2:4" ht="15" customHeight="1" x14ac:dyDescent="0.25">
      <c r="B10083" s="683"/>
      <c r="C10083" s="683"/>
      <c r="D10083" s="684"/>
    </row>
    <row r="10084" spans="2:4" ht="15" customHeight="1" x14ac:dyDescent="0.25">
      <c r="B10084" s="683"/>
      <c r="C10084" s="683"/>
      <c r="D10084" s="684"/>
    </row>
    <row r="10085" spans="2:4" ht="15" customHeight="1" x14ac:dyDescent="0.25">
      <c r="B10085" s="683"/>
      <c r="C10085" s="683"/>
      <c r="D10085" s="684"/>
    </row>
    <row r="10086" spans="2:4" ht="15" customHeight="1" x14ac:dyDescent="0.25">
      <c r="B10086" s="683"/>
      <c r="C10086" s="683"/>
      <c r="D10086" s="684"/>
    </row>
    <row r="10087" spans="2:4" ht="15" customHeight="1" x14ac:dyDescent="0.25">
      <c r="B10087" s="683"/>
      <c r="C10087" s="683"/>
      <c r="D10087" s="684"/>
    </row>
    <row r="10088" spans="2:4" ht="15" customHeight="1" x14ac:dyDescent="0.25">
      <c r="B10088" s="683"/>
      <c r="C10088" s="683"/>
      <c r="D10088" s="684"/>
    </row>
    <row r="10089" spans="2:4" ht="15" customHeight="1" x14ac:dyDescent="0.25">
      <c r="B10089" s="683"/>
      <c r="C10089" s="683"/>
      <c r="D10089" s="684"/>
    </row>
    <row r="10090" spans="2:4" ht="15" customHeight="1" x14ac:dyDescent="0.25">
      <c r="B10090" s="683"/>
      <c r="C10090" s="683"/>
      <c r="D10090" s="684"/>
    </row>
    <row r="10091" spans="2:4" ht="15" customHeight="1" x14ac:dyDescent="0.25">
      <c r="B10091" s="683"/>
      <c r="C10091" s="683"/>
      <c r="D10091" s="684"/>
    </row>
    <row r="10092" spans="2:4" ht="15" customHeight="1" x14ac:dyDescent="0.25">
      <c r="B10092" s="683"/>
      <c r="C10092" s="683"/>
      <c r="D10092" s="684"/>
    </row>
    <row r="10093" spans="2:4" ht="15" customHeight="1" x14ac:dyDescent="0.25">
      <c r="B10093" s="683"/>
      <c r="C10093" s="683"/>
      <c r="D10093" s="684"/>
    </row>
    <row r="10094" spans="2:4" ht="15" customHeight="1" x14ac:dyDescent="0.25">
      <c r="B10094" s="683"/>
      <c r="C10094" s="683"/>
      <c r="D10094" s="684"/>
    </row>
    <row r="10095" spans="2:4" ht="15" customHeight="1" x14ac:dyDescent="0.25">
      <c r="B10095" s="683"/>
      <c r="C10095" s="683"/>
      <c r="D10095" s="684"/>
    </row>
    <row r="10096" spans="2:4" ht="15" customHeight="1" x14ac:dyDescent="0.25">
      <c r="B10096" s="683"/>
      <c r="C10096" s="683"/>
      <c r="D10096" s="684"/>
    </row>
    <row r="10097" spans="2:4" ht="15" customHeight="1" x14ac:dyDescent="0.25">
      <c r="B10097" s="683"/>
      <c r="C10097" s="683"/>
      <c r="D10097" s="684"/>
    </row>
    <row r="10098" spans="2:4" ht="15" customHeight="1" x14ac:dyDescent="0.25">
      <c r="B10098" s="683"/>
      <c r="C10098" s="683"/>
      <c r="D10098" s="684"/>
    </row>
    <row r="10099" spans="2:4" ht="15" customHeight="1" x14ac:dyDescent="0.25">
      <c r="B10099" s="683"/>
      <c r="C10099" s="683"/>
      <c r="D10099" s="684"/>
    </row>
    <row r="10100" spans="2:4" ht="15" customHeight="1" x14ac:dyDescent="0.25">
      <c r="B10100" s="683"/>
      <c r="C10100" s="683"/>
      <c r="D10100" s="684"/>
    </row>
    <row r="10101" spans="2:4" ht="15" customHeight="1" x14ac:dyDescent="0.25">
      <c r="B10101" s="683"/>
      <c r="C10101" s="683"/>
      <c r="D10101" s="684"/>
    </row>
    <row r="10102" spans="2:4" ht="15" customHeight="1" x14ac:dyDescent="0.25">
      <c r="B10102" s="683"/>
      <c r="C10102" s="683"/>
      <c r="D10102" s="684"/>
    </row>
    <row r="10103" spans="2:4" ht="15" customHeight="1" x14ac:dyDescent="0.25">
      <c r="B10103" s="683"/>
      <c r="C10103" s="683"/>
      <c r="D10103" s="684"/>
    </row>
    <row r="10104" spans="2:4" ht="15" customHeight="1" x14ac:dyDescent="0.25">
      <c r="B10104" s="683"/>
      <c r="C10104" s="683"/>
      <c r="D10104" s="684"/>
    </row>
    <row r="10105" spans="2:4" ht="15" customHeight="1" x14ac:dyDescent="0.25">
      <c r="B10105" s="683"/>
      <c r="C10105" s="683"/>
      <c r="D10105" s="684"/>
    </row>
    <row r="10106" spans="2:4" ht="15" customHeight="1" x14ac:dyDescent="0.25">
      <c r="B10106" s="683"/>
      <c r="C10106" s="683"/>
      <c r="D10106" s="684"/>
    </row>
    <row r="10107" spans="2:4" ht="15" customHeight="1" x14ac:dyDescent="0.25">
      <c r="B10107" s="683"/>
      <c r="C10107" s="683"/>
      <c r="D10107" s="684"/>
    </row>
    <row r="10108" spans="2:4" ht="15" customHeight="1" x14ac:dyDescent="0.25">
      <c r="B10108" s="683"/>
      <c r="C10108" s="683"/>
      <c r="D10108" s="684"/>
    </row>
    <row r="10109" spans="2:4" ht="15" customHeight="1" x14ac:dyDescent="0.25">
      <c r="B10109" s="683"/>
      <c r="C10109" s="683"/>
      <c r="D10109" s="684"/>
    </row>
    <row r="10110" spans="2:4" ht="15" customHeight="1" x14ac:dyDescent="0.25">
      <c r="B10110" s="683"/>
      <c r="C10110" s="683"/>
      <c r="D10110" s="684"/>
    </row>
    <row r="10111" spans="2:4" ht="15" customHeight="1" x14ac:dyDescent="0.25">
      <c r="B10111" s="683"/>
      <c r="C10111" s="683"/>
      <c r="D10111" s="684"/>
    </row>
    <row r="10112" spans="2:4" ht="15" customHeight="1" x14ac:dyDescent="0.25">
      <c r="B10112" s="683"/>
      <c r="C10112" s="683"/>
      <c r="D10112" s="684"/>
    </row>
    <row r="10113" spans="2:4" ht="15" customHeight="1" x14ac:dyDescent="0.25">
      <c r="B10113" s="683"/>
      <c r="C10113" s="683"/>
      <c r="D10113" s="684"/>
    </row>
    <row r="10114" spans="2:4" ht="15" customHeight="1" x14ac:dyDescent="0.25">
      <c r="B10114" s="683"/>
      <c r="C10114" s="683"/>
      <c r="D10114" s="684"/>
    </row>
    <row r="10115" spans="2:4" ht="15" customHeight="1" x14ac:dyDescent="0.25">
      <c r="B10115" s="683"/>
      <c r="C10115" s="683"/>
      <c r="D10115" s="684"/>
    </row>
    <row r="10116" spans="2:4" ht="15" customHeight="1" x14ac:dyDescent="0.25">
      <c r="B10116" s="683"/>
      <c r="C10116" s="683"/>
      <c r="D10116" s="684"/>
    </row>
    <row r="10117" spans="2:4" ht="15" customHeight="1" x14ac:dyDescent="0.25">
      <c r="B10117" s="683"/>
      <c r="C10117" s="683"/>
      <c r="D10117" s="684"/>
    </row>
    <row r="10118" spans="2:4" ht="15" customHeight="1" x14ac:dyDescent="0.25">
      <c r="B10118" s="683"/>
      <c r="C10118" s="683"/>
      <c r="D10118" s="684"/>
    </row>
    <row r="10119" spans="2:4" ht="15" customHeight="1" x14ac:dyDescent="0.25">
      <c r="B10119" s="683"/>
      <c r="C10119" s="683"/>
      <c r="D10119" s="684"/>
    </row>
    <row r="10120" spans="2:4" ht="15" customHeight="1" x14ac:dyDescent="0.25">
      <c r="B10120" s="683"/>
      <c r="C10120" s="683"/>
      <c r="D10120" s="684"/>
    </row>
    <row r="10121" spans="2:4" ht="15" customHeight="1" x14ac:dyDescent="0.25">
      <c r="B10121" s="683"/>
      <c r="C10121" s="683"/>
      <c r="D10121" s="684"/>
    </row>
    <row r="10122" spans="2:4" ht="15" customHeight="1" x14ac:dyDescent="0.25">
      <c r="B10122" s="683"/>
      <c r="C10122" s="683"/>
      <c r="D10122" s="684"/>
    </row>
    <row r="10123" spans="2:4" ht="15" customHeight="1" x14ac:dyDescent="0.25">
      <c r="B10123" s="683"/>
      <c r="C10123" s="683"/>
      <c r="D10123" s="684"/>
    </row>
    <row r="10124" spans="2:4" ht="15" customHeight="1" x14ac:dyDescent="0.25">
      <c r="B10124" s="683"/>
      <c r="C10124" s="683"/>
      <c r="D10124" s="684"/>
    </row>
    <row r="10125" spans="2:4" ht="15" customHeight="1" x14ac:dyDescent="0.25">
      <c r="B10125" s="683"/>
      <c r="C10125" s="683"/>
      <c r="D10125" s="684"/>
    </row>
    <row r="10126" spans="2:4" ht="15" customHeight="1" x14ac:dyDescent="0.25">
      <c r="B10126" s="683"/>
      <c r="C10126" s="683"/>
      <c r="D10126" s="684"/>
    </row>
    <row r="10127" spans="2:4" ht="15" customHeight="1" x14ac:dyDescent="0.25">
      <c r="B10127" s="683"/>
      <c r="C10127" s="683"/>
      <c r="D10127" s="684"/>
    </row>
    <row r="10128" spans="2:4" ht="15" customHeight="1" x14ac:dyDescent="0.25">
      <c r="B10128" s="683"/>
      <c r="C10128" s="683"/>
      <c r="D10128" s="684"/>
    </row>
    <row r="10129" spans="2:4" ht="15" customHeight="1" x14ac:dyDescent="0.25">
      <c r="B10129" s="683"/>
      <c r="C10129" s="683"/>
      <c r="D10129" s="684"/>
    </row>
    <row r="10130" spans="2:4" ht="15" customHeight="1" x14ac:dyDescent="0.25">
      <c r="B10130" s="683"/>
      <c r="C10130" s="683"/>
      <c r="D10130" s="684"/>
    </row>
    <row r="10131" spans="2:4" ht="15" customHeight="1" x14ac:dyDescent="0.25">
      <c r="B10131" s="683"/>
      <c r="C10131" s="683"/>
      <c r="D10131" s="684"/>
    </row>
    <row r="10132" spans="2:4" ht="15" customHeight="1" x14ac:dyDescent="0.25">
      <c r="B10132" s="683"/>
      <c r="C10132" s="683"/>
      <c r="D10132" s="684"/>
    </row>
    <row r="10133" spans="2:4" ht="15" customHeight="1" x14ac:dyDescent="0.25">
      <c r="B10133" s="683"/>
      <c r="C10133" s="683"/>
      <c r="D10133" s="684"/>
    </row>
    <row r="10134" spans="2:4" ht="15" customHeight="1" x14ac:dyDescent="0.25">
      <c r="B10134" s="683"/>
      <c r="C10134" s="683"/>
      <c r="D10134" s="684"/>
    </row>
    <row r="10135" spans="2:4" ht="15" customHeight="1" x14ac:dyDescent="0.25">
      <c r="B10135" s="683"/>
      <c r="C10135" s="683"/>
      <c r="D10135" s="684"/>
    </row>
    <row r="10136" spans="2:4" ht="15" customHeight="1" x14ac:dyDescent="0.25">
      <c r="B10136" s="683"/>
      <c r="C10136" s="683"/>
      <c r="D10136" s="684"/>
    </row>
    <row r="10137" spans="2:4" ht="15" customHeight="1" x14ac:dyDescent="0.25">
      <c r="B10137" s="683"/>
      <c r="C10137" s="683"/>
      <c r="D10137" s="684"/>
    </row>
    <row r="10138" spans="2:4" ht="15" customHeight="1" x14ac:dyDescent="0.25">
      <c r="B10138" s="683"/>
      <c r="C10138" s="683"/>
      <c r="D10138" s="684"/>
    </row>
    <row r="10139" spans="2:4" ht="15" customHeight="1" x14ac:dyDescent="0.25">
      <c r="B10139" s="683"/>
      <c r="C10139" s="683"/>
      <c r="D10139" s="684"/>
    </row>
    <row r="10140" spans="2:4" ht="15" customHeight="1" x14ac:dyDescent="0.25">
      <c r="B10140" s="683"/>
      <c r="C10140" s="683"/>
      <c r="D10140" s="684"/>
    </row>
    <row r="10141" spans="2:4" ht="15" customHeight="1" x14ac:dyDescent="0.25">
      <c r="B10141" s="683"/>
      <c r="C10141" s="683"/>
      <c r="D10141" s="684"/>
    </row>
    <row r="10142" spans="2:4" ht="15" customHeight="1" x14ac:dyDescent="0.25">
      <c r="B10142" s="683"/>
      <c r="C10142" s="683"/>
      <c r="D10142" s="684"/>
    </row>
    <row r="10143" spans="2:4" ht="15" customHeight="1" x14ac:dyDescent="0.25">
      <c r="B10143" s="683"/>
      <c r="C10143" s="683"/>
      <c r="D10143" s="684"/>
    </row>
    <row r="10144" spans="2:4" ht="15" customHeight="1" x14ac:dyDescent="0.25">
      <c r="B10144" s="683"/>
      <c r="C10144" s="683"/>
      <c r="D10144" s="684"/>
    </row>
    <row r="10145" spans="2:4" ht="15" customHeight="1" x14ac:dyDescent="0.25">
      <c r="B10145" s="683"/>
      <c r="C10145" s="683"/>
      <c r="D10145" s="684"/>
    </row>
    <row r="10146" spans="2:4" ht="15" customHeight="1" x14ac:dyDescent="0.25">
      <c r="B10146" s="683"/>
      <c r="C10146" s="683"/>
      <c r="D10146" s="684"/>
    </row>
    <row r="10147" spans="2:4" ht="15" customHeight="1" x14ac:dyDescent="0.25">
      <c r="B10147" s="683"/>
      <c r="C10147" s="683"/>
      <c r="D10147" s="684"/>
    </row>
    <row r="10148" spans="2:4" ht="15" customHeight="1" x14ac:dyDescent="0.25">
      <c r="B10148" s="683"/>
      <c r="C10148" s="683"/>
      <c r="D10148" s="684"/>
    </row>
    <row r="10149" spans="2:4" ht="15" customHeight="1" x14ac:dyDescent="0.25">
      <c r="B10149" s="683"/>
      <c r="C10149" s="683"/>
      <c r="D10149" s="684"/>
    </row>
    <row r="10150" spans="2:4" ht="15" customHeight="1" x14ac:dyDescent="0.25">
      <c r="B10150" s="683"/>
      <c r="C10150" s="683"/>
      <c r="D10150" s="684"/>
    </row>
    <row r="10151" spans="2:4" ht="15" customHeight="1" x14ac:dyDescent="0.25">
      <c r="B10151" s="683"/>
      <c r="C10151" s="683"/>
      <c r="D10151" s="684"/>
    </row>
    <row r="10152" spans="2:4" ht="15" customHeight="1" x14ac:dyDescent="0.25">
      <c r="B10152" s="683"/>
      <c r="C10152" s="683"/>
      <c r="D10152" s="684"/>
    </row>
    <row r="10153" spans="2:4" ht="15" customHeight="1" x14ac:dyDescent="0.25">
      <c r="B10153" s="683"/>
      <c r="C10153" s="683"/>
      <c r="D10153" s="684"/>
    </row>
    <row r="10154" spans="2:4" ht="15" customHeight="1" x14ac:dyDescent="0.25">
      <c r="B10154" s="683"/>
      <c r="C10154" s="683"/>
      <c r="D10154" s="684"/>
    </row>
    <row r="10155" spans="2:4" ht="15" customHeight="1" x14ac:dyDescent="0.25">
      <c r="B10155" s="683"/>
      <c r="C10155" s="683"/>
      <c r="D10155" s="684"/>
    </row>
    <row r="10156" spans="2:4" ht="15" customHeight="1" x14ac:dyDescent="0.25">
      <c r="B10156" s="683"/>
      <c r="C10156" s="683"/>
      <c r="D10156" s="684"/>
    </row>
    <row r="10157" spans="2:4" ht="15" customHeight="1" x14ac:dyDescent="0.25">
      <c r="B10157" s="683"/>
      <c r="C10157" s="683"/>
      <c r="D10157" s="684"/>
    </row>
    <row r="10158" spans="2:4" ht="15" customHeight="1" x14ac:dyDescent="0.25">
      <c r="B10158" s="683"/>
      <c r="C10158" s="683"/>
      <c r="D10158" s="684"/>
    </row>
    <row r="10159" spans="2:4" ht="15" customHeight="1" x14ac:dyDescent="0.25">
      <c r="B10159" s="683"/>
      <c r="C10159" s="683"/>
      <c r="D10159" s="684"/>
    </row>
    <row r="10160" spans="2:4" ht="15" customHeight="1" x14ac:dyDescent="0.25">
      <c r="B10160" s="683"/>
      <c r="C10160" s="683"/>
      <c r="D10160" s="684"/>
    </row>
    <row r="10161" spans="2:4" ht="15" customHeight="1" x14ac:dyDescent="0.25">
      <c r="B10161" s="683"/>
      <c r="C10161" s="683"/>
      <c r="D10161" s="684"/>
    </row>
    <row r="10162" spans="2:4" ht="15" customHeight="1" x14ac:dyDescent="0.25">
      <c r="B10162" s="683"/>
      <c r="C10162" s="683"/>
      <c r="D10162" s="684"/>
    </row>
    <row r="10163" spans="2:4" ht="15" customHeight="1" x14ac:dyDescent="0.25">
      <c r="B10163" s="683"/>
      <c r="C10163" s="683"/>
      <c r="D10163" s="684"/>
    </row>
    <row r="10164" spans="2:4" ht="15" customHeight="1" x14ac:dyDescent="0.25">
      <c r="B10164" s="683"/>
      <c r="C10164" s="683"/>
      <c r="D10164" s="684"/>
    </row>
    <row r="10165" spans="2:4" ht="15" customHeight="1" x14ac:dyDescent="0.25">
      <c r="B10165" s="683"/>
      <c r="C10165" s="683"/>
      <c r="D10165" s="684"/>
    </row>
    <row r="10166" spans="2:4" ht="15" customHeight="1" x14ac:dyDescent="0.25">
      <c r="B10166" s="683"/>
      <c r="C10166" s="683"/>
      <c r="D10166" s="684"/>
    </row>
    <row r="10167" spans="2:4" ht="15" customHeight="1" x14ac:dyDescent="0.25">
      <c r="B10167" s="683"/>
      <c r="C10167" s="683"/>
      <c r="D10167" s="684"/>
    </row>
    <row r="10168" spans="2:4" ht="15" customHeight="1" x14ac:dyDescent="0.25">
      <c r="B10168" s="683"/>
      <c r="C10168" s="683"/>
      <c r="D10168" s="684"/>
    </row>
    <row r="10169" spans="2:4" ht="15" customHeight="1" x14ac:dyDescent="0.25">
      <c r="B10169" s="683"/>
      <c r="C10169" s="683"/>
      <c r="D10169" s="684"/>
    </row>
    <row r="10170" spans="2:4" ht="15" customHeight="1" x14ac:dyDescent="0.25">
      <c r="B10170" s="683"/>
      <c r="C10170" s="683"/>
      <c r="D10170" s="684"/>
    </row>
    <row r="10171" spans="2:4" ht="15" customHeight="1" x14ac:dyDescent="0.25">
      <c r="B10171" s="683"/>
      <c r="C10171" s="683"/>
      <c r="D10171" s="684"/>
    </row>
    <row r="10172" spans="2:4" ht="15" customHeight="1" x14ac:dyDescent="0.25">
      <c r="B10172" s="683"/>
      <c r="C10172" s="683"/>
      <c r="D10172" s="684"/>
    </row>
    <row r="10173" spans="2:4" ht="15" customHeight="1" x14ac:dyDescent="0.25">
      <c r="B10173" s="683"/>
      <c r="C10173" s="683"/>
      <c r="D10173" s="684"/>
    </row>
    <row r="10174" spans="2:4" ht="15" customHeight="1" x14ac:dyDescent="0.25">
      <c r="B10174" s="683"/>
      <c r="C10174" s="683"/>
      <c r="D10174" s="684"/>
    </row>
    <row r="10175" spans="2:4" ht="15" customHeight="1" x14ac:dyDescent="0.25">
      <c r="B10175" s="683"/>
      <c r="C10175" s="683"/>
      <c r="D10175" s="684"/>
    </row>
    <row r="10176" spans="2:4" ht="15" customHeight="1" x14ac:dyDescent="0.25">
      <c r="B10176" s="683"/>
      <c r="C10176" s="683"/>
      <c r="D10176" s="684"/>
    </row>
    <row r="10177" spans="2:4" ht="15" customHeight="1" x14ac:dyDescent="0.25">
      <c r="B10177" s="683"/>
      <c r="C10177" s="683"/>
      <c r="D10177" s="684"/>
    </row>
    <row r="10178" spans="2:4" ht="15" customHeight="1" x14ac:dyDescent="0.25">
      <c r="B10178" s="683"/>
      <c r="C10178" s="683"/>
      <c r="D10178" s="684"/>
    </row>
    <row r="10179" spans="2:4" ht="15" customHeight="1" x14ac:dyDescent="0.25">
      <c r="B10179" s="683"/>
      <c r="C10179" s="683"/>
      <c r="D10179" s="684"/>
    </row>
    <row r="10180" spans="2:4" ht="15" customHeight="1" x14ac:dyDescent="0.25">
      <c r="B10180" s="683"/>
      <c r="C10180" s="683"/>
      <c r="D10180" s="684"/>
    </row>
    <row r="10181" spans="2:4" ht="15" customHeight="1" x14ac:dyDescent="0.25">
      <c r="B10181" s="683"/>
      <c r="C10181" s="683"/>
      <c r="D10181" s="684"/>
    </row>
    <row r="10182" spans="2:4" ht="15" customHeight="1" x14ac:dyDescent="0.25">
      <c r="B10182" s="683"/>
      <c r="C10182" s="683"/>
      <c r="D10182" s="684"/>
    </row>
    <row r="10183" spans="2:4" ht="15" customHeight="1" x14ac:dyDescent="0.25">
      <c r="B10183" s="683"/>
      <c r="C10183" s="683"/>
      <c r="D10183" s="684"/>
    </row>
    <row r="10184" spans="2:4" ht="15" customHeight="1" x14ac:dyDescent="0.25">
      <c r="B10184" s="683"/>
      <c r="C10184" s="683"/>
      <c r="D10184" s="684"/>
    </row>
    <row r="10185" spans="2:4" ht="15" customHeight="1" x14ac:dyDescent="0.25">
      <c r="B10185" s="683"/>
      <c r="C10185" s="683"/>
      <c r="D10185" s="684"/>
    </row>
    <row r="10186" spans="2:4" ht="15" customHeight="1" x14ac:dyDescent="0.25">
      <c r="B10186" s="683"/>
      <c r="C10186" s="683"/>
      <c r="D10186" s="684"/>
    </row>
    <row r="10187" spans="2:4" ht="15" customHeight="1" x14ac:dyDescent="0.25">
      <c r="B10187" s="683"/>
      <c r="C10187" s="683"/>
      <c r="D10187" s="684"/>
    </row>
    <row r="10188" spans="2:4" ht="15" customHeight="1" x14ac:dyDescent="0.25">
      <c r="B10188" s="683"/>
      <c r="C10188" s="683"/>
      <c r="D10188" s="684"/>
    </row>
    <row r="10189" spans="2:4" ht="15" customHeight="1" x14ac:dyDescent="0.25">
      <c r="B10189" s="683"/>
      <c r="C10189" s="683"/>
      <c r="D10189" s="684"/>
    </row>
    <row r="10190" spans="2:4" ht="15" customHeight="1" x14ac:dyDescent="0.25">
      <c r="B10190" s="683"/>
      <c r="C10190" s="683"/>
      <c r="D10190" s="684"/>
    </row>
    <row r="10191" spans="2:4" ht="15" customHeight="1" x14ac:dyDescent="0.25">
      <c r="B10191" s="683"/>
      <c r="C10191" s="683"/>
      <c r="D10191" s="684"/>
    </row>
    <row r="10192" spans="2:4" ht="15" customHeight="1" x14ac:dyDescent="0.25">
      <c r="B10192" s="683"/>
      <c r="C10192" s="683"/>
      <c r="D10192" s="684"/>
    </row>
    <row r="10193" spans="2:4" ht="15" customHeight="1" x14ac:dyDescent="0.25">
      <c r="B10193" s="683"/>
      <c r="C10193" s="683"/>
      <c r="D10193" s="684"/>
    </row>
    <row r="10194" spans="2:4" ht="15" customHeight="1" x14ac:dyDescent="0.25">
      <c r="B10194" s="683"/>
      <c r="C10194" s="683"/>
      <c r="D10194" s="684"/>
    </row>
    <row r="10195" spans="2:4" ht="15" customHeight="1" x14ac:dyDescent="0.25">
      <c r="B10195" s="683"/>
      <c r="C10195" s="683"/>
      <c r="D10195" s="684"/>
    </row>
    <row r="10196" spans="2:4" ht="15" customHeight="1" x14ac:dyDescent="0.25">
      <c r="B10196" s="683"/>
      <c r="C10196" s="683"/>
      <c r="D10196" s="684"/>
    </row>
    <row r="10197" spans="2:4" ht="15" customHeight="1" x14ac:dyDescent="0.25">
      <c r="B10197" s="683"/>
      <c r="C10197" s="683"/>
      <c r="D10197" s="684"/>
    </row>
    <row r="10198" spans="2:4" ht="15" customHeight="1" x14ac:dyDescent="0.25">
      <c r="B10198" s="683"/>
      <c r="C10198" s="683"/>
      <c r="D10198" s="684"/>
    </row>
    <row r="10199" spans="2:4" ht="15" customHeight="1" x14ac:dyDescent="0.25">
      <c r="B10199" s="683"/>
      <c r="C10199" s="683"/>
      <c r="D10199" s="684"/>
    </row>
    <row r="10200" spans="2:4" ht="15" customHeight="1" x14ac:dyDescent="0.25">
      <c r="B10200" s="683"/>
      <c r="C10200" s="683"/>
      <c r="D10200" s="684"/>
    </row>
    <row r="10201" spans="2:4" ht="15" customHeight="1" x14ac:dyDescent="0.25">
      <c r="B10201" s="683"/>
      <c r="C10201" s="683"/>
      <c r="D10201" s="684"/>
    </row>
    <row r="10202" spans="2:4" ht="15" customHeight="1" x14ac:dyDescent="0.25">
      <c r="B10202" s="683"/>
      <c r="C10202" s="683"/>
      <c r="D10202" s="684"/>
    </row>
    <row r="10203" spans="2:4" ht="15" customHeight="1" x14ac:dyDescent="0.25">
      <c r="B10203" s="683"/>
      <c r="C10203" s="683"/>
      <c r="D10203" s="684"/>
    </row>
    <row r="10204" spans="2:4" ht="15" customHeight="1" x14ac:dyDescent="0.25">
      <c r="B10204" s="683"/>
      <c r="C10204" s="683"/>
      <c r="D10204" s="684"/>
    </row>
    <row r="10205" spans="2:4" ht="15" customHeight="1" x14ac:dyDescent="0.25">
      <c r="B10205" s="683"/>
      <c r="C10205" s="683"/>
      <c r="D10205" s="684"/>
    </row>
    <row r="10206" spans="2:4" ht="15" customHeight="1" x14ac:dyDescent="0.25">
      <c r="B10206" s="683"/>
      <c r="C10206" s="683"/>
      <c r="D10206" s="684"/>
    </row>
    <row r="10207" spans="2:4" ht="15" customHeight="1" x14ac:dyDescent="0.25">
      <c r="B10207" s="683"/>
      <c r="C10207" s="683"/>
      <c r="D10207" s="684"/>
    </row>
    <row r="10208" spans="2:4" ht="15" customHeight="1" x14ac:dyDescent="0.25">
      <c r="B10208" s="683"/>
      <c r="C10208" s="683"/>
      <c r="D10208" s="684"/>
    </row>
    <row r="10209" spans="2:4" ht="15" customHeight="1" x14ac:dyDescent="0.25">
      <c r="B10209" s="683"/>
      <c r="C10209" s="683"/>
      <c r="D10209" s="684"/>
    </row>
    <row r="10210" spans="2:4" ht="15" customHeight="1" x14ac:dyDescent="0.25">
      <c r="B10210" s="683"/>
      <c r="C10210" s="683"/>
      <c r="D10210" s="684"/>
    </row>
    <row r="10211" spans="2:4" ht="15" customHeight="1" x14ac:dyDescent="0.25">
      <c r="B10211" s="683"/>
      <c r="C10211" s="683"/>
      <c r="D10211" s="684"/>
    </row>
    <row r="10212" spans="2:4" ht="15" customHeight="1" x14ac:dyDescent="0.25">
      <c r="B10212" s="683"/>
      <c r="C10212" s="683"/>
      <c r="D10212" s="684"/>
    </row>
    <row r="10213" spans="2:4" ht="15" customHeight="1" x14ac:dyDescent="0.25">
      <c r="B10213" s="683"/>
      <c r="C10213" s="683"/>
      <c r="D10213" s="684"/>
    </row>
    <row r="10214" spans="2:4" ht="15" customHeight="1" x14ac:dyDescent="0.25">
      <c r="B10214" s="683"/>
      <c r="C10214" s="683"/>
      <c r="D10214" s="684"/>
    </row>
    <row r="10215" spans="2:4" ht="15" customHeight="1" x14ac:dyDescent="0.25">
      <c r="B10215" s="683"/>
      <c r="C10215" s="683"/>
      <c r="D10215" s="684"/>
    </row>
    <row r="10216" spans="2:4" ht="15" customHeight="1" x14ac:dyDescent="0.25">
      <c r="B10216" s="683"/>
      <c r="C10216" s="683"/>
      <c r="D10216" s="684"/>
    </row>
    <row r="10217" spans="2:4" ht="15" customHeight="1" x14ac:dyDescent="0.25">
      <c r="B10217" s="683"/>
      <c r="C10217" s="683"/>
      <c r="D10217" s="684"/>
    </row>
    <row r="10218" spans="2:4" ht="15" customHeight="1" x14ac:dyDescent="0.25">
      <c r="B10218" s="683"/>
      <c r="C10218" s="683"/>
      <c r="D10218" s="684"/>
    </row>
    <row r="10219" spans="2:4" ht="15" customHeight="1" x14ac:dyDescent="0.25">
      <c r="B10219" s="683"/>
      <c r="C10219" s="683"/>
      <c r="D10219" s="684"/>
    </row>
    <row r="10220" spans="2:4" ht="15" customHeight="1" x14ac:dyDescent="0.25">
      <c r="B10220" s="683"/>
      <c r="C10220" s="683"/>
      <c r="D10220" s="684"/>
    </row>
    <row r="10221" spans="2:4" ht="15" customHeight="1" x14ac:dyDescent="0.25">
      <c r="B10221" s="683"/>
      <c r="C10221" s="683"/>
      <c r="D10221" s="684"/>
    </row>
    <row r="10222" spans="2:4" ht="15" customHeight="1" x14ac:dyDescent="0.25">
      <c r="B10222" s="683"/>
      <c r="C10222" s="683"/>
      <c r="D10222" s="684"/>
    </row>
    <row r="10223" spans="2:4" ht="15" customHeight="1" x14ac:dyDescent="0.25">
      <c r="B10223" s="683"/>
      <c r="C10223" s="683"/>
      <c r="D10223" s="684"/>
    </row>
    <row r="10224" spans="2:4" ht="15" customHeight="1" x14ac:dyDescent="0.25">
      <c r="B10224" s="683"/>
      <c r="C10224" s="683"/>
      <c r="D10224" s="684"/>
    </row>
    <row r="10225" spans="2:4" ht="15" customHeight="1" x14ac:dyDescent="0.25">
      <c r="B10225" s="683"/>
      <c r="C10225" s="683"/>
      <c r="D10225" s="684"/>
    </row>
    <row r="10226" spans="2:4" ht="15" customHeight="1" x14ac:dyDescent="0.25">
      <c r="B10226" s="683"/>
      <c r="C10226" s="683"/>
      <c r="D10226" s="684"/>
    </row>
    <row r="10227" spans="2:4" ht="15" customHeight="1" x14ac:dyDescent="0.25">
      <c r="B10227" s="683"/>
      <c r="C10227" s="683"/>
      <c r="D10227" s="684"/>
    </row>
    <row r="10228" spans="2:4" ht="15" customHeight="1" x14ac:dyDescent="0.25">
      <c r="B10228" s="683"/>
      <c r="C10228" s="683"/>
      <c r="D10228" s="684"/>
    </row>
    <row r="10229" spans="2:4" ht="15" customHeight="1" x14ac:dyDescent="0.25">
      <c r="B10229" s="683"/>
      <c r="C10229" s="683"/>
      <c r="D10229" s="684"/>
    </row>
    <row r="10230" spans="2:4" ht="15" customHeight="1" x14ac:dyDescent="0.25">
      <c r="B10230" s="683"/>
      <c r="C10230" s="683"/>
      <c r="D10230" s="684"/>
    </row>
    <row r="10231" spans="2:4" ht="15" customHeight="1" x14ac:dyDescent="0.25">
      <c r="B10231" s="683"/>
      <c r="C10231" s="683"/>
      <c r="D10231" s="684"/>
    </row>
    <row r="10232" spans="2:4" ht="15" customHeight="1" x14ac:dyDescent="0.25">
      <c r="B10232" s="683"/>
      <c r="C10232" s="683"/>
      <c r="D10232" s="684"/>
    </row>
    <row r="10233" spans="2:4" ht="15" customHeight="1" x14ac:dyDescent="0.25">
      <c r="B10233" s="683"/>
      <c r="C10233" s="683"/>
      <c r="D10233" s="684"/>
    </row>
    <row r="10234" spans="2:4" ht="15" customHeight="1" x14ac:dyDescent="0.25">
      <c r="B10234" s="683"/>
      <c r="C10234" s="683"/>
      <c r="D10234" s="684"/>
    </row>
    <row r="10235" spans="2:4" ht="15" customHeight="1" x14ac:dyDescent="0.25">
      <c r="B10235" s="683"/>
      <c r="C10235" s="683"/>
      <c r="D10235" s="684"/>
    </row>
    <row r="10236" spans="2:4" ht="15" customHeight="1" x14ac:dyDescent="0.25">
      <c r="B10236" s="683"/>
      <c r="C10236" s="683"/>
      <c r="D10236" s="684"/>
    </row>
    <row r="10237" spans="2:4" ht="15" customHeight="1" x14ac:dyDescent="0.25">
      <c r="B10237" s="683"/>
      <c r="C10237" s="683"/>
      <c r="D10237" s="684"/>
    </row>
    <row r="10238" spans="2:4" ht="15" customHeight="1" x14ac:dyDescent="0.25">
      <c r="B10238" s="683"/>
      <c r="C10238" s="683"/>
      <c r="D10238" s="684"/>
    </row>
    <row r="10239" spans="2:4" ht="15" customHeight="1" x14ac:dyDescent="0.25">
      <c r="B10239" s="683"/>
      <c r="C10239" s="683"/>
      <c r="D10239" s="684"/>
    </row>
    <row r="10240" spans="2:4" ht="15" customHeight="1" x14ac:dyDescent="0.25">
      <c r="B10240" s="683"/>
      <c r="C10240" s="683"/>
      <c r="D10240" s="684"/>
    </row>
    <row r="10241" spans="2:4" ht="15" customHeight="1" x14ac:dyDescent="0.25">
      <c r="B10241" s="683"/>
      <c r="C10241" s="683"/>
      <c r="D10241" s="684"/>
    </row>
    <row r="10242" spans="2:4" ht="15" customHeight="1" x14ac:dyDescent="0.25">
      <c r="B10242" s="683"/>
      <c r="C10242" s="683"/>
      <c r="D10242" s="684"/>
    </row>
    <row r="10243" spans="2:4" ht="15" customHeight="1" x14ac:dyDescent="0.25">
      <c r="B10243" s="683"/>
      <c r="C10243" s="683"/>
      <c r="D10243" s="684"/>
    </row>
    <row r="10244" spans="2:4" ht="15" customHeight="1" x14ac:dyDescent="0.25">
      <c r="B10244" s="683"/>
      <c r="C10244" s="683"/>
      <c r="D10244" s="684"/>
    </row>
    <row r="10245" spans="2:4" ht="15" customHeight="1" x14ac:dyDescent="0.25">
      <c r="B10245" s="683"/>
      <c r="C10245" s="683"/>
      <c r="D10245" s="684"/>
    </row>
    <row r="10246" spans="2:4" ht="15" customHeight="1" x14ac:dyDescent="0.25">
      <c r="B10246" s="683"/>
      <c r="C10246" s="683"/>
      <c r="D10246" s="684"/>
    </row>
    <row r="10247" spans="2:4" ht="15" customHeight="1" x14ac:dyDescent="0.25">
      <c r="B10247" s="683"/>
      <c r="C10247" s="683"/>
      <c r="D10247" s="684"/>
    </row>
    <row r="10248" spans="2:4" ht="15" customHeight="1" x14ac:dyDescent="0.25">
      <c r="B10248" s="683"/>
      <c r="C10248" s="683"/>
      <c r="D10248" s="684"/>
    </row>
    <row r="10249" spans="2:4" ht="15" customHeight="1" x14ac:dyDescent="0.25">
      <c r="B10249" s="683"/>
      <c r="C10249" s="683"/>
      <c r="D10249" s="684"/>
    </row>
    <row r="10250" spans="2:4" ht="15" customHeight="1" x14ac:dyDescent="0.25">
      <c r="B10250" s="683"/>
      <c r="C10250" s="683"/>
      <c r="D10250" s="684"/>
    </row>
    <row r="10251" spans="2:4" ht="15" customHeight="1" x14ac:dyDescent="0.25">
      <c r="B10251" s="683"/>
      <c r="C10251" s="683"/>
      <c r="D10251" s="684"/>
    </row>
    <row r="10252" spans="2:4" ht="15" customHeight="1" x14ac:dyDescent="0.25">
      <c r="B10252" s="683"/>
      <c r="C10252" s="683"/>
      <c r="D10252" s="684"/>
    </row>
    <row r="10253" spans="2:4" ht="15" customHeight="1" x14ac:dyDescent="0.25">
      <c r="B10253" s="683"/>
      <c r="C10253" s="683"/>
      <c r="D10253" s="684"/>
    </row>
    <row r="10254" spans="2:4" ht="15" customHeight="1" x14ac:dyDescent="0.25">
      <c r="B10254" s="683"/>
      <c r="C10254" s="683"/>
      <c r="D10254" s="684"/>
    </row>
    <row r="10255" spans="2:4" ht="15" customHeight="1" x14ac:dyDescent="0.25">
      <c r="B10255" s="683"/>
      <c r="C10255" s="683"/>
      <c r="D10255" s="684"/>
    </row>
    <row r="10256" spans="2:4" ht="15" customHeight="1" x14ac:dyDescent="0.25">
      <c r="B10256" s="683"/>
      <c r="C10256" s="683"/>
      <c r="D10256" s="684"/>
    </row>
    <row r="10257" spans="2:4" ht="15" customHeight="1" x14ac:dyDescent="0.25">
      <c r="B10257" s="683"/>
      <c r="C10257" s="683"/>
      <c r="D10257" s="684"/>
    </row>
    <row r="10258" spans="2:4" ht="15" customHeight="1" x14ac:dyDescent="0.25">
      <c r="B10258" s="683"/>
      <c r="C10258" s="683"/>
      <c r="D10258" s="684"/>
    </row>
    <row r="10259" spans="2:4" ht="15" customHeight="1" x14ac:dyDescent="0.25">
      <c r="B10259" s="683"/>
      <c r="C10259" s="683"/>
      <c r="D10259" s="684"/>
    </row>
    <row r="10260" spans="2:4" ht="15" customHeight="1" x14ac:dyDescent="0.25">
      <c r="B10260" s="683"/>
      <c r="C10260" s="683"/>
      <c r="D10260" s="684"/>
    </row>
    <row r="10261" spans="2:4" ht="15" customHeight="1" x14ac:dyDescent="0.25">
      <c r="B10261" s="683"/>
      <c r="C10261" s="683"/>
      <c r="D10261" s="684"/>
    </row>
    <row r="10262" spans="2:4" ht="15" customHeight="1" x14ac:dyDescent="0.25">
      <c r="B10262" s="683"/>
      <c r="C10262" s="683"/>
      <c r="D10262" s="684"/>
    </row>
    <row r="10263" spans="2:4" ht="15" customHeight="1" x14ac:dyDescent="0.25">
      <c r="B10263" s="683"/>
      <c r="C10263" s="683"/>
      <c r="D10263" s="684"/>
    </row>
    <row r="10264" spans="2:4" ht="15" customHeight="1" x14ac:dyDescent="0.25">
      <c r="B10264" s="683"/>
      <c r="C10264" s="683"/>
      <c r="D10264" s="684"/>
    </row>
    <row r="10265" spans="2:4" ht="15" customHeight="1" x14ac:dyDescent="0.25">
      <c r="B10265" s="683"/>
      <c r="C10265" s="683"/>
      <c r="D10265" s="684"/>
    </row>
    <row r="10266" spans="2:4" ht="15" customHeight="1" x14ac:dyDescent="0.25">
      <c r="B10266" s="683"/>
      <c r="C10266" s="683"/>
      <c r="D10266" s="684"/>
    </row>
    <row r="10267" spans="2:4" ht="15" customHeight="1" x14ac:dyDescent="0.25">
      <c r="B10267" s="683"/>
      <c r="C10267" s="683"/>
      <c r="D10267" s="684"/>
    </row>
    <row r="10268" spans="2:4" ht="15" customHeight="1" x14ac:dyDescent="0.25">
      <c r="B10268" s="683"/>
      <c r="C10268" s="683"/>
      <c r="D10268" s="684"/>
    </row>
    <row r="10269" spans="2:4" ht="15" customHeight="1" x14ac:dyDescent="0.25">
      <c r="B10269" s="683"/>
      <c r="C10269" s="683"/>
      <c r="D10269" s="684"/>
    </row>
    <row r="10270" spans="2:4" ht="15" customHeight="1" x14ac:dyDescent="0.25">
      <c r="B10270" s="683"/>
      <c r="C10270" s="683"/>
      <c r="D10270" s="684"/>
    </row>
    <row r="10271" spans="2:4" ht="15" customHeight="1" x14ac:dyDescent="0.25">
      <c r="B10271" s="683"/>
      <c r="C10271" s="683"/>
      <c r="D10271" s="684"/>
    </row>
    <row r="10272" spans="2:4" ht="15" customHeight="1" x14ac:dyDescent="0.25">
      <c r="B10272" s="683"/>
      <c r="C10272" s="683"/>
      <c r="D10272" s="684"/>
    </row>
    <row r="10273" spans="2:4" ht="15" customHeight="1" x14ac:dyDescent="0.25">
      <c r="B10273" s="683"/>
      <c r="C10273" s="683"/>
      <c r="D10273" s="684"/>
    </row>
    <row r="10274" spans="2:4" ht="15" customHeight="1" x14ac:dyDescent="0.25">
      <c r="B10274" s="683"/>
      <c r="C10274" s="683"/>
      <c r="D10274" s="684"/>
    </row>
    <row r="10275" spans="2:4" ht="15" customHeight="1" x14ac:dyDescent="0.25">
      <c r="B10275" s="683"/>
      <c r="C10275" s="683"/>
      <c r="D10275" s="684"/>
    </row>
    <row r="10276" spans="2:4" ht="15" customHeight="1" x14ac:dyDescent="0.25">
      <c r="B10276" s="683"/>
      <c r="C10276" s="683"/>
      <c r="D10276" s="684"/>
    </row>
    <row r="10277" spans="2:4" ht="15" customHeight="1" x14ac:dyDescent="0.25">
      <c r="B10277" s="683"/>
      <c r="C10277" s="683"/>
      <c r="D10277" s="684"/>
    </row>
    <row r="10278" spans="2:4" ht="15" customHeight="1" x14ac:dyDescent="0.25">
      <c r="B10278" s="683"/>
      <c r="C10278" s="683"/>
      <c r="D10278" s="684"/>
    </row>
    <row r="10279" spans="2:4" ht="15" customHeight="1" x14ac:dyDescent="0.25">
      <c r="B10279" s="683"/>
      <c r="C10279" s="683"/>
      <c r="D10279" s="684"/>
    </row>
    <row r="10280" spans="2:4" ht="15" customHeight="1" x14ac:dyDescent="0.25">
      <c r="B10280" s="683"/>
      <c r="C10280" s="683"/>
      <c r="D10280" s="684"/>
    </row>
    <row r="10281" spans="2:4" ht="15" customHeight="1" x14ac:dyDescent="0.25">
      <c r="B10281" s="683"/>
      <c r="C10281" s="683"/>
      <c r="D10281" s="684"/>
    </row>
    <row r="10282" spans="2:4" ht="15" customHeight="1" x14ac:dyDescent="0.25">
      <c r="B10282" s="683"/>
      <c r="C10282" s="683"/>
      <c r="D10282" s="684"/>
    </row>
    <row r="10283" spans="2:4" ht="15" customHeight="1" x14ac:dyDescent="0.25">
      <c r="B10283" s="683"/>
      <c r="C10283" s="683"/>
      <c r="D10283" s="684"/>
    </row>
    <row r="10284" spans="2:4" ht="15" customHeight="1" x14ac:dyDescent="0.25">
      <c r="B10284" s="683"/>
      <c r="C10284" s="683"/>
      <c r="D10284" s="684"/>
    </row>
    <row r="10285" spans="2:4" ht="15" customHeight="1" x14ac:dyDescent="0.25">
      <c r="B10285" s="683"/>
      <c r="C10285" s="683"/>
      <c r="D10285" s="684"/>
    </row>
    <row r="10286" spans="2:4" ht="15" customHeight="1" x14ac:dyDescent="0.25">
      <c r="B10286" s="683"/>
      <c r="C10286" s="683"/>
      <c r="D10286" s="684"/>
    </row>
    <row r="10287" spans="2:4" ht="15" customHeight="1" x14ac:dyDescent="0.25">
      <c r="B10287" s="683"/>
      <c r="C10287" s="683"/>
      <c r="D10287" s="684"/>
    </row>
    <row r="10288" spans="2:4" ht="15" customHeight="1" x14ac:dyDescent="0.25">
      <c r="B10288" s="683"/>
      <c r="C10288" s="683"/>
      <c r="D10288" s="684"/>
    </row>
    <row r="10289" spans="2:4" ht="15" customHeight="1" x14ac:dyDescent="0.25">
      <c r="B10289" s="683"/>
      <c r="C10289" s="683"/>
      <c r="D10289" s="684"/>
    </row>
    <row r="10290" spans="2:4" ht="15" customHeight="1" x14ac:dyDescent="0.25">
      <c r="B10290" s="683"/>
      <c r="C10290" s="683"/>
      <c r="D10290" s="684"/>
    </row>
    <row r="10291" spans="2:4" ht="15" customHeight="1" x14ac:dyDescent="0.25">
      <c r="B10291" s="683"/>
      <c r="C10291" s="683"/>
      <c r="D10291" s="684"/>
    </row>
    <row r="10292" spans="2:4" ht="15" customHeight="1" x14ac:dyDescent="0.25">
      <c r="B10292" s="683"/>
      <c r="C10292" s="683"/>
      <c r="D10292" s="684"/>
    </row>
    <row r="10293" spans="2:4" ht="15" customHeight="1" x14ac:dyDescent="0.25">
      <c r="B10293" s="683"/>
      <c r="C10293" s="683"/>
      <c r="D10293" s="684"/>
    </row>
    <row r="10294" spans="2:4" ht="15" customHeight="1" x14ac:dyDescent="0.25">
      <c r="B10294" s="683"/>
      <c r="C10294" s="683"/>
      <c r="D10294" s="684"/>
    </row>
    <row r="10295" spans="2:4" ht="15" customHeight="1" x14ac:dyDescent="0.25">
      <c r="B10295" s="683"/>
      <c r="C10295" s="683"/>
      <c r="D10295" s="684"/>
    </row>
    <row r="10296" spans="2:4" ht="15" customHeight="1" x14ac:dyDescent="0.25">
      <c r="B10296" s="683"/>
      <c r="C10296" s="683"/>
      <c r="D10296" s="684"/>
    </row>
    <row r="10297" spans="2:4" ht="15" customHeight="1" x14ac:dyDescent="0.25">
      <c r="B10297" s="683"/>
      <c r="C10297" s="683"/>
      <c r="D10297" s="684"/>
    </row>
    <row r="10298" spans="2:4" ht="15" customHeight="1" x14ac:dyDescent="0.25">
      <c r="B10298" s="683"/>
      <c r="C10298" s="683"/>
      <c r="D10298" s="684"/>
    </row>
    <row r="10299" spans="2:4" ht="15" customHeight="1" x14ac:dyDescent="0.25">
      <c r="B10299" s="683"/>
      <c r="C10299" s="683"/>
      <c r="D10299" s="684"/>
    </row>
    <row r="10300" spans="2:4" ht="15" customHeight="1" x14ac:dyDescent="0.25">
      <c r="B10300" s="683"/>
      <c r="C10300" s="683"/>
      <c r="D10300" s="684"/>
    </row>
    <row r="10301" spans="2:4" ht="15" customHeight="1" x14ac:dyDescent="0.25">
      <c r="B10301" s="683"/>
      <c r="C10301" s="683"/>
      <c r="D10301" s="684"/>
    </row>
    <row r="10302" spans="2:4" ht="15" customHeight="1" x14ac:dyDescent="0.25">
      <c r="B10302" s="683"/>
      <c r="C10302" s="683"/>
      <c r="D10302" s="684"/>
    </row>
    <row r="10303" spans="2:4" ht="15" customHeight="1" x14ac:dyDescent="0.25">
      <c r="B10303" s="683"/>
      <c r="C10303" s="683"/>
      <c r="D10303" s="684"/>
    </row>
    <row r="10304" spans="2:4" ht="15" customHeight="1" x14ac:dyDescent="0.25">
      <c r="B10304" s="683"/>
      <c r="C10304" s="683"/>
      <c r="D10304" s="684"/>
    </row>
    <row r="10305" spans="2:4" ht="15" customHeight="1" x14ac:dyDescent="0.25">
      <c r="B10305" s="683"/>
      <c r="C10305" s="683"/>
      <c r="D10305" s="684"/>
    </row>
    <row r="10306" spans="2:4" ht="15" customHeight="1" x14ac:dyDescent="0.25">
      <c r="B10306" s="683"/>
      <c r="C10306" s="683"/>
      <c r="D10306" s="684"/>
    </row>
    <row r="10307" spans="2:4" ht="15" customHeight="1" x14ac:dyDescent="0.25">
      <c r="B10307" s="683"/>
      <c r="C10307" s="683"/>
      <c r="D10307" s="684"/>
    </row>
    <row r="10308" spans="2:4" ht="15" customHeight="1" x14ac:dyDescent="0.25">
      <c r="B10308" s="683"/>
      <c r="C10308" s="683"/>
      <c r="D10308" s="684"/>
    </row>
    <row r="10309" spans="2:4" ht="15" customHeight="1" x14ac:dyDescent="0.25">
      <c r="B10309" s="683"/>
      <c r="C10309" s="683"/>
      <c r="D10309" s="684"/>
    </row>
    <row r="10310" spans="2:4" ht="15" customHeight="1" x14ac:dyDescent="0.25">
      <c r="B10310" s="683"/>
      <c r="C10310" s="683"/>
      <c r="D10310" s="684"/>
    </row>
    <row r="10311" spans="2:4" ht="15" customHeight="1" x14ac:dyDescent="0.25">
      <c r="B10311" s="683"/>
      <c r="C10311" s="683"/>
      <c r="D10311" s="684"/>
    </row>
    <row r="10312" spans="2:4" ht="15" customHeight="1" x14ac:dyDescent="0.25">
      <c r="B10312" s="683"/>
      <c r="C10312" s="683"/>
      <c r="D10312" s="684"/>
    </row>
    <row r="10313" spans="2:4" ht="15" customHeight="1" x14ac:dyDescent="0.25">
      <c r="B10313" s="683"/>
      <c r="C10313" s="683"/>
      <c r="D10313" s="684"/>
    </row>
    <row r="10314" spans="2:4" ht="15" customHeight="1" x14ac:dyDescent="0.25">
      <c r="B10314" s="683"/>
      <c r="C10314" s="683"/>
      <c r="D10314" s="684"/>
    </row>
    <row r="10315" spans="2:4" ht="15" customHeight="1" x14ac:dyDescent="0.25">
      <c r="B10315" s="683"/>
      <c r="C10315" s="683"/>
      <c r="D10315" s="684"/>
    </row>
    <row r="10316" spans="2:4" ht="15" customHeight="1" x14ac:dyDescent="0.25">
      <c r="B10316" s="683"/>
      <c r="C10316" s="683"/>
      <c r="D10316" s="684"/>
    </row>
    <row r="10317" spans="2:4" ht="15" customHeight="1" x14ac:dyDescent="0.25">
      <c r="B10317" s="683"/>
      <c r="C10317" s="683"/>
      <c r="D10317" s="684"/>
    </row>
    <row r="10318" spans="2:4" ht="15" customHeight="1" x14ac:dyDescent="0.25">
      <c r="B10318" s="683"/>
      <c r="C10318" s="683"/>
      <c r="D10318" s="684"/>
    </row>
    <row r="10319" spans="2:4" ht="15" customHeight="1" x14ac:dyDescent="0.25">
      <c r="B10319" s="683"/>
      <c r="C10319" s="683"/>
      <c r="D10319" s="684"/>
    </row>
    <row r="10320" spans="2:4" ht="15" customHeight="1" x14ac:dyDescent="0.25">
      <c r="B10320" s="683"/>
      <c r="C10320" s="683"/>
      <c r="D10320" s="684"/>
    </row>
    <row r="10321" spans="2:4" ht="15" customHeight="1" x14ac:dyDescent="0.25">
      <c r="B10321" s="683"/>
      <c r="C10321" s="683"/>
      <c r="D10321" s="684"/>
    </row>
    <row r="10322" spans="2:4" ht="15" customHeight="1" x14ac:dyDescent="0.25">
      <c r="B10322" s="683"/>
      <c r="C10322" s="683"/>
      <c r="D10322" s="684"/>
    </row>
    <row r="10323" spans="2:4" ht="15" customHeight="1" x14ac:dyDescent="0.25">
      <c r="B10323" s="683"/>
      <c r="C10323" s="683"/>
      <c r="D10323" s="684"/>
    </row>
    <row r="10324" spans="2:4" ht="15" customHeight="1" x14ac:dyDescent="0.25">
      <c r="B10324" s="683"/>
      <c r="C10324" s="683"/>
      <c r="D10324" s="684"/>
    </row>
    <row r="10325" spans="2:4" ht="15" customHeight="1" x14ac:dyDescent="0.25">
      <c r="B10325" s="683"/>
      <c r="C10325" s="683"/>
      <c r="D10325" s="684"/>
    </row>
    <row r="10326" spans="2:4" ht="15" customHeight="1" x14ac:dyDescent="0.25">
      <c r="B10326" s="683"/>
      <c r="C10326" s="683"/>
      <c r="D10326" s="684"/>
    </row>
    <row r="10327" spans="2:4" ht="15" customHeight="1" x14ac:dyDescent="0.25">
      <c r="B10327" s="683"/>
      <c r="C10327" s="683"/>
      <c r="D10327" s="684"/>
    </row>
    <row r="10328" spans="2:4" ht="15" customHeight="1" x14ac:dyDescent="0.25">
      <c r="B10328" s="683"/>
      <c r="C10328" s="683"/>
      <c r="D10328" s="684"/>
    </row>
    <row r="10329" spans="2:4" ht="15" customHeight="1" x14ac:dyDescent="0.25">
      <c r="B10329" s="683"/>
      <c r="C10329" s="683"/>
      <c r="D10329" s="684"/>
    </row>
    <row r="10330" spans="2:4" ht="15" customHeight="1" x14ac:dyDescent="0.25">
      <c r="B10330" s="683"/>
      <c r="C10330" s="683"/>
      <c r="D10330" s="684"/>
    </row>
    <row r="10331" spans="2:4" ht="15" customHeight="1" x14ac:dyDescent="0.25">
      <c r="B10331" s="683"/>
      <c r="C10331" s="683"/>
      <c r="D10331" s="684"/>
    </row>
    <row r="10332" spans="2:4" ht="15" customHeight="1" x14ac:dyDescent="0.25">
      <c r="B10332" s="683"/>
      <c r="C10332" s="683"/>
      <c r="D10332" s="684"/>
    </row>
    <row r="10333" spans="2:4" ht="15" customHeight="1" x14ac:dyDescent="0.25">
      <c r="B10333" s="683"/>
      <c r="C10333" s="683"/>
      <c r="D10333" s="684"/>
    </row>
    <row r="10334" spans="2:4" ht="15" customHeight="1" x14ac:dyDescent="0.25">
      <c r="B10334" s="683"/>
      <c r="C10334" s="683"/>
      <c r="D10334" s="684"/>
    </row>
    <row r="10335" spans="2:4" ht="15" customHeight="1" x14ac:dyDescent="0.25">
      <c r="B10335" s="683"/>
      <c r="C10335" s="683"/>
      <c r="D10335" s="684"/>
    </row>
    <row r="10336" spans="2:4" ht="15" customHeight="1" x14ac:dyDescent="0.25">
      <c r="B10336" s="683"/>
      <c r="C10336" s="683"/>
      <c r="D10336" s="684"/>
    </row>
    <row r="10337" spans="2:4" ht="15" customHeight="1" x14ac:dyDescent="0.25">
      <c r="B10337" s="683"/>
      <c r="C10337" s="683"/>
      <c r="D10337" s="684"/>
    </row>
    <row r="10338" spans="2:4" ht="15" customHeight="1" x14ac:dyDescent="0.25">
      <c r="B10338" s="683"/>
      <c r="C10338" s="683"/>
      <c r="D10338" s="684"/>
    </row>
    <row r="10339" spans="2:4" ht="15" customHeight="1" x14ac:dyDescent="0.25">
      <c r="B10339" s="683"/>
      <c r="C10339" s="683"/>
      <c r="D10339" s="684"/>
    </row>
    <row r="10340" spans="2:4" ht="15" customHeight="1" x14ac:dyDescent="0.25">
      <c r="B10340" s="683"/>
      <c r="C10340" s="683"/>
      <c r="D10340" s="684"/>
    </row>
    <row r="10341" spans="2:4" ht="15" customHeight="1" x14ac:dyDescent="0.25">
      <c r="B10341" s="683"/>
      <c r="C10341" s="683"/>
      <c r="D10341" s="684"/>
    </row>
    <row r="10342" spans="2:4" ht="15" customHeight="1" x14ac:dyDescent="0.25">
      <c r="B10342" s="683"/>
      <c r="C10342" s="683"/>
      <c r="D10342" s="684"/>
    </row>
    <row r="10343" spans="2:4" ht="15" customHeight="1" x14ac:dyDescent="0.25">
      <c r="B10343" s="683"/>
      <c r="C10343" s="683"/>
      <c r="D10343" s="684"/>
    </row>
    <row r="10344" spans="2:4" ht="15" customHeight="1" x14ac:dyDescent="0.25">
      <c r="B10344" s="683"/>
      <c r="C10344" s="683"/>
      <c r="D10344" s="684"/>
    </row>
    <row r="10345" spans="2:4" ht="15" customHeight="1" x14ac:dyDescent="0.25">
      <c r="B10345" s="683"/>
      <c r="C10345" s="683"/>
      <c r="D10345" s="684"/>
    </row>
    <row r="10346" spans="2:4" ht="15" customHeight="1" x14ac:dyDescent="0.25">
      <c r="B10346" s="683"/>
      <c r="C10346" s="683"/>
      <c r="D10346" s="684"/>
    </row>
    <row r="10347" spans="2:4" ht="15" customHeight="1" x14ac:dyDescent="0.25">
      <c r="B10347" s="683"/>
      <c r="C10347" s="683"/>
      <c r="D10347" s="684"/>
    </row>
    <row r="10348" spans="2:4" ht="15" customHeight="1" x14ac:dyDescent="0.25">
      <c r="B10348" s="683"/>
      <c r="C10348" s="683"/>
      <c r="D10348" s="684"/>
    </row>
    <row r="10349" spans="2:4" ht="15" customHeight="1" x14ac:dyDescent="0.25">
      <c r="B10349" s="683"/>
      <c r="C10349" s="683"/>
      <c r="D10349" s="684"/>
    </row>
    <row r="10350" spans="2:4" ht="15" customHeight="1" x14ac:dyDescent="0.25">
      <c r="B10350" s="683"/>
      <c r="C10350" s="683"/>
      <c r="D10350" s="684"/>
    </row>
    <row r="10351" spans="2:4" ht="15" customHeight="1" x14ac:dyDescent="0.25">
      <c r="B10351" s="683"/>
      <c r="C10351" s="683"/>
      <c r="D10351" s="684"/>
    </row>
    <row r="10352" spans="2:4" ht="15" customHeight="1" x14ac:dyDescent="0.25">
      <c r="B10352" s="683"/>
      <c r="C10352" s="683"/>
      <c r="D10352" s="684"/>
    </row>
    <row r="10353" spans="2:4" ht="15" customHeight="1" x14ac:dyDescent="0.25">
      <c r="B10353" s="683"/>
      <c r="C10353" s="683"/>
      <c r="D10353" s="684"/>
    </row>
    <row r="10354" spans="2:4" ht="15" customHeight="1" x14ac:dyDescent="0.25">
      <c r="B10354" s="683"/>
      <c r="C10354" s="683"/>
      <c r="D10354" s="684"/>
    </row>
    <row r="10355" spans="2:4" ht="15" customHeight="1" x14ac:dyDescent="0.25">
      <c r="B10355" s="683"/>
      <c r="C10355" s="683"/>
      <c r="D10355" s="684"/>
    </row>
    <row r="10356" spans="2:4" ht="15" customHeight="1" x14ac:dyDescent="0.25">
      <c r="B10356" s="683"/>
      <c r="C10356" s="683"/>
      <c r="D10356" s="684"/>
    </row>
    <row r="10357" spans="2:4" ht="15" customHeight="1" x14ac:dyDescent="0.25">
      <c r="B10357" s="683"/>
      <c r="C10357" s="683"/>
      <c r="D10357" s="684"/>
    </row>
    <row r="10358" spans="2:4" ht="15" customHeight="1" x14ac:dyDescent="0.25">
      <c r="B10358" s="683"/>
      <c r="C10358" s="683"/>
      <c r="D10358" s="684"/>
    </row>
    <row r="10359" spans="2:4" ht="15" customHeight="1" x14ac:dyDescent="0.25">
      <c r="B10359" s="683"/>
      <c r="C10359" s="683"/>
      <c r="D10359" s="684"/>
    </row>
    <row r="10360" spans="2:4" ht="15" customHeight="1" x14ac:dyDescent="0.25">
      <c r="B10360" s="683"/>
      <c r="C10360" s="683"/>
      <c r="D10360" s="684"/>
    </row>
    <row r="10361" spans="2:4" ht="15" customHeight="1" x14ac:dyDescent="0.25">
      <c r="B10361" s="683"/>
      <c r="C10361" s="683"/>
      <c r="D10361" s="684"/>
    </row>
    <row r="10362" spans="2:4" ht="15" customHeight="1" x14ac:dyDescent="0.25">
      <c r="B10362" s="683"/>
      <c r="C10362" s="683"/>
      <c r="D10362" s="684"/>
    </row>
    <row r="10363" spans="2:4" ht="15" customHeight="1" x14ac:dyDescent="0.25">
      <c r="B10363" s="683"/>
      <c r="C10363" s="683"/>
      <c r="D10363" s="684"/>
    </row>
    <row r="10364" spans="2:4" ht="15" customHeight="1" x14ac:dyDescent="0.25">
      <c r="B10364" s="683"/>
      <c r="C10364" s="683"/>
      <c r="D10364" s="684"/>
    </row>
    <row r="10365" spans="2:4" ht="15" customHeight="1" x14ac:dyDescent="0.25">
      <c r="B10365" s="683"/>
      <c r="C10365" s="683"/>
      <c r="D10365" s="684"/>
    </row>
    <row r="10366" spans="2:4" ht="15" customHeight="1" x14ac:dyDescent="0.25">
      <c r="B10366" s="683"/>
      <c r="C10366" s="683"/>
      <c r="D10366" s="684"/>
    </row>
    <row r="10367" spans="2:4" ht="15" customHeight="1" x14ac:dyDescent="0.25">
      <c r="B10367" s="683"/>
      <c r="C10367" s="683"/>
      <c r="D10367" s="684"/>
    </row>
    <row r="10368" spans="2:4" ht="15" customHeight="1" x14ac:dyDescent="0.25">
      <c r="B10368" s="683"/>
      <c r="C10368" s="683"/>
      <c r="D10368" s="684"/>
    </row>
    <row r="10369" spans="2:4" ht="15" customHeight="1" x14ac:dyDescent="0.25">
      <c r="B10369" s="683"/>
      <c r="C10369" s="683"/>
      <c r="D10369" s="684"/>
    </row>
    <row r="10370" spans="2:4" ht="15" customHeight="1" x14ac:dyDescent="0.25">
      <c r="B10370" s="683"/>
      <c r="C10370" s="683"/>
      <c r="D10370" s="684"/>
    </row>
    <row r="10371" spans="2:4" ht="15" customHeight="1" x14ac:dyDescent="0.25">
      <c r="B10371" s="683"/>
      <c r="C10371" s="683"/>
      <c r="D10371" s="684"/>
    </row>
    <row r="10372" spans="2:4" ht="15" customHeight="1" x14ac:dyDescent="0.25">
      <c r="B10372" s="683"/>
      <c r="C10372" s="683"/>
      <c r="D10372" s="684"/>
    </row>
    <row r="10373" spans="2:4" ht="15" customHeight="1" x14ac:dyDescent="0.25">
      <c r="B10373" s="683"/>
      <c r="C10373" s="683"/>
      <c r="D10373" s="684"/>
    </row>
    <row r="10374" spans="2:4" ht="15" customHeight="1" x14ac:dyDescent="0.25">
      <c r="B10374" s="683"/>
      <c r="C10374" s="683"/>
      <c r="D10374" s="684"/>
    </row>
    <row r="10375" spans="2:4" ht="15" customHeight="1" x14ac:dyDescent="0.25">
      <c r="B10375" s="683"/>
      <c r="C10375" s="683"/>
      <c r="D10375" s="684"/>
    </row>
    <row r="10376" spans="2:4" ht="15" customHeight="1" x14ac:dyDescent="0.25">
      <c r="B10376" s="683"/>
      <c r="C10376" s="683"/>
      <c r="D10376" s="684"/>
    </row>
    <row r="10377" spans="2:4" ht="15" customHeight="1" x14ac:dyDescent="0.25">
      <c r="B10377" s="683"/>
      <c r="C10377" s="683"/>
      <c r="D10377" s="684"/>
    </row>
    <row r="10378" spans="2:4" ht="15" customHeight="1" x14ac:dyDescent="0.25">
      <c r="B10378" s="683"/>
      <c r="C10378" s="683"/>
      <c r="D10378" s="684"/>
    </row>
    <row r="10379" spans="2:4" ht="15" customHeight="1" x14ac:dyDescent="0.25">
      <c r="B10379" s="683"/>
      <c r="C10379" s="683"/>
      <c r="D10379" s="684"/>
    </row>
    <row r="10380" spans="2:4" ht="15" customHeight="1" x14ac:dyDescent="0.25">
      <c r="B10380" s="683"/>
      <c r="C10380" s="683"/>
      <c r="D10380" s="684"/>
    </row>
    <row r="10381" spans="2:4" ht="15" customHeight="1" x14ac:dyDescent="0.25">
      <c r="B10381" s="683"/>
      <c r="C10381" s="683"/>
      <c r="D10381" s="684"/>
    </row>
    <row r="10382" spans="2:4" ht="15" customHeight="1" x14ac:dyDescent="0.25">
      <c r="B10382" s="683"/>
      <c r="C10382" s="683"/>
      <c r="D10382" s="684"/>
    </row>
    <row r="10383" spans="2:4" ht="15" customHeight="1" x14ac:dyDescent="0.25">
      <c r="B10383" s="683"/>
      <c r="C10383" s="683"/>
      <c r="D10383" s="684"/>
    </row>
    <row r="10384" spans="2:4" ht="15" customHeight="1" x14ac:dyDescent="0.25">
      <c r="B10384" s="683"/>
      <c r="C10384" s="683"/>
      <c r="D10384" s="684"/>
    </row>
    <row r="10385" spans="2:4" ht="15" customHeight="1" x14ac:dyDescent="0.25">
      <c r="B10385" s="683"/>
      <c r="C10385" s="683"/>
      <c r="D10385" s="684"/>
    </row>
    <row r="10386" spans="2:4" ht="15" customHeight="1" x14ac:dyDescent="0.25">
      <c r="B10386" s="683"/>
      <c r="C10386" s="683"/>
      <c r="D10386" s="684"/>
    </row>
    <row r="10387" spans="2:4" ht="15" customHeight="1" x14ac:dyDescent="0.25">
      <c r="B10387" s="683"/>
      <c r="C10387" s="683"/>
      <c r="D10387" s="684"/>
    </row>
    <row r="10388" spans="2:4" ht="15" customHeight="1" x14ac:dyDescent="0.25">
      <c r="B10388" s="683"/>
      <c r="C10388" s="683"/>
      <c r="D10388" s="684"/>
    </row>
    <row r="10389" spans="2:4" ht="15" customHeight="1" x14ac:dyDescent="0.25">
      <c r="B10389" s="683"/>
      <c r="C10389" s="683"/>
      <c r="D10389" s="684"/>
    </row>
    <row r="10390" spans="2:4" ht="15" customHeight="1" x14ac:dyDescent="0.25">
      <c r="B10390" s="683"/>
      <c r="C10390" s="683"/>
      <c r="D10390" s="684"/>
    </row>
    <row r="10391" spans="2:4" ht="15" customHeight="1" x14ac:dyDescent="0.25">
      <c r="B10391" s="683"/>
      <c r="C10391" s="683"/>
      <c r="D10391" s="684"/>
    </row>
    <row r="10392" spans="2:4" ht="15" customHeight="1" x14ac:dyDescent="0.25">
      <c r="B10392" s="683"/>
      <c r="C10392" s="683"/>
      <c r="D10392" s="684"/>
    </row>
    <row r="10393" spans="2:4" ht="15" customHeight="1" x14ac:dyDescent="0.25">
      <c r="B10393" s="683"/>
      <c r="C10393" s="683"/>
      <c r="D10393" s="684"/>
    </row>
    <row r="10394" spans="2:4" ht="15" customHeight="1" x14ac:dyDescent="0.25">
      <c r="B10394" s="683"/>
      <c r="C10394" s="683"/>
      <c r="D10394" s="684"/>
    </row>
    <row r="10395" spans="2:4" ht="15" customHeight="1" x14ac:dyDescent="0.25">
      <c r="B10395" s="683"/>
      <c r="C10395" s="683"/>
      <c r="D10395" s="684"/>
    </row>
    <row r="10396" spans="2:4" ht="15" customHeight="1" x14ac:dyDescent="0.25">
      <c r="B10396" s="683"/>
      <c r="C10396" s="683"/>
      <c r="D10396" s="684"/>
    </row>
    <row r="10397" spans="2:4" ht="15" customHeight="1" x14ac:dyDescent="0.25">
      <c r="B10397" s="683"/>
      <c r="C10397" s="683"/>
      <c r="D10397" s="684"/>
    </row>
    <row r="10398" spans="2:4" ht="15" customHeight="1" x14ac:dyDescent="0.25">
      <c r="B10398" s="683"/>
      <c r="C10398" s="683"/>
      <c r="D10398" s="684"/>
    </row>
    <row r="10399" spans="2:4" ht="15" customHeight="1" x14ac:dyDescent="0.25">
      <c r="B10399" s="683"/>
      <c r="C10399" s="683"/>
      <c r="D10399" s="684"/>
    </row>
    <row r="10400" spans="2:4" ht="15" customHeight="1" x14ac:dyDescent="0.25">
      <c r="B10400" s="683"/>
      <c r="C10400" s="683"/>
      <c r="D10400" s="684"/>
    </row>
    <row r="10401" spans="2:4" ht="15" customHeight="1" x14ac:dyDescent="0.25">
      <c r="B10401" s="683"/>
      <c r="C10401" s="683"/>
      <c r="D10401" s="684"/>
    </row>
    <row r="10402" spans="2:4" ht="15" customHeight="1" x14ac:dyDescent="0.25">
      <c r="B10402" s="683"/>
      <c r="C10402" s="683"/>
      <c r="D10402" s="684"/>
    </row>
    <row r="10403" spans="2:4" ht="15" customHeight="1" x14ac:dyDescent="0.25">
      <c r="B10403" s="683"/>
      <c r="C10403" s="683"/>
      <c r="D10403" s="684"/>
    </row>
    <row r="10404" spans="2:4" ht="15" customHeight="1" x14ac:dyDescent="0.25">
      <c r="B10404" s="683"/>
      <c r="C10404" s="683"/>
      <c r="D10404" s="684"/>
    </row>
    <row r="10405" spans="2:4" ht="15" customHeight="1" x14ac:dyDescent="0.25">
      <c r="B10405" s="683"/>
      <c r="C10405" s="683"/>
      <c r="D10405" s="684"/>
    </row>
    <row r="10406" spans="2:4" ht="15" customHeight="1" x14ac:dyDescent="0.25">
      <c r="B10406" s="683"/>
      <c r="C10406" s="683"/>
      <c r="D10406" s="684"/>
    </row>
    <row r="10407" spans="2:4" ht="15" customHeight="1" x14ac:dyDescent="0.25">
      <c r="B10407" s="683"/>
      <c r="C10407" s="683"/>
      <c r="D10407" s="684"/>
    </row>
    <row r="10408" spans="2:4" ht="15" customHeight="1" x14ac:dyDescent="0.25">
      <c r="B10408" s="683"/>
      <c r="C10408" s="683"/>
      <c r="D10408" s="684"/>
    </row>
    <row r="10409" spans="2:4" ht="15" customHeight="1" x14ac:dyDescent="0.25">
      <c r="B10409" s="683"/>
      <c r="C10409" s="683"/>
      <c r="D10409" s="684"/>
    </row>
    <row r="10410" spans="2:4" ht="15" customHeight="1" x14ac:dyDescent="0.25">
      <c r="B10410" s="683"/>
      <c r="C10410" s="683"/>
      <c r="D10410" s="684"/>
    </row>
    <row r="10411" spans="2:4" ht="15" customHeight="1" x14ac:dyDescent="0.25">
      <c r="B10411" s="683"/>
      <c r="C10411" s="683"/>
      <c r="D10411" s="684"/>
    </row>
    <row r="10412" spans="2:4" ht="15" customHeight="1" x14ac:dyDescent="0.25">
      <c r="B10412" s="683"/>
      <c r="C10412" s="683"/>
      <c r="D10412" s="684"/>
    </row>
    <row r="10413" spans="2:4" ht="15" customHeight="1" x14ac:dyDescent="0.25">
      <c r="B10413" s="683"/>
      <c r="C10413" s="683"/>
      <c r="D10413" s="684"/>
    </row>
    <row r="10414" spans="2:4" ht="15" customHeight="1" x14ac:dyDescent="0.25">
      <c r="B10414" s="683"/>
      <c r="C10414" s="683"/>
      <c r="D10414" s="684"/>
    </row>
    <row r="10415" spans="2:4" ht="15" customHeight="1" x14ac:dyDescent="0.25">
      <c r="B10415" s="683"/>
      <c r="C10415" s="683"/>
      <c r="D10415" s="684"/>
    </row>
    <row r="10416" spans="2:4" ht="15" customHeight="1" x14ac:dyDescent="0.25">
      <c r="B10416" s="683"/>
      <c r="C10416" s="683"/>
      <c r="D10416" s="684"/>
    </row>
    <row r="10417" spans="2:4" ht="15" customHeight="1" x14ac:dyDescent="0.25">
      <c r="B10417" s="683"/>
      <c r="C10417" s="683"/>
      <c r="D10417" s="684"/>
    </row>
    <row r="10418" spans="2:4" ht="15" customHeight="1" x14ac:dyDescent="0.25">
      <c r="B10418" s="683"/>
      <c r="C10418" s="683"/>
      <c r="D10418" s="684"/>
    </row>
    <row r="10419" spans="2:4" ht="15" customHeight="1" x14ac:dyDescent="0.25">
      <c r="B10419" s="683"/>
      <c r="C10419" s="683"/>
      <c r="D10419" s="684"/>
    </row>
    <row r="10420" spans="2:4" ht="15" customHeight="1" x14ac:dyDescent="0.25">
      <c r="B10420" s="683"/>
      <c r="C10420" s="683"/>
      <c r="D10420" s="684"/>
    </row>
    <row r="10421" spans="2:4" ht="15" customHeight="1" x14ac:dyDescent="0.25">
      <c r="B10421" s="683"/>
      <c r="C10421" s="683"/>
      <c r="D10421" s="684"/>
    </row>
    <row r="10422" spans="2:4" ht="15" customHeight="1" x14ac:dyDescent="0.25">
      <c r="B10422" s="683"/>
      <c r="C10422" s="683"/>
      <c r="D10422" s="684"/>
    </row>
    <row r="10423" spans="2:4" ht="15" customHeight="1" x14ac:dyDescent="0.25">
      <c r="B10423" s="683"/>
      <c r="C10423" s="683"/>
      <c r="D10423" s="684"/>
    </row>
    <row r="10424" spans="2:4" ht="15" customHeight="1" x14ac:dyDescent="0.25">
      <c r="B10424" s="683"/>
      <c r="C10424" s="683"/>
      <c r="D10424" s="684"/>
    </row>
    <row r="10425" spans="2:4" ht="15" customHeight="1" x14ac:dyDescent="0.25">
      <c r="B10425" s="683"/>
      <c r="C10425" s="683"/>
      <c r="D10425" s="684"/>
    </row>
    <row r="10426" spans="2:4" ht="15" customHeight="1" x14ac:dyDescent="0.25">
      <c r="B10426" s="683"/>
      <c r="C10426" s="683"/>
      <c r="D10426" s="684"/>
    </row>
    <row r="10427" spans="2:4" ht="15" customHeight="1" x14ac:dyDescent="0.25">
      <c r="B10427" s="683"/>
      <c r="C10427" s="683"/>
      <c r="D10427" s="684"/>
    </row>
    <row r="10428" spans="2:4" ht="15" customHeight="1" x14ac:dyDescent="0.25">
      <c r="B10428" s="683"/>
      <c r="C10428" s="683"/>
      <c r="D10428" s="684"/>
    </row>
    <row r="10429" spans="2:4" ht="15" customHeight="1" x14ac:dyDescent="0.25">
      <c r="B10429" s="683"/>
      <c r="C10429" s="683"/>
      <c r="D10429" s="684"/>
    </row>
    <row r="10430" spans="2:4" ht="15" customHeight="1" x14ac:dyDescent="0.25">
      <c r="B10430" s="683"/>
      <c r="C10430" s="683"/>
      <c r="D10430" s="684"/>
    </row>
    <row r="10431" spans="2:4" ht="15" customHeight="1" x14ac:dyDescent="0.25">
      <c r="B10431" s="683"/>
      <c r="C10431" s="683"/>
      <c r="D10431" s="684"/>
    </row>
    <row r="10432" spans="2:4" ht="15" customHeight="1" x14ac:dyDescent="0.25">
      <c r="B10432" s="683"/>
      <c r="C10432" s="683"/>
      <c r="D10432" s="684"/>
    </row>
    <row r="10433" spans="2:4" ht="15" customHeight="1" x14ac:dyDescent="0.25">
      <c r="B10433" s="683"/>
      <c r="C10433" s="683"/>
      <c r="D10433" s="684"/>
    </row>
    <row r="10434" spans="2:4" ht="15" customHeight="1" x14ac:dyDescent="0.25">
      <c r="B10434" s="683"/>
      <c r="C10434" s="683"/>
      <c r="D10434" s="684"/>
    </row>
    <row r="10435" spans="2:4" ht="15" customHeight="1" x14ac:dyDescent="0.25">
      <c r="B10435" s="683"/>
      <c r="C10435" s="683"/>
      <c r="D10435" s="684"/>
    </row>
    <row r="10436" spans="2:4" ht="15" customHeight="1" x14ac:dyDescent="0.25">
      <c r="B10436" s="683"/>
      <c r="C10436" s="683"/>
      <c r="D10436" s="684"/>
    </row>
    <row r="10437" spans="2:4" ht="15" customHeight="1" x14ac:dyDescent="0.25">
      <c r="B10437" s="683"/>
      <c r="C10437" s="683"/>
      <c r="D10437" s="684"/>
    </row>
    <row r="10438" spans="2:4" ht="15" customHeight="1" x14ac:dyDescent="0.25">
      <c r="B10438" s="683"/>
      <c r="C10438" s="683"/>
      <c r="D10438" s="684"/>
    </row>
    <row r="10439" spans="2:4" ht="15" customHeight="1" x14ac:dyDescent="0.25">
      <c r="B10439" s="683"/>
      <c r="C10439" s="683"/>
      <c r="D10439" s="684"/>
    </row>
    <row r="10440" spans="2:4" ht="15" customHeight="1" x14ac:dyDescent="0.25">
      <c r="B10440" s="683"/>
      <c r="C10440" s="683"/>
      <c r="D10440" s="684"/>
    </row>
    <row r="10441" spans="2:4" ht="15" customHeight="1" x14ac:dyDescent="0.25">
      <c r="B10441" s="683"/>
      <c r="C10441" s="683"/>
      <c r="D10441" s="684"/>
    </row>
    <row r="10442" spans="2:4" ht="15" customHeight="1" x14ac:dyDescent="0.25">
      <c r="B10442" s="683"/>
      <c r="C10442" s="683"/>
      <c r="D10442" s="684"/>
    </row>
    <row r="10443" spans="2:4" ht="15" customHeight="1" x14ac:dyDescent="0.25">
      <c r="B10443" s="683"/>
      <c r="C10443" s="683"/>
      <c r="D10443" s="684"/>
    </row>
    <row r="10444" spans="2:4" ht="15" customHeight="1" x14ac:dyDescent="0.25">
      <c r="B10444" s="683"/>
      <c r="C10444" s="683"/>
      <c r="D10444" s="684"/>
    </row>
    <row r="10445" spans="2:4" ht="15" customHeight="1" x14ac:dyDescent="0.25">
      <c r="B10445" s="683"/>
      <c r="C10445" s="683"/>
      <c r="D10445" s="684"/>
    </row>
    <row r="10446" spans="2:4" ht="15" customHeight="1" x14ac:dyDescent="0.25">
      <c r="B10446" s="683"/>
      <c r="C10446" s="683"/>
      <c r="D10446" s="684"/>
    </row>
    <row r="10447" spans="2:4" ht="15" customHeight="1" x14ac:dyDescent="0.25">
      <c r="B10447" s="683"/>
      <c r="C10447" s="683"/>
      <c r="D10447" s="684"/>
    </row>
    <row r="10448" spans="2:4" ht="15" customHeight="1" x14ac:dyDescent="0.25">
      <c r="B10448" s="683"/>
      <c r="C10448" s="683"/>
      <c r="D10448" s="684"/>
    </row>
    <row r="10449" spans="2:4" ht="15" customHeight="1" x14ac:dyDescent="0.25">
      <c r="B10449" s="683"/>
      <c r="C10449" s="683"/>
      <c r="D10449" s="684"/>
    </row>
    <row r="10450" spans="2:4" ht="15" customHeight="1" x14ac:dyDescent="0.25">
      <c r="B10450" s="683"/>
      <c r="C10450" s="683"/>
      <c r="D10450" s="684"/>
    </row>
    <row r="10451" spans="2:4" ht="15" customHeight="1" x14ac:dyDescent="0.25">
      <c r="B10451" s="683"/>
      <c r="C10451" s="683"/>
      <c r="D10451" s="684"/>
    </row>
    <row r="10452" spans="2:4" ht="15" customHeight="1" x14ac:dyDescent="0.25">
      <c r="B10452" s="683"/>
      <c r="C10452" s="683"/>
      <c r="D10452" s="684"/>
    </row>
    <row r="10453" spans="2:4" ht="15" customHeight="1" x14ac:dyDescent="0.25">
      <c r="B10453" s="683"/>
      <c r="C10453" s="683"/>
      <c r="D10453" s="684"/>
    </row>
    <row r="10454" spans="2:4" ht="15" customHeight="1" x14ac:dyDescent="0.25">
      <c r="B10454" s="683"/>
      <c r="C10454" s="683"/>
      <c r="D10454" s="684"/>
    </row>
    <row r="10455" spans="2:4" ht="15" customHeight="1" x14ac:dyDescent="0.25">
      <c r="B10455" s="683"/>
      <c r="C10455" s="683"/>
      <c r="D10455" s="684"/>
    </row>
    <row r="10456" spans="2:4" ht="15" customHeight="1" x14ac:dyDescent="0.25">
      <c r="B10456" s="683"/>
      <c r="C10456" s="683"/>
      <c r="D10456" s="684"/>
    </row>
    <row r="10457" spans="2:4" ht="15" customHeight="1" x14ac:dyDescent="0.25">
      <c r="B10457" s="683"/>
      <c r="C10457" s="683"/>
      <c r="D10457" s="684"/>
    </row>
    <row r="10458" spans="2:4" ht="15" customHeight="1" x14ac:dyDescent="0.25">
      <c r="B10458" s="683"/>
      <c r="C10458" s="683"/>
      <c r="D10458" s="684"/>
    </row>
    <row r="10459" spans="2:4" ht="15" customHeight="1" x14ac:dyDescent="0.25">
      <c r="B10459" s="683"/>
      <c r="C10459" s="683"/>
      <c r="D10459" s="684"/>
    </row>
    <row r="10460" spans="2:4" ht="15" customHeight="1" x14ac:dyDescent="0.25">
      <c r="B10460" s="683"/>
      <c r="C10460" s="683"/>
      <c r="D10460" s="684"/>
    </row>
    <row r="10461" spans="2:4" ht="15" customHeight="1" x14ac:dyDescent="0.25">
      <c r="B10461" s="683"/>
      <c r="C10461" s="683"/>
      <c r="D10461" s="684"/>
    </row>
    <row r="10462" spans="2:4" ht="15" customHeight="1" x14ac:dyDescent="0.25">
      <c r="B10462" s="683"/>
      <c r="C10462" s="683"/>
      <c r="D10462" s="684"/>
    </row>
    <row r="10463" spans="2:4" ht="15" customHeight="1" x14ac:dyDescent="0.25">
      <c r="B10463" s="683"/>
      <c r="C10463" s="683"/>
      <c r="D10463" s="684"/>
    </row>
    <row r="10464" spans="2:4" ht="15" customHeight="1" x14ac:dyDescent="0.25">
      <c r="B10464" s="683"/>
      <c r="C10464" s="683"/>
      <c r="D10464" s="684"/>
    </row>
    <row r="10465" spans="2:4" ht="15" customHeight="1" x14ac:dyDescent="0.25">
      <c r="B10465" s="683"/>
      <c r="C10465" s="683"/>
      <c r="D10465" s="684"/>
    </row>
    <row r="10466" spans="2:4" ht="15" customHeight="1" x14ac:dyDescent="0.25">
      <c r="B10466" s="683"/>
      <c r="C10466" s="683"/>
      <c r="D10466" s="684"/>
    </row>
    <row r="10467" spans="2:4" ht="15" customHeight="1" x14ac:dyDescent="0.25">
      <c r="B10467" s="683"/>
      <c r="C10467" s="683"/>
      <c r="D10467" s="684"/>
    </row>
    <row r="10468" spans="2:4" ht="15" customHeight="1" x14ac:dyDescent="0.25">
      <c r="B10468" s="683"/>
      <c r="C10468" s="683"/>
      <c r="D10468" s="684"/>
    </row>
    <row r="10469" spans="2:4" ht="15" customHeight="1" x14ac:dyDescent="0.25">
      <c r="B10469" s="683"/>
      <c r="C10469" s="683"/>
      <c r="D10469" s="684"/>
    </row>
    <row r="10470" spans="2:4" ht="15" customHeight="1" x14ac:dyDescent="0.25">
      <c r="B10470" s="683"/>
      <c r="C10470" s="683"/>
      <c r="D10470" s="684"/>
    </row>
    <row r="10471" spans="2:4" ht="15" customHeight="1" x14ac:dyDescent="0.25">
      <c r="B10471" s="683"/>
      <c r="C10471" s="683"/>
      <c r="D10471" s="684"/>
    </row>
    <row r="10472" spans="2:4" ht="15" customHeight="1" x14ac:dyDescent="0.25">
      <c r="B10472" s="683"/>
      <c r="C10472" s="683"/>
      <c r="D10472" s="684"/>
    </row>
    <row r="10473" spans="2:4" ht="15" customHeight="1" x14ac:dyDescent="0.25">
      <c r="B10473" s="683"/>
      <c r="C10473" s="683"/>
      <c r="D10473" s="684"/>
    </row>
    <row r="10474" spans="2:4" ht="15" customHeight="1" x14ac:dyDescent="0.25">
      <c r="B10474" s="683"/>
      <c r="C10474" s="683"/>
      <c r="D10474" s="684"/>
    </row>
    <row r="10475" spans="2:4" ht="15" customHeight="1" x14ac:dyDescent="0.25">
      <c r="B10475" s="683"/>
      <c r="C10475" s="683"/>
      <c r="D10475" s="684"/>
    </row>
    <row r="10476" spans="2:4" ht="15" customHeight="1" x14ac:dyDescent="0.25">
      <c r="B10476" s="683"/>
      <c r="C10476" s="683"/>
      <c r="D10476" s="684"/>
    </row>
    <row r="10477" spans="2:4" ht="15" customHeight="1" x14ac:dyDescent="0.25">
      <c r="B10477" s="683"/>
      <c r="C10477" s="683"/>
      <c r="D10477" s="684"/>
    </row>
    <row r="10478" spans="2:4" ht="15" customHeight="1" x14ac:dyDescent="0.25">
      <c r="B10478" s="683"/>
      <c r="C10478" s="683"/>
      <c r="D10478" s="684"/>
    </row>
    <row r="10479" spans="2:4" ht="15" customHeight="1" x14ac:dyDescent="0.25">
      <c r="B10479" s="683"/>
      <c r="C10479" s="683"/>
      <c r="D10479" s="684"/>
    </row>
    <row r="10480" spans="2:4" ht="15" customHeight="1" x14ac:dyDescent="0.25">
      <c r="B10480" s="683"/>
      <c r="C10480" s="683"/>
      <c r="D10480" s="684"/>
    </row>
    <row r="10481" spans="2:4" ht="15" customHeight="1" x14ac:dyDescent="0.25">
      <c r="B10481" s="683"/>
      <c r="C10481" s="683"/>
      <c r="D10481" s="684"/>
    </row>
    <row r="10482" spans="2:4" ht="15" customHeight="1" x14ac:dyDescent="0.25">
      <c r="B10482" s="683"/>
      <c r="C10482" s="683"/>
      <c r="D10482" s="684"/>
    </row>
    <row r="10483" spans="2:4" ht="15" customHeight="1" x14ac:dyDescent="0.25">
      <c r="B10483" s="683"/>
      <c r="C10483" s="683"/>
      <c r="D10483" s="684"/>
    </row>
    <row r="10484" spans="2:4" ht="15" customHeight="1" x14ac:dyDescent="0.25">
      <c r="B10484" s="683"/>
      <c r="C10484" s="683"/>
      <c r="D10484" s="684"/>
    </row>
    <row r="10485" spans="2:4" ht="15" customHeight="1" x14ac:dyDescent="0.25">
      <c r="B10485" s="683"/>
      <c r="C10485" s="683"/>
      <c r="D10485" s="684"/>
    </row>
    <row r="10486" spans="2:4" ht="15" customHeight="1" x14ac:dyDescent="0.25">
      <c r="B10486" s="683"/>
      <c r="C10486" s="683"/>
      <c r="D10486" s="684"/>
    </row>
    <row r="10487" spans="2:4" ht="15" customHeight="1" x14ac:dyDescent="0.25">
      <c r="B10487" s="683"/>
      <c r="C10487" s="683"/>
      <c r="D10487" s="684"/>
    </row>
    <row r="10488" spans="2:4" ht="15" customHeight="1" x14ac:dyDescent="0.25">
      <c r="B10488" s="683"/>
      <c r="C10488" s="683"/>
      <c r="D10488" s="684"/>
    </row>
    <row r="10489" spans="2:4" ht="15" customHeight="1" x14ac:dyDescent="0.25">
      <c r="B10489" s="683"/>
      <c r="C10489" s="683"/>
      <c r="D10489" s="684"/>
    </row>
    <row r="10490" spans="2:4" ht="15" customHeight="1" x14ac:dyDescent="0.25">
      <c r="B10490" s="683"/>
      <c r="C10490" s="683"/>
      <c r="D10490" s="684"/>
    </row>
    <row r="10491" spans="2:4" ht="15" customHeight="1" x14ac:dyDescent="0.25">
      <c r="B10491" s="683"/>
      <c r="C10491" s="683"/>
      <c r="D10491" s="684"/>
    </row>
    <row r="10492" spans="2:4" ht="15" customHeight="1" x14ac:dyDescent="0.25">
      <c r="B10492" s="683"/>
      <c r="C10492" s="683"/>
      <c r="D10492" s="684"/>
    </row>
    <row r="10493" spans="2:4" ht="15" customHeight="1" x14ac:dyDescent="0.25">
      <c r="B10493" s="683"/>
      <c r="C10493" s="683"/>
      <c r="D10493" s="684"/>
    </row>
    <row r="10494" spans="2:4" ht="15" customHeight="1" x14ac:dyDescent="0.25">
      <c r="B10494" s="683"/>
      <c r="C10494" s="683"/>
      <c r="D10494" s="684"/>
    </row>
    <row r="10495" spans="2:4" ht="15" customHeight="1" x14ac:dyDescent="0.25">
      <c r="B10495" s="683"/>
      <c r="C10495" s="683"/>
      <c r="D10495" s="684"/>
    </row>
    <row r="10496" spans="2:4" ht="15" customHeight="1" x14ac:dyDescent="0.25">
      <c r="B10496" s="683"/>
      <c r="C10496" s="683"/>
      <c r="D10496" s="684"/>
    </row>
    <row r="10497" spans="2:4" ht="15" customHeight="1" x14ac:dyDescent="0.25">
      <c r="B10497" s="683"/>
      <c r="C10497" s="683"/>
      <c r="D10497" s="684"/>
    </row>
    <row r="10498" spans="2:4" ht="15" customHeight="1" x14ac:dyDescent="0.25">
      <c r="B10498" s="683"/>
      <c r="C10498" s="683"/>
      <c r="D10498" s="684"/>
    </row>
    <row r="10499" spans="2:4" ht="15" customHeight="1" x14ac:dyDescent="0.25">
      <c r="B10499" s="683"/>
      <c r="C10499" s="683"/>
      <c r="D10499" s="684"/>
    </row>
    <row r="10500" spans="2:4" ht="15" customHeight="1" x14ac:dyDescent="0.25">
      <c r="B10500" s="683"/>
      <c r="C10500" s="683"/>
      <c r="D10500" s="684"/>
    </row>
    <row r="10501" spans="2:4" ht="15" customHeight="1" x14ac:dyDescent="0.25">
      <c r="B10501" s="683"/>
      <c r="C10501" s="683"/>
      <c r="D10501" s="684"/>
    </row>
    <row r="10502" spans="2:4" ht="15" customHeight="1" x14ac:dyDescent="0.25">
      <c r="B10502" s="683"/>
      <c r="C10502" s="683"/>
      <c r="D10502" s="684"/>
    </row>
    <row r="10503" spans="2:4" ht="15" customHeight="1" x14ac:dyDescent="0.25">
      <c r="B10503" s="683"/>
      <c r="C10503" s="683"/>
      <c r="D10503" s="684"/>
    </row>
    <row r="10504" spans="2:4" ht="15" customHeight="1" x14ac:dyDescent="0.25">
      <c r="B10504" s="683"/>
      <c r="C10504" s="683"/>
      <c r="D10504" s="684"/>
    </row>
    <row r="10505" spans="2:4" ht="15" customHeight="1" x14ac:dyDescent="0.25">
      <c r="B10505" s="683"/>
      <c r="C10505" s="683"/>
      <c r="D10505" s="684"/>
    </row>
    <row r="10506" spans="2:4" ht="15" customHeight="1" x14ac:dyDescent="0.25">
      <c r="B10506" s="683"/>
      <c r="C10506" s="683"/>
      <c r="D10506" s="684"/>
    </row>
    <row r="10507" spans="2:4" ht="15" customHeight="1" x14ac:dyDescent="0.25">
      <c r="B10507" s="683"/>
      <c r="C10507" s="683"/>
      <c r="D10507" s="684"/>
    </row>
    <row r="10508" spans="2:4" ht="15" customHeight="1" x14ac:dyDescent="0.25">
      <c r="B10508" s="683"/>
      <c r="C10508" s="683"/>
      <c r="D10508" s="684"/>
    </row>
    <row r="10509" spans="2:4" ht="15" customHeight="1" x14ac:dyDescent="0.25">
      <c r="B10509" s="683"/>
      <c r="C10509" s="683"/>
      <c r="D10509" s="684"/>
    </row>
    <row r="10510" spans="2:4" ht="15" customHeight="1" x14ac:dyDescent="0.25">
      <c r="B10510" s="683"/>
      <c r="C10510" s="683"/>
      <c r="D10510" s="684"/>
    </row>
    <row r="10511" spans="2:4" ht="15" customHeight="1" x14ac:dyDescent="0.25">
      <c r="B10511" s="683"/>
      <c r="C10511" s="683"/>
      <c r="D10511" s="684"/>
    </row>
    <row r="10512" spans="2:4" ht="15" customHeight="1" x14ac:dyDescent="0.25">
      <c r="B10512" s="683"/>
      <c r="C10512" s="683"/>
      <c r="D10512" s="684"/>
    </row>
    <row r="10513" spans="2:4" ht="15" customHeight="1" x14ac:dyDescent="0.25">
      <c r="B10513" s="683"/>
      <c r="C10513" s="683"/>
      <c r="D10513" s="684"/>
    </row>
    <row r="10514" spans="2:4" ht="15" customHeight="1" x14ac:dyDescent="0.25">
      <c r="B10514" s="683"/>
      <c r="C10514" s="683"/>
      <c r="D10514" s="684"/>
    </row>
    <row r="10515" spans="2:4" ht="15" customHeight="1" x14ac:dyDescent="0.25">
      <c r="B10515" s="683"/>
      <c r="C10515" s="683"/>
      <c r="D10515" s="684"/>
    </row>
    <row r="10516" spans="2:4" ht="15" customHeight="1" x14ac:dyDescent="0.25">
      <c r="B10516" s="683"/>
      <c r="C10516" s="683"/>
      <c r="D10516" s="684"/>
    </row>
    <row r="10517" spans="2:4" ht="15" customHeight="1" x14ac:dyDescent="0.25">
      <c r="B10517" s="683"/>
      <c r="C10517" s="683"/>
      <c r="D10517" s="684"/>
    </row>
    <row r="10518" spans="2:4" ht="15" customHeight="1" x14ac:dyDescent="0.25">
      <c r="B10518" s="683"/>
      <c r="C10518" s="683"/>
      <c r="D10518" s="684"/>
    </row>
    <row r="10519" spans="2:4" ht="15" customHeight="1" x14ac:dyDescent="0.25">
      <c r="B10519" s="683"/>
      <c r="C10519" s="683"/>
      <c r="D10519" s="684"/>
    </row>
    <row r="10520" spans="2:4" ht="15" customHeight="1" x14ac:dyDescent="0.25">
      <c r="B10520" s="683"/>
      <c r="C10520" s="683"/>
      <c r="D10520" s="684"/>
    </row>
    <row r="10521" spans="2:4" ht="15" customHeight="1" x14ac:dyDescent="0.25">
      <c r="B10521" s="683"/>
      <c r="C10521" s="683"/>
      <c r="D10521" s="684"/>
    </row>
    <row r="10522" spans="2:4" ht="15" customHeight="1" x14ac:dyDescent="0.25">
      <c r="B10522" s="683"/>
      <c r="C10522" s="683"/>
      <c r="D10522" s="684"/>
    </row>
    <row r="10523" spans="2:4" ht="15" customHeight="1" x14ac:dyDescent="0.25">
      <c r="B10523" s="683"/>
      <c r="C10523" s="683"/>
      <c r="D10523" s="684"/>
    </row>
    <row r="10524" spans="2:4" ht="15" customHeight="1" x14ac:dyDescent="0.25">
      <c r="B10524" s="683"/>
      <c r="C10524" s="683"/>
      <c r="D10524" s="684"/>
    </row>
    <row r="10525" spans="2:4" ht="15" customHeight="1" x14ac:dyDescent="0.25">
      <c r="B10525" s="683"/>
      <c r="C10525" s="683"/>
      <c r="D10525" s="684"/>
    </row>
    <row r="10526" spans="2:4" ht="15" customHeight="1" x14ac:dyDescent="0.25">
      <c r="B10526" s="683"/>
      <c r="C10526" s="683"/>
      <c r="D10526" s="684"/>
    </row>
    <row r="10527" spans="2:4" ht="15" customHeight="1" x14ac:dyDescent="0.25">
      <c r="B10527" s="683"/>
      <c r="C10527" s="683"/>
      <c r="D10527" s="684"/>
    </row>
    <row r="10528" spans="2:4" ht="15" customHeight="1" x14ac:dyDescent="0.25">
      <c r="B10528" s="683"/>
      <c r="C10528" s="683"/>
      <c r="D10528" s="684"/>
    </row>
    <row r="10529" spans="2:4" ht="15" customHeight="1" x14ac:dyDescent="0.25">
      <c r="B10529" s="683"/>
      <c r="C10529" s="683"/>
      <c r="D10529" s="684"/>
    </row>
    <row r="10530" spans="2:4" ht="15" customHeight="1" x14ac:dyDescent="0.25">
      <c r="B10530" s="683"/>
      <c r="C10530" s="683"/>
      <c r="D10530" s="684"/>
    </row>
    <row r="10531" spans="2:4" ht="15" customHeight="1" x14ac:dyDescent="0.25">
      <c r="B10531" s="683"/>
      <c r="C10531" s="683"/>
      <c r="D10531" s="684"/>
    </row>
    <row r="10532" spans="2:4" ht="15" customHeight="1" x14ac:dyDescent="0.25">
      <c r="B10532" s="683"/>
      <c r="C10532" s="683"/>
      <c r="D10532" s="684"/>
    </row>
    <row r="10533" spans="2:4" ht="15" customHeight="1" x14ac:dyDescent="0.25">
      <c r="B10533" s="683"/>
      <c r="C10533" s="683"/>
      <c r="D10533" s="684"/>
    </row>
    <row r="10534" spans="2:4" ht="15" customHeight="1" x14ac:dyDescent="0.25">
      <c r="B10534" s="683"/>
      <c r="C10534" s="683"/>
      <c r="D10534" s="684"/>
    </row>
    <row r="10535" spans="2:4" ht="15" customHeight="1" x14ac:dyDescent="0.25">
      <c r="B10535" s="683"/>
      <c r="C10535" s="683"/>
      <c r="D10535" s="684"/>
    </row>
    <row r="10536" spans="2:4" ht="15" customHeight="1" x14ac:dyDescent="0.25">
      <c r="B10536" s="683"/>
      <c r="C10536" s="683"/>
      <c r="D10536" s="684"/>
    </row>
    <row r="10537" spans="2:4" ht="15" customHeight="1" x14ac:dyDescent="0.25">
      <c r="B10537" s="683"/>
      <c r="C10537" s="683"/>
      <c r="D10537" s="684"/>
    </row>
    <row r="10538" spans="2:4" ht="15" customHeight="1" x14ac:dyDescent="0.25">
      <c r="B10538" s="683"/>
      <c r="C10538" s="683"/>
      <c r="D10538" s="684"/>
    </row>
    <row r="10539" spans="2:4" ht="15" customHeight="1" x14ac:dyDescent="0.25">
      <c r="B10539" s="683"/>
      <c r="C10539" s="683"/>
      <c r="D10539" s="684"/>
    </row>
    <row r="10540" spans="2:4" ht="15" customHeight="1" x14ac:dyDescent="0.25">
      <c r="B10540" s="683"/>
      <c r="C10540" s="683"/>
      <c r="D10540" s="684"/>
    </row>
    <row r="10541" spans="2:4" ht="15" customHeight="1" x14ac:dyDescent="0.25">
      <c r="B10541" s="683"/>
      <c r="C10541" s="683"/>
      <c r="D10541" s="684"/>
    </row>
    <row r="10542" spans="2:4" ht="15" customHeight="1" x14ac:dyDescent="0.25">
      <c r="B10542" s="683"/>
      <c r="C10542" s="683"/>
      <c r="D10542" s="684"/>
    </row>
    <row r="10543" spans="2:4" ht="15" customHeight="1" x14ac:dyDescent="0.25">
      <c r="B10543" s="683"/>
      <c r="C10543" s="683"/>
      <c r="D10543" s="684"/>
    </row>
    <row r="10544" spans="2:4" ht="15" customHeight="1" x14ac:dyDescent="0.25">
      <c r="B10544" s="683"/>
      <c r="C10544" s="683"/>
      <c r="D10544" s="684"/>
    </row>
    <row r="10545" spans="2:4" ht="15" customHeight="1" x14ac:dyDescent="0.25">
      <c r="B10545" s="683"/>
      <c r="C10545" s="683"/>
      <c r="D10545" s="684"/>
    </row>
    <row r="10546" spans="2:4" ht="15" customHeight="1" x14ac:dyDescent="0.25">
      <c r="B10546" s="683"/>
      <c r="C10546" s="683"/>
      <c r="D10546" s="684"/>
    </row>
    <row r="10547" spans="2:4" ht="15" customHeight="1" x14ac:dyDescent="0.25">
      <c r="B10547" s="683"/>
      <c r="C10547" s="683"/>
      <c r="D10547" s="684"/>
    </row>
    <row r="10548" spans="2:4" ht="15" customHeight="1" x14ac:dyDescent="0.25">
      <c r="B10548" s="683"/>
      <c r="C10548" s="683"/>
      <c r="D10548" s="684"/>
    </row>
    <row r="10549" spans="2:4" ht="15" customHeight="1" x14ac:dyDescent="0.25">
      <c r="B10549" s="683"/>
      <c r="C10549" s="683"/>
      <c r="D10549" s="684"/>
    </row>
    <row r="10550" spans="2:4" ht="15" customHeight="1" x14ac:dyDescent="0.25">
      <c r="B10550" s="683"/>
      <c r="C10550" s="683"/>
      <c r="D10550" s="684"/>
    </row>
    <row r="10551" spans="2:4" ht="15" customHeight="1" x14ac:dyDescent="0.25">
      <c r="B10551" s="683"/>
      <c r="C10551" s="683"/>
      <c r="D10551" s="684"/>
    </row>
    <row r="10552" spans="2:4" ht="15" customHeight="1" x14ac:dyDescent="0.25">
      <c r="B10552" s="683"/>
      <c r="C10552" s="683"/>
      <c r="D10552" s="684"/>
    </row>
    <row r="10553" spans="2:4" ht="15" customHeight="1" x14ac:dyDescent="0.25">
      <c r="B10553" s="683"/>
      <c r="C10553" s="683"/>
      <c r="D10553" s="684"/>
    </row>
    <row r="10554" spans="2:4" ht="15" customHeight="1" x14ac:dyDescent="0.25">
      <c r="B10554" s="683"/>
      <c r="C10554" s="683"/>
      <c r="D10554" s="684"/>
    </row>
    <row r="10555" spans="2:4" ht="15" customHeight="1" x14ac:dyDescent="0.25">
      <c r="B10555" s="683"/>
      <c r="C10555" s="683"/>
      <c r="D10555" s="684"/>
    </row>
    <row r="10556" spans="2:4" ht="15" customHeight="1" x14ac:dyDescent="0.25">
      <c r="B10556" s="683"/>
      <c r="C10556" s="683"/>
      <c r="D10556" s="684"/>
    </row>
    <row r="10557" spans="2:4" ht="15" customHeight="1" x14ac:dyDescent="0.25">
      <c r="B10557" s="683"/>
      <c r="C10557" s="683"/>
      <c r="D10557" s="684"/>
    </row>
    <row r="10558" spans="2:4" ht="15" customHeight="1" x14ac:dyDescent="0.25">
      <c r="B10558" s="683"/>
      <c r="C10558" s="683"/>
      <c r="D10558" s="684"/>
    </row>
    <row r="10559" spans="2:4" ht="15" customHeight="1" x14ac:dyDescent="0.25">
      <c r="B10559" s="683"/>
      <c r="C10559" s="683"/>
      <c r="D10559" s="684"/>
    </row>
    <row r="10560" spans="2:4" ht="15" customHeight="1" x14ac:dyDescent="0.25">
      <c r="B10560" s="683"/>
      <c r="C10560" s="683"/>
      <c r="D10560" s="684"/>
    </row>
    <row r="10561" spans="2:4" ht="15" customHeight="1" x14ac:dyDescent="0.25">
      <c r="B10561" s="683"/>
      <c r="C10561" s="683"/>
      <c r="D10561" s="684"/>
    </row>
    <row r="10562" spans="2:4" ht="15" customHeight="1" x14ac:dyDescent="0.25">
      <c r="B10562" s="683"/>
      <c r="C10562" s="683"/>
      <c r="D10562" s="684"/>
    </row>
    <row r="10563" spans="2:4" ht="15" customHeight="1" x14ac:dyDescent="0.25">
      <c r="B10563" s="683"/>
      <c r="C10563" s="683"/>
      <c r="D10563" s="684"/>
    </row>
    <row r="10564" spans="2:4" ht="15" customHeight="1" x14ac:dyDescent="0.25">
      <c r="B10564" s="683"/>
      <c r="C10564" s="683"/>
      <c r="D10564" s="684"/>
    </row>
    <row r="10565" spans="2:4" ht="15" customHeight="1" x14ac:dyDescent="0.25">
      <c r="B10565" s="683"/>
      <c r="C10565" s="683"/>
      <c r="D10565" s="684"/>
    </row>
    <row r="10566" spans="2:4" ht="15" customHeight="1" x14ac:dyDescent="0.25">
      <c r="B10566" s="683"/>
      <c r="C10566" s="683"/>
      <c r="D10566" s="684"/>
    </row>
    <row r="10567" spans="2:4" ht="15" customHeight="1" x14ac:dyDescent="0.25">
      <c r="B10567" s="683"/>
      <c r="C10567" s="683"/>
      <c r="D10567" s="684"/>
    </row>
    <row r="10568" spans="2:4" ht="15" customHeight="1" x14ac:dyDescent="0.25">
      <c r="B10568" s="683"/>
      <c r="C10568" s="683"/>
      <c r="D10568" s="684"/>
    </row>
    <row r="10569" spans="2:4" ht="15" customHeight="1" x14ac:dyDescent="0.25">
      <c r="B10569" s="683"/>
      <c r="C10569" s="683"/>
      <c r="D10569" s="684"/>
    </row>
    <row r="10570" spans="2:4" ht="15" customHeight="1" x14ac:dyDescent="0.25">
      <c r="B10570" s="683"/>
      <c r="C10570" s="683"/>
      <c r="D10570" s="684"/>
    </row>
    <row r="10571" spans="2:4" ht="15" customHeight="1" x14ac:dyDescent="0.25">
      <c r="B10571" s="683"/>
      <c r="C10571" s="683"/>
      <c r="D10571" s="684"/>
    </row>
    <row r="10572" spans="2:4" ht="15" customHeight="1" x14ac:dyDescent="0.25">
      <c r="B10572" s="683"/>
      <c r="C10572" s="683"/>
      <c r="D10572" s="684"/>
    </row>
    <row r="10573" spans="2:4" ht="15" customHeight="1" x14ac:dyDescent="0.25">
      <c r="B10573" s="683"/>
      <c r="C10573" s="683"/>
      <c r="D10573" s="684"/>
    </row>
    <row r="10574" spans="2:4" ht="15" customHeight="1" x14ac:dyDescent="0.25">
      <c r="B10574" s="683"/>
      <c r="C10574" s="683"/>
      <c r="D10574" s="684"/>
    </row>
    <row r="10575" spans="2:4" ht="15" customHeight="1" x14ac:dyDescent="0.25">
      <c r="B10575" s="683"/>
      <c r="C10575" s="683"/>
      <c r="D10575" s="684"/>
    </row>
    <row r="10576" spans="2:4" ht="15" customHeight="1" x14ac:dyDescent="0.25">
      <c r="B10576" s="683"/>
      <c r="C10576" s="683"/>
      <c r="D10576" s="684"/>
    </row>
    <row r="10577" spans="2:4" ht="15" customHeight="1" x14ac:dyDescent="0.25">
      <c r="B10577" s="683"/>
      <c r="C10577" s="683"/>
      <c r="D10577" s="684"/>
    </row>
    <row r="10578" spans="2:4" ht="15" customHeight="1" x14ac:dyDescent="0.25">
      <c r="B10578" s="683"/>
      <c r="C10578" s="683"/>
      <c r="D10578" s="684"/>
    </row>
    <row r="10579" spans="2:4" ht="15" customHeight="1" x14ac:dyDescent="0.25">
      <c r="B10579" s="683"/>
      <c r="C10579" s="683"/>
      <c r="D10579" s="684"/>
    </row>
    <row r="10580" spans="2:4" ht="15" customHeight="1" x14ac:dyDescent="0.25">
      <c r="B10580" s="683"/>
      <c r="C10580" s="683"/>
      <c r="D10580" s="684"/>
    </row>
    <row r="10581" spans="2:4" ht="15" customHeight="1" x14ac:dyDescent="0.25">
      <c r="B10581" s="683"/>
      <c r="C10581" s="683"/>
      <c r="D10581" s="684"/>
    </row>
    <row r="10582" spans="2:4" ht="15" customHeight="1" x14ac:dyDescent="0.25">
      <c r="B10582" s="683"/>
      <c r="C10582" s="683"/>
      <c r="D10582" s="684"/>
    </row>
    <row r="10583" spans="2:4" ht="15" customHeight="1" x14ac:dyDescent="0.25">
      <c r="B10583" s="683"/>
      <c r="C10583" s="683"/>
      <c r="D10583" s="684"/>
    </row>
    <row r="10584" spans="2:4" ht="15" customHeight="1" x14ac:dyDescent="0.25">
      <c r="B10584" s="683"/>
      <c r="C10584" s="683"/>
      <c r="D10584" s="684"/>
    </row>
    <row r="10585" spans="2:4" ht="15" customHeight="1" x14ac:dyDescent="0.25">
      <c r="B10585" s="683"/>
      <c r="C10585" s="683"/>
      <c r="D10585" s="684"/>
    </row>
    <row r="10586" spans="2:4" ht="15" customHeight="1" x14ac:dyDescent="0.25">
      <c r="B10586" s="683"/>
      <c r="C10586" s="683"/>
      <c r="D10586" s="684"/>
    </row>
    <row r="10587" spans="2:4" ht="15" customHeight="1" x14ac:dyDescent="0.25">
      <c r="B10587" s="683"/>
      <c r="C10587" s="683"/>
      <c r="D10587" s="684"/>
    </row>
    <row r="10588" spans="2:4" ht="15" customHeight="1" x14ac:dyDescent="0.25">
      <c r="B10588" s="683"/>
      <c r="C10588" s="683"/>
      <c r="D10588" s="684"/>
    </row>
    <row r="10589" spans="2:4" ht="15" customHeight="1" x14ac:dyDescent="0.25">
      <c r="B10589" s="683"/>
      <c r="C10589" s="683"/>
      <c r="D10589" s="684"/>
    </row>
    <row r="10590" spans="2:4" ht="15" customHeight="1" x14ac:dyDescent="0.25">
      <c r="B10590" s="683"/>
      <c r="C10590" s="683"/>
      <c r="D10590" s="684"/>
    </row>
    <row r="10591" spans="2:4" ht="15" customHeight="1" x14ac:dyDescent="0.25">
      <c r="B10591" s="683"/>
      <c r="C10591" s="683"/>
      <c r="D10591" s="684"/>
    </row>
    <row r="10592" spans="2:4" ht="15" customHeight="1" x14ac:dyDescent="0.25">
      <c r="B10592" s="683"/>
      <c r="C10592" s="683"/>
      <c r="D10592" s="684"/>
    </row>
    <row r="10593" spans="2:4" ht="15" customHeight="1" x14ac:dyDescent="0.25">
      <c r="B10593" s="683"/>
      <c r="C10593" s="683"/>
      <c r="D10593" s="684"/>
    </row>
    <row r="10594" spans="2:4" ht="15" customHeight="1" x14ac:dyDescent="0.25">
      <c r="B10594" s="683"/>
      <c r="C10594" s="683"/>
      <c r="D10594" s="684"/>
    </row>
    <row r="10595" spans="2:4" ht="15" customHeight="1" x14ac:dyDescent="0.25">
      <c r="B10595" s="683"/>
      <c r="C10595" s="683"/>
      <c r="D10595" s="684"/>
    </row>
    <row r="10596" spans="2:4" ht="15" customHeight="1" x14ac:dyDescent="0.25">
      <c r="B10596" s="683"/>
      <c r="C10596" s="683"/>
      <c r="D10596" s="684"/>
    </row>
    <row r="10597" spans="2:4" ht="15" customHeight="1" x14ac:dyDescent="0.25">
      <c r="B10597" s="683"/>
      <c r="C10597" s="683"/>
      <c r="D10597" s="684"/>
    </row>
    <row r="10598" spans="2:4" ht="15" customHeight="1" x14ac:dyDescent="0.25">
      <c r="B10598" s="683"/>
      <c r="C10598" s="683"/>
      <c r="D10598" s="684"/>
    </row>
    <row r="10599" spans="2:4" ht="15" customHeight="1" x14ac:dyDescent="0.25">
      <c r="B10599" s="683"/>
      <c r="C10599" s="683"/>
      <c r="D10599" s="684"/>
    </row>
    <row r="10600" spans="2:4" ht="15" customHeight="1" x14ac:dyDescent="0.25">
      <c r="B10600" s="683"/>
      <c r="C10600" s="683"/>
      <c r="D10600" s="684"/>
    </row>
    <row r="10601" spans="2:4" ht="15" customHeight="1" x14ac:dyDescent="0.25">
      <c r="B10601" s="683"/>
      <c r="C10601" s="683"/>
      <c r="D10601" s="684"/>
    </row>
    <row r="10602" spans="2:4" ht="15" customHeight="1" x14ac:dyDescent="0.25">
      <c r="B10602" s="683"/>
      <c r="C10602" s="683"/>
      <c r="D10602" s="684"/>
    </row>
    <row r="10603" spans="2:4" ht="15" customHeight="1" x14ac:dyDescent="0.25">
      <c r="B10603" s="683"/>
      <c r="C10603" s="683"/>
      <c r="D10603" s="684"/>
    </row>
    <row r="10604" spans="2:4" ht="15" customHeight="1" x14ac:dyDescent="0.25">
      <c r="B10604" s="683"/>
      <c r="C10604" s="683"/>
      <c r="D10604" s="684"/>
    </row>
    <row r="10605" spans="2:4" ht="15" customHeight="1" x14ac:dyDescent="0.25">
      <c r="B10605" s="683"/>
      <c r="C10605" s="683"/>
      <c r="D10605" s="684"/>
    </row>
    <row r="10606" spans="2:4" ht="15" customHeight="1" x14ac:dyDescent="0.25">
      <c r="B10606" s="683"/>
      <c r="C10606" s="683"/>
      <c r="D10606" s="684"/>
    </row>
    <row r="10607" spans="2:4" ht="15" customHeight="1" x14ac:dyDescent="0.25">
      <c r="B10607" s="683"/>
      <c r="C10607" s="683"/>
      <c r="D10607" s="684"/>
    </row>
    <row r="10608" spans="2:4" ht="15" customHeight="1" x14ac:dyDescent="0.25">
      <c r="B10608" s="683"/>
      <c r="C10608" s="683"/>
      <c r="D10608" s="684"/>
    </row>
    <row r="10609" spans="2:4" ht="15" customHeight="1" x14ac:dyDescent="0.25">
      <c r="B10609" s="683"/>
      <c r="C10609" s="683"/>
      <c r="D10609" s="684"/>
    </row>
    <row r="10610" spans="2:4" ht="15" customHeight="1" x14ac:dyDescent="0.25">
      <c r="B10610" s="683"/>
      <c r="C10610" s="683"/>
      <c r="D10610" s="684"/>
    </row>
    <row r="10611" spans="2:4" ht="15" customHeight="1" x14ac:dyDescent="0.25">
      <c r="B10611" s="683"/>
      <c r="C10611" s="683"/>
      <c r="D10611" s="684"/>
    </row>
    <row r="10612" spans="2:4" ht="15" customHeight="1" x14ac:dyDescent="0.25">
      <c r="B10612" s="683"/>
      <c r="C10612" s="683"/>
      <c r="D10612" s="684"/>
    </row>
    <row r="10613" spans="2:4" ht="15" customHeight="1" x14ac:dyDescent="0.25">
      <c r="B10613" s="683"/>
      <c r="C10613" s="683"/>
      <c r="D10613" s="684"/>
    </row>
    <row r="10614" spans="2:4" ht="15" customHeight="1" x14ac:dyDescent="0.25">
      <c r="B10614" s="683"/>
      <c r="C10614" s="683"/>
      <c r="D10614" s="684"/>
    </row>
    <row r="10615" spans="2:4" ht="15" customHeight="1" x14ac:dyDescent="0.25">
      <c r="B10615" s="683"/>
      <c r="C10615" s="683"/>
      <c r="D10615" s="684"/>
    </row>
    <row r="10616" spans="2:4" ht="15" customHeight="1" x14ac:dyDescent="0.25">
      <c r="B10616" s="683"/>
      <c r="C10616" s="683"/>
      <c r="D10616" s="684"/>
    </row>
    <row r="10617" spans="2:4" ht="15" customHeight="1" x14ac:dyDescent="0.25">
      <c r="B10617" s="683"/>
      <c r="C10617" s="683"/>
      <c r="D10617" s="684"/>
    </row>
    <row r="10618" spans="2:4" ht="15" customHeight="1" x14ac:dyDescent="0.25">
      <c r="B10618" s="683"/>
      <c r="C10618" s="683"/>
      <c r="D10618" s="684"/>
    </row>
    <row r="10619" spans="2:4" ht="15" customHeight="1" x14ac:dyDescent="0.25">
      <c r="B10619" s="683"/>
      <c r="C10619" s="683"/>
      <c r="D10619" s="684"/>
    </row>
    <row r="10620" spans="2:4" ht="15" customHeight="1" x14ac:dyDescent="0.25">
      <c r="B10620" s="683"/>
      <c r="C10620" s="683"/>
      <c r="D10620" s="684"/>
    </row>
    <row r="10621" spans="2:4" ht="15" customHeight="1" x14ac:dyDescent="0.25">
      <c r="B10621" s="683"/>
      <c r="C10621" s="683"/>
      <c r="D10621" s="684"/>
    </row>
    <row r="10622" spans="2:4" ht="15" customHeight="1" x14ac:dyDescent="0.25">
      <c r="B10622" s="683"/>
      <c r="C10622" s="683"/>
      <c r="D10622" s="684"/>
    </row>
    <row r="10623" spans="2:4" ht="15" customHeight="1" x14ac:dyDescent="0.25">
      <c r="B10623" s="683"/>
      <c r="C10623" s="683"/>
      <c r="D10623" s="684"/>
    </row>
    <row r="10624" spans="2:4" ht="15" customHeight="1" x14ac:dyDescent="0.25">
      <c r="B10624" s="683"/>
      <c r="C10624" s="683"/>
      <c r="D10624" s="684"/>
    </row>
    <row r="10625" spans="2:4" ht="15" customHeight="1" x14ac:dyDescent="0.25">
      <c r="B10625" s="683"/>
      <c r="C10625" s="683"/>
      <c r="D10625" s="684"/>
    </row>
    <row r="10626" spans="2:4" ht="15" customHeight="1" x14ac:dyDescent="0.25">
      <c r="B10626" s="683"/>
      <c r="C10626" s="683"/>
      <c r="D10626" s="684"/>
    </row>
    <row r="10627" spans="2:4" ht="15" customHeight="1" x14ac:dyDescent="0.25">
      <c r="B10627" s="683"/>
      <c r="C10627" s="683"/>
      <c r="D10627" s="684"/>
    </row>
    <row r="10628" spans="2:4" ht="15" customHeight="1" x14ac:dyDescent="0.25">
      <c r="B10628" s="683"/>
      <c r="C10628" s="683"/>
      <c r="D10628" s="684"/>
    </row>
    <row r="10629" spans="2:4" ht="15" customHeight="1" x14ac:dyDescent="0.25">
      <c r="B10629" s="683"/>
      <c r="C10629" s="683"/>
      <c r="D10629" s="684"/>
    </row>
    <row r="10630" spans="2:4" ht="15" customHeight="1" x14ac:dyDescent="0.25">
      <c r="B10630" s="683"/>
      <c r="C10630" s="683"/>
      <c r="D10630" s="684"/>
    </row>
    <row r="10631" spans="2:4" ht="15" customHeight="1" x14ac:dyDescent="0.25">
      <c r="B10631" s="683"/>
      <c r="C10631" s="683"/>
      <c r="D10631" s="684"/>
    </row>
    <row r="10632" spans="2:4" ht="15" customHeight="1" x14ac:dyDescent="0.25">
      <c r="B10632" s="683"/>
      <c r="C10632" s="683"/>
      <c r="D10632" s="684"/>
    </row>
    <row r="10633" spans="2:4" ht="15" customHeight="1" x14ac:dyDescent="0.25">
      <c r="B10633" s="683"/>
      <c r="C10633" s="683"/>
      <c r="D10633" s="684"/>
    </row>
    <row r="10634" spans="2:4" ht="15" customHeight="1" x14ac:dyDescent="0.25">
      <c r="B10634" s="683"/>
      <c r="C10634" s="683"/>
      <c r="D10634" s="684"/>
    </row>
    <row r="10635" spans="2:4" ht="15" customHeight="1" x14ac:dyDescent="0.25">
      <c r="B10635" s="683"/>
      <c r="C10635" s="683"/>
      <c r="D10635" s="684"/>
    </row>
    <row r="10636" spans="2:4" ht="15" customHeight="1" x14ac:dyDescent="0.25">
      <c r="B10636" s="683"/>
      <c r="C10636" s="683"/>
      <c r="D10636" s="684"/>
    </row>
    <row r="10637" spans="2:4" ht="15" customHeight="1" x14ac:dyDescent="0.25">
      <c r="B10637" s="683"/>
      <c r="C10637" s="683"/>
      <c r="D10637" s="684"/>
    </row>
    <row r="10638" spans="2:4" ht="15" customHeight="1" x14ac:dyDescent="0.25">
      <c r="B10638" s="683"/>
      <c r="C10638" s="683"/>
      <c r="D10638" s="684"/>
    </row>
    <row r="10639" spans="2:4" ht="15" customHeight="1" x14ac:dyDescent="0.25">
      <c r="B10639" s="683"/>
      <c r="C10639" s="683"/>
      <c r="D10639" s="684"/>
    </row>
    <row r="10640" spans="2:4" ht="15" customHeight="1" x14ac:dyDescent="0.25">
      <c r="B10640" s="683"/>
      <c r="C10640" s="683"/>
      <c r="D10640" s="684"/>
    </row>
    <row r="10641" spans="2:4" ht="15" customHeight="1" x14ac:dyDescent="0.25">
      <c r="B10641" s="683"/>
      <c r="C10641" s="683"/>
      <c r="D10641" s="684"/>
    </row>
    <row r="10642" spans="2:4" ht="15" customHeight="1" x14ac:dyDescent="0.25">
      <c r="B10642" s="683"/>
      <c r="C10642" s="683"/>
      <c r="D10642" s="684"/>
    </row>
    <row r="10643" spans="2:4" ht="15" customHeight="1" x14ac:dyDescent="0.25">
      <c r="B10643" s="683"/>
      <c r="C10643" s="683"/>
      <c r="D10643" s="684"/>
    </row>
    <row r="10644" spans="2:4" ht="15" customHeight="1" x14ac:dyDescent="0.25">
      <c r="B10644" s="683"/>
      <c r="C10644" s="683"/>
      <c r="D10644" s="684"/>
    </row>
    <row r="10645" spans="2:4" ht="15" customHeight="1" x14ac:dyDescent="0.25">
      <c r="B10645" s="683"/>
      <c r="C10645" s="683"/>
      <c r="D10645" s="684"/>
    </row>
    <row r="10646" spans="2:4" ht="15" customHeight="1" x14ac:dyDescent="0.25">
      <c r="B10646" s="683"/>
      <c r="C10646" s="683"/>
      <c r="D10646" s="684"/>
    </row>
    <row r="10647" spans="2:4" ht="15" customHeight="1" x14ac:dyDescent="0.25">
      <c r="B10647" s="683"/>
      <c r="C10647" s="683"/>
      <c r="D10647" s="684"/>
    </row>
    <row r="10648" spans="2:4" ht="15" customHeight="1" x14ac:dyDescent="0.25">
      <c r="B10648" s="683"/>
      <c r="C10648" s="683"/>
      <c r="D10648" s="684"/>
    </row>
    <row r="10649" spans="2:4" ht="15" customHeight="1" x14ac:dyDescent="0.25">
      <c r="B10649" s="683"/>
      <c r="C10649" s="683"/>
      <c r="D10649" s="684"/>
    </row>
    <row r="10650" spans="2:4" ht="15" customHeight="1" x14ac:dyDescent="0.25">
      <c r="B10650" s="683"/>
      <c r="C10650" s="683"/>
      <c r="D10650" s="684"/>
    </row>
    <row r="10651" spans="2:4" ht="15" customHeight="1" x14ac:dyDescent="0.25">
      <c r="B10651" s="683"/>
      <c r="C10651" s="683"/>
      <c r="D10651" s="684"/>
    </row>
    <row r="10652" spans="2:4" ht="15" customHeight="1" x14ac:dyDescent="0.25">
      <c r="B10652" s="683"/>
      <c r="C10652" s="683"/>
      <c r="D10652" s="684"/>
    </row>
    <row r="10653" spans="2:4" ht="15" customHeight="1" x14ac:dyDescent="0.25">
      <c r="B10653" s="683"/>
      <c r="C10653" s="683"/>
      <c r="D10653" s="684"/>
    </row>
    <row r="10654" spans="2:4" ht="15" customHeight="1" x14ac:dyDescent="0.25">
      <c r="B10654" s="683"/>
      <c r="C10654" s="683"/>
      <c r="D10654" s="684"/>
    </row>
    <row r="10655" spans="2:4" ht="15" customHeight="1" x14ac:dyDescent="0.25">
      <c r="B10655" s="683"/>
      <c r="C10655" s="683"/>
      <c r="D10655" s="684"/>
    </row>
    <row r="10656" spans="2:4" ht="15" customHeight="1" x14ac:dyDescent="0.25">
      <c r="B10656" s="683"/>
      <c r="C10656" s="683"/>
      <c r="D10656" s="684"/>
    </row>
    <row r="10657" spans="2:4" ht="15" customHeight="1" x14ac:dyDescent="0.25">
      <c r="B10657" s="683"/>
      <c r="C10657" s="683"/>
      <c r="D10657" s="684"/>
    </row>
    <row r="10658" spans="2:4" ht="15" customHeight="1" x14ac:dyDescent="0.25">
      <c r="B10658" s="683"/>
      <c r="C10658" s="683"/>
      <c r="D10658" s="684"/>
    </row>
    <row r="10659" spans="2:4" ht="15" customHeight="1" x14ac:dyDescent="0.25">
      <c r="B10659" s="683"/>
      <c r="C10659" s="683"/>
      <c r="D10659" s="684"/>
    </row>
    <row r="10660" spans="2:4" ht="15" customHeight="1" x14ac:dyDescent="0.25">
      <c r="B10660" s="683"/>
      <c r="C10660" s="683"/>
      <c r="D10660" s="684"/>
    </row>
    <row r="10661" spans="2:4" ht="15" customHeight="1" x14ac:dyDescent="0.25">
      <c r="B10661" s="683"/>
      <c r="C10661" s="683"/>
      <c r="D10661" s="684"/>
    </row>
    <row r="10662" spans="2:4" ht="15" customHeight="1" x14ac:dyDescent="0.25">
      <c r="B10662" s="683"/>
      <c r="C10662" s="683"/>
      <c r="D10662" s="684"/>
    </row>
    <row r="10663" spans="2:4" ht="15" customHeight="1" x14ac:dyDescent="0.25">
      <c r="B10663" s="683"/>
      <c r="C10663" s="683"/>
      <c r="D10663" s="684"/>
    </row>
    <row r="10664" spans="2:4" ht="15" customHeight="1" x14ac:dyDescent="0.25">
      <c r="B10664" s="683"/>
      <c r="C10664" s="683"/>
      <c r="D10664" s="684"/>
    </row>
    <row r="10665" spans="2:4" ht="15" customHeight="1" x14ac:dyDescent="0.25">
      <c r="B10665" s="683"/>
      <c r="C10665" s="683"/>
      <c r="D10665" s="684"/>
    </row>
    <row r="10666" spans="2:4" ht="15" customHeight="1" x14ac:dyDescent="0.25">
      <c r="B10666" s="683"/>
      <c r="C10666" s="683"/>
      <c r="D10666" s="684"/>
    </row>
    <row r="10667" spans="2:4" ht="15" customHeight="1" x14ac:dyDescent="0.25">
      <c r="B10667" s="683"/>
      <c r="C10667" s="683"/>
      <c r="D10667" s="684"/>
    </row>
    <row r="10668" spans="2:4" ht="15" customHeight="1" x14ac:dyDescent="0.25">
      <c r="B10668" s="683"/>
      <c r="C10668" s="683"/>
      <c r="D10668" s="684"/>
    </row>
    <row r="10669" spans="2:4" ht="15" customHeight="1" x14ac:dyDescent="0.25">
      <c r="B10669" s="683"/>
      <c r="C10669" s="683"/>
      <c r="D10669" s="684"/>
    </row>
    <row r="10670" spans="2:4" ht="15" customHeight="1" x14ac:dyDescent="0.25">
      <c r="B10670" s="683"/>
      <c r="C10670" s="683"/>
      <c r="D10670" s="684"/>
    </row>
    <row r="10671" spans="2:4" ht="15" customHeight="1" x14ac:dyDescent="0.25">
      <c r="B10671" s="683"/>
      <c r="C10671" s="683"/>
      <c r="D10671" s="684"/>
    </row>
    <row r="10672" spans="2:4" ht="15" customHeight="1" x14ac:dyDescent="0.25">
      <c r="B10672" s="683"/>
      <c r="C10672" s="683"/>
      <c r="D10672" s="684"/>
    </row>
    <row r="10673" spans="2:4" ht="15" customHeight="1" x14ac:dyDescent="0.25">
      <c r="B10673" s="683"/>
      <c r="C10673" s="683"/>
      <c r="D10673" s="684"/>
    </row>
    <row r="10674" spans="2:4" ht="15" customHeight="1" x14ac:dyDescent="0.25">
      <c r="B10674" s="683"/>
      <c r="C10674" s="683"/>
      <c r="D10674" s="684"/>
    </row>
    <row r="10675" spans="2:4" ht="15" customHeight="1" x14ac:dyDescent="0.25">
      <c r="B10675" s="683"/>
      <c r="C10675" s="683"/>
      <c r="D10675" s="684"/>
    </row>
    <row r="10676" spans="2:4" ht="15" customHeight="1" x14ac:dyDescent="0.25">
      <c r="B10676" s="683"/>
      <c r="C10676" s="683"/>
      <c r="D10676" s="684"/>
    </row>
    <row r="10677" spans="2:4" ht="15" customHeight="1" x14ac:dyDescent="0.25">
      <c r="B10677" s="683"/>
      <c r="C10677" s="683"/>
      <c r="D10677" s="684"/>
    </row>
    <row r="10678" spans="2:4" ht="15" customHeight="1" x14ac:dyDescent="0.25">
      <c r="B10678" s="683"/>
      <c r="C10678" s="683"/>
      <c r="D10678" s="684"/>
    </row>
    <row r="10679" spans="2:4" ht="15" customHeight="1" x14ac:dyDescent="0.25">
      <c r="B10679" s="683"/>
      <c r="C10679" s="683"/>
      <c r="D10679" s="684"/>
    </row>
    <row r="10680" spans="2:4" ht="15" customHeight="1" x14ac:dyDescent="0.25">
      <c r="B10680" s="683"/>
      <c r="C10680" s="683"/>
      <c r="D10680" s="684"/>
    </row>
    <row r="10681" spans="2:4" ht="15" customHeight="1" x14ac:dyDescent="0.25">
      <c r="B10681" s="683"/>
      <c r="C10681" s="683"/>
      <c r="D10681" s="684"/>
    </row>
    <row r="10682" spans="2:4" ht="15" customHeight="1" x14ac:dyDescent="0.25">
      <c r="B10682" s="683"/>
      <c r="C10682" s="683"/>
      <c r="D10682" s="684"/>
    </row>
    <row r="10683" spans="2:4" ht="15" customHeight="1" x14ac:dyDescent="0.25">
      <c r="B10683" s="683"/>
      <c r="C10683" s="683"/>
      <c r="D10683" s="684"/>
    </row>
    <row r="10684" spans="2:4" ht="15" customHeight="1" x14ac:dyDescent="0.25">
      <c r="B10684" s="683"/>
      <c r="C10684" s="683"/>
      <c r="D10684" s="684"/>
    </row>
    <row r="10685" spans="2:4" ht="15" customHeight="1" x14ac:dyDescent="0.25">
      <c r="B10685" s="683"/>
      <c r="C10685" s="683"/>
      <c r="D10685" s="684"/>
    </row>
    <row r="10686" spans="2:4" ht="15" customHeight="1" x14ac:dyDescent="0.25">
      <c r="B10686" s="683"/>
      <c r="C10686" s="683"/>
      <c r="D10686" s="684"/>
    </row>
    <row r="10687" spans="2:4" ht="15" customHeight="1" x14ac:dyDescent="0.25">
      <c r="B10687" s="683"/>
      <c r="C10687" s="683"/>
      <c r="D10687" s="684"/>
    </row>
    <row r="10688" spans="2:4" ht="15" customHeight="1" x14ac:dyDescent="0.25">
      <c r="B10688" s="683"/>
      <c r="C10688" s="683"/>
      <c r="D10688" s="684"/>
    </row>
    <row r="10689" spans="2:4" ht="15" customHeight="1" x14ac:dyDescent="0.25">
      <c r="B10689" s="683"/>
      <c r="C10689" s="683"/>
      <c r="D10689" s="684"/>
    </row>
    <row r="10690" spans="2:4" ht="15" customHeight="1" x14ac:dyDescent="0.25">
      <c r="B10690" s="683"/>
      <c r="C10690" s="683"/>
      <c r="D10690" s="684"/>
    </row>
    <row r="10691" spans="2:4" ht="15" customHeight="1" x14ac:dyDescent="0.25">
      <c r="B10691" s="683"/>
      <c r="C10691" s="683"/>
      <c r="D10691" s="684"/>
    </row>
    <row r="10692" spans="2:4" ht="15" customHeight="1" x14ac:dyDescent="0.25">
      <c r="B10692" s="683"/>
      <c r="C10692" s="683"/>
      <c r="D10692" s="684"/>
    </row>
    <row r="10693" spans="2:4" ht="15" customHeight="1" x14ac:dyDescent="0.25">
      <c r="B10693" s="683"/>
      <c r="C10693" s="683"/>
      <c r="D10693" s="684"/>
    </row>
    <row r="10694" spans="2:4" ht="15" customHeight="1" x14ac:dyDescent="0.25">
      <c r="B10694" s="683"/>
      <c r="C10694" s="683"/>
      <c r="D10694" s="684"/>
    </row>
    <row r="10695" spans="2:4" ht="15" customHeight="1" x14ac:dyDescent="0.25">
      <c r="B10695" s="683"/>
      <c r="C10695" s="683"/>
      <c r="D10695" s="684"/>
    </row>
    <row r="10696" spans="2:4" ht="15" customHeight="1" x14ac:dyDescent="0.25">
      <c r="B10696" s="683"/>
      <c r="C10696" s="683"/>
      <c r="D10696" s="684"/>
    </row>
    <row r="10697" spans="2:4" ht="15" customHeight="1" x14ac:dyDescent="0.25">
      <c r="B10697" s="683"/>
      <c r="C10697" s="683"/>
      <c r="D10697" s="684"/>
    </row>
    <row r="10698" spans="2:4" ht="15" customHeight="1" x14ac:dyDescent="0.25">
      <c r="B10698" s="683"/>
      <c r="C10698" s="683"/>
      <c r="D10698" s="684"/>
    </row>
    <row r="10699" spans="2:4" ht="15" customHeight="1" x14ac:dyDescent="0.25">
      <c r="B10699" s="683"/>
      <c r="C10699" s="683"/>
      <c r="D10699" s="684"/>
    </row>
    <row r="10700" spans="2:4" ht="15" customHeight="1" x14ac:dyDescent="0.25">
      <c r="B10700" s="683"/>
      <c r="C10700" s="683"/>
      <c r="D10700" s="684"/>
    </row>
    <row r="10701" spans="2:4" ht="15" customHeight="1" x14ac:dyDescent="0.25">
      <c r="B10701" s="683"/>
      <c r="C10701" s="683"/>
      <c r="D10701" s="684"/>
    </row>
    <row r="10702" spans="2:4" ht="15" customHeight="1" x14ac:dyDescent="0.25">
      <c r="B10702" s="683"/>
      <c r="C10702" s="683"/>
      <c r="D10702" s="684"/>
    </row>
    <row r="10703" spans="2:4" ht="15" customHeight="1" x14ac:dyDescent="0.25">
      <c r="B10703" s="683"/>
      <c r="C10703" s="683"/>
      <c r="D10703" s="684"/>
    </row>
    <row r="10704" spans="2:4" ht="15" customHeight="1" x14ac:dyDescent="0.25">
      <c r="B10704" s="683"/>
      <c r="C10704" s="683"/>
      <c r="D10704" s="684"/>
    </row>
    <row r="10705" spans="2:4" ht="15" customHeight="1" x14ac:dyDescent="0.25">
      <c r="B10705" s="683"/>
      <c r="C10705" s="683"/>
      <c r="D10705" s="684"/>
    </row>
    <row r="10706" spans="2:4" ht="15" customHeight="1" x14ac:dyDescent="0.25">
      <c r="B10706" s="683"/>
      <c r="C10706" s="683"/>
      <c r="D10706" s="684"/>
    </row>
    <row r="10707" spans="2:4" ht="15" customHeight="1" x14ac:dyDescent="0.25">
      <c r="B10707" s="683"/>
      <c r="C10707" s="683"/>
      <c r="D10707" s="684"/>
    </row>
    <row r="10708" spans="2:4" ht="15" customHeight="1" x14ac:dyDescent="0.25">
      <c r="B10708" s="683"/>
      <c r="C10708" s="683"/>
      <c r="D10708" s="684"/>
    </row>
    <row r="10709" spans="2:4" ht="15" customHeight="1" x14ac:dyDescent="0.25">
      <c r="B10709" s="683"/>
      <c r="C10709" s="683"/>
      <c r="D10709" s="684"/>
    </row>
    <row r="10710" spans="2:4" ht="15" customHeight="1" x14ac:dyDescent="0.25">
      <c r="B10710" s="683"/>
      <c r="C10710" s="683"/>
      <c r="D10710" s="684"/>
    </row>
    <row r="10711" spans="2:4" ht="15" customHeight="1" x14ac:dyDescent="0.25">
      <c r="B10711" s="683"/>
      <c r="C10711" s="683"/>
      <c r="D10711" s="684"/>
    </row>
    <row r="10712" spans="2:4" ht="15" customHeight="1" x14ac:dyDescent="0.25">
      <c r="B10712" s="683"/>
      <c r="C10712" s="683"/>
      <c r="D10712" s="684"/>
    </row>
    <row r="10713" spans="2:4" ht="15" customHeight="1" x14ac:dyDescent="0.25">
      <c r="B10713" s="683"/>
      <c r="C10713" s="683"/>
      <c r="D10713" s="684"/>
    </row>
    <row r="10714" spans="2:4" ht="15" customHeight="1" x14ac:dyDescent="0.25">
      <c r="B10714" s="683"/>
      <c r="C10714" s="683"/>
      <c r="D10714" s="684"/>
    </row>
    <row r="10715" spans="2:4" ht="15" customHeight="1" x14ac:dyDescent="0.25">
      <c r="B10715" s="683"/>
      <c r="C10715" s="683"/>
      <c r="D10715" s="684"/>
    </row>
    <row r="10716" spans="2:4" ht="15" customHeight="1" x14ac:dyDescent="0.25">
      <c r="B10716" s="683"/>
      <c r="C10716" s="683"/>
      <c r="D10716" s="684"/>
    </row>
    <row r="10717" spans="2:4" ht="15" customHeight="1" x14ac:dyDescent="0.25">
      <c r="B10717" s="683"/>
      <c r="C10717" s="683"/>
      <c r="D10717" s="684"/>
    </row>
    <row r="10718" spans="2:4" ht="15" customHeight="1" x14ac:dyDescent="0.25">
      <c r="B10718" s="683"/>
      <c r="C10718" s="683"/>
      <c r="D10718" s="684"/>
    </row>
    <row r="10719" spans="2:4" ht="15" customHeight="1" x14ac:dyDescent="0.25">
      <c r="B10719" s="683"/>
      <c r="C10719" s="683"/>
      <c r="D10719" s="684"/>
    </row>
    <row r="10720" spans="2:4" ht="15" customHeight="1" x14ac:dyDescent="0.25">
      <c r="B10720" s="683"/>
      <c r="C10720" s="683"/>
      <c r="D10720" s="684"/>
    </row>
    <row r="10721" spans="2:4" ht="15" customHeight="1" x14ac:dyDescent="0.25">
      <c r="B10721" s="683"/>
      <c r="C10721" s="683"/>
      <c r="D10721" s="684"/>
    </row>
    <row r="10722" spans="2:4" ht="15" customHeight="1" x14ac:dyDescent="0.25">
      <c r="B10722" s="683"/>
      <c r="C10722" s="683"/>
      <c r="D10722" s="684"/>
    </row>
    <row r="10723" spans="2:4" ht="15" customHeight="1" x14ac:dyDescent="0.25">
      <c r="B10723" s="683"/>
      <c r="C10723" s="683"/>
      <c r="D10723" s="684"/>
    </row>
    <row r="10724" spans="2:4" ht="15" customHeight="1" x14ac:dyDescent="0.25">
      <c r="B10724" s="683"/>
      <c r="C10724" s="683"/>
      <c r="D10724" s="684"/>
    </row>
    <row r="10725" spans="2:4" ht="15" customHeight="1" x14ac:dyDescent="0.25">
      <c r="B10725" s="683"/>
      <c r="C10725" s="683"/>
      <c r="D10725" s="684"/>
    </row>
    <row r="10726" spans="2:4" ht="15" customHeight="1" x14ac:dyDescent="0.25">
      <c r="B10726" s="683"/>
      <c r="C10726" s="683"/>
      <c r="D10726" s="684"/>
    </row>
    <row r="10727" spans="2:4" ht="15" customHeight="1" x14ac:dyDescent="0.25">
      <c r="B10727" s="683"/>
      <c r="C10727" s="683"/>
      <c r="D10727" s="684"/>
    </row>
    <row r="10728" spans="2:4" ht="15" customHeight="1" x14ac:dyDescent="0.25">
      <c r="B10728" s="683"/>
      <c r="C10728" s="683"/>
      <c r="D10728" s="684"/>
    </row>
    <row r="10729" spans="2:4" ht="15" customHeight="1" x14ac:dyDescent="0.25">
      <c r="B10729" s="683"/>
      <c r="C10729" s="683"/>
      <c r="D10729" s="684"/>
    </row>
    <row r="10730" spans="2:4" ht="15" customHeight="1" x14ac:dyDescent="0.25">
      <c r="B10730" s="683"/>
      <c r="C10730" s="683"/>
      <c r="D10730" s="684"/>
    </row>
    <row r="10731" spans="2:4" ht="15" customHeight="1" x14ac:dyDescent="0.25">
      <c r="B10731" s="683"/>
      <c r="C10731" s="683"/>
      <c r="D10731" s="684"/>
    </row>
    <row r="10732" spans="2:4" ht="15" customHeight="1" x14ac:dyDescent="0.25">
      <c r="B10732" s="683"/>
      <c r="C10732" s="683"/>
      <c r="D10732" s="684"/>
    </row>
    <row r="10733" spans="2:4" ht="15" customHeight="1" x14ac:dyDescent="0.25">
      <c r="B10733" s="683"/>
      <c r="C10733" s="683"/>
      <c r="D10733" s="684"/>
    </row>
    <row r="10734" spans="2:4" ht="15" customHeight="1" x14ac:dyDescent="0.25">
      <c r="B10734" s="683"/>
      <c r="C10734" s="683"/>
      <c r="D10734" s="684"/>
    </row>
    <row r="10735" spans="2:4" ht="15" customHeight="1" x14ac:dyDescent="0.25">
      <c r="B10735" s="683"/>
      <c r="C10735" s="683"/>
      <c r="D10735" s="684"/>
    </row>
    <row r="10736" spans="2:4" ht="15" customHeight="1" x14ac:dyDescent="0.25">
      <c r="B10736" s="683"/>
      <c r="C10736" s="683"/>
      <c r="D10736" s="684"/>
    </row>
    <row r="10737" spans="2:4" ht="15" customHeight="1" x14ac:dyDescent="0.25">
      <c r="B10737" s="683"/>
      <c r="C10737" s="683"/>
      <c r="D10737" s="684"/>
    </row>
    <row r="10738" spans="2:4" ht="15" customHeight="1" x14ac:dyDescent="0.25">
      <c r="B10738" s="683"/>
      <c r="C10738" s="683"/>
      <c r="D10738" s="684"/>
    </row>
    <row r="10739" spans="2:4" ht="15" customHeight="1" x14ac:dyDescent="0.25">
      <c r="B10739" s="683"/>
      <c r="C10739" s="683"/>
      <c r="D10739" s="684"/>
    </row>
    <row r="10740" spans="2:4" ht="15" customHeight="1" x14ac:dyDescent="0.25">
      <c r="B10740" s="683"/>
      <c r="C10740" s="683"/>
      <c r="D10740" s="684"/>
    </row>
    <row r="10741" spans="2:4" ht="15" customHeight="1" x14ac:dyDescent="0.25">
      <c r="B10741" s="683"/>
      <c r="C10741" s="683"/>
      <c r="D10741" s="684"/>
    </row>
    <row r="10742" spans="2:4" ht="15" customHeight="1" x14ac:dyDescent="0.25">
      <c r="B10742" s="683"/>
      <c r="C10742" s="683"/>
      <c r="D10742" s="684"/>
    </row>
    <row r="10743" spans="2:4" ht="15" customHeight="1" x14ac:dyDescent="0.25">
      <c r="B10743" s="683"/>
      <c r="C10743" s="683"/>
      <c r="D10743" s="684"/>
    </row>
    <row r="10744" spans="2:4" ht="15" customHeight="1" x14ac:dyDescent="0.25">
      <c r="B10744" s="683"/>
      <c r="C10744" s="683"/>
      <c r="D10744" s="684"/>
    </row>
    <row r="10745" spans="2:4" ht="15" customHeight="1" x14ac:dyDescent="0.25">
      <c r="B10745" s="683"/>
      <c r="C10745" s="683"/>
      <c r="D10745" s="684"/>
    </row>
    <row r="10746" spans="2:4" ht="15" customHeight="1" x14ac:dyDescent="0.25">
      <c r="B10746" s="683"/>
      <c r="C10746" s="683"/>
      <c r="D10746" s="684"/>
    </row>
    <row r="10747" spans="2:4" ht="15" customHeight="1" x14ac:dyDescent="0.25">
      <c r="B10747" s="683"/>
      <c r="C10747" s="683"/>
      <c r="D10747" s="684"/>
    </row>
    <row r="10748" spans="2:4" ht="15" customHeight="1" x14ac:dyDescent="0.25">
      <c r="B10748" s="683"/>
      <c r="C10748" s="683"/>
      <c r="D10748" s="684"/>
    </row>
    <row r="10749" spans="2:4" ht="15" customHeight="1" x14ac:dyDescent="0.25">
      <c r="B10749" s="683"/>
      <c r="C10749" s="683"/>
      <c r="D10749" s="684"/>
    </row>
    <row r="10750" spans="2:4" ht="15" customHeight="1" x14ac:dyDescent="0.25">
      <c r="B10750" s="683"/>
      <c r="C10750" s="683"/>
      <c r="D10750" s="684"/>
    </row>
    <row r="10751" spans="2:4" ht="15" customHeight="1" x14ac:dyDescent="0.25">
      <c r="B10751" s="683"/>
      <c r="C10751" s="683"/>
      <c r="D10751" s="684"/>
    </row>
    <row r="10752" spans="2:4" ht="15" customHeight="1" x14ac:dyDescent="0.25">
      <c r="B10752" s="683"/>
      <c r="C10752" s="683"/>
      <c r="D10752" s="684"/>
    </row>
    <row r="10753" spans="2:4" ht="15" customHeight="1" x14ac:dyDescent="0.25">
      <c r="B10753" s="683"/>
      <c r="C10753" s="683"/>
      <c r="D10753" s="684"/>
    </row>
    <row r="10754" spans="2:4" ht="15" customHeight="1" x14ac:dyDescent="0.25">
      <c r="B10754" s="683"/>
      <c r="C10754" s="683"/>
      <c r="D10754" s="684"/>
    </row>
    <row r="10755" spans="2:4" ht="15" customHeight="1" x14ac:dyDescent="0.25">
      <c r="B10755" s="683"/>
      <c r="C10755" s="683"/>
      <c r="D10755" s="684"/>
    </row>
    <row r="10756" spans="2:4" ht="15" customHeight="1" x14ac:dyDescent="0.25">
      <c r="B10756" s="683"/>
      <c r="C10756" s="683"/>
      <c r="D10756" s="684"/>
    </row>
    <row r="10757" spans="2:4" ht="15" customHeight="1" x14ac:dyDescent="0.25">
      <c r="B10757" s="683"/>
      <c r="C10757" s="683"/>
      <c r="D10757" s="684"/>
    </row>
    <row r="10758" spans="2:4" ht="15" customHeight="1" x14ac:dyDescent="0.25">
      <c r="B10758" s="683"/>
      <c r="C10758" s="683"/>
      <c r="D10758" s="684"/>
    </row>
    <row r="10759" spans="2:4" ht="15" customHeight="1" x14ac:dyDescent="0.25">
      <c r="B10759" s="683"/>
      <c r="C10759" s="683"/>
      <c r="D10759" s="684"/>
    </row>
    <row r="10760" spans="2:4" ht="15" customHeight="1" x14ac:dyDescent="0.25">
      <c r="B10760" s="683"/>
      <c r="C10760" s="683"/>
      <c r="D10760" s="684"/>
    </row>
    <row r="10761" spans="2:4" ht="15" customHeight="1" x14ac:dyDescent="0.25">
      <c r="B10761" s="683"/>
      <c r="C10761" s="683"/>
      <c r="D10761" s="684"/>
    </row>
    <row r="10762" spans="2:4" ht="15" customHeight="1" x14ac:dyDescent="0.25">
      <c r="B10762" s="683"/>
      <c r="C10762" s="683"/>
      <c r="D10762" s="684"/>
    </row>
    <row r="10763" spans="2:4" ht="15" customHeight="1" x14ac:dyDescent="0.25">
      <c r="B10763" s="683"/>
      <c r="C10763" s="683"/>
      <c r="D10763" s="684"/>
    </row>
    <row r="10764" spans="2:4" ht="15" customHeight="1" x14ac:dyDescent="0.25">
      <c r="B10764" s="683"/>
      <c r="C10764" s="683"/>
      <c r="D10764" s="684"/>
    </row>
    <row r="10765" spans="2:4" ht="15" customHeight="1" x14ac:dyDescent="0.25">
      <c r="B10765" s="683"/>
      <c r="C10765" s="683"/>
      <c r="D10765" s="684"/>
    </row>
    <row r="10766" spans="2:4" ht="15" customHeight="1" x14ac:dyDescent="0.25">
      <c r="B10766" s="683"/>
      <c r="C10766" s="683"/>
      <c r="D10766" s="684"/>
    </row>
    <row r="10767" spans="2:4" ht="15" customHeight="1" x14ac:dyDescent="0.25">
      <c r="B10767" s="683"/>
      <c r="C10767" s="683"/>
      <c r="D10767" s="684"/>
    </row>
    <row r="10768" spans="2:4" ht="15" customHeight="1" x14ac:dyDescent="0.25">
      <c r="B10768" s="683"/>
      <c r="C10768" s="683"/>
      <c r="D10768" s="684"/>
    </row>
    <row r="10769" spans="2:4" ht="15" customHeight="1" x14ac:dyDescent="0.25">
      <c r="B10769" s="683"/>
      <c r="C10769" s="683"/>
      <c r="D10769" s="684"/>
    </row>
    <row r="10770" spans="2:4" ht="15" customHeight="1" x14ac:dyDescent="0.25">
      <c r="B10770" s="683"/>
      <c r="C10770" s="683"/>
      <c r="D10770" s="684"/>
    </row>
    <row r="10771" spans="2:4" ht="15" customHeight="1" x14ac:dyDescent="0.25">
      <c r="B10771" s="683"/>
      <c r="C10771" s="683"/>
      <c r="D10771" s="684"/>
    </row>
    <row r="10772" spans="2:4" ht="15" customHeight="1" x14ac:dyDescent="0.25">
      <c r="B10772" s="683"/>
      <c r="C10772" s="683"/>
      <c r="D10772" s="684"/>
    </row>
    <row r="10773" spans="2:4" ht="15" customHeight="1" x14ac:dyDescent="0.25">
      <c r="B10773" s="683"/>
      <c r="C10773" s="683"/>
      <c r="D10773" s="684"/>
    </row>
    <row r="10774" spans="2:4" ht="15" customHeight="1" x14ac:dyDescent="0.25">
      <c r="B10774" s="683"/>
      <c r="C10774" s="683"/>
      <c r="D10774" s="684"/>
    </row>
    <row r="10775" spans="2:4" ht="15" customHeight="1" x14ac:dyDescent="0.25">
      <c r="B10775" s="683"/>
      <c r="C10775" s="683"/>
      <c r="D10775" s="684"/>
    </row>
    <row r="10776" spans="2:4" ht="15" customHeight="1" x14ac:dyDescent="0.25">
      <c r="B10776" s="683"/>
      <c r="C10776" s="683"/>
      <c r="D10776" s="684"/>
    </row>
    <row r="10777" spans="2:4" ht="15" customHeight="1" x14ac:dyDescent="0.25">
      <c r="B10777" s="683"/>
      <c r="C10777" s="683"/>
      <c r="D10777" s="684"/>
    </row>
    <row r="10778" spans="2:4" ht="15" customHeight="1" x14ac:dyDescent="0.25">
      <c r="B10778" s="683"/>
      <c r="C10778" s="683"/>
      <c r="D10778" s="684"/>
    </row>
    <row r="10779" spans="2:4" ht="15" customHeight="1" x14ac:dyDescent="0.25">
      <c r="B10779" s="683"/>
      <c r="C10779" s="683"/>
      <c r="D10779" s="684"/>
    </row>
    <row r="10780" spans="2:4" ht="15" customHeight="1" x14ac:dyDescent="0.25">
      <c r="B10780" s="683"/>
      <c r="C10780" s="683"/>
      <c r="D10780" s="684"/>
    </row>
    <row r="10781" spans="2:4" ht="15" customHeight="1" x14ac:dyDescent="0.25">
      <c r="B10781" s="683"/>
      <c r="C10781" s="683"/>
      <c r="D10781" s="684"/>
    </row>
    <row r="10782" spans="2:4" ht="15" customHeight="1" x14ac:dyDescent="0.25">
      <c r="B10782" s="683"/>
      <c r="C10782" s="683"/>
      <c r="D10782" s="684"/>
    </row>
    <row r="10783" spans="2:4" ht="15" customHeight="1" x14ac:dyDescent="0.25">
      <c r="B10783" s="683"/>
      <c r="C10783" s="683"/>
      <c r="D10783" s="684"/>
    </row>
    <row r="10784" spans="2:4" ht="15" customHeight="1" x14ac:dyDescent="0.25">
      <c r="B10784" s="683"/>
      <c r="C10784" s="683"/>
      <c r="D10784" s="684"/>
    </row>
    <row r="10785" spans="2:4" ht="15" customHeight="1" x14ac:dyDescent="0.25">
      <c r="B10785" s="683"/>
      <c r="C10785" s="683"/>
      <c r="D10785" s="684"/>
    </row>
    <row r="10786" spans="2:4" ht="15" customHeight="1" x14ac:dyDescent="0.25">
      <c r="B10786" s="683"/>
      <c r="C10786" s="683"/>
      <c r="D10786" s="684"/>
    </row>
    <row r="10787" spans="2:4" ht="15" customHeight="1" x14ac:dyDescent="0.25">
      <c r="B10787" s="683"/>
      <c r="C10787" s="683"/>
      <c r="D10787" s="684"/>
    </row>
    <row r="10788" spans="2:4" ht="15" customHeight="1" x14ac:dyDescent="0.25">
      <c r="B10788" s="683"/>
      <c r="C10788" s="683"/>
      <c r="D10788" s="684"/>
    </row>
    <row r="10789" spans="2:4" ht="15" customHeight="1" x14ac:dyDescent="0.25">
      <c r="B10789" s="683"/>
      <c r="C10789" s="683"/>
      <c r="D10789" s="684"/>
    </row>
    <row r="10790" spans="2:4" ht="15" customHeight="1" x14ac:dyDescent="0.25">
      <c r="B10790" s="683"/>
      <c r="C10790" s="683"/>
      <c r="D10790" s="684"/>
    </row>
    <row r="10791" spans="2:4" ht="15" customHeight="1" x14ac:dyDescent="0.25">
      <c r="B10791" s="683"/>
      <c r="C10791" s="683"/>
      <c r="D10791" s="684"/>
    </row>
    <row r="10792" spans="2:4" ht="15" customHeight="1" x14ac:dyDescent="0.25">
      <c r="B10792" s="683"/>
      <c r="C10792" s="683"/>
      <c r="D10792" s="684"/>
    </row>
    <row r="10793" spans="2:4" ht="15" customHeight="1" x14ac:dyDescent="0.25">
      <c r="B10793" s="683"/>
      <c r="C10793" s="683"/>
      <c r="D10793" s="684"/>
    </row>
    <row r="10794" spans="2:4" ht="15" customHeight="1" x14ac:dyDescent="0.25">
      <c r="B10794" s="683"/>
      <c r="C10794" s="683"/>
      <c r="D10794" s="684"/>
    </row>
    <row r="10795" spans="2:4" ht="15" customHeight="1" x14ac:dyDescent="0.25">
      <c r="B10795" s="683"/>
      <c r="C10795" s="683"/>
      <c r="D10795" s="684"/>
    </row>
    <row r="10796" spans="2:4" ht="15" customHeight="1" x14ac:dyDescent="0.25">
      <c r="B10796" s="683"/>
      <c r="C10796" s="683"/>
      <c r="D10796" s="684"/>
    </row>
    <row r="10797" spans="2:4" ht="15" customHeight="1" x14ac:dyDescent="0.25">
      <c r="B10797" s="683"/>
      <c r="C10797" s="683"/>
      <c r="D10797" s="684"/>
    </row>
    <row r="10798" spans="2:4" ht="15" customHeight="1" x14ac:dyDescent="0.25">
      <c r="B10798" s="683"/>
      <c r="C10798" s="683"/>
      <c r="D10798" s="684"/>
    </row>
    <row r="10799" spans="2:4" ht="15" customHeight="1" x14ac:dyDescent="0.25">
      <c r="B10799" s="683"/>
      <c r="C10799" s="683"/>
      <c r="D10799" s="684"/>
    </row>
    <row r="10800" spans="2:4" ht="15" customHeight="1" x14ac:dyDescent="0.25">
      <c r="B10800" s="683"/>
      <c r="C10800" s="683"/>
      <c r="D10800" s="684"/>
    </row>
    <row r="10801" spans="2:4" ht="15" customHeight="1" x14ac:dyDescent="0.25">
      <c r="B10801" s="683"/>
      <c r="C10801" s="683"/>
      <c r="D10801" s="684"/>
    </row>
    <row r="10802" spans="2:4" ht="15" customHeight="1" x14ac:dyDescent="0.25">
      <c r="B10802" s="683"/>
      <c r="C10802" s="683"/>
      <c r="D10802" s="684"/>
    </row>
    <row r="10803" spans="2:4" ht="15" customHeight="1" x14ac:dyDescent="0.25">
      <c r="B10803" s="683"/>
      <c r="C10803" s="683"/>
      <c r="D10803" s="684"/>
    </row>
    <row r="10804" spans="2:4" ht="15" customHeight="1" x14ac:dyDescent="0.25">
      <c r="B10804" s="683"/>
      <c r="C10804" s="683"/>
      <c r="D10804" s="684"/>
    </row>
    <row r="10805" spans="2:4" ht="15" customHeight="1" x14ac:dyDescent="0.25">
      <c r="B10805" s="683"/>
      <c r="C10805" s="683"/>
      <c r="D10805" s="684"/>
    </row>
    <row r="10806" spans="2:4" ht="15" customHeight="1" x14ac:dyDescent="0.25">
      <c r="B10806" s="683"/>
      <c r="C10806" s="683"/>
      <c r="D10806" s="684"/>
    </row>
    <row r="10807" spans="2:4" ht="15" customHeight="1" x14ac:dyDescent="0.25">
      <c r="B10807" s="683"/>
      <c r="C10807" s="683"/>
      <c r="D10807" s="684"/>
    </row>
    <row r="10808" spans="2:4" ht="15" customHeight="1" x14ac:dyDescent="0.25">
      <c r="B10808" s="683"/>
      <c r="C10808" s="683"/>
      <c r="D10808" s="684"/>
    </row>
    <row r="10809" spans="2:4" ht="15" customHeight="1" x14ac:dyDescent="0.25">
      <c r="B10809" s="683"/>
      <c r="C10809" s="683"/>
      <c r="D10809" s="684"/>
    </row>
    <row r="10810" spans="2:4" ht="15" customHeight="1" x14ac:dyDescent="0.25">
      <c r="B10810" s="683"/>
      <c r="C10810" s="683"/>
      <c r="D10810" s="684"/>
    </row>
    <row r="10811" spans="2:4" ht="15" customHeight="1" x14ac:dyDescent="0.25">
      <c r="B10811" s="683"/>
      <c r="C10811" s="683"/>
      <c r="D10811" s="684"/>
    </row>
    <row r="10812" spans="2:4" ht="15" customHeight="1" x14ac:dyDescent="0.25">
      <c r="B10812" s="683"/>
      <c r="C10812" s="683"/>
      <c r="D10812" s="684"/>
    </row>
    <row r="10813" spans="2:4" ht="15" customHeight="1" x14ac:dyDescent="0.25">
      <c r="B10813" s="683"/>
      <c r="C10813" s="683"/>
      <c r="D10813" s="684"/>
    </row>
    <row r="10814" spans="2:4" ht="15" customHeight="1" x14ac:dyDescent="0.25">
      <c r="B10814" s="683"/>
      <c r="C10814" s="683"/>
      <c r="D10814" s="684"/>
    </row>
    <row r="10815" spans="2:4" ht="15" customHeight="1" x14ac:dyDescent="0.25">
      <c r="B10815" s="683"/>
      <c r="C10815" s="683"/>
      <c r="D10815" s="684"/>
    </row>
    <row r="10816" spans="2:4" ht="15" customHeight="1" x14ac:dyDescent="0.25">
      <c r="B10816" s="683"/>
      <c r="C10816" s="683"/>
      <c r="D10816" s="684"/>
    </row>
    <row r="10817" spans="2:4" ht="15" customHeight="1" x14ac:dyDescent="0.25">
      <c r="B10817" s="683"/>
      <c r="C10817" s="683"/>
      <c r="D10817" s="684"/>
    </row>
    <row r="10818" spans="2:4" ht="15" customHeight="1" x14ac:dyDescent="0.25">
      <c r="B10818" s="683"/>
      <c r="C10818" s="683"/>
      <c r="D10818" s="684"/>
    </row>
    <row r="10819" spans="2:4" ht="15" customHeight="1" x14ac:dyDescent="0.25">
      <c r="B10819" s="683"/>
      <c r="C10819" s="683"/>
      <c r="D10819" s="684"/>
    </row>
    <row r="10820" spans="2:4" ht="15" customHeight="1" x14ac:dyDescent="0.25">
      <c r="B10820" s="683"/>
      <c r="C10820" s="683"/>
      <c r="D10820" s="684"/>
    </row>
    <row r="10821" spans="2:4" ht="15" customHeight="1" x14ac:dyDescent="0.25">
      <c r="B10821" s="683"/>
      <c r="C10821" s="683"/>
      <c r="D10821" s="684"/>
    </row>
    <row r="10822" spans="2:4" ht="15" customHeight="1" x14ac:dyDescent="0.25">
      <c r="B10822" s="683"/>
      <c r="C10822" s="683"/>
      <c r="D10822" s="684"/>
    </row>
    <row r="10823" spans="2:4" ht="15" customHeight="1" x14ac:dyDescent="0.25">
      <c r="B10823" s="683"/>
      <c r="C10823" s="683"/>
      <c r="D10823" s="684"/>
    </row>
    <row r="10824" spans="2:4" ht="15" customHeight="1" x14ac:dyDescent="0.25">
      <c r="B10824" s="683"/>
      <c r="C10824" s="683"/>
      <c r="D10824" s="684"/>
    </row>
    <row r="10825" spans="2:4" ht="15" customHeight="1" x14ac:dyDescent="0.25">
      <c r="B10825" s="683"/>
      <c r="C10825" s="683"/>
      <c r="D10825" s="684"/>
    </row>
    <row r="10826" spans="2:4" ht="15" customHeight="1" x14ac:dyDescent="0.25">
      <c r="B10826" s="683"/>
      <c r="C10826" s="683"/>
      <c r="D10826" s="684"/>
    </row>
    <row r="10827" spans="2:4" ht="15" customHeight="1" x14ac:dyDescent="0.25">
      <c r="B10827" s="683"/>
      <c r="C10827" s="683"/>
      <c r="D10827" s="684"/>
    </row>
    <row r="10828" spans="2:4" ht="15" customHeight="1" x14ac:dyDescent="0.25">
      <c r="B10828" s="683"/>
      <c r="C10828" s="683"/>
      <c r="D10828" s="684"/>
    </row>
    <row r="10829" spans="2:4" ht="15" customHeight="1" x14ac:dyDescent="0.25">
      <c r="B10829" s="683"/>
      <c r="C10829" s="683"/>
      <c r="D10829" s="684"/>
    </row>
    <row r="10830" spans="2:4" ht="15" customHeight="1" x14ac:dyDescent="0.25">
      <c r="B10830" s="683"/>
      <c r="C10830" s="683"/>
      <c r="D10830" s="684"/>
    </row>
    <row r="10831" spans="2:4" ht="15" customHeight="1" x14ac:dyDescent="0.25">
      <c r="B10831" s="683"/>
      <c r="C10831" s="683"/>
      <c r="D10831" s="684"/>
    </row>
    <row r="10832" spans="2:4" ht="15" customHeight="1" x14ac:dyDescent="0.25">
      <c r="B10832" s="683"/>
      <c r="C10832" s="683"/>
      <c r="D10832" s="684"/>
    </row>
    <row r="10833" spans="2:4" ht="15" customHeight="1" x14ac:dyDescent="0.25">
      <c r="B10833" s="683"/>
      <c r="C10833" s="683"/>
      <c r="D10833" s="684"/>
    </row>
    <row r="10834" spans="2:4" ht="15" customHeight="1" x14ac:dyDescent="0.25">
      <c r="B10834" s="683"/>
      <c r="C10834" s="683"/>
      <c r="D10834" s="684"/>
    </row>
    <row r="10835" spans="2:4" ht="15" customHeight="1" x14ac:dyDescent="0.25">
      <c r="B10835" s="683"/>
      <c r="C10835" s="683"/>
      <c r="D10835" s="684"/>
    </row>
    <row r="10836" spans="2:4" ht="15" customHeight="1" x14ac:dyDescent="0.25">
      <c r="B10836" s="683"/>
      <c r="C10836" s="683"/>
      <c r="D10836" s="684"/>
    </row>
    <row r="10837" spans="2:4" ht="15" customHeight="1" x14ac:dyDescent="0.25">
      <c r="B10837" s="683"/>
      <c r="C10837" s="683"/>
      <c r="D10837" s="684"/>
    </row>
    <row r="10838" spans="2:4" ht="15" customHeight="1" x14ac:dyDescent="0.25">
      <c r="B10838" s="683"/>
      <c r="C10838" s="683"/>
      <c r="D10838" s="684"/>
    </row>
    <row r="10839" spans="2:4" ht="15" customHeight="1" x14ac:dyDescent="0.25">
      <c r="B10839" s="683"/>
      <c r="C10839" s="683"/>
      <c r="D10839" s="684"/>
    </row>
    <row r="10840" spans="2:4" ht="15" customHeight="1" x14ac:dyDescent="0.25">
      <c r="B10840" s="683"/>
      <c r="C10840" s="683"/>
      <c r="D10840" s="684"/>
    </row>
    <row r="10841" spans="2:4" ht="15" customHeight="1" x14ac:dyDescent="0.25">
      <c r="B10841" s="683"/>
      <c r="C10841" s="683"/>
      <c r="D10841" s="684"/>
    </row>
    <row r="10842" spans="2:4" ht="15" customHeight="1" x14ac:dyDescent="0.25">
      <c r="B10842" s="683"/>
      <c r="C10842" s="683"/>
      <c r="D10842" s="684"/>
    </row>
    <row r="10843" spans="2:4" ht="15" customHeight="1" x14ac:dyDescent="0.25">
      <c r="B10843" s="683"/>
      <c r="C10843" s="683"/>
      <c r="D10843" s="684"/>
    </row>
    <row r="10844" spans="2:4" ht="15" customHeight="1" x14ac:dyDescent="0.25">
      <c r="B10844" s="683"/>
      <c r="C10844" s="683"/>
      <c r="D10844" s="684"/>
    </row>
    <row r="10845" spans="2:4" ht="15" customHeight="1" x14ac:dyDescent="0.25">
      <c r="B10845" s="683"/>
      <c r="C10845" s="683"/>
      <c r="D10845" s="684"/>
    </row>
    <row r="10846" spans="2:4" ht="15" customHeight="1" x14ac:dyDescent="0.25">
      <c r="B10846" s="683"/>
      <c r="C10846" s="683"/>
      <c r="D10846" s="684"/>
    </row>
    <row r="10847" spans="2:4" ht="15" customHeight="1" x14ac:dyDescent="0.25">
      <c r="B10847" s="683"/>
      <c r="C10847" s="683"/>
      <c r="D10847" s="684"/>
    </row>
    <row r="10848" spans="2:4" ht="15" customHeight="1" x14ac:dyDescent="0.25">
      <c r="B10848" s="683"/>
      <c r="C10848" s="683"/>
      <c r="D10848" s="684"/>
    </row>
    <row r="10849" spans="2:4" ht="15" customHeight="1" x14ac:dyDescent="0.25">
      <c r="B10849" s="683"/>
      <c r="C10849" s="683"/>
      <c r="D10849" s="684"/>
    </row>
    <row r="10850" spans="2:4" ht="15" customHeight="1" x14ac:dyDescent="0.25">
      <c r="B10850" s="683"/>
      <c r="C10850" s="683"/>
      <c r="D10850" s="684"/>
    </row>
    <row r="10851" spans="2:4" ht="15" customHeight="1" x14ac:dyDescent="0.25">
      <c r="B10851" s="683"/>
      <c r="C10851" s="683"/>
      <c r="D10851" s="684"/>
    </row>
    <row r="10852" spans="2:4" ht="15" customHeight="1" x14ac:dyDescent="0.25">
      <c r="B10852" s="683"/>
      <c r="C10852" s="683"/>
      <c r="D10852" s="684"/>
    </row>
    <row r="10853" spans="2:4" ht="15" customHeight="1" x14ac:dyDescent="0.25">
      <c r="B10853" s="683"/>
      <c r="C10853" s="683"/>
      <c r="D10853" s="684"/>
    </row>
    <row r="10854" spans="2:4" ht="15" customHeight="1" x14ac:dyDescent="0.25">
      <c r="B10854" s="683"/>
      <c r="C10854" s="683"/>
      <c r="D10854" s="684"/>
    </row>
    <row r="10855" spans="2:4" ht="15" customHeight="1" x14ac:dyDescent="0.25">
      <c r="B10855" s="683"/>
      <c r="C10855" s="683"/>
      <c r="D10855" s="684"/>
    </row>
    <row r="10856" spans="2:4" ht="15" customHeight="1" x14ac:dyDescent="0.25">
      <c r="B10856" s="683"/>
      <c r="C10856" s="683"/>
      <c r="D10856" s="684"/>
    </row>
    <row r="10857" spans="2:4" ht="15" customHeight="1" x14ac:dyDescent="0.25">
      <c r="B10857" s="683"/>
      <c r="C10857" s="683"/>
      <c r="D10857" s="684"/>
    </row>
    <row r="10858" spans="2:4" ht="15" customHeight="1" x14ac:dyDescent="0.25">
      <c r="B10858" s="683"/>
      <c r="C10858" s="683"/>
      <c r="D10858" s="684"/>
    </row>
    <row r="10859" spans="2:4" ht="15" customHeight="1" x14ac:dyDescent="0.25">
      <c r="B10859" s="683"/>
      <c r="C10859" s="683"/>
      <c r="D10859" s="684"/>
    </row>
    <row r="10860" spans="2:4" ht="15" customHeight="1" x14ac:dyDescent="0.25">
      <c r="B10860" s="683"/>
      <c r="C10860" s="683"/>
      <c r="D10860" s="684"/>
    </row>
    <row r="10861" spans="2:4" ht="15" customHeight="1" x14ac:dyDescent="0.25">
      <c r="B10861" s="683"/>
      <c r="C10861" s="683"/>
      <c r="D10861" s="684"/>
    </row>
    <row r="10862" spans="2:4" ht="15" customHeight="1" x14ac:dyDescent="0.25">
      <c r="B10862" s="683"/>
      <c r="C10862" s="683"/>
      <c r="D10862" s="684"/>
    </row>
    <row r="10863" spans="2:4" ht="15" customHeight="1" x14ac:dyDescent="0.25">
      <c r="B10863" s="683"/>
      <c r="C10863" s="683"/>
      <c r="D10863" s="684"/>
    </row>
    <row r="10864" spans="2:4" ht="15" customHeight="1" x14ac:dyDescent="0.25">
      <c r="B10864" s="683"/>
      <c r="C10864" s="683"/>
      <c r="D10864" s="684"/>
    </row>
    <row r="10865" spans="2:4" ht="15" customHeight="1" x14ac:dyDescent="0.25">
      <c r="B10865" s="683"/>
      <c r="C10865" s="683"/>
      <c r="D10865" s="684"/>
    </row>
    <row r="10866" spans="2:4" ht="15" customHeight="1" x14ac:dyDescent="0.25">
      <c r="B10866" s="683"/>
      <c r="C10866" s="683"/>
      <c r="D10866" s="684"/>
    </row>
    <row r="10867" spans="2:4" ht="15" customHeight="1" x14ac:dyDescent="0.25">
      <c r="B10867" s="683"/>
      <c r="C10867" s="683"/>
      <c r="D10867" s="684"/>
    </row>
    <row r="10868" spans="2:4" ht="15" customHeight="1" x14ac:dyDescent="0.25">
      <c r="B10868" s="683"/>
      <c r="C10868" s="683"/>
      <c r="D10868" s="684"/>
    </row>
    <row r="10869" spans="2:4" ht="15" customHeight="1" x14ac:dyDescent="0.25">
      <c r="B10869" s="683"/>
      <c r="C10869" s="683"/>
      <c r="D10869" s="684"/>
    </row>
    <row r="10870" spans="2:4" ht="15" customHeight="1" x14ac:dyDescent="0.25">
      <c r="B10870" s="683"/>
      <c r="C10870" s="683"/>
      <c r="D10870" s="684"/>
    </row>
    <row r="10871" spans="2:4" ht="15" customHeight="1" x14ac:dyDescent="0.25">
      <c r="B10871" s="683"/>
      <c r="C10871" s="683"/>
      <c r="D10871" s="684"/>
    </row>
    <row r="10872" spans="2:4" ht="15" customHeight="1" x14ac:dyDescent="0.25">
      <c r="B10872" s="683"/>
      <c r="C10872" s="683"/>
      <c r="D10872" s="684"/>
    </row>
    <row r="10873" spans="2:4" ht="15" customHeight="1" x14ac:dyDescent="0.25">
      <c r="B10873" s="683"/>
      <c r="C10873" s="683"/>
      <c r="D10873" s="684"/>
    </row>
    <row r="10874" spans="2:4" ht="15" customHeight="1" x14ac:dyDescent="0.25">
      <c r="B10874" s="683"/>
      <c r="C10874" s="683"/>
      <c r="D10874" s="684"/>
    </row>
    <row r="10875" spans="2:4" ht="15" customHeight="1" x14ac:dyDescent="0.25">
      <c r="B10875" s="683"/>
      <c r="C10875" s="683"/>
      <c r="D10875" s="684"/>
    </row>
    <row r="10876" spans="2:4" ht="15" customHeight="1" x14ac:dyDescent="0.25">
      <c r="B10876" s="683"/>
      <c r="C10876" s="683"/>
      <c r="D10876" s="684"/>
    </row>
    <row r="10877" spans="2:4" ht="15" customHeight="1" x14ac:dyDescent="0.25">
      <c r="B10877" s="683"/>
      <c r="C10877" s="683"/>
      <c r="D10877" s="684"/>
    </row>
    <row r="10878" spans="2:4" ht="15" customHeight="1" x14ac:dyDescent="0.25">
      <c r="B10878" s="683"/>
      <c r="C10878" s="683"/>
      <c r="D10878" s="684"/>
    </row>
    <row r="10879" spans="2:4" ht="15" customHeight="1" x14ac:dyDescent="0.25">
      <c r="B10879" s="683"/>
      <c r="C10879" s="683"/>
      <c r="D10879" s="684"/>
    </row>
    <row r="10880" spans="2:4" ht="15" customHeight="1" x14ac:dyDescent="0.25">
      <c r="B10880" s="683"/>
      <c r="C10880" s="683"/>
      <c r="D10880" s="684"/>
    </row>
    <row r="10881" spans="2:4" ht="15" customHeight="1" x14ac:dyDescent="0.25">
      <c r="B10881" s="683"/>
      <c r="C10881" s="683"/>
      <c r="D10881" s="684"/>
    </row>
    <row r="10882" spans="2:4" ht="15" customHeight="1" x14ac:dyDescent="0.25">
      <c r="B10882" s="683"/>
      <c r="C10882" s="683"/>
      <c r="D10882" s="684"/>
    </row>
    <row r="10883" spans="2:4" ht="15" customHeight="1" x14ac:dyDescent="0.25">
      <c r="B10883" s="683"/>
      <c r="C10883" s="683"/>
      <c r="D10883" s="684"/>
    </row>
    <row r="10884" spans="2:4" ht="15" customHeight="1" x14ac:dyDescent="0.25">
      <c r="B10884" s="683"/>
      <c r="C10884" s="683"/>
      <c r="D10884" s="684"/>
    </row>
    <row r="10885" spans="2:4" ht="15" customHeight="1" x14ac:dyDescent="0.25">
      <c r="B10885" s="683"/>
      <c r="C10885" s="683"/>
      <c r="D10885" s="684"/>
    </row>
    <row r="10886" spans="2:4" ht="15" customHeight="1" x14ac:dyDescent="0.25">
      <c r="B10886" s="683"/>
      <c r="C10886" s="683"/>
      <c r="D10886" s="684"/>
    </row>
    <row r="10887" spans="2:4" ht="15" customHeight="1" x14ac:dyDescent="0.25">
      <c r="B10887" s="683"/>
      <c r="C10887" s="683"/>
      <c r="D10887" s="684"/>
    </row>
    <row r="10888" spans="2:4" ht="15" customHeight="1" x14ac:dyDescent="0.25">
      <c r="B10888" s="683"/>
      <c r="C10888" s="683"/>
      <c r="D10888" s="684"/>
    </row>
    <row r="10889" spans="2:4" ht="15" customHeight="1" x14ac:dyDescent="0.25">
      <c r="B10889" s="683"/>
      <c r="C10889" s="683"/>
      <c r="D10889" s="684"/>
    </row>
    <row r="10890" spans="2:4" ht="15" customHeight="1" x14ac:dyDescent="0.25">
      <c r="B10890" s="683"/>
      <c r="C10890" s="683"/>
      <c r="D10890" s="684"/>
    </row>
    <row r="10891" spans="2:4" ht="15" customHeight="1" x14ac:dyDescent="0.25">
      <c r="B10891" s="683"/>
      <c r="C10891" s="683"/>
      <c r="D10891" s="684"/>
    </row>
    <row r="10892" spans="2:4" ht="15" customHeight="1" x14ac:dyDescent="0.25">
      <c r="B10892" s="683"/>
      <c r="C10892" s="683"/>
      <c r="D10892" s="684"/>
    </row>
    <row r="10893" spans="2:4" ht="15" customHeight="1" x14ac:dyDescent="0.25">
      <c r="B10893" s="683"/>
      <c r="C10893" s="683"/>
      <c r="D10893" s="684"/>
    </row>
    <row r="10894" spans="2:4" ht="15" customHeight="1" x14ac:dyDescent="0.25">
      <c r="B10894" s="683"/>
      <c r="C10894" s="683"/>
      <c r="D10894" s="684"/>
    </row>
    <row r="10895" spans="2:4" ht="15" customHeight="1" x14ac:dyDescent="0.25">
      <c r="B10895" s="683"/>
      <c r="C10895" s="683"/>
      <c r="D10895" s="684"/>
    </row>
    <row r="10896" spans="2:4" ht="15" customHeight="1" x14ac:dyDescent="0.25">
      <c r="B10896" s="683"/>
      <c r="C10896" s="683"/>
      <c r="D10896" s="684"/>
    </row>
    <row r="10897" spans="2:4" ht="15" customHeight="1" x14ac:dyDescent="0.25">
      <c r="B10897" s="683"/>
      <c r="C10897" s="683"/>
      <c r="D10897" s="684"/>
    </row>
    <row r="10898" spans="2:4" ht="15" customHeight="1" x14ac:dyDescent="0.25">
      <c r="B10898" s="683"/>
      <c r="C10898" s="683"/>
      <c r="D10898" s="684"/>
    </row>
    <row r="10899" spans="2:4" ht="15" customHeight="1" x14ac:dyDescent="0.25">
      <c r="B10899" s="683"/>
      <c r="C10899" s="683"/>
      <c r="D10899" s="684"/>
    </row>
    <row r="10900" spans="2:4" ht="15" customHeight="1" x14ac:dyDescent="0.25">
      <c r="B10900" s="683"/>
      <c r="C10900" s="683"/>
      <c r="D10900" s="684"/>
    </row>
    <row r="10901" spans="2:4" ht="15" customHeight="1" x14ac:dyDescent="0.25">
      <c r="B10901" s="683"/>
      <c r="C10901" s="683"/>
      <c r="D10901" s="684"/>
    </row>
    <row r="10902" spans="2:4" ht="15" customHeight="1" x14ac:dyDescent="0.25">
      <c r="B10902" s="683"/>
      <c r="C10902" s="683"/>
      <c r="D10902" s="684"/>
    </row>
    <row r="10903" spans="2:4" ht="15" customHeight="1" x14ac:dyDescent="0.25">
      <c r="B10903" s="683"/>
      <c r="C10903" s="683"/>
      <c r="D10903" s="684"/>
    </row>
    <row r="10904" spans="2:4" ht="15" customHeight="1" x14ac:dyDescent="0.25">
      <c r="B10904" s="683"/>
      <c r="C10904" s="683"/>
      <c r="D10904" s="684"/>
    </row>
    <row r="10905" spans="2:4" ht="15" customHeight="1" x14ac:dyDescent="0.25">
      <c r="B10905" s="683"/>
      <c r="C10905" s="683"/>
      <c r="D10905" s="684"/>
    </row>
    <row r="10906" spans="2:4" ht="15" customHeight="1" x14ac:dyDescent="0.25">
      <c r="B10906" s="683"/>
      <c r="C10906" s="683"/>
      <c r="D10906" s="684"/>
    </row>
    <row r="10907" spans="2:4" ht="15" customHeight="1" x14ac:dyDescent="0.25">
      <c r="B10907" s="683"/>
      <c r="C10907" s="683"/>
      <c r="D10907" s="684"/>
    </row>
    <row r="10908" spans="2:4" ht="15" customHeight="1" x14ac:dyDescent="0.25">
      <c r="B10908" s="683"/>
      <c r="C10908" s="683"/>
      <c r="D10908" s="684"/>
    </row>
    <row r="10909" spans="2:4" ht="15" customHeight="1" x14ac:dyDescent="0.25">
      <c r="B10909" s="683"/>
      <c r="C10909" s="683"/>
      <c r="D10909" s="684"/>
    </row>
    <row r="10910" spans="2:4" ht="15" customHeight="1" x14ac:dyDescent="0.25">
      <c r="B10910" s="683"/>
      <c r="C10910" s="683"/>
      <c r="D10910" s="684"/>
    </row>
    <row r="10911" spans="2:4" ht="15" customHeight="1" x14ac:dyDescent="0.25">
      <c r="B10911" s="683"/>
      <c r="C10911" s="683"/>
      <c r="D10911" s="684"/>
    </row>
    <row r="10912" spans="2:4" ht="15" customHeight="1" x14ac:dyDescent="0.25">
      <c r="B10912" s="683"/>
      <c r="C10912" s="683"/>
      <c r="D10912" s="684"/>
    </row>
    <row r="10913" spans="2:4" ht="15" customHeight="1" x14ac:dyDescent="0.25">
      <c r="B10913" s="683"/>
      <c r="C10913" s="683"/>
      <c r="D10913" s="684"/>
    </row>
    <row r="10914" spans="2:4" ht="15" customHeight="1" x14ac:dyDescent="0.25">
      <c r="B10914" s="683"/>
      <c r="C10914" s="683"/>
      <c r="D10914" s="684"/>
    </row>
    <row r="10915" spans="2:4" ht="15" customHeight="1" x14ac:dyDescent="0.25">
      <c r="B10915" s="683"/>
      <c r="C10915" s="683"/>
      <c r="D10915" s="684"/>
    </row>
    <row r="10916" spans="2:4" ht="15" customHeight="1" x14ac:dyDescent="0.25">
      <c r="B10916" s="683"/>
      <c r="C10916" s="683"/>
      <c r="D10916" s="684"/>
    </row>
    <row r="10917" spans="2:4" ht="15" customHeight="1" x14ac:dyDescent="0.25">
      <c r="B10917" s="683"/>
      <c r="C10917" s="683"/>
      <c r="D10917" s="684"/>
    </row>
    <row r="10918" spans="2:4" ht="15" customHeight="1" x14ac:dyDescent="0.25">
      <c r="B10918" s="683"/>
      <c r="C10918" s="683"/>
      <c r="D10918" s="684"/>
    </row>
    <row r="10919" spans="2:4" ht="15" customHeight="1" x14ac:dyDescent="0.25">
      <c r="B10919" s="683"/>
      <c r="C10919" s="683"/>
      <c r="D10919" s="684"/>
    </row>
    <row r="10920" spans="2:4" ht="15" customHeight="1" x14ac:dyDescent="0.25">
      <c r="B10920" s="683"/>
      <c r="C10920" s="683"/>
      <c r="D10920" s="684"/>
    </row>
    <row r="10921" spans="2:4" ht="15" customHeight="1" x14ac:dyDescent="0.25">
      <c r="B10921" s="683"/>
      <c r="C10921" s="683"/>
      <c r="D10921" s="684"/>
    </row>
    <row r="10922" spans="2:4" ht="15" customHeight="1" x14ac:dyDescent="0.25">
      <c r="B10922" s="683"/>
      <c r="C10922" s="683"/>
      <c r="D10922" s="684"/>
    </row>
    <row r="10923" spans="2:4" ht="15" customHeight="1" x14ac:dyDescent="0.25">
      <c r="B10923" s="683"/>
      <c r="C10923" s="683"/>
      <c r="D10923" s="684"/>
    </row>
    <row r="10924" spans="2:4" ht="15" customHeight="1" x14ac:dyDescent="0.25">
      <c r="B10924" s="683"/>
      <c r="C10924" s="683"/>
      <c r="D10924" s="684"/>
    </row>
    <row r="10925" spans="2:4" ht="15" customHeight="1" x14ac:dyDescent="0.25">
      <c r="B10925" s="683"/>
      <c r="C10925" s="683"/>
      <c r="D10925" s="684"/>
    </row>
    <row r="10926" spans="2:4" ht="15" customHeight="1" x14ac:dyDescent="0.25">
      <c r="B10926" s="683"/>
      <c r="C10926" s="683"/>
      <c r="D10926" s="684"/>
    </row>
    <row r="10927" spans="2:4" ht="15" customHeight="1" x14ac:dyDescent="0.25">
      <c r="B10927" s="683"/>
      <c r="C10927" s="683"/>
      <c r="D10927" s="684"/>
    </row>
    <row r="10928" spans="2:4" ht="15" customHeight="1" x14ac:dyDescent="0.25">
      <c r="B10928" s="683"/>
      <c r="C10928" s="683"/>
      <c r="D10928" s="684"/>
    </row>
    <row r="10929" spans="2:4" ht="15" customHeight="1" x14ac:dyDescent="0.25">
      <c r="B10929" s="683"/>
      <c r="C10929" s="683"/>
      <c r="D10929" s="684"/>
    </row>
    <row r="10930" spans="2:4" ht="15" customHeight="1" x14ac:dyDescent="0.25">
      <c r="B10930" s="683"/>
      <c r="C10930" s="683"/>
      <c r="D10930" s="684"/>
    </row>
    <row r="10931" spans="2:4" ht="15" customHeight="1" x14ac:dyDescent="0.25">
      <c r="B10931" s="683"/>
      <c r="C10931" s="683"/>
      <c r="D10931" s="684"/>
    </row>
    <row r="10932" spans="2:4" ht="15" customHeight="1" x14ac:dyDescent="0.25">
      <c r="B10932" s="683"/>
      <c r="C10932" s="683"/>
      <c r="D10932" s="684"/>
    </row>
    <row r="10933" spans="2:4" ht="15" customHeight="1" x14ac:dyDescent="0.25">
      <c r="B10933" s="683"/>
      <c r="C10933" s="683"/>
      <c r="D10933" s="684"/>
    </row>
    <row r="10934" spans="2:4" ht="15" customHeight="1" x14ac:dyDescent="0.25">
      <c r="B10934" s="683"/>
      <c r="C10934" s="683"/>
      <c r="D10934" s="684"/>
    </row>
    <row r="10935" spans="2:4" ht="15" customHeight="1" x14ac:dyDescent="0.25">
      <c r="B10935" s="683"/>
      <c r="C10935" s="683"/>
      <c r="D10935" s="684"/>
    </row>
    <row r="10936" spans="2:4" ht="15" customHeight="1" x14ac:dyDescent="0.25">
      <c r="B10936" s="683"/>
      <c r="C10936" s="683"/>
      <c r="D10936" s="684"/>
    </row>
    <row r="10937" spans="2:4" ht="15" customHeight="1" x14ac:dyDescent="0.25">
      <c r="B10937" s="683"/>
      <c r="C10937" s="683"/>
      <c r="D10937" s="684"/>
    </row>
    <row r="10938" spans="2:4" ht="15" customHeight="1" x14ac:dyDescent="0.25">
      <c r="B10938" s="683"/>
      <c r="C10938" s="683"/>
      <c r="D10938" s="684"/>
    </row>
    <row r="10939" spans="2:4" ht="15" customHeight="1" x14ac:dyDescent="0.25">
      <c r="B10939" s="683"/>
      <c r="C10939" s="683"/>
      <c r="D10939" s="684"/>
    </row>
    <row r="10940" spans="2:4" ht="15" customHeight="1" x14ac:dyDescent="0.25">
      <c r="B10940" s="683"/>
      <c r="C10940" s="683"/>
      <c r="D10940" s="684"/>
    </row>
    <row r="10941" spans="2:4" ht="15" customHeight="1" x14ac:dyDescent="0.25">
      <c r="B10941" s="683"/>
      <c r="C10941" s="683"/>
      <c r="D10941" s="684"/>
    </row>
    <row r="10942" spans="2:4" ht="15" customHeight="1" x14ac:dyDescent="0.25">
      <c r="B10942" s="683"/>
      <c r="C10942" s="683"/>
      <c r="D10942" s="684"/>
    </row>
    <row r="10943" spans="2:4" ht="15" customHeight="1" x14ac:dyDescent="0.25">
      <c r="B10943" s="683"/>
      <c r="C10943" s="683"/>
      <c r="D10943" s="684"/>
    </row>
    <row r="10944" spans="2:4" ht="15" customHeight="1" x14ac:dyDescent="0.25">
      <c r="B10944" s="683"/>
      <c r="C10944" s="683"/>
      <c r="D10944" s="684"/>
    </row>
    <row r="10945" spans="2:4" ht="15" customHeight="1" x14ac:dyDescent="0.25">
      <c r="B10945" s="683"/>
      <c r="C10945" s="683"/>
      <c r="D10945" s="684"/>
    </row>
    <row r="10946" spans="2:4" ht="15" customHeight="1" x14ac:dyDescent="0.25">
      <c r="B10946" s="683"/>
      <c r="C10946" s="683"/>
      <c r="D10946" s="684"/>
    </row>
    <row r="10947" spans="2:4" ht="15" customHeight="1" x14ac:dyDescent="0.25">
      <c r="B10947" s="683"/>
      <c r="C10947" s="683"/>
      <c r="D10947" s="684"/>
    </row>
    <row r="10948" spans="2:4" ht="15" customHeight="1" x14ac:dyDescent="0.25">
      <c r="B10948" s="683"/>
      <c r="C10948" s="683"/>
      <c r="D10948" s="684"/>
    </row>
    <row r="10949" spans="2:4" ht="15" customHeight="1" x14ac:dyDescent="0.25">
      <c r="B10949" s="683"/>
      <c r="C10949" s="683"/>
      <c r="D10949" s="684"/>
    </row>
    <row r="10950" spans="2:4" ht="15" customHeight="1" x14ac:dyDescent="0.25">
      <c r="B10950" s="683"/>
      <c r="C10950" s="683"/>
      <c r="D10950" s="684"/>
    </row>
    <row r="10951" spans="2:4" ht="15" customHeight="1" x14ac:dyDescent="0.25">
      <c r="B10951" s="683"/>
      <c r="C10951" s="683"/>
      <c r="D10951" s="684"/>
    </row>
    <row r="10952" spans="2:4" ht="15" customHeight="1" x14ac:dyDescent="0.25">
      <c r="B10952" s="683"/>
      <c r="C10952" s="683"/>
      <c r="D10952" s="684"/>
    </row>
    <row r="10953" spans="2:4" ht="15" customHeight="1" x14ac:dyDescent="0.25">
      <c r="B10953" s="683"/>
      <c r="C10953" s="683"/>
      <c r="D10953" s="684"/>
    </row>
    <row r="10954" spans="2:4" ht="15" customHeight="1" x14ac:dyDescent="0.25">
      <c r="B10954" s="683"/>
      <c r="C10954" s="683"/>
      <c r="D10954" s="684"/>
    </row>
    <row r="10955" spans="2:4" ht="15" customHeight="1" x14ac:dyDescent="0.25">
      <c r="B10955" s="683"/>
      <c r="C10955" s="683"/>
      <c r="D10955" s="684"/>
    </row>
    <row r="10956" spans="2:4" ht="15" customHeight="1" x14ac:dyDescent="0.25">
      <c r="B10956" s="683"/>
      <c r="C10956" s="683"/>
      <c r="D10956" s="684"/>
    </row>
    <row r="10957" spans="2:4" ht="15" customHeight="1" x14ac:dyDescent="0.25">
      <c r="B10957" s="683"/>
      <c r="C10957" s="683"/>
      <c r="D10957" s="684"/>
    </row>
    <row r="10958" spans="2:4" ht="15" customHeight="1" x14ac:dyDescent="0.25">
      <c r="B10958" s="683"/>
      <c r="C10958" s="683"/>
      <c r="D10958" s="684"/>
    </row>
    <row r="10959" spans="2:4" ht="15" customHeight="1" x14ac:dyDescent="0.25">
      <c r="B10959" s="683"/>
      <c r="C10959" s="683"/>
      <c r="D10959" s="684"/>
    </row>
    <row r="10960" spans="2:4" ht="15" customHeight="1" x14ac:dyDescent="0.25">
      <c r="B10960" s="683"/>
      <c r="C10960" s="683"/>
      <c r="D10960" s="684"/>
    </row>
    <row r="10961" spans="2:4" ht="15" customHeight="1" x14ac:dyDescent="0.25">
      <c r="B10961" s="683"/>
      <c r="C10961" s="683"/>
      <c r="D10961" s="684"/>
    </row>
    <row r="10962" spans="2:4" ht="15" customHeight="1" x14ac:dyDescent="0.25">
      <c r="B10962" s="683"/>
      <c r="C10962" s="683"/>
      <c r="D10962" s="684"/>
    </row>
    <row r="10963" spans="2:4" ht="15" customHeight="1" x14ac:dyDescent="0.25">
      <c r="B10963" s="683"/>
      <c r="C10963" s="683"/>
      <c r="D10963" s="684"/>
    </row>
    <row r="10964" spans="2:4" ht="15" customHeight="1" x14ac:dyDescent="0.25">
      <c r="B10964" s="683"/>
      <c r="C10964" s="683"/>
      <c r="D10964" s="684"/>
    </row>
    <row r="10965" spans="2:4" ht="15" customHeight="1" x14ac:dyDescent="0.25">
      <c r="B10965" s="683"/>
      <c r="C10965" s="683"/>
      <c r="D10965" s="684"/>
    </row>
    <row r="10966" spans="2:4" ht="15" customHeight="1" x14ac:dyDescent="0.25">
      <c r="B10966" s="683"/>
      <c r="C10966" s="683"/>
      <c r="D10966" s="684"/>
    </row>
    <row r="10967" spans="2:4" ht="15" customHeight="1" x14ac:dyDescent="0.25">
      <c r="B10967" s="683"/>
      <c r="C10967" s="683"/>
      <c r="D10967" s="684"/>
    </row>
    <row r="10968" spans="2:4" ht="15" customHeight="1" x14ac:dyDescent="0.25">
      <c r="B10968" s="683"/>
      <c r="C10968" s="683"/>
      <c r="D10968" s="684"/>
    </row>
    <row r="10969" spans="2:4" ht="15" customHeight="1" x14ac:dyDescent="0.25">
      <c r="B10969" s="683"/>
      <c r="C10969" s="683"/>
      <c r="D10969" s="684"/>
    </row>
    <row r="10970" spans="2:4" ht="15" customHeight="1" x14ac:dyDescent="0.25">
      <c r="B10970" s="683"/>
      <c r="C10970" s="683"/>
      <c r="D10970" s="684"/>
    </row>
    <row r="10971" spans="2:4" ht="15" customHeight="1" x14ac:dyDescent="0.25">
      <c r="B10971" s="683"/>
      <c r="C10971" s="683"/>
      <c r="D10971" s="684"/>
    </row>
    <row r="10972" spans="2:4" ht="15" customHeight="1" x14ac:dyDescent="0.25">
      <c r="B10972" s="683"/>
      <c r="C10972" s="683"/>
      <c r="D10972" s="684"/>
    </row>
    <row r="10973" spans="2:4" ht="15" customHeight="1" x14ac:dyDescent="0.25">
      <c r="B10973" s="683"/>
      <c r="C10973" s="683"/>
      <c r="D10973" s="684"/>
    </row>
    <row r="10974" spans="2:4" ht="15" customHeight="1" x14ac:dyDescent="0.25">
      <c r="B10974" s="683"/>
      <c r="C10974" s="683"/>
      <c r="D10974" s="684"/>
    </row>
    <row r="10975" spans="2:4" ht="15" customHeight="1" x14ac:dyDescent="0.25">
      <c r="B10975" s="683"/>
      <c r="C10975" s="683"/>
      <c r="D10975" s="684"/>
    </row>
    <row r="10976" spans="2:4" ht="15" customHeight="1" x14ac:dyDescent="0.25">
      <c r="B10976" s="683"/>
      <c r="C10976" s="683"/>
      <c r="D10976" s="684"/>
    </row>
    <row r="10977" spans="2:4" ht="15" customHeight="1" x14ac:dyDescent="0.25">
      <c r="B10977" s="683"/>
      <c r="C10977" s="683"/>
      <c r="D10977" s="684"/>
    </row>
    <row r="10978" spans="2:4" ht="15" customHeight="1" x14ac:dyDescent="0.25">
      <c r="B10978" s="683"/>
      <c r="C10978" s="683"/>
      <c r="D10978" s="684"/>
    </row>
    <row r="10979" spans="2:4" ht="15" customHeight="1" x14ac:dyDescent="0.25">
      <c r="B10979" s="683"/>
      <c r="C10979" s="683"/>
      <c r="D10979" s="684"/>
    </row>
    <row r="10980" spans="2:4" ht="15" customHeight="1" x14ac:dyDescent="0.25">
      <c r="B10980" s="683"/>
      <c r="C10980" s="683"/>
      <c r="D10980" s="684"/>
    </row>
    <row r="10981" spans="2:4" ht="15" customHeight="1" x14ac:dyDescent="0.25">
      <c r="B10981" s="683"/>
      <c r="C10981" s="683"/>
      <c r="D10981" s="684"/>
    </row>
    <row r="10982" spans="2:4" ht="15" customHeight="1" x14ac:dyDescent="0.25">
      <c r="B10982" s="683"/>
      <c r="C10982" s="683"/>
      <c r="D10982" s="684"/>
    </row>
    <row r="10983" spans="2:4" ht="15" customHeight="1" x14ac:dyDescent="0.25">
      <c r="B10983" s="683"/>
      <c r="C10983" s="683"/>
      <c r="D10983" s="684"/>
    </row>
    <row r="10984" spans="2:4" ht="15" customHeight="1" x14ac:dyDescent="0.25">
      <c r="B10984" s="683"/>
      <c r="C10984" s="683"/>
      <c r="D10984" s="684"/>
    </row>
    <row r="10985" spans="2:4" ht="15" customHeight="1" x14ac:dyDescent="0.25">
      <c r="B10985" s="683"/>
      <c r="C10985" s="683"/>
      <c r="D10985" s="684"/>
    </row>
    <row r="10986" spans="2:4" ht="15" customHeight="1" x14ac:dyDescent="0.25">
      <c r="B10986" s="683"/>
      <c r="C10986" s="683"/>
      <c r="D10986" s="684"/>
    </row>
    <row r="10987" spans="2:4" ht="15" customHeight="1" x14ac:dyDescent="0.25">
      <c r="B10987" s="683"/>
      <c r="C10987" s="683"/>
      <c r="D10987" s="684"/>
    </row>
    <row r="10988" spans="2:4" ht="15" customHeight="1" x14ac:dyDescent="0.25">
      <c r="B10988" s="683"/>
      <c r="C10988" s="683"/>
      <c r="D10988" s="684"/>
    </row>
    <row r="10989" spans="2:4" ht="15" customHeight="1" x14ac:dyDescent="0.25">
      <c r="B10989" s="683"/>
      <c r="C10989" s="683"/>
      <c r="D10989" s="684"/>
    </row>
    <row r="10990" spans="2:4" ht="15" customHeight="1" x14ac:dyDescent="0.25">
      <c r="B10990" s="683"/>
      <c r="C10990" s="683"/>
      <c r="D10990" s="684"/>
    </row>
    <row r="10991" spans="2:4" ht="15" customHeight="1" x14ac:dyDescent="0.25">
      <c r="B10991" s="683"/>
      <c r="C10991" s="683"/>
      <c r="D10991" s="684"/>
    </row>
    <row r="10992" spans="2:4" ht="15" customHeight="1" x14ac:dyDescent="0.25">
      <c r="B10992" s="683"/>
      <c r="C10992" s="683"/>
      <c r="D10992" s="684"/>
    </row>
    <row r="10993" spans="2:4" ht="15" customHeight="1" x14ac:dyDescent="0.25">
      <c r="B10993" s="683"/>
      <c r="C10993" s="683"/>
      <c r="D10993" s="684"/>
    </row>
    <row r="10994" spans="2:4" ht="15" customHeight="1" x14ac:dyDescent="0.25">
      <c r="B10994" s="683"/>
      <c r="C10994" s="683"/>
      <c r="D10994" s="684"/>
    </row>
    <row r="10995" spans="2:4" ht="15" customHeight="1" x14ac:dyDescent="0.25">
      <c r="B10995" s="683"/>
      <c r="C10995" s="683"/>
      <c r="D10995" s="684"/>
    </row>
    <row r="10996" spans="2:4" ht="15" customHeight="1" x14ac:dyDescent="0.25">
      <c r="B10996" s="683"/>
      <c r="C10996" s="683"/>
      <c r="D10996" s="684"/>
    </row>
    <row r="10997" spans="2:4" ht="15" customHeight="1" x14ac:dyDescent="0.25">
      <c r="B10997" s="683"/>
      <c r="C10997" s="683"/>
      <c r="D10997" s="684"/>
    </row>
    <row r="10998" spans="2:4" ht="15" customHeight="1" x14ac:dyDescent="0.25">
      <c r="B10998" s="683"/>
      <c r="C10998" s="683"/>
      <c r="D10998" s="684"/>
    </row>
    <row r="10999" spans="2:4" ht="15" customHeight="1" x14ac:dyDescent="0.25">
      <c r="B10999" s="683"/>
      <c r="C10999" s="683"/>
      <c r="D10999" s="684"/>
    </row>
    <row r="11000" spans="2:4" ht="15" customHeight="1" x14ac:dyDescent="0.25">
      <c r="B11000" s="683"/>
      <c r="C11000" s="683"/>
      <c r="D11000" s="684"/>
    </row>
    <row r="11001" spans="2:4" ht="15" customHeight="1" x14ac:dyDescent="0.25">
      <c r="B11001" s="683"/>
      <c r="C11001" s="683"/>
      <c r="D11001" s="684"/>
    </row>
    <row r="11002" spans="2:4" ht="15" customHeight="1" x14ac:dyDescent="0.25">
      <c r="B11002" s="683"/>
      <c r="C11002" s="683"/>
      <c r="D11002" s="684"/>
    </row>
    <row r="11003" spans="2:4" ht="15" customHeight="1" x14ac:dyDescent="0.25">
      <c r="B11003" s="683"/>
      <c r="C11003" s="683"/>
      <c r="D11003" s="684"/>
    </row>
    <row r="11004" spans="2:4" ht="15" customHeight="1" x14ac:dyDescent="0.25">
      <c r="B11004" s="683"/>
      <c r="C11004" s="683"/>
      <c r="D11004" s="684"/>
    </row>
    <row r="11005" spans="2:4" ht="15" customHeight="1" x14ac:dyDescent="0.25">
      <c r="B11005" s="683"/>
      <c r="C11005" s="683"/>
      <c r="D11005" s="684"/>
    </row>
    <row r="11006" spans="2:4" ht="15" customHeight="1" x14ac:dyDescent="0.25">
      <c r="B11006" s="683"/>
      <c r="C11006" s="683"/>
      <c r="D11006" s="684"/>
    </row>
    <row r="11007" spans="2:4" ht="15" customHeight="1" x14ac:dyDescent="0.25">
      <c r="B11007" s="683"/>
      <c r="C11007" s="683"/>
      <c r="D11007" s="684"/>
    </row>
    <row r="11008" spans="2:4" ht="15" customHeight="1" x14ac:dyDescent="0.25">
      <c r="B11008" s="683"/>
      <c r="C11008" s="683"/>
      <c r="D11008" s="684"/>
    </row>
    <row r="11009" spans="2:4" ht="15" customHeight="1" x14ac:dyDescent="0.25">
      <c r="B11009" s="683"/>
      <c r="C11009" s="683"/>
      <c r="D11009" s="684"/>
    </row>
    <row r="11010" spans="2:4" ht="15" customHeight="1" x14ac:dyDescent="0.25">
      <c r="B11010" s="683"/>
      <c r="C11010" s="683"/>
      <c r="D11010" s="684"/>
    </row>
    <row r="11011" spans="2:4" ht="15" customHeight="1" x14ac:dyDescent="0.25">
      <c r="B11011" s="683"/>
      <c r="C11011" s="683"/>
      <c r="D11011" s="684"/>
    </row>
    <row r="11012" spans="2:4" ht="15" customHeight="1" x14ac:dyDescent="0.25">
      <c r="B11012" s="683"/>
      <c r="C11012" s="683"/>
      <c r="D11012" s="684"/>
    </row>
    <row r="11013" spans="2:4" ht="15" customHeight="1" x14ac:dyDescent="0.25">
      <c r="B11013" s="683"/>
      <c r="C11013" s="683"/>
      <c r="D11013" s="684"/>
    </row>
    <row r="11014" spans="2:4" ht="15" customHeight="1" x14ac:dyDescent="0.25">
      <c r="B11014" s="683"/>
      <c r="C11014" s="683"/>
      <c r="D11014" s="684"/>
    </row>
    <row r="11015" spans="2:4" ht="15" customHeight="1" x14ac:dyDescent="0.25">
      <c r="B11015" s="683"/>
      <c r="C11015" s="683"/>
      <c r="D11015" s="684"/>
    </row>
    <row r="11016" spans="2:4" ht="15" customHeight="1" x14ac:dyDescent="0.25">
      <c r="B11016" s="683"/>
      <c r="C11016" s="683"/>
      <c r="D11016" s="684"/>
    </row>
    <row r="11017" spans="2:4" ht="15" customHeight="1" x14ac:dyDescent="0.25">
      <c r="B11017" s="683"/>
      <c r="C11017" s="683"/>
      <c r="D11017" s="684"/>
    </row>
    <row r="11018" spans="2:4" ht="15" customHeight="1" x14ac:dyDescent="0.25">
      <c r="B11018" s="683"/>
      <c r="C11018" s="683"/>
      <c r="D11018" s="684"/>
    </row>
    <row r="11019" spans="2:4" ht="15" customHeight="1" x14ac:dyDescent="0.25">
      <c r="B11019" s="683"/>
      <c r="C11019" s="683"/>
      <c r="D11019" s="684"/>
    </row>
    <row r="11020" spans="2:4" ht="15" customHeight="1" x14ac:dyDescent="0.25">
      <c r="B11020" s="683"/>
      <c r="C11020" s="683"/>
      <c r="D11020" s="684"/>
    </row>
    <row r="11021" spans="2:4" ht="15" customHeight="1" x14ac:dyDescent="0.25">
      <c r="B11021" s="683"/>
      <c r="C11021" s="683"/>
      <c r="D11021" s="684"/>
    </row>
    <row r="11022" spans="2:4" ht="15" customHeight="1" x14ac:dyDescent="0.25">
      <c r="B11022" s="683"/>
      <c r="C11022" s="683"/>
      <c r="D11022" s="684"/>
    </row>
    <row r="11023" spans="2:4" ht="15" customHeight="1" x14ac:dyDescent="0.25">
      <c r="B11023" s="683"/>
      <c r="C11023" s="683"/>
      <c r="D11023" s="684"/>
    </row>
    <row r="11024" spans="2:4" ht="15" customHeight="1" x14ac:dyDescent="0.25">
      <c r="B11024" s="683"/>
      <c r="C11024" s="683"/>
      <c r="D11024" s="684"/>
    </row>
    <row r="11025" spans="2:4" ht="15" customHeight="1" x14ac:dyDescent="0.25">
      <c r="B11025" s="683"/>
      <c r="C11025" s="683"/>
      <c r="D11025" s="684"/>
    </row>
    <row r="11026" spans="2:4" ht="15" customHeight="1" x14ac:dyDescent="0.25">
      <c r="B11026" s="683"/>
      <c r="C11026" s="683"/>
      <c r="D11026" s="684"/>
    </row>
    <row r="11027" spans="2:4" ht="15" customHeight="1" x14ac:dyDescent="0.25">
      <c r="B11027" s="683"/>
      <c r="C11027" s="683"/>
      <c r="D11027" s="684"/>
    </row>
    <row r="11028" spans="2:4" ht="15" customHeight="1" x14ac:dyDescent="0.25">
      <c r="B11028" s="683"/>
      <c r="C11028" s="683"/>
      <c r="D11028" s="684"/>
    </row>
    <row r="11029" spans="2:4" ht="15" customHeight="1" x14ac:dyDescent="0.25">
      <c r="B11029" s="683"/>
      <c r="C11029" s="683"/>
      <c r="D11029" s="684"/>
    </row>
    <row r="11030" spans="2:4" ht="15" customHeight="1" x14ac:dyDescent="0.25">
      <c r="B11030" s="683"/>
      <c r="C11030" s="683"/>
      <c r="D11030" s="684"/>
    </row>
    <row r="11031" spans="2:4" ht="15" customHeight="1" x14ac:dyDescent="0.25">
      <c r="B11031" s="683"/>
      <c r="C11031" s="683"/>
      <c r="D11031" s="684"/>
    </row>
    <row r="11032" spans="2:4" ht="15" customHeight="1" x14ac:dyDescent="0.25">
      <c r="B11032" s="683"/>
      <c r="C11032" s="683"/>
      <c r="D11032" s="684"/>
    </row>
    <row r="11033" spans="2:4" ht="15" customHeight="1" x14ac:dyDescent="0.25">
      <c r="B11033" s="683"/>
      <c r="C11033" s="683"/>
      <c r="D11033" s="684"/>
    </row>
    <row r="11034" spans="2:4" ht="15" customHeight="1" x14ac:dyDescent="0.25">
      <c r="B11034" s="683"/>
      <c r="C11034" s="683"/>
      <c r="D11034" s="684"/>
    </row>
    <row r="11035" spans="2:4" ht="15" customHeight="1" x14ac:dyDescent="0.25">
      <c r="B11035" s="683"/>
      <c r="C11035" s="683"/>
      <c r="D11035" s="684"/>
    </row>
    <row r="11036" spans="2:4" ht="15" customHeight="1" x14ac:dyDescent="0.25">
      <c r="B11036" s="683"/>
      <c r="C11036" s="683"/>
      <c r="D11036" s="684"/>
    </row>
    <row r="11037" spans="2:4" ht="15" customHeight="1" x14ac:dyDescent="0.25">
      <c r="B11037" s="683"/>
      <c r="C11037" s="683"/>
      <c r="D11037" s="684"/>
    </row>
    <row r="11038" spans="2:4" ht="15" customHeight="1" x14ac:dyDescent="0.25">
      <c r="B11038" s="683"/>
      <c r="C11038" s="683"/>
      <c r="D11038" s="684"/>
    </row>
    <row r="11039" spans="2:4" ht="15" customHeight="1" x14ac:dyDescent="0.25">
      <c r="B11039" s="683"/>
      <c r="C11039" s="683"/>
      <c r="D11039" s="684"/>
    </row>
    <row r="11040" spans="2:4" ht="15" customHeight="1" x14ac:dyDescent="0.25">
      <c r="B11040" s="683"/>
      <c r="C11040" s="683"/>
      <c r="D11040" s="684"/>
    </row>
    <row r="11041" spans="2:4" ht="15" customHeight="1" x14ac:dyDescent="0.25">
      <c r="B11041" s="683"/>
      <c r="C11041" s="683"/>
      <c r="D11041" s="684"/>
    </row>
    <row r="11042" spans="2:4" ht="15" customHeight="1" x14ac:dyDescent="0.25">
      <c r="B11042" s="683"/>
      <c r="C11042" s="683"/>
      <c r="D11042" s="684"/>
    </row>
    <row r="11043" spans="2:4" ht="15" customHeight="1" x14ac:dyDescent="0.25">
      <c r="B11043" s="683"/>
      <c r="C11043" s="683"/>
      <c r="D11043" s="684"/>
    </row>
    <row r="11044" spans="2:4" ht="15" customHeight="1" x14ac:dyDescent="0.25">
      <c r="B11044" s="683"/>
      <c r="C11044" s="683"/>
      <c r="D11044" s="684"/>
    </row>
    <row r="11045" spans="2:4" ht="15" customHeight="1" x14ac:dyDescent="0.25">
      <c r="B11045" s="683"/>
      <c r="C11045" s="683"/>
      <c r="D11045" s="684"/>
    </row>
    <row r="11046" spans="2:4" ht="15" customHeight="1" x14ac:dyDescent="0.25">
      <c r="B11046" s="683"/>
      <c r="C11046" s="683"/>
      <c r="D11046" s="684"/>
    </row>
    <row r="11047" spans="2:4" ht="15" customHeight="1" x14ac:dyDescent="0.25">
      <c r="B11047" s="683"/>
      <c r="C11047" s="683"/>
      <c r="D11047" s="684"/>
    </row>
    <row r="11048" spans="2:4" ht="15" customHeight="1" x14ac:dyDescent="0.25">
      <c r="B11048" s="683"/>
      <c r="C11048" s="683"/>
      <c r="D11048" s="684"/>
    </row>
    <row r="11049" spans="2:4" ht="15" customHeight="1" x14ac:dyDescent="0.25">
      <c r="B11049" s="683"/>
      <c r="C11049" s="683"/>
      <c r="D11049" s="684"/>
    </row>
    <row r="11050" spans="2:4" ht="15" customHeight="1" x14ac:dyDescent="0.25">
      <c r="B11050" s="683"/>
      <c r="C11050" s="683"/>
      <c r="D11050" s="684"/>
    </row>
    <row r="11051" spans="2:4" ht="15" customHeight="1" x14ac:dyDescent="0.25">
      <c r="B11051" s="683"/>
      <c r="C11051" s="683"/>
      <c r="D11051" s="684"/>
    </row>
    <row r="11052" spans="2:4" ht="15" customHeight="1" x14ac:dyDescent="0.25">
      <c r="B11052" s="683"/>
      <c r="C11052" s="683"/>
      <c r="D11052" s="684"/>
    </row>
    <row r="11053" spans="2:4" ht="15" customHeight="1" x14ac:dyDescent="0.25">
      <c r="B11053" s="683"/>
      <c r="C11053" s="683"/>
      <c r="D11053" s="684"/>
    </row>
    <row r="11054" spans="2:4" ht="15" customHeight="1" x14ac:dyDescent="0.25">
      <c r="B11054" s="683"/>
      <c r="C11054" s="683"/>
      <c r="D11054" s="684"/>
    </row>
    <row r="11055" spans="2:4" ht="15" customHeight="1" x14ac:dyDescent="0.25">
      <c r="B11055" s="683"/>
      <c r="C11055" s="683"/>
      <c r="D11055" s="684"/>
    </row>
    <row r="11056" spans="2:4" ht="15" customHeight="1" x14ac:dyDescent="0.25">
      <c r="B11056" s="683"/>
      <c r="C11056" s="683"/>
      <c r="D11056" s="684"/>
    </row>
    <row r="11057" spans="2:4" ht="15" customHeight="1" x14ac:dyDescent="0.25">
      <c r="B11057" s="683"/>
      <c r="C11057" s="683"/>
      <c r="D11057" s="684"/>
    </row>
    <row r="11058" spans="2:4" ht="15" customHeight="1" x14ac:dyDescent="0.25">
      <c r="B11058" s="683"/>
      <c r="C11058" s="683"/>
      <c r="D11058" s="684"/>
    </row>
    <row r="11059" spans="2:4" ht="15" customHeight="1" x14ac:dyDescent="0.25">
      <c r="B11059" s="683"/>
      <c r="C11059" s="683"/>
      <c r="D11059" s="684"/>
    </row>
    <row r="11060" spans="2:4" ht="15" customHeight="1" x14ac:dyDescent="0.25">
      <c r="B11060" s="683"/>
      <c r="C11060" s="683"/>
      <c r="D11060" s="684"/>
    </row>
    <row r="11061" spans="2:4" ht="15" customHeight="1" x14ac:dyDescent="0.25">
      <c r="B11061" s="683"/>
      <c r="C11061" s="683"/>
      <c r="D11061" s="684"/>
    </row>
    <row r="11062" spans="2:4" ht="15" customHeight="1" x14ac:dyDescent="0.25">
      <c r="B11062" s="683"/>
      <c r="C11062" s="683"/>
      <c r="D11062" s="684"/>
    </row>
    <row r="11063" spans="2:4" ht="15" customHeight="1" x14ac:dyDescent="0.25">
      <c r="B11063" s="683"/>
      <c r="C11063" s="683"/>
      <c r="D11063" s="684"/>
    </row>
    <row r="11064" spans="2:4" ht="15" customHeight="1" x14ac:dyDescent="0.25">
      <c r="B11064" s="683"/>
      <c r="C11064" s="683"/>
      <c r="D11064" s="684"/>
    </row>
    <row r="11065" spans="2:4" ht="15" customHeight="1" x14ac:dyDescent="0.25">
      <c r="B11065" s="683"/>
      <c r="C11065" s="683"/>
      <c r="D11065" s="684"/>
    </row>
    <row r="11066" spans="2:4" ht="15" customHeight="1" x14ac:dyDescent="0.25">
      <c r="B11066" s="683"/>
      <c r="C11066" s="683"/>
      <c r="D11066" s="684"/>
    </row>
    <row r="11067" spans="2:4" ht="15" customHeight="1" x14ac:dyDescent="0.25">
      <c r="B11067" s="683"/>
      <c r="C11067" s="683"/>
      <c r="D11067" s="684"/>
    </row>
    <row r="11068" spans="2:4" ht="15" customHeight="1" x14ac:dyDescent="0.25">
      <c r="B11068" s="683"/>
      <c r="C11068" s="683"/>
      <c r="D11068" s="684"/>
    </row>
    <row r="11069" spans="2:4" ht="15" customHeight="1" x14ac:dyDescent="0.25">
      <c r="B11069" s="683"/>
      <c r="C11069" s="683"/>
      <c r="D11069" s="684"/>
    </row>
    <row r="11070" spans="2:4" ht="15" customHeight="1" x14ac:dyDescent="0.25">
      <c r="B11070" s="683"/>
      <c r="C11070" s="683"/>
      <c r="D11070" s="684"/>
    </row>
    <row r="11071" spans="2:4" ht="15" customHeight="1" x14ac:dyDescent="0.25">
      <c r="B11071" s="683"/>
      <c r="C11071" s="683"/>
      <c r="D11071" s="684"/>
    </row>
    <row r="11072" spans="2:4" ht="15" customHeight="1" x14ac:dyDescent="0.25">
      <c r="B11072" s="683"/>
      <c r="C11072" s="683"/>
      <c r="D11072" s="684"/>
    </row>
    <row r="11073" spans="2:4" ht="15" customHeight="1" x14ac:dyDescent="0.25">
      <c r="B11073" s="683"/>
      <c r="C11073" s="683"/>
      <c r="D11073" s="684"/>
    </row>
    <row r="11074" spans="2:4" ht="15" customHeight="1" x14ac:dyDescent="0.25">
      <c r="B11074" s="683"/>
      <c r="C11074" s="683"/>
      <c r="D11074" s="684"/>
    </row>
    <row r="11075" spans="2:4" ht="15" customHeight="1" x14ac:dyDescent="0.25">
      <c r="B11075" s="683"/>
      <c r="C11075" s="683"/>
      <c r="D11075" s="684"/>
    </row>
    <row r="11076" spans="2:4" ht="15" customHeight="1" x14ac:dyDescent="0.25">
      <c r="B11076" s="683"/>
      <c r="C11076" s="683"/>
      <c r="D11076" s="684"/>
    </row>
    <row r="11077" spans="2:4" ht="15" customHeight="1" x14ac:dyDescent="0.25">
      <c r="B11077" s="683"/>
      <c r="C11077" s="683"/>
      <c r="D11077" s="684"/>
    </row>
    <row r="11078" spans="2:4" ht="15" customHeight="1" x14ac:dyDescent="0.25">
      <c r="B11078" s="683"/>
      <c r="C11078" s="683"/>
      <c r="D11078" s="684"/>
    </row>
    <row r="11079" spans="2:4" ht="15" customHeight="1" x14ac:dyDescent="0.25">
      <c r="B11079" s="683"/>
      <c r="C11079" s="683"/>
      <c r="D11079" s="684"/>
    </row>
    <row r="11080" spans="2:4" ht="15" customHeight="1" x14ac:dyDescent="0.25">
      <c r="B11080" s="683"/>
      <c r="C11080" s="683"/>
      <c r="D11080" s="684"/>
    </row>
    <row r="11081" spans="2:4" ht="15" customHeight="1" x14ac:dyDescent="0.25">
      <c r="B11081" s="683"/>
      <c r="C11081" s="683"/>
      <c r="D11081" s="684"/>
    </row>
    <row r="11082" spans="2:4" ht="15" customHeight="1" x14ac:dyDescent="0.25">
      <c r="B11082" s="683"/>
      <c r="C11082" s="683"/>
      <c r="D11082" s="684"/>
    </row>
    <row r="11083" spans="2:4" ht="15" customHeight="1" x14ac:dyDescent="0.25">
      <c r="B11083" s="683"/>
      <c r="C11083" s="683"/>
      <c r="D11083" s="684"/>
    </row>
    <row r="11084" spans="2:4" ht="15" customHeight="1" x14ac:dyDescent="0.25">
      <c r="B11084" s="683"/>
      <c r="C11084" s="683"/>
      <c r="D11084" s="684"/>
    </row>
    <row r="11085" spans="2:4" ht="15" customHeight="1" x14ac:dyDescent="0.25">
      <c r="B11085" s="683"/>
      <c r="C11085" s="683"/>
      <c r="D11085" s="684"/>
    </row>
    <row r="11086" spans="2:4" ht="15" customHeight="1" x14ac:dyDescent="0.25">
      <c r="B11086" s="683"/>
      <c r="C11086" s="683"/>
      <c r="D11086" s="684"/>
    </row>
    <row r="11087" spans="2:4" ht="15" customHeight="1" x14ac:dyDescent="0.25">
      <c r="B11087" s="683"/>
      <c r="C11087" s="683"/>
      <c r="D11087" s="684"/>
    </row>
    <row r="11088" spans="2:4" ht="15" customHeight="1" x14ac:dyDescent="0.25">
      <c r="B11088" s="683"/>
      <c r="C11088" s="683"/>
      <c r="D11088" s="684"/>
    </row>
    <row r="11089" spans="2:4" ht="15" customHeight="1" x14ac:dyDescent="0.25">
      <c r="B11089" s="683"/>
      <c r="C11089" s="683"/>
      <c r="D11089" s="684"/>
    </row>
    <row r="11090" spans="2:4" ht="15" customHeight="1" x14ac:dyDescent="0.25">
      <c r="B11090" s="683"/>
      <c r="C11090" s="683"/>
      <c r="D11090" s="684"/>
    </row>
    <row r="11091" spans="2:4" ht="15" customHeight="1" x14ac:dyDescent="0.25">
      <c r="B11091" s="683"/>
      <c r="C11091" s="683"/>
      <c r="D11091" s="684"/>
    </row>
    <row r="11092" spans="2:4" ht="15" customHeight="1" x14ac:dyDescent="0.25">
      <c r="B11092" s="683"/>
      <c r="C11092" s="683"/>
      <c r="D11092" s="684"/>
    </row>
    <row r="11093" spans="2:4" ht="15" customHeight="1" x14ac:dyDescent="0.25">
      <c r="B11093" s="683"/>
      <c r="C11093" s="683"/>
      <c r="D11093" s="684"/>
    </row>
    <row r="11094" spans="2:4" ht="15" customHeight="1" x14ac:dyDescent="0.25">
      <c r="B11094" s="683"/>
      <c r="C11094" s="683"/>
      <c r="D11094" s="684"/>
    </row>
    <row r="11095" spans="2:4" ht="15" customHeight="1" x14ac:dyDescent="0.25">
      <c r="B11095" s="683"/>
      <c r="C11095" s="683"/>
      <c r="D11095" s="684"/>
    </row>
    <row r="11096" spans="2:4" ht="15" customHeight="1" x14ac:dyDescent="0.25">
      <c r="B11096" s="683"/>
      <c r="C11096" s="683"/>
      <c r="D11096" s="684"/>
    </row>
    <row r="11097" spans="2:4" ht="15" customHeight="1" x14ac:dyDescent="0.25">
      <c r="B11097" s="683"/>
      <c r="C11097" s="683"/>
      <c r="D11097" s="684"/>
    </row>
    <row r="11098" spans="2:4" ht="15" customHeight="1" x14ac:dyDescent="0.25">
      <c r="B11098" s="683"/>
      <c r="C11098" s="683"/>
      <c r="D11098" s="684"/>
    </row>
    <row r="11099" spans="2:4" ht="15" customHeight="1" x14ac:dyDescent="0.25">
      <c r="B11099" s="683"/>
      <c r="C11099" s="683"/>
      <c r="D11099" s="684"/>
    </row>
    <row r="11100" spans="2:4" ht="15" customHeight="1" x14ac:dyDescent="0.25">
      <c r="B11100" s="683"/>
      <c r="C11100" s="683"/>
      <c r="D11100" s="684"/>
    </row>
    <row r="11101" spans="2:4" ht="15" customHeight="1" x14ac:dyDescent="0.25">
      <c r="B11101" s="683"/>
      <c r="C11101" s="683"/>
      <c r="D11101" s="684"/>
    </row>
    <row r="11102" spans="2:4" ht="15" customHeight="1" x14ac:dyDescent="0.25">
      <c r="B11102" s="683"/>
      <c r="C11102" s="683"/>
      <c r="D11102" s="684"/>
    </row>
    <row r="11103" spans="2:4" ht="15" customHeight="1" x14ac:dyDescent="0.25">
      <c r="B11103" s="683"/>
      <c r="C11103" s="683"/>
      <c r="D11103" s="684"/>
    </row>
    <row r="11104" spans="2:4" ht="15" customHeight="1" x14ac:dyDescent="0.25">
      <c r="B11104" s="683"/>
      <c r="C11104" s="683"/>
      <c r="D11104" s="684"/>
    </row>
    <row r="11105" spans="2:4" ht="15" customHeight="1" x14ac:dyDescent="0.25">
      <c r="B11105" s="683"/>
      <c r="C11105" s="683"/>
      <c r="D11105" s="684"/>
    </row>
    <row r="11106" spans="2:4" ht="15" customHeight="1" x14ac:dyDescent="0.25">
      <c r="B11106" s="683"/>
      <c r="C11106" s="683"/>
      <c r="D11106" s="684"/>
    </row>
    <row r="11107" spans="2:4" ht="15" customHeight="1" x14ac:dyDescent="0.25">
      <c r="B11107" s="683"/>
      <c r="C11107" s="683"/>
      <c r="D11107" s="684"/>
    </row>
    <row r="11108" spans="2:4" ht="15" customHeight="1" x14ac:dyDescent="0.25">
      <c r="B11108" s="683"/>
      <c r="C11108" s="683"/>
      <c r="D11108" s="684"/>
    </row>
    <row r="11109" spans="2:4" ht="15" customHeight="1" x14ac:dyDescent="0.25">
      <c r="B11109" s="683"/>
      <c r="C11109" s="683"/>
      <c r="D11109" s="684"/>
    </row>
    <row r="11110" spans="2:4" ht="15" customHeight="1" x14ac:dyDescent="0.25">
      <c r="B11110" s="683"/>
      <c r="C11110" s="683"/>
      <c r="D11110" s="684"/>
    </row>
    <row r="11111" spans="2:4" ht="15" customHeight="1" x14ac:dyDescent="0.25">
      <c r="B11111" s="683"/>
      <c r="C11111" s="683"/>
      <c r="D11111" s="684"/>
    </row>
    <row r="11112" spans="2:4" ht="15" customHeight="1" x14ac:dyDescent="0.25">
      <c r="B11112" s="683"/>
      <c r="C11112" s="683"/>
      <c r="D11112" s="684"/>
    </row>
    <row r="11113" spans="2:4" ht="15" customHeight="1" x14ac:dyDescent="0.25">
      <c r="B11113" s="683"/>
      <c r="C11113" s="683"/>
      <c r="D11113" s="684"/>
    </row>
    <row r="11114" spans="2:4" ht="15" customHeight="1" x14ac:dyDescent="0.25">
      <c r="B11114" s="683"/>
      <c r="C11114" s="683"/>
      <c r="D11114" s="684"/>
    </row>
    <row r="11115" spans="2:4" ht="15" customHeight="1" x14ac:dyDescent="0.25">
      <c r="B11115" s="683"/>
      <c r="C11115" s="683"/>
      <c r="D11115" s="684"/>
    </row>
    <row r="11116" spans="2:4" ht="15" customHeight="1" x14ac:dyDescent="0.25">
      <c r="B11116" s="683"/>
      <c r="C11116" s="683"/>
      <c r="D11116" s="684"/>
    </row>
    <row r="11117" spans="2:4" ht="15" customHeight="1" x14ac:dyDescent="0.25">
      <c r="B11117" s="683"/>
      <c r="C11117" s="683"/>
      <c r="D11117" s="684"/>
    </row>
    <row r="11118" spans="2:4" ht="15" customHeight="1" x14ac:dyDescent="0.25">
      <c r="B11118" s="683"/>
      <c r="C11118" s="683"/>
      <c r="D11118" s="684"/>
    </row>
    <row r="11119" spans="2:4" ht="15" customHeight="1" x14ac:dyDescent="0.25">
      <c r="B11119" s="683"/>
      <c r="C11119" s="683"/>
      <c r="D11119" s="684"/>
    </row>
    <row r="11120" spans="2:4" ht="15" customHeight="1" x14ac:dyDescent="0.25">
      <c r="B11120" s="683"/>
      <c r="C11120" s="683"/>
      <c r="D11120" s="684"/>
    </row>
    <row r="11121" spans="2:4" ht="15" customHeight="1" x14ac:dyDescent="0.25">
      <c r="B11121" s="683"/>
      <c r="C11121" s="683"/>
      <c r="D11121" s="684"/>
    </row>
    <row r="11122" spans="2:4" ht="15" customHeight="1" x14ac:dyDescent="0.25">
      <c r="B11122" s="683"/>
      <c r="C11122" s="683"/>
      <c r="D11122" s="684"/>
    </row>
    <row r="11123" spans="2:4" ht="15" customHeight="1" x14ac:dyDescent="0.25">
      <c r="B11123" s="683"/>
      <c r="C11123" s="683"/>
      <c r="D11123" s="684"/>
    </row>
    <row r="11124" spans="2:4" ht="15" customHeight="1" x14ac:dyDescent="0.25">
      <c r="B11124" s="683"/>
      <c r="C11124" s="683"/>
      <c r="D11124" s="684"/>
    </row>
    <row r="11125" spans="2:4" ht="15" customHeight="1" x14ac:dyDescent="0.25">
      <c r="B11125" s="683"/>
      <c r="C11125" s="683"/>
      <c r="D11125" s="684"/>
    </row>
    <row r="11126" spans="2:4" ht="15" customHeight="1" x14ac:dyDescent="0.25">
      <c r="B11126" s="683"/>
      <c r="C11126" s="683"/>
      <c r="D11126" s="684"/>
    </row>
    <row r="11127" spans="2:4" ht="15" customHeight="1" x14ac:dyDescent="0.25">
      <c r="B11127" s="683"/>
      <c r="C11127" s="683"/>
      <c r="D11127" s="684"/>
    </row>
    <row r="11128" spans="2:4" ht="15" customHeight="1" x14ac:dyDescent="0.25">
      <c r="B11128" s="683"/>
      <c r="C11128" s="683"/>
      <c r="D11128" s="684"/>
    </row>
    <row r="11129" spans="2:4" ht="15" customHeight="1" x14ac:dyDescent="0.25">
      <c r="B11129" s="683"/>
      <c r="C11129" s="683"/>
      <c r="D11129" s="684"/>
    </row>
    <row r="11130" spans="2:4" ht="15" customHeight="1" x14ac:dyDescent="0.25">
      <c r="B11130" s="683"/>
      <c r="C11130" s="683"/>
      <c r="D11130" s="684"/>
    </row>
    <row r="11131" spans="2:4" ht="15" customHeight="1" x14ac:dyDescent="0.25">
      <c r="B11131" s="683"/>
      <c r="C11131" s="683"/>
      <c r="D11131" s="684"/>
    </row>
    <row r="11132" spans="2:4" ht="15" customHeight="1" x14ac:dyDescent="0.25">
      <c r="B11132" s="683"/>
      <c r="C11132" s="683"/>
      <c r="D11132" s="684"/>
    </row>
    <row r="11133" spans="2:4" ht="15" customHeight="1" x14ac:dyDescent="0.25">
      <c r="B11133" s="683"/>
      <c r="C11133" s="683"/>
      <c r="D11133" s="684"/>
    </row>
    <row r="11134" spans="2:4" ht="15" customHeight="1" x14ac:dyDescent="0.25">
      <c r="B11134" s="683"/>
      <c r="C11134" s="683"/>
      <c r="D11134" s="684"/>
    </row>
    <row r="11135" spans="2:4" ht="15" customHeight="1" x14ac:dyDescent="0.25">
      <c r="B11135" s="683"/>
      <c r="C11135" s="683"/>
      <c r="D11135" s="684"/>
    </row>
    <row r="11136" spans="2:4" ht="15" customHeight="1" x14ac:dyDescent="0.25">
      <c r="B11136" s="683"/>
      <c r="C11136" s="683"/>
      <c r="D11136" s="684"/>
    </row>
    <row r="11137" spans="2:4" ht="15" customHeight="1" x14ac:dyDescent="0.25">
      <c r="B11137" s="683"/>
      <c r="C11137" s="683"/>
      <c r="D11137" s="684"/>
    </row>
    <row r="11138" spans="2:4" ht="15" customHeight="1" x14ac:dyDescent="0.25">
      <c r="B11138" s="683"/>
      <c r="C11138" s="683"/>
      <c r="D11138" s="684"/>
    </row>
    <row r="11139" spans="2:4" ht="15" customHeight="1" x14ac:dyDescent="0.25">
      <c r="B11139" s="683"/>
      <c r="C11139" s="683"/>
      <c r="D11139" s="684"/>
    </row>
    <row r="11140" spans="2:4" ht="15" customHeight="1" x14ac:dyDescent="0.25">
      <c r="B11140" s="683"/>
      <c r="C11140" s="683"/>
      <c r="D11140" s="684"/>
    </row>
    <row r="11141" spans="2:4" ht="15" customHeight="1" x14ac:dyDescent="0.25">
      <c r="B11141" s="683"/>
      <c r="C11141" s="683"/>
      <c r="D11141" s="684"/>
    </row>
    <row r="11142" spans="2:4" ht="15" customHeight="1" x14ac:dyDescent="0.25">
      <c r="B11142" s="683"/>
      <c r="C11142" s="683"/>
      <c r="D11142" s="684"/>
    </row>
    <row r="11143" spans="2:4" ht="15" customHeight="1" x14ac:dyDescent="0.25">
      <c r="B11143" s="683"/>
      <c r="C11143" s="683"/>
      <c r="D11143" s="684"/>
    </row>
    <row r="11144" spans="2:4" ht="15" customHeight="1" x14ac:dyDescent="0.25">
      <c r="B11144" s="683"/>
      <c r="C11144" s="683"/>
      <c r="D11144" s="684"/>
    </row>
    <row r="11145" spans="2:4" ht="15" customHeight="1" x14ac:dyDescent="0.25">
      <c r="B11145" s="683"/>
      <c r="C11145" s="683"/>
      <c r="D11145" s="684"/>
    </row>
    <row r="11146" spans="2:4" ht="15" customHeight="1" x14ac:dyDescent="0.25">
      <c r="B11146" s="683"/>
      <c r="C11146" s="683"/>
      <c r="D11146" s="684"/>
    </row>
    <row r="11147" spans="2:4" ht="15" customHeight="1" x14ac:dyDescent="0.25">
      <c r="B11147" s="683"/>
      <c r="C11147" s="683"/>
      <c r="D11147" s="684"/>
    </row>
    <row r="11148" spans="2:4" ht="15" customHeight="1" x14ac:dyDescent="0.25">
      <c r="B11148" s="683"/>
      <c r="C11148" s="683"/>
      <c r="D11148" s="684"/>
    </row>
    <row r="11149" spans="2:4" ht="15" customHeight="1" x14ac:dyDescent="0.25">
      <c r="B11149" s="683"/>
      <c r="C11149" s="683"/>
      <c r="D11149" s="684"/>
    </row>
    <row r="11150" spans="2:4" ht="15" customHeight="1" x14ac:dyDescent="0.25">
      <c r="B11150" s="683"/>
      <c r="C11150" s="683"/>
      <c r="D11150" s="684"/>
    </row>
    <row r="11151" spans="2:4" ht="15" customHeight="1" x14ac:dyDescent="0.25">
      <c r="B11151" s="683"/>
      <c r="C11151" s="683"/>
      <c r="D11151" s="684"/>
    </row>
    <row r="11152" spans="2:4" ht="15" customHeight="1" x14ac:dyDescent="0.25">
      <c r="B11152" s="683"/>
      <c r="C11152" s="683"/>
      <c r="D11152" s="684"/>
    </row>
    <row r="11153" spans="2:4" ht="15" customHeight="1" x14ac:dyDescent="0.25">
      <c r="B11153" s="683"/>
      <c r="C11153" s="683"/>
      <c r="D11153" s="684"/>
    </row>
    <row r="11154" spans="2:4" ht="15" customHeight="1" x14ac:dyDescent="0.25">
      <c r="B11154" s="683"/>
      <c r="C11154" s="683"/>
      <c r="D11154" s="684"/>
    </row>
    <row r="11155" spans="2:4" ht="15" customHeight="1" x14ac:dyDescent="0.25">
      <c r="B11155" s="683"/>
      <c r="C11155" s="683"/>
      <c r="D11155" s="684"/>
    </row>
    <row r="11156" spans="2:4" ht="15" customHeight="1" x14ac:dyDescent="0.25">
      <c r="B11156" s="683"/>
      <c r="C11156" s="683"/>
      <c r="D11156" s="684"/>
    </row>
    <row r="11157" spans="2:4" ht="15" customHeight="1" x14ac:dyDescent="0.25">
      <c r="B11157" s="683"/>
      <c r="C11157" s="683"/>
      <c r="D11157" s="684"/>
    </row>
    <row r="11158" spans="2:4" ht="15" customHeight="1" x14ac:dyDescent="0.25">
      <c r="B11158" s="683"/>
      <c r="C11158" s="683"/>
      <c r="D11158" s="684"/>
    </row>
    <row r="11159" spans="2:4" ht="15" customHeight="1" x14ac:dyDescent="0.25">
      <c r="B11159" s="683"/>
      <c r="C11159" s="683"/>
      <c r="D11159" s="684"/>
    </row>
    <row r="11160" spans="2:4" ht="15" customHeight="1" x14ac:dyDescent="0.25">
      <c r="B11160" s="683"/>
      <c r="C11160" s="683"/>
      <c r="D11160" s="684"/>
    </row>
    <row r="11161" spans="2:4" ht="15" customHeight="1" x14ac:dyDescent="0.25">
      <c r="B11161" s="683"/>
      <c r="C11161" s="683"/>
      <c r="D11161" s="684"/>
    </row>
    <row r="11162" spans="2:4" ht="15" customHeight="1" x14ac:dyDescent="0.25">
      <c r="B11162" s="683"/>
      <c r="C11162" s="683"/>
      <c r="D11162" s="684"/>
    </row>
    <row r="11163" spans="2:4" ht="15" customHeight="1" x14ac:dyDescent="0.25">
      <c r="B11163" s="683"/>
      <c r="C11163" s="683"/>
      <c r="D11163" s="684"/>
    </row>
    <row r="11164" spans="2:4" ht="15" customHeight="1" x14ac:dyDescent="0.25">
      <c r="B11164" s="683"/>
      <c r="C11164" s="683"/>
      <c r="D11164" s="684"/>
    </row>
    <row r="11165" spans="2:4" ht="15" customHeight="1" x14ac:dyDescent="0.25">
      <c r="B11165" s="683"/>
      <c r="C11165" s="683"/>
      <c r="D11165" s="684"/>
    </row>
    <row r="11166" spans="2:4" ht="15" customHeight="1" x14ac:dyDescent="0.25">
      <c r="B11166" s="683"/>
      <c r="C11166" s="683"/>
      <c r="D11166" s="684"/>
    </row>
    <row r="11167" spans="2:4" ht="15" customHeight="1" x14ac:dyDescent="0.25">
      <c r="B11167" s="683"/>
      <c r="C11167" s="683"/>
      <c r="D11167" s="684"/>
    </row>
    <row r="11168" spans="2:4" ht="15" customHeight="1" x14ac:dyDescent="0.25">
      <c r="B11168" s="683"/>
      <c r="C11168" s="683"/>
      <c r="D11168" s="684"/>
    </row>
    <row r="11169" spans="2:4" ht="15" customHeight="1" x14ac:dyDescent="0.25">
      <c r="B11169" s="683"/>
      <c r="C11169" s="683"/>
      <c r="D11169" s="684"/>
    </row>
    <row r="11170" spans="2:4" ht="15" customHeight="1" x14ac:dyDescent="0.25">
      <c r="B11170" s="683"/>
      <c r="C11170" s="683"/>
      <c r="D11170" s="684"/>
    </row>
    <row r="11171" spans="2:4" ht="15" customHeight="1" x14ac:dyDescent="0.25">
      <c r="B11171" s="683"/>
      <c r="C11171" s="683"/>
      <c r="D11171" s="684"/>
    </row>
    <row r="11172" spans="2:4" ht="15" customHeight="1" x14ac:dyDescent="0.25">
      <c r="B11172" s="683"/>
      <c r="C11172" s="683"/>
      <c r="D11172" s="684"/>
    </row>
    <row r="11173" spans="2:4" ht="15" customHeight="1" x14ac:dyDescent="0.25">
      <c r="B11173" s="683"/>
      <c r="C11173" s="683"/>
      <c r="D11173" s="684"/>
    </row>
    <row r="11174" spans="2:4" ht="15" customHeight="1" x14ac:dyDescent="0.25">
      <c r="B11174" s="683"/>
      <c r="C11174" s="683"/>
      <c r="D11174" s="684"/>
    </row>
    <row r="11175" spans="2:4" ht="15" customHeight="1" x14ac:dyDescent="0.25">
      <c r="B11175" s="683"/>
      <c r="C11175" s="683"/>
      <c r="D11175" s="684"/>
    </row>
    <row r="11176" spans="2:4" ht="15" customHeight="1" x14ac:dyDescent="0.25">
      <c r="B11176" s="683"/>
      <c r="C11176" s="683"/>
      <c r="D11176" s="684"/>
    </row>
    <row r="11177" spans="2:4" ht="15" customHeight="1" x14ac:dyDescent="0.25">
      <c r="B11177" s="683"/>
      <c r="C11177" s="683"/>
      <c r="D11177" s="684"/>
    </row>
    <row r="11178" spans="2:4" ht="15" customHeight="1" x14ac:dyDescent="0.25">
      <c r="B11178" s="683"/>
      <c r="C11178" s="683"/>
      <c r="D11178" s="684"/>
    </row>
    <row r="11179" spans="2:4" ht="15" customHeight="1" x14ac:dyDescent="0.25">
      <c r="B11179" s="683"/>
      <c r="C11179" s="683"/>
      <c r="D11179" s="684"/>
    </row>
    <row r="11180" spans="2:4" ht="15" customHeight="1" x14ac:dyDescent="0.25">
      <c r="B11180" s="683"/>
      <c r="C11180" s="683"/>
      <c r="D11180" s="684"/>
    </row>
    <row r="11181" spans="2:4" ht="15" customHeight="1" x14ac:dyDescent="0.25">
      <c r="B11181" s="683"/>
      <c r="C11181" s="683"/>
      <c r="D11181" s="684"/>
    </row>
    <row r="11182" spans="2:4" ht="15" customHeight="1" x14ac:dyDescent="0.25">
      <c r="B11182" s="683"/>
      <c r="C11182" s="683"/>
      <c r="D11182" s="684"/>
    </row>
    <row r="11183" spans="2:4" ht="15" customHeight="1" x14ac:dyDescent="0.25">
      <c r="B11183" s="683"/>
      <c r="C11183" s="683"/>
      <c r="D11183" s="684"/>
    </row>
    <row r="11184" spans="2:4" ht="15" customHeight="1" x14ac:dyDescent="0.25">
      <c r="B11184" s="683"/>
      <c r="C11184" s="683"/>
      <c r="D11184" s="684"/>
    </row>
    <row r="11185" spans="2:4" ht="15" customHeight="1" x14ac:dyDescent="0.25">
      <c r="B11185" s="683"/>
      <c r="C11185" s="683"/>
      <c r="D11185" s="684"/>
    </row>
    <row r="11186" spans="2:4" ht="15" customHeight="1" x14ac:dyDescent="0.25">
      <c r="B11186" s="683"/>
      <c r="C11186" s="683"/>
      <c r="D11186" s="684"/>
    </row>
    <row r="11187" spans="2:4" ht="15" customHeight="1" x14ac:dyDescent="0.25">
      <c r="B11187" s="683"/>
      <c r="C11187" s="683"/>
      <c r="D11187" s="684"/>
    </row>
    <row r="11188" spans="2:4" ht="15" customHeight="1" x14ac:dyDescent="0.25">
      <c r="B11188" s="683"/>
      <c r="C11188" s="683"/>
      <c r="D11188" s="684"/>
    </row>
    <row r="11189" spans="2:4" ht="15" customHeight="1" x14ac:dyDescent="0.25">
      <c r="B11189" s="683"/>
      <c r="C11189" s="683"/>
      <c r="D11189" s="684"/>
    </row>
    <row r="11190" spans="2:4" ht="15" customHeight="1" x14ac:dyDescent="0.25">
      <c r="B11190" s="683"/>
      <c r="C11190" s="683"/>
      <c r="D11190" s="684"/>
    </row>
    <row r="11191" spans="2:4" ht="15" customHeight="1" x14ac:dyDescent="0.25">
      <c r="B11191" s="683"/>
      <c r="C11191" s="683"/>
      <c r="D11191" s="684"/>
    </row>
    <row r="11192" spans="2:4" ht="15" customHeight="1" x14ac:dyDescent="0.25">
      <c r="B11192" s="683"/>
      <c r="C11192" s="683"/>
      <c r="D11192" s="684"/>
    </row>
    <row r="11193" spans="2:4" ht="15" customHeight="1" x14ac:dyDescent="0.25">
      <c r="B11193" s="683"/>
      <c r="C11193" s="683"/>
      <c r="D11193" s="684"/>
    </row>
    <row r="11194" spans="2:4" ht="15" customHeight="1" x14ac:dyDescent="0.25">
      <c r="B11194" s="683"/>
      <c r="C11194" s="683"/>
      <c r="D11194" s="684"/>
    </row>
    <row r="11195" spans="2:4" ht="15" customHeight="1" x14ac:dyDescent="0.25">
      <c r="B11195" s="683"/>
      <c r="C11195" s="683"/>
      <c r="D11195" s="684"/>
    </row>
    <row r="11196" spans="2:4" ht="15" customHeight="1" x14ac:dyDescent="0.25">
      <c r="B11196" s="683"/>
      <c r="C11196" s="683"/>
      <c r="D11196" s="684"/>
    </row>
    <row r="11197" spans="2:4" ht="15" customHeight="1" x14ac:dyDescent="0.25">
      <c r="B11197" s="683"/>
      <c r="C11197" s="683"/>
      <c r="D11197" s="684"/>
    </row>
    <row r="11198" spans="2:4" ht="15" customHeight="1" x14ac:dyDescent="0.25">
      <c r="B11198" s="683"/>
      <c r="C11198" s="683"/>
      <c r="D11198" s="684"/>
    </row>
    <row r="11199" spans="2:4" ht="15" customHeight="1" x14ac:dyDescent="0.25">
      <c r="B11199" s="683"/>
      <c r="C11199" s="683"/>
      <c r="D11199" s="684"/>
    </row>
    <row r="11200" spans="2:4" ht="15" customHeight="1" x14ac:dyDescent="0.25">
      <c r="B11200" s="683"/>
      <c r="C11200" s="683"/>
      <c r="D11200" s="684"/>
    </row>
    <row r="11201" spans="2:4" ht="15" customHeight="1" x14ac:dyDescent="0.25">
      <c r="B11201" s="683"/>
      <c r="C11201" s="683"/>
      <c r="D11201" s="684"/>
    </row>
    <row r="11202" spans="2:4" ht="15" customHeight="1" x14ac:dyDescent="0.25">
      <c r="B11202" s="683"/>
      <c r="C11202" s="683"/>
      <c r="D11202" s="684"/>
    </row>
    <row r="11203" spans="2:4" ht="15" customHeight="1" x14ac:dyDescent="0.25">
      <c r="B11203" s="683"/>
      <c r="C11203" s="683"/>
      <c r="D11203" s="684"/>
    </row>
    <row r="11204" spans="2:4" ht="15" customHeight="1" x14ac:dyDescent="0.25">
      <c r="B11204" s="683"/>
      <c r="C11204" s="683"/>
      <c r="D11204" s="684"/>
    </row>
    <row r="11205" spans="2:4" ht="15" customHeight="1" x14ac:dyDescent="0.25">
      <c r="B11205" s="683"/>
      <c r="C11205" s="683"/>
      <c r="D11205" s="684"/>
    </row>
    <row r="11206" spans="2:4" ht="15" customHeight="1" x14ac:dyDescent="0.25">
      <c r="B11206" s="683"/>
      <c r="C11206" s="683"/>
      <c r="D11206" s="684"/>
    </row>
    <row r="11207" spans="2:4" ht="15" customHeight="1" x14ac:dyDescent="0.25">
      <c r="B11207" s="683"/>
      <c r="C11207" s="683"/>
      <c r="D11207" s="684"/>
    </row>
    <row r="11208" spans="2:4" ht="15" customHeight="1" x14ac:dyDescent="0.25">
      <c r="B11208" s="683"/>
      <c r="C11208" s="683"/>
      <c r="D11208" s="684"/>
    </row>
    <row r="11209" spans="2:4" ht="15" customHeight="1" x14ac:dyDescent="0.25">
      <c r="B11209" s="683"/>
      <c r="C11209" s="683"/>
      <c r="D11209" s="684"/>
    </row>
    <row r="11210" spans="2:4" ht="15" customHeight="1" x14ac:dyDescent="0.25">
      <c r="B11210" s="683"/>
      <c r="C11210" s="683"/>
      <c r="D11210" s="684"/>
    </row>
    <row r="11211" spans="2:4" ht="15" customHeight="1" x14ac:dyDescent="0.25">
      <c r="B11211" s="683"/>
      <c r="C11211" s="683"/>
      <c r="D11211" s="684"/>
    </row>
    <row r="11212" spans="2:4" ht="15" customHeight="1" x14ac:dyDescent="0.25">
      <c r="B11212" s="683"/>
      <c r="C11212" s="683"/>
      <c r="D11212" s="684"/>
    </row>
    <row r="11213" spans="2:4" ht="15" customHeight="1" x14ac:dyDescent="0.25">
      <c r="B11213" s="683"/>
      <c r="C11213" s="683"/>
      <c r="D11213" s="684"/>
    </row>
    <row r="11214" spans="2:4" ht="15" customHeight="1" x14ac:dyDescent="0.25">
      <c r="B11214" s="683"/>
      <c r="C11214" s="683"/>
      <c r="D11214" s="684"/>
    </row>
    <row r="11215" spans="2:4" ht="15" customHeight="1" x14ac:dyDescent="0.25">
      <c r="B11215" s="683"/>
      <c r="C11215" s="683"/>
      <c r="D11215" s="684"/>
    </row>
    <row r="11216" spans="2:4" ht="15" customHeight="1" x14ac:dyDescent="0.25">
      <c r="B11216" s="683"/>
      <c r="C11216" s="683"/>
      <c r="D11216" s="684"/>
    </row>
    <row r="11217" spans="2:4" ht="15" customHeight="1" x14ac:dyDescent="0.25">
      <c r="B11217" s="683"/>
      <c r="C11217" s="683"/>
      <c r="D11217" s="684"/>
    </row>
    <row r="11218" spans="2:4" ht="15" customHeight="1" x14ac:dyDescent="0.25">
      <c r="B11218" s="683"/>
      <c r="C11218" s="683"/>
      <c r="D11218" s="684"/>
    </row>
    <row r="11219" spans="2:4" ht="15" customHeight="1" x14ac:dyDescent="0.25">
      <c r="B11219" s="683"/>
      <c r="C11219" s="683"/>
      <c r="D11219" s="684"/>
    </row>
    <row r="11220" spans="2:4" ht="15" customHeight="1" x14ac:dyDescent="0.25">
      <c r="B11220" s="683"/>
      <c r="C11220" s="683"/>
      <c r="D11220" s="684"/>
    </row>
    <row r="11221" spans="2:4" ht="15" customHeight="1" x14ac:dyDescent="0.25">
      <c r="B11221" s="683"/>
      <c r="C11221" s="683"/>
      <c r="D11221" s="684"/>
    </row>
    <row r="11222" spans="2:4" ht="15" customHeight="1" x14ac:dyDescent="0.25">
      <c r="B11222" s="683"/>
      <c r="C11222" s="683"/>
      <c r="D11222" s="684"/>
    </row>
    <row r="11223" spans="2:4" ht="15" customHeight="1" x14ac:dyDescent="0.25">
      <c r="B11223" s="683"/>
      <c r="C11223" s="683"/>
      <c r="D11223" s="684"/>
    </row>
    <row r="11224" spans="2:4" ht="15" customHeight="1" x14ac:dyDescent="0.25">
      <c r="B11224" s="683"/>
      <c r="C11224" s="683"/>
      <c r="D11224" s="684"/>
    </row>
    <row r="11225" spans="2:4" ht="15" customHeight="1" x14ac:dyDescent="0.25">
      <c r="B11225" s="683"/>
      <c r="C11225" s="683"/>
      <c r="D11225" s="684"/>
    </row>
    <row r="11226" spans="2:4" ht="15" customHeight="1" x14ac:dyDescent="0.25">
      <c r="B11226" s="683"/>
      <c r="C11226" s="683"/>
      <c r="D11226" s="684"/>
    </row>
    <row r="11227" spans="2:4" ht="15" customHeight="1" x14ac:dyDescent="0.25">
      <c r="B11227" s="683"/>
      <c r="C11227" s="683"/>
      <c r="D11227" s="684"/>
    </row>
    <row r="11228" spans="2:4" ht="15" customHeight="1" x14ac:dyDescent="0.25">
      <c r="B11228" s="683"/>
      <c r="C11228" s="683"/>
      <c r="D11228" s="684"/>
    </row>
    <row r="11229" spans="2:4" ht="15" customHeight="1" x14ac:dyDescent="0.25">
      <c r="B11229" s="683"/>
      <c r="C11229" s="683"/>
      <c r="D11229" s="684"/>
    </row>
    <row r="11230" spans="2:4" ht="15" customHeight="1" x14ac:dyDescent="0.25">
      <c r="B11230" s="683"/>
      <c r="C11230" s="683"/>
      <c r="D11230" s="684"/>
    </row>
    <row r="11231" spans="2:4" ht="15" customHeight="1" x14ac:dyDescent="0.25">
      <c r="B11231" s="683"/>
      <c r="C11231" s="683"/>
      <c r="D11231" s="684"/>
    </row>
    <row r="11232" spans="2:4" ht="15" customHeight="1" x14ac:dyDescent="0.25">
      <c r="B11232" s="683"/>
      <c r="C11232" s="683"/>
      <c r="D11232" s="684"/>
    </row>
    <row r="11233" spans="2:4" ht="15" customHeight="1" x14ac:dyDescent="0.25">
      <c r="B11233" s="683"/>
      <c r="C11233" s="683"/>
      <c r="D11233" s="684"/>
    </row>
    <row r="11234" spans="2:4" ht="15" customHeight="1" x14ac:dyDescent="0.25">
      <c r="B11234" s="683"/>
      <c r="C11234" s="683"/>
      <c r="D11234" s="684"/>
    </row>
    <row r="11235" spans="2:4" ht="15" customHeight="1" x14ac:dyDescent="0.25">
      <c r="B11235" s="683"/>
      <c r="C11235" s="683"/>
      <c r="D11235" s="684"/>
    </row>
    <row r="11236" spans="2:4" ht="15" customHeight="1" x14ac:dyDescent="0.25">
      <c r="B11236" s="683"/>
      <c r="C11236" s="683"/>
      <c r="D11236" s="684"/>
    </row>
    <row r="11237" spans="2:4" ht="15" customHeight="1" x14ac:dyDescent="0.25">
      <c r="B11237" s="683"/>
      <c r="C11237" s="683"/>
      <c r="D11237" s="684"/>
    </row>
    <row r="11238" spans="2:4" ht="15" customHeight="1" x14ac:dyDescent="0.25">
      <c r="B11238" s="683"/>
      <c r="C11238" s="683"/>
      <c r="D11238" s="684"/>
    </row>
    <row r="11239" spans="2:4" ht="15" customHeight="1" x14ac:dyDescent="0.25">
      <c r="B11239" s="683"/>
      <c r="C11239" s="683"/>
      <c r="D11239" s="684"/>
    </row>
    <row r="11240" spans="2:4" ht="15" customHeight="1" x14ac:dyDescent="0.25">
      <c r="B11240" s="683"/>
      <c r="C11240" s="683"/>
      <c r="D11240" s="684"/>
    </row>
    <row r="11241" spans="2:4" ht="15" customHeight="1" x14ac:dyDescent="0.25">
      <c r="B11241" s="683"/>
      <c r="C11241" s="683"/>
      <c r="D11241" s="684"/>
    </row>
    <row r="11242" spans="2:4" ht="15" customHeight="1" x14ac:dyDescent="0.25">
      <c r="B11242" s="683"/>
      <c r="C11242" s="683"/>
      <c r="D11242" s="684"/>
    </row>
    <row r="11243" spans="2:4" ht="15" customHeight="1" x14ac:dyDescent="0.25">
      <c r="B11243" s="683"/>
      <c r="C11243" s="683"/>
      <c r="D11243" s="684"/>
    </row>
    <row r="11244" spans="2:4" ht="15" customHeight="1" x14ac:dyDescent="0.25">
      <c r="B11244" s="683"/>
      <c r="C11244" s="683"/>
      <c r="D11244" s="684"/>
    </row>
    <row r="11245" spans="2:4" ht="15" customHeight="1" x14ac:dyDescent="0.25">
      <c r="B11245" s="683"/>
      <c r="C11245" s="683"/>
      <c r="D11245" s="684"/>
    </row>
    <row r="11246" spans="2:4" ht="15" customHeight="1" x14ac:dyDescent="0.25">
      <c r="B11246" s="683"/>
      <c r="C11246" s="683"/>
      <c r="D11246" s="684"/>
    </row>
    <row r="11247" spans="2:4" ht="15" customHeight="1" x14ac:dyDescent="0.25">
      <c r="B11247" s="683"/>
      <c r="C11247" s="683"/>
      <c r="D11247" s="684"/>
    </row>
    <row r="11248" spans="2:4" ht="15" customHeight="1" x14ac:dyDescent="0.25">
      <c r="B11248" s="683"/>
      <c r="C11248" s="683"/>
      <c r="D11248" s="684"/>
    </row>
    <row r="11249" spans="2:4" ht="15" customHeight="1" x14ac:dyDescent="0.25">
      <c r="B11249" s="683"/>
      <c r="C11249" s="683"/>
      <c r="D11249" s="684"/>
    </row>
    <row r="11250" spans="2:4" ht="15" customHeight="1" x14ac:dyDescent="0.25">
      <c r="B11250" s="683"/>
      <c r="C11250" s="683"/>
      <c r="D11250" s="684"/>
    </row>
    <row r="11251" spans="2:4" ht="15" customHeight="1" x14ac:dyDescent="0.25">
      <c r="B11251" s="683"/>
      <c r="C11251" s="683"/>
      <c r="D11251" s="684"/>
    </row>
    <row r="11252" spans="2:4" ht="15" customHeight="1" x14ac:dyDescent="0.25">
      <c r="B11252" s="683"/>
      <c r="C11252" s="683"/>
      <c r="D11252" s="684"/>
    </row>
    <row r="11253" spans="2:4" ht="15" customHeight="1" x14ac:dyDescent="0.25">
      <c r="B11253" s="683"/>
      <c r="C11253" s="683"/>
      <c r="D11253" s="684"/>
    </row>
    <row r="11254" spans="2:4" ht="15" customHeight="1" x14ac:dyDescent="0.25">
      <c r="B11254" s="683"/>
      <c r="C11254" s="683"/>
      <c r="D11254" s="684"/>
    </row>
    <row r="11255" spans="2:4" ht="15" customHeight="1" x14ac:dyDescent="0.25">
      <c r="B11255" s="683"/>
      <c r="C11255" s="683"/>
      <c r="D11255" s="684"/>
    </row>
    <row r="11256" spans="2:4" ht="15" customHeight="1" x14ac:dyDescent="0.25">
      <c r="B11256" s="683"/>
      <c r="C11256" s="683"/>
      <c r="D11256" s="684"/>
    </row>
    <row r="11257" spans="2:4" ht="15" customHeight="1" x14ac:dyDescent="0.25">
      <c r="B11257" s="683"/>
      <c r="C11257" s="683"/>
      <c r="D11257" s="684"/>
    </row>
    <row r="11258" spans="2:4" ht="15" customHeight="1" x14ac:dyDescent="0.25">
      <c r="B11258" s="683"/>
      <c r="C11258" s="683"/>
      <c r="D11258" s="684"/>
    </row>
    <row r="11259" spans="2:4" ht="15" customHeight="1" x14ac:dyDescent="0.25">
      <c r="B11259" s="683"/>
      <c r="C11259" s="683"/>
      <c r="D11259" s="684"/>
    </row>
    <row r="11260" spans="2:4" ht="15" customHeight="1" x14ac:dyDescent="0.25">
      <c r="B11260" s="683"/>
      <c r="C11260" s="683"/>
      <c r="D11260" s="684"/>
    </row>
    <row r="11261" spans="2:4" ht="15" customHeight="1" x14ac:dyDescent="0.25">
      <c r="B11261" s="683"/>
      <c r="C11261" s="683"/>
      <c r="D11261" s="684"/>
    </row>
    <row r="11262" spans="2:4" ht="15" customHeight="1" x14ac:dyDescent="0.25">
      <c r="B11262" s="683"/>
      <c r="C11262" s="683"/>
      <c r="D11262" s="684"/>
    </row>
    <row r="11263" spans="2:4" ht="15" customHeight="1" x14ac:dyDescent="0.25">
      <c r="B11263" s="683"/>
      <c r="C11263" s="683"/>
      <c r="D11263" s="684"/>
    </row>
    <row r="11264" spans="2:4" ht="15" customHeight="1" x14ac:dyDescent="0.25">
      <c r="B11264" s="683"/>
      <c r="C11264" s="683"/>
      <c r="D11264" s="684"/>
    </row>
    <row r="11265" spans="2:4" ht="15" customHeight="1" x14ac:dyDescent="0.25">
      <c r="B11265" s="683"/>
      <c r="C11265" s="683"/>
      <c r="D11265" s="684"/>
    </row>
    <row r="11266" spans="2:4" ht="15" customHeight="1" x14ac:dyDescent="0.25">
      <c r="B11266" s="683"/>
      <c r="C11266" s="683"/>
      <c r="D11266" s="684"/>
    </row>
    <row r="11267" spans="2:4" ht="15" customHeight="1" x14ac:dyDescent="0.25">
      <c r="B11267" s="683"/>
      <c r="C11267" s="683"/>
      <c r="D11267" s="684"/>
    </row>
    <row r="11268" spans="2:4" ht="15" customHeight="1" x14ac:dyDescent="0.25">
      <c r="B11268" s="683"/>
      <c r="C11268" s="683"/>
      <c r="D11268" s="684"/>
    </row>
    <row r="11269" spans="2:4" ht="15" customHeight="1" x14ac:dyDescent="0.25">
      <c r="B11269" s="683"/>
      <c r="C11269" s="683"/>
      <c r="D11269" s="684"/>
    </row>
    <row r="11270" spans="2:4" ht="15" customHeight="1" x14ac:dyDescent="0.25">
      <c r="B11270" s="683"/>
      <c r="C11270" s="683"/>
      <c r="D11270" s="684"/>
    </row>
    <row r="11271" spans="2:4" ht="15" customHeight="1" x14ac:dyDescent="0.25">
      <c r="B11271" s="683"/>
      <c r="C11271" s="683"/>
      <c r="D11271" s="684"/>
    </row>
    <row r="11272" spans="2:4" ht="15" customHeight="1" x14ac:dyDescent="0.25">
      <c r="B11272" s="683"/>
      <c r="C11272" s="683"/>
      <c r="D11272" s="684"/>
    </row>
    <row r="11273" spans="2:4" ht="15" customHeight="1" x14ac:dyDescent="0.25">
      <c r="B11273" s="683"/>
      <c r="C11273" s="683"/>
      <c r="D11273" s="684"/>
    </row>
    <row r="11274" spans="2:4" ht="15" customHeight="1" x14ac:dyDescent="0.25">
      <c r="B11274" s="683"/>
      <c r="C11274" s="683"/>
      <c r="D11274" s="684"/>
    </row>
    <row r="11275" spans="2:4" ht="15" customHeight="1" x14ac:dyDescent="0.25">
      <c r="B11275" s="683"/>
      <c r="C11275" s="683"/>
      <c r="D11275" s="684"/>
    </row>
    <row r="11276" spans="2:4" ht="15" customHeight="1" x14ac:dyDescent="0.25">
      <c r="B11276" s="683"/>
      <c r="C11276" s="683"/>
      <c r="D11276" s="684"/>
    </row>
    <row r="11277" spans="2:4" ht="15" customHeight="1" x14ac:dyDescent="0.25">
      <c r="B11277" s="683"/>
      <c r="C11277" s="683"/>
      <c r="D11277" s="684"/>
    </row>
    <row r="11278" spans="2:4" ht="15" customHeight="1" x14ac:dyDescent="0.25">
      <c r="B11278" s="683"/>
      <c r="C11278" s="683"/>
      <c r="D11278" s="684"/>
    </row>
    <row r="11279" spans="2:4" ht="15" customHeight="1" x14ac:dyDescent="0.25">
      <c r="B11279" s="683"/>
      <c r="C11279" s="683"/>
      <c r="D11279" s="684"/>
    </row>
    <row r="11280" spans="2:4" ht="15" customHeight="1" x14ac:dyDescent="0.25">
      <c r="B11280" s="683"/>
      <c r="C11280" s="683"/>
      <c r="D11280" s="684"/>
    </row>
    <row r="11281" spans="2:4" ht="15" customHeight="1" x14ac:dyDescent="0.25">
      <c r="B11281" s="683"/>
      <c r="C11281" s="683"/>
      <c r="D11281" s="684"/>
    </row>
    <row r="11282" spans="2:4" ht="15" customHeight="1" x14ac:dyDescent="0.25">
      <c r="B11282" s="683"/>
      <c r="C11282" s="683"/>
      <c r="D11282" s="684"/>
    </row>
    <row r="11283" spans="2:4" ht="15" customHeight="1" x14ac:dyDescent="0.25">
      <c r="B11283" s="683"/>
      <c r="C11283" s="683"/>
      <c r="D11283" s="684"/>
    </row>
    <row r="11284" spans="2:4" ht="15" customHeight="1" x14ac:dyDescent="0.25">
      <c r="B11284" s="683"/>
      <c r="C11284" s="683"/>
      <c r="D11284" s="684"/>
    </row>
    <row r="11285" spans="2:4" ht="15" customHeight="1" x14ac:dyDescent="0.25">
      <c r="B11285" s="683"/>
      <c r="C11285" s="683"/>
      <c r="D11285" s="684"/>
    </row>
    <row r="11286" spans="2:4" ht="15" customHeight="1" x14ac:dyDescent="0.25">
      <c r="B11286" s="683"/>
      <c r="C11286" s="683"/>
      <c r="D11286" s="684"/>
    </row>
    <row r="11287" spans="2:4" ht="15" customHeight="1" x14ac:dyDescent="0.25">
      <c r="B11287" s="683"/>
      <c r="C11287" s="683"/>
      <c r="D11287" s="684"/>
    </row>
    <row r="11288" spans="2:4" ht="15" customHeight="1" x14ac:dyDescent="0.25">
      <c r="B11288" s="683"/>
      <c r="C11288" s="683"/>
      <c r="D11288" s="684"/>
    </row>
    <row r="11289" spans="2:4" ht="15" customHeight="1" x14ac:dyDescent="0.25">
      <c r="B11289" s="683"/>
      <c r="C11289" s="683"/>
      <c r="D11289" s="684"/>
    </row>
    <row r="11290" spans="2:4" ht="15" customHeight="1" x14ac:dyDescent="0.25">
      <c r="B11290" s="683"/>
      <c r="C11290" s="683"/>
      <c r="D11290" s="684"/>
    </row>
    <row r="11291" spans="2:4" ht="15" customHeight="1" x14ac:dyDescent="0.25">
      <c r="B11291" s="683"/>
      <c r="C11291" s="683"/>
      <c r="D11291" s="684"/>
    </row>
    <row r="11292" spans="2:4" ht="15" customHeight="1" x14ac:dyDescent="0.25">
      <c r="B11292" s="683"/>
      <c r="C11292" s="683"/>
      <c r="D11292" s="684"/>
    </row>
    <row r="11293" spans="2:4" ht="15" customHeight="1" x14ac:dyDescent="0.25">
      <c r="B11293" s="683"/>
      <c r="C11293" s="683"/>
      <c r="D11293" s="684"/>
    </row>
    <row r="11294" spans="2:4" ht="15" customHeight="1" x14ac:dyDescent="0.25">
      <c r="B11294" s="683"/>
      <c r="C11294" s="683"/>
      <c r="D11294" s="684"/>
    </row>
    <row r="11295" spans="2:4" ht="15" customHeight="1" x14ac:dyDescent="0.25">
      <c r="B11295" s="683"/>
      <c r="C11295" s="683"/>
      <c r="D11295" s="684"/>
    </row>
    <row r="11296" spans="2:4" ht="15" customHeight="1" x14ac:dyDescent="0.25">
      <c r="B11296" s="683"/>
      <c r="C11296" s="683"/>
      <c r="D11296" s="684"/>
    </row>
    <row r="11297" spans="2:4" ht="15" customHeight="1" x14ac:dyDescent="0.25">
      <c r="B11297" s="683"/>
      <c r="C11297" s="683"/>
      <c r="D11297" s="684"/>
    </row>
    <row r="11298" spans="2:4" ht="15" customHeight="1" x14ac:dyDescent="0.25">
      <c r="B11298" s="683"/>
      <c r="C11298" s="683"/>
      <c r="D11298" s="684"/>
    </row>
    <row r="11299" spans="2:4" ht="15" customHeight="1" x14ac:dyDescent="0.25">
      <c r="B11299" s="683"/>
      <c r="C11299" s="683"/>
      <c r="D11299" s="684"/>
    </row>
    <row r="11300" spans="2:4" ht="15" customHeight="1" x14ac:dyDescent="0.25">
      <c r="B11300" s="683"/>
      <c r="C11300" s="683"/>
      <c r="D11300" s="684"/>
    </row>
    <row r="11301" spans="2:4" ht="15" customHeight="1" x14ac:dyDescent="0.25">
      <c r="B11301" s="683"/>
      <c r="C11301" s="683"/>
      <c r="D11301" s="684"/>
    </row>
    <row r="11302" spans="2:4" ht="15" customHeight="1" x14ac:dyDescent="0.25">
      <c r="B11302" s="683"/>
      <c r="C11302" s="683"/>
      <c r="D11302" s="684"/>
    </row>
    <row r="11303" spans="2:4" ht="15" customHeight="1" x14ac:dyDescent="0.25">
      <c r="B11303" s="683"/>
      <c r="C11303" s="683"/>
      <c r="D11303" s="684"/>
    </row>
    <row r="11304" spans="2:4" ht="15" customHeight="1" x14ac:dyDescent="0.25">
      <c r="B11304" s="683"/>
      <c r="C11304" s="683"/>
      <c r="D11304" s="684"/>
    </row>
    <row r="11305" spans="2:4" ht="15" customHeight="1" x14ac:dyDescent="0.25">
      <c r="B11305" s="683"/>
      <c r="C11305" s="683"/>
      <c r="D11305" s="684"/>
    </row>
    <row r="11306" spans="2:4" ht="15" customHeight="1" x14ac:dyDescent="0.25">
      <c r="B11306" s="683"/>
      <c r="C11306" s="683"/>
      <c r="D11306" s="684"/>
    </row>
    <row r="11307" spans="2:4" ht="15" customHeight="1" x14ac:dyDescent="0.25">
      <c r="B11307" s="683"/>
      <c r="C11307" s="683"/>
      <c r="D11307" s="684"/>
    </row>
    <row r="11308" spans="2:4" ht="15" customHeight="1" x14ac:dyDescent="0.25">
      <c r="B11308" s="683"/>
      <c r="C11308" s="683"/>
      <c r="D11308" s="684"/>
    </row>
    <row r="11309" spans="2:4" ht="15" customHeight="1" x14ac:dyDescent="0.25">
      <c r="B11309" s="683"/>
      <c r="C11309" s="683"/>
      <c r="D11309" s="684"/>
    </row>
    <row r="11310" spans="2:4" ht="15" customHeight="1" x14ac:dyDescent="0.25">
      <c r="B11310" s="683"/>
      <c r="C11310" s="683"/>
      <c r="D11310" s="684"/>
    </row>
    <row r="11311" spans="2:4" ht="15" customHeight="1" x14ac:dyDescent="0.25">
      <c r="B11311" s="683"/>
      <c r="C11311" s="683"/>
      <c r="D11311" s="684"/>
    </row>
    <row r="11312" spans="2:4" ht="15" customHeight="1" x14ac:dyDescent="0.25">
      <c r="B11312" s="683"/>
      <c r="C11312" s="683"/>
      <c r="D11312" s="684"/>
    </row>
    <row r="11313" spans="2:4" ht="15" customHeight="1" x14ac:dyDescent="0.25">
      <c r="B11313" s="683"/>
      <c r="C11313" s="683"/>
      <c r="D11313" s="684"/>
    </row>
    <row r="11314" spans="2:4" ht="15" customHeight="1" x14ac:dyDescent="0.25">
      <c r="B11314" s="683"/>
      <c r="C11314" s="683"/>
      <c r="D11314" s="684"/>
    </row>
    <row r="11315" spans="2:4" ht="15" customHeight="1" x14ac:dyDescent="0.25">
      <c r="B11315" s="683"/>
      <c r="C11315" s="683"/>
      <c r="D11315" s="684"/>
    </row>
    <row r="11316" spans="2:4" ht="15" customHeight="1" x14ac:dyDescent="0.25">
      <c r="B11316" s="683"/>
      <c r="C11316" s="683"/>
      <c r="D11316" s="684"/>
    </row>
    <row r="11317" spans="2:4" ht="15" customHeight="1" x14ac:dyDescent="0.25">
      <c r="B11317" s="683"/>
      <c r="C11317" s="683"/>
      <c r="D11317" s="684"/>
    </row>
    <row r="11318" spans="2:4" ht="15" customHeight="1" x14ac:dyDescent="0.25">
      <c r="B11318" s="683"/>
      <c r="C11318" s="683"/>
      <c r="D11318" s="684"/>
    </row>
    <row r="11319" spans="2:4" ht="15" customHeight="1" x14ac:dyDescent="0.25">
      <c r="B11319" s="683"/>
      <c r="C11319" s="683"/>
      <c r="D11319" s="684"/>
    </row>
    <row r="11320" spans="2:4" ht="15" customHeight="1" x14ac:dyDescent="0.25">
      <c r="B11320" s="683"/>
      <c r="C11320" s="683"/>
      <c r="D11320" s="684"/>
    </row>
    <row r="11321" spans="2:4" ht="15" customHeight="1" x14ac:dyDescent="0.25">
      <c r="B11321" s="683"/>
      <c r="C11321" s="683"/>
      <c r="D11321" s="684"/>
    </row>
    <row r="11322" spans="2:4" ht="15" customHeight="1" x14ac:dyDescent="0.25">
      <c r="B11322" s="683"/>
      <c r="C11322" s="683"/>
      <c r="D11322" s="684"/>
    </row>
    <row r="11323" spans="2:4" ht="15" customHeight="1" x14ac:dyDescent="0.25">
      <c r="B11323" s="683"/>
      <c r="C11323" s="683"/>
      <c r="D11323" s="684"/>
    </row>
    <row r="11324" spans="2:4" ht="15" customHeight="1" x14ac:dyDescent="0.25">
      <c r="B11324" s="683"/>
      <c r="C11324" s="683"/>
      <c r="D11324" s="684"/>
    </row>
    <row r="11325" spans="2:4" ht="15" customHeight="1" x14ac:dyDescent="0.25">
      <c r="B11325" s="683"/>
      <c r="C11325" s="683"/>
      <c r="D11325" s="684"/>
    </row>
    <row r="11326" spans="2:4" ht="15" customHeight="1" x14ac:dyDescent="0.25">
      <c r="B11326" s="683"/>
      <c r="C11326" s="683"/>
      <c r="D11326" s="684"/>
    </row>
    <row r="11327" spans="2:4" ht="15" customHeight="1" x14ac:dyDescent="0.25">
      <c r="B11327" s="683"/>
      <c r="C11327" s="683"/>
      <c r="D11327" s="684"/>
    </row>
    <row r="11328" spans="2:4" ht="15" customHeight="1" x14ac:dyDescent="0.25">
      <c r="B11328" s="683"/>
      <c r="C11328" s="683"/>
      <c r="D11328" s="684"/>
    </row>
    <row r="11329" spans="2:4" ht="15" customHeight="1" x14ac:dyDescent="0.25">
      <c r="B11329" s="683"/>
      <c r="C11329" s="683"/>
      <c r="D11329" s="684"/>
    </row>
    <row r="11330" spans="2:4" ht="15" customHeight="1" x14ac:dyDescent="0.25">
      <c r="B11330" s="683"/>
      <c r="C11330" s="683"/>
      <c r="D11330" s="684"/>
    </row>
    <row r="11331" spans="2:4" ht="15" customHeight="1" x14ac:dyDescent="0.25">
      <c r="B11331" s="683"/>
      <c r="C11331" s="683"/>
      <c r="D11331" s="684"/>
    </row>
    <row r="11332" spans="2:4" ht="15" customHeight="1" x14ac:dyDescent="0.25">
      <c r="B11332" s="683"/>
      <c r="C11332" s="683"/>
      <c r="D11332" s="684"/>
    </row>
    <row r="11333" spans="2:4" ht="15" customHeight="1" x14ac:dyDescent="0.25">
      <c r="B11333" s="683"/>
      <c r="C11333" s="683"/>
      <c r="D11333" s="684"/>
    </row>
    <row r="11334" spans="2:4" ht="15" customHeight="1" x14ac:dyDescent="0.25">
      <c r="B11334" s="683"/>
      <c r="C11334" s="683"/>
      <c r="D11334" s="684"/>
    </row>
    <row r="11335" spans="2:4" ht="15" customHeight="1" x14ac:dyDescent="0.25">
      <c r="B11335" s="683"/>
      <c r="C11335" s="683"/>
      <c r="D11335" s="684"/>
    </row>
    <row r="11336" spans="2:4" ht="15" customHeight="1" x14ac:dyDescent="0.25">
      <c r="B11336" s="683"/>
      <c r="C11336" s="683"/>
      <c r="D11336" s="684"/>
    </row>
    <row r="11337" spans="2:4" ht="15" customHeight="1" x14ac:dyDescent="0.25">
      <c r="B11337" s="683"/>
      <c r="C11337" s="683"/>
      <c r="D11337" s="684"/>
    </row>
    <row r="11338" spans="2:4" ht="15" customHeight="1" x14ac:dyDescent="0.25">
      <c r="B11338" s="683"/>
      <c r="C11338" s="683"/>
      <c r="D11338" s="684"/>
    </row>
    <row r="11339" spans="2:4" ht="15" customHeight="1" x14ac:dyDescent="0.25">
      <c r="B11339" s="683"/>
      <c r="C11339" s="683"/>
      <c r="D11339" s="684"/>
    </row>
    <row r="11340" spans="2:4" ht="15" customHeight="1" x14ac:dyDescent="0.25">
      <c r="B11340" s="683"/>
      <c r="C11340" s="683"/>
      <c r="D11340" s="684"/>
    </row>
    <row r="11341" spans="2:4" ht="15" customHeight="1" x14ac:dyDescent="0.25">
      <c r="B11341" s="683"/>
      <c r="C11341" s="683"/>
      <c r="D11341" s="684"/>
    </row>
    <row r="11342" spans="2:4" ht="15" customHeight="1" x14ac:dyDescent="0.25">
      <c r="B11342" s="683"/>
      <c r="C11342" s="683"/>
      <c r="D11342" s="684"/>
    </row>
    <row r="11343" spans="2:4" ht="15" customHeight="1" x14ac:dyDescent="0.25">
      <c r="B11343" s="683"/>
      <c r="C11343" s="683"/>
      <c r="D11343" s="684"/>
    </row>
    <row r="11344" spans="2:4" ht="15" customHeight="1" x14ac:dyDescent="0.25">
      <c r="B11344" s="683"/>
      <c r="C11344" s="683"/>
      <c r="D11344" s="684"/>
    </row>
    <row r="11345" spans="2:4" ht="15" customHeight="1" x14ac:dyDescent="0.25">
      <c r="B11345" s="683"/>
      <c r="C11345" s="683"/>
      <c r="D11345" s="684"/>
    </row>
    <row r="11346" spans="2:4" ht="15" customHeight="1" x14ac:dyDescent="0.25">
      <c r="B11346" s="683"/>
      <c r="C11346" s="683"/>
      <c r="D11346" s="684"/>
    </row>
    <row r="11347" spans="2:4" ht="15" customHeight="1" x14ac:dyDescent="0.25">
      <c r="B11347" s="683"/>
      <c r="C11347" s="683"/>
      <c r="D11347" s="684"/>
    </row>
    <row r="11348" spans="2:4" ht="15" customHeight="1" x14ac:dyDescent="0.25">
      <c r="B11348" s="683"/>
      <c r="C11348" s="683"/>
      <c r="D11348" s="684"/>
    </row>
    <row r="11349" spans="2:4" ht="15" customHeight="1" x14ac:dyDescent="0.25">
      <c r="B11349" s="683"/>
      <c r="C11349" s="683"/>
      <c r="D11349" s="684"/>
    </row>
    <row r="11350" spans="2:4" ht="15" customHeight="1" x14ac:dyDescent="0.25">
      <c r="B11350" s="683"/>
      <c r="C11350" s="683"/>
      <c r="D11350" s="684"/>
    </row>
    <row r="11351" spans="2:4" ht="15" customHeight="1" x14ac:dyDescent="0.25">
      <c r="B11351" s="683"/>
      <c r="C11351" s="683"/>
      <c r="D11351" s="684"/>
    </row>
    <row r="11352" spans="2:4" ht="15" customHeight="1" x14ac:dyDescent="0.25">
      <c r="B11352" s="683"/>
      <c r="C11352" s="683"/>
      <c r="D11352" s="684"/>
    </row>
    <row r="11353" spans="2:4" ht="15" customHeight="1" x14ac:dyDescent="0.25">
      <c r="B11353" s="683"/>
      <c r="C11353" s="683"/>
      <c r="D11353" s="684"/>
    </row>
    <row r="11354" spans="2:4" ht="15" customHeight="1" x14ac:dyDescent="0.25">
      <c r="B11354" s="683"/>
      <c r="C11354" s="683"/>
      <c r="D11354" s="684"/>
    </row>
    <row r="11355" spans="2:4" ht="15" customHeight="1" x14ac:dyDescent="0.25">
      <c r="B11355" s="683"/>
      <c r="C11355" s="683"/>
      <c r="D11355" s="684"/>
    </row>
    <row r="11356" spans="2:4" ht="15" customHeight="1" x14ac:dyDescent="0.25">
      <c r="B11356" s="683"/>
      <c r="C11356" s="683"/>
      <c r="D11356" s="684"/>
    </row>
    <row r="11357" spans="2:4" ht="15" customHeight="1" x14ac:dyDescent="0.25">
      <c r="B11357" s="683"/>
      <c r="C11357" s="683"/>
      <c r="D11357" s="684"/>
    </row>
    <row r="11358" spans="2:4" ht="15" customHeight="1" x14ac:dyDescent="0.25">
      <c r="B11358" s="683"/>
      <c r="C11358" s="683"/>
      <c r="D11358" s="684"/>
    </row>
    <row r="11359" spans="2:4" ht="15" customHeight="1" x14ac:dyDescent="0.25">
      <c r="B11359" s="683"/>
      <c r="C11359" s="683"/>
      <c r="D11359" s="684"/>
    </row>
    <row r="11360" spans="2:4" ht="15" customHeight="1" x14ac:dyDescent="0.25">
      <c r="B11360" s="683"/>
      <c r="C11360" s="683"/>
      <c r="D11360" s="684"/>
    </row>
    <row r="11361" spans="2:4" ht="15" customHeight="1" x14ac:dyDescent="0.25">
      <c r="B11361" s="683"/>
      <c r="C11361" s="683"/>
      <c r="D11361" s="684"/>
    </row>
    <row r="11362" spans="2:4" ht="15" customHeight="1" x14ac:dyDescent="0.25">
      <c r="B11362" s="683"/>
      <c r="C11362" s="683"/>
      <c r="D11362" s="684"/>
    </row>
    <row r="11363" spans="2:4" ht="15" customHeight="1" x14ac:dyDescent="0.25">
      <c r="B11363" s="683"/>
      <c r="C11363" s="683"/>
      <c r="D11363" s="684"/>
    </row>
    <row r="11364" spans="2:4" ht="15" customHeight="1" x14ac:dyDescent="0.25">
      <c r="B11364" s="683"/>
      <c r="C11364" s="683"/>
      <c r="D11364" s="684"/>
    </row>
    <row r="11365" spans="2:4" ht="15" customHeight="1" x14ac:dyDescent="0.25">
      <c r="B11365" s="683"/>
      <c r="C11365" s="683"/>
      <c r="D11365" s="684"/>
    </row>
    <row r="11366" spans="2:4" ht="15" customHeight="1" x14ac:dyDescent="0.25">
      <c r="B11366" s="683"/>
      <c r="C11366" s="683"/>
      <c r="D11366" s="684"/>
    </row>
    <row r="11367" spans="2:4" ht="15" customHeight="1" x14ac:dyDescent="0.25">
      <c r="B11367" s="683"/>
      <c r="C11367" s="683"/>
      <c r="D11367" s="684"/>
    </row>
    <row r="11368" spans="2:4" ht="15" customHeight="1" x14ac:dyDescent="0.25">
      <c r="B11368" s="683"/>
      <c r="C11368" s="683"/>
      <c r="D11368" s="684"/>
    </row>
    <row r="11369" spans="2:4" ht="15" customHeight="1" x14ac:dyDescent="0.25">
      <c r="B11369" s="683"/>
      <c r="C11369" s="683"/>
      <c r="D11369" s="684"/>
    </row>
    <row r="11370" spans="2:4" ht="15" customHeight="1" x14ac:dyDescent="0.25">
      <c r="B11370" s="683"/>
      <c r="C11370" s="683"/>
      <c r="D11370" s="684"/>
    </row>
    <row r="11371" spans="2:4" ht="15" customHeight="1" x14ac:dyDescent="0.25">
      <c r="B11371" s="683"/>
      <c r="C11371" s="683"/>
      <c r="D11371" s="684"/>
    </row>
    <row r="11372" spans="2:4" ht="15" customHeight="1" x14ac:dyDescent="0.25">
      <c r="B11372" s="683"/>
      <c r="C11372" s="683"/>
      <c r="D11372" s="684"/>
    </row>
    <row r="11373" spans="2:4" ht="15" customHeight="1" x14ac:dyDescent="0.25">
      <c r="B11373" s="683"/>
      <c r="C11373" s="683"/>
      <c r="D11373" s="684"/>
    </row>
    <row r="11374" spans="2:4" ht="15" customHeight="1" x14ac:dyDescent="0.25">
      <c r="B11374" s="683"/>
      <c r="C11374" s="683"/>
      <c r="D11374" s="684"/>
    </row>
    <row r="11375" spans="2:4" ht="15" customHeight="1" x14ac:dyDescent="0.25">
      <c r="B11375" s="683"/>
      <c r="C11375" s="683"/>
      <c r="D11375" s="684"/>
    </row>
    <row r="11376" spans="2:4" ht="15" customHeight="1" x14ac:dyDescent="0.25">
      <c r="B11376" s="683"/>
      <c r="C11376" s="683"/>
      <c r="D11376" s="684"/>
    </row>
    <row r="11377" spans="2:4" ht="15" customHeight="1" x14ac:dyDescent="0.25">
      <c r="B11377" s="683"/>
      <c r="C11377" s="683"/>
      <c r="D11377" s="684"/>
    </row>
    <row r="11378" spans="2:4" ht="15" customHeight="1" x14ac:dyDescent="0.25">
      <c r="B11378" s="683"/>
      <c r="C11378" s="683"/>
      <c r="D11378" s="684"/>
    </row>
    <row r="11379" spans="2:4" ht="15" customHeight="1" x14ac:dyDescent="0.25">
      <c r="B11379" s="683"/>
      <c r="C11379" s="683"/>
      <c r="D11379" s="684"/>
    </row>
    <row r="11380" spans="2:4" ht="15" customHeight="1" x14ac:dyDescent="0.25">
      <c r="B11380" s="683"/>
      <c r="C11380" s="683"/>
      <c r="D11380" s="684"/>
    </row>
    <row r="11381" spans="2:4" ht="15" customHeight="1" x14ac:dyDescent="0.25">
      <c r="B11381" s="683"/>
      <c r="C11381" s="683"/>
      <c r="D11381" s="684"/>
    </row>
    <row r="11382" spans="2:4" ht="15" customHeight="1" x14ac:dyDescent="0.25">
      <c r="B11382" s="683"/>
      <c r="C11382" s="683"/>
      <c r="D11382" s="684"/>
    </row>
    <row r="11383" spans="2:4" ht="15" customHeight="1" x14ac:dyDescent="0.25">
      <c r="B11383" s="683"/>
      <c r="C11383" s="683"/>
      <c r="D11383" s="684"/>
    </row>
    <row r="11384" spans="2:4" ht="15" customHeight="1" x14ac:dyDescent="0.25">
      <c r="B11384" s="683"/>
      <c r="C11384" s="683"/>
      <c r="D11384" s="684"/>
    </row>
    <row r="11385" spans="2:4" ht="15" customHeight="1" x14ac:dyDescent="0.25">
      <c r="B11385" s="683"/>
      <c r="C11385" s="683"/>
      <c r="D11385" s="684"/>
    </row>
    <row r="11386" spans="2:4" ht="15" customHeight="1" x14ac:dyDescent="0.25">
      <c r="B11386" s="683"/>
      <c r="C11386" s="683"/>
      <c r="D11386" s="684"/>
    </row>
    <row r="11387" spans="2:4" ht="15" customHeight="1" x14ac:dyDescent="0.25">
      <c r="B11387" s="683"/>
      <c r="C11387" s="683"/>
      <c r="D11387" s="684"/>
    </row>
    <row r="11388" spans="2:4" ht="15" customHeight="1" x14ac:dyDescent="0.25">
      <c r="B11388" s="683"/>
      <c r="C11388" s="683"/>
      <c r="D11388" s="684"/>
    </row>
    <row r="11389" spans="2:4" ht="15" customHeight="1" x14ac:dyDescent="0.25">
      <c r="B11389" s="683"/>
      <c r="C11389" s="683"/>
      <c r="D11389" s="684"/>
    </row>
    <row r="11390" spans="2:4" ht="15" customHeight="1" x14ac:dyDescent="0.25">
      <c r="B11390" s="683"/>
      <c r="C11390" s="683"/>
      <c r="D11390" s="684"/>
    </row>
    <row r="11391" spans="2:4" ht="15" customHeight="1" x14ac:dyDescent="0.25">
      <c r="B11391" s="683"/>
      <c r="C11391" s="683"/>
      <c r="D11391" s="684"/>
    </row>
    <row r="11392" spans="2:4" ht="15" customHeight="1" x14ac:dyDescent="0.25">
      <c r="B11392" s="683"/>
      <c r="C11392" s="683"/>
      <c r="D11392" s="684"/>
    </row>
    <row r="11393" spans="2:4" ht="15" customHeight="1" x14ac:dyDescent="0.25">
      <c r="B11393" s="683"/>
      <c r="C11393" s="683"/>
      <c r="D11393" s="684"/>
    </row>
    <row r="11394" spans="2:4" ht="15" customHeight="1" x14ac:dyDescent="0.25">
      <c r="B11394" s="683"/>
      <c r="C11394" s="683"/>
      <c r="D11394" s="684"/>
    </row>
    <row r="11395" spans="2:4" ht="15" customHeight="1" x14ac:dyDescent="0.25">
      <c r="B11395" s="683"/>
      <c r="C11395" s="683"/>
      <c r="D11395" s="684"/>
    </row>
    <row r="11396" spans="2:4" ht="15" customHeight="1" x14ac:dyDescent="0.25">
      <c r="B11396" s="683"/>
      <c r="C11396" s="683"/>
      <c r="D11396" s="684"/>
    </row>
    <row r="11397" spans="2:4" ht="15" customHeight="1" x14ac:dyDescent="0.25">
      <c r="B11397" s="683"/>
      <c r="C11397" s="683"/>
      <c r="D11397" s="684"/>
    </row>
    <row r="11398" spans="2:4" ht="15" customHeight="1" x14ac:dyDescent="0.25">
      <c r="B11398" s="683"/>
      <c r="C11398" s="683"/>
      <c r="D11398" s="684"/>
    </row>
    <row r="11399" spans="2:4" ht="15" customHeight="1" x14ac:dyDescent="0.25">
      <c r="B11399" s="683"/>
      <c r="C11399" s="683"/>
      <c r="D11399" s="684"/>
    </row>
    <row r="11400" spans="2:4" ht="15" customHeight="1" x14ac:dyDescent="0.25">
      <c r="B11400" s="683"/>
      <c r="C11400" s="683"/>
      <c r="D11400" s="684"/>
    </row>
    <row r="11401" spans="2:4" ht="15" customHeight="1" x14ac:dyDescent="0.25">
      <c r="B11401" s="683"/>
      <c r="C11401" s="683"/>
      <c r="D11401" s="684"/>
    </row>
    <row r="11402" spans="2:4" ht="15" customHeight="1" x14ac:dyDescent="0.25">
      <c r="B11402" s="683"/>
      <c r="C11402" s="683"/>
      <c r="D11402" s="684"/>
    </row>
    <row r="11403" spans="2:4" ht="15" customHeight="1" x14ac:dyDescent="0.25">
      <c r="B11403" s="683"/>
      <c r="C11403" s="683"/>
      <c r="D11403" s="684"/>
    </row>
    <row r="11404" spans="2:4" ht="15" customHeight="1" x14ac:dyDescent="0.25">
      <c r="B11404" s="683"/>
      <c r="C11404" s="683"/>
      <c r="D11404" s="684"/>
    </row>
    <row r="11405" spans="2:4" ht="15" customHeight="1" x14ac:dyDescent="0.25">
      <c r="B11405" s="683"/>
      <c r="C11405" s="683"/>
      <c r="D11405" s="684"/>
    </row>
    <row r="11406" spans="2:4" ht="15" customHeight="1" x14ac:dyDescent="0.25">
      <c r="B11406" s="683"/>
      <c r="C11406" s="683"/>
      <c r="D11406" s="684"/>
    </row>
    <row r="11407" spans="2:4" ht="15" customHeight="1" x14ac:dyDescent="0.25">
      <c r="B11407" s="683"/>
      <c r="C11407" s="683"/>
      <c r="D11407" s="684"/>
    </row>
    <row r="11408" spans="2:4" ht="15" customHeight="1" x14ac:dyDescent="0.25">
      <c r="B11408" s="683"/>
      <c r="C11408" s="683"/>
      <c r="D11408" s="684"/>
    </row>
    <row r="11409" spans="2:4" ht="15" customHeight="1" x14ac:dyDescent="0.25">
      <c r="B11409" s="683"/>
      <c r="C11409" s="683"/>
      <c r="D11409" s="684"/>
    </row>
    <row r="11410" spans="2:4" ht="15" customHeight="1" x14ac:dyDescent="0.25">
      <c r="B11410" s="683"/>
      <c r="C11410" s="683"/>
      <c r="D11410" s="684"/>
    </row>
    <row r="11411" spans="2:4" ht="15" customHeight="1" x14ac:dyDescent="0.25">
      <c r="B11411" s="683"/>
      <c r="C11411" s="683"/>
      <c r="D11411" s="684"/>
    </row>
    <row r="11412" spans="2:4" ht="15" customHeight="1" x14ac:dyDescent="0.25">
      <c r="B11412" s="683"/>
      <c r="C11412" s="683"/>
      <c r="D11412" s="684"/>
    </row>
    <row r="11413" spans="2:4" ht="15" customHeight="1" x14ac:dyDescent="0.25">
      <c r="B11413" s="683"/>
      <c r="C11413" s="683"/>
      <c r="D11413" s="684"/>
    </row>
    <row r="11414" spans="2:4" ht="15" customHeight="1" x14ac:dyDescent="0.25">
      <c r="B11414" s="683"/>
      <c r="C11414" s="683"/>
      <c r="D11414" s="684"/>
    </row>
    <row r="11415" spans="2:4" ht="15" customHeight="1" x14ac:dyDescent="0.25">
      <c r="B11415" s="683"/>
      <c r="C11415" s="683"/>
      <c r="D11415" s="684"/>
    </row>
    <row r="11416" spans="2:4" ht="15" customHeight="1" x14ac:dyDescent="0.25">
      <c r="B11416" s="683"/>
      <c r="C11416" s="683"/>
      <c r="D11416" s="684"/>
    </row>
    <row r="11417" spans="2:4" ht="15" customHeight="1" x14ac:dyDescent="0.25">
      <c r="B11417" s="683"/>
      <c r="C11417" s="683"/>
      <c r="D11417" s="684"/>
    </row>
    <row r="11418" spans="2:4" ht="15" customHeight="1" x14ac:dyDescent="0.25">
      <c r="B11418" s="683"/>
      <c r="C11418" s="683"/>
      <c r="D11418" s="684"/>
    </row>
    <row r="11419" spans="2:4" ht="15" customHeight="1" x14ac:dyDescent="0.25">
      <c r="B11419" s="683"/>
      <c r="C11419" s="683"/>
      <c r="D11419" s="684"/>
    </row>
    <row r="11420" spans="2:4" ht="15" customHeight="1" x14ac:dyDescent="0.25">
      <c r="B11420" s="683"/>
      <c r="C11420" s="683"/>
      <c r="D11420" s="684"/>
    </row>
    <row r="11421" spans="2:4" ht="15" customHeight="1" x14ac:dyDescent="0.25">
      <c r="B11421" s="683"/>
      <c r="C11421" s="683"/>
      <c r="D11421" s="684"/>
    </row>
    <row r="11422" spans="2:4" ht="15" customHeight="1" x14ac:dyDescent="0.25">
      <c r="B11422" s="683"/>
      <c r="C11422" s="683"/>
      <c r="D11422" s="684"/>
    </row>
    <row r="11423" spans="2:4" ht="15" customHeight="1" x14ac:dyDescent="0.25">
      <c r="B11423" s="683"/>
      <c r="C11423" s="683"/>
      <c r="D11423" s="684"/>
    </row>
    <row r="11424" spans="2:4" ht="15" customHeight="1" x14ac:dyDescent="0.25">
      <c r="B11424" s="683"/>
      <c r="C11424" s="683"/>
      <c r="D11424" s="684"/>
    </row>
    <row r="11425" spans="2:4" ht="15" customHeight="1" x14ac:dyDescent="0.25">
      <c r="B11425" s="683"/>
      <c r="C11425" s="683"/>
      <c r="D11425" s="684"/>
    </row>
    <row r="11426" spans="2:4" ht="15" customHeight="1" x14ac:dyDescent="0.25">
      <c r="B11426" s="683"/>
      <c r="C11426" s="683"/>
      <c r="D11426" s="684"/>
    </row>
    <row r="11427" spans="2:4" ht="15" customHeight="1" x14ac:dyDescent="0.25">
      <c r="B11427" s="683"/>
      <c r="C11427" s="683"/>
      <c r="D11427" s="684"/>
    </row>
    <row r="11428" spans="2:4" ht="15" customHeight="1" x14ac:dyDescent="0.25">
      <c r="B11428" s="683"/>
      <c r="C11428" s="683"/>
      <c r="D11428" s="684"/>
    </row>
    <row r="11429" spans="2:4" ht="15" customHeight="1" x14ac:dyDescent="0.25">
      <c r="B11429" s="683"/>
      <c r="C11429" s="683"/>
      <c r="D11429" s="684"/>
    </row>
    <row r="11430" spans="2:4" ht="15" customHeight="1" x14ac:dyDescent="0.25">
      <c r="B11430" s="683"/>
      <c r="C11430" s="683"/>
      <c r="D11430" s="684"/>
    </row>
    <row r="11431" spans="2:4" ht="15" customHeight="1" x14ac:dyDescent="0.25">
      <c r="B11431" s="683"/>
      <c r="C11431" s="683"/>
      <c r="D11431" s="684"/>
    </row>
    <row r="11432" spans="2:4" ht="15" customHeight="1" x14ac:dyDescent="0.25">
      <c r="B11432" s="683"/>
      <c r="C11432" s="683"/>
      <c r="D11432" s="684"/>
    </row>
    <row r="11433" spans="2:4" ht="15" customHeight="1" x14ac:dyDescent="0.25">
      <c r="B11433" s="683"/>
      <c r="C11433" s="683"/>
      <c r="D11433" s="684"/>
    </row>
    <row r="11434" spans="2:4" ht="15" customHeight="1" x14ac:dyDescent="0.25">
      <c r="B11434" s="683"/>
      <c r="C11434" s="683"/>
      <c r="D11434" s="684"/>
    </row>
    <row r="11435" spans="2:4" ht="15" customHeight="1" x14ac:dyDescent="0.25">
      <c r="B11435" s="683"/>
      <c r="C11435" s="683"/>
      <c r="D11435" s="684"/>
    </row>
    <row r="11436" spans="2:4" ht="15" customHeight="1" x14ac:dyDescent="0.25">
      <c r="B11436" s="683"/>
      <c r="C11436" s="683"/>
      <c r="D11436" s="684"/>
    </row>
    <row r="11437" spans="2:4" ht="15" customHeight="1" x14ac:dyDescent="0.25">
      <c r="B11437" s="683"/>
      <c r="C11437" s="683"/>
      <c r="D11437" s="684"/>
    </row>
    <row r="11438" spans="2:4" ht="15" customHeight="1" x14ac:dyDescent="0.25">
      <c r="B11438" s="683"/>
      <c r="C11438" s="683"/>
      <c r="D11438" s="684"/>
    </row>
    <row r="11439" spans="2:4" ht="15" customHeight="1" x14ac:dyDescent="0.25">
      <c r="B11439" s="683"/>
      <c r="C11439" s="683"/>
      <c r="D11439" s="684"/>
    </row>
    <row r="11440" spans="2:4" ht="15" customHeight="1" x14ac:dyDescent="0.25">
      <c r="B11440" s="683"/>
      <c r="C11440" s="683"/>
      <c r="D11440" s="684"/>
    </row>
    <row r="11441" spans="2:4" ht="15" customHeight="1" x14ac:dyDescent="0.25">
      <c r="B11441" s="683"/>
      <c r="C11441" s="683"/>
      <c r="D11441" s="684"/>
    </row>
    <row r="11442" spans="2:4" ht="15" customHeight="1" x14ac:dyDescent="0.25">
      <c r="B11442" s="683"/>
      <c r="C11442" s="683"/>
      <c r="D11442" s="684"/>
    </row>
    <row r="11443" spans="2:4" ht="15" customHeight="1" x14ac:dyDescent="0.25">
      <c r="B11443" s="683"/>
      <c r="C11443" s="683"/>
      <c r="D11443" s="684"/>
    </row>
    <row r="11444" spans="2:4" ht="15" customHeight="1" x14ac:dyDescent="0.25">
      <c r="B11444" s="683"/>
      <c r="C11444" s="683"/>
      <c r="D11444" s="684"/>
    </row>
    <row r="11445" spans="2:4" ht="15" customHeight="1" x14ac:dyDescent="0.25">
      <c r="B11445" s="683"/>
      <c r="C11445" s="683"/>
      <c r="D11445" s="684"/>
    </row>
    <row r="11446" spans="2:4" ht="15" customHeight="1" x14ac:dyDescent="0.25">
      <c r="B11446" s="683"/>
      <c r="C11446" s="683"/>
      <c r="D11446" s="684"/>
    </row>
    <row r="11447" spans="2:4" ht="15" customHeight="1" x14ac:dyDescent="0.25">
      <c r="B11447" s="683"/>
      <c r="C11447" s="683"/>
      <c r="D11447" s="684"/>
    </row>
    <row r="11448" spans="2:4" ht="15" customHeight="1" x14ac:dyDescent="0.25">
      <c r="B11448" s="683"/>
      <c r="C11448" s="683"/>
      <c r="D11448" s="684"/>
    </row>
    <row r="11449" spans="2:4" ht="15" customHeight="1" x14ac:dyDescent="0.25">
      <c r="B11449" s="683"/>
      <c r="C11449" s="683"/>
      <c r="D11449" s="684"/>
    </row>
    <row r="11450" spans="2:4" ht="15" customHeight="1" x14ac:dyDescent="0.25">
      <c r="B11450" s="683"/>
      <c r="C11450" s="683"/>
      <c r="D11450" s="684"/>
    </row>
    <row r="11451" spans="2:4" ht="15" customHeight="1" x14ac:dyDescent="0.25">
      <c r="B11451" s="683"/>
      <c r="C11451" s="683"/>
      <c r="D11451" s="684"/>
    </row>
    <row r="11452" spans="2:4" ht="15" customHeight="1" x14ac:dyDescent="0.25">
      <c r="B11452" s="683"/>
      <c r="C11452" s="683"/>
      <c r="D11452" s="684"/>
    </row>
    <row r="11453" spans="2:4" ht="15" customHeight="1" x14ac:dyDescent="0.25">
      <c r="B11453" s="683"/>
      <c r="C11453" s="683"/>
      <c r="D11453" s="684"/>
    </row>
    <row r="11454" spans="2:4" ht="15" customHeight="1" x14ac:dyDescent="0.25">
      <c r="B11454" s="683"/>
      <c r="C11454" s="683"/>
      <c r="D11454" s="684"/>
    </row>
    <row r="11455" spans="2:4" ht="15" customHeight="1" x14ac:dyDescent="0.25">
      <c r="B11455" s="683"/>
      <c r="C11455" s="683"/>
      <c r="D11455" s="684"/>
    </row>
    <row r="11456" spans="2:4" ht="15" customHeight="1" x14ac:dyDescent="0.25">
      <c r="B11456" s="683"/>
      <c r="C11456" s="683"/>
      <c r="D11456" s="684"/>
    </row>
    <row r="11457" spans="2:4" ht="15" customHeight="1" x14ac:dyDescent="0.25">
      <c r="B11457" s="683"/>
      <c r="C11457" s="683"/>
      <c r="D11457" s="684"/>
    </row>
    <row r="11458" spans="2:4" ht="15" customHeight="1" x14ac:dyDescent="0.25">
      <c r="B11458" s="683"/>
      <c r="C11458" s="683"/>
      <c r="D11458" s="684"/>
    </row>
    <row r="11459" spans="2:4" ht="15" customHeight="1" x14ac:dyDescent="0.25">
      <c r="B11459" s="683"/>
      <c r="C11459" s="683"/>
      <c r="D11459" s="684"/>
    </row>
    <row r="11460" spans="2:4" ht="15" customHeight="1" x14ac:dyDescent="0.25">
      <c r="B11460" s="683"/>
      <c r="C11460" s="683"/>
      <c r="D11460" s="684"/>
    </row>
    <row r="11461" spans="2:4" ht="15" customHeight="1" x14ac:dyDescent="0.25">
      <c r="B11461" s="683"/>
      <c r="C11461" s="683"/>
      <c r="D11461" s="684"/>
    </row>
    <row r="11462" spans="2:4" ht="15" customHeight="1" x14ac:dyDescent="0.25">
      <c r="B11462" s="683"/>
      <c r="C11462" s="683"/>
      <c r="D11462" s="684"/>
    </row>
    <row r="11463" spans="2:4" ht="15" customHeight="1" x14ac:dyDescent="0.25">
      <c r="B11463" s="683"/>
      <c r="C11463" s="683"/>
      <c r="D11463" s="684"/>
    </row>
    <row r="11464" spans="2:4" ht="15" customHeight="1" x14ac:dyDescent="0.25">
      <c r="B11464" s="683"/>
      <c r="C11464" s="683"/>
      <c r="D11464" s="684"/>
    </row>
    <row r="11465" spans="2:4" ht="15" customHeight="1" x14ac:dyDescent="0.25">
      <c r="B11465" s="683"/>
      <c r="C11465" s="683"/>
      <c r="D11465" s="684"/>
    </row>
    <row r="11466" spans="2:4" ht="15" customHeight="1" x14ac:dyDescent="0.25">
      <c r="B11466" s="683"/>
      <c r="C11466" s="683"/>
      <c r="D11466" s="684"/>
    </row>
    <row r="11467" spans="2:4" ht="15" customHeight="1" x14ac:dyDescent="0.25">
      <c r="B11467" s="683"/>
      <c r="C11467" s="683"/>
      <c r="D11467" s="684"/>
    </row>
    <row r="11468" spans="2:4" ht="15" customHeight="1" x14ac:dyDescent="0.25">
      <c r="B11468" s="683"/>
      <c r="C11468" s="683"/>
      <c r="D11468" s="684"/>
    </row>
    <row r="11469" spans="2:4" ht="15" customHeight="1" x14ac:dyDescent="0.25">
      <c r="B11469" s="683"/>
      <c r="C11469" s="683"/>
      <c r="D11469" s="684"/>
    </row>
    <row r="11470" spans="2:4" ht="15" customHeight="1" x14ac:dyDescent="0.25">
      <c r="B11470" s="683"/>
      <c r="C11470" s="683"/>
      <c r="D11470" s="684"/>
    </row>
    <row r="11471" spans="2:4" ht="15" customHeight="1" x14ac:dyDescent="0.25">
      <c r="B11471" s="683"/>
      <c r="C11471" s="683"/>
      <c r="D11471" s="684"/>
    </row>
    <row r="11472" spans="2:4" ht="15" customHeight="1" x14ac:dyDescent="0.25">
      <c r="B11472" s="683"/>
      <c r="C11472" s="683"/>
      <c r="D11472" s="684"/>
    </row>
    <row r="11473" spans="2:4" ht="15" customHeight="1" x14ac:dyDescent="0.25">
      <c r="B11473" s="683"/>
      <c r="C11473" s="683"/>
      <c r="D11473" s="684"/>
    </row>
    <row r="11474" spans="2:4" ht="15" customHeight="1" x14ac:dyDescent="0.25">
      <c r="B11474" s="683"/>
      <c r="C11474" s="683"/>
      <c r="D11474" s="684"/>
    </row>
    <row r="11475" spans="2:4" ht="15" customHeight="1" x14ac:dyDescent="0.25">
      <c r="B11475" s="683"/>
      <c r="C11475" s="683"/>
      <c r="D11475" s="684"/>
    </row>
    <row r="11476" spans="2:4" ht="15" customHeight="1" x14ac:dyDescent="0.25">
      <c r="B11476" s="683"/>
      <c r="C11476" s="683"/>
      <c r="D11476" s="684"/>
    </row>
    <row r="11477" spans="2:4" ht="15" customHeight="1" x14ac:dyDescent="0.25">
      <c r="B11477" s="683"/>
      <c r="C11477" s="683"/>
      <c r="D11477" s="684"/>
    </row>
    <row r="11478" spans="2:4" ht="15" customHeight="1" x14ac:dyDescent="0.25">
      <c r="B11478" s="683"/>
      <c r="C11478" s="683"/>
      <c r="D11478" s="684"/>
    </row>
    <row r="11479" spans="2:4" ht="15" customHeight="1" x14ac:dyDescent="0.25">
      <c r="B11479" s="683"/>
      <c r="C11479" s="683"/>
      <c r="D11479" s="684"/>
    </row>
    <row r="11480" spans="2:4" ht="15" customHeight="1" x14ac:dyDescent="0.25">
      <c r="B11480" s="683"/>
      <c r="C11480" s="683"/>
      <c r="D11480" s="684"/>
    </row>
    <row r="11481" spans="2:4" ht="15" customHeight="1" x14ac:dyDescent="0.25">
      <c r="B11481" s="683"/>
      <c r="C11481" s="683"/>
      <c r="D11481" s="684"/>
    </row>
    <row r="11482" spans="2:4" ht="15" customHeight="1" x14ac:dyDescent="0.25">
      <c r="B11482" s="683"/>
      <c r="C11482" s="683"/>
      <c r="D11482" s="684"/>
    </row>
    <row r="11483" spans="2:4" ht="15" customHeight="1" x14ac:dyDescent="0.25">
      <c r="B11483" s="683"/>
      <c r="C11483" s="683"/>
      <c r="D11483" s="684"/>
    </row>
    <row r="11484" spans="2:4" ht="15" customHeight="1" x14ac:dyDescent="0.25">
      <c r="B11484" s="683"/>
      <c r="C11484" s="683"/>
      <c r="D11484" s="684"/>
    </row>
    <row r="11485" spans="2:4" ht="15" customHeight="1" x14ac:dyDescent="0.25">
      <c r="B11485" s="683"/>
      <c r="C11485" s="683"/>
      <c r="D11485" s="684"/>
    </row>
    <row r="11486" spans="2:4" ht="15" customHeight="1" x14ac:dyDescent="0.25">
      <c r="B11486" s="683"/>
      <c r="C11486" s="683"/>
      <c r="D11486" s="684"/>
    </row>
    <row r="11487" spans="2:4" ht="15" customHeight="1" x14ac:dyDescent="0.25">
      <c r="B11487" s="683"/>
      <c r="C11487" s="683"/>
      <c r="D11487" s="684"/>
    </row>
    <row r="11488" spans="2:4" ht="15" customHeight="1" x14ac:dyDescent="0.25">
      <c r="B11488" s="683"/>
      <c r="C11488" s="683"/>
      <c r="D11488" s="684"/>
    </row>
    <row r="11489" spans="2:4" ht="15" customHeight="1" x14ac:dyDescent="0.25">
      <c r="B11489" s="683"/>
      <c r="C11489" s="683"/>
      <c r="D11489" s="684"/>
    </row>
    <row r="11490" spans="2:4" ht="15" customHeight="1" x14ac:dyDescent="0.25">
      <c r="B11490" s="683"/>
      <c r="C11490" s="683"/>
      <c r="D11490" s="684"/>
    </row>
    <row r="11491" spans="2:4" ht="15" customHeight="1" x14ac:dyDescent="0.25">
      <c r="B11491" s="683"/>
      <c r="C11491" s="683"/>
      <c r="D11491" s="684"/>
    </row>
    <row r="11492" spans="2:4" ht="15" customHeight="1" x14ac:dyDescent="0.25">
      <c r="B11492" s="683"/>
      <c r="C11492" s="683"/>
      <c r="D11492" s="684"/>
    </row>
    <row r="11493" spans="2:4" ht="15" customHeight="1" x14ac:dyDescent="0.25">
      <c r="B11493" s="683"/>
      <c r="C11493" s="683"/>
      <c r="D11493" s="684"/>
    </row>
    <row r="11494" spans="2:4" ht="15" customHeight="1" x14ac:dyDescent="0.25">
      <c r="B11494" s="683"/>
      <c r="C11494" s="683"/>
      <c r="D11494" s="684"/>
    </row>
    <row r="11495" spans="2:4" ht="15" customHeight="1" x14ac:dyDescent="0.25">
      <c r="B11495" s="683"/>
      <c r="C11495" s="683"/>
      <c r="D11495" s="684"/>
    </row>
    <row r="11496" spans="2:4" ht="15" customHeight="1" x14ac:dyDescent="0.25">
      <c r="B11496" s="683"/>
      <c r="C11496" s="683"/>
      <c r="D11496" s="684"/>
    </row>
    <row r="11497" spans="2:4" ht="15" customHeight="1" x14ac:dyDescent="0.25">
      <c r="B11497" s="683"/>
      <c r="C11497" s="683"/>
      <c r="D11497" s="684"/>
    </row>
    <row r="11498" spans="2:4" ht="15" customHeight="1" x14ac:dyDescent="0.25">
      <c r="B11498" s="683"/>
      <c r="C11498" s="683"/>
      <c r="D11498" s="684"/>
    </row>
    <row r="11499" spans="2:4" ht="15" customHeight="1" x14ac:dyDescent="0.25">
      <c r="B11499" s="683"/>
      <c r="C11499" s="683"/>
      <c r="D11499" s="684"/>
    </row>
    <row r="11500" spans="2:4" ht="15" customHeight="1" x14ac:dyDescent="0.25">
      <c r="B11500" s="683"/>
      <c r="C11500" s="683"/>
      <c r="D11500" s="684"/>
    </row>
    <row r="11501" spans="2:4" ht="15" customHeight="1" x14ac:dyDescent="0.25">
      <c r="B11501" s="683"/>
      <c r="C11501" s="683"/>
      <c r="D11501" s="684"/>
    </row>
    <row r="11502" spans="2:4" ht="15" customHeight="1" x14ac:dyDescent="0.25">
      <c r="B11502" s="683"/>
      <c r="C11502" s="683"/>
      <c r="D11502" s="684"/>
    </row>
    <row r="11503" spans="2:4" ht="15" customHeight="1" x14ac:dyDescent="0.25">
      <c r="B11503" s="683"/>
      <c r="C11503" s="683"/>
      <c r="D11503" s="684"/>
    </row>
    <row r="11504" spans="2:4" ht="15" customHeight="1" x14ac:dyDescent="0.25">
      <c r="B11504" s="683"/>
      <c r="C11504" s="683"/>
      <c r="D11504" s="684"/>
    </row>
    <row r="11505" spans="2:4" ht="15" customHeight="1" x14ac:dyDescent="0.25">
      <c r="B11505" s="683"/>
      <c r="C11505" s="683"/>
      <c r="D11505" s="684"/>
    </row>
    <row r="11506" spans="2:4" ht="15" customHeight="1" x14ac:dyDescent="0.25">
      <c r="B11506" s="683"/>
      <c r="C11506" s="683"/>
      <c r="D11506" s="684"/>
    </row>
    <row r="11507" spans="2:4" ht="15" customHeight="1" x14ac:dyDescent="0.25">
      <c r="B11507" s="683"/>
      <c r="C11507" s="683"/>
      <c r="D11507" s="684"/>
    </row>
    <row r="11508" spans="2:4" ht="15" customHeight="1" x14ac:dyDescent="0.25">
      <c r="B11508" s="683"/>
      <c r="C11508" s="683"/>
      <c r="D11508" s="684"/>
    </row>
    <row r="11509" spans="2:4" ht="15" customHeight="1" x14ac:dyDescent="0.25">
      <c r="B11509" s="683"/>
      <c r="C11509" s="683"/>
      <c r="D11509" s="684"/>
    </row>
    <row r="11510" spans="2:4" ht="15" customHeight="1" x14ac:dyDescent="0.25">
      <c r="B11510" s="683"/>
      <c r="C11510" s="683"/>
      <c r="D11510" s="684"/>
    </row>
    <row r="11511" spans="2:4" ht="15" customHeight="1" x14ac:dyDescent="0.25">
      <c r="B11511" s="683"/>
      <c r="C11511" s="683"/>
      <c r="D11511" s="684"/>
    </row>
    <row r="11512" spans="2:4" ht="15" customHeight="1" x14ac:dyDescent="0.25">
      <c r="B11512" s="683"/>
      <c r="C11512" s="683"/>
      <c r="D11512" s="684"/>
    </row>
    <row r="11513" spans="2:4" ht="15" customHeight="1" x14ac:dyDescent="0.25">
      <c r="B11513" s="683"/>
      <c r="C11513" s="683"/>
      <c r="D11513" s="684"/>
    </row>
    <row r="11514" spans="2:4" ht="15" customHeight="1" x14ac:dyDescent="0.25">
      <c r="B11514" s="683"/>
      <c r="C11514" s="683"/>
      <c r="D11514" s="684"/>
    </row>
    <row r="11515" spans="2:4" ht="15" customHeight="1" x14ac:dyDescent="0.25">
      <c r="B11515" s="683"/>
      <c r="C11515" s="683"/>
      <c r="D11515" s="684"/>
    </row>
    <row r="11516" spans="2:4" ht="15" customHeight="1" x14ac:dyDescent="0.25">
      <c r="B11516" s="683"/>
      <c r="C11516" s="683"/>
      <c r="D11516" s="684"/>
    </row>
    <row r="11517" spans="2:4" ht="15" customHeight="1" x14ac:dyDescent="0.25">
      <c r="B11517" s="683"/>
      <c r="C11517" s="683"/>
      <c r="D11517" s="684"/>
    </row>
    <row r="11518" spans="2:4" ht="15" customHeight="1" x14ac:dyDescent="0.25">
      <c r="B11518" s="683"/>
      <c r="C11518" s="683"/>
      <c r="D11518" s="684"/>
    </row>
    <row r="11519" spans="2:4" ht="15" customHeight="1" x14ac:dyDescent="0.25">
      <c r="B11519" s="683"/>
      <c r="C11519" s="683"/>
      <c r="D11519" s="684"/>
    </row>
    <row r="11520" spans="2:4" ht="15" customHeight="1" x14ac:dyDescent="0.25">
      <c r="B11520" s="683"/>
      <c r="C11520" s="683"/>
      <c r="D11520" s="684"/>
    </row>
    <row r="11521" spans="2:4" ht="15" customHeight="1" x14ac:dyDescent="0.25">
      <c r="B11521" s="683"/>
      <c r="C11521" s="683"/>
      <c r="D11521" s="684"/>
    </row>
    <row r="11522" spans="2:4" ht="15" customHeight="1" x14ac:dyDescent="0.25">
      <c r="B11522" s="683"/>
      <c r="C11522" s="683"/>
      <c r="D11522" s="684"/>
    </row>
    <row r="11523" spans="2:4" ht="15" customHeight="1" x14ac:dyDescent="0.25">
      <c r="B11523" s="683"/>
      <c r="C11523" s="683"/>
      <c r="D11523" s="684"/>
    </row>
    <row r="11524" spans="2:4" ht="15" customHeight="1" x14ac:dyDescent="0.25">
      <c r="B11524" s="683"/>
      <c r="C11524" s="683"/>
      <c r="D11524" s="684"/>
    </row>
    <row r="11525" spans="2:4" ht="15" customHeight="1" x14ac:dyDescent="0.25">
      <c r="B11525" s="683"/>
      <c r="C11525" s="683"/>
      <c r="D11525" s="684"/>
    </row>
    <row r="11526" spans="2:4" ht="15" customHeight="1" x14ac:dyDescent="0.25">
      <c r="B11526" s="683"/>
      <c r="C11526" s="683"/>
      <c r="D11526" s="684"/>
    </row>
    <row r="11527" spans="2:4" ht="15" customHeight="1" x14ac:dyDescent="0.25">
      <c r="B11527" s="683"/>
      <c r="C11527" s="683"/>
      <c r="D11527" s="684"/>
    </row>
    <row r="11528" spans="2:4" ht="15" customHeight="1" x14ac:dyDescent="0.25">
      <c r="B11528" s="683"/>
      <c r="C11528" s="683"/>
      <c r="D11528" s="684"/>
    </row>
    <row r="11529" spans="2:4" ht="15" customHeight="1" x14ac:dyDescent="0.25">
      <c r="B11529" s="683"/>
      <c r="C11529" s="683"/>
      <c r="D11529" s="684"/>
    </row>
    <row r="11530" spans="2:4" ht="15" customHeight="1" x14ac:dyDescent="0.25">
      <c r="B11530" s="683"/>
      <c r="C11530" s="683"/>
      <c r="D11530" s="684"/>
    </row>
    <row r="11531" spans="2:4" ht="15" customHeight="1" x14ac:dyDescent="0.25">
      <c r="B11531" s="683"/>
      <c r="C11531" s="683"/>
      <c r="D11531" s="684"/>
    </row>
    <row r="11532" spans="2:4" ht="15" customHeight="1" x14ac:dyDescent="0.25">
      <c r="B11532" s="683"/>
      <c r="C11532" s="683"/>
      <c r="D11532" s="684"/>
    </row>
    <row r="11533" spans="2:4" ht="15" customHeight="1" x14ac:dyDescent="0.25">
      <c r="B11533" s="683"/>
      <c r="C11533" s="683"/>
      <c r="D11533" s="684"/>
    </row>
    <row r="11534" spans="2:4" ht="15" customHeight="1" x14ac:dyDescent="0.25">
      <c r="B11534" s="683"/>
      <c r="C11534" s="683"/>
      <c r="D11534" s="684"/>
    </row>
    <row r="11535" spans="2:4" ht="15" customHeight="1" x14ac:dyDescent="0.25">
      <c r="B11535" s="683"/>
      <c r="C11535" s="683"/>
      <c r="D11535" s="684"/>
    </row>
    <row r="11536" spans="2:4" ht="15" customHeight="1" x14ac:dyDescent="0.25">
      <c r="B11536" s="683"/>
      <c r="C11536" s="683"/>
      <c r="D11536" s="684"/>
    </row>
    <row r="11537" spans="2:4" ht="15" customHeight="1" x14ac:dyDescent="0.25">
      <c r="B11537" s="683"/>
      <c r="C11537" s="683"/>
      <c r="D11537" s="684"/>
    </row>
    <row r="11538" spans="2:4" ht="15" customHeight="1" x14ac:dyDescent="0.25">
      <c r="B11538" s="683"/>
      <c r="C11538" s="683"/>
      <c r="D11538" s="684"/>
    </row>
    <row r="11539" spans="2:4" ht="15" customHeight="1" x14ac:dyDescent="0.25">
      <c r="B11539" s="683"/>
      <c r="C11539" s="683"/>
      <c r="D11539" s="684"/>
    </row>
    <row r="11540" spans="2:4" ht="15" customHeight="1" x14ac:dyDescent="0.25">
      <c r="B11540" s="683"/>
      <c r="C11540" s="683"/>
      <c r="D11540" s="684"/>
    </row>
    <row r="11541" spans="2:4" ht="15" customHeight="1" x14ac:dyDescent="0.25">
      <c r="B11541" s="683"/>
      <c r="C11541" s="683"/>
      <c r="D11541" s="684"/>
    </row>
    <row r="11542" spans="2:4" ht="15" customHeight="1" x14ac:dyDescent="0.25">
      <c r="B11542" s="683"/>
      <c r="C11542" s="683"/>
      <c r="D11542" s="684"/>
    </row>
    <row r="11543" spans="2:4" ht="15" customHeight="1" x14ac:dyDescent="0.25">
      <c r="B11543" s="683"/>
      <c r="C11543" s="683"/>
      <c r="D11543" s="684"/>
    </row>
    <row r="11544" spans="2:4" ht="15" customHeight="1" x14ac:dyDescent="0.25">
      <c r="B11544" s="683"/>
      <c r="C11544" s="683"/>
      <c r="D11544" s="684"/>
    </row>
    <row r="11545" spans="2:4" ht="15" customHeight="1" x14ac:dyDescent="0.25">
      <c r="B11545" s="683"/>
      <c r="C11545" s="683"/>
      <c r="D11545" s="684"/>
    </row>
    <row r="11546" spans="2:4" ht="15" customHeight="1" x14ac:dyDescent="0.25">
      <c r="B11546" s="683"/>
      <c r="C11546" s="683"/>
      <c r="D11546" s="684"/>
    </row>
    <row r="11547" spans="2:4" ht="15" customHeight="1" x14ac:dyDescent="0.25">
      <c r="B11547" s="683"/>
      <c r="C11547" s="683"/>
      <c r="D11547" s="684"/>
    </row>
    <row r="11548" spans="2:4" ht="15" customHeight="1" x14ac:dyDescent="0.25">
      <c r="B11548" s="683"/>
      <c r="C11548" s="683"/>
      <c r="D11548" s="684"/>
    </row>
    <row r="11549" spans="2:4" ht="15" customHeight="1" x14ac:dyDescent="0.25">
      <c r="B11549" s="683"/>
      <c r="C11549" s="683"/>
      <c r="D11549" s="684"/>
    </row>
    <row r="11550" spans="2:4" ht="15" customHeight="1" x14ac:dyDescent="0.25">
      <c r="B11550" s="683"/>
      <c r="C11550" s="683"/>
      <c r="D11550" s="684"/>
    </row>
    <row r="11551" spans="2:4" ht="15" customHeight="1" x14ac:dyDescent="0.25">
      <c r="B11551" s="683"/>
      <c r="C11551" s="683"/>
      <c r="D11551" s="684"/>
    </row>
    <row r="11552" spans="2:4" ht="15" customHeight="1" x14ac:dyDescent="0.25">
      <c r="B11552" s="683"/>
      <c r="C11552" s="683"/>
      <c r="D11552" s="684"/>
    </row>
    <row r="11553" spans="2:4" ht="15" customHeight="1" x14ac:dyDescent="0.25">
      <c r="B11553" s="683"/>
      <c r="C11553" s="683"/>
      <c r="D11553" s="684"/>
    </row>
    <row r="11554" spans="2:4" ht="15" customHeight="1" x14ac:dyDescent="0.25">
      <c r="B11554" s="683"/>
      <c r="C11554" s="683"/>
      <c r="D11554" s="684"/>
    </row>
    <row r="11555" spans="2:4" ht="15" customHeight="1" x14ac:dyDescent="0.25">
      <c r="B11555" s="683"/>
      <c r="C11555" s="683"/>
      <c r="D11555" s="684"/>
    </row>
    <row r="11556" spans="2:4" ht="15" customHeight="1" x14ac:dyDescent="0.25">
      <c r="B11556" s="683"/>
      <c r="C11556" s="683"/>
      <c r="D11556" s="684"/>
    </row>
    <row r="11557" spans="2:4" ht="15" customHeight="1" x14ac:dyDescent="0.25">
      <c r="B11557" s="683"/>
      <c r="C11557" s="683"/>
      <c r="D11557" s="684"/>
    </row>
    <row r="11558" spans="2:4" ht="15" customHeight="1" x14ac:dyDescent="0.25">
      <c r="B11558" s="683"/>
      <c r="C11558" s="683"/>
      <c r="D11558" s="684"/>
    </row>
    <row r="11559" spans="2:4" ht="15" customHeight="1" x14ac:dyDescent="0.25">
      <c r="B11559" s="683"/>
      <c r="C11559" s="683"/>
      <c r="D11559" s="684"/>
    </row>
    <row r="11560" spans="2:4" ht="15" customHeight="1" x14ac:dyDescent="0.25">
      <c r="B11560" s="683"/>
      <c r="C11560" s="683"/>
      <c r="D11560" s="684"/>
    </row>
    <row r="11561" spans="2:4" ht="15" customHeight="1" x14ac:dyDescent="0.25">
      <c r="B11561" s="683"/>
      <c r="C11561" s="683"/>
      <c r="D11561" s="684"/>
    </row>
    <row r="11562" spans="2:4" ht="15" customHeight="1" x14ac:dyDescent="0.25">
      <c r="B11562" s="683"/>
      <c r="C11562" s="683"/>
      <c r="D11562" s="684"/>
    </row>
    <row r="11563" spans="2:4" ht="15" customHeight="1" x14ac:dyDescent="0.25">
      <c r="B11563" s="683"/>
      <c r="C11563" s="683"/>
      <c r="D11563" s="684"/>
    </row>
    <row r="11564" spans="2:4" ht="15" customHeight="1" x14ac:dyDescent="0.25">
      <c r="B11564" s="683"/>
      <c r="C11564" s="683"/>
      <c r="D11564" s="684"/>
    </row>
    <row r="11565" spans="2:4" ht="15" customHeight="1" x14ac:dyDescent="0.25">
      <c r="B11565" s="683"/>
      <c r="C11565" s="683"/>
      <c r="D11565" s="684"/>
    </row>
    <row r="11566" spans="2:4" ht="15" customHeight="1" x14ac:dyDescent="0.25">
      <c r="B11566" s="683"/>
      <c r="C11566" s="683"/>
      <c r="D11566" s="684"/>
    </row>
    <row r="11567" spans="2:4" ht="15" customHeight="1" x14ac:dyDescent="0.25">
      <c r="B11567" s="683"/>
      <c r="C11567" s="683"/>
      <c r="D11567" s="684"/>
    </row>
    <row r="11568" spans="2:4" ht="15" customHeight="1" x14ac:dyDescent="0.25">
      <c r="B11568" s="683"/>
      <c r="C11568" s="683"/>
      <c r="D11568" s="684"/>
    </row>
    <row r="11569" spans="2:4" ht="15" customHeight="1" x14ac:dyDescent="0.25">
      <c r="B11569" s="683"/>
      <c r="C11569" s="683"/>
      <c r="D11569" s="684"/>
    </row>
    <row r="11570" spans="2:4" ht="15" customHeight="1" x14ac:dyDescent="0.25">
      <c r="B11570" s="683"/>
      <c r="C11570" s="683"/>
      <c r="D11570" s="684"/>
    </row>
    <row r="11571" spans="2:4" ht="15" customHeight="1" x14ac:dyDescent="0.25">
      <c r="B11571" s="683"/>
      <c r="C11571" s="683"/>
      <c r="D11571" s="684"/>
    </row>
    <row r="11572" spans="2:4" ht="15" customHeight="1" x14ac:dyDescent="0.25">
      <c r="B11572" s="683"/>
      <c r="C11572" s="683"/>
      <c r="D11572" s="684"/>
    </row>
    <row r="11573" spans="2:4" ht="15" customHeight="1" x14ac:dyDescent="0.25">
      <c r="B11573" s="683"/>
      <c r="C11573" s="683"/>
      <c r="D11573" s="684"/>
    </row>
    <row r="11574" spans="2:4" ht="15" customHeight="1" x14ac:dyDescent="0.25">
      <c r="B11574" s="683"/>
      <c r="C11574" s="683"/>
      <c r="D11574" s="684"/>
    </row>
    <row r="11575" spans="2:4" ht="15" customHeight="1" x14ac:dyDescent="0.25">
      <c r="B11575" s="683"/>
      <c r="C11575" s="683"/>
      <c r="D11575" s="684"/>
    </row>
    <row r="11576" spans="2:4" ht="15" customHeight="1" x14ac:dyDescent="0.25">
      <c r="B11576" s="683"/>
      <c r="C11576" s="683"/>
      <c r="D11576" s="684"/>
    </row>
    <row r="11577" spans="2:4" ht="15" customHeight="1" x14ac:dyDescent="0.25">
      <c r="B11577" s="683"/>
      <c r="C11577" s="683"/>
      <c r="D11577" s="684"/>
    </row>
    <row r="11578" spans="2:4" ht="15" customHeight="1" x14ac:dyDescent="0.25">
      <c r="B11578" s="683"/>
      <c r="C11578" s="683"/>
      <c r="D11578" s="684"/>
    </row>
    <row r="11579" spans="2:4" ht="15" customHeight="1" x14ac:dyDescent="0.25">
      <c r="B11579" s="683"/>
      <c r="C11579" s="683"/>
      <c r="D11579" s="684"/>
    </row>
    <row r="11580" spans="2:4" ht="15" customHeight="1" x14ac:dyDescent="0.25">
      <c r="B11580" s="683"/>
      <c r="C11580" s="683"/>
      <c r="D11580" s="684"/>
    </row>
    <row r="11581" spans="2:4" ht="15" customHeight="1" x14ac:dyDescent="0.25">
      <c r="B11581" s="683"/>
      <c r="C11581" s="683"/>
      <c r="D11581" s="684"/>
    </row>
    <row r="11582" spans="2:4" ht="15" customHeight="1" x14ac:dyDescent="0.25">
      <c r="B11582" s="683"/>
      <c r="C11582" s="683"/>
      <c r="D11582" s="684"/>
    </row>
    <row r="11583" spans="2:4" ht="15" customHeight="1" x14ac:dyDescent="0.25">
      <c r="B11583" s="683"/>
      <c r="C11583" s="683"/>
      <c r="D11583" s="684"/>
    </row>
    <row r="11584" spans="2:4" ht="15" customHeight="1" x14ac:dyDescent="0.25">
      <c r="B11584" s="683"/>
      <c r="C11584" s="683"/>
      <c r="D11584" s="684"/>
    </row>
    <row r="11585" spans="2:4" ht="15" customHeight="1" x14ac:dyDescent="0.25">
      <c r="B11585" s="683"/>
      <c r="C11585" s="683"/>
      <c r="D11585" s="684"/>
    </row>
    <row r="11586" spans="2:4" ht="15" customHeight="1" x14ac:dyDescent="0.25">
      <c r="B11586" s="683"/>
      <c r="C11586" s="683"/>
      <c r="D11586" s="684"/>
    </row>
    <row r="11587" spans="2:4" ht="15" customHeight="1" x14ac:dyDescent="0.25">
      <c r="B11587" s="683"/>
      <c r="C11587" s="683"/>
      <c r="D11587" s="684"/>
    </row>
    <row r="11588" spans="2:4" ht="15" customHeight="1" x14ac:dyDescent="0.25">
      <c r="B11588" s="683"/>
      <c r="C11588" s="683"/>
      <c r="D11588" s="684"/>
    </row>
    <row r="11589" spans="2:4" ht="15" customHeight="1" x14ac:dyDescent="0.25">
      <c r="B11589" s="683"/>
      <c r="C11589" s="683"/>
      <c r="D11589" s="684"/>
    </row>
    <row r="11590" spans="2:4" ht="15" customHeight="1" x14ac:dyDescent="0.25">
      <c r="B11590" s="683"/>
      <c r="C11590" s="683"/>
      <c r="D11590" s="684"/>
    </row>
    <row r="11591" spans="2:4" ht="15" customHeight="1" x14ac:dyDescent="0.25">
      <c r="B11591" s="683"/>
      <c r="C11591" s="683"/>
      <c r="D11591" s="684"/>
    </row>
    <row r="11592" spans="2:4" ht="15" customHeight="1" x14ac:dyDescent="0.25">
      <c r="B11592" s="683"/>
      <c r="C11592" s="683"/>
      <c r="D11592" s="684"/>
    </row>
    <row r="11593" spans="2:4" ht="15" customHeight="1" x14ac:dyDescent="0.25">
      <c r="B11593" s="683"/>
      <c r="C11593" s="683"/>
      <c r="D11593" s="684"/>
    </row>
    <row r="11594" spans="2:4" ht="15" customHeight="1" x14ac:dyDescent="0.25">
      <c r="B11594" s="683"/>
      <c r="C11594" s="683"/>
      <c r="D11594" s="684"/>
    </row>
    <row r="11595" spans="2:4" ht="15" customHeight="1" x14ac:dyDescent="0.25">
      <c r="B11595" s="683"/>
      <c r="C11595" s="683"/>
      <c r="D11595" s="684"/>
    </row>
    <row r="11596" spans="2:4" ht="15" customHeight="1" x14ac:dyDescent="0.25">
      <c r="B11596" s="683"/>
      <c r="C11596" s="683"/>
      <c r="D11596" s="684"/>
    </row>
    <row r="11597" spans="2:4" ht="15" customHeight="1" x14ac:dyDescent="0.25">
      <c r="B11597" s="683"/>
      <c r="C11597" s="683"/>
      <c r="D11597" s="684"/>
    </row>
    <row r="11598" spans="2:4" ht="15" customHeight="1" x14ac:dyDescent="0.25">
      <c r="B11598" s="683"/>
      <c r="C11598" s="683"/>
      <c r="D11598" s="684"/>
    </row>
    <row r="11599" spans="2:4" ht="15" customHeight="1" x14ac:dyDescent="0.25">
      <c r="B11599" s="683"/>
      <c r="C11599" s="683"/>
      <c r="D11599" s="684"/>
    </row>
    <row r="11600" spans="2:4" ht="15" customHeight="1" x14ac:dyDescent="0.25">
      <c r="B11600" s="683"/>
      <c r="C11600" s="683"/>
      <c r="D11600" s="684"/>
    </row>
    <row r="11601" spans="2:4" ht="15" customHeight="1" x14ac:dyDescent="0.25">
      <c r="B11601" s="683"/>
      <c r="C11601" s="683"/>
      <c r="D11601" s="684"/>
    </row>
    <row r="11602" spans="2:4" ht="15" customHeight="1" x14ac:dyDescent="0.25">
      <c r="B11602" s="683"/>
      <c r="C11602" s="683"/>
      <c r="D11602" s="684"/>
    </row>
    <row r="11603" spans="2:4" ht="15" customHeight="1" x14ac:dyDescent="0.25">
      <c r="B11603" s="683"/>
      <c r="C11603" s="683"/>
      <c r="D11603" s="684"/>
    </row>
    <row r="11604" spans="2:4" ht="15" customHeight="1" x14ac:dyDescent="0.25">
      <c r="B11604" s="683"/>
      <c r="C11604" s="683"/>
      <c r="D11604" s="684"/>
    </row>
    <row r="11605" spans="2:4" ht="15" customHeight="1" x14ac:dyDescent="0.25">
      <c r="B11605" s="683"/>
      <c r="C11605" s="683"/>
      <c r="D11605" s="684"/>
    </row>
    <row r="11606" spans="2:4" ht="15" customHeight="1" x14ac:dyDescent="0.25">
      <c r="B11606" s="683"/>
      <c r="C11606" s="683"/>
      <c r="D11606" s="684"/>
    </row>
    <row r="11607" spans="2:4" ht="15" customHeight="1" x14ac:dyDescent="0.25">
      <c r="B11607" s="683"/>
      <c r="C11607" s="683"/>
      <c r="D11607" s="684"/>
    </row>
    <row r="11608" spans="2:4" ht="15" customHeight="1" x14ac:dyDescent="0.25">
      <c r="B11608" s="683"/>
      <c r="C11608" s="683"/>
      <c r="D11608" s="684"/>
    </row>
    <row r="11609" spans="2:4" ht="15" customHeight="1" x14ac:dyDescent="0.25">
      <c r="B11609" s="683"/>
      <c r="C11609" s="683"/>
      <c r="D11609" s="684"/>
    </row>
    <row r="11610" spans="2:4" ht="15" customHeight="1" x14ac:dyDescent="0.25">
      <c r="B11610" s="683"/>
      <c r="C11610" s="683"/>
      <c r="D11610" s="684"/>
    </row>
    <row r="11611" spans="2:4" ht="15" customHeight="1" x14ac:dyDescent="0.25">
      <c r="B11611" s="683"/>
      <c r="C11611" s="683"/>
      <c r="D11611" s="684"/>
    </row>
    <row r="11612" spans="2:4" ht="15" customHeight="1" x14ac:dyDescent="0.25">
      <c r="B11612" s="683"/>
      <c r="C11612" s="683"/>
      <c r="D11612" s="684"/>
    </row>
    <row r="11613" spans="2:4" ht="15" customHeight="1" x14ac:dyDescent="0.25">
      <c r="B11613" s="683"/>
      <c r="C11613" s="683"/>
      <c r="D11613" s="684"/>
    </row>
    <row r="11614" spans="2:4" ht="15" customHeight="1" x14ac:dyDescent="0.25">
      <c r="B11614" s="683"/>
      <c r="C11614" s="683"/>
      <c r="D11614" s="684"/>
    </row>
    <row r="11615" spans="2:4" ht="15" customHeight="1" x14ac:dyDescent="0.25">
      <c r="B11615" s="683"/>
      <c r="C11615" s="683"/>
      <c r="D11615" s="684"/>
    </row>
    <row r="11616" spans="2:4" ht="15" customHeight="1" x14ac:dyDescent="0.25">
      <c r="B11616" s="683"/>
      <c r="C11616" s="683"/>
      <c r="D11616" s="684"/>
    </row>
    <row r="11617" spans="2:4" ht="15" customHeight="1" x14ac:dyDescent="0.25">
      <c r="B11617" s="683"/>
      <c r="C11617" s="683"/>
      <c r="D11617" s="684"/>
    </row>
    <row r="11618" spans="2:4" ht="15" customHeight="1" x14ac:dyDescent="0.25">
      <c r="B11618" s="683"/>
      <c r="C11618" s="683"/>
      <c r="D11618" s="684"/>
    </row>
    <row r="11619" spans="2:4" ht="15" customHeight="1" x14ac:dyDescent="0.25">
      <c r="B11619" s="683"/>
      <c r="C11619" s="683"/>
      <c r="D11619" s="684"/>
    </row>
    <row r="11620" spans="2:4" ht="15" customHeight="1" x14ac:dyDescent="0.25">
      <c r="B11620" s="683"/>
      <c r="C11620" s="683"/>
      <c r="D11620" s="684"/>
    </row>
    <row r="11621" spans="2:4" ht="15" customHeight="1" x14ac:dyDescent="0.25">
      <c r="B11621" s="683"/>
      <c r="C11621" s="683"/>
      <c r="D11621" s="684"/>
    </row>
    <row r="11622" spans="2:4" ht="15" customHeight="1" x14ac:dyDescent="0.25">
      <c r="B11622" s="683"/>
      <c r="C11622" s="683"/>
      <c r="D11622" s="684"/>
    </row>
    <row r="11623" spans="2:4" ht="15" customHeight="1" x14ac:dyDescent="0.25">
      <c r="B11623" s="683"/>
      <c r="C11623" s="683"/>
      <c r="D11623" s="684"/>
    </row>
    <row r="11624" spans="2:4" ht="15" customHeight="1" x14ac:dyDescent="0.25">
      <c r="B11624" s="683"/>
      <c r="C11624" s="683"/>
      <c r="D11624" s="684"/>
    </row>
    <row r="11625" spans="2:4" ht="15" customHeight="1" x14ac:dyDescent="0.25">
      <c r="B11625" s="683"/>
      <c r="C11625" s="683"/>
      <c r="D11625" s="684"/>
    </row>
    <row r="11626" spans="2:4" ht="15" customHeight="1" x14ac:dyDescent="0.25">
      <c r="B11626" s="683"/>
      <c r="C11626" s="683"/>
      <c r="D11626" s="684"/>
    </row>
    <row r="11627" spans="2:4" ht="15" customHeight="1" x14ac:dyDescent="0.25">
      <c r="B11627" s="683"/>
      <c r="C11627" s="683"/>
      <c r="D11627" s="684"/>
    </row>
    <row r="11628" spans="2:4" ht="15" customHeight="1" x14ac:dyDescent="0.25">
      <c r="B11628" s="683"/>
      <c r="C11628" s="683"/>
      <c r="D11628" s="684"/>
    </row>
    <row r="11629" spans="2:4" ht="15" customHeight="1" x14ac:dyDescent="0.25">
      <c r="B11629" s="683"/>
      <c r="C11629" s="683"/>
      <c r="D11629" s="684"/>
    </row>
    <row r="11630" spans="2:4" ht="15" customHeight="1" x14ac:dyDescent="0.25">
      <c r="B11630" s="683"/>
      <c r="C11630" s="683"/>
      <c r="D11630" s="684"/>
    </row>
    <row r="11631" spans="2:4" ht="15" customHeight="1" x14ac:dyDescent="0.25">
      <c r="B11631" s="683"/>
      <c r="C11631" s="683"/>
      <c r="D11631" s="684"/>
    </row>
    <row r="11632" spans="2:4" ht="15" customHeight="1" x14ac:dyDescent="0.25">
      <c r="B11632" s="683"/>
      <c r="C11632" s="683"/>
      <c r="D11632" s="684"/>
    </row>
    <row r="11633" spans="2:4" ht="15" customHeight="1" x14ac:dyDescent="0.25">
      <c r="B11633" s="683"/>
      <c r="C11633" s="683"/>
      <c r="D11633" s="684"/>
    </row>
    <row r="11634" spans="2:4" ht="15" customHeight="1" x14ac:dyDescent="0.25">
      <c r="B11634" s="683"/>
      <c r="C11634" s="683"/>
      <c r="D11634" s="684"/>
    </row>
    <row r="11635" spans="2:4" ht="15" customHeight="1" x14ac:dyDescent="0.25">
      <c r="B11635" s="683"/>
      <c r="C11635" s="683"/>
      <c r="D11635" s="684"/>
    </row>
    <row r="11636" spans="2:4" ht="15" customHeight="1" x14ac:dyDescent="0.25">
      <c r="B11636" s="683"/>
      <c r="C11636" s="683"/>
      <c r="D11636" s="684"/>
    </row>
    <row r="11637" spans="2:4" ht="15" customHeight="1" x14ac:dyDescent="0.25">
      <c r="B11637" s="683"/>
      <c r="C11637" s="683"/>
      <c r="D11637" s="684"/>
    </row>
    <row r="11638" spans="2:4" ht="15" customHeight="1" x14ac:dyDescent="0.25">
      <c r="B11638" s="683"/>
      <c r="C11638" s="683"/>
      <c r="D11638" s="684"/>
    </row>
    <row r="11639" spans="2:4" ht="15" customHeight="1" x14ac:dyDescent="0.25">
      <c r="B11639" s="683"/>
      <c r="C11639" s="683"/>
      <c r="D11639" s="684"/>
    </row>
    <row r="11640" spans="2:4" ht="15" customHeight="1" x14ac:dyDescent="0.25">
      <c r="B11640" s="683"/>
      <c r="C11640" s="683"/>
      <c r="D11640" s="684"/>
    </row>
    <row r="11641" spans="2:4" ht="15" customHeight="1" x14ac:dyDescent="0.25">
      <c r="B11641" s="683"/>
      <c r="C11641" s="683"/>
      <c r="D11641" s="684"/>
    </row>
    <row r="11642" spans="2:4" ht="15" customHeight="1" x14ac:dyDescent="0.25">
      <c r="B11642" s="683"/>
      <c r="C11642" s="683"/>
      <c r="D11642" s="684"/>
    </row>
    <row r="11643" spans="2:4" ht="15" customHeight="1" x14ac:dyDescent="0.25">
      <c r="B11643" s="683"/>
      <c r="C11643" s="683"/>
      <c r="D11643" s="684"/>
    </row>
    <row r="11644" spans="2:4" ht="15" customHeight="1" x14ac:dyDescent="0.25">
      <c r="B11644" s="683"/>
      <c r="C11644" s="683"/>
      <c r="D11644" s="684"/>
    </row>
    <row r="11645" spans="2:4" ht="15" customHeight="1" x14ac:dyDescent="0.25">
      <c r="B11645" s="683"/>
      <c r="C11645" s="683"/>
      <c r="D11645" s="684"/>
    </row>
    <row r="11646" spans="2:4" ht="15" customHeight="1" x14ac:dyDescent="0.25">
      <c r="B11646" s="683"/>
      <c r="C11646" s="683"/>
      <c r="D11646" s="684"/>
    </row>
    <row r="11647" spans="2:4" ht="15" customHeight="1" x14ac:dyDescent="0.25">
      <c r="B11647" s="683"/>
      <c r="C11647" s="683"/>
      <c r="D11647" s="684"/>
    </row>
    <row r="11648" spans="2:4" ht="15" customHeight="1" x14ac:dyDescent="0.25">
      <c r="B11648" s="683"/>
      <c r="C11648" s="683"/>
      <c r="D11648" s="684"/>
    </row>
    <row r="11649" spans="2:4" ht="15" customHeight="1" x14ac:dyDescent="0.25">
      <c r="B11649" s="683"/>
      <c r="C11649" s="683"/>
      <c r="D11649" s="684"/>
    </row>
    <row r="11650" spans="2:4" ht="15" customHeight="1" x14ac:dyDescent="0.25">
      <c r="B11650" s="683"/>
      <c r="C11650" s="683"/>
      <c r="D11650" s="684"/>
    </row>
    <row r="11651" spans="2:4" ht="15" customHeight="1" x14ac:dyDescent="0.25">
      <c r="B11651" s="683"/>
      <c r="C11651" s="683"/>
      <c r="D11651" s="684"/>
    </row>
    <row r="11652" spans="2:4" ht="15" customHeight="1" x14ac:dyDescent="0.25">
      <c r="B11652" s="683"/>
      <c r="C11652" s="683"/>
      <c r="D11652" s="684"/>
    </row>
    <row r="11653" spans="2:4" ht="15" customHeight="1" x14ac:dyDescent="0.25">
      <c r="B11653" s="683"/>
      <c r="C11653" s="683"/>
      <c r="D11653" s="684"/>
    </row>
    <row r="11654" spans="2:4" ht="15" customHeight="1" x14ac:dyDescent="0.25">
      <c r="B11654" s="683"/>
      <c r="C11654" s="683"/>
      <c r="D11654" s="684"/>
    </row>
    <row r="11655" spans="2:4" ht="15" customHeight="1" x14ac:dyDescent="0.25">
      <c r="B11655" s="683"/>
      <c r="C11655" s="683"/>
      <c r="D11655" s="684"/>
    </row>
    <row r="11656" spans="2:4" ht="15" customHeight="1" x14ac:dyDescent="0.25">
      <c r="B11656" s="683"/>
      <c r="C11656" s="683"/>
      <c r="D11656" s="684"/>
    </row>
    <row r="11657" spans="2:4" ht="15" customHeight="1" x14ac:dyDescent="0.25">
      <c r="B11657" s="683"/>
      <c r="C11657" s="683"/>
      <c r="D11657" s="684"/>
    </row>
    <row r="11658" spans="2:4" ht="15" customHeight="1" x14ac:dyDescent="0.25">
      <c r="B11658" s="683"/>
      <c r="C11658" s="683"/>
      <c r="D11658" s="684"/>
    </row>
    <row r="11659" spans="2:4" ht="15" customHeight="1" x14ac:dyDescent="0.25">
      <c r="B11659" s="683"/>
      <c r="C11659" s="683"/>
      <c r="D11659" s="684"/>
    </row>
    <row r="11660" spans="2:4" ht="15" customHeight="1" x14ac:dyDescent="0.25">
      <c r="B11660" s="683"/>
      <c r="C11660" s="683"/>
      <c r="D11660" s="684"/>
    </row>
    <row r="11661" spans="2:4" ht="15" customHeight="1" x14ac:dyDescent="0.25">
      <c r="B11661" s="683"/>
      <c r="C11661" s="683"/>
      <c r="D11661" s="684"/>
    </row>
    <row r="11662" spans="2:4" ht="15" customHeight="1" x14ac:dyDescent="0.25">
      <c r="B11662" s="683"/>
      <c r="C11662" s="683"/>
      <c r="D11662" s="684"/>
    </row>
    <row r="11663" spans="2:4" ht="15" customHeight="1" x14ac:dyDescent="0.25">
      <c r="B11663" s="683"/>
      <c r="C11663" s="683"/>
      <c r="D11663" s="684"/>
    </row>
    <row r="11664" spans="2:4" ht="15" customHeight="1" x14ac:dyDescent="0.25">
      <c r="B11664" s="683"/>
      <c r="C11664" s="683"/>
      <c r="D11664" s="684"/>
    </row>
    <row r="11665" spans="2:4" ht="15" customHeight="1" x14ac:dyDescent="0.25">
      <c r="B11665" s="683"/>
      <c r="C11665" s="683"/>
      <c r="D11665" s="684"/>
    </row>
    <row r="11666" spans="2:4" ht="15" customHeight="1" x14ac:dyDescent="0.25">
      <c r="B11666" s="683"/>
      <c r="C11666" s="683"/>
      <c r="D11666" s="684"/>
    </row>
    <row r="11667" spans="2:4" ht="15" customHeight="1" x14ac:dyDescent="0.25">
      <c r="B11667" s="683"/>
      <c r="C11667" s="683"/>
      <c r="D11667" s="684"/>
    </row>
    <row r="11668" spans="2:4" ht="15" customHeight="1" x14ac:dyDescent="0.25">
      <c r="B11668" s="683"/>
      <c r="C11668" s="683"/>
      <c r="D11668" s="684"/>
    </row>
    <row r="11669" spans="2:4" ht="15" customHeight="1" x14ac:dyDescent="0.25">
      <c r="B11669" s="683"/>
      <c r="C11669" s="683"/>
      <c r="D11669" s="684"/>
    </row>
    <row r="11670" spans="2:4" ht="15" customHeight="1" x14ac:dyDescent="0.25">
      <c r="B11670" s="683"/>
      <c r="C11670" s="683"/>
      <c r="D11670" s="684"/>
    </row>
    <row r="11671" spans="2:4" ht="15" customHeight="1" x14ac:dyDescent="0.25">
      <c r="B11671" s="683"/>
      <c r="C11671" s="683"/>
      <c r="D11671" s="684"/>
    </row>
    <row r="11672" spans="2:4" ht="15" customHeight="1" x14ac:dyDescent="0.25">
      <c r="B11672" s="683"/>
      <c r="C11672" s="683"/>
      <c r="D11672" s="684"/>
    </row>
    <row r="11673" spans="2:4" ht="15" customHeight="1" x14ac:dyDescent="0.25">
      <c r="B11673" s="683"/>
      <c r="C11673" s="683"/>
      <c r="D11673" s="684"/>
    </row>
    <row r="11674" spans="2:4" ht="15" customHeight="1" x14ac:dyDescent="0.25">
      <c r="B11674" s="683"/>
      <c r="C11674" s="683"/>
      <c r="D11674" s="684"/>
    </row>
    <row r="11675" spans="2:4" ht="15" customHeight="1" x14ac:dyDescent="0.25">
      <c r="B11675" s="683"/>
      <c r="C11675" s="683"/>
      <c r="D11675" s="684"/>
    </row>
    <row r="11676" spans="2:4" ht="15" customHeight="1" x14ac:dyDescent="0.25">
      <c r="B11676" s="683"/>
      <c r="C11676" s="683"/>
      <c r="D11676" s="684"/>
    </row>
    <row r="11677" spans="2:4" ht="15" customHeight="1" x14ac:dyDescent="0.25">
      <c r="B11677" s="683"/>
      <c r="C11677" s="683"/>
      <c r="D11677" s="684"/>
    </row>
    <row r="11678" spans="2:4" ht="15" customHeight="1" x14ac:dyDescent="0.25">
      <c r="B11678" s="683"/>
      <c r="C11678" s="683"/>
      <c r="D11678" s="684"/>
    </row>
    <row r="11679" spans="2:4" ht="15" customHeight="1" x14ac:dyDescent="0.25">
      <c r="B11679" s="683"/>
      <c r="C11679" s="683"/>
      <c r="D11679" s="684"/>
    </row>
    <row r="11680" spans="2:4" ht="15" customHeight="1" x14ac:dyDescent="0.25">
      <c r="B11680" s="683"/>
      <c r="C11680" s="683"/>
      <c r="D11680" s="684"/>
    </row>
    <row r="11681" spans="2:4" ht="15" customHeight="1" x14ac:dyDescent="0.25">
      <c r="B11681" s="683"/>
      <c r="C11681" s="683"/>
      <c r="D11681" s="684"/>
    </row>
    <row r="11682" spans="2:4" ht="15" customHeight="1" x14ac:dyDescent="0.25">
      <c r="B11682" s="683"/>
      <c r="C11682" s="683"/>
      <c r="D11682" s="684"/>
    </row>
    <row r="11683" spans="2:4" ht="15" customHeight="1" x14ac:dyDescent="0.25">
      <c r="B11683" s="683"/>
      <c r="C11683" s="683"/>
      <c r="D11683" s="684"/>
    </row>
    <row r="11684" spans="2:4" ht="15" customHeight="1" x14ac:dyDescent="0.25">
      <c r="B11684" s="683"/>
      <c r="C11684" s="683"/>
      <c r="D11684" s="684"/>
    </row>
    <row r="11685" spans="2:4" ht="15" customHeight="1" x14ac:dyDescent="0.25">
      <c r="B11685" s="683"/>
      <c r="C11685" s="683"/>
      <c r="D11685" s="684"/>
    </row>
    <row r="11686" spans="2:4" ht="15" customHeight="1" x14ac:dyDescent="0.25">
      <c r="B11686" s="683"/>
      <c r="C11686" s="683"/>
      <c r="D11686" s="684"/>
    </row>
    <row r="11687" spans="2:4" ht="15" customHeight="1" x14ac:dyDescent="0.25">
      <c r="B11687" s="683"/>
      <c r="C11687" s="683"/>
      <c r="D11687" s="684"/>
    </row>
    <row r="11688" spans="2:4" ht="15" customHeight="1" x14ac:dyDescent="0.25">
      <c r="B11688" s="683"/>
      <c r="C11688" s="683"/>
      <c r="D11688" s="684"/>
    </row>
    <row r="11689" spans="2:4" ht="15" customHeight="1" x14ac:dyDescent="0.25">
      <c r="B11689" s="683"/>
      <c r="C11689" s="683"/>
      <c r="D11689" s="684"/>
    </row>
    <row r="11690" spans="2:4" ht="15" customHeight="1" x14ac:dyDescent="0.25">
      <c r="B11690" s="683"/>
      <c r="C11690" s="683"/>
      <c r="D11690" s="684"/>
    </row>
    <row r="11691" spans="2:4" ht="15" customHeight="1" x14ac:dyDescent="0.25">
      <c r="B11691" s="683"/>
      <c r="C11691" s="683"/>
      <c r="D11691" s="684"/>
    </row>
    <row r="11692" spans="2:4" ht="15" customHeight="1" x14ac:dyDescent="0.25">
      <c r="B11692" s="683"/>
      <c r="C11692" s="683"/>
      <c r="D11692" s="684"/>
    </row>
    <row r="11693" spans="2:4" ht="15" customHeight="1" x14ac:dyDescent="0.25">
      <c r="B11693" s="683"/>
      <c r="C11693" s="683"/>
      <c r="D11693" s="684"/>
    </row>
    <row r="11694" spans="2:4" ht="15" customHeight="1" x14ac:dyDescent="0.25">
      <c r="B11694" s="683"/>
      <c r="C11694" s="683"/>
      <c r="D11694" s="684"/>
    </row>
    <row r="11695" spans="2:4" ht="15" customHeight="1" x14ac:dyDescent="0.25">
      <c r="B11695" s="683"/>
      <c r="C11695" s="683"/>
      <c r="D11695" s="684"/>
    </row>
    <row r="11696" spans="2:4" ht="15" customHeight="1" x14ac:dyDescent="0.25">
      <c r="B11696" s="683"/>
      <c r="C11696" s="683"/>
      <c r="D11696" s="684"/>
    </row>
    <row r="11697" spans="2:4" ht="15" customHeight="1" x14ac:dyDescent="0.25">
      <c r="B11697" s="683"/>
      <c r="C11697" s="683"/>
      <c r="D11697" s="684"/>
    </row>
    <row r="11698" spans="2:4" ht="15" customHeight="1" x14ac:dyDescent="0.25">
      <c r="B11698" s="683"/>
      <c r="C11698" s="683"/>
      <c r="D11698" s="684"/>
    </row>
    <row r="11699" spans="2:4" ht="15" customHeight="1" x14ac:dyDescent="0.25">
      <c r="B11699" s="683"/>
      <c r="C11699" s="683"/>
      <c r="D11699" s="684"/>
    </row>
    <row r="11700" spans="2:4" ht="15" customHeight="1" x14ac:dyDescent="0.25">
      <c r="B11700" s="683"/>
      <c r="C11700" s="683"/>
      <c r="D11700" s="684"/>
    </row>
    <row r="11701" spans="2:4" ht="15" customHeight="1" x14ac:dyDescent="0.25">
      <c r="B11701" s="683"/>
      <c r="C11701" s="683"/>
      <c r="D11701" s="684"/>
    </row>
    <row r="11702" spans="2:4" ht="15" customHeight="1" x14ac:dyDescent="0.25">
      <c r="B11702" s="683"/>
      <c r="C11702" s="683"/>
      <c r="D11702" s="684"/>
    </row>
    <row r="11703" spans="2:4" ht="15" customHeight="1" x14ac:dyDescent="0.25">
      <c r="B11703" s="683"/>
      <c r="C11703" s="683"/>
      <c r="D11703" s="684"/>
    </row>
    <row r="11704" spans="2:4" ht="15" customHeight="1" x14ac:dyDescent="0.25">
      <c r="B11704" s="683"/>
      <c r="C11704" s="683"/>
      <c r="D11704" s="684"/>
    </row>
    <row r="11705" spans="2:4" ht="15" customHeight="1" x14ac:dyDescent="0.25">
      <c r="B11705" s="683"/>
      <c r="C11705" s="683"/>
      <c r="D11705" s="684"/>
    </row>
    <row r="11706" spans="2:4" ht="15" customHeight="1" x14ac:dyDescent="0.25">
      <c r="B11706" s="683"/>
      <c r="C11706" s="683"/>
      <c r="D11706" s="684"/>
    </row>
    <row r="11707" spans="2:4" ht="15" customHeight="1" x14ac:dyDescent="0.25">
      <c r="B11707" s="683"/>
      <c r="C11707" s="683"/>
      <c r="D11707" s="684"/>
    </row>
    <row r="11708" spans="2:4" ht="15" customHeight="1" x14ac:dyDescent="0.25">
      <c r="B11708" s="683"/>
      <c r="C11708" s="683"/>
      <c r="D11708" s="684"/>
    </row>
    <row r="11709" spans="2:4" ht="15" customHeight="1" x14ac:dyDescent="0.25">
      <c r="B11709" s="683"/>
      <c r="C11709" s="683"/>
      <c r="D11709" s="684"/>
    </row>
    <row r="11710" spans="2:4" ht="15" customHeight="1" x14ac:dyDescent="0.25">
      <c r="B11710" s="683"/>
      <c r="C11710" s="683"/>
      <c r="D11710" s="684"/>
    </row>
    <row r="11711" spans="2:4" ht="15" customHeight="1" x14ac:dyDescent="0.25">
      <c r="B11711" s="683"/>
      <c r="C11711" s="683"/>
      <c r="D11711" s="684"/>
    </row>
    <row r="11712" spans="2:4" ht="15" customHeight="1" x14ac:dyDescent="0.25">
      <c r="B11712" s="683"/>
      <c r="C11712" s="683"/>
      <c r="D11712" s="684"/>
    </row>
    <row r="11713" spans="2:4" ht="15" customHeight="1" x14ac:dyDescent="0.25">
      <c r="B11713" s="683"/>
      <c r="C11713" s="683"/>
      <c r="D11713" s="684"/>
    </row>
    <row r="11714" spans="2:4" ht="15" customHeight="1" x14ac:dyDescent="0.25">
      <c r="B11714" s="683"/>
      <c r="C11714" s="683"/>
      <c r="D11714" s="684"/>
    </row>
    <row r="11715" spans="2:4" ht="15" customHeight="1" x14ac:dyDescent="0.25">
      <c r="B11715" s="683"/>
      <c r="C11715" s="683"/>
      <c r="D11715" s="684"/>
    </row>
    <row r="11716" spans="2:4" ht="15" customHeight="1" x14ac:dyDescent="0.25">
      <c r="B11716" s="683"/>
      <c r="C11716" s="683"/>
      <c r="D11716" s="684"/>
    </row>
    <row r="11717" spans="2:4" ht="15" customHeight="1" x14ac:dyDescent="0.25">
      <c r="B11717" s="683"/>
      <c r="C11717" s="683"/>
      <c r="D11717" s="684"/>
    </row>
    <row r="11718" spans="2:4" ht="15" customHeight="1" x14ac:dyDescent="0.25">
      <c r="B11718" s="683"/>
      <c r="C11718" s="683"/>
      <c r="D11718" s="684"/>
    </row>
    <row r="11719" spans="2:4" ht="15" customHeight="1" x14ac:dyDescent="0.25">
      <c r="B11719" s="683"/>
      <c r="C11719" s="683"/>
      <c r="D11719" s="684"/>
    </row>
    <row r="11720" spans="2:4" ht="15" customHeight="1" x14ac:dyDescent="0.25">
      <c r="B11720" s="683"/>
      <c r="C11720" s="683"/>
      <c r="D11720" s="684"/>
    </row>
    <row r="11721" spans="2:4" ht="15" customHeight="1" x14ac:dyDescent="0.25">
      <c r="B11721" s="683"/>
      <c r="C11721" s="683"/>
      <c r="D11721" s="684"/>
    </row>
    <row r="11722" spans="2:4" ht="15" customHeight="1" x14ac:dyDescent="0.25">
      <c r="B11722" s="683"/>
      <c r="C11722" s="683"/>
      <c r="D11722" s="684"/>
    </row>
    <row r="11723" spans="2:4" ht="15" customHeight="1" x14ac:dyDescent="0.25">
      <c r="B11723" s="683"/>
      <c r="C11723" s="683"/>
      <c r="D11723" s="684"/>
    </row>
    <row r="11724" spans="2:4" ht="15" customHeight="1" x14ac:dyDescent="0.25">
      <c r="B11724" s="683"/>
      <c r="C11724" s="683"/>
      <c r="D11724" s="684"/>
    </row>
    <row r="11725" spans="2:4" ht="15" customHeight="1" x14ac:dyDescent="0.25">
      <c r="B11725" s="683"/>
      <c r="C11725" s="683"/>
      <c r="D11725" s="684"/>
    </row>
    <row r="11726" spans="2:4" ht="15" customHeight="1" x14ac:dyDescent="0.25">
      <c r="B11726" s="683"/>
      <c r="C11726" s="683"/>
      <c r="D11726" s="684"/>
    </row>
    <row r="11727" spans="2:4" ht="15" customHeight="1" x14ac:dyDescent="0.25">
      <c r="B11727" s="683"/>
      <c r="C11727" s="683"/>
      <c r="D11727" s="684"/>
    </row>
    <row r="11728" spans="2:4" ht="15" customHeight="1" x14ac:dyDescent="0.25">
      <c r="B11728" s="683"/>
      <c r="C11728" s="683"/>
      <c r="D11728" s="684"/>
    </row>
    <row r="11729" spans="2:4" ht="15" customHeight="1" x14ac:dyDescent="0.25">
      <c r="B11729" s="683"/>
      <c r="C11729" s="683"/>
      <c r="D11729" s="684"/>
    </row>
    <row r="11730" spans="2:4" ht="15" customHeight="1" x14ac:dyDescent="0.25">
      <c r="B11730" s="683"/>
      <c r="C11730" s="683"/>
      <c r="D11730" s="684"/>
    </row>
    <row r="11731" spans="2:4" ht="15" customHeight="1" x14ac:dyDescent="0.25">
      <c r="B11731" s="683"/>
      <c r="C11731" s="683"/>
      <c r="D11731" s="684"/>
    </row>
    <row r="11732" spans="2:4" ht="15" customHeight="1" x14ac:dyDescent="0.25">
      <c r="B11732" s="683"/>
      <c r="C11732" s="683"/>
      <c r="D11732" s="684"/>
    </row>
    <row r="11733" spans="2:4" ht="15" customHeight="1" x14ac:dyDescent="0.25">
      <c r="B11733" s="683"/>
      <c r="C11733" s="683"/>
      <c r="D11733" s="684"/>
    </row>
    <row r="11734" spans="2:4" ht="15" customHeight="1" x14ac:dyDescent="0.25">
      <c r="B11734" s="683"/>
      <c r="C11734" s="683"/>
      <c r="D11734" s="684"/>
    </row>
    <row r="11735" spans="2:4" ht="15" customHeight="1" x14ac:dyDescent="0.25">
      <c r="B11735" s="683"/>
      <c r="C11735" s="683"/>
      <c r="D11735" s="684"/>
    </row>
    <row r="11736" spans="2:4" ht="15" customHeight="1" x14ac:dyDescent="0.25">
      <c r="B11736" s="683"/>
      <c r="C11736" s="683"/>
      <c r="D11736" s="684"/>
    </row>
    <row r="11737" spans="2:4" ht="15" customHeight="1" x14ac:dyDescent="0.25">
      <c r="B11737" s="683"/>
      <c r="C11737" s="683"/>
      <c r="D11737" s="684"/>
    </row>
    <row r="11738" spans="2:4" ht="15" customHeight="1" x14ac:dyDescent="0.25">
      <c r="B11738" s="683"/>
      <c r="C11738" s="683"/>
      <c r="D11738" s="684"/>
    </row>
    <row r="11739" spans="2:4" ht="15" customHeight="1" x14ac:dyDescent="0.25">
      <c r="B11739" s="683"/>
      <c r="C11739" s="683"/>
      <c r="D11739" s="684"/>
    </row>
    <row r="11740" spans="2:4" ht="15" customHeight="1" x14ac:dyDescent="0.25">
      <c r="B11740" s="683"/>
      <c r="C11740" s="683"/>
      <c r="D11740" s="684"/>
    </row>
    <row r="11741" spans="2:4" ht="15" customHeight="1" x14ac:dyDescent="0.25">
      <c r="B11741" s="683"/>
      <c r="C11741" s="683"/>
      <c r="D11741" s="684"/>
    </row>
    <row r="11742" spans="2:4" ht="15" customHeight="1" x14ac:dyDescent="0.25">
      <c r="B11742" s="683"/>
      <c r="C11742" s="683"/>
      <c r="D11742" s="684"/>
    </row>
    <row r="11743" spans="2:4" ht="15" customHeight="1" x14ac:dyDescent="0.25">
      <c r="B11743" s="683"/>
      <c r="C11743" s="683"/>
      <c r="D11743" s="684"/>
    </row>
    <row r="11744" spans="2:4" ht="15" customHeight="1" x14ac:dyDescent="0.25">
      <c r="B11744" s="683"/>
      <c r="C11744" s="683"/>
      <c r="D11744" s="684"/>
    </row>
    <row r="11745" spans="2:4" ht="15" customHeight="1" x14ac:dyDescent="0.25">
      <c r="B11745" s="683"/>
      <c r="C11745" s="683"/>
      <c r="D11745" s="684"/>
    </row>
    <row r="11746" spans="2:4" ht="15" customHeight="1" x14ac:dyDescent="0.25">
      <c r="B11746" s="683"/>
      <c r="C11746" s="683"/>
      <c r="D11746" s="684"/>
    </row>
    <row r="11747" spans="2:4" ht="15" customHeight="1" x14ac:dyDescent="0.25">
      <c r="B11747" s="683"/>
      <c r="C11747" s="683"/>
      <c r="D11747" s="684"/>
    </row>
    <row r="11748" spans="2:4" ht="15" customHeight="1" x14ac:dyDescent="0.25">
      <c r="B11748" s="683"/>
      <c r="C11748" s="683"/>
      <c r="D11748" s="684"/>
    </row>
    <row r="11749" spans="2:4" ht="15" customHeight="1" x14ac:dyDescent="0.25">
      <c r="B11749" s="683"/>
      <c r="C11749" s="683"/>
      <c r="D11749" s="684"/>
    </row>
    <row r="11750" spans="2:4" ht="15" customHeight="1" x14ac:dyDescent="0.25">
      <c r="B11750" s="683"/>
      <c r="C11750" s="683"/>
      <c r="D11750" s="684"/>
    </row>
    <row r="11751" spans="2:4" ht="15" customHeight="1" x14ac:dyDescent="0.25">
      <c r="B11751" s="683"/>
      <c r="C11751" s="683"/>
      <c r="D11751" s="684"/>
    </row>
    <row r="11752" spans="2:4" ht="15" customHeight="1" x14ac:dyDescent="0.25">
      <c r="B11752" s="683"/>
      <c r="C11752" s="683"/>
      <c r="D11752" s="684"/>
    </row>
    <row r="11753" spans="2:4" ht="15" customHeight="1" x14ac:dyDescent="0.25">
      <c r="B11753" s="683"/>
      <c r="C11753" s="683"/>
      <c r="D11753" s="684"/>
    </row>
    <row r="11754" spans="2:4" ht="15" customHeight="1" x14ac:dyDescent="0.25">
      <c r="B11754" s="683"/>
      <c r="C11754" s="683"/>
      <c r="D11754" s="684"/>
    </row>
    <row r="11755" spans="2:4" ht="15" customHeight="1" x14ac:dyDescent="0.25">
      <c r="B11755" s="683"/>
      <c r="C11755" s="683"/>
      <c r="D11755" s="684"/>
    </row>
    <row r="11756" spans="2:4" ht="15" customHeight="1" x14ac:dyDescent="0.25">
      <c r="B11756" s="683"/>
      <c r="C11756" s="683"/>
      <c r="D11756" s="684"/>
    </row>
    <row r="11757" spans="2:4" ht="15" customHeight="1" x14ac:dyDescent="0.25">
      <c r="B11757" s="683"/>
      <c r="C11757" s="683"/>
      <c r="D11757" s="684"/>
    </row>
    <row r="11758" spans="2:4" ht="15" customHeight="1" x14ac:dyDescent="0.25">
      <c r="B11758" s="683"/>
      <c r="C11758" s="683"/>
      <c r="D11758" s="684"/>
    </row>
    <row r="11759" spans="2:4" ht="15" customHeight="1" x14ac:dyDescent="0.25">
      <c r="B11759" s="683"/>
      <c r="C11759" s="683"/>
      <c r="D11759" s="684"/>
    </row>
    <row r="11760" spans="2:4" ht="15" customHeight="1" x14ac:dyDescent="0.25">
      <c r="B11760" s="683"/>
      <c r="C11760" s="683"/>
      <c r="D11760" s="684"/>
    </row>
    <row r="11761" spans="2:4" ht="15" customHeight="1" x14ac:dyDescent="0.25">
      <c r="B11761" s="683"/>
      <c r="C11761" s="683"/>
      <c r="D11761" s="684"/>
    </row>
    <row r="11762" spans="2:4" ht="15" customHeight="1" x14ac:dyDescent="0.25">
      <c r="B11762" s="683"/>
      <c r="C11762" s="683"/>
      <c r="D11762" s="684"/>
    </row>
    <row r="11763" spans="2:4" ht="15" customHeight="1" x14ac:dyDescent="0.25">
      <c r="B11763" s="683"/>
      <c r="C11763" s="683"/>
      <c r="D11763" s="684"/>
    </row>
    <row r="11764" spans="2:4" ht="15" customHeight="1" x14ac:dyDescent="0.25">
      <c r="B11764" s="683"/>
      <c r="C11764" s="683"/>
      <c r="D11764" s="684"/>
    </row>
    <row r="11765" spans="2:4" ht="15" customHeight="1" x14ac:dyDescent="0.25">
      <c r="B11765" s="683"/>
      <c r="C11765" s="683"/>
      <c r="D11765" s="684"/>
    </row>
    <row r="11766" spans="2:4" ht="15" customHeight="1" x14ac:dyDescent="0.25">
      <c r="B11766" s="683"/>
      <c r="C11766" s="683"/>
      <c r="D11766" s="684"/>
    </row>
    <row r="11767" spans="2:4" ht="15" customHeight="1" x14ac:dyDescent="0.25">
      <c r="B11767" s="683"/>
      <c r="C11767" s="683"/>
      <c r="D11767" s="684"/>
    </row>
    <row r="11768" spans="2:4" ht="15" customHeight="1" x14ac:dyDescent="0.25">
      <c r="B11768" s="683"/>
      <c r="C11768" s="683"/>
      <c r="D11768" s="684"/>
    </row>
    <row r="11769" spans="2:4" ht="15" customHeight="1" x14ac:dyDescent="0.25">
      <c r="B11769" s="683"/>
      <c r="C11769" s="683"/>
      <c r="D11769" s="684"/>
    </row>
    <row r="11770" spans="2:4" ht="15" customHeight="1" x14ac:dyDescent="0.25">
      <c r="B11770" s="683"/>
      <c r="C11770" s="683"/>
      <c r="D11770" s="684"/>
    </row>
    <row r="11771" spans="2:4" ht="15" customHeight="1" x14ac:dyDescent="0.25">
      <c r="B11771" s="683"/>
      <c r="C11771" s="683"/>
      <c r="D11771" s="684"/>
    </row>
    <row r="11772" spans="2:4" ht="15" customHeight="1" x14ac:dyDescent="0.25">
      <c r="B11772" s="683"/>
      <c r="C11772" s="683"/>
      <c r="D11772" s="684"/>
    </row>
    <row r="11773" spans="2:4" ht="15" customHeight="1" x14ac:dyDescent="0.25">
      <c r="B11773" s="683"/>
      <c r="C11773" s="683"/>
      <c r="D11773" s="684"/>
    </row>
    <row r="11774" spans="2:4" ht="15" customHeight="1" x14ac:dyDescent="0.25">
      <c r="B11774" s="683"/>
      <c r="C11774" s="683"/>
      <c r="D11774" s="684"/>
    </row>
    <row r="11775" spans="2:4" ht="15" customHeight="1" x14ac:dyDescent="0.25">
      <c r="B11775" s="683"/>
      <c r="C11775" s="683"/>
      <c r="D11775" s="684"/>
    </row>
    <row r="11776" spans="2:4" ht="15" customHeight="1" x14ac:dyDescent="0.25">
      <c r="B11776" s="683"/>
      <c r="C11776" s="683"/>
      <c r="D11776" s="684"/>
    </row>
    <row r="11777" spans="2:4" ht="15" customHeight="1" x14ac:dyDescent="0.25">
      <c r="B11777" s="683"/>
      <c r="C11777" s="683"/>
      <c r="D11777" s="684"/>
    </row>
    <row r="11778" spans="2:4" ht="15" customHeight="1" x14ac:dyDescent="0.25">
      <c r="B11778" s="683"/>
      <c r="C11778" s="683"/>
      <c r="D11778" s="684"/>
    </row>
    <row r="11779" spans="2:4" ht="15" customHeight="1" x14ac:dyDescent="0.25">
      <c r="B11779" s="683"/>
      <c r="C11779" s="683"/>
      <c r="D11779" s="684"/>
    </row>
    <row r="11780" spans="2:4" ht="15" customHeight="1" x14ac:dyDescent="0.25">
      <c r="B11780" s="683"/>
      <c r="C11780" s="683"/>
      <c r="D11780" s="684"/>
    </row>
    <row r="11781" spans="2:4" ht="15" customHeight="1" x14ac:dyDescent="0.25">
      <c r="B11781" s="683"/>
      <c r="C11781" s="683"/>
      <c r="D11781" s="684"/>
    </row>
    <row r="11782" spans="2:4" ht="15" customHeight="1" x14ac:dyDescent="0.25">
      <c r="B11782" s="683"/>
      <c r="C11782" s="683"/>
      <c r="D11782" s="684"/>
    </row>
    <row r="11783" spans="2:4" ht="15" customHeight="1" x14ac:dyDescent="0.25">
      <c r="B11783" s="683"/>
      <c r="C11783" s="683"/>
      <c r="D11783" s="684"/>
    </row>
    <row r="11784" spans="2:4" ht="15" customHeight="1" x14ac:dyDescent="0.25">
      <c r="B11784" s="683"/>
      <c r="C11784" s="683"/>
      <c r="D11784" s="684"/>
    </row>
    <row r="11785" spans="2:4" ht="15" customHeight="1" x14ac:dyDescent="0.25">
      <c r="B11785" s="683"/>
      <c r="C11785" s="683"/>
      <c r="D11785" s="684"/>
    </row>
    <row r="11786" spans="2:4" ht="15" customHeight="1" x14ac:dyDescent="0.25">
      <c r="B11786" s="683"/>
      <c r="C11786" s="683"/>
      <c r="D11786" s="684"/>
    </row>
    <row r="11787" spans="2:4" ht="15" customHeight="1" x14ac:dyDescent="0.25">
      <c r="B11787" s="683"/>
      <c r="C11787" s="683"/>
      <c r="D11787" s="684"/>
    </row>
    <row r="11788" spans="2:4" ht="15" customHeight="1" x14ac:dyDescent="0.25">
      <c r="B11788" s="683"/>
      <c r="C11788" s="683"/>
      <c r="D11788" s="684"/>
    </row>
    <row r="11789" spans="2:4" ht="15" customHeight="1" x14ac:dyDescent="0.25">
      <c r="B11789" s="683"/>
      <c r="C11789" s="683"/>
      <c r="D11789" s="684"/>
    </row>
    <row r="11790" spans="2:4" ht="15" customHeight="1" x14ac:dyDescent="0.25">
      <c r="B11790" s="683"/>
      <c r="C11790" s="683"/>
      <c r="D11790" s="684"/>
    </row>
    <row r="11791" spans="2:4" ht="15" customHeight="1" x14ac:dyDescent="0.25">
      <c r="B11791" s="683"/>
      <c r="C11791" s="683"/>
      <c r="D11791" s="684"/>
    </row>
    <row r="11792" spans="2:4" ht="15" customHeight="1" x14ac:dyDescent="0.25">
      <c r="B11792" s="683"/>
      <c r="C11792" s="683"/>
      <c r="D11792" s="684"/>
    </row>
    <row r="11793" spans="2:4" ht="15" customHeight="1" x14ac:dyDescent="0.25">
      <c r="B11793" s="683"/>
      <c r="C11793" s="683"/>
      <c r="D11793" s="684"/>
    </row>
    <row r="11794" spans="2:4" ht="15" customHeight="1" x14ac:dyDescent="0.25">
      <c r="B11794" s="683"/>
      <c r="C11794" s="683"/>
      <c r="D11794" s="684"/>
    </row>
    <row r="11795" spans="2:4" ht="15" customHeight="1" x14ac:dyDescent="0.25">
      <c r="B11795" s="683"/>
      <c r="C11795" s="683"/>
      <c r="D11795" s="684"/>
    </row>
    <row r="11796" spans="2:4" ht="15" customHeight="1" x14ac:dyDescent="0.25">
      <c r="B11796" s="683"/>
      <c r="C11796" s="683"/>
      <c r="D11796" s="684"/>
    </row>
    <row r="11797" spans="2:4" ht="15" customHeight="1" x14ac:dyDescent="0.25">
      <c r="B11797" s="683"/>
      <c r="C11797" s="683"/>
      <c r="D11797" s="684"/>
    </row>
    <row r="11798" spans="2:4" ht="15" customHeight="1" x14ac:dyDescent="0.25">
      <c r="B11798" s="683"/>
      <c r="C11798" s="683"/>
      <c r="D11798" s="684"/>
    </row>
    <row r="11799" spans="2:4" ht="15" customHeight="1" x14ac:dyDescent="0.25">
      <c r="B11799" s="683"/>
      <c r="C11799" s="683"/>
      <c r="D11799" s="684"/>
    </row>
    <row r="11800" spans="2:4" ht="15" customHeight="1" x14ac:dyDescent="0.25">
      <c r="B11800" s="683"/>
      <c r="C11800" s="683"/>
      <c r="D11800" s="684"/>
    </row>
    <row r="11801" spans="2:4" ht="15" customHeight="1" x14ac:dyDescent="0.25">
      <c r="B11801" s="683"/>
      <c r="C11801" s="683"/>
      <c r="D11801" s="684"/>
    </row>
    <row r="11802" spans="2:4" ht="15" customHeight="1" x14ac:dyDescent="0.25">
      <c r="B11802" s="683"/>
      <c r="C11802" s="683"/>
      <c r="D11802" s="684"/>
    </row>
    <row r="11803" spans="2:4" ht="15" customHeight="1" x14ac:dyDescent="0.25">
      <c r="B11803" s="683"/>
      <c r="C11803" s="683"/>
      <c r="D11803" s="684"/>
    </row>
    <row r="11804" spans="2:4" ht="15" customHeight="1" x14ac:dyDescent="0.25">
      <c r="B11804" s="683"/>
      <c r="C11804" s="683"/>
      <c r="D11804" s="684"/>
    </row>
    <row r="11805" spans="2:4" ht="15" customHeight="1" x14ac:dyDescent="0.25">
      <c r="B11805" s="683"/>
      <c r="C11805" s="683"/>
      <c r="D11805" s="684"/>
    </row>
    <row r="11806" spans="2:4" ht="15" customHeight="1" x14ac:dyDescent="0.25">
      <c r="B11806" s="683"/>
      <c r="C11806" s="683"/>
      <c r="D11806" s="684"/>
    </row>
    <row r="11807" spans="2:4" ht="15" customHeight="1" x14ac:dyDescent="0.25">
      <c r="B11807" s="683"/>
      <c r="C11807" s="683"/>
      <c r="D11807" s="684"/>
    </row>
    <row r="11808" spans="2:4" ht="15" customHeight="1" x14ac:dyDescent="0.25">
      <c r="B11808" s="683"/>
      <c r="C11808" s="683"/>
      <c r="D11808" s="684"/>
    </row>
    <row r="11809" spans="2:4" ht="15" customHeight="1" x14ac:dyDescent="0.25">
      <c r="B11809" s="683"/>
      <c r="C11809" s="683"/>
      <c r="D11809" s="684"/>
    </row>
    <row r="11810" spans="2:4" ht="15" customHeight="1" x14ac:dyDescent="0.25">
      <c r="B11810" s="683"/>
      <c r="C11810" s="683"/>
      <c r="D11810" s="684"/>
    </row>
    <row r="11811" spans="2:4" ht="15" customHeight="1" x14ac:dyDescent="0.25">
      <c r="B11811" s="683"/>
      <c r="C11811" s="683"/>
      <c r="D11811" s="684"/>
    </row>
    <row r="11812" spans="2:4" ht="15" customHeight="1" x14ac:dyDescent="0.25">
      <c r="B11812" s="683"/>
      <c r="C11812" s="683"/>
      <c r="D11812" s="684"/>
    </row>
    <row r="11813" spans="2:4" ht="15" customHeight="1" x14ac:dyDescent="0.25">
      <c r="B11813" s="683"/>
      <c r="C11813" s="683"/>
      <c r="D11813" s="684"/>
    </row>
    <row r="11814" spans="2:4" ht="15" customHeight="1" x14ac:dyDescent="0.25">
      <c r="B11814" s="683"/>
      <c r="C11814" s="683"/>
      <c r="D11814" s="684"/>
    </row>
    <row r="11815" spans="2:4" ht="15" customHeight="1" x14ac:dyDescent="0.25">
      <c r="B11815" s="683"/>
      <c r="C11815" s="683"/>
      <c r="D11815" s="684"/>
    </row>
    <row r="11816" spans="2:4" ht="15" customHeight="1" x14ac:dyDescent="0.25">
      <c r="B11816" s="683"/>
      <c r="C11816" s="683"/>
      <c r="D11816" s="684"/>
    </row>
    <row r="11817" spans="2:4" ht="15" customHeight="1" x14ac:dyDescent="0.25">
      <c r="B11817" s="683"/>
      <c r="C11817" s="683"/>
      <c r="D11817" s="684"/>
    </row>
    <row r="11818" spans="2:4" ht="15" customHeight="1" x14ac:dyDescent="0.25">
      <c r="B11818" s="683"/>
      <c r="C11818" s="683"/>
      <c r="D11818" s="684"/>
    </row>
    <row r="11819" spans="2:4" ht="15" customHeight="1" x14ac:dyDescent="0.25">
      <c r="B11819" s="683"/>
      <c r="C11819" s="683"/>
      <c r="D11819" s="684"/>
    </row>
    <row r="11820" spans="2:4" ht="15" customHeight="1" x14ac:dyDescent="0.25">
      <c r="B11820" s="683"/>
      <c r="C11820" s="683"/>
      <c r="D11820" s="684"/>
    </row>
    <row r="11821" spans="2:4" ht="15" customHeight="1" x14ac:dyDescent="0.25">
      <c r="B11821" s="683"/>
      <c r="C11821" s="683"/>
      <c r="D11821" s="684"/>
    </row>
    <row r="11822" spans="2:4" ht="15" customHeight="1" x14ac:dyDescent="0.25">
      <c r="B11822" s="683"/>
      <c r="C11822" s="683"/>
      <c r="D11822" s="684"/>
    </row>
    <row r="11823" spans="2:4" ht="15" customHeight="1" x14ac:dyDescent="0.25">
      <c r="B11823" s="683"/>
      <c r="C11823" s="683"/>
      <c r="D11823" s="684"/>
    </row>
    <row r="11824" spans="2:4" ht="15" customHeight="1" x14ac:dyDescent="0.25">
      <c r="B11824" s="683"/>
      <c r="C11824" s="683"/>
      <c r="D11824" s="684"/>
    </row>
    <row r="11825" spans="2:4" ht="15" customHeight="1" x14ac:dyDescent="0.25">
      <c r="B11825" s="683"/>
      <c r="C11825" s="683"/>
      <c r="D11825" s="684"/>
    </row>
    <row r="11826" spans="2:4" ht="15" customHeight="1" x14ac:dyDescent="0.25">
      <c r="B11826" s="683"/>
      <c r="C11826" s="683"/>
      <c r="D11826" s="684"/>
    </row>
    <row r="11827" spans="2:4" ht="15" customHeight="1" x14ac:dyDescent="0.25">
      <c r="B11827" s="683"/>
      <c r="C11827" s="683"/>
      <c r="D11827" s="684"/>
    </row>
    <row r="11828" spans="2:4" ht="15" customHeight="1" x14ac:dyDescent="0.25">
      <c r="B11828" s="683"/>
      <c r="C11828" s="683"/>
      <c r="D11828" s="684"/>
    </row>
    <row r="11829" spans="2:4" ht="15" customHeight="1" x14ac:dyDescent="0.25">
      <c r="B11829" s="683"/>
      <c r="C11829" s="683"/>
      <c r="D11829" s="684"/>
    </row>
    <row r="11830" spans="2:4" ht="15" customHeight="1" x14ac:dyDescent="0.25">
      <c r="B11830" s="683"/>
      <c r="C11830" s="683"/>
      <c r="D11830" s="684"/>
    </row>
    <row r="11831" spans="2:4" ht="15" customHeight="1" x14ac:dyDescent="0.25">
      <c r="B11831" s="683"/>
      <c r="C11831" s="683"/>
      <c r="D11831" s="684"/>
    </row>
    <row r="11832" spans="2:4" ht="15" customHeight="1" x14ac:dyDescent="0.25">
      <c r="B11832" s="683"/>
      <c r="C11832" s="683"/>
      <c r="D11832" s="684"/>
    </row>
    <row r="11833" spans="2:4" ht="15" customHeight="1" x14ac:dyDescent="0.25">
      <c r="B11833" s="683"/>
      <c r="C11833" s="683"/>
      <c r="D11833" s="684"/>
    </row>
    <row r="11834" spans="2:4" ht="15" customHeight="1" x14ac:dyDescent="0.25">
      <c r="B11834" s="683"/>
      <c r="C11834" s="683"/>
      <c r="D11834" s="684"/>
    </row>
    <row r="11835" spans="2:4" ht="15" customHeight="1" x14ac:dyDescent="0.25">
      <c r="B11835" s="683"/>
      <c r="C11835" s="683"/>
      <c r="D11835" s="684"/>
    </row>
    <row r="11836" spans="2:4" ht="15" customHeight="1" x14ac:dyDescent="0.25">
      <c r="B11836" s="683"/>
      <c r="C11836" s="683"/>
      <c r="D11836" s="684"/>
    </row>
    <row r="11837" spans="2:4" ht="15" customHeight="1" x14ac:dyDescent="0.25">
      <c r="B11837" s="683"/>
      <c r="C11837" s="683"/>
      <c r="D11837" s="684"/>
    </row>
    <row r="11838" spans="2:4" ht="15" customHeight="1" x14ac:dyDescent="0.25">
      <c r="B11838" s="683"/>
      <c r="C11838" s="683"/>
      <c r="D11838" s="684"/>
    </row>
    <row r="11839" spans="2:4" ht="15" customHeight="1" x14ac:dyDescent="0.25">
      <c r="B11839" s="683"/>
      <c r="C11839" s="683"/>
      <c r="D11839" s="684"/>
    </row>
    <row r="11840" spans="2:4" ht="15" customHeight="1" x14ac:dyDescent="0.25">
      <c r="B11840" s="683"/>
      <c r="C11840" s="683"/>
      <c r="D11840" s="684"/>
    </row>
    <row r="11841" spans="2:4" ht="15" customHeight="1" x14ac:dyDescent="0.25">
      <c r="B11841" s="683"/>
      <c r="C11841" s="683"/>
      <c r="D11841" s="684"/>
    </row>
    <row r="11842" spans="2:4" ht="15" customHeight="1" x14ac:dyDescent="0.25">
      <c r="B11842" s="683"/>
      <c r="C11842" s="683"/>
      <c r="D11842" s="684"/>
    </row>
    <row r="11843" spans="2:4" ht="15" customHeight="1" x14ac:dyDescent="0.25">
      <c r="B11843" s="683"/>
      <c r="C11843" s="683"/>
      <c r="D11843" s="684"/>
    </row>
    <row r="11844" spans="2:4" ht="15" customHeight="1" x14ac:dyDescent="0.25">
      <c r="B11844" s="683"/>
      <c r="C11844" s="683"/>
      <c r="D11844" s="684"/>
    </row>
    <row r="11845" spans="2:4" ht="15" customHeight="1" x14ac:dyDescent="0.25">
      <c r="B11845" s="683"/>
      <c r="C11845" s="683"/>
      <c r="D11845" s="684"/>
    </row>
    <row r="11846" spans="2:4" ht="15" customHeight="1" x14ac:dyDescent="0.25">
      <c r="B11846" s="683"/>
      <c r="C11846" s="683"/>
      <c r="D11846" s="684"/>
    </row>
    <row r="11847" spans="2:4" ht="15" customHeight="1" x14ac:dyDescent="0.25">
      <c r="B11847" s="683"/>
      <c r="C11847" s="683"/>
      <c r="D11847" s="684"/>
    </row>
    <row r="11848" spans="2:4" ht="15" customHeight="1" x14ac:dyDescent="0.25">
      <c r="B11848" s="683"/>
      <c r="C11848" s="683"/>
      <c r="D11848" s="684"/>
    </row>
    <row r="11849" spans="2:4" ht="15" customHeight="1" x14ac:dyDescent="0.25">
      <c r="B11849" s="683"/>
      <c r="C11849" s="683"/>
      <c r="D11849" s="684"/>
    </row>
    <row r="11850" spans="2:4" ht="15" customHeight="1" x14ac:dyDescent="0.25">
      <c r="B11850" s="683"/>
      <c r="C11850" s="683"/>
      <c r="D11850" s="684"/>
    </row>
    <row r="11851" spans="2:4" ht="15" customHeight="1" x14ac:dyDescent="0.25">
      <c r="B11851" s="683"/>
      <c r="C11851" s="683"/>
      <c r="D11851" s="684"/>
    </row>
    <row r="11852" spans="2:4" ht="15" customHeight="1" x14ac:dyDescent="0.25">
      <c r="B11852" s="683"/>
      <c r="C11852" s="683"/>
      <c r="D11852" s="684"/>
    </row>
    <row r="11853" spans="2:4" ht="15" customHeight="1" x14ac:dyDescent="0.25">
      <c r="B11853" s="683"/>
      <c r="C11853" s="683"/>
      <c r="D11853" s="684"/>
    </row>
    <row r="11854" spans="2:4" ht="15" customHeight="1" x14ac:dyDescent="0.25">
      <c r="B11854" s="683"/>
      <c r="C11854" s="683"/>
      <c r="D11854" s="684"/>
    </row>
    <row r="11855" spans="2:4" ht="15" customHeight="1" x14ac:dyDescent="0.25">
      <c r="B11855" s="683"/>
      <c r="C11855" s="683"/>
      <c r="D11855" s="684"/>
    </row>
    <row r="11856" spans="2:4" ht="15" customHeight="1" x14ac:dyDescent="0.25">
      <c r="B11856" s="683"/>
      <c r="C11856" s="683"/>
      <c r="D11856" s="684"/>
    </row>
    <row r="11857" spans="2:4" ht="15" customHeight="1" x14ac:dyDescent="0.25">
      <c r="B11857" s="683"/>
      <c r="C11857" s="683"/>
      <c r="D11857" s="684"/>
    </row>
    <row r="11858" spans="2:4" ht="15" customHeight="1" x14ac:dyDescent="0.25">
      <c r="B11858" s="683"/>
      <c r="C11858" s="683"/>
      <c r="D11858" s="684"/>
    </row>
    <row r="11859" spans="2:4" ht="15" customHeight="1" x14ac:dyDescent="0.25">
      <c r="B11859" s="683"/>
      <c r="C11859" s="683"/>
      <c r="D11859" s="684"/>
    </row>
    <row r="11860" spans="2:4" ht="15" customHeight="1" x14ac:dyDescent="0.25">
      <c r="B11860" s="683"/>
      <c r="C11860" s="683"/>
      <c r="D11860" s="684"/>
    </row>
    <row r="11861" spans="2:4" ht="15" customHeight="1" x14ac:dyDescent="0.25">
      <c r="B11861" s="683"/>
      <c r="C11861" s="683"/>
      <c r="D11861" s="684"/>
    </row>
    <row r="11862" spans="2:4" ht="15" customHeight="1" x14ac:dyDescent="0.25">
      <c r="B11862" s="683"/>
      <c r="C11862" s="683"/>
      <c r="D11862" s="684"/>
    </row>
    <row r="11863" spans="2:4" ht="15" customHeight="1" x14ac:dyDescent="0.25">
      <c r="B11863" s="683"/>
      <c r="C11863" s="683"/>
      <c r="D11863" s="684"/>
    </row>
    <row r="11864" spans="2:4" ht="15" customHeight="1" x14ac:dyDescent="0.25">
      <c r="B11864" s="683"/>
      <c r="C11864" s="683"/>
      <c r="D11864" s="684"/>
    </row>
    <row r="11865" spans="2:4" ht="15" customHeight="1" x14ac:dyDescent="0.25">
      <c r="B11865" s="683"/>
      <c r="C11865" s="683"/>
      <c r="D11865" s="684"/>
    </row>
    <row r="11866" spans="2:4" ht="15" customHeight="1" x14ac:dyDescent="0.25">
      <c r="B11866" s="683"/>
      <c r="C11866" s="683"/>
      <c r="D11866" s="684"/>
    </row>
    <row r="11867" spans="2:4" ht="15" customHeight="1" x14ac:dyDescent="0.25">
      <c r="B11867" s="683"/>
      <c r="C11867" s="683"/>
      <c r="D11867" s="684"/>
    </row>
    <row r="11868" spans="2:4" ht="15" customHeight="1" x14ac:dyDescent="0.25">
      <c r="B11868" s="683"/>
      <c r="C11868" s="683"/>
      <c r="D11868" s="684"/>
    </row>
    <row r="11869" spans="2:4" ht="15" customHeight="1" x14ac:dyDescent="0.25">
      <c r="B11869" s="683"/>
      <c r="C11869" s="683"/>
      <c r="D11869" s="684"/>
    </row>
    <row r="11870" spans="2:4" ht="15" customHeight="1" x14ac:dyDescent="0.25">
      <c r="B11870" s="683"/>
      <c r="C11870" s="683"/>
      <c r="D11870" s="684"/>
    </row>
    <row r="11871" spans="2:4" ht="15" customHeight="1" x14ac:dyDescent="0.25">
      <c r="B11871" s="683"/>
      <c r="C11871" s="683"/>
      <c r="D11871" s="684"/>
    </row>
    <row r="11872" spans="2:4" ht="15" customHeight="1" x14ac:dyDescent="0.25">
      <c r="B11872" s="683"/>
      <c r="C11872" s="683"/>
      <c r="D11872" s="684"/>
    </row>
    <row r="11873" spans="2:4" ht="15" customHeight="1" x14ac:dyDescent="0.25">
      <c r="B11873" s="683"/>
      <c r="C11873" s="683"/>
      <c r="D11873" s="684"/>
    </row>
    <row r="11874" spans="2:4" ht="15" customHeight="1" x14ac:dyDescent="0.25">
      <c r="B11874" s="683"/>
      <c r="C11874" s="683"/>
      <c r="D11874" s="684"/>
    </row>
    <row r="11875" spans="2:4" ht="15" customHeight="1" x14ac:dyDescent="0.25">
      <c r="B11875" s="683"/>
      <c r="C11875" s="683"/>
      <c r="D11875" s="684"/>
    </row>
    <row r="11876" spans="2:4" ht="15" customHeight="1" x14ac:dyDescent="0.25">
      <c r="B11876" s="683"/>
      <c r="C11876" s="683"/>
      <c r="D11876" s="684"/>
    </row>
    <row r="11877" spans="2:4" ht="15" customHeight="1" x14ac:dyDescent="0.25">
      <c r="B11877" s="683"/>
      <c r="C11877" s="683"/>
      <c r="D11877" s="684"/>
    </row>
    <row r="11878" spans="2:4" ht="15" customHeight="1" x14ac:dyDescent="0.25">
      <c r="B11878" s="683"/>
      <c r="C11878" s="683"/>
      <c r="D11878" s="684"/>
    </row>
    <row r="11879" spans="2:4" ht="15" customHeight="1" x14ac:dyDescent="0.25">
      <c r="B11879" s="683"/>
      <c r="C11879" s="683"/>
      <c r="D11879" s="684"/>
    </row>
    <row r="11880" spans="2:4" ht="15" customHeight="1" x14ac:dyDescent="0.25">
      <c r="B11880" s="683"/>
      <c r="C11880" s="683"/>
      <c r="D11880" s="684"/>
    </row>
    <row r="11881" spans="2:4" ht="15" customHeight="1" x14ac:dyDescent="0.25">
      <c r="B11881" s="683"/>
      <c r="C11881" s="683"/>
      <c r="D11881" s="684"/>
    </row>
    <row r="11882" spans="2:4" ht="15" customHeight="1" x14ac:dyDescent="0.25">
      <c r="B11882" s="683"/>
      <c r="C11882" s="683"/>
      <c r="D11882" s="684"/>
    </row>
    <row r="11883" spans="2:4" ht="15" customHeight="1" x14ac:dyDescent="0.25">
      <c r="B11883" s="683"/>
      <c r="C11883" s="683"/>
      <c r="D11883" s="684"/>
    </row>
    <row r="11884" spans="2:4" ht="15" customHeight="1" x14ac:dyDescent="0.25">
      <c r="B11884" s="683"/>
      <c r="C11884" s="683"/>
      <c r="D11884" s="684"/>
    </row>
    <row r="11885" spans="2:4" ht="15" customHeight="1" x14ac:dyDescent="0.25">
      <c r="B11885" s="683"/>
      <c r="C11885" s="683"/>
      <c r="D11885" s="684"/>
    </row>
    <row r="11886" spans="2:4" ht="15" customHeight="1" x14ac:dyDescent="0.25">
      <c r="B11886" s="683"/>
      <c r="C11886" s="683"/>
      <c r="D11886" s="684"/>
    </row>
    <row r="11887" spans="2:4" ht="15" customHeight="1" x14ac:dyDescent="0.25">
      <c r="B11887" s="683"/>
      <c r="C11887" s="683"/>
      <c r="D11887" s="684"/>
    </row>
    <row r="11888" spans="2:4" ht="15" customHeight="1" x14ac:dyDescent="0.25">
      <c r="B11888" s="683"/>
      <c r="C11888" s="683"/>
      <c r="D11888" s="684"/>
    </row>
    <row r="11889" spans="2:4" ht="15" customHeight="1" x14ac:dyDescent="0.25">
      <c r="B11889" s="683"/>
      <c r="C11889" s="683"/>
      <c r="D11889" s="684"/>
    </row>
    <row r="11890" spans="2:4" ht="15" customHeight="1" x14ac:dyDescent="0.25">
      <c r="B11890" s="683"/>
      <c r="C11890" s="683"/>
      <c r="D11890" s="684"/>
    </row>
    <row r="11891" spans="2:4" ht="15" customHeight="1" x14ac:dyDescent="0.25">
      <c r="B11891" s="683"/>
      <c r="C11891" s="683"/>
      <c r="D11891" s="684"/>
    </row>
    <row r="11892" spans="2:4" ht="15" customHeight="1" x14ac:dyDescent="0.25">
      <c r="B11892" s="683"/>
      <c r="C11892" s="683"/>
      <c r="D11892" s="684"/>
    </row>
    <row r="11893" spans="2:4" ht="15" customHeight="1" x14ac:dyDescent="0.25">
      <c r="B11893" s="683"/>
      <c r="C11893" s="683"/>
      <c r="D11893" s="684"/>
    </row>
    <row r="11894" spans="2:4" ht="15" customHeight="1" x14ac:dyDescent="0.25">
      <c r="B11894" s="683"/>
      <c r="C11894" s="683"/>
      <c r="D11894" s="684"/>
    </row>
    <row r="11895" spans="2:4" ht="15" customHeight="1" x14ac:dyDescent="0.25">
      <c r="B11895" s="683"/>
      <c r="C11895" s="683"/>
      <c r="D11895" s="684"/>
    </row>
    <row r="11896" spans="2:4" ht="15" customHeight="1" x14ac:dyDescent="0.25">
      <c r="B11896" s="683"/>
      <c r="C11896" s="683"/>
      <c r="D11896" s="684"/>
    </row>
    <row r="11897" spans="2:4" ht="15" customHeight="1" x14ac:dyDescent="0.25">
      <c r="B11897" s="683"/>
      <c r="C11897" s="683"/>
      <c r="D11897" s="684"/>
    </row>
    <row r="11898" spans="2:4" ht="15" customHeight="1" x14ac:dyDescent="0.25">
      <c r="B11898" s="683"/>
      <c r="C11898" s="683"/>
      <c r="D11898" s="684"/>
    </row>
    <row r="11899" spans="2:4" ht="15" customHeight="1" x14ac:dyDescent="0.25">
      <c r="B11899" s="683"/>
      <c r="C11899" s="683"/>
      <c r="D11899" s="684"/>
    </row>
    <row r="11900" spans="2:4" ht="15" customHeight="1" x14ac:dyDescent="0.25">
      <c r="B11900" s="683"/>
      <c r="C11900" s="683"/>
      <c r="D11900" s="684"/>
    </row>
    <row r="11901" spans="2:4" ht="15" customHeight="1" x14ac:dyDescent="0.25">
      <c r="B11901" s="683"/>
      <c r="C11901" s="683"/>
      <c r="D11901" s="684"/>
    </row>
    <row r="11902" spans="2:4" ht="15" customHeight="1" x14ac:dyDescent="0.25">
      <c r="B11902" s="683"/>
      <c r="C11902" s="683"/>
      <c r="D11902" s="684"/>
    </row>
    <row r="11903" spans="2:4" ht="15" customHeight="1" x14ac:dyDescent="0.25">
      <c r="B11903" s="683"/>
      <c r="C11903" s="683"/>
      <c r="D11903" s="684"/>
    </row>
    <row r="11904" spans="2:4" ht="15" customHeight="1" x14ac:dyDescent="0.25">
      <c r="B11904" s="683"/>
      <c r="C11904" s="683"/>
      <c r="D11904" s="684"/>
    </row>
    <row r="11905" spans="2:4" ht="15" customHeight="1" x14ac:dyDescent="0.25">
      <c r="B11905" s="683"/>
      <c r="C11905" s="683"/>
      <c r="D11905" s="684"/>
    </row>
    <row r="11906" spans="2:4" ht="15" customHeight="1" x14ac:dyDescent="0.25">
      <c r="B11906" s="683"/>
      <c r="C11906" s="683"/>
      <c r="D11906" s="684"/>
    </row>
    <row r="11907" spans="2:4" ht="15" customHeight="1" x14ac:dyDescent="0.25">
      <c r="B11907" s="683"/>
      <c r="C11907" s="683"/>
      <c r="D11907" s="684"/>
    </row>
    <row r="11908" spans="2:4" ht="15" customHeight="1" x14ac:dyDescent="0.25">
      <c r="B11908" s="683"/>
      <c r="C11908" s="683"/>
      <c r="D11908" s="684"/>
    </row>
    <row r="11909" spans="2:4" ht="15" customHeight="1" x14ac:dyDescent="0.25">
      <c r="B11909" s="683"/>
      <c r="C11909" s="683"/>
      <c r="D11909" s="684"/>
    </row>
    <row r="11910" spans="2:4" ht="15" customHeight="1" x14ac:dyDescent="0.25">
      <c r="B11910" s="683"/>
      <c r="C11910" s="683"/>
      <c r="D11910" s="684"/>
    </row>
    <row r="11911" spans="2:4" ht="15" customHeight="1" x14ac:dyDescent="0.25">
      <c r="B11911" s="683"/>
      <c r="C11911" s="683"/>
      <c r="D11911" s="684"/>
    </row>
    <row r="11912" spans="2:4" ht="15" customHeight="1" x14ac:dyDescent="0.25">
      <c r="B11912" s="683"/>
      <c r="C11912" s="683"/>
      <c r="D11912" s="684"/>
    </row>
    <row r="11913" spans="2:4" ht="15" customHeight="1" x14ac:dyDescent="0.25">
      <c r="B11913" s="683"/>
      <c r="C11913" s="683"/>
      <c r="D11913" s="684"/>
    </row>
    <row r="11914" spans="2:4" ht="15" customHeight="1" x14ac:dyDescent="0.25">
      <c r="B11914" s="683"/>
      <c r="C11914" s="683"/>
      <c r="D11914" s="684"/>
    </row>
    <row r="11915" spans="2:4" ht="15" customHeight="1" x14ac:dyDescent="0.25">
      <c r="B11915" s="683"/>
      <c r="C11915" s="683"/>
      <c r="D11915" s="684"/>
    </row>
    <row r="11916" spans="2:4" ht="15" customHeight="1" x14ac:dyDescent="0.25">
      <c r="B11916" s="683"/>
      <c r="C11916" s="683"/>
      <c r="D11916" s="684"/>
    </row>
    <row r="11917" spans="2:4" ht="15" customHeight="1" x14ac:dyDescent="0.25">
      <c r="B11917" s="683"/>
      <c r="C11917" s="683"/>
      <c r="D11917" s="684"/>
    </row>
    <row r="11918" spans="2:4" ht="15" customHeight="1" x14ac:dyDescent="0.25">
      <c r="B11918" s="683"/>
      <c r="C11918" s="683"/>
      <c r="D11918" s="684"/>
    </row>
    <row r="11919" spans="2:4" ht="15" customHeight="1" x14ac:dyDescent="0.25">
      <c r="B11919" s="683"/>
      <c r="C11919" s="683"/>
      <c r="D11919" s="684"/>
    </row>
    <row r="11920" spans="2:4" ht="15" customHeight="1" x14ac:dyDescent="0.25">
      <c r="B11920" s="683"/>
      <c r="C11920" s="683"/>
      <c r="D11920" s="684"/>
    </row>
    <row r="11921" spans="2:4" ht="15" customHeight="1" x14ac:dyDescent="0.25">
      <c r="B11921" s="683"/>
      <c r="C11921" s="683"/>
      <c r="D11921" s="684"/>
    </row>
    <row r="11922" spans="2:4" ht="15" customHeight="1" x14ac:dyDescent="0.25">
      <c r="B11922" s="683"/>
      <c r="C11922" s="683"/>
      <c r="D11922" s="684"/>
    </row>
    <row r="11923" spans="2:4" ht="15" customHeight="1" x14ac:dyDescent="0.25">
      <c r="B11923" s="683"/>
      <c r="C11923" s="683"/>
      <c r="D11923" s="684"/>
    </row>
    <row r="11924" spans="2:4" ht="15" customHeight="1" x14ac:dyDescent="0.25">
      <c r="B11924" s="683"/>
      <c r="C11924" s="683"/>
      <c r="D11924" s="684"/>
    </row>
    <row r="11925" spans="2:4" ht="15" customHeight="1" x14ac:dyDescent="0.25">
      <c r="B11925" s="683"/>
      <c r="C11925" s="683"/>
      <c r="D11925" s="684"/>
    </row>
    <row r="11926" spans="2:4" ht="15" customHeight="1" x14ac:dyDescent="0.25">
      <c r="B11926" s="683"/>
      <c r="C11926" s="683"/>
      <c r="D11926" s="684"/>
    </row>
    <row r="11927" spans="2:4" ht="15" customHeight="1" x14ac:dyDescent="0.25">
      <c r="B11927" s="683"/>
      <c r="C11927" s="683"/>
      <c r="D11927" s="684"/>
    </row>
    <row r="11928" spans="2:4" ht="15" customHeight="1" x14ac:dyDescent="0.25">
      <c r="B11928" s="683"/>
      <c r="C11928" s="683"/>
      <c r="D11928" s="684"/>
    </row>
    <row r="11929" spans="2:4" ht="15" customHeight="1" x14ac:dyDescent="0.25">
      <c r="B11929" s="683"/>
      <c r="C11929" s="683"/>
      <c r="D11929" s="684"/>
    </row>
    <row r="11930" spans="2:4" ht="15" customHeight="1" x14ac:dyDescent="0.25">
      <c r="B11930" s="683"/>
      <c r="C11930" s="683"/>
      <c r="D11930" s="684"/>
    </row>
    <row r="11931" spans="2:4" ht="15" customHeight="1" x14ac:dyDescent="0.25">
      <c r="B11931" s="683"/>
      <c r="C11931" s="683"/>
      <c r="D11931" s="684"/>
    </row>
    <row r="11932" spans="2:4" ht="15" customHeight="1" x14ac:dyDescent="0.25">
      <c r="B11932" s="683"/>
      <c r="C11932" s="683"/>
      <c r="D11932" s="684"/>
    </row>
    <row r="11933" spans="2:4" ht="15" customHeight="1" x14ac:dyDescent="0.25">
      <c r="B11933" s="683"/>
      <c r="C11933" s="683"/>
      <c r="D11933" s="684"/>
    </row>
    <row r="11934" spans="2:4" ht="15" customHeight="1" x14ac:dyDescent="0.25">
      <c r="B11934" s="683"/>
      <c r="C11934" s="683"/>
      <c r="D11934" s="684"/>
    </row>
    <row r="11935" spans="2:4" ht="15" customHeight="1" x14ac:dyDescent="0.25">
      <c r="B11935" s="683"/>
      <c r="C11935" s="683"/>
      <c r="D11935" s="684"/>
    </row>
    <row r="11936" spans="2:4" ht="15" customHeight="1" x14ac:dyDescent="0.25">
      <c r="B11936" s="683"/>
      <c r="C11936" s="683"/>
      <c r="D11936" s="684"/>
    </row>
    <row r="11937" spans="2:4" ht="15" customHeight="1" x14ac:dyDescent="0.25">
      <c r="B11937" s="683"/>
      <c r="C11937" s="683"/>
      <c r="D11937" s="684"/>
    </row>
    <row r="11938" spans="2:4" ht="15" customHeight="1" x14ac:dyDescent="0.25">
      <c r="B11938" s="683"/>
      <c r="C11938" s="683"/>
      <c r="D11938" s="684"/>
    </row>
    <row r="11939" spans="2:4" ht="15" customHeight="1" x14ac:dyDescent="0.25">
      <c r="B11939" s="683"/>
      <c r="C11939" s="683"/>
      <c r="D11939" s="684"/>
    </row>
    <row r="11940" spans="2:4" ht="15" customHeight="1" x14ac:dyDescent="0.25">
      <c r="B11940" s="683"/>
      <c r="C11940" s="683"/>
      <c r="D11940" s="684"/>
    </row>
    <row r="11941" spans="2:4" ht="15" customHeight="1" x14ac:dyDescent="0.25">
      <c r="B11941" s="683"/>
      <c r="C11941" s="683"/>
      <c r="D11941" s="684"/>
    </row>
    <row r="11942" spans="2:4" ht="15" customHeight="1" x14ac:dyDescent="0.25">
      <c r="B11942" s="683"/>
      <c r="C11942" s="683"/>
      <c r="D11942" s="684"/>
    </row>
    <row r="11943" spans="2:4" ht="15" customHeight="1" x14ac:dyDescent="0.25">
      <c r="B11943" s="683"/>
      <c r="C11943" s="683"/>
      <c r="D11943" s="684"/>
    </row>
    <row r="11944" spans="2:4" ht="15" customHeight="1" x14ac:dyDescent="0.25">
      <c r="B11944" s="683"/>
      <c r="C11944" s="683"/>
      <c r="D11944" s="684"/>
    </row>
    <row r="11945" spans="2:4" ht="15" customHeight="1" x14ac:dyDescent="0.25">
      <c r="B11945" s="683"/>
      <c r="C11945" s="683"/>
      <c r="D11945" s="684"/>
    </row>
    <row r="11946" spans="2:4" ht="15" customHeight="1" x14ac:dyDescent="0.25">
      <c r="B11946" s="683"/>
      <c r="C11946" s="683"/>
      <c r="D11946" s="684"/>
    </row>
    <row r="11947" spans="2:4" ht="15" customHeight="1" x14ac:dyDescent="0.25">
      <c r="B11947" s="683"/>
      <c r="C11947" s="683"/>
      <c r="D11947" s="684"/>
    </row>
    <row r="11948" spans="2:4" ht="15" customHeight="1" x14ac:dyDescent="0.25">
      <c r="B11948" s="683"/>
      <c r="C11948" s="683"/>
      <c r="D11948" s="684"/>
    </row>
    <row r="11949" spans="2:4" ht="15" customHeight="1" x14ac:dyDescent="0.25">
      <c r="B11949" s="683"/>
      <c r="C11949" s="683"/>
      <c r="D11949" s="684"/>
    </row>
    <row r="11950" spans="2:4" ht="15" customHeight="1" x14ac:dyDescent="0.25">
      <c r="B11950" s="683"/>
      <c r="C11950" s="683"/>
      <c r="D11950" s="684"/>
    </row>
    <row r="11951" spans="2:4" ht="15" customHeight="1" x14ac:dyDescent="0.25">
      <c r="B11951" s="683"/>
      <c r="C11951" s="683"/>
      <c r="D11951" s="684"/>
    </row>
    <row r="11952" spans="2:4" ht="15" customHeight="1" x14ac:dyDescent="0.25">
      <c r="B11952" s="683"/>
      <c r="C11952" s="683"/>
      <c r="D11952" s="684"/>
    </row>
    <row r="11953" spans="2:4" ht="15" customHeight="1" x14ac:dyDescent="0.25">
      <c r="B11953" s="683"/>
      <c r="C11953" s="683"/>
      <c r="D11953" s="684"/>
    </row>
    <row r="11954" spans="2:4" ht="15" customHeight="1" x14ac:dyDescent="0.25">
      <c r="B11954" s="683"/>
      <c r="C11954" s="683"/>
      <c r="D11954" s="684"/>
    </row>
    <row r="11955" spans="2:4" ht="15" customHeight="1" x14ac:dyDescent="0.25">
      <c r="B11955" s="683"/>
      <c r="C11955" s="683"/>
      <c r="D11955" s="684"/>
    </row>
    <row r="11956" spans="2:4" ht="15" customHeight="1" x14ac:dyDescent="0.25">
      <c r="B11956" s="683"/>
      <c r="C11956" s="683"/>
      <c r="D11956" s="684"/>
    </row>
    <row r="11957" spans="2:4" ht="15" customHeight="1" x14ac:dyDescent="0.25">
      <c r="B11957" s="683"/>
      <c r="C11957" s="683"/>
      <c r="D11957" s="684"/>
    </row>
    <row r="11958" spans="2:4" ht="15" customHeight="1" x14ac:dyDescent="0.25">
      <c r="B11958" s="683"/>
      <c r="C11958" s="683"/>
      <c r="D11958" s="684"/>
    </row>
    <row r="11959" spans="2:4" ht="15" customHeight="1" x14ac:dyDescent="0.25">
      <c r="B11959" s="683"/>
      <c r="C11959" s="683"/>
      <c r="D11959" s="684"/>
    </row>
    <row r="11960" spans="2:4" ht="15" customHeight="1" x14ac:dyDescent="0.25">
      <c r="B11960" s="683"/>
      <c r="C11960" s="683"/>
      <c r="D11960" s="684"/>
    </row>
    <row r="11961" spans="2:4" ht="15" customHeight="1" x14ac:dyDescent="0.25">
      <c r="B11961" s="683"/>
      <c r="C11961" s="683"/>
      <c r="D11961" s="684"/>
    </row>
    <row r="11962" spans="2:4" ht="15" customHeight="1" x14ac:dyDescent="0.25">
      <c r="B11962" s="683"/>
      <c r="C11962" s="683"/>
      <c r="D11962" s="684"/>
    </row>
    <row r="11963" spans="2:4" ht="15" customHeight="1" x14ac:dyDescent="0.25">
      <c r="B11963" s="683"/>
      <c r="C11963" s="683"/>
      <c r="D11963" s="684"/>
    </row>
    <row r="11964" spans="2:4" ht="15" customHeight="1" x14ac:dyDescent="0.25">
      <c r="B11964" s="683"/>
      <c r="C11964" s="683"/>
      <c r="D11964" s="684"/>
    </row>
    <row r="11965" spans="2:4" ht="15" customHeight="1" x14ac:dyDescent="0.25">
      <c r="B11965" s="683"/>
      <c r="C11965" s="683"/>
      <c r="D11965" s="684"/>
    </row>
    <row r="11966" spans="2:4" ht="15" customHeight="1" x14ac:dyDescent="0.25">
      <c r="B11966" s="683"/>
      <c r="C11966" s="683"/>
      <c r="D11966" s="684"/>
    </row>
    <row r="11967" spans="2:4" ht="15" customHeight="1" x14ac:dyDescent="0.25">
      <c r="B11967" s="683"/>
      <c r="C11967" s="683"/>
      <c r="D11967" s="684"/>
    </row>
    <row r="11968" spans="2:4" ht="15" customHeight="1" x14ac:dyDescent="0.25">
      <c r="B11968" s="683"/>
      <c r="C11968" s="683"/>
      <c r="D11968" s="684"/>
    </row>
    <row r="11969" spans="2:4" ht="15" customHeight="1" x14ac:dyDescent="0.25">
      <c r="B11969" s="683"/>
      <c r="C11969" s="683"/>
      <c r="D11969" s="684"/>
    </row>
    <row r="11970" spans="2:4" ht="15" customHeight="1" x14ac:dyDescent="0.25">
      <c r="B11970" s="683"/>
      <c r="C11970" s="683"/>
      <c r="D11970" s="684"/>
    </row>
    <row r="11971" spans="2:4" ht="15" customHeight="1" x14ac:dyDescent="0.25">
      <c r="B11971" s="683"/>
      <c r="C11971" s="683"/>
      <c r="D11971" s="684"/>
    </row>
    <row r="11972" spans="2:4" ht="15" customHeight="1" x14ac:dyDescent="0.25">
      <c r="B11972" s="683"/>
      <c r="C11972" s="683"/>
      <c r="D11972" s="684"/>
    </row>
    <row r="11973" spans="2:4" ht="15" customHeight="1" x14ac:dyDescent="0.25">
      <c r="B11973" s="683"/>
      <c r="C11973" s="683"/>
      <c r="D11973" s="684"/>
    </row>
    <row r="11974" spans="2:4" ht="15" customHeight="1" x14ac:dyDescent="0.25">
      <c r="B11974" s="683"/>
      <c r="C11974" s="683"/>
      <c r="D11974" s="684"/>
    </row>
    <row r="11975" spans="2:4" ht="15" customHeight="1" x14ac:dyDescent="0.25">
      <c r="B11975" s="683"/>
      <c r="C11975" s="683"/>
      <c r="D11975" s="684"/>
    </row>
    <row r="11976" spans="2:4" ht="15" customHeight="1" x14ac:dyDescent="0.25">
      <c r="B11976" s="683"/>
      <c r="C11976" s="683"/>
      <c r="D11976" s="684"/>
    </row>
    <row r="11977" spans="2:4" ht="15" customHeight="1" x14ac:dyDescent="0.25">
      <c r="B11977" s="683"/>
      <c r="C11977" s="683"/>
      <c r="D11977" s="684"/>
    </row>
    <row r="11978" spans="2:4" ht="15" customHeight="1" x14ac:dyDescent="0.25">
      <c r="B11978" s="683"/>
      <c r="C11978" s="683"/>
      <c r="D11978" s="684"/>
    </row>
    <row r="11979" spans="2:4" ht="15" customHeight="1" x14ac:dyDescent="0.25">
      <c r="B11979" s="683"/>
      <c r="C11979" s="683"/>
      <c r="D11979" s="684"/>
    </row>
    <row r="11980" spans="2:4" ht="15" customHeight="1" x14ac:dyDescent="0.25">
      <c r="B11980" s="683"/>
      <c r="C11980" s="683"/>
      <c r="D11980" s="684"/>
    </row>
    <row r="11981" spans="2:4" ht="15" customHeight="1" x14ac:dyDescent="0.25">
      <c r="B11981" s="683"/>
      <c r="C11981" s="683"/>
      <c r="D11981" s="684"/>
    </row>
    <row r="11982" spans="2:4" ht="15" customHeight="1" x14ac:dyDescent="0.25">
      <c r="B11982" s="683"/>
      <c r="C11982" s="683"/>
      <c r="D11982" s="684"/>
    </row>
    <row r="11983" spans="2:4" ht="15" customHeight="1" x14ac:dyDescent="0.25">
      <c r="B11983" s="683"/>
      <c r="C11983" s="683"/>
      <c r="D11983" s="684"/>
    </row>
    <row r="11984" spans="2:4" ht="15" customHeight="1" x14ac:dyDescent="0.25">
      <c r="B11984" s="683"/>
      <c r="C11984" s="683"/>
      <c r="D11984" s="684"/>
    </row>
    <row r="11985" spans="2:4" ht="15" customHeight="1" x14ac:dyDescent="0.25">
      <c r="B11985" s="683"/>
      <c r="C11985" s="683"/>
      <c r="D11985" s="684"/>
    </row>
    <row r="11986" spans="2:4" ht="15" customHeight="1" x14ac:dyDescent="0.25">
      <c r="B11986" s="683"/>
      <c r="C11986" s="683"/>
      <c r="D11986" s="684"/>
    </row>
    <row r="11987" spans="2:4" ht="15" customHeight="1" x14ac:dyDescent="0.25">
      <c r="B11987" s="683"/>
      <c r="C11987" s="683"/>
      <c r="D11987" s="684"/>
    </row>
    <row r="11988" spans="2:4" ht="15" customHeight="1" x14ac:dyDescent="0.25">
      <c r="B11988" s="683"/>
      <c r="C11988" s="683"/>
      <c r="D11988" s="684"/>
    </row>
    <row r="11989" spans="2:4" ht="15" customHeight="1" x14ac:dyDescent="0.25">
      <c r="B11989" s="683"/>
      <c r="C11989" s="683"/>
      <c r="D11989" s="684"/>
    </row>
    <row r="11990" spans="2:4" ht="15" customHeight="1" x14ac:dyDescent="0.25">
      <c r="B11990" s="683"/>
      <c r="C11990" s="683"/>
      <c r="D11990" s="684"/>
    </row>
    <row r="11991" spans="2:4" ht="15" customHeight="1" x14ac:dyDescent="0.25">
      <c r="B11991" s="683"/>
      <c r="C11991" s="683"/>
      <c r="D11991" s="684"/>
    </row>
    <row r="11992" spans="2:4" ht="15" customHeight="1" x14ac:dyDescent="0.25">
      <c r="B11992" s="683"/>
      <c r="C11992" s="683"/>
      <c r="D11992" s="684"/>
    </row>
    <row r="11993" spans="2:4" ht="15" customHeight="1" x14ac:dyDescent="0.25">
      <c r="B11993" s="683"/>
      <c r="C11993" s="683"/>
      <c r="D11993" s="684"/>
    </row>
    <row r="11994" spans="2:4" ht="15" customHeight="1" x14ac:dyDescent="0.25">
      <c r="B11994" s="683"/>
      <c r="C11994" s="683"/>
      <c r="D11994" s="684"/>
    </row>
    <row r="11995" spans="2:4" ht="15" customHeight="1" x14ac:dyDescent="0.25">
      <c r="B11995" s="683"/>
      <c r="C11995" s="683"/>
      <c r="D11995" s="684"/>
    </row>
    <row r="11996" spans="2:4" ht="15" customHeight="1" x14ac:dyDescent="0.25">
      <c r="B11996" s="683"/>
      <c r="C11996" s="683"/>
      <c r="D11996" s="684"/>
    </row>
    <row r="11997" spans="2:4" ht="15" customHeight="1" x14ac:dyDescent="0.25">
      <c r="B11997" s="683"/>
      <c r="C11997" s="683"/>
      <c r="D11997" s="684"/>
    </row>
    <row r="11998" spans="2:4" ht="15" customHeight="1" x14ac:dyDescent="0.25">
      <c r="B11998" s="683"/>
      <c r="C11998" s="683"/>
      <c r="D11998" s="684"/>
    </row>
    <row r="11999" spans="2:4" ht="15" customHeight="1" x14ac:dyDescent="0.25">
      <c r="B11999" s="683"/>
      <c r="C11999" s="683"/>
      <c r="D11999" s="684"/>
    </row>
    <row r="12000" spans="2:4" ht="15" customHeight="1" x14ac:dyDescent="0.25">
      <c r="B12000" s="683"/>
      <c r="C12000" s="683"/>
      <c r="D12000" s="684"/>
    </row>
    <row r="12001" spans="2:4" ht="15" customHeight="1" x14ac:dyDescent="0.25">
      <c r="B12001" s="683"/>
      <c r="C12001" s="683"/>
      <c r="D12001" s="684"/>
    </row>
    <row r="12002" spans="2:4" ht="15" customHeight="1" x14ac:dyDescent="0.25">
      <c r="B12002" s="683"/>
      <c r="C12002" s="683"/>
      <c r="D12002" s="684"/>
    </row>
    <row r="12003" spans="2:4" ht="15" customHeight="1" x14ac:dyDescent="0.25">
      <c r="B12003" s="683"/>
      <c r="C12003" s="683"/>
      <c r="D12003" s="684"/>
    </row>
    <row r="12004" spans="2:4" ht="15" customHeight="1" x14ac:dyDescent="0.25">
      <c r="B12004" s="683"/>
      <c r="C12004" s="683"/>
      <c r="D12004" s="684"/>
    </row>
    <row r="12005" spans="2:4" ht="15" customHeight="1" x14ac:dyDescent="0.25">
      <c r="B12005" s="683"/>
      <c r="C12005" s="683"/>
      <c r="D12005" s="684"/>
    </row>
    <row r="12006" spans="2:4" ht="15" customHeight="1" x14ac:dyDescent="0.25">
      <c r="B12006" s="683"/>
      <c r="C12006" s="683"/>
      <c r="D12006" s="684"/>
    </row>
    <row r="12007" spans="2:4" ht="15" customHeight="1" x14ac:dyDescent="0.25">
      <c r="B12007" s="683"/>
      <c r="C12007" s="683"/>
      <c r="D12007" s="684"/>
    </row>
    <row r="12008" spans="2:4" ht="15" customHeight="1" x14ac:dyDescent="0.25">
      <c r="B12008" s="683"/>
      <c r="C12008" s="683"/>
      <c r="D12008" s="684"/>
    </row>
    <row r="12009" spans="2:4" ht="15" customHeight="1" x14ac:dyDescent="0.25">
      <c r="B12009" s="683"/>
      <c r="C12009" s="683"/>
      <c r="D12009" s="684"/>
    </row>
    <row r="12010" spans="2:4" ht="15" customHeight="1" x14ac:dyDescent="0.25">
      <c r="B12010" s="683"/>
      <c r="C12010" s="683"/>
      <c r="D12010" s="684"/>
    </row>
    <row r="12011" spans="2:4" ht="15" customHeight="1" x14ac:dyDescent="0.25">
      <c r="B12011" s="683"/>
      <c r="C12011" s="683"/>
      <c r="D12011" s="684"/>
    </row>
    <row r="12012" spans="2:4" ht="15" customHeight="1" x14ac:dyDescent="0.25">
      <c r="B12012" s="683"/>
      <c r="C12012" s="683"/>
      <c r="D12012" s="684"/>
    </row>
    <row r="12013" spans="2:4" ht="15" customHeight="1" x14ac:dyDescent="0.25">
      <c r="B12013" s="683"/>
      <c r="C12013" s="683"/>
      <c r="D12013" s="684"/>
    </row>
    <row r="12014" spans="2:4" ht="15" customHeight="1" x14ac:dyDescent="0.25">
      <c r="B12014" s="683"/>
      <c r="C12014" s="683"/>
      <c r="D12014" s="684"/>
    </row>
    <row r="12015" spans="2:4" ht="15" customHeight="1" x14ac:dyDescent="0.25">
      <c r="B12015" s="683"/>
      <c r="C12015" s="683"/>
      <c r="D12015" s="684"/>
    </row>
    <row r="12016" spans="2:4" ht="15" customHeight="1" x14ac:dyDescent="0.25">
      <c r="B12016" s="683"/>
      <c r="C12016" s="683"/>
      <c r="D12016" s="684"/>
    </row>
    <row r="12017" spans="2:4" ht="15" customHeight="1" x14ac:dyDescent="0.25">
      <c r="B12017" s="683"/>
      <c r="C12017" s="683"/>
      <c r="D12017" s="684"/>
    </row>
    <row r="12018" spans="2:4" ht="15" customHeight="1" x14ac:dyDescent="0.25">
      <c r="B12018" s="683"/>
      <c r="C12018" s="683"/>
      <c r="D12018" s="684"/>
    </row>
    <row r="12019" spans="2:4" ht="15" customHeight="1" x14ac:dyDescent="0.25">
      <c r="B12019" s="683"/>
      <c r="C12019" s="683"/>
      <c r="D12019" s="684"/>
    </row>
    <row r="12020" spans="2:4" ht="15" customHeight="1" x14ac:dyDescent="0.25">
      <c r="B12020" s="683"/>
      <c r="C12020" s="683"/>
      <c r="D12020" s="684"/>
    </row>
    <row r="12021" spans="2:4" ht="15" customHeight="1" x14ac:dyDescent="0.25">
      <c r="B12021" s="683"/>
      <c r="C12021" s="683"/>
      <c r="D12021" s="684"/>
    </row>
    <row r="12022" spans="2:4" ht="15" customHeight="1" x14ac:dyDescent="0.25">
      <c r="B12022" s="683"/>
      <c r="C12022" s="683"/>
      <c r="D12022" s="684"/>
    </row>
    <row r="12023" spans="2:4" ht="15" customHeight="1" x14ac:dyDescent="0.25">
      <c r="B12023" s="683"/>
      <c r="C12023" s="683"/>
      <c r="D12023" s="684"/>
    </row>
    <row r="12024" spans="2:4" ht="15" customHeight="1" x14ac:dyDescent="0.25">
      <c r="B12024" s="683"/>
      <c r="C12024" s="683"/>
      <c r="D12024" s="684"/>
    </row>
    <row r="12025" spans="2:4" ht="15" customHeight="1" x14ac:dyDescent="0.25">
      <c r="B12025" s="683"/>
      <c r="C12025" s="683"/>
      <c r="D12025" s="684"/>
    </row>
    <row r="12026" spans="2:4" ht="15" customHeight="1" x14ac:dyDescent="0.25">
      <c r="B12026" s="683"/>
      <c r="C12026" s="683"/>
      <c r="D12026" s="684"/>
    </row>
    <row r="12027" spans="2:4" ht="15" customHeight="1" x14ac:dyDescent="0.25">
      <c r="B12027" s="683"/>
      <c r="C12027" s="683"/>
      <c r="D12027" s="684"/>
    </row>
    <row r="12028" spans="2:4" ht="15" customHeight="1" x14ac:dyDescent="0.25">
      <c r="B12028" s="683"/>
      <c r="C12028" s="683"/>
      <c r="D12028" s="684"/>
    </row>
    <row r="12029" spans="2:4" ht="15" customHeight="1" x14ac:dyDescent="0.25">
      <c r="B12029" s="683"/>
      <c r="C12029" s="683"/>
      <c r="D12029" s="684"/>
    </row>
    <row r="12030" spans="2:4" ht="15" customHeight="1" x14ac:dyDescent="0.25">
      <c r="B12030" s="683"/>
      <c r="C12030" s="683"/>
      <c r="D12030" s="684"/>
    </row>
    <row r="12031" spans="2:4" ht="15" customHeight="1" x14ac:dyDescent="0.25">
      <c r="B12031" s="683"/>
      <c r="C12031" s="683"/>
      <c r="D12031" s="684"/>
    </row>
    <row r="12032" spans="2:4" ht="15" customHeight="1" x14ac:dyDescent="0.25">
      <c r="B12032" s="683"/>
      <c r="C12032" s="683"/>
      <c r="D12032" s="684"/>
    </row>
    <row r="12033" spans="2:4" ht="15" customHeight="1" x14ac:dyDescent="0.25">
      <c r="B12033" s="683"/>
      <c r="C12033" s="683"/>
      <c r="D12033" s="684"/>
    </row>
    <row r="12034" spans="2:4" ht="15" customHeight="1" x14ac:dyDescent="0.25">
      <c r="B12034" s="683"/>
      <c r="C12034" s="683"/>
      <c r="D12034" s="684"/>
    </row>
    <row r="12035" spans="2:4" ht="15" customHeight="1" x14ac:dyDescent="0.25">
      <c r="B12035" s="683"/>
      <c r="C12035" s="683"/>
      <c r="D12035" s="684"/>
    </row>
    <row r="12036" spans="2:4" ht="15" customHeight="1" x14ac:dyDescent="0.25">
      <c r="B12036" s="683"/>
      <c r="C12036" s="683"/>
      <c r="D12036" s="684"/>
    </row>
    <row r="12037" spans="2:4" ht="15" customHeight="1" x14ac:dyDescent="0.25">
      <c r="B12037" s="683"/>
      <c r="C12037" s="683"/>
      <c r="D12037" s="684"/>
    </row>
    <row r="12038" spans="2:4" ht="15" customHeight="1" x14ac:dyDescent="0.25">
      <c r="B12038" s="683"/>
      <c r="C12038" s="683"/>
      <c r="D12038" s="684"/>
    </row>
    <row r="12039" spans="2:4" ht="15" customHeight="1" x14ac:dyDescent="0.25">
      <c r="B12039" s="683"/>
      <c r="C12039" s="683"/>
      <c r="D12039" s="684"/>
    </row>
    <row r="12040" spans="2:4" ht="15" customHeight="1" x14ac:dyDescent="0.25">
      <c r="B12040" s="683"/>
      <c r="C12040" s="683"/>
      <c r="D12040" s="684"/>
    </row>
    <row r="12041" spans="2:4" ht="15" customHeight="1" x14ac:dyDescent="0.25">
      <c r="B12041" s="683"/>
      <c r="C12041" s="683"/>
      <c r="D12041" s="684"/>
    </row>
    <row r="12042" spans="2:4" ht="15" customHeight="1" x14ac:dyDescent="0.25">
      <c r="B12042" s="683"/>
      <c r="C12042" s="683"/>
      <c r="D12042" s="684"/>
    </row>
    <row r="12043" spans="2:4" ht="15" customHeight="1" x14ac:dyDescent="0.25">
      <c r="B12043" s="683"/>
      <c r="C12043" s="683"/>
      <c r="D12043" s="684"/>
    </row>
    <row r="12044" spans="2:4" ht="15" customHeight="1" x14ac:dyDescent="0.25">
      <c r="B12044" s="683"/>
      <c r="C12044" s="683"/>
      <c r="D12044" s="684"/>
    </row>
    <row r="12045" spans="2:4" ht="15" customHeight="1" x14ac:dyDescent="0.25">
      <c r="B12045" s="683"/>
      <c r="C12045" s="683"/>
      <c r="D12045" s="684"/>
    </row>
    <row r="12046" spans="2:4" ht="15" customHeight="1" x14ac:dyDescent="0.25">
      <c r="B12046" s="683"/>
      <c r="C12046" s="683"/>
      <c r="D12046" s="684"/>
    </row>
    <row r="12047" spans="2:4" ht="15" customHeight="1" x14ac:dyDescent="0.25">
      <c r="B12047" s="683"/>
      <c r="C12047" s="683"/>
      <c r="D12047" s="684"/>
    </row>
    <row r="12048" spans="2:4" ht="15" customHeight="1" x14ac:dyDescent="0.25">
      <c r="B12048" s="683"/>
      <c r="C12048" s="683"/>
      <c r="D12048" s="684"/>
    </row>
    <row r="12049" spans="2:4" ht="15" customHeight="1" x14ac:dyDescent="0.25">
      <c r="B12049" s="683"/>
      <c r="C12049" s="683"/>
      <c r="D12049" s="684"/>
    </row>
    <row r="12050" spans="2:4" ht="15" customHeight="1" x14ac:dyDescent="0.25">
      <c r="B12050" s="683"/>
      <c r="C12050" s="683"/>
      <c r="D12050" s="684"/>
    </row>
    <row r="12051" spans="2:4" ht="15" customHeight="1" x14ac:dyDescent="0.25">
      <c r="B12051" s="683"/>
      <c r="C12051" s="683"/>
      <c r="D12051" s="684"/>
    </row>
    <row r="12052" spans="2:4" ht="15" customHeight="1" x14ac:dyDescent="0.25">
      <c r="B12052" s="683"/>
      <c r="C12052" s="683"/>
      <c r="D12052" s="684"/>
    </row>
    <row r="12053" spans="2:4" ht="15" customHeight="1" x14ac:dyDescent="0.25">
      <c r="B12053" s="683"/>
      <c r="C12053" s="683"/>
      <c r="D12053" s="684"/>
    </row>
    <row r="12054" spans="2:4" ht="15" customHeight="1" x14ac:dyDescent="0.25">
      <c r="B12054" s="683"/>
      <c r="C12054" s="683"/>
      <c r="D12054" s="684"/>
    </row>
    <row r="12055" spans="2:4" ht="15" customHeight="1" x14ac:dyDescent="0.25">
      <c r="B12055" s="683"/>
      <c r="C12055" s="683"/>
      <c r="D12055" s="684"/>
    </row>
    <row r="12056" spans="2:4" ht="15" customHeight="1" x14ac:dyDescent="0.25">
      <c r="B12056" s="683"/>
      <c r="C12056" s="683"/>
      <c r="D12056" s="684"/>
    </row>
    <row r="12057" spans="2:4" ht="15" customHeight="1" x14ac:dyDescent="0.25">
      <c r="B12057" s="683"/>
      <c r="C12057" s="683"/>
      <c r="D12057" s="684"/>
    </row>
    <row r="12058" spans="2:4" ht="15" customHeight="1" x14ac:dyDescent="0.25">
      <c r="B12058" s="683"/>
      <c r="C12058" s="683"/>
      <c r="D12058" s="684"/>
    </row>
    <row r="12059" spans="2:4" ht="15" customHeight="1" x14ac:dyDescent="0.25">
      <c r="B12059" s="683"/>
      <c r="C12059" s="683"/>
      <c r="D12059" s="684"/>
    </row>
    <row r="12060" spans="2:4" ht="15" customHeight="1" x14ac:dyDescent="0.25">
      <c r="B12060" s="683"/>
      <c r="C12060" s="683"/>
      <c r="D12060" s="684"/>
    </row>
    <row r="12061" spans="2:4" ht="15" customHeight="1" x14ac:dyDescent="0.25">
      <c r="B12061" s="683"/>
      <c r="C12061" s="683"/>
      <c r="D12061" s="684"/>
    </row>
    <row r="12062" spans="2:4" ht="15" customHeight="1" x14ac:dyDescent="0.25">
      <c r="B12062" s="683"/>
      <c r="C12062" s="683"/>
      <c r="D12062" s="684"/>
    </row>
    <row r="12063" spans="2:4" ht="15" customHeight="1" x14ac:dyDescent="0.25">
      <c r="B12063" s="683"/>
      <c r="C12063" s="683"/>
      <c r="D12063" s="684"/>
    </row>
    <row r="12064" spans="2:4" ht="15" customHeight="1" x14ac:dyDescent="0.25">
      <c r="B12064" s="683"/>
      <c r="C12064" s="683"/>
      <c r="D12064" s="684"/>
    </row>
    <row r="12065" spans="2:4" ht="15" customHeight="1" x14ac:dyDescent="0.25">
      <c r="B12065" s="683"/>
      <c r="C12065" s="683"/>
      <c r="D12065" s="684"/>
    </row>
    <row r="12066" spans="2:4" ht="15" customHeight="1" x14ac:dyDescent="0.25">
      <c r="B12066" s="683"/>
      <c r="C12066" s="683"/>
      <c r="D12066" s="684"/>
    </row>
    <row r="12067" spans="2:4" ht="15" customHeight="1" x14ac:dyDescent="0.25">
      <c r="B12067" s="683"/>
      <c r="C12067" s="683"/>
      <c r="D12067" s="684"/>
    </row>
    <row r="12068" spans="2:4" ht="15" customHeight="1" x14ac:dyDescent="0.25">
      <c r="B12068" s="683"/>
      <c r="C12068" s="683"/>
      <c r="D12068" s="684"/>
    </row>
    <row r="12069" spans="2:4" ht="15" customHeight="1" x14ac:dyDescent="0.25">
      <c r="B12069" s="683"/>
      <c r="C12069" s="683"/>
      <c r="D12069" s="684"/>
    </row>
    <row r="12070" spans="2:4" ht="15" customHeight="1" x14ac:dyDescent="0.25">
      <c r="B12070" s="683"/>
      <c r="C12070" s="683"/>
      <c r="D12070" s="684"/>
    </row>
    <row r="12071" spans="2:4" ht="15" customHeight="1" x14ac:dyDescent="0.25">
      <c r="B12071" s="683"/>
      <c r="C12071" s="683"/>
      <c r="D12071" s="684"/>
    </row>
    <row r="12072" spans="2:4" ht="15" customHeight="1" x14ac:dyDescent="0.25">
      <c r="B12072" s="683"/>
      <c r="C12072" s="683"/>
      <c r="D12072" s="684"/>
    </row>
    <row r="12073" spans="2:4" ht="15" customHeight="1" x14ac:dyDescent="0.25">
      <c r="B12073" s="683"/>
      <c r="C12073" s="683"/>
      <c r="D12073" s="684"/>
    </row>
    <row r="12074" spans="2:4" ht="15" customHeight="1" x14ac:dyDescent="0.25">
      <c r="B12074" s="683"/>
      <c r="C12074" s="683"/>
      <c r="D12074" s="684"/>
    </row>
    <row r="12075" spans="2:4" ht="15" customHeight="1" x14ac:dyDescent="0.25">
      <c r="B12075" s="683"/>
      <c r="C12075" s="683"/>
      <c r="D12075" s="684"/>
    </row>
    <row r="12076" spans="2:4" ht="15" customHeight="1" x14ac:dyDescent="0.25">
      <c r="B12076" s="683"/>
      <c r="C12076" s="683"/>
      <c r="D12076" s="684"/>
    </row>
    <row r="12077" spans="2:4" ht="15" customHeight="1" x14ac:dyDescent="0.25">
      <c r="B12077" s="683"/>
      <c r="C12077" s="683"/>
      <c r="D12077" s="684"/>
    </row>
    <row r="12078" spans="2:4" ht="15" customHeight="1" x14ac:dyDescent="0.25">
      <c r="B12078" s="683"/>
      <c r="C12078" s="683"/>
      <c r="D12078" s="684"/>
    </row>
    <row r="12079" spans="2:4" ht="15" customHeight="1" x14ac:dyDescent="0.25">
      <c r="B12079" s="683"/>
      <c r="C12079" s="683"/>
      <c r="D12079" s="684"/>
    </row>
    <row r="12080" spans="2:4" ht="15" customHeight="1" x14ac:dyDescent="0.25">
      <c r="B12080" s="683"/>
      <c r="C12080" s="683"/>
      <c r="D12080" s="684"/>
    </row>
    <row r="12081" spans="2:4" ht="15" customHeight="1" x14ac:dyDescent="0.25">
      <c r="B12081" s="683"/>
      <c r="C12081" s="683"/>
      <c r="D12081" s="684"/>
    </row>
    <row r="12082" spans="2:4" ht="15" customHeight="1" x14ac:dyDescent="0.25">
      <c r="B12082" s="683"/>
      <c r="C12082" s="683"/>
      <c r="D12082" s="684"/>
    </row>
    <row r="12083" spans="2:4" ht="15" customHeight="1" x14ac:dyDescent="0.25">
      <c r="B12083" s="683"/>
      <c r="C12083" s="683"/>
      <c r="D12083" s="684"/>
    </row>
    <row r="12084" spans="2:4" ht="15" customHeight="1" x14ac:dyDescent="0.25">
      <c r="B12084" s="683"/>
      <c r="C12084" s="683"/>
      <c r="D12084" s="684"/>
    </row>
    <row r="12085" spans="2:4" ht="15" customHeight="1" x14ac:dyDescent="0.25">
      <c r="B12085" s="683"/>
      <c r="C12085" s="683"/>
      <c r="D12085" s="684"/>
    </row>
    <row r="12086" spans="2:4" ht="15" customHeight="1" x14ac:dyDescent="0.25">
      <c r="B12086" s="683"/>
      <c r="C12086" s="683"/>
      <c r="D12086" s="684"/>
    </row>
    <row r="12087" spans="2:4" ht="15" customHeight="1" x14ac:dyDescent="0.25">
      <c r="B12087" s="683"/>
      <c r="C12087" s="683"/>
      <c r="D12087" s="684"/>
    </row>
    <row r="12088" spans="2:4" ht="15" customHeight="1" x14ac:dyDescent="0.25">
      <c r="B12088" s="683"/>
      <c r="C12088" s="683"/>
      <c r="D12088" s="684"/>
    </row>
    <row r="12089" spans="2:4" ht="15" customHeight="1" x14ac:dyDescent="0.25">
      <c r="B12089" s="683"/>
      <c r="C12089" s="683"/>
      <c r="D12089" s="684"/>
    </row>
    <row r="12090" spans="2:4" ht="15" customHeight="1" x14ac:dyDescent="0.25">
      <c r="B12090" s="683"/>
      <c r="C12090" s="683"/>
      <c r="D12090" s="684"/>
    </row>
    <row r="12091" spans="2:4" ht="15" customHeight="1" x14ac:dyDescent="0.25">
      <c r="B12091" s="683"/>
      <c r="C12091" s="683"/>
      <c r="D12091" s="684"/>
    </row>
    <row r="12092" spans="2:4" ht="15" customHeight="1" x14ac:dyDescent="0.25">
      <c r="B12092" s="683"/>
      <c r="C12092" s="683"/>
      <c r="D12092" s="684"/>
    </row>
    <row r="12093" spans="2:4" ht="15" customHeight="1" x14ac:dyDescent="0.25">
      <c r="B12093" s="683"/>
      <c r="C12093" s="683"/>
      <c r="D12093" s="684"/>
    </row>
    <row r="12094" spans="2:4" ht="15" customHeight="1" x14ac:dyDescent="0.25">
      <c r="B12094" s="683"/>
      <c r="C12094" s="683"/>
      <c r="D12094" s="684"/>
    </row>
    <row r="12095" spans="2:4" ht="15" customHeight="1" x14ac:dyDescent="0.25">
      <c r="B12095" s="683"/>
      <c r="C12095" s="683"/>
      <c r="D12095" s="684"/>
    </row>
    <row r="12096" spans="2:4" ht="15" customHeight="1" x14ac:dyDescent="0.25">
      <c r="B12096" s="683"/>
      <c r="C12096" s="683"/>
      <c r="D12096" s="684"/>
    </row>
    <row r="12097" spans="2:4" ht="15" customHeight="1" x14ac:dyDescent="0.25">
      <c r="B12097" s="683"/>
      <c r="C12097" s="683"/>
      <c r="D12097" s="684"/>
    </row>
    <row r="12098" spans="2:4" ht="15" customHeight="1" x14ac:dyDescent="0.25">
      <c r="B12098" s="683"/>
      <c r="C12098" s="683"/>
      <c r="D12098" s="684"/>
    </row>
    <row r="12099" spans="2:4" ht="15" customHeight="1" x14ac:dyDescent="0.25">
      <c r="B12099" s="683"/>
      <c r="C12099" s="683"/>
      <c r="D12099" s="684"/>
    </row>
    <row r="12100" spans="2:4" ht="15" customHeight="1" x14ac:dyDescent="0.25">
      <c r="B12100" s="683"/>
      <c r="C12100" s="683"/>
      <c r="D12100" s="684"/>
    </row>
    <row r="12101" spans="2:4" ht="15" customHeight="1" x14ac:dyDescent="0.25">
      <c r="B12101" s="683"/>
      <c r="C12101" s="683"/>
      <c r="D12101" s="684"/>
    </row>
    <row r="12102" spans="2:4" ht="15" customHeight="1" x14ac:dyDescent="0.25">
      <c r="B12102" s="683"/>
      <c r="C12102" s="683"/>
      <c r="D12102" s="684"/>
    </row>
    <row r="12103" spans="2:4" ht="15" customHeight="1" x14ac:dyDescent="0.25">
      <c r="B12103" s="683"/>
      <c r="C12103" s="683"/>
      <c r="D12103" s="684"/>
    </row>
    <row r="12104" spans="2:4" ht="15" customHeight="1" x14ac:dyDescent="0.25">
      <c r="B12104" s="683"/>
      <c r="C12104" s="683"/>
      <c r="D12104" s="684"/>
    </row>
    <row r="12105" spans="2:4" ht="15" customHeight="1" x14ac:dyDescent="0.25">
      <c r="B12105" s="683"/>
      <c r="C12105" s="683"/>
      <c r="D12105" s="684"/>
    </row>
    <row r="12106" spans="2:4" ht="15" customHeight="1" x14ac:dyDescent="0.25">
      <c r="B12106" s="683"/>
      <c r="C12106" s="683"/>
      <c r="D12106" s="684"/>
    </row>
    <row r="12107" spans="2:4" ht="15" customHeight="1" x14ac:dyDescent="0.25">
      <c r="B12107" s="683"/>
      <c r="C12107" s="683"/>
      <c r="D12107" s="684"/>
    </row>
    <row r="12108" spans="2:4" ht="15" customHeight="1" x14ac:dyDescent="0.25">
      <c r="B12108" s="683"/>
      <c r="C12108" s="683"/>
      <c r="D12108" s="684"/>
    </row>
    <row r="12109" spans="2:4" ht="15" customHeight="1" x14ac:dyDescent="0.25">
      <c r="B12109" s="683"/>
      <c r="C12109" s="683"/>
      <c r="D12109" s="684"/>
    </row>
    <row r="12110" spans="2:4" ht="15" customHeight="1" x14ac:dyDescent="0.25">
      <c r="B12110" s="683"/>
      <c r="C12110" s="683"/>
      <c r="D12110" s="684"/>
    </row>
    <row r="12111" spans="2:4" ht="15" customHeight="1" x14ac:dyDescent="0.25">
      <c r="B12111" s="683"/>
      <c r="C12111" s="683"/>
      <c r="D12111" s="684"/>
    </row>
    <row r="12112" spans="2:4" ht="15" customHeight="1" x14ac:dyDescent="0.25">
      <c r="B12112" s="683"/>
      <c r="C12112" s="683"/>
      <c r="D12112" s="684"/>
    </row>
    <row r="12113" spans="2:4" ht="15" customHeight="1" x14ac:dyDescent="0.25">
      <c r="B12113" s="683"/>
      <c r="C12113" s="683"/>
      <c r="D12113" s="684"/>
    </row>
    <row r="12114" spans="2:4" ht="15" customHeight="1" x14ac:dyDescent="0.25">
      <c r="B12114" s="683"/>
      <c r="C12114" s="683"/>
      <c r="D12114" s="684"/>
    </row>
    <row r="12115" spans="2:4" ht="15" customHeight="1" x14ac:dyDescent="0.25">
      <c r="B12115" s="683"/>
      <c r="C12115" s="683"/>
      <c r="D12115" s="684"/>
    </row>
    <row r="12116" spans="2:4" ht="15" customHeight="1" x14ac:dyDescent="0.25">
      <c r="B12116" s="683"/>
      <c r="C12116" s="683"/>
      <c r="D12116" s="684"/>
    </row>
    <row r="12117" spans="2:4" ht="15" customHeight="1" x14ac:dyDescent="0.25">
      <c r="B12117" s="683"/>
      <c r="C12117" s="683"/>
      <c r="D12117" s="684"/>
    </row>
    <row r="12118" spans="2:4" ht="15" customHeight="1" x14ac:dyDescent="0.25">
      <c r="B12118" s="683"/>
      <c r="C12118" s="683"/>
      <c r="D12118" s="684"/>
    </row>
    <row r="12119" spans="2:4" ht="15" customHeight="1" x14ac:dyDescent="0.25">
      <c r="B12119" s="683"/>
      <c r="C12119" s="683"/>
      <c r="D12119" s="684"/>
    </row>
    <row r="12120" spans="2:4" ht="15" customHeight="1" x14ac:dyDescent="0.25">
      <c r="B12120" s="683"/>
      <c r="C12120" s="683"/>
      <c r="D12120" s="684"/>
    </row>
    <row r="12121" spans="2:4" ht="15" customHeight="1" x14ac:dyDescent="0.25">
      <c r="B12121" s="683"/>
      <c r="C12121" s="683"/>
      <c r="D12121" s="684"/>
    </row>
    <row r="12122" spans="2:4" ht="15" customHeight="1" x14ac:dyDescent="0.25">
      <c r="B12122" s="683"/>
      <c r="C12122" s="683"/>
      <c r="D12122" s="684"/>
    </row>
    <row r="12123" spans="2:4" ht="15" customHeight="1" x14ac:dyDescent="0.25">
      <c r="B12123" s="683"/>
      <c r="C12123" s="683"/>
      <c r="D12123" s="684"/>
    </row>
    <row r="12124" spans="2:4" ht="15" customHeight="1" x14ac:dyDescent="0.25">
      <c r="B12124" s="683"/>
      <c r="C12124" s="683"/>
      <c r="D12124" s="684"/>
    </row>
    <row r="12125" spans="2:4" ht="15" customHeight="1" x14ac:dyDescent="0.25">
      <c r="B12125" s="683"/>
      <c r="C12125" s="683"/>
      <c r="D12125" s="684"/>
    </row>
    <row r="12126" spans="2:4" ht="15" customHeight="1" x14ac:dyDescent="0.25">
      <c r="B12126" s="683"/>
      <c r="C12126" s="683"/>
      <c r="D12126" s="684"/>
    </row>
    <row r="12127" spans="2:4" ht="15" customHeight="1" x14ac:dyDescent="0.25">
      <c r="B12127" s="683"/>
      <c r="C12127" s="683"/>
      <c r="D12127" s="684"/>
    </row>
    <row r="12128" spans="2:4" ht="15" customHeight="1" x14ac:dyDescent="0.25">
      <c r="B12128" s="683"/>
      <c r="C12128" s="683"/>
      <c r="D12128" s="684"/>
    </row>
    <row r="12129" spans="2:4" ht="15" customHeight="1" x14ac:dyDescent="0.25">
      <c r="B12129" s="683"/>
      <c r="C12129" s="683"/>
      <c r="D12129" s="684"/>
    </row>
    <row r="12130" spans="2:4" ht="15" customHeight="1" x14ac:dyDescent="0.25">
      <c r="B12130" s="683"/>
      <c r="C12130" s="683"/>
      <c r="D12130" s="684"/>
    </row>
    <row r="12131" spans="2:4" ht="15" customHeight="1" x14ac:dyDescent="0.25">
      <c r="B12131" s="683"/>
      <c r="C12131" s="683"/>
      <c r="D12131" s="684"/>
    </row>
    <row r="12132" spans="2:4" ht="15" customHeight="1" x14ac:dyDescent="0.25">
      <c r="B12132" s="683"/>
      <c r="C12132" s="683"/>
      <c r="D12132" s="684"/>
    </row>
    <row r="12133" spans="2:4" ht="15" customHeight="1" x14ac:dyDescent="0.25">
      <c r="B12133" s="683"/>
      <c r="C12133" s="683"/>
      <c r="D12133" s="684"/>
    </row>
    <row r="12134" spans="2:4" ht="15" customHeight="1" x14ac:dyDescent="0.25">
      <c r="B12134" s="683"/>
      <c r="C12134" s="683"/>
      <c r="D12134" s="684"/>
    </row>
    <row r="12135" spans="2:4" ht="15" customHeight="1" x14ac:dyDescent="0.25">
      <c r="B12135" s="683"/>
      <c r="C12135" s="683"/>
      <c r="D12135" s="684"/>
    </row>
    <row r="12136" spans="2:4" ht="15" customHeight="1" x14ac:dyDescent="0.25">
      <c r="B12136" s="683"/>
      <c r="C12136" s="683"/>
      <c r="D12136" s="684"/>
    </row>
    <row r="12137" spans="2:4" ht="15" customHeight="1" x14ac:dyDescent="0.25">
      <c r="B12137" s="683"/>
      <c r="C12137" s="683"/>
      <c r="D12137" s="684"/>
    </row>
    <row r="12138" spans="2:4" ht="15" customHeight="1" x14ac:dyDescent="0.25">
      <c r="B12138" s="683"/>
      <c r="C12138" s="683"/>
      <c r="D12138" s="684"/>
    </row>
    <row r="12139" spans="2:4" ht="15" customHeight="1" x14ac:dyDescent="0.25">
      <c r="B12139" s="683"/>
      <c r="C12139" s="683"/>
      <c r="D12139" s="684"/>
    </row>
    <row r="12140" spans="2:4" ht="15" customHeight="1" x14ac:dyDescent="0.25">
      <c r="B12140" s="683"/>
      <c r="C12140" s="683"/>
      <c r="D12140" s="684"/>
    </row>
    <row r="12141" spans="2:4" ht="15" customHeight="1" x14ac:dyDescent="0.25">
      <c r="B12141" s="683"/>
      <c r="C12141" s="683"/>
      <c r="D12141" s="684"/>
    </row>
    <row r="12142" spans="2:4" ht="15" customHeight="1" x14ac:dyDescent="0.25">
      <c r="B12142" s="683"/>
      <c r="C12142" s="683"/>
      <c r="D12142" s="684"/>
    </row>
    <row r="12143" spans="2:4" ht="15" customHeight="1" x14ac:dyDescent="0.25">
      <c r="B12143" s="683"/>
      <c r="C12143" s="683"/>
      <c r="D12143" s="684"/>
    </row>
    <row r="12144" spans="2:4" ht="15" customHeight="1" x14ac:dyDescent="0.25">
      <c r="B12144" s="683"/>
      <c r="C12144" s="683"/>
      <c r="D12144" s="684"/>
    </row>
    <row r="12145" spans="2:4" ht="15" customHeight="1" x14ac:dyDescent="0.25">
      <c r="B12145" s="683"/>
      <c r="C12145" s="683"/>
      <c r="D12145" s="684"/>
    </row>
    <row r="12146" spans="2:4" ht="15" customHeight="1" x14ac:dyDescent="0.25">
      <c r="B12146" s="683"/>
      <c r="C12146" s="683"/>
      <c r="D12146" s="684"/>
    </row>
    <row r="12147" spans="2:4" ht="15" customHeight="1" x14ac:dyDescent="0.25">
      <c r="B12147" s="683"/>
      <c r="C12147" s="683"/>
      <c r="D12147" s="684"/>
    </row>
    <row r="12148" spans="2:4" ht="15" customHeight="1" x14ac:dyDescent="0.25">
      <c r="B12148" s="683"/>
      <c r="C12148" s="683"/>
      <c r="D12148" s="684"/>
    </row>
    <row r="12149" spans="2:4" ht="15" customHeight="1" x14ac:dyDescent="0.25">
      <c r="B12149" s="683"/>
      <c r="C12149" s="683"/>
      <c r="D12149" s="684"/>
    </row>
    <row r="12150" spans="2:4" ht="15" customHeight="1" x14ac:dyDescent="0.25">
      <c r="B12150" s="683"/>
      <c r="C12150" s="683"/>
      <c r="D12150" s="684"/>
    </row>
    <row r="12151" spans="2:4" ht="15" customHeight="1" x14ac:dyDescent="0.25">
      <c r="B12151" s="683"/>
      <c r="C12151" s="683"/>
      <c r="D12151" s="684"/>
    </row>
    <row r="12152" spans="2:4" ht="15" customHeight="1" x14ac:dyDescent="0.25">
      <c r="B12152" s="683"/>
      <c r="C12152" s="683"/>
      <c r="D12152" s="684"/>
    </row>
    <row r="12153" spans="2:4" ht="15" customHeight="1" x14ac:dyDescent="0.25">
      <c r="B12153" s="683"/>
      <c r="C12153" s="683"/>
      <c r="D12153" s="684"/>
    </row>
    <row r="12154" spans="2:4" ht="15" customHeight="1" x14ac:dyDescent="0.25">
      <c r="B12154" s="683"/>
      <c r="C12154" s="683"/>
      <c r="D12154" s="684"/>
    </row>
    <row r="12155" spans="2:4" ht="15" customHeight="1" x14ac:dyDescent="0.25">
      <c r="B12155" s="683"/>
      <c r="C12155" s="683"/>
      <c r="D12155" s="684"/>
    </row>
    <row r="12156" spans="2:4" ht="15" customHeight="1" x14ac:dyDescent="0.25">
      <c r="B12156" s="683"/>
      <c r="C12156" s="683"/>
      <c r="D12156" s="684"/>
    </row>
    <row r="12157" spans="2:4" ht="15" customHeight="1" x14ac:dyDescent="0.25">
      <c r="B12157" s="683"/>
      <c r="C12157" s="683"/>
      <c r="D12157" s="684"/>
    </row>
    <row r="12158" spans="2:4" ht="15" customHeight="1" x14ac:dyDescent="0.25">
      <c r="B12158" s="683"/>
      <c r="C12158" s="683"/>
      <c r="D12158" s="684"/>
    </row>
    <row r="12159" spans="2:4" ht="15" customHeight="1" x14ac:dyDescent="0.25">
      <c r="B12159" s="683"/>
      <c r="C12159" s="683"/>
      <c r="D12159" s="684"/>
    </row>
    <row r="12160" spans="2:4" ht="15" customHeight="1" x14ac:dyDescent="0.25">
      <c r="B12160" s="683"/>
      <c r="C12160" s="683"/>
      <c r="D12160" s="684"/>
    </row>
    <row r="12161" spans="2:4" ht="15" customHeight="1" x14ac:dyDescent="0.25">
      <c r="B12161" s="683"/>
      <c r="C12161" s="683"/>
      <c r="D12161" s="684"/>
    </row>
    <row r="12162" spans="2:4" ht="15" customHeight="1" x14ac:dyDescent="0.25">
      <c r="B12162" s="683"/>
      <c r="C12162" s="683"/>
      <c r="D12162" s="684"/>
    </row>
    <row r="12163" spans="2:4" ht="15" customHeight="1" x14ac:dyDescent="0.25">
      <c r="B12163" s="683"/>
      <c r="C12163" s="683"/>
      <c r="D12163" s="684"/>
    </row>
    <row r="12164" spans="2:4" ht="15" customHeight="1" x14ac:dyDescent="0.25">
      <c r="B12164" s="683"/>
      <c r="C12164" s="683"/>
      <c r="D12164" s="684"/>
    </row>
    <row r="12165" spans="2:4" ht="15" customHeight="1" x14ac:dyDescent="0.25">
      <c r="B12165" s="683"/>
      <c r="C12165" s="683"/>
      <c r="D12165" s="684"/>
    </row>
    <row r="12166" spans="2:4" ht="15" customHeight="1" x14ac:dyDescent="0.25">
      <c r="B12166" s="683"/>
      <c r="C12166" s="683"/>
      <c r="D12166" s="684"/>
    </row>
    <row r="12167" spans="2:4" ht="15" customHeight="1" x14ac:dyDescent="0.25">
      <c r="B12167" s="683"/>
      <c r="C12167" s="683"/>
      <c r="D12167" s="684"/>
    </row>
    <row r="12168" spans="2:4" ht="15" customHeight="1" x14ac:dyDescent="0.25">
      <c r="B12168" s="683"/>
      <c r="C12168" s="683"/>
      <c r="D12168" s="684"/>
    </row>
    <row r="12169" spans="2:4" ht="15" customHeight="1" x14ac:dyDescent="0.25">
      <c r="B12169" s="683"/>
      <c r="C12169" s="683"/>
      <c r="D12169" s="684"/>
    </row>
    <row r="12170" spans="2:4" ht="15" customHeight="1" x14ac:dyDescent="0.25">
      <c r="B12170" s="683"/>
      <c r="C12170" s="683"/>
      <c r="D12170" s="684"/>
    </row>
    <row r="12171" spans="2:4" ht="15" customHeight="1" x14ac:dyDescent="0.25">
      <c r="B12171" s="683"/>
      <c r="C12171" s="683"/>
      <c r="D12171" s="684"/>
    </row>
    <row r="12172" spans="2:4" ht="15" customHeight="1" x14ac:dyDescent="0.25">
      <c r="B12172" s="683"/>
      <c r="C12172" s="683"/>
      <c r="D12172" s="684"/>
    </row>
    <row r="12173" spans="2:4" ht="15" customHeight="1" x14ac:dyDescent="0.25">
      <c r="B12173" s="683"/>
      <c r="C12173" s="683"/>
      <c r="D12173" s="684"/>
    </row>
    <row r="12174" spans="2:4" ht="15" customHeight="1" x14ac:dyDescent="0.25">
      <c r="B12174" s="683"/>
      <c r="C12174" s="683"/>
      <c r="D12174" s="684"/>
    </row>
    <row r="12175" spans="2:4" ht="15" customHeight="1" x14ac:dyDescent="0.25">
      <c r="B12175" s="683"/>
      <c r="C12175" s="683"/>
      <c r="D12175" s="684"/>
    </row>
    <row r="12176" spans="2:4" ht="15" customHeight="1" x14ac:dyDescent="0.25">
      <c r="B12176" s="683"/>
      <c r="C12176" s="683"/>
      <c r="D12176" s="684"/>
    </row>
    <row r="12177" spans="2:4" ht="15" customHeight="1" x14ac:dyDescent="0.25">
      <c r="B12177" s="683"/>
      <c r="C12177" s="683"/>
      <c r="D12177" s="684"/>
    </row>
    <row r="12178" spans="2:4" ht="15" customHeight="1" x14ac:dyDescent="0.25">
      <c r="B12178" s="683"/>
      <c r="C12178" s="683"/>
      <c r="D12178" s="684"/>
    </row>
    <row r="12179" spans="2:4" ht="15" customHeight="1" x14ac:dyDescent="0.25">
      <c r="B12179" s="683"/>
      <c r="C12179" s="683"/>
      <c r="D12179" s="684"/>
    </row>
    <row r="12180" spans="2:4" ht="15" customHeight="1" x14ac:dyDescent="0.25">
      <c r="B12180" s="683"/>
      <c r="C12180" s="683"/>
      <c r="D12180" s="684"/>
    </row>
    <row r="12181" spans="2:4" ht="15" customHeight="1" x14ac:dyDescent="0.25">
      <c r="B12181" s="683"/>
      <c r="C12181" s="683"/>
      <c r="D12181" s="684"/>
    </row>
    <row r="12182" spans="2:4" ht="15" customHeight="1" x14ac:dyDescent="0.25">
      <c r="B12182" s="683"/>
      <c r="C12182" s="683"/>
      <c r="D12182" s="684"/>
    </row>
    <row r="12183" spans="2:4" ht="15" customHeight="1" x14ac:dyDescent="0.25">
      <c r="B12183" s="683"/>
      <c r="C12183" s="683"/>
      <c r="D12183" s="684"/>
    </row>
    <row r="12184" spans="2:4" ht="15" customHeight="1" x14ac:dyDescent="0.25">
      <c r="B12184" s="683"/>
      <c r="C12184" s="683"/>
      <c r="D12184" s="684"/>
    </row>
    <row r="12185" spans="2:4" ht="15" customHeight="1" x14ac:dyDescent="0.25">
      <c r="B12185" s="683"/>
      <c r="C12185" s="683"/>
      <c r="D12185" s="684"/>
    </row>
    <row r="12186" spans="2:4" ht="15" customHeight="1" x14ac:dyDescent="0.25">
      <c r="B12186" s="683"/>
      <c r="C12186" s="683"/>
      <c r="D12186" s="684"/>
    </row>
    <row r="12187" spans="2:4" ht="15" customHeight="1" x14ac:dyDescent="0.25">
      <c r="B12187" s="683"/>
      <c r="C12187" s="683"/>
      <c r="D12187" s="684"/>
    </row>
    <row r="12188" spans="2:4" ht="15" customHeight="1" x14ac:dyDescent="0.25">
      <c r="B12188" s="683"/>
      <c r="C12188" s="683"/>
      <c r="D12188" s="684"/>
    </row>
    <row r="12189" spans="2:4" ht="15" customHeight="1" x14ac:dyDescent="0.25">
      <c r="B12189" s="683"/>
      <c r="C12189" s="683"/>
      <c r="D12189" s="684"/>
    </row>
    <row r="12190" spans="2:4" ht="15" customHeight="1" x14ac:dyDescent="0.25">
      <c r="B12190" s="683"/>
      <c r="C12190" s="683"/>
      <c r="D12190" s="684"/>
    </row>
    <row r="12191" spans="2:4" ht="15" customHeight="1" x14ac:dyDescent="0.25">
      <c r="B12191" s="683"/>
      <c r="C12191" s="683"/>
      <c r="D12191" s="684"/>
    </row>
    <row r="12192" spans="2:4" ht="15" customHeight="1" x14ac:dyDescent="0.25">
      <c r="B12192" s="683"/>
      <c r="C12192" s="683"/>
      <c r="D12192" s="684"/>
    </row>
    <row r="12193" spans="2:4" ht="15" customHeight="1" x14ac:dyDescent="0.25">
      <c r="B12193" s="683"/>
      <c r="C12193" s="683"/>
      <c r="D12193" s="684"/>
    </row>
    <row r="12194" spans="2:4" ht="15" customHeight="1" x14ac:dyDescent="0.25">
      <c r="B12194" s="683"/>
      <c r="C12194" s="683"/>
      <c r="D12194" s="684"/>
    </row>
    <row r="12195" spans="2:4" ht="15" customHeight="1" x14ac:dyDescent="0.25">
      <c r="B12195" s="683"/>
      <c r="C12195" s="683"/>
      <c r="D12195" s="684"/>
    </row>
    <row r="12196" spans="2:4" ht="15" customHeight="1" x14ac:dyDescent="0.25">
      <c r="B12196" s="683"/>
      <c r="C12196" s="683"/>
      <c r="D12196" s="684"/>
    </row>
    <row r="12197" spans="2:4" ht="15" customHeight="1" x14ac:dyDescent="0.25">
      <c r="B12197" s="683"/>
      <c r="C12197" s="683"/>
      <c r="D12197" s="684"/>
    </row>
    <row r="12198" spans="2:4" ht="15" customHeight="1" x14ac:dyDescent="0.25">
      <c r="B12198" s="683"/>
      <c r="C12198" s="683"/>
      <c r="D12198" s="684"/>
    </row>
    <row r="12199" spans="2:4" ht="15" customHeight="1" x14ac:dyDescent="0.25">
      <c r="B12199" s="683"/>
      <c r="C12199" s="683"/>
      <c r="D12199" s="684"/>
    </row>
    <row r="12200" spans="2:4" ht="15" customHeight="1" x14ac:dyDescent="0.25">
      <c r="B12200" s="683"/>
      <c r="C12200" s="683"/>
      <c r="D12200" s="684"/>
    </row>
    <row r="12201" spans="2:4" ht="15" customHeight="1" x14ac:dyDescent="0.25">
      <c r="B12201" s="683"/>
      <c r="C12201" s="683"/>
      <c r="D12201" s="684"/>
    </row>
    <row r="12202" spans="2:4" ht="15" customHeight="1" x14ac:dyDescent="0.25">
      <c r="B12202" s="683"/>
      <c r="C12202" s="683"/>
      <c r="D12202" s="684"/>
    </row>
    <row r="12203" spans="2:4" ht="15" customHeight="1" x14ac:dyDescent="0.25">
      <c r="B12203" s="683"/>
      <c r="C12203" s="683"/>
      <c r="D12203" s="684"/>
    </row>
    <row r="12204" spans="2:4" ht="15" customHeight="1" x14ac:dyDescent="0.25">
      <c r="B12204" s="683"/>
      <c r="C12204" s="683"/>
      <c r="D12204" s="684"/>
    </row>
    <row r="12205" spans="2:4" ht="15" customHeight="1" x14ac:dyDescent="0.25">
      <c r="B12205" s="683"/>
      <c r="C12205" s="683"/>
      <c r="D12205" s="684"/>
    </row>
    <row r="12206" spans="2:4" ht="15" customHeight="1" x14ac:dyDescent="0.25">
      <c r="B12206" s="683"/>
      <c r="C12206" s="683"/>
      <c r="D12206" s="684"/>
    </row>
    <row r="12207" spans="2:4" ht="15" customHeight="1" x14ac:dyDescent="0.25">
      <c r="B12207" s="683"/>
      <c r="C12207" s="683"/>
      <c r="D12207" s="684"/>
    </row>
    <row r="12208" spans="2:4" ht="15" customHeight="1" x14ac:dyDescent="0.25">
      <c r="B12208" s="683"/>
      <c r="C12208" s="683"/>
      <c r="D12208" s="684"/>
    </row>
    <row r="12209" spans="2:4" ht="15" customHeight="1" x14ac:dyDescent="0.25">
      <c r="B12209" s="683"/>
      <c r="C12209" s="683"/>
      <c r="D12209" s="684"/>
    </row>
    <row r="12210" spans="2:4" ht="15" customHeight="1" x14ac:dyDescent="0.25">
      <c r="B12210" s="683"/>
      <c r="C12210" s="683"/>
      <c r="D12210" s="684"/>
    </row>
    <row r="12211" spans="2:4" ht="15" customHeight="1" x14ac:dyDescent="0.25">
      <c r="B12211" s="683"/>
      <c r="C12211" s="683"/>
      <c r="D12211" s="684"/>
    </row>
    <row r="12212" spans="2:4" ht="15" customHeight="1" x14ac:dyDescent="0.25">
      <c r="B12212" s="683"/>
      <c r="C12212" s="683"/>
      <c r="D12212" s="684"/>
    </row>
    <row r="12213" spans="2:4" ht="15" customHeight="1" x14ac:dyDescent="0.25">
      <c r="B12213" s="683"/>
      <c r="C12213" s="683"/>
      <c r="D12213" s="684"/>
    </row>
    <row r="12214" spans="2:4" ht="15" customHeight="1" x14ac:dyDescent="0.25">
      <c r="B12214" s="683"/>
      <c r="C12214" s="683"/>
      <c r="D12214" s="684"/>
    </row>
    <row r="12215" spans="2:4" ht="15" customHeight="1" x14ac:dyDescent="0.25">
      <c r="B12215" s="683"/>
      <c r="C12215" s="683"/>
      <c r="D12215" s="684"/>
    </row>
    <row r="12216" spans="2:4" ht="15" customHeight="1" x14ac:dyDescent="0.25">
      <c r="B12216" s="683"/>
      <c r="C12216" s="683"/>
      <c r="D12216" s="684"/>
    </row>
    <row r="12217" spans="2:4" ht="15" customHeight="1" x14ac:dyDescent="0.25">
      <c r="B12217" s="683"/>
      <c r="C12217" s="683"/>
      <c r="D12217" s="684"/>
    </row>
    <row r="12218" spans="2:4" ht="15" customHeight="1" x14ac:dyDescent="0.25">
      <c r="B12218" s="683"/>
      <c r="C12218" s="683"/>
      <c r="D12218" s="684"/>
    </row>
    <row r="12219" spans="2:4" ht="15" customHeight="1" x14ac:dyDescent="0.25">
      <c r="B12219" s="683"/>
      <c r="C12219" s="683"/>
      <c r="D12219" s="684"/>
    </row>
    <row r="12220" spans="2:4" ht="15" customHeight="1" x14ac:dyDescent="0.25">
      <c r="B12220" s="683"/>
      <c r="C12220" s="683"/>
      <c r="D12220" s="684"/>
    </row>
    <row r="12221" spans="2:4" ht="15" customHeight="1" x14ac:dyDescent="0.25">
      <c r="B12221" s="683"/>
      <c r="C12221" s="683"/>
      <c r="D12221" s="684"/>
    </row>
    <row r="12222" spans="2:4" ht="15" customHeight="1" x14ac:dyDescent="0.25">
      <c r="B12222" s="683"/>
      <c r="C12222" s="683"/>
      <c r="D12222" s="684"/>
    </row>
    <row r="12223" spans="2:4" ht="15" customHeight="1" x14ac:dyDescent="0.25">
      <c r="B12223" s="683"/>
      <c r="C12223" s="683"/>
      <c r="D12223" s="684"/>
    </row>
    <row r="12224" spans="2:4" ht="15" customHeight="1" x14ac:dyDescent="0.25">
      <c r="B12224" s="683"/>
      <c r="C12224" s="683"/>
      <c r="D12224" s="684"/>
    </row>
    <row r="12225" spans="2:4" ht="15" customHeight="1" x14ac:dyDescent="0.25">
      <c r="B12225" s="683"/>
      <c r="C12225" s="683"/>
      <c r="D12225" s="684"/>
    </row>
    <row r="12226" spans="2:4" ht="15" customHeight="1" x14ac:dyDescent="0.25">
      <c r="B12226" s="683"/>
      <c r="C12226" s="683"/>
      <c r="D12226" s="684"/>
    </row>
    <row r="12227" spans="2:4" ht="15" customHeight="1" x14ac:dyDescent="0.25">
      <c r="B12227" s="683"/>
      <c r="C12227" s="683"/>
      <c r="D12227" s="684"/>
    </row>
    <row r="12228" spans="2:4" ht="15" customHeight="1" x14ac:dyDescent="0.25">
      <c r="B12228" s="683"/>
      <c r="C12228" s="683"/>
      <c r="D12228" s="684"/>
    </row>
    <row r="12229" spans="2:4" ht="15" customHeight="1" x14ac:dyDescent="0.25">
      <c r="B12229" s="683"/>
      <c r="C12229" s="683"/>
      <c r="D12229" s="684"/>
    </row>
    <row r="12230" spans="2:4" ht="15" customHeight="1" x14ac:dyDescent="0.25">
      <c r="B12230" s="683"/>
      <c r="C12230" s="683"/>
      <c r="D12230" s="684"/>
    </row>
    <row r="12231" spans="2:4" ht="15" customHeight="1" x14ac:dyDescent="0.25">
      <c r="B12231" s="683"/>
      <c r="C12231" s="683"/>
      <c r="D12231" s="684"/>
    </row>
    <row r="12232" spans="2:4" ht="15" customHeight="1" x14ac:dyDescent="0.25">
      <c r="B12232" s="683"/>
      <c r="C12232" s="683"/>
      <c r="D12232" s="684"/>
    </row>
    <row r="12233" spans="2:4" ht="15" customHeight="1" x14ac:dyDescent="0.25">
      <c r="B12233" s="683"/>
      <c r="C12233" s="683"/>
      <c r="D12233" s="684"/>
    </row>
    <row r="12234" spans="2:4" ht="15" customHeight="1" x14ac:dyDescent="0.25">
      <c r="B12234" s="683"/>
      <c r="C12234" s="683"/>
      <c r="D12234" s="684"/>
    </row>
    <row r="12235" spans="2:4" ht="15" customHeight="1" x14ac:dyDescent="0.25">
      <c r="B12235" s="683"/>
      <c r="C12235" s="683"/>
      <c r="D12235" s="684"/>
    </row>
    <row r="12236" spans="2:4" ht="15" customHeight="1" x14ac:dyDescent="0.25">
      <c r="B12236" s="683"/>
      <c r="C12236" s="683"/>
      <c r="D12236" s="684"/>
    </row>
    <row r="12237" spans="2:4" ht="15" customHeight="1" x14ac:dyDescent="0.25">
      <c r="B12237" s="683"/>
      <c r="C12237" s="683"/>
      <c r="D12237" s="684"/>
    </row>
    <row r="12238" spans="2:4" ht="15" customHeight="1" x14ac:dyDescent="0.25">
      <c r="B12238" s="683"/>
      <c r="C12238" s="683"/>
      <c r="D12238" s="684"/>
    </row>
    <row r="12239" spans="2:4" ht="15" customHeight="1" x14ac:dyDescent="0.25">
      <c r="B12239" s="683"/>
      <c r="C12239" s="683"/>
      <c r="D12239" s="684"/>
    </row>
    <row r="12240" spans="2:4" ht="15" customHeight="1" x14ac:dyDescent="0.25">
      <c r="B12240" s="683"/>
      <c r="C12240" s="683"/>
      <c r="D12240" s="684"/>
    </row>
    <row r="12241" spans="2:4" ht="15" customHeight="1" x14ac:dyDescent="0.25">
      <c r="B12241" s="683"/>
      <c r="C12241" s="683"/>
      <c r="D12241" s="684"/>
    </row>
    <row r="12242" spans="2:4" ht="15" customHeight="1" x14ac:dyDescent="0.25">
      <c r="B12242" s="683"/>
      <c r="C12242" s="683"/>
      <c r="D12242" s="684"/>
    </row>
    <row r="12243" spans="2:4" ht="15" customHeight="1" x14ac:dyDescent="0.25">
      <c r="B12243" s="683"/>
      <c r="C12243" s="683"/>
      <c r="D12243" s="684"/>
    </row>
    <row r="12244" spans="2:4" ht="15" customHeight="1" x14ac:dyDescent="0.25">
      <c r="B12244" s="683"/>
      <c r="C12244" s="683"/>
      <c r="D12244" s="684"/>
    </row>
    <row r="12245" spans="2:4" ht="15" customHeight="1" x14ac:dyDescent="0.25">
      <c r="B12245" s="683"/>
      <c r="C12245" s="683"/>
      <c r="D12245" s="684"/>
    </row>
    <row r="12246" spans="2:4" ht="15" customHeight="1" x14ac:dyDescent="0.25">
      <c r="B12246" s="683"/>
      <c r="C12246" s="683"/>
      <c r="D12246" s="684"/>
    </row>
    <row r="12247" spans="2:4" ht="15" customHeight="1" x14ac:dyDescent="0.25">
      <c r="B12247" s="683"/>
      <c r="C12247" s="683"/>
      <c r="D12247" s="684"/>
    </row>
    <row r="12248" spans="2:4" ht="15" customHeight="1" x14ac:dyDescent="0.25">
      <c r="B12248" s="683"/>
      <c r="C12248" s="683"/>
      <c r="D12248" s="684"/>
    </row>
    <row r="12249" spans="2:4" ht="15" customHeight="1" x14ac:dyDescent="0.25">
      <c r="B12249" s="683"/>
      <c r="C12249" s="683"/>
      <c r="D12249" s="684"/>
    </row>
    <row r="12250" spans="2:4" ht="15" customHeight="1" x14ac:dyDescent="0.25">
      <c r="B12250" s="683"/>
      <c r="C12250" s="683"/>
      <c r="D12250" s="684"/>
    </row>
    <row r="12251" spans="2:4" ht="15" customHeight="1" x14ac:dyDescent="0.25">
      <c r="B12251" s="683"/>
      <c r="C12251" s="683"/>
      <c r="D12251" s="684"/>
    </row>
    <row r="12252" spans="2:4" ht="15" customHeight="1" x14ac:dyDescent="0.25">
      <c r="B12252" s="683"/>
      <c r="C12252" s="683"/>
      <c r="D12252" s="684"/>
    </row>
    <row r="12253" spans="2:4" ht="15" customHeight="1" x14ac:dyDescent="0.25">
      <c r="B12253" s="683"/>
      <c r="C12253" s="683"/>
      <c r="D12253" s="684"/>
    </row>
    <row r="12254" spans="2:4" ht="15" customHeight="1" x14ac:dyDescent="0.25">
      <c r="B12254" s="683"/>
      <c r="C12254" s="683"/>
      <c r="D12254" s="684"/>
    </row>
    <row r="12255" spans="2:4" ht="15" customHeight="1" x14ac:dyDescent="0.25">
      <c r="B12255" s="683"/>
      <c r="C12255" s="683"/>
      <c r="D12255" s="684"/>
    </row>
    <row r="12256" spans="2:4" ht="15" customHeight="1" x14ac:dyDescent="0.25">
      <c r="B12256" s="683"/>
      <c r="C12256" s="683"/>
      <c r="D12256" s="684"/>
    </row>
    <row r="12257" spans="2:4" ht="15" customHeight="1" x14ac:dyDescent="0.25">
      <c r="B12257" s="683"/>
      <c r="C12257" s="683"/>
      <c r="D12257" s="684"/>
    </row>
    <row r="12258" spans="2:4" ht="15" customHeight="1" x14ac:dyDescent="0.25">
      <c r="B12258" s="683"/>
      <c r="C12258" s="683"/>
      <c r="D12258" s="684"/>
    </row>
    <row r="12259" spans="2:4" ht="15" customHeight="1" x14ac:dyDescent="0.25">
      <c r="B12259" s="683"/>
      <c r="C12259" s="683"/>
      <c r="D12259" s="684"/>
    </row>
    <row r="12260" spans="2:4" ht="15" customHeight="1" x14ac:dyDescent="0.25">
      <c r="B12260" s="683"/>
      <c r="C12260" s="683"/>
      <c r="D12260" s="684"/>
    </row>
    <row r="12261" spans="2:4" ht="15" customHeight="1" x14ac:dyDescent="0.25">
      <c r="B12261" s="683"/>
      <c r="C12261" s="683"/>
      <c r="D12261" s="684"/>
    </row>
    <row r="12262" spans="2:4" ht="15" customHeight="1" x14ac:dyDescent="0.25">
      <c r="B12262" s="683"/>
      <c r="C12262" s="683"/>
      <c r="D12262" s="684"/>
    </row>
    <row r="12263" spans="2:4" ht="15" customHeight="1" x14ac:dyDescent="0.25">
      <c r="B12263" s="683"/>
      <c r="C12263" s="683"/>
      <c r="D12263" s="684"/>
    </row>
    <row r="12264" spans="2:4" ht="15" customHeight="1" x14ac:dyDescent="0.25">
      <c r="B12264" s="683"/>
      <c r="C12264" s="683"/>
      <c r="D12264" s="684"/>
    </row>
    <row r="12265" spans="2:4" ht="15" customHeight="1" x14ac:dyDescent="0.25">
      <c r="B12265" s="683"/>
      <c r="C12265" s="683"/>
      <c r="D12265" s="684"/>
    </row>
    <row r="12266" spans="2:4" ht="15" customHeight="1" x14ac:dyDescent="0.25">
      <c r="B12266" s="683"/>
      <c r="C12266" s="683"/>
      <c r="D12266" s="684"/>
    </row>
    <row r="12267" spans="2:4" ht="15" customHeight="1" x14ac:dyDescent="0.25">
      <c r="B12267" s="683"/>
      <c r="C12267" s="683"/>
      <c r="D12267" s="684"/>
    </row>
    <row r="12268" spans="2:4" ht="15" customHeight="1" x14ac:dyDescent="0.25">
      <c r="B12268" s="683"/>
      <c r="C12268" s="683"/>
      <c r="D12268" s="684"/>
    </row>
    <row r="12269" spans="2:4" ht="15" customHeight="1" x14ac:dyDescent="0.25">
      <c r="B12269" s="683"/>
      <c r="C12269" s="683"/>
      <c r="D12269" s="684"/>
    </row>
    <row r="12270" spans="2:4" ht="15" customHeight="1" x14ac:dyDescent="0.25">
      <c r="B12270" s="683"/>
      <c r="C12270" s="683"/>
      <c r="D12270" s="684"/>
    </row>
    <row r="12271" spans="2:4" ht="15" customHeight="1" x14ac:dyDescent="0.25">
      <c r="B12271" s="683"/>
      <c r="C12271" s="683"/>
      <c r="D12271" s="684"/>
    </row>
    <row r="12272" spans="2:4" ht="15" customHeight="1" x14ac:dyDescent="0.25">
      <c r="B12272" s="683"/>
      <c r="C12272" s="683"/>
      <c r="D12272" s="684"/>
    </row>
    <row r="12273" spans="2:4" ht="15" customHeight="1" x14ac:dyDescent="0.25">
      <c r="B12273" s="683"/>
      <c r="C12273" s="683"/>
      <c r="D12273" s="684"/>
    </row>
    <row r="12274" spans="2:4" ht="15" customHeight="1" x14ac:dyDescent="0.25">
      <c r="B12274" s="683"/>
      <c r="C12274" s="683"/>
      <c r="D12274" s="684"/>
    </row>
    <row r="12275" spans="2:4" ht="15" customHeight="1" x14ac:dyDescent="0.25">
      <c r="B12275" s="683"/>
      <c r="C12275" s="683"/>
      <c r="D12275" s="684"/>
    </row>
    <row r="12276" spans="2:4" ht="15" customHeight="1" x14ac:dyDescent="0.25">
      <c r="B12276" s="683"/>
      <c r="C12276" s="683"/>
      <c r="D12276" s="684"/>
    </row>
    <row r="12277" spans="2:4" ht="15" customHeight="1" x14ac:dyDescent="0.25">
      <c r="B12277" s="683"/>
      <c r="C12277" s="683"/>
      <c r="D12277" s="684"/>
    </row>
    <row r="12278" spans="2:4" ht="15" customHeight="1" x14ac:dyDescent="0.25">
      <c r="B12278" s="683"/>
      <c r="C12278" s="683"/>
      <c r="D12278" s="684"/>
    </row>
    <row r="12279" spans="2:4" ht="15" customHeight="1" x14ac:dyDescent="0.25">
      <c r="B12279" s="683"/>
      <c r="C12279" s="683"/>
      <c r="D12279" s="684"/>
    </row>
    <row r="12280" spans="2:4" ht="15" customHeight="1" x14ac:dyDescent="0.25">
      <c r="B12280" s="683"/>
      <c r="C12280" s="683"/>
      <c r="D12280" s="684"/>
    </row>
    <row r="12281" spans="2:4" ht="15" customHeight="1" x14ac:dyDescent="0.25">
      <c r="B12281" s="683"/>
      <c r="C12281" s="683"/>
      <c r="D12281" s="684"/>
    </row>
    <row r="12282" spans="2:4" ht="15" customHeight="1" x14ac:dyDescent="0.25">
      <c r="B12282" s="683"/>
      <c r="C12282" s="683"/>
      <c r="D12282" s="684"/>
    </row>
    <row r="12283" spans="2:4" ht="15" customHeight="1" x14ac:dyDescent="0.25">
      <c r="B12283" s="683"/>
      <c r="C12283" s="683"/>
      <c r="D12283" s="684"/>
    </row>
    <row r="12284" spans="2:4" ht="15" customHeight="1" x14ac:dyDescent="0.25">
      <c r="B12284" s="683"/>
      <c r="C12284" s="683"/>
      <c r="D12284" s="684"/>
    </row>
    <row r="12285" spans="2:4" ht="15" customHeight="1" x14ac:dyDescent="0.25">
      <c r="B12285" s="683"/>
      <c r="C12285" s="683"/>
      <c r="D12285" s="684"/>
    </row>
    <row r="12286" spans="2:4" ht="15" customHeight="1" x14ac:dyDescent="0.25">
      <c r="B12286" s="683"/>
      <c r="C12286" s="683"/>
      <c r="D12286" s="684"/>
    </row>
    <row r="12287" spans="2:4" ht="15" customHeight="1" x14ac:dyDescent="0.25">
      <c r="B12287" s="683"/>
      <c r="C12287" s="683"/>
      <c r="D12287" s="684"/>
    </row>
    <row r="12288" spans="2:4" ht="15" customHeight="1" x14ac:dyDescent="0.25">
      <c r="B12288" s="683"/>
      <c r="C12288" s="683"/>
      <c r="D12288" s="684"/>
    </row>
    <row r="12289" spans="2:4" ht="15" customHeight="1" x14ac:dyDescent="0.25">
      <c r="B12289" s="683"/>
      <c r="C12289" s="683"/>
      <c r="D12289" s="684"/>
    </row>
    <row r="12290" spans="2:4" ht="15" customHeight="1" x14ac:dyDescent="0.25">
      <c r="B12290" s="683"/>
      <c r="C12290" s="683"/>
      <c r="D12290" s="684"/>
    </row>
    <row r="12291" spans="2:4" ht="15" customHeight="1" x14ac:dyDescent="0.25">
      <c r="B12291" s="683"/>
      <c r="C12291" s="683"/>
      <c r="D12291" s="684"/>
    </row>
    <row r="12292" spans="2:4" ht="15" customHeight="1" x14ac:dyDescent="0.25">
      <c r="B12292" s="683"/>
      <c r="C12292" s="683"/>
      <c r="D12292" s="684"/>
    </row>
    <row r="12293" spans="2:4" ht="15" customHeight="1" x14ac:dyDescent="0.25">
      <c r="B12293" s="683"/>
      <c r="C12293" s="683"/>
      <c r="D12293" s="684"/>
    </row>
    <row r="12294" spans="2:4" ht="15" customHeight="1" x14ac:dyDescent="0.25">
      <c r="B12294" s="683"/>
      <c r="C12294" s="683"/>
      <c r="D12294" s="684"/>
    </row>
    <row r="12295" spans="2:4" ht="15" customHeight="1" x14ac:dyDescent="0.25">
      <c r="B12295" s="683"/>
      <c r="C12295" s="683"/>
      <c r="D12295" s="684"/>
    </row>
    <row r="12296" spans="2:4" ht="15" customHeight="1" x14ac:dyDescent="0.25">
      <c r="B12296" s="683"/>
      <c r="C12296" s="683"/>
      <c r="D12296" s="684"/>
    </row>
    <row r="12297" spans="2:4" ht="15" customHeight="1" x14ac:dyDescent="0.25">
      <c r="B12297" s="683"/>
      <c r="C12297" s="683"/>
      <c r="D12297" s="684"/>
    </row>
    <row r="12298" spans="2:4" ht="15" customHeight="1" x14ac:dyDescent="0.25">
      <c r="B12298" s="683"/>
      <c r="C12298" s="683"/>
      <c r="D12298" s="684"/>
    </row>
    <row r="12299" spans="2:4" ht="15" customHeight="1" x14ac:dyDescent="0.25">
      <c r="B12299" s="683"/>
      <c r="C12299" s="683"/>
      <c r="D12299" s="684"/>
    </row>
    <row r="12300" spans="2:4" ht="15" customHeight="1" x14ac:dyDescent="0.25">
      <c r="B12300" s="683"/>
      <c r="C12300" s="683"/>
      <c r="D12300" s="684"/>
    </row>
    <row r="12301" spans="2:4" ht="15" customHeight="1" x14ac:dyDescent="0.25">
      <c r="B12301" s="683"/>
      <c r="C12301" s="683"/>
      <c r="D12301" s="684"/>
    </row>
    <row r="12302" spans="2:4" ht="15" customHeight="1" x14ac:dyDescent="0.25">
      <c r="B12302" s="683"/>
      <c r="C12302" s="683"/>
      <c r="D12302" s="684"/>
    </row>
    <row r="12303" spans="2:4" ht="15" customHeight="1" x14ac:dyDescent="0.25">
      <c r="B12303" s="683"/>
      <c r="C12303" s="683"/>
      <c r="D12303" s="684"/>
    </row>
    <row r="12304" spans="2:4" ht="15" customHeight="1" x14ac:dyDescent="0.25">
      <c r="B12304" s="683"/>
      <c r="C12304" s="683"/>
      <c r="D12304" s="684"/>
    </row>
    <row r="12305" spans="2:4" ht="15" customHeight="1" x14ac:dyDescent="0.25">
      <c r="B12305" s="683"/>
      <c r="C12305" s="683"/>
      <c r="D12305" s="684"/>
    </row>
    <row r="12306" spans="2:4" ht="15" customHeight="1" x14ac:dyDescent="0.25">
      <c r="B12306" s="683"/>
      <c r="C12306" s="683"/>
      <c r="D12306" s="684"/>
    </row>
    <row r="12307" spans="2:4" ht="15" customHeight="1" x14ac:dyDescent="0.25">
      <c r="B12307" s="683"/>
      <c r="C12307" s="683"/>
      <c r="D12307" s="684"/>
    </row>
    <row r="12308" spans="2:4" ht="15" customHeight="1" x14ac:dyDescent="0.25">
      <c r="B12308" s="683"/>
      <c r="C12308" s="683"/>
      <c r="D12308" s="684"/>
    </row>
    <row r="12309" spans="2:4" ht="15" customHeight="1" x14ac:dyDescent="0.25">
      <c r="B12309" s="683"/>
      <c r="C12309" s="683"/>
      <c r="D12309" s="684"/>
    </row>
    <row r="12310" spans="2:4" ht="15" customHeight="1" x14ac:dyDescent="0.25">
      <c r="B12310" s="683"/>
      <c r="C12310" s="683"/>
      <c r="D12310" s="684"/>
    </row>
    <row r="12311" spans="2:4" ht="15" customHeight="1" x14ac:dyDescent="0.25">
      <c r="B12311" s="683"/>
      <c r="C12311" s="683"/>
      <c r="D12311" s="684"/>
    </row>
    <row r="12312" spans="2:4" ht="15" customHeight="1" x14ac:dyDescent="0.25">
      <c r="B12312" s="683"/>
      <c r="C12312" s="683"/>
      <c r="D12312" s="684"/>
    </row>
    <row r="12313" spans="2:4" ht="15" customHeight="1" x14ac:dyDescent="0.25">
      <c r="B12313" s="683"/>
      <c r="C12313" s="683"/>
      <c r="D12313" s="684"/>
    </row>
    <row r="12314" spans="2:4" ht="15" customHeight="1" x14ac:dyDescent="0.25">
      <c r="B12314" s="683"/>
      <c r="C12314" s="683"/>
      <c r="D12314" s="684"/>
    </row>
    <row r="12315" spans="2:4" ht="15" customHeight="1" x14ac:dyDescent="0.25">
      <c r="B12315" s="683"/>
      <c r="C12315" s="683"/>
      <c r="D12315" s="684"/>
    </row>
    <row r="12316" spans="2:4" ht="15" customHeight="1" x14ac:dyDescent="0.25">
      <c r="B12316" s="683"/>
      <c r="C12316" s="683"/>
      <c r="D12316" s="684"/>
    </row>
    <row r="12317" spans="2:4" ht="15" customHeight="1" x14ac:dyDescent="0.25">
      <c r="B12317" s="683"/>
      <c r="C12317" s="683"/>
      <c r="D12317" s="684"/>
    </row>
    <row r="12318" spans="2:4" ht="15" customHeight="1" x14ac:dyDescent="0.25">
      <c r="B12318" s="683"/>
      <c r="C12318" s="683"/>
      <c r="D12318" s="684"/>
    </row>
    <row r="12319" spans="2:4" ht="15" customHeight="1" x14ac:dyDescent="0.25">
      <c r="B12319" s="683"/>
      <c r="C12319" s="683"/>
      <c r="D12319" s="684"/>
    </row>
    <row r="12320" spans="2:4" ht="15" customHeight="1" x14ac:dyDescent="0.25">
      <c r="B12320" s="683"/>
      <c r="C12320" s="683"/>
      <c r="D12320" s="684"/>
    </row>
    <row r="12321" spans="2:4" ht="15" customHeight="1" x14ac:dyDescent="0.25">
      <c r="B12321" s="683"/>
      <c r="C12321" s="683"/>
      <c r="D12321" s="684"/>
    </row>
    <row r="12322" spans="2:4" ht="15" customHeight="1" x14ac:dyDescent="0.25">
      <c r="B12322" s="683"/>
      <c r="C12322" s="683"/>
      <c r="D12322" s="684"/>
    </row>
    <row r="12323" spans="2:4" ht="15" customHeight="1" x14ac:dyDescent="0.25">
      <c r="B12323" s="683"/>
      <c r="C12323" s="683"/>
      <c r="D12323" s="684"/>
    </row>
    <row r="12324" spans="2:4" ht="15" customHeight="1" x14ac:dyDescent="0.25">
      <c r="B12324" s="683"/>
      <c r="C12324" s="683"/>
      <c r="D12324" s="684"/>
    </row>
    <row r="12325" spans="2:4" ht="15" customHeight="1" x14ac:dyDescent="0.25">
      <c r="B12325" s="683"/>
      <c r="C12325" s="683"/>
      <c r="D12325" s="684"/>
    </row>
    <row r="12326" spans="2:4" ht="15" customHeight="1" x14ac:dyDescent="0.25">
      <c r="B12326" s="683"/>
      <c r="C12326" s="683"/>
      <c r="D12326" s="684"/>
    </row>
    <row r="12327" spans="2:4" ht="15" customHeight="1" x14ac:dyDescent="0.25">
      <c r="B12327" s="683"/>
      <c r="C12327" s="683"/>
      <c r="D12327" s="684"/>
    </row>
    <row r="12328" spans="2:4" ht="15" customHeight="1" x14ac:dyDescent="0.25">
      <c r="B12328" s="683"/>
      <c r="C12328" s="683"/>
      <c r="D12328" s="684"/>
    </row>
    <row r="12329" spans="2:4" ht="15" customHeight="1" x14ac:dyDescent="0.25">
      <c r="B12329" s="683"/>
      <c r="C12329" s="683"/>
      <c r="D12329" s="684"/>
    </row>
    <row r="12330" spans="2:4" ht="15" customHeight="1" x14ac:dyDescent="0.25">
      <c r="B12330" s="683"/>
      <c r="C12330" s="683"/>
      <c r="D12330" s="684"/>
    </row>
    <row r="12331" spans="2:4" ht="15" customHeight="1" x14ac:dyDescent="0.25">
      <c r="B12331" s="683"/>
      <c r="C12331" s="683"/>
      <c r="D12331" s="684"/>
    </row>
    <row r="12332" spans="2:4" ht="15" customHeight="1" x14ac:dyDescent="0.25">
      <c r="B12332" s="683"/>
      <c r="C12332" s="683"/>
      <c r="D12332" s="684"/>
    </row>
    <row r="12333" spans="2:4" ht="15" customHeight="1" x14ac:dyDescent="0.25">
      <c r="B12333" s="683"/>
      <c r="C12333" s="683"/>
      <c r="D12333" s="684"/>
    </row>
    <row r="12334" spans="2:4" ht="15" customHeight="1" x14ac:dyDescent="0.25">
      <c r="B12334" s="683"/>
      <c r="C12334" s="683"/>
      <c r="D12334" s="684"/>
    </row>
    <row r="12335" spans="2:4" ht="15" customHeight="1" x14ac:dyDescent="0.25">
      <c r="B12335" s="683"/>
      <c r="C12335" s="683"/>
      <c r="D12335" s="684"/>
    </row>
    <row r="12336" spans="2:4" ht="15" customHeight="1" x14ac:dyDescent="0.25">
      <c r="B12336" s="683"/>
      <c r="C12336" s="683"/>
      <c r="D12336" s="684"/>
    </row>
    <row r="12337" spans="2:4" ht="15" customHeight="1" x14ac:dyDescent="0.25">
      <c r="B12337" s="683"/>
      <c r="C12337" s="683"/>
      <c r="D12337" s="684"/>
    </row>
    <row r="12338" spans="2:4" ht="15" customHeight="1" x14ac:dyDescent="0.25">
      <c r="B12338" s="683"/>
      <c r="C12338" s="683"/>
      <c r="D12338" s="684"/>
    </row>
    <row r="12339" spans="2:4" ht="15" customHeight="1" x14ac:dyDescent="0.25">
      <c r="B12339" s="683"/>
      <c r="C12339" s="683"/>
      <c r="D12339" s="684"/>
    </row>
    <row r="12340" spans="2:4" ht="15" customHeight="1" x14ac:dyDescent="0.25">
      <c r="B12340" s="683"/>
      <c r="C12340" s="683"/>
      <c r="D12340" s="684"/>
    </row>
    <row r="12341" spans="2:4" ht="15" customHeight="1" x14ac:dyDescent="0.25">
      <c r="B12341" s="683"/>
      <c r="C12341" s="683"/>
      <c r="D12341" s="684"/>
    </row>
    <row r="12342" spans="2:4" ht="15" customHeight="1" x14ac:dyDescent="0.25">
      <c r="B12342" s="683"/>
      <c r="C12342" s="683"/>
      <c r="D12342" s="684"/>
    </row>
    <row r="12343" spans="2:4" ht="15" customHeight="1" x14ac:dyDescent="0.25">
      <c r="B12343" s="683"/>
      <c r="C12343" s="683"/>
      <c r="D12343" s="684"/>
    </row>
    <row r="12344" spans="2:4" ht="15" customHeight="1" x14ac:dyDescent="0.25">
      <c r="B12344" s="683"/>
      <c r="C12344" s="683"/>
      <c r="D12344" s="684"/>
    </row>
    <row r="12345" spans="2:4" ht="15" customHeight="1" x14ac:dyDescent="0.25">
      <c r="B12345" s="683"/>
      <c r="C12345" s="683"/>
      <c r="D12345" s="684"/>
    </row>
    <row r="12346" spans="2:4" ht="15" customHeight="1" x14ac:dyDescent="0.25">
      <c r="B12346" s="683"/>
      <c r="C12346" s="683"/>
      <c r="D12346" s="684"/>
    </row>
    <row r="12347" spans="2:4" ht="15" customHeight="1" x14ac:dyDescent="0.25">
      <c r="B12347" s="683"/>
      <c r="C12347" s="683"/>
      <c r="D12347" s="684"/>
    </row>
    <row r="12348" spans="2:4" ht="15" customHeight="1" x14ac:dyDescent="0.25">
      <c r="B12348" s="683"/>
      <c r="C12348" s="683"/>
      <c r="D12348" s="684"/>
    </row>
    <row r="12349" spans="2:4" ht="15" customHeight="1" x14ac:dyDescent="0.25">
      <c r="B12349" s="683"/>
      <c r="C12349" s="683"/>
      <c r="D12349" s="684"/>
    </row>
    <row r="12350" spans="2:4" ht="15" customHeight="1" x14ac:dyDescent="0.25">
      <c r="B12350" s="683"/>
      <c r="C12350" s="683"/>
      <c r="D12350" s="684"/>
    </row>
    <row r="12351" spans="2:4" ht="15" customHeight="1" x14ac:dyDescent="0.25">
      <c r="B12351" s="683"/>
      <c r="C12351" s="683"/>
      <c r="D12351" s="684"/>
    </row>
    <row r="12352" spans="2:4" ht="15" customHeight="1" x14ac:dyDescent="0.25">
      <c r="B12352" s="683"/>
      <c r="C12352" s="683"/>
      <c r="D12352" s="684"/>
    </row>
    <row r="12353" spans="2:4" ht="15" customHeight="1" x14ac:dyDescent="0.25">
      <c r="B12353" s="683"/>
      <c r="C12353" s="683"/>
      <c r="D12353" s="684"/>
    </row>
    <row r="12354" spans="2:4" ht="15" customHeight="1" x14ac:dyDescent="0.25">
      <c r="B12354" s="683"/>
      <c r="C12354" s="683"/>
      <c r="D12354" s="684"/>
    </row>
    <row r="12355" spans="2:4" ht="15" customHeight="1" x14ac:dyDescent="0.25">
      <c r="B12355" s="683"/>
      <c r="C12355" s="683"/>
      <c r="D12355" s="684"/>
    </row>
    <row r="12356" spans="2:4" ht="15" customHeight="1" x14ac:dyDescent="0.25">
      <c r="B12356" s="683"/>
      <c r="C12356" s="683"/>
      <c r="D12356" s="684"/>
    </row>
    <row r="12357" spans="2:4" ht="15" customHeight="1" x14ac:dyDescent="0.25">
      <c r="B12357" s="683"/>
      <c r="C12357" s="683"/>
      <c r="D12357" s="684"/>
    </row>
    <row r="12358" spans="2:4" ht="15" customHeight="1" x14ac:dyDescent="0.25">
      <c r="B12358" s="683"/>
      <c r="C12358" s="683"/>
      <c r="D12358" s="684"/>
    </row>
    <row r="12359" spans="2:4" ht="15" customHeight="1" x14ac:dyDescent="0.25">
      <c r="B12359" s="683"/>
      <c r="C12359" s="683"/>
      <c r="D12359" s="684"/>
    </row>
    <row r="12360" spans="2:4" ht="15" customHeight="1" x14ac:dyDescent="0.25">
      <c r="B12360" s="683"/>
      <c r="C12360" s="683"/>
      <c r="D12360" s="684"/>
    </row>
    <row r="12361" spans="2:4" ht="15" customHeight="1" x14ac:dyDescent="0.25">
      <c r="B12361" s="683"/>
      <c r="C12361" s="683"/>
      <c r="D12361" s="684"/>
    </row>
    <row r="12362" spans="2:4" ht="15" customHeight="1" x14ac:dyDescent="0.25">
      <c r="B12362" s="683"/>
      <c r="C12362" s="683"/>
      <c r="D12362" s="684"/>
    </row>
    <row r="12363" spans="2:4" ht="15" customHeight="1" x14ac:dyDescent="0.25">
      <c r="B12363" s="683"/>
      <c r="C12363" s="683"/>
      <c r="D12363" s="684"/>
    </row>
    <row r="12364" spans="2:4" ht="15" customHeight="1" x14ac:dyDescent="0.25">
      <c r="B12364" s="683"/>
      <c r="C12364" s="683"/>
      <c r="D12364" s="684"/>
    </row>
    <row r="12365" spans="2:4" ht="15" customHeight="1" x14ac:dyDescent="0.25">
      <c r="B12365" s="683"/>
      <c r="C12365" s="683"/>
      <c r="D12365" s="684"/>
    </row>
    <row r="12366" spans="2:4" ht="15" customHeight="1" x14ac:dyDescent="0.25">
      <c r="B12366" s="683"/>
      <c r="C12366" s="683"/>
      <c r="D12366" s="684"/>
    </row>
    <row r="12367" spans="2:4" ht="15" customHeight="1" x14ac:dyDescent="0.25">
      <c r="B12367" s="683"/>
      <c r="C12367" s="683"/>
      <c r="D12367" s="684"/>
    </row>
    <row r="12368" spans="2:4" ht="15" customHeight="1" x14ac:dyDescent="0.25">
      <c r="B12368" s="683"/>
      <c r="C12368" s="683"/>
      <c r="D12368" s="684"/>
    </row>
    <row r="12369" spans="2:4" ht="15" customHeight="1" x14ac:dyDescent="0.25">
      <c r="B12369" s="683"/>
      <c r="C12369" s="683"/>
      <c r="D12369" s="684"/>
    </row>
    <row r="12370" spans="2:4" ht="15" customHeight="1" x14ac:dyDescent="0.25">
      <c r="B12370" s="683"/>
      <c r="C12370" s="683"/>
      <c r="D12370" s="684"/>
    </row>
    <row r="12371" spans="2:4" ht="15" customHeight="1" x14ac:dyDescent="0.25">
      <c r="B12371" s="683"/>
      <c r="C12371" s="683"/>
      <c r="D12371" s="684"/>
    </row>
    <row r="12372" spans="2:4" ht="15" customHeight="1" x14ac:dyDescent="0.25">
      <c r="B12372" s="683"/>
      <c r="C12372" s="683"/>
      <c r="D12372" s="684"/>
    </row>
    <row r="12373" spans="2:4" ht="15" customHeight="1" x14ac:dyDescent="0.25">
      <c r="B12373" s="683"/>
      <c r="C12373" s="683"/>
      <c r="D12373" s="684"/>
    </row>
    <row r="12374" spans="2:4" ht="15" customHeight="1" x14ac:dyDescent="0.25">
      <c r="B12374" s="683"/>
      <c r="C12374" s="683"/>
      <c r="D12374" s="684"/>
    </row>
    <row r="12375" spans="2:4" ht="15" customHeight="1" x14ac:dyDescent="0.25">
      <c r="B12375" s="683"/>
      <c r="C12375" s="683"/>
      <c r="D12375" s="684"/>
    </row>
    <row r="12376" spans="2:4" ht="15" customHeight="1" x14ac:dyDescent="0.25">
      <c r="B12376" s="683"/>
      <c r="C12376" s="683"/>
      <c r="D12376" s="684"/>
    </row>
    <row r="12377" spans="2:4" ht="15" customHeight="1" x14ac:dyDescent="0.25">
      <c r="B12377" s="683"/>
      <c r="C12377" s="683"/>
      <c r="D12377" s="684"/>
    </row>
    <row r="12378" spans="2:4" ht="15" customHeight="1" x14ac:dyDescent="0.25">
      <c r="B12378" s="683"/>
      <c r="C12378" s="683"/>
      <c r="D12378" s="684"/>
    </row>
    <row r="12379" spans="2:4" ht="15" customHeight="1" x14ac:dyDescent="0.25">
      <c r="B12379" s="683"/>
      <c r="C12379" s="683"/>
      <c r="D12379" s="684"/>
    </row>
    <row r="12380" spans="2:4" ht="15" customHeight="1" x14ac:dyDescent="0.25">
      <c r="B12380" s="683"/>
      <c r="C12380" s="683"/>
      <c r="D12380" s="684"/>
    </row>
    <row r="12381" spans="2:4" ht="15" customHeight="1" x14ac:dyDescent="0.25">
      <c r="B12381" s="683"/>
      <c r="C12381" s="683"/>
      <c r="D12381" s="684"/>
    </row>
    <row r="12382" spans="2:4" ht="15" customHeight="1" x14ac:dyDescent="0.25">
      <c r="B12382" s="683"/>
      <c r="C12382" s="683"/>
      <c r="D12382" s="684"/>
    </row>
    <row r="12383" spans="2:4" ht="15" customHeight="1" x14ac:dyDescent="0.25">
      <c r="B12383" s="683"/>
      <c r="C12383" s="683"/>
      <c r="D12383" s="684"/>
    </row>
    <row r="12384" spans="2:4" ht="15" customHeight="1" x14ac:dyDescent="0.25">
      <c r="B12384" s="683"/>
      <c r="C12384" s="683"/>
      <c r="D12384" s="684"/>
    </row>
    <row r="12385" spans="2:4" ht="15" customHeight="1" x14ac:dyDescent="0.25">
      <c r="B12385" s="683"/>
      <c r="C12385" s="683"/>
      <c r="D12385" s="684"/>
    </row>
    <row r="12386" spans="2:4" ht="15" customHeight="1" x14ac:dyDescent="0.25">
      <c r="B12386" s="683"/>
      <c r="C12386" s="683"/>
      <c r="D12386" s="684"/>
    </row>
    <row r="12387" spans="2:4" ht="15" customHeight="1" x14ac:dyDescent="0.25">
      <c r="B12387" s="683"/>
      <c r="C12387" s="683"/>
      <c r="D12387" s="684"/>
    </row>
    <row r="12388" spans="2:4" ht="15" customHeight="1" x14ac:dyDescent="0.25">
      <c r="B12388" s="683"/>
      <c r="C12388" s="683"/>
      <c r="D12388" s="684"/>
    </row>
    <row r="12389" spans="2:4" ht="15" customHeight="1" x14ac:dyDescent="0.25">
      <c r="B12389" s="683"/>
      <c r="C12389" s="683"/>
      <c r="D12389" s="684"/>
    </row>
    <row r="12390" spans="2:4" ht="15" customHeight="1" x14ac:dyDescent="0.25">
      <c r="B12390" s="683"/>
      <c r="C12390" s="683"/>
      <c r="D12390" s="684"/>
    </row>
    <row r="12391" spans="2:4" ht="15" customHeight="1" x14ac:dyDescent="0.25">
      <c r="B12391" s="683"/>
      <c r="C12391" s="683"/>
      <c r="D12391" s="684"/>
    </row>
    <row r="12392" spans="2:4" ht="15" customHeight="1" x14ac:dyDescent="0.25">
      <c r="B12392" s="683"/>
      <c r="C12392" s="683"/>
      <c r="D12392" s="684"/>
    </row>
    <row r="12393" spans="2:4" ht="15" customHeight="1" x14ac:dyDescent="0.25">
      <c r="B12393" s="683"/>
      <c r="C12393" s="683"/>
      <c r="D12393" s="684"/>
    </row>
    <row r="12394" spans="2:4" ht="15" customHeight="1" x14ac:dyDescent="0.25">
      <c r="B12394" s="683"/>
      <c r="C12394" s="683"/>
      <c r="D12394" s="684"/>
    </row>
    <row r="12395" spans="2:4" ht="15" customHeight="1" x14ac:dyDescent="0.25">
      <c r="B12395" s="683"/>
      <c r="C12395" s="683"/>
      <c r="D12395" s="684"/>
    </row>
    <row r="12396" spans="2:4" ht="15" customHeight="1" x14ac:dyDescent="0.25">
      <c r="B12396" s="683"/>
      <c r="C12396" s="683"/>
      <c r="D12396" s="684"/>
    </row>
    <row r="12397" spans="2:4" ht="15" customHeight="1" x14ac:dyDescent="0.25">
      <c r="B12397" s="683"/>
      <c r="C12397" s="683"/>
      <c r="D12397" s="684"/>
    </row>
    <row r="12398" spans="2:4" ht="15" customHeight="1" x14ac:dyDescent="0.25">
      <c r="B12398" s="683"/>
      <c r="C12398" s="683"/>
      <c r="D12398" s="684"/>
    </row>
    <row r="12399" spans="2:4" ht="15" customHeight="1" x14ac:dyDescent="0.25">
      <c r="B12399" s="683"/>
      <c r="C12399" s="683"/>
      <c r="D12399" s="684"/>
    </row>
    <row r="12400" spans="2:4" ht="15" customHeight="1" x14ac:dyDescent="0.25">
      <c r="B12400" s="683"/>
      <c r="C12400" s="683"/>
      <c r="D12400" s="684"/>
    </row>
    <row r="12401" spans="2:4" ht="15" customHeight="1" x14ac:dyDescent="0.25">
      <c r="B12401" s="683"/>
      <c r="C12401" s="683"/>
      <c r="D12401" s="684"/>
    </row>
    <row r="12402" spans="2:4" ht="15" customHeight="1" x14ac:dyDescent="0.25">
      <c r="B12402" s="683"/>
      <c r="C12402" s="683"/>
      <c r="D12402" s="684"/>
    </row>
    <row r="12403" spans="2:4" ht="15" customHeight="1" x14ac:dyDescent="0.25">
      <c r="B12403" s="683"/>
      <c r="C12403" s="683"/>
      <c r="D12403" s="684"/>
    </row>
    <row r="12404" spans="2:4" ht="15" customHeight="1" x14ac:dyDescent="0.25">
      <c r="B12404" s="683"/>
      <c r="C12404" s="683"/>
      <c r="D12404" s="684"/>
    </row>
    <row r="12405" spans="2:4" ht="15" customHeight="1" x14ac:dyDescent="0.25">
      <c r="B12405" s="683"/>
      <c r="C12405" s="683"/>
      <c r="D12405" s="684"/>
    </row>
    <row r="12406" spans="2:4" ht="15" customHeight="1" x14ac:dyDescent="0.25">
      <c r="B12406" s="683"/>
      <c r="C12406" s="683"/>
      <c r="D12406" s="684"/>
    </row>
    <row r="12407" spans="2:4" ht="15" customHeight="1" x14ac:dyDescent="0.25">
      <c r="B12407" s="683"/>
      <c r="C12407" s="683"/>
      <c r="D12407" s="684"/>
    </row>
    <row r="12408" spans="2:4" ht="15" customHeight="1" x14ac:dyDescent="0.25">
      <c r="B12408" s="683"/>
      <c r="C12408" s="683"/>
      <c r="D12408" s="684"/>
    </row>
    <row r="12409" spans="2:4" ht="15" customHeight="1" x14ac:dyDescent="0.25">
      <c r="B12409" s="683"/>
      <c r="C12409" s="683"/>
      <c r="D12409" s="684"/>
    </row>
    <row r="12410" spans="2:4" ht="15" customHeight="1" x14ac:dyDescent="0.25">
      <c r="B12410" s="683"/>
      <c r="C12410" s="683"/>
      <c r="D12410" s="684"/>
    </row>
    <row r="12411" spans="2:4" ht="15" customHeight="1" x14ac:dyDescent="0.25">
      <c r="B12411" s="683"/>
      <c r="C12411" s="683"/>
      <c r="D12411" s="684"/>
    </row>
    <row r="12412" spans="2:4" ht="15" customHeight="1" x14ac:dyDescent="0.25">
      <c r="B12412" s="683"/>
      <c r="C12412" s="683"/>
      <c r="D12412" s="684"/>
    </row>
    <row r="12413" spans="2:4" ht="15" customHeight="1" x14ac:dyDescent="0.25">
      <c r="B12413" s="683"/>
      <c r="C12413" s="683"/>
      <c r="D12413" s="684"/>
    </row>
    <row r="12414" spans="2:4" ht="15" customHeight="1" x14ac:dyDescent="0.25">
      <c r="B12414" s="683"/>
      <c r="C12414" s="683"/>
      <c r="D12414" s="684"/>
    </row>
    <row r="12415" spans="2:4" ht="15" customHeight="1" x14ac:dyDescent="0.25">
      <c r="B12415" s="683"/>
      <c r="C12415" s="683"/>
      <c r="D12415" s="684"/>
    </row>
    <row r="12416" spans="2:4" ht="15" customHeight="1" x14ac:dyDescent="0.25">
      <c r="B12416" s="683"/>
      <c r="C12416" s="683"/>
      <c r="D12416" s="684"/>
    </row>
    <row r="12417" spans="2:4" ht="15" customHeight="1" x14ac:dyDescent="0.25">
      <c r="B12417" s="683"/>
      <c r="C12417" s="683"/>
      <c r="D12417" s="684"/>
    </row>
    <row r="12418" spans="2:4" ht="15" customHeight="1" x14ac:dyDescent="0.25">
      <c r="B12418" s="683"/>
      <c r="C12418" s="683"/>
      <c r="D12418" s="684"/>
    </row>
    <row r="12419" spans="2:4" ht="15" customHeight="1" x14ac:dyDescent="0.25">
      <c r="B12419" s="683"/>
      <c r="C12419" s="683"/>
      <c r="D12419" s="684"/>
    </row>
    <row r="12420" spans="2:4" ht="15" customHeight="1" x14ac:dyDescent="0.25">
      <c r="B12420" s="683"/>
      <c r="C12420" s="683"/>
      <c r="D12420" s="684"/>
    </row>
    <row r="12421" spans="2:4" ht="15" customHeight="1" x14ac:dyDescent="0.25">
      <c r="B12421" s="683"/>
      <c r="C12421" s="683"/>
      <c r="D12421" s="684"/>
    </row>
    <row r="12422" spans="2:4" ht="15" customHeight="1" x14ac:dyDescent="0.25">
      <c r="B12422" s="683"/>
      <c r="C12422" s="683"/>
      <c r="D12422" s="684"/>
    </row>
    <row r="12423" spans="2:4" ht="15" customHeight="1" x14ac:dyDescent="0.25">
      <c r="B12423" s="683"/>
      <c r="C12423" s="683"/>
      <c r="D12423" s="684"/>
    </row>
    <row r="12424" spans="2:4" ht="15" customHeight="1" x14ac:dyDescent="0.25">
      <c r="B12424" s="683"/>
      <c r="C12424" s="683"/>
      <c r="D12424" s="684"/>
    </row>
    <row r="12425" spans="2:4" ht="15" customHeight="1" x14ac:dyDescent="0.25">
      <c r="B12425" s="683"/>
      <c r="C12425" s="683"/>
      <c r="D12425" s="684"/>
    </row>
    <row r="12426" spans="2:4" ht="15" customHeight="1" x14ac:dyDescent="0.25">
      <c r="B12426" s="683"/>
      <c r="C12426" s="683"/>
      <c r="D12426" s="684"/>
    </row>
    <row r="12427" spans="2:4" ht="15" customHeight="1" x14ac:dyDescent="0.25">
      <c r="B12427" s="683"/>
      <c r="C12427" s="683"/>
      <c r="D12427" s="684"/>
    </row>
    <row r="12428" spans="2:4" ht="15" customHeight="1" x14ac:dyDescent="0.25">
      <c r="B12428" s="683"/>
      <c r="C12428" s="683"/>
      <c r="D12428" s="684"/>
    </row>
    <row r="12429" spans="2:4" ht="15" customHeight="1" x14ac:dyDescent="0.25">
      <c r="B12429" s="683"/>
      <c r="C12429" s="683"/>
      <c r="D12429" s="684"/>
    </row>
    <row r="12430" spans="2:4" ht="15" customHeight="1" x14ac:dyDescent="0.25">
      <c r="B12430" s="683"/>
      <c r="C12430" s="683"/>
      <c r="D12430" s="684"/>
    </row>
    <row r="12431" spans="2:4" ht="15" customHeight="1" x14ac:dyDescent="0.25">
      <c r="B12431" s="683"/>
      <c r="C12431" s="683"/>
      <c r="D12431" s="684"/>
    </row>
    <row r="12432" spans="2:4" ht="15" customHeight="1" x14ac:dyDescent="0.25">
      <c r="B12432" s="683"/>
      <c r="C12432" s="683"/>
      <c r="D12432" s="684"/>
    </row>
    <row r="12433" spans="2:4" ht="15" customHeight="1" x14ac:dyDescent="0.25">
      <c r="B12433" s="683"/>
      <c r="C12433" s="683"/>
      <c r="D12433" s="684"/>
    </row>
    <row r="12434" spans="2:4" ht="15" customHeight="1" x14ac:dyDescent="0.25">
      <c r="B12434" s="683"/>
      <c r="C12434" s="683"/>
      <c r="D12434" s="684"/>
    </row>
    <row r="12435" spans="2:4" ht="15" customHeight="1" x14ac:dyDescent="0.25">
      <c r="B12435" s="683"/>
      <c r="C12435" s="683"/>
      <c r="D12435" s="684"/>
    </row>
    <row r="12436" spans="2:4" ht="15" customHeight="1" x14ac:dyDescent="0.25">
      <c r="B12436" s="683"/>
      <c r="C12436" s="683"/>
      <c r="D12436" s="684"/>
    </row>
    <row r="12437" spans="2:4" ht="15" customHeight="1" x14ac:dyDescent="0.25">
      <c r="B12437" s="683"/>
      <c r="C12437" s="683"/>
      <c r="D12437" s="684"/>
    </row>
    <row r="12438" spans="2:4" ht="15" customHeight="1" x14ac:dyDescent="0.25">
      <c r="B12438" s="683"/>
      <c r="C12438" s="683"/>
      <c r="D12438" s="684"/>
    </row>
    <row r="12439" spans="2:4" ht="15" customHeight="1" x14ac:dyDescent="0.25">
      <c r="B12439" s="683"/>
      <c r="C12439" s="683"/>
      <c r="D12439" s="684"/>
    </row>
    <row r="12440" spans="2:4" ht="15" customHeight="1" x14ac:dyDescent="0.25">
      <c r="B12440" s="683"/>
      <c r="C12440" s="683"/>
      <c r="D12440" s="684"/>
    </row>
    <row r="12441" spans="2:4" ht="15" customHeight="1" x14ac:dyDescent="0.25">
      <c r="B12441" s="683"/>
      <c r="C12441" s="683"/>
      <c r="D12441" s="684"/>
    </row>
    <row r="12442" spans="2:4" ht="15" customHeight="1" x14ac:dyDescent="0.25">
      <c r="B12442" s="683"/>
      <c r="C12442" s="683"/>
      <c r="D12442" s="684"/>
    </row>
    <row r="12443" spans="2:4" ht="15" customHeight="1" x14ac:dyDescent="0.25">
      <c r="B12443" s="683"/>
      <c r="C12443" s="683"/>
      <c r="D12443" s="684"/>
    </row>
    <row r="12444" spans="2:4" ht="15" customHeight="1" x14ac:dyDescent="0.25">
      <c r="B12444" s="683"/>
      <c r="C12444" s="683"/>
      <c r="D12444" s="684"/>
    </row>
    <row r="12445" spans="2:4" ht="15" customHeight="1" x14ac:dyDescent="0.25">
      <c r="B12445" s="683"/>
      <c r="C12445" s="683"/>
      <c r="D12445" s="684"/>
    </row>
    <row r="12446" spans="2:4" ht="15" customHeight="1" x14ac:dyDescent="0.25">
      <c r="B12446" s="683"/>
      <c r="C12446" s="683"/>
      <c r="D12446" s="684"/>
    </row>
    <row r="12447" spans="2:4" ht="15" customHeight="1" x14ac:dyDescent="0.25">
      <c r="B12447" s="683"/>
      <c r="C12447" s="683"/>
      <c r="D12447" s="684"/>
    </row>
    <row r="12448" spans="2:4" ht="15" customHeight="1" x14ac:dyDescent="0.25">
      <c r="B12448" s="683"/>
      <c r="C12448" s="683"/>
      <c r="D12448" s="684"/>
    </row>
    <row r="12449" spans="2:4" ht="15" customHeight="1" x14ac:dyDescent="0.25">
      <c r="B12449" s="683"/>
      <c r="C12449" s="683"/>
      <c r="D12449" s="684"/>
    </row>
    <row r="12450" spans="2:4" ht="15" customHeight="1" x14ac:dyDescent="0.25">
      <c r="B12450" s="683"/>
      <c r="C12450" s="683"/>
      <c r="D12450" s="684"/>
    </row>
    <row r="12451" spans="2:4" ht="15" customHeight="1" x14ac:dyDescent="0.25">
      <c r="B12451" s="683"/>
      <c r="C12451" s="683"/>
      <c r="D12451" s="684"/>
    </row>
    <row r="12452" spans="2:4" ht="15" customHeight="1" x14ac:dyDescent="0.25">
      <c r="B12452" s="683"/>
      <c r="C12452" s="683"/>
      <c r="D12452" s="684"/>
    </row>
    <row r="12453" spans="2:4" ht="15" customHeight="1" x14ac:dyDescent="0.25">
      <c r="B12453" s="683"/>
      <c r="C12453" s="683"/>
      <c r="D12453" s="684"/>
    </row>
    <row r="12454" spans="2:4" ht="15" customHeight="1" x14ac:dyDescent="0.25">
      <c r="B12454" s="683"/>
      <c r="C12454" s="683"/>
      <c r="D12454" s="684"/>
    </row>
    <row r="12455" spans="2:4" ht="15" customHeight="1" x14ac:dyDescent="0.25">
      <c r="B12455" s="683"/>
      <c r="C12455" s="683"/>
      <c r="D12455" s="684"/>
    </row>
    <row r="12456" spans="2:4" ht="15" customHeight="1" x14ac:dyDescent="0.25">
      <c r="B12456" s="683"/>
      <c r="C12456" s="683"/>
      <c r="D12456" s="684"/>
    </row>
    <row r="12457" spans="2:4" ht="15" customHeight="1" x14ac:dyDescent="0.25">
      <c r="B12457" s="683"/>
      <c r="C12457" s="683"/>
      <c r="D12457" s="684"/>
    </row>
    <row r="12458" spans="2:4" ht="15" customHeight="1" x14ac:dyDescent="0.25">
      <c r="B12458" s="683"/>
      <c r="C12458" s="683"/>
      <c r="D12458" s="684"/>
    </row>
    <row r="12459" spans="2:4" ht="15" customHeight="1" x14ac:dyDescent="0.25">
      <c r="B12459" s="683"/>
      <c r="C12459" s="683"/>
      <c r="D12459" s="684"/>
    </row>
    <row r="12460" spans="2:4" ht="15" customHeight="1" x14ac:dyDescent="0.25">
      <c r="B12460" s="683"/>
      <c r="C12460" s="683"/>
      <c r="D12460" s="684"/>
    </row>
    <row r="12461" spans="2:4" ht="15" customHeight="1" x14ac:dyDescent="0.25">
      <c r="B12461" s="683"/>
      <c r="C12461" s="683"/>
      <c r="D12461" s="684"/>
    </row>
    <row r="12462" spans="2:4" ht="15" customHeight="1" x14ac:dyDescent="0.25">
      <c r="B12462" s="683"/>
      <c r="C12462" s="683"/>
      <c r="D12462" s="684"/>
    </row>
    <row r="12463" spans="2:4" ht="15" customHeight="1" x14ac:dyDescent="0.25">
      <c r="B12463" s="683"/>
      <c r="C12463" s="683"/>
      <c r="D12463" s="684"/>
    </row>
    <row r="12464" spans="2:4" ht="15" customHeight="1" x14ac:dyDescent="0.25">
      <c r="B12464" s="683"/>
      <c r="C12464" s="683"/>
      <c r="D12464" s="684"/>
    </row>
    <row r="12465" spans="2:4" ht="15" customHeight="1" x14ac:dyDescent="0.25">
      <c r="B12465" s="683"/>
      <c r="C12465" s="683"/>
      <c r="D12465" s="684"/>
    </row>
    <row r="12466" spans="2:4" ht="15" customHeight="1" x14ac:dyDescent="0.25">
      <c r="B12466" s="683"/>
      <c r="C12466" s="683"/>
      <c r="D12466" s="684"/>
    </row>
    <row r="12467" spans="2:4" ht="15" customHeight="1" x14ac:dyDescent="0.25">
      <c r="B12467" s="683"/>
      <c r="C12467" s="683"/>
      <c r="D12467" s="684"/>
    </row>
    <row r="12468" spans="2:4" ht="15" customHeight="1" x14ac:dyDescent="0.25">
      <c r="B12468" s="683"/>
      <c r="C12468" s="683"/>
      <c r="D12468" s="684"/>
    </row>
    <row r="12469" spans="2:4" ht="15" customHeight="1" x14ac:dyDescent="0.25">
      <c r="B12469" s="683"/>
      <c r="C12469" s="683"/>
      <c r="D12469" s="684"/>
    </row>
    <row r="12470" spans="2:4" ht="15" customHeight="1" x14ac:dyDescent="0.25">
      <c r="B12470" s="683"/>
      <c r="C12470" s="683"/>
      <c r="D12470" s="684"/>
    </row>
    <row r="12471" spans="2:4" ht="15" customHeight="1" x14ac:dyDescent="0.25">
      <c r="B12471" s="683"/>
      <c r="C12471" s="683"/>
      <c r="D12471" s="684"/>
    </row>
    <row r="12472" spans="2:4" ht="15" customHeight="1" x14ac:dyDescent="0.25">
      <c r="B12472" s="683"/>
      <c r="C12472" s="683"/>
      <c r="D12472" s="684"/>
    </row>
    <row r="12473" spans="2:4" ht="15" customHeight="1" x14ac:dyDescent="0.25">
      <c r="B12473" s="683"/>
      <c r="C12473" s="683"/>
      <c r="D12473" s="684"/>
    </row>
    <row r="12474" spans="2:4" ht="15" customHeight="1" x14ac:dyDescent="0.25">
      <c r="B12474" s="683"/>
      <c r="C12474" s="683"/>
      <c r="D12474" s="684"/>
    </row>
    <row r="12475" spans="2:4" ht="15" customHeight="1" x14ac:dyDescent="0.25">
      <c r="B12475" s="683"/>
      <c r="C12475" s="683"/>
      <c r="D12475" s="684"/>
    </row>
    <row r="12476" spans="2:4" ht="15" customHeight="1" x14ac:dyDescent="0.25">
      <c r="B12476" s="683"/>
      <c r="C12476" s="683"/>
      <c r="D12476" s="684"/>
    </row>
    <row r="12477" spans="2:4" ht="15" customHeight="1" x14ac:dyDescent="0.25">
      <c r="B12477" s="683"/>
      <c r="C12477" s="683"/>
      <c r="D12477" s="684"/>
    </row>
    <row r="12478" spans="2:4" ht="15" customHeight="1" x14ac:dyDescent="0.25">
      <c r="B12478" s="683"/>
      <c r="C12478" s="683"/>
      <c r="D12478" s="684"/>
    </row>
    <row r="12479" spans="2:4" ht="15" customHeight="1" x14ac:dyDescent="0.25">
      <c r="B12479" s="683"/>
      <c r="C12479" s="683"/>
      <c r="D12479" s="684"/>
    </row>
    <row r="12480" spans="2:4" ht="15" customHeight="1" x14ac:dyDescent="0.25">
      <c r="B12480" s="683"/>
      <c r="C12480" s="683"/>
      <c r="D12480" s="684"/>
    </row>
    <row r="12481" spans="2:4" ht="15" customHeight="1" x14ac:dyDescent="0.25">
      <c r="B12481" s="683"/>
      <c r="C12481" s="683"/>
      <c r="D12481" s="684"/>
    </row>
    <row r="12482" spans="2:4" ht="15" customHeight="1" x14ac:dyDescent="0.25">
      <c r="B12482" s="683"/>
      <c r="C12482" s="683"/>
      <c r="D12482" s="684"/>
    </row>
    <row r="12483" spans="2:4" ht="15" customHeight="1" x14ac:dyDescent="0.25">
      <c r="B12483" s="683"/>
      <c r="C12483" s="683"/>
      <c r="D12483" s="684"/>
    </row>
    <row r="12484" spans="2:4" ht="15" customHeight="1" x14ac:dyDescent="0.25">
      <c r="B12484" s="683"/>
      <c r="C12484" s="683"/>
      <c r="D12484" s="684"/>
    </row>
    <row r="12485" spans="2:4" ht="15" customHeight="1" x14ac:dyDescent="0.25">
      <c r="B12485" s="683"/>
      <c r="C12485" s="683"/>
      <c r="D12485" s="684"/>
    </row>
    <row r="12486" spans="2:4" ht="15" customHeight="1" x14ac:dyDescent="0.25">
      <c r="B12486" s="683"/>
      <c r="C12486" s="683"/>
      <c r="D12486" s="684"/>
    </row>
    <row r="12487" spans="2:4" ht="15" customHeight="1" x14ac:dyDescent="0.25">
      <c r="B12487" s="683"/>
      <c r="C12487" s="683"/>
      <c r="D12487" s="684"/>
    </row>
    <row r="12488" spans="2:4" ht="15" customHeight="1" x14ac:dyDescent="0.25">
      <c r="B12488" s="683"/>
      <c r="C12488" s="683"/>
      <c r="D12488" s="684"/>
    </row>
    <row r="12489" spans="2:4" ht="15" customHeight="1" x14ac:dyDescent="0.25">
      <c r="B12489" s="683"/>
      <c r="C12489" s="683"/>
      <c r="D12489" s="684"/>
    </row>
    <row r="12490" spans="2:4" ht="15" customHeight="1" x14ac:dyDescent="0.25">
      <c r="B12490" s="683"/>
      <c r="C12490" s="683"/>
      <c r="D12490" s="684"/>
    </row>
    <row r="12491" spans="2:4" ht="15" customHeight="1" x14ac:dyDescent="0.25">
      <c r="B12491" s="683"/>
      <c r="C12491" s="683"/>
      <c r="D12491" s="684"/>
    </row>
    <row r="12492" spans="2:4" ht="15" customHeight="1" x14ac:dyDescent="0.25">
      <c r="B12492" s="683"/>
      <c r="C12492" s="683"/>
      <c r="D12492" s="684"/>
    </row>
    <row r="12493" spans="2:4" ht="15" customHeight="1" x14ac:dyDescent="0.25">
      <c r="B12493" s="683"/>
      <c r="C12493" s="683"/>
      <c r="D12493" s="684"/>
    </row>
    <row r="12494" spans="2:4" ht="15" customHeight="1" x14ac:dyDescent="0.25">
      <c r="B12494" s="683"/>
      <c r="C12494" s="683"/>
      <c r="D12494" s="684"/>
    </row>
    <row r="12495" spans="2:4" ht="15" customHeight="1" x14ac:dyDescent="0.25">
      <c r="B12495" s="683"/>
      <c r="C12495" s="683"/>
      <c r="D12495" s="684"/>
    </row>
    <row r="12496" spans="2:4" ht="15" customHeight="1" x14ac:dyDescent="0.25">
      <c r="B12496" s="683"/>
      <c r="C12496" s="683"/>
      <c r="D12496" s="684"/>
    </row>
    <row r="12497" spans="2:4" ht="15" customHeight="1" x14ac:dyDescent="0.25">
      <c r="B12497" s="683"/>
      <c r="C12497" s="683"/>
      <c r="D12497" s="684"/>
    </row>
    <row r="12498" spans="2:4" ht="15" customHeight="1" x14ac:dyDescent="0.25">
      <c r="B12498" s="683"/>
      <c r="C12498" s="683"/>
      <c r="D12498" s="684"/>
    </row>
    <row r="12499" spans="2:4" ht="15" customHeight="1" x14ac:dyDescent="0.25">
      <c r="B12499" s="683"/>
      <c r="C12499" s="683"/>
      <c r="D12499" s="684"/>
    </row>
    <row r="12500" spans="2:4" ht="15" customHeight="1" x14ac:dyDescent="0.25">
      <c r="B12500" s="683"/>
      <c r="C12500" s="683"/>
      <c r="D12500" s="684"/>
    </row>
    <row r="12501" spans="2:4" ht="15" customHeight="1" x14ac:dyDescent="0.25">
      <c r="B12501" s="683"/>
      <c r="C12501" s="683"/>
      <c r="D12501" s="684"/>
    </row>
    <row r="12502" spans="2:4" ht="15" customHeight="1" x14ac:dyDescent="0.25">
      <c r="B12502" s="683"/>
      <c r="C12502" s="683"/>
      <c r="D12502" s="684"/>
    </row>
    <row r="12503" spans="2:4" ht="15" customHeight="1" x14ac:dyDescent="0.25">
      <c r="B12503" s="683"/>
      <c r="C12503" s="683"/>
      <c r="D12503" s="684"/>
    </row>
    <row r="12504" spans="2:4" ht="15" customHeight="1" x14ac:dyDescent="0.25">
      <c r="B12504" s="683"/>
      <c r="C12504" s="683"/>
      <c r="D12504" s="684"/>
    </row>
    <row r="12505" spans="2:4" ht="15" customHeight="1" x14ac:dyDescent="0.25">
      <c r="B12505" s="683"/>
      <c r="C12505" s="683"/>
      <c r="D12505" s="684"/>
    </row>
    <row r="12506" spans="2:4" ht="15" customHeight="1" x14ac:dyDescent="0.25">
      <c r="B12506" s="683"/>
      <c r="C12506" s="683"/>
      <c r="D12506" s="684"/>
    </row>
    <row r="12507" spans="2:4" ht="15" customHeight="1" x14ac:dyDescent="0.25">
      <c r="B12507" s="683"/>
      <c r="C12507" s="683"/>
      <c r="D12507" s="684"/>
    </row>
    <row r="12508" spans="2:4" ht="15" customHeight="1" x14ac:dyDescent="0.25">
      <c r="B12508" s="683"/>
      <c r="C12508" s="683"/>
      <c r="D12508" s="684"/>
    </row>
    <row r="12509" spans="2:4" ht="15" customHeight="1" x14ac:dyDescent="0.25">
      <c r="B12509" s="683"/>
      <c r="C12509" s="683"/>
      <c r="D12509" s="684"/>
    </row>
    <row r="12510" spans="2:4" ht="15" customHeight="1" x14ac:dyDescent="0.25">
      <c r="B12510" s="683"/>
      <c r="C12510" s="683"/>
      <c r="D12510" s="684"/>
    </row>
    <row r="12511" spans="2:4" ht="15" customHeight="1" x14ac:dyDescent="0.25">
      <c r="B12511" s="683"/>
      <c r="C12511" s="683"/>
      <c r="D12511" s="684"/>
    </row>
    <row r="12512" spans="2:4" ht="15" customHeight="1" x14ac:dyDescent="0.25">
      <c r="B12512" s="683"/>
      <c r="C12512" s="683"/>
      <c r="D12512" s="684"/>
    </row>
    <row r="12513" spans="2:4" ht="15" customHeight="1" x14ac:dyDescent="0.25">
      <c r="B12513" s="683"/>
      <c r="C12513" s="683"/>
      <c r="D12513" s="684"/>
    </row>
    <row r="12514" spans="2:4" ht="15" customHeight="1" x14ac:dyDescent="0.25">
      <c r="B12514" s="683"/>
      <c r="C12514" s="683"/>
      <c r="D12514" s="684"/>
    </row>
    <row r="12515" spans="2:4" ht="15" customHeight="1" x14ac:dyDescent="0.25">
      <c r="B12515" s="683"/>
      <c r="C12515" s="683"/>
      <c r="D12515" s="684"/>
    </row>
    <row r="12516" spans="2:4" ht="15" customHeight="1" x14ac:dyDescent="0.25">
      <c r="B12516" s="683"/>
      <c r="C12516" s="683"/>
      <c r="D12516" s="684"/>
    </row>
    <row r="12517" spans="2:4" ht="15" customHeight="1" x14ac:dyDescent="0.25">
      <c r="B12517" s="683"/>
      <c r="C12517" s="683"/>
      <c r="D12517" s="684"/>
    </row>
    <row r="12518" spans="2:4" ht="15" customHeight="1" x14ac:dyDescent="0.25">
      <c r="B12518" s="683"/>
      <c r="C12518" s="683"/>
      <c r="D12518" s="684"/>
    </row>
    <row r="12519" spans="2:4" ht="15" customHeight="1" x14ac:dyDescent="0.25">
      <c r="B12519" s="683"/>
      <c r="C12519" s="683"/>
      <c r="D12519" s="684"/>
    </row>
    <row r="12520" spans="2:4" ht="15" customHeight="1" x14ac:dyDescent="0.25">
      <c r="B12520" s="683"/>
      <c r="C12520" s="683"/>
      <c r="D12520" s="684"/>
    </row>
    <row r="12521" spans="2:4" ht="15" customHeight="1" x14ac:dyDescent="0.25">
      <c r="B12521" s="683"/>
      <c r="C12521" s="683"/>
      <c r="D12521" s="684"/>
    </row>
    <row r="12522" spans="2:4" ht="15" customHeight="1" x14ac:dyDescent="0.25">
      <c r="B12522" s="683"/>
      <c r="C12522" s="683"/>
      <c r="D12522" s="684"/>
    </row>
    <row r="12523" spans="2:4" ht="15" customHeight="1" x14ac:dyDescent="0.25">
      <c r="B12523" s="683"/>
      <c r="C12523" s="683"/>
      <c r="D12523" s="684"/>
    </row>
    <row r="12524" spans="2:4" ht="15" customHeight="1" x14ac:dyDescent="0.25">
      <c r="B12524" s="683"/>
      <c r="C12524" s="683"/>
      <c r="D12524" s="684"/>
    </row>
    <row r="12525" spans="2:4" ht="15" customHeight="1" x14ac:dyDescent="0.25">
      <c r="B12525" s="683"/>
      <c r="C12525" s="683"/>
      <c r="D12525" s="684"/>
    </row>
    <row r="12526" spans="2:4" ht="15" customHeight="1" x14ac:dyDescent="0.25">
      <c r="B12526" s="683"/>
      <c r="C12526" s="683"/>
      <c r="D12526" s="684"/>
    </row>
    <row r="12527" spans="2:4" ht="15" customHeight="1" x14ac:dyDescent="0.25">
      <c r="B12527" s="683"/>
      <c r="C12527" s="683"/>
      <c r="D12527" s="684"/>
    </row>
    <row r="12528" spans="2:4" ht="15" customHeight="1" x14ac:dyDescent="0.25">
      <c r="B12528" s="683"/>
      <c r="C12528" s="683"/>
      <c r="D12528" s="684"/>
    </row>
    <row r="12529" spans="2:4" ht="15" customHeight="1" x14ac:dyDescent="0.25">
      <c r="B12529" s="683"/>
      <c r="C12529" s="683"/>
      <c r="D12529" s="684"/>
    </row>
    <row r="12530" spans="2:4" ht="15" customHeight="1" x14ac:dyDescent="0.25">
      <c r="B12530" s="683"/>
      <c r="C12530" s="683"/>
      <c r="D12530" s="684"/>
    </row>
    <row r="12531" spans="2:4" ht="15" customHeight="1" x14ac:dyDescent="0.25">
      <c r="B12531" s="683"/>
      <c r="C12531" s="683"/>
      <c r="D12531" s="684"/>
    </row>
    <row r="12532" spans="2:4" ht="15" customHeight="1" x14ac:dyDescent="0.25">
      <c r="B12532" s="683"/>
      <c r="C12532" s="683"/>
      <c r="D12532" s="684"/>
    </row>
    <row r="12533" spans="2:4" ht="15" customHeight="1" x14ac:dyDescent="0.25">
      <c r="B12533" s="683"/>
      <c r="C12533" s="683"/>
      <c r="D12533" s="684"/>
    </row>
    <row r="12534" spans="2:4" ht="15" customHeight="1" x14ac:dyDescent="0.25">
      <c r="B12534" s="683"/>
      <c r="C12534" s="683"/>
      <c r="D12534" s="684"/>
    </row>
    <row r="12535" spans="2:4" ht="15" customHeight="1" x14ac:dyDescent="0.25">
      <c r="B12535" s="683"/>
      <c r="C12535" s="683"/>
      <c r="D12535" s="684"/>
    </row>
    <row r="12536" spans="2:4" ht="15" customHeight="1" x14ac:dyDescent="0.25">
      <c r="B12536" s="683"/>
      <c r="C12536" s="683"/>
      <c r="D12536" s="684"/>
    </row>
    <row r="12537" spans="2:4" ht="15" customHeight="1" x14ac:dyDescent="0.25">
      <c r="B12537" s="683"/>
      <c r="C12537" s="683"/>
      <c r="D12537" s="684"/>
    </row>
    <row r="12538" spans="2:4" ht="15" customHeight="1" x14ac:dyDescent="0.25">
      <c r="B12538" s="683"/>
      <c r="C12538" s="683"/>
      <c r="D12538" s="684"/>
    </row>
    <row r="12539" spans="2:4" ht="15" customHeight="1" x14ac:dyDescent="0.25">
      <c r="B12539" s="683"/>
      <c r="C12539" s="683"/>
      <c r="D12539" s="684"/>
    </row>
    <row r="12540" spans="2:4" ht="15" customHeight="1" x14ac:dyDescent="0.25">
      <c r="B12540" s="683"/>
      <c r="C12540" s="683"/>
      <c r="D12540" s="684"/>
    </row>
    <row r="12541" spans="2:4" ht="15" customHeight="1" x14ac:dyDescent="0.25">
      <c r="B12541" s="683"/>
      <c r="C12541" s="683"/>
      <c r="D12541" s="684"/>
    </row>
    <row r="12542" spans="2:4" ht="15" customHeight="1" x14ac:dyDescent="0.25">
      <c r="B12542" s="683"/>
      <c r="C12542" s="683"/>
      <c r="D12542" s="684"/>
    </row>
    <row r="12543" spans="2:4" ht="15" customHeight="1" x14ac:dyDescent="0.25">
      <c r="B12543" s="683"/>
      <c r="C12543" s="683"/>
      <c r="D12543" s="684"/>
    </row>
    <row r="12544" spans="2:4" ht="15" customHeight="1" x14ac:dyDescent="0.25">
      <c r="B12544" s="683"/>
      <c r="C12544" s="683"/>
      <c r="D12544" s="684"/>
    </row>
    <row r="12545" spans="2:4" ht="15" customHeight="1" x14ac:dyDescent="0.25">
      <c r="B12545" s="683"/>
      <c r="C12545" s="683"/>
      <c r="D12545" s="684"/>
    </row>
    <row r="12546" spans="2:4" ht="15" customHeight="1" x14ac:dyDescent="0.25">
      <c r="B12546" s="683"/>
      <c r="C12546" s="683"/>
      <c r="D12546" s="684"/>
    </row>
    <row r="12547" spans="2:4" ht="15" customHeight="1" x14ac:dyDescent="0.25">
      <c r="B12547" s="683"/>
      <c r="C12547" s="683"/>
      <c r="D12547" s="684"/>
    </row>
    <row r="12548" spans="2:4" ht="15" customHeight="1" x14ac:dyDescent="0.25">
      <c r="B12548" s="683"/>
      <c r="C12548" s="683"/>
      <c r="D12548" s="684"/>
    </row>
    <row r="12549" spans="2:4" ht="15" customHeight="1" x14ac:dyDescent="0.25">
      <c r="B12549" s="683"/>
      <c r="C12549" s="683"/>
      <c r="D12549" s="684"/>
    </row>
    <row r="12550" spans="2:4" ht="15" customHeight="1" x14ac:dyDescent="0.25">
      <c r="B12550" s="683"/>
      <c r="C12550" s="683"/>
      <c r="D12550" s="684"/>
    </row>
    <row r="12551" spans="2:4" ht="15" customHeight="1" x14ac:dyDescent="0.25">
      <c r="B12551" s="683"/>
      <c r="C12551" s="683"/>
      <c r="D12551" s="684"/>
    </row>
    <row r="12552" spans="2:4" ht="15" customHeight="1" x14ac:dyDescent="0.25">
      <c r="B12552" s="683"/>
      <c r="C12552" s="683"/>
      <c r="D12552" s="684"/>
    </row>
    <row r="12553" spans="2:4" ht="15" customHeight="1" x14ac:dyDescent="0.25">
      <c r="B12553" s="683"/>
      <c r="C12553" s="683"/>
      <c r="D12553" s="684"/>
    </row>
    <row r="12554" spans="2:4" ht="15" customHeight="1" x14ac:dyDescent="0.25">
      <c r="B12554" s="683"/>
      <c r="C12554" s="683"/>
      <c r="D12554" s="684"/>
    </row>
    <row r="12555" spans="2:4" ht="15" customHeight="1" x14ac:dyDescent="0.25">
      <c r="B12555" s="683"/>
      <c r="C12555" s="683"/>
      <c r="D12555" s="684"/>
    </row>
    <row r="12556" spans="2:4" ht="15" customHeight="1" x14ac:dyDescent="0.25">
      <c r="B12556" s="683"/>
      <c r="C12556" s="683"/>
      <c r="D12556" s="684"/>
    </row>
    <row r="12557" spans="2:4" ht="15" customHeight="1" x14ac:dyDescent="0.25">
      <c r="B12557" s="683"/>
      <c r="C12557" s="683"/>
      <c r="D12557" s="684"/>
    </row>
    <row r="12558" spans="2:4" ht="15" customHeight="1" x14ac:dyDescent="0.25">
      <c r="B12558" s="683"/>
      <c r="C12558" s="683"/>
      <c r="D12558" s="684"/>
    </row>
    <row r="12559" spans="2:4" ht="15" customHeight="1" x14ac:dyDescent="0.25">
      <c r="B12559" s="683"/>
      <c r="C12559" s="683"/>
      <c r="D12559" s="684"/>
    </row>
    <row r="12560" spans="2:4" ht="15" customHeight="1" x14ac:dyDescent="0.25">
      <c r="B12560" s="683"/>
      <c r="C12560" s="683"/>
      <c r="D12560" s="684"/>
    </row>
    <row r="12561" spans="2:4" ht="15" customHeight="1" x14ac:dyDescent="0.25">
      <c r="B12561" s="683"/>
      <c r="C12561" s="683"/>
      <c r="D12561" s="684"/>
    </row>
    <row r="12562" spans="2:4" ht="15" customHeight="1" x14ac:dyDescent="0.25">
      <c r="B12562" s="683"/>
      <c r="C12562" s="683"/>
      <c r="D12562" s="684"/>
    </row>
    <row r="12563" spans="2:4" ht="15" customHeight="1" x14ac:dyDescent="0.25">
      <c r="B12563" s="683"/>
      <c r="C12563" s="683"/>
      <c r="D12563" s="684"/>
    </row>
    <row r="12564" spans="2:4" ht="15" customHeight="1" x14ac:dyDescent="0.25">
      <c r="B12564" s="683"/>
      <c r="C12564" s="683"/>
      <c r="D12564" s="684"/>
    </row>
    <row r="12565" spans="2:4" ht="15" customHeight="1" x14ac:dyDescent="0.25">
      <c r="B12565" s="683"/>
      <c r="C12565" s="683"/>
      <c r="D12565" s="684"/>
    </row>
    <row r="12566" spans="2:4" ht="15" customHeight="1" x14ac:dyDescent="0.25">
      <c r="B12566" s="683"/>
      <c r="C12566" s="683"/>
      <c r="D12566" s="684"/>
    </row>
    <row r="12567" spans="2:4" ht="15" customHeight="1" x14ac:dyDescent="0.25">
      <c r="B12567" s="683"/>
      <c r="C12567" s="683"/>
      <c r="D12567" s="684"/>
    </row>
    <row r="12568" spans="2:4" ht="15" customHeight="1" x14ac:dyDescent="0.25">
      <c r="B12568" s="683"/>
      <c r="C12568" s="683"/>
      <c r="D12568" s="684"/>
    </row>
    <row r="12569" spans="2:4" ht="15" customHeight="1" x14ac:dyDescent="0.25">
      <c r="B12569" s="683"/>
      <c r="C12569" s="683"/>
      <c r="D12569" s="684"/>
    </row>
    <row r="12570" spans="2:4" ht="15" customHeight="1" x14ac:dyDescent="0.25">
      <c r="B12570" s="683"/>
      <c r="C12570" s="683"/>
      <c r="D12570" s="684"/>
    </row>
    <row r="12571" spans="2:4" ht="15" customHeight="1" x14ac:dyDescent="0.25">
      <c r="B12571" s="683"/>
      <c r="C12571" s="683"/>
      <c r="D12571" s="684"/>
    </row>
    <row r="12572" spans="2:4" ht="15" customHeight="1" x14ac:dyDescent="0.25">
      <c r="B12572" s="683"/>
      <c r="C12572" s="683"/>
      <c r="D12572" s="684"/>
    </row>
    <row r="12573" spans="2:4" ht="15" customHeight="1" x14ac:dyDescent="0.25">
      <c r="B12573" s="683"/>
      <c r="C12573" s="683"/>
      <c r="D12573" s="684"/>
    </row>
    <row r="12574" spans="2:4" ht="15" customHeight="1" x14ac:dyDescent="0.25">
      <c r="B12574" s="683"/>
      <c r="C12574" s="683"/>
      <c r="D12574" s="684"/>
    </row>
    <row r="12575" spans="2:4" ht="15" customHeight="1" x14ac:dyDescent="0.25">
      <c r="B12575" s="683"/>
      <c r="C12575" s="683"/>
      <c r="D12575" s="684"/>
    </row>
    <row r="12576" spans="2:4" ht="15" customHeight="1" x14ac:dyDescent="0.25">
      <c r="B12576" s="683"/>
      <c r="C12576" s="683"/>
      <c r="D12576" s="684"/>
    </row>
    <row r="12577" spans="2:4" ht="15" customHeight="1" x14ac:dyDescent="0.25">
      <c r="B12577" s="683"/>
      <c r="C12577" s="683"/>
      <c r="D12577" s="684"/>
    </row>
    <row r="12578" spans="2:4" ht="15" customHeight="1" x14ac:dyDescent="0.25">
      <c r="B12578" s="683"/>
      <c r="C12578" s="683"/>
      <c r="D12578" s="684"/>
    </row>
    <row r="12579" spans="2:4" ht="15" customHeight="1" x14ac:dyDescent="0.25">
      <c r="B12579" s="683"/>
      <c r="C12579" s="683"/>
      <c r="D12579" s="684"/>
    </row>
    <row r="12580" spans="2:4" ht="15" customHeight="1" x14ac:dyDescent="0.25">
      <c r="B12580" s="683"/>
      <c r="C12580" s="683"/>
      <c r="D12580" s="684"/>
    </row>
    <row r="12581" spans="2:4" ht="15" customHeight="1" x14ac:dyDescent="0.25">
      <c r="B12581" s="683"/>
      <c r="C12581" s="683"/>
      <c r="D12581" s="684"/>
    </row>
    <row r="12582" spans="2:4" ht="15" customHeight="1" x14ac:dyDescent="0.25">
      <c r="B12582" s="683"/>
      <c r="C12582" s="683"/>
      <c r="D12582" s="684"/>
    </row>
    <row r="12583" spans="2:4" ht="15" customHeight="1" x14ac:dyDescent="0.25">
      <c r="B12583" s="683"/>
      <c r="C12583" s="683"/>
      <c r="D12583" s="684"/>
    </row>
    <row r="12584" spans="2:4" ht="15" customHeight="1" x14ac:dyDescent="0.25">
      <c r="B12584" s="683"/>
      <c r="C12584" s="683"/>
      <c r="D12584" s="684"/>
    </row>
    <row r="12585" spans="2:4" ht="15" customHeight="1" x14ac:dyDescent="0.25">
      <c r="B12585" s="683"/>
      <c r="C12585" s="683"/>
      <c r="D12585" s="684"/>
    </row>
    <row r="12586" spans="2:4" ht="15" customHeight="1" x14ac:dyDescent="0.25">
      <c r="B12586" s="683"/>
      <c r="C12586" s="683"/>
      <c r="D12586" s="684"/>
    </row>
    <row r="12587" spans="2:4" ht="15" customHeight="1" x14ac:dyDescent="0.25">
      <c r="B12587" s="683"/>
      <c r="C12587" s="683"/>
      <c r="D12587" s="684"/>
    </row>
    <row r="12588" spans="2:4" ht="15" customHeight="1" x14ac:dyDescent="0.25">
      <c r="B12588" s="683"/>
      <c r="C12588" s="683"/>
      <c r="D12588" s="684"/>
    </row>
    <row r="12589" spans="2:4" ht="15" customHeight="1" x14ac:dyDescent="0.25">
      <c r="B12589" s="683"/>
      <c r="C12589" s="683"/>
      <c r="D12589" s="684"/>
    </row>
    <row r="12590" spans="2:4" ht="15" customHeight="1" x14ac:dyDescent="0.25">
      <c r="B12590" s="683"/>
      <c r="C12590" s="683"/>
      <c r="D12590" s="684"/>
    </row>
    <row r="12591" spans="2:4" ht="15" customHeight="1" x14ac:dyDescent="0.25">
      <c r="B12591" s="683"/>
      <c r="C12591" s="683"/>
      <c r="D12591" s="684"/>
    </row>
    <row r="12592" spans="2:4" ht="15" customHeight="1" x14ac:dyDescent="0.25">
      <c r="B12592" s="683"/>
      <c r="C12592" s="683"/>
      <c r="D12592" s="684"/>
    </row>
    <row r="12593" spans="2:4" ht="15" customHeight="1" x14ac:dyDescent="0.25">
      <c r="B12593" s="683"/>
      <c r="C12593" s="683"/>
      <c r="D12593" s="684"/>
    </row>
    <row r="12594" spans="2:4" ht="15" customHeight="1" x14ac:dyDescent="0.25">
      <c r="B12594" s="683"/>
      <c r="C12594" s="683"/>
      <c r="D12594" s="684"/>
    </row>
    <row r="12595" spans="2:4" ht="15" customHeight="1" x14ac:dyDescent="0.25">
      <c r="B12595" s="683"/>
      <c r="C12595" s="683"/>
      <c r="D12595" s="684"/>
    </row>
    <row r="12596" spans="2:4" ht="15" customHeight="1" x14ac:dyDescent="0.25">
      <c r="B12596" s="683"/>
      <c r="C12596" s="683"/>
      <c r="D12596" s="684"/>
    </row>
    <row r="12597" spans="2:4" ht="15" customHeight="1" x14ac:dyDescent="0.25">
      <c r="B12597" s="683"/>
      <c r="C12597" s="683"/>
      <c r="D12597" s="684"/>
    </row>
    <row r="12598" spans="2:4" ht="15" customHeight="1" x14ac:dyDescent="0.25">
      <c r="B12598" s="683"/>
      <c r="C12598" s="683"/>
      <c r="D12598" s="684"/>
    </row>
    <row r="12599" spans="2:4" ht="15" customHeight="1" x14ac:dyDescent="0.25">
      <c r="B12599" s="683"/>
      <c r="C12599" s="683"/>
      <c r="D12599" s="684"/>
    </row>
    <row r="12600" spans="2:4" ht="15" customHeight="1" x14ac:dyDescent="0.25">
      <c r="B12600" s="683"/>
      <c r="C12600" s="683"/>
      <c r="D12600" s="684"/>
    </row>
    <row r="12601" spans="2:4" ht="15" customHeight="1" x14ac:dyDescent="0.25">
      <c r="B12601" s="683"/>
      <c r="C12601" s="683"/>
      <c r="D12601" s="684"/>
    </row>
    <row r="12602" spans="2:4" ht="15" customHeight="1" x14ac:dyDescent="0.25">
      <c r="B12602" s="683"/>
      <c r="C12602" s="683"/>
      <c r="D12602" s="684"/>
    </row>
    <row r="12603" spans="2:4" ht="15" customHeight="1" x14ac:dyDescent="0.25">
      <c r="B12603" s="683"/>
      <c r="C12603" s="683"/>
      <c r="D12603" s="684"/>
    </row>
    <row r="12604" spans="2:4" ht="15" customHeight="1" x14ac:dyDescent="0.25">
      <c r="B12604" s="683"/>
      <c r="C12604" s="683"/>
      <c r="D12604" s="684"/>
    </row>
    <row r="12605" spans="2:4" ht="15" customHeight="1" x14ac:dyDescent="0.25">
      <c r="B12605" s="683"/>
      <c r="C12605" s="683"/>
      <c r="D12605" s="684"/>
    </row>
    <row r="12606" spans="2:4" ht="15" customHeight="1" x14ac:dyDescent="0.25">
      <c r="B12606" s="683"/>
      <c r="C12606" s="683"/>
      <c r="D12606" s="684"/>
    </row>
    <row r="12607" spans="2:4" ht="15" customHeight="1" x14ac:dyDescent="0.25">
      <c r="B12607" s="683"/>
      <c r="C12607" s="683"/>
      <c r="D12607" s="684"/>
    </row>
    <row r="12608" spans="2:4" ht="15" customHeight="1" x14ac:dyDescent="0.25">
      <c r="B12608" s="683"/>
      <c r="C12608" s="683"/>
      <c r="D12608" s="684"/>
    </row>
    <row r="12609" spans="2:4" ht="15" customHeight="1" x14ac:dyDescent="0.25">
      <c r="B12609" s="683"/>
      <c r="C12609" s="683"/>
      <c r="D12609" s="684"/>
    </row>
    <row r="12610" spans="2:4" ht="15" customHeight="1" x14ac:dyDescent="0.25">
      <c r="B12610" s="683"/>
      <c r="C12610" s="683"/>
      <c r="D12610" s="684"/>
    </row>
    <row r="12611" spans="2:4" ht="15" customHeight="1" x14ac:dyDescent="0.25">
      <c r="B12611" s="683"/>
      <c r="C12611" s="683"/>
      <c r="D12611" s="684"/>
    </row>
    <row r="12612" spans="2:4" ht="15" customHeight="1" x14ac:dyDescent="0.25">
      <c r="B12612" s="683"/>
      <c r="C12612" s="683"/>
      <c r="D12612" s="684"/>
    </row>
    <row r="12613" spans="2:4" ht="15" customHeight="1" x14ac:dyDescent="0.25">
      <c r="B12613" s="683"/>
      <c r="C12613" s="683"/>
      <c r="D12613" s="684"/>
    </row>
    <row r="12614" spans="2:4" ht="15" customHeight="1" x14ac:dyDescent="0.25">
      <c r="B12614" s="683"/>
      <c r="C12614" s="683"/>
      <c r="D12614" s="684"/>
    </row>
    <row r="12615" spans="2:4" ht="15" customHeight="1" x14ac:dyDescent="0.25">
      <c r="B12615" s="683"/>
      <c r="C12615" s="683"/>
      <c r="D12615" s="684"/>
    </row>
    <row r="12616" spans="2:4" ht="15" customHeight="1" x14ac:dyDescent="0.25">
      <c r="B12616" s="683"/>
      <c r="C12616" s="683"/>
      <c r="D12616" s="684"/>
    </row>
    <row r="12617" spans="2:4" ht="15" customHeight="1" x14ac:dyDescent="0.25">
      <c r="B12617" s="683"/>
      <c r="C12617" s="683"/>
      <c r="D12617" s="684"/>
    </row>
    <row r="12618" spans="2:4" ht="15" customHeight="1" x14ac:dyDescent="0.25">
      <c r="B12618" s="683"/>
      <c r="C12618" s="683"/>
      <c r="D12618" s="684"/>
    </row>
    <row r="12619" spans="2:4" ht="15" customHeight="1" x14ac:dyDescent="0.25">
      <c r="B12619" s="683"/>
      <c r="C12619" s="683"/>
      <c r="D12619" s="684"/>
    </row>
    <row r="12620" spans="2:4" ht="15" customHeight="1" x14ac:dyDescent="0.25">
      <c r="B12620" s="683"/>
      <c r="C12620" s="683"/>
      <c r="D12620" s="684"/>
    </row>
    <row r="12621" spans="2:4" ht="15" customHeight="1" x14ac:dyDescent="0.25">
      <c r="B12621" s="683"/>
      <c r="C12621" s="683"/>
      <c r="D12621" s="684"/>
    </row>
    <row r="12622" spans="2:4" ht="15" customHeight="1" x14ac:dyDescent="0.25">
      <c r="B12622" s="683"/>
      <c r="C12622" s="683"/>
      <c r="D12622" s="684"/>
    </row>
    <row r="12623" spans="2:4" ht="15" customHeight="1" x14ac:dyDescent="0.25">
      <c r="B12623" s="683"/>
      <c r="C12623" s="683"/>
      <c r="D12623" s="684"/>
    </row>
    <row r="12624" spans="2:4" ht="15" customHeight="1" x14ac:dyDescent="0.25">
      <c r="B12624" s="683"/>
      <c r="C12624" s="683"/>
      <c r="D12624" s="684"/>
    </row>
    <row r="12625" spans="2:4" ht="15" customHeight="1" x14ac:dyDescent="0.25">
      <c r="B12625" s="683"/>
      <c r="C12625" s="683"/>
      <c r="D12625" s="684"/>
    </row>
    <row r="12626" spans="2:4" ht="15" customHeight="1" x14ac:dyDescent="0.25">
      <c r="B12626" s="683"/>
      <c r="C12626" s="683"/>
      <c r="D12626" s="684"/>
    </row>
    <row r="12627" spans="2:4" ht="15" customHeight="1" x14ac:dyDescent="0.25">
      <c r="B12627" s="683"/>
      <c r="C12627" s="683"/>
      <c r="D12627" s="684"/>
    </row>
    <row r="12628" spans="2:4" ht="15" customHeight="1" x14ac:dyDescent="0.25">
      <c r="B12628" s="683"/>
      <c r="C12628" s="683"/>
      <c r="D12628" s="684"/>
    </row>
    <row r="12629" spans="2:4" ht="15" customHeight="1" x14ac:dyDescent="0.25">
      <c r="B12629" s="683"/>
      <c r="C12629" s="683"/>
      <c r="D12629" s="684"/>
    </row>
    <row r="12630" spans="2:4" ht="15" customHeight="1" x14ac:dyDescent="0.25">
      <c r="B12630" s="683"/>
      <c r="C12630" s="683"/>
      <c r="D12630" s="684"/>
    </row>
    <row r="12631" spans="2:4" ht="15" customHeight="1" x14ac:dyDescent="0.25">
      <c r="B12631" s="683"/>
      <c r="C12631" s="683"/>
      <c r="D12631" s="684"/>
    </row>
    <row r="12632" spans="2:4" ht="15" customHeight="1" x14ac:dyDescent="0.25">
      <c r="B12632" s="683"/>
      <c r="C12632" s="683"/>
      <c r="D12632" s="684"/>
    </row>
    <row r="12633" spans="2:4" ht="15" customHeight="1" x14ac:dyDescent="0.25">
      <c r="B12633" s="683"/>
      <c r="C12633" s="683"/>
      <c r="D12633" s="684"/>
    </row>
    <row r="12634" spans="2:4" ht="15" customHeight="1" x14ac:dyDescent="0.25">
      <c r="B12634" s="683"/>
      <c r="C12634" s="683"/>
      <c r="D12634" s="684"/>
    </row>
    <row r="12635" spans="2:4" ht="15" customHeight="1" x14ac:dyDescent="0.25">
      <c r="B12635" s="683"/>
      <c r="C12635" s="683"/>
      <c r="D12635" s="684"/>
    </row>
    <row r="12636" spans="2:4" ht="15" customHeight="1" x14ac:dyDescent="0.25">
      <c r="B12636" s="683"/>
      <c r="C12636" s="683"/>
      <c r="D12636" s="684"/>
    </row>
    <row r="12637" spans="2:4" ht="15" customHeight="1" x14ac:dyDescent="0.25">
      <c r="B12637" s="683"/>
      <c r="C12637" s="683"/>
      <c r="D12637" s="684"/>
    </row>
    <row r="12638" spans="2:4" ht="15" customHeight="1" x14ac:dyDescent="0.25">
      <c r="B12638" s="683"/>
      <c r="C12638" s="683"/>
      <c r="D12638" s="684"/>
    </row>
    <row r="12639" spans="2:4" ht="15" customHeight="1" x14ac:dyDescent="0.25">
      <c r="B12639" s="683"/>
      <c r="C12639" s="683"/>
      <c r="D12639" s="684"/>
    </row>
    <row r="12640" spans="2:4" ht="15" customHeight="1" x14ac:dyDescent="0.25">
      <c r="B12640" s="683"/>
      <c r="C12640" s="683"/>
      <c r="D12640" s="684"/>
    </row>
    <row r="12641" spans="2:4" ht="15" customHeight="1" x14ac:dyDescent="0.25">
      <c r="B12641" s="683"/>
      <c r="C12641" s="683"/>
      <c r="D12641" s="684"/>
    </row>
    <row r="12642" spans="2:4" ht="15" customHeight="1" x14ac:dyDescent="0.25">
      <c r="B12642" s="683"/>
      <c r="C12642" s="683"/>
      <c r="D12642" s="684"/>
    </row>
    <row r="12643" spans="2:4" ht="15" customHeight="1" x14ac:dyDescent="0.25">
      <c r="B12643" s="683"/>
      <c r="C12643" s="683"/>
      <c r="D12643" s="684"/>
    </row>
    <row r="12644" spans="2:4" ht="15" customHeight="1" x14ac:dyDescent="0.25">
      <c r="B12644" s="683"/>
      <c r="C12644" s="683"/>
      <c r="D12644" s="684"/>
    </row>
    <row r="12645" spans="2:4" ht="15" customHeight="1" x14ac:dyDescent="0.25">
      <c r="B12645" s="683"/>
      <c r="C12645" s="683"/>
      <c r="D12645" s="684"/>
    </row>
    <row r="12646" spans="2:4" ht="15" customHeight="1" x14ac:dyDescent="0.25">
      <c r="B12646" s="683"/>
      <c r="C12646" s="683"/>
      <c r="D12646" s="684"/>
    </row>
    <row r="12647" spans="2:4" ht="15" customHeight="1" x14ac:dyDescent="0.25">
      <c r="B12647" s="683"/>
      <c r="C12647" s="683"/>
      <c r="D12647" s="684"/>
    </row>
    <row r="12648" spans="2:4" ht="15" customHeight="1" x14ac:dyDescent="0.25">
      <c r="B12648" s="683"/>
      <c r="C12648" s="683"/>
      <c r="D12648" s="684"/>
    </row>
    <row r="12649" spans="2:4" ht="15" customHeight="1" x14ac:dyDescent="0.25">
      <c r="B12649" s="683"/>
      <c r="C12649" s="683"/>
      <c r="D12649" s="684"/>
    </row>
    <row r="12650" spans="2:4" ht="15" customHeight="1" x14ac:dyDescent="0.25">
      <c r="B12650" s="683"/>
      <c r="C12650" s="683"/>
      <c r="D12650" s="684"/>
    </row>
    <row r="12651" spans="2:4" ht="15" customHeight="1" x14ac:dyDescent="0.25">
      <c r="B12651" s="683"/>
      <c r="C12651" s="683"/>
      <c r="D12651" s="684"/>
    </row>
    <row r="12652" spans="2:4" ht="15" customHeight="1" x14ac:dyDescent="0.25">
      <c r="B12652" s="683"/>
      <c r="C12652" s="683"/>
      <c r="D12652" s="684"/>
    </row>
    <row r="12653" spans="2:4" ht="15" customHeight="1" x14ac:dyDescent="0.25">
      <c r="B12653" s="683"/>
      <c r="C12653" s="683"/>
      <c r="D12653" s="684"/>
    </row>
    <row r="12654" spans="2:4" ht="15" customHeight="1" x14ac:dyDescent="0.25">
      <c r="B12654" s="683"/>
      <c r="C12654" s="683"/>
      <c r="D12654" s="684"/>
    </row>
    <row r="12655" spans="2:4" ht="15" customHeight="1" x14ac:dyDescent="0.25">
      <c r="B12655" s="683"/>
      <c r="C12655" s="683"/>
      <c r="D12655" s="684"/>
    </row>
    <row r="12656" spans="2:4" ht="15" customHeight="1" x14ac:dyDescent="0.25">
      <c r="B12656" s="683"/>
      <c r="C12656" s="683"/>
      <c r="D12656" s="684"/>
    </row>
    <row r="12657" spans="2:4" ht="15" customHeight="1" x14ac:dyDescent="0.25">
      <c r="B12657" s="683"/>
      <c r="C12657" s="683"/>
      <c r="D12657" s="684"/>
    </row>
    <row r="12658" spans="2:4" ht="15" customHeight="1" x14ac:dyDescent="0.25">
      <c r="B12658" s="683"/>
      <c r="C12658" s="683"/>
      <c r="D12658" s="684"/>
    </row>
    <row r="12659" spans="2:4" ht="15" customHeight="1" x14ac:dyDescent="0.25">
      <c r="B12659" s="683"/>
      <c r="C12659" s="683"/>
      <c r="D12659" s="684"/>
    </row>
    <row r="12660" spans="2:4" ht="15" customHeight="1" x14ac:dyDescent="0.25">
      <c r="B12660" s="683"/>
      <c r="C12660" s="683"/>
      <c r="D12660" s="684"/>
    </row>
    <row r="12661" spans="2:4" ht="15" customHeight="1" x14ac:dyDescent="0.25">
      <c r="B12661" s="683"/>
      <c r="C12661" s="683"/>
      <c r="D12661" s="684"/>
    </row>
    <row r="12662" spans="2:4" ht="15" customHeight="1" x14ac:dyDescent="0.25">
      <c r="B12662" s="683"/>
      <c r="C12662" s="683"/>
      <c r="D12662" s="684"/>
    </row>
    <row r="12663" spans="2:4" ht="15" customHeight="1" x14ac:dyDescent="0.25">
      <c r="B12663" s="683"/>
      <c r="C12663" s="683"/>
      <c r="D12663" s="684"/>
    </row>
    <row r="12664" spans="2:4" ht="15" customHeight="1" x14ac:dyDescent="0.25">
      <c r="B12664" s="683"/>
      <c r="C12664" s="683"/>
      <c r="D12664" s="684"/>
    </row>
    <row r="12665" spans="2:4" ht="15" customHeight="1" x14ac:dyDescent="0.25">
      <c r="B12665" s="683"/>
      <c r="C12665" s="683"/>
      <c r="D12665" s="684"/>
    </row>
    <row r="12666" spans="2:4" ht="15" customHeight="1" x14ac:dyDescent="0.25">
      <c r="B12666" s="683"/>
      <c r="C12666" s="683"/>
      <c r="D12666" s="684"/>
    </row>
    <row r="12667" spans="2:4" ht="15" customHeight="1" x14ac:dyDescent="0.25">
      <c r="B12667" s="683"/>
      <c r="C12667" s="683"/>
      <c r="D12667" s="684"/>
    </row>
    <row r="12668" spans="2:4" ht="15" customHeight="1" x14ac:dyDescent="0.25">
      <c r="B12668" s="683"/>
      <c r="C12668" s="683"/>
      <c r="D12668" s="684"/>
    </row>
    <row r="12669" spans="2:4" ht="15" customHeight="1" x14ac:dyDescent="0.25">
      <c r="B12669" s="683"/>
      <c r="C12669" s="683"/>
      <c r="D12669" s="684"/>
    </row>
    <row r="12670" spans="2:4" ht="15" customHeight="1" x14ac:dyDescent="0.25">
      <c r="B12670" s="683"/>
      <c r="C12670" s="683"/>
      <c r="D12670" s="684"/>
    </row>
    <row r="12671" spans="2:4" ht="15" customHeight="1" x14ac:dyDescent="0.25">
      <c r="B12671" s="683"/>
      <c r="C12671" s="683"/>
      <c r="D12671" s="684"/>
    </row>
    <row r="12672" spans="2:4" ht="15" customHeight="1" x14ac:dyDescent="0.25">
      <c r="B12672" s="683"/>
      <c r="C12672" s="683"/>
      <c r="D12672" s="684"/>
    </row>
    <row r="12673" spans="2:4" ht="15" customHeight="1" x14ac:dyDescent="0.25">
      <c r="B12673" s="683"/>
      <c r="C12673" s="683"/>
      <c r="D12673" s="684"/>
    </row>
    <row r="12674" spans="2:4" ht="15" customHeight="1" x14ac:dyDescent="0.25">
      <c r="B12674" s="683"/>
      <c r="C12674" s="683"/>
      <c r="D12674" s="684"/>
    </row>
    <row r="12675" spans="2:4" ht="15" customHeight="1" x14ac:dyDescent="0.25">
      <c r="B12675" s="683"/>
      <c r="C12675" s="683"/>
      <c r="D12675" s="684"/>
    </row>
    <row r="12676" spans="2:4" ht="15" customHeight="1" x14ac:dyDescent="0.25">
      <c r="B12676" s="683"/>
      <c r="C12676" s="683"/>
      <c r="D12676" s="684"/>
    </row>
    <row r="12677" spans="2:4" ht="15" customHeight="1" x14ac:dyDescent="0.25">
      <c r="B12677" s="683"/>
      <c r="C12677" s="683"/>
      <c r="D12677" s="684"/>
    </row>
    <row r="12678" spans="2:4" ht="15" customHeight="1" x14ac:dyDescent="0.25">
      <c r="B12678" s="683"/>
      <c r="C12678" s="683"/>
      <c r="D12678" s="684"/>
    </row>
    <row r="12679" spans="2:4" ht="15" customHeight="1" x14ac:dyDescent="0.25">
      <c r="B12679" s="683"/>
      <c r="C12679" s="683"/>
      <c r="D12679" s="684"/>
    </row>
    <row r="12680" spans="2:4" ht="15" customHeight="1" x14ac:dyDescent="0.25">
      <c r="B12680" s="683"/>
      <c r="C12680" s="683"/>
      <c r="D12680" s="684"/>
    </row>
    <row r="12681" spans="2:4" ht="15" customHeight="1" x14ac:dyDescent="0.25">
      <c r="B12681" s="683"/>
      <c r="C12681" s="683"/>
      <c r="D12681" s="684"/>
    </row>
    <row r="12682" spans="2:4" ht="15" customHeight="1" x14ac:dyDescent="0.25">
      <c r="B12682" s="683"/>
      <c r="C12682" s="683"/>
      <c r="D12682" s="684"/>
    </row>
    <row r="12683" spans="2:4" ht="15" customHeight="1" x14ac:dyDescent="0.25">
      <c r="B12683" s="683"/>
      <c r="C12683" s="683"/>
      <c r="D12683" s="684"/>
    </row>
    <row r="12684" spans="2:4" ht="15" customHeight="1" x14ac:dyDescent="0.25">
      <c r="B12684" s="683"/>
      <c r="C12684" s="683"/>
      <c r="D12684" s="684"/>
    </row>
    <row r="12685" spans="2:4" ht="15" customHeight="1" x14ac:dyDescent="0.25">
      <c r="B12685" s="683"/>
      <c r="C12685" s="683"/>
      <c r="D12685" s="684"/>
    </row>
    <row r="12686" spans="2:4" ht="15" customHeight="1" x14ac:dyDescent="0.25">
      <c r="B12686" s="683"/>
      <c r="C12686" s="683"/>
      <c r="D12686" s="684"/>
    </row>
    <row r="12687" spans="2:4" ht="15" customHeight="1" x14ac:dyDescent="0.25">
      <c r="B12687" s="683"/>
      <c r="C12687" s="683"/>
      <c r="D12687" s="684"/>
    </row>
    <row r="12688" spans="2:4" ht="15" customHeight="1" x14ac:dyDescent="0.25">
      <c r="B12688" s="683"/>
      <c r="C12688" s="683"/>
      <c r="D12688" s="684"/>
    </row>
    <row r="12689" spans="2:4" ht="15" customHeight="1" x14ac:dyDescent="0.25">
      <c r="B12689" s="683"/>
      <c r="C12689" s="683"/>
      <c r="D12689" s="684"/>
    </row>
    <row r="12690" spans="2:4" ht="15" customHeight="1" x14ac:dyDescent="0.25">
      <c r="B12690" s="683"/>
      <c r="C12690" s="683"/>
      <c r="D12690" s="684"/>
    </row>
    <row r="12691" spans="2:4" ht="15" customHeight="1" x14ac:dyDescent="0.25">
      <c r="B12691" s="683"/>
      <c r="C12691" s="683"/>
      <c r="D12691" s="684"/>
    </row>
    <row r="12692" spans="2:4" ht="15" customHeight="1" x14ac:dyDescent="0.25">
      <c r="B12692" s="683"/>
      <c r="C12692" s="683"/>
      <c r="D12692" s="684"/>
    </row>
    <row r="12693" spans="2:4" ht="15" customHeight="1" x14ac:dyDescent="0.25">
      <c r="B12693" s="683"/>
      <c r="C12693" s="683"/>
      <c r="D12693" s="684"/>
    </row>
    <row r="12694" spans="2:4" ht="15" customHeight="1" x14ac:dyDescent="0.25">
      <c r="B12694" s="683"/>
      <c r="C12694" s="683"/>
      <c r="D12694" s="684"/>
    </row>
    <row r="12695" spans="2:4" ht="15" customHeight="1" x14ac:dyDescent="0.25">
      <c r="B12695" s="683"/>
      <c r="C12695" s="683"/>
      <c r="D12695" s="684"/>
    </row>
    <row r="12696" spans="2:4" ht="15" customHeight="1" x14ac:dyDescent="0.25">
      <c r="B12696" s="683"/>
      <c r="C12696" s="683"/>
      <c r="D12696" s="684"/>
    </row>
    <row r="12697" spans="2:4" ht="15" customHeight="1" x14ac:dyDescent="0.25">
      <c r="B12697" s="683"/>
      <c r="C12697" s="683"/>
      <c r="D12697" s="684"/>
    </row>
    <row r="12698" spans="2:4" ht="15" customHeight="1" x14ac:dyDescent="0.25">
      <c r="B12698" s="683"/>
      <c r="C12698" s="683"/>
      <c r="D12698" s="684"/>
    </row>
    <row r="12699" spans="2:4" ht="15" customHeight="1" x14ac:dyDescent="0.25">
      <c r="B12699" s="683"/>
      <c r="C12699" s="683"/>
      <c r="D12699" s="684"/>
    </row>
    <row r="12700" spans="2:4" ht="15" customHeight="1" x14ac:dyDescent="0.25">
      <c r="B12700" s="683"/>
      <c r="C12700" s="683"/>
      <c r="D12700" s="684"/>
    </row>
    <row r="12701" spans="2:4" ht="15" customHeight="1" x14ac:dyDescent="0.25">
      <c r="B12701" s="683"/>
      <c r="C12701" s="683"/>
      <c r="D12701" s="684"/>
    </row>
    <row r="12702" spans="2:4" ht="15" customHeight="1" x14ac:dyDescent="0.25">
      <c r="B12702" s="683"/>
      <c r="C12702" s="683"/>
      <c r="D12702" s="684"/>
    </row>
    <row r="12703" spans="2:4" ht="15" customHeight="1" x14ac:dyDescent="0.25">
      <c r="B12703" s="683"/>
      <c r="C12703" s="683"/>
      <c r="D12703" s="684"/>
    </row>
    <row r="12704" spans="2:4" ht="15" customHeight="1" x14ac:dyDescent="0.25">
      <c r="B12704" s="683"/>
      <c r="C12704" s="683"/>
      <c r="D12704" s="684"/>
    </row>
    <row r="12705" spans="2:4" ht="15" customHeight="1" x14ac:dyDescent="0.25">
      <c r="B12705" s="683"/>
      <c r="C12705" s="683"/>
      <c r="D12705" s="684"/>
    </row>
    <row r="12706" spans="2:4" ht="15" customHeight="1" x14ac:dyDescent="0.25">
      <c r="B12706" s="683"/>
      <c r="C12706" s="683"/>
      <c r="D12706" s="684"/>
    </row>
    <row r="12707" spans="2:4" ht="15" customHeight="1" x14ac:dyDescent="0.25">
      <c r="B12707" s="683"/>
      <c r="C12707" s="683"/>
      <c r="D12707" s="684"/>
    </row>
    <row r="12708" spans="2:4" ht="15" customHeight="1" x14ac:dyDescent="0.25">
      <c r="B12708" s="683"/>
      <c r="C12708" s="683"/>
      <c r="D12708" s="684"/>
    </row>
    <row r="12709" spans="2:4" ht="15" customHeight="1" x14ac:dyDescent="0.25">
      <c r="B12709" s="683"/>
      <c r="C12709" s="683"/>
      <c r="D12709" s="684"/>
    </row>
    <row r="12710" spans="2:4" ht="15" customHeight="1" x14ac:dyDescent="0.25">
      <c r="B12710" s="683"/>
      <c r="C12710" s="683"/>
      <c r="D12710" s="684"/>
    </row>
    <row r="12711" spans="2:4" ht="15" customHeight="1" x14ac:dyDescent="0.25">
      <c r="B12711" s="683"/>
      <c r="C12711" s="683"/>
      <c r="D12711" s="684"/>
    </row>
    <row r="12712" spans="2:4" ht="15" customHeight="1" x14ac:dyDescent="0.25">
      <c r="B12712" s="683"/>
      <c r="C12712" s="683"/>
      <c r="D12712" s="684"/>
    </row>
    <row r="12713" spans="2:4" ht="15" customHeight="1" x14ac:dyDescent="0.25">
      <c r="B12713" s="683"/>
      <c r="C12713" s="683"/>
      <c r="D12713" s="684"/>
    </row>
    <row r="12714" spans="2:4" ht="15" customHeight="1" x14ac:dyDescent="0.25">
      <c r="B12714" s="683"/>
      <c r="C12714" s="683"/>
      <c r="D12714" s="684"/>
    </row>
    <row r="12715" spans="2:4" ht="15" customHeight="1" x14ac:dyDescent="0.25">
      <c r="B12715" s="683"/>
      <c r="C12715" s="683"/>
      <c r="D12715" s="684"/>
    </row>
    <row r="12716" spans="2:4" ht="15" customHeight="1" x14ac:dyDescent="0.25">
      <c r="B12716" s="683"/>
      <c r="C12716" s="683"/>
      <c r="D12716" s="684"/>
    </row>
    <row r="12717" spans="2:4" ht="15" customHeight="1" x14ac:dyDescent="0.25">
      <c r="B12717" s="683"/>
      <c r="C12717" s="683"/>
      <c r="D12717" s="684"/>
    </row>
    <row r="12718" spans="2:4" ht="15" customHeight="1" x14ac:dyDescent="0.25">
      <c r="B12718" s="683"/>
      <c r="C12718" s="683"/>
      <c r="D12718" s="684"/>
    </row>
    <row r="12719" spans="2:4" ht="15" customHeight="1" x14ac:dyDescent="0.25">
      <c r="B12719" s="683"/>
      <c r="C12719" s="683"/>
      <c r="D12719" s="684"/>
    </row>
    <row r="12720" spans="2:4" ht="15" customHeight="1" x14ac:dyDescent="0.25">
      <c r="B12720" s="683"/>
      <c r="C12720" s="683"/>
      <c r="D12720" s="684"/>
    </row>
    <row r="12721" spans="2:4" ht="15" customHeight="1" x14ac:dyDescent="0.25">
      <c r="B12721" s="683"/>
      <c r="C12721" s="683"/>
      <c r="D12721" s="684"/>
    </row>
    <row r="12722" spans="2:4" ht="15" customHeight="1" x14ac:dyDescent="0.25">
      <c r="B12722" s="683"/>
      <c r="C12722" s="683"/>
      <c r="D12722" s="684"/>
    </row>
    <row r="12723" spans="2:4" ht="15" customHeight="1" x14ac:dyDescent="0.25">
      <c r="B12723" s="683"/>
      <c r="C12723" s="683"/>
      <c r="D12723" s="684"/>
    </row>
    <row r="12724" spans="2:4" ht="15" customHeight="1" x14ac:dyDescent="0.25">
      <c r="B12724" s="683"/>
      <c r="C12724" s="683"/>
      <c r="D12724" s="684"/>
    </row>
    <row r="12725" spans="2:4" ht="15" customHeight="1" x14ac:dyDescent="0.25">
      <c r="B12725" s="683"/>
      <c r="C12725" s="683"/>
      <c r="D12725" s="684"/>
    </row>
    <row r="12726" spans="2:4" ht="15" customHeight="1" x14ac:dyDescent="0.25">
      <c r="B12726" s="683"/>
      <c r="C12726" s="683"/>
      <c r="D12726" s="684"/>
    </row>
    <row r="12727" spans="2:4" ht="15" customHeight="1" x14ac:dyDescent="0.25">
      <c r="B12727" s="683"/>
      <c r="C12727" s="683"/>
      <c r="D12727" s="684"/>
    </row>
    <row r="12728" spans="2:4" ht="15" customHeight="1" x14ac:dyDescent="0.25">
      <c r="B12728" s="683"/>
      <c r="C12728" s="683"/>
      <c r="D12728" s="684"/>
    </row>
    <row r="12729" spans="2:4" ht="15" customHeight="1" x14ac:dyDescent="0.25">
      <c r="B12729" s="683"/>
      <c r="C12729" s="683"/>
      <c r="D12729" s="684"/>
    </row>
    <row r="12730" spans="2:4" ht="15" customHeight="1" x14ac:dyDescent="0.25">
      <c r="B12730" s="683"/>
      <c r="C12730" s="683"/>
      <c r="D12730" s="684"/>
    </row>
    <row r="12731" spans="2:4" ht="15" customHeight="1" x14ac:dyDescent="0.25">
      <c r="B12731" s="683"/>
      <c r="C12731" s="683"/>
      <c r="D12731" s="684"/>
    </row>
    <row r="12732" spans="2:4" ht="15" customHeight="1" x14ac:dyDescent="0.25">
      <c r="B12732" s="683"/>
      <c r="C12732" s="683"/>
      <c r="D12732" s="684"/>
    </row>
    <row r="12733" spans="2:4" ht="15" customHeight="1" x14ac:dyDescent="0.25">
      <c r="B12733" s="683"/>
      <c r="C12733" s="683"/>
      <c r="D12733" s="684"/>
    </row>
    <row r="12734" spans="2:4" ht="15" customHeight="1" x14ac:dyDescent="0.25">
      <c r="B12734" s="683"/>
      <c r="C12734" s="683"/>
      <c r="D12734" s="684"/>
    </row>
    <row r="12735" spans="2:4" ht="15" customHeight="1" x14ac:dyDescent="0.25">
      <c r="B12735" s="683"/>
      <c r="C12735" s="683"/>
      <c r="D12735" s="684"/>
    </row>
    <row r="12736" spans="2:4" ht="15" customHeight="1" x14ac:dyDescent="0.25">
      <c r="B12736" s="683"/>
      <c r="C12736" s="683"/>
      <c r="D12736" s="684"/>
    </row>
    <row r="12737" spans="2:4" ht="15" customHeight="1" x14ac:dyDescent="0.25">
      <c r="B12737" s="683"/>
      <c r="C12737" s="683"/>
      <c r="D12737" s="684"/>
    </row>
    <row r="12738" spans="2:4" ht="15" customHeight="1" x14ac:dyDescent="0.25">
      <c r="B12738" s="683"/>
      <c r="C12738" s="683"/>
      <c r="D12738" s="684"/>
    </row>
    <row r="12739" spans="2:4" ht="15" customHeight="1" x14ac:dyDescent="0.25">
      <c r="B12739" s="683"/>
      <c r="C12739" s="683"/>
      <c r="D12739" s="684"/>
    </row>
    <row r="12740" spans="2:4" ht="15" customHeight="1" x14ac:dyDescent="0.25">
      <c r="B12740" s="683"/>
      <c r="C12740" s="683"/>
      <c r="D12740" s="684"/>
    </row>
    <row r="12741" spans="2:4" ht="15" customHeight="1" x14ac:dyDescent="0.25">
      <c r="B12741" s="683"/>
      <c r="C12741" s="683"/>
      <c r="D12741" s="684"/>
    </row>
    <row r="12742" spans="2:4" ht="15" customHeight="1" x14ac:dyDescent="0.25">
      <c r="B12742" s="683"/>
      <c r="C12742" s="683"/>
      <c r="D12742" s="684"/>
    </row>
    <row r="12743" spans="2:4" ht="15" customHeight="1" x14ac:dyDescent="0.25">
      <c r="B12743" s="683"/>
      <c r="C12743" s="683"/>
      <c r="D12743" s="684"/>
    </row>
    <row r="12744" spans="2:4" ht="15" customHeight="1" x14ac:dyDescent="0.25">
      <c r="B12744" s="683"/>
      <c r="C12744" s="683"/>
      <c r="D12744" s="684"/>
    </row>
    <row r="12745" spans="2:4" ht="15" customHeight="1" x14ac:dyDescent="0.25">
      <c r="B12745" s="683"/>
      <c r="C12745" s="683"/>
      <c r="D12745" s="684"/>
    </row>
    <row r="12746" spans="2:4" ht="15" customHeight="1" x14ac:dyDescent="0.25">
      <c r="B12746" s="683"/>
      <c r="C12746" s="683"/>
      <c r="D12746" s="684"/>
    </row>
    <row r="12747" spans="2:4" ht="15" customHeight="1" x14ac:dyDescent="0.25">
      <c r="B12747" s="683"/>
      <c r="C12747" s="683"/>
      <c r="D12747" s="684"/>
    </row>
    <row r="12748" spans="2:4" ht="15" customHeight="1" x14ac:dyDescent="0.25">
      <c r="B12748" s="683"/>
      <c r="C12748" s="683"/>
      <c r="D12748" s="684"/>
    </row>
    <row r="12749" spans="2:4" ht="15" customHeight="1" x14ac:dyDescent="0.25">
      <c r="B12749" s="683"/>
      <c r="C12749" s="683"/>
      <c r="D12749" s="684"/>
    </row>
    <row r="12750" spans="2:4" ht="15" customHeight="1" x14ac:dyDescent="0.25">
      <c r="B12750" s="683"/>
      <c r="C12750" s="683"/>
      <c r="D12750" s="684"/>
    </row>
    <row r="12751" spans="2:4" ht="15" customHeight="1" x14ac:dyDescent="0.25">
      <c r="B12751" s="683"/>
      <c r="C12751" s="683"/>
      <c r="D12751" s="684"/>
    </row>
    <row r="12752" spans="2:4" ht="15" customHeight="1" x14ac:dyDescent="0.25">
      <c r="B12752" s="683"/>
      <c r="C12752" s="683"/>
      <c r="D12752" s="684"/>
    </row>
    <row r="12753" spans="2:4" ht="15" customHeight="1" x14ac:dyDescent="0.25">
      <c r="B12753" s="683"/>
      <c r="C12753" s="683"/>
      <c r="D12753" s="684"/>
    </row>
    <row r="12754" spans="2:4" ht="15" customHeight="1" x14ac:dyDescent="0.25">
      <c r="B12754" s="683"/>
      <c r="C12754" s="683"/>
      <c r="D12754" s="684"/>
    </row>
    <row r="12755" spans="2:4" ht="15" customHeight="1" x14ac:dyDescent="0.25">
      <c r="B12755" s="683"/>
      <c r="C12755" s="683"/>
      <c r="D12755" s="684"/>
    </row>
    <row r="12756" spans="2:4" ht="15" customHeight="1" x14ac:dyDescent="0.25">
      <c r="B12756" s="683"/>
      <c r="C12756" s="683"/>
      <c r="D12756" s="684"/>
    </row>
    <row r="12757" spans="2:4" ht="15" customHeight="1" x14ac:dyDescent="0.25">
      <c r="B12757" s="683"/>
      <c r="C12757" s="683"/>
      <c r="D12757" s="684"/>
    </row>
    <row r="12758" spans="2:4" ht="15" customHeight="1" x14ac:dyDescent="0.25">
      <c r="B12758" s="683"/>
      <c r="C12758" s="683"/>
      <c r="D12758" s="684"/>
    </row>
    <row r="12759" spans="2:4" ht="15" customHeight="1" x14ac:dyDescent="0.25">
      <c r="B12759" s="683"/>
      <c r="C12759" s="683"/>
      <c r="D12759" s="684"/>
    </row>
    <row r="12760" spans="2:4" ht="15" customHeight="1" x14ac:dyDescent="0.25">
      <c r="B12760" s="683"/>
      <c r="C12760" s="683"/>
      <c r="D12760" s="684"/>
    </row>
    <row r="12761" spans="2:4" ht="15" customHeight="1" x14ac:dyDescent="0.25">
      <c r="B12761" s="683"/>
      <c r="C12761" s="683"/>
      <c r="D12761" s="684"/>
    </row>
    <row r="12762" spans="2:4" ht="15" customHeight="1" x14ac:dyDescent="0.25">
      <c r="B12762" s="683"/>
      <c r="C12762" s="683"/>
      <c r="D12762" s="684"/>
    </row>
    <row r="12763" spans="2:4" ht="15" customHeight="1" x14ac:dyDescent="0.25">
      <c r="B12763" s="683"/>
      <c r="C12763" s="683"/>
      <c r="D12763" s="684"/>
    </row>
    <row r="12764" spans="2:4" ht="15" customHeight="1" x14ac:dyDescent="0.25">
      <c r="B12764" s="683"/>
      <c r="C12764" s="683"/>
      <c r="D12764" s="684"/>
    </row>
    <row r="12765" spans="2:4" ht="15" customHeight="1" x14ac:dyDescent="0.25">
      <c r="B12765" s="683"/>
      <c r="C12765" s="683"/>
      <c r="D12765" s="684"/>
    </row>
    <row r="12766" spans="2:4" ht="15" customHeight="1" x14ac:dyDescent="0.25">
      <c r="B12766" s="683"/>
      <c r="C12766" s="683"/>
      <c r="D12766" s="684"/>
    </row>
    <row r="12767" spans="2:4" ht="15" customHeight="1" x14ac:dyDescent="0.25">
      <c r="B12767" s="683"/>
      <c r="C12767" s="683"/>
      <c r="D12767" s="684"/>
    </row>
    <row r="12768" spans="2:4" ht="15" customHeight="1" x14ac:dyDescent="0.25">
      <c r="B12768" s="683"/>
      <c r="C12768" s="683"/>
      <c r="D12768" s="684"/>
    </row>
    <row r="12769" spans="2:4" ht="15" customHeight="1" x14ac:dyDescent="0.25">
      <c r="B12769" s="683"/>
      <c r="C12769" s="683"/>
      <c r="D12769" s="684"/>
    </row>
    <row r="12770" spans="2:4" ht="15" customHeight="1" x14ac:dyDescent="0.25">
      <c r="B12770" s="683"/>
      <c r="C12770" s="683"/>
      <c r="D12770" s="684"/>
    </row>
    <row r="12771" spans="2:4" ht="15" customHeight="1" x14ac:dyDescent="0.25">
      <c r="B12771" s="683"/>
      <c r="C12771" s="683"/>
      <c r="D12771" s="684"/>
    </row>
    <row r="12772" spans="2:4" ht="15" customHeight="1" x14ac:dyDescent="0.25">
      <c r="B12772" s="683"/>
      <c r="C12772" s="683"/>
      <c r="D12772" s="684"/>
    </row>
    <row r="12773" spans="2:4" ht="15" customHeight="1" x14ac:dyDescent="0.25">
      <c r="B12773" s="683"/>
      <c r="C12773" s="683"/>
      <c r="D12773" s="684"/>
    </row>
    <row r="12774" spans="2:4" ht="15" customHeight="1" x14ac:dyDescent="0.25">
      <c r="B12774" s="683"/>
      <c r="C12774" s="683"/>
      <c r="D12774" s="684"/>
    </row>
    <row r="12775" spans="2:4" ht="15" customHeight="1" x14ac:dyDescent="0.25">
      <c r="B12775" s="683"/>
      <c r="C12775" s="683"/>
      <c r="D12775" s="684"/>
    </row>
    <row r="12776" spans="2:4" ht="15" customHeight="1" x14ac:dyDescent="0.25">
      <c r="B12776" s="683"/>
      <c r="C12776" s="683"/>
      <c r="D12776" s="684"/>
    </row>
    <row r="12777" spans="2:4" ht="15" customHeight="1" x14ac:dyDescent="0.25">
      <c r="B12777" s="683"/>
      <c r="C12777" s="683"/>
      <c r="D12777" s="684"/>
    </row>
    <row r="12778" spans="2:4" ht="15" customHeight="1" x14ac:dyDescent="0.25">
      <c r="B12778" s="683"/>
      <c r="C12778" s="683"/>
      <c r="D12778" s="684"/>
    </row>
    <row r="12779" spans="2:4" ht="15" customHeight="1" x14ac:dyDescent="0.25">
      <c r="B12779" s="683"/>
      <c r="C12779" s="683"/>
      <c r="D12779" s="684"/>
    </row>
    <row r="12780" spans="2:4" ht="15" customHeight="1" x14ac:dyDescent="0.25">
      <c r="B12780" s="683"/>
      <c r="C12780" s="683"/>
      <c r="D12780" s="684"/>
    </row>
    <row r="12781" spans="2:4" ht="15" customHeight="1" x14ac:dyDescent="0.25">
      <c r="B12781" s="683"/>
      <c r="C12781" s="683"/>
      <c r="D12781" s="684"/>
    </row>
    <row r="12782" spans="2:4" ht="15" customHeight="1" x14ac:dyDescent="0.25">
      <c r="B12782" s="683"/>
      <c r="C12782" s="683"/>
      <c r="D12782" s="684"/>
    </row>
    <row r="12783" spans="2:4" ht="15" customHeight="1" x14ac:dyDescent="0.25">
      <c r="B12783" s="683"/>
      <c r="C12783" s="683"/>
      <c r="D12783" s="684"/>
    </row>
    <row r="12784" spans="2:4" ht="15" customHeight="1" x14ac:dyDescent="0.25">
      <c r="B12784" s="683"/>
      <c r="C12784" s="683"/>
      <c r="D12784" s="684"/>
    </row>
    <row r="12785" spans="2:4" ht="15" customHeight="1" x14ac:dyDescent="0.25">
      <c r="B12785" s="683"/>
      <c r="C12785" s="683"/>
      <c r="D12785" s="684"/>
    </row>
    <row r="12786" spans="2:4" ht="15" customHeight="1" x14ac:dyDescent="0.25">
      <c r="B12786" s="683"/>
      <c r="C12786" s="683"/>
      <c r="D12786" s="684"/>
    </row>
    <row r="12787" spans="2:4" ht="15" customHeight="1" x14ac:dyDescent="0.25">
      <c r="B12787" s="683"/>
      <c r="C12787" s="683"/>
      <c r="D12787" s="684"/>
    </row>
    <row r="12788" spans="2:4" ht="15" customHeight="1" x14ac:dyDescent="0.25">
      <c r="B12788" s="683"/>
      <c r="C12788" s="683"/>
      <c r="D12788" s="684"/>
    </row>
    <row r="12789" spans="2:4" ht="15" customHeight="1" x14ac:dyDescent="0.25">
      <c r="B12789" s="683"/>
      <c r="C12789" s="683"/>
      <c r="D12789" s="684"/>
    </row>
    <row r="12790" spans="2:4" ht="15" customHeight="1" x14ac:dyDescent="0.25">
      <c r="B12790" s="683"/>
      <c r="C12790" s="683"/>
      <c r="D12790" s="684"/>
    </row>
    <row r="12791" spans="2:4" ht="15" customHeight="1" x14ac:dyDescent="0.25">
      <c r="B12791" s="683"/>
      <c r="C12791" s="683"/>
      <c r="D12791" s="684"/>
    </row>
    <row r="12792" spans="2:4" ht="15" customHeight="1" x14ac:dyDescent="0.25">
      <c r="B12792" s="683"/>
      <c r="C12792" s="683"/>
      <c r="D12792" s="684"/>
    </row>
    <row r="12793" spans="2:4" ht="15" customHeight="1" x14ac:dyDescent="0.25">
      <c r="B12793" s="683"/>
      <c r="C12793" s="683"/>
      <c r="D12793" s="684"/>
    </row>
    <row r="12794" spans="2:4" ht="15" customHeight="1" x14ac:dyDescent="0.25">
      <c r="B12794" s="683"/>
      <c r="C12794" s="683"/>
      <c r="D12794" s="684"/>
    </row>
    <row r="12795" spans="2:4" ht="15" customHeight="1" x14ac:dyDescent="0.25">
      <c r="B12795" s="683"/>
      <c r="C12795" s="683"/>
      <c r="D12795" s="684"/>
    </row>
    <row r="12796" spans="2:4" ht="15" customHeight="1" x14ac:dyDescent="0.25">
      <c r="B12796" s="683"/>
      <c r="C12796" s="683"/>
      <c r="D12796" s="684"/>
    </row>
    <row r="12797" spans="2:4" ht="15" customHeight="1" x14ac:dyDescent="0.25">
      <c r="B12797" s="683"/>
      <c r="C12797" s="683"/>
      <c r="D12797" s="684"/>
    </row>
    <row r="12798" spans="2:4" ht="15" customHeight="1" x14ac:dyDescent="0.25">
      <c r="B12798" s="683"/>
      <c r="C12798" s="683"/>
      <c r="D12798" s="684"/>
    </row>
    <row r="12799" spans="2:4" ht="15" customHeight="1" x14ac:dyDescent="0.25">
      <c r="B12799" s="683"/>
      <c r="C12799" s="683"/>
      <c r="D12799" s="684"/>
    </row>
    <row r="12800" spans="2:4" ht="15" customHeight="1" x14ac:dyDescent="0.25">
      <c r="B12800" s="683"/>
      <c r="C12800" s="683"/>
      <c r="D12800" s="684"/>
    </row>
    <row r="12801" spans="2:4" ht="15" customHeight="1" x14ac:dyDescent="0.25">
      <c r="B12801" s="683"/>
      <c r="C12801" s="683"/>
      <c r="D12801" s="684"/>
    </row>
    <row r="12802" spans="2:4" ht="15" customHeight="1" x14ac:dyDescent="0.25">
      <c r="B12802" s="683"/>
      <c r="C12802" s="683"/>
      <c r="D12802" s="684"/>
    </row>
    <row r="12803" spans="2:4" ht="15" customHeight="1" x14ac:dyDescent="0.25">
      <c r="B12803" s="683"/>
      <c r="C12803" s="683"/>
      <c r="D12803" s="684"/>
    </row>
    <row r="12804" spans="2:4" ht="15" customHeight="1" x14ac:dyDescent="0.25">
      <c r="B12804" s="683"/>
      <c r="C12804" s="683"/>
      <c r="D12804" s="684"/>
    </row>
    <row r="12805" spans="2:4" ht="15" customHeight="1" x14ac:dyDescent="0.25">
      <c r="B12805" s="683"/>
      <c r="C12805" s="683"/>
      <c r="D12805" s="684"/>
    </row>
    <row r="12806" spans="2:4" ht="15" customHeight="1" x14ac:dyDescent="0.25">
      <c r="B12806" s="683"/>
      <c r="C12806" s="683"/>
      <c r="D12806" s="684"/>
    </row>
    <row r="12807" spans="2:4" ht="15" customHeight="1" x14ac:dyDescent="0.25">
      <c r="B12807" s="683"/>
      <c r="C12807" s="683"/>
      <c r="D12807" s="684"/>
    </row>
    <row r="12808" spans="2:4" ht="15" customHeight="1" x14ac:dyDescent="0.25">
      <c r="B12808" s="683"/>
      <c r="C12808" s="683"/>
      <c r="D12808" s="684"/>
    </row>
    <row r="12809" spans="2:4" ht="15" customHeight="1" x14ac:dyDescent="0.25">
      <c r="B12809" s="683"/>
      <c r="C12809" s="683"/>
      <c r="D12809" s="684"/>
    </row>
    <row r="12810" spans="2:4" ht="15" customHeight="1" x14ac:dyDescent="0.25">
      <c r="B12810" s="683"/>
      <c r="C12810" s="683"/>
      <c r="D12810" s="684"/>
    </row>
    <row r="12811" spans="2:4" ht="15" customHeight="1" x14ac:dyDescent="0.25">
      <c r="B12811" s="683"/>
      <c r="C12811" s="683"/>
      <c r="D12811" s="684"/>
    </row>
    <row r="12812" spans="2:4" ht="15" customHeight="1" x14ac:dyDescent="0.25">
      <c r="B12812" s="683"/>
      <c r="C12812" s="683"/>
      <c r="D12812" s="684"/>
    </row>
    <row r="12813" spans="2:4" ht="15" customHeight="1" x14ac:dyDescent="0.25">
      <c r="B12813" s="683"/>
      <c r="C12813" s="683"/>
      <c r="D12813" s="684"/>
    </row>
    <row r="12814" spans="2:4" ht="15" customHeight="1" x14ac:dyDescent="0.25">
      <c r="B12814" s="683"/>
      <c r="C12814" s="683"/>
      <c r="D12814" s="684"/>
    </row>
    <row r="12815" spans="2:4" ht="15" customHeight="1" x14ac:dyDescent="0.25">
      <c r="B12815" s="683"/>
      <c r="C12815" s="683"/>
      <c r="D12815" s="684"/>
    </row>
    <row r="12816" spans="2:4" ht="15" customHeight="1" x14ac:dyDescent="0.25">
      <c r="B12816" s="683"/>
      <c r="C12816" s="683"/>
      <c r="D12816" s="684"/>
    </row>
    <row r="12817" spans="2:4" ht="15" customHeight="1" x14ac:dyDescent="0.25">
      <c r="B12817" s="683"/>
      <c r="C12817" s="683"/>
      <c r="D12817" s="684"/>
    </row>
    <row r="12818" spans="2:4" ht="15" customHeight="1" x14ac:dyDescent="0.25">
      <c r="B12818" s="683"/>
      <c r="C12818" s="683"/>
      <c r="D12818" s="684"/>
    </row>
    <row r="12819" spans="2:4" ht="15" customHeight="1" x14ac:dyDescent="0.25">
      <c r="B12819" s="683"/>
      <c r="C12819" s="683"/>
      <c r="D12819" s="684"/>
    </row>
    <row r="12820" spans="2:4" ht="15" customHeight="1" x14ac:dyDescent="0.25">
      <c r="B12820" s="683"/>
      <c r="C12820" s="683"/>
      <c r="D12820" s="684"/>
    </row>
    <row r="12821" spans="2:4" ht="15" customHeight="1" x14ac:dyDescent="0.25">
      <c r="B12821" s="683"/>
      <c r="C12821" s="683"/>
      <c r="D12821" s="684"/>
    </row>
    <row r="12822" spans="2:4" ht="15" customHeight="1" x14ac:dyDescent="0.25">
      <c r="B12822" s="683"/>
      <c r="C12822" s="683"/>
      <c r="D12822" s="684"/>
    </row>
    <row r="12823" spans="2:4" ht="15" customHeight="1" x14ac:dyDescent="0.25">
      <c r="B12823" s="683"/>
      <c r="C12823" s="683"/>
      <c r="D12823" s="684"/>
    </row>
    <row r="12824" spans="2:4" ht="15" customHeight="1" x14ac:dyDescent="0.25">
      <c r="B12824" s="683"/>
      <c r="C12824" s="683"/>
      <c r="D12824" s="684"/>
    </row>
    <row r="12825" spans="2:4" ht="15" customHeight="1" x14ac:dyDescent="0.25">
      <c r="B12825" s="683"/>
      <c r="C12825" s="683"/>
      <c r="D12825" s="684"/>
    </row>
    <row r="12826" spans="2:4" ht="15" customHeight="1" x14ac:dyDescent="0.25">
      <c r="B12826" s="683"/>
      <c r="C12826" s="683"/>
      <c r="D12826" s="684"/>
    </row>
    <row r="12827" spans="2:4" ht="15" customHeight="1" x14ac:dyDescent="0.25">
      <c r="B12827" s="683"/>
      <c r="C12827" s="683"/>
      <c r="D12827" s="684"/>
    </row>
    <row r="12828" spans="2:4" ht="15" customHeight="1" x14ac:dyDescent="0.25">
      <c r="B12828" s="683"/>
      <c r="C12828" s="683"/>
      <c r="D12828" s="684"/>
    </row>
    <row r="12829" spans="2:4" ht="15" customHeight="1" x14ac:dyDescent="0.25">
      <c r="B12829" s="683"/>
      <c r="C12829" s="683"/>
      <c r="D12829" s="684"/>
    </row>
    <row r="12830" spans="2:4" ht="15" customHeight="1" x14ac:dyDescent="0.25">
      <c r="B12830" s="683"/>
      <c r="C12830" s="683"/>
      <c r="D12830" s="684"/>
    </row>
    <row r="12831" spans="2:4" ht="15" customHeight="1" x14ac:dyDescent="0.25">
      <c r="B12831" s="683"/>
      <c r="C12831" s="683"/>
      <c r="D12831" s="684"/>
    </row>
    <row r="12832" spans="2:4" ht="15" customHeight="1" x14ac:dyDescent="0.25">
      <c r="B12832" s="683"/>
      <c r="C12832" s="683"/>
      <c r="D12832" s="684"/>
    </row>
    <row r="12833" spans="2:4" ht="15" customHeight="1" x14ac:dyDescent="0.25">
      <c r="B12833" s="683"/>
      <c r="C12833" s="683"/>
      <c r="D12833" s="684"/>
    </row>
    <row r="12834" spans="2:4" ht="15" customHeight="1" x14ac:dyDescent="0.25">
      <c r="B12834" s="683"/>
      <c r="C12834" s="683"/>
      <c r="D12834" s="684"/>
    </row>
    <row r="12835" spans="2:4" ht="15" customHeight="1" x14ac:dyDescent="0.25">
      <c r="B12835" s="683"/>
      <c r="C12835" s="683"/>
      <c r="D12835" s="684"/>
    </row>
    <row r="12836" spans="2:4" ht="15" customHeight="1" x14ac:dyDescent="0.25">
      <c r="B12836" s="683"/>
      <c r="C12836" s="683"/>
      <c r="D12836" s="684"/>
    </row>
    <row r="12837" spans="2:4" ht="15" customHeight="1" x14ac:dyDescent="0.25">
      <c r="B12837" s="683"/>
      <c r="C12837" s="683"/>
      <c r="D12837" s="684"/>
    </row>
    <row r="12838" spans="2:4" ht="15" customHeight="1" x14ac:dyDescent="0.25">
      <c r="B12838" s="683"/>
      <c r="C12838" s="683"/>
      <c r="D12838" s="684"/>
    </row>
    <row r="12839" spans="2:4" ht="15" customHeight="1" x14ac:dyDescent="0.25">
      <c r="B12839" s="683"/>
      <c r="C12839" s="683"/>
      <c r="D12839" s="684"/>
    </row>
    <row r="12840" spans="2:4" ht="15" customHeight="1" x14ac:dyDescent="0.25">
      <c r="B12840" s="683"/>
      <c r="C12840" s="683"/>
      <c r="D12840" s="684"/>
    </row>
    <row r="12841" spans="2:4" ht="15" customHeight="1" x14ac:dyDescent="0.25">
      <c r="B12841" s="683"/>
      <c r="C12841" s="683"/>
      <c r="D12841" s="684"/>
    </row>
    <row r="12842" spans="2:4" ht="15" customHeight="1" x14ac:dyDescent="0.25">
      <c r="B12842" s="683"/>
      <c r="C12842" s="683"/>
      <c r="D12842" s="684"/>
    </row>
    <row r="12843" spans="2:4" ht="15" customHeight="1" x14ac:dyDescent="0.25">
      <c r="B12843" s="683"/>
      <c r="C12843" s="683"/>
      <c r="D12843" s="684"/>
    </row>
    <row r="12844" spans="2:4" ht="15" customHeight="1" x14ac:dyDescent="0.25">
      <c r="B12844" s="683"/>
      <c r="C12844" s="683"/>
      <c r="D12844" s="684"/>
    </row>
    <row r="12845" spans="2:4" ht="15" customHeight="1" x14ac:dyDescent="0.25">
      <c r="B12845" s="683"/>
      <c r="C12845" s="683"/>
      <c r="D12845" s="684"/>
    </row>
    <row r="12846" spans="2:4" ht="15" customHeight="1" x14ac:dyDescent="0.25">
      <c r="B12846" s="683"/>
      <c r="C12846" s="683"/>
      <c r="D12846" s="684"/>
    </row>
    <row r="12847" spans="2:4" ht="15" customHeight="1" x14ac:dyDescent="0.25">
      <c r="B12847" s="683"/>
      <c r="C12847" s="683"/>
      <c r="D12847" s="684"/>
    </row>
    <row r="12848" spans="2:4" ht="15" customHeight="1" x14ac:dyDescent="0.25">
      <c r="B12848" s="683"/>
      <c r="C12848" s="683"/>
      <c r="D12848" s="684"/>
    </row>
    <row r="12849" spans="2:4" ht="15" customHeight="1" x14ac:dyDescent="0.25">
      <c r="B12849" s="683"/>
      <c r="C12849" s="683"/>
      <c r="D12849" s="684"/>
    </row>
    <row r="12850" spans="2:4" ht="15" customHeight="1" x14ac:dyDescent="0.25">
      <c r="B12850" s="683"/>
      <c r="C12850" s="683"/>
      <c r="D12850" s="684"/>
    </row>
    <row r="12851" spans="2:4" ht="15" customHeight="1" x14ac:dyDescent="0.25">
      <c r="B12851" s="683"/>
      <c r="C12851" s="683"/>
      <c r="D12851" s="684"/>
    </row>
    <row r="12852" spans="2:4" ht="15" customHeight="1" x14ac:dyDescent="0.25">
      <c r="B12852" s="683"/>
      <c r="C12852" s="683"/>
      <c r="D12852" s="684"/>
    </row>
    <row r="12853" spans="2:4" ht="15" customHeight="1" x14ac:dyDescent="0.25">
      <c r="B12853" s="683"/>
      <c r="C12853" s="683"/>
      <c r="D12853" s="684"/>
    </row>
    <row r="12854" spans="2:4" ht="15" customHeight="1" x14ac:dyDescent="0.25">
      <c r="B12854" s="683"/>
      <c r="C12854" s="683"/>
      <c r="D12854" s="684"/>
    </row>
    <row r="12855" spans="2:4" ht="15" customHeight="1" x14ac:dyDescent="0.25">
      <c r="B12855" s="683"/>
      <c r="C12855" s="683"/>
      <c r="D12855" s="684"/>
    </row>
    <row r="12856" spans="2:4" ht="15" customHeight="1" x14ac:dyDescent="0.25">
      <c r="B12856" s="683"/>
      <c r="C12856" s="683"/>
      <c r="D12856" s="684"/>
    </row>
    <row r="12857" spans="2:4" ht="15" customHeight="1" x14ac:dyDescent="0.25">
      <c r="B12857" s="683"/>
      <c r="C12857" s="683"/>
      <c r="D12857" s="684"/>
    </row>
    <row r="12858" spans="2:4" ht="15" customHeight="1" x14ac:dyDescent="0.25">
      <c r="B12858" s="683"/>
      <c r="C12858" s="683"/>
      <c r="D12858" s="684"/>
    </row>
    <row r="12859" spans="2:4" ht="15" customHeight="1" x14ac:dyDescent="0.25">
      <c r="B12859" s="683"/>
      <c r="C12859" s="683"/>
      <c r="D12859" s="684"/>
    </row>
    <row r="12860" spans="2:4" ht="15" customHeight="1" x14ac:dyDescent="0.25">
      <c r="B12860" s="683"/>
      <c r="C12860" s="683"/>
      <c r="D12860" s="684"/>
    </row>
    <row r="12861" spans="2:4" ht="15" customHeight="1" x14ac:dyDescent="0.25">
      <c r="B12861" s="683"/>
      <c r="C12861" s="683"/>
      <c r="D12861" s="684"/>
    </row>
    <row r="12862" spans="2:4" ht="15" customHeight="1" x14ac:dyDescent="0.25">
      <c r="B12862" s="683"/>
      <c r="C12862" s="683"/>
      <c r="D12862" s="684"/>
    </row>
    <row r="12863" spans="2:4" ht="15" customHeight="1" x14ac:dyDescent="0.25">
      <c r="B12863" s="683"/>
      <c r="C12863" s="683"/>
      <c r="D12863" s="684"/>
    </row>
    <row r="12864" spans="2:4" ht="15" customHeight="1" x14ac:dyDescent="0.25">
      <c r="B12864" s="683"/>
      <c r="C12864" s="683"/>
      <c r="D12864" s="684"/>
    </row>
    <row r="12865" spans="2:4" ht="15" customHeight="1" x14ac:dyDescent="0.25">
      <c r="B12865" s="683"/>
      <c r="C12865" s="683"/>
      <c r="D12865" s="684"/>
    </row>
    <row r="12866" spans="2:4" ht="15" customHeight="1" x14ac:dyDescent="0.25">
      <c r="B12866" s="683"/>
      <c r="C12866" s="683"/>
      <c r="D12866" s="684"/>
    </row>
    <row r="12867" spans="2:4" ht="15" customHeight="1" x14ac:dyDescent="0.25">
      <c r="B12867" s="683"/>
      <c r="C12867" s="683"/>
      <c r="D12867" s="684"/>
    </row>
    <row r="12868" spans="2:4" ht="15" customHeight="1" x14ac:dyDescent="0.25">
      <c r="B12868" s="683"/>
      <c r="C12868" s="683"/>
      <c r="D12868" s="684"/>
    </row>
    <row r="12869" spans="2:4" ht="15" customHeight="1" x14ac:dyDescent="0.25">
      <c r="B12869" s="683"/>
      <c r="C12869" s="683"/>
      <c r="D12869" s="684"/>
    </row>
    <row r="12870" spans="2:4" ht="15" customHeight="1" x14ac:dyDescent="0.25">
      <c r="B12870" s="683"/>
      <c r="C12870" s="683"/>
      <c r="D12870" s="684"/>
    </row>
    <row r="12871" spans="2:4" ht="15" customHeight="1" x14ac:dyDescent="0.25">
      <c r="B12871" s="683"/>
      <c r="C12871" s="683"/>
      <c r="D12871" s="684"/>
    </row>
    <row r="12872" spans="2:4" ht="15" customHeight="1" x14ac:dyDescent="0.25">
      <c r="B12872" s="683"/>
      <c r="C12872" s="683"/>
      <c r="D12872" s="684"/>
    </row>
    <row r="12873" spans="2:4" ht="15" customHeight="1" x14ac:dyDescent="0.25">
      <c r="B12873" s="683"/>
      <c r="C12873" s="683"/>
      <c r="D12873" s="684"/>
    </row>
    <row r="12874" spans="2:4" ht="15" customHeight="1" x14ac:dyDescent="0.25">
      <c r="B12874" s="683"/>
      <c r="C12874" s="683"/>
      <c r="D12874" s="684"/>
    </row>
    <row r="12875" spans="2:4" ht="15" customHeight="1" x14ac:dyDescent="0.25">
      <c r="B12875" s="683"/>
      <c r="C12875" s="683"/>
      <c r="D12875" s="684"/>
    </row>
    <row r="12876" spans="2:4" ht="15" customHeight="1" x14ac:dyDescent="0.25">
      <c r="B12876" s="683"/>
      <c r="C12876" s="683"/>
      <c r="D12876" s="684"/>
    </row>
    <row r="12877" spans="2:4" ht="15" customHeight="1" x14ac:dyDescent="0.25">
      <c r="B12877" s="683"/>
      <c r="C12877" s="683"/>
      <c r="D12877" s="684"/>
    </row>
    <row r="12878" spans="2:4" ht="15" customHeight="1" x14ac:dyDescent="0.25">
      <c r="B12878" s="683"/>
      <c r="C12878" s="683"/>
      <c r="D12878" s="684"/>
    </row>
    <row r="12879" spans="2:4" ht="15" customHeight="1" x14ac:dyDescent="0.25">
      <c r="B12879" s="683"/>
      <c r="C12879" s="683"/>
      <c r="D12879" s="684"/>
    </row>
    <row r="12880" spans="2:4" ht="15" customHeight="1" x14ac:dyDescent="0.25">
      <c r="B12880" s="683"/>
      <c r="C12880" s="683"/>
      <c r="D12880" s="684"/>
    </row>
    <row r="12881" spans="2:4" ht="15" customHeight="1" x14ac:dyDescent="0.25">
      <c r="B12881" s="683"/>
      <c r="C12881" s="683"/>
      <c r="D12881" s="684"/>
    </row>
    <row r="12882" spans="2:4" ht="15" customHeight="1" x14ac:dyDescent="0.25">
      <c r="B12882" s="683"/>
      <c r="C12882" s="683"/>
      <c r="D12882" s="684"/>
    </row>
    <row r="12883" spans="2:4" ht="15" customHeight="1" x14ac:dyDescent="0.25">
      <c r="B12883" s="683"/>
      <c r="C12883" s="683"/>
      <c r="D12883" s="684"/>
    </row>
    <row r="12884" spans="2:4" ht="15" customHeight="1" x14ac:dyDescent="0.25">
      <c r="B12884" s="683"/>
      <c r="C12884" s="683"/>
      <c r="D12884" s="684"/>
    </row>
    <row r="12885" spans="2:4" ht="15" customHeight="1" x14ac:dyDescent="0.25">
      <c r="B12885" s="683"/>
      <c r="C12885" s="683"/>
      <c r="D12885" s="684"/>
    </row>
    <row r="12886" spans="2:4" ht="15" customHeight="1" x14ac:dyDescent="0.25">
      <c r="B12886" s="683"/>
      <c r="C12886" s="683"/>
      <c r="D12886" s="684"/>
    </row>
    <row r="12887" spans="2:4" ht="15" customHeight="1" x14ac:dyDescent="0.25">
      <c r="B12887" s="683"/>
      <c r="C12887" s="683"/>
      <c r="D12887" s="684"/>
    </row>
    <row r="12888" spans="2:4" ht="15" customHeight="1" x14ac:dyDescent="0.25">
      <c r="B12888" s="683"/>
      <c r="C12888" s="683"/>
      <c r="D12888" s="684"/>
    </row>
    <row r="12889" spans="2:4" ht="15" customHeight="1" x14ac:dyDescent="0.25">
      <c r="B12889" s="683"/>
      <c r="C12889" s="683"/>
      <c r="D12889" s="684"/>
    </row>
    <row r="12890" spans="2:4" ht="15" customHeight="1" x14ac:dyDescent="0.25">
      <c r="B12890" s="683"/>
      <c r="C12890" s="683"/>
      <c r="D12890" s="684"/>
    </row>
    <row r="12891" spans="2:4" ht="15" customHeight="1" x14ac:dyDescent="0.25">
      <c r="B12891" s="683"/>
      <c r="C12891" s="683"/>
      <c r="D12891" s="684"/>
    </row>
    <row r="12892" spans="2:4" ht="15" customHeight="1" x14ac:dyDescent="0.25">
      <c r="B12892" s="683"/>
      <c r="C12892" s="683"/>
      <c r="D12892" s="684"/>
    </row>
    <row r="12893" spans="2:4" ht="15" customHeight="1" x14ac:dyDescent="0.25">
      <c r="B12893" s="683"/>
      <c r="C12893" s="683"/>
      <c r="D12893" s="684"/>
    </row>
    <row r="12894" spans="2:4" ht="15" customHeight="1" x14ac:dyDescent="0.25">
      <c r="B12894" s="683"/>
      <c r="C12894" s="683"/>
      <c r="D12894" s="684"/>
    </row>
    <row r="12895" spans="2:4" ht="15" customHeight="1" x14ac:dyDescent="0.25">
      <c r="B12895" s="683"/>
      <c r="C12895" s="683"/>
      <c r="D12895" s="684"/>
    </row>
    <row r="12896" spans="2:4" ht="15" customHeight="1" x14ac:dyDescent="0.25">
      <c r="B12896" s="683"/>
      <c r="C12896" s="683"/>
      <c r="D12896" s="684"/>
    </row>
    <row r="12897" spans="2:4" ht="15" customHeight="1" x14ac:dyDescent="0.25">
      <c r="B12897" s="683"/>
      <c r="C12897" s="683"/>
      <c r="D12897" s="684"/>
    </row>
    <row r="12898" spans="2:4" ht="15" customHeight="1" x14ac:dyDescent="0.25">
      <c r="B12898" s="683"/>
      <c r="C12898" s="683"/>
      <c r="D12898" s="684"/>
    </row>
    <row r="12899" spans="2:4" ht="15" customHeight="1" x14ac:dyDescent="0.25">
      <c r="B12899" s="683"/>
      <c r="C12899" s="683"/>
      <c r="D12899" s="684"/>
    </row>
    <row r="12900" spans="2:4" ht="15" customHeight="1" x14ac:dyDescent="0.25">
      <c r="B12900" s="683"/>
      <c r="C12900" s="683"/>
      <c r="D12900" s="684"/>
    </row>
    <row r="12901" spans="2:4" ht="15" customHeight="1" x14ac:dyDescent="0.25">
      <c r="B12901" s="683"/>
      <c r="C12901" s="683"/>
      <c r="D12901" s="684"/>
    </row>
    <row r="12902" spans="2:4" ht="15" customHeight="1" x14ac:dyDescent="0.25">
      <c r="B12902" s="683"/>
      <c r="C12902" s="683"/>
      <c r="D12902" s="684"/>
    </row>
    <row r="12903" spans="2:4" ht="15" customHeight="1" x14ac:dyDescent="0.25">
      <c r="B12903" s="683"/>
      <c r="C12903" s="683"/>
      <c r="D12903" s="684"/>
    </row>
    <row r="12904" spans="2:4" ht="15" customHeight="1" x14ac:dyDescent="0.25">
      <c r="B12904" s="683"/>
      <c r="C12904" s="683"/>
      <c r="D12904" s="684"/>
    </row>
    <row r="12905" spans="2:4" ht="15" customHeight="1" x14ac:dyDescent="0.25">
      <c r="B12905" s="683"/>
      <c r="C12905" s="683"/>
      <c r="D12905" s="684"/>
    </row>
    <row r="12906" spans="2:4" ht="15" customHeight="1" x14ac:dyDescent="0.25">
      <c r="B12906" s="683"/>
      <c r="C12906" s="683"/>
      <c r="D12906" s="684"/>
    </row>
    <row r="12907" spans="2:4" ht="15" customHeight="1" x14ac:dyDescent="0.25">
      <c r="B12907" s="683"/>
      <c r="C12907" s="683"/>
      <c r="D12907" s="684"/>
    </row>
    <row r="12908" spans="2:4" ht="15" customHeight="1" x14ac:dyDescent="0.25">
      <c r="B12908" s="683"/>
      <c r="C12908" s="683"/>
      <c r="D12908" s="684"/>
    </row>
    <row r="12909" spans="2:4" ht="15" customHeight="1" x14ac:dyDescent="0.25">
      <c r="B12909" s="683"/>
      <c r="C12909" s="683"/>
      <c r="D12909" s="684"/>
    </row>
    <row r="12910" spans="2:4" ht="15" customHeight="1" x14ac:dyDescent="0.25">
      <c r="B12910" s="683"/>
      <c r="C12910" s="683"/>
      <c r="D12910" s="684"/>
    </row>
    <row r="12911" spans="2:4" ht="15" customHeight="1" x14ac:dyDescent="0.25">
      <c r="B12911" s="683"/>
      <c r="C12911" s="683"/>
      <c r="D12911" s="684"/>
    </row>
    <row r="12912" spans="2:4" ht="15" customHeight="1" x14ac:dyDescent="0.25">
      <c r="B12912" s="683"/>
      <c r="C12912" s="683"/>
      <c r="D12912" s="684"/>
    </row>
    <row r="12913" spans="2:4" ht="15" customHeight="1" x14ac:dyDescent="0.25">
      <c r="B12913" s="683"/>
      <c r="C12913" s="683"/>
      <c r="D12913" s="684"/>
    </row>
    <row r="12914" spans="2:4" ht="15" customHeight="1" x14ac:dyDescent="0.25">
      <c r="B12914" s="683"/>
      <c r="C12914" s="683"/>
      <c r="D12914" s="684"/>
    </row>
    <row r="12915" spans="2:4" ht="15" customHeight="1" x14ac:dyDescent="0.25">
      <c r="B12915" s="683"/>
      <c r="C12915" s="683"/>
      <c r="D12915" s="684"/>
    </row>
    <row r="12916" spans="2:4" ht="15" customHeight="1" x14ac:dyDescent="0.25">
      <c r="B12916" s="683"/>
      <c r="C12916" s="683"/>
      <c r="D12916" s="684"/>
    </row>
    <row r="12917" spans="2:4" ht="15" customHeight="1" x14ac:dyDescent="0.25">
      <c r="B12917" s="683"/>
      <c r="C12917" s="683"/>
      <c r="D12917" s="684"/>
    </row>
    <row r="12918" spans="2:4" ht="15" customHeight="1" x14ac:dyDescent="0.25">
      <c r="B12918" s="683"/>
      <c r="C12918" s="683"/>
      <c r="D12918" s="684"/>
    </row>
    <row r="12919" spans="2:4" ht="15" customHeight="1" x14ac:dyDescent="0.25">
      <c r="B12919" s="683"/>
      <c r="C12919" s="683"/>
      <c r="D12919" s="684"/>
    </row>
    <row r="12920" spans="2:4" ht="15" customHeight="1" x14ac:dyDescent="0.25">
      <c r="B12920" s="683"/>
      <c r="C12920" s="683"/>
      <c r="D12920" s="684"/>
    </row>
    <row r="12921" spans="2:4" ht="15" customHeight="1" x14ac:dyDescent="0.25">
      <c r="B12921" s="683"/>
      <c r="C12921" s="683"/>
      <c r="D12921" s="684"/>
    </row>
    <row r="12922" spans="2:4" ht="15" customHeight="1" x14ac:dyDescent="0.25">
      <c r="B12922" s="683"/>
      <c r="C12922" s="683"/>
      <c r="D12922" s="684"/>
    </row>
    <row r="12923" spans="2:4" ht="15" customHeight="1" x14ac:dyDescent="0.25">
      <c r="B12923" s="683"/>
      <c r="C12923" s="683"/>
      <c r="D12923" s="684"/>
    </row>
    <row r="12924" spans="2:4" ht="15" customHeight="1" x14ac:dyDescent="0.25">
      <c r="B12924" s="683"/>
      <c r="C12924" s="683"/>
      <c r="D12924" s="684"/>
    </row>
    <row r="12925" spans="2:4" ht="15" customHeight="1" x14ac:dyDescent="0.25">
      <c r="B12925" s="683"/>
      <c r="C12925" s="683"/>
      <c r="D12925" s="684"/>
    </row>
    <row r="12926" spans="2:4" ht="15" customHeight="1" x14ac:dyDescent="0.25">
      <c r="B12926" s="683"/>
      <c r="C12926" s="683"/>
      <c r="D12926" s="684"/>
    </row>
    <row r="12927" spans="2:4" ht="15" customHeight="1" x14ac:dyDescent="0.25">
      <c r="B12927" s="683"/>
      <c r="C12927" s="683"/>
      <c r="D12927" s="684"/>
    </row>
    <row r="12928" spans="2:4" ht="15" customHeight="1" x14ac:dyDescent="0.25">
      <c r="B12928" s="683"/>
      <c r="C12928" s="683"/>
      <c r="D12928" s="684"/>
    </row>
    <row r="12929" spans="2:4" ht="15" customHeight="1" x14ac:dyDescent="0.25">
      <c r="B12929" s="683"/>
      <c r="C12929" s="683"/>
      <c r="D12929" s="684"/>
    </row>
    <row r="12930" spans="2:4" ht="15" customHeight="1" x14ac:dyDescent="0.25">
      <c r="B12930" s="683"/>
      <c r="C12930" s="683"/>
      <c r="D12930" s="684"/>
    </row>
    <row r="12931" spans="2:4" ht="15" customHeight="1" x14ac:dyDescent="0.25">
      <c r="B12931" s="683"/>
      <c r="C12931" s="683"/>
      <c r="D12931" s="684"/>
    </row>
    <row r="12932" spans="2:4" ht="15" customHeight="1" x14ac:dyDescent="0.25">
      <c r="B12932" s="683"/>
      <c r="C12932" s="683"/>
      <c r="D12932" s="684"/>
    </row>
    <row r="12933" spans="2:4" ht="15" customHeight="1" x14ac:dyDescent="0.25">
      <c r="B12933" s="683"/>
      <c r="C12933" s="683"/>
      <c r="D12933" s="684"/>
    </row>
    <row r="12934" spans="2:4" ht="15" customHeight="1" x14ac:dyDescent="0.25">
      <c r="B12934" s="683"/>
      <c r="C12934" s="683"/>
      <c r="D12934" s="684"/>
    </row>
    <row r="12935" spans="2:4" ht="15" customHeight="1" x14ac:dyDescent="0.25">
      <c r="B12935" s="683"/>
      <c r="C12935" s="683"/>
      <c r="D12935" s="684"/>
    </row>
    <row r="12936" spans="2:4" ht="15" customHeight="1" x14ac:dyDescent="0.25">
      <c r="B12936" s="683"/>
      <c r="C12936" s="683"/>
      <c r="D12936" s="684"/>
    </row>
    <row r="12937" spans="2:4" ht="15" customHeight="1" x14ac:dyDescent="0.25">
      <c r="B12937" s="683"/>
      <c r="C12937" s="683"/>
      <c r="D12937" s="684"/>
    </row>
    <row r="12938" spans="2:4" ht="15" customHeight="1" x14ac:dyDescent="0.25">
      <c r="B12938" s="683"/>
      <c r="C12938" s="683"/>
      <c r="D12938" s="684"/>
    </row>
    <row r="12939" spans="2:4" ht="15" customHeight="1" x14ac:dyDescent="0.25">
      <c r="B12939" s="683"/>
      <c r="C12939" s="683"/>
      <c r="D12939" s="684"/>
    </row>
    <row r="12940" spans="2:4" ht="15" customHeight="1" x14ac:dyDescent="0.25">
      <c r="B12940" s="683"/>
      <c r="C12940" s="683"/>
      <c r="D12940" s="684"/>
    </row>
    <row r="12941" spans="2:4" ht="15" customHeight="1" x14ac:dyDescent="0.25">
      <c r="B12941" s="683"/>
      <c r="C12941" s="683"/>
      <c r="D12941" s="684"/>
    </row>
    <row r="12942" spans="2:4" ht="15" customHeight="1" x14ac:dyDescent="0.25">
      <c r="B12942" s="683"/>
      <c r="C12942" s="683"/>
      <c r="D12942" s="684"/>
    </row>
    <row r="12943" spans="2:4" ht="15" customHeight="1" x14ac:dyDescent="0.25">
      <c r="B12943" s="683"/>
      <c r="C12943" s="683"/>
      <c r="D12943" s="684"/>
    </row>
    <row r="12944" spans="2:4" ht="15" customHeight="1" x14ac:dyDescent="0.25">
      <c r="B12944" s="683"/>
      <c r="C12944" s="683"/>
      <c r="D12944" s="684"/>
    </row>
    <row r="12945" spans="2:4" ht="15" customHeight="1" x14ac:dyDescent="0.25">
      <c r="B12945" s="683"/>
      <c r="C12945" s="683"/>
      <c r="D12945" s="684"/>
    </row>
    <row r="12946" spans="2:4" ht="15" customHeight="1" x14ac:dyDescent="0.25">
      <c r="B12946" s="683"/>
      <c r="C12946" s="683"/>
      <c r="D12946" s="684"/>
    </row>
    <row r="12947" spans="2:4" ht="15" customHeight="1" x14ac:dyDescent="0.25">
      <c r="B12947" s="683"/>
      <c r="C12947" s="683"/>
      <c r="D12947" s="684"/>
    </row>
    <row r="12948" spans="2:4" ht="15" customHeight="1" x14ac:dyDescent="0.25">
      <c r="B12948" s="683"/>
      <c r="C12948" s="683"/>
      <c r="D12948" s="684"/>
    </row>
    <row r="12949" spans="2:4" ht="15" customHeight="1" x14ac:dyDescent="0.25">
      <c r="B12949" s="683"/>
      <c r="C12949" s="683"/>
      <c r="D12949" s="684"/>
    </row>
    <row r="12950" spans="2:4" ht="15" customHeight="1" x14ac:dyDescent="0.25">
      <c r="B12950" s="683"/>
      <c r="C12950" s="683"/>
      <c r="D12950" s="684"/>
    </row>
    <row r="12951" spans="2:4" ht="15" customHeight="1" x14ac:dyDescent="0.25">
      <c r="B12951" s="683"/>
      <c r="C12951" s="683"/>
      <c r="D12951" s="684"/>
    </row>
    <row r="12952" spans="2:4" ht="15" customHeight="1" x14ac:dyDescent="0.25">
      <c r="B12952" s="683"/>
      <c r="C12952" s="683"/>
      <c r="D12952" s="684"/>
    </row>
    <row r="12953" spans="2:4" ht="15" customHeight="1" x14ac:dyDescent="0.25">
      <c r="B12953" s="683"/>
      <c r="C12953" s="683"/>
      <c r="D12953" s="684"/>
    </row>
    <row r="12954" spans="2:4" ht="15" customHeight="1" x14ac:dyDescent="0.25">
      <c r="B12954" s="683"/>
      <c r="C12954" s="683"/>
      <c r="D12954" s="684"/>
    </row>
    <row r="12955" spans="2:4" ht="15" customHeight="1" x14ac:dyDescent="0.25">
      <c r="B12955" s="683"/>
      <c r="C12955" s="683"/>
      <c r="D12955" s="684"/>
    </row>
    <row r="12956" spans="2:4" ht="15" customHeight="1" x14ac:dyDescent="0.25">
      <c r="B12956" s="683"/>
      <c r="C12956" s="683"/>
      <c r="D12956" s="684"/>
    </row>
    <row r="12957" spans="2:4" ht="15" customHeight="1" x14ac:dyDescent="0.25">
      <c r="B12957" s="683"/>
      <c r="C12957" s="683"/>
      <c r="D12957" s="684"/>
    </row>
    <row r="12958" spans="2:4" ht="15" customHeight="1" x14ac:dyDescent="0.25">
      <c r="B12958" s="683"/>
      <c r="C12958" s="683"/>
      <c r="D12958" s="684"/>
    </row>
    <row r="12959" spans="2:4" ht="15" customHeight="1" x14ac:dyDescent="0.25">
      <c r="B12959" s="683"/>
      <c r="C12959" s="683"/>
      <c r="D12959" s="684"/>
    </row>
    <row r="12960" spans="2:4" ht="15" customHeight="1" x14ac:dyDescent="0.25">
      <c r="B12960" s="683"/>
      <c r="C12960" s="683"/>
      <c r="D12960" s="684"/>
    </row>
    <row r="12961" spans="2:4" ht="15" customHeight="1" x14ac:dyDescent="0.25">
      <c r="B12961" s="683"/>
      <c r="C12961" s="683"/>
      <c r="D12961" s="684"/>
    </row>
    <row r="12962" spans="2:4" ht="15" customHeight="1" x14ac:dyDescent="0.25">
      <c r="B12962" s="683"/>
      <c r="C12962" s="683"/>
      <c r="D12962" s="684"/>
    </row>
    <row r="12963" spans="2:4" ht="15" customHeight="1" x14ac:dyDescent="0.25">
      <c r="B12963" s="683"/>
      <c r="C12963" s="683"/>
      <c r="D12963" s="684"/>
    </row>
    <row r="12964" spans="2:4" ht="15" customHeight="1" x14ac:dyDescent="0.25">
      <c r="B12964" s="683"/>
      <c r="C12964" s="683"/>
      <c r="D12964" s="684"/>
    </row>
    <row r="12965" spans="2:4" ht="15" customHeight="1" x14ac:dyDescent="0.25">
      <c r="B12965" s="683"/>
      <c r="C12965" s="683"/>
      <c r="D12965" s="684"/>
    </row>
    <row r="12966" spans="2:4" ht="15" customHeight="1" x14ac:dyDescent="0.25">
      <c r="B12966" s="683"/>
      <c r="C12966" s="683"/>
      <c r="D12966" s="684"/>
    </row>
    <row r="12967" spans="2:4" ht="15" customHeight="1" x14ac:dyDescent="0.25">
      <c r="B12967" s="683"/>
      <c r="C12967" s="683"/>
      <c r="D12967" s="684"/>
    </row>
    <row r="12968" spans="2:4" ht="15" customHeight="1" x14ac:dyDescent="0.25">
      <c r="B12968" s="683"/>
      <c r="C12968" s="683"/>
      <c r="D12968" s="684"/>
    </row>
    <row r="12969" spans="2:4" ht="15" customHeight="1" x14ac:dyDescent="0.25">
      <c r="B12969" s="683"/>
      <c r="C12969" s="683"/>
      <c r="D12969" s="684"/>
    </row>
    <row r="12970" spans="2:4" ht="15" customHeight="1" x14ac:dyDescent="0.25">
      <c r="B12970" s="683"/>
      <c r="C12970" s="683"/>
      <c r="D12970" s="684"/>
    </row>
    <row r="12971" spans="2:4" ht="15" customHeight="1" x14ac:dyDescent="0.25">
      <c r="B12971" s="683"/>
      <c r="C12971" s="683"/>
      <c r="D12971" s="684"/>
    </row>
    <row r="12972" spans="2:4" ht="15" customHeight="1" x14ac:dyDescent="0.25">
      <c r="B12972" s="683"/>
      <c r="C12972" s="683"/>
      <c r="D12972" s="684"/>
    </row>
    <row r="12973" spans="2:4" ht="15" customHeight="1" x14ac:dyDescent="0.25">
      <c r="B12973" s="683"/>
      <c r="C12973" s="683"/>
      <c r="D12973" s="684"/>
    </row>
    <row r="12974" spans="2:4" ht="15" customHeight="1" x14ac:dyDescent="0.25">
      <c r="B12974" s="683"/>
      <c r="C12974" s="683"/>
      <c r="D12974" s="684"/>
    </row>
    <row r="12975" spans="2:4" ht="15" customHeight="1" x14ac:dyDescent="0.25">
      <c r="B12975" s="683"/>
      <c r="C12975" s="683"/>
      <c r="D12975" s="684"/>
    </row>
    <row r="12976" spans="2:4" ht="15" customHeight="1" x14ac:dyDescent="0.25">
      <c r="B12976" s="683"/>
      <c r="C12976" s="683"/>
      <c r="D12976" s="684"/>
    </row>
    <row r="12977" spans="2:4" ht="15" customHeight="1" x14ac:dyDescent="0.25">
      <c r="B12977" s="683"/>
      <c r="C12977" s="683"/>
      <c r="D12977" s="684"/>
    </row>
    <row r="12978" spans="2:4" ht="15" customHeight="1" x14ac:dyDescent="0.25">
      <c r="B12978" s="683"/>
      <c r="C12978" s="683"/>
      <c r="D12978" s="684"/>
    </row>
    <row r="12979" spans="2:4" ht="15" customHeight="1" x14ac:dyDescent="0.25">
      <c r="B12979" s="683"/>
      <c r="C12979" s="683"/>
      <c r="D12979" s="684"/>
    </row>
    <row r="12980" spans="2:4" ht="15" customHeight="1" x14ac:dyDescent="0.25">
      <c r="B12980" s="683"/>
      <c r="C12980" s="683"/>
      <c r="D12980" s="684"/>
    </row>
    <row r="12981" spans="2:4" ht="15" customHeight="1" x14ac:dyDescent="0.25">
      <c r="B12981" s="683"/>
      <c r="C12981" s="683"/>
      <c r="D12981" s="684"/>
    </row>
    <row r="12982" spans="2:4" ht="15" customHeight="1" x14ac:dyDescent="0.25">
      <c r="B12982" s="683"/>
      <c r="C12982" s="683"/>
      <c r="D12982" s="684"/>
    </row>
    <row r="12983" spans="2:4" ht="15" customHeight="1" x14ac:dyDescent="0.25">
      <c r="B12983" s="683"/>
      <c r="C12983" s="683"/>
      <c r="D12983" s="684"/>
    </row>
    <row r="12984" spans="2:4" ht="15" customHeight="1" x14ac:dyDescent="0.25">
      <c r="B12984" s="683"/>
      <c r="C12984" s="683"/>
      <c r="D12984" s="684"/>
    </row>
    <row r="12985" spans="2:4" ht="15" customHeight="1" x14ac:dyDescent="0.25">
      <c r="B12985" s="683"/>
      <c r="C12985" s="683"/>
      <c r="D12985" s="684"/>
    </row>
    <row r="12986" spans="2:4" ht="15" customHeight="1" x14ac:dyDescent="0.25">
      <c r="B12986" s="683"/>
      <c r="C12986" s="683"/>
      <c r="D12986" s="684"/>
    </row>
    <row r="12987" spans="2:4" ht="15" customHeight="1" x14ac:dyDescent="0.25">
      <c r="B12987" s="683"/>
      <c r="C12987" s="683"/>
      <c r="D12987" s="684"/>
    </row>
    <row r="12988" spans="2:4" ht="15" customHeight="1" x14ac:dyDescent="0.25">
      <c r="B12988" s="683"/>
      <c r="C12988" s="683"/>
      <c r="D12988" s="684"/>
    </row>
    <row r="12989" spans="2:4" ht="15" customHeight="1" x14ac:dyDescent="0.25">
      <c r="B12989" s="683"/>
      <c r="C12989" s="683"/>
      <c r="D12989" s="684"/>
    </row>
    <row r="12990" spans="2:4" ht="15" customHeight="1" x14ac:dyDescent="0.25">
      <c r="B12990" s="683"/>
      <c r="C12990" s="683"/>
      <c r="D12990" s="684"/>
    </row>
    <row r="12991" spans="2:4" ht="15" customHeight="1" x14ac:dyDescent="0.25">
      <c r="B12991" s="683"/>
      <c r="C12991" s="683"/>
      <c r="D12991" s="684"/>
    </row>
    <row r="12992" spans="2:4" ht="15" customHeight="1" x14ac:dyDescent="0.25">
      <c r="B12992" s="683"/>
      <c r="C12992" s="683"/>
      <c r="D12992" s="684"/>
    </row>
    <row r="12993" spans="2:4" ht="15" customHeight="1" x14ac:dyDescent="0.25">
      <c r="B12993" s="683"/>
      <c r="C12993" s="683"/>
      <c r="D12993" s="684"/>
    </row>
    <row r="12994" spans="2:4" ht="15" customHeight="1" x14ac:dyDescent="0.25">
      <c r="B12994" s="683"/>
      <c r="C12994" s="683"/>
      <c r="D12994" s="684"/>
    </row>
    <row r="12995" spans="2:4" ht="15" customHeight="1" x14ac:dyDescent="0.25">
      <c r="B12995" s="683"/>
      <c r="C12995" s="683"/>
      <c r="D12995" s="684"/>
    </row>
    <row r="12996" spans="2:4" ht="15" customHeight="1" x14ac:dyDescent="0.25">
      <c r="B12996" s="683"/>
      <c r="C12996" s="683"/>
      <c r="D12996" s="684"/>
    </row>
    <row r="12997" spans="2:4" ht="15" customHeight="1" x14ac:dyDescent="0.25">
      <c r="B12997" s="683"/>
      <c r="C12997" s="683"/>
      <c r="D12997" s="684"/>
    </row>
    <row r="12998" spans="2:4" ht="15" customHeight="1" x14ac:dyDescent="0.25">
      <c r="B12998" s="683"/>
      <c r="C12998" s="683"/>
      <c r="D12998" s="684"/>
    </row>
    <row r="12999" spans="2:4" ht="15" customHeight="1" x14ac:dyDescent="0.25">
      <c r="B12999" s="683"/>
      <c r="C12999" s="683"/>
      <c r="D12999" s="684"/>
    </row>
    <row r="13000" spans="2:4" ht="15" customHeight="1" x14ac:dyDescent="0.25">
      <c r="B13000" s="683"/>
      <c r="C13000" s="683"/>
      <c r="D13000" s="684"/>
    </row>
    <row r="13001" spans="2:4" ht="15" customHeight="1" x14ac:dyDescent="0.25">
      <c r="B13001" s="683"/>
      <c r="C13001" s="683"/>
      <c r="D13001" s="684"/>
    </row>
    <row r="13002" spans="2:4" ht="15" customHeight="1" x14ac:dyDescent="0.25">
      <c r="B13002" s="683"/>
      <c r="C13002" s="683"/>
      <c r="D13002" s="684"/>
    </row>
    <row r="13003" spans="2:4" ht="15" customHeight="1" x14ac:dyDescent="0.25">
      <c r="B13003" s="683"/>
      <c r="C13003" s="683"/>
      <c r="D13003" s="684"/>
    </row>
    <row r="13004" spans="2:4" ht="15" customHeight="1" x14ac:dyDescent="0.25">
      <c r="B13004" s="683"/>
      <c r="C13004" s="683"/>
      <c r="D13004" s="684"/>
    </row>
    <row r="13005" spans="2:4" ht="15" customHeight="1" x14ac:dyDescent="0.25">
      <c r="B13005" s="683"/>
      <c r="C13005" s="683"/>
      <c r="D13005" s="684"/>
    </row>
    <row r="13006" spans="2:4" ht="15" customHeight="1" x14ac:dyDescent="0.25">
      <c r="B13006" s="683"/>
      <c r="C13006" s="683"/>
      <c r="D13006" s="684"/>
    </row>
    <row r="13007" spans="2:4" ht="15" customHeight="1" x14ac:dyDescent="0.25">
      <c r="B13007" s="683"/>
      <c r="C13007" s="683"/>
      <c r="D13007" s="684"/>
    </row>
    <row r="13008" spans="2:4" ht="15" customHeight="1" x14ac:dyDescent="0.25">
      <c r="B13008" s="683"/>
      <c r="C13008" s="683"/>
      <c r="D13008" s="684"/>
    </row>
    <row r="13009" spans="2:4" ht="15" customHeight="1" x14ac:dyDescent="0.25">
      <c r="B13009" s="683"/>
      <c r="C13009" s="683"/>
      <c r="D13009" s="684"/>
    </row>
    <row r="13010" spans="2:4" ht="15" customHeight="1" x14ac:dyDescent="0.25">
      <c r="B13010" s="683"/>
      <c r="C13010" s="683"/>
      <c r="D13010" s="684"/>
    </row>
    <row r="13011" spans="2:4" ht="15" customHeight="1" x14ac:dyDescent="0.25">
      <c r="B13011" s="683"/>
      <c r="C13011" s="683"/>
      <c r="D13011" s="684"/>
    </row>
    <row r="13012" spans="2:4" ht="15" customHeight="1" x14ac:dyDescent="0.25">
      <c r="B13012" s="683"/>
      <c r="C13012" s="683"/>
      <c r="D13012" s="684"/>
    </row>
    <row r="13013" spans="2:4" ht="15" customHeight="1" x14ac:dyDescent="0.25">
      <c r="B13013" s="683"/>
      <c r="C13013" s="683"/>
      <c r="D13013" s="684"/>
    </row>
    <row r="13014" spans="2:4" ht="15" customHeight="1" x14ac:dyDescent="0.25">
      <c r="B13014" s="683"/>
      <c r="C13014" s="683"/>
      <c r="D13014" s="684"/>
    </row>
    <row r="13015" spans="2:4" ht="15" customHeight="1" x14ac:dyDescent="0.25">
      <c r="B13015" s="683"/>
      <c r="C13015" s="683"/>
      <c r="D13015" s="684"/>
    </row>
    <row r="13016" spans="2:4" ht="15" customHeight="1" x14ac:dyDescent="0.25">
      <c r="B13016" s="683"/>
      <c r="C13016" s="683"/>
      <c r="D13016" s="684"/>
    </row>
    <row r="13017" spans="2:4" ht="15" customHeight="1" x14ac:dyDescent="0.25">
      <c r="B13017" s="683"/>
      <c r="C13017" s="683"/>
      <c r="D13017" s="684"/>
    </row>
    <row r="13018" spans="2:4" ht="15" customHeight="1" x14ac:dyDescent="0.25">
      <c r="B13018" s="683"/>
      <c r="C13018" s="683"/>
      <c r="D13018" s="684"/>
    </row>
    <row r="13019" spans="2:4" ht="15" customHeight="1" x14ac:dyDescent="0.25">
      <c r="B13019" s="683"/>
      <c r="C13019" s="683"/>
      <c r="D13019" s="684"/>
    </row>
    <row r="13020" spans="2:4" ht="15" customHeight="1" x14ac:dyDescent="0.25">
      <c r="B13020" s="683"/>
      <c r="C13020" s="683"/>
      <c r="D13020" s="684"/>
    </row>
    <row r="13021" spans="2:4" ht="15" customHeight="1" x14ac:dyDescent="0.25">
      <c r="B13021" s="683"/>
      <c r="C13021" s="683"/>
      <c r="D13021" s="684"/>
    </row>
    <row r="13022" spans="2:4" ht="15" customHeight="1" x14ac:dyDescent="0.25">
      <c r="B13022" s="683"/>
      <c r="C13022" s="683"/>
      <c r="D13022" s="684"/>
    </row>
    <row r="13023" spans="2:4" ht="15" customHeight="1" x14ac:dyDescent="0.25">
      <c r="B13023" s="683"/>
      <c r="C13023" s="683"/>
      <c r="D13023" s="684"/>
    </row>
    <row r="13024" spans="2:4" ht="15" customHeight="1" x14ac:dyDescent="0.25">
      <c r="B13024" s="683"/>
      <c r="C13024" s="683"/>
      <c r="D13024" s="684"/>
    </row>
    <row r="13025" spans="2:4" ht="15" customHeight="1" x14ac:dyDescent="0.25">
      <c r="B13025" s="683"/>
      <c r="C13025" s="683"/>
      <c r="D13025" s="684"/>
    </row>
    <row r="13026" spans="2:4" ht="15" customHeight="1" x14ac:dyDescent="0.25">
      <c r="B13026" s="683"/>
      <c r="C13026" s="683"/>
      <c r="D13026" s="684"/>
    </row>
    <row r="13027" spans="2:4" ht="15" customHeight="1" x14ac:dyDescent="0.25">
      <c r="B13027" s="683"/>
      <c r="C13027" s="683"/>
      <c r="D13027" s="684"/>
    </row>
    <row r="13028" spans="2:4" ht="15" customHeight="1" x14ac:dyDescent="0.25">
      <c r="B13028" s="683"/>
      <c r="C13028" s="683"/>
      <c r="D13028" s="684"/>
    </row>
    <row r="13029" spans="2:4" ht="15" customHeight="1" x14ac:dyDescent="0.25">
      <c r="B13029" s="683"/>
      <c r="C13029" s="683"/>
      <c r="D13029" s="684"/>
    </row>
    <row r="13030" spans="2:4" ht="15" customHeight="1" x14ac:dyDescent="0.25">
      <c r="B13030" s="683"/>
      <c r="C13030" s="683"/>
      <c r="D13030" s="684"/>
    </row>
    <row r="13031" spans="2:4" ht="15" customHeight="1" x14ac:dyDescent="0.25">
      <c r="B13031" s="683"/>
      <c r="C13031" s="683"/>
      <c r="D13031" s="684"/>
    </row>
    <row r="13032" spans="2:4" ht="15" customHeight="1" x14ac:dyDescent="0.25">
      <c r="B13032" s="683"/>
      <c r="C13032" s="683"/>
      <c r="D13032" s="684"/>
    </row>
    <row r="13033" spans="2:4" ht="15" customHeight="1" x14ac:dyDescent="0.25">
      <c r="B13033" s="683"/>
      <c r="C13033" s="683"/>
      <c r="D13033" s="684"/>
    </row>
    <row r="13034" spans="2:4" ht="15" customHeight="1" x14ac:dyDescent="0.25">
      <c r="B13034" s="683"/>
      <c r="C13034" s="683"/>
      <c r="D13034" s="684"/>
    </row>
    <row r="13035" spans="2:4" ht="15" customHeight="1" x14ac:dyDescent="0.25">
      <c r="B13035" s="683"/>
      <c r="C13035" s="683"/>
      <c r="D13035" s="684"/>
    </row>
    <row r="13036" spans="2:4" ht="15" customHeight="1" x14ac:dyDescent="0.25">
      <c r="B13036" s="683"/>
      <c r="C13036" s="683"/>
      <c r="D13036" s="684"/>
    </row>
    <row r="13037" spans="2:4" ht="15" customHeight="1" x14ac:dyDescent="0.25">
      <c r="B13037" s="683"/>
      <c r="C13037" s="683"/>
      <c r="D13037" s="684"/>
    </row>
    <row r="13038" spans="2:4" ht="15" customHeight="1" x14ac:dyDescent="0.25">
      <c r="B13038" s="683"/>
      <c r="C13038" s="683"/>
      <c r="D13038" s="684"/>
    </row>
    <row r="13039" spans="2:4" ht="15" customHeight="1" x14ac:dyDescent="0.25">
      <c r="B13039" s="683"/>
      <c r="C13039" s="683"/>
      <c r="D13039" s="684"/>
    </row>
    <row r="13040" spans="2:4" ht="15" customHeight="1" x14ac:dyDescent="0.25">
      <c r="B13040" s="683"/>
      <c r="C13040" s="683"/>
      <c r="D13040" s="684"/>
    </row>
    <row r="13041" spans="2:4" ht="15" customHeight="1" x14ac:dyDescent="0.25">
      <c r="B13041" s="683"/>
      <c r="C13041" s="683"/>
      <c r="D13041" s="684"/>
    </row>
    <row r="13042" spans="2:4" ht="15" customHeight="1" x14ac:dyDescent="0.25">
      <c r="B13042" s="683"/>
      <c r="C13042" s="683"/>
      <c r="D13042" s="684"/>
    </row>
    <row r="13043" spans="2:4" ht="15" customHeight="1" x14ac:dyDescent="0.25">
      <c r="B13043" s="683"/>
      <c r="C13043" s="683"/>
      <c r="D13043" s="684"/>
    </row>
    <row r="13044" spans="2:4" ht="15" customHeight="1" x14ac:dyDescent="0.25">
      <c r="B13044" s="683"/>
      <c r="C13044" s="683"/>
      <c r="D13044" s="684"/>
    </row>
    <row r="13045" spans="2:4" ht="15" customHeight="1" x14ac:dyDescent="0.25">
      <c r="B13045" s="683"/>
      <c r="C13045" s="683"/>
      <c r="D13045" s="684"/>
    </row>
    <row r="13046" spans="2:4" ht="15" customHeight="1" x14ac:dyDescent="0.25">
      <c r="B13046" s="683"/>
      <c r="C13046" s="683"/>
      <c r="D13046" s="684"/>
    </row>
    <row r="13047" spans="2:4" ht="15" customHeight="1" x14ac:dyDescent="0.25">
      <c r="B13047" s="683"/>
      <c r="C13047" s="683"/>
      <c r="D13047" s="684"/>
    </row>
    <row r="13048" spans="2:4" ht="15" customHeight="1" x14ac:dyDescent="0.25">
      <c r="B13048" s="683"/>
      <c r="C13048" s="683"/>
      <c r="D13048" s="684"/>
    </row>
    <row r="13049" spans="2:4" ht="15" customHeight="1" x14ac:dyDescent="0.25">
      <c r="B13049" s="683"/>
      <c r="C13049" s="683"/>
      <c r="D13049" s="684"/>
    </row>
    <row r="13050" spans="2:4" ht="15" customHeight="1" x14ac:dyDescent="0.25">
      <c r="B13050" s="683"/>
      <c r="C13050" s="683"/>
      <c r="D13050" s="684"/>
    </row>
    <row r="13051" spans="2:4" ht="15" customHeight="1" x14ac:dyDescent="0.25">
      <c r="B13051" s="683"/>
      <c r="C13051" s="683"/>
      <c r="D13051" s="684"/>
    </row>
    <row r="13052" spans="2:4" ht="15" customHeight="1" x14ac:dyDescent="0.25">
      <c r="B13052" s="683"/>
      <c r="C13052" s="683"/>
      <c r="D13052" s="684"/>
    </row>
    <row r="13053" spans="2:4" ht="15" customHeight="1" x14ac:dyDescent="0.25">
      <c r="B13053" s="683"/>
      <c r="C13053" s="683"/>
      <c r="D13053" s="684"/>
    </row>
    <row r="13054" spans="2:4" ht="15" customHeight="1" x14ac:dyDescent="0.25">
      <c r="B13054" s="683"/>
      <c r="C13054" s="683"/>
      <c r="D13054" s="684"/>
    </row>
    <row r="13055" spans="2:4" ht="15" customHeight="1" x14ac:dyDescent="0.25">
      <c r="B13055" s="683"/>
      <c r="C13055" s="683"/>
      <c r="D13055" s="684"/>
    </row>
    <row r="13056" spans="2:4" ht="15" customHeight="1" x14ac:dyDescent="0.25">
      <c r="B13056" s="683"/>
      <c r="C13056" s="683"/>
      <c r="D13056" s="684"/>
    </row>
    <row r="13057" spans="2:4" ht="15" customHeight="1" x14ac:dyDescent="0.25">
      <c r="B13057" s="683"/>
      <c r="C13057" s="683"/>
      <c r="D13057" s="684"/>
    </row>
    <row r="13058" spans="2:4" ht="15" customHeight="1" x14ac:dyDescent="0.25">
      <c r="B13058" s="683"/>
      <c r="C13058" s="683"/>
      <c r="D13058" s="684"/>
    </row>
    <row r="13059" spans="2:4" ht="15" customHeight="1" x14ac:dyDescent="0.25">
      <c r="B13059" s="683"/>
      <c r="C13059" s="683"/>
      <c r="D13059" s="684"/>
    </row>
    <row r="13060" spans="2:4" ht="15" customHeight="1" x14ac:dyDescent="0.25">
      <c r="B13060" s="683"/>
      <c r="C13060" s="683"/>
      <c r="D13060" s="684"/>
    </row>
    <row r="13061" spans="2:4" ht="15" customHeight="1" x14ac:dyDescent="0.25">
      <c r="B13061" s="683"/>
      <c r="C13061" s="683"/>
      <c r="D13061" s="684"/>
    </row>
    <row r="13062" spans="2:4" ht="15" customHeight="1" x14ac:dyDescent="0.25">
      <c r="B13062" s="683"/>
      <c r="C13062" s="683"/>
      <c r="D13062" s="684"/>
    </row>
    <row r="13063" spans="2:4" ht="15" customHeight="1" x14ac:dyDescent="0.25">
      <c r="B13063" s="683"/>
      <c r="C13063" s="683"/>
      <c r="D13063" s="684"/>
    </row>
    <row r="13064" spans="2:4" ht="15" customHeight="1" x14ac:dyDescent="0.25">
      <c r="B13064" s="683"/>
      <c r="C13064" s="683"/>
      <c r="D13064" s="684"/>
    </row>
    <row r="13065" spans="2:4" ht="15" customHeight="1" x14ac:dyDescent="0.25">
      <c r="B13065" s="683"/>
      <c r="C13065" s="683"/>
      <c r="D13065" s="684"/>
    </row>
    <row r="13066" spans="2:4" ht="15" customHeight="1" x14ac:dyDescent="0.25">
      <c r="B13066" s="683"/>
      <c r="C13066" s="683"/>
      <c r="D13066" s="684"/>
    </row>
    <row r="13067" spans="2:4" ht="15" customHeight="1" x14ac:dyDescent="0.25">
      <c r="B13067" s="683"/>
      <c r="C13067" s="683"/>
      <c r="D13067" s="684"/>
    </row>
    <row r="13068" spans="2:4" ht="15" customHeight="1" x14ac:dyDescent="0.25">
      <c r="B13068" s="683"/>
      <c r="C13068" s="683"/>
      <c r="D13068" s="684"/>
    </row>
    <row r="13069" spans="2:4" ht="15" customHeight="1" x14ac:dyDescent="0.25">
      <c r="B13069" s="683"/>
      <c r="C13069" s="683"/>
      <c r="D13069" s="684"/>
    </row>
    <row r="13070" spans="2:4" ht="15" customHeight="1" x14ac:dyDescent="0.25">
      <c r="B13070" s="683"/>
      <c r="C13070" s="683"/>
      <c r="D13070" s="684"/>
    </row>
    <row r="13071" spans="2:4" ht="15" customHeight="1" x14ac:dyDescent="0.25">
      <c r="B13071" s="683"/>
      <c r="C13071" s="683"/>
      <c r="D13071" s="684"/>
    </row>
    <row r="13072" spans="2:4" ht="15" customHeight="1" x14ac:dyDescent="0.25">
      <c r="B13072" s="683"/>
      <c r="C13072" s="683"/>
      <c r="D13072" s="684"/>
    </row>
    <row r="13073" spans="2:4" ht="15" customHeight="1" x14ac:dyDescent="0.25">
      <c r="B13073" s="683"/>
      <c r="C13073" s="683"/>
      <c r="D13073" s="684"/>
    </row>
    <row r="13074" spans="2:4" ht="15" customHeight="1" x14ac:dyDescent="0.25">
      <c r="B13074" s="683"/>
      <c r="C13074" s="683"/>
      <c r="D13074" s="684"/>
    </row>
    <row r="13075" spans="2:4" ht="15" customHeight="1" x14ac:dyDescent="0.25">
      <c r="B13075" s="683"/>
      <c r="C13075" s="683"/>
      <c r="D13075" s="684"/>
    </row>
    <row r="13076" spans="2:4" ht="15" customHeight="1" x14ac:dyDescent="0.25">
      <c r="B13076" s="683"/>
      <c r="C13076" s="683"/>
      <c r="D13076" s="684"/>
    </row>
    <row r="13077" spans="2:4" ht="15" customHeight="1" x14ac:dyDescent="0.25">
      <c r="B13077" s="683"/>
      <c r="C13077" s="683"/>
      <c r="D13077" s="684"/>
    </row>
    <row r="13078" spans="2:4" ht="15" customHeight="1" x14ac:dyDescent="0.25">
      <c r="B13078" s="683"/>
      <c r="C13078" s="683"/>
      <c r="D13078" s="684"/>
    </row>
    <row r="13079" spans="2:4" ht="15" customHeight="1" x14ac:dyDescent="0.25">
      <c r="B13079" s="683"/>
      <c r="C13079" s="683"/>
      <c r="D13079" s="684"/>
    </row>
    <row r="13080" spans="2:4" ht="15" customHeight="1" x14ac:dyDescent="0.25">
      <c r="B13080" s="683"/>
      <c r="C13080" s="683"/>
      <c r="D13080" s="684"/>
    </row>
    <row r="13081" spans="2:4" ht="15" customHeight="1" x14ac:dyDescent="0.25">
      <c r="B13081" s="683"/>
      <c r="C13081" s="683"/>
      <c r="D13081" s="684"/>
    </row>
    <row r="13082" spans="2:4" ht="15" customHeight="1" x14ac:dyDescent="0.25">
      <c r="B13082" s="683"/>
      <c r="C13082" s="683"/>
      <c r="D13082" s="684"/>
    </row>
    <row r="13083" spans="2:4" ht="15" customHeight="1" x14ac:dyDescent="0.25">
      <c r="B13083" s="683"/>
      <c r="C13083" s="683"/>
      <c r="D13083" s="684"/>
    </row>
    <row r="13084" spans="2:4" ht="15" customHeight="1" x14ac:dyDescent="0.25">
      <c r="B13084" s="683"/>
      <c r="C13084" s="683"/>
      <c r="D13084" s="684"/>
    </row>
    <row r="13085" spans="2:4" ht="15" customHeight="1" x14ac:dyDescent="0.25">
      <c r="B13085" s="683"/>
      <c r="C13085" s="683"/>
      <c r="D13085" s="684"/>
    </row>
    <row r="13086" spans="2:4" ht="15" customHeight="1" x14ac:dyDescent="0.25">
      <c r="B13086" s="683"/>
      <c r="C13086" s="683"/>
      <c r="D13086" s="684"/>
    </row>
    <row r="13087" spans="2:4" ht="15" customHeight="1" x14ac:dyDescent="0.25">
      <c r="B13087" s="683"/>
      <c r="C13087" s="683"/>
      <c r="D13087" s="684"/>
    </row>
    <row r="13088" spans="2:4" ht="15" customHeight="1" x14ac:dyDescent="0.25">
      <c r="B13088" s="683"/>
      <c r="C13088" s="683"/>
      <c r="D13088" s="684"/>
    </row>
    <row r="13089" spans="2:4" ht="15" customHeight="1" x14ac:dyDescent="0.25">
      <c r="B13089" s="683"/>
      <c r="C13089" s="683"/>
      <c r="D13089" s="684"/>
    </row>
    <row r="13090" spans="2:4" ht="15" customHeight="1" x14ac:dyDescent="0.25">
      <c r="B13090" s="683"/>
      <c r="C13090" s="683"/>
      <c r="D13090" s="684"/>
    </row>
    <row r="13091" spans="2:4" ht="15" customHeight="1" x14ac:dyDescent="0.25">
      <c r="B13091" s="683"/>
      <c r="C13091" s="683"/>
      <c r="D13091" s="684"/>
    </row>
    <row r="13092" spans="2:4" ht="15" customHeight="1" x14ac:dyDescent="0.25">
      <c r="B13092" s="683"/>
      <c r="C13092" s="683"/>
      <c r="D13092" s="684"/>
    </row>
    <row r="13093" spans="2:4" ht="15" customHeight="1" x14ac:dyDescent="0.25">
      <c r="B13093" s="683"/>
      <c r="C13093" s="683"/>
      <c r="D13093" s="684"/>
    </row>
    <row r="13094" spans="2:4" ht="15" customHeight="1" x14ac:dyDescent="0.25">
      <c r="B13094" s="683"/>
      <c r="C13094" s="683"/>
      <c r="D13094" s="684"/>
    </row>
    <row r="13095" spans="2:4" ht="15" customHeight="1" x14ac:dyDescent="0.25">
      <c r="B13095" s="683"/>
      <c r="C13095" s="683"/>
      <c r="D13095" s="684"/>
    </row>
    <row r="13096" spans="2:4" ht="15" customHeight="1" x14ac:dyDescent="0.25">
      <c r="B13096" s="683"/>
      <c r="C13096" s="683"/>
      <c r="D13096" s="684"/>
    </row>
    <row r="13097" spans="2:4" ht="15" customHeight="1" x14ac:dyDescent="0.25">
      <c r="B13097" s="683"/>
      <c r="C13097" s="683"/>
      <c r="D13097" s="684"/>
    </row>
    <row r="13098" spans="2:4" ht="15" customHeight="1" x14ac:dyDescent="0.25">
      <c r="B13098" s="683"/>
      <c r="C13098" s="683"/>
      <c r="D13098" s="684"/>
    </row>
    <row r="13099" spans="2:4" ht="15" customHeight="1" x14ac:dyDescent="0.25">
      <c r="B13099" s="683"/>
      <c r="C13099" s="683"/>
      <c r="D13099" s="684"/>
    </row>
    <row r="13100" spans="2:4" ht="15" customHeight="1" x14ac:dyDescent="0.25">
      <c r="B13100" s="683"/>
      <c r="C13100" s="683"/>
      <c r="D13100" s="684"/>
    </row>
    <row r="13101" spans="2:4" ht="15" customHeight="1" x14ac:dyDescent="0.25">
      <c r="B13101" s="683"/>
      <c r="C13101" s="683"/>
      <c r="D13101" s="684"/>
    </row>
    <row r="13102" spans="2:4" ht="15" customHeight="1" x14ac:dyDescent="0.25">
      <c r="B13102" s="683"/>
      <c r="C13102" s="683"/>
      <c r="D13102" s="684"/>
    </row>
    <row r="13103" spans="2:4" ht="15" customHeight="1" x14ac:dyDescent="0.25">
      <c r="B13103" s="683"/>
      <c r="C13103" s="683"/>
      <c r="D13103" s="684"/>
    </row>
    <row r="13104" spans="2:4" ht="15" customHeight="1" x14ac:dyDescent="0.25">
      <c r="B13104" s="683"/>
      <c r="C13104" s="683"/>
      <c r="D13104" s="684"/>
    </row>
    <row r="13105" spans="2:4" ht="15" customHeight="1" x14ac:dyDescent="0.25">
      <c r="B13105" s="683"/>
      <c r="C13105" s="683"/>
      <c r="D13105" s="684"/>
    </row>
    <row r="13106" spans="2:4" ht="15" customHeight="1" x14ac:dyDescent="0.25">
      <c r="B13106" s="683"/>
      <c r="C13106" s="683"/>
      <c r="D13106" s="684"/>
    </row>
    <row r="13107" spans="2:4" ht="15" customHeight="1" x14ac:dyDescent="0.25">
      <c r="B13107" s="683"/>
      <c r="C13107" s="683"/>
      <c r="D13107" s="684"/>
    </row>
    <row r="13108" spans="2:4" ht="15" customHeight="1" x14ac:dyDescent="0.25">
      <c r="B13108" s="683"/>
      <c r="C13108" s="683"/>
      <c r="D13108" s="684"/>
    </row>
    <row r="13109" spans="2:4" ht="15" customHeight="1" x14ac:dyDescent="0.25">
      <c r="B13109" s="683"/>
      <c r="C13109" s="683"/>
      <c r="D13109" s="684"/>
    </row>
    <row r="13110" spans="2:4" ht="15" customHeight="1" x14ac:dyDescent="0.25">
      <c r="B13110" s="683"/>
      <c r="C13110" s="683"/>
      <c r="D13110" s="684"/>
    </row>
    <row r="13111" spans="2:4" ht="15" customHeight="1" x14ac:dyDescent="0.25">
      <c r="B13111" s="683"/>
      <c r="C13111" s="683"/>
      <c r="D13111" s="684"/>
    </row>
    <row r="13112" spans="2:4" ht="15" customHeight="1" x14ac:dyDescent="0.25">
      <c r="B13112" s="683"/>
      <c r="C13112" s="683"/>
      <c r="D13112" s="684"/>
    </row>
    <row r="13113" spans="2:4" ht="15" customHeight="1" x14ac:dyDescent="0.25">
      <c r="B13113" s="683"/>
      <c r="C13113" s="683"/>
      <c r="D13113" s="684"/>
    </row>
    <row r="13114" spans="2:4" ht="15" customHeight="1" x14ac:dyDescent="0.25">
      <c r="B13114" s="683"/>
      <c r="C13114" s="683"/>
      <c r="D13114" s="684"/>
    </row>
    <row r="13115" spans="2:4" ht="15" customHeight="1" x14ac:dyDescent="0.25">
      <c r="B13115" s="683"/>
      <c r="C13115" s="683"/>
      <c r="D13115" s="684"/>
    </row>
    <row r="13116" spans="2:4" ht="15" customHeight="1" x14ac:dyDescent="0.25">
      <c r="B13116" s="683"/>
      <c r="C13116" s="683"/>
      <c r="D13116" s="684"/>
    </row>
    <row r="13117" spans="2:4" ht="15" customHeight="1" x14ac:dyDescent="0.25">
      <c r="B13117" s="683"/>
      <c r="C13117" s="683"/>
      <c r="D13117" s="684"/>
    </row>
    <row r="13118" spans="2:4" ht="15" customHeight="1" x14ac:dyDescent="0.25">
      <c r="B13118" s="683"/>
      <c r="C13118" s="683"/>
      <c r="D13118" s="684"/>
    </row>
    <row r="13119" spans="2:4" ht="15" customHeight="1" x14ac:dyDescent="0.25">
      <c r="B13119" s="683"/>
      <c r="C13119" s="683"/>
      <c r="D13119" s="684"/>
    </row>
    <row r="13120" spans="2:4" ht="15" customHeight="1" x14ac:dyDescent="0.25">
      <c r="B13120" s="683"/>
      <c r="C13120" s="683"/>
      <c r="D13120" s="684"/>
    </row>
    <row r="13121" spans="2:4" ht="15" customHeight="1" x14ac:dyDescent="0.25">
      <c r="B13121" s="683"/>
      <c r="C13121" s="683"/>
      <c r="D13121" s="684"/>
    </row>
    <row r="13122" spans="2:4" ht="15" customHeight="1" x14ac:dyDescent="0.25">
      <c r="B13122" s="683"/>
      <c r="C13122" s="683"/>
      <c r="D13122" s="684"/>
    </row>
    <row r="13123" spans="2:4" ht="15" customHeight="1" x14ac:dyDescent="0.25">
      <c r="B13123" s="683"/>
      <c r="C13123" s="683"/>
      <c r="D13123" s="684"/>
    </row>
    <row r="13124" spans="2:4" ht="15" customHeight="1" x14ac:dyDescent="0.25">
      <c r="B13124" s="683"/>
      <c r="C13124" s="683"/>
      <c r="D13124" s="684"/>
    </row>
    <row r="13125" spans="2:4" ht="15" customHeight="1" x14ac:dyDescent="0.25">
      <c r="B13125" s="683"/>
      <c r="C13125" s="683"/>
      <c r="D13125" s="684"/>
    </row>
    <row r="13126" spans="2:4" ht="15" customHeight="1" x14ac:dyDescent="0.25">
      <c r="B13126" s="683"/>
      <c r="C13126" s="683"/>
      <c r="D13126" s="684"/>
    </row>
    <row r="13127" spans="2:4" ht="15" customHeight="1" x14ac:dyDescent="0.25">
      <c r="B13127" s="683"/>
      <c r="C13127" s="683"/>
      <c r="D13127" s="684"/>
    </row>
    <row r="13128" spans="2:4" ht="15" customHeight="1" x14ac:dyDescent="0.25">
      <c r="B13128" s="683"/>
      <c r="C13128" s="683"/>
      <c r="D13128" s="684"/>
    </row>
    <row r="13129" spans="2:4" ht="15" customHeight="1" x14ac:dyDescent="0.25">
      <c r="B13129" s="683"/>
      <c r="C13129" s="683"/>
      <c r="D13129" s="684"/>
    </row>
    <row r="13130" spans="2:4" ht="15" customHeight="1" x14ac:dyDescent="0.25">
      <c r="B13130" s="683"/>
      <c r="C13130" s="683"/>
      <c r="D13130" s="684"/>
    </row>
    <row r="13131" spans="2:4" ht="15" customHeight="1" x14ac:dyDescent="0.25">
      <c r="B13131" s="683"/>
      <c r="C13131" s="683"/>
      <c r="D13131" s="684"/>
    </row>
    <row r="13132" spans="2:4" ht="15" customHeight="1" x14ac:dyDescent="0.25">
      <c r="B13132" s="683"/>
      <c r="C13132" s="683"/>
      <c r="D13132" s="684"/>
    </row>
    <row r="13133" spans="2:4" ht="15" customHeight="1" x14ac:dyDescent="0.25">
      <c r="B13133" s="683"/>
      <c r="C13133" s="683"/>
      <c r="D13133" s="684"/>
    </row>
    <row r="13134" spans="2:4" ht="15" customHeight="1" x14ac:dyDescent="0.25">
      <c r="B13134" s="683"/>
      <c r="C13134" s="683"/>
      <c r="D13134" s="684"/>
    </row>
    <row r="13135" spans="2:4" ht="15" customHeight="1" x14ac:dyDescent="0.25">
      <c r="B13135" s="683"/>
      <c r="C13135" s="683"/>
      <c r="D13135" s="684"/>
    </row>
    <row r="13136" spans="2:4" ht="15" customHeight="1" x14ac:dyDescent="0.25">
      <c r="B13136" s="683"/>
      <c r="C13136" s="683"/>
      <c r="D13136" s="684"/>
    </row>
    <row r="13137" spans="2:4" ht="15" customHeight="1" x14ac:dyDescent="0.25">
      <c r="B13137" s="683"/>
      <c r="C13137" s="683"/>
      <c r="D13137" s="684"/>
    </row>
    <row r="13138" spans="2:4" ht="15" customHeight="1" x14ac:dyDescent="0.25">
      <c r="B13138" s="683"/>
      <c r="C13138" s="683"/>
      <c r="D13138" s="684"/>
    </row>
    <row r="13139" spans="2:4" ht="15" customHeight="1" x14ac:dyDescent="0.25">
      <c r="B13139" s="683"/>
      <c r="C13139" s="683"/>
      <c r="D13139" s="684"/>
    </row>
    <row r="13140" spans="2:4" ht="15" customHeight="1" x14ac:dyDescent="0.25">
      <c r="B13140" s="683"/>
      <c r="C13140" s="683"/>
      <c r="D13140" s="684"/>
    </row>
    <row r="13141" spans="2:4" ht="15" customHeight="1" x14ac:dyDescent="0.25">
      <c r="B13141" s="683"/>
      <c r="C13141" s="683"/>
      <c r="D13141" s="684"/>
    </row>
    <row r="13142" spans="2:4" ht="15" customHeight="1" x14ac:dyDescent="0.25">
      <c r="B13142" s="683"/>
      <c r="C13142" s="683"/>
      <c r="D13142" s="684"/>
    </row>
    <row r="13143" spans="2:4" ht="15" customHeight="1" x14ac:dyDescent="0.25">
      <c r="B13143" s="683"/>
      <c r="C13143" s="683"/>
      <c r="D13143" s="684"/>
    </row>
    <row r="13144" spans="2:4" ht="15" customHeight="1" x14ac:dyDescent="0.25">
      <c r="B13144" s="683"/>
      <c r="C13144" s="683"/>
      <c r="D13144" s="684"/>
    </row>
    <row r="13145" spans="2:4" ht="15" customHeight="1" x14ac:dyDescent="0.25">
      <c r="B13145" s="683"/>
      <c r="C13145" s="683"/>
      <c r="D13145" s="684"/>
    </row>
    <row r="13146" spans="2:4" ht="15" customHeight="1" x14ac:dyDescent="0.25">
      <c r="B13146" s="683"/>
      <c r="C13146" s="683"/>
      <c r="D13146" s="684"/>
    </row>
    <row r="13147" spans="2:4" ht="15" customHeight="1" x14ac:dyDescent="0.25">
      <c r="B13147" s="683"/>
      <c r="C13147" s="683"/>
      <c r="D13147" s="684"/>
    </row>
    <row r="13148" spans="2:4" ht="15" customHeight="1" x14ac:dyDescent="0.25">
      <c r="B13148" s="683"/>
      <c r="C13148" s="683"/>
      <c r="D13148" s="684"/>
    </row>
    <row r="13149" spans="2:4" ht="15" customHeight="1" x14ac:dyDescent="0.25">
      <c r="B13149" s="683"/>
      <c r="C13149" s="683"/>
      <c r="D13149" s="684"/>
    </row>
    <row r="13150" spans="2:4" ht="15" customHeight="1" x14ac:dyDescent="0.25">
      <c r="B13150" s="683"/>
      <c r="C13150" s="683"/>
      <c r="D13150" s="684"/>
    </row>
    <row r="13151" spans="2:4" ht="15" customHeight="1" x14ac:dyDescent="0.25">
      <c r="B13151" s="683"/>
      <c r="C13151" s="683"/>
      <c r="D13151" s="684"/>
    </row>
    <row r="13152" spans="2:4" ht="15" customHeight="1" x14ac:dyDescent="0.25">
      <c r="B13152" s="683"/>
      <c r="C13152" s="683"/>
      <c r="D13152" s="684"/>
    </row>
    <row r="13153" spans="2:4" ht="15" customHeight="1" x14ac:dyDescent="0.25">
      <c r="B13153" s="683"/>
      <c r="C13153" s="683"/>
      <c r="D13153" s="684"/>
    </row>
    <row r="13154" spans="2:4" ht="15" customHeight="1" x14ac:dyDescent="0.25">
      <c r="B13154" s="683"/>
      <c r="C13154" s="683"/>
      <c r="D13154" s="684"/>
    </row>
    <row r="13155" spans="2:4" ht="15" customHeight="1" x14ac:dyDescent="0.25">
      <c r="B13155" s="683"/>
      <c r="C13155" s="683"/>
      <c r="D13155" s="684"/>
    </row>
    <row r="13156" spans="2:4" ht="15" customHeight="1" x14ac:dyDescent="0.25">
      <c r="B13156" s="683"/>
      <c r="C13156" s="683"/>
      <c r="D13156" s="684"/>
    </row>
    <row r="13157" spans="2:4" ht="15" customHeight="1" x14ac:dyDescent="0.25">
      <c r="B13157" s="683"/>
      <c r="C13157" s="683"/>
      <c r="D13157" s="684"/>
    </row>
    <row r="13158" spans="2:4" ht="15" customHeight="1" x14ac:dyDescent="0.25">
      <c r="B13158" s="683"/>
      <c r="C13158" s="683"/>
      <c r="D13158" s="684"/>
    </row>
    <row r="13159" spans="2:4" ht="15" customHeight="1" x14ac:dyDescent="0.25">
      <c r="B13159" s="683"/>
      <c r="C13159" s="683"/>
      <c r="D13159" s="684"/>
    </row>
    <row r="13160" spans="2:4" ht="15" customHeight="1" x14ac:dyDescent="0.25">
      <c r="B13160" s="683"/>
      <c r="C13160" s="683"/>
      <c r="D13160" s="684"/>
    </row>
    <row r="13161" spans="2:4" ht="15" customHeight="1" x14ac:dyDescent="0.25">
      <c r="B13161" s="683"/>
      <c r="C13161" s="683"/>
      <c r="D13161" s="684"/>
    </row>
    <row r="13162" spans="2:4" ht="15" customHeight="1" x14ac:dyDescent="0.25">
      <c r="B13162" s="683"/>
      <c r="C13162" s="683"/>
      <c r="D13162" s="684"/>
    </row>
    <row r="13163" spans="2:4" ht="15" customHeight="1" x14ac:dyDescent="0.25">
      <c r="B13163" s="683"/>
      <c r="C13163" s="683"/>
      <c r="D13163" s="684"/>
    </row>
    <row r="13164" spans="2:4" ht="15" customHeight="1" x14ac:dyDescent="0.25">
      <c r="B13164" s="683"/>
      <c r="C13164" s="683"/>
      <c r="D13164" s="684"/>
    </row>
    <row r="13165" spans="2:4" ht="15" customHeight="1" x14ac:dyDescent="0.25">
      <c r="B13165" s="683"/>
      <c r="C13165" s="683"/>
      <c r="D13165" s="684"/>
    </row>
    <row r="13166" spans="2:4" ht="15" customHeight="1" x14ac:dyDescent="0.25">
      <c r="B13166" s="683"/>
      <c r="C13166" s="683"/>
      <c r="D13166" s="684"/>
    </row>
    <row r="13167" spans="2:4" ht="15" customHeight="1" x14ac:dyDescent="0.25">
      <c r="B13167" s="683"/>
      <c r="C13167" s="683"/>
      <c r="D13167" s="684"/>
    </row>
    <row r="13168" spans="2:4" ht="15" customHeight="1" x14ac:dyDescent="0.25">
      <c r="B13168" s="683"/>
      <c r="C13168" s="683"/>
      <c r="D13168" s="684"/>
    </row>
    <row r="13169" spans="2:4" ht="15" customHeight="1" x14ac:dyDescent="0.25">
      <c r="B13169" s="683"/>
      <c r="C13169" s="683"/>
      <c r="D13169" s="684"/>
    </row>
    <row r="13170" spans="2:4" ht="15" customHeight="1" x14ac:dyDescent="0.25">
      <c r="B13170" s="683"/>
      <c r="C13170" s="683"/>
      <c r="D13170" s="684"/>
    </row>
    <row r="13171" spans="2:4" ht="15" customHeight="1" x14ac:dyDescent="0.25">
      <c r="B13171" s="683"/>
      <c r="C13171" s="683"/>
      <c r="D13171" s="684"/>
    </row>
    <row r="13172" spans="2:4" ht="15" customHeight="1" x14ac:dyDescent="0.25">
      <c r="B13172" s="683"/>
      <c r="C13172" s="683"/>
      <c r="D13172" s="684"/>
    </row>
    <row r="13173" spans="2:4" ht="15" customHeight="1" x14ac:dyDescent="0.25">
      <c r="B13173" s="683"/>
      <c r="C13173" s="683"/>
      <c r="D13173" s="684"/>
    </row>
    <row r="13174" spans="2:4" ht="15" customHeight="1" x14ac:dyDescent="0.25">
      <c r="B13174" s="683"/>
      <c r="C13174" s="683"/>
      <c r="D13174" s="684"/>
    </row>
    <row r="13175" spans="2:4" ht="15" customHeight="1" x14ac:dyDescent="0.25">
      <c r="B13175" s="683"/>
      <c r="C13175" s="683"/>
      <c r="D13175" s="684"/>
    </row>
    <row r="13176" spans="2:4" ht="15" customHeight="1" x14ac:dyDescent="0.25">
      <c r="B13176" s="683"/>
      <c r="C13176" s="683"/>
      <c r="D13176" s="684"/>
    </row>
    <row r="13177" spans="2:4" ht="15" customHeight="1" x14ac:dyDescent="0.25">
      <c r="B13177" s="683"/>
      <c r="C13177" s="683"/>
      <c r="D13177" s="684"/>
    </row>
    <row r="13178" spans="2:4" ht="15" customHeight="1" x14ac:dyDescent="0.25">
      <c r="B13178" s="683"/>
      <c r="C13178" s="683"/>
      <c r="D13178" s="684"/>
    </row>
    <row r="13179" spans="2:4" ht="15" customHeight="1" x14ac:dyDescent="0.25">
      <c r="B13179" s="683"/>
      <c r="C13179" s="683"/>
      <c r="D13179" s="684"/>
    </row>
    <row r="13180" spans="2:4" ht="15" customHeight="1" x14ac:dyDescent="0.25">
      <c r="B13180" s="683"/>
      <c r="C13180" s="683"/>
      <c r="D13180" s="684"/>
    </row>
    <row r="13181" spans="2:4" ht="15" customHeight="1" x14ac:dyDescent="0.25">
      <c r="B13181" s="683"/>
      <c r="C13181" s="683"/>
      <c r="D13181" s="684"/>
    </row>
    <row r="13182" spans="2:4" ht="15" customHeight="1" x14ac:dyDescent="0.25">
      <c r="B13182" s="683"/>
      <c r="C13182" s="683"/>
      <c r="D13182" s="684"/>
    </row>
    <row r="13183" spans="2:4" ht="15" customHeight="1" x14ac:dyDescent="0.25">
      <c r="B13183" s="683"/>
      <c r="C13183" s="683"/>
      <c r="D13183" s="684"/>
    </row>
    <row r="13184" spans="2:4" ht="15" customHeight="1" x14ac:dyDescent="0.25">
      <c r="B13184" s="683"/>
      <c r="C13184" s="683"/>
      <c r="D13184" s="684"/>
    </row>
    <row r="13185" spans="2:4" ht="15" customHeight="1" x14ac:dyDescent="0.25">
      <c r="B13185" s="683"/>
      <c r="C13185" s="683"/>
      <c r="D13185" s="684"/>
    </row>
    <row r="13186" spans="2:4" ht="15" customHeight="1" x14ac:dyDescent="0.25">
      <c r="B13186" s="683"/>
      <c r="C13186" s="683"/>
      <c r="D13186" s="684"/>
    </row>
    <row r="13187" spans="2:4" ht="15" customHeight="1" x14ac:dyDescent="0.25">
      <c r="B13187" s="683"/>
      <c r="C13187" s="683"/>
      <c r="D13187" s="684"/>
    </row>
    <row r="13188" spans="2:4" ht="15" customHeight="1" x14ac:dyDescent="0.25">
      <c r="B13188" s="683"/>
      <c r="C13188" s="683"/>
      <c r="D13188" s="684"/>
    </row>
    <row r="13189" spans="2:4" ht="15" customHeight="1" x14ac:dyDescent="0.25">
      <c r="B13189" s="683"/>
      <c r="C13189" s="683"/>
      <c r="D13189" s="684"/>
    </row>
    <row r="13190" spans="2:4" ht="15" customHeight="1" x14ac:dyDescent="0.25">
      <c r="B13190" s="683"/>
      <c r="C13190" s="683"/>
      <c r="D13190" s="684"/>
    </row>
    <row r="13191" spans="2:4" ht="15" customHeight="1" x14ac:dyDescent="0.25">
      <c r="B13191" s="683"/>
      <c r="C13191" s="683"/>
      <c r="D13191" s="684"/>
    </row>
    <row r="13192" spans="2:4" ht="15" customHeight="1" x14ac:dyDescent="0.25">
      <c r="B13192" s="683"/>
      <c r="C13192" s="683"/>
      <c r="D13192" s="684"/>
    </row>
    <row r="13193" spans="2:4" ht="15" customHeight="1" x14ac:dyDescent="0.25">
      <c r="B13193" s="683"/>
      <c r="C13193" s="683"/>
      <c r="D13193" s="684"/>
    </row>
    <row r="13194" spans="2:4" ht="15" customHeight="1" x14ac:dyDescent="0.25">
      <c r="B13194" s="683"/>
      <c r="C13194" s="683"/>
      <c r="D13194" s="684"/>
    </row>
    <row r="13195" spans="2:4" ht="15" customHeight="1" x14ac:dyDescent="0.25">
      <c r="B13195" s="683"/>
      <c r="C13195" s="683"/>
      <c r="D13195" s="684"/>
    </row>
    <row r="13196" spans="2:4" ht="15" customHeight="1" x14ac:dyDescent="0.25">
      <c r="B13196" s="683"/>
      <c r="C13196" s="683"/>
      <c r="D13196" s="684"/>
    </row>
    <row r="13197" spans="2:4" ht="15" customHeight="1" x14ac:dyDescent="0.25">
      <c r="B13197" s="683"/>
      <c r="C13197" s="683"/>
      <c r="D13197" s="684"/>
    </row>
    <row r="13198" spans="2:4" ht="15" customHeight="1" x14ac:dyDescent="0.25">
      <c r="B13198" s="683"/>
      <c r="C13198" s="683"/>
      <c r="D13198" s="684"/>
    </row>
    <row r="13199" spans="2:4" ht="15" customHeight="1" x14ac:dyDescent="0.25">
      <c r="B13199" s="683"/>
      <c r="C13199" s="683"/>
      <c r="D13199" s="684"/>
    </row>
    <row r="13200" spans="2:4" ht="15" customHeight="1" x14ac:dyDescent="0.25">
      <c r="B13200" s="683"/>
      <c r="C13200" s="683"/>
      <c r="D13200" s="684"/>
    </row>
    <row r="13201" spans="2:4" ht="15" customHeight="1" x14ac:dyDescent="0.25">
      <c r="B13201" s="683"/>
      <c r="C13201" s="683"/>
      <c r="D13201" s="684"/>
    </row>
    <row r="13202" spans="2:4" ht="15" customHeight="1" x14ac:dyDescent="0.25">
      <c r="B13202" s="683"/>
      <c r="C13202" s="683"/>
      <c r="D13202" s="684"/>
    </row>
    <row r="13203" spans="2:4" ht="15" customHeight="1" x14ac:dyDescent="0.25">
      <c r="B13203" s="683"/>
      <c r="C13203" s="683"/>
      <c r="D13203" s="684"/>
    </row>
    <row r="13204" spans="2:4" ht="15" customHeight="1" x14ac:dyDescent="0.25">
      <c r="B13204" s="683"/>
      <c r="C13204" s="683"/>
      <c r="D13204" s="684"/>
    </row>
    <row r="13205" spans="2:4" ht="15" customHeight="1" x14ac:dyDescent="0.25">
      <c r="B13205" s="683"/>
      <c r="C13205" s="683"/>
      <c r="D13205" s="684"/>
    </row>
    <row r="13206" spans="2:4" ht="15" customHeight="1" x14ac:dyDescent="0.25">
      <c r="B13206" s="683"/>
      <c r="C13206" s="683"/>
      <c r="D13206" s="684"/>
    </row>
    <row r="13207" spans="2:4" ht="15" customHeight="1" x14ac:dyDescent="0.25">
      <c r="B13207" s="683"/>
      <c r="C13207" s="683"/>
      <c r="D13207" s="684"/>
    </row>
    <row r="13208" spans="2:4" ht="15" customHeight="1" x14ac:dyDescent="0.25">
      <c r="B13208" s="683"/>
      <c r="C13208" s="683"/>
      <c r="D13208" s="684"/>
    </row>
    <row r="13209" spans="2:4" ht="15" customHeight="1" x14ac:dyDescent="0.25">
      <c r="B13209" s="683"/>
      <c r="C13209" s="683"/>
      <c r="D13209" s="684"/>
    </row>
    <row r="13210" spans="2:4" ht="15" customHeight="1" x14ac:dyDescent="0.25">
      <c r="B13210" s="683"/>
      <c r="C13210" s="683"/>
      <c r="D13210" s="684"/>
    </row>
    <row r="13211" spans="2:4" ht="15" customHeight="1" x14ac:dyDescent="0.25">
      <c r="B13211" s="683"/>
      <c r="C13211" s="683"/>
      <c r="D13211" s="684"/>
    </row>
    <row r="13212" spans="2:4" ht="15" customHeight="1" x14ac:dyDescent="0.25">
      <c r="B13212" s="683"/>
      <c r="C13212" s="683"/>
      <c r="D13212" s="684"/>
    </row>
    <row r="13213" spans="2:4" ht="15" customHeight="1" x14ac:dyDescent="0.25">
      <c r="B13213" s="683"/>
      <c r="C13213" s="683"/>
      <c r="D13213" s="684"/>
    </row>
    <row r="13214" spans="2:4" ht="15" customHeight="1" x14ac:dyDescent="0.25">
      <c r="B13214" s="683"/>
      <c r="C13214" s="683"/>
      <c r="D13214" s="684"/>
    </row>
    <row r="13215" spans="2:4" ht="15" customHeight="1" x14ac:dyDescent="0.25">
      <c r="B13215" s="683"/>
      <c r="C13215" s="683"/>
      <c r="D13215" s="684"/>
    </row>
    <row r="13216" spans="2:4" ht="15" customHeight="1" x14ac:dyDescent="0.25">
      <c r="B13216" s="683"/>
      <c r="C13216" s="683"/>
      <c r="D13216" s="684"/>
    </row>
    <row r="13217" spans="2:4" ht="15" customHeight="1" x14ac:dyDescent="0.25">
      <c r="B13217" s="683"/>
      <c r="C13217" s="683"/>
      <c r="D13217" s="684"/>
    </row>
    <row r="13218" spans="2:4" ht="15" customHeight="1" x14ac:dyDescent="0.25">
      <c r="B13218" s="683"/>
      <c r="C13218" s="683"/>
      <c r="D13218" s="684"/>
    </row>
    <row r="13219" spans="2:4" ht="15" customHeight="1" x14ac:dyDescent="0.25">
      <c r="B13219" s="683"/>
      <c r="C13219" s="683"/>
      <c r="D13219" s="684"/>
    </row>
    <row r="13220" spans="2:4" ht="15" customHeight="1" x14ac:dyDescent="0.25">
      <c r="B13220" s="683"/>
      <c r="C13220" s="683"/>
      <c r="D13220" s="684"/>
    </row>
    <row r="13221" spans="2:4" ht="15" customHeight="1" x14ac:dyDescent="0.25">
      <c r="B13221" s="683"/>
      <c r="C13221" s="683"/>
      <c r="D13221" s="684"/>
    </row>
    <row r="13222" spans="2:4" ht="15" customHeight="1" x14ac:dyDescent="0.25">
      <c r="B13222" s="683"/>
      <c r="C13222" s="683"/>
      <c r="D13222" s="684"/>
    </row>
    <row r="13223" spans="2:4" ht="15" customHeight="1" x14ac:dyDescent="0.25">
      <c r="B13223" s="683"/>
      <c r="C13223" s="683"/>
      <c r="D13223" s="684"/>
    </row>
    <row r="13224" spans="2:4" ht="15" customHeight="1" x14ac:dyDescent="0.25">
      <c r="B13224" s="683"/>
      <c r="C13224" s="683"/>
      <c r="D13224" s="684"/>
    </row>
    <row r="13225" spans="2:4" ht="15" customHeight="1" x14ac:dyDescent="0.25">
      <c r="B13225" s="683"/>
      <c r="C13225" s="683"/>
      <c r="D13225" s="684"/>
    </row>
    <row r="13226" spans="2:4" ht="15" customHeight="1" x14ac:dyDescent="0.25">
      <c r="B13226" s="683"/>
      <c r="C13226" s="683"/>
      <c r="D13226" s="684"/>
    </row>
    <row r="13227" spans="2:4" ht="15" customHeight="1" x14ac:dyDescent="0.25">
      <c r="B13227" s="683"/>
      <c r="C13227" s="683"/>
      <c r="D13227" s="684"/>
    </row>
    <row r="13228" spans="2:4" ht="15" customHeight="1" x14ac:dyDescent="0.25">
      <c r="B13228" s="683"/>
      <c r="C13228" s="683"/>
      <c r="D13228" s="684"/>
    </row>
    <row r="13229" spans="2:4" ht="15" customHeight="1" x14ac:dyDescent="0.25">
      <c r="B13229" s="683"/>
      <c r="C13229" s="683"/>
      <c r="D13229" s="684"/>
    </row>
    <row r="13230" spans="2:4" ht="15" customHeight="1" x14ac:dyDescent="0.25">
      <c r="B13230" s="683"/>
      <c r="C13230" s="683"/>
      <c r="D13230" s="684"/>
    </row>
    <row r="13231" spans="2:4" ht="15" customHeight="1" x14ac:dyDescent="0.25">
      <c r="B13231" s="683"/>
      <c r="C13231" s="683"/>
      <c r="D13231" s="684"/>
    </row>
    <row r="13232" spans="2:4" ht="15" customHeight="1" x14ac:dyDescent="0.25">
      <c r="B13232" s="683"/>
      <c r="C13232" s="683"/>
      <c r="D13232" s="684"/>
    </row>
    <row r="13233" spans="2:4" ht="15" customHeight="1" x14ac:dyDescent="0.25">
      <c r="B13233" s="683"/>
      <c r="C13233" s="683"/>
      <c r="D13233" s="684"/>
    </row>
    <row r="13234" spans="2:4" ht="15" customHeight="1" x14ac:dyDescent="0.25">
      <c r="B13234" s="683"/>
      <c r="C13234" s="683"/>
      <c r="D13234" s="684"/>
    </row>
    <row r="13235" spans="2:4" ht="15" customHeight="1" x14ac:dyDescent="0.25">
      <c r="B13235" s="683"/>
      <c r="C13235" s="683"/>
      <c r="D13235" s="684"/>
    </row>
    <row r="13236" spans="2:4" ht="15" customHeight="1" x14ac:dyDescent="0.25">
      <c r="B13236" s="683"/>
      <c r="C13236" s="683"/>
      <c r="D13236" s="684"/>
    </row>
    <row r="13237" spans="2:4" ht="15" customHeight="1" x14ac:dyDescent="0.25">
      <c r="B13237" s="683"/>
      <c r="C13237" s="683"/>
      <c r="D13237" s="684"/>
    </row>
    <row r="13238" spans="2:4" ht="15" customHeight="1" x14ac:dyDescent="0.25">
      <c r="B13238" s="683"/>
      <c r="C13238" s="683"/>
      <c r="D13238" s="684"/>
    </row>
    <row r="13239" spans="2:4" ht="15" customHeight="1" x14ac:dyDescent="0.25">
      <c r="B13239" s="683"/>
      <c r="C13239" s="683"/>
      <c r="D13239" s="684"/>
    </row>
    <row r="13240" spans="2:4" ht="15" customHeight="1" x14ac:dyDescent="0.25">
      <c r="B13240" s="683"/>
      <c r="C13240" s="683"/>
      <c r="D13240" s="684"/>
    </row>
    <row r="13241" spans="2:4" ht="15" customHeight="1" x14ac:dyDescent="0.25">
      <c r="B13241" s="683"/>
      <c r="C13241" s="683"/>
      <c r="D13241" s="684"/>
    </row>
    <row r="13242" spans="2:4" ht="15" customHeight="1" x14ac:dyDescent="0.25">
      <c r="B13242" s="683"/>
      <c r="C13242" s="683"/>
      <c r="D13242" s="684"/>
    </row>
    <row r="13243" spans="2:4" ht="15" customHeight="1" x14ac:dyDescent="0.25">
      <c r="B13243" s="683"/>
      <c r="C13243" s="683"/>
      <c r="D13243" s="684"/>
    </row>
    <row r="13244" spans="2:4" ht="15" customHeight="1" x14ac:dyDescent="0.25">
      <c r="B13244" s="683"/>
      <c r="C13244" s="683"/>
      <c r="D13244" s="684"/>
    </row>
    <row r="13245" spans="2:4" ht="15" customHeight="1" x14ac:dyDescent="0.25">
      <c r="B13245" s="683"/>
      <c r="C13245" s="683"/>
      <c r="D13245" s="684"/>
    </row>
    <row r="13246" spans="2:4" ht="15" customHeight="1" x14ac:dyDescent="0.25">
      <c r="B13246" s="683"/>
      <c r="C13246" s="683"/>
      <c r="D13246" s="684"/>
    </row>
    <row r="13247" spans="2:4" ht="15" customHeight="1" x14ac:dyDescent="0.25">
      <c r="B13247" s="683"/>
      <c r="C13247" s="683"/>
      <c r="D13247" s="684"/>
    </row>
    <row r="13248" spans="2:4" ht="15" customHeight="1" x14ac:dyDescent="0.25">
      <c r="B13248" s="683"/>
      <c r="C13248" s="683"/>
      <c r="D13248" s="684"/>
    </row>
    <row r="13249" spans="2:4" ht="15" customHeight="1" x14ac:dyDescent="0.25">
      <c r="B13249" s="683"/>
      <c r="C13249" s="683"/>
      <c r="D13249" s="684"/>
    </row>
    <row r="13250" spans="2:4" ht="15" customHeight="1" x14ac:dyDescent="0.25">
      <c r="B13250" s="683"/>
      <c r="C13250" s="683"/>
      <c r="D13250" s="684"/>
    </row>
    <row r="13251" spans="2:4" ht="15" customHeight="1" x14ac:dyDescent="0.25">
      <c r="B13251" s="683"/>
      <c r="C13251" s="683"/>
      <c r="D13251" s="684"/>
    </row>
    <row r="13252" spans="2:4" ht="15" customHeight="1" x14ac:dyDescent="0.25">
      <c r="B13252" s="683"/>
      <c r="C13252" s="683"/>
      <c r="D13252" s="684"/>
    </row>
    <row r="13253" spans="2:4" ht="15" customHeight="1" x14ac:dyDescent="0.25">
      <c r="B13253" s="683"/>
      <c r="C13253" s="683"/>
      <c r="D13253" s="684"/>
    </row>
    <row r="13254" spans="2:4" ht="15" customHeight="1" x14ac:dyDescent="0.25">
      <c r="B13254" s="683"/>
      <c r="C13254" s="683"/>
      <c r="D13254" s="684"/>
    </row>
    <row r="13255" spans="2:4" ht="15" customHeight="1" x14ac:dyDescent="0.25">
      <c r="B13255" s="683"/>
      <c r="C13255" s="683"/>
      <c r="D13255" s="684"/>
    </row>
    <row r="13256" spans="2:4" ht="15" customHeight="1" x14ac:dyDescent="0.25">
      <c r="B13256" s="683"/>
      <c r="C13256" s="683"/>
      <c r="D13256" s="684"/>
    </row>
    <row r="13257" spans="2:4" ht="15" customHeight="1" x14ac:dyDescent="0.25">
      <c r="B13257" s="683"/>
      <c r="C13257" s="683"/>
      <c r="D13257" s="684"/>
    </row>
    <row r="13258" spans="2:4" ht="15" customHeight="1" x14ac:dyDescent="0.25">
      <c r="B13258" s="683"/>
      <c r="C13258" s="683"/>
      <c r="D13258" s="684"/>
    </row>
    <row r="13259" spans="2:4" ht="15" customHeight="1" x14ac:dyDescent="0.25">
      <c r="B13259" s="683"/>
      <c r="C13259" s="683"/>
      <c r="D13259" s="684"/>
    </row>
    <row r="13260" spans="2:4" ht="15" customHeight="1" x14ac:dyDescent="0.25">
      <c r="B13260" s="683"/>
      <c r="C13260" s="683"/>
      <c r="D13260" s="684"/>
    </row>
    <row r="13261" spans="2:4" ht="15" customHeight="1" x14ac:dyDescent="0.25">
      <c r="B13261" s="683"/>
      <c r="C13261" s="683"/>
      <c r="D13261" s="684"/>
    </row>
    <row r="13262" spans="2:4" ht="15" customHeight="1" x14ac:dyDescent="0.25">
      <c r="B13262" s="683"/>
      <c r="C13262" s="683"/>
      <c r="D13262" s="684"/>
    </row>
    <row r="13263" spans="2:4" ht="15" customHeight="1" x14ac:dyDescent="0.25">
      <c r="B13263" s="683"/>
      <c r="C13263" s="683"/>
      <c r="D13263" s="684"/>
    </row>
    <row r="13264" spans="2:4" ht="15" customHeight="1" x14ac:dyDescent="0.25">
      <c r="B13264" s="683"/>
      <c r="C13264" s="683"/>
      <c r="D13264" s="684"/>
    </row>
    <row r="13265" spans="2:4" ht="15" customHeight="1" x14ac:dyDescent="0.25">
      <c r="B13265" s="683"/>
      <c r="C13265" s="683"/>
      <c r="D13265" s="684"/>
    </row>
    <row r="13266" spans="2:4" ht="15" customHeight="1" x14ac:dyDescent="0.25">
      <c r="B13266" s="683"/>
      <c r="C13266" s="683"/>
      <c r="D13266" s="684"/>
    </row>
    <row r="13267" spans="2:4" ht="15" customHeight="1" x14ac:dyDescent="0.25">
      <c r="B13267" s="683"/>
      <c r="C13267" s="683"/>
      <c r="D13267" s="684"/>
    </row>
    <row r="13268" spans="2:4" ht="15" customHeight="1" x14ac:dyDescent="0.25">
      <c r="B13268" s="683"/>
      <c r="C13268" s="683"/>
      <c r="D13268" s="684"/>
    </row>
    <row r="13269" spans="2:4" ht="15" customHeight="1" x14ac:dyDescent="0.25">
      <c r="B13269" s="683"/>
      <c r="C13269" s="683"/>
      <c r="D13269" s="684"/>
    </row>
    <row r="13270" spans="2:4" ht="15" customHeight="1" x14ac:dyDescent="0.25">
      <c r="B13270" s="683"/>
      <c r="C13270" s="683"/>
      <c r="D13270" s="684"/>
    </row>
    <row r="13271" spans="2:4" ht="15" customHeight="1" x14ac:dyDescent="0.25">
      <c r="B13271" s="683"/>
      <c r="C13271" s="683"/>
      <c r="D13271" s="684"/>
    </row>
    <row r="13272" spans="2:4" ht="15" customHeight="1" x14ac:dyDescent="0.25">
      <c r="B13272" s="683"/>
      <c r="C13272" s="683"/>
      <c r="D13272" s="684"/>
    </row>
    <row r="13273" spans="2:4" ht="15" customHeight="1" x14ac:dyDescent="0.25">
      <c r="B13273" s="683"/>
      <c r="C13273" s="683"/>
      <c r="D13273" s="684"/>
    </row>
    <row r="13274" spans="2:4" ht="15" customHeight="1" x14ac:dyDescent="0.25">
      <c r="B13274" s="683"/>
      <c r="C13274" s="683"/>
      <c r="D13274" s="684"/>
    </row>
    <row r="13275" spans="2:4" ht="15" customHeight="1" x14ac:dyDescent="0.25">
      <c r="B13275" s="683"/>
      <c r="C13275" s="683"/>
      <c r="D13275" s="684"/>
    </row>
    <row r="13276" spans="2:4" ht="15" customHeight="1" x14ac:dyDescent="0.25">
      <c r="B13276" s="683"/>
      <c r="C13276" s="683"/>
      <c r="D13276" s="684"/>
    </row>
    <row r="13277" spans="2:4" ht="15" customHeight="1" x14ac:dyDescent="0.25">
      <c r="B13277" s="683"/>
      <c r="C13277" s="683"/>
      <c r="D13277" s="684"/>
    </row>
    <row r="13278" spans="2:4" ht="15" customHeight="1" x14ac:dyDescent="0.25">
      <c r="B13278" s="683"/>
      <c r="C13278" s="683"/>
      <c r="D13278" s="684"/>
    </row>
    <row r="13279" spans="2:4" ht="15" customHeight="1" x14ac:dyDescent="0.25">
      <c r="B13279" s="683"/>
      <c r="C13279" s="683"/>
      <c r="D13279" s="684"/>
    </row>
    <row r="13280" spans="2:4" ht="15" customHeight="1" x14ac:dyDescent="0.25">
      <c r="B13280" s="683"/>
      <c r="C13280" s="683"/>
      <c r="D13280" s="684"/>
    </row>
    <row r="13281" spans="2:4" ht="15" customHeight="1" x14ac:dyDescent="0.25">
      <c r="B13281" s="683"/>
      <c r="C13281" s="683"/>
      <c r="D13281" s="684"/>
    </row>
    <row r="13282" spans="2:4" ht="15" customHeight="1" x14ac:dyDescent="0.25">
      <c r="B13282" s="683"/>
      <c r="C13282" s="683"/>
      <c r="D13282" s="684"/>
    </row>
    <row r="13283" spans="2:4" ht="15" customHeight="1" x14ac:dyDescent="0.25">
      <c r="B13283" s="683"/>
      <c r="C13283" s="683"/>
      <c r="D13283" s="684"/>
    </row>
    <row r="13284" spans="2:4" ht="15" customHeight="1" x14ac:dyDescent="0.25">
      <c r="B13284" s="683"/>
      <c r="C13284" s="683"/>
      <c r="D13284" s="684"/>
    </row>
    <row r="13285" spans="2:4" ht="15" customHeight="1" x14ac:dyDescent="0.25">
      <c r="B13285" s="683"/>
      <c r="C13285" s="683"/>
      <c r="D13285" s="684"/>
    </row>
    <row r="13286" spans="2:4" ht="15" customHeight="1" x14ac:dyDescent="0.25">
      <c r="B13286" s="683"/>
      <c r="C13286" s="683"/>
      <c r="D13286" s="684"/>
    </row>
    <row r="13287" spans="2:4" ht="15" customHeight="1" x14ac:dyDescent="0.25">
      <c r="B13287" s="683"/>
      <c r="C13287" s="683"/>
      <c r="D13287" s="684"/>
    </row>
    <row r="13288" spans="2:4" ht="15" customHeight="1" x14ac:dyDescent="0.25">
      <c r="B13288" s="683"/>
      <c r="C13288" s="683"/>
      <c r="D13288" s="684"/>
    </row>
    <row r="13289" spans="2:4" ht="15" customHeight="1" x14ac:dyDescent="0.25">
      <c r="B13289" s="683"/>
      <c r="C13289" s="683"/>
      <c r="D13289" s="684"/>
    </row>
    <row r="13290" spans="2:4" ht="15" customHeight="1" x14ac:dyDescent="0.25">
      <c r="B13290" s="683"/>
      <c r="C13290" s="683"/>
      <c r="D13290" s="684"/>
    </row>
    <row r="13291" spans="2:4" ht="15" customHeight="1" x14ac:dyDescent="0.25">
      <c r="B13291" s="683"/>
      <c r="C13291" s="683"/>
      <c r="D13291" s="684"/>
    </row>
    <row r="13292" spans="2:4" ht="15" customHeight="1" x14ac:dyDescent="0.25">
      <c r="B13292" s="683"/>
      <c r="C13292" s="683"/>
      <c r="D13292" s="684"/>
    </row>
    <row r="13293" spans="2:4" ht="15" customHeight="1" x14ac:dyDescent="0.25">
      <c r="B13293" s="683"/>
      <c r="C13293" s="683"/>
      <c r="D13293" s="684"/>
    </row>
    <row r="13294" spans="2:4" ht="15" customHeight="1" x14ac:dyDescent="0.25">
      <c r="B13294" s="683"/>
      <c r="C13294" s="683"/>
      <c r="D13294" s="684"/>
    </row>
    <row r="13295" spans="2:4" ht="15" customHeight="1" x14ac:dyDescent="0.25">
      <c r="B13295" s="683"/>
      <c r="C13295" s="683"/>
      <c r="D13295" s="684"/>
    </row>
    <row r="13296" spans="2:4" ht="15" customHeight="1" x14ac:dyDescent="0.25">
      <c r="B13296" s="683"/>
      <c r="C13296" s="683"/>
      <c r="D13296" s="684"/>
    </row>
    <row r="13297" spans="2:4" ht="15" customHeight="1" x14ac:dyDescent="0.25">
      <c r="B13297" s="683"/>
      <c r="C13297" s="683"/>
      <c r="D13297" s="684"/>
    </row>
    <row r="13298" spans="2:4" ht="15" customHeight="1" x14ac:dyDescent="0.25">
      <c r="B13298" s="683"/>
      <c r="C13298" s="683"/>
      <c r="D13298" s="684"/>
    </row>
    <row r="13299" spans="2:4" ht="15" customHeight="1" x14ac:dyDescent="0.25">
      <c r="B13299" s="683"/>
      <c r="C13299" s="683"/>
      <c r="D13299" s="684"/>
    </row>
    <row r="13300" spans="2:4" ht="15" customHeight="1" x14ac:dyDescent="0.25">
      <c r="B13300" s="683"/>
      <c r="C13300" s="683"/>
      <c r="D13300" s="684"/>
    </row>
    <row r="13301" spans="2:4" ht="15" customHeight="1" x14ac:dyDescent="0.25">
      <c r="B13301" s="683"/>
      <c r="C13301" s="683"/>
      <c r="D13301" s="684"/>
    </row>
    <row r="13302" spans="2:4" ht="15" customHeight="1" x14ac:dyDescent="0.25">
      <c r="B13302" s="683"/>
      <c r="C13302" s="683"/>
      <c r="D13302" s="684"/>
    </row>
    <row r="13303" spans="2:4" ht="15" customHeight="1" x14ac:dyDescent="0.25">
      <c r="B13303" s="683"/>
      <c r="C13303" s="683"/>
      <c r="D13303" s="684"/>
    </row>
    <row r="13304" spans="2:4" ht="15" customHeight="1" x14ac:dyDescent="0.25">
      <c r="B13304" s="683"/>
      <c r="C13304" s="683"/>
      <c r="D13304" s="684"/>
    </row>
    <row r="13305" spans="2:4" ht="15" customHeight="1" x14ac:dyDescent="0.25">
      <c r="B13305" s="683"/>
      <c r="C13305" s="683"/>
      <c r="D13305" s="684"/>
    </row>
    <row r="13306" spans="2:4" ht="15" customHeight="1" x14ac:dyDescent="0.25">
      <c r="B13306" s="683"/>
      <c r="C13306" s="683"/>
      <c r="D13306" s="684"/>
    </row>
    <row r="13307" spans="2:4" ht="15" customHeight="1" x14ac:dyDescent="0.25">
      <c r="B13307" s="683"/>
      <c r="C13307" s="683"/>
      <c r="D13307" s="684"/>
    </row>
    <row r="13308" spans="2:4" ht="15" customHeight="1" x14ac:dyDescent="0.25">
      <c r="B13308" s="683"/>
      <c r="C13308" s="683"/>
      <c r="D13308" s="684"/>
    </row>
    <row r="13309" spans="2:4" ht="15" customHeight="1" x14ac:dyDescent="0.25">
      <c r="B13309" s="683"/>
      <c r="C13309" s="683"/>
      <c r="D13309" s="684"/>
    </row>
    <row r="13310" spans="2:4" ht="15" customHeight="1" x14ac:dyDescent="0.25">
      <c r="B13310" s="683"/>
      <c r="C13310" s="683"/>
      <c r="D13310" s="684"/>
    </row>
    <row r="13311" spans="2:4" ht="15" customHeight="1" x14ac:dyDescent="0.25">
      <c r="B13311" s="683"/>
      <c r="C13311" s="683"/>
      <c r="D13311" s="684"/>
    </row>
    <row r="13312" spans="2:4" ht="15" customHeight="1" x14ac:dyDescent="0.25">
      <c r="B13312" s="683"/>
      <c r="C13312" s="683"/>
      <c r="D13312" s="684"/>
    </row>
    <row r="13313" spans="2:4" ht="15" customHeight="1" x14ac:dyDescent="0.25">
      <c r="B13313" s="683"/>
      <c r="C13313" s="683"/>
      <c r="D13313" s="684"/>
    </row>
    <row r="13314" spans="2:4" ht="15" customHeight="1" x14ac:dyDescent="0.25">
      <c r="B13314" s="683"/>
      <c r="C13314" s="683"/>
      <c r="D13314" s="684"/>
    </row>
    <row r="13315" spans="2:4" ht="15" customHeight="1" x14ac:dyDescent="0.25">
      <c r="B13315" s="683"/>
      <c r="C13315" s="683"/>
      <c r="D13315" s="684"/>
    </row>
    <row r="13316" spans="2:4" ht="15" customHeight="1" x14ac:dyDescent="0.25">
      <c r="B13316" s="683"/>
      <c r="C13316" s="683"/>
      <c r="D13316" s="684"/>
    </row>
    <row r="13317" spans="2:4" ht="15" customHeight="1" x14ac:dyDescent="0.25">
      <c r="B13317" s="683"/>
      <c r="C13317" s="683"/>
      <c r="D13317" s="684"/>
    </row>
    <row r="13318" spans="2:4" ht="15" customHeight="1" x14ac:dyDescent="0.25">
      <c r="B13318" s="683"/>
      <c r="C13318" s="683"/>
      <c r="D13318" s="684"/>
    </row>
    <row r="13319" spans="2:4" ht="15" customHeight="1" x14ac:dyDescent="0.25">
      <c r="B13319" s="683"/>
      <c r="C13319" s="683"/>
      <c r="D13319" s="684"/>
    </row>
    <row r="13320" spans="2:4" ht="15" customHeight="1" x14ac:dyDescent="0.25">
      <c r="B13320" s="683"/>
      <c r="C13320" s="683"/>
      <c r="D13320" s="684"/>
    </row>
    <row r="13321" spans="2:4" ht="15" customHeight="1" x14ac:dyDescent="0.25">
      <c r="B13321" s="683"/>
      <c r="C13321" s="683"/>
      <c r="D13321" s="684"/>
    </row>
    <row r="13322" spans="2:4" ht="15" customHeight="1" x14ac:dyDescent="0.25">
      <c r="B13322" s="683"/>
      <c r="C13322" s="683"/>
      <c r="D13322" s="684"/>
    </row>
    <row r="13323" spans="2:4" ht="15" customHeight="1" x14ac:dyDescent="0.25">
      <c r="B13323" s="683"/>
      <c r="C13323" s="683"/>
      <c r="D13323" s="684"/>
    </row>
    <row r="13324" spans="2:4" ht="15" customHeight="1" x14ac:dyDescent="0.25">
      <c r="B13324" s="683"/>
      <c r="C13324" s="683"/>
      <c r="D13324" s="684"/>
    </row>
    <row r="13325" spans="2:4" ht="15" customHeight="1" x14ac:dyDescent="0.25">
      <c r="B13325" s="683"/>
      <c r="C13325" s="683"/>
      <c r="D13325" s="684"/>
    </row>
    <row r="13326" spans="2:4" ht="15" customHeight="1" x14ac:dyDescent="0.25">
      <c r="B13326" s="683"/>
      <c r="C13326" s="683"/>
      <c r="D13326" s="684"/>
    </row>
    <row r="13327" spans="2:4" ht="15" customHeight="1" x14ac:dyDescent="0.25">
      <c r="B13327" s="683"/>
      <c r="C13327" s="683"/>
      <c r="D13327" s="684"/>
    </row>
    <row r="13328" spans="2:4" ht="15" customHeight="1" x14ac:dyDescent="0.25">
      <c r="B13328" s="683"/>
      <c r="C13328" s="683"/>
      <c r="D13328" s="684"/>
    </row>
    <row r="13329" spans="2:4" ht="15" customHeight="1" x14ac:dyDescent="0.25">
      <c r="B13329" s="683"/>
      <c r="C13329" s="683"/>
      <c r="D13329" s="684"/>
    </row>
    <row r="13330" spans="2:4" ht="15" customHeight="1" x14ac:dyDescent="0.25">
      <c r="B13330" s="683"/>
      <c r="C13330" s="683"/>
      <c r="D13330" s="684"/>
    </row>
    <row r="13331" spans="2:4" ht="15" customHeight="1" x14ac:dyDescent="0.25">
      <c r="B13331" s="683"/>
      <c r="C13331" s="683"/>
      <c r="D13331" s="684"/>
    </row>
    <row r="13332" spans="2:4" ht="15" customHeight="1" x14ac:dyDescent="0.25">
      <c r="B13332" s="683"/>
      <c r="C13332" s="683"/>
      <c r="D13332" s="684"/>
    </row>
    <row r="13333" spans="2:4" ht="15" customHeight="1" x14ac:dyDescent="0.25">
      <c r="B13333" s="683"/>
      <c r="C13333" s="683"/>
      <c r="D13333" s="684"/>
    </row>
    <row r="13334" spans="2:4" ht="15" customHeight="1" x14ac:dyDescent="0.25">
      <c r="B13334" s="683"/>
      <c r="C13334" s="683"/>
      <c r="D13334" s="684"/>
    </row>
    <row r="13335" spans="2:4" ht="15" customHeight="1" x14ac:dyDescent="0.25">
      <c r="B13335" s="683"/>
      <c r="C13335" s="683"/>
      <c r="D13335" s="684"/>
    </row>
    <row r="13336" spans="2:4" ht="15" customHeight="1" x14ac:dyDescent="0.25">
      <c r="B13336" s="683"/>
      <c r="C13336" s="683"/>
      <c r="D13336" s="684"/>
    </row>
    <row r="13337" spans="2:4" ht="15" customHeight="1" x14ac:dyDescent="0.25">
      <c r="B13337" s="683"/>
      <c r="C13337" s="683"/>
      <c r="D13337" s="684"/>
    </row>
    <row r="13338" spans="2:4" ht="15" customHeight="1" x14ac:dyDescent="0.25">
      <c r="B13338" s="683"/>
      <c r="C13338" s="683"/>
      <c r="D13338" s="684"/>
    </row>
    <row r="13339" spans="2:4" ht="15" customHeight="1" x14ac:dyDescent="0.25">
      <c r="B13339" s="683"/>
      <c r="C13339" s="683"/>
      <c r="D13339" s="684"/>
    </row>
    <row r="13340" spans="2:4" ht="15" customHeight="1" x14ac:dyDescent="0.25">
      <c r="B13340" s="683"/>
      <c r="C13340" s="683"/>
      <c r="D13340" s="684"/>
    </row>
    <row r="13341" spans="2:4" ht="15" customHeight="1" x14ac:dyDescent="0.25">
      <c r="B13341" s="683"/>
      <c r="C13341" s="683"/>
      <c r="D13341" s="684"/>
    </row>
    <row r="13342" spans="2:4" ht="15" customHeight="1" x14ac:dyDescent="0.25">
      <c r="B13342" s="683"/>
      <c r="C13342" s="683"/>
      <c r="D13342" s="684"/>
    </row>
    <row r="13343" spans="2:4" ht="15" customHeight="1" x14ac:dyDescent="0.25">
      <c r="B13343" s="683"/>
      <c r="C13343" s="683"/>
      <c r="D13343" s="684"/>
    </row>
    <row r="13344" spans="2:4" ht="15" customHeight="1" x14ac:dyDescent="0.25">
      <c r="B13344" s="683"/>
      <c r="C13344" s="683"/>
      <c r="D13344" s="684"/>
    </row>
    <row r="13345" spans="2:4" ht="15" customHeight="1" x14ac:dyDescent="0.25">
      <c r="B13345" s="683"/>
      <c r="C13345" s="683"/>
      <c r="D13345" s="684"/>
    </row>
    <row r="13346" spans="2:4" ht="15" customHeight="1" x14ac:dyDescent="0.25">
      <c r="B13346" s="683"/>
      <c r="C13346" s="683"/>
      <c r="D13346" s="684"/>
    </row>
    <row r="13347" spans="2:4" ht="15" customHeight="1" x14ac:dyDescent="0.25">
      <c r="B13347" s="683"/>
      <c r="C13347" s="683"/>
      <c r="D13347" s="684"/>
    </row>
    <row r="13348" spans="2:4" ht="15" customHeight="1" x14ac:dyDescent="0.25">
      <c r="B13348" s="683"/>
      <c r="C13348" s="683"/>
      <c r="D13348" s="684"/>
    </row>
    <row r="13349" spans="2:4" ht="15" customHeight="1" x14ac:dyDescent="0.25">
      <c r="B13349" s="683"/>
      <c r="C13349" s="683"/>
      <c r="D13349" s="684"/>
    </row>
    <row r="13350" spans="2:4" ht="15" customHeight="1" x14ac:dyDescent="0.25">
      <c r="B13350" s="683"/>
      <c r="C13350" s="683"/>
      <c r="D13350" s="684"/>
    </row>
    <row r="13351" spans="2:4" ht="15" customHeight="1" x14ac:dyDescent="0.25">
      <c r="B13351" s="683"/>
      <c r="C13351" s="683"/>
      <c r="D13351" s="684"/>
    </row>
    <row r="13352" spans="2:4" ht="15" customHeight="1" x14ac:dyDescent="0.25">
      <c r="B13352" s="683"/>
      <c r="C13352" s="683"/>
      <c r="D13352" s="684"/>
    </row>
    <row r="13353" spans="2:4" ht="15" customHeight="1" x14ac:dyDescent="0.25">
      <c r="B13353" s="683"/>
      <c r="C13353" s="683"/>
      <c r="D13353" s="684"/>
    </row>
    <row r="13354" spans="2:4" ht="15" customHeight="1" x14ac:dyDescent="0.25">
      <c r="B13354" s="683"/>
      <c r="C13354" s="683"/>
      <c r="D13354" s="684"/>
    </row>
    <row r="13355" spans="2:4" ht="15" customHeight="1" x14ac:dyDescent="0.25">
      <c r="B13355" s="683"/>
      <c r="C13355" s="683"/>
      <c r="D13355" s="684"/>
    </row>
    <row r="13356" spans="2:4" ht="15" customHeight="1" x14ac:dyDescent="0.25">
      <c r="B13356" s="683"/>
      <c r="C13356" s="683"/>
      <c r="D13356" s="684"/>
    </row>
    <row r="13357" spans="2:4" ht="15" customHeight="1" x14ac:dyDescent="0.25">
      <c r="B13357" s="683"/>
      <c r="C13357" s="683"/>
      <c r="D13357" s="684"/>
    </row>
    <row r="13358" spans="2:4" ht="15" customHeight="1" x14ac:dyDescent="0.25">
      <c r="B13358" s="683"/>
      <c r="C13358" s="683"/>
      <c r="D13358" s="684"/>
    </row>
    <row r="13359" spans="2:4" ht="15" customHeight="1" x14ac:dyDescent="0.25">
      <c r="B13359" s="683"/>
      <c r="C13359" s="683"/>
      <c r="D13359" s="684"/>
    </row>
    <row r="13360" spans="2:4" ht="15" customHeight="1" x14ac:dyDescent="0.25">
      <c r="B13360" s="683"/>
      <c r="C13360" s="683"/>
      <c r="D13360" s="684"/>
    </row>
    <row r="13361" spans="2:4" ht="15" customHeight="1" x14ac:dyDescent="0.25">
      <c r="B13361" s="683"/>
      <c r="C13361" s="683"/>
      <c r="D13361" s="684"/>
    </row>
    <row r="13362" spans="2:4" ht="15" customHeight="1" x14ac:dyDescent="0.25">
      <c r="B13362" s="683"/>
      <c r="C13362" s="683"/>
      <c r="D13362" s="684"/>
    </row>
    <row r="13363" spans="2:4" ht="15" customHeight="1" x14ac:dyDescent="0.25">
      <c r="B13363" s="683"/>
      <c r="C13363" s="683"/>
      <c r="D13363" s="684"/>
    </row>
    <row r="13364" spans="2:4" ht="15" customHeight="1" x14ac:dyDescent="0.25">
      <c r="B13364" s="683"/>
      <c r="C13364" s="683"/>
      <c r="D13364" s="684"/>
    </row>
    <row r="13365" spans="2:4" ht="15" customHeight="1" x14ac:dyDescent="0.25">
      <c r="B13365" s="683"/>
      <c r="C13365" s="683"/>
      <c r="D13365" s="684"/>
    </row>
    <row r="13366" spans="2:4" ht="15" customHeight="1" x14ac:dyDescent="0.25">
      <c r="B13366" s="683"/>
      <c r="C13366" s="683"/>
      <c r="D13366" s="684"/>
    </row>
    <row r="13367" spans="2:4" ht="15" customHeight="1" x14ac:dyDescent="0.25">
      <c r="B13367" s="683"/>
      <c r="C13367" s="683"/>
      <c r="D13367" s="684"/>
    </row>
    <row r="13368" spans="2:4" ht="15" customHeight="1" x14ac:dyDescent="0.25">
      <c r="B13368" s="683"/>
      <c r="C13368" s="683"/>
      <c r="D13368" s="684"/>
    </row>
    <row r="13369" spans="2:4" ht="15" customHeight="1" x14ac:dyDescent="0.25">
      <c r="B13369" s="683"/>
      <c r="C13369" s="683"/>
      <c r="D13369" s="684"/>
    </row>
    <row r="13370" spans="2:4" ht="15" customHeight="1" x14ac:dyDescent="0.25">
      <c r="B13370" s="683"/>
      <c r="C13370" s="683"/>
      <c r="D13370" s="684"/>
    </row>
    <row r="13371" spans="2:4" ht="15" customHeight="1" x14ac:dyDescent="0.25">
      <c r="B13371" s="683"/>
      <c r="C13371" s="683"/>
      <c r="D13371" s="684"/>
    </row>
    <row r="13372" spans="2:4" ht="15" customHeight="1" x14ac:dyDescent="0.25">
      <c r="B13372" s="683"/>
      <c r="C13372" s="683"/>
      <c r="D13372" s="684"/>
    </row>
    <row r="13373" spans="2:4" ht="15" customHeight="1" x14ac:dyDescent="0.25">
      <c r="B13373" s="683"/>
      <c r="C13373" s="683"/>
      <c r="D13373" s="684"/>
    </row>
    <row r="13374" spans="2:4" ht="15" customHeight="1" x14ac:dyDescent="0.25">
      <c r="B13374" s="683"/>
      <c r="C13374" s="683"/>
      <c r="D13374" s="684"/>
    </row>
    <row r="13375" spans="2:4" ht="15" customHeight="1" x14ac:dyDescent="0.25">
      <c r="B13375" s="683"/>
      <c r="C13375" s="683"/>
      <c r="D13375" s="684"/>
    </row>
    <row r="13376" spans="2:4" ht="15" customHeight="1" x14ac:dyDescent="0.25">
      <c r="B13376" s="683"/>
      <c r="C13376" s="683"/>
      <c r="D13376" s="684"/>
    </row>
    <row r="13377" spans="2:4" ht="15" customHeight="1" x14ac:dyDescent="0.25">
      <c r="B13377" s="683"/>
      <c r="C13377" s="683"/>
      <c r="D13377" s="684"/>
    </row>
    <row r="13378" spans="2:4" ht="15" customHeight="1" x14ac:dyDescent="0.25">
      <c r="B13378" s="683"/>
      <c r="C13378" s="683"/>
      <c r="D13378" s="684"/>
    </row>
    <row r="13379" spans="2:4" ht="15" customHeight="1" x14ac:dyDescent="0.25">
      <c r="B13379" s="683"/>
      <c r="C13379" s="683"/>
      <c r="D13379" s="684"/>
    </row>
    <row r="13380" spans="2:4" ht="15" customHeight="1" x14ac:dyDescent="0.25">
      <c r="B13380" s="683"/>
      <c r="C13380" s="683"/>
      <c r="D13380" s="684"/>
    </row>
    <row r="13381" spans="2:4" ht="15" customHeight="1" x14ac:dyDescent="0.25">
      <c r="B13381" s="683"/>
      <c r="C13381" s="683"/>
      <c r="D13381" s="684"/>
    </row>
    <row r="13382" spans="2:4" ht="15" customHeight="1" x14ac:dyDescent="0.25">
      <c r="B13382" s="683"/>
      <c r="C13382" s="683"/>
      <c r="D13382" s="684"/>
    </row>
    <row r="13383" spans="2:4" ht="15" customHeight="1" x14ac:dyDescent="0.25">
      <c r="B13383" s="683"/>
      <c r="C13383" s="683"/>
      <c r="D13383" s="684"/>
    </row>
    <row r="13384" spans="2:4" ht="15" customHeight="1" x14ac:dyDescent="0.25">
      <c r="B13384" s="683"/>
      <c r="C13384" s="683"/>
      <c r="D13384" s="684"/>
    </row>
    <row r="13385" spans="2:4" ht="15" customHeight="1" x14ac:dyDescent="0.25">
      <c r="B13385" s="683"/>
      <c r="C13385" s="683"/>
      <c r="D13385" s="684"/>
    </row>
    <row r="13386" spans="2:4" ht="15" customHeight="1" x14ac:dyDescent="0.25">
      <c r="B13386" s="683"/>
      <c r="C13386" s="683"/>
      <c r="D13386" s="684"/>
    </row>
    <row r="13387" spans="2:4" ht="15" customHeight="1" x14ac:dyDescent="0.25">
      <c r="B13387" s="683"/>
      <c r="C13387" s="683"/>
      <c r="D13387" s="684"/>
    </row>
    <row r="13388" spans="2:4" ht="15" customHeight="1" x14ac:dyDescent="0.25">
      <c r="B13388" s="683"/>
      <c r="C13388" s="683"/>
      <c r="D13388" s="684"/>
    </row>
    <row r="13389" spans="2:4" ht="15" customHeight="1" x14ac:dyDescent="0.25">
      <c r="B13389" s="683"/>
      <c r="C13389" s="683"/>
      <c r="D13389" s="684"/>
    </row>
    <row r="13390" spans="2:4" ht="15" customHeight="1" x14ac:dyDescent="0.25">
      <c r="B13390" s="683"/>
      <c r="C13390" s="683"/>
      <c r="D13390" s="684"/>
    </row>
    <row r="13391" spans="2:4" ht="15" customHeight="1" x14ac:dyDescent="0.25">
      <c r="B13391" s="683"/>
      <c r="C13391" s="683"/>
      <c r="D13391" s="684"/>
    </row>
    <row r="13392" spans="2:4" ht="15" customHeight="1" x14ac:dyDescent="0.25">
      <c r="B13392" s="683"/>
      <c r="C13392" s="683"/>
      <c r="D13392" s="684"/>
    </row>
    <row r="13393" spans="2:4" ht="15" customHeight="1" x14ac:dyDescent="0.25">
      <c r="B13393" s="683"/>
      <c r="C13393" s="683"/>
      <c r="D13393" s="684"/>
    </row>
    <row r="13394" spans="2:4" ht="15" customHeight="1" x14ac:dyDescent="0.25">
      <c r="B13394" s="683"/>
      <c r="C13394" s="683"/>
      <c r="D13394" s="684"/>
    </row>
    <row r="13395" spans="2:4" ht="15" customHeight="1" x14ac:dyDescent="0.25">
      <c r="B13395" s="683"/>
      <c r="C13395" s="683"/>
      <c r="D13395" s="684"/>
    </row>
    <row r="13396" spans="2:4" ht="15" customHeight="1" x14ac:dyDescent="0.25">
      <c r="B13396" s="683"/>
      <c r="C13396" s="683"/>
      <c r="D13396" s="684"/>
    </row>
    <row r="13397" spans="2:4" ht="15" customHeight="1" x14ac:dyDescent="0.25">
      <c r="B13397" s="683"/>
      <c r="C13397" s="683"/>
      <c r="D13397" s="684"/>
    </row>
    <row r="13398" spans="2:4" ht="15" customHeight="1" x14ac:dyDescent="0.25">
      <c r="B13398" s="683"/>
      <c r="C13398" s="683"/>
      <c r="D13398" s="684"/>
    </row>
    <row r="13399" spans="2:4" ht="15" customHeight="1" x14ac:dyDescent="0.25">
      <c r="B13399" s="683"/>
      <c r="C13399" s="683"/>
      <c r="D13399" s="684"/>
    </row>
    <row r="13400" spans="2:4" ht="15" customHeight="1" x14ac:dyDescent="0.25">
      <c r="B13400" s="683"/>
      <c r="C13400" s="683"/>
      <c r="D13400" s="684"/>
    </row>
    <row r="13401" spans="2:4" ht="15" customHeight="1" x14ac:dyDescent="0.25">
      <c r="B13401" s="683"/>
      <c r="C13401" s="683"/>
      <c r="D13401" s="684"/>
    </row>
    <row r="13402" spans="2:4" ht="15" customHeight="1" x14ac:dyDescent="0.25">
      <c r="B13402" s="683"/>
      <c r="C13402" s="683"/>
      <c r="D13402" s="684"/>
    </row>
    <row r="13403" spans="2:4" ht="15" customHeight="1" x14ac:dyDescent="0.25">
      <c r="B13403" s="683"/>
      <c r="C13403" s="683"/>
      <c r="D13403" s="684"/>
    </row>
    <row r="13404" spans="2:4" ht="15" customHeight="1" x14ac:dyDescent="0.25">
      <c r="B13404" s="683"/>
      <c r="C13404" s="683"/>
      <c r="D13404" s="684"/>
    </row>
    <row r="13405" spans="2:4" ht="15" customHeight="1" x14ac:dyDescent="0.25">
      <c r="B13405" s="683"/>
      <c r="C13405" s="683"/>
      <c r="D13405" s="684"/>
    </row>
    <row r="13406" spans="2:4" ht="15" customHeight="1" x14ac:dyDescent="0.25">
      <c r="B13406" s="683"/>
      <c r="C13406" s="683"/>
      <c r="D13406" s="684"/>
    </row>
    <row r="13407" spans="2:4" ht="15" customHeight="1" x14ac:dyDescent="0.25">
      <c r="B13407" s="683"/>
      <c r="C13407" s="683"/>
      <c r="D13407" s="684"/>
    </row>
    <row r="13408" spans="2:4" ht="15" customHeight="1" x14ac:dyDescent="0.25">
      <c r="B13408" s="683"/>
      <c r="C13408" s="683"/>
      <c r="D13408" s="684"/>
    </row>
    <row r="13409" spans="2:4" ht="15" customHeight="1" x14ac:dyDescent="0.25">
      <c r="B13409" s="683"/>
      <c r="C13409" s="683"/>
      <c r="D13409" s="684"/>
    </row>
    <row r="13410" spans="2:4" ht="15" customHeight="1" x14ac:dyDescent="0.25">
      <c r="B13410" s="683"/>
      <c r="C13410" s="683"/>
      <c r="D13410" s="684"/>
    </row>
    <row r="13411" spans="2:4" ht="15" customHeight="1" x14ac:dyDescent="0.25">
      <c r="B13411" s="683"/>
      <c r="C13411" s="683"/>
      <c r="D13411" s="684"/>
    </row>
    <row r="13412" spans="2:4" ht="15" customHeight="1" x14ac:dyDescent="0.25">
      <c r="B13412" s="683"/>
      <c r="C13412" s="683"/>
      <c r="D13412" s="684"/>
    </row>
    <row r="13413" spans="2:4" ht="15" customHeight="1" x14ac:dyDescent="0.25">
      <c r="B13413" s="683"/>
      <c r="C13413" s="683"/>
      <c r="D13413" s="684"/>
    </row>
    <row r="13414" spans="2:4" ht="15" customHeight="1" x14ac:dyDescent="0.25">
      <c r="B13414" s="683"/>
      <c r="C13414" s="683"/>
      <c r="D13414" s="684"/>
    </row>
    <row r="13415" spans="2:4" ht="15" customHeight="1" x14ac:dyDescent="0.25">
      <c r="B13415" s="683"/>
      <c r="C13415" s="683"/>
      <c r="D13415" s="684"/>
    </row>
    <row r="13416" spans="2:4" ht="15" customHeight="1" x14ac:dyDescent="0.25">
      <c r="B13416" s="683"/>
      <c r="C13416" s="683"/>
      <c r="D13416" s="684"/>
    </row>
    <row r="13417" spans="2:4" ht="15" customHeight="1" x14ac:dyDescent="0.25">
      <c r="B13417" s="683"/>
      <c r="C13417" s="683"/>
      <c r="D13417" s="684"/>
    </row>
    <row r="13418" spans="2:4" ht="15" customHeight="1" x14ac:dyDescent="0.25">
      <c r="B13418" s="683"/>
      <c r="C13418" s="683"/>
      <c r="D13418" s="684"/>
    </row>
    <row r="13419" spans="2:4" ht="15" customHeight="1" x14ac:dyDescent="0.25">
      <c r="B13419" s="683"/>
      <c r="C13419" s="683"/>
      <c r="D13419" s="684"/>
    </row>
    <row r="13420" spans="2:4" ht="15" customHeight="1" x14ac:dyDescent="0.25">
      <c r="B13420" s="683"/>
      <c r="C13420" s="683"/>
      <c r="D13420" s="684"/>
    </row>
    <row r="13421" spans="2:4" ht="15" customHeight="1" x14ac:dyDescent="0.25">
      <c r="B13421" s="683"/>
      <c r="C13421" s="683"/>
      <c r="D13421" s="684"/>
    </row>
    <row r="13422" spans="2:4" ht="15" customHeight="1" x14ac:dyDescent="0.25">
      <c r="B13422" s="683"/>
      <c r="C13422" s="683"/>
      <c r="D13422" s="684"/>
    </row>
    <row r="13423" spans="2:4" ht="15" customHeight="1" x14ac:dyDescent="0.25">
      <c r="B13423" s="683"/>
      <c r="C13423" s="683"/>
      <c r="D13423" s="684"/>
    </row>
    <row r="13424" spans="2:4" ht="15" customHeight="1" x14ac:dyDescent="0.25">
      <c r="B13424" s="683"/>
      <c r="C13424" s="683"/>
      <c r="D13424" s="684"/>
    </row>
    <row r="13425" spans="2:4" ht="15" customHeight="1" x14ac:dyDescent="0.25">
      <c r="B13425" s="683"/>
      <c r="C13425" s="683"/>
      <c r="D13425" s="684"/>
    </row>
    <row r="13426" spans="2:4" ht="15" customHeight="1" x14ac:dyDescent="0.25">
      <c r="B13426" s="683"/>
      <c r="C13426" s="683"/>
      <c r="D13426" s="684"/>
    </row>
    <row r="13427" spans="2:4" ht="15" customHeight="1" x14ac:dyDescent="0.25">
      <c r="B13427" s="683"/>
      <c r="C13427" s="683"/>
      <c r="D13427" s="684"/>
    </row>
    <row r="13428" spans="2:4" ht="15" customHeight="1" x14ac:dyDescent="0.25">
      <c r="B13428" s="683"/>
      <c r="C13428" s="683"/>
      <c r="D13428" s="684"/>
    </row>
    <row r="13429" spans="2:4" ht="15" customHeight="1" x14ac:dyDescent="0.25">
      <c r="B13429" s="683"/>
      <c r="C13429" s="683"/>
      <c r="D13429" s="684"/>
    </row>
    <row r="13430" spans="2:4" ht="15" customHeight="1" x14ac:dyDescent="0.25">
      <c r="B13430" s="683"/>
      <c r="C13430" s="683"/>
      <c r="D13430" s="684"/>
    </row>
    <row r="13431" spans="2:4" ht="15" customHeight="1" x14ac:dyDescent="0.25">
      <c r="B13431" s="683"/>
      <c r="C13431" s="683"/>
      <c r="D13431" s="684"/>
    </row>
    <row r="13432" spans="2:4" ht="15" customHeight="1" x14ac:dyDescent="0.25">
      <c r="B13432" s="683"/>
      <c r="C13432" s="683"/>
      <c r="D13432" s="684"/>
    </row>
    <row r="13433" spans="2:4" ht="15" customHeight="1" x14ac:dyDescent="0.25">
      <c r="B13433" s="683"/>
      <c r="C13433" s="683"/>
      <c r="D13433" s="684"/>
    </row>
    <row r="13434" spans="2:4" ht="15" customHeight="1" x14ac:dyDescent="0.25">
      <c r="B13434" s="683"/>
      <c r="C13434" s="683"/>
      <c r="D13434" s="684"/>
    </row>
    <row r="13435" spans="2:4" ht="15" customHeight="1" x14ac:dyDescent="0.25">
      <c r="B13435" s="683"/>
      <c r="C13435" s="683"/>
      <c r="D13435" s="684"/>
    </row>
    <row r="13436" spans="2:4" ht="15" customHeight="1" x14ac:dyDescent="0.25">
      <c r="B13436" s="683"/>
      <c r="C13436" s="683"/>
      <c r="D13436" s="684"/>
    </row>
    <row r="13437" spans="2:4" ht="15" customHeight="1" x14ac:dyDescent="0.25">
      <c r="B13437" s="683"/>
      <c r="C13437" s="683"/>
      <c r="D13437" s="684"/>
    </row>
    <row r="13438" spans="2:4" ht="15" customHeight="1" x14ac:dyDescent="0.25">
      <c r="B13438" s="683"/>
      <c r="C13438" s="683"/>
      <c r="D13438" s="684"/>
    </row>
    <row r="13439" spans="2:4" ht="15" customHeight="1" x14ac:dyDescent="0.25">
      <c r="B13439" s="683"/>
      <c r="C13439" s="683"/>
      <c r="D13439" s="684"/>
    </row>
    <row r="13440" spans="2:4" ht="15" customHeight="1" x14ac:dyDescent="0.25">
      <c r="B13440" s="683"/>
      <c r="C13440" s="683"/>
      <c r="D13440" s="684"/>
    </row>
    <row r="13441" spans="2:4" ht="15" customHeight="1" x14ac:dyDescent="0.25">
      <c r="B13441" s="683"/>
      <c r="C13441" s="683"/>
      <c r="D13441" s="684"/>
    </row>
    <row r="13442" spans="2:4" ht="15" customHeight="1" x14ac:dyDescent="0.25">
      <c r="B13442" s="683"/>
      <c r="C13442" s="683"/>
      <c r="D13442" s="684"/>
    </row>
    <row r="13443" spans="2:4" ht="15" customHeight="1" x14ac:dyDescent="0.25">
      <c r="B13443" s="683"/>
      <c r="C13443" s="683"/>
      <c r="D13443" s="684"/>
    </row>
    <row r="13444" spans="2:4" ht="15" customHeight="1" x14ac:dyDescent="0.25">
      <c r="B13444" s="683"/>
      <c r="C13444" s="683"/>
      <c r="D13444" s="684"/>
    </row>
    <row r="13445" spans="2:4" ht="15" customHeight="1" x14ac:dyDescent="0.25">
      <c r="B13445" s="683"/>
      <c r="C13445" s="683"/>
      <c r="D13445" s="684"/>
    </row>
    <row r="13446" spans="2:4" ht="15" customHeight="1" x14ac:dyDescent="0.25">
      <c r="B13446" s="683"/>
      <c r="C13446" s="683"/>
      <c r="D13446" s="684"/>
    </row>
    <row r="13447" spans="2:4" ht="15" customHeight="1" x14ac:dyDescent="0.25">
      <c r="B13447" s="683"/>
      <c r="C13447" s="683"/>
      <c r="D13447" s="684"/>
    </row>
    <row r="13448" spans="2:4" ht="15" customHeight="1" x14ac:dyDescent="0.25">
      <c r="B13448" s="683"/>
      <c r="C13448" s="683"/>
      <c r="D13448" s="684"/>
    </row>
    <row r="13449" spans="2:4" ht="15" customHeight="1" x14ac:dyDescent="0.25">
      <c r="B13449" s="683"/>
      <c r="C13449" s="683"/>
      <c r="D13449" s="684"/>
    </row>
    <row r="13450" spans="2:4" ht="15" customHeight="1" x14ac:dyDescent="0.25">
      <c r="B13450" s="683"/>
      <c r="C13450" s="683"/>
      <c r="D13450" s="684"/>
    </row>
    <row r="13451" spans="2:4" ht="15" customHeight="1" x14ac:dyDescent="0.25">
      <c r="B13451" s="683"/>
      <c r="C13451" s="683"/>
      <c r="D13451" s="684"/>
    </row>
    <row r="13452" spans="2:4" ht="15" customHeight="1" x14ac:dyDescent="0.25">
      <c r="B13452" s="683"/>
      <c r="C13452" s="683"/>
      <c r="D13452" s="684"/>
    </row>
    <row r="13453" spans="2:4" ht="15" customHeight="1" x14ac:dyDescent="0.25">
      <c r="B13453" s="683"/>
      <c r="C13453" s="683"/>
      <c r="D13453" s="684"/>
    </row>
    <row r="13454" spans="2:4" ht="15" customHeight="1" x14ac:dyDescent="0.25">
      <c r="B13454" s="683"/>
      <c r="C13454" s="683"/>
      <c r="D13454" s="684"/>
    </row>
    <row r="13455" spans="2:4" ht="15" customHeight="1" x14ac:dyDescent="0.25">
      <c r="B13455" s="683"/>
      <c r="C13455" s="683"/>
      <c r="D13455" s="684"/>
    </row>
    <row r="13456" spans="2:4" ht="15" customHeight="1" x14ac:dyDescent="0.25">
      <c r="B13456" s="683"/>
      <c r="C13456" s="683"/>
      <c r="D13456" s="684"/>
    </row>
    <row r="13457" spans="2:4" ht="15" customHeight="1" x14ac:dyDescent="0.25">
      <c r="B13457" s="683"/>
      <c r="C13457" s="683"/>
      <c r="D13457" s="684"/>
    </row>
    <row r="13458" spans="2:4" ht="15" customHeight="1" x14ac:dyDescent="0.25">
      <c r="B13458" s="683"/>
      <c r="C13458" s="683"/>
      <c r="D13458" s="684"/>
    </row>
    <row r="13459" spans="2:4" ht="15" customHeight="1" x14ac:dyDescent="0.25">
      <c r="B13459" s="683"/>
      <c r="C13459" s="683"/>
      <c r="D13459" s="684"/>
    </row>
    <row r="13460" spans="2:4" ht="15" customHeight="1" x14ac:dyDescent="0.25">
      <c r="B13460" s="683"/>
      <c r="C13460" s="683"/>
      <c r="D13460" s="684"/>
    </row>
    <row r="13461" spans="2:4" ht="15" customHeight="1" x14ac:dyDescent="0.25">
      <c r="B13461" s="683"/>
      <c r="C13461" s="683"/>
      <c r="D13461" s="684"/>
    </row>
    <row r="13462" spans="2:4" ht="15" customHeight="1" x14ac:dyDescent="0.25">
      <c r="B13462" s="683"/>
      <c r="C13462" s="683"/>
      <c r="D13462" s="684"/>
    </row>
    <row r="13463" spans="2:4" ht="15" customHeight="1" x14ac:dyDescent="0.25">
      <c r="B13463" s="683"/>
      <c r="C13463" s="683"/>
      <c r="D13463" s="684"/>
    </row>
    <row r="13464" spans="2:4" ht="15" customHeight="1" x14ac:dyDescent="0.25">
      <c r="B13464" s="683"/>
      <c r="C13464" s="683"/>
      <c r="D13464" s="684"/>
    </row>
    <row r="13465" spans="2:4" ht="15" customHeight="1" x14ac:dyDescent="0.25">
      <c r="B13465" s="683"/>
      <c r="C13465" s="683"/>
      <c r="D13465" s="684"/>
    </row>
    <row r="13466" spans="2:4" ht="15" customHeight="1" x14ac:dyDescent="0.25">
      <c r="B13466" s="683"/>
      <c r="C13466" s="683"/>
      <c r="D13466" s="684"/>
    </row>
    <row r="13467" spans="2:4" ht="15" customHeight="1" x14ac:dyDescent="0.25">
      <c r="B13467" s="683"/>
      <c r="C13467" s="683"/>
      <c r="D13467" s="684"/>
    </row>
    <row r="13468" spans="2:4" ht="15" customHeight="1" x14ac:dyDescent="0.25">
      <c r="B13468" s="683"/>
      <c r="C13468" s="683"/>
      <c r="D13468" s="684"/>
    </row>
    <row r="13469" spans="2:4" ht="15" customHeight="1" x14ac:dyDescent="0.25">
      <c r="B13469" s="683"/>
      <c r="C13469" s="683"/>
      <c r="D13469" s="684"/>
    </row>
    <row r="13470" spans="2:4" ht="15" customHeight="1" x14ac:dyDescent="0.25">
      <c r="B13470" s="683"/>
      <c r="C13470" s="683"/>
      <c r="D13470" s="684"/>
    </row>
    <row r="13471" spans="2:4" ht="15" customHeight="1" x14ac:dyDescent="0.25">
      <c r="B13471" s="683"/>
      <c r="C13471" s="683"/>
      <c r="D13471" s="684"/>
    </row>
    <row r="13472" spans="2:4" ht="15" customHeight="1" x14ac:dyDescent="0.25">
      <c r="B13472" s="683"/>
      <c r="C13472" s="683"/>
      <c r="D13472" s="684"/>
    </row>
    <row r="13473" spans="2:4" ht="15" customHeight="1" x14ac:dyDescent="0.25">
      <c r="B13473" s="683"/>
      <c r="C13473" s="683"/>
      <c r="D13473" s="684"/>
    </row>
    <row r="13474" spans="2:4" ht="15" customHeight="1" x14ac:dyDescent="0.25">
      <c r="B13474" s="683"/>
      <c r="C13474" s="683"/>
      <c r="D13474" s="684"/>
    </row>
    <row r="13475" spans="2:4" ht="15" customHeight="1" x14ac:dyDescent="0.25">
      <c r="B13475" s="683"/>
      <c r="C13475" s="683"/>
      <c r="D13475" s="684"/>
    </row>
    <row r="13476" spans="2:4" ht="15" customHeight="1" x14ac:dyDescent="0.25">
      <c r="B13476" s="683"/>
      <c r="C13476" s="683"/>
      <c r="D13476" s="684"/>
    </row>
    <row r="13477" spans="2:4" ht="15" customHeight="1" x14ac:dyDescent="0.25">
      <c r="B13477" s="683"/>
      <c r="C13477" s="683"/>
      <c r="D13477" s="684"/>
    </row>
    <row r="13478" spans="2:4" ht="15" customHeight="1" x14ac:dyDescent="0.25">
      <c r="B13478" s="683"/>
      <c r="C13478" s="683"/>
      <c r="D13478" s="684"/>
    </row>
    <row r="13479" spans="2:4" ht="15" customHeight="1" x14ac:dyDescent="0.25">
      <c r="B13479" s="683"/>
      <c r="C13479" s="683"/>
      <c r="D13479" s="684"/>
    </row>
    <row r="13480" spans="2:4" ht="15" customHeight="1" x14ac:dyDescent="0.25">
      <c r="B13480" s="683"/>
      <c r="C13480" s="683"/>
      <c r="D13480" s="684"/>
    </row>
    <row r="13481" spans="2:4" ht="15" customHeight="1" x14ac:dyDescent="0.25">
      <c r="B13481" s="683"/>
      <c r="C13481" s="683"/>
      <c r="D13481" s="684"/>
    </row>
    <row r="13482" spans="2:4" ht="15" customHeight="1" x14ac:dyDescent="0.25">
      <c r="B13482" s="683"/>
      <c r="C13482" s="683"/>
      <c r="D13482" s="684"/>
    </row>
    <row r="13483" spans="2:4" ht="15" customHeight="1" x14ac:dyDescent="0.25">
      <c r="B13483" s="683"/>
      <c r="C13483" s="683"/>
      <c r="D13483" s="684"/>
    </row>
    <row r="13484" spans="2:4" ht="15" customHeight="1" x14ac:dyDescent="0.25">
      <c r="B13484" s="683"/>
      <c r="C13484" s="683"/>
      <c r="D13484" s="684"/>
    </row>
    <row r="13485" spans="2:4" ht="15" customHeight="1" x14ac:dyDescent="0.25">
      <c r="B13485" s="683"/>
      <c r="C13485" s="683"/>
      <c r="D13485" s="684"/>
    </row>
    <row r="13486" spans="2:4" ht="15" customHeight="1" x14ac:dyDescent="0.25">
      <c r="B13486" s="683"/>
      <c r="C13486" s="683"/>
      <c r="D13486" s="684"/>
    </row>
    <row r="13487" spans="2:4" ht="15" customHeight="1" x14ac:dyDescent="0.25">
      <c r="B13487" s="683"/>
      <c r="C13487" s="683"/>
      <c r="D13487" s="684"/>
    </row>
    <row r="13488" spans="2:4" ht="15" customHeight="1" x14ac:dyDescent="0.25">
      <c r="B13488" s="683"/>
      <c r="C13488" s="683"/>
      <c r="D13488" s="684"/>
    </row>
    <row r="13489" spans="2:4" ht="15" customHeight="1" x14ac:dyDescent="0.25">
      <c r="B13489" s="683"/>
      <c r="C13489" s="683"/>
      <c r="D13489" s="684"/>
    </row>
    <row r="13490" spans="2:4" ht="15" customHeight="1" x14ac:dyDescent="0.25">
      <c r="B13490" s="683"/>
      <c r="C13490" s="683"/>
      <c r="D13490" s="684"/>
    </row>
    <row r="13491" spans="2:4" ht="15" customHeight="1" x14ac:dyDescent="0.25">
      <c r="B13491" s="683"/>
      <c r="C13491" s="683"/>
      <c r="D13491" s="684"/>
    </row>
    <row r="13492" spans="2:4" ht="15" customHeight="1" x14ac:dyDescent="0.25">
      <c r="B13492" s="683"/>
      <c r="C13492" s="683"/>
      <c r="D13492" s="684"/>
    </row>
    <row r="13493" spans="2:4" ht="15" customHeight="1" x14ac:dyDescent="0.25">
      <c r="B13493" s="683"/>
      <c r="C13493" s="683"/>
      <c r="D13493" s="684"/>
    </row>
    <row r="13494" spans="2:4" ht="15" customHeight="1" x14ac:dyDescent="0.25">
      <c r="B13494" s="683"/>
      <c r="C13494" s="683"/>
      <c r="D13494" s="684"/>
    </row>
    <row r="13495" spans="2:4" ht="15" customHeight="1" x14ac:dyDescent="0.25">
      <c r="B13495" s="683"/>
      <c r="C13495" s="683"/>
      <c r="D13495" s="684"/>
    </row>
    <row r="13496" spans="2:4" ht="15" customHeight="1" x14ac:dyDescent="0.25">
      <c r="B13496" s="683"/>
      <c r="C13496" s="683"/>
      <c r="D13496" s="684"/>
    </row>
    <row r="13497" spans="2:4" ht="15" customHeight="1" x14ac:dyDescent="0.25">
      <c r="B13497" s="683"/>
      <c r="C13497" s="683"/>
      <c r="D13497" s="684"/>
    </row>
    <row r="13498" spans="2:4" ht="15" customHeight="1" x14ac:dyDescent="0.25">
      <c r="B13498" s="683"/>
      <c r="C13498" s="683"/>
      <c r="D13498" s="684"/>
    </row>
    <row r="13499" spans="2:4" ht="15" customHeight="1" x14ac:dyDescent="0.25">
      <c r="B13499" s="683"/>
      <c r="C13499" s="683"/>
      <c r="D13499" s="684"/>
    </row>
    <row r="13500" spans="2:4" ht="15" customHeight="1" x14ac:dyDescent="0.25">
      <c r="B13500" s="683"/>
      <c r="C13500" s="683"/>
      <c r="D13500" s="684"/>
    </row>
    <row r="13501" spans="2:4" ht="15" customHeight="1" x14ac:dyDescent="0.25">
      <c r="B13501" s="683"/>
      <c r="C13501" s="683"/>
      <c r="D13501" s="684"/>
    </row>
    <row r="13502" spans="2:4" ht="15" customHeight="1" x14ac:dyDescent="0.25">
      <c r="B13502" s="683"/>
      <c r="C13502" s="683"/>
      <c r="D13502" s="684"/>
    </row>
    <row r="13503" spans="2:4" ht="15" customHeight="1" x14ac:dyDescent="0.25">
      <c r="B13503" s="683"/>
      <c r="C13503" s="683"/>
      <c r="D13503" s="684"/>
    </row>
    <row r="13504" spans="2:4" ht="15" customHeight="1" x14ac:dyDescent="0.25">
      <c r="B13504" s="683"/>
      <c r="C13504" s="683"/>
      <c r="D13504" s="684"/>
    </row>
    <row r="13505" spans="2:4" ht="15" customHeight="1" x14ac:dyDescent="0.25">
      <c r="B13505" s="683"/>
      <c r="C13505" s="683"/>
      <c r="D13505" s="684"/>
    </row>
    <row r="13506" spans="2:4" ht="15" customHeight="1" x14ac:dyDescent="0.25">
      <c r="B13506" s="683"/>
      <c r="C13506" s="683"/>
      <c r="D13506" s="684"/>
    </row>
    <row r="13507" spans="2:4" ht="15" customHeight="1" x14ac:dyDescent="0.25">
      <c r="B13507" s="683"/>
      <c r="C13507" s="683"/>
      <c r="D13507" s="684"/>
    </row>
    <row r="13508" spans="2:4" ht="15" customHeight="1" x14ac:dyDescent="0.25">
      <c r="B13508" s="683"/>
      <c r="C13508" s="683"/>
      <c r="D13508" s="684"/>
    </row>
    <row r="13509" spans="2:4" ht="15" customHeight="1" x14ac:dyDescent="0.25">
      <c r="B13509" s="683"/>
      <c r="C13509" s="683"/>
      <c r="D13509" s="684"/>
    </row>
    <row r="13510" spans="2:4" ht="15" customHeight="1" x14ac:dyDescent="0.25">
      <c r="B13510" s="683"/>
      <c r="C13510" s="683"/>
      <c r="D13510" s="684"/>
    </row>
    <row r="13511" spans="2:4" ht="15" customHeight="1" x14ac:dyDescent="0.25">
      <c r="B13511" s="683"/>
      <c r="C13511" s="683"/>
      <c r="D13511" s="684"/>
    </row>
    <row r="13512" spans="2:4" ht="15" customHeight="1" x14ac:dyDescent="0.25">
      <c r="B13512" s="683"/>
      <c r="C13512" s="683"/>
      <c r="D13512" s="684"/>
    </row>
    <row r="13513" spans="2:4" ht="15" customHeight="1" x14ac:dyDescent="0.25">
      <c r="B13513" s="683"/>
      <c r="C13513" s="683"/>
      <c r="D13513" s="684"/>
    </row>
    <row r="13514" spans="2:4" ht="15" customHeight="1" x14ac:dyDescent="0.25">
      <c r="B13514" s="683"/>
      <c r="C13514" s="683"/>
      <c r="D13514" s="684"/>
    </row>
    <row r="13515" spans="2:4" ht="15" customHeight="1" x14ac:dyDescent="0.25">
      <c r="B13515" s="683"/>
      <c r="C13515" s="683"/>
      <c r="D13515" s="684"/>
    </row>
    <row r="13516" spans="2:4" ht="15" customHeight="1" x14ac:dyDescent="0.25">
      <c r="B13516" s="683"/>
      <c r="C13516" s="683"/>
      <c r="D13516" s="684"/>
    </row>
    <row r="13517" spans="2:4" ht="15" customHeight="1" x14ac:dyDescent="0.25">
      <c r="B13517" s="683"/>
      <c r="C13517" s="683"/>
      <c r="D13517" s="684"/>
    </row>
    <row r="13518" spans="2:4" ht="15" customHeight="1" x14ac:dyDescent="0.25">
      <c r="B13518" s="683"/>
      <c r="C13518" s="683"/>
      <c r="D13518" s="684"/>
    </row>
    <row r="13519" spans="2:4" ht="15" customHeight="1" x14ac:dyDescent="0.25">
      <c r="B13519" s="683"/>
      <c r="C13519" s="683"/>
      <c r="D13519" s="684"/>
    </row>
    <row r="13520" spans="2:4" ht="15" customHeight="1" x14ac:dyDescent="0.25">
      <c r="B13520" s="683"/>
      <c r="C13520" s="683"/>
      <c r="D13520" s="684"/>
    </row>
    <row r="13521" spans="2:4" ht="15" customHeight="1" x14ac:dyDescent="0.25">
      <c r="B13521" s="683"/>
      <c r="C13521" s="683"/>
      <c r="D13521" s="684"/>
    </row>
    <row r="13522" spans="2:4" ht="15" customHeight="1" x14ac:dyDescent="0.25">
      <c r="B13522" s="683"/>
      <c r="C13522" s="683"/>
      <c r="D13522" s="684"/>
    </row>
    <row r="13523" spans="2:4" ht="15" customHeight="1" x14ac:dyDescent="0.25">
      <c r="B13523" s="683"/>
      <c r="C13523" s="683"/>
      <c r="D13523" s="684"/>
    </row>
    <row r="13524" spans="2:4" ht="15" customHeight="1" x14ac:dyDescent="0.25">
      <c r="B13524" s="683"/>
      <c r="C13524" s="683"/>
      <c r="D13524" s="684"/>
    </row>
    <row r="13525" spans="2:4" ht="15" customHeight="1" x14ac:dyDescent="0.25">
      <c r="B13525" s="683"/>
      <c r="C13525" s="683"/>
      <c r="D13525" s="684"/>
    </row>
    <row r="13526" spans="2:4" ht="15" customHeight="1" x14ac:dyDescent="0.25">
      <c r="B13526" s="683"/>
      <c r="C13526" s="683"/>
      <c r="D13526" s="684"/>
    </row>
    <row r="13527" spans="2:4" ht="15" customHeight="1" x14ac:dyDescent="0.25">
      <c r="B13527" s="683"/>
      <c r="C13527" s="683"/>
      <c r="D13527" s="684"/>
    </row>
    <row r="13528" spans="2:4" ht="15" customHeight="1" x14ac:dyDescent="0.25">
      <c r="B13528" s="683"/>
      <c r="C13528" s="683"/>
      <c r="D13528" s="684"/>
    </row>
    <row r="13529" spans="2:4" ht="15" customHeight="1" x14ac:dyDescent="0.25">
      <c r="B13529" s="683"/>
      <c r="C13529" s="683"/>
      <c r="D13529" s="684"/>
    </row>
    <row r="13530" spans="2:4" ht="15" customHeight="1" x14ac:dyDescent="0.25">
      <c r="B13530" s="683"/>
      <c r="C13530" s="683"/>
      <c r="D13530" s="684"/>
    </row>
    <row r="13531" spans="2:4" ht="15" customHeight="1" x14ac:dyDescent="0.25">
      <c r="B13531" s="683"/>
      <c r="C13531" s="683"/>
      <c r="D13531" s="684"/>
    </row>
    <row r="13532" spans="2:4" ht="15" customHeight="1" x14ac:dyDescent="0.25">
      <c r="B13532" s="683"/>
      <c r="C13532" s="683"/>
      <c r="D13532" s="684"/>
    </row>
    <row r="13533" spans="2:4" ht="15" customHeight="1" x14ac:dyDescent="0.25">
      <c r="B13533" s="683"/>
      <c r="C13533" s="683"/>
      <c r="D13533" s="684"/>
    </row>
    <row r="13534" spans="2:4" ht="15" customHeight="1" x14ac:dyDescent="0.25">
      <c r="B13534" s="683"/>
      <c r="C13534" s="683"/>
      <c r="D13534" s="684"/>
    </row>
    <row r="13535" spans="2:4" ht="15" customHeight="1" x14ac:dyDescent="0.25">
      <c r="B13535" s="683"/>
      <c r="C13535" s="683"/>
      <c r="D13535" s="684"/>
    </row>
    <row r="13536" spans="2:4" ht="15" customHeight="1" x14ac:dyDescent="0.25">
      <c r="B13536" s="683"/>
      <c r="C13536" s="683"/>
      <c r="D13536" s="684"/>
    </row>
    <row r="13537" spans="2:4" ht="15" customHeight="1" x14ac:dyDescent="0.25">
      <c r="B13537" s="683"/>
      <c r="C13537" s="683"/>
      <c r="D13537" s="684"/>
    </row>
    <row r="13538" spans="2:4" ht="15" customHeight="1" x14ac:dyDescent="0.25">
      <c r="B13538" s="683"/>
      <c r="C13538" s="683"/>
      <c r="D13538" s="684"/>
    </row>
    <row r="13539" spans="2:4" ht="15" customHeight="1" x14ac:dyDescent="0.25">
      <c r="B13539" s="683"/>
      <c r="C13539" s="683"/>
      <c r="D13539" s="684"/>
    </row>
    <row r="13540" spans="2:4" ht="15" customHeight="1" x14ac:dyDescent="0.25">
      <c r="B13540" s="683"/>
      <c r="C13540" s="683"/>
      <c r="D13540" s="684"/>
    </row>
    <row r="13541" spans="2:4" ht="15" customHeight="1" x14ac:dyDescent="0.25">
      <c r="B13541" s="683"/>
      <c r="C13541" s="683"/>
      <c r="D13541" s="684"/>
    </row>
    <row r="13542" spans="2:4" ht="15" customHeight="1" x14ac:dyDescent="0.25">
      <c r="B13542" s="683"/>
      <c r="C13542" s="683"/>
      <c r="D13542" s="684"/>
    </row>
    <row r="13543" spans="2:4" ht="15" customHeight="1" x14ac:dyDescent="0.25">
      <c r="B13543" s="683"/>
      <c r="C13543" s="683"/>
      <c r="D13543" s="684"/>
    </row>
    <row r="13544" spans="2:4" ht="15" customHeight="1" x14ac:dyDescent="0.25">
      <c r="B13544" s="683"/>
      <c r="C13544" s="683"/>
      <c r="D13544" s="684"/>
    </row>
    <row r="13545" spans="2:4" ht="15" customHeight="1" x14ac:dyDescent="0.25">
      <c r="B13545" s="683"/>
      <c r="C13545" s="683"/>
      <c r="D13545" s="684"/>
    </row>
    <row r="13546" spans="2:4" ht="15" customHeight="1" x14ac:dyDescent="0.25">
      <c r="B13546" s="683"/>
      <c r="C13546" s="683"/>
      <c r="D13546" s="684"/>
    </row>
    <row r="13547" spans="2:4" ht="15" customHeight="1" x14ac:dyDescent="0.25">
      <c r="B13547" s="683"/>
      <c r="C13547" s="683"/>
      <c r="D13547" s="684"/>
    </row>
    <row r="13548" spans="2:4" ht="15" customHeight="1" x14ac:dyDescent="0.25">
      <c r="B13548" s="683"/>
      <c r="C13548" s="683"/>
      <c r="D13548" s="684"/>
    </row>
    <row r="13549" spans="2:4" ht="15" customHeight="1" x14ac:dyDescent="0.25">
      <c r="B13549" s="683"/>
      <c r="C13549" s="683"/>
      <c r="D13549" s="684"/>
    </row>
    <row r="13550" spans="2:4" ht="15" customHeight="1" x14ac:dyDescent="0.25">
      <c r="B13550" s="683"/>
      <c r="C13550" s="683"/>
      <c r="D13550" s="684"/>
    </row>
    <row r="13551" spans="2:4" ht="15" customHeight="1" x14ac:dyDescent="0.25">
      <c r="B13551" s="683"/>
      <c r="C13551" s="683"/>
      <c r="D13551" s="684"/>
    </row>
    <row r="13552" spans="2:4" ht="15" customHeight="1" x14ac:dyDescent="0.25">
      <c r="B13552" s="683"/>
      <c r="C13552" s="683"/>
      <c r="D13552" s="684"/>
    </row>
    <row r="13553" spans="2:4" ht="15" customHeight="1" x14ac:dyDescent="0.25">
      <c r="B13553" s="683"/>
      <c r="C13553" s="683"/>
      <c r="D13553" s="684"/>
    </row>
    <row r="13554" spans="2:4" ht="15" customHeight="1" x14ac:dyDescent="0.25">
      <c r="B13554" s="683"/>
      <c r="C13554" s="683"/>
      <c r="D13554" s="684"/>
    </row>
    <row r="13555" spans="2:4" ht="15" customHeight="1" x14ac:dyDescent="0.25">
      <c r="B13555" s="683"/>
      <c r="C13555" s="683"/>
      <c r="D13555" s="684"/>
    </row>
    <row r="13556" spans="2:4" ht="15" customHeight="1" x14ac:dyDescent="0.25">
      <c r="B13556" s="683"/>
      <c r="C13556" s="683"/>
      <c r="D13556" s="684"/>
    </row>
    <row r="13557" spans="2:4" ht="15" customHeight="1" x14ac:dyDescent="0.25">
      <c r="B13557" s="683"/>
      <c r="C13557" s="683"/>
      <c r="D13557" s="684"/>
    </row>
    <row r="13558" spans="2:4" ht="15" customHeight="1" x14ac:dyDescent="0.25">
      <c r="B13558" s="683"/>
      <c r="C13558" s="683"/>
      <c r="D13558" s="684"/>
    </row>
    <row r="13559" spans="2:4" ht="15" customHeight="1" x14ac:dyDescent="0.25">
      <c r="B13559" s="683"/>
      <c r="C13559" s="683"/>
      <c r="D13559" s="684"/>
    </row>
    <row r="13560" spans="2:4" ht="15" customHeight="1" x14ac:dyDescent="0.25">
      <c r="B13560" s="683"/>
      <c r="C13560" s="683"/>
      <c r="D13560" s="684"/>
    </row>
    <row r="13561" spans="2:4" ht="15" customHeight="1" x14ac:dyDescent="0.25">
      <c r="B13561" s="683"/>
      <c r="C13561" s="683"/>
      <c r="D13561" s="684"/>
    </row>
    <row r="13562" spans="2:4" ht="15" customHeight="1" x14ac:dyDescent="0.25">
      <c r="B13562" s="683"/>
      <c r="C13562" s="683"/>
      <c r="D13562" s="684"/>
    </row>
    <row r="13563" spans="2:4" ht="15" customHeight="1" x14ac:dyDescent="0.25">
      <c r="B13563" s="683"/>
      <c r="C13563" s="683"/>
      <c r="D13563" s="684"/>
    </row>
    <row r="13564" spans="2:4" ht="15" customHeight="1" x14ac:dyDescent="0.25">
      <c r="B13564" s="683"/>
      <c r="C13564" s="683"/>
      <c r="D13564" s="684"/>
    </row>
    <row r="13565" spans="2:4" ht="15" customHeight="1" x14ac:dyDescent="0.25">
      <c r="B13565" s="683"/>
      <c r="C13565" s="683"/>
      <c r="D13565" s="684"/>
    </row>
    <row r="13566" spans="2:4" ht="15" customHeight="1" x14ac:dyDescent="0.25">
      <c r="B13566" s="683"/>
      <c r="C13566" s="683"/>
      <c r="D13566" s="684"/>
    </row>
    <row r="13567" spans="2:4" ht="15" customHeight="1" x14ac:dyDescent="0.25">
      <c r="B13567" s="683"/>
      <c r="C13567" s="683"/>
      <c r="D13567" s="684"/>
    </row>
    <row r="13568" spans="2:4" ht="15" customHeight="1" x14ac:dyDescent="0.25">
      <c r="B13568" s="683"/>
      <c r="C13568" s="683"/>
      <c r="D13568" s="684"/>
    </row>
    <row r="13569" spans="2:4" ht="15" customHeight="1" x14ac:dyDescent="0.25">
      <c r="B13569" s="683"/>
      <c r="C13569" s="683"/>
      <c r="D13569" s="684"/>
    </row>
    <row r="13570" spans="2:4" ht="15" customHeight="1" x14ac:dyDescent="0.25">
      <c r="B13570" s="683"/>
      <c r="C13570" s="683"/>
      <c r="D13570" s="684"/>
    </row>
    <row r="13571" spans="2:4" ht="15" customHeight="1" x14ac:dyDescent="0.25">
      <c r="B13571" s="683"/>
      <c r="C13571" s="683"/>
      <c r="D13571" s="684"/>
    </row>
    <row r="13572" spans="2:4" ht="15" customHeight="1" x14ac:dyDescent="0.25">
      <c r="B13572" s="683"/>
      <c r="C13572" s="683"/>
      <c r="D13572" s="684"/>
    </row>
    <row r="13573" spans="2:4" ht="15" customHeight="1" x14ac:dyDescent="0.25">
      <c r="B13573" s="683"/>
      <c r="C13573" s="683"/>
      <c r="D13573" s="684"/>
    </row>
    <row r="13574" spans="2:4" ht="15" customHeight="1" x14ac:dyDescent="0.25">
      <c r="B13574" s="683"/>
      <c r="C13574" s="683"/>
      <c r="D13574" s="684"/>
    </row>
    <row r="13575" spans="2:4" ht="15" customHeight="1" x14ac:dyDescent="0.25">
      <c r="B13575" s="683"/>
      <c r="C13575" s="683"/>
      <c r="D13575" s="684"/>
    </row>
    <row r="13576" spans="2:4" ht="15" customHeight="1" x14ac:dyDescent="0.25">
      <c r="B13576" s="683"/>
      <c r="C13576" s="683"/>
      <c r="D13576" s="684"/>
    </row>
    <row r="13577" spans="2:4" ht="15" customHeight="1" x14ac:dyDescent="0.25">
      <c r="B13577" s="683"/>
      <c r="C13577" s="683"/>
      <c r="D13577" s="684"/>
    </row>
    <row r="13578" spans="2:4" ht="15" customHeight="1" x14ac:dyDescent="0.25">
      <c r="B13578" s="683"/>
      <c r="C13578" s="683"/>
      <c r="D13578" s="684"/>
    </row>
    <row r="13579" spans="2:4" ht="15" customHeight="1" x14ac:dyDescent="0.25">
      <c r="B13579" s="683"/>
      <c r="C13579" s="683"/>
      <c r="D13579" s="684"/>
    </row>
    <row r="13580" spans="2:4" ht="15" customHeight="1" x14ac:dyDescent="0.25">
      <c r="B13580" s="683"/>
      <c r="C13580" s="683"/>
      <c r="D13580" s="684"/>
    </row>
    <row r="13581" spans="2:4" ht="15" customHeight="1" x14ac:dyDescent="0.25">
      <c r="B13581" s="683"/>
      <c r="C13581" s="683"/>
      <c r="D13581" s="684"/>
    </row>
    <row r="13582" spans="2:4" ht="15" customHeight="1" x14ac:dyDescent="0.25">
      <c r="B13582" s="683"/>
      <c r="C13582" s="683"/>
      <c r="D13582" s="684"/>
    </row>
    <row r="13583" spans="2:4" ht="15" customHeight="1" x14ac:dyDescent="0.25">
      <c r="B13583" s="683"/>
      <c r="C13583" s="683"/>
      <c r="D13583" s="684"/>
    </row>
    <row r="13584" spans="2:4" ht="15" customHeight="1" x14ac:dyDescent="0.25">
      <c r="B13584" s="683"/>
      <c r="C13584" s="683"/>
      <c r="D13584" s="684"/>
    </row>
    <row r="13585" spans="2:4" ht="15" customHeight="1" x14ac:dyDescent="0.25">
      <c r="B13585" s="683"/>
      <c r="C13585" s="683"/>
      <c r="D13585" s="684"/>
    </row>
    <row r="13586" spans="2:4" ht="15" customHeight="1" x14ac:dyDescent="0.25">
      <c r="B13586" s="683"/>
      <c r="C13586" s="683"/>
      <c r="D13586" s="684"/>
    </row>
    <row r="13587" spans="2:4" ht="15" customHeight="1" x14ac:dyDescent="0.25">
      <c r="B13587" s="683"/>
      <c r="C13587" s="683"/>
      <c r="D13587" s="684"/>
    </row>
    <row r="13588" spans="2:4" ht="15" customHeight="1" x14ac:dyDescent="0.25">
      <c r="B13588" s="683"/>
      <c r="C13588" s="683"/>
      <c r="D13588" s="684"/>
    </row>
    <row r="13589" spans="2:4" ht="15" customHeight="1" x14ac:dyDescent="0.25">
      <c r="B13589" s="683"/>
      <c r="C13589" s="683"/>
      <c r="D13589" s="684"/>
    </row>
    <row r="13590" spans="2:4" ht="15" customHeight="1" x14ac:dyDescent="0.25">
      <c r="B13590" s="683"/>
      <c r="C13590" s="683"/>
      <c r="D13590" s="684"/>
    </row>
    <row r="13591" spans="2:4" ht="15" customHeight="1" x14ac:dyDescent="0.25">
      <c r="B13591" s="683"/>
      <c r="C13591" s="683"/>
      <c r="D13591" s="684"/>
    </row>
    <row r="13592" spans="2:4" ht="15" customHeight="1" x14ac:dyDescent="0.25">
      <c r="B13592" s="683"/>
      <c r="C13592" s="683"/>
      <c r="D13592" s="684"/>
    </row>
    <row r="13593" spans="2:4" ht="15" customHeight="1" x14ac:dyDescent="0.25">
      <c r="B13593" s="683"/>
      <c r="C13593" s="683"/>
      <c r="D13593" s="684"/>
    </row>
    <row r="13594" spans="2:4" ht="15" customHeight="1" x14ac:dyDescent="0.25">
      <c r="B13594" s="683"/>
      <c r="C13594" s="683"/>
      <c r="D13594" s="684"/>
    </row>
    <row r="13595" spans="2:4" ht="15" customHeight="1" x14ac:dyDescent="0.25">
      <c r="B13595" s="683"/>
      <c r="C13595" s="683"/>
      <c r="D13595" s="684"/>
    </row>
    <row r="13596" spans="2:4" ht="15" customHeight="1" x14ac:dyDescent="0.25">
      <c r="B13596" s="683"/>
      <c r="C13596" s="683"/>
      <c r="D13596" s="684"/>
    </row>
    <row r="13597" spans="2:4" ht="15" customHeight="1" x14ac:dyDescent="0.25">
      <c r="B13597" s="683"/>
      <c r="C13597" s="683"/>
      <c r="D13597" s="684"/>
    </row>
    <row r="13598" spans="2:4" ht="15" customHeight="1" x14ac:dyDescent="0.25">
      <c r="B13598" s="683"/>
      <c r="C13598" s="683"/>
      <c r="D13598" s="684"/>
    </row>
    <row r="13599" spans="2:4" ht="15" customHeight="1" x14ac:dyDescent="0.25">
      <c r="B13599" s="683"/>
      <c r="C13599" s="683"/>
      <c r="D13599" s="684"/>
    </row>
    <row r="13600" spans="2:4" ht="15" customHeight="1" x14ac:dyDescent="0.25">
      <c r="B13600" s="683"/>
      <c r="C13600" s="683"/>
      <c r="D13600" s="684"/>
    </row>
    <row r="13601" spans="2:4" ht="15" customHeight="1" x14ac:dyDescent="0.25">
      <c r="B13601" s="683"/>
      <c r="C13601" s="683"/>
      <c r="D13601" s="684"/>
    </row>
    <row r="13602" spans="2:4" ht="15" customHeight="1" x14ac:dyDescent="0.25">
      <c r="B13602" s="683"/>
      <c r="C13602" s="683"/>
      <c r="D13602" s="684"/>
    </row>
    <row r="13603" spans="2:4" ht="15" customHeight="1" x14ac:dyDescent="0.25">
      <c r="B13603" s="683"/>
      <c r="C13603" s="683"/>
      <c r="D13603" s="684"/>
    </row>
    <row r="13604" spans="2:4" ht="15" customHeight="1" x14ac:dyDescent="0.25">
      <c r="B13604" s="683"/>
      <c r="C13604" s="683"/>
      <c r="D13604" s="684"/>
    </row>
    <row r="13605" spans="2:4" ht="15" customHeight="1" x14ac:dyDescent="0.25">
      <c r="B13605" s="683"/>
      <c r="C13605" s="683"/>
      <c r="D13605" s="684"/>
    </row>
    <row r="13606" spans="2:4" ht="15" customHeight="1" x14ac:dyDescent="0.25">
      <c r="B13606" s="683"/>
      <c r="C13606" s="683"/>
      <c r="D13606" s="684"/>
    </row>
    <row r="13607" spans="2:4" ht="15" customHeight="1" x14ac:dyDescent="0.25">
      <c r="B13607" s="683"/>
      <c r="C13607" s="683"/>
      <c r="D13607" s="684"/>
    </row>
    <row r="13608" spans="2:4" ht="15" customHeight="1" x14ac:dyDescent="0.25">
      <c r="B13608" s="683"/>
      <c r="C13608" s="683"/>
      <c r="D13608" s="684"/>
    </row>
    <row r="13609" spans="2:4" ht="15" customHeight="1" x14ac:dyDescent="0.25">
      <c r="B13609" s="683"/>
      <c r="C13609" s="683"/>
      <c r="D13609" s="684"/>
    </row>
    <row r="13610" spans="2:4" ht="15" customHeight="1" x14ac:dyDescent="0.25">
      <c r="B13610" s="683"/>
      <c r="C13610" s="683"/>
      <c r="D13610" s="684"/>
    </row>
    <row r="13611" spans="2:4" ht="15" customHeight="1" x14ac:dyDescent="0.25">
      <c r="B13611" s="683"/>
      <c r="C13611" s="683"/>
      <c r="D13611" s="684"/>
    </row>
    <row r="13612" spans="2:4" ht="15" customHeight="1" x14ac:dyDescent="0.25">
      <c r="B13612" s="683"/>
      <c r="C13612" s="683"/>
      <c r="D13612" s="684"/>
    </row>
    <row r="13613" spans="2:4" ht="15" customHeight="1" x14ac:dyDescent="0.25">
      <c r="B13613" s="683"/>
      <c r="C13613" s="683"/>
      <c r="D13613" s="684"/>
    </row>
    <row r="13614" spans="2:4" ht="15" customHeight="1" x14ac:dyDescent="0.25">
      <c r="B13614" s="683"/>
      <c r="C13614" s="683"/>
      <c r="D13614" s="684"/>
    </row>
    <row r="13615" spans="2:4" ht="15" customHeight="1" x14ac:dyDescent="0.25">
      <c r="B13615" s="683"/>
      <c r="C13615" s="683"/>
      <c r="D13615" s="684"/>
    </row>
    <row r="13616" spans="2:4" ht="15" customHeight="1" x14ac:dyDescent="0.25">
      <c r="B13616" s="683"/>
      <c r="C13616" s="683"/>
      <c r="D13616" s="684"/>
    </row>
    <row r="13617" spans="2:4" ht="15" customHeight="1" x14ac:dyDescent="0.25">
      <c r="B13617" s="683"/>
      <c r="C13617" s="683"/>
      <c r="D13617" s="684"/>
    </row>
    <row r="13618" spans="2:4" ht="15" customHeight="1" x14ac:dyDescent="0.25">
      <c r="B13618" s="683"/>
      <c r="C13618" s="683"/>
      <c r="D13618" s="684"/>
    </row>
    <row r="13619" spans="2:4" ht="15" customHeight="1" x14ac:dyDescent="0.25">
      <c r="B13619" s="683"/>
      <c r="C13619" s="683"/>
      <c r="D13619" s="684"/>
    </row>
    <row r="13620" spans="2:4" ht="15" customHeight="1" x14ac:dyDescent="0.25">
      <c r="B13620" s="683"/>
      <c r="C13620" s="683"/>
      <c r="D13620" s="684"/>
    </row>
    <row r="13621" spans="2:4" ht="15" customHeight="1" x14ac:dyDescent="0.25">
      <c r="B13621" s="683"/>
      <c r="C13621" s="683"/>
      <c r="D13621" s="684"/>
    </row>
    <row r="13622" spans="2:4" ht="15" customHeight="1" x14ac:dyDescent="0.25">
      <c r="B13622" s="683"/>
      <c r="C13622" s="683"/>
      <c r="D13622" s="684"/>
    </row>
    <row r="13623" spans="2:4" ht="15" customHeight="1" x14ac:dyDescent="0.25">
      <c r="B13623" s="683"/>
      <c r="C13623" s="683"/>
      <c r="D13623" s="684"/>
    </row>
    <row r="13624" spans="2:4" ht="15" customHeight="1" x14ac:dyDescent="0.25">
      <c r="B13624" s="683"/>
      <c r="C13624" s="683"/>
      <c r="D13624" s="684"/>
    </row>
    <row r="13625" spans="2:4" ht="15" customHeight="1" x14ac:dyDescent="0.25">
      <c r="B13625" s="683"/>
      <c r="C13625" s="683"/>
      <c r="D13625" s="684"/>
    </row>
    <row r="13626" spans="2:4" ht="15" customHeight="1" x14ac:dyDescent="0.25">
      <c r="B13626" s="683"/>
      <c r="C13626" s="683"/>
      <c r="D13626" s="684"/>
    </row>
    <row r="13627" spans="2:4" ht="15" customHeight="1" x14ac:dyDescent="0.25">
      <c r="B13627" s="683"/>
      <c r="C13627" s="683"/>
      <c r="D13627" s="684"/>
    </row>
    <row r="13628" spans="2:4" ht="15" customHeight="1" x14ac:dyDescent="0.25">
      <c r="B13628" s="683"/>
      <c r="C13628" s="683"/>
      <c r="D13628" s="684"/>
    </row>
    <row r="13629" spans="2:4" ht="15" customHeight="1" x14ac:dyDescent="0.25">
      <c r="B13629" s="683"/>
      <c r="C13629" s="683"/>
      <c r="D13629" s="684"/>
    </row>
    <row r="13630" spans="2:4" ht="15" customHeight="1" x14ac:dyDescent="0.25">
      <c r="B13630" s="683"/>
      <c r="C13630" s="683"/>
      <c r="D13630" s="684"/>
    </row>
    <row r="13631" spans="2:4" ht="15" customHeight="1" x14ac:dyDescent="0.25">
      <c r="B13631" s="683"/>
      <c r="C13631" s="683"/>
      <c r="D13631" s="684"/>
    </row>
    <row r="13632" spans="2:4" ht="15" customHeight="1" x14ac:dyDescent="0.25">
      <c r="B13632" s="683"/>
      <c r="C13632" s="683"/>
      <c r="D13632" s="684"/>
    </row>
    <row r="13633" spans="2:4" ht="15" customHeight="1" x14ac:dyDescent="0.25">
      <c r="B13633" s="683"/>
      <c r="C13633" s="683"/>
      <c r="D13633" s="684"/>
    </row>
    <row r="13634" spans="2:4" ht="15" customHeight="1" x14ac:dyDescent="0.25">
      <c r="B13634" s="683"/>
      <c r="C13634" s="683"/>
      <c r="D13634" s="684"/>
    </row>
    <row r="13635" spans="2:4" ht="15" customHeight="1" x14ac:dyDescent="0.25">
      <c r="B13635" s="683"/>
      <c r="C13635" s="683"/>
      <c r="D13635" s="684"/>
    </row>
    <row r="13636" spans="2:4" ht="15" customHeight="1" x14ac:dyDescent="0.25">
      <c r="B13636" s="683"/>
      <c r="C13636" s="683"/>
      <c r="D13636" s="684"/>
    </row>
    <row r="13637" spans="2:4" ht="15" customHeight="1" x14ac:dyDescent="0.25">
      <c r="B13637" s="683"/>
      <c r="C13637" s="683"/>
      <c r="D13637" s="684"/>
    </row>
    <row r="13638" spans="2:4" ht="15" customHeight="1" x14ac:dyDescent="0.25">
      <c r="B13638" s="683"/>
      <c r="C13638" s="683"/>
      <c r="D13638" s="684"/>
    </row>
    <row r="13639" spans="2:4" ht="15" customHeight="1" x14ac:dyDescent="0.25">
      <c r="B13639" s="683"/>
      <c r="C13639" s="683"/>
      <c r="D13639" s="684"/>
    </row>
    <row r="13640" spans="2:4" ht="15" customHeight="1" x14ac:dyDescent="0.25">
      <c r="B13640" s="683"/>
      <c r="C13640" s="683"/>
      <c r="D13640" s="684"/>
    </row>
    <row r="13641" spans="2:4" ht="15" customHeight="1" x14ac:dyDescent="0.25">
      <c r="B13641" s="683"/>
      <c r="C13641" s="683"/>
      <c r="D13641" s="684"/>
    </row>
    <row r="13642" spans="2:4" ht="15" customHeight="1" x14ac:dyDescent="0.25">
      <c r="B13642" s="683"/>
      <c r="C13642" s="683"/>
      <c r="D13642" s="684"/>
    </row>
    <row r="13643" spans="2:4" ht="15" customHeight="1" x14ac:dyDescent="0.25">
      <c r="B13643" s="683"/>
      <c r="C13643" s="683"/>
      <c r="D13643" s="684"/>
    </row>
    <row r="13644" spans="2:4" ht="15" customHeight="1" x14ac:dyDescent="0.25">
      <c r="B13644" s="683"/>
      <c r="C13644" s="683"/>
      <c r="D13644" s="684"/>
    </row>
    <row r="13645" spans="2:4" ht="15" customHeight="1" x14ac:dyDescent="0.25">
      <c r="B13645" s="683"/>
      <c r="C13645" s="683"/>
      <c r="D13645" s="684"/>
    </row>
    <row r="13646" spans="2:4" ht="15" customHeight="1" x14ac:dyDescent="0.25">
      <c r="B13646" s="683"/>
      <c r="C13646" s="683"/>
      <c r="D13646" s="684"/>
    </row>
    <row r="13647" spans="2:4" ht="15" customHeight="1" x14ac:dyDescent="0.25">
      <c r="B13647" s="683"/>
      <c r="C13647" s="683"/>
      <c r="D13647" s="684"/>
    </row>
    <row r="13648" spans="2:4" ht="15" customHeight="1" x14ac:dyDescent="0.25">
      <c r="B13648" s="683"/>
      <c r="C13648" s="683"/>
      <c r="D13648" s="684"/>
    </row>
    <row r="13649" spans="2:4" ht="15" customHeight="1" x14ac:dyDescent="0.25">
      <c r="B13649" s="683"/>
      <c r="C13649" s="683"/>
      <c r="D13649" s="684"/>
    </row>
    <row r="13650" spans="2:4" ht="15" customHeight="1" x14ac:dyDescent="0.25">
      <c r="B13650" s="683"/>
      <c r="C13650" s="683"/>
      <c r="D13650" s="684"/>
    </row>
    <row r="13651" spans="2:4" ht="15" customHeight="1" x14ac:dyDescent="0.25">
      <c r="B13651" s="683"/>
      <c r="C13651" s="683"/>
      <c r="D13651" s="684"/>
    </row>
    <row r="13652" spans="2:4" ht="15" customHeight="1" x14ac:dyDescent="0.25">
      <c r="B13652" s="683"/>
      <c r="C13652" s="683"/>
      <c r="D13652" s="684"/>
    </row>
    <row r="13653" spans="2:4" ht="15" customHeight="1" x14ac:dyDescent="0.25">
      <c r="B13653" s="683"/>
      <c r="C13653" s="683"/>
      <c r="D13653" s="684"/>
    </row>
    <row r="13654" spans="2:4" ht="15" customHeight="1" x14ac:dyDescent="0.25">
      <c r="B13654" s="683"/>
      <c r="C13654" s="683"/>
      <c r="D13654" s="684"/>
    </row>
    <row r="13655" spans="2:4" ht="15" customHeight="1" x14ac:dyDescent="0.25">
      <c r="B13655" s="683"/>
      <c r="C13655" s="683"/>
      <c r="D13655" s="684"/>
    </row>
    <row r="13656" spans="2:4" ht="15" customHeight="1" x14ac:dyDescent="0.25">
      <c r="B13656" s="683"/>
      <c r="C13656" s="683"/>
      <c r="D13656" s="684"/>
    </row>
    <row r="13657" spans="2:4" ht="15" customHeight="1" x14ac:dyDescent="0.25">
      <c r="B13657" s="683"/>
      <c r="C13657" s="683"/>
      <c r="D13657" s="684"/>
    </row>
    <row r="13658" spans="2:4" ht="15" customHeight="1" x14ac:dyDescent="0.25">
      <c r="B13658" s="683"/>
      <c r="C13658" s="683"/>
      <c r="D13658" s="684"/>
    </row>
    <row r="13659" spans="2:4" ht="15" customHeight="1" x14ac:dyDescent="0.25">
      <c r="B13659" s="683"/>
      <c r="C13659" s="683"/>
      <c r="D13659" s="684"/>
    </row>
    <row r="13660" spans="2:4" ht="15" customHeight="1" x14ac:dyDescent="0.25">
      <c r="B13660" s="683"/>
      <c r="C13660" s="683"/>
      <c r="D13660" s="684"/>
    </row>
    <row r="13661" spans="2:4" ht="15" customHeight="1" x14ac:dyDescent="0.25">
      <c r="B13661" s="683"/>
      <c r="C13661" s="683"/>
      <c r="D13661" s="684"/>
    </row>
    <row r="13662" spans="2:4" ht="15" customHeight="1" x14ac:dyDescent="0.25">
      <c r="B13662" s="683"/>
      <c r="C13662" s="683"/>
      <c r="D13662" s="684"/>
    </row>
    <row r="13663" spans="2:4" ht="15" customHeight="1" x14ac:dyDescent="0.25">
      <c r="B13663" s="683"/>
      <c r="C13663" s="683"/>
      <c r="D13663" s="684"/>
    </row>
    <row r="13664" spans="2:4" ht="15" customHeight="1" x14ac:dyDescent="0.25">
      <c r="B13664" s="683"/>
      <c r="C13664" s="683"/>
      <c r="D13664" s="684"/>
    </row>
    <row r="13665" spans="2:4" ht="15" customHeight="1" x14ac:dyDescent="0.25">
      <c r="B13665" s="683"/>
      <c r="C13665" s="683"/>
      <c r="D13665" s="684"/>
    </row>
    <row r="13666" spans="2:4" ht="15" customHeight="1" x14ac:dyDescent="0.25">
      <c r="B13666" s="683"/>
      <c r="C13666" s="683"/>
      <c r="D13666" s="684"/>
    </row>
    <row r="13667" spans="2:4" ht="15" customHeight="1" x14ac:dyDescent="0.25">
      <c r="B13667" s="683"/>
      <c r="C13667" s="683"/>
      <c r="D13667" s="684"/>
    </row>
    <row r="13668" spans="2:4" ht="15" customHeight="1" x14ac:dyDescent="0.25">
      <c r="B13668" s="683"/>
      <c r="C13668" s="683"/>
      <c r="D13668" s="684"/>
    </row>
    <row r="13669" spans="2:4" ht="15" customHeight="1" x14ac:dyDescent="0.25">
      <c r="B13669" s="683"/>
      <c r="C13669" s="683"/>
      <c r="D13669" s="684"/>
    </row>
    <row r="13670" spans="2:4" ht="15" customHeight="1" x14ac:dyDescent="0.25">
      <c r="B13670" s="683"/>
      <c r="C13670" s="683"/>
      <c r="D13670" s="684"/>
    </row>
    <row r="13671" spans="2:4" ht="15" customHeight="1" x14ac:dyDescent="0.25">
      <c r="B13671" s="683"/>
      <c r="C13671" s="683"/>
      <c r="D13671" s="684"/>
    </row>
    <row r="13672" spans="2:4" ht="15" customHeight="1" x14ac:dyDescent="0.25">
      <c r="B13672" s="683"/>
      <c r="C13672" s="683"/>
      <c r="D13672" s="684"/>
    </row>
    <row r="13673" spans="2:4" ht="15" customHeight="1" x14ac:dyDescent="0.25">
      <c r="B13673" s="683"/>
      <c r="C13673" s="683"/>
      <c r="D13673" s="684"/>
    </row>
    <row r="13674" spans="2:4" ht="15" customHeight="1" x14ac:dyDescent="0.25">
      <c r="B13674" s="683"/>
      <c r="C13674" s="683"/>
      <c r="D13674" s="684"/>
    </row>
    <row r="13675" spans="2:4" ht="15" customHeight="1" x14ac:dyDescent="0.25">
      <c r="B13675" s="683"/>
      <c r="C13675" s="683"/>
      <c r="D13675" s="684"/>
    </row>
    <row r="13676" spans="2:4" ht="15" customHeight="1" x14ac:dyDescent="0.25">
      <c r="B13676" s="683"/>
      <c r="C13676" s="683"/>
      <c r="D13676" s="684"/>
    </row>
    <row r="13677" spans="2:4" ht="15" customHeight="1" x14ac:dyDescent="0.25">
      <c r="B13677" s="683"/>
      <c r="C13677" s="683"/>
      <c r="D13677" s="684"/>
    </row>
    <row r="13678" spans="2:4" ht="15" customHeight="1" x14ac:dyDescent="0.25">
      <c r="B13678" s="683"/>
      <c r="C13678" s="683"/>
      <c r="D13678" s="684"/>
    </row>
    <row r="13679" spans="2:4" ht="15" customHeight="1" x14ac:dyDescent="0.25">
      <c r="B13679" s="683"/>
      <c r="C13679" s="683"/>
      <c r="D13679" s="684"/>
    </row>
    <row r="13680" spans="2:4" ht="15" customHeight="1" x14ac:dyDescent="0.25">
      <c r="B13680" s="683"/>
      <c r="C13680" s="683"/>
      <c r="D13680" s="684"/>
    </row>
    <row r="13681" spans="2:4" ht="15" customHeight="1" x14ac:dyDescent="0.25">
      <c r="B13681" s="683"/>
      <c r="C13681" s="683"/>
      <c r="D13681" s="684"/>
    </row>
    <row r="13682" spans="2:4" ht="15" customHeight="1" x14ac:dyDescent="0.25">
      <c r="B13682" s="683"/>
      <c r="C13682" s="683"/>
      <c r="D13682" s="684"/>
    </row>
    <row r="13683" spans="2:4" ht="15" customHeight="1" x14ac:dyDescent="0.25">
      <c r="B13683" s="683"/>
      <c r="C13683" s="683"/>
      <c r="D13683" s="684"/>
    </row>
    <row r="13684" spans="2:4" ht="15" customHeight="1" x14ac:dyDescent="0.25">
      <c r="B13684" s="683"/>
      <c r="C13684" s="683"/>
      <c r="D13684" s="684"/>
    </row>
    <row r="13685" spans="2:4" ht="15" customHeight="1" x14ac:dyDescent="0.25">
      <c r="B13685" s="683"/>
      <c r="C13685" s="683"/>
      <c r="D13685" s="684"/>
    </row>
    <row r="13686" spans="2:4" ht="15" customHeight="1" x14ac:dyDescent="0.25">
      <c r="B13686" s="683"/>
      <c r="C13686" s="683"/>
      <c r="D13686" s="684"/>
    </row>
    <row r="13687" spans="2:4" ht="15" customHeight="1" x14ac:dyDescent="0.25">
      <c r="B13687" s="683"/>
      <c r="C13687" s="683"/>
      <c r="D13687" s="684"/>
    </row>
    <row r="13688" spans="2:4" ht="15" customHeight="1" x14ac:dyDescent="0.25">
      <c r="B13688" s="683"/>
      <c r="C13688" s="683"/>
      <c r="D13688" s="684"/>
    </row>
    <row r="13689" spans="2:4" ht="15" customHeight="1" x14ac:dyDescent="0.25">
      <c r="B13689" s="683"/>
      <c r="C13689" s="683"/>
      <c r="D13689" s="684"/>
    </row>
    <row r="13690" spans="2:4" ht="15" customHeight="1" x14ac:dyDescent="0.25">
      <c r="B13690" s="683"/>
      <c r="C13690" s="683"/>
      <c r="D13690" s="684"/>
    </row>
    <row r="13691" spans="2:4" ht="15" customHeight="1" x14ac:dyDescent="0.25">
      <c r="B13691" s="683"/>
      <c r="C13691" s="683"/>
      <c r="D13691" s="684"/>
    </row>
    <row r="13692" spans="2:4" ht="15" customHeight="1" x14ac:dyDescent="0.25">
      <c r="B13692" s="683"/>
      <c r="C13692" s="683"/>
      <c r="D13692" s="684"/>
    </row>
    <row r="13693" spans="2:4" ht="15" customHeight="1" x14ac:dyDescent="0.25">
      <c r="B13693" s="683"/>
      <c r="C13693" s="683"/>
      <c r="D13693" s="684"/>
    </row>
    <row r="13694" spans="2:4" ht="15" customHeight="1" x14ac:dyDescent="0.25">
      <c r="B13694" s="683"/>
      <c r="C13694" s="683"/>
      <c r="D13694" s="684"/>
    </row>
    <row r="13695" spans="2:4" ht="15" customHeight="1" x14ac:dyDescent="0.25">
      <c r="B13695" s="683"/>
      <c r="C13695" s="683"/>
      <c r="D13695" s="684"/>
    </row>
    <row r="13696" spans="2:4" ht="15" customHeight="1" x14ac:dyDescent="0.25">
      <c r="B13696" s="683"/>
      <c r="C13696" s="683"/>
      <c r="D13696" s="684"/>
    </row>
    <row r="13697" spans="2:4" ht="15" customHeight="1" x14ac:dyDescent="0.25">
      <c r="B13697" s="683"/>
      <c r="C13697" s="683"/>
      <c r="D13697" s="684"/>
    </row>
    <row r="13698" spans="2:4" ht="15" customHeight="1" x14ac:dyDescent="0.25">
      <c r="B13698" s="683"/>
      <c r="C13698" s="683"/>
      <c r="D13698" s="684"/>
    </row>
    <row r="13699" spans="2:4" ht="15" customHeight="1" x14ac:dyDescent="0.25">
      <c r="B13699" s="683"/>
      <c r="C13699" s="683"/>
      <c r="D13699" s="684"/>
    </row>
    <row r="13700" spans="2:4" ht="15" customHeight="1" x14ac:dyDescent="0.25">
      <c r="B13700" s="683"/>
      <c r="C13700" s="683"/>
      <c r="D13700" s="684"/>
    </row>
    <row r="13701" spans="2:4" ht="15" customHeight="1" x14ac:dyDescent="0.25">
      <c r="B13701" s="683"/>
      <c r="C13701" s="683"/>
      <c r="D13701" s="684"/>
    </row>
    <row r="13702" spans="2:4" ht="15" customHeight="1" x14ac:dyDescent="0.25">
      <c r="B13702" s="683"/>
      <c r="C13702" s="683"/>
      <c r="D13702" s="684"/>
    </row>
    <row r="13703" spans="2:4" ht="15" customHeight="1" x14ac:dyDescent="0.25">
      <c r="B13703" s="683"/>
      <c r="C13703" s="683"/>
      <c r="D13703" s="684"/>
    </row>
    <row r="13704" spans="2:4" ht="15" customHeight="1" x14ac:dyDescent="0.25">
      <c r="B13704" s="683"/>
      <c r="C13704" s="683"/>
      <c r="D13704" s="684"/>
    </row>
    <row r="13705" spans="2:4" ht="15" customHeight="1" x14ac:dyDescent="0.25">
      <c r="B13705" s="683"/>
      <c r="C13705" s="683"/>
      <c r="D13705" s="684"/>
    </row>
    <row r="13706" spans="2:4" ht="15" customHeight="1" x14ac:dyDescent="0.25">
      <c r="B13706" s="683"/>
      <c r="C13706" s="683"/>
      <c r="D13706" s="684"/>
    </row>
    <row r="13707" spans="2:4" ht="15" customHeight="1" x14ac:dyDescent="0.25">
      <c r="B13707" s="683"/>
      <c r="C13707" s="683"/>
      <c r="D13707" s="684"/>
    </row>
    <row r="13708" spans="2:4" ht="15" customHeight="1" x14ac:dyDescent="0.25">
      <c r="B13708" s="683"/>
      <c r="C13708" s="683"/>
      <c r="D13708" s="684"/>
    </row>
    <row r="13709" spans="2:4" ht="15" customHeight="1" x14ac:dyDescent="0.25">
      <c r="B13709" s="683"/>
      <c r="C13709" s="683"/>
      <c r="D13709" s="684"/>
    </row>
    <row r="13710" spans="2:4" ht="15" customHeight="1" x14ac:dyDescent="0.25">
      <c r="B13710" s="683"/>
      <c r="C13710" s="683"/>
      <c r="D13710" s="684"/>
    </row>
    <row r="13711" spans="2:4" ht="15" customHeight="1" x14ac:dyDescent="0.25">
      <c r="B13711" s="683"/>
      <c r="C13711" s="683"/>
      <c r="D13711" s="684"/>
    </row>
    <row r="13712" spans="2:4" ht="15" customHeight="1" x14ac:dyDescent="0.25">
      <c r="B13712" s="683"/>
      <c r="C13712" s="683"/>
      <c r="D13712" s="684"/>
    </row>
    <row r="13713" spans="2:4" ht="15" customHeight="1" x14ac:dyDescent="0.25">
      <c r="B13713" s="683"/>
      <c r="C13713" s="683"/>
      <c r="D13713" s="684"/>
    </row>
    <row r="13714" spans="2:4" ht="15" customHeight="1" x14ac:dyDescent="0.25">
      <c r="B13714" s="683"/>
      <c r="C13714" s="683"/>
      <c r="D13714" s="684"/>
    </row>
    <row r="13715" spans="2:4" ht="15" customHeight="1" x14ac:dyDescent="0.25">
      <c r="B13715" s="683"/>
      <c r="C13715" s="683"/>
      <c r="D13715" s="684"/>
    </row>
    <row r="13716" spans="2:4" ht="15" customHeight="1" x14ac:dyDescent="0.25">
      <c r="B13716" s="683"/>
      <c r="C13716" s="683"/>
      <c r="D13716" s="684"/>
    </row>
    <row r="13717" spans="2:4" ht="15" customHeight="1" x14ac:dyDescent="0.25">
      <c r="B13717" s="683"/>
      <c r="C13717" s="683"/>
      <c r="D13717" s="684"/>
    </row>
    <row r="13718" spans="2:4" ht="15" customHeight="1" x14ac:dyDescent="0.25">
      <c r="B13718" s="683"/>
      <c r="C13718" s="683"/>
      <c r="D13718" s="684"/>
    </row>
    <row r="13719" spans="2:4" ht="15" customHeight="1" x14ac:dyDescent="0.25">
      <c r="B13719" s="683"/>
      <c r="C13719" s="683"/>
      <c r="D13719" s="684"/>
    </row>
    <row r="13720" spans="2:4" ht="15" customHeight="1" x14ac:dyDescent="0.25">
      <c r="B13720" s="683"/>
      <c r="C13720" s="683"/>
      <c r="D13720" s="684"/>
    </row>
    <row r="13721" spans="2:4" ht="15" customHeight="1" x14ac:dyDescent="0.25">
      <c r="B13721" s="683"/>
      <c r="C13721" s="683"/>
      <c r="D13721" s="684"/>
    </row>
    <row r="13722" spans="2:4" ht="15" customHeight="1" x14ac:dyDescent="0.25">
      <c r="B13722" s="683"/>
      <c r="C13722" s="683"/>
      <c r="D13722" s="684"/>
    </row>
    <row r="13723" spans="2:4" ht="15" customHeight="1" x14ac:dyDescent="0.25">
      <c r="B13723" s="683"/>
      <c r="C13723" s="683"/>
      <c r="D13723" s="684"/>
    </row>
    <row r="13724" spans="2:4" ht="15" customHeight="1" x14ac:dyDescent="0.25">
      <c r="B13724" s="683"/>
      <c r="C13724" s="683"/>
      <c r="D13724" s="684"/>
    </row>
    <row r="13725" spans="2:4" ht="15" customHeight="1" x14ac:dyDescent="0.25">
      <c r="B13725" s="683"/>
      <c r="C13725" s="683"/>
      <c r="D13725" s="684"/>
    </row>
    <row r="13726" spans="2:4" ht="15" customHeight="1" x14ac:dyDescent="0.25">
      <c r="B13726" s="683"/>
      <c r="C13726" s="683"/>
      <c r="D13726" s="684"/>
    </row>
    <row r="13727" spans="2:4" ht="15" customHeight="1" x14ac:dyDescent="0.25">
      <c r="B13727" s="683"/>
      <c r="C13727" s="683"/>
      <c r="D13727" s="684"/>
    </row>
    <row r="13728" spans="2:4" ht="15" customHeight="1" x14ac:dyDescent="0.25">
      <c r="B13728" s="683"/>
      <c r="C13728" s="683"/>
      <c r="D13728" s="684"/>
    </row>
    <row r="13729" spans="2:4" ht="15" customHeight="1" x14ac:dyDescent="0.25">
      <c r="B13729" s="683"/>
      <c r="C13729" s="683"/>
      <c r="D13729" s="684"/>
    </row>
    <row r="13730" spans="2:4" ht="15" customHeight="1" x14ac:dyDescent="0.25">
      <c r="B13730" s="683"/>
      <c r="C13730" s="683"/>
      <c r="D13730" s="684"/>
    </row>
    <row r="13731" spans="2:4" ht="15" customHeight="1" x14ac:dyDescent="0.25">
      <c r="B13731" s="683"/>
      <c r="C13731" s="683"/>
      <c r="D13731" s="684"/>
    </row>
    <row r="13732" spans="2:4" ht="15" customHeight="1" x14ac:dyDescent="0.25">
      <c r="B13732" s="683"/>
      <c r="C13732" s="683"/>
      <c r="D13732" s="684"/>
    </row>
    <row r="13733" spans="2:4" ht="15" customHeight="1" x14ac:dyDescent="0.25">
      <c r="B13733" s="683"/>
      <c r="C13733" s="683"/>
      <c r="D13733" s="684"/>
    </row>
    <row r="13734" spans="2:4" ht="15" customHeight="1" x14ac:dyDescent="0.25">
      <c r="B13734" s="683"/>
      <c r="C13734" s="683"/>
      <c r="D13734" s="684"/>
    </row>
    <row r="13735" spans="2:4" ht="15" customHeight="1" x14ac:dyDescent="0.25">
      <c r="B13735" s="683"/>
      <c r="C13735" s="683"/>
      <c r="D13735" s="684"/>
    </row>
    <row r="13736" spans="2:4" ht="15" customHeight="1" x14ac:dyDescent="0.25">
      <c r="B13736" s="683"/>
      <c r="C13736" s="683"/>
      <c r="D13736" s="684"/>
    </row>
    <row r="13737" spans="2:4" ht="15" customHeight="1" x14ac:dyDescent="0.25">
      <c r="B13737" s="683"/>
      <c r="C13737" s="683"/>
      <c r="D13737" s="684"/>
    </row>
    <row r="13738" spans="2:4" ht="15" customHeight="1" x14ac:dyDescent="0.25">
      <c r="B13738" s="683"/>
      <c r="C13738" s="683"/>
      <c r="D13738" s="684"/>
    </row>
    <row r="13739" spans="2:4" ht="15" customHeight="1" x14ac:dyDescent="0.25">
      <c r="B13739" s="683"/>
      <c r="C13739" s="683"/>
      <c r="D13739" s="684"/>
    </row>
    <row r="13740" spans="2:4" ht="15" customHeight="1" x14ac:dyDescent="0.25">
      <c r="B13740" s="683"/>
      <c r="C13740" s="683"/>
      <c r="D13740" s="684"/>
    </row>
    <row r="13741" spans="2:4" ht="15" customHeight="1" x14ac:dyDescent="0.25">
      <c r="B13741" s="683"/>
      <c r="C13741" s="683"/>
      <c r="D13741" s="684"/>
    </row>
    <row r="13742" spans="2:4" ht="15" customHeight="1" x14ac:dyDescent="0.25">
      <c r="B13742" s="683"/>
      <c r="C13742" s="683"/>
      <c r="D13742" s="684"/>
    </row>
    <row r="13743" spans="2:4" ht="15" customHeight="1" x14ac:dyDescent="0.25">
      <c r="B13743" s="683"/>
      <c r="C13743" s="683"/>
      <c r="D13743" s="684"/>
    </row>
    <row r="13744" spans="2:4" ht="15" customHeight="1" x14ac:dyDescent="0.25">
      <c r="B13744" s="683"/>
      <c r="C13744" s="683"/>
      <c r="D13744" s="684"/>
    </row>
    <row r="13745" spans="2:4" ht="15" customHeight="1" x14ac:dyDescent="0.25">
      <c r="B13745" s="683"/>
      <c r="C13745" s="683"/>
      <c r="D13745" s="684"/>
    </row>
    <row r="13746" spans="2:4" ht="15" customHeight="1" x14ac:dyDescent="0.25">
      <c r="B13746" s="683"/>
      <c r="C13746" s="683"/>
      <c r="D13746" s="684"/>
    </row>
    <row r="13747" spans="2:4" ht="15" customHeight="1" x14ac:dyDescent="0.25">
      <c r="B13747" s="683"/>
      <c r="C13747" s="683"/>
      <c r="D13747" s="684"/>
    </row>
    <row r="13748" spans="2:4" ht="15" customHeight="1" x14ac:dyDescent="0.25">
      <c r="B13748" s="683"/>
      <c r="C13748" s="683"/>
      <c r="D13748" s="684"/>
    </row>
    <row r="13749" spans="2:4" ht="15" customHeight="1" x14ac:dyDescent="0.25">
      <c r="B13749" s="683"/>
      <c r="C13749" s="683"/>
      <c r="D13749" s="684"/>
    </row>
    <row r="13750" spans="2:4" ht="15" customHeight="1" x14ac:dyDescent="0.25">
      <c r="B13750" s="683"/>
      <c r="C13750" s="683"/>
      <c r="D13750" s="684"/>
    </row>
    <row r="13751" spans="2:4" ht="15" customHeight="1" x14ac:dyDescent="0.25">
      <c r="B13751" s="683"/>
      <c r="C13751" s="683"/>
      <c r="D13751" s="684"/>
    </row>
    <row r="13752" spans="2:4" ht="15" customHeight="1" x14ac:dyDescent="0.25">
      <c r="B13752" s="683"/>
      <c r="C13752" s="683"/>
      <c r="D13752" s="684"/>
    </row>
    <row r="13753" spans="2:4" ht="15" customHeight="1" x14ac:dyDescent="0.25">
      <c r="B13753" s="683"/>
      <c r="C13753" s="683"/>
      <c r="D13753" s="684"/>
    </row>
    <row r="13754" spans="2:4" ht="15" customHeight="1" x14ac:dyDescent="0.25">
      <c r="B13754" s="683"/>
      <c r="C13754" s="683"/>
      <c r="D13754" s="684"/>
    </row>
    <row r="13755" spans="2:4" ht="15" customHeight="1" x14ac:dyDescent="0.25">
      <c r="B13755" s="683"/>
      <c r="C13755" s="683"/>
      <c r="D13755" s="684"/>
    </row>
    <row r="13756" spans="2:4" ht="15" customHeight="1" x14ac:dyDescent="0.25">
      <c r="B13756" s="683"/>
      <c r="C13756" s="683"/>
      <c r="D13756" s="684"/>
    </row>
    <row r="13757" spans="2:4" ht="15" customHeight="1" x14ac:dyDescent="0.25">
      <c r="B13757" s="683"/>
      <c r="C13757" s="683"/>
      <c r="D13757" s="684"/>
    </row>
    <row r="13758" spans="2:4" ht="15" customHeight="1" x14ac:dyDescent="0.25">
      <c r="B13758" s="683"/>
      <c r="C13758" s="683"/>
      <c r="D13758" s="684"/>
    </row>
    <row r="13759" spans="2:4" ht="15" customHeight="1" x14ac:dyDescent="0.25">
      <c r="B13759" s="683"/>
      <c r="C13759" s="683"/>
      <c r="D13759" s="684"/>
    </row>
    <row r="13760" spans="2:4" ht="15" customHeight="1" x14ac:dyDescent="0.25">
      <c r="B13760" s="683"/>
      <c r="C13760" s="683"/>
      <c r="D13760" s="684"/>
    </row>
    <row r="13761" spans="2:4" ht="15" customHeight="1" x14ac:dyDescent="0.25">
      <c r="B13761" s="683"/>
      <c r="C13761" s="683"/>
      <c r="D13761" s="684"/>
    </row>
    <row r="13762" spans="2:4" ht="15" customHeight="1" x14ac:dyDescent="0.25">
      <c r="B13762" s="683"/>
      <c r="C13762" s="683"/>
      <c r="D13762" s="684"/>
    </row>
    <row r="13763" spans="2:4" ht="15" customHeight="1" x14ac:dyDescent="0.25">
      <c r="B13763" s="683"/>
      <c r="C13763" s="683"/>
      <c r="D13763" s="684"/>
    </row>
    <row r="13764" spans="2:4" ht="15" customHeight="1" x14ac:dyDescent="0.25">
      <c r="B13764" s="683"/>
      <c r="C13764" s="683"/>
      <c r="D13764" s="684"/>
    </row>
    <row r="13765" spans="2:4" ht="15" customHeight="1" x14ac:dyDescent="0.25">
      <c r="B13765" s="683"/>
      <c r="C13765" s="683"/>
      <c r="D13765" s="684"/>
    </row>
    <row r="13766" spans="2:4" ht="15" customHeight="1" x14ac:dyDescent="0.25">
      <c r="B13766" s="683"/>
      <c r="C13766" s="683"/>
      <c r="D13766" s="684"/>
    </row>
    <row r="13767" spans="2:4" ht="15" customHeight="1" x14ac:dyDescent="0.25">
      <c r="B13767" s="683"/>
      <c r="C13767" s="683"/>
      <c r="D13767" s="684"/>
    </row>
    <row r="13768" spans="2:4" ht="15" customHeight="1" x14ac:dyDescent="0.25">
      <c r="B13768" s="683"/>
      <c r="C13768" s="683"/>
      <c r="D13768" s="684"/>
    </row>
    <row r="13769" spans="2:4" ht="15" customHeight="1" x14ac:dyDescent="0.25">
      <c r="B13769" s="683"/>
      <c r="C13769" s="683"/>
      <c r="D13769" s="684"/>
    </row>
    <row r="13770" spans="2:4" ht="15" customHeight="1" x14ac:dyDescent="0.25">
      <c r="B13770" s="683"/>
      <c r="C13770" s="683"/>
      <c r="D13770" s="684"/>
    </row>
    <row r="13771" spans="2:4" ht="15" customHeight="1" x14ac:dyDescent="0.25">
      <c r="B13771" s="683"/>
      <c r="C13771" s="683"/>
      <c r="D13771" s="684"/>
    </row>
    <row r="13772" spans="2:4" ht="15" customHeight="1" x14ac:dyDescent="0.25">
      <c r="B13772" s="683"/>
      <c r="C13772" s="683"/>
      <c r="D13772" s="684"/>
    </row>
    <row r="13773" spans="2:4" ht="15" customHeight="1" x14ac:dyDescent="0.25">
      <c r="B13773" s="683"/>
      <c r="C13773" s="683"/>
      <c r="D13773" s="684"/>
    </row>
    <row r="13774" spans="2:4" ht="15" customHeight="1" x14ac:dyDescent="0.25">
      <c r="B13774" s="683"/>
      <c r="C13774" s="683"/>
      <c r="D13774" s="684"/>
    </row>
    <row r="13775" spans="2:4" ht="15" customHeight="1" x14ac:dyDescent="0.25">
      <c r="B13775" s="683"/>
      <c r="C13775" s="683"/>
      <c r="D13775" s="684"/>
    </row>
    <row r="13776" spans="2:4" ht="15" customHeight="1" x14ac:dyDescent="0.25">
      <c r="B13776" s="683"/>
      <c r="C13776" s="683"/>
      <c r="D13776" s="684"/>
    </row>
    <row r="13777" spans="2:4" ht="15" customHeight="1" x14ac:dyDescent="0.25">
      <c r="B13777" s="683"/>
      <c r="C13777" s="683"/>
      <c r="D13777" s="684"/>
    </row>
    <row r="13778" spans="2:4" ht="15" customHeight="1" x14ac:dyDescent="0.25">
      <c r="B13778" s="683"/>
      <c r="C13778" s="683"/>
      <c r="D13778" s="684"/>
    </row>
    <row r="13779" spans="2:4" ht="15" customHeight="1" x14ac:dyDescent="0.25">
      <c r="B13779" s="683"/>
      <c r="C13779" s="683"/>
      <c r="D13779" s="684"/>
    </row>
    <row r="13780" spans="2:4" ht="15" customHeight="1" x14ac:dyDescent="0.25">
      <c r="B13780" s="683"/>
      <c r="C13780" s="683"/>
      <c r="D13780" s="684"/>
    </row>
    <row r="13781" spans="2:4" ht="15" customHeight="1" x14ac:dyDescent="0.25">
      <c r="B13781" s="683"/>
      <c r="C13781" s="683"/>
      <c r="D13781" s="684"/>
    </row>
    <row r="13782" spans="2:4" ht="15" customHeight="1" x14ac:dyDescent="0.25">
      <c r="B13782" s="683"/>
      <c r="C13782" s="683"/>
      <c r="D13782" s="684"/>
    </row>
    <row r="13783" spans="2:4" ht="15" customHeight="1" x14ac:dyDescent="0.25">
      <c r="B13783" s="683"/>
      <c r="C13783" s="683"/>
      <c r="D13783" s="684"/>
    </row>
    <row r="13784" spans="2:4" ht="15" customHeight="1" x14ac:dyDescent="0.25">
      <c r="B13784" s="683"/>
      <c r="C13784" s="683"/>
      <c r="D13784" s="684"/>
    </row>
    <row r="13785" spans="2:4" ht="15" customHeight="1" x14ac:dyDescent="0.25">
      <c r="B13785" s="683"/>
      <c r="C13785" s="683"/>
      <c r="D13785" s="684"/>
    </row>
    <row r="13786" spans="2:4" ht="15" customHeight="1" x14ac:dyDescent="0.25">
      <c r="B13786" s="683"/>
      <c r="C13786" s="683"/>
      <c r="D13786" s="684"/>
    </row>
    <row r="13787" spans="2:4" ht="15" customHeight="1" x14ac:dyDescent="0.25">
      <c r="B13787" s="683"/>
      <c r="C13787" s="683"/>
      <c r="D13787" s="684"/>
    </row>
    <row r="13788" spans="2:4" ht="15" customHeight="1" x14ac:dyDescent="0.25">
      <c r="B13788" s="683"/>
      <c r="C13788" s="683"/>
      <c r="D13788" s="684"/>
    </row>
    <row r="13789" spans="2:4" ht="15" customHeight="1" x14ac:dyDescent="0.25">
      <c r="B13789" s="683"/>
      <c r="C13789" s="683"/>
      <c r="D13789" s="684"/>
    </row>
    <row r="13790" spans="2:4" ht="15" customHeight="1" x14ac:dyDescent="0.25">
      <c r="B13790" s="683"/>
      <c r="C13790" s="683"/>
      <c r="D13790" s="684"/>
    </row>
    <row r="13791" spans="2:4" ht="15" customHeight="1" x14ac:dyDescent="0.25">
      <c r="B13791" s="683"/>
      <c r="C13791" s="683"/>
      <c r="D13791" s="684"/>
    </row>
    <row r="13792" spans="2:4" ht="15" customHeight="1" x14ac:dyDescent="0.25">
      <c r="B13792" s="683"/>
      <c r="C13792" s="683"/>
      <c r="D13792" s="684"/>
    </row>
    <row r="13793" spans="2:4" ht="15" customHeight="1" x14ac:dyDescent="0.25">
      <c r="B13793" s="683"/>
      <c r="C13793" s="683"/>
      <c r="D13793" s="684"/>
    </row>
    <row r="13794" spans="2:4" ht="15" customHeight="1" x14ac:dyDescent="0.25">
      <c r="B13794" s="683"/>
      <c r="C13794" s="683"/>
      <c r="D13794" s="684"/>
    </row>
    <row r="13795" spans="2:4" ht="15" customHeight="1" x14ac:dyDescent="0.25">
      <c r="B13795" s="683"/>
      <c r="C13795" s="683"/>
      <c r="D13795" s="684"/>
    </row>
    <row r="13796" spans="2:4" ht="15" customHeight="1" x14ac:dyDescent="0.25">
      <c r="B13796" s="683"/>
      <c r="C13796" s="683"/>
      <c r="D13796" s="684"/>
    </row>
    <row r="13797" spans="2:4" ht="15" customHeight="1" x14ac:dyDescent="0.25">
      <c r="B13797" s="683"/>
      <c r="C13797" s="683"/>
      <c r="D13797" s="684"/>
    </row>
    <row r="13798" spans="2:4" ht="15" customHeight="1" x14ac:dyDescent="0.25">
      <c r="B13798" s="683"/>
      <c r="C13798" s="683"/>
      <c r="D13798" s="684"/>
    </row>
    <row r="13799" spans="2:4" ht="15" customHeight="1" x14ac:dyDescent="0.25">
      <c r="B13799" s="683"/>
      <c r="C13799" s="683"/>
      <c r="D13799" s="684"/>
    </row>
    <row r="13800" spans="2:4" ht="15" customHeight="1" x14ac:dyDescent="0.25">
      <c r="B13800" s="683"/>
      <c r="C13800" s="683"/>
      <c r="D13800" s="684"/>
    </row>
    <row r="13801" spans="2:4" ht="15" customHeight="1" x14ac:dyDescent="0.25">
      <c r="B13801" s="683"/>
      <c r="C13801" s="683"/>
      <c r="D13801" s="684"/>
    </row>
    <row r="13802" spans="2:4" ht="15" customHeight="1" x14ac:dyDescent="0.25">
      <c r="B13802" s="683"/>
      <c r="C13802" s="683"/>
      <c r="D13802" s="684"/>
    </row>
    <row r="13803" spans="2:4" ht="15" customHeight="1" x14ac:dyDescent="0.25">
      <c r="B13803" s="683"/>
      <c r="C13803" s="683"/>
      <c r="D13803" s="684"/>
    </row>
    <row r="13804" spans="2:4" ht="15" customHeight="1" x14ac:dyDescent="0.25">
      <c r="B13804" s="683"/>
      <c r="C13804" s="683"/>
      <c r="D13804" s="684"/>
    </row>
    <row r="13805" spans="2:4" ht="15" customHeight="1" x14ac:dyDescent="0.25">
      <c r="B13805" s="683"/>
      <c r="C13805" s="683"/>
      <c r="D13805" s="684"/>
    </row>
    <row r="13806" spans="2:4" ht="15" customHeight="1" x14ac:dyDescent="0.25">
      <c r="B13806" s="683"/>
      <c r="C13806" s="683"/>
      <c r="D13806" s="684"/>
    </row>
    <row r="13807" spans="2:4" ht="15" customHeight="1" x14ac:dyDescent="0.25">
      <c r="B13807" s="683"/>
      <c r="C13807" s="683"/>
      <c r="D13807" s="684"/>
    </row>
    <row r="13808" spans="2:4" ht="15" customHeight="1" x14ac:dyDescent="0.25">
      <c r="B13808" s="683"/>
      <c r="C13808" s="683"/>
      <c r="D13808" s="684"/>
    </row>
    <row r="13809" spans="2:4" ht="15" customHeight="1" x14ac:dyDescent="0.25">
      <c r="B13809" s="683"/>
      <c r="C13809" s="683"/>
      <c r="D13809" s="684"/>
    </row>
    <row r="13810" spans="2:4" ht="15" customHeight="1" x14ac:dyDescent="0.25">
      <c r="B13810" s="683"/>
      <c r="C13810" s="683"/>
      <c r="D13810" s="684"/>
    </row>
    <row r="13811" spans="2:4" ht="15" customHeight="1" x14ac:dyDescent="0.25">
      <c r="B13811" s="683"/>
      <c r="C13811" s="683"/>
      <c r="D13811" s="684"/>
    </row>
    <row r="13812" spans="2:4" ht="15" customHeight="1" x14ac:dyDescent="0.25">
      <c r="B13812" s="683"/>
      <c r="C13812" s="683"/>
      <c r="D13812" s="684"/>
    </row>
    <row r="13813" spans="2:4" ht="15" customHeight="1" x14ac:dyDescent="0.25">
      <c r="B13813" s="683"/>
      <c r="C13813" s="683"/>
      <c r="D13813" s="684"/>
    </row>
    <row r="13814" spans="2:4" ht="15" customHeight="1" x14ac:dyDescent="0.25">
      <c r="B13814" s="683"/>
      <c r="C13814" s="683"/>
      <c r="D13814" s="684"/>
    </row>
    <row r="13815" spans="2:4" ht="15" customHeight="1" x14ac:dyDescent="0.25">
      <c r="B13815" s="683"/>
      <c r="C13815" s="683"/>
      <c r="D13815" s="684"/>
    </row>
    <row r="13816" spans="2:4" ht="15" customHeight="1" x14ac:dyDescent="0.25">
      <c r="B13816" s="683"/>
      <c r="C13816" s="683"/>
      <c r="D13816" s="684"/>
    </row>
    <row r="13817" spans="2:4" ht="15" customHeight="1" x14ac:dyDescent="0.25">
      <c r="B13817" s="683"/>
      <c r="C13817" s="683"/>
      <c r="D13817" s="684"/>
    </row>
    <row r="13818" spans="2:4" ht="15" customHeight="1" x14ac:dyDescent="0.25">
      <c r="B13818" s="683"/>
      <c r="C13818" s="683"/>
      <c r="D13818" s="684"/>
    </row>
    <row r="13819" spans="2:4" ht="15" customHeight="1" x14ac:dyDescent="0.25">
      <c r="B13819" s="683"/>
      <c r="C13819" s="683"/>
      <c r="D13819" s="684"/>
    </row>
    <row r="13820" spans="2:4" ht="15" customHeight="1" x14ac:dyDescent="0.25">
      <c r="B13820" s="683"/>
      <c r="C13820" s="683"/>
      <c r="D13820" s="684"/>
    </row>
    <row r="13821" spans="2:4" ht="15" customHeight="1" x14ac:dyDescent="0.25">
      <c r="B13821" s="683"/>
      <c r="C13821" s="683"/>
      <c r="D13821" s="684"/>
    </row>
    <row r="13822" spans="2:4" ht="15" customHeight="1" x14ac:dyDescent="0.25">
      <c r="B13822" s="683"/>
      <c r="C13822" s="683"/>
      <c r="D13822" s="684"/>
    </row>
    <row r="13823" spans="2:4" ht="15" customHeight="1" x14ac:dyDescent="0.25">
      <c r="B13823" s="683"/>
      <c r="C13823" s="683"/>
      <c r="D13823" s="684"/>
    </row>
    <row r="13824" spans="2:4" ht="15" customHeight="1" x14ac:dyDescent="0.25">
      <c r="B13824" s="683"/>
      <c r="C13824" s="683"/>
      <c r="D13824" s="684"/>
    </row>
    <row r="13825" spans="2:4" ht="15" customHeight="1" x14ac:dyDescent="0.25">
      <c r="B13825" s="683"/>
      <c r="C13825" s="683"/>
      <c r="D13825" s="684"/>
    </row>
    <row r="13826" spans="2:4" ht="15" customHeight="1" x14ac:dyDescent="0.25">
      <c r="B13826" s="683"/>
      <c r="C13826" s="683"/>
      <c r="D13826" s="684"/>
    </row>
    <row r="13827" spans="2:4" ht="15" customHeight="1" x14ac:dyDescent="0.25">
      <c r="B13827" s="683"/>
      <c r="C13827" s="683"/>
      <c r="D13827" s="684"/>
    </row>
    <row r="13828" spans="2:4" ht="15" customHeight="1" x14ac:dyDescent="0.25">
      <c r="B13828" s="683"/>
      <c r="C13828" s="683"/>
      <c r="D13828" s="684"/>
    </row>
    <row r="13829" spans="2:4" ht="15" customHeight="1" x14ac:dyDescent="0.25">
      <c r="B13829" s="683"/>
      <c r="C13829" s="683"/>
      <c r="D13829" s="684"/>
    </row>
    <row r="13830" spans="2:4" ht="15" customHeight="1" x14ac:dyDescent="0.25">
      <c r="B13830" s="683"/>
      <c r="C13830" s="683"/>
      <c r="D13830" s="684"/>
    </row>
    <row r="13831" spans="2:4" ht="15" customHeight="1" x14ac:dyDescent="0.25">
      <c r="B13831" s="683"/>
      <c r="C13831" s="683"/>
      <c r="D13831" s="684"/>
    </row>
    <row r="13832" spans="2:4" ht="15" customHeight="1" x14ac:dyDescent="0.25">
      <c r="B13832" s="683"/>
      <c r="C13832" s="683"/>
      <c r="D13832" s="684"/>
    </row>
    <row r="13833" spans="2:4" ht="15" customHeight="1" x14ac:dyDescent="0.25">
      <c r="B13833" s="683"/>
      <c r="C13833" s="683"/>
      <c r="D13833" s="684"/>
    </row>
    <row r="13834" spans="2:4" ht="15" customHeight="1" x14ac:dyDescent="0.25">
      <c r="B13834" s="683"/>
      <c r="C13834" s="683"/>
      <c r="D13834" s="684"/>
    </row>
    <row r="13835" spans="2:4" ht="15" customHeight="1" x14ac:dyDescent="0.25">
      <c r="B13835" s="683"/>
      <c r="C13835" s="683"/>
      <c r="D13835" s="684"/>
    </row>
    <row r="13836" spans="2:4" ht="15" customHeight="1" x14ac:dyDescent="0.25">
      <c r="B13836" s="683"/>
      <c r="C13836" s="683"/>
      <c r="D13836" s="684"/>
    </row>
    <row r="13837" spans="2:4" ht="15" customHeight="1" x14ac:dyDescent="0.25">
      <c r="B13837" s="683"/>
      <c r="C13837" s="683"/>
      <c r="D13837" s="684"/>
    </row>
    <row r="13838" spans="2:4" ht="15" customHeight="1" x14ac:dyDescent="0.25">
      <c r="B13838" s="683"/>
      <c r="C13838" s="683"/>
      <c r="D13838" s="684"/>
    </row>
    <row r="13839" spans="2:4" ht="15" customHeight="1" x14ac:dyDescent="0.25">
      <c r="B13839" s="683"/>
      <c r="C13839" s="683"/>
      <c r="D13839" s="684"/>
    </row>
    <row r="13840" spans="2:4" ht="15" customHeight="1" x14ac:dyDescent="0.25">
      <c r="B13840" s="683"/>
      <c r="C13840" s="683"/>
      <c r="D13840" s="684"/>
    </row>
    <row r="13841" spans="2:4" ht="15" customHeight="1" x14ac:dyDescent="0.25">
      <c r="B13841" s="683"/>
      <c r="C13841" s="683"/>
      <c r="D13841" s="684"/>
    </row>
    <row r="13842" spans="2:4" ht="15" customHeight="1" x14ac:dyDescent="0.25">
      <c r="B13842" s="683"/>
      <c r="C13842" s="683"/>
      <c r="D13842" s="684"/>
    </row>
    <row r="13843" spans="2:4" ht="15" customHeight="1" x14ac:dyDescent="0.25">
      <c r="B13843" s="683"/>
      <c r="C13843" s="683"/>
      <c r="D13843" s="684"/>
    </row>
    <row r="13844" spans="2:4" ht="15" customHeight="1" x14ac:dyDescent="0.25">
      <c r="B13844" s="683"/>
      <c r="C13844" s="683"/>
      <c r="D13844" s="684"/>
    </row>
    <row r="13845" spans="2:4" ht="15" customHeight="1" x14ac:dyDescent="0.25">
      <c r="B13845" s="683"/>
      <c r="C13845" s="683"/>
      <c r="D13845" s="684"/>
    </row>
    <row r="13846" spans="2:4" ht="15" customHeight="1" x14ac:dyDescent="0.25">
      <c r="B13846" s="683"/>
      <c r="C13846" s="683"/>
      <c r="D13846" s="684"/>
    </row>
    <row r="13847" spans="2:4" ht="15" customHeight="1" x14ac:dyDescent="0.25">
      <c r="B13847" s="683"/>
      <c r="C13847" s="683"/>
      <c r="D13847" s="684"/>
    </row>
    <row r="13848" spans="2:4" ht="15" customHeight="1" x14ac:dyDescent="0.25">
      <c r="B13848" s="683"/>
      <c r="C13848" s="683"/>
      <c r="D13848" s="684"/>
    </row>
    <row r="13849" spans="2:4" ht="15" customHeight="1" x14ac:dyDescent="0.25">
      <c r="B13849" s="683"/>
      <c r="C13849" s="683"/>
      <c r="D13849" s="684"/>
    </row>
    <row r="13850" spans="2:4" ht="15" customHeight="1" x14ac:dyDescent="0.25">
      <c r="B13850" s="683"/>
      <c r="C13850" s="683"/>
      <c r="D13850" s="684"/>
    </row>
    <row r="13851" spans="2:4" ht="15" customHeight="1" x14ac:dyDescent="0.25">
      <c r="B13851" s="683"/>
      <c r="C13851" s="683"/>
      <c r="D13851" s="684"/>
    </row>
    <row r="13852" spans="2:4" ht="15" customHeight="1" x14ac:dyDescent="0.25">
      <c r="B13852" s="683"/>
      <c r="C13852" s="683"/>
      <c r="D13852" s="684"/>
    </row>
    <row r="13853" spans="2:4" ht="15" customHeight="1" x14ac:dyDescent="0.25">
      <c r="B13853" s="683"/>
      <c r="C13853" s="683"/>
      <c r="D13853" s="684"/>
    </row>
    <row r="13854" spans="2:4" ht="15" customHeight="1" x14ac:dyDescent="0.25">
      <c r="B13854" s="683"/>
      <c r="C13854" s="683"/>
      <c r="D13854" s="684"/>
    </row>
    <row r="13855" spans="2:4" ht="15" customHeight="1" x14ac:dyDescent="0.25">
      <c r="B13855" s="683"/>
      <c r="C13855" s="683"/>
      <c r="D13855" s="684"/>
    </row>
    <row r="13856" spans="2:4" ht="15" customHeight="1" x14ac:dyDescent="0.25">
      <c r="B13856" s="683"/>
      <c r="C13856" s="683"/>
      <c r="D13856" s="684"/>
    </row>
    <row r="13857" spans="2:4" ht="15" customHeight="1" x14ac:dyDescent="0.25">
      <c r="B13857" s="683"/>
      <c r="C13857" s="683"/>
      <c r="D13857" s="684"/>
    </row>
    <row r="13858" spans="2:4" ht="15" customHeight="1" x14ac:dyDescent="0.25">
      <c r="B13858" s="683"/>
      <c r="C13858" s="683"/>
      <c r="D13858" s="684"/>
    </row>
    <row r="13859" spans="2:4" ht="15" customHeight="1" x14ac:dyDescent="0.25">
      <c r="B13859" s="683"/>
      <c r="C13859" s="683"/>
      <c r="D13859" s="684"/>
    </row>
    <row r="13860" spans="2:4" ht="15" customHeight="1" x14ac:dyDescent="0.25">
      <c r="B13860" s="683"/>
      <c r="C13860" s="683"/>
      <c r="D13860" s="684"/>
    </row>
    <row r="13861" spans="2:4" ht="15" customHeight="1" x14ac:dyDescent="0.25">
      <c r="B13861" s="683"/>
      <c r="C13861" s="683"/>
      <c r="D13861" s="684"/>
    </row>
    <row r="13862" spans="2:4" ht="15" customHeight="1" x14ac:dyDescent="0.25">
      <c r="B13862" s="683"/>
      <c r="C13862" s="683"/>
      <c r="D13862" s="684"/>
    </row>
    <row r="13863" spans="2:4" ht="15" customHeight="1" x14ac:dyDescent="0.25">
      <c r="B13863" s="683"/>
      <c r="C13863" s="683"/>
      <c r="D13863" s="684"/>
    </row>
    <row r="13864" spans="2:4" ht="15" customHeight="1" x14ac:dyDescent="0.25">
      <c r="B13864" s="683"/>
      <c r="C13864" s="683"/>
      <c r="D13864" s="684"/>
    </row>
    <row r="13865" spans="2:4" ht="15" customHeight="1" x14ac:dyDescent="0.25">
      <c r="B13865" s="683"/>
      <c r="C13865" s="683"/>
      <c r="D13865" s="684"/>
    </row>
    <row r="13866" spans="2:4" ht="15" customHeight="1" x14ac:dyDescent="0.25">
      <c r="B13866" s="683"/>
      <c r="C13866" s="683"/>
      <c r="D13866" s="684"/>
    </row>
    <row r="13867" spans="2:4" ht="15" customHeight="1" x14ac:dyDescent="0.25">
      <c r="B13867" s="683"/>
      <c r="C13867" s="683"/>
      <c r="D13867" s="684"/>
    </row>
    <row r="13868" spans="2:4" ht="15" customHeight="1" x14ac:dyDescent="0.25">
      <c r="B13868" s="683"/>
      <c r="C13868" s="683"/>
      <c r="D13868" s="684"/>
    </row>
    <row r="13869" spans="2:4" ht="15" customHeight="1" x14ac:dyDescent="0.25">
      <c r="B13869" s="683"/>
      <c r="C13869" s="683"/>
      <c r="D13869" s="684"/>
    </row>
    <row r="13870" spans="2:4" ht="15" customHeight="1" x14ac:dyDescent="0.25">
      <c r="B13870" s="683"/>
      <c r="C13870" s="683"/>
      <c r="D13870" s="684"/>
    </row>
    <row r="13871" spans="2:4" ht="15" customHeight="1" x14ac:dyDescent="0.25">
      <c r="B13871" s="683"/>
      <c r="C13871" s="683"/>
      <c r="D13871" s="684"/>
    </row>
    <row r="13872" spans="2:4" ht="15" customHeight="1" x14ac:dyDescent="0.25">
      <c r="B13872" s="683"/>
      <c r="C13872" s="683"/>
      <c r="D13872" s="684"/>
    </row>
    <row r="13873" spans="2:4" ht="15" customHeight="1" x14ac:dyDescent="0.25">
      <c r="B13873" s="683"/>
      <c r="C13873" s="683"/>
      <c r="D13873" s="684"/>
    </row>
    <row r="13874" spans="2:4" ht="15" customHeight="1" x14ac:dyDescent="0.25">
      <c r="B13874" s="683"/>
      <c r="C13874" s="683"/>
      <c r="D13874" s="684"/>
    </row>
    <row r="13875" spans="2:4" ht="15" customHeight="1" x14ac:dyDescent="0.25">
      <c r="B13875" s="683"/>
      <c r="C13875" s="683"/>
      <c r="D13875" s="684"/>
    </row>
    <row r="13876" spans="2:4" ht="15" customHeight="1" x14ac:dyDescent="0.25">
      <c r="B13876" s="683"/>
      <c r="C13876" s="683"/>
      <c r="D13876" s="684"/>
    </row>
    <row r="13877" spans="2:4" ht="15" customHeight="1" x14ac:dyDescent="0.25">
      <c r="B13877" s="683"/>
      <c r="C13877" s="683"/>
      <c r="D13877" s="684"/>
    </row>
    <row r="13878" spans="2:4" ht="15" customHeight="1" x14ac:dyDescent="0.25">
      <c r="B13878" s="683"/>
      <c r="C13878" s="683"/>
      <c r="D13878" s="684"/>
    </row>
    <row r="13879" spans="2:4" ht="15" customHeight="1" x14ac:dyDescent="0.25">
      <c r="B13879" s="683"/>
      <c r="C13879" s="683"/>
      <c r="D13879" s="684"/>
    </row>
    <row r="13880" spans="2:4" ht="15" customHeight="1" x14ac:dyDescent="0.25">
      <c r="B13880" s="683"/>
      <c r="C13880" s="683"/>
      <c r="D13880" s="684"/>
    </row>
    <row r="13881" spans="2:4" ht="15" customHeight="1" x14ac:dyDescent="0.25">
      <c r="B13881" s="683"/>
      <c r="C13881" s="683"/>
      <c r="D13881" s="684"/>
    </row>
    <row r="13882" spans="2:4" ht="15" customHeight="1" x14ac:dyDescent="0.25">
      <c r="B13882" s="683"/>
      <c r="C13882" s="683"/>
      <c r="D13882" s="684"/>
    </row>
    <row r="13883" spans="2:4" ht="15" customHeight="1" x14ac:dyDescent="0.25">
      <c r="B13883" s="683"/>
      <c r="C13883" s="683"/>
      <c r="D13883" s="684"/>
    </row>
    <row r="13884" spans="2:4" ht="15" customHeight="1" x14ac:dyDescent="0.25">
      <c r="B13884" s="683"/>
      <c r="C13884" s="683"/>
      <c r="D13884" s="684"/>
    </row>
    <row r="13885" spans="2:4" ht="15" customHeight="1" x14ac:dyDescent="0.25">
      <c r="B13885" s="683"/>
      <c r="C13885" s="683"/>
      <c r="D13885" s="684"/>
    </row>
    <row r="13886" spans="2:4" ht="15" customHeight="1" x14ac:dyDescent="0.25">
      <c r="B13886" s="683"/>
      <c r="C13886" s="683"/>
      <c r="D13886" s="684"/>
    </row>
    <row r="13887" spans="2:4" ht="15" customHeight="1" x14ac:dyDescent="0.25">
      <c r="B13887" s="683"/>
      <c r="C13887" s="683"/>
      <c r="D13887" s="684"/>
    </row>
    <row r="13888" spans="2:4" ht="15" customHeight="1" x14ac:dyDescent="0.25">
      <c r="B13888" s="683"/>
      <c r="C13888" s="683"/>
      <c r="D13888" s="684"/>
    </row>
    <row r="13889" spans="2:4" ht="15" customHeight="1" x14ac:dyDescent="0.25">
      <c r="B13889" s="683"/>
      <c r="C13889" s="683"/>
      <c r="D13889" s="684"/>
    </row>
    <row r="13890" spans="2:4" ht="15" customHeight="1" x14ac:dyDescent="0.25">
      <c r="B13890" s="683"/>
      <c r="C13890" s="683"/>
      <c r="D13890" s="684"/>
    </row>
    <row r="13891" spans="2:4" ht="15" customHeight="1" x14ac:dyDescent="0.25">
      <c r="B13891" s="683"/>
      <c r="C13891" s="683"/>
      <c r="D13891" s="684"/>
    </row>
    <row r="13892" spans="2:4" ht="15" customHeight="1" x14ac:dyDescent="0.25">
      <c r="B13892" s="683"/>
      <c r="C13892" s="683"/>
      <c r="D13892" s="684"/>
    </row>
    <row r="13893" spans="2:4" ht="15" customHeight="1" x14ac:dyDescent="0.25">
      <c r="B13893" s="683"/>
      <c r="C13893" s="683"/>
      <c r="D13893" s="684"/>
    </row>
    <row r="13894" spans="2:4" ht="15" customHeight="1" x14ac:dyDescent="0.25">
      <c r="B13894" s="683"/>
      <c r="C13894" s="683"/>
      <c r="D13894" s="684"/>
    </row>
    <row r="13895" spans="2:4" ht="15" customHeight="1" x14ac:dyDescent="0.25">
      <c r="B13895" s="683"/>
      <c r="C13895" s="683"/>
      <c r="D13895" s="684"/>
    </row>
    <row r="13896" spans="2:4" ht="15" customHeight="1" x14ac:dyDescent="0.25">
      <c r="B13896" s="683"/>
      <c r="C13896" s="683"/>
      <c r="D13896" s="684"/>
    </row>
    <row r="13897" spans="2:4" ht="15" customHeight="1" x14ac:dyDescent="0.25">
      <c r="B13897" s="683"/>
      <c r="C13897" s="683"/>
      <c r="D13897" s="684"/>
    </row>
    <row r="13898" spans="2:4" ht="15" customHeight="1" x14ac:dyDescent="0.25">
      <c r="B13898" s="683"/>
      <c r="C13898" s="683"/>
      <c r="D13898" s="684"/>
    </row>
    <row r="13899" spans="2:4" ht="15" customHeight="1" x14ac:dyDescent="0.25">
      <c r="B13899" s="683"/>
      <c r="C13899" s="683"/>
      <c r="D13899" s="684"/>
    </row>
    <row r="13900" spans="2:4" ht="15" customHeight="1" x14ac:dyDescent="0.25">
      <c r="B13900" s="683"/>
      <c r="C13900" s="683"/>
      <c r="D13900" s="684"/>
    </row>
    <row r="13901" spans="2:4" ht="15" customHeight="1" x14ac:dyDescent="0.25">
      <c r="B13901" s="683"/>
      <c r="C13901" s="683"/>
      <c r="D13901" s="684"/>
    </row>
    <row r="13902" spans="2:4" ht="15" customHeight="1" x14ac:dyDescent="0.25">
      <c r="B13902" s="683"/>
      <c r="C13902" s="683"/>
      <c r="D13902" s="684"/>
    </row>
    <row r="13903" spans="2:4" ht="15" customHeight="1" x14ac:dyDescent="0.25">
      <c r="B13903" s="683"/>
      <c r="C13903" s="683"/>
      <c r="D13903" s="684"/>
    </row>
    <row r="13904" spans="2:4" ht="15" customHeight="1" x14ac:dyDescent="0.25">
      <c r="B13904" s="683"/>
      <c r="C13904" s="683"/>
      <c r="D13904" s="684"/>
    </row>
    <row r="13905" spans="2:4" ht="15" customHeight="1" x14ac:dyDescent="0.25">
      <c r="B13905" s="683"/>
      <c r="C13905" s="683"/>
      <c r="D13905" s="684"/>
    </row>
    <row r="13906" spans="2:4" ht="15" customHeight="1" x14ac:dyDescent="0.25">
      <c r="B13906" s="683"/>
      <c r="C13906" s="683"/>
      <c r="D13906" s="684"/>
    </row>
    <row r="13907" spans="2:4" ht="15" customHeight="1" x14ac:dyDescent="0.25">
      <c r="B13907" s="683"/>
      <c r="C13907" s="683"/>
      <c r="D13907" s="684"/>
    </row>
    <row r="13908" spans="2:4" ht="15" customHeight="1" x14ac:dyDescent="0.25">
      <c r="B13908" s="683"/>
      <c r="C13908" s="683"/>
      <c r="D13908" s="684"/>
    </row>
    <row r="13909" spans="2:4" ht="15" customHeight="1" x14ac:dyDescent="0.25">
      <c r="B13909" s="683"/>
      <c r="C13909" s="683"/>
      <c r="D13909" s="684"/>
    </row>
    <row r="13910" spans="2:4" ht="15" customHeight="1" x14ac:dyDescent="0.25">
      <c r="B13910" s="683"/>
      <c r="C13910" s="683"/>
      <c r="D13910" s="684"/>
    </row>
    <row r="13911" spans="2:4" ht="15" customHeight="1" x14ac:dyDescent="0.25">
      <c r="B13911" s="683"/>
      <c r="C13911" s="683"/>
      <c r="D13911" s="684"/>
    </row>
    <row r="13912" spans="2:4" ht="15" customHeight="1" x14ac:dyDescent="0.25">
      <c r="B13912" s="683"/>
      <c r="C13912" s="683"/>
      <c r="D13912" s="684"/>
    </row>
    <row r="13913" spans="2:4" ht="15" customHeight="1" x14ac:dyDescent="0.25">
      <c r="B13913" s="683"/>
      <c r="C13913" s="683"/>
      <c r="D13913" s="684"/>
    </row>
    <row r="13914" spans="2:4" ht="15" customHeight="1" x14ac:dyDescent="0.25">
      <c r="B13914" s="683"/>
      <c r="C13914" s="683"/>
      <c r="D13914" s="684"/>
    </row>
    <row r="13915" spans="2:4" ht="15" customHeight="1" x14ac:dyDescent="0.25">
      <c r="B13915" s="683"/>
      <c r="C13915" s="683"/>
      <c r="D13915" s="684"/>
    </row>
    <row r="13916" spans="2:4" ht="15" customHeight="1" x14ac:dyDescent="0.25">
      <c r="B13916" s="683"/>
      <c r="C13916" s="683"/>
      <c r="D13916" s="684"/>
    </row>
    <row r="13917" spans="2:4" ht="15" customHeight="1" x14ac:dyDescent="0.25">
      <c r="B13917" s="683"/>
      <c r="C13917" s="683"/>
      <c r="D13917" s="684"/>
    </row>
    <row r="13918" spans="2:4" ht="15" customHeight="1" x14ac:dyDescent="0.25">
      <c r="B13918" s="683"/>
      <c r="C13918" s="683"/>
      <c r="D13918" s="684"/>
    </row>
    <row r="13919" spans="2:4" ht="15" customHeight="1" x14ac:dyDescent="0.25">
      <c r="B13919" s="683"/>
      <c r="C13919" s="683"/>
      <c r="D13919" s="684"/>
    </row>
    <row r="13920" spans="2:4" ht="15" customHeight="1" x14ac:dyDescent="0.25">
      <c r="B13920" s="683"/>
      <c r="C13920" s="683"/>
      <c r="D13920" s="684"/>
    </row>
    <row r="13921" spans="2:4" ht="15" customHeight="1" x14ac:dyDescent="0.25">
      <c r="B13921" s="683"/>
      <c r="C13921" s="683"/>
      <c r="D13921" s="684"/>
    </row>
    <row r="13922" spans="2:4" ht="15" customHeight="1" x14ac:dyDescent="0.25">
      <c r="B13922" s="683"/>
      <c r="C13922" s="683"/>
      <c r="D13922" s="684"/>
    </row>
    <row r="13923" spans="2:4" ht="15" customHeight="1" x14ac:dyDescent="0.25">
      <c r="B13923" s="683"/>
      <c r="C13923" s="683"/>
      <c r="D13923" s="684"/>
    </row>
    <row r="13924" spans="2:4" ht="15" customHeight="1" x14ac:dyDescent="0.25">
      <c r="B13924" s="683"/>
      <c r="C13924" s="683"/>
      <c r="D13924" s="684"/>
    </row>
    <row r="13925" spans="2:4" ht="15" customHeight="1" x14ac:dyDescent="0.25">
      <c r="B13925" s="683"/>
      <c r="C13925" s="683"/>
      <c r="D13925" s="684"/>
    </row>
    <row r="13926" spans="2:4" ht="15" customHeight="1" x14ac:dyDescent="0.25">
      <c r="B13926" s="683"/>
      <c r="C13926" s="683"/>
      <c r="D13926" s="684"/>
    </row>
    <row r="13927" spans="2:4" ht="15" customHeight="1" x14ac:dyDescent="0.25">
      <c r="B13927" s="683"/>
      <c r="C13927" s="683"/>
      <c r="D13927" s="684"/>
    </row>
    <row r="13928" spans="2:4" ht="15" customHeight="1" x14ac:dyDescent="0.25">
      <c r="B13928" s="683"/>
      <c r="C13928" s="683"/>
      <c r="D13928" s="684"/>
    </row>
    <row r="13929" spans="2:4" ht="15" customHeight="1" x14ac:dyDescent="0.25">
      <c r="B13929" s="683"/>
      <c r="C13929" s="683"/>
      <c r="D13929" s="684"/>
    </row>
    <row r="13930" spans="2:4" ht="15" customHeight="1" x14ac:dyDescent="0.25">
      <c r="B13930" s="683"/>
      <c r="C13930" s="683"/>
      <c r="D13930" s="684"/>
    </row>
    <row r="13931" spans="2:4" ht="15" customHeight="1" x14ac:dyDescent="0.25">
      <c r="B13931" s="683"/>
      <c r="C13931" s="683"/>
      <c r="D13931" s="684"/>
    </row>
    <row r="13932" spans="2:4" ht="15" customHeight="1" x14ac:dyDescent="0.25">
      <c r="B13932" s="683"/>
      <c r="C13932" s="683"/>
      <c r="D13932" s="684"/>
    </row>
    <row r="13933" spans="2:4" ht="15" customHeight="1" x14ac:dyDescent="0.25">
      <c r="B13933" s="683"/>
      <c r="C13933" s="683"/>
      <c r="D13933" s="684"/>
    </row>
    <row r="13934" spans="2:4" ht="15" customHeight="1" x14ac:dyDescent="0.25">
      <c r="B13934" s="683"/>
      <c r="C13934" s="683"/>
      <c r="D13934" s="684"/>
    </row>
    <row r="13935" spans="2:4" ht="15" customHeight="1" x14ac:dyDescent="0.25">
      <c r="B13935" s="683"/>
      <c r="C13935" s="683"/>
      <c r="D13935" s="684"/>
    </row>
    <row r="13936" spans="2:4" ht="15" customHeight="1" x14ac:dyDescent="0.25">
      <c r="B13936" s="683"/>
      <c r="C13936" s="683"/>
      <c r="D13936" s="684"/>
    </row>
    <row r="13937" spans="2:4" ht="15" customHeight="1" x14ac:dyDescent="0.25">
      <c r="B13937" s="683"/>
      <c r="C13937" s="683"/>
      <c r="D13937" s="684"/>
    </row>
    <row r="13938" spans="2:4" ht="15" customHeight="1" x14ac:dyDescent="0.25">
      <c r="B13938" s="683"/>
      <c r="C13938" s="683"/>
      <c r="D13938" s="684"/>
    </row>
    <row r="13939" spans="2:4" ht="15" customHeight="1" x14ac:dyDescent="0.25">
      <c r="B13939" s="683"/>
      <c r="C13939" s="683"/>
      <c r="D13939" s="684"/>
    </row>
    <row r="13940" spans="2:4" ht="15" customHeight="1" x14ac:dyDescent="0.25">
      <c r="B13940" s="683"/>
      <c r="C13940" s="683"/>
      <c r="D13940" s="684"/>
    </row>
    <row r="13941" spans="2:4" ht="15" customHeight="1" x14ac:dyDescent="0.25">
      <c r="B13941" s="683"/>
      <c r="C13941" s="683"/>
      <c r="D13941" s="684"/>
    </row>
    <row r="13942" spans="2:4" ht="15" customHeight="1" x14ac:dyDescent="0.25">
      <c r="B13942" s="683"/>
      <c r="C13942" s="683"/>
      <c r="D13942" s="684"/>
    </row>
    <row r="13943" spans="2:4" ht="15" customHeight="1" x14ac:dyDescent="0.25">
      <c r="B13943" s="683"/>
      <c r="C13943" s="683"/>
      <c r="D13943" s="684"/>
    </row>
    <row r="13944" spans="2:4" ht="15" customHeight="1" x14ac:dyDescent="0.25">
      <c r="B13944" s="683"/>
      <c r="C13944" s="683"/>
      <c r="D13944" s="684"/>
    </row>
    <row r="13945" spans="2:4" ht="15" customHeight="1" x14ac:dyDescent="0.25">
      <c r="B13945" s="683"/>
      <c r="C13945" s="683"/>
      <c r="D13945" s="684"/>
    </row>
    <row r="13946" spans="2:4" ht="15" customHeight="1" x14ac:dyDescent="0.25">
      <c r="B13946" s="683"/>
      <c r="C13946" s="683"/>
      <c r="D13946" s="684"/>
    </row>
    <row r="13947" spans="2:4" ht="15" customHeight="1" x14ac:dyDescent="0.25">
      <c r="B13947" s="683"/>
      <c r="C13947" s="683"/>
      <c r="D13947" s="684"/>
    </row>
    <row r="13948" spans="2:4" ht="15" customHeight="1" x14ac:dyDescent="0.25">
      <c r="B13948" s="683"/>
      <c r="C13948" s="683"/>
      <c r="D13948" s="684"/>
    </row>
    <row r="13949" spans="2:4" ht="15" customHeight="1" x14ac:dyDescent="0.25">
      <c r="B13949" s="683"/>
      <c r="C13949" s="683"/>
      <c r="D13949" s="684"/>
    </row>
    <row r="13950" spans="2:4" ht="15" customHeight="1" x14ac:dyDescent="0.25">
      <c r="B13950" s="683"/>
      <c r="C13950" s="683"/>
      <c r="D13950" s="684"/>
    </row>
    <row r="13951" spans="2:4" ht="15" customHeight="1" x14ac:dyDescent="0.25">
      <c r="B13951" s="683"/>
      <c r="C13951" s="683"/>
      <c r="D13951" s="684"/>
    </row>
    <row r="13952" spans="2:4" ht="15" customHeight="1" x14ac:dyDescent="0.25">
      <c r="B13952" s="683"/>
      <c r="C13952" s="683"/>
      <c r="D13952" s="684"/>
    </row>
    <row r="13953" spans="2:4" ht="15" customHeight="1" x14ac:dyDescent="0.25">
      <c r="B13953" s="683"/>
      <c r="C13953" s="683"/>
      <c r="D13953" s="684"/>
    </row>
    <row r="13954" spans="2:4" ht="15" customHeight="1" x14ac:dyDescent="0.25">
      <c r="B13954" s="683"/>
      <c r="C13954" s="683"/>
      <c r="D13954" s="684"/>
    </row>
    <row r="13955" spans="2:4" ht="15" customHeight="1" x14ac:dyDescent="0.25">
      <c r="B13955" s="683"/>
      <c r="C13955" s="683"/>
      <c r="D13955" s="684"/>
    </row>
    <row r="13956" spans="2:4" ht="15" customHeight="1" x14ac:dyDescent="0.25">
      <c r="B13956" s="683"/>
      <c r="C13956" s="683"/>
      <c r="D13956" s="684"/>
    </row>
    <row r="13957" spans="2:4" ht="15" customHeight="1" x14ac:dyDescent="0.25">
      <c r="B13957" s="683"/>
      <c r="C13957" s="683"/>
      <c r="D13957" s="684"/>
    </row>
    <row r="13958" spans="2:4" ht="15" customHeight="1" x14ac:dyDescent="0.25">
      <c r="B13958" s="683"/>
      <c r="C13958" s="683"/>
      <c r="D13958" s="684"/>
    </row>
    <row r="13959" spans="2:4" ht="15" customHeight="1" x14ac:dyDescent="0.25">
      <c r="B13959" s="683"/>
      <c r="C13959" s="683"/>
      <c r="D13959" s="684"/>
    </row>
    <row r="13960" spans="2:4" ht="15" customHeight="1" x14ac:dyDescent="0.25">
      <c r="B13960" s="683"/>
      <c r="C13960" s="683"/>
      <c r="D13960" s="684"/>
    </row>
    <row r="13961" spans="2:4" ht="15" customHeight="1" x14ac:dyDescent="0.25">
      <c r="B13961" s="683"/>
      <c r="C13961" s="683"/>
      <c r="D13961" s="684"/>
    </row>
    <row r="13962" spans="2:4" ht="15" customHeight="1" x14ac:dyDescent="0.25">
      <c r="B13962" s="683"/>
      <c r="C13962" s="683"/>
      <c r="D13962" s="684"/>
    </row>
    <row r="13963" spans="2:4" ht="15" customHeight="1" x14ac:dyDescent="0.25">
      <c r="B13963" s="683"/>
      <c r="C13963" s="683"/>
      <c r="D13963" s="684"/>
    </row>
    <row r="13964" spans="2:4" ht="15" customHeight="1" x14ac:dyDescent="0.25">
      <c r="B13964" s="683"/>
      <c r="C13964" s="683"/>
      <c r="D13964" s="684"/>
    </row>
    <row r="13965" spans="2:4" ht="15" customHeight="1" x14ac:dyDescent="0.25">
      <c r="B13965" s="683"/>
      <c r="C13965" s="683"/>
      <c r="D13965" s="684"/>
    </row>
    <row r="13966" spans="2:4" ht="15" customHeight="1" x14ac:dyDescent="0.25">
      <c r="B13966" s="683"/>
      <c r="C13966" s="683"/>
      <c r="D13966" s="684"/>
    </row>
    <row r="13967" spans="2:4" ht="15" customHeight="1" x14ac:dyDescent="0.25">
      <c r="B13967" s="683"/>
      <c r="C13967" s="683"/>
      <c r="D13967" s="684"/>
    </row>
    <row r="13968" spans="2:4" ht="15" customHeight="1" x14ac:dyDescent="0.25">
      <c r="B13968" s="683"/>
      <c r="C13968" s="683"/>
      <c r="D13968" s="684"/>
    </row>
    <row r="13969" spans="2:4" ht="15" customHeight="1" x14ac:dyDescent="0.25">
      <c r="B13969" s="683"/>
      <c r="C13969" s="683"/>
      <c r="D13969" s="684"/>
    </row>
    <row r="13970" spans="2:4" ht="15" customHeight="1" x14ac:dyDescent="0.25">
      <c r="B13970" s="683"/>
      <c r="C13970" s="683"/>
      <c r="D13970" s="684"/>
    </row>
    <row r="13971" spans="2:4" ht="15" customHeight="1" x14ac:dyDescent="0.25">
      <c r="B13971" s="683"/>
      <c r="C13971" s="683"/>
      <c r="D13971" s="684"/>
    </row>
    <row r="13972" spans="2:4" ht="15" customHeight="1" x14ac:dyDescent="0.25">
      <c r="B13972" s="683"/>
      <c r="C13972" s="683"/>
      <c r="D13972" s="684"/>
    </row>
    <row r="13973" spans="2:4" ht="15" customHeight="1" x14ac:dyDescent="0.25">
      <c r="B13973" s="683"/>
      <c r="C13973" s="683"/>
      <c r="D13973" s="684"/>
    </row>
    <row r="13974" spans="2:4" ht="15" customHeight="1" x14ac:dyDescent="0.25">
      <c r="B13974" s="683"/>
      <c r="C13974" s="683"/>
      <c r="D13974" s="684"/>
    </row>
    <row r="13975" spans="2:4" ht="15" customHeight="1" x14ac:dyDescent="0.25">
      <c r="B13975" s="683"/>
      <c r="C13975" s="683"/>
      <c r="D13975" s="684"/>
    </row>
    <row r="13976" spans="2:4" ht="15" customHeight="1" x14ac:dyDescent="0.25">
      <c r="B13976" s="683"/>
      <c r="C13976" s="683"/>
      <c r="D13976" s="684"/>
    </row>
    <row r="13977" spans="2:4" ht="15" customHeight="1" x14ac:dyDescent="0.25">
      <c r="B13977" s="683"/>
      <c r="C13977" s="683"/>
      <c r="D13977" s="684"/>
    </row>
    <row r="13978" spans="2:4" ht="15" customHeight="1" x14ac:dyDescent="0.25">
      <c r="B13978" s="683"/>
      <c r="C13978" s="683"/>
      <c r="D13978" s="684"/>
    </row>
    <row r="13979" spans="2:4" ht="15" customHeight="1" x14ac:dyDescent="0.25">
      <c r="B13979" s="683"/>
      <c r="C13979" s="683"/>
      <c r="D13979" s="684"/>
    </row>
    <row r="13980" spans="2:4" ht="15" customHeight="1" x14ac:dyDescent="0.25">
      <c r="B13980" s="683"/>
      <c r="C13980" s="683"/>
      <c r="D13980" s="684"/>
    </row>
    <row r="13981" spans="2:4" ht="15" customHeight="1" x14ac:dyDescent="0.25">
      <c r="B13981" s="683"/>
      <c r="C13981" s="683"/>
      <c r="D13981" s="684"/>
    </row>
    <row r="13982" spans="2:4" ht="15" customHeight="1" x14ac:dyDescent="0.25">
      <c r="B13982" s="683"/>
      <c r="C13982" s="683"/>
      <c r="D13982" s="684"/>
    </row>
    <row r="13983" spans="2:4" ht="15" customHeight="1" x14ac:dyDescent="0.25">
      <c r="B13983" s="683"/>
      <c r="C13983" s="683"/>
      <c r="D13983" s="684"/>
    </row>
    <row r="13984" spans="2:4" ht="15" customHeight="1" x14ac:dyDescent="0.25">
      <c r="B13984" s="683"/>
      <c r="C13984" s="683"/>
      <c r="D13984" s="684"/>
    </row>
    <row r="13985" spans="2:4" ht="15" customHeight="1" x14ac:dyDescent="0.25">
      <c r="B13985" s="683"/>
      <c r="C13985" s="683"/>
      <c r="D13985" s="684"/>
    </row>
    <row r="13986" spans="2:4" ht="15" customHeight="1" x14ac:dyDescent="0.25">
      <c r="B13986" s="683"/>
      <c r="C13986" s="683"/>
      <c r="D13986" s="684"/>
    </row>
    <row r="13987" spans="2:4" ht="15" customHeight="1" x14ac:dyDescent="0.25">
      <c r="B13987" s="683"/>
      <c r="C13987" s="683"/>
      <c r="D13987" s="684"/>
    </row>
    <row r="13988" spans="2:4" ht="15" customHeight="1" x14ac:dyDescent="0.25">
      <c r="B13988" s="683"/>
      <c r="C13988" s="683"/>
      <c r="D13988" s="684"/>
    </row>
    <row r="13989" spans="2:4" ht="15" customHeight="1" x14ac:dyDescent="0.25">
      <c r="B13989" s="683"/>
      <c r="C13989" s="683"/>
      <c r="D13989" s="684"/>
    </row>
    <row r="13990" spans="2:4" ht="15" customHeight="1" x14ac:dyDescent="0.25">
      <c r="B13990" s="683"/>
      <c r="C13990" s="683"/>
      <c r="D13990" s="684"/>
    </row>
    <row r="13991" spans="2:4" ht="15" customHeight="1" x14ac:dyDescent="0.25">
      <c r="B13991" s="683"/>
      <c r="C13991" s="683"/>
      <c r="D13991" s="684"/>
    </row>
    <row r="13992" spans="2:4" ht="15" customHeight="1" x14ac:dyDescent="0.25">
      <c r="B13992" s="683"/>
      <c r="C13992" s="683"/>
      <c r="D13992" s="684"/>
    </row>
    <row r="13993" spans="2:4" ht="15" customHeight="1" x14ac:dyDescent="0.25">
      <c r="B13993" s="683"/>
      <c r="C13993" s="683"/>
      <c r="D13993" s="684"/>
    </row>
    <row r="13994" spans="2:4" ht="15" customHeight="1" x14ac:dyDescent="0.25">
      <c r="B13994" s="683"/>
      <c r="C13994" s="683"/>
      <c r="D13994" s="684"/>
    </row>
    <row r="13995" spans="2:4" ht="15" customHeight="1" x14ac:dyDescent="0.25">
      <c r="B13995" s="683"/>
      <c r="C13995" s="683"/>
      <c r="D13995" s="684"/>
    </row>
    <row r="13996" spans="2:4" ht="15" customHeight="1" x14ac:dyDescent="0.25">
      <c r="B13996" s="683"/>
      <c r="C13996" s="683"/>
      <c r="D13996" s="684"/>
    </row>
    <row r="13997" spans="2:4" ht="15" customHeight="1" x14ac:dyDescent="0.25">
      <c r="B13997" s="683"/>
      <c r="C13997" s="683"/>
      <c r="D13997" s="684"/>
    </row>
    <row r="13998" spans="2:4" ht="15" customHeight="1" x14ac:dyDescent="0.25">
      <c r="B13998" s="683"/>
      <c r="C13998" s="683"/>
      <c r="D13998" s="684"/>
    </row>
    <row r="13999" spans="2:4" ht="15" customHeight="1" x14ac:dyDescent="0.25">
      <c r="B13999" s="683"/>
      <c r="C13999" s="683"/>
      <c r="D13999" s="684"/>
    </row>
    <row r="14000" spans="2:4" ht="15" customHeight="1" x14ac:dyDescent="0.25">
      <c r="B14000" s="683"/>
      <c r="C14000" s="683"/>
      <c r="D14000" s="684"/>
    </row>
    <row r="14001" spans="2:4" ht="15" customHeight="1" x14ac:dyDescent="0.25">
      <c r="B14001" s="683"/>
      <c r="C14001" s="683"/>
      <c r="D14001" s="684"/>
    </row>
    <row r="14002" spans="2:4" ht="15" customHeight="1" x14ac:dyDescent="0.25">
      <c r="B14002" s="683"/>
      <c r="C14002" s="683"/>
      <c r="D14002" s="684"/>
    </row>
    <row r="14003" spans="2:4" ht="15" customHeight="1" x14ac:dyDescent="0.25">
      <c r="B14003" s="683"/>
      <c r="C14003" s="683"/>
      <c r="D14003" s="684"/>
    </row>
    <row r="14004" spans="2:4" ht="15" customHeight="1" x14ac:dyDescent="0.25">
      <c r="B14004" s="683"/>
      <c r="C14004" s="683"/>
      <c r="D14004" s="684"/>
    </row>
    <row r="14005" spans="2:4" ht="15" customHeight="1" x14ac:dyDescent="0.25">
      <c r="B14005" s="683"/>
      <c r="C14005" s="683"/>
      <c r="D14005" s="684"/>
    </row>
    <row r="14006" spans="2:4" ht="15" customHeight="1" x14ac:dyDescent="0.25">
      <c r="B14006" s="683"/>
      <c r="C14006" s="683"/>
      <c r="D14006" s="684"/>
    </row>
    <row r="14007" spans="2:4" ht="15" customHeight="1" x14ac:dyDescent="0.25">
      <c r="B14007" s="683"/>
      <c r="C14007" s="683"/>
      <c r="D14007" s="684"/>
    </row>
    <row r="14008" spans="2:4" ht="15" customHeight="1" x14ac:dyDescent="0.25">
      <c r="B14008" s="683"/>
      <c r="C14008" s="683"/>
      <c r="D14008" s="684"/>
    </row>
    <row r="14009" spans="2:4" ht="15" customHeight="1" x14ac:dyDescent="0.25">
      <c r="B14009" s="683"/>
      <c r="C14009" s="683"/>
      <c r="D14009" s="684"/>
    </row>
    <row r="14010" spans="2:4" ht="15" customHeight="1" x14ac:dyDescent="0.25">
      <c r="B14010" s="683"/>
      <c r="C14010" s="683"/>
      <c r="D14010" s="684"/>
    </row>
    <row r="14011" spans="2:4" ht="15" customHeight="1" x14ac:dyDescent="0.25">
      <c r="B14011" s="683"/>
      <c r="C14011" s="683"/>
      <c r="D14011" s="684"/>
    </row>
    <row r="14012" spans="2:4" ht="15" customHeight="1" x14ac:dyDescent="0.25">
      <c r="B14012" s="683"/>
      <c r="C14012" s="683"/>
      <c r="D14012" s="684"/>
    </row>
    <row r="14013" spans="2:4" ht="15" customHeight="1" x14ac:dyDescent="0.25">
      <c r="B14013" s="683"/>
      <c r="C14013" s="683"/>
      <c r="D14013" s="684"/>
    </row>
    <row r="14014" spans="2:4" ht="15" customHeight="1" x14ac:dyDescent="0.25">
      <c r="B14014" s="683"/>
      <c r="C14014" s="683"/>
      <c r="D14014" s="684"/>
    </row>
    <row r="14015" spans="2:4" ht="15" customHeight="1" x14ac:dyDescent="0.25">
      <c r="B14015" s="683"/>
      <c r="C14015" s="683"/>
      <c r="D14015" s="684"/>
    </row>
    <row r="14016" spans="2:4" ht="15" customHeight="1" x14ac:dyDescent="0.25">
      <c r="B14016" s="683"/>
      <c r="C14016" s="683"/>
      <c r="D14016" s="684"/>
    </row>
    <row r="14017" spans="2:4" ht="15" customHeight="1" x14ac:dyDescent="0.25">
      <c r="B14017" s="683"/>
      <c r="C14017" s="683"/>
      <c r="D14017" s="684"/>
    </row>
    <row r="14018" spans="2:4" ht="15" customHeight="1" x14ac:dyDescent="0.25">
      <c r="B14018" s="683"/>
      <c r="C14018" s="683"/>
      <c r="D14018" s="684"/>
    </row>
    <row r="14019" spans="2:4" ht="15" customHeight="1" x14ac:dyDescent="0.25">
      <c r="B14019" s="683"/>
      <c r="C14019" s="683"/>
      <c r="D14019" s="684"/>
    </row>
    <row r="14020" spans="2:4" ht="15" customHeight="1" x14ac:dyDescent="0.25">
      <c r="B14020" s="683"/>
      <c r="C14020" s="683"/>
      <c r="D14020" s="684"/>
    </row>
    <row r="14021" spans="2:4" ht="15" customHeight="1" x14ac:dyDescent="0.25">
      <c r="B14021" s="683"/>
      <c r="C14021" s="683"/>
      <c r="D14021" s="684"/>
    </row>
    <row r="14022" spans="2:4" ht="15" customHeight="1" x14ac:dyDescent="0.25">
      <c r="B14022" s="683"/>
      <c r="C14022" s="683"/>
      <c r="D14022" s="684"/>
    </row>
    <row r="14023" spans="2:4" ht="15" customHeight="1" x14ac:dyDescent="0.25">
      <c r="B14023" s="683"/>
      <c r="C14023" s="683"/>
      <c r="D14023" s="684"/>
    </row>
    <row r="14024" spans="2:4" ht="15" customHeight="1" x14ac:dyDescent="0.25">
      <c r="B14024" s="683"/>
      <c r="C14024" s="683"/>
      <c r="D14024" s="684"/>
    </row>
    <row r="14025" spans="2:4" ht="15" customHeight="1" x14ac:dyDescent="0.25">
      <c r="B14025" s="683"/>
      <c r="C14025" s="683"/>
      <c r="D14025" s="684"/>
    </row>
    <row r="14026" spans="2:4" ht="15" customHeight="1" x14ac:dyDescent="0.25">
      <c r="B14026" s="683"/>
      <c r="C14026" s="683"/>
      <c r="D14026" s="684"/>
    </row>
    <row r="14027" spans="2:4" ht="15" customHeight="1" x14ac:dyDescent="0.25">
      <c r="B14027" s="683"/>
      <c r="C14027" s="683"/>
      <c r="D14027" s="684"/>
    </row>
    <row r="14028" spans="2:4" ht="15" customHeight="1" x14ac:dyDescent="0.25">
      <c r="B14028" s="683"/>
      <c r="C14028" s="683"/>
      <c r="D14028" s="684"/>
    </row>
    <row r="14029" spans="2:4" ht="15" customHeight="1" x14ac:dyDescent="0.25">
      <c r="B14029" s="683"/>
      <c r="C14029" s="683"/>
      <c r="D14029" s="684"/>
    </row>
    <row r="14030" spans="2:4" ht="15" customHeight="1" x14ac:dyDescent="0.25">
      <c r="B14030" s="683"/>
      <c r="C14030" s="683"/>
      <c r="D14030" s="684"/>
    </row>
    <row r="14031" spans="2:4" ht="15" customHeight="1" x14ac:dyDescent="0.25">
      <c r="B14031" s="683"/>
      <c r="C14031" s="683"/>
      <c r="D14031" s="684"/>
    </row>
    <row r="14032" spans="2:4" ht="15" customHeight="1" x14ac:dyDescent="0.25">
      <c r="B14032" s="683"/>
      <c r="C14032" s="683"/>
      <c r="D14032" s="684"/>
    </row>
    <row r="14033" spans="2:4" ht="15" customHeight="1" x14ac:dyDescent="0.25">
      <c r="B14033" s="683"/>
      <c r="C14033" s="683"/>
      <c r="D14033" s="684"/>
    </row>
    <row r="14034" spans="2:4" ht="15" customHeight="1" x14ac:dyDescent="0.25">
      <c r="B14034" s="683"/>
      <c r="C14034" s="683"/>
      <c r="D14034" s="684"/>
    </row>
    <row r="14035" spans="2:4" ht="15" customHeight="1" x14ac:dyDescent="0.25">
      <c r="B14035" s="683"/>
      <c r="C14035" s="683"/>
      <c r="D14035" s="684"/>
    </row>
    <row r="14036" spans="2:4" ht="15" customHeight="1" x14ac:dyDescent="0.25">
      <c r="B14036" s="683"/>
      <c r="C14036" s="683"/>
      <c r="D14036" s="684"/>
    </row>
    <row r="14037" spans="2:4" ht="15" customHeight="1" x14ac:dyDescent="0.25">
      <c r="B14037" s="683"/>
      <c r="C14037" s="683"/>
      <c r="D14037" s="684"/>
    </row>
    <row r="14038" spans="2:4" ht="15" customHeight="1" x14ac:dyDescent="0.25">
      <c r="B14038" s="683"/>
      <c r="C14038" s="683"/>
      <c r="D14038" s="684"/>
    </row>
    <row r="14039" spans="2:4" ht="15" customHeight="1" x14ac:dyDescent="0.25">
      <c r="B14039" s="683"/>
      <c r="C14039" s="683"/>
      <c r="D14039" s="684"/>
    </row>
    <row r="14040" spans="2:4" ht="15" customHeight="1" x14ac:dyDescent="0.25">
      <c r="B14040" s="683"/>
      <c r="C14040" s="683"/>
      <c r="D14040" s="684"/>
    </row>
    <row r="14041" spans="2:4" ht="15" customHeight="1" x14ac:dyDescent="0.25">
      <c r="B14041" s="683"/>
      <c r="C14041" s="683"/>
      <c r="D14041" s="684"/>
    </row>
    <row r="14042" spans="2:4" ht="15" customHeight="1" x14ac:dyDescent="0.25">
      <c r="B14042" s="683"/>
      <c r="C14042" s="683"/>
      <c r="D14042" s="684"/>
    </row>
    <row r="14043" spans="2:4" ht="15" customHeight="1" x14ac:dyDescent="0.25">
      <c r="B14043" s="683"/>
      <c r="C14043" s="683"/>
      <c r="D14043" s="684"/>
    </row>
    <row r="14044" spans="2:4" ht="15" customHeight="1" x14ac:dyDescent="0.25">
      <c r="B14044" s="683"/>
      <c r="C14044" s="683"/>
      <c r="D14044" s="684"/>
    </row>
    <row r="14045" spans="2:4" ht="15" customHeight="1" x14ac:dyDescent="0.25">
      <c r="B14045" s="683"/>
      <c r="C14045" s="683"/>
      <c r="D14045" s="684"/>
    </row>
    <row r="14046" spans="2:4" ht="15" customHeight="1" x14ac:dyDescent="0.25">
      <c r="B14046" s="683"/>
      <c r="C14046" s="683"/>
      <c r="D14046" s="684"/>
    </row>
    <row r="14047" spans="2:4" ht="15" customHeight="1" x14ac:dyDescent="0.25">
      <c r="B14047" s="683"/>
      <c r="C14047" s="683"/>
      <c r="D14047" s="684"/>
    </row>
    <row r="14048" spans="2:4" ht="15" customHeight="1" x14ac:dyDescent="0.25">
      <c r="B14048" s="683"/>
      <c r="C14048" s="683"/>
      <c r="D14048" s="684"/>
    </row>
    <row r="14049" spans="2:4" ht="15" customHeight="1" x14ac:dyDescent="0.25">
      <c r="B14049" s="683"/>
      <c r="C14049" s="683"/>
      <c r="D14049" s="684"/>
    </row>
    <row r="14050" spans="2:4" ht="15" customHeight="1" x14ac:dyDescent="0.25">
      <c r="B14050" s="683"/>
      <c r="C14050" s="683"/>
      <c r="D14050" s="684"/>
    </row>
    <row r="14051" spans="2:4" ht="15" customHeight="1" x14ac:dyDescent="0.25">
      <c r="B14051" s="683"/>
      <c r="C14051" s="683"/>
      <c r="D14051" s="684"/>
    </row>
    <row r="14052" spans="2:4" ht="15" customHeight="1" x14ac:dyDescent="0.25">
      <c r="B14052" s="683"/>
      <c r="C14052" s="683"/>
      <c r="D14052" s="684"/>
    </row>
    <row r="14053" spans="2:4" ht="15" customHeight="1" x14ac:dyDescent="0.25">
      <c r="B14053" s="683"/>
      <c r="C14053" s="683"/>
      <c r="D14053" s="684"/>
    </row>
    <row r="14054" spans="2:4" ht="15" customHeight="1" x14ac:dyDescent="0.25">
      <c r="B14054" s="683"/>
      <c r="C14054" s="683"/>
      <c r="D14054" s="684"/>
    </row>
    <row r="14055" spans="2:4" ht="15" customHeight="1" x14ac:dyDescent="0.25">
      <c r="B14055" s="683"/>
      <c r="C14055" s="683"/>
      <c r="D14055" s="684"/>
    </row>
    <row r="14056" spans="2:4" ht="15" customHeight="1" x14ac:dyDescent="0.25">
      <c r="B14056" s="683"/>
      <c r="C14056" s="683"/>
      <c r="D14056" s="684"/>
    </row>
    <row r="14057" spans="2:4" ht="15" customHeight="1" x14ac:dyDescent="0.25">
      <c r="B14057" s="683"/>
      <c r="C14057" s="683"/>
      <c r="D14057" s="684"/>
    </row>
    <row r="14058" spans="2:4" ht="15" customHeight="1" x14ac:dyDescent="0.25">
      <c r="B14058" s="683"/>
      <c r="C14058" s="683"/>
      <c r="D14058" s="684"/>
    </row>
    <row r="14059" spans="2:4" ht="15" customHeight="1" x14ac:dyDescent="0.25">
      <c r="B14059" s="683"/>
      <c r="C14059" s="683"/>
      <c r="D14059" s="684"/>
    </row>
    <row r="14060" spans="2:4" ht="15" customHeight="1" x14ac:dyDescent="0.25">
      <c r="B14060" s="683"/>
      <c r="C14060" s="683"/>
      <c r="D14060" s="684"/>
    </row>
    <row r="14061" spans="2:4" ht="15" customHeight="1" x14ac:dyDescent="0.25">
      <c r="B14061" s="683"/>
      <c r="C14061" s="683"/>
      <c r="D14061" s="684"/>
    </row>
    <row r="14062" spans="2:4" ht="15" customHeight="1" x14ac:dyDescent="0.25">
      <c r="B14062" s="683"/>
      <c r="C14062" s="683"/>
      <c r="D14062" s="684"/>
    </row>
    <row r="14063" spans="2:4" ht="15" customHeight="1" x14ac:dyDescent="0.25">
      <c r="B14063" s="683"/>
      <c r="C14063" s="683"/>
      <c r="D14063" s="684"/>
    </row>
    <row r="14064" spans="2:4" ht="15" customHeight="1" x14ac:dyDescent="0.25">
      <c r="B14064" s="683"/>
      <c r="C14064" s="683"/>
      <c r="D14064" s="684"/>
    </row>
    <row r="14065" spans="2:4" ht="15" customHeight="1" x14ac:dyDescent="0.25">
      <c r="B14065" s="683"/>
      <c r="C14065" s="683"/>
      <c r="D14065" s="684"/>
    </row>
    <row r="14066" spans="2:4" ht="15" customHeight="1" x14ac:dyDescent="0.25">
      <c r="B14066" s="683"/>
      <c r="C14066" s="683"/>
      <c r="D14066" s="684"/>
    </row>
    <row r="14067" spans="2:4" ht="15" customHeight="1" x14ac:dyDescent="0.25">
      <c r="B14067" s="683"/>
      <c r="C14067" s="683"/>
      <c r="D14067" s="684"/>
    </row>
    <row r="14068" spans="2:4" ht="15" customHeight="1" x14ac:dyDescent="0.25">
      <c r="B14068" s="683"/>
      <c r="C14068" s="683"/>
      <c r="D14068" s="684"/>
    </row>
    <row r="14069" spans="2:4" ht="15" customHeight="1" x14ac:dyDescent="0.25">
      <c r="B14069" s="683"/>
      <c r="C14069" s="683"/>
      <c r="D14069" s="684"/>
    </row>
    <row r="14070" spans="2:4" ht="15" customHeight="1" x14ac:dyDescent="0.25">
      <c r="B14070" s="683"/>
      <c r="C14070" s="683"/>
      <c r="D14070" s="684"/>
    </row>
    <row r="14071" spans="2:4" ht="15" customHeight="1" x14ac:dyDescent="0.25">
      <c r="B14071" s="683"/>
      <c r="C14071" s="683"/>
      <c r="D14071" s="684"/>
    </row>
    <row r="14072" spans="2:4" ht="15" customHeight="1" x14ac:dyDescent="0.25">
      <c r="B14072" s="683"/>
      <c r="C14072" s="683"/>
      <c r="D14072" s="684"/>
    </row>
    <row r="14073" spans="2:4" ht="15" customHeight="1" x14ac:dyDescent="0.25">
      <c r="B14073" s="683"/>
      <c r="C14073" s="683"/>
      <c r="D14073" s="684"/>
    </row>
    <row r="14074" spans="2:4" ht="15" customHeight="1" x14ac:dyDescent="0.25">
      <c r="B14074" s="683"/>
      <c r="C14074" s="683"/>
      <c r="D14074" s="684"/>
    </row>
    <row r="14075" spans="2:4" ht="15" customHeight="1" x14ac:dyDescent="0.25">
      <c r="B14075" s="683"/>
      <c r="C14075" s="683"/>
      <c r="D14075" s="684"/>
    </row>
    <row r="14076" spans="2:4" ht="15" customHeight="1" x14ac:dyDescent="0.25">
      <c r="B14076" s="683"/>
      <c r="C14076" s="683"/>
      <c r="D14076" s="684"/>
    </row>
    <row r="14077" spans="2:4" ht="15" customHeight="1" x14ac:dyDescent="0.25">
      <c r="B14077" s="683"/>
      <c r="C14077" s="683"/>
      <c r="D14077" s="684"/>
    </row>
    <row r="14078" spans="2:4" ht="15" customHeight="1" x14ac:dyDescent="0.25">
      <c r="B14078" s="683"/>
      <c r="C14078" s="683"/>
      <c r="D14078" s="684"/>
    </row>
    <row r="14079" spans="2:4" ht="15" customHeight="1" x14ac:dyDescent="0.25">
      <c r="B14079" s="683"/>
      <c r="C14079" s="683"/>
      <c r="D14079" s="684"/>
    </row>
    <row r="14080" spans="2:4" ht="15" customHeight="1" x14ac:dyDescent="0.25">
      <c r="B14080" s="683"/>
      <c r="C14080" s="683"/>
      <c r="D14080" s="684"/>
    </row>
    <row r="14081" spans="2:4" ht="15" customHeight="1" x14ac:dyDescent="0.25">
      <c r="B14081" s="683"/>
      <c r="C14081" s="683"/>
      <c r="D14081" s="684"/>
    </row>
    <row r="14082" spans="2:4" ht="15" customHeight="1" x14ac:dyDescent="0.25">
      <c r="B14082" s="683"/>
      <c r="C14082" s="683"/>
      <c r="D14082" s="684"/>
    </row>
    <row r="14083" spans="2:4" ht="15" customHeight="1" x14ac:dyDescent="0.25">
      <c r="B14083" s="683"/>
      <c r="C14083" s="683"/>
      <c r="D14083" s="684"/>
    </row>
    <row r="14084" spans="2:4" ht="15" customHeight="1" x14ac:dyDescent="0.25">
      <c r="B14084" s="683"/>
      <c r="C14084" s="683"/>
      <c r="D14084" s="684"/>
    </row>
    <row r="14085" spans="2:4" ht="15" customHeight="1" x14ac:dyDescent="0.25">
      <c r="B14085" s="683"/>
      <c r="C14085" s="683"/>
      <c r="D14085" s="684"/>
    </row>
    <row r="14086" spans="2:4" ht="15" customHeight="1" x14ac:dyDescent="0.25">
      <c r="B14086" s="683"/>
      <c r="C14086" s="683"/>
      <c r="D14086" s="684"/>
    </row>
    <row r="14087" spans="2:4" ht="15" customHeight="1" x14ac:dyDescent="0.25">
      <c r="B14087" s="683"/>
      <c r="C14087" s="683"/>
      <c r="D14087" s="684"/>
    </row>
    <row r="14088" spans="2:4" ht="15" customHeight="1" x14ac:dyDescent="0.25">
      <c r="B14088" s="683"/>
      <c r="C14088" s="683"/>
      <c r="D14088" s="684"/>
    </row>
    <row r="14089" spans="2:4" ht="15" customHeight="1" x14ac:dyDescent="0.25">
      <c r="B14089" s="683"/>
      <c r="C14089" s="683"/>
      <c r="D14089" s="684"/>
    </row>
    <row r="14090" spans="2:4" ht="15" customHeight="1" x14ac:dyDescent="0.25">
      <c r="B14090" s="683"/>
      <c r="C14090" s="683"/>
      <c r="D14090" s="684"/>
    </row>
    <row r="14091" spans="2:4" ht="15" customHeight="1" x14ac:dyDescent="0.25">
      <c r="B14091" s="683"/>
      <c r="C14091" s="683"/>
      <c r="D14091" s="684"/>
    </row>
    <row r="14092" spans="2:4" ht="15" customHeight="1" x14ac:dyDescent="0.25">
      <c r="B14092" s="683"/>
      <c r="C14092" s="683"/>
      <c r="D14092" s="684"/>
    </row>
    <row r="14093" spans="2:4" ht="15" customHeight="1" x14ac:dyDescent="0.25">
      <c r="B14093" s="683"/>
      <c r="C14093" s="683"/>
      <c r="D14093" s="684"/>
    </row>
    <row r="14094" spans="2:4" ht="15" customHeight="1" x14ac:dyDescent="0.25">
      <c r="B14094" s="683"/>
      <c r="C14094" s="683"/>
      <c r="D14094" s="684"/>
    </row>
    <row r="14095" spans="2:4" ht="15" customHeight="1" x14ac:dyDescent="0.25">
      <c r="B14095" s="683"/>
      <c r="C14095" s="683"/>
      <c r="D14095" s="684"/>
    </row>
    <row r="14096" spans="2:4" ht="15" customHeight="1" x14ac:dyDescent="0.25">
      <c r="B14096" s="683"/>
      <c r="C14096" s="683"/>
      <c r="D14096" s="684"/>
    </row>
    <row r="14097" spans="2:4" ht="15" customHeight="1" x14ac:dyDescent="0.25">
      <c r="B14097" s="683"/>
      <c r="C14097" s="683"/>
      <c r="D14097" s="684"/>
    </row>
    <row r="14098" spans="2:4" ht="15" customHeight="1" x14ac:dyDescent="0.25">
      <c r="B14098" s="683"/>
      <c r="C14098" s="683"/>
      <c r="D14098" s="684"/>
    </row>
    <row r="14099" spans="2:4" ht="15" customHeight="1" x14ac:dyDescent="0.25">
      <c r="B14099" s="683"/>
      <c r="C14099" s="683"/>
      <c r="D14099" s="684"/>
    </row>
    <row r="14100" spans="2:4" ht="15" customHeight="1" x14ac:dyDescent="0.25">
      <c r="B14100" s="683"/>
      <c r="C14100" s="683"/>
      <c r="D14100" s="684"/>
    </row>
    <row r="14101" spans="2:4" ht="15" customHeight="1" x14ac:dyDescent="0.25">
      <c r="B14101" s="683"/>
      <c r="C14101" s="683"/>
      <c r="D14101" s="684"/>
    </row>
    <row r="14102" spans="2:4" ht="15" customHeight="1" x14ac:dyDescent="0.25">
      <c r="B14102" s="683"/>
      <c r="C14102" s="683"/>
      <c r="D14102" s="684"/>
    </row>
    <row r="14103" spans="2:4" ht="15" customHeight="1" x14ac:dyDescent="0.25">
      <c r="B14103" s="683"/>
      <c r="C14103" s="683"/>
      <c r="D14103" s="684"/>
    </row>
    <row r="14104" spans="2:4" ht="15" customHeight="1" x14ac:dyDescent="0.25">
      <c r="B14104" s="683"/>
      <c r="C14104" s="683"/>
      <c r="D14104" s="684"/>
    </row>
    <row r="14105" spans="2:4" ht="15" customHeight="1" x14ac:dyDescent="0.25">
      <c r="B14105" s="683"/>
      <c r="C14105" s="683"/>
      <c r="D14105" s="684"/>
    </row>
    <row r="14106" spans="2:4" ht="15" customHeight="1" x14ac:dyDescent="0.25">
      <c r="B14106" s="683"/>
      <c r="C14106" s="683"/>
      <c r="D14106" s="684"/>
    </row>
    <row r="14107" spans="2:4" ht="15" customHeight="1" x14ac:dyDescent="0.25">
      <c r="B14107" s="683"/>
      <c r="C14107" s="683"/>
      <c r="D14107" s="684"/>
    </row>
    <row r="14108" spans="2:4" ht="15" customHeight="1" x14ac:dyDescent="0.25">
      <c r="B14108" s="683"/>
      <c r="C14108" s="683"/>
      <c r="D14108" s="684"/>
    </row>
    <row r="14109" spans="2:4" ht="15" customHeight="1" x14ac:dyDescent="0.25">
      <c r="B14109" s="683"/>
      <c r="C14109" s="683"/>
      <c r="D14109" s="684"/>
    </row>
    <row r="14110" spans="2:4" ht="15" customHeight="1" x14ac:dyDescent="0.25">
      <c r="B14110" s="683"/>
      <c r="C14110" s="683"/>
      <c r="D14110" s="684"/>
    </row>
    <row r="14111" spans="2:4" ht="15" customHeight="1" x14ac:dyDescent="0.25">
      <c r="B14111" s="683"/>
      <c r="C14111" s="683"/>
      <c r="D14111" s="684"/>
    </row>
    <row r="14112" spans="2:4" ht="15" customHeight="1" x14ac:dyDescent="0.25">
      <c r="B14112" s="683"/>
      <c r="C14112" s="683"/>
      <c r="D14112" s="684"/>
    </row>
    <row r="14113" spans="2:4" ht="15" customHeight="1" x14ac:dyDescent="0.25">
      <c r="B14113" s="683"/>
      <c r="C14113" s="683"/>
      <c r="D14113" s="684"/>
    </row>
    <row r="14114" spans="2:4" ht="15" customHeight="1" x14ac:dyDescent="0.25">
      <c r="B14114" s="683"/>
      <c r="C14114" s="683"/>
      <c r="D14114" s="684"/>
    </row>
    <row r="14115" spans="2:4" ht="15" customHeight="1" x14ac:dyDescent="0.25">
      <c r="B14115" s="683"/>
      <c r="C14115" s="683"/>
      <c r="D14115" s="684"/>
    </row>
    <row r="14116" spans="2:4" ht="15" customHeight="1" x14ac:dyDescent="0.25">
      <c r="B14116" s="683"/>
      <c r="C14116" s="683"/>
      <c r="D14116" s="684"/>
    </row>
    <row r="14117" spans="2:4" ht="15" customHeight="1" x14ac:dyDescent="0.25">
      <c r="B14117" s="683"/>
      <c r="C14117" s="683"/>
      <c r="D14117" s="684"/>
    </row>
    <row r="14118" spans="2:4" ht="15" customHeight="1" x14ac:dyDescent="0.25">
      <c r="B14118" s="683"/>
      <c r="C14118" s="683"/>
      <c r="D14118" s="684"/>
    </row>
    <row r="14119" spans="2:4" ht="15" customHeight="1" x14ac:dyDescent="0.25">
      <c r="B14119" s="683"/>
      <c r="C14119" s="683"/>
      <c r="D14119" s="684"/>
    </row>
    <row r="14120" spans="2:4" ht="15" customHeight="1" x14ac:dyDescent="0.25">
      <c r="B14120" s="683"/>
      <c r="C14120" s="683"/>
      <c r="D14120" s="684"/>
    </row>
    <row r="14121" spans="2:4" ht="15" customHeight="1" x14ac:dyDescent="0.25">
      <c r="B14121" s="683"/>
      <c r="C14121" s="683"/>
      <c r="D14121" s="684"/>
    </row>
    <row r="14122" spans="2:4" ht="15" customHeight="1" x14ac:dyDescent="0.25">
      <c r="B14122" s="683"/>
      <c r="C14122" s="683"/>
      <c r="D14122" s="684"/>
    </row>
    <row r="14123" spans="2:4" ht="15" customHeight="1" x14ac:dyDescent="0.25">
      <c r="B14123" s="683"/>
      <c r="C14123" s="683"/>
      <c r="D14123" s="684"/>
    </row>
    <row r="14124" spans="2:4" ht="15" customHeight="1" x14ac:dyDescent="0.25">
      <c r="B14124" s="683"/>
      <c r="C14124" s="683"/>
      <c r="D14124" s="684"/>
    </row>
    <row r="14125" spans="2:4" ht="15" customHeight="1" x14ac:dyDescent="0.25">
      <c r="B14125" s="683"/>
      <c r="C14125" s="683"/>
      <c r="D14125" s="684"/>
    </row>
    <row r="14126" spans="2:4" ht="15" customHeight="1" x14ac:dyDescent="0.25">
      <c r="B14126" s="683"/>
      <c r="C14126" s="683"/>
      <c r="D14126" s="684"/>
    </row>
    <row r="14127" spans="2:4" ht="15" customHeight="1" x14ac:dyDescent="0.25">
      <c r="B14127" s="683"/>
      <c r="C14127" s="683"/>
      <c r="D14127" s="684"/>
    </row>
    <row r="14128" spans="2:4" ht="15" customHeight="1" x14ac:dyDescent="0.25">
      <c r="B14128" s="683"/>
      <c r="C14128" s="683"/>
      <c r="D14128" s="684"/>
    </row>
    <row r="14129" spans="2:4" ht="15" customHeight="1" x14ac:dyDescent="0.25">
      <c r="B14129" s="683"/>
      <c r="C14129" s="683"/>
      <c r="D14129" s="684"/>
    </row>
    <row r="14130" spans="2:4" ht="15" customHeight="1" x14ac:dyDescent="0.25">
      <c r="B14130" s="683"/>
      <c r="C14130" s="683"/>
      <c r="D14130" s="684"/>
    </row>
    <row r="14131" spans="2:4" ht="15" customHeight="1" x14ac:dyDescent="0.25">
      <c r="B14131" s="683"/>
      <c r="C14131" s="683"/>
      <c r="D14131" s="684"/>
    </row>
    <row r="14132" spans="2:4" ht="15" customHeight="1" x14ac:dyDescent="0.25">
      <c r="B14132" s="683"/>
      <c r="C14132" s="683"/>
      <c r="D14132" s="684"/>
    </row>
    <row r="14133" spans="2:4" ht="15" customHeight="1" x14ac:dyDescent="0.25">
      <c r="B14133" s="683"/>
      <c r="C14133" s="683"/>
      <c r="D14133" s="684"/>
    </row>
    <row r="14134" spans="2:4" ht="15" customHeight="1" x14ac:dyDescent="0.25">
      <c r="B14134" s="683"/>
      <c r="C14134" s="683"/>
      <c r="D14134" s="684"/>
    </row>
    <row r="14135" spans="2:4" ht="15" customHeight="1" x14ac:dyDescent="0.25">
      <c r="B14135" s="683"/>
      <c r="C14135" s="683"/>
      <c r="D14135" s="684"/>
    </row>
    <row r="14136" spans="2:4" ht="15" customHeight="1" x14ac:dyDescent="0.25">
      <c r="B14136" s="683"/>
      <c r="C14136" s="683"/>
      <c r="D14136" s="684"/>
    </row>
    <row r="14137" spans="2:4" ht="15" customHeight="1" x14ac:dyDescent="0.25">
      <c r="B14137" s="683"/>
      <c r="C14137" s="683"/>
      <c r="D14137" s="684"/>
    </row>
    <row r="14138" spans="2:4" ht="15" customHeight="1" x14ac:dyDescent="0.25">
      <c r="B14138" s="683"/>
      <c r="C14138" s="683"/>
      <c r="D14138" s="684"/>
    </row>
    <row r="14139" spans="2:4" ht="15" customHeight="1" x14ac:dyDescent="0.25">
      <c r="B14139" s="683"/>
      <c r="C14139" s="683"/>
      <c r="D14139" s="684"/>
    </row>
    <row r="14140" spans="2:4" ht="15" customHeight="1" x14ac:dyDescent="0.25">
      <c r="B14140" s="683"/>
      <c r="C14140" s="683"/>
      <c r="D14140" s="684"/>
    </row>
    <row r="14141" spans="2:4" ht="15" customHeight="1" x14ac:dyDescent="0.25">
      <c r="B14141" s="683"/>
      <c r="C14141" s="683"/>
      <c r="D14141" s="684"/>
    </row>
    <row r="14142" spans="2:4" ht="15" customHeight="1" x14ac:dyDescent="0.25">
      <c r="B14142" s="683"/>
      <c r="C14142" s="683"/>
      <c r="D14142" s="684"/>
    </row>
    <row r="14143" spans="2:4" ht="15" customHeight="1" x14ac:dyDescent="0.25">
      <c r="B14143" s="683"/>
      <c r="C14143" s="683"/>
      <c r="D14143" s="684"/>
    </row>
    <row r="14144" spans="2:4" ht="15" customHeight="1" x14ac:dyDescent="0.25">
      <c r="B14144" s="683"/>
      <c r="C14144" s="683"/>
      <c r="D14144" s="684"/>
    </row>
    <row r="14145" spans="2:4" ht="15" customHeight="1" x14ac:dyDescent="0.25">
      <c r="B14145" s="683"/>
      <c r="C14145" s="683"/>
      <c r="D14145" s="684"/>
    </row>
    <row r="14146" spans="2:4" ht="15" customHeight="1" x14ac:dyDescent="0.25">
      <c r="B14146" s="683"/>
      <c r="C14146" s="683"/>
      <c r="D14146" s="684"/>
    </row>
    <row r="14147" spans="2:4" ht="15" customHeight="1" x14ac:dyDescent="0.25">
      <c r="B14147" s="683"/>
      <c r="C14147" s="683"/>
      <c r="D14147" s="684"/>
    </row>
    <row r="14148" spans="2:4" ht="15" customHeight="1" x14ac:dyDescent="0.25">
      <c r="B14148" s="683"/>
      <c r="C14148" s="683"/>
      <c r="D14148" s="684"/>
    </row>
    <row r="14149" spans="2:4" ht="15" customHeight="1" x14ac:dyDescent="0.25">
      <c r="B14149" s="683"/>
      <c r="C14149" s="683"/>
      <c r="D14149" s="684"/>
    </row>
    <row r="14150" spans="2:4" ht="15" customHeight="1" x14ac:dyDescent="0.25">
      <c r="B14150" s="683"/>
      <c r="C14150" s="683"/>
      <c r="D14150" s="684"/>
    </row>
    <row r="14151" spans="2:4" ht="15" customHeight="1" x14ac:dyDescent="0.25">
      <c r="B14151" s="683"/>
      <c r="C14151" s="683"/>
      <c r="D14151" s="684"/>
    </row>
    <row r="14152" spans="2:4" ht="15" customHeight="1" x14ac:dyDescent="0.25">
      <c r="B14152" s="683"/>
      <c r="C14152" s="683"/>
      <c r="D14152" s="684"/>
    </row>
    <row r="14153" spans="2:4" ht="15" customHeight="1" x14ac:dyDescent="0.25">
      <c r="B14153" s="683"/>
      <c r="C14153" s="683"/>
      <c r="D14153" s="684"/>
    </row>
    <row r="14154" spans="2:4" ht="15" customHeight="1" x14ac:dyDescent="0.25">
      <c r="B14154" s="683"/>
      <c r="C14154" s="683"/>
      <c r="D14154" s="684"/>
    </row>
    <row r="14155" spans="2:4" ht="15" customHeight="1" x14ac:dyDescent="0.25">
      <c r="B14155" s="683"/>
      <c r="C14155" s="683"/>
      <c r="D14155" s="684"/>
    </row>
    <row r="14156" spans="2:4" ht="15" customHeight="1" x14ac:dyDescent="0.25">
      <c r="B14156" s="683"/>
      <c r="C14156" s="683"/>
      <c r="D14156" s="684"/>
    </row>
    <row r="14157" spans="2:4" ht="15" customHeight="1" x14ac:dyDescent="0.25">
      <c r="B14157" s="683"/>
      <c r="C14157" s="683"/>
      <c r="D14157" s="684"/>
    </row>
    <row r="14158" spans="2:4" ht="15" customHeight="1" x14ac:dyDescent="0.25">
      <c r="B14158" s="683"/>
      <c r="C14158" s="683"/>
      <c r="D14158" s="684"/>
    </row>
    <row r="14159" spans="2:4" ht="15" customHeight="1" x14ac:dyDescent="0.25">
      <c r="B14159" s="683"/>
      <c r="C14159" s="683"/>
      <c r="D14159" s="684"/>
    </row>
    <row r="14160" spans="2:4" ht="15" customHeight="1" x14ac:dyDescent="0.25">
      <c r="B14160" s="683"/>
      <c r="C14160" s="683"/>
      <c r="D14160" s="684"/>
    </row>
    <row r="14161" spans="2:4" ht="15" customHeight="1" x14ac:dyDescent="0.25">
      <c r="B14161" s="683"/>
      <c r="C14161" s="683"/>
      <c r="D14161" s="684"/>
    </row>
    <row r="14162" spans="2:4" ht="15" customHeight="1" x14ac:dyDescent="0.25">
      <c r="B14162" s="683"/>
      <c r="C14162" s="683"/>
      <c r="D14162" s="684"/>
    </row>
    <row r="14163" spans="2:4" ht="15" customHeight="1" x14ac:dyDescent="0.25">
      <c r="B14163" s="683"/>
      <c r="C14163" s="683"/>
      <c r="D14163" s="684"/>
    </row>
    <row r="14164" spans="2:4" ht="15" customHeight="1" x14ac:dyDescent="0.25">
      <c r="B14164" s="683"/>
      <c r="C14164" s="683"/>
      <c r="D14164" s="684"/>
    </row>
    <row r="14165" spans="2:4" ht="15" customHeight="1" x14ac:dyDescent="0.25">
      <c r="B14165" s="683"/>
      <c r="C14165" s="683"/>
      <c r="D14165" s="684"/>
    </row>
    <row r="14166" spans="2:4" ht="15" customHeight="1" x14ac:dyDescent="0.25">
      <c r="B14166" s="683"/>
      <c r="C14166" s="683"/>
      <c r="D14166" s="684"/>
    </row>
    <row r="14167" spans="2:4" ht="15" customHeight="1" x14ac:dyDescent="0.25">
      <c r="B14167" s="683"/>
      <c r="C14167" s="683"/>
      <c r="D14167" s="684"/>
    </row>
    <row r="14168" spans="2:4" ht="15" customHeight="1" x14ac:dyDescent="0.25">
      <c r="B14168" s="683"/>
      <c r="C14168" s="683"/>
      <c r="D14168" s="684"/>
    </row>
    <row r="14169" spans="2:4" ht="15" customHeight="1" x14ac:dyDescent="0.25">
      <c r="B14169" s="683"/>
      <c r="C14169" s="683"/>
      <c r="D14169" s="684"/>
    </row>
    <row r="14170" spans="2:4" ht="15" customHeight="1" x14ac:dyDescent="0.25">
      <c r="B14170" s="683"/>
      <c r="C14170" s="683"/>
      <c r="D14170" s="684"/>
    </row>
    <row r="14171" spans="2:4" ht="15" customHeight="1" x14ac:dyDescent="0.25">
      <c r="B14171" s="683"/>
      <c r="C14171" s="683"/>
      <c r="D14171" s="684"/>
    </row>
    <row r="14172" spans="2:4" ht="15" customHeight="1" x14ac:dyDescent="0.25">
      <c r="B14172" s="683"/>
      <c r="C14172" s="683"/>
      <c r="D14172" s="684"/>
    </row>
    <row r="14173" spans="2:4" ht="15" customHeight="1" x14ac:dyDescent="0.25">
      <c r="B14173" s="683"/>
      <c r="C14173" s="683"/>
      <c r="D14173" s="684"/>
    </row>
    <row r="14174" spans="2:4" ht="15" customHeight="1" x14ac:dyDescent="0.25">
      <c r="B14174" s="683"/>
      <c r="C14174" s="683"/>
      <c r="D14174" s="684"/>
    </row>
    <row r="14175" spans="2:4" ht="15" customHeight="1" x14ac:dyDescent="0.25">
      <c r="B14175" s="683"/>
      <c r="C14175" s="683"/>
      <c r="D14175" s="684"/>
    </row>
    <row r="14176" spans="2:4" ht="15" customHeight="1" x14ac:dyDescent="0.25">
      <c r="B14176" s="683"/>
      <c r="C14176" s="683"/>
      <c r="D14176" s="684"/>
    </row>
    <row r="14177" spans="2:4" ht="15" customHeight="1" x14ac:dyDescent="0.25">
      <c r="B14177" s="683"/>
      <c r="C14177" s="683"/>
      <c r="D14177" s="684"/>
    </row>
    <row r="14178" spans="2:4" ht="15" customHeight="1" x14ac:dyDescent="0.25">
      <c r="B14178" s="683"/>
      <c r="C14178" s="683"/>
      <c r="D14178" s="684"/>
    </row>
    <row r="14179" spans="2:4" ht="15" customHeight="1" x14ac:dyDescent="0.25">
      <c r="B14179" s="683"/>
      <c r="C14179" s="683"/>
      <c r="D14179" s="684"/>
    </row>
    <row r="14180" spans="2:4" ht="15" customHeight="1" x14ac:dyDescent="0.25">
      <c r="B14180" s="683"/>
      <c r="C14180" s="683"/>
      <c r="D14180" s="684"/>
    </row>
    <row r="14181" spans="2:4" ht="15" customHeight="1" x14ac:dyDescent="0.25">
      <c r="B14181" s="683"/>
      <c r="C14181" s="683"/>
      <c r="D14181" s="684"/>
    </row>
    <row r="14182" spans="2:4" ht="15" customHeight="1" x14ac:dyDescent="0.25">
      <c r="B14182" s="683"/>
      <c r="C14182" s="683"/>
      <c r="D14182" s="684"/>
    </row>
    <row r="14183" spans="2:4" ht="15" customHeight="1" x14ac:dyDescent="0.25">
      <c r="B14183" s="683"/>
      <c r="C14183" s="683"/>
      <c r="D14183" s="684"/>
    </row>
    <row r="14184" spans="2:4" ht="15" customHeight="1" x14ac:dyDescent="0.25">
      <c r="B14184" s="683"/>
      <c r="C14184" s="683"/>
      <c r="D14184" s="684"/>
    </row>
    <row r="14185" spans="2:4" ht="15" customHeight="1" x14ac:dyDescent="0.25">
      <c r="B14185" s="683"/>
      <c r="C14185" s="683"/>
      <c r="D14185" s="684"/>
    </row>
    <row r="14186" spans="2:4" ht="15" customHeight="1" x14ac:dyDescent="0.25">
      <c r="B14186" s="683"/>
      <c r="C14186" s="683"/>
      <c r="D14186" s="684"/>
    </row>
    <row r="14187" spans="2:4" ht="15" customHeight="1" x14ac:dyDescent="0.25">
      <c r="B14187" s="683"/>
      <c r="C14187" s="683"/>
      <c r="D14187" s="684"/>
    </row>
    <row r="14188" spans="2:4" ht="15" customHeight="1" x14ac:dyDescent="0.25">
      <c r="B14188" s="683"/>
      <c r="C14188" s="683"/>
      <c r="D14188" s="684"/>
    </row>
    <row r="14189" spans="2:4" ht="15" customHeight="1" x14ac:dyDescent="0.25">
      <c r="B14189" s="683"/>
      <c r="C14189" s="683"/>
      <c r="D14189" s="684"/>
    </row>
    <row r="14190" spans="2:4" ht="15" customHeight="1" x14ac:dyDescent="0.25">
      <c r="B14190" s="683"/>
      <c r="C14190" s="683"/>
      <c r="D14190" s="684"/>
    </row>
    <row r="14191" spans="2:4" ht="15" customHeight="1" x14ac:dyDescent="0.25">
      <c r="B14191" s="683"/>
      <c r="C14191" s="683"/>
      <c r="D14191" s="684"/>
    </row>
    <row r="14192" spans="2:4" ht="15" customHeight="1" x14ac:dyDescent="0.25">
      <c r="B14192" s="683"/>
      <c r="C14192" s="683"/>
      <c r="D14192" s="684"/>
    </row>
    <row r="14193" spans="2:4" ht="15" customHeight="1" x14ac:dyDescent="0.25">
      <c r="B14193" s="683"/>
      <c r="C14193" s="683"/>
      <c r="D14193" s="684"/>
    </row>
    <row r="14194" spans="2:4" ht="15" customHeight="1" x14ac:dyDescent="0.25">
      <c r="B14194" s="683"/>
      <c r="C14194" s="683"/>
      <c r="D14194" s="684"/>
    </row>
    <row r="14195" spans="2:4" ht="15" customHeight="1" x14ac:dyDescent="0.25">
      <c r="B14195" s="683"/>
      <c r="C14195" s="683"/>
      <c r="D14195" s="684"/>
    </row>
    <row r="14196" spans="2:4" ht="15" customHeight="1" x14ac:dyDescent="0.25">
      <c r="B14196" s="683"/>
      <c r="C14196" s="683"/>
      <c r="D14196" s="684"/>
    </row>
    <row r="14197" spans="2:4" ht="15" customHeight="1" x14ac:dyDescent="0.25">
      <c r="B14197" s="683"/>
      <c r="C14197" s="683"/>
      <c r="D14197" s="684"/>
    </row>
    <row r="14198" spans="2:4" ht="15" customHeight="1" x14ac:dyDescent="0.25">
      <c r="B14198" s="683"/>
      <c r="C14198" s="683"/>
      <c r="D14198" s="684"/>
    </row>
    <row r="14199" spans="2:4" ht="15" customHeight="1" x14ac:dyDescent="0.25">
      <c r="B14199" s="683"/>
      <c r="C14199" s="683"/>
      <c r="D14199" s="684"/>
    </row>
    <row r="14200" spans="2:4" ht="15" customHeight="1" x14ac:dyDescent="0.25">
      <c r="B14200" s="683"/>
      <c r="C14200" s="683"/>
      <c r="D14200" s="684"/>
    </row>
    <row r="14201" spans="2:4" ht="15" customHeight="1" x14ac:dyDescent="0.25">
      <c r="B14201" s="683"/>
      <c r="C14201" s="683"/>
      <c r="D14201" s="684"/>
    </row>
    <row r="14202" spans="2:4" ht="15" customHeight="1" x14ac:dyDescent="0.25">
      <c r="B14202" s="683"/>
      <c r="C14202" s="683"/>
      <c r="D14202" s="684"/>
    </row>
    <row r="14203" spans="2:4" ht="15" customHeight="1" x14ac:dyDescent="0.25">
      <c r="B14203" s="683"/>
      <c r="C14203" s="683"/>
      <c r="D14203" s="684"/>
    </row>
    <row r="14204" spans="2:4" ht="15" customHeight="1" x14ac:dyDescent="0.25">
      <c r="B14204" s="683"/>
      <c r="C14204" s="683"/>
      <c r="D14204" s="684"/>
    </row>
    <row r="14205" spans="2:4" ht="15" customHeight="1" x14ac:dyDescent="0.25">
      <c r="B14205" s="683"/>
      <c r="C14205" s="683"/>
      <c r="D14205" s="684"/>
    </row>
    <row r="14206" spans="2:4" ht="15" customHeight="1" x14ac:dyDescent="0.25">
      <c r="B14206" s="683"/>
      <c r="C14206" s="683"/>
      <c r="D14206" s="684"/>
    </row>
    <row r="14207" spans="2:4" ht="15" customHeight="1" x14ac:dyDescent="0.25">
      <c r="B14207" s="683"/>
      <c r="C14207" s="683"/>
      <c r="D14207" s="684"/>
    </row>
    <row r="14208" spans="2:4" ht="15" customHeight="1" x14ac:dyDescent="0.25">
      <c r="B14208" s="683"/>
      <c r="C14208" s="683"/>
      <c r="D14208" s="684"/>
    </row>
    <row r="14209" spans="2:4" ht="15" customHeight="1" x14ac:dyDescent="0.25">
      <c r="B14209" s="683"/>
      <c r="C14209" s="683"/>
      <c r="D14209" s="684"/>
    </row>
    <row r="14210" spans="2:4" ht="15" customHeight="1" x14ac:dyDescent="0.25">
      <c r="B14210" s="683"/>
      <c r="C14210" s="683"/>
      <c r="D14210" s="684"/>
    </row>
    <row r="14211" spans="2:4" ht="15" customHeight="1" x14ac:dyDescent="0.25">
      <c r="B14211" s="683"/>
      <c r="C14211" s="683"/>
      <c r="D14211" s="684"/>
    </row>
    <row r="14212" spans="2:4" ht="15" customHeight="1" x14ac:dyDescent="0.25">
      <c r="B14212" s="683"/>
      <c r="C14212" s="683"/>
      <c r="D14212" s="684"/>
    </row>
    <row r="14213" spans="2:4" ht="15" customHeight="1" x14ac:dyDescent="0.25">
      <c r="B14213" s="683"/>
      <c r="C14213" s="683"/>
      <c r="D14213" s="684"/>
    </row>
    <row r="14214" spans="2:4" ht="15" customHeight="1" x14ac:dyDescent="0.25">
      <c r="B14214" s="683"/>
      <c r="C14214" s="683"/>
      <c r="D14214" s="684"/>
    </row>
    <row r="14215" spans="2:4" ht="15" customHeight="1" x14ac:dyDescent="0.25">
      <c r="B14215" s="683"/>
      <c r="C14215" s="683"/>
      <c r="D14215" s="684"/>
    </row>
    <row r="14216" spans="2:4" ht="15" customHeight="1" x14ac:dyDescent="0.25">
      <c r="B14216" s="683"/>
      <c r="C14216" s="683"/>
      <c r="D14216" s="684"/>
    </row>
    <row r="14217" spans="2:4" ht="15" customHeight="1" x14ac:dyDescent="0.25">
      <c r="B14217" s="683"/>
      <c r="C14217" s="683"/>
      <c r="D14217" s="684"/>
    </row>
    <row r="14218" spans="2:4" ht="15" customHeight="1" x14ac:dyDescent="0.25">
      <c r="B14218" s="683"/>
      <c r="C14218" s="683"/>
      <c r="D14218" s="684"/>
    </row>
    <row r="14219" spans="2:4" ht="15" customHeight="1" x14ac:dyDescent="0.25">
      <c r="B14219" s="683"/>
      <c r="C14219" s="683"/>
      <c r="D14219" s="684"/>
    </row>
    <row r="14220" spans="2:4" ht="15" customHeight="1" x14ac:dyDescent="0.25">
      <c r="B14220" s="683"/>
      <c r="C14220" s="683"/>
      <c r="D14220" s="684"/>
    </row>
    <row r="14221" spans="2:4" ht="15" customHeight="1" x14ac:dyDescent="0.25">
      <c r="B14221" s="683"/>
      <c r="C14221" s="683"/>
      <c r="D14221" s="684"/>
    </row>
    <row r="14222" spans="2:4" ht="15" customHeight="1" x14ac:dyDescent="0.25">
      <c r="B14222" s="683"/>
      <c r="C14222" s="683"/>
      <c r="D14222" s="684"/>
    </row>
    <row r="14223" spans="2:4" ht="15" customHeight="1" x14ac:dyDescent="0.25">
      <c r="B14223" s="683"/>
      <c r="C14223" s="683"/>
      <c r="D14223" s="684"/>
    </row>
    <row r="14224" spans="2:4" ht="15" customHeight="1" x14ac:dyDescent="0.25">
      <c r="B14224" s="683"/>
      <c r="C14224" s="683"/>
      <c r="D14224" s="684"/>
    </row>
    <row r="14225" spans="2:4" ht="15" customHeight="1" x14ac:dyDescent="0.25">
      <c r="B14225" s="683"/>
      <c r="C14225" s="683"/>
      <c r="D14225" s="684"/>
    </row>
    <row r="14226" spans="2:4" ht="15" customHeight="1" x14ac:dyDescent="0.25">
      <c r="B14226" s="683"/>
      <c r="C14226" s="683"/>
      <c r="D14226" s="684"/>
    </row>
    <row r="14227" spans="2:4" ht="15" customHeight="1" x14ac:dyDescent="0.25">
      <c r="B14227" s="683"/>
      <c r="C14227" s="683"/>
      <c r="D14227" s="684"/>
    </row>
    <row r="14228" spans="2:4" ht="15" customHeight="1" x14ac:dyDescent="0.25">
      <c r="B14228" s="683"/>
      <c r="C14228" s="683"/>
      <c r="D14228" s="684"/>
    </row>
    <row r="14229" spans="2:4" ht="15" customHeight="1" x14ac:dyDescent="0.25">
      <c r="B14229" s="683"/>
      <c r="C14229" s="683"/>
      <c r="D14229" s="684"/>
    </row>
    <row r="14230" spans="2:4" ht="15" customHeight="1" x14ac:dyDescent="0.25">
      <c r="B14230" s="683"/>
      <c r="C14230" s="683"/>
      <c r="D14230" s="684"/>
    </row>
    <row r="14231" spans="2:4" ht="15" customHeight="1" x14ac:dyDescent="0.25">
      <c r="B14231" s="683"/>
      <c r="C14231" s="683"/>
      <c r="D14231" s="684"/>
    </row>
    <row r="14232" spans="2:4" ht="15" customHeight="1" x14ac:dyDescent="0.25">
      <c r="B14232" s="683"/>
      <c r="C14232" s="683"/>
      <c r="D14232" s="684"/>
    </row>
    <row r="14233" spans="2:4" ht="15" customHeight="1" x14ac:dyDescent="0.25">
      <c r="B14233" s="683"/>
      <c r="C14233" s="683"/>
      <c r="D14233" s="684"/>
    </row>
    <row r="14234" spans="2:4" ht="15" customHeight="1" x14ac:dyDescent="0.25">
      <c r="B14234" s="683"/>
      <c r="C14234" s="683"/>
      <c r="D14234" s="684"/>
    </row>
    <row r="14235" spans="2:4" ht="15" customHeight="1" x14ac:dyDescent="0.25">
      <c r="B14235" s="683"/>
      <c r="C14235" s="683"/>
      <c r="D14235" s="684"/>
    </row>
    <row r="14236" spans="2:4" ht="15" customHeight="1" x14ac:dyDescent="0.25">
      <c r="B14236" s="683"/>
      <c r="C14236" s="683"/>
      <c r="D14236" s="684"/>
    </row>
    <row r="14237" spans="2:4" ht="15" customHeight="1" x14ac:dyDescent="0.25">
      <c r="B14237" s="683"/>
      <c r="C14237" s="683"/>
      <c r="D14237" s="684"/>
    </row>
    <row r="14238" spans="2:4" ht="15" customHeight="1" x14ac:dyDescent="0.25">
      <c r="B14238" s="683"/>
      <c r="C14238" s="683"/>
      <c r="D14238" s="684"/>
    </row>
    <row r="14239" spans="2:4" ht="15" customHeight="1" x14ac:dyDescent="0.25">
      <c r="B14239" s="683"/>
      <c r="C14239" s="683"/>
      <c r="D14239" s="684"/>
    </row>
    <row r="14240" spans="2:4" ht="15" customHeight="1" x14ac:dyDescent="0.25">
      <c r="B14240" s="683"/>
      <c r="C14240" s="683"/>
      <c r="D14240" s="684"/>
    </row>
    <row r="14241" spans="2:4" ht="15" customHeight="1" x14ac:dyDescent="0.25">
      <c r="B14241" s="683"/>
      <c r="C14241" s="683"/>
      <c r="D14241" s="684"/>
    </row>
    <row r="14242" spans="2:4" ht="15" customHeight="1" x14ac:dyDescent="0.25">
      <c r="B14242" s="683"/>
      <c r="C14242" s="683"/>
      <c r="D14242" s="684"/>
    </row>
    <row r="14243" spans="2:4" ht="15" customHeight="1" x14ac:dyDescent="0.25">
      <c r="B14243" s="683"/>
      <c r="C14243" s="683"/>
      <c r="D14243" s="684"/>
    </row>
    <row r="14244" spans="2:4" ht="15" customHeight="1" x14ac:dyDescent="0.25">
      <c r="B14244" s="683"/>
      <c r="C14244" s="683"/>
      <c r="D14244" s="684"/>
    </row>
    <row r="14245" spans="2:4" ht="15" customHeight="1" x14ac:dyDescent="0.25">
      <c r="B14245" s="683"/>
      <c r="C14245" s="683"/>
      <c r="D14245" s="684"/>
    </row>
    <row r="14246" spans="2:4" ht="15" customHeight="1" x14ac:dyDescent="0.25">
      <c r="B14246" s="683"/>
      <c r="C14246" s="683"/>
      <c r="D14246" s="684"/>
    </row>
    <row r="14247" spans="2:4" ht="15" customHeight="1" x14ac:dyDescent="0.25">
      <c r="B14247" s="683"/>
      <c r="C14247" s="683"/>
      <c r="D14247" s="684"/>
    </row>
    <row r="14248" spans="2:4" ht="15" customHeight="1" x14ac:dyDescent="0.25">
      <c r="B14248" s="683"/>
      <c r="C14248" s="683"/>
      <c r="D14248" s="684"/>
    </row>
    <row r="14249" spans="2:4" ht="15" customHeight="1" x14ac:dyDescent="0.25">
      <c r="B14249" s="683"/>
      <c r="C14249" s="683"/>
      <c r="D14249" s="684"/>
    </row>
    <row r="14250" spans="2:4" ht="15" customHeight="1" x14ac:dyDescent="0.25">
      <c r="B14250" s="683"/>
      <c r="C14250" s="683"/>
      <c r="D14250" s="684"/>
    </row>
    <row r="14251" spans="2:4" ht="15" customHeight="1" x14ac:dyDescent="0.25">
      <c r="B14251" s="683"/>
      <c r="C14251" s="683"/>
      <c r="D14251" s="684"/>
    </row>
    <row r="14252" spans="2:4" ht="15" customHeight="1" x14ac:dyDescent="0.25">
      <c r="B14252" s="683"/>
      <c r="C14252" s="683"/>
      <c r="D14252" s="684"/>
    </row>
    <row r="14253" spans="2:4" ht="15" customHeight="1" x14ac:dyDescent="0.25">
      <c r="B14253" s="683"/>
      <c r="C14253" s="683"/>
      <c r="D14253" s="684"/>
    </row>
    <row r="14254" spans="2:4" ht="15" customHeight="1" x14ac:dyDescent="0.25">
      <c r="B14254" s="683"/>
      <c r="C14254" s="683"/>
      <c r="D14254" s="684"/>
    </row>
    <row r="14255" spans="2:4" ht="15" customHeight="1" x14ac:dyDescent="0.25">
      <c r="B14255" s="683"/>
      <c r="C14255" s="683"/>
      <c r="D14255" s="684"/>
    </row>
    <row r="14256" spans="2:4" ht="15" customHeight="1" x14ac:dyDescent="0.25">
      <c r="B14256" s="683"/>
      <c r="C14256" s="683"/>
      <c r="D14256" s="684"/>
    </row>
    <row r="14257" spans="2:4" ht="15" customHeight="1" x14ac:dyDescent="0.25">
      <c r="B14257" s="683"/>
      <c r="C14257" s="683"/>
      <c r="D14257" s="684"/>
    </row>
    <row r="14258" spans="2:4" ht="15" customHeight="1" x14ac:dyDescent="0.25">
      <c r="B14258" s="683"/>
      <c r="C14258" s="683"/>
      <c r="D14258" s="684"/>
    </row>
    <row r="14259" spans="2:4" ht="15" customHeight="1" x14ac:dyDescent="0.25">
      <c r="B14259" s="683"/>
      <c r="C14259" s="683"/>
      <c r="D14259" s="684"/>
    </row>
    <row r="14260" spans="2:4" ht="15" customHeight="1" x14ac:dyDescent="0.25">
      <c r="B14260" s="683"/>
      <c r="C14260" s="683"/>
      <c r="D14260" s="684"/>
    </row>
    <row r="14261" spans="2:4" ht="15" customHeight="1" x14ac:dyDescent="0.25">
      <c r="B14261" s="683"/>
      <c r="C14261" s="683"/>
      <c r="D14261" s="684"/>
    </row>
    <row r="14262" spans="2:4" ht="15" customHeight="1" x14ac:dyDescent="0.25">
      <c r="B14262" s="683"/>
      <c r="C14262" s="683"/>
      <c r="D14262" s="684"/>
    </row>
    <row r="14263" spans="2:4" ht="15" customHeight="1" x14ac:dyDescent="0.25">
      <c r="B14263" s="683"/>
      <c r="C14263" s="683"/>
      <c r="D14263" s="684"/>
    </row>
    <row r="14264" spans="2:4" ht="15" customHeight="1" x14ac:dyDescent="0.25">
      <c r="B14264" s="683"/>
      <c r="C14264" s="683"/>
      <c r="D14264" s="684"/>
    </row>
    <row r="14265" spans="2:4" ht="15" customHeight="1" x14ac:dyDescent="0.25">
      <c r="B14265" s="683"/>
      <c r="C14265" s="683"/>
      <c r="D14265" s="684"/>
    </row>
    <row r="14266" spans="2:4" ht="15" customHeight="1" x14ac:dyDescent="0.25">
      <c r="B14266" s="683"/>
      <c r="C14266" s="683"/>
      <c r="D14266" s="684"/>
    </row>
    <row r="14267" spans="2:4" ht="15" customHeight="1" x14ac:dyDescent="0.25">
      <c r="B14267" s="683"/>
      <c r="C14267" s="683"/>
      <c r="D14267" s="684"/>
    </row>
    <row r="14268" spans="2:4" ht="15" customHeight="1" x14ac:dyDescent="0.25">
      <c r="B14268" s="683"/>
      <c r="C14268" s="683"/>
      <c r="D14268" s="684"/>
    </row>
    <row r="14269" spans="2:4" ht="15" customHeight="1" x14ac:dyDescent="0.25">
      <c r="B14269" s="683"/>
      <c r="C14269" s="683"/>
      <c r="D14269" s="684"/>
    </row>
    <row r="14270" spans="2:4" ht="15" customHeight="1" x14ac:dyDescent="0.25">
      <c r="B14270" s="683"/>
      <c r="C14270" s="683"/>
      <c r="D14270" s="684"/>
    </row>
    <row r="14271" spans="2:4" ht="15" customHeight="1" x14ac:dyDescent="0.25">
      <c r="B14271" s="683"/>
      <c r="C14271" s="683"/>
      <c r="D14271" s="684"/>
    </row>
    <row r="14272" spans="2:4" ht="15" customHeight="1" x14ac:dyDescent="0.25">
      <c r="B14272" s="683"/>
      <c r="C14272" s="683"/>
      <c r="D14272" s="684"/>
    </row>
    <row r="14273" spans="2:4" ht="15" customHeight="1" x14ac:dyDescent="0.25">
      <c r="B14273" s="683"/>
      <c r="C14273" s="683"/>
      <c r="D14273" s="684"/>
    </row>
    <row r="14274" spans="2:4" ht="15" customHeight="1" x14ac:dyDescent="0.25">
      <c r="B14274" s="683"/>
      <c r="C14274" s="683"/>
      <c r="D14274" s="684"/>
    </row>
    <row r="14275" spans="2:4" ht="15" customHeight="1" x14ac:dyDescent="0.25">
      <c r="B14275" s="683"/>
      <c r="C14275" s="683"/>
      <c r="D14275" s="684"/>
    </row>
    <row r="14276" spans="2:4" ht="15" customHeight="1" x14ac:dyDescent="0.25">
      <c r="B14276" s="683"/>
      <c r="C14276" s="683"/>
      <c r="D14276" s="684"/>
    </row>
    <row r="14277" spans="2:4" ht="15" customHeight="1" x14ac:dyDescent="0.25">
      <c r="B14277" s="683"/>
      <c r="C14277" s="683"/>
      <c r="D14277" s="684"/>
    </row>
    <row r="14278" spans="2:4" ht="15" customHeight="1" x14ac:dyDescent="0.25">
      <c r="B14278" s="683"/>
      <c r="C14278" s="683"/>
      <c r="D14278" s="684"/>
    </row>
    <row r="14279" spans="2:4" ht="15" customHeight="1" x14ac:dyDescent="0.25">
      <c r="B14279" s="683"/>
      <c r="C14279" s="683"/>
      <c r="D14279" s="684"/>
    </row>
    <row r="14280" spans="2:4" ht="15" customHeight="1" x14ac:dyDescent="0.25">
      <c r="B14280" s="683"/>
      <c r="C14280" s="683"/>
      <c r="D14280" s="684"/>
    </row>
    <row r="14281" spans="2:4" ht="15" customHeight="1" x14ac:dyDescent="0.25">
      <c r="B14281" s="683"/>
      <c r="C14281" s="683"/>
      <c r="D14281" s="684"/>
    </row>
    <row r="14282" spans="2:4" ht="15" customHeight="1" x14ac:dyDescent="0.25">
      <c r="B14282" s="683"/>
      <c r="C14282" s="683"/>
      <c r="D14282" s="684"/>
    </row>
    <row r="14283" spans="2:4" ht="15" customHeight="1" x14ac:dyDescent="0.25">
      <c r="B14283" s="683"/>
      <c r="C14283" s="683"/>
      <c r="D14283" s="684"/>
    </row>
    <row r="14284" spans="2:4" ht="15" customHeight="1" x14ac:dyDescent="0.25">
      <c r="B14284" s="683"/>
      <c r="C14284" s="683"/>
      <c r="D14284" s="684"/>
    </row>
    <row r="14285" spans="2:4" ht="15" customHeight="1" x14ac:dyDescent="0.25">
      <c r="B14285" s="683"/>
      <c r="C14285" s="683"/>
      <c r="D14285" s="684"/>
    </row>
    <row r="14286" spans="2:4" ht="15" customHeight="1" x14ac:dyDescent="0.25">
      <c r="B14286" s="683"/>
      <c r="C14286" s="683"/>
      <c r="D14286" s="684"/>
    </row>
    <row r="14287" spans="2:4" ht="15" customHeight="1" x14ac:dyDescent="0.25">
      <c r="B14287" s="683"/>
      <c r="C14287" s="683"/>
      <c r="D14287" s="684"/>
    </row>
    <row r="14288" spans="2:4" ht="15" customHeight="1" x14ac:dyDescent="0.25">
      <c r="B14288" s="683"/>
      <c r="C14288" s="683"/>
      <c r="D14288" s="684"/>
    </row>
    <row r="14289" spans="2:4" ht="15" customHeight="1" x14ac:dyDescent="0.25">
      <c r="B14289" s="683"/>
      <c r="C14289" s="683"/>
      <c r="D14289" s="684"/>
    </row>
    <row r="14290" spans="2:4" ht="15" customHeight="1" x14ac:dyDescent="0.25">
      <c r="B14290" s="683"/>
      <c r="C14290" s="683"/>
      <c r="D14290" s="684"/>
    </row>
    <row r="14291" spans="2:4" ht="15" customHeight="1" x14ac:dyDescent="0.25">
      <c r="B14291" s="683"/>
      <c r="C14291" s="683"/>
      <c r="D14291" s="684"/>
    </row>
    <row r="14292" spans="2:4" ht="15" customHeight="1" x14ac:dyDescent="0.25">
      <c r="B14292" s="683"/>
      <c r="C14292" s="683"/>
      <c r="D14292" s="684"/>
    </row>
    <row r="14293" spans="2:4" ht="15" customHeight="1" x14ac:dyDescent="0.25">
      <c r="B14293" s="683"/>
      <c r="C14293" s="683"/>
      <c r="D14293" s="684"/>
    </row>
    <row r="14294" spans="2:4" ht="15" customHeight="1" x14ac:dyDescent="0.25">
      <c r="B14294" s="683"/>
      <c r="C14294" s="683"/>
      <c r="D14294" s="684"/>
    </row>
    <row r="14295" spans="2:4" ht="15" customHeight="1" x14ac:dyDescent="0.25">
      <c r="B14295" s="683"/>
      <c r="C14295" s="683"/>
      <c r="D14295" s="684"/>
    </row>
    <row r="14296" spans="2:4" ht="15" customHeight="1" x14ac:dyDescent="0.25">
      <c r="B14296" s="683"/>
      <c r="C14296" s="683"/>
      <c r="D14296" s="684"/>
    </row>
    <row r="14297" spans="2:4" ht="15" customHeight="1" x14ac:dyDescent="0.25">
      <c r="B14297" s="683"/>
      <c r="C14297" s="683"/>
      <c r="D14297" s="684"/>
    </row>
    <row r="14298" spans="2:4" ht="15" customHeight="1" x14ac:dyDescent="0.25">
      <c r="B14298" s="683"/>
      <c r="C14298" s="683"/>
      <c r="D14298" s="684"/>
    </row>
    <row r="14299" spans="2:4" ht="15" customHeight="1" x14ac:dyDescent="0.25">
      <c r="B14299" s="683"/>
      <c r="C14299" s="683"/>
      <c r="D14299" s="684"/>
    </row>
    <row r="14300" spans="2:4" ht="15" customHeight="1" x14ac:dyDescent="0.25">
      <c r="B14300" s="683"/>
      <c r="C14300" s="683"/>
      <c r="D14300" s="684"/>
    </row>
    <row r="14301" spans="2:4" ht="15" customHeight="1" x14ac:dyDescent="0.25">
      <c r="B14301" s="683"/>
      <c r="C14301" s="683"/>
      <c r="D14301" s="684"/>
    </row>
    <row r="14302" spans="2:4" ht="15" customHeight="1" x14ac:dyDescent="0.25">
      <c r="B14302" s="683"/>
      <c r="C14302" s="683"/>
      <c r="D14302" s="684"/>
    </row>
    <row r="14303" spans="2:4" ht="15" customHeight="1" x14ac:dyDescent="0.25">
      <c r="B14303" s="683"/>
      <c r="C14303" s="683"/>
      <c r="D14303" s="684"/>
    </row>
    <row r="14304" spans="2:4" ht="15" customHeight="1" x14ac:dyDescent="0.25">
      <c r="B14304" s="683"/>
      <c r="C14304" s="683"/>
      <c r="D14304" s="684"/>
    </row>
    <row r="14305" spans="2:4" ht="15" customHeight="1" x14ac:dyDescent="0.25">
      <c r="B14305" s="683"/>
      <c r="C14305" s="683"/>
      <c r="D14305" s="684"/>
    </row>
    <row r="14306" spans="2:4" ht="15" customHeight="1" x14ac:dyDescent="0.25">
      <c r="B14306" s="683"/>
      <c r="C14306" s="683"/>
      <c r="D14306" s="684"/>
    </row>
    <row r="14307" spans="2:4" ht="15" customHeight="1" x14ac:dyDescent="0.25">
      <c r="B14307" s="683"/>
      <c r="C14307" s="683"/>
      <c r="D14307" s="684"/>
    </row>
    <row r="14308" spans="2:4" ht="15" customHeight="1" x14ac:dyDescent="0.25">
      <c r="B14308" s="683"/>
      <c r="C14308" s="683"/>
      <c r="D14308" s="684"/>
    </row>
    <row r="14309" spans="2:4" ht="15" customHeight="1" x14ac:dyDescent="0.25">
      <c r="B14309" s="683"/>
      <c r="C14309" s="683"/>
      <c r="D14309" s="684"/>
    </row>
    <row r="14310" spans="2:4" ht="15" customHeight="1" x14ac:dyDescent="0.25">
      <c r="B14310" s="683"/>
      <c r="C14310" s="683"/>
      <c r="D14310" s="684"/>
    </row>
    <row r="14311" spans="2:4" ht="15" customHeight="1" x14ac:dyDescent="0.25">
      <c r="B14311" s="683"/>
      <c r="C14311" s="683"/>
      <c r="D14311" s="684"/>
    </row>
    <row r="14312" spans="2:4" ht="15" customHeight="1" x14ac:dyDescent="0.25">
      <c r="B14312" s="683"/>
      <c r="C14312" s="683"/>
      <c r="D14312" s="684"/>
    </row>
    <row r="14313" spans="2:4" ht="15" customHeight="1" x14ac:dyDescent="0.25">
      <c r="B14313" s="683"/>
      <c r="C14313" s="683"/>
      <c r="D14313" s="684"/>
    </row>
    <row r="14314" spans="2:4" ht="15" customHeight="1" x14ac:dyDescent="0.25">
      <c r="B14314" s="683"/>
      <c r="C14314" s="683"/>
      <c r="D14314" s="684"/>
    </row>
    <row r="14315" spans="2:4" ht="15" customHeight="1" x14ac:dyDescent="0.25">
      <c r="B14315" s="683"/>
      <c r="C14315" s="683"/>
      <c r="D14315" s="684"/>
    </row>
    <row r="14316" spans="2:4" ht="15" customHeight="1" x14ac:dyDescent="0.25">
      <c r="B14316" s="683"/>
      <c r="C14316" s="683"/>
      <c r="D14316" s="684"/>
    </row>
    <row r="14317" spans="2:4" ht="15" customHeight="1" x14ac:dyDescent="0.25">
      <c r="B14317" s="683"/>
      <c r="C14317" s="683"/>
      <c r="D14317" s="684"/>
    </row>
    <row r="14318" spans="2:4" ht="15" customHeight="1" x14ac:dyDescent="0.25">
      <c r="B14318" s="683"/>
      <c r="C14318" s="683"/>
      <c r="D14318" s="684"/>
    </row>
    <row r="14319" spans="2:4" ht="15" customHeight="1" x14ac:dyDescent="0.25">
      <c r="B14319" s="683"/>
      <c r="C14319" s="683"/>
      <c r="D14319" s="684"/>
    </row>
    <row r="14320" spans="2:4" ht="15" customHeight="1" x14ac:dyDescent="0.25">
      <c r="B14320" s="683"/>
      <c r="C14320" s="683"/>
      <c r="D14320" s="684"/>
    </row>
    <row r="14321" spans="2:4" ht="15" customHeight="1" x14ac:dyDescent="0.25">
      <c r="B14321" s="683"/>
      <c r="C14321" s="683"/>
      <c r="D14321" s="684"/>
    </row>
    <row r="14322" spans="2:4" ht="15" customHeight="1" x14ac:dyDescent="0.25">
      <c r="B14322" s="683"/>
      <c r="C14322" s="683"/>
      <c r="D14322" s="684"/>
    </row>
    <row r="14323" spans="2:4" ht="15" customHeight="1" x14ac:dyDescent="0.25">
      <c r="B14323" s="683"/>
      <c r="C14323" s="683"/>
      <c r="D14323" s="684"/>
    </row>
    <row r="14324" spans="2:4" ht="15" customHeight="1" x14ac:dyDescent="0.25">
      <c r="B14324" s="683"/>
      <c r="C14324" s="683"/>
      <c r="D14324" s="684"/>
    </row>
    <row r="14325" spans="2:4" ht="15" customHeight="1" x14ac:dyDescent="0.25">
      <c r="B14325" s="683"/>
      <c r="C14325" s="683"/>
      <c r="D14325" s="684"/>
    </row>
    <row r="14326" spans="2:4" ht="15" customHeight="1" x14ac:dyDescent="0.25">
      <c r="B14326" s="683"/>
      <c r="C14326" s="683"/>
      <c r="D14326" s="684"/>
    </row>
    <row r="14327" spans="2:4" ht="15" customHeight="1" x14ac:dyDescent="0.25">
      <c r="B14327" s="683"/>
      <c r="C14327" s="683"/>
      <c r="D14327" s="684"/>
    </row>
    <row r="14328" spans="2:4" ht="15" customHeight="1" x14ac:dyDescent="0.25">
      <c r="B14328" s="683"/>
      <c r="C14328" s="683"/>
      <c r="D14328" s="684"/>
    </row>
    <row r="14329" spans="2:4" ht="15" customHeight="1" x14ac:dyDescent="0.25">
      <c r="B14329" s="683"/>
      <c r="C14329" s="683"/>
      <c r="D14329" s="684"/>
    </row>
    <row r="14330" spans="2:4" ht="15" customHeight="1" x14ac:dyDescent="0.25">
      <c r="B14330" s="683"/>
      <c r="C14330" s="683"/>
      <c r="D14330" s="684"/>
    </row>
    <row r="14331" spans="2:4" ht="15" customHeight="1" x14ac:dyDescent="0.25">
      <c r="B14331" s="683"/>
      <c r="C14331" s="683"/>
      <c r="D14331" s="684"/>
    </row>
    <row r="14332" spans="2:4" ht="15" customHeight="1" x14ac:dyDescent="0.25">
      <c r="B14332" s="683"/>
      <c r="C14332" s="683"/>
      <c r="D14332" s="684"/>
    </row>
    <row r="14333" spans="2:4" ht="15" customHeight="1" x14ac:dyDescent="0.25">
      <c r="B14333" s="683"/>
      <c r="C14333" s="683"/>
      <c r="D14333" s="684"/>
    </row>
    <row r="14334" spans="2:4" ht="15" customHeight="1" x14ac:dyDescent="0.25">
      <c r="B14334" s="683"/>
      <c r="C14334" s="683"/>
      <c r="D14334" s="684"/>
    </row>
    <row r="14335" spans="2:4" ht="15" customHeight="1" x14ac:dyDescent="0.25">
      <c r="B14335" s="683"/>
      <c r="C14335" s="683"/>
      <c r="D14335" s="684"/>
    </row>
    <row r="14336" spans="2:4" ht="15" customHeight="1" x14ac:dyDescent="0.25">
      <c r="B14336" s="683"/>
      <c r="C14336" s="683"/>
      <c r="D14336" s="684"/>
    </row>
    <row r="14337" spans="2:4" ht="15" customHeight="1" x14ac:dyDescent="0.25">
      <c r="B14337" s="683"/>
      <c r="C14337" s="683"/>
      <c r="D14337" s="684"/>
    </row>
    <row r="14338" spans="2:4" ht="15" customHeight="1" x14ac:dyDescent="0.25">
      <c r="B14338" s="683"/>
      <c r="C14338" s="683"/>
      <c r="D14338" s="684"/>
    </row>
    <row r="14339" spans="2:4" ht="15" customHeight="1" x14ac:dyDescent="0.25">
      <c r="B14339" s="683"/>
      <c r="C14339" s="683"/>
      <c r="D14339" s="684"/>
    </row>
    <row r="14340" spans="2:4" ht="15" customHeight="1" x14ac:dyDescent="0.25">
      <c r="B14340" s="683"/>
      <c r="C14340" s="683"/>
      <c r="D14340" s="684"/>
    </row>
    <row r="14341" spans="2:4" ht="15" customHeight="1" x14ac:dyDescent="0.25">
      <c r="B14341" s="683"/>
      <c r="C14341" s="683"/>
      <c r="D14341" s="684"/>
    </row>
    <row r="14342" spans="2:4" ht="15" customHeight="1" x14ac:dyDescent="0.25">
      <c r="B14342" s="683"/>
      <c r="C14342" s="683"/>
      <c r="D14342" s="684"/>
    </row>
    <row r="14343" spans="2:4" ht="15" customHeight="1" x14ac:dyDescent="0.25">
      <c r="B14343" s="683"/>
      <c r="C14343" s="683"/>
      <c r="D14343" s="684"/>
    </row>
    <row r="14344" spans="2:4" ht="15" customHeight="1" x14ac:dyDescent="0.25">
      <c r="B14344" s="683"/>
      <c r="C14344" s="683"/>
      <c r="D14344" s="684"/>
    </row>
    <row r="14345" spans="2:4" ht="15" customHeight="1" x14ac:dyDescent="0.25">
      <c r="B14345" s="683"/>
      <c r="C14345" s="683"/>
      <c r="D14345" s="684"/>
    </row>
    <row r="14346" spans="2:4" ht="15" customHeight="1" x14ac:dyDescent="0.25">
      <c r="B14346" s="683"/>
      <c r="C14346" s="683"/>
      <c r="D14346" s="684"/>
    </row>
    <row r="14347" spans="2:4" ht="15" customHeight="1" x14ac:dyDescent="0.25">
      <c r="B14347" s="683"/>
      <c r="C14347" s="683"/>
      <c r="D14347" s="684"/>
    </row>
    <row r="14348" spans="2:4" ht="15" customHeight="1" x14ac:dyDescent="0.25">
      <c r="B14348" s="683"/>
      <c r="C14348" s="683"/>
      <c r="D14348" s="684"/>
    </row>
    <row r="14349" spans="2:4" ht="15" customHeight="1" x14ac:dyDescent="0.25">
      <c r="B14349" s="683"/>
      <c r="C14349" s="683"/>
      <c r="D14349" s="684"/>
    </row>
    <row r="14350" spans="2:4" ht="15" customHeight="1" x14ac:dyDescent="0.25">
      <c r="B14350" s="683"/>
      <c r="C14350" s="683"/>
      <c r="D14350" s="684"/>
    </row>
    <row r="14351" spans="2:4" ht="15" customHeight="1" x14ac:dyDescent="0.25">
      <c r="B14351" s="683"/>
      <c r="C14351" s="683"/>
      <c r="D14351" s="684"/>
    </row>
    <row r="14352" spans="2:4" ht="15" customHeight="1" x14ac:dyDescent="0.25">
      <c r="B14352" s="683"/>
      <c r="C14352" s="683"/>
      <c r="D14352" s="684"/>
    </row>
    <row r="14353" spans="2:4" ht="15" customHeight="1" x14ac:dyDescent="0.25">
      <c r="B14353" s="683"/>
      <c r="C14353" s="683"/>
      <c r="D14353" s="684"/>
    </row>
    <row r="14354" spans="2:4" ht="15" customHeight="1" x14ac:dyDescent="0.25">
      <c r="B14354" s="683"/>
      <c r="C14354" s="683"/>
      <c r="D14354" s="684"/>
    </row>
    <row r="14355" spans="2:4" ht="15" customHeight="1" x14ac:dyDescent="0.25">
      <c r="B14355" s="683"/>
      <c r="C14355" s="683"/>
      <c r="D14355" s="684"/>
    </row>
    <row r="14356" spans="2:4" ht="15" customHeight="1" x14ac:dyDescent="0.25">
      <c r="B14356" s="683"/>
      <c r="C14356" s="683"/>
      <c r="D14356" s="684"/>
    </row>
    <row r="14357" spans="2:4" ht="15" customHeight="1" x14ac:dyDescent="0.25">
      <c r="B14357" s="683"/>
      <c r="C14357" s="683"/>
      <c r="D14357" s="684"/>
    </row>
    <row r="14358" spans="2:4" ht="15" customHeight="1" x14ac:dyDescent="0.25">
      <c r="B14358" s="683"/>
      <c r="C14358" s="683"/>
      <c r="D14358" s="684"/>
    </row>
    <row r="14359" spans="2:4" ht="15" customHeight="1" x14ac:dyDescent="0.25">
      <c r="B14359" s="683"/>
      <c r="C14359" s="683"/>
      <c r="D14359" s="684"/>
    </row>
    <row r="14360" spans="2:4" ht="15" customHeight="1" x14ac:dyDescent="0.25">
      <c r="B14360" s="683"/>
      <c r="C14360" s="683"/>
      <c r="D14360" s="684"/>
    </row>
    <row r="14361" spans="2:4" ht="15" customHeight="1" x14ac:dyDescent="0.25">
      <c r="B14361" s="683"/>
      <c r="C14361" s="683"/>
      <c r="D14361" s="684"/>
    </row>
    <row r="14362" spans="2:4" ht="15" customHeight="1" x14ac:dyDescent="0.25">
      <c r="B14362" s="683"/>
      <c r="C14362" s="683"/>
      <c r="D14362" s="684"/>
    </row>
    <row r="14363" spans="2:4" ht="15" customHeight="1" x14ac:dyDescent="0.25">
      <c r="B14363" s="683"/>
      <c r="C14363" s="683"/>
      <c r="D14363" s="684"/>
    </row>
    <row r="14364" spans="2:4" ht="15" customHeight="1" x14ac:dyDescent="0.25">
      <c r="B14364" s="683"/>
      <c r="C14364" s="683"/>
      <c r="D14364" s="684"/>
    </row>
    <row r="14365" spans="2:4" ht="15" customHeight="1" x14ac:dyDescent="0.25">
      <c r="B14365" s="683"/>
      <c r="C14365" s="683"/>
      <c r="D14365" s="684"/>
    </row>
    <row r="14366" spans="2:4" ht="15" customHeight="1" x14ac:dyDescent="0.25">
      <c r="B14366" s="683"/>
      <c r="C14366" s="683"/>
      <c r="D14366" s="684"/>
    </row>
    <row r="14367" spans="2:4" ht="15" customHeight="1" x14ac:dyDescent="0.25">
      <c r="B14367" s="683"/>
      <c r="C14367" s="683"/>
      <c r="D14367" s="684"/>
    </row>
    <row r="14368" spans="2:4" ht="15" customHeight="1" x14ac:dyDescent="0.25">
      <c r="B14368" s="683"/>
      <c r="C14368" s="683"/>
      <c r="D14368" s="684"/>
    </row>
    <row r="14369" spans="2:4" ht="15" customHeight="1" x14ac:dyDescent="0.25">
      <c r="B14369" s="683"/>
      <c r="C14369" s="683"/>
      <c r="D14369" s="684"/>
    </row>
    <row r="14370" spans="2:4" ht="15" customHeight="1" x14ac:dyDescent="0.25">
      <c r="B14370" s="683"/>
      <c r="C14370" s="683"/>
      <c r="D14370" s="684"/>
    </row>
    <row r="14371" spans="2:4" ht="15" customHeight="1" x14ac:dyDescent="0.25">
      <c r="B14371" s="683"/>
      <c r="C14371" s="683"/>
      <c r="D14371" s="684"/>
    </row>
    <row r="14372" spans="2:4" ht="15" customHeight="1" x14ac:dyDescent="0.25">
      <c r="B14372" s="683"/>
      <c r="C14372" s="683"/>
      <c r="D14372" s="684"/>
    </row>
    <row r="14373" spans="2:4" ht="15" customHeight="1" x14ac:dyDescent="0.25">
      <c r="B14373" s="683"/>
      <c r="C14373" s="683"/>
      <c r="D14373" s="684"/>
    </row>
    <row r="14374" spans="2:4" ht="15" customHeight="1" x14ac:dyDescent="0.25">
      <c r="B14374" s="683"/>
      <c r="C14374" s="683"/>
      <c r="D14374" s="684"/>
    </row>
    <row r="14375" spans="2:4" ht="15" customHeight="1" x14ac:dyDescent="0.25">
      <c r="B14375" s="683"/>
      <c r="C14375" s="683"/>
      <c r="D14375" s="684"/>
    </row>
    <row r="14376" spans="2:4" ht="15" customHeight="1" x14ac:dyDescent="0.25">
      <c r="B14376" s="683"/>
      <c r="C14376" s="683"/>
      <c r="D14376" s="684"/>
    </row>
    <row r="14377" spans="2:4" ht="15" customHeight="1" x14ac:dyDescent="0.25">
      <c r="B14377" s="683"/>
      <c r="C14377" s="683"/>
      <c r="D14377" s="684"/>
    </row>
    <row r="14378" spans="2:4" ht="15" customHeight="1" x14ac:dyDescent="0.25">
      <c r="B14378" s="683"/>
      <c r="C14378" s="683"/>
      <c r="D14378" s="684"/>
    </row>
    <row r="14379" spans="2:4" ht="15" customHeight="1" x14ac:dyDescent="0.25">
      <c r="B14379" s="683"/>
      <c r="C14379" s="683"/>
      <c r="D14379" s="684"/>
    </row>
    <row r="14380" spans="2:4" ht="15" customHeight="1" x14ac:dyDescent="0.25">
      <c r="B14380" s="683"/>
      <c r="C14380" s="683"/>
      <c r="D14380" s="684"/>
    </row>
    <row r="14381" spans="2:4" ht="15" customHeight="1" x14ac:dyDescent="0.25">
      <c r="B14381" s="683"/>
      <c r="C14381" s="683"/>
      <c r="D14381" s="684"/>
    </row>
    <row r="14382" spans="2:4" ht="15" customHeight="1" x14ac:dyDescent="0.25">
      <c r="B14382" s="683"/>
      <c r="C14382" s="683"/>
      <c r="D14382" s="684"/>
    </row>
    <row r="14383" spans="2:4" ht="15" customHeight="1" x14ac:dyDescent="0.25">
      <c r="B14383" s="683"/>
      <c r="C14383" s="683"/>
      <c r="D14383" s="684"/>
    </row>
    <row r="14384" spans="2:4" ht="15" customHeight="1" x14ac:dyDescent="0.25">
      <c r="B14384" s="683"/>
      <c r="C14384" s="683"/>
      <c r="D14384" s="684"/>
    </row>
    <row r="14385" spans="2:4" ht="15" customHeight="1" x14ac:dyDescent="0.25">
      <c r="B14385" s="683"/>
      <c r="C14385" s="683"/>
      <c r="D14385" s="684"/>
    </row>
    <row r="14386" spans="2:4" ht="15" customHeight="1" x14ac:dyDescent="0.25">
      <c r="B14386" s="683"/>
      <c r="C14386" s="683"/>
      <c r="D14386" s="684"/>
    </row>
    <row r="14387" spans="2:4" ht="15" customHeight="1" x14ac:dyDescent="0.25">
      <c r="B14387" s="683"/>
      <c r="C14387" s="683"/>
      <c r="D14387" s="684"/>
    </row>
    <row r="14388" spans="2:4" ht="15" customHeight="1" x14ac:dyDescent="0.25">
      <c r="B14388" s="683"/>
      <c r="C14388" s="683"/>
      <c r="D14388" s="684"/>
    </row>
    <row r="14389" spans="2:4" ht="15" customHeight="1" x14ac:dyDescent="0.25">
      <c r="B14389" s="683"/>
      <c r="C14389" s="683"/>
      <c r="D14389" s="684"/>
    </row>
    <row r="14390" spans="2:4" ht="15" customHeight="1" x14ac:dyDescent="0.25">
      <c r="B14390" s="683"/>
      <c r="C14390" s="683"/>
      <c r="D14390" s="684"/>
    </row>
    <row r="14391" spans="2:4" ht="15" customHeight="1" x14ac:dyDescent="0.25">
      <c r="B14391" s="683"/>
      <c r="C14391" s="683"/>
      <c r="D14391" s="684"/>
    </row>
    <row r="14392" spans="2:4" ht="15" customHeight="1" x14ac:dyDescent="0.25">
      <c r="B14392" s="683"/>
      <c r="C14392" s="683"/>
      <c r="D14392" s="684"/>
    </row>
    <row r="14393" spans="2:4" ht="15" customHeight="1" x14ac:dyDescent="0.25">
      <c r="B14393" s="683"/>
      <c r="C14393" s="683"/>
      <c r="D14393" s="684"/>
    </row>
    <row r="14394" spans="2:4" ht="15" customHeight="1" x14ac:dyDescent="0.25">
      <c r="B14394" s="683"/>
      <c r="C14394" s="683"/>
      <c r="D14394" s="684"/>
    </row>
    <row r="14395" spans="2:4" ht="15" customHeight="1" x14ac:dyDescent="0.25">
      <c r="B14395" s="683"/>
      <c r="C14395" s="683"/>
      <c r="D14395" s="684"/>
    </row>
    <row r="14396" spans="2:4" ht="15" customHeight="1" x14ac:dyDescent="0.25">
      <c r="B14396" s="683"/>
      <c r="C14396" s="683"/>
      <c r="D14396" s="684"/>
    </row>
    <row r="14397" spans="2:4" ht="15" customHeight="1" x14ac:dyDescent="0.25">
      <c r="B14397" s="683"/>
      <c r="C14397" s="683"/>
      <c r="D14397" s="684"/>
    </row>
    <row r="14398" spans="2:4" ht="15" customHeight="1" x14ac:dyDescent="0.25">
      <c r="B14398" s="683"/>
      <c r="C14398" s="683"/>
      <c r="D14398" s="684"/>
    </row>
    <row r="14399" spans="2:4" ht="15" customHeight="1" x14ac:dyDescent="0.25">
      <c r="B14399" s="683"/>
      <c r="C14399" s="683"/>
      <c r="D14399" s="684"/>
    </row>
    <row r="14400" spans="2:4" ht="15" customHeight="1" x14ac:dyDescent="0.25">
      <c r="B14400" s="683"/>
      <c r="C14400" s="683"/>
      <c r="D14400" s="684"/>
    </row>
    <row r="14401" spans="2:4" ht="15" customHeight="1" x14ac:dyDescent="0.25">
      <c r="B14401" s="683"/>
      <c r="C14401" s="683"/>
      <c r="D14401" s="684"/>
    </row>
    <row r="14402" spans="2:4" ht="15" customHeight="1" x14ac:dyDescent="0.25">
      <c r="B14402" s="683"/>
      <c r="C14402" s="683"/>
      <c r="D14402" s="684"/>
    </row>
    <row r="14403" spans="2:4" ht="15" customHeight="1" x14ac:dyDescent="0.25">
      <c r="B14403" s="683"/>
      <c r="C14403" s="683"/>
      <c r="D14403" s="684"/>
    </row>
    <row r="14404" spans="2:4" ht="15" customHeight="1" x14ac:dyDescent="0.25">
      <c r="B14404" s="683"/>
      <c r="C14404" s="683"/>
      <c r="D14404" s="684"/>
    </row>
    <row r="14405" spans="2:4" ht="15" customHeight="1" x14ac:dyDescent="0.25">
      <c r="B14405" s="683"/>
      <c r="C14405" s="683"/>
      <c r="D14405" s="684"/>
    </row>
    <row r="14406" spans="2:4" ht="15" customHeight="1" x14ac:dyDescent="0.25">
      <c r="B14406" s="683"/>
      <c r="C14406" s="683"/>
      <c r="D14406" s="684"/>
    </row>
    <row r="14407" spans="2:4" ht="15" customHeight="1" x14ac:dyDescent="0.25">
      <c r="B14407" s="683"/>
      <c r="C14407" s="683"/>
      <c r="D14407" s="684"/>
    </row>
    <row r="14408" spans="2:4" ht="15" customHeight="1" x14ac:dyDescent="0.25">
      <c r="B14408" s="683"/>
      <c r="C14408" s="683"/>
      <c r="D14408" s="684"/>
    </row>
    <row r="14409" spans="2:4" ht="15" customHeight="1" x14ac:dyDescent="0.25">
      <c r="B14409" s="683"/>
      <c r="C14409" s="683"/>
      <c r="D14409" s="684"/>
    </row>
    <row r="14410" spans="2:4" ht="15" customHeight="1" x14ac:dyDescent="0.25">
      <c r="B14410" s="683"/>
      <c r="C14410" s="683"/>
      <c r="D14410" s="684"/>
    </row>
    <row r="14411" spans="2:4" ht="15" customHeight="1" x14ac:dyDescent="0.25">
      <c r="B14411" s="683"/>
      <c r="C14411" s="683"/>
      <c r="D14411" s="684"/>
    </row>
    <row r="14412" spans="2:4" ht="15" customHeight="1" x14ac:dyDescent="0.25">
      <c r="B14412" s="683"/>
      <c r="C14412" s="683"/>
      <c r="D14412" s="684"/>
    </row>
    <row r="14413" spans="2:4" ht="15" customHeight="1" x14ac:dyDescent="0.25">
      <c r="B14413" s="683"/>
      <c r="C14413" s="683"/>
      <c r="D14413" s="684"/>
    </row>
    <row r="14414" spans="2:4" ht="15" customHeight="1" x14ac:dyDescent="0.25">
      <c r="B14414" s="683"/>
      <c r="C14414" s="683"/>
      <c r="D14414" s="684"/>
    </row>
    <row r="14415" spans="2:4" ht="15" customHeight="1" x14ac:dyDescent="0.25">
      <c r="B14415" s="683"/>
      <c r="C14415" s="683"/>
      <c r="D14415" s="684"/>
    </row>
    <row r="14416" spans="2:4" ht="15" customHeight="1" x14ac:dyDescent="0.25">
      <c r="B14416" s="683"/>
      <c r="C14416" s="683"/>
      <c r="D14416" s="684"/>
    </row>
    <row r="14417" spans="2:4" ht="15" customHeight="1" x14ac:dyDescent="0.25">
      <c r="B14417" s="683"/>
      <c r="C14417" s="683"/>
      <c r="D14417" s="684"/>
    </row>
    <row r="14418" spans="2:4" ht="15" customHeight="1" x14ac:dyDescent="0.25">
      <c r="B14418" s="683"/>
      <c r="C14418" s="683"/>
      <c r="D14418" s="684"/>
    </row>
    <row r="14419" spans="2:4" ht="15" customHeight="1" x14ac:dyDescent="0.25">
      <c r="B14419" s="683"/>
      <c r="C14419" s="683"/>
      <c r="D14419" s="684"/>
    </row>
    <row r="14420" spans="2:4" ht="15" customHeight="1" x14ac:dyDescent="0.25">
      <c r="B14420" s="683"/>
      <c r="C14420" s="683"/>
      <c r="D14420" s="684"/>
    </row>
    <row r="14421" spans="2:4" ht="15" customHeight="1" x14ac:dyDescent="0.25">
      <c r="B14421" s="683"/>
      <c r="C14421" s="683"/>
      <c r="D14421" s="684"/>
    </row>
    <row r="14422" spans="2:4" ht="15" customHeight="1" x14ac:dyDescent="0.25">
      <c r="B14422" s="683"/>
      <c r="C14422" s="683"/>
      <c r="D14422" s="684"/>
    </row>
    <row r="14423" spans="2:4" ht="15" customHeight="1" x14ac:dyDescent="0.25">
      <c r="B14423" s="683"/>
      <c r="C14423" s="683"/>
      <c r="D14423" s="684"/>
    </row>
    <row r="14424" spans="2:4" ht="15" customHeight="1" x14ac:dyDescent="0.25">
      <c r="B14424" s="683"/>
      <c r="C14424" s="683"/>
      <c r="D14424" s="684"/>
    </row>
    <row r="14425" spans="2:4" ht="15" customHeight="1" x14ac:dyDescent="0.25">
      <c r="B14425" s="683"/>
      <c r="C14425" s="683"/>
      <c r="D14425" s="684"/>
    </row>
    <row r="14426" spans="2:4" ht="15" customHeight="1" x14ac:dyDescent="0.25">
      <c r="B14426" s="683"/>
      <c r="C14426" s="683"/>
      <c r="D14426" s="684"/>
    </row>
    <row r="14427" spans="2:4" ht="15" customHeight="1" x14ac:dyDescent="0.25">
      <c r="B14427" s="683"/>
      <c r="C14427" s="683"/>
      <c r="D14427" s="684"/>
    </row>
    <row r="14428" spans="2:4" ht="15" customHeight="1" x14ac:dyDescent="0.25">
      <c r="B14428" s="683"/>
      <c r="C14428" s="683"/>
      <c r="D14428" s="684"/>
    </row>
    <row r="14429" spans="2:4" ht="15" customHeight="1" x14ac:dyDescent="0.25">
      <c r="B14429" s="683"/>
      <c r="C14429" s="683"/>
      <c r="D14429" s="684"/>
    </row>
    <row r="14430" spans="2:4" ht="15" customHeight="1" x14ac:dyDescent="0.25">
      <c r="B14430" s="683"/>
      <c r="C14430" s="683"/>
      <c r="D14430" s="684"/>
    </row>
    <row r="14431" spans="2:4" ht="15" customHeight="1" x14ac:dyDescent="0.25">
      <c r="B14431" s="683"/>
      <c r="C14431" s="683"/>
      <c r="D14431" s="684"/>
    </row>
    <row r="14432" spans="2:4" ht="15" customHeight="1" x14ac:dyDescent="0.25">
      <c r="B14432" s="683"/>
      <c r="C14432" s="683"/>
      <c r="D14432" s="684"/>
    </row>
    <row r="14433" spans="2:4" ht="15" customHeight="1" x14ac:dyDescent="0.25">
      <c r="B14433" s="683"/>
      <c r="C14433" s="683"/>
      <c r="D14433" s="684"/>
    </row>
    <row r="14434" spans="2:4" ht="15" customHeight="1" x14ac:dyDescent="0.25">
      <c r="B14434" s="683"/>
      <c r="C14434" s="683"/>
      <c r="D14434" s="684"/>
    </row>
    <row r="14435" spans="2:4" ht="15" customHeight="1" x14ac:dyDescent="0.25">
      <c r="B14435" s="683"/>
      <c r="C14435" s="683"/>
      <c r="D14435" s="684"/>
    </row>
    <row r="14436" spans="2:4" ht="15" customHeight="1" x14ac:dyDescent="0.25">
      <c r="B14436" s="683"/>
      <c r="C14436" s="683"/>
      <c r="D14436" s="684"/>
    </row>
    <row r="14437" spans="2:4" ht="15" customHeight="1" x14ac:dyDescent="0.25">
      <c r="B14437" s="683"/>
      <c r="C14437" s="683"/>
      <c r="D14437" s="684"/>
    </row>
    <row r="14438" spans="2:4" ht="15" customHeight="1" x14ac:dyDescent="0.25">
      <c r="B14438" s="683"/>
      <c r="C14438" s="683"/>
      <c r="D14438" s="684"/>
    </row>
    <row r="14439" spans="2:4" ht="15" customHeight="1" x14ac:dyDescent="0.25">
      <c r="B14439" s="683"/>
      <c r="C14439" s="683"/>
      <c r="D14439" s="684"/>
    </row>
    <row r="14440" spans="2:4" ht="15" customHeight="1" x14ac:dyDescent="0.25">
      <c r="B14440" s="683"/>
      <c r="C14440" s="683"/>
      <c r="D14440" s="684"/>
    </row>
    <row r="14441" spans="2:4" ht="15" customHeight="1" x14ac:dyDescent="0.25">
      <c r="B14441" s="683"/>
      <c r="C14441" s="683"/>
      <c r="D14441" s="684"/>
    </row>
    <row r="14442" spans="2:4" ht="15" customHeight="1" x14ac:dyDescent="0.25">
      <c r="B14442" s="683"/>
      <c r="C14442" s="683"/>
      <c r="D14442" s="684"/>
    </row>
    <row r="14443" spans="2:4" ht="15" customHeight="1" x14ac:dyDescent="0.25">
      <c r="B14443" s="683"/>
      <c r="C14443" s="683"/>
      <c r="D14443" s="684"/>
    </row>
    <row r="14444" spans="2:4" ht="15" customHeight="1" x14ac:dyDescent="0.25">
      <c r="B14444" s="683"/>
      <c r="C14444" s="683"/>
      <c r="D14444" s="684"/>
    </row>
    <row r="14445" spans="2:4" ht="15" customHeight="1" x14ac:dyDescent="0.25">
      <c r="B14445" s="683"/>
      <c r="C14445" s="683"/>
      <c r="D14445" s="684"/>
    </row>
    <row r="14446" spans="2:4" ht="15" customHeight="1" x14ac:dyDescent="0.25">
      <c r="B14446" s="683"/>
      <c r="C14446" s="683"/>
      <c r="D14446" s="684"/>
    </row>
    <row r="14447" spans="2:4" ht="15" customHeight="1" x14ac:dyDescent="0.25">
      <c r="B14447" s="683"/>
      <c r="C14447" s="683"/>
      <c r="D14447" s="684"/>
    </row>
    <row r="14448" spans="2:4" ht="15" customHeight="1" x14ac:dyDescent="0.25">
      <c r="B14448" s="683"/>
      <c r="C14448" s="683"/>
      <c r="D14448" s="684"/>
    </row>
    <row r="14449" spans="2:4" ht="15" customHeight="1" x14ac:dyDescent="0.25">
      <c r="B14449" s="683"/>
      <c r="C14449" s="683"/>
      <c r="D14449" s="684"/>
    </row>
    <row r="14450" spans="2:4" ht="15" customHeight="1" x14ac:dyDescent="0.25">
      <c r="B14450" s="683"/>
      <c r="C14450" s="683"/>
      <c r="D14450" s="684"/>
    </row>
    <row r="14451" spans="2:4" ht="15" customHeight="1" x14ac:dyDescent="0.25">
      <c r="B14451" s="683"/>
      <c r="C14451" s="683"/>
      <c r="D14451" s="684"/>
    </row>
    <row r="14452" spans="2:4" ht="15" customHeight="1" x14ac:dyDescent="0.25">
      <c r="B14452" s="683"/>
      <c r="C14452" s="683"/>
      <c r="D14452" s="684"/>
    </row>
    <row r="14453" spans="2:4" ht="15" customHeight="1" x14ac:dyDescent="0.25">
      <c r="B14453" s="683"/>
      <c r="C14453" s="683"/>
      <c r="D14453" s="684"/>
    </row>
    <row r="14454" spans="2:4" ht="15" customHeight="1" x14ac:dyDescent="0.25">
      <c r="B14454" s="683"/>
      <c r="C14454" s="683"/>
      <c r="D14454" s="684"/>
    </row>
    <row r="14455" spans="2:4" ht="15" customHeight="1" x14ac:dyDescent="0.25">
      <c r="B14455" s="683"/>
      <c r="C14455" s="683"/>
      <c r="D14455" s="684"/>
    </row>
    <row r="14456" spans="2:4" ht="15" customHeight="1" x14ac:dyDescent="0.25">
      <c r="B14456" s="683"/>
      <c r="C14456" s="683"/>
      <c r="D14456" s="684"/>
    </row>
    <row r="14457" spans="2:4" ht="15" customHeight="1" x14ac:dyDescent="0.25">
      <c r="B14457" s="683"/>
      <c r="C14457" s="683"/>
      <c r="D14457" s="684"/>
    </row>
    <row r="14458" spans="2:4" ht="15" customHeight="1" x14ac:dyDescent="0.25">
      <c r="B14458" s="683"/>
      <c r="C14458" s="683"/>
      <c r="D14458" s="684"/>
    </row>
    <row r="14459" spans="2:4" ht="15" customHeight="1" x14ac:dyDescent="0.25">
      <c r="B14459" s="683"/>
      <c r="C14459" s="683"/>
      <c r="D14459" s="684"/>
    </row>
    <row r="14460" spans="2:4" ht="15" customHeight="1" x14ac:dyDescent="0.25">
      <c r="B14460" s="683"/>
      <c r="C14460" s="683"/>
      <c r="D14460" s="684"/>
    </row>
    <row r="14461" spans="2:4" ht="15" customHeight="1" x14ac:dyDescent="0.25">
      <c r="B14461" s="683"/>
      <c r="C14461" s="683"/>
      <c r="D14461" s="684"/>
    </row>
    <row r="14462" spans="2:4" ht="15" customHeight="1" x14ac:dyDescent="0.25">
      <c r="B14462" s="683"/>
      <c r="C14462" s="683"/>
      <c r="D14462" s="684"/>
    </row>
    <row r="14463" spans="2:4" ht="15" customHeight="1" x14ac:dyDescent="0.25">
      <c r="B14463" s="683"/>
      <c r="C14463" s="683"/>
      <c r="D14463" s="684"/>
    </row>
    <row r="14464" spans="2:4" ht="15" customHeight="1" x14ac:dyDescent="0.25">
      <c r="B14464" s="683"/>
      <c r="C14464" s="683"/>
      <c r="D14464" s="684"/>
    </row>
    <row r="14465" spans="2:4" ht="15" customHeight="1" x14ac:dyDescent="0.25">
      <c r="B14465" s="683"/>
      <c r="C14465" s="683"/>
      <c r="D14465" s="684"/>
    </row>
    <row r="14466" spans="2:4" ht="15" customHeight="1" x14ac:dyDescent="0.25">
      <c r="B14466" s="683"/>
      <c r="C14466" s="683"/>
      <c r="D14466" s="684"/>
    </row>
    <row r="14467" spans="2:4" ht="15" customHeight="1" x14ac:dyDescent="0.25">
      <c r="B14467" s="683"/>
      <c r="C14467" s="683"/>
      <c r="D14467" s="684"/>
    </row>
    <row r="14468" spans="2:4" ht="15" customHeight="1" x14ac:dyDescent="0.25">
      <c r="B14468" s="683"/>
      <c r="C14468" s="683"/>
      <c r="D14468" s="684"/>
    </row>
    <row r="14469" spans="2:4" ht="15" customHeight="1" x14ac:dyDescent="0.25">
      <c r="B14469" s="683"/>
      <c r="C14469" s="683"/>
      <c r="D14469" s="684"/>
    </row>
    <row r="14470" spans="2:4" ht="15" customHeight="1" x14ac:dyDescent="0.25">
      <c r="B14470" s="683"/>
      <c r="C14470" s="683"/>
      <c r="D14470" s="684"/>
    </row>
    <row r="14471" spans="2:4" ht="15" customHeight="1" x14ac:dyDescent="0.25">
      <c r="B14471" s="683"/>
      <c r="C14471" s="683"/>
      <c r="D14471" s="684"/>
    </row>
    <row r="14472" spans="2:4" ht="15" customHeight="1" x14ac:dyDescent="0.25">
      <c r="B14472" s="683"/>
      <c r="C14472" s="683"/>
      <c r="D14472" s="684"/>
    </row>
    <row r="14473" spans="2:4" ht="15" customHeight="1" x14ac:dyDescent="0.25">
      <c r="B14473" s="683"/>
      <c r="C14473" s="683"/>
      <c r="D14473" s="684"/>
    </row>
    <row r="14474" spans="2:4" ht="15" customHeight="1" x14ac:dyDescent="0.25">
      <c r="B14474" s="683"/>
      <c r="C14474" s="683"/>
      <c r="D14474" s="684"/>
    </row>
    <row r="14475" spans="2:4" ht="15" customHeight="1" x14ac:dyDescent="0.25">
      <c r="B14475" s="683"/>
      <c r="C14475" s="683"/>
      <c r="D14475" s="684"/>
    </row>
    <row r="14476" spans="2:4" ht="15" customHeight="1" x14ac:dyDescent="0.25">
      <c r="B14476" s="683"/>
      <c r="C14476" s="683"/>
      <c r="D14476" s="684"/>
    </row>
    <row r="14477" spans="2:4" ht="15" customHeight="1" x14ac:dyDescent="0.25">
      <c r="B14477" s="683"/>
      <c r="C14477" s="683"/>
      <c r="D14477" s="684"/>
    </row>
    <row r="14478" spans="2:4" ht="15" customHeight="1" x14ac:dyDescent="0.25">
      <c r="B14478" s="683"/>
      <c r="C14478" s="683"/>
      <c r="D14478" s="684"/>
    </row>
    <row r="14479" spans="2:4" ht="15" customHeight="1" x14ac:dyDescent="0.25">
      <c r="B14479" s="683"/>
      <c r="C14479" s="683"/>
      <c r="D14479" s="684"/>
    </row>
    <row r="14480" spans="2:4" ht="15" customHeight="1" x14ac:dyDescent="0.25">
      <c r="B14480" s="683"/>
      <c r="C14480" s="683"/>
      <c r="D14480" s="684"/>
    </row>
    <row r="14481" spans="2:4" ht="15" customHeight="1" x14ac:dyDescent="0.25">
      <c r="B14481" s="683"/>
      <c r="C14481" s="683"/>
      <c r="D14481" s="684"/>
    </row>
    <row r="14482" spans="2:4" ht="15" customHeight="1" x14ac:dyDescent="0.25">
      <c r="B14482" s="683"/>
      <c r="C14482" s="683"/>
      <c r="D14482" s="684"/>
    </row>
    <row r="14483" spans="2:4" ht="15" customHeight="1" x14ac:dyDescent="0.25">
      <c r="B14483" s="683"/>
      <c r="C14483" s="683"/>
      <c r="D14483" s="684"/>
    </row>
    <row r="14484" spans="2:4" ht="15" customHeight="1" x14ac:dyDescent="0.25">
      <c r="B14484" s="683"/>
      <c r="C14484" s="683"/>
      <c r="D14484" s="684"/>
    </row>
    <row r="14485" spans="2:4" ht="15" customHeight="1" x14ac:dyDescent="0.25">
      <c r="B14485" s="683"/>
      <c r="C14485" s="683"/>
      <c r="D14485" s="684"/>
    </row>
    <row r="14486" spans="2:4" ht="15" customHeight="1" x14ac:dyDescent="0.25">
      <c r="B14486" s="683"/>
      <c r="C14486" s="683"/>
      <c r="D14486" s="684"/>
    </row>
    <row r="14487" spans="2:4" ht="15" customHeight="1" x14ac:dyDescent="0.25">
      <c r="B14487" s="683"/>
      <c r="C14487" s="683"/>
      <c r="D14487" s="684"/>
    </row>
    <row r="14488" spans="2:4" ht="15" customHeight="1" x14ac:dyDescent="0.25">
      <c r="B14488" s="683"/>
      <c r="C14488" s="683"/>
      <c r="D14488" s="684"/>
    </row>
    <row r="14489" spans="2:4" ht="15" customHeight="1" x14ac:dyDescent="0.25">
      <c r="B14489" s="683"/>
      <c r="C14489" s="683"/>
      <c r="D14489" s="684"/>
    </row>
    <row r="14490" spans="2:4" ht="15" customHeight="1" x14ac:dyDescent="0.25">
      <c r="B14490" s="683"/>
      <c r="C14490" s="683"/>
      <c r="D14490" s="684"/>
    </row>
    <row r="14491" spans="2:4" ht="15" customHeight="1" x14ac:dyDescent="0.25">
      <c r="B14491" s="683"/>
      <c r="C14491" s="683"/>
      <c r="D14491" s="684"/>
    </row>
    <row r="14492" spans="2:4" ht="15" customHeight="1" x14ac:dyDescent="0.25">
      <c r="B14492" s="683"/>
      <c r="C14492" s="683"/>
      <c r="D14492" s="684"/>
    </row>
    <row r="14493" spans="2:4" ht="15" customHeight="1" x14ac:dyDescent="0.25">
      <c r="B14493" s="683"/>
      <c r="C14493" s="683"/>
      <c r="D14493" s="684"/>
    </row>
    <row r="14494" spans="2:4" ht="15" customHeight="1" x14ac:dyDescent="0.25">
      <c r="B14494" s="683"/>
      <c r="C14494" s="683"/>
      <c r="D14494" s="684"/>
    </row>
    <row r="14495" spans="2:4" ht="15" customHeight="1" x14ac:dyDescent="0.25">
      <c r="B14495" s="683"/>
      <c r="C14495" s="683"/>
      <c r="D14495" s="684"/>
    </row>
    <row r="14496" spans="2:4" ht="15" customHeight="1" x14ac:dyDescent="0.25">
      <c r="B14496" s="683"/>
      <c r="C14496" s="683"/>
      <c r="D14496" s="684"/>
    </row>
    <row r="14497" spans="2:4" ht="15" customHeight="1" x14ac:dyDescent="0.25">
      <c r="B14497" s="683"/>
      <c r="C14497" s="683"/>
      <c r="D14497" s="684"/>
    </row>
    <row r="14498" spans="2:4" ht="15" customHeight="1" x14ac:dyDescent="0.25">
      <c r="B14498" s="683"/>
      <c r="C14498" s="683"/>
      <c r="D14498" s="684"/>
    </row>
    <row r="14499" spans="2:4" ht="15" customHeight="1" x14ac:dyDescent="0.25">
      <c r="B14499" s="683"/>
      <c r="C14499" s="683"/>
      <c r="D14499" s="684"/>
    </row>
    <row r="14500" spans="2:4" ht="15" customHeight="1" x14ac:dyDescent="0.25">
      <c r="B14500" s="683"/>
      <c r="C14500" s="683"/>
      <c r="D14500" s="684"/>
    </row>
    <row r="14501" spans="2:4" ht="15" customHeight="1" x14ac:dyDescent="0.25">
      <c r="B14501" s="683"/>
      <c r="C14501" s="683"/>
      <c r="D14501" s="684"/>
    </row>
    <row r="14502" spans="2:4" ht="15" customHeight="1" x14ac:dyDescent="0.25">
      <c r="B14502" s="683"/>
      <c r="C14502" s="683"/>
      <c r="D14502" s="684"/>
    </row>
    <row r="14503" spans="2:4" ht="15" customHeight="1" x14ac:dyDescent="0.25">
      <c r="B14503" s="683"/>
      <c r="C14503" s="683"/>
      <c r="D14503" s="684"/>
    </row>
    <row r="14504" spans="2:4" ht="15" customHeight="1" x14ac:dyDescent="0.25">
      <c r="B14504" s="683"/>
      <c r="C14504" s="683"/>
      <c r="D14504" s="684"/>
    </row>
    <row r="14505" spans="2:4" ht="15" customHeight="1" x14ac:dyDescent="0.25">
      <c r="B14505" s="683"/>
      <c r="C14505" s="683"/>
      <c r="D14505" s="684"/>
    </row>
    <row r="14506" spans="2:4" ht="15" customHeight="1" x14ac:dyDescent="0.25">
      <c r="B14506" s="683"/>
      <c r="C14506" s="683"/>
      <c r="D14506" s="684"/>
    </row>
    <row r="14507" spans="2:4" ht="15" customHeight="1" x14ac:dyDescent="0.25">
      <c r="B14507" s="683"/>
      <c r="C14507" s="683"/>
      <c r="D14507" s="684"/>
    </row>
    <row r="14508" spans="2:4" ht="15" customHeight="1" x14ac:dyDescent="0.25">
      <c r="B14508" s="683"/>
      <c r="C14508" s="683"/>
      <c r="D14508" s="684"/>
    </row>
    <row r="14509" spans="2:4" ht="15" customHeight="1" x14ac:dyDescent="0.25">
      <c r="B14509" s="683"/>
      <c r="C14509" s="683"/>
      <c r="D14509" s="684"/>
    </row>
    <row r="14510" spans="2:4" ht="15" customHeight="1" x14ac:dyDescent="0.25">
      <c r="B14510" s="683"/>
      <c r="C14510" s="683"/>
      <c r="D14510" s="684"/>
    </row>
    <row r="14511" spans="2:4" ht="15" customHeight="1" x14ac:dyDescent="0.25">
      <c r="B14511" s="683"/>
      <c r="C14511" s="683"/>
      <c r="D14511" s="684"/>
    </row>
    <row r="14512" spans="2:4" ht="15" customHeight="1" x14ac:dyDescent="0.25">
      <c r="B14512" s="683"/>
      <c r="C14512" s="683"/>
      <c r="D14512" s="684"/>
    </row>
    <row r="14513" spans="2:4" ht="15" customHeight="1" x14ac:dyDescent="0.25">
      <c r="B14513" s="683"/>
      <c r="C14513" s="683"/>
      <c r="D14513" s="684"/>
    </row>
    <row r="14514" spans="2:4" ht="15" customHeight="1" x14ac:dyDescent="0.25">
      <c r="B14514" s="683"/>
      <c r="C14514" s="683"/>
      <c r="D14514" s="684"/>
    </row>
    <row r="14515" spans="2:4" ht="15" customHeight="1" x14ac:dyDescent="0.25">
      <c r="B14515" s="683"/>
      <c r="C14515" s="683"/>
      <c r="D14515" s="684"/>
    </row>
    <row r="14516" spans="2:4" ht="15" customHeight="1" x14ac:dyDescent="0.25">
      <c r="B14516" s="683"/>
      <c r="C14516" s="683"/>
      <c r="D14516" s="684"/>
    </row>
    <row r="14517" spans="2:4" ht="15" customHeight="1" x14ac:dyDescent="0.25">
      <c r="B14517" s="683"/>
      <c r="C14517" s="683"/>
      <c r="D14517" s="684"/>
    </row>
    <row r="14518" spans="2:4" ht="15" customHeight="1" x14ac:dyDescent="0.25">
      <c r="B14518" s="683"/>
      <c r="C14518" s="683"/>
      <c r="D14518" s="684"/>
    </row>
    <row r="14519" spans="2:4" ht="15" customHeight="1" x14ac:dyDescent="0.25">
      <c r="B14519" s="683"/>
      <c r="C14519" s="683"/>
      <c r="D14519" s="684"/>
    </row>
    <row r="14520" spans="2:4" ht="15" customHeight="1" x14ac:dyDescent="0.25">
      <c r="B14520" s="683"/>
      <c r="C14520" s="683"/>
      <c r="D14520" s="684"/>
    </row>
    <row r="14521" spans="2:4" ht="15" customHeight="1" x14ac:dyDescent="0.25">
      <c r="B14521" s="683"/>
      <c r="C14521" s="683"/>
      <c r="D14521" s="684"/>
    </row>
    <row r="14522" spans="2:4" ht="15" customHeight="1" x14ac:dyDescent="0.25">
      <c r="B14522" s="683"/>
      <c r="C14522" s="683"/>
      <c r="D14522" s="684"/>
    </row>
    <row r="14523" spans="2:4" ht="15" customHeight="1" x14ac:dyDescent="0.25">
      <c r="B14523" s="683"/>
      <c r="C14523" s="683"/>
      <c r="D14523" s="684"/>
    </row>
    <row r="14524" spans="2:4" ht="15" customHeight="1" x14ac:dyDescent="0.25">
      <c r="B14524" s="683"/>
      <c r="C14524" s="683"/>
      <c r="D14524" s="684"/>
    </row>
    <row r="14525" spans="2:4" ht="15" customHeight="1" x14ac:dyDescent="0.25">
      <c r="B14525" s="683"/>
      <c r="C14525" s="683"/>
      <c r="D14525" s="684"/>
    </row>
    <row r="14526" spans="2:4" ht="15" customHeight="1" x14ac:dyDescent="0.25">
      <c r="B14526" s="683"/>
      <c r="C14526" s="683"/>
      <c r="D14526" s="684"/>
    </row>
    <row r="14527" spans="2:4" ht="15" customHeight="1" x14ac:dyDescent="0.25">
      <c r="B14527" s="683"/>
      <c r="C14527" s="683"/>
      <c r="D14527" s="684"/>
    </row>
    <row r="14528" spans="2:4" ht="15" customHeight="1" x14ac:dyDescent="0.25">
      <c r="B14528" s="683"/>
      <c r="C14528" s="683"/>
      <c r="D14528" s="684"/>
    </row>
    <row r="14529" spans="2:4" ht="15" customHeight="1" x14ac:dyDescent="0.25">
      <c r="B14529" s="683"/>
      <c r="C14529" s="683"/>
      <c r="D14529" s="684"/>
    </row>
    <row r="14530" spans="2:4" ht="15" customHeight="1" x14ac:dyDescent="0.25">
      <c r="B14530" s="683"/>
      <c r="C14530" s="683"/>
      <c r="D14530" s="684"/>
    </row>
    <row r="14531" spans="2:4" ht="15" customHeight="1" x14ac:dyDescent="0.25">
      <c r="B14531" s="683"/>
      <c r="C14531" s="683"/>
      <c r="D14531" s="684"/>
    </row>
    <row r="14532" spans="2:4" ht="15" customHeight="1" x14ac:dyDescent="0.25">
      <c r="B14532" s="683"/>
      <c r="C14532" s="683"/>
      <c r="D14532" s="684"/>
    </row>
    <row r="14533" spans="2:4" ht="15" customHeight="1" x14ac:dyDescent="0.25">
      <c r="B14533" s="683"/>
      <c r="C14533" s="683"/>
      <c r="D14533" s="684"/>
    </row>
    <row r="14534" spans="2:4" ht="15" customHeight="1" x14ac:dyDescent="0.25">
      <c r="B14534" s="683"/>
      <c r="C14534" s="683"/>
      <c r="D14534" s="684"/>
    </row>
    <row r="14535" spans="2:4" ht="15" customHeight="1" x14ac:dyDescent="0.25">
      <c r="B14535" s="683"/>
      <c r="C14535" s="683"/>
      <c r="D14535" s="684"/>
    </row>
    <row r="14536" spans="2:4" ht="15" customHeight="1" x14ac:dyDescent="0.25">
      <c r="B14536" s="683"/>
      <c r="C14536" s="683"/>
      <c r="D14536" s="684"/>
    </row>
    <row r="14537" spans="2:4" ht="15" customHeight="1" x14ac:dyDescent="0.25">
      <c r="B14537" s="683"/>
      <c r="C14537" s="683"/>
      <c r="D14537" s="684"/>
    </row>
    <row r="14538" spans="2:4" ht="15" customHeight="1" x14ac:dyDescent="0.25">
      <c r="B14538" s="683"/>
      <c r="C14538" s="683"/>
      <c r="D14538" s="684"/>
    </row>
    <row r="14539" spans="2:4" ht="15" customHeight="1" x14ac:dyDescent="0.25">
      <c r="B14539" s="683"/>
      <c r="C14539" s="683"/>
      <c r="D14539" s="684"/>
    </row>
    <row r="14540" spans="2:4" ht="15" customHeight="1" x14ac:dyDescent="0.25">
      <c r="B14540" s="683"/>
      <c r="C14540" s="683"/>
      <c r="D14540" s="684"/>
    </row>
    <row r="14541" spans="2:4" ht="15" customHeight="1" x14ac:dyDescent="0.25">
      <c r="B14541" s="683"/>
      <c r="C14541" s="683"/>
      <c r="D14541" s="684"/>
    </row>
    <row r="14542" spans="2:4" ht="15" customHeight="1" x14ac:dyDescent="0.25">
      <c r="B14542" s="683"/>
      <c r="C14542" s="683"/>
      <c r="D14542" s="684"/>
    </row>
    <row r="14543" spans="2:4" ht="15" customHeight="1" x14ac:dyDescent="0.25">
      <c r="B14543" s="683"/>
      <c r="C14543" s="683"/>
      <c r="D14543" s="684"/>
    </row>
    <row r="14544" spans="2:4" ht="15" customHeight="1" x14ac:dyDescent="0.25">
      <c r="B14544" s="683"/>
      <c r="C14544" s="683"/>
      <c r="D14544" s="684"/>
    </row>
    <row r="14545" spans="2:4" ht="15" customHeight="1" x14ac:dyDescent="0.25">
      <c r="B14545" s="683"/>
      <c r="C14545" s="683"/>
      <c r="D14545" s="684"/>
    </row>
    <row r="14546" spans="2:4" ht="15" customHeight="1" x14ac:dyDescent="0.25">
      <c r="B14546" s="683"/>
      <c r="C14546" s="683"/>
      <c r="D14546" s="684"/>
    </row>
    <row r="14547" spans="2:4" ht="15" customHeight="1" x14ac:dyDescent="0.25">
      <c r="B14547" s="683"/>
      <c r="C14547" s="683"/>
      <c r="D14547" s="684"/>
    </row>
    <row r="14548" spans="2:4" ht="15" customHeight="1" x14ac:dyDescent="0.25">
      <c r="B14548" s="683"/>
      <c r="C14548" s="683"/>
      <c r="D14548" s="684"/>
    </row>
    <row r="14549" spans="2:4" ht="15" customHeight="1" x14ac:dyDescent="0.25">
      <c r="B14549" s="683"/>
      <c r="C14549" s="683"/>
      <c r="D14549" s="684"/>
    </row>
    <row r="14550" spans="2:4" ht="15" customHeight="1" x14ac:dyDescent="0.25">
      <c r="B14550" s="683"/>
      <c r="C14550" s="683"/>
      <c r="D14550" s="684"/>
    </row>
    <row r="14551" spans="2:4" ht="15" customHeight="1" x14ac:dyDescent="0.25">
      <c r="B14551" s="683"/>
      <c r="C14551" s="683"/>
      <c r="D14551" s="684"/>
    </row>
    <row r="14552" spans="2:4" ht="15" customHeight="1" x14ac:dyDescent="0.25">
      <c r="B14552" s="683"/>
      <c r="C14552" s="683"/>
      <c r="D14552" s="684"/>
    </row>
    <row r="14553" spans="2:4" ht="15" customHeight="1" x14ac:dyDescent="0.25">
      <c r="B14553" s="683"/>
      <c r="C14553" s="683"/>
      <c r="D14553" s="684"/>
    </row>
    <row r="14554" spans="2:4" ht="15" customHeight="1" x14ac:dyDescent="0.25">
      <c r="B14554" s="683"/>
      <c r="C14554" s="683"/>
      <c r="D14554" s="684"/>
    </row>
    <row r="14555" spans="2:4" ht="15" customHeight="1" x14ac:dyDescent="0.25">
      <c r="B14555" s="683"/>
      <c r="C14555" s="683"/>
      <c r="D14555" s="684"/>
    </row>
    <row r="14556" spans="2:4" ht="15" customHeight="1" x14ac:dyDescent="0.25">
      <c r="B14556" s="683"/>
      <c r="C14556" s="683"/>
      <c r="D14556" s="684"/>
    </row>
    <row r="14557" spans="2:4" ht="15" customHeight="1" x14ac:dyDescent="0.25">
      <c r="B14557" s="683"/>
      <c r="C14557" s="683"/>
      <c r="D14557" s="684"/>
    </row>
    <row r="14558" spans="2:4" ht="15" customHeight="1" x14ac:dyDescent="0.25">
      <c r="B14558" s="683"/>
      <c r="C14558" s="683"/>
      <c r="D14558" s="684"/>
    </row>
    <row r="14559" spans="2:4" ht="15" customHeight="1" x14ac:dyDescent="0.25">
      <c r="B14559" s="683"/>
      <c r="C14559" s="683"/>
      <c r="D14559" s="684"/>
    </row>
    <row r="14560" spans="2:4" ht="15" customHeight="1" x14ac:dyDescent="0.25">
      <c r="B14560" s="683"/>
      <c r="C14560" s="683"/>
      <c r="D14560" s="684"/>
    </row>
    <row r="14561" spans="2:4" ht="15" customHeight="1" x14ac:dyDescent="0.25">
      <c r="B14561" s="683"/>
      <c r="C14561" s="683"/>
      <c r="D14561" s="684"/>
    </row>
    <row r="14562" spans="2:4" ht="15" customHeight="1" x14ac:dyDescent="0.25">
      <c r="B14562" s="683"/>
      <c r="C14562" s="683"/>
      <c r="D14562" s="684"/>
    </row>
    <row r="14563" spans="2:4" ht="15" customHeight="1" x14ac:dyDescent="0.25">
      <c r="B14563" s="683"/>
      <c r="C14563" s="683"/>
      <c r="D14563" s="684"/>
    </row>
    <row r="14564" spans="2:4" ht="15" customHeight="1" x14ac:dyDescent="0.25">
      <c r="B14564" s="683"/>
      <c r="C14564" s="683"/>
      <c r="D14564" s="684"/>
    </row>
    <row r="14565" spans="2:4" ht="15" customHeight="1" x14ac:dyDescent="0.25">
      <c r="B14565" s="683"/>
      <c r="C14565" s="683"/>
      <c r="D14565" s="684"/>
    </row>
    <row r="14566" spans="2:4" ht="15" customHeight="1" x14ac:dyDescent="0.25">
      <c r="B14566" s="683"/>
      <c r="C14566" s="683"/>
      <c r="D14566" s="684"/>
    </row>
    <row r="14567" spans="2:4" ht="15" customHeight="1" x14ac:dyDescent="0.25">
      <c r="B14567" s="683"/>
      <c r="C14567" s="683"/>
      <c r="D14567" s="684"/>
    </row>
    <row r="14568" spans="2:4" ht="15" customHeight="1" x14ac:dyDescent="0.25">
      <c r="B14568" s="683"/>
      <c r="C14568" s="683"/>
      <c r="D14568" s="684"/>
    </row>
    <row r="14569" spans="2:4" ht="15" customHeight="1" x14ac:dyDescent="0.25">
      <c r="B14569" s="683"/>
      <c r="C14569" s="683"/>
      <c r="D14569" s="684"/>
    </row>
    <row r="14570" spans="2:4" ht="15" customHeight="1" x14ac:dyDescent="0.25">
      <c r="B14570" s="683"/>
      <c r="C14570" s="683"/>
      <c r="D14570" s="684"/>
    </row>
    <row r="14571" spans="2:4" ht="15" customHeight="1" x14ac:dyDescent="0.25">
      <c r="B14571" s="683"/>
      <c r="C14571" s="683"/>
      <c r="D14571" s="684"/>
    </row>
    <row r="14572" spans="2:4" ht="15" customHeight="1" x14ac:dyDescent="0.25">
      <c r="B14572" s="683"/>
      <c r="C14572" s="683"/>
      <c r="D14572" s="684"/>
    </row>
    <row r="14573" spans="2:4" ht="15" customHeight="1" x14ac:dyDescent="0.25">
      <c r="B14573" s="683"/>
      <c r="C14573" s="683"/>
      <c r="D14573" s="684"/>
    </row>
    <row r="14574" spans="2:4" ht="15" customHeight="1" x14ac:dyDescent="0.25">
      <c r="B14574" s="683"/>
      <c r="C14574" s="683"/>
      <c r="D14574" s="684"/>
    </row>
    <row r="14575" spans="2:4" ht="15" customHeight="1" x14ac:dyDescent="0.25">
      <c r="B14575" s="683"/>
      <c r="C14575" s="683"/>
      <c r="D14575" s="684"/>
    </row>
    <row r="14576" spans="2:4" ht="15" customHeight="1" x14ac:dyDescent="0.25">
      <c r="B14576" s="683"/>
      <c r="C14576" s="683"/>
      <c r="D14576" s="684"/>
    </row>
    <row r="14577" spans="2:4" ht="15" customHeight="1" x14ac:dyDescent="0.25">
      <c r="B14577" s="683"/>
      <c r="C14577" s="683"/>
      <c r="D14577" s="684"/>
    </row>
    <row r="14578" spans="2:4" ht="15" customHeight="1" x14ac:dyDescent="0.25">
      <c r="B14578" s="683"/>
      <c r="C14578" s="683"/>
      <c r="D14578" s="684"/>
    </row>
    <row r="14579" spans="2:4" ht="15" customHeight="1" x14ac:dyDescent="0.25">
      <c r="B14579" s="683"/>
      <c r="C14579" s="683"/>
      <c r="D14579" s="684"/>
    </row>
    <row r="14580" spans="2:4" ht="15" customHeight="1" x14ac:dyDescent="0.25">
      <c r="B14580" s="683"/>
      <c r="C14580" s="683"/>
      <c r="D14580" s="684"/>
    </row>
    <row r="14581" spans="2:4" ht="15" customHeight="1" x14ac:dyDescent="0.25">
      <c r="B14581" s="683"/>
      <c r="C14581" s="683"/>
      <c r="D14581" s="684"/>
    </row>
    <row r="14582" spans="2:4" ht="15" customHeight="1" x14ac:dyDescent="0.25">
      <c r="B14582" s="683"/>
      <c r="C14582" s="683"/>
      <c r="D14582" s="684"/>
    </row>
    <row r="14583" spans="2:4" ht="15" customHeight="1" x14ac:dyDescent="0.25">
      <c r="B14583" s="683"/>
      <c r="C14583" s="683"/>
      <c r="D14583" s="684"/>
    </row>
    <row r="14584" spans="2:4" ht="15" customHeight="1" x14ac:dyDescent="0.25">
      <c r="B14584" s="683"/>
      <c r="C14584" s="683"/>
      <c r="D14584" s="684"/>
    </row>
    <row r="14585" spans="2:4" ht="15" customHeight="1" x14ac:dyDescent="0.25">
      <c r="B14585" s="683"/>
      <c r="C14585" s="683"/>
      <c r="D14585" s="684"/>
    </row>
    <row r="14586" spans="2:4" ht="15" customHeight="1" x14ac:dyDescent="0.25">
      <c r="B14586" s="683"/>
      <c r="C14586" s="683"/>
      <c r="D14586" s="684"/>
    </row>
    <row r="14587" spans="2:4" ht="15" customHeight="1" x14ac:dyDescent="0.25">
      <c r="B14587" s="683"/>
      <c r="C14587" s="683"/>
      <c r="D14587" s="684"/>
    </row>
    <row r="14588" spans="2:4" ht="15" customHeight="1" x14ac:dyDescent="0.25">
      <c r="B14588" s="683"/>
      <c r="C14588" s="683"/>
      <c r="D14588" s="684"/>
    </row>
    <row r="14589" spans="2:4" ht="15" customHeight="1" x14ac:dyDescent="0.25">
      <c r="B14589" s="683"/>
      <c r="C14589" s="683"/>
      <c r="D14589" s="684"/>
    </row>
    <row r="14590" spans="2:4" ht="15" customHeight="1" x14ac:dyDescent="0.25">
      <c r="B14590" s="683"/>
      <c r="C14590" s="683"/>
      <c r="D14590" s="684"/>
    </row>
    <row r="14591" spans="2:4" ht="15" customHeight="1" x14ac:dyDescent="0.25">
      <c r="B14591" s="683"/>
      <c r="C14591" s="683"/>
      <c r="D14591" s="684"/>
    </row>
    <row r="14592" spans="2:4" ht="15" customHeight="1" x14ac:dyDescent="0.25">
      <c r="B14592" s="683"/>
      <c r="C14592" s="683"/>
      <c r="D14592" s="684"/>
    </row>
    <row r="14593" spans="2:4" ht="15" customHeight="1" x14ac:dyDescent="0.25">
      <c r="B14593" s="683"/>
      <c r="C14593" s="683"/>
      <c r="D14593" s="684"/>
    </row>
    <row r="14594" spans="2:4" ht="15" customHeight="1" x14ac:dyDescent="0.25">
      <c r="B14594" s="683"/>
      <c r="C14594" s="683"/>
      <c r="D14594" s="684"/>
    </row>
    <row r="14595" spans="2:4" ht="15" customHeight="1" x14ac:dyDescent="0.25">
      <c r="B14595" s="683"/>
      <c r="C14595" s="683"/>
      <c r="D14595" s="684"/>
    </row>
    <row r="14596" spans="2:4" ht="15" customHeight="1" x14ac:dyDescent="0.25">
      <c r="B14596" s="683"/>
      <c r="C14596" s="683"/>
      <c r="D14596" s="684"/>
    </row>
    <row r="14597" spans="2:4" ht="15" customHeight="1" x14ac:dyDescent="0.25">
      <c r="B14597" s="683"/>
      <c r="C14597" s="683"/>
      <c r="D14597" s="684"/>
    </row>
    <row r="14598" spans="2:4" ht="15" customHeight="1" x14ac:dyDescent="0.25">
      <c r="B14598" s="683"/>
      <c r="C14598" s="683"/>
      <c r="D14598" s="684"/>
    </row>
    <row r="14599" spans="2:4" ht="15" customHeight="1" x14ac:dyDescent="0.25">
      <c r="B14599" s="683"/>
      <c r="C14599" s="683"/>
      <c r="D14599" s="684"/>
    </row>
    <row r="14600" spans="2:4" ht="15" customHeight="1" x14ac:dyDescent="0.25">
      <c r="B14600" s="683"/>
      <c r="C14600" s="683"/>
      <c r="D14600" s="684"/>
    </row>
    <row r="14601" spans="2:4" ht="15" customHeight="1" x14ac:dyDescent="0.25">
      <c r="B14601" s="683"/>
      <c r="C14601" s="683"/>
      <c r="D14601" s="684"/>
    </row>
    <row r="14602" spans="2:4" ht="15" customHeight="1" x14ac:dyDescent="0.25">
      <c r="B14602" s="683"/>
      <c r="C14602" s="683"/>
      <c r="D14602" s="684"/>
    </row>
    <row r="14603" spans="2:4" ht="15" customHeight="1" x14ac:dyDescent="0.25">
      <c r="B14603" s="683"/>
      <c r="C14603" s="683"/>
      <c r="D14603" s="684"/>
    </row>
    <row r="14604" spans="2:4" ht="15" customHeight="1" x14ac:dyDescent="0.25">
      <c r="B14604" s="683"/>
      <c r="C14604" s="683"/>
      <c r="D14604" s="684"/>
    </row>
    <row r="14605" spans="2:4" ht="15" customHeight="1" x14ac:dyDescent="0.25">
      <c r="B14605" s="683"/>
      <c r="C14605" s="683"/>
      <c r="D14605" s="684"/>
    </row>
    <row r="14606" spans="2:4" ht="15" customHeight="1" x14ac:dyDescent="0.25">
      <c r="B14606" s="683"/>
      <c r="C14606" s="683"/>
      <c r="D14606" s="684"/>
    </row>
    <row r="14607" spans="2:4" ht="15" customHeight="1" x14ac:dyDescent="0.25">
      <c r="B14607" s="683"/>
      <c r="C14607" s="683"/>
      <c r="D14607" s="684"/>
    </row>
    <row r="14608" spans="2:4" ht="15" customHeight="1" x14ac:dyDescent="0.25">
      <c r="B14608" s="683"/>
      <c r="C14608" s="683"/>
      <c r="D14608" s="684"/>
    </row>
    <row r="14609" spans="2:4" ht="15" customHeight="1" x14ac:dyDescent="0.25">
      <c r="B14609" s="683"/>
      <c r="C14609" s="683"/>
      <c r="D14609" s="684"/>
    </row>
    <row r="14610" spans="2:4" ht="15" customHeight="1" x14ac:dyDescent="0.25">
      <c r="B14610" s="683"/>
      <c r="C14610" s="683"/>
      <c r="D14610" s="684"/>
    </row>
    <row r="14611" spans="2:4" ht="15" customHeight="1" x14ac:dyDescent="0.25">
      <c r="B14611" s="683"/>
      <c r="C14611" s="683"/>
      <c r="D14611" s="684"/>
    </row>
    <row r="14612" spans="2:4" ht="15" customHeight="1" x14ac:dyDescent="0.25">
      <c r="B14612" s="683"/>
      <c r="C14612" s="683"/>
      <c r="D14612" s="684"/>
    </row>
    <row r="14613" spans="2:4" ht="15" customHeight="1" x14ac:dyDescent="0.25">
      <c r="B14613" s="683"/>
      <c r="C14613" s="683"/>
      <c r="D14613" s="684"/>
    </row>
    <row r="14614" spans="2:4" ht="15" customHeight="1" x14ac:dyDescent="0.25">
      <c r="B14614" s="683"/>
      <c r="C14614" s="683"/>
      <c r="D14614" s="684"/>
    </row>
    <row r="14615" spans="2:4" ht="15" customHeight="1" x14ac:dyDescent="0.25">
      <c r="B14615" s="683"/>
      <c r="C14615" s="683"/>
      <c r="D14615" s="684"/>
    </row>
    <row r="14616" spans="2:4" ht="15" customHeight="1" x14ac:dyDescent="0.25">
      <c r="B14616" s="683"/>
      <c r="C14616" s="683"/>
      <c r="D14616" s="684"/>
    </row>
    <row r="14617" spans="2:4" ht="15" customHeight="1" x14ac:dyDescent="0.25">
      <c r="B14617" s="683"/>
      <c r="C14617" s="683"/>
      <c r="D14617" s="684"/>
    </row>
    <row r="14618" spans="2:4" ht="15" customHeight="1" x14ac:dyDescent="0.25">
      <c r="B14618" s="683"/>
      <c r="C14618" s="683"/>
      <c r="D14618" s="684"/>
    </row>
    <row r="14619" spans="2:4" ht="15" customHeight="1" x14ac:dyDescent="0.25">
      <c r="B14619" s="683"/>
      <c r="C14619" s="683"/>
      <c r="D14619" s="684"/>
    </row>
    <row r="14620" spans="2:4" ht="15" customHeight="1" x14ac:dyDescent="0.25">
      <c r="B14620" s="683"/>
      <c r="C14620" s="683"/>
      <c r="D14620" s="684"/>
    </row>
    <row r="14621" spans="2:4" ht="15" customHeight="1" x14ac:dyDescent="0.25">
      <c r="B14621" s="683"/>
      <c r="C14621" s="683"/>
      <c r="D14621" s="684"/>
    </row>
    <row r="14622" spans="2:4" ht="15" customHeight="1" x14ac:dyDescent="0.25">
      <c r="B14622" s="683"/>
      <c r="C14622" s="683"/>
      <c r="D14622" s="684"/>
    </row>
    <row r="14623" spans="2:4" ht="15" customHeight="1" x14ac:dyDescent="0.25">
      <c r="B14623" s="683"/>
      <c r="C14623" s="683"/>
      <c r="D14623" s="684"/>
    </row>
    <row r="14624" spans="2:4" ht="15" customHeight="1" x14ac:dyDescent="0.25">
      <c r="B14624" s="683"/>
      <c r="C14624" s="683"/>
      <c r="D14624" s="684"/>
    </row>
    <row r="14625" spans="2:4" ht="15" customHeight="1" x14ac:dyDescent="0.25">
      <c r="B14625" s="683"/>
      <c r="C14625" s="683"/>
      <c r="D14625" s="684"/>
    </row>
    <row r="14626" spans="2:4" ht="15" customHeight="1" x14ac:dyDescent="0.25">
      <c r="B14626" s="683"/>
      <c r="C14626" s="683"/>
      <c r="D14626" s="684"/>
    </row>
    <row r="14627" spans="2:4" ht="15" customHeight="1" x14ac:dyDescent="0.25">
      <c r="B14627" s="683"/>
      <c r="C14627" s="683"/>
      <c r="D14627" s="684"/>
    </row>
    <row r="14628" spans="2:4" ht="15" customHeight="1" x14ac:dyDescent="0.25">
      <c r="B14628" s="683"/>
      <c r="C14628" s="683"/>
      <c r="D14628" s="684"/>
    </row>
    <row r="14629" spans="2:4" ht="15" customHeight="1" x14ac:dyDescent="0.25">
      <c r="B14629" s="683"/>
      <c r="C14629" s="683"/>
      <c r="D14629" s="684"/>
    </row>
    <row r="14630" spans="2:4" ht="15" customHeight="1" x14ac:dyDescent="0.25">
      <c r="B14630" s="683"/>
      <c r="C14630" s="683"/>
      <c r="D14630" s="684"/>
    </row>
    <row r="14631" spans="2:4" ht="15" customHeight="1" x14ac:dyDescent="0.25">
      <c r="B14631" s="683"/>
      <c r="C14631" s="683"/>
      <c r="D14631" s="684"/>
    </row>
    <row r="14632" spans="2:4" ht="15" customHeight="1" x14ac:dyDescent="0.25">
      <c r="B14632" s="683"/>
      <c r="C14632" s="683"/>
      <c r="D14632" s="684"/>
    </row>
    <row r="14633" spans="2:4" ht="15" customHeight="1" x14ac:dyDescent="0.25">
      <c r="B14633" s="683"/>
      <c r="C14633" s="683"/>
      <c r="D14633" s="684"/>
    </row>
    <row r="14634" spans="2:4" ht="15" customHeight="1" x14ac:dyDescent="0.25">
      <c r="B14634" s="683"/>
      <c r="C14634" s="683"/>
      <c r="D14634" s="684"/>
    </row>
    <row r="14635" spans="2:4" ht="15" customHeight="1" x14ac:dyDescent="0.25">
      <c r="B14635" s="683"/>
      <c r="C14635" s="683"/>
      <c r="D14635" s="684"/>
    </row>
    <row r="14636" spans="2:4" ht="15" customHeight="1" x14ac:dyDescent="0.25">
      <c r="B14636" s="683"/>
      <c r="C14636" s="683"/>
      <c r="D14636" s="684"/>
    </row>
    <row r="14637" spans="2:4" ht="15" customHeight="1" x14ac:dyDescent="0.25">
      <c r="B14637" s="683"/>
      <c r="C14637" s="683"/>
      <c r="D14637" s="684"/>
    </row>
    <row r="14638" spans="2:4" ht="15" customHeight="1" x14ac:dyDescent="0.25">
      <c r="B14638" s="683"/>
      <c r="C14638" s="683"/>
      <c r="D14638" s="684"/>
    </row>
    <row r="14639" spans="2:4" ht="15" customHeight="1" x14ac:dyDescent="0.25">
      <c r="B14639" s="683"/>
      <c r="C14639" s="683"/>
      <c r="D14639" s="684"/>
    </row>
    <row r="14640" spans="2:4" ht="15" customHeight="1" x14ac:dyDescent="0.25">
      <c r="B14640" s="683"/>
      <c r="C14640" s="683"/>
      <c r="D14640" s="684"/>
    </row>
    <row r="14641" spans="2:4" ht="15" customHeight="1" x14ac:dyDescent="0.25">
      <c r="B14641" s="683"/>
      <c r="C14641" s="683"/>
      <c r="D14641" s="684"/>
    </row>
    <row r="14642" spans="2:4" ht="15" customHeight="1" x14ac:dyDescent="0.25">
      <c r="B14642" s="683"/>
      <c r="C14642" s="683"/>
      <c r="D14642" s="684"/>
    </row>
    <row r="14643" spans="2:4" ht="15" customHeight="1" x14ac:dyDescent="0.25">
      <c r="B14643" s="683"/>
      <c r="C14643" s="683"/>
      <c r="D14643" s="684"/>
    </row>
    <row r="14644" spans="2:4" ht="15" customHeight="1" x14ac:dyDescent="0.25">
      <c r="B14644" s="683"/>
      <c r="C14644" s="683"/>
      <c r="D14644" s="684"/>
    </row>
    <row r="14645" spans="2:4" ht="15" customHeight="1" x14ac:dyDescent="0.25">
      <c r="B14645" s="683"/>
      <c r="C14645" s="683"/>
      <c r="D14645" s="684"/>
    </row>
    <row r="14646" spans="2:4" ht="15" customHeight="1" x14ac:dyDescent="0.25">
      <c r="B14646" s="683"/>
      <c r="C14646" s="683"/>
      <c r="D14646" s="684"/>
    </row>
    <row r="14647" spans="2:4" ht="15" customHeight="1" x14ac:dyDescent="0.25">
      <c r="B14647" s="683"/>
      <c r="C14647" s="683"/>
      <c r="D14647" s="684"/>
    </row>
    <row r="14648" spans="2:4" ht="15" customHeight="1" x14ac:dyDescent="0.25">
      <c r="B14648" s="683"/>
      <c r="C14648" s="683"/>
      <c r="D14648" s="684"/>
    </row>
    <row r="14649" spans="2:4" ht="15" customHeight="1" x14ac:dyDescent="0.25">
      <c r="B14649" s="683"/>
      <c r="C14649" s="683"/>
      <c r="D14649" s="684"/>
    </row>
    <row r="14650" spans="2:4" ht="15" customHeight="1" x14ac:dyDescent="0.25">
      <c r="B14650" s="683"/>
      <c r="C14650" s="683"/>
      <c r="D14650" s="684"/>
    </row>
    <row r="14651" spans="2:4" ht="15" customHeight="1" x14ac:dyDescent="0.25">
      <c r="B14651" s="683"/>
      <c r="C14651" s="683"/>
      <c r="D14651" s="684"/>
    </row>
    <row r="14652" spans="2:4" ht="15" customHeight="1" x14ac:dyDescent="0.25">
      <c r="B14652" s="683"/>
      <c r="C14652" s="683"/>
      <c r="D14652" s="684"/>
    </row>
    <row r="14653" spans="2:4" ht="15" customHeight="1" x14ac:dyDescent="0.25">
      <c r="B14653" s="683"/>
      <c r="C14653" s="683"/>
      <c r="D14653" s="684"/>
    </row>
    <row r="14654" spans="2:4" ht="15" customHeight="1" x14ac:dyDescent="0.25">
      <c r="B14654" s="683"/>
      <c r="C14654" s="683"/>
      <c r="D14654" s="684"/>
    </row>
    <row r="14655" spans="2:4" ht="15" customHeight="1" x14ac:dyDescent="0.25">
      <c r="B14655" s="683"/>
      <c r="C14655" s="683"/>
      <c r="D14655" s="684"/>
    </row>
    <row r="14656" spans="2:4" ht="15" customHeight="1" x14ac:dyDescent="0.25">
      <c r="B14656" s="683"/>
      <c r="C14656" s="683"/>
      <c r="D14656" s="684"/>
    </row>
    <row r="14657" spans="2:4" ht="15" customHeight="1" x14ac:dyDescent="0.25">
      <c r="B14657" s="683"/>
      <c r="C14657" s="683"/>
      <c r="D14657" s="684"/>
    </row>
    <row r="14658" spans="2:4" ht="15" customHeight="1" x14ac:dyDescent="0.25">
      <c r="B14658" s="683"/>
      <c r="C14658" s="683"/>
      <c r="D14658" s="684"/>
    </row>
    <row r="14659" spans="2:4" ht="15" customHeight="1" x14ac:dyDescent="0.25">
      <c r="B14659" s="683"/>
      <c r="C14659" s="683"/>
      <c r="D14659" s="684"/>
    </row>
    <row r="14660" spans="2:4" ht="15" customHeight="1" x14ac:dyDescent="0.25">
      <c r="B14660" s="683"/>
      <c r="C14660" s="683"/>
      <c r="D14660" s="684"/>
    </row>
    <row r="14661" spans="2:4" ht="15" customHeight="1" x14ac:dyDescent="0.25">
      <c r="B14661" s="683"/>
      <c r="C14661" s="683"/>
      <c r="D14661" s="684"/>
    </row>
    <row r="14662" spans="2:4" ht="15" customHeight="1" x14ac:dyDescent="0.25">
      <c r="B14662" s="683"/>
      <c r="C14662" s="683"/>
      <c r="D14662" s="684"/>
    </row>
    <row r="14663" spans="2:4" ht="15" customHeight="1" x14ac:dyDescent="0.25">
      <c r="B14663" s="683"/>
      <c r="C14663" s="683"/>
      <c r="D14663" s="684"/>
    </row>
    <row r="14664" spans="2:4" ht="15" customHeight="1" x14ac:dyDescent="0.25">
      <c r="B14664" s="683"/>
      <c r="C14664" s="683"/>
      <c r="D14664" s="684"/>
    </row>
    <row r="14665" spans="2:4" ht="15" customHeight="1" x14ac:dyDescent="0.25">
      <c r="B14665" s="683"/>
      <c r="C14665" s="683"/>
      <c r="D14665" s="684"/>
    </row>
    <row r="14666" spans="2:4" ht="15" customHeight="1" x14ac:dyDescent="0.25">
      <c r="B14666" s="683"/>
      <c r="C14666" s="683"/>
      <c r="D14666" s="684"/>
    </row>
    <row r="14667" spans="2:4" ht="15" customHeight="1" x14ac:dyDescent="0.25">
      <c r="B14667" s="683"/>
      <c r="C14667" s="683"/>
      <c r="D14667" s="684"/>
    </row>
    <row r="14668" spans="2:4" ht="15" customHeight="1" x14ac:dyDescent="0.25">
      <c r="B14668" s="683"/>
      <c r="C14668" s="683"/>
      <c r="D14668" s="684"/>
    </row>
    <row r="14669" spans="2:4" ht="15" customHeight="1" x14ac:dyDescent="0.25">
      <c r="B14669" s="683"/>
      <c r="C14669" s="683"/>
      <c r="D14669" s="684"/>
    </row>
    <row r="14670" spans="2:4" ht="15" customHeight="1" x14ac:dyDescent="0.25">
      <c r="B14670" s="683"/>
      <c r="C14670" s="683"/>
      <c r="D14670" s="684"/>
    </row>
    <row r="14671" spans="2:4" ht="15" customHeight="1" x14ac:dyDescent="0.25">
      <c r="B14671" s="683"/>
      <c r="C14671" s="683"/>
      <c r="D14671" s="684"/>
    </row>
    <row r="14672" spans="2:4" ht="15" customHeight="1" x14ac:dyDescent="0.25">
      <c r="B14672" s="683"/>
      <c r="C14672" s="683"/>
      <c r="D14672" s="684"/>
    </row>
    <row r="14673" spans="2:4" ht="15" customHeight="1" x14ac:dyDescent="0.25">
      <c r="B14673" s="683"/>
      <c r="C14673" s="683"/>
      <c r="D14673" s="684"/>
    </row>
    <row r="14674" spans="2:4" ht="15" customHeight="1" x14ac:dyDescent="0.25">
      <c r="B14674" s="683"/>
      <c r="C14674" s="683"/>
      <c r="D14674" s="684"/>
    </row>
    <row r="14675" spans="2:4" ht="15" customHeight="1" x14ac:dyDescent="0.25">
      <c r="B14675" s="683"/>
      <c r="C14675" s="683"/>
      <c r="D14675" s="684"/>
    </row>
    <row r="14676" spans="2:4" ht="15" customHeight="1" x14ac:dyDescent="0.25">
      <c r="B14676" s="683"/>
      <c r="C14676" s="683"/>
      <c r="D14676" s="684"/>
    </row>
    <row r="14677" spans="2:4" ht="15" customHeight="1" x14ac:dyDescent="0.25">
      <c r="B14677" s="683"/>
      <c r="C14677" s="683"/>
      <c r="D14677" s="684"/>
    </row>
    <row r="14678" spans="2:4" ht="15" customHeight="1" x14ac:dyDescent="0.25">
      <c r="B14678" s="683"/>
      <c r="C14678" s="683"/>
      <c r="D14678" s="684"/>
    </row>
    <row r="14679" spans="2:4" ht="15" customHeight="1" x14ac:dyDescent="0.25">
      <c r="B14679" s="683"/>
      <c r="C14679" s="683"/>
      <c r="D14679" s="684"/>
    </row>
    <row r="14680" spans="2:4" ht="15" customHeight="1" x14ac:dyDescent="0.25">
      <c r="B14680" s="683"/>
      <c r="C14680" s="683"/>
      <c r="D14680" s="684"/>
    </row>
    <row r="14681" spans="2:4" ht="15" customHeight="1" x14ac:dyDescent="0.25">
      <c r="B14681" s="683"/>
      <c r="C14681" s="683"/>
      <c r="D14681" s="684"/>
    </row>
    <row r="14682" spans="2:4" ht="15" customHeight="1" x14ac:dyDescent="0.25">
      <c r="B14682" s="683"/>
      <c r="C14682" s="683"/>
      <c r="D14682" s="684"/>
    </row>
    <row r="14683" spans="2:4" ht="15" customHeight="1" x14ac:dyDescent="0.25">
      <c r="B14683" s="683"/>
      <c r="C14683" s="683"/>
      <c r="D14683" s="684"/>
    </row>
    <row r="14684" spans="2:4" ht="15" customHeight="1" x14ac:dyDescent="0.25">
      <c r="B14684" s="683"/>
      <c r="C14684" s="683"/>
      <c r="D14684" s="684"/>
    </row>
    <row r="14685" spans="2:4" ht="15" customHeight="1" x14ac:dyDescent="0.25">
      <c r="B14685" s="683"/>
      <c r="C14685" s="683"/>
      <c r="D14685" s="684"/>
    </row>
    <row r="14686" spans="2:4" ht="15" customHeight="1" x14ac:dyDescent="0.25">
      <c r="B14686" s="683"/>
      <c r="C14686" s="683"/>
      <c r="D14686" s="684"/>
    </row>
    <row r="14687" spans="2:4" ht="15" customHeight="1" x14ac:dyDescent="0.25">
      <c r="B14687" s="683"/>
      <c r="C14687" s="683"/>
      <c r="D14687" s="684"/>
    </row>
    <row r="14688" spans="2:4" ht="15" customHeight="1" x14ac:dyDescent="0.25">
      <c r="B14688" s="683"/>
      <c r="C14688" s="683"/>
      <c r="D14688" s="684"/>
    </row>
    <row r="14689" spans="2:4" ht="15" customHeight="1" x14ac:dyDescent="0.25">
      <c r="B14689" s="683"/>
      <c r="C14689" s="683"/>
      <c r="D14689" s="684"/>
    </row>
    <row r="14690" spans="2:4" ht="15" customHeight="1" x14ac:dyDescent="0.25">
      <c r="B14690" s="683"/>
      <c r="C14690" s="683"/>
      <c r="D14690" s="684"/>
    </row>
    <row r="14691" spans="2:4" ht="15" customHeight="1" x14ac:dyDescent="0.25">
      <c r="B14691" s="683"/>
      <c r="C14691" s="683"/>
      <c r="D14691" s="684"/>
    </row>
    <row r="14692" spans="2:4" ht="15" customHeight="1" x14ac:dyDescent="0.25">
      <c r="B14692" s="683"/>
      <c r="C14692" s="683"/>
      <c r="D14692" s="684"/>
    </row>
    <row r="14693" spans="2:4" ht="15" customHeight="1" x14ac:dyDescent="0.25">
      <c r="B14693" s="683"/>
      <c r="C14693" s="683"/>
      <c r="D14693" s="684"/>
    </row>
    <row r="14694" spans="2:4" ht="15" customHeight="1" x14ac:dyDescent="0.25">
      <c r="B14694" s="683"/>
      <c r="C14694" s="683"/>
      <c r="D14694" s="684"/>
    </row>
    <row r="14695" spans="2:4" ht="15" customHeight="1" x14ac:dyDescent="0.25">
      <c r="B14695" s="683"/>
      <c r="C14695" s="683"/>
      <c r="D14695" s="684"/>
    </row>
    <row r="14696" spans="2:4" ht="15" customHeight="1" x14ac:dyDescent="0.25">
      <c r="B14696" s="683"/>
      <c r="C14696" s="683"/>
      <c r="D14696" s="684"/>
    </row>
    <row r="14697" spans="2:4" ht="15" customHeight="1" x14ac:dyDescent="0.25">
      <c r="B14697" s="683"/>
      <c r="C14697" s="683"/>
      <c r="D14697" s="684"/>
    </row>
    <row r="14698" spans="2:4" ht="15" customHeight="1" x14ac:dyDescent="0.25">
      <c r="B14698" s="683"/>
      <c r="C14698" s="683"/>
      <c r="D14698" s="684"/>
    </row>
    <row r="14699" spans="2:4" ht="15" customHeight="1" x14ac:dyDescent="0.25">
      <c r="B14699" s="683"/>
      <c r="C14699" s="683"/>
      <c r="D14699" s="684"/>
    </row>
    <row r="14700" spans="2:4" ht="15" customHeight="1" x14ac:dyDescent="0.25">
      <c r="B14700" s="683"/>
      <c r="C14700" s="683"/>
      <c r="D14700" s="684"/>
    </row>
    <row r="14701" spans="2:4" ht="15" customHeight="1" x14ac:dyDescent="0.25">
      <c r="B14701" s="683"/>
      <c r="C14701" s="683"/>
      <c r="D14701" s="684"/>
    </row>
    <row r="14702" spans="2:4" ht="15" customHeight="1" x14ac:dyDescent="0.25">
      <c r="B14702" s="683"/>
      <c r="C14702" s="683"/>
      <c r="D14702" s="684"/>
    </row>
    <row r="14703" spans="2:4" ht="15" customHeight="1" x14ac:dyDescent="0.25">
      <c r="B14703" s="683"/>
      <c r="C14703" s="683"/>
      <c r="D14703" s="684"/>
    </row>
    <row r="14704" spans="2:4" ht="15" customHeight="1" x14ac:dyDescent="0.25">
      <c r="B14704" s="683"/>
      <c r="C14704" s="683"/>
      <c r="D14704" s="684"/>
    </row>
    <row r="14705" spans="2:4" ht="15" customHeight="1" x14ac:dyDescent="0.25">
      <c r="B14705" s="683"/>
      <c r="C14705" s="683"/>
      <c r="D14705" s="684"/>
    </row>
    <row r="14706" spans="2:4" ht="15" customHeight="1" x14ac:dyDescent="0.25">
      <c r="B14706" s="683"/>
      <c r="C14706" s="683"/>
      <c r="D14706" s="684"/>
    </row>
    <row r="14707" spans="2:4" ht="15" customHeight="1" x14ac:dyDescent="0.25">
      <c r="B14707" s="683"/>
      <c r="C14707" s="683"/>
      <c r="D14707" s="684"/>
    </row>
    <row r="14708" spans="2:4" ht="15" customHeight="1" x14ac:dyDescent="0.25">
      <c r="B14708" s="683"/>
      <c r="C14708" s="683"/>
      <c r="D14708" s="684"/>
    </row>
    <row r="14709" spans="2:4" ht="15" customHeight="1" x14ac:dyDescent="0.25">
      <c r="B14709" s="683"/>
      <c r="C14709" s="683"/>
      <c r="D14709" s="684"/>
    </row>
    <row r="14710" spans="2:4" ht="15" customHeight="1" x14ac:dyDescent="0.25">
      <c r="B14710" s="683"/>
      <c r="C14710" s="683"/>
      <c r="D14710" s="684"/>
    </row>
    <row r="14711" spans="2:4" ht="15" customHeight="1" x14ac:dyDescent="0.25">
      <c r="B14711" s="683"/>
      <c r="C14711" s="683"/>
      <c r="D14711" s="684"/>
    </row>
    <row r="14712" spans="2:4" ht="15" customHeight="1" x14ac:dyDescent="0.25">
      <c r="B14712" s="683"/>
      <c r="C14712" s="683"/>
      <c r="D14712" s="684"/>
    </row>
    <row r="14713" spans="2:4" ht="15" customHeight="1" x14ac:dyDescent="0.25">
      <c r="B14713" s="683"/>
      <c r="C14713" s="683"/>
      <c r="D14713" s="684"/>
    </row>
    <row r="14714" spans="2:4" ht="15" customHeight="1" x14ac:dyDescent="0.25">
      <c r="B14714" s="683"/>
      <c r="C14714" s="683"/>
      <c r="D14714" s="684"/>
    </row>
    <row r="14715" spans="2:4" ht="15" customHeight="1" x14ac:dyDescent="0.25">
      <c r="B14715" s="683"/>
      <c r="C14715" s="683"/>
      <c r="D14715" s="684"/>
    </row>
    <row r="14716" spans="2:4" ht="15" customHeight="1" x14ac:dyDescent="0.25">
      <c r="B14716" s="683"/>
      <c r="C14716" s="683"/>
      <c r="D14716" s="684"/>
    </row>
    <row r="14717" spans="2:4" ht="15" customHeight="1" x14ac:dyDescent="0.25">
      <c r="B14717" s="683"/>
      <c r="C14717" s="683"/>
      <c r="D14717" s="684"/>
    </row>
    <row r="14718" spans="2:4" ht="15" customHeight="1" x14ac:dyDescent="0.25">
      <c r="B14718" s="683"/>
      <c r="C14718" s="683"/>
      <c r="D14718" s="684"/>
    </row>
    <row r="14719" spans="2:4" ht="15" customHeight="1" x14ac:dyDescent="0.25">
      <c r="B14719" s="683"/>
      <c r="C14719" s="683"/>
      <c r="D14719" s="684"/>
    </row>
    <row r="14720" spans="2:4" ht="15" customHeight="1" x14ac:dyDescent="0.25">
      <c r="B14720" s="683"/>
      <c r="C14720" s="683"/>
      <c r="D14720" s="684"/>
    </row>
    <row r="14721" spans="2:4" ht="15" customHeight="1" x14ac:dyDescent="0.25">
      <c r="B14721" s="683"/>
      <c r="C14721" s="683"/>
      <c r="D14721" s="684"/>
    </row>
    <row r="14722" spans="2:4" ht="15" customHeight="1" x14ac:dyDescent="0.25">
      <c r="B14722" s="683"/>
      <c r="C14722" s="683"/>
      <c r="D14722" s="684"/>
    </row>
    <row r="14723" spans="2:4" ht="15" customHeight="1" x14ac:dyDescent="0.25">
      <c r="B14723" s="683"/>
      <c r="C14723" s="683"/>
      <c r="D14723" s="684"/>
    </row>
    <row r="14724" spans="2:4" ht="15" customHeight="1" x14ac:dyDescent="0.25">
      <c r="B14724" s="683"/>
      <c r="C14724" s="683"/>
      <c r="D14724" s="684"/>
    </row>
    <row r="14725" spans="2:4" ht="15" customHeight="1" x14ac:dyDescent="0.25">
      <c r="B14725" s="683"/>
      <c r="C14725" s="683"/>
      <c r="D14725" s="684"/>
    </row>
    <row r="14726" spans="2:4" ht="15" customHeight="1" x14ac:dyDescent="0.25">
      <c r="B14726" s="683"/>
      <c r="C14726" s="683"/>
      <c r="D14726" s="684"/>
    </row>
    <row r="14727" spans="2:4" ht="15" customHeight="1" x14ac:dyDescent="0.25">
      <c r="B14727" s="683"/>
      <c r="C14727" s="683"/>
      <c r="D14727" s="684"/>
    </row>
    <row r="14728" spans="2:4" ht="15" customHeight="1" x14ac:dyDescent="0.25">
      <c r="B14728" s="683"/>
      <c r="C14728" s="683"/>
      <c r="D14728" s="684"/>
    </row>
    <row r="14729" spans="2:4" ht="15" customHeight="1" x14ac:dyDescent="0.25">
      <c r="B14729" s="683"/>
      <c r="C14729" s="683"/>
      <c r="D14729" s="684"/>
    </row>
    <row r="14730" spans="2:4" ht="15" customHeight="1" x14ac:dyDescent="0.25">
      <c r="B14730" s="683"/>
      <c r="C14730" s="683"/>
      <c r="D14730" s="684"/>
    </row>
    <row r="14731" spans="2:4" ht="15" customHeight="1" x14ac:dyDescent="0.25">
      <c r="B14731" s="683"/>
      <c r="C14731" s="683"/>
      <c r="D14731" s="684"/>
    </row>
    <row r="14732" spans="2:4" ht="15" customHeight="1" x14ac:dyDescent="0.25">
      <c r="B14732" s="683"/>
      <c r="C14732" s="683"/>
      <c r="D14732" s="684"/>
    </row>
    <row r="14733" spans="2:4" ht="15" customHeight="1" x14ac:dyDescent="0.25">
      <c r="B14733" s="683"/>
      <c r="C14733" s="683"/>
      <c r="D14733" s="684"/>
    </row>
    <row r="14734" spans="2:4" ht="15" customHeight="1" x14ac:dyDescent="0.25">
      <c r="B14734" s="683"/>
      <c r="C14734" s="683"/>
      <c r="D14734" s="684"/>
    </row>
    <row r="14735" spans="2:4" ht="15" customHeight="1" x14ac:dyDescent="0.25">
      <c r="B14735" s="683"/>
      <c r="C14735" s="683"/>
      <c r="D14735" s="684"/>
    </row>
    <row r="14736" spans="2:4" ht="15" customHeight="1" x14ac:dyDescent="0.25">
      <c r="B14736" s="683"/>
      <c r="C14736" s="683"/>
      <c r="D14736" s="684"/>
    </row>
    <row r="14737" spans="2:4" ht="15" customHeight="1" x14ac:dyDescent="0.25">
      <c r="B14737" s="683"/>
      <c r="C14737" s="683"/>
      <c r="D14737" s="684"/>
    </row>
    <row r="14738" spans="2:4" ht="15" customHeight="1" x14ac:dyDescent="0.25">
      <c r="B14738" s="683"/>
      <c r="C14738" s="683"/>
      <c r="D14738" s="684"/>
    </row>
    <row r="14739" spans="2:4" ht="15" customHeight="1" x14ac:dyDescent="0.25">
      <c r="B14739" s="683"/>
      <c r="C14739" s="683"/>
      <c r="D14739" s="684"/>
    </row>
    <row r="14740" spans="2:4" ht="15" customHeight="1" x14ac:dyDescent="0.25">
      <c r="B14740" s="683"/>
      <c r="C14740" s="683"/>
      <c r="D14740" s="684"/>
    </row>
    <row r="14741" spans="2:4" ht="15" customHeight="1" x14ac:dyDescent="0.25">
      <c r="B14741" s="683"/>
      <c r="C14741" s="683"/>
      <c r="D14741" s="684"/>
    </row>
    <row r="14742" spans="2:4" ht="15" customHeight="1" x14ac:dyDescent="0.25">
      <c r="B14742" s="683"/>
      <c r="C14742" s="683"/>
      <c r="D14742" s="684"/>
    </row>
    <row r="14743" spans="2:4" ht="15" customHeight="1" x14ac:dyDescent="0.25">
      <c r="B14743" s="683"/>
      <c r="C14743" s="683"/>
      <c r="D14743" s="684"/>
    </row>
    <row r="14744" spans="2:4" ht="15" customHeight="1" x14ac:dyDescent="0.25">
      <c r="B14744" s="683"/>
      <c r="C14744" s="683"/>
      <c r="D14744" s="684"/>
    </row>
    <row r="14745" spans="2:4" ht="15" customHeight="1" x14ac:dyDescent="0.25">
      <c r="B14745" s="683"/>
      <c r="C14745" s="683"/>
      <c r="D14745" s="684"/>
    </row>
    <row r="14746" spans="2:4" ht="15" customHeight="1" x14ac:dyDescent="0.25">
      <c r="B14746" s="683"/>
      <c r="C14746" s="683"/>
      <c r="D14746" s="684"/>
    </row>
    <row r="14747" spans="2:4" ht="15" customHeight="1" x14ac:dyDescent="0.25">
      <c r="B14747" s="683"/>
      <c r="C14747" s="683"/>
      <c r="D14747" s="684"/>
    </row>
    <row r="14748" spans="2:4" ht="15" customHeight="1" x14ac:dyDescent="0.25">
      <c r="B14748" s="683"/>
      <c r="C14748" s="683"/>
      <c r="D14748" s="684"/>
    </row>
    <row r="14749" spans="2:4" ht="15" customHeight="1" x14ac:dyDescent="0.25">
      <c r="B14749" s="683"/>
      <c r="C14749" s="683"/>
      <c r="D14749" s="684"/>
    </row>
    <row r="14750" spans="2:4" ht="15" customHeight="1" x14ac:dyDescent="0.25">
      <c r="B14750" s="683"/>
      <c r="C14750" s="683"/>
      <c r="D14750" s="684"/>
    </row>
    <row r="14751" spans="2:4" ht="15" customHeight="1" x14ac:dyDescent="0.25">
      <c r="B14751" s="683"/>
      <c r="C14751" s="683"/>
      <c r="D14751" s="684"/>
    </row>
    <row r="14752" spans="2:4" ht="15" customHeight="1" x14ac:dyDescent="0.25">
      <c r="B14752" s="683"/>
      <c r="C14752" s="683"/>
      <c r="D14752" s="684"/>
    </row>
    <row r="14753" spans="2:4" ht="15" customHeight="1" x14ac:dyDescent="0.25">
      <c r="B14753" s="683"/>
      <c r="C14753" s="683"/>
      <c r="D14753" s="684"/>
    </row>
    <row r="14754" spans="2:4" ht="15" customHeight="1" x14ac:dyDescent="0.25">
      <c r="B14754" s="683"/>
      <c r="C14754" s="683"/>
      <c r="D14754" s="684"/>
    </row>
    <row r="14755" spans="2:4" ht="15" customHeight="1" x14ac:dyDescent="0.25">
      <c r="B14755" s="683"/>
      <c r="C14755" s="683"/>
      <c r="D14755" s="684"/>
    </row>
    <row r="14756" spans="2:4" ht="15" customHeight="1" x14ac:dyDescent="0.25">
      <c r="B14756" s="683"/>
      <c r="C14756" s="683"/>
      <c r="D14756" s="684"/>
    </row>
    <row r="14757" spans="2:4" ht="15" customHeight="1" x14ac:dyDescent="0.25">
      <c r="B14757" s="683"/>
      <c r="C14757" s="683"/>
      <c r="D14757" s="684"/>
    </row>
    <row r="14758" spans="2:4" ht="15" customHeight="1" x14ac:dyDescent="0.25">
      <c r="B14758" s="683"/>
      <c r="C14758" s="683"/>
      <c r="D14758" s="684"/>
    </row>
    <row r="14759" spans="2:4" ht="15" customHeight="1" x14ac:dyDescent="0.25">
      <c r="B14759" s="683"/>
      <c r="C14759" s="683"/>
      <c r="D14759" s="684"/>
    </row>
    <row r="14760" spans="2:4" ht="15" customHeight="1" x14ac:dyDescent="0.25">
      <c r="B14760" s="683"/>
      <c r="C14760" s="683"/>
      <c r="D14760" s="684"/>
    </row>
    <row r="14761" spans="2:4" ht="15" customHeight="1" x14ac:dyDescent="0.25">
      <c r="B14761" s="683"/>
      <c r="C14761" s="683"/>
      <c r="D14761" s="684"/>
    </row>
    <row r="14762" spans="2:4" ht="15" customHeight="1" x14ac:dyDescent="0.25">
      <c r="B14762" s="683"/>
      <c r="C14762" s="683"/>
      <c r="D14762" s="684"/>
    </row>
    <row r="14763" spans="2:4" ht="15" customHeight="1" x14ac:dyDescent="0.25">
      <c r="B14763" s="683"/>
      <c r="C14763" s="683"/>
      <c r="D14763" s="684"/>
    </row>
    <row r="14764" spans="2:4" ht="15" customHeight="1" x14ac:dyDescent="0.25">
      <c r="B14764" s="683"/>
      <c r="C14764" s="683"/>
      <c r="D14764" s="684"/>
    </row>
    <row r="14765" spans="2:4" ht="15" customHeight="1" x14ac:dyDescent="0.25">
      <c r="B14765" s="683"/>
      <c r="C14765" s="683"/>
      <c r="D14765" s="684"/>
    </row>
    <row r="14766" spans="2:4" ht="15" customHeight="1" x14ac:dyDescent="0.25">
      <c r="B14766" s="683"/>
      <c r="C14766" s="683"/>
      <c r="D14766" s="684"/>
    </row>
    <row r="14767" spans="2:4" ht="15" customHeight="1" x14ac:dyDescent="0.25">
      <c r="B14767" s="683"/>
      <c r="C14767" s="683"/>
      <c r="D14767" s="684"/>
    </row>
    <row r="14768" spans="2:4" ht="15" customHeight="1" x14ac:dyDescent="0.25">
      <c r="B14768" s="683"/>
      <c r="C14768" s="683"/>
      <c r="D14768" s="684"/>
    </row>
    <row r="14769" spans="2:4" ht="15" customHeight="1" x14ac:dyDescent="0.25">
      <c r="B14769" s="683"/>
      <c r="C14769" s="683"/>
      <c r="D14769" s="684"/>
    </row>
    <row r="14770" spans="2:4" ht="15" customHeight="1" x14ac:dyDescent="0.25">
      <c r="B14770" s="683"/>
      <c r="C14770" s="683"/>
      <c r="D14770" s="684"/>
    </row>
    <row r="14771" spans="2:4" ht="15" customHeight="1" x14ac:dyDescent="0.25">
      <c r="B14771" s="683"/>
      <c r="C14771" s="683"/>
      <c r="D14771" s="684"/>
    </row>
    <row r="14772" spans="2:4" ht="15" customHeight="1" x14ac:dyDescent="0.25">
      <c r="B14772" s="683"/>
      <c r="C14772" s="683"/>
      <c r="D14772" s="684"/>
    </row>
    <row r="14773" spans="2:4" ht="15" customHeight="1" x14ac:dyDescent="0.25">
      <c r="B14773" s="683"/>
      <c r="C14773" s="683"/>
      <c r="D14773" s="684"/>
    </row>
    <row r="14774" spans="2:4" ht="15" customHeight="1" x14ac:dyDescent="0.25">
      <c r="B14774" s="683"/>
      <c r="C14774" s="683"/>
      <c r="D14774" s="684"/>
    </row>
    <row r="14775" spans="2:4" ht="15" customHeight="1" x14ac:dyDescent="0.25">
      <c r="B14775" s="683"/>
      <c r="C14775" s="683"/>
      <c r="D14775" s="684"/>
    </row>
    <row r="14776" spans="2:4" ht="15" customHeight="1" x14ac:dyDescent="0.25">
      <c r="B14776" s="683"/>
      <c r="C14776" s="683"/>
      <c r="D14776" s="684"/>
    </row>
    <row r="14777" spans="2:4" ht="15" customHeight="1" x14ac:dyDescent="0.25">
      <c r="B14777" s="683"/>
      <c r="C14777" s="683"/>
      <c r="D14777" s="684"/>
    </row>
    <row r="14778" spans="2:4" ht="15" customHeight="1" x14ac:dyDescent="0.25">
      <c r="B14778" s="683"/>
      <c r="C14778" s="683"/>
      <c r="D14778" s="684"/>
    </row>
    <row r="14779" spans="2:4" ht="15" customHeight="1" x14ac:dyDescent="0.25">
      <c r="B14779" s="683"/>
      <c r="C14779" s="683"/>
      <c r="D14779" s="684"/>
    </row>
    <row r="14780" spans="2:4" ht="15" customHeight="1" x14ac:dyDescent="0.25">
      <c r="B14780" s="683"/>
      <c r="C14780" s="683"/>
      <c r="D14780" s="684"/>
    </row>
    <row r="14781" spans="2:4" ht="15" customHeight="1" x14ac:dyDescent="0.25">
      <c r="B14781" s="683"/>
      <c r="C14781" s="683"/>
      <c r="D14781" s="684"/>
    </row>
    <row r="14782" spans="2:4" ht="15" customHeight="1" x14ac:dyDescent="0.25">
      <c r="B14782" s="683"/>
      <c r="C14782" s="683"/>
      <c r="D14782" s="684"/>
    </row>
    <row r="14783" spans="2:4" ht="15" customHeight="1" x14ac:dyDescent="0.25">
      <c r="B14783" s="683"/>
      <c r="C14783" s="683"/>
      <c r="D14783" s="684"/>
    </row>
    <row r="14784" spans="2:4" ht="15" customHeight="1" x14ac:dyDescent="0.25">
      <c r="B14784" s="683"/>
      <c r="C14784" s="683"/>
      <c r="D14784" s="684"/>
    </row>
    <row r="14785" spans="2:4" ht="15" customHeight="1" x14ac:dyDescent="0.25">
      <c r="B14785" s="683"/>
      <c r="C14785" s="683"/>
      <c r="D14785" s="684"/>
    </row>
    <row r="14786" spans="2:4" ht="15" customHeight="1" x14ac:dyDescent="0.25">
      <c r="B14786" s="683"/>
      <c r="C14786" s="683"/>
      <c r="D14786" s="684"/>
    </row>
    <row r="14787" spans="2:4" ht="15" customHeight="1" x14ac:dyDescent="0.25">
      <c r="B14787" s="683"/>
      <c r="C14787" s="683"/>
      <c r="D14787" s="684"/>
    </row>
    <row r="14788" spans="2:4" ht="15" customHeight="1" x14ac:dyDescent="0.25">
      <c r="B14788" s="683"/>
      <c r="C14788" s="683"/>
      <c r="D14788" s="684"/>
    </row>
    <row r="14789" spans="2:4" ht="15" customHeight="1" x14ac:dyDescent="0.25">
      <c r="B14789" s="683"/>
      <c r="C14789" s="683"/>
      <c r="D14789" s="684"/>
    </row>
    <row r="14790" spans="2:4" ht="15" customHeight="1" x14ac:dyDescent="0.25">
      <c r="B14790" s="683"/>
      <c r="C14790" s="683"/>
      <c r="D14790" s="684"/>
    </row>
    <row r="14791" spans="2:4" ht="15" customHeight="1" x14ac:dyDescent="0.25">
      <c r="B14791" s="683"/>
      <c r="C14791" s="683"/>
      <c r="D14791" s="684"/>
    </row>
    <row r="14792" spans="2:4" ht="15" customHeight="1" x14ac:dyDescent="0.25">
      <c r="B14792" s="683"/>
      <c r="C14792" s="683"/>
      <c r="D14792" s="684"/>
    </row>
    <row r="14793" spans="2:4" ht="15" customHeight="1" x14ac:dyDescent="0.25">
      <c r="B14793" s="683"/>
      <c r="C14793" s="683"/>
      <c r="D14793" s="684"/>
    </row>
    <row r="14794" spans="2:4" ht="15" customHeight="1" x14ac:dyDescent="0.25">
      <c r="B14794" s="683"/>
      <c r="C14794" s="683"/>
      <c r="D14794" s="684"/>
    </row>
    <row r="14795" spans="2:4" ht="15" customHeight="1" x14ac:dyDescent="0.25">
      <c r="B14795" s="683"/>
      <c r="C14795" s="683"/>
      <c r="D14795" s="684"/>
    </row>
    <row r="14796" spans="2:4" ht="15" customHeight="1" x14ac:dyDescent="0.25">
      <c r="B14796" s="683"/>
      <c r="C14796" s="683"/>
      <c r="D14796" s="684"/>
    </row>
    <row r="14797" spans="2:4" ht="15" customHeight="1" x14ac:dyDescent="0.25">
      <c r="B14797" s="683"/>
      <c r="C14797" s="683"/>
      <c r="D14797" s="684"/>
    </row>
    <row r="14798" spans="2:4" ht="15" customHeight="1" x14ac:dyDescent="0.25">
      <c r="B14798" s="683"/>
      <c r="C14798" s="683"/>
      <c r="D14798" s="684"/>
    </row>
    <row r="14799" spans="2:4" ht="15" customHeight="1" x14ac:dyDescent="0.25">
      <c r="B14799" s="683"/>
      <c r="C14799" s="683"/>
      <c r="D14799" s="684"/>
    </row>
    <row r="14800" spans="2:4" ht="15" customHeight="1" x14ac:dyDescent="0.25">
      <c r="B14800" s="683"/>
      <c r="C14800" s="683"/>
      <c r="D14800" s="684"/>
    </row>
    <row r="14801" spans="2:4" ht="15" customHeight="1" x14ac:dyDescent="0.25">
      <c r="B14801" s="683"/>
      <c r="C14801" s="683"/>
      <c r="D14801" s="684"/>
    </row>
    <row r="14802" spans="2:4" ht="15" customHeight="1" x14ac:dyDescent="0.25">
      <c r="B14802" s="683"/>
      <c r="C14802" s="683"/>
      <c r="D14802" s="684"/>
    </row>
    <row r="14803" spans="2:4" ht="15" customHeight="1" x14ac:dyDescent="0.25">
      <c r="B14803" s="683"/>
      <c r="C14803" s="683"/>
      <c r="D14803" s="684"/>
    </row>
    <row r="14804" spans="2:4" ht="15" customHeight="1" x14ac:dyDescent="0.25">
      <c r="B14804" s="683"/>
      <c r="C14804" s="683"/>
      <c r="D14804" s="684"/>
    </row>
    <row r="14805" spans="2:4" ht="15" customHeight="1" x14ac:dyDescent="0.25">
      <c r="B14805" s="683"/>
      <c r="C14805" s="683"/>
      <c r="D14805" s="684"/>
    </row>
    <row r="14806" spans="2:4" ht="15" customHeight="1" x14ac:dyDescent="0.25">
      <c r="B14806" s="683"/>
      <c r="C14806" s="683"/>
      <c r="D14806" s="684"/>
    </row>
    <row r="14807" spans="2:4" ht="15" customHeight="1" x14ac:dyDescent="0.25">
      <c r="B14807" s="683"/>
      <c r="C14807" s="683"/>
      <c r="D14807" s="684"/>
    </row>
    <row r="14808" spans="2:4" ht="15" customHeight="1" x14ac:dyDescent="0.25">
      <c r="B14808" s="683"/>
      <c r="C14808" s="683"/>
      <c r="D14808" s="684"/>
    </row>
    <row r="14809" spans="2:4" ht="15" customHeight="1" x14ac:dyDescent="0.25">
      <c r="B14809" s="683"/>
      <c r="C14809" s="683"/>
      <c r="D14809" s="684"/>
    </row>
    <row r="14810" spans="2:4" ht="15" customHeight="1" x14ac:dyDescent="0.25">
      <c r="B14810" s="683"/>
      <c r="C14810" s="683"/>
      <c r="D14810" s="684"/>
    </row>
    <row r="14811" spans="2:4" ht="15" customHeight="1" x14ac:dyDescent="0.25">
      <c r="B14811" s="683"/>
      <c r="C14811" s="683"/>
      <c r="D14811" s="684"/>
    </row>
    <row r="14812" spans="2:4" ht="15" customHeight="1" x14ac:dyDescent="0.25">
      <c r="B14812" s="683"/>
      <c r="C14812" s="683"/>
      <c r="D14812" s="684"/>
    </row>
    <row r="14813" spans="2:4" ht="15" customHeight="1" x14ac:dyDescent="0.25">
      <c r="B14813" s="683"/>
      <c r="C14813" s="683"/>
      <c r="D14813" s="684"/>
    </row>
    <row r="14814" spans="2:4" ht="15" customHeight="1" x14ac:dyDescent="0.25">
      <c r="B14814" s="683"/>
      <c r="C14814" s="683"/>
      <c r="D14814" s="684"/>
    </row>
    <row r="14815" spans="2:4" ht="15" customHeight="1" x14ac:dyDescent="0.25">
      <c r="B14815" s="683"/>
      <c r="C14815" s="683"/>
      <c r="D14815" s="684"/>
    </row>
    <row r="14816" spans="2:4" ht="15" customHeight="1" x14ac:dyDescent="0.25">
      <c r="B14816" s="683"/>
      <c r="C14816" s="683"/>
      <c r="D14816" s="684"/>
    </row>
    <row r="14817" spans="2:4" ht="15" customHeight="1" x14ac:dyDescent="0.25">
      <c r="B14817" s="683"/>
      <c r="C14817" s="683"/>
      <c r="D14817" s="684"/>
    </row>
    <row r="14818" spans="2:4" ht="15" customHeight="1" x14ac:dyDescent="0.25">
      <c r="B14818" s="683"/>
      <c r="C14818" s="683"/>
      <c r="D14818" s="684"/>
    </row>
    <row r="14819" spans="2:4" ht="15" customHeight="1" x14ac:dyDescent="0.25">
      <c r="B14819" s="683"/>
      <c r="C14819" s="683"/>
      <c r="D14819" s="684"/>
    </row>
    <row r="14820" spans="2:4" ht="15" customHeight="1" x14ac:dyDescent="0.25">
      <c r="B14820" s="683"/>
      <c r="C14820" s="683"/>
      <c r="D14820" s="684"/>
    </row>
    <row r="14821" spans="2:4" ht="15" customHeight="1" x14ac:dyDescent="0.25">
      <c r="B14821" s="683"/>
      <c r="C14821" s="683"/>
      <c r="D14821" s="684"/>
    </row>
    <row r="14822" spans="2:4" ht="15" customHeight="1" x14ac:dyDescent="0.25">
      <c r="B14822" s="683"/>
      <c r="C14822" s="683"/>
      <c r="D14822" s="684"/>
    </row>
    <row r="14823" spans="2:4" ht="15" customHeight="1" x14ac:dyDescent="0.25">
      <c r="B14823" s="683"/>
      <c r="C14823" s="683"/>
      <c r="D14823" s="684"/>
    </row>
    <row r="14824" spans="2:4" ht="15" customHeight="1" x14ac:dyDescent="0.25">
      <c r="B14824" s="683"/>
      <c r="C14824" s="683"/>
      <c r="D14824" s="684"/>
    </row>
    <row r="14825" spans="2:4" ht="15" customHeight="1" x14ac:dyDescent="0.25">
      <c r="B14825" s="683"/>
      <c r="C14825" s="683"/>
      <c r="D14825" s="684"/>
    </row>
    <row r="14826" spans="2:4" ht="15" customHeight="1" x14ac:dyDescent="0.25">
      <c r="B14826" s="683"/>
      <c r="C14826" s="683"/>
      <c r="D14826" s="684"/>
    </row>
    <row r="14827" spans="2:4" ht="15" customHeight="1" x14ac:dyDescent="0.25">
      <c r="B14827" s="683"/>
      <c r="C14827" s="683"/>
      <c r="D14827" s="684"/>
    </row>
    <row r="14828" spans="2:4" ht="15" customHeight="1" x14ac:dyDescent="0.25">
      <c r="B14828" s="683"/>
      <c r="C14828" s="683"/>
      <c r="D14828" s="684"/>
    </row>
    <row r="14829" spans="2:4" ht="15" customHeight="1" x14ac:dyDescent="0.25">
      <c r="B14829" s="683"/>
      <c r="C14829" s="683"/>
      <c r="D14829" s="684"/>
    </row>
    <row r="14830" spans="2:4" ht="15" customHeight="1" x14ac:dyDescent="0.25">
      <c r="B14830" s="683"/>
      <c r="C14830" s="683"/>
      <c r="D14830" s="684"/>
    </row>
    <row r="14831" spans="2:4" ht="15" customHeight="1" x14ac:dyDescent="0.25">
      <c r="B14831" s="683"/>
      <c r="C14831" s="683"/>
      <c r="D14831" s="684"/>
    </row>
    <row r="14832" spans="2:4" ht="15" customHeight="1" x14ac:dyDescent="0.25">
      <c r="B14832" s="683"/>
      <c r="C14832" s="683"/>
      <c r="D14832" s="684"/>
    </row>
    <row r="14833" spans="2:4" ht="15" customHeight="1" x14ac:dyDescent="0.25">
      <c r="B14833" s="683"/>
      <c r="C14833" s="683"/>
      <c r="D14833" s="684"/>
    </row>
    <row r="14834" spans="2:4" ht="15" customHeight="1" x14ac:dyDescent="0.25">
      <c r="B14834" s="683"/>
      <c r="C14834" s="683"/>
      <c r="D14834" s="684"/>
    </row>
    <row r="14835" spans="2:4" ht="15" customHeight="1" x14ac:dyDescent="0.25">
      <c r="B14835" s="683"/>
      <c r="C14835" s="683"/>
      <c r="D14835" s="684"/>
    </row>
    <row r="14836" spans="2:4" ht="15" customHeight="1" x14ac:dyDescent="0.25">
      <c r="B14836" s="683"/>
      <c r="C14836" s="683"/>
      <c r="D14836" s="684"/>
    </row>
    <row r="14837" spans="2:4" ht="15" customHeight="1" x14ac:dyDescent="0.25">
      <c r="B14837" s="683"/>
      <c r="C14837" s="683"/>
      <c r="D14837" s="684"/>
    </row>
    <row r="14838" spans="2:4" ht="15" customHeight="1" x14ac:dyDescent="0.25">
      <c r="B14838" s="683"/>
      <c r="C14838" s="683"/>
      <c r="D14838" s="684"/>
    </row>
    <row r="14839" spans="2:4" ht="15" customHeight="1" x14ac:dyDescent="0.25">
      <c r="B14839" s="683"/>
      <c r="C14839" s="683"/>
      <c r="D14839" s="684"/>
    </row>
    <row r="14840" spans="2:4" ht="15" customHeight="1" x14ac:dyDescent="0.25">
      <c r="B14840" s="683"/>
      <c r="C14840" s="683"/>
      <c r="D14840" s="684"/>
    </row>
    <row r="14841" spans="2:4" ht="15" customHeight="1" x14ac:dyDescent="0.25">
      <c r="B14841" s="683"/>
      <c r="C14841" s="683"/>
      <c r="D14841" s="684"/>
    </row>
    <row r="14842" spans="2:4" ht="15" customHeight="1" x14ac:dyDescent="0.25">
      <c r="B14842" s="683"/>
      <c r="C14842" s="683"/>
      <c r="D14842" s="684"/>
    </row>
    <row r="14843" spans="2:4" ht="15" customHeight="1" x14ac:dyDescent="0.25">
      <c r="B14843" s="683"/>
      <c r="C14843" s="683"/>
      <c r="D14843" s="684"/>
    </row>
    <row r="14844" spans="2:4" ht="15" customHeight="1" x14ac:dyDescent="0.25">
      <c r="B14844" s="683"/>
      <c r="C14844" s="683"/>
      <c r="D14844" s="684"/>
    </row>
    <row r="14845" spans="2:4" ht="15" customHeight="1" x14ac:dyDescent="0.25">
      <c r="B14845" s="683"/>
      <c r="C14845" s="683"/>
      <c r="D14845" s="684"/>
    </row>
    <row r="14846" spans="2:4" ht="15" customHeight="1" x14ac:dyDescent="0.25">
      <c r="B14846" s="683"/>
      <c r="C14846" s="683"/>
      <c r="D14846" s="684"/>
    </row>
    <row r="14847" spans="2:4" ht="15" customHeight="1" x14ac:dyDescent="0.25">
      <c r="B14847" s="683"/>
      <c r="C14847" s="683"/>
      <c r="D14847" s="684"/>
    </row>
    <row r="14848" spans="2:4" ht="15" customHeight="1" x14ac:dyDescent="0.25">
      <c r="B14848" s="683"/>
      <c r="C14848" s="683"/>
      <c r="D14848" s="684"/>
    </row>
    <row r="14849" spans="2:4" ht="15" customHeight="1" x14ac:dyDescent="0.25">
      <c r="B14849" s="683"/>
      <c r="C14849" s="683"/>
      <c r="D14849" s="684"/>
    </row>
    <row r="14850" spans="2:4" ht="15" customHeight="1" x14ac:dyDescent="0.25">
      <c r="B14850" s="683"/>
      <c r="C14850" s="683"/>
      <c r="D14850" s="684"/>
    </row>
    <row r="14851" spans="2:4" ht="15" customHeight="1" x14ac:dyDescent="0.25">
      <c r="B14851" s="683"/>
      <c r="C14851" s="683"/>
      <c r="D14851" s="684"/>
    </row>
    <row r="14852" spans="2:4" ht="15" customHeight="1" x14ac:dyDescent="0.25">
      <c r="B14852" s="683"/>
      <c r="C14852" s="683"/>
      <c r="D14852" s="684"/>
    </row>
    <row r="14853" spans="2:4" ht="15" customHeight="1" x14ac:dyDescent="0.25">
      <c r="B14853" s="683"/>
      <c r="C14853" s="683"/>
      <c r="D14853" s="684"/>
    </row>
    <row r="14854" spans="2:4" ht="15" customHeight="1" x14ac:dyDescent="0.25">
      <c r="B14854" s="683"/>
      <c r="C14854" s="683"/>
      <c r="D14854" s="684"/>
    </row>
    <row r="14855" spans="2:4" ht="15" customHeight="1" x14ac:dyDescent="0.25">
      <c r="B14855" s="683"/>
      <c r="C14855" s="683"/>
      <c r="D14855" s="684"/>
    </row>
    <row r="14856" spans="2:4" ht="15" customHeight="1" x14ac:dyDescent="0.25">
      <c r="B14856" s="683"/>
      <c r="C14856" s="683"/>
      <c r="D14856" s="684"/>
    </row>
    <row r="14857" spans="2:4" ht="15" customHeight="1" x14ac:dyDescent="0.25">
      <c r="B14857" s="683"/>
      <c r="C14857" s="683"/>
      <c r="D14857" s="684"/>
    </row>
    <row r="14858" spans="2:4" ht="15" customHeight="1" x14ac:dyDescent="0.25">
      <c r="B14858" s="683"/>
      <c r="C14858" s="683"/>
      <c r="D14858" s="684"/>
    </row>
    <row r="14859" spans="2:4" ht="15" customHeight="1" x14ac:dyDescent="0.25">
      <c r="B14859" s="683"/>
      <c r="C14859" s="683"/>
      <c r="D14859" s="684"/>
    </row>
    <row r="14860" spans="2:4" ht="15" customHeight="1" x14ac:dyDescent="0.25">
      <c r="B14860" s="683"/>
      <c r="C14860" s="683"/>
      <c r="D14860" s="684"/>
    </row>
    <row r="14861" spans="2:4" ht="15" customHeight="1" x14ac:dyDescent="0.25">
      <c r="B14861" s="683"/>
      <c r="C14861" s="683"/>
      <c r="D14861" s="684"/>
    </row>
    <row r="14862" spans="2:4" ht="15" customHeight="1" x14ac:dyDescent="0.25">
      <c r="B14862" s="683"/>
      <c r="C14862" s="683"/>
      <c r="D14862" s="684"/>
    </row>
    <row r="14863" spans="2:4" ht="15" customHeight="1" x14ac:dyDescent="0.25">
      <c r="B14863" s="683"/>
      <c r="C14863" s="683"/>
      <c r="D14863" s="684"/>
    </row>
    <row r="14864" spans="2:4" ht="15" customHeight="1" x14ac:dyDescent="0.25">
      <c r="B14864" s="683"/>
      <c r="C14864" s="683"/>
      <c r="D14864" s="684"/>
    </row>
    <row r="14865" spans="2:4" ht="15" customHeight="1" x14ac:dyDescent="0.25">
      <c r="B14865" s="683"/>
      <c r="C14865" s="683"/>
      <c r="D14865" s="684"/>
    </row>
    <row r="14866" spans="2:4" ht="15" customHeight="1" x14ac:dyDescent="0.25">
      <c r="B14866" s="683"/>
      <c r="C14866" s="683"/>
      <c r="D14866" s="684"/>
    </row>
    <row r="14867" spans="2:4" ht="15" customHeight="1" x14ac:dyDescent="0.25">
      <c r="B14867" s="683"/>
      <c r="C14867" s="683"/>
      <c r="D14867" s="684"/>
    </row>
    <row r="14868" spans="2:4" ht="15" customHeight="1" x14ac:dyDescent="0.25">
      <c r="B14868" s="683"/>
      <c r="C14868" s="683"/>
      <c r="D14868" s="684"/>
    </row>
    <row r="14869" spans="2:4" ht="15" customHeight="1" x14ac:dyDescent="0.25">
      <c r="B14869" s="683"/>
      <c r="C14869" s="683"/>
      <c r="D14869" s="684"/>
    </row>
    <row r="14870" spans="2:4" ht="15" customHeight="1" x14ac:dyDescent="0.25">
      <c r="B14870" s="683"/>
      <c r="C14870" s="683"/>
      <c r="D14870" s="684"/>
    </row>
    <row r="14871" spans="2:4" ht="15" customHeight="1" x14ac:dyDescent="0.25">
      <c r="B14871" s="683"/>
      <c r="C14871" s="683"/>
      <c r="D14871" s="684"/>
    </row>
    <row r="14872" spans="2:4" ht="15" customHeight="1" x14ac:dyDescent="0.25">
      <c r="B14872" s="683"/>
      <c r="C14872" s="683"/>
      <c r="D14872" s="684"/>
    </row>
    <row r="14873" spans="2:4" ht="15" customHeight="1" x14ac:dyDescent="0.25">
      <c r="B14873" s="683"/>
      <c r="C14873" s="683"/>
      <c r="D14873" s="684"/>
    </row>
    <row r="14874" spans="2:4" ht="15" customHeight="1" x14ac:dyDescent="0.25">
      <c r="B14874" s="683"/>
      <c r="C14874" s="683"/>
      <c r="D14874" s="684"/>
    </row>
    <row r="14875" spans="2:4" ht="15" customHeight="1" x14ac:dyDescent="0.25">
      <c r="B14875" s="683"/>
      <c r="C14875" s="683"/>
      <c r="D14875" s="684"/>
    </row>
    <row r="14876" spans="2:4" ht="15" customHeight="1" x14ac:dyDescent="0.25">
      <c r="B14876" s="683"/>
      <c r="C14876" s="683"/>
      <c r="D14876" s="684"/>
    </row>
    <row r="14877" spans="2:4" ht="15" customHeight="1" x14ac:dyDescent="0.25">
      <c r="B14877" s="683"/>
      <c r="C14877" s="683"/>
      <c r="D14877" s="684"/>
    </row>
    <row r="14878" spans="2:4" ht="15" customHeight="1" x14ac:dyDescent="0.25">
      <c r="B14878" s="683"/>
      <c r="C14878" s="683"/>
      <c r="D14878" s="684"/>
    </row>
    <row r="14879" spans="2:4" ht="15" customHeight="1" x14ac:dyDescent="0.25">
      <c r="B14879" s="683"/>
      <c r="C14879" s="683"/>
      <c r="D14879" s="684"/>
    </row>
    <row r="14880" spans="2:4" ht="15" customHeight="1" x14ac:dyDescent="0.25">
      <c r="B14880" s="683"/>
      <c r="C14880" s="683"/>
      <c r="D14880" s="684"/>
    </row>
    <row r="14881" spans="2:4" ht="15" customHeight="1" x14ac:dyDescent="0.25">
      <c r="B14881" s="683"/>
      <c r="C14881" s="683"/>
      <c r="D14881" s="684"/>
    </row>
    <row r="14882" spans="2:4" ht="15" customHeight="1" x14ac:dyDescent="0.25">
      <c r="B14882" s="683"/>
      <c r="C14882" s="683"/>
      <c r="D14882" s="684"/>
    </row>
    <row r="14883" spans="2:4" ht="15" customHeight="1" x14ac:dyDescent="0.25">
      <c r="B14883" s="683"/>
      <c r="C14883" s="683"/>
      <c r="D14883" s="684"/>
    </row>
    <row r="14884" spans="2:4" ht="15" customHeight="1" x14ac:dyDescent="0.25">
      <c r="B14884" s="683"/>
      <c r="C14884" s="683"/>
      <c r="D14884" s="684"/>
    </row>
    <row r="14885" spans="2:4" ht="15" customHeight="1" x14ac:dyDescent="0.25">
      <c r="B14885" s="683"/>
      <c r="C14885" s="683"/>
      <c r="D14885" s="684"/>
    </row>
    <row r="14886" spans="2:4" ht="15" customHeight="1" x14ac:dyDescent="0.25">
      <c r="B14886" s="683"/>
      <c r="C14886" s="683"/>
      <c r="D14886" s="684"/>
    </row>
    <row r="14887" spans="2:4" ht="15" customHeight="1" x14ac:dyDescent="0.25">
      <c r="B14887" s="683"/>
      <c r="C14887" s="683"/>
      <c r="D14887" s="684"/>
    </row>
    <row r="14888" spans="2:4" ht="15" customHeight="1" x14ac:dyDescent="0.25">
      <c r="B14888" s="683"/>
      <c r="C14888" s="683"/>
      <c r="D14888" s="684"/>
    </row>
    <row r="14889" spans="2:4" ht="15" customHeight="1" x14ac:dyDescent="0.25">
      <c r="B14889" s="683"/>
      <c r="C14889" s="683"/>
      <c r="D14889" s="684"/>
    </row>
    <row r="14890" spans="2:4" ht="15" customHeight="1" x14ac:dyDescent="0.25">
      <c r="B14890" s="683"/>
      <c r="C14890" s="683"/>
      <c r="D14890" s="684"/>
    </row>
    <row r="14891" spans="2:4" ht="15" customHeight="1" x14ac:dyDescent="0.25">
      <c r="B14891" s="683"/>
      <c r="C14891" s="683"/>
      <c r="D14891" s="684"/>
    </row>
    <row r="14892" spans="2:4" ht="15" customHeight="1" x14ac:dyDescent="0.25">
      <c r="B14892" s="683"/>
      <c r="C14892" s="683"/>
      <c r="D14892" s="684"/>
    </row>
    <row r="14893" spans="2:4" ht="15" customHeight="1" x14ac:dyDescent="0.25">
      <c r="B14893" s="683"/>
      <c r="C14893" s="683"/>
      <c r="D14893" s="684"/>
    </row>
    <row r="14894" spans="2:4" ht="15" customHeight="1" x14ac:dyDescent="0.25">
      <c r="B14894" s="683"/>
      <c r="C14894" s="683"/>
      <c r="D14894" s="684"/>
    </row>
    <row r="14895" spans="2:4" ht="15" customHeight="1" x14ac:dyDescent="0.25">
      <c r="B14895" s="683"/>
      <c r="C14895" s="683"/>
      <c r="D14895" s="684"/>
    </row>
    <row r="14896" spans="2:4" ht="15" customHeight="1" x14ac:dyDescent="0.25">
      <c r="B14896" s="683"/>
      <c r="C14896" s="683"/>
      <c r="D14896" s="684"/>
    </row>
    <row r="14897" spans="2:4" ht="15" customHeight="1" x14ac:dyDescent="0.25">
      <c r="B14897" s="683"/>
      <c r="C14897" s="683"/>
      <c r="D14897" s="684"/>
    </row>
    <row r="14898" spans="2:4" ht="15" customHeight="1" x14ac:dyDescent="0.25">
      <c r="B14898" s="683"/>
      <c r="C14898" s="683"/>
      <c r="D14898" s="684"/>
    </row>
    <row r="14899" spans="2:4" ht="15" customHeight="1" x14ac:dyDescent="0.25">
      <c r="B14899" s="683"/>
      <c r="C14899" s="683"/>
      <c r="D14899" s="684"/>
    </row>
    <row r="14900" spans="2:4" ht="15" customHeight="1" x14ac:dyDescent="0.25">
      <c r="B14900" s="683"/>
      <c r="C14900" s="683"/>
      <c r="D14900" s="684"/>
    </row>
    <row r="14901" spans="2:4" ht="15" customHeight="1" x14ac:dyDescent="0.25">
      <c r="B14901" s="683"/>
      <c r="C14901" s="683"/>
      <c r="D14901" s="684"/>
    </row>
    <row r="14902" spans="2:4" ht="15" customHeight="1" x14ac:dyDescent="0.25">
      <c r="B14902" s="683"/>
      <c r="C14902" s="683"/>
      <c r="D14902" s="684"/>
    </row>
    <row r="14903" spans="2:4" ht="15" customHeight="1" x14ac:dyDescent="0.25">
      <c r="B14903" s="683"/>
      <c r="C14903" s="683"/>
      <c r="D14903" s="684"/>
    </row>
    <row r="14904" spans="2:4" ht="15" customHeight="1" x14ac:dyDescent="0.25">
      <c r="B14904" s="683"/>
      <c r="C14904" s="683"/>
      <c r="D14904" s="684"/>
    </row>
    <row r="14905" spans="2:4" ht="15" customHeight="1" x14ac:dyDescent="0.25">
      <c r="B14905" s="683"/>
      <c r="C14905" s="683"/>
      <c r="D14905" s="684"/>
    </row>
    <row r="14906" spans="2:4" ht="15" customHeight="1" x14ac:dyDescent="0.25">
      <c r="B14906" s="683"/>
      <c r="C14906" s="683"/>
      <c r="D14906" s="684"/>
    </row>
    <row r="14907" spans="2:4" ht="15" customHeight="1" x14ac:dyDescent="0.25">
      <c r="B14907" s="683"/>
      <c r="C14907" s="683"/>
      <c r="D14907" s="684"/>
    </row>
    <row r="14908" spans="2:4" ht="15" customHeight="1" x14ac:dyDescent="0.25">
      <c r="B14908" s="683"/>
      <c r="C14908" s="683"/>
      <c r="D14908" s="684"/>
    </row>
    <row r="14909" spans="2:4" ht="15" customHeight="1" x14ac:dyDescent="0.25">
      <c r="B14909" s="683"/>
      <c r="C14909" s="683"/>
      <c r="D14909" s="684"/>
    </row>
    <row r="14910" spans="2:4" ht="15" customHeight="1" x14ac:dyDescent="0.25">
      <c r="B14910" s="683"/>
      <c r="C14910" s="683"/>
      <c r="D14910" s="684"/>
    </row>
    <row r="14911" spans="2:4" ht="15" customHeight="1" x14ac:dyDescent="0.25">
      <c r="B14911" s="683"/>
      <c r="C14911" s="683"/>
      <c r="D14911" s="684"/>
    </row>
    <row r="14912" spans="2:4" ht="15" customHeight="1" x14ac:dyDescent="0.25">
      <c r="B14912" s="683"/>
      <c r="C14912" s="683"/>
      <c r="D14912" s="684"/>
    </row>
    <row r="14913" spans="2:4" ht="15" customHeight="1" x14ac:dyDescent="0.25">
      <c r="B14913" s="683"/>
      <c r="C14913" s="683"/>
      <c r="D14913" s="684"/>
    </row>
    <row r="14914" spans="2:4" ht="15" customHeight="1" x14ac:dyDescent="0.25">
      <c r="B14914" s="683"/>
      <c r="C14914" s="683"/>
      <c r="D14914" s="684"/>
    </row>
    <row r="14915" spans="2:4" ht="15" customHeight="1" x14ac:dyDescent="0.25">
      <c r="B14915" s="683"/>
      <c r="C14915" s="683"/>
      <c r="D14915" s="684"/>
    </row>
    <row r="14916" spans="2:4" ht="15" customHeight="1" x14ac:dyDescent="0.25">
      <c r="B14916" s="683"/>
      <c r="C14916" s="683"/>
      <c r="D14916" s="684"/>
    </row>
    <row r="14917" spans="2:4" ht="15" customHeight="1" x14ac:dyDescent="0.25">
      <c r="B14917" s="683"/>
      <c r="C14917" s="683"/>
      <c r="D14917" s="684"/>
    </row>
    <row r="14918" spans="2:4" ht="15" customHeight="1" x14ac:dyDescent="0.25">
      <c r="B14918" s="683"/>
      <c r="C14918" s="683"/>
      <c r="D14918" s="684"/>
    </row>
    <row r="14919" spans="2:4" ht="15" customHeight="1" x14ac:dyDescent="0.25">
      <c r="B14919" s="683"/>
      <c r="C14919" s="683"/>
      <c r="D14919" s="684"/>
    </row>
    <row r="14920" spans="2:4" ht="15" customHeight="1" x14ac:dyDescent="0.25">
      <c r="B14920" s="683"/>
      <c r="C14920" s="683"/>
      <c r="D14920" s="684"/>
    </row>
    <row r="14921" spans="2:4" ht="15" customHeight="1" x14ac:dyDescent="0.25">
      <c r="B14921" s="683"/>
      <c r="C14921" s="683"/>
      <c r="D14921" s="684"/>
    </row>
    <row r="14922" spans="2:4" ht="15" customHeight="1" x14ac:dyDescent="0.25">
      <c r="B14922" s="683"/>
      <c r="C14922" s="683"/>
      <c r="D14922" s="684"/>
    </row>
    <row r="14923" spans="2:4" ht="15" customHeight="1" x14ac:dyDescent="0.25">
      <c r="B14923" s="683"/>
      <c r="C14923" s="683"/>
      <c r="D14923" s="684"/>
    </row>
    <row r="14924" spans="2:4" ht="15" customHeight="1" x14ac:dyDescent="0.25">
      <c r="B14924" s="683"/>
      <c r="C14924" s="683"/>
      <c r="D14924" s="684"/>
    </row>
    <row r="14925" spans="2:4" ht="15" customHeight="1" x14ac:dyDescent="0.25">
      <c r="B14925" s="683"/>
      <c r="C14925" s="683"/>
      <c r="D14925" s="684"/>
    </row>
    <row r="14926" spans="2:4" ht="15" customHeight="1" x14ac:dyDescent="0.25">
      <c r="B14926" s="683"/>
      <c r="C14926" s="683"/>
      <c r="D14926" s="684"/>
    </row>
    <row r="14927" spans="2:4" ht="15" customHeight="1" x14ac:dyDescent="0.25">
      <c r="B14927" s="683"/>
      <c r="C14927" s="683"/>
      <c r="D14927" s="684"/>
    </row>
    <row r="14928" spans="2:4" ht="15" customHeight="1" x14ac:dyDescent="0.25">
      <c r="B14928" s="683"/>
      <c r="C14928" s="683"/>
      <c r="D14928" s="684"/>
    </row>
    <row r="14929" spans="2:4" ht="15" customHeight="1" x14ac:dyDescent="0.25">
      <c r="B14929" s="683"/>
      <c r="C14929" s="683"/>
      <c r="D14929" s="684"/>
    </row>
    <row r="14930" spans="2:4" ht="15" customHeight="1" x14ac:dyDescent="0.25">
      <c r="B14930" s="683"/>
      <c r="C14930" s="683"/>
      <c r="D14930" s="684"/>
    </row>
    <row r="14931" spans="2:4" ht="15" customHeight="1" x14ac:dyDescent="0.25">
      <c r="B14931" s="683"/>
      <c r="C14931" s="683"/>
      <c r="D14931" s="684"/>
    </row>
    <row r="14932" spans="2:4" ht="15" customHeight="1" x14ac:dyDescent="0.25">
      <c r="B14932" s="683"/>
      <c r="C14932" s="683"/>
      <c r="D14932" s="684"/>
    </row>
    <row r="14933" spans="2:4" ht="15" customHeight="1" x14ac:dyDescent="0.25">
      <c r="B14933" s="683"/>
      <c r="C14933" s="683"/>
      <c r="D14933" s="684"/>
    </row>
    <row r="14934" spans="2:4" ht="15" customHeight="1" x14ac:dyDescent="0.25">
      <c r="B14934" s="683"/>
      <c r="C14934" s="683"/>
      <c r="D14934" s="684"/>
    </row>
    <row r="14935" spans="2:4" ht="15" customHeight="1" x14ac:dyDescent="0.25">
      <c r="B14935" s="683"/>
      <c r="C14935" s="683"/>
      <c r="D14935" s="684"/>
    </row>
    <row r="14936" spans="2:4" ht="15" customHeight="1" x14ac:dyDescent="0.25">
      <c r="B14936" s="683"/>
      <c r="C14936" s="683"/>
      <c r="D14936" s="684"/>
    </row>
    <row r="14937" spans="2:4" ht="15" customHeight="1" x14ac:dyDescent="0.25">
      <c r="B14937" s="683"/>
      <c r="C14937" s="683"/>
      <c r="D14937" s="684"/>
    </row>
    <row r="14938" spans="2:4" ht="15" customHeight="1" x14ac:dyDescent="0.25">
      <c r="B14938" s="683"/>
      <c r="C14938" s="683"/>
      <c r="D14938" s="684"/>
    </row>
    <row r="14939" spans="2:4" ht="15" customHeight="1" x14ac:dyDescent="0.25">
      <c r="B14939" s="683"/>
      <c r="C14939" s="683"/>
      <c r="D14939" s="684"/>
    </row>
    <row r="14940" spans="2:4" ht="15" customHeight="1" x14ac:dyDescent="0.25">
      <c r="B14940" s="683"/>
      <c r="C14940" s="683"/>
      <c r="D14940" s="684"/>
    </row>
    <row r="14941" spans="2:4" ht="15" customHeight="1" x14ac:dyDescent="0.25">
      <c r="B14941" s="683"/>
      <c r="C14941" s="683"/>
      <c r="D14941" s="684"/>
    </row>
    <row r="14942" spans="2:4" ht="15" customHeight="1" x14ac:dyDescent="0.25">
      <c r="B14942" s="683"/>
      <c r="C14942" s="683"/>
      <c r="D14942" s="684"/>
    </row>
    <row r="14943" spans="2:4" ht="15" customHeight="1" x14ac:dyDescent="0.25">
      <c r="B14943" s="683"/>
      <c r="C14943" s="683"/>
      <c r="D14943" s="684"/>
    </row>
    <row r="14944" spans="2:4" ht="15" customHeight="1" x14ac:dyDescent="0.25">
      <c r="B14944" s="683"/>
      <c r="C14944" s="683"/>
      <c r="D14944" s="684"/>
    </row>
    <row r="14945" spans="2:4" ht="15" customHeight="1" x14ac:dyDescent="0.25">
      <c r="B14945" s="683"/>
      <c r="C14945" s="683"/>
      <c r="D14945" s="684"/>
    </row>
    <row r="14946" spans="2:4" ht="15" customHeight="1" x14ac:dyDescent="0.25">
      <c r="B14946" s="683"/>
      <c r="C14946" s="683"/>
      <c r="D14946" s="684"/>
    </row>
    <row r="14947" spans="2:4" ht="15" customHeight="1" x14ac:dyDescent="0.25">
      <c r="B14947" s="683"/>
      <c r="C14947" s="683"/>
      <c r="D14947" s="684"/>
    </row>
    <row r="14948" spans="2:4" ht="15" customHeight="1" x14ac:dyDescent="0.25">
      <c r="B14948" s="683"/>
      <c r="C14948" s="683"/>
      <c r="D14948" s="684"/>
    </row>
    <row r="14949" spans="2:4" ht="15" customHeight="1" x14ac:dyDescent="0.25">
      <c r="B14949" s="683"/>
      <c r="C14949" s="683"/>
      <c r="D14949" s="684"/>
    </row>
    <row r="14950" spans="2:4" ht="15" customHeight="1" x14ac:dyDescent="0.25">
      <c r="B14950" s="683"/>
      <c r="C14950" s="683"/>
      <c r="D14950" s="684"/>
    </row>
    <row r="14951" spans="2:4" ht="15" customHeight="1" x14ac:dyDescent="0.25">
      <c r="B14951" s="683"/>
      <c r="C14951" s="683"/>
      <c r="D14951" s="684"/>
    </row>
    <row r="14952" spans="2:4" ht="15" customHeight="1" x14ac:dyDescent="0.25">
      <c r="B14952" s="683"/>
      <c r="C14952" s="683"/>
      <c r="D14952" s="684"/>
    </row>
    <row r="14953" spans="2:4" ht="15" customHeight="1" x14ac:dyDescent="0.25">
      <c r="B14953" s="683"/>
      <c r="C14953" s="683"/>
      <c r="D14953" s="684"/>
    </row>
    <row r="14954" spans="2:4" ht="15" customHeight="1" x14ac:dyDescent="0.25">
      <c r="B14954" s="683"/>
      <c r="C14954" s="683"/>
      <c r="D14954" s="684"/>
    </row>
    <row r="14955" spans="2:4" ht="15" customHeight="1" x14ac:dyDescent="0.25">
      <c r="B14955" s="683"/>
      <c r="C14955" s="683"/>
      <c r="D14955" s="684"/>
    </row>
    <row r="14956" spans="2:4" ht="15" customHeight="1" x14ac:dyDescent="0.25">
      <c r="B14956" s="683"/>
      <c r="C14956" s="683"/>
      <c r="D14956" s="684"/>
    </row>
    <row r="14957" spans="2:4" ht="15" customHeight="1" x14ac:dyDescent="0.25">
      <c r="B14957" s="683"/>
      <c r="C14957" s="683"/>
      <c r="D14957" s="684"/>
    </row>
    <row r="14958" spans="2:4" ht="15" customHeight="1" x14ac:dyDescent="0.25">
      <c r="B14958" s="683"/>
      <c r="C14958" s="683"/>
      <c r="D14958" s="684"/>
    </row>
    <row r="14959" spans="2:4" ht="15" customHeight="1" x14ac:dyDescent="0.25">
      <c r="B14959" s="683"/>
      <c r="C14959" s="683"/>
      <c r="D14959" s="684"/>
    </row>
    <row r="14960" spans="2:4" ht="15" customHeight="1" x14ac:dyDescent="0.25">
      <c r="B14960" s="683"/>
      <c r="C14960" s="683"/>
      <c r="D14960" s="684"/>
    </row>
    <row r="14961" spans="2:4" ht="15" customHeight="1" x14ac:dyDescent="0.25">
      <c r="B14961" s="683"/>
      <c r="C14961" s="683"/>
      <c r="D14961" s="684"/>
    </row>
    <row r="14962" spans="2:4" ht="15" customHeight="1" x14ac:dyDescent="0.25">
      <c r="B14962" s="683"/>
      <c r="C14962" s="683"/>
      <c r="D14962" s="684"/>
    </row>
    <row r="14963" spans="2:4" ht="15" customHeight="1" x14ac:dyDescent="0.25">
      <c r="B14963" s="683"/>
      <c r="C14963" s="683"/>
      <c r="D14963" s="684"/>
    </row>
    <row r="14964" spans="2:4" ht="15" customHeight="1" x14ac:dyDescent="0.25">
      <c r="B14964" s="683"/>
      <c r="C14964" s="683"/>
      <c r="D14964" s="684"/>
    </row>
    <row r="14965" spans="2:4" ht="15" customHeight="1" x14ac:dyDescent="0.25">
      <c r="B14965" s="683"/>
      <c r="C14965" s="683"/>
      <c r="D14965" s="684"/>
    </row>
    <row r="14966" spans="2:4" ht="15" customHeight="1" x14ac:dyDescent="0.25">
      <c r="B14966" s="683"/>
      <c r="C14966" s="683"/>
      <c r="D14966" s="684"/>
    </row>
    <row r="14967" spans="2:4" ht="15" customHeight="1" x14ac:dyDescent="0.25">
      <c r="B14967" s="683"/>
      <c r="C14967" s="683"/>
      <c r="D14967" s="684"/>
    </row>
    <row r="14968" spans="2:4" ht="15" customHeight="1" x14ac:dyDescent="0.25">
      <c r="B14968" s="683"/>
      <c r="C14968" s="683"/>
      <c r="D14968" s="684"/>
    </row>
    <row r="14969" spans="2:4" ht="15" customHeight="1" x14ac:dyDescent="0.25">
      <c r="B14969" s="683"/>
      <c r="C14969" s="683"/>
      <c r="D14969" s="684"/>
    </row>
    <row r="14970" spans="2:4" ht="15" customHeight="1" x14ac:dyDescent="0.25">
      <c r="B14970" s="683"/>
      <c r="C14970" s="683"/>
      <c r="D14970" s="684"/>
    </row>
    <row r="14971" spans="2:4" ht="15" customHeight="1" x14ac:dyDescent="0.25">
      <c r="B14971" s="683"/>
      <c r="C14971" s="683"/>
      <c r="D14971" s="684"/>
    </row>
    <row r="14972" spans="2:4" ht="15" customHeight="1" x14ac:dyDescent="0.25">
      <c r="B14972" s="683"/>
      <c r="C14972" s="683"/>
      <c r="D14972" s="684"/>
    </row>
    <row r="14973" spans="2:4" ht="15" customHeight="1" x14ac:dyDescent="0.25">
      <c r="B14973" s="683"/>
      <c r="C14973" s="683"/>
      <c r="D14973" s="684"/>
    </row>
    <row r="14974" spans="2:4" ht="15" customHeight="1" x14ac:dyDescent="0.25">
      <c r="B14974" s="683"/>
      <c r="C14974" s="683"/>
      <c r="D14974" s="684"/>
    </row>
    <row r="14975" spans="2:4" ht="15" customHeight="1" x14ac:dyDescent="0.25">
      <c r="B14975" s="683"/>
      <c r="C14975" s="683"/>
      <c r="D14975" s="684"/>
    </row>
    <row r="14976" spans="2:4" ht="15" customHeight="1" x14ac:dyDescent="0.25">
      <c r="B14976" s="683"/>
      <c r="C14976" s="683"/>
      <c r="D14976" s="684"/>
    </row>
    <row r="14977" spans="2:4" ht="15" customHeight="1" x14ac:dyDescent="0.25">
      <c r="B14977" s="683"/>
      <c r="C14977" s="683"/>
      <c r="D14977" s="684"/>
    </row>
    <row r="14978" spans="2:4" ht="15" customHeight="1" x14ac:dyDescent="0.25">
      <c r="B14978" s="683"/>
      <c r="C14978" s="683"/>
      <c r="D14978" s="684"/>
    </row>
    <row r="14979" spans="2:4" ht="15" customHeight="1" x14ac:dyDescent="0.25">
      <c r="B14979" s="683"/>
      <c r="C14979" s="683"/>
      <c r="D14979" s="684"/>
    </row>
    <row r="14980" spans="2:4" ht="15" customHeight="1" x14ac:dyDescent="0.25">
      <c r="B14980" s="683"/>
      <c r="C14980" s="683"/>
      <c r="D14980" s="684"/>
    </row>
    <row r="14981" spans="2:4" ht="15" customHeight="1" x14ac:dyDescent="0.25">
      <c r="B14981" s="683"/>
      <c r="C14981" s="683"/>
      <c r="D14981" s="684"/>
    </row>
    <row r="14982" spans="2:4" ht="15" customHeight="1" x14ac:dyDescent="0.25">
      <c r="B14982" s="683"/>
      <c r="C14982" s="683"/>
      <c r="D14982" s="684"/>
    </row>
    <row r="14983" spans="2:4" ht="15" customHeight="1" x14ac:dyDescent="0.25">
      <c r="B14983" s="683"/>
      <c r="C14983" s="683"/>
      <c r="D14983" s="684"/>
    </row>
    <row r="14984" spans="2:4" ht="15" customHeight="1" x14ac:dyDescent="0.25">
      <c r="B14984" s="683"/>
      <c r="C14984" s="683"/>
      <c r="D14984" s="684"/>
    </row>
    <row r="14985" spans="2:4" ht="15" customHeight="1" x14ac:dyDescent="0.25">
      <c r="B14985" s="683"/>
      <c r="C14985" s="683"/>
      <c r="D14985" s="684"/>
    </row>
    <row r="14986" spans="2:4" ht="15" customHeight="1" x14ac:dyDescent="0.25">
      <c r="B14986" s="683"/>
      <c r="C14986" s="683"/>
      <c r="D14986" s="684"/>
    </row>
    <row r="14987" spans="2:4" ht="15" customHeight="1" x14ac:dyDescent="0.25">
      <c r="B14987" s="683"/>
      <c r="C14987" s="683"/>
      <c r="D14987" s="684"/>
    </row>
    <row r="14988" spans="2:4" ht="15" customHeight="1" x14ac:dyDescent="0.25">
      <c r="B14988" s="683"/>
      <c r="C14988" s="683"/>
      <c r="D14988" s="684"/>
    </row>
    <row r="14989" spans="2:4" ht="15" customHeight="1" x14ac:dyDescent="0.25">
      <c r="B14989" s="683"/>
      <c r="C14989" s="683"/>
      <c r="D14989" s="684"/>
    </row>
    <row r="14990" spans="2:4" ht="15" customHeight="1" x14ac:dyDescent="0.25">
      <c r="B14990" s="683"/>
      <c r="C14990" s="683"/>
      <c r="D14990" s="684"/>
    </row>
    <row r="14991" spans="2:4" ht="15" customHeight="1" x14ac:dyDescent="0.25">
      <c r="B14991" s="683"/>
      <c r="C14991" s="683"/>
      <c r="D14991" s="684"/>
    </row>
    <row r="14992" spans="2:4" ht="15" customHeight="1" x14ac:dyDescent="0.25">
      <c r="B14992" s="683"/>
      <c r="C14992" s="683"/>
      <c r="D14992" s="684"/>
    </row>
    <row r="14993" spans="2:4" ht="15" customHeight="1" x14ac:dyDescent="0.25">
      <c r="B14993" s="683"/>
      <c r="C14993" s="683"/>
      <c r="D14993" s="684"/>
    </row>
    <row r="14994" spans="2:4" ht="15" customHeight="1" x14ac:dyDescent="0.25">
      <c r="B14994" s="683"/>
      <c r="C14994" s="683"/>
      <c r="D14994" s="684"/>
    </row>
    <row r="14995" spans="2:4" ht="15" customHeight="1" x14ac:dyDescent="0.25">
      <c r="B14995" s="683"/>
      <c r="C14995" s="683"/>
      <c r="D14995" s="684"/>
    </row>
    <row r="14996" spans="2:4" ht="15" customHeight="1" x14ac:dyDescent="0.25">
      <c r="B14996" s="683"/>
      <c r="C14996" s="683"/>
      <c r="D14996" s="684"/>
    </row>
    <row r="14997" spans="2:4" ht="15" customHeight="1" x14ac:dyDescent="0.25">
      <c r="B14997" s="683"/>
      <c r="C14997" s="683"/>
      <c r="D14997" s="684"/>
    </row>
    <row r="14998" spans="2:4" ht="15" customHeight="1" x14ac:dyDescent="0.25">
      <c r="B14998" s="683"/>
      <c r="C14998" s="683"/>
      <c r="D14998" s="684"/>
    </row>
    <row r="14999" spans="2:4" ht="15" customHeight="1" x14ac:dyDescent="0.25">
      <c r="B14999" s="683"/>
      <c r="C14999" s="683"/>
      <c r="D14999" s="684"/>
    </row>
    <row r="15000" spans="2:4" ht="15" customHeight="1" x14ac:dyDescent="0.25">
      <c r="B15000" s="683"/>
      <c r="C15000" s="683"/>
      <c r="D15000" s="684"/>
    </row>
    <row r="15001" spans="2:4" ht="15" customHeight="1" x14ac:dyDescent="0.25">
      <c r="B15001" s="683"/>
      <c r="C15001" s="683"/>
      <c r="D15001" s="684"/>
    </row>
    <row r="15002" spans="2:4" ht="15" customHeight="1" x14ac:dyDescent="0.25">
      <c r="B15002" s="683"/>
      <c r="C15002" s="683"/>
      <c r="D15002" s="684"/>
    </row>
    <row r="15003" spans="2:4" ht="15" customHeight="1" x14ac:dyDescent="0.25">
      <c r="B15003" s="683"/>
      <c r="C15003" s="683"/>
      <c r="D15003" s="684"/>
    </row>
    <row r="15004" spans="2:4" ht="15" customHeight="1" x14ac:dyDescent="0.25">
      <c r="B15004" s="683"/>
      <c r="C15004" s="683"/>
      <c r="D15004" s="684"/>
    </row>
    <row r="15005" spans="2:4" ht="15" customHeight="1" x14ac:dyDescent="0.25">
      <c r="B15005" s="683"/>
      <c r="C15005" s="683"/>
      <c r="D15005" s="684"/>
    </row>
    <row r="15006" spans="2:4" ht="15" customHeight="1" x14ac:dyDescent="0.25">
      <c r="B15006" s="683"/>
      <c r="C15006" s="683"/>
      <c r="D15006" s="684"/>
    </row>
    <row r="15007" spans="2:4" ht="15" customHeight="1" x14ac:dyDescent="0.25">
      <c r="B15007" s="683"/>
      <c r="C15007" s="683"/>
      <c r="D15007" s="684"/>
    </row>
    <row r="15008" spans="2:4" ht="15" customHeight="1" x14ac:dyDescent="0.25">
      <c r="B15008" s="683"/>
      <c r="C15008" s="683"/>
      <c r="D15008" s="684"/>
    </row>
    <row r="15009" spans="2:4" ht="15" customHeight="1" x14ac:dyDescent="0.25">
      <c r="B15009" s="683"/>
      <c r="C15009" s="683"/>
      <c r="D15009" s="684"/>
    </row>
    <row r="15010" spans="2:4" ht="15" customHeight="1" x14ac:dyDescent="0.25">
      <c r="B15010" s="683"/>
      <c r="C15010" s="683"/>
      <c r="D15010" s="684"/>
    </row>
    <row r="15011" spans="2:4" ht="15" customHeight="1" x14ac:dyDescent="0.25">
      <c r="B15011" s="683"/>
      <c r="C15011" s="683"/>
      <c r="D15011" s="684"/>
    </row>
    <row r="15012" spans="2:4" ht="15" customHeight="1" x14ac:dyDescent="0.25">
      <c r="B15012" s="683"/>
      <c r="C15012" s="683"/>
      <c r="D15012" s="684"/>
    </row>
    <row r="15013" spans="2:4" ht="15" customHeight="1" x14ac:dyDescent="0.25">
      <c r="B15013" s="683"/>
      <c r="C15013" s="683"/>
      <c r="D15013" s="684"/>
    </row>
    <row r="15014" spans="2:4" ht="15" customHeight="1" x14ac:dyDescent="0.25">
      <c r="B15014" s="683"/>
      <c r="C15014" s="683"/>
      <c r="D15014" s="684"/>
    </row>
    <row r="15015" spans="2:4" ht="15" customHeight="1" x14ac:dyDescent="0.25">
      <c r="B15015" s="683"/>
      <c r="C15015" s="683"/>
      <c r="D15015" s="684"/>
    </row>
    <row r="15016" spans="2:4" ht="15" customHeight="1" x14ac:dyDescent="0.25">
      <c r="B15016" s="683"/>
      <c r="C15016" s="683"/>
      <c r="D15016" s="684"/>
    </row>
    <row r="15017" spans="2:4" ht="15" customHeight="1" x14ac:dyDescent="0.25">
      <c r="B15017" s="683"/>
      <c r="C15017" s="683"/>
      <c r="D15017" s="684"/>
    </row>
    <row r="15018" spans="2:4" ht="15" customHeight="1" x14ac:dyDescent="0.25">
      <c r="B15018" s="683"/>
      <c r="C15018" s="683"/>
      <c r="D15018" s="684"/>
    </row>
    <row r="15019" spans="2:4" ht="15" customHeight="1" x14ac:dyDescent="0.25">
      <c r="B15019" s="683"/>
      <c r="C15019" s="683"/>
      <c r="D15019" s="684"/>
    </row>
    <row r="15020" spans="2:4" ht="15" customHeight="1" x14ac:dyDescent="0.25">
      <c r="B15020" s="683"/>
      <c r="C15020" s="683"/>
      <c r="D15020" s="684"/>
    </row>
    <row r="15021" spans="2:4" ht="15" customHeight="1" x14ac:dyDescent="0.25">
      <c r="B15021" s="683"/>
      <c r="C15021" s="683"/>
      <c r="D15021" s="684"/>
    </row>
    <row r="15022" spans="2:4" ht="15" customHeight="1" x14ac:dyDescent="0.25">
      <c r="B15022" s="683"/>
      <c r="C15022" s="683"/>
      <c r="D15022" s="684"/>
    </row>
    <row r="15023" spans="2:4" ht="15" customHeight="1" x14ac:dyDescent="0.25">
      <c r="B15023" s="683"/>
      <c r="C15023" s="683"/>
      <c r="D15023" s="684"/>
    </row>
    <row r="15024" spans="2:4" ht="15" customHeight="1" x14ac:dyDescent="0.25">
      <c r="B15024" s="683"/>
      <c r="C15024" s="683"/>
      <c r="D15024" s="684"/>
    </row>
    <row r="15025" spans="2:4" ht="15" customHeight="1" x14ac:dyDescent="0.25">
      <c r="B15025" s="683"/>
      <c r="C15025" s="683"/>
      <c r="D15025" s="684"/>
    </row>
    <row r="15026" spans="2:4" ht="15" customHeight="1" x14ac:dyDescent="0.25">
      <c r="B15026" s="683"/>
      <c r="C15026" s="683"/>
      <c r="D15026" s="684"/>
    </row>
    <row r="15027" spans="2:4" ht="15" customHeight="1" x14ac:dyDescent="0.25">
      <c r="B15027" s="683"/>
      <c r="C15027" s="683"/>
      <c r="D15027" s="684"/>
    </row>
    <row r="15028" spans="2:4" ht="15" customHeight="1" x14ac:dyDescent="0.25">
      <c r="B15028" s="683"/>
      <c r="C15028" s="683"/>
      <c r="D15028" s="684"/>
    </row>
    <row r="15029" spans="2:4" ht="15" customHeight="1" x14ac:dyDescent="0.25">
      <c r="B15029" s="683"/>
      <c r="C15029" s="683"/>
      <c r="D15029" s="684"/>
    </row>
    <row r="15030" spans="2:4" ht="15" customHeight="1" x14ac:dyDescent="0.25">
      <c r="B15030" s="683"/>
      <c r="C15030" s="683"/>
      <c r="D15030" s="684"/>
    </row>
    <row r="15031" spans="2:4" ht="15" customHeight="1" x14ac:dyDescent="0.25">
      <c r="B15031" s="683"/>
      <c r="C15031" s="683"/>
      <c r="D15031" s="684"/>
    </row>
    <row r="15032" spans="2:4" ht="15" customHeight="1" x14ac:dyDescent="0.25">
      <c r="B15032" s="683"/>
      <c r="C15032" s="683"/>
      <c r="D15032" s="684"/>
    </row>
    <row r="15033" spans="2:4" ht="15" customHeight="1" x14ac:dyDescent="0.25">
      <c r="B15033" s="683"/>
      <c r="C15033" s="683"/>
      <c r="D15033" s="684"/>
    </row>
    <row r="15034" spans="2:4" ht="15" customHeight="1" x14ac:dyDescent="0.25">
      <c r="B15034" s="683"/>
      <c r="C15034" s="683"/>
      <c r="D15034" s="684"/>
    </row>
    <row r="15035" spans="2:4" ht="15" customHeight="1" x14ac:dyDescent="0.25">
      <c r="B15035" s="683"/>
      <c r="C15035" s="683"/>
      <c r="D15035" s="684"/>
    </row>
    <row r="15036" spans="2:4" ht="15" customHeight="1" x14ac:dyDescent="0.25">
      <c r="B15036" s="683"/>
      <c r="C15036" s="683"/>
      <c r="D15036" s="684"/>
    </row>
    <row r="15037" spans="2:4" ht="15" customHeight="1" x14ac:dyDescent="0.25">
      <c r="B15037" s="683"/>
      <c r="C15037" s="683"/>
      <c r="D15037" s="684"/>
    </row>
    <row r="15038" spans="2:4" ht="15" customHeight="1" x14ac:dyDescent="0.25">
      <c r="B15038" s="683"/>
      <c r="C15038" s="683"/>
      <c r="D15038" s="684"/>
    </row>
    <row r="15039" spans="2:4" ht="15" customHeight="1" x14ac:dyDescent="0.25">
      <c r="B15039" s="683"/>
      <c r="C15039" s="683"/>
      <c r="D15039" s="684"/>
    </row>
    <row r="15040" spans="2:4" ht="15" customHeight="1" x14ac:dyDescent="0.25">
      <c r="B15040" s="683"/>
      <c r="C15040" s="683"/>
      <c r="D15040" s="684"/>
    </row>
    <row r="15041" spans="2:4" ht="15" customHeight="1" x14ac:dyDescent="0.25">
      <c r="B15041" s="683"/>
      <c r="C15041" s="683"/>
      <c r="D15041" s="684"/>
    </row>
    <row r="15042" spans="2:4" ht="15" customHeight="1" x14ac:dyDescent="0.25">
      <c r="B15042" s="683"/>
      <c r="C15042" s="683"/>
      <c r="D15042" s="684"/>
    </row>
    <row r="15043" spans="2:4" ht="15" customHeight="1" x14ac:dyDescent="0.25">
      <c r="B15043" s="683"/>
      <c r="C15043" s="683"/>
      <c r="D15043" s="684"/>
    </row>
    <row r="15044" spans="2:4" ht="15" customHeight="1" x14ac:dyDescent="0.25">
      <c r="B15044" s="683"/>
      <c r="C15044" s="683"/>
      <c r="D15044" s="684"/>
    </row>
    <row r="15045" spans="2:4" ht="15" customHeight="1" x14ac:dyDescent="0.25">
      <c r="B15045" s="683"/>
      <c r="C15045" s="683"/>
      <c r="D15045" s="684"/>
    </row>
    <row r="15046" spans="2:4" ht="15" customHeight="1" x14ac:dyDescent="0.25">
      <c r="B15046" s="683"/>
      <c r="C15046" s="683"/>
      <c r="D15046" s="684"/>
    </row>
    <row r="15047" spans="2:4" ht="15" customHeight="1" x14ac:dyDescent="0.25">
      <c r="B15047" s="683"/>
      <c r="C15047" s="683"/>
      <c r="D15047" s="684"/>
    </row>
    <row r="15048" spans="2:4" ht="15" customHeight="1" x14ac:dyDescent="0.25">
      <c r="B15048" s="683"/>
      <c r="C15048" s="683"/>
      <c r="D15048" s="684"/>
    </row>
    <row r="15049" spans="2:4" ht="15" customHeight="1" x14ac:dyDescent="0.25">
      <c r="B15049" s="683"/>
      <c r="C15049" s="683"/>
      <c r="D15049" s="684"/>
    </row>
    <row r="15050" spans="2:4" ht="15" customHeight="1" x14ac:dyDescent="0.25">
      <c r="B15050" s="683"/>
      <c r="C15050" s="683"/>
      <c r="D15050" s="684"/>
    </row>
    <row r="15051" spans="2:4" ht="15" customHeight="1" x14ac:dyDescent="0.25">
      <c r="B15051" s="683"/>
      <c r="C15051" s="683"/>
      <c r="D15051" s="684"/>
    </row>
    <row r="15052" spans="2:4" ht="15" customHeight="1" x14ac:dyDescent="0.25">
      <c r="B15052" s="683"/>
      <c r="C15052" s="683"/>
      <c r="D15052" s="684"/>
    </row>
    <row r="15053" spans="2:4" ht="15" customHeight="1" x14ac:dyDescent="0.25">
      <c r="B15053" s="683"/>
      <c r="C15053" s="683"/>
      <c r="D15053" s="684"/>
    </row>
    <row r="15054" spans="2:4" ht="15" customHeight="1" x14ac:dyDescent="0.25">
      <c r="B15054" s="683"/>
      <c r="C15054" s="683"/>
      <c r="D15054" s="684"/>
    </row>
    <row r="15055" spans="2:4" ht="15" customHeight="1" x14ac:dyDescent="0.25">
      <c r="B15055" s="683"/>
      <c r="C15055" s="683"/>
      <c r="D15055" s="684"/>
    </row>
    <row r="15056" spans="2:4" ht="15" customHeight="1" x14ac:dyDescent="0.25">
      <c r="B15056" s="683"/>
      <c r="C15056" s="683"/>
      <c r="D15056" s="684"/>
    </row>
    <row r="15057" spans="2:4" ht="15" customHeight="1" x14ac:dyDescent="0.25">
      <c r="B15057" s="683"/>
      <c r="C15057" s="683"/>
      <c r="D15057" s="684"/>
    </row>
    <row r="15058" spans="2:4" ht="15" customHeight="1" x14ac:dyDescent="0.25">
      <c r="B15058" s="683"/>
      <c r="C15058" s="683"/>
      <c r="D15058" s="684"/>
    </row>
    <row r="15059" spans="2:4" ht="15" customHeight="1" x14ac:dyDescent="0.25">
      <c r="B15059" s="683"/>
      <c r="C15059" s="683"/>
      <c r="D15059" s="684"/>
    </row>
    <row r="15060" spans="2:4" ht="15" customHeight="1" x14ac:dyDescent="0.25">
      <c r="B15060" s="683"/>
      <c r="C15060" s="683"/>
      <c r="D15060" s="684"/>
    </row>
    <row r="15061" spans="2:4" ht="15" customHeight="1" x14ac:dyDescent="0.25">
      <c r="B15061" s="683"/>
      <c r="C15061" s="683"/>
      <c r="D15061" s="684"/>
    </row>
    <row r="15062" spans="2:4" ht="15" customHeight="1" x14ac:dyDescent="0.25">
      <c r="B15062" s="683"/>
      <c r="C15062" s="683"/>
      <c r="D15062" s="684"/>
    </row>
    <row r="15063" spans="2:4" ht="15" customHeight="1" x14ac:dyDescent="0.25">
      <c r="B15063" s="683"/>
      <c r="C15063" s="683"/>
      <c r="D15063" s="684"/>
    </row>
    <row r="15064" spans="2:4" ht="15" customHeight="1" x14ac:dyDescent="0.25">
      <c r="B15064" s="683"/>
      <c r="C15064" s="683"/>
      <c r="D15064" s="684"/>
    </row>
    <row r="15065" spans="2:4" ht="15" customHeight="1" x14ac:dyDescent="0.25">
      <c r="B15065" s="683"/>
      <c r="C15065" s="683"/>
      <c r="D15065" s="684"/>
    </row>
    <row r="15066" spans="2:4" ht="15" customHeight="1" x14ac:dyDescent="0.25">
      <c r="B15066" s="683"/>
      <c r="C15066" s="683"/>
      <c r="D15066" s="684"/>
    </row>
    <row r="15067" spans="2:4" ht="15" customHeight="1" x14ac:dyDescent="0.25">
      <c r="B15067" s="683"/>
      <c r="C15067" s="683"/>
      <c r="D15067" s="684"/>
    </row>
    <row r="15068" spans="2:4" ht="15" customHeight="1" x14ac:dyDescent="0.25">
      <c r="B15068" s="683"/>
      <c r="C15068" s="683"/>
      <c r="D15068" s="684"/>
    </row>
    <row r="15069" spans="2:4" ht="15" customHeight="1" x14ac:dyDescent="0.25">
      <c r="B15069" s="683"/>
      <c r="C15069" s="683"/>
      <c r="D15069" s="684"/>
    </row>
    <row r="15070" spans="2:4" ht="15" customHeight="1" x14ac:dyDescent="0.25">
      <c r="B15070" s="683"/>
      <c r="C15070" s="683"/>
      <c r="D15070" s="684"/>
    </row>
    <row r="15071" spans="2:4" ht="15" customHeight="1" x14ac:dyDescent="0.25">
      <c r="B15071" s="683"/>
      <c r="C15071" s="683"/>
      <c r="D15071" s="684"/>
    </row>
    <row r="15072" spans="2:4" ht="15" customHeight="1" x14ac:dyDescent="0.25">
      <c r="B15072" s="683"/>
      <c r="C15072" s="683"/>
      <c r="D15072" s="684"/>
    </row>
    <row r="15073" spans="2:4" ht="15" customHeight="1" x14ac:dyDescent="0.25">
      <c r="B15073" s="683"/>
      <c r="C15073" s="683"/>
      <c r="D15073" s="684"/>
    </row>
    <row r="15074" spans="2:4" ht="15" customHeight="1" x14ac:dyDescent="0.25">
      <c r="B15074" s="683"/>
      <c r="C15074" s="683"/>
      <c r="D15074" s="684"/>
    </row>
    <row r="15075" spans="2:4" ht="15" customHeight="1" x14ac:dyDescent="0.25">
      <c r="B15075" s="683"/>
      <c r="C15075" s="683"/>
      <c r="D15075" s="684"/>
    </row>
    <row r="15076" spans="2:4" ht="15" customHeight="1" x14ac:dyDescent="0.25">
      <c r="B15076" s="683"/>
      <c r="C15076" s="683"/>
      <c r="D15076" s="684"/>
    </row>
    <row r="15077" spans="2:4" ht="15" customHeight="1" x14ac:dyDescent="0.25">
      <c r="B15077" s="683"/>
      <c r="C15077" s="683"/>
      <c r="D15077" s="684"/>
    </row>
    <row r="15078" spans="2:4" ht="15" customHeight="1" x14ac:dyDescent="0.25">
      <c r="B15078" s="683"/>
      <c r="C15078" s="683"/>
      <c r="D15078" s="684"/>
    </row>
    <row r="15079" spans="2:4" ht="15" customHeight="1" x14ac:dyDescent="0.25">
      <c r="B15079" s="683"/>
      <c r="C15079" s="683"/>
      <c r="D15079" s="684"/>
    </row>
    <row r="15080" spans="2:4" ht="15" customHeight="1" x14ac:dyDescent="0.25">
      <c r="B15080" s="683"/>
      <c r="C15080" s="683"/>
      <c r="D15080" s="684"/>
    </row>
    <row r="15081" spans="2:4" ht="15" customHeight="1" x14ac:dyDescent="0.25">
      <c r="B15081" s="683"/>
      <c r="C15081" s="683"/>
      <c r="D15081" s="684"/>
    </row>
    <row r="15082" spans="2:4" ht="15" customHeight="1" x14ac:dyDescent="0.25">
      <c r="B15082" s="683"/>
      <c r="C15082" s="683"/>
      <c r="D15082" s="684"/>
    </row>
    <row r="15083" spans="2:4" ht="15" customHeight="1" x14ac:dyDescent="0.25">
      <c r="B15083" s="683"/>
      <c r="C15083" s="683"/>
      <c r="D15083" s="684"/>
    </row>
    <row r="15084" spans="2:4" ht="15" customHeight="1" x14ac:dyDescent="0.25">
      <c r="B15084" s="683"/>
      <c r="C15084" s="683"/>
      <c r="D15084" s="684"/>
    </row>
    <row r="15085" spans="2:4" ht="15" customHeight="1" x14ac:dyDescent="0.25">
      <c r="B15085" s="683"/>
      <c r="C15085" s="683"/>
      <c r="D15085" s="684"/>
    </row>
    <row r="15086" spans="2:4" ht="15" customHeight="1" x14ac:dyDescent="0.25">
      <c r="B15086" s="683"/>
      <c r="C15086" s="683"/>
      <c r="D15086" s="684"/>
    </row>
    <row r="15087" spans="2:4" ht="15" customHeight="1" x14ac:dyDescent="0.25">
      <c r="B15087" s="683"/>
      <c r="C15087" s="683"/>
      <c r="D15087" s="684"/>
    </row>
    <row r="15088" spans="2:4" ht="15" customHeight="1" x14ac:dyDescent="0.25">
      <c r="B15088" s="683"/>
      <c r="C15088" s="683"/>
      <c r="D15088" s="684"/>
    </row>
    <row r="15089" spans="2:4" ht="15" customHeight="1" x14ac:dyDescent="0.25">
      <c r="B15089" s="683"/>
      <c r="C15089" s="683"/>
      <c r="D15089" s="684"/>
    </row>
    <row r="15090" spans="2:4" ht="15" customHeight="1" x14ac:dyDescent="0.25">
      <c r="B15090" s="683"/>
      <c r="C15090" s="683"/>
      <c r="D15090" s="684"/>
    </row>
    <row r="15091" spans="2:4" ht="15" customHeight="1" x14ac:dyDescent="0.25">
      <c r="B15091" s="683"/>
      <c r="C15091" s="683"/>
      <c r="D15091" s="684"/>
    </row>
    <row r="15092" spans="2:4" ht="15" customHeight="1" x14ac:dyDescent="0.25">
      <c r="B15092" s="683"/>
      <c r="C15092" s="683"/>
      <c r="D15092" s="684"/>
    </row>
    <row r="15093" spans="2:4" ht="15" customHeight="1" x14ac:dyDescent="0.25">
      <c r="B15093" s="683"/>
      <c r="C15093" s="683"/>
      <c r="D15093" s="684"/>
    </row>
    <row r="15094" spans="2:4" ht="15" customHeight="1" x14ac:dyDescent="0.25">
      <c r="B15094" s="683"/>
      <c r="C15094" s="683"/>
      <c r="D15094" s="684"/>
    </row>
    <row r="15095" spans="2:4" ht="15" customHeight="1" x14ac:dyDescent="0.25">
      <c r="B15095" s="683"/>
      <c r="C15095" s="683"/>
      <c r="D15095" s="684"/>
    </row>
    <row r="15096" spans="2:4" ht="15" customHeight="1" x14ac:dyDescent="0.25">
      <c r="B15096" s="683"/>
      <c r="C15096" s="683"/>
      <c r="D15096" s="684"/>
    </row>
    <row r="15097" spans="2:4" ht="15" customHeight="1" x14ac:dyDescent="0.25">
      <c r="B15097" s="683"/>
      <c r="C15097" s="683"/>
      <c r="D15097" s="684"/>
    </row>
    <row r="15098" spans="2:4" ht="15" customHeight="1" x14ac:dyDescent="0.25">
      <c r="B15098" s="683"/>
      <c r="C15098" s="683"/>
      <c r="D15098" s="684"/>
    </row>
    <row r="15099" spans="2:4" ht="15" customHeight="1" x14ac:dyDescent="0.25">
      <c r="B15099" s="683"/>
      <c r="C15099" s="683"/>
      <c r="D15099" s="684"/>
    </row>
    <row r="15100" spans="2:4" ht="15" customHeight="1" x14ac:dyDescent="0.25">
      <c r="B15100" s="683"/>
      <c r="C15100" s="683"/>
      <c r="D15100" s="684"/>
    </row>
    <row r="15101" spans="2:4" ht="15" customHeight="1" x14ac:dyDescent="0.25">
      <c r="B15101" s="683"/>
      <c r="C15101" s="683"/>
      <c r="D15101" s="684"/>
    </row>
    <row r="15102" spans="2:4" ht="15" customHeight="1" x14ac:dyDescent="0.25">
      <c r="B15102" s="683"/>
      <c r="C15102" s="683"/>
      <c r="D15102" s="684"/>
    </row>
    <row r="15103" spans="2:4" ht="15" customHeight="1" x14ac:dyDescent="0.25">
      <c r="B15103" s="683"/>
      <c r="C15103" s="683"/>
      <c r="D15103" s="684"/>
    </row>
    <row r="15104" spans="2:4" ht="15" customHeight="1" x14ac:dyDescent="0.25">
      <c r="B15104" s="683"/>
      <c r="C15104" s="683"/>
      <c r="D15104" s="684"/>
    </row>
    <row r="15105" spans="2:4" ht="15" customHeight="1" x14ac:dyDescent="0.25">
      <c r="B15105" s="683"/>
      <c r="C15105" s="683"/>
      <c r="D15105" s="684"/>
    </row>
    <row r="15106" spans="2:4" ht="15" customHeight="1" x14ac:dyDescent="0.25">
      <c r="B15106" s="683"/>
      <c r="C15106" s="683"/>
      <c r="D15106" s="684"/>
    </row>
    <row r="15107" spans="2:4" ht="15" customHeight="1" x14ac:dyDescent="0.25">
      <c r="B15107" s="683"/>
      <c r="C15107" s="683"/>
      <c r="D15107" s="684"/>
    </row>
    <row r="15108" spans="2:4" ht="15" customHeight="1" x14ac:dyDescent="0.25">
      <c r="B15108" s="683"/>
      <c r="C15108" s="683"/>
      <c r="D15108" s="684"/>
    </row>
    <row r="15109" spans="2:4" ht="15" customHeight="1" x14ac:dyDescent="0.25">
      <c r="B15109" s="683"/>
      <c r="C15109" s="683"/>
      <c r="D15109" s="684"/>
    </row>
    <row r="15110" spans="2:4" ht="15" customHeight="1" x14ac:dyDescent="0.25">
      <c r="B15110" s="683"/>
      <c r="C15110" s="683"/>
      <c r="D15110" s="684"/>
    </row>
    <row r="15111" spans="2:4" ht="15" customHeight="1" x14ac:dyDescent="0.25">
      <c r="B15111" s="683"/>
      <c r="C15111" s="683"/>
      <c r="D15111" s="684"/>
    </row>
    <row r="15112" spans="2:4" ht="15" customHeight="1" x14ac:dyDescent="0.25">
      <c r="B15112" s="683"/>
      <c r="C15112" s="683"/>
      <c r="D15112" s="684"/>
    </row>
    <row r="15113" spans="2:4" ht="15" customHeight="1" x14ac:dyDescent="0.25">
      <c r="B15113" s="683"/>
      <c r="C15113" s="683"/>
      <c r="D15113" s="684"/>
    </row>
    <row r="15114" spans="2:4" ht="15" customHeight="1" x14ac:dyDescent="0.25">
      <c r="B15114" s="683"/>
      <c r="C15114" s="683"/>
      <c r="D15114" s="684"/>
    </row>
    <row r="15115" spans="2:4" ht="15" customHeight="1" x14ac:dyDescent="0.25">
      <c r="B15115" s="683"/>
      <c r="C15115" s="683"/>
      <c r="D15115" s="684"/>
    </row>
    <row r="15116" spans="2:4" ht="15" customHeight="1" x14ac:dyDescent="0.25">
      <c r="B15116" s="683"/>
      <c r="C15116" s="683"/>
      <c r="D15116" s="684"/>
    </row>
    <row r="15117" spans="2:4" ht="15" customHeight="1" x14ac:dyDescent="0.25">
      <c r="B15117" s="683"/>
      <c r="C15117" s="683"/>
      <c r="D15117" s="684"/>
    </row>
    <row r="15118" spans="2:4" ht="15" customHeight="1" x14ac:dyDescent="0.25">
      <c r="B15118" s="683"/>
      <c r="C15118" s="683"/>
      <c r="D15118" s="684"/>
    </row>
    <row r="15119" spans="2:4" ht="15" customHeight="1" x14ac:dyDescent="0.25">
      <c r="B15119" s="683"/>
      <c r="C15119" s="683"/>
      <c r="D15119" s="684"/>
    </row>
    <row r="15120" spans="2:4" ht="15" customHeight="1" x14ac:dyDescent="0.25">
      <c r="B15120" s="683"/>
      <c r="C15120" s="683"/>
      <c r="D15120" s="684"/>
    </row>
    <row r="15121" spans="2:4" ht="15" customHeight="1" x14ac:dyDescent="0.25">
      <c r="B15121" s="683"/>
      <c r="C15121" s="683"/>
      <c r="D15121" s="684"/>
    </row>
    <row r="15122" spans="2:4" ht="15" customHeight="1" x14ac:dyDescent="0.25">
      <c r="B15122" s="683"/>
      <c r="C15122" s="683"/>
      <c r="D15122" s="684"/>
    </row>
    <row r="15123" spans="2:4" ht="15" customHeight="1" x14ac:dyDescent="0.25">
      <c r="B15123" s="683"/>
      <c r="C15123" s="683"/>
      <c r="D15123" s="684"/>
    </row>
    <row r="15124" spans="2:4" ht="15" customHeight="1" x14ac:dyDescent="0.25">
      <c r="B15124" s="683"/>
      <c r="C15124" s="683"/>
      <c r="D15124" s="684"/>
    </row>
    <row r="15125" spans="2:4" ht="15" customHeight="1" x14ac:dyDescent="0.25">
      <c r="B15125" s="683"/>
      <c r="C15125" s="683"/>
      <c r="D15125" s="684"/>
    </row>
    <row r="15126" spans="2:4" ht="15" customHeight="1" x14ac:dyDescent="0.25">
      <c r="B15126" s="683"/>
      <c r="C15126" s="683"/>
      <c r="D15126" s="684"/>
    </row>
    <row r="15127" spans="2:4" ht="15" customHeight="1" x14ac:dyDescent="0.25">
      <c r="B15127" s="683"/>
      <c r="C15127" s="683"/>
      <c r="D15127" s="684"/>
    </row>
    <row r="15128" spans="2:4" ht="15" customHeight="1" x14ac:dyDescent="0.25">
      <c r="B15128" s="683"/>
      <c r="C15128" s="683"/>
      <c r="D15128" s="684"/>
    </row>
    <row r="15129" spans="2:4" ht="15" customHeight="1" x14ac:dyDescent="0.25">
      <c r="B15129" s="683"/>
      <c r="C15129" s="683"/>
      <c r="D15129" s="684"/>
    </row>
    <row r="15130" spans="2:4" ht="15" customHeight="1" x14ac:dyDescent="0.25">
      <c r="B15130" s="683"/>
      <c r="C15130" s="683"/>
      <c r="D15130" s="684"/>
    </row>
    <row r="15131" spans="2:4" ht="15" customHeight="1" x14ac:dyDescent="0.25">
      <c r="B15131" s="683"/>
      <c r="C15131" s="683"/>
      <c r="D15131" s="684"/>
    </row>
    <row r="15132" spans="2:4" ht="15" customHeight="1" x14ac:dyDescent="0.25">
      <c r="B15132" s="683"/>
      <c r="C15132" s="683"/>
      <c r="D15132" s="684"/>
    </row>
    <row r="15133" spans="2:4" ht="15" customHeight="1" x14ac:dyDescent="0.25">
      <c r="B15133" s="683"/>
      <c r="C15133" s="683"/>
      <c r="D15133" s="684"/>
    </row>
    <row r="15134" spans="2:4" ht="15" customHeight="1" x14ac:dyDescent="0.25">
      <c r="B15134" s="683"/>
      <c r="C15134" s="683"/>
      <c r="D15134" s="684"/>
    </row>
    <row r="15135" spans="2:4" ht="15" customHeight="1" x14ac:dyDescent="0.25">
      <c r="B15135" s="683"/>
      <c r="C15135" s="683"/>
      <c r="D15135" s="684"/>
    </row>
    <row r="15136" spans="2:4" ht="15" customHeight="1" x14ac:dyDescent="0.25">
      <c r="B15136" s="683"/>
      <c r="C15136" s="683"/>
      <c r="D15136" s="684"/>
    </row>
    <row r="15137" spans="2:4" ht="15" customHeight="1" x14ac:dyDescent="0.25">
      <c r="B15137" s="683"/>
      <c r="C15137" s="683"/>
      <c r="D15137" s="684"/>
    </row>
    <row r="15138" spans="2:4" ht="15" customHeight="1" x14ac:dyDescent="0.25">
      <c r="B15138" s="683"/>
      <c r="C15138" s="683"/>
      <c r="D15138" s="684"/>
    </row>
    <row r="15139" spans="2:4" ht="15" customHeight="1" x14ac:dyDescent="0.25">
      <c r="B15139" s="683"/>
      <c r="C15139" s="683"/>
      <c r="D15139" s="684"/>
    </row>
    <row r="15140" spans="2:4" ht="15" customHeight="1" x14ac:dyDescent="0.25">
      <c r="B15140" s="683"/>
      <c r="C15140" s="683"/>
      <c r="D15140" s="684"/>
    </row>
    <row r="15141" spans="2:4" ht="15" customHeight="1" x14ac:dyDescent="0.25">
      <c r="B15141" s="683"/>
      <c r="C15141" s="683"/>
      <c r="D15141" s="684"/>
    </row>
    <row r="15142" spans="2:4" ht="15" customHeight="1" x14ac:dyDescent="0.25">
      <c r="B15142" s="683"/>
      <c r="C15142" s="683"/>
      <c r="D15142" s="684"/>
    </row>
    <row r="15143" spans="2:4" ht="15" customHeight="1" x14ac:dyDescent="0.25">
      <c r="B15143" s="683"/>
      <c r="C15143" s="683"/>
      <c r="D15143" s="684"/>
    </row>
    <row r="15144" spans="2:4" ht="15" customHeight="1" x14ac:dyDescent="0.25">
      <c r="B15144" s="683"/>
      <c r="C15144" s="683"/>
      <c r="D15144" s="684"/>
    </row>
    <row r="15145" spans="2:4" ht="15" customHeight="1" x14ac:dyDescent="0.25">
      <c r="B15145" s="683"/>
      <c r="C15145" s="683"/>
      <c r="D15145" s="684"/>
    </row>
    <row r="15146" spans="2:4" ht="15" customHeight="1" x14ac:dyDescent="0.25">
      <c r="B15146" s="683"/>
      <c r="C15146" s="683"/>
      <c r="D15146" s="684"/>
    </row>
    <row r="15147" spans="2:4" ht="15" customHeight="1" x14ac:dyDescent="0.25">
      <c r="B15147" s="683"/>
      <c r="C15147" s="683"/>
      <c r="D15147" s="684"/>
    </row>
    <row r="15148" spans="2:4" ht="15" customHeight="1" x14ac:dyDescent="0.25">
      <c r="B15148" s="683"/>
      <c r="C15148" s="683"/>
      <c r="D15148" s="684"/>
    </row>
    <row r="15149" spans="2:4" ht="15" customHeight="1" x14ac:dyDescent="0.25">
      <c r="B15149" s="683"/>
      <c r="C15149" s="683"/>
      <c r="D15149" s="684"/>
    </row>
    <row r="15150" spans="2:4" ht="15" customHeight="1" x14ac:dyDescent="0.25">
      <c r="B15150" s="683"/>
      <c r="C15150" s="683"/>
      <c r="D15150" s="684"/>
    </row>
    <row r="15151" spans="2:4" ht="15" customHeight="1" x14ac:dyDescent="0.25">
      <c r="B15151" s="683"/>
      <c r="C15151" s="683"/>
      <c r="D15151" s="684"/>
    </row>
    <row r="15152" spans="2:4" ht="15" customHeight="1" x14ac:dyDescent="0.25">
      <c r="B15152" s="683"/>
      <c r="C15152" s="683"/>
      <c r="D15152" s="684"/>
    </row>
    <row r="15153" spans="2:4" ht="15" customHeight="1" x14ac:dyDescent="0.25">
      <c r="B15153" s="683"/>
      <c r="C15153" s="683"/>
      <c r="D15153" s="684"/>
    </row>
    <row r="15154" spans="2:4" ht="15" customHeight="1" x14ac:dyDescent="0.25">
      <c r="B15154" s="683"/>
      <c r="C15154" s="683"/>
      <c r="D15154" s="684"/>
    </row>
    <row r="15155" spans="2:4" ht="15" customHeight="1" x14ac:dyDescent="0.25">
      <c r="B15155" s="683"/>
      <c r="C15155" s="683"/>
      <c r="D15155" s="684"/>
    </row>
    <row r="15156" spans="2:4" ht="15" customHeight="1" x14ac:dyDescent="0.25">
      <c r="B15156" s="683"/>
      <c r="C15156" s="683"/>
      <c r="D15156" s="684"/>
    </row>
    <row r="15157" spans="2:4" ht="15" customHeight="1" x14ac:dyDescent="0.25">
      <c r="B15157" s="683"/>
      <c r="C15157" s="683"/>
      <c r="D15157" s="684"/>
    </row>
    <row r="15158" spans="2:4" ht="15" customHeight="1" x14ac:dyDescent="0.25">
      <c r="B15158" s="683"/>
      <c r="C15158" s="683"/>
      <c r="D15158" s="684"/>
    </row>
    <row r="15159" spans="2:4" ht="15" customHeight="1" x14ac:dyDescent="0.25">
      <c r="B15159" s="683"/>
      <c r="C15159" s="683"/>
      <c r="D15159" s="684"/>
    </row>
    <row r="15160" spans="2:4" ht="15" customHeight="1" x14ac:dyDescent="0.25">
      <c r="B15160" s="683"/>
      <c r="C15160" s="683"/>
      <c r="D15160" s="684"/>
    </row>
    <row r="15161" spans="2:4" ht="15" customHeight="1" x14ac:dyDescent="0.25">
      <c r="B15161" s="683"/>
      <c r="C15161" s="683"/>
      <c r="D15161" s="684"/>
    </row>
    <row r="15162" spans="2:4" ht="15" customHeight="1" x14ac:dyDescent="0.25">
      <c r="B15162" s="683"/>
      <c r="C15162" s="683"/>
      <c r="D15162" s="684"/>
    </row>
    <row r="15163" spans="2:4" ht="15" customHeight="1" x14ac:dyDescent="0.25">
      <c r="B15163" s="683"/>
      <c r="C15163" s="683"/>
      <c r="D15163" s="684"/>
    </row>
    <row r="15164" spans="2:4" ht="15" customHeight="1" x14ac:dyDescent="0.25">
      <c r="B15164" s="683"/>
      <c r="C15164" s="683"/>
      <c r="D15164" s="684"/>
    </row>
    <row r="15165" spans="2:4" ht="15" customHeight="1" x14ac:dyDescent="0.25">
      <c r="B15165" s="683"/>
      <c r="C15165" s="683"/>
      <c r="D15165" s="684"/>
    </row>
    <row r="15166" spans="2:4" ht="15" customHeight="1" x14ac:dyDescent="0.25">
      <c r="B15166" s="683"/>
      <c r="C15166" s="683"/>
      <c r="D15166" s="684"/>
    </row>
    <row r="15167" spans="2:4" ht="15" customHeight="1" x14ac:dyDescent="0.25">
      <c r="B15167" s="683"/>
      <c r="C15167" s="683"/>
      <c r="D15167" s="684"/>
    </row>
    <row r="15168" spans="2:4" ht="15" customHeight="1" x14ac:dyDescent="0.25">
      <c r="B15168" s="683"/>
      <c r="C15168" s="683"/>
      <c r="D15168" s="684"/>
    </row>
    <row r="15169" spans="2:4" ht="15" customHeight="1" x14ac:dyDescent="0.25">
      <c r="B15169" s="683"/>
      <c r="C15169" s="683"/>
      <c r="D15169" s="684"/>
    </row>
    <row r="15170" spans="2:4" ht="15" customHeight="1" x14ac:dyDescent="0.25">
      <c r="B15170" s="683"/>
      <c r="C15170" s="683"/>
      <c r="D15170" s="684"/>
    </row>
    <row r="15171" spans="2:4" ht="15" customHeight="1" x14ac:dyDescent="0.25">
      <c r="B15171" s="683"/>
      <c r="C15171" s="683"/>
      <c r="D15171" s="684"/>
    </row>
    <row r="15172" spans="2:4" ht="15" customHeight="1" x14ac:dyDescent="0.25">
      <c r="B15172" s="683"/>
      <c r="C15172" s="683"/>
      <c r="D15172" s="684"/>
    </row>
    <row r="15173" spans="2:4" ht="15" customHeight="1" x14ac:dyDescent="0.25">
      <c r="B15173" s="683"/>
      <c r="C15173" s="683"/>
      <c r="D15173" s="684"/>
    </row>
    <row r="15174" spans="2:4" ht="15" customHeight="1" x14ac:dyDescent="0.25">
      <c r="B15174" s="683"/>
      <c r="C15174" s="683"/>
      <c r="D15174" s="684"/>
    </row>
    <row r="15175" spans="2:4" ht="15" customHeight="1" x14ac:dyDescent="0.25">
      <c r="B15175" s="683"/>
      <c r="C15175" s="683"/>
      <c r="D15175" s="684"/>
    </row>
    <row r="15176" spans="2:4" ht="15" customHeight="1" x14ac:dyDescent="0.25">
      <c r="B15176" s="683"/>
      <c r="C15176" s="683"/>
      <c r="D15176" s="684"/>
    </row>
    <row r="15177" spans="2:4" ht="15" customHeight="1" x14ac:dyDescent="0.25">
      <c r="B15177" s="683"/>
      <c r="C15177" s="683"/>
      <c r="D15177" s="684"/>
    </row>
    <row r="15178" spans="2:4" ht="15" customHeight="1" x14ac:dyDescent="0.25">
      <c r="B15178" s="683"/>
      <c r="C15178" s="683"/>
      <c r="D15178" s="684"/>
    </row>
    <row r="15179" spans="2:4" ht="15" customHeight="1" x14ac:dyDescent="0.25">
      <c r="B15179" s="683"/>
      <c r="C15179" s="683"/>
      <c r="D15179" s="684"/>
    </row>
    <row r="15180" spans="2:4" ht="15" customHeight="1" x14ac:dyDescent="0.25">
      <c r="B15180" s="683"/>
      <c r="C15180" s="683"/>
      <c r="D15180" s="684"/>
    </row>
    <row r="15181" spans="2:4" ht="15" customHeight="1" x14ac:dyDescent="0.25">
      <c r="B15181" s="683"/>
      <c r="C15181" s="683"/>
      <c r="D15181" s="684"/>
    </row>
    <row r="15182" spans="2:4" ht="15" customHeight="1" x14ac:dyDescent="0.25">
      <c r="B15182" s="683"/>
      <c r="C15182" s="683"/>
      <c r="D15182" s="684"/>
    </row>
    <row r="15183" spans="2:4" ht="15" customHeight="1" x14ac:dyDescent="0.25">
      <c r="B15183" s="683"/>
      <c r="C15183" s="683"/>
      <c r="D15183" s="684"/>
    </row>
    <row r="15184" spans="2:4" ht="15" customHeight="1" x14ac:dyDescent="0.25">
      <c r="B15184" s="683"/>
      <c r="C15184" s="683"/>
      <c r="D15184" s="684"/>
    </row>
    <row r="15185" spans="2:4" ht="15" customHeight="1" x14ac:dyDescent="0.25">
      <c r="B15185" s="683"/>
      <c r="C15185" s="683"/>
      <c r="D15185" s="684"/>
    </row>
    <row r="15186" spans="2:4" ht="15" customHeight="1" x14ac:dyDescent="0.25">
      <c r="B15186" s="683"/>
      <c r="C15186" s="683"/>
      <c r="D15186" s="684"/>
    </row>
    <row r="15187" spans="2:4" ht="15" customHeight="1" x14ac:dyDescent="0.25">
      <c r="B15187" s="683"/>
      <c r="C15187" s="683"/>
      <c r="D15187" s="684"/>
    </row>
    <row r="15188" spans="2:4" ht="15" customHeight="1" x14ac:dyDescent="0.25">
      <c r="B15188" s="683"/>
      <c r="C15188" s="683"/>
      <c r="D15188" s="684"/>
    </row>
    <row r="15189" spans="2:4" ht="15" customHeight="1" x14ac:dyDescent="0.25">
      <c r="B15189" s="683"/>
      <c r="C15189" s="683"/>
      <c r="D15189" s="684"/>
    </row>
    <row r="15190" spans="2:4" ht="15" customHeight="1" x14ac:dyDescent="0.25">
      <c r="B15190" s="683"/>
      <c r="C15190" s="683"/>
      <c r="D15190" s="684"/>
    </row>
    <row r="15191" spans="2:4" ht="15" customHeight="1" x14ac:dyDescent="0.25">
      <c r="B15191" s="683"/>
      <c r="C15191" s="683"/>
      <c r="D15191" s="684"/>
    </row>
    <row r="15192" spans="2:4" ht="15" customHeight="1" x14ac:dyDescent="0.25">
      <c r="B15192" s="683"/>
      <c r="C15192" s="683"/>
      <c r="D15192" s="684"/>
    </row>
    <row r="15193" spans="2:4" ht="15" customHeight="1" x14ac:dyDescent="0.25">
      <c r="B15193" s="683"/>
      <c r="C15193" s="683"/>
      <c r="D15193" s="684"/>
    </row>
    <row r="15194" spans="2:4" ht="15" customHeight="1" x14ac:dyDescent="0.25">
      <c r="B15194" s="683"/>
      <c r="C15194" s="683"/>
      <c r="D15194" s="684"/>
    </row>
    <row r="15195" spans="2:4" ht="15" customHeight="1" x14ac:dyDescent="0.25">
      <c r="B15195" s="683"/>
      <c r="C15195" s="683"/>
      <c r="D15195" s="684"/>
    </row>
    <row r="15196" spans="2:4" ht="15" customHeight="1" x14ac:dyDescent="0.25">
      <c r="B15196" s="683"/>
      <c r="C15196" s="683"/>
      <c r="D15196" s="684"/>
    </row>
    <row r="15197" spans="2:4" ht="15" customHeight="1" x14ac:dyDescent="0.25">
      <c r="B15197" s="683"/>
      <c r="C15197" s="683"/>
      <c r="D15197" s="684"/>
    </row>
    <row r="15198" spans="2:4" ht="15" customHeight="1" x14ac:dyDescent="0.25">
      <c r="B15198" s="683"/>
      <c r="C15198" s="683"/>
      <c r="D15198" s="684"/>
    </row>
    <row r="15199" spans="2:4" ht="15" customHeight="1" x14ac:dyDescent="0.25">
      <c r="B15199" s="683"/>
      <c r="C15199" s="683"/>
      <c r="D15199" s="684"/>
    </row>
    <row r="15200" spans="2:4" ht="15" customHeight="1" x14ac:dyDescent="0.25">
      <c r="B15200" s="683"/>
      <c r="C15200" s="683"/>
      <c r="D15200" s="684"/>
    </row>
    <row r="15201" spans="2:4" ht="15" customHeight="1" x14ac:dyDescent="0.25">
      <c r="B15201" s="683"/>
      <c r="C15201" s="683"/>
      <c r="D15201" s="684"/>
    </row>
    <row r="15202" spans="2:4" ht="15" customHeight="1" x14ac:dyDescent="0.25">
      <c r="B15202" s="683"/>
      <c r="C15202" s="683"/>
      <c r="D15202" s="684"/>
    </row>
    <row r="15203" spans="2:4" ht="15" customHeight="1" x14ac:dyDescent="0.25">
      <c r="B15203" s="683"/>
      <c r="C15203" s="683"/>
      <c r="D15203" s="684"/>
    </row>
    <row r="15204" spans="2:4" ht="15" customHeight="1" x14ac:dyDescent="0.25">
      <c r="B15204" s="683"/>
      <c r="C15204" s="683"/>
      <c r="D15204" s="684"/>
    </row>
    <row r="15205" spans="2:4" ht="15" customHeight="1" x14ac:dyDescent="0.25">
      <c r="B15205" s="683"/>
      <c r="C15205" s="683"/>
      <c r="D15205" s="684"/>
    </row>
    <row r="15206" spans="2:4" ht="15" customHeight="1" x14ac:dyDescent="0.25">
      <c r="B15206" s="683"/>
      <c r="C15206" s="683"/>
      <c r="D15206" s="684"/>
    </row>
    <row r="15207" spans="2:4" ht="15" customHeight="1" x14ac:dyDescent="0.25">
      <c r="B15207" s="683"/>
      <c r="C15207" s="683"/>
      <c r="D15207" s="684"/>
    </row>
    <row r="15208" spans="2:4" ht="15" customHeight="1" x14ac:dyDescent="0.25">
      <c r="B15208" s="683"/>
      <c r="C15208" s="683"/>
      <c r="D15208" s="684"/>
    </row>
    <row r="15209" spans="2:4" ht="15" customHeight="1" x14ac:dyDescent="0.25">
      <c r="B15209" s="683"/>
      <c r="C15209" s="683"/>
      <c r="D15209" s="684"/>
    </row>
    <row r="15210" spans="2:4" ht="15" customHeight="1" x14ac:dyDescent="0.25">
      <c r="B15210" s="683"/>
      <c r="C15210" s="683"/>
      <c r="D15210" s="684"/>
    </row>
    <row r="15211" spans="2:4" ht="15" customHeight="1" x14ac:dyDescent="0.25">
      <c r="B15211" s="683"/>
      <c r="C15211" s="683"/>
      <c r="D15211" s="684"/>
    </row>
    <row r="15212" spans="2:4" ht="15" customHeight="1" x14ac:dyDescent="0.25">
      <c r="B15212" s="683"/>
      <c r="C15212" s="683"/>
      <c r="D15212" s="684"/>
    </row>
    <row r="15213" spans="2:4" ht="15" customHeight="1" x14ac:dyDescent="0.25">
      <c r="B15213" s="683"/>
      <c r="C15213" s="683"/>
      <c r="D15213" s="684"/>
    </row>
    <row r="15214" spans="2:4" ht="15" customHeight="1" x14ac:dyDescent="0.25">
      <c r="B15214" s="683"/>
      <c r="C15214" s="683"/>
      <c r="D15214" s="684"/>
    </row>
    <row r="15215" spans="2:4" ht="15" customHeight="1" x14ac:dyDescent="0.25">
      <c r="B15215" s="683"/>
      <c r="C15215" s="683"/>
      <c r="D15215" s="684"/>
    </row>
    <row r="15216" spans="2:4" ht="15" customHeight="1" x14ac:dyDescent="0.25">
      <c r="B15216" s="683"/>
      <c r="C15216" s="683"/>
      <c r="D15216" s="684"/>
    </row>
    <row r="15217" spans="2:4" ht="15" customHeight="1" x14ac:dyDescent="0.25">
      <c r="B15217" s="683"/>
      <c r="C15217" s="683"/>
      <c r="D15217" s="684"/>
    </row>
    <row r="15218" spans="2:4" ht="15" customHeight="1" x14ac:dyDescent="0.25">
      <c r="B15218" s="683"/>
      <c r="C15218" s="683"/>
      <c r="D15218" s="684"/>
    </row>
    <row r="15219" spans="2:4" ht="15" customHeight="1" x14ac:dyDescent="0.25">
      <c r="B15219" s="683"/>
      <c r="C15219" s="683"/>
      <c r="D15219" s="684"/>
    </row>
    <row r="15220" spans="2:4" ht="15" customHeight="1" x14ac:dyDescent="0.25">
      <c r="B15220" s="683"/>
      <c r="C15220" s="683"/>
      <c r="D15220" s="684"/>
    </row>
    <row r="15221" spans="2:4" ht="15" customHeight="1" x14ac:dyDescent="0.25">
      <c r="B15221" s="683"/>
      <c r="C15221" s="683"/>
      <c r="D15221" s="684"/>
    </row>
    <row r="15222" spans="2:4" ht="15" customHeight="1" x14ac:dyDescent="0.25">
      <c r="B15222" s="683"/>
      <c r="C15222" s="683"/>
      <c r="D15222" s="684"/>
    </row>
    <row r="15223" spans="2:4" ht="15" customHeight="1" x14ac:dyDescent="0.25">
      <c r="B15223" s="683"/>
      <c r="C15223" s="683"/>
      <c r="D15223" s="684"/>
    </row>
    <row r="15224" spans="2:4" ht="15" customHeight="1" x14ac:dyDescent="0.25">
      <c r="B15224" s="683"/>
      <c r="C15224" s="683"/>
      <c r="D15224" s="684"/>
    </row>
    <row r="15225" spans="2:4" ht="15" customHeight="1" x14ac:dyDescent="0.25">
      <c r="B15225" s="683"/>
      <c r="C15225" s="683"/>
      <c r="D15225" s="684"/>
    </row>
    <row r="15226" spans="2:4" ht="15" customHeight="1" x14ac:dyDescent="0.25">
      <c r="B15226" s="683"/>
      <c r="C15226" s="683"/>
      <c r="D15226" s="684"/>
    </row>
    <row r="15227" spans="2:4" ht="15" customHeight="1" x14ac:dyDescent="0.25">
      <c r="B15227" s="683"/>
      <c r="C15227" s="683"/>
      <c r="D15227" s="684"/>
    </row>
    <row r="15228" spans="2:4" ht="15" customHeight="1" x14ac:dyDescent="0.25">
      <c r="B15228" s="683"/>
      <c r="C15228" s="683"/>
      <c r="D15228" s="684"/>
    </row>
    <row r="15229" spans="2:4" ht="15" customHeight="1" x14ac:dyDescent="0.25">
      <c r="B15229" s="683"/>
      <c r="C15229" s="683"/>
      <c r="D15229" s="684"/>
    </row>
    <row r="15230" spans="2:4" ht="15" customHeight="1" x14ac:dyDescent="0.25">
      <c r="B15230" s="683"/>
      <c r="C15230" s="683"/>
      <c r="D15230" s="684"/>
    </row>
    <row r="15231" spans="2:4" ht="15" customHeight="1" x14ac:dyDescent="0.25">
      <c r="B15231" s="683"/>
      <c r="C15231" s="683"/>
      <c r="D15231" s="684"/>
    </row>
    <row r="15232" spans="2:4" ht="15" customHeight="1" x14ac:dyDescent="0.25">
      <c r="B15232" s="683"/>
      <c r="C15232" s="683"/>
      <c r="D15232" s="684"/>
    </row>
    <row r="15233" spans="2:4" ht="15" customHeight="1" x14ac:dyDescent="0.25">
      <c r="B15233" s="683"/>
      <c r="C15233" s="683"/>
      <c r="D15233" s="684"/>
    </row>
    <row r="15234" spans="2:4" ht="15" customHeight="1" x14ac:dyDescent="0.25">
      <c r="B15234" s="683"/>
      <c r="C15234" s="683"/>
      <c r="D15234" s="684"/>
    </row>
    <row r="15235" spans="2:4" ht="15" customHeight="1" x14ac:dyDescent="0.25">
      <c r="B15235" s="683"/>
      <c r="C15235" s="683"/>
      <c r="D15235" s="684"/>
    </row>
    <row r="15236" spans="2:4" ht="15" customHeight="1" x14ac:dyDescent="0.25">
      <c r="B15236" s="683"/>
      <c r="C15236" s="683"/>
      <c r="D15236" s="684"/>
    </row>
    <row r="15237" spans="2:4" ht="15" customHeight="1" x14ac:dyDescent="0.25">
      <c r="B15237" s="683"/>
      <c r="C15237" s="683"/>
      <c r="D15237" s="684"/>
    </row>
    <row r="15238" spans="2:4" ht="15" customHeight="1" x14ac:dyDescent="0.25">
      <c r="B15238" s="683"/>
      <c r="C15238" s="683"/>
      <c r="D15238" s="684"/>
    </row>
    <row r="15239" spans="2:4" ht="15" customHeight="1" x14ac:dyDescent="0.25">
      <c r="B15239" s="683"/>
      <c r="C15239" s="683"/>
      <c r="D15239" s="684"/>
    </row>
    <row r="15240" spans="2:4" ht="15" customHeight="1" x14ac:dyDescent="0.25">
      <c r="B15240" s="683"/>
      <c r="C15240" s="683"/>
      <c r="D15240" s="684"/>
    </row>
    <row r="15241" spans="2:4" ht="15" customHeight="1" x14ac:dyDescent="0.25">
      <c r="B15241" s="683"/>
      <c r="C15241" s="683"/>
      <c r="D15241" s="684"/>
    </row>
    <row r="15242" spans="2:4" ht="15" customHeight="1" x14ac:dyDescent="0.25">
      <c r="B15242" s="683"/>
      <c r="C15242" s="683"/>
      <c r="D15242" s="684"/>
    </row>
    <row r="15243" spans="2:4" ht="15" customHeight="1" x14ac:dyDescent="0.25">
      <c r="B15243" s="683"/>
      <c r="C15243" s="683"/>
      <c r="D15243" s="684"/>
    </row>
    <row r="15244" spans="2:4" ht="15" customHeight="1" x14ac:dyDescent="0.25">
      <c r="B15244" s="683"/>
      <c r="C15244" s="683"/>
      <c r="D15244" s="684"/>
    </row>
    <row r="15245" spans="2:4" ht="15" customHeight="1" x14ac:dyDescent="0.25">
      <c r="B15245" s="683"/>
      <c r="C15245" s="683"/>
      <c r="D15245" s="684"/>
    </row>
    <row r="15246" spans="2:4" ht="15" customHeight="1" x14ac:dyDescent="0.25">
      <c r="B15246" s="683"/>
      <c r="C15246" s="683"/>
      <c r="D15246" s="684"/>
    </row>
    <row r="15247" spans="2:4" ht="15" customHeight="1" x14ac:dyDescent="0.25">
      <c r="B15247" s="683"/>
      <c r="C15247" s="683"/>
      <c r="D15247" s="684"/>
    </row>
    <row r="15248" spans="2:4" ht="15" customHeight="1" x14ac:dyDescent="0.25">
      <c r="B15248" s="683"/>
      <c r="C15248" s="683"/>
      <c r="D15248" s="684"/>
    </row>
    <row r="15249" spans="2:4" ht="15" customHeight="1" x14ac:dyDescent="0.25">
      <c r="B15249" s="683"/>
      <c r="C15249" s="683"/>
      <c r="D15249" s="684"/>
    </row>
    <row r="15250" spans="2:4" ht="15" customHeight="1" x14ac:dyDescent="0.25">
      <c r="B15250" s="683"/>
      <c r="C15250" s="683"/>
      <c r="D15250" s="684"/>
    </row>
    <row r="15251" spans="2:4" ht="15" customHeight="1" x14ac:dyDescent="0.25">
      <c r="B15251" s="683"/>
      <c r="C15251" s="683"/>
      <c r="D15251" s="684"/>
    </row>
    <row r="15252" spans="2:4" ht="15" customHeight="1" x14ac:dyDescent="0.25">
      <c r="B15252" s="683"/>
      <c r="C15252" s="683"/>
      <c r="D15252" s="684"/>
    </row>
    <row r="15253" spans="2:4" ht="15" customHeight="1" x14ac:dyDescent="0.25">
      <c r="B15253" s="683"/>
      <c r="C15253" s="683"/>
      <c r="D15253" s="684"/>
    </row>
    <row r="15254" spans="2:4" ht="15" customHeight="1" x14ac:dyDescent="0.25">
      <c r="B15254" s="683"/>
      <c r="C15254" s="683"/>
      <c r="D15254" s="684"/>
    </row>
    <row r="15255" spans="2:4" ht="15" customHeight="1" x14ac:dyDescent="0.25">
      <c r="B15255" s="683"/>
      <c r="C15255" s="683"/>
      <c r="D15255" s="684"/>
    </row>
    <row r="15256" spans="2:4" ht="15" customHeight="1" x14ac:dyDescent="0.25">
      <c r="B15256" s="683"/>
      <c r="C15256" s="683"/>
      <c r="D15256" s="684"/>
    </row>
    <row r="15257" spans="2:4" ht="15" customHeight="1" x14ac:dyDescent="0.25">
      <c r="B15257" s="683"/>
      <c r="C15257" s="683"/>
      <c r="D15257" s="684"/>
    </row>
    <row r="15258" spans="2:4" ht="15" customHeight="1" x14ac:dyDescent="0.25">
      <c r="B15258" s="683"/>
      <c r="C15258" s="683"/>
      <c r="D15258" s="684"/>
    </row>
    <row r="15259" spans="2:4" ht="15" customHeight="1" x14ac:dyDescent="0.25">
      <c r="B15259" s="683"/>
      <c r="C15259" s="683"/>
      <c r="D15259" s="684"/>
    </row>
    <row r="15260" spans="2:4" ht="15" customHeight="1" x14ac:dyDescent="0.25">
      <c r="B15260" s="683"/>
      <c r="C15260" s="683"/>
      <c r="D15260" s="684"/>
    </row>
    <row r="15261" spans="2:4" ht="15" customHeight="1" x14ac:dyDescent="0.25">
      <c r="B15261" s="683"/>
      <c r="C15261" s="683"/>
      <c r="D15261" s="684"/>
    </row>
    <row r="15262" spans="2:4" ht="15" customHeight="1" x14ac:dyDescent="0.25">
      <c r="B15262" s="683"/>
      <c r="C15262" s="683"/>
      <c r="D15262" s="684"/>
    </row>
    <row r="15263" spans="2:4" ht="15" customHeight="1" x14ac:dyDescent="0.25">
      <c r="B15263" s="683"/>
      <c r="C15263" s="683"/>
      <c r="D15263" s="684"/>
    </row>
    <row r="15264" spans="2:4" ht="15" customHeight="1" x14ac:dyDescent="0.25">
      <c r="B15264" s="683"/>
      <c r="C15264" s="683"/>
      <c r="D15264" s="684"/>
    </row>
    <row r="15265" spans="2:4" ht="15" customHeight="1" x14ac:dyDescent="0.25">
      <c r="B15265" s="683"/>
      <c r="C15265" s="683"/>
      <c r="D15265" s="684"/>
    </row>
    <row r="15266" spans="2:4" ht="15" customHeight="1" x14ac:dyDescent="0.25">
      <c r="B15266" s="683"/>
      <c r="C15266" s="683"/>
      <c r="D15266" s="684"/>
    </row>
    <row r="15267" spans="2:4" ht="15" customHeight="1" x14ac:dyDescent="0.25">
      <c r="B15267" s="683"/>
      <c r="C15267" s="683"/>
      <c r="D15267" s="684"/>
    </row>
    <row r="15268" spans="2:4" ht="15" customHeight="1" x14ac:dyDescent="0.25">
      <c r="B15268" s="683"/>
      <c r="C15268" s="683"/>
      <c r="D15268" s="684"/>
    </row>
    <row r="15269" spans="2:4" ht="15" customHeight="1" x14ac:dyDescent="0.25">
      <c r="B15269" s="683"/>
      <c r="C15269" s="683"/>
      <c r="D15269" s="684"/>
    </row>
    <row r="15270" spans="2:4" ht="15" customHeight="1" x14ac:dyDescent="0.25">
      <c r="B15270" s="683"/>
      <c r="C15270" s="683"/>
      <c r="D15270" s="684"/>
    </row>
    <row r="15271" spans="2:4" ht="15" customHeight="1" x14ac:dyDescent="0.25">
      <c r="B15271" s="683"/>
      <c r="C15271" s="683"/>
      <c r="D15271" s="684"/>
    </row>
    <row r="15272" spans="2:4" ht="15" customHeight="1" x14ac:dyDescent="0.25">
      <c r="B15272" s="683"/>
      <c r="C15272" s="683"/>
      <c r="D15272" s="684"/>
    </row>
    <row r="15273" spans="2:4" ht="15" customHeight="1" x14ac:dyDescent="0.25">
      <c r="B15273" s="683"/>
      <c r="C15273" s="683"/>
      <c r="D15273" s="684"/>
    </row>
    <row r="15274" spans="2:4" ht="15" customHeight="1" x14ac:dyDescent="0.25">
      <c r="B15274" s="683"/>
      <c r="C15274" s="683"/>
      <c r="D15274" s="684"/>
    </row>
    <row r="15275" spans="2:4" ht="15" customHeight="1" x14ac:dyDescent="0.25">
      <c r="B15275" s="683"/>
      <c r="C15275" s="683"/>
      <c r="D15275" s="684"/>
    </row>
    <row r="15276" spans="2:4" ht="15" customHeight="1" x14ac:dyDescent="0.25">
      <c r="B15276" s="683"/>
      <c r="C15276" s="683"/>
      <c r="D15276" s="684"/>
    </row>
    <row r="15277" spans="2:4" ht="15" customHeight="1" x14ac:dyDescent="0.25">
      <c r="B15277" s="683"/>
      <c r="C15277" s="683"/>
      <c r="D15277" s="684"/>
    </row>
    <row r="15278" spans="2:4" ht="15" customHeight="1" x14ac:dyDescent="0.25">
      <c r="B15278" s="683"/>
      <c r="C15278" s="683"/>
      <c r="D15278" s="684"/>
    </row>
    <row r="15279" spans="2:4" ht="15" customHeight="1" x14ac:dyDescent="0.25">
      <c r="B15279" s="683"/>
      <c r="C15279" s="683"/>
      <c r="D15279" s="684"/>
    </row>
    <row r="15280" spans="2:4" ht="15" customHeight="1" x14ac:dyDescent="0.25">
      <c r="B15280" s="683"/>
      <c r="C15280" s="683"/>
      <c r="D15280" s="684"/>
    </row>
    <row r="15281" spans="2:4" ht="15" customHeight="1" x14ac:dyDescent="0.25">
      <c r="B15281" s="683"/>
      <c r="C15281" s="683"/>
      <c r="D15281" s="684"/>
    </row>
    <row r="15282" spans="2:4" ht="15" customHeight="1" x14ac:dyDescent="0.25">
      <c r="B15282" s="683"/>
      <c r="C15282" s="683"/>
      <c r="D15282" s="684"/>
    </row>
    <row r="15283" spans="2:4" ht="15" customHeight="1" x14ac:dyDescent="0.25">
      <c r="B15283" s="683"/>
      <c r="C15283" s="683"/>
      <c r="D15283" s="684"/>
    </row>
    <row r="15284" spans="2:4" ht="15" customHeight="1" x14ac:dyDescent="0.25">
      <c r="B15284" s="683"/>
      <c r="C15284" s="683"/>
      <c r="D15284" s="684"/>
    </row>
    <row r="15285" spans="2:4" ht="15" customHeight="1" x14ac:dyDescent="0.25">
      <c r="B15285" s="683"/>
      <c r="C15285" s="683"/>
      <c r="D15285" s="684"/>
    </row>
    <row r="15286" spans="2:4" ht="15" customHeight="1" x14ac:dyDescent="0.25">
      <c r="B15286" s="683"/>
      <c r="C15286" s="683"/>
      <c r="D15286" s="684"/>
    </row>
    <row r="15287" spans="2:4" ht="15" customHeight="1" x14ac:dyDescent="0.25">
      <c r="B15287" s="683"/>
      <c r="C15287" s="683"/>
      <c r="D15287" s="684"/>
    </row>
    <row r="15288" spans="2:4" ht="15" customHeight="1" x14ac:dyDescent="0.25">
      <c r="B15288" s="683"/>
      <c r="C15288" s="683"/>
      <c r="D15288" s="684"/>
    </row>
    <row r="15289" spans="2:4" ht="15" customHeight="1" x14ac:dyDescent="0.25">
      <c r="B15289" s="683"/>
      <c r="C15289" s="683"/>
      <c r="D15289" s="684"/>
    </row>
    <row r="15290" spans="2:4" ht="15" customHeight="1" x14ac:dyDescent="0.25">
      <c r="B15290" s="683"/>
      <c r="C15290" s="683"/>
      <c r="D15290" s="684"/>
    </row>
    <row r="15291" spans="2:4" ht="15" customHeight="1" x14ac:dyDescent="0.25">
      <c r="B15291" s="683"/>
      <c r="C15291" s="683"/>
      <c r="D15291" s="684"/>
    </row>
    <row r="15292" spans="2:4" ht="15" customHeight="1" x14ac:dyDescent="0.25">
      <c r="B15292" s="683"/>
      <c r="C15292" s="683"/>
      <c r="D15292" s="684"/>
    </row>
    <row r="15293" spans="2:4" ht="15" customHeight="1" x14ac:dyDescent="0.25">
      <c r="B15293" s="683"/>
      <c r="C15293" s="683"/>
      <c r="D15293" s="684"/>
    </row>
    <row r="15294" spans="2:4" ht="15" customHeight="1" x14ac:dyDescent="0.25">
      <c r="B15294" s="683"/>
      <c r="C15294" s="683"/>
      <c r="D15294" s="684"/>
    </row>
    <row r="15295" spans="2:4" ht="15" customHeight="1" x14ac:dyDescent="0.25">
      <c r="B15295" s="683"/>
      <c r="C15295" s="683"/>
      <c r="D15295" s="684"/>
    </row>
    <row r="15296" spans="2:4" ht="15" customHeight="1" x14ac:dyDescent="0.25">
      <c r="B15296" s="683"/>
      <c r="C15296" s="683"/>
      <c r="D15296" s="684"/>
    </row>
    <row r="15297" spans="2:4" ht="15" customHeight="1" x14ac:dyDescent="0.25">
      <c r="B15297" s="683"/>
      <c r="C15297" s="683"/>
      <c r="D15297" s="684"/>
    </row>
    <row r="15298" spans="2:4" ht="15" customHeight="1" x14ac:dyDescent="0.25">
      <c r="B15298" s="683"/>
      <c r="C15298" s="683"/>
      <c r="D15298" s="684"/>
    </row>
    <row r="15299" spans="2:4" ht="15" customHeight="1" x14ac:dyDescent="0.25">
      <c r="B15299" s="683"/>
      <c r="C15299" s="683"/>
      <c r="D15299" s="684"/>
    </row>
    <row r="15300" spans="2:4" ht="15" customHeight="1" x14ac:dyDescent="0.25">
      <c r="B15300" s="683"/>
      <c r="C15300" s="683"/>
      <c r="D15300" s="684"/>
    </row>
    <row r="15301" spans="2:4" ht="15" customHeight="1" x14ac:dyDescent="0.25">
      <c r="B15301" s="683"/>
      <c r="C15301" s="683"/>
      <c r="D15301" s="684"/>
    </row>
    <row r="15302" spans="2:4" ht="15" customHeight="1" x14ac:dyDescent="0.25">
      <c r="B15302" s="683"/>
      <c r="C15302" s="683"/>
      <c r="D15302" s="684"/>
    </row>
    <row r="15303" spans="2:4" ht="15" customHeight="1" x14ac:dyDescent="0.25">
      <c r="B15303" s="683"/>
      <c r="C15303" s="683"/>
      <c r="D15303" s="684"/>
    </row>
    <row r="15304" spans="2:4" ht="15" customHeight="1" x14ac:dyDescent="0.25">
      <c r="B15304" s="683"/>
      <c r="C15304" s="683"/>
      <c r="D15304" s="684"/>
    </row>
    <row r="15305" spans="2:4" ht="15" customHeight="1" x14ac:dyDescent="0.25">
      <c r="B15305" s="683"/>
      <c r="C15305" s="683"/>
      <c r="D15305" s="684"/>
    </row>
    <row r="15306" spans="2:4" ht="15" customHeight="1" x14ac:dyDescent="0.25">
      <c r="B15306" s="683"/>
      <c r="C15306" s="683"/>
      <c r="D15306" s="684"/>
    </row>
    <row r="15307" spans="2:4" ht="15" customHeight="1" x14ac:dyDescent="0.25">
      <c r="B15307" s="683"/>
      <c r="C15307" s="683"/>
      <c r="D15307" s="684"/>
    </row>
    <row r="15308" spans="2:4" ht="15" customHeight="1" x14ac:dyDescent="0.25">
      <c r="B15308" s="683"/>
      <c r="C15308" s="683"/>
      <c r="D15308" s="684"/>
    </row>
    <row r="15309" spans="2:4" ht="15" customHeight="1" x14ac:dyDescent="0.25">
      <c r="B15309" s="683"/>
      <c r="C15309" s="683"/>
      <c r="D15309" s="684"/>
    </row>
    <row r="15310" spans="2:4" ht="15" customHeight="1" x14ac:dyDescent="0.25">
      <c r="B15310" s="683"/>
      <c r="C15310" s="683"/>
      <c r="D15310" s="684"/>
    </row>
    <row r="15311" spans="2:4" ht="15" customHeight="1" x14ac:dyDescent="0.25">
      <c r="B15311" s="683"/>
      <c r="C15311" s="683"/>
      <c r="D15311" s="684"/>
    </row>
    <row r="15312" spans="2:4" ht="15" customHeight="1" x14ac:dyDescent="0.25">
      <c r="B15312" s="683"/>
      <c r="C15312" s="683"/>
      <c r="D15312" s="684"/>
    </row>
    <row r="15313" spans="2:4" ht="15" customHeight="1" x14ac:dyDescent="0.25">
      <c r="B15313" s="683"/>
      <c r="C15313" s="683"/>
      <c r="D15313" s="684"/>
    </row>
    <row r="15314" spans="2:4" ht="15" customHeight="1" x14ac:dyDescent="0.25">
      <c r="B15314" s="683"/>
      <c r="C15314" s="683"/>
      <c r="D15314" s="684"/>
    </row>
    <row r="15315" spans="2:4" ht="15" customHeight="1" x14ac:dyDescent="0.25">
      <c r="B15315" s="683"/>
      <c r="C15315" s="683"/>
      <c r="D15315" s="684"/>
    </row>
    <row r="15316" spans="2:4" ht="15" customHeight="1" x14ac:dyDescent="0.25">
      <c r="B15316" s="683"/>
      <c r="C15316" s="683"/>
      <c r="D15316" s="684"/>
    </row>
    <row r="15317" spans="2:4" ht="15" customHeight="1" x14ac:dyDescent="0.25">
      <c r="B15317" s="683"/>
      <c r="C15317" s="683"/>
      <c r="D15317" s="684"/>
    </row>
    <row r="15318" spans="2:4" ht="15" customHeight="1" x14ac:dyDescent="0.25">
      <c r="B15318" s="683"/>
      <c r="C15318" s="683"/>
      <c r="D15318" s="684"/>
    </row>
    <row r="15319" spans="2:4" ht="15" customHeight="1" x14ac:dyDescent="0.25">
      <c r="B15319" s="683"/>
      <c r="C15319" s="683"/>
      <c r="D15319" s="684"/>
    </row>
    <row r="15320" spans="2:4" ht="15" customHeight="1" x14ac:dyDescent="0.25">
      <c r="B15320" s="683"/>
      <c r="C15320" s="683"/>
      <c r="D15320" s="684"/>
    </row>
    <row r="15321" spans="2:4" ht="15" customHeight="1" x14ac:dyDescent="0.25">
      <c r="B15321" s="683"/>
      <c r="C15321" s="683"/>
      <c r="D15321" s="684"/>
    </row>
    <row r="15322" spans="2:4" ht="15" customHeight="1" x14ac:dyDescent="0.25">
      <c r="B15322" s="683"/>
      <c r="C15322" s="683"/>
      <c r="D15322" s="684"/>
    </row>
    <row r="15323" spans="2:4" ht="15" customHeight="1" x14ac:dyDescent="0.25">
      <c r="B15323" s="683"/>
      <c r="C15323" s="683"/>
      <c r="D15323" s="684"/>
    </row>
    <row r="15324" spans="2:4" ht="15" customHeight="1" x14ac:dyDescent="0.25">
      <c r="B15324" s="683"/>
      <c r="C15324" s="683"/>
      <c r="D15324" s="684"/>
    </row>
    <row r="15325" spans="2:4" ht="15" customHeight="1" x14ac:dyDescent="0.25">
      <c r="B15325" s="683"/>
      <c r="C15325" s="683"/>
      <c r="D15325" s="684"/>
    </row>
    <row r="15326" spans="2:4" ht="15" customHeight="1" x14ac:dyDescent="0.25">
      <c r="B15326" s="683"/>
      <c r="C15326" s="683"/>
      <c r="D15326" s="684"/>
    </row>
    <row r="15327" spans="2:4" ht="15" customHeight="1" x14ac:dyDescent="0.25">
      <c r="B15327" s="683"/>
      <c r="C15327" s="683"/>
      <c r="D15327" s="684"/>
    </row>
    <row r="15328" spans="2:4" ht="15" customHeight="1" x14ac:dyDescent="0.25">
      <c r="B15328" s="683"/>
      <c r="C15328" s="683"/>
      <c r="D15328" s="684"/>
    </row>
    <row r="15329" spans="2:4" ht="15" customHeight="1" x14ac:dyDescent="0.25">
      <c r="B15329" s="683"/>
      <c r="C15329" s="683"/>
      <c r="D15329" s="684"/>
    </row>
    <row r="15330" spans="2:4" ht="15" customHeight="1" x14ac:dyDescent="0.25">
      <c r="B15330" s="683"/>
      <c r="C15330" s="683"/>
      <c r="D15330" s="684"/>
    </row>
    <row r="15331" spans="2:4" ht="15" customHeight="1" x14ac:dyDescent="0.25">
      <c r="B15331" s="683"/>
      <c r="C15331" s="683"/>
      <c r="D15331" s="684"/>
    </row>
    <row r="15332" spans="2:4" ht="15" customHeight="1" x14ac:dyDescent="0.25">
      <c r="B15332" s="683"/>
      <c r="C15332" s="683"/>
      <c r="D15332" s="684"/>
    </row>
    <row r="15333" spans="2:4" ht="15" customHeight="1" x14ac:dyDescent="0.25">
      <c r="B15333" s="683"/>
      <c r="C15333" s="683"/>
      <c r="D15333" s="684"/>
    </row>
    <row r="15334" spans="2:4" ht="15" customHeight="1" x14ac:dyDescent="0.25">
      <c r="B15334" s="683"/>
      <c r="C15334" s="683"/>
      <c r="D15334" s="684"/>
    </row>
    <row r="15335" spans="2:4" ht="15" customHeight="1" x14ac:dyDescent="0.25">
      <c r="B15335" s="683"/>
      <c r="C15335" s="683"/>
      <c r="D15335" s="684"/>
    </row>
    <row r="15336" spans="2:4" ht="15" customHeight="1" x14ac:dyDescent="0.25">
      <c r="B15336" s="683"/>
      <c r="C15336" s="683"/>
      <c r="D15336" s="684"/>
    </row>
    <row r="15337" spans="2:4" ht="15" customHeight="1" x14ac:dyDescent="0.25">
      <c r="B15337" s="683"/>
      <c r="C15337" s="683"/>
      <c r="D15337" s="684"/>
    </row>
    <row r="15338" spans="2:4" ht="15" customHeight="1" x14ac:dyDescent="0.25">
      <c r="B15338" s="683"/>
      <c r="C15338" s="683"/>
      <c r="D15338" s="684"/>
    </row>
    <row r="15339" spans="2:4" ht="15" customHeight="1" x14ac:dyDescent="0.25">
      <c r="B15339" s="683"/>
      <c r="C15339" s="683"/>
      <c r="D15339" s="684"/>
    </row>
    <row r="15340" spans="2:4" ht="15" customHeight="1" x14ac:dyDescent="0.25">
      <c r="B15340" s="683"/>
      <c r="C15340" s="683"/>
      <c r="D15340" s="684"/>
    </row>
    <row r="15341" spans="2:4" ht="15" customHeight="1" x14ac:dyDescent="0.25">
      <c r="B15341" s="683"/>
      <c r="C15341" s="683"/>
      <c r="D15341" s="684"/>
    </row>
    <row r="15342" spans="2:4" ht="15" customHeight="1" x14ac:dyDescent="0.25">
      <c r="B15342" s="683"/>
      <c r="C15342" s="683"/>
      <c r="D15342" s="684"/>
    </row>
    <row r="15343" spans="2:4" ht="15" customHeight="1" x14ac:dyDescent="0.25">
      <c r="B15343" s="683"/>
      <c r="C15343" s="683"/>
      <c r="D15343" s="684"/>
    </row>
    <row r="15344" spans="2:4" ht="15" customHeight="1" x14ac:dyDescent="0.25">
      <c r="B15344" s="683"/>
      <c r="C15344" s="683"/>
      <c r="D15344" s="684"/>
    </row>
    <row r="15345" spans="2:4" ht="15" customHeight="1" x14ac:dyDescent="0.25">
      <c r="B15345" s="683"/>
      <c r="C15345" s="683"/>
      <c r="D15345" s="684"/>
    </row>
    <row r="15346" spans="2:4" ht="15" customHeight="1" x14ac:dyDescent="0.25">
      <c r="B15346" s="683"/>
      <c r="C15346" s="683"/>
      <c r="D15346" s="684"/>
    </row>
    <row r="15347" spans="2:4" ht="15" customHeight="1" x14ac:dyDescent="0.25">
      <c r="B15347" s="683"/>
      <c r="C15347" s="683"/>
      <c r="D15347" s="684"/>
    </row>
    <row r="15348" spans="2:4" ht="15" customHeight="1" x14ac:dyDescent="0.25">
      <c r="B15348" s="683"/>
      <c r="C15348" s="683"/>
      <c r="D15348" s="684"/>
    </row>
    <row r="15349" spans="2:4" ht="15" customHeight="1" x14ac:dyDescent="0.25">
      <c r="B15349" s="683"/>
      <c r="C15349" s="683"/>
      <c r="D15349" s="684"/>
    </row>
    <row r="15350" spans="2:4" ht="15" customHeight="1" x14ac:dyDescent="0.25">
      <c r="B15350" s="683"/>
      <c r="C15350" s="683"/>
      <c r="D15350" s="684"/>
    </row>
    <row r="15351" spans="2:4" ht="15" customHeight="1" x14ac:dyDescent="0.25">
      <c r="B15351" s="683"/>
      <c r="C15351" s="683"/>
      <c r="D15351" s="684"/>
    </row>
    <row r="15352" spans="2:4" ht="15" customHeight="1" x14ac:dyDescent="0.25">
      <c r="B15352" s="683"/>
      <c r="C15352" s="683"/>
      <c r="D15352" s="684"/>
    </row>
    <row r="15353" spans="2:4" ht="15" customHeight="1" x14ac:dyDescent="0.25">
      <c r="B15353" s="683"/>
      <c r="C15353" s="683"/>
      <c r="D15353" s="684"/>
    </row>
    <row r="15354" spans="2:4" ht="15" customHeight="1" x14ac:dyDescent="0.25">
      <c r="B15354" s="683"/>
      <c r="C15354" s="683"/>
      <c r="D15354" s="684"/>
    </row>
    <row r="15355" spans="2:4" ht="15" customHeight="1" x14ac:dyDescent="0.25">
      <c r="B15355" s="683"/>
      <c r="C15355" s="683"/>
      <c r="D15355" s="684"/>
    </row>
    <row r="15356" spans="2:4" ht="15" customHeight="1" x14ac:dyDescent="0.25">
      <c r="B15356" s="683"/>
      <c r="C15356" s="683"/>
      <c r="D15356" s="684"/>
    </row>
    <row r="15357" spans="2:4" ht="15" customHeight="1" x14ac:dyDescent="0.25">
      <c r="B15357" s="683"/>
      <c r="C15357" s="683"/>
      <c r="D15357" s="684"/>
    </row>
    <row r="15358" spans="2:4" ht="15" customHeight="1" x14ac:dyDescent="0.25">
      <c r="B15358" s="683"/>
      <c r="C15358" s="683"/>
      <c r="D15358" s="684"/>
    </row>
    <row r="15359" spans="2:4" ht="15" customHeight="1" x14ac:dyDescent="0.25">
      <c r="B15359" s="683"/>
      <c r="C15359" s="683"/>
      <c r="D15359" s="684"/>
    </row>
    <row r="15360" spans="2:4" ht="15" customHeight="1" x14ac:dyDescent="0.25">
      <c r="B15360" s="683"/>
      <c r="C15360" s="683"/>
      <c r="D15360" s="684"/>
    </row>
    <row r="15361" spans="2:4" ht="15" customHeight="1" x14ac:dyDescent="0.25">
      <c r="B15361" s="683"/>
      <c r="C15361" s="683"/>
      <c r="D15361" s="684"/>
    </row>
    <row r="15362" spans="2:4" ht="15" customHeight="1" x14ac:dyDescent="0.25">
      <c r="B15362" s="683"/>
      <c r="C15362" s="683"/>
      <c r="D15362" s="684"/>
    </row>
    <row r="15363" spans="2:4" ht="15" customHeight="1" x14ac:dyDescent="0.25">
      <c r="B15363" s="683"/>
      <c r="C15363" s="683"/>
      <c r="D15363" s="684"/>
    </row>
    <row r="15364" spans="2:4" ht="15" customHeight="1" x14ac:dyDescent="0.25">
      <c r="B15364" s="683"/>
      <c r="C15364" s="683"/>
      <c r="D15364" s="684"/>
    </row>
    <row r="15365" spans="2:4" ht="15" customHeight="1" x14ac:dyDescent="0.25">
      <c r="B15365" s="683"/>
      <c r="C15365" s="683"/>
      <c r="D15365" s="684"/>
    </row>
    <row r="15366" spans="2:4" ht="15" customHeight="1" x14ac:dyDescent="0.25">
      <c r="B15366" s="683"/>
      <c r="C15366" s="683"/>
      <c r="D15366" s="684"/>
    </row>
    <row r="15367" spans="2:4" ht="15" customHeight="1" x14ac:dyDescent="0.25">
      <c r="B15367" s="683"/>
      <c r="C15367" s="683"/>
      <c r="D15367" s="684"/>
    </row>
    <row r="15368" spans="2:4" ht="15" customHeight="1" x14ac:dyDescent="0.25">
      <c r="B15368" s="683"/>
      <c r="C15368" s="683"/>
      <c r="D15368" s="684"/>
    </row>
    <row r="15369" spans="2:4" ht="15" customHeight="1" x14ac:dyDescent="0.25">
      <c r="B15369" s="683"/>
      <c r="C15369" s="683"/>
      <c r="D15369" s="684"/>
    </row>
    <row r="15370" spans="2:4" ht="15" customHeight="1" x14ac:dyDescent="0.25">
      <c r="B15370" s="683"/>
      <c r="C15370" s="683"/>
      <c r="D15370" s="684"/>
    </row>
    <row r="15371" spans="2:4" ht="15" customHeight="1" x14ac:dyDescent="0.25">
      <c r="B15371" s="683"/>
      <c r="C15371" s="683"/>
      <c r="D15371" s="684"/>
    </row>
    <row r="15372" spans="2:4" ht="15" customHeight="1" x14ac:dyDescent="0.25">
      <c r="B15372" s="683"/>
      <c r="C15372" s="683"/>
      <c r="D15372" s="684"/>
    </row>
    <row r="15373" spans="2:4" ht="15" customHeight="1" x14ac:dyDescent="0.25">
      <c r="B15373" s="683"/>
      <c r="C15373" s="683"/>
      <c r="D15373" s="684"/>
    </row>
    <row r="15374" spans="2:4" ht="15" customHeight="1" x14ac:dyDescent="0.25">
      <c r="B15374" s="683"/>
      <c r="C15374" s="683"/>
      <c r="D15374" s="684"/>
    </row>
    <row r="15375" spans="2:4" ht="15" customHeight="1" x14ac:dyDescent="0.25">
      <c r="B15375" s="683"/>
      <c r="C15375" s="683"/>
      <c r="D15375" s="684"/>
    </row>
    <row r="15376" spans="2:4" ht="15" customHeight="1" x14ac:dyDescent="0.25">
      <c r="B15376" s="683"/>
      <c r="C15376" s="683"/>
      <c r="D15376" s="684"/>
    </row>
    <row r="15377" spans="2:4" ht="15" customHeight="1" x14ac:dyDescent="0.25">
      <c r="B15377" s="683"/>
      <c r="C15377" s="683"/>
      <c r="D15377" s="684"/>
    </row>
    <row r="15378" spans="2:4" ht="15" customHeight="1" x14ac:dyDescent="0.25">
      <c r="B15378" s="683"/>
      <c r="C15378" s="683"/>
      <c r="D15378" s="684"/>
    </row>
    <row r="15379" spans="2:4" ht="15" customHeight="1" x14ac:dyDescent="0.25">
      <c r="B15379" s="683"/>
      <c r="C15379" s="683"/>
      <c r="D15379" s="684"/>
    </row>
    <row r="15380" spans="2:4" ht="15" customHeight="1" x14ac:dyDescent="0.25">
      <c r="B15380" s="683"/>
      <c r="C15380" s="683"/>
      <c r="D15380" s="684"/>
    </row>
    <row r="15381" spans="2:4" ht="15" customHeight="1" x14ac:dyDescent="0.25">
      <c r="B15381" s="683"/>
      <c r="C15381" s="683"/>
      <c r="D15381" s="684"/>
    </row>
    <row r="15382" spans="2:4" ht="15" customHeight="1" x14ac:dyDescent="0.25">
      <c r="B15382" s="683"/>
      <c r="C15382" s="683"/>
      <c r="D15382" s="684"/>
    </row>
    <row r="15383" spans="2:4" ht="15" customHeight="1" x14ac:dyDescent="0.25">
      <c r="B15383" s="683"/>
      <c r="C15383" s="683"/>
      <c r="D15383" s="684"/>
    </row>
    <row r="15384" spans="2:4" ht="15" customHeight="1" x14ac:dyDescent="0.25">
      <c r="B15384" s="683"/>
      <c r="C15384" s="683"/>
      <c r="D15384" s="684"/>
    </row>
    <row r="15385" spans="2:4" ht="15" customHeight="1" x14ac:dyDescent="0.25">
      <c r="B15385" s="683"/>
      <c r="C15385" s="683"/>
      <c r="D15385" s="684"/>
    </row>
    <row r="15386" spans="2:4" ht="15" customHeight="1" x14ac:dyDescent="0.25">
      <c r="B15386" s="683"/>
      <c r="C15386" s="683"/>
      <c r="D15386" s="684"/>
    </row>
    <row r="15387" spans="2:4" ht="15" customHeight="1" x14ac:dyDescent="0.25">
      <c r="B15387" s="683"/>
      <c r="C15387" s="683"/>
      <c r="D15387" s="684"/>
    </row>
    <row r="15388" spans="2:4" ht="15" customHeight="1" x14ac:dyDescent="0.25">
      <c r="B15388" s="683"/>
      <c r="C15388" s="683"/>
      <c r="D15388" s="684"/>
    </row>
    <row r="15389" spans="2:4" ht="15" customHeight="1" x14ac:dyDescent="0.25">
      <c r="B15389" s="683"/>
      <c r="C15389" s="683"/>
      <c r="D15389" s="684"/>
    </row>
    <row r="15390" spans="2:4" ht="15" customHeight="1" x14ac:dyDescent="0.25">
      <c r="B15390" s="683"/>
      <c r="C15390" s="683"/>
      <c r="D15390" s="684"/>
    </row>
    <row r="15391" spans="2:4" ht="15" customHeight="1" x14ac:dyDescent="0.25">
      <c r="B15391" s="683"/>
      <c r="C15391" s="683"/>
      <c r="D15391" s="684"/>
    </row>
    <row r="15392" spans="2:4" ht="15" customHeight="1" x14ac:dyDescent="0.25">
      <c r="B15392" s="683"/>
      <c r="C15392" s="683"/>
      <c r="D15392" s="684"/>
    </row>
    <row r="15393" spans="2:4" ht="15" customHeight="1" x14ac:dyDescent="0.25">
      <c r="B15393" s="683"/>
      <c r="C15393" s="683"/>
      <c r="D15393" s="684"/>
    </row>
    <row r="15394" spans="2:4" ht="15" customHeight="1" x14ac:dyDescent="0.25">
      <c r="B15394" s="683"/>
      <c r="C15394" s="683"/>
      <c r="D15394" s="684"/>
    </row>
    <row r="15395" spans="2:4" ht="15" customHeight="1" x14ac:dyDescent="0.25">
      <c r="B15395" s="683"/>
      <c r="C15395" s="683"/>
      <c r="D15395" s="684"/>
    </row>
    <row r="15396" spans="2:4" ht="15" customHeight="1" x14ac:dyDescent="0.25">
      <c r="B15396" s="683"/>
      <c r="C15396" s="683"/>
      <c r="D15396" s="684"/>
    </row>
    <row r="15397" spans="2:4" ht="15" customHeight="1" x14ac:dyDescent="0.25">
      <c r="B15397" s="683"/>
      <c r="C15397" s="683"/>
      <c r="D15397" s="684"/>
    </row>
    <row r="15398" spans="2:4" ht="15" customHeight="1" x14ac:dyDescent="0.25">
      <c r="B15398" s="683"/>
      <c r="C15398" s="683"/>
      <c r="D15398" s="684"/>
    </row>
    <row r="15399" spans="2:4" ht="15" customHeight="1" x14ac:dyDescent="0.25">
      <c r="B15399" s="683"/>
      <c r="C15399" s="683"/>
      <c r="D15399" s="684"/>
    </row>
    <row r="15400" spans="2:4" ht="15" customHeight="1" x14ac:dyDescent="0.25">
      <c r="B15400" s="683"/>
      <c r="C15400" s="683"/>
      <c r="D15400" s="684"/>
    </row>
    <row r="15401" spans="2:4" ht="15" customHeight="1" x14ac:dyDescent="0.25">
      <c r="B15401" s="683"/>
      <c r="C15401" s="683"/>
      <c r="D15401" s="684"/>
    </row>
    <row r="15402" spans="2:4" ht="15" customHeight="1" x14ac:dyDescent="0.25">
      <c r="B15402" s="683"/>
      <c r="C15402" s="683"/>
      <c r="D15402" s="684"/>
    </row>
    <row r="15403" spans="2:4" ht="15" customHeight="1" x14ac:dyDescent="0.25">
      <c r="B15403" s="683"/>
      <c r="C15403" s="683"/>
      <c r="D15403" s="684"/>
    </row>
    <row r="15404" spans="2:4" ht="15" customHeight="1" x14ac:dyDescent="0.25">
      <c r="B15404" s="683"/>
      <c r="C15404" s="683"/>
      <c r="D15404" s="684"/>
    </row>
    <row r="15405" spans="2:4" ht="15" customHeight="1" x14ac:dyDescent="0.25">
      <c r="B15405" s="683"/>
      <c r="C15405" s="683"/>
      <c r="D15405" s="684"/>
    </row>
    <row r="15406" spans="2:4" ht="15" customHeight="1" x14ac:dyDescent="0.25">
      <c r="B15406" s="683"/>
      <c r="C15406" s="683"/>
      <c r="D15406" s="684"/>
    </row>
    <row r="15407" spans="2:4" ht="15" customHeight="1" x14ac:dyDescent="0.25">
      <c r="B15407" s="683"/>
      <c r="C15407" s="683"/>
      <c r="D15407" s="684"/>
    </row>
    <row r="15408" spans="2:4" ht="15" customHeight="1" x14ac:dyDescent="0.25">
      <c r="B15408" s="683"/>
      <c r="C15408" s="683"/>
      <c r="D15408" s="684"/>
    </row>
    <row r="15409" spans="2:4" ht="15" customHeight="1" x14ac:dyDescent="0.25">
      <c r="B15409" s="683"/>
      <c r="C15409" s="683"/>
      <c r="D15409" s="684"/>
    </row>
    <row r="15410" spans="2:4" ht="15" customHeight="1" x14ac:dyDescent="0.25">
      <c r="B15410" s="683"/>
      <c r="C15410" s="683"/>
      <c r="D15410" s="684"/>
    </row>
    <row r="15411" spans="2:4" ht="15" customHeight="1" x14ac:dyDescent="0.25">
      <c r="B15411" s="683"/>
      <c r="C15411" s="683"/>
      <c r="D15411" s="684"/>
    </row>
    <row r="15412" spans="2:4" ht="15" customHeight="1" x14ac:dyDescent="0.25">
      <c r="B15412" s="683"/>
      <c r="C15412" s="683"/>
      <c r="D15412" s="684"/>
    </row>
    <row r="15413" spans="2:4" ht="15" customHeight="1" x14ac:dyDescent="0.25">
      <c r="B15413" s="683"/>
      <c r="C15413" s="683"/>
      <c r="D15413" s="684"/>
    </row>
    <row r="15414" spans="2:4" ht="15" customHeight="1" x14ac:dyDescent="0.25">
      <c r="B15414" s="683"/>
      <c r="C15414" s="683"/>
      <c r="D15414" s="684"/>
    </row>
    <row r="15415" spans="2:4" ht="15" customHeight="1" x14ac:dyDescent="0.25">
      <c r="B15415" s="683"/>
      <c r="C15415" s="683"/>
      <c r="D15415" s="684"/>
    </row>
    <row r="15416" spans="2:4" ht="15" customHeight="1" x14ac:dyDescent="0.25">
      <c r="B15416" s="683"/>
      <c r="C15416" s="683"/>
      <c r="D15416" s="684"/>
    </row>
    <row r="15417" spans="2:4" ht="15" customHeight="1" x14ac:dyDescent="0.25">
      <c r="B15417" s="683"/>
      <c r="C15417" s="683"/>
      <c r="D15417" s="684"/>
    </row>
    <row r="15418" spans="2:4" ht="15" customHeight="1" x14ac:dyDescent="0.25">
      <c r="B15418" s="683"/>
      <c r="C15418" s="683"/>
      <c r="D15418" s="684"/>
    </row>
    <row r="15419" spans="2:4" ht="15" customHeight="1" x14ac:dyDescent="0.25">
      <c r="B15419" s="683"/>
      <c r="C15419" s="683"/>
      <c r="D15419" s="684"/>
    </row>
    <row r="15420" spans="2:4" ht="15" customHeight="1" x14ac:dyDescent="0.25">
      <c r="B15420" s="683"/>
      <c r="C15420" s="683"/>
      <c r="D15420" s="684"/>
    </row>
    <row r="15421" spans="2:4" ht="15" customHeight="1" x14ac:dyDescent="0.25">
      <c r="B15421" s="683"/>
      <c r="C15421" s="683"/>
      <c r="D15421" s="684"/>
    </row>
    <row r="15422" spans="2:4" ht="15" customHeight="1" x14ac:dyDescent="0.25">
      <c r="B15422" s="683"/>
      <c r="C15422" s="683"/>
      <c r="D15422" s="684"/>
    </row>
    <row r="15423" spans="2:4" ht="15" customHeight="1" x14ac:dyDescent="0.25">
      <c r="B15423" s="683"/>
      <c r="C15423" s="683"/>
      <c r="D15423" s="684"/>
    </row>
    <row r="15424" spans="2:4" ht="15" customHeight="1" x14ac:dyDescent="0.25">
      <c r="B15424" s="683"/>
      <c r="C15424" s="683"/>
      <c r="D15424" s="684"/>
    </row>
    <row r="15425" spans="2:4" ht="15" customHeight="1" x14ac:dyDescent="0.25">
      <c r="B15425" s="683"/>
      <c r="C15425" s="683"/>
      <c r="D15425" s="684"/>
    </row>
    <row r="15426" spans="2:4" ht="15" customHeight="1" x14ac:dyDescent="0.25">
      <c r="B15426" s="683"/>
      <c r="C15426" s="683"/>
      <c r="D15426" s="684"/>
    </row>
    <row r="15427" spans="2:4" ht="15" customHeight="1" x14ac:dyDescent="0.25">
      <c r="B15427" s="683"/>
      <c r="C15427" s="683"/>
      <c r="D15427" s="684"/>
    </row>
    <row r="15428" spans="2:4" ht="15" customHeight="1" x14ac:dyDescent="0.25">
      <c r="B15428" s="683"/>
      <c r="C15428" s="683"/>
      <c r="D15428" s="684"/>
    </row>
    <row r="15429" spans="2:4" ht="15" customHeight="1" x14ac:dyDescent="0.25">
      <c r="B15429" s="683"/>
      <c r="C15429" s="683"/>
      <c r="D15429" s="684"/>
    </row>
    <row r="15430" spans="2:4" ht="15" customHeight="1" x14ac:dyDescent="0.25">
      <c r="B15430" s="683"/>
      <c r="C15430" s="683"/>
      <c r="D15430" s="684"/>
    </row>
    <row r="15431" spans="2:4" ht="15" customHeight="1" x14ac:dyDescent="0.25">
      <c r="B15431" s="683"/>
      <c r="C15431" s="683"/>
      <c r="D15431" s="684"/>
    </row>
    <row r="15432" spans="2:4" ht="15" customHeight="1" x14ac:dyDescent="0.25">
      <c r="B15432" s="683"/>
      <c r="C15432" s="683"/>
      <c r="D15432" s="684"/>
    </row>
    <row r="15433" spans="2:4" ht="15" customHeight="1" x14ac:dyDescent="0.25">
      <c r="B15433" s="683"/>
      <c r="C15433" s="683"/>
      <c r="D15433" s="684"/>
    </row>
    <row r="15434" spans="2:4" ht="15" customHeight="1" x14ac:dyDescent="0.25">
      <c r="B15434" s="683"/>
      <c r="C15434" s="683"/>
      <c r="D15434" s="684"/>
    </row>
    <row r="15435" spans="2:4" ht="15" customHeight="1" x14ac:dyDescent="0.25">
      <c r="B15435" s="683"/>
      <c r="C15435" s="683"/>
      <c r="D15435" s="684"/>
    </row>
    <row r="15436" spans="2:4" ht="15" customHeight="1" x14ac:dyDescent="0.25">
      <c r="B15436" s="683"/>
      <c r="C15436" s="683"/>
      <c r="D15436" s="684"/>
    </row>
    <row r="15437" spans="2:4" ht="15" customHeight="1" x14ac:dyDescent="0.25">
      <c r="B15437" s="683"/>
      <c r="C15437" s="683"/>
      <c r="D15437" s="684"/>
    </row>
    <row r="15438" spans="2:4" ht="15" customHeight="1" x14ac:dyDescent="0.25">
      <c r="B15438" s="683"/>
      <c r="C15438" s="683"/>
      <c r="D15438" s="684"/>
    </row>
    <row r="15439" spans="2:4" ht="15" customHeight="1" x14ac:dyDescent="0.25">
      <c r="B15439" s="683"/>
      <c r="C15439" s="683"/>
      <c r="D15439" s="684"/>
    </row>
    <row r="15440" spans="2:4" ht="15" customHeight="1" x14ac:dyDescent="0.25">
      <c r="B15440" s="683"/>
      <c r="C15440" s="683"/>
      <c r="D15440" s="684"/>
    </row>
    <row r="15441" spans="2:4" ht="15" customHeight="1" x14ac:dyDescent="0.25">
      <c r="B15441" s="683"/>
      <c r="C15441" s="683"/>
      <c r="D15441" s="684"/>
    </row>
    <row r="15442" spans="2:4" ht="15" customHeight="1" x14ac:dyDescent="0.25">
      <c r="B15442" s="683"/>
      <c r="C15442" s="683"/>
      <c r="D15442" s="684"/>
    </row>
    <row r="15443" spans="2:4" ht="15" customHeight="1" x14ac:dyDescent="0.25">
      <c r="B15443" s="683"/>
      <c r="C15443" s="683"/>
      <c r="D15443" s="684"/>
    </row>
    <row r="15444" spans="2:4" ht="15" customHeight="1" x14ac:dyDescent="0.25">
      <c r="B15444" s="683"/>
      <c r="C15444" s="683"/>
      <c r="D15444" s="684"/>
    </row>
    <row r="15445" spans="2:4" ht="15" customHeight="1" x14ac:dyDescent="0.25">
      <c r="B15445" s="683"/>
      <c r="C15445" s="683"/>
      <c r="D15445" s="684"/>
    </row>
    <row r="15446" spans="2:4" ht="15" customHeight="1" x14ac:dyDescent="0.25">
      <c r="B15446" s="683"/>
      <c r="C15446" s="683"/>
      <c r="D15446" s="684"/>
    </row>
    <row r="15447" spans="2:4" ht="15" customHeight="1" x14ac:dyDescent="0.25">
      <c r="B15447" s="683"/>
      <c r="C15447" s="683"/>
      <c r="D15447" s="684"/>
    </row>
    <row r="15448" spans="2:4" ht="15" customHeight="1" x14ac:dyDescent="0.25">
      <c r="B15448" s="683"/>
      <c r="C15448" s="683"/>
      <c r="D15448" s="684"/>
    </row>
    <row r="15449" spans="2:4" ht="15" customHeight="1" x14ac:dyDescent="0.25">
      <c r="B15449" s="683"/>
      <c r="C15449" s="683"/>
      <c r="D15449" s="684"/>
    </row>
    <row r="15450" spans="2:4" ht="15" customHeight="1" x14ac:dyDescent="0.25">
      <c r="B15450" s="683"/>
      <c r="C15450" s="683"/>
      <c r="D15450" s="684"/>
    </row>
    <row r="15451" spans="2:4" ht="15" customHeight="1" x14ac:dyDescent="0.25">
      <c r="B15451" s="683"/>
      <c r="C15451" s="683"/>
      <c r="D15451" s="684"/>
    </row>
    <row r="15452" spans="2:4" ht="15" customHeight="1" x14ac:dyDescent="0.25">
      <c r="B15452" s="683"/>
      <c r="C15452" s="683"/>
      <c r="D15452" s="684"/>
    </row>
    <row r="15453" spans="2:4" ht="15" customHeight="1" x14ac:dyDescent="0.25">
      <c r="B15453" s="683"/>
      <c r="C15453" s="683"/>
      <c r="D15453" s="684"/>
    </row>
    <row r="15454" spans="2:4" ht="15" customHeight="1" x14ac:dyDescent="0.25">
      <c r="B15454" s="683"/>
      <c r="C15454" s="683"/>
      <c r="D15454" s="684"/>
    </row>
    <row r="15455" spans="2:4" ht="15" customHeight="1" x14ac:dyDescent="0.25">
      <c r="B15455" s="683"/>
      <c r="C15455" s="683"/>
      <c r="D15455" s="684"/>
    </row>
    <row r="15456" spans="2:4" ht="15" customHeight="1" x14ac:dyDescent="0.25">
      <c r="B15456" s="683"/>
      <c r="C15456" s="683"/>
      <c r="D15456" s="684"/>
    </row>
    <row r="15457" spans="2:4" ht="15" customHeight="1" x14ac:dyDescent="0.25">
      <c r="B15457" s="683"/>
      <c r="C15457" s="683"/>
      <c r="D15457" s="684"/>
    </row>
    <row r="15458" spans="2:4" ht="15" customHeight="1" x14ac:dyDescent="0.25">
      <c r="B15458" s="683"/>
      <c r="C15458" s="683"/>
      <c r="D15458" s="684"/>
    </row>
    <row r="15459" spans="2:4" ht="15" customHeight="1" x14ac:dyDescent="0.25">
      <c r="B15459" s="683"/>
      <c r="C15459" s="683"/>
      <c r="D15459" s="684"/>
    </row>
    <row r="15460" spans="2:4" ht="15" customHeight="1" x14ac:dyDescent="0.25">
      <c r="B15460" s="683"/>
      <c r="C15460" s="683"/>
      <c r="D15460" s="684"/>
    </row>
    <row r="15461" spans="2:4" ht="15" customHeight="1" x14ac:dyDescent="0.25">
      <c r="B15461" s="683"/>
      <c r="C15461" s="683"/>
      <c r="D15461" s="684"/>
    </row>
    <row r="15462" spans="2:4" ht="15" customHeight="1" x14ac:dyDescent="0.25">
      <c r="B15462" s="683"/>
      <c r="C15462" s="683"/>
      <c r="D15462" s="684"/>
    </row>
    <row r="15463" spans="2:4" ht="15" customHeight="1" x14ac:dyDescent="0.25">
      <c r="B15463" s="683"/>
      <c r="C15463" s="683"/>
      <c r="D15463" s="684"/>
    </row>
    <row r="15464" spans="2:4" ht="15" customHeight="1" x14ac:dyDescent="0.25">
      <c r="B15464" s="683"/>
      <c r="C15464" s="683"/>
      <c r="D15464" s="684"/>
    </row>
    <row r="15465" spans="2:4" ht="15" customHeight="1" x14ac:dyDescent="0.25">
      <c r="B15465" s="683"/>
      <c r="C15465" s="683"/>
      <c r="D15465" s="684"/>
    </row>
    <row r="15466" spans="2:4" ht="15" customHeight="1" x14ac:dyDescent="0.25">
      <c r="B15466" s="683"/>
      <c r="C15466" s="683"/>
      <c r="D15466" s="684"/>
    </row>
    <row r="15467" spans="2:4" ht="15" customHeight="1" x14ac:dyDescent="0.25">
      <c r="B15467" s="683"/>
      <c r="C15467" s="683"/>
      <c r="D15467" s="684"/>
    </row>
    <row r="15468" spans="2:4" ht="15" customHeight="1" x14ac:dyDescent="0.25">
      <c r="B15468" s="683"/>
      <c r="C15468" s="683"/>
      <c r="D15468" s="684"/>
    </row>
    <row r="15469" spans="2:4" ht="15" customHeight="1" x14ac:dyDescent="0.25">
      <c r="B15469" s="683"/>
      <c r="C15469" s="683"/>
      <c r="D15469" s="684"/>
    </row>
    <row r="15470" spans="2:4" ht="15" customHeight="1" x14ac:dyDescent="0.25">
      <c r="B15470" s="683"/>
      <c r="C15470" s="683"/>
      <c r="D15470" s="684"/>
    </row>
    <row r="15471" spans="2:4" ht="15" customHeight="1" x14ac:dyDescent="0.25">
      <c r="B15471" s="683"/>
      <c r="C15471" s="683"/>
      <c r="D15471" s="684"/>
    </row>
    <row r="15472" spans="2:4" ht="15" customHeight="1" x14ac:dyDescent="0.25">
      <c r="B15472" s="683"/>
      <c r="C15472" s="683"/>
      <c r="D15472" s="684"/>
    </row>
    <row r="15473" spans="2:4" ht="15" customHeight="1" x14ac:dyDescent="0.25">
      <c r="B15473" s="683"/>
      <c r="C15473" s="683"/>
      <c r="D15473" s="684"/>
    </row>
    <row r="15474" spans="2:4" ht="15" customHeight="1" x14ac:dyDescent="0.25">
      <c r="B15474" s="683"/>
      <c r="C15474" s="683"/>
      <c r="D15474" s="684"/>
    </row>
    <row r="15475" spans="2:4" ht="15" customHeight="1" x14ac:dyDescent="0.25">
      <c r="B15475" s="683"/>
      <c r="C15475" s="683"/>
      <c r="D15475" s="684"/>
    </row>
    <row r="15476" spans="2:4" ht="15" customHeight="1" x14ac:dyDescent="0.25">
      <c r="B15476" s="683"/>
      <c r="C15476" s="683"/>
      <c r="D15476" s="684"/>
    </row>
    <row r="15477" spans="2:4" ht="15" customHeight="1" x14ac:dyDescent="0.25">
      <c r="B15477" s="683"/>
      <c r="C15477" s="683"/>
      <c r="D15477" s="684"/>
    </row>
    <row r="15478" spans="2:4" ht="15" customHeight="1" x14ac:dyDescent="0.25">
      <c r="B15478" s="683"/>
      <c r="C15478" s="683"/>
      <c r="D15478" s="684"/>
    </row>
    <row r="15479" spans="2:4" ht="15" customHeight="1" x14ac:dyDescent="0.25">
      <c r="B15479" s="683"/>
      <c r="C15479" s="683"/>
      <c r="D15479" s="684"/>
    </row>
    <row r="15480" spans="2:4" ht="15" customHeight="1" x14ac:dyDescent="0.25">
      <c r="B15480" s="683"/>
      <c r="C15480" s="683"/>
      <c r="D15480" s="684"/>
    </row>
    <row r="15481" spans="2:4" ht="15" customHeight="1" x14ac:dyDescent="0.25">
      <c r="B15481" s="683"/>
      <c r="C15481" s="683"/>
      <c r="D15481" s="684"/>
    </row>
    <row r="15482" spans="2:4" ht="15" customHeight="1" x14ac:dyDescent="0.25">
      <c r="B15482" s="683"/>
      <c r="C15482" s="683"/>
      <c r="D15482" s="684"/>
    </row>
    <row r="15483" spans="2:4" ht="15" customHeight="1" x14ac:dyDescent="0.25">
      <c r="B15483" s="683"/>
      <c r="C15483" s="683"/>
      <c r="D15483" s="684"/>
    </row>
    <row r="15484" spans="2:4" ht="15" customHeight="1" x14ac:dyDescent="0.25">
      <c r="B15484" s="683"/>
      <c r="C15484" s="683"/>
      <c r="D15484" s="684"/>
    </row>
    <row r="15485" spans="2:4" ht="15" customHeight="1" x14ac:dyDescent="0.25">
      <c r="B15485" s="683"/>
      <c r="C15485" s="683"/>
      <c r="D15485" s="684"/>
    </row>
    <row r="15486" spans="2:4" ht="15" customHeight="1" x14ac:dyDescent="0.25">
      <c r="B15486" s="683"/>
      <c r="C15486" s="683"/>
      <c r="D15486" s="684"/>
    </row>
    <row r="15487" spans="2:4" ht="15" customHeight="1" x14ac:dyDescent="0.25">
      <c r="B15487" s="683"/>
      <c r="C15487" s="683"/>
      <c r="D15487" s="684"/>
    </row>
    <row r="15488" spans="2:4" ht="15" customHeight="1" x14ac:dyDescent="0.25">
      <c r="B15488" s="683"/>
      <c r="C15488" s="683"/>
      <c r="D15488" s="684"/>
    </row>
    <row r="15489" spans="2:4" ht="15" customHeight="1" x14ac:dyDescent="0.25">
      <c r="B15489" s="683"/>
      <c r="C15489" s="683"/>
      <c r="D15489" s="684"/>
    </row>
    <row r="15490" spans="2:4" ht="15" customHeight="1" x14ac:dyDescent="0.25">
      <c r="B15490" s="683"/>
      <c r="C15490" s="683"/>
      <c r="D15490" s="684"/>
    </row>
    <row r="15491" spans="2:4" ht="15" customHeight="1" x14ac:dyDescent="0.25">
      <c r="B15491" s="683"/>
      <c r="C15491" s="683"/>
      <c r="D15491" s="684"/>
    </row>
    <row r="15492" spans="2:4" ht="15" customHeight="1" x14ac:dyDescent="0.25">
      <c r="B15492" s="683"/>
      <c r="C15492" s="683"/>
      <c r="D15492" s="684"/>
    </row>
    <row r="15493" spans="2:4" ht="15" customHeight="1" x14ac:dyDescent="0.25">
      <c r="B15493" s="683"/>
      <c r="C15493" s="683"/>
      <c r="D15493" s="684"/>
    </row>
    <row r="15494" spans="2:4" ht="15" customHeight="1" x14ac:dyDescent="0.25">
      <c r="B15494" s="683"/>
      <c r="C15494" s="683"/>
      <c r="D15494" s="684"/>
    </row>
    <row r="15495" spans="2:4" ht="15" customHeight="1" x14ac:dyDescent="0.25">
      <c r="B15495" s="683"/>
      <c r="C15495" s="683"/>
      <c r="D15495" s="684"/>
    </row>
    <row r="15496" spans="2:4" ht="15" customHeight="1" x14ac:dyDescent="0.25">
      <c r="B15496" s="683"/>
      <c r="C15496" s="683"/>
      <c r="D15496" s="684"/>
    </row>
    <row r="15497" spans="2:4" ht="15" customHeight="1" x14ac:dyDescent="0.25">
      <c r="B15497" s="683"/>
      <c r="C15497" s="683"/>
      <c r="D15497" s="684"/>
    </row>
    <row r="15498" spans="2:4" ht="15" customHeight="1" x14ac:dyDescent="0.25">
      <c r="B15498" s="683"/>
      <c r="C15498" s="683"/>
      <c r="D15498" s="684"/>
    </row>
    <row r="15499" spans="2:4" ht="15" customHeight="1" x14ac:dyDescent="0.25">
      <c r="B15499" s="683"/>
      <c r="C15499" s="683"/>
      <c r="D15499" s="684"/>
    </row>
    <row r="15500" spans="2:4" ht="15" customHeight="1" x14ac:dyDescent="0.25">
      <c r="B15500" s="683"/>
      <c r="C15500" s="683"/>
      <c r="D15500" s="684"/>
    </row>
    <row r="15501" spans="2:4" ht="15" customHeight="1" x14ac:dyDescent="0.25">
      <c r="B15501" s="683"/>
      <c r="C15501" s="683"/>
      <c r="D15501" s="684"/>
    </row>
    <row r="15502" spans="2:4" ht="15" customHeight="1" x14ac:dyDescent="0.25">
      <c r="B15502" s="683"/>
      <c r="C15502" s="683"/>
      <c r="D15502" s="684"/>
    </row>
    <row r="15503" spans="2:4" ht="15" customHeight="1" x14ac:dyDescent="0.25">
      <c r="B15503" s="683"/>
      <c r="C15503" s="683"/>
      <c r="D15503" s="684"/>
    </row>
    <row r="15504" spans="2:4" ht="15" customHeight="1" x14ac:dyDescent="0.25">
      <c r="B15504" s="683"/>
      <c r="C15504" s="683"/>
      <c r="D15504" s="684"/>
    </row>
    <row r="15505" spans="2:4" ht="15" customHeight="1" x14ac:dyDescent="0.25">
      <c r="B15505" s="683"/>
      <c r="C15505" s="683"/>
      <c r="D15505" s="684"/>
    </row>
    <row r="15506" spans="2:4" ht="15" customHeight="1" x14ac:dyDescent="0.25">
      <c r="B15506" s="683"/>
      <c r="C15506" s="683"/>
      <c r="D15506" s="684"/>
    </row>
    <row r="15507" spans="2:4" ht="15" customHeight="1" x14ac:dyDescent="0.25">
      <c r="B15507" s="683"/>
      <c r="C15507" s="683"/>
      <c r="D15507" s="684"/>
    </row>
    <row r="15508" spans="2:4" ht="15" customHeight="1" x14ac:dyDescent="0.25">
      <c r="B15508" s="683"/>
      <c r="C15508" s="683"/>
      <c r="D15508" s="684"/>
    </row>
    <row r="15509" spans="2:4" ht="15" customHeight="1" x14ac:dyDescent="0.25">
      <c r="B15509" s="683"/>
      <c r="C15509" s="683"/>
      <c r="D15509" s="684"/>
    </row>
    <row r="15510" spans="2:4" ht="15" customHeight="1" x14ac:dyDescent="0.25">
      <c r="B15510" s="683"/>
      <c r="C15510" s="683"/>
      <c r="D15510" s="684"/>
    </row>
    <row r="15511" spans="2:4" ht="15" customHeight="1" x14ac:dyDescent="0.25">
      <c r="B15511" s="683"/>
      <c r="C15511" s="683"/>
      <c r="D15511" s="684"/>
    </row>
    <row r="15512" spans="2:4" ht="15" customHeight="1" x14ac:dyDescent="0.25">
      <c r="B15512" s="683"/>
      <c r="C15512" s="683"/>
      <c r="D15512" s="684"/>
    </row>
    <row r="15513" spans="2:4" ht="15" customHeight="1" x14ac:dyDescent="0.25">
      <c r="B15513" s="683"/>
      <c r="C15513" s="683"/>
      <c r="D15513" s="684"/>
    </row>
    <row r="15514" spans="2:4" ht="15" customHeight="1" x14ac:dyDescent="0.25">
      <c r="B15514" s="683"/>
      <c r="C15514" s="683"/>
      <c r="D15514" s="684"/>
    </row>
    <row r="15515" spans="2:4" ht="15" customHeight="1" x14ac:dyDescent="0.25">
      <c r="B15515" s="683"/>
      <c r="C15515" s="683"/>
      <c r="D15515" s="684"/>
    </row>
    <row r="15516" spans="2:4" ht="15" customHeight="1" x14ac:dyDescent="0.25">
      <c r="B15516" s="683"/>
      <c r="C15516" s="683"/>
      <c r="D15516" s="684"/>
    </row>
    <row r="15517" spans="2:4" ht="15" customHeight="1" x14ac:dyDescent="0.25">
      <c r="B15517" s="683"/>
      <c r="C15517" s="683"/>
      <c r="D15517" s="684"/>
    </row>
    <row r="15518" spans="2:4" ht="15" customHeight="1" x14ac:dyDescent="0.25">
      <c r="B15518" s="683"/>
      <c r="C15518" s="683"/>
      <c r="D15518" s="684"/>
    </row>
    <row r="15519" spans="2:4" ht="15" customHeight="1" x14ac:dyDescent="0.25">
      <c r="B15519" s="683"/>
      <c r="C15519" s="683"/>
      <c r="D15519" s="684"/>
    </row>
    <row r="15520" spans="2:4" ht="15" customHeight="1" x14ac:dyDescent="0.25">
      <c r="B15520" s="683"/>
      <c r="C15520" s="683"/>
      <c r="D15520" s="684"/>
    </row>
    <row r="15521" spans="2:4" ht="15" customHeight="1" x14ac:dyDescent="0.25">
      <c r="B15521" s="683"/>
      <c r="C15521" s="683"/>
      <c r="D15521" s="684"/>
    </row>
    <row r="15522" spans="2:4" ht="15" customHeight="1" x14ac:dyDescent="0.25">
      <c r="B15522" s="683"/>
      <c r="C15522" s="683"/>
      <c r="D15522" s="684"/>
    </row>
    <row r="15523" spans="2:4" ht="15" customHeight="1" x14ac:dyDescent="0.25">
      <c r="B15523" s="683"/>
      <c r="C15523" s="683"/>
      <c r="D15523" s="684"/>
    </row>
    <row r="15524" spans="2:4" ht="15" customHeight="1" x14ac:dyDescent="0.25">
      <c r="B15524" s="683"/>
      <c r="C15524" s="683"/>
      <c r="D15524" s="684"/>
    </row>
    <row r="15525" spans="2:4" ht="15" customHeight="1" x14ac:dyDescent="0.25">
      <c r="B15525" s="683"/>
      <c r="C15525" s="683"/>
      <c r="D15525" s="684"/>
    </row>
    <row r="15526" spans="2:4" ht="15" customHeight="1" x14ac:dyDescent="0.25">
      <c r="B15526" s="683"/>
      <c r="C15526" s="683"/>
      <c r="D15526" s="684"/>
    </row>
    <row r="15527" spans="2:4" ht="15" customHeight="1" x14ac:dyDescent="0.25">
      <c r="B15527" s="683"/>
      <c r="C15527" s="683"/>
      <c r="D15527" s="684"/>
    </row>
    <row r="15528" spans="2:4" ht="15" customHeight="1" x14ac:dyDescent="0.25">
      <c r="B15528" s="683"/>
      <c r="C15528" s="683"/>
      <c r="D15528" s="684"/>
    </row>
    <row r="15529" spans="2:4" ht="15" customHeight="1" x14ac:dyDescent="0.25">
      <c r="B15529" s="683"/>
      <c r="C15529" s="683"/>
      <c r="D15529" s="684"/>
    </row>
    <row r="15530" spans="2:4" ht="15" customHeight="1" x14ac:dyDescent="0.25">
      <c r="B15530" s="683"/>
      <c r="C15530" s="683"/>
      <c r="D15530" s="684"/>
    </row>
    <row r="15531" spans="2:4" ht="15" customHeight="1" x14ac:dyDescent="0.25">
      <c r="B15531" s="683"/>
      <c r="C15531" s="683"/>
      <c r="D15531" s="684"/>
    </row>
    <row r="15532" spans="2:4" ht="15" customHeight="1" x14ac:dyDescent="0.25">
      <c r="B15532" s="683"/>
      <c r="C15532" s="683"/>
      <c r="D15532" s="684"/>
    </row>
    <row r="15533" spans="2:4" ht="15" customHeight="1" x14ac:dyDescent="0.25">
      <c r="B15533" s="683"/>
      <c r="C15533" s="683"/>
      <c r="D15533" s="684"/>
    </row>
    <row r="15534" spans="2:4" ht="15" customHeight="1" x14ac:dyDescent="0.25">
      <c r="B15534" s="683"/>
      <c r="C15534" s="683"/>
      <c r="D15534" s="684"/>
    </row>
    <row r="15535" spans="2:4" ht="15" customHeight="1" x14ac:dyDescent="0.25">
      <c r="B15535" s="683"/>
      <c r="C15535" s="683"/>
      <c r="D15535" s="684"/>
    </row>
    <row r="15536" spans="2:4" ht="15" customHeight="1" x14ac:dyDescent="0.25">
      <c r="B15536" s="683"/>
      <c r="C15536" s="683"/>
      <c r="D15536" s="684"/>
    </row>
    <row r="15537" spans="2:4" ht="15" customHeight="1" x14ac:dyDescent="0.25">
      <c r="B15537" s="683"/>
      <c r="C15537" s="683"/>
      <c r="D15537" s="684"/>
    </row>
    <row r="15538" spans="2:4" ht="15" customHeight="1" x14ac:dyDescent="0.25">
      <c r="B15538" s="683"/>
      <c r="C15538" s="683"/>
      <c r="D15538" s="684"/>
    </row>
    <row r="15539" spans="2:4" ht="15" customHeight="1" x14ac:dyDescent="0.25">
      <c r="B15539" s="683"/>
      <c r="C15539" s="683"/>
      <c r="D15539" s="684"/>
    </row>
    <row r="15540" spans="2:4" ht="15" customHeight="1" x14ac:dyDescent="0.25">
      <c r="B15540" s="683"/>
      <c r="C15540" s="683"/>
      <c r="D15540" s="684"/>
    </row>
    <row r="15541" spans="2:4" ht="15" customHeight="1" x14ac:dyDescent="0.25">
      <c r="B15541" s="683"/>
      <c r="C15541" s="683"/>
      <c r="D15541" s="684"/>
    </row>
    <row r="15542" spans="2:4" ht="15" customHeight="1" x14ac:dyDescent="0.25">
      <c r="B15542" s="683"/>
      <c r="C15542" s="683"/>
      <c r="D15542" s="684"/>
    </row>
    <row r="15543" spans="2:4" ht="15" customHeight="1" x14ac:dyDescent="0.25">
      <c r="B15543" s="683"/>
      <c r="C15543" s="683"/>
      <c r="D15543" s="684"/>
    </row>
    <row r="15544" spans="2:4" ht="15" customHeight="1" x14ac:dyDescent="0.25">
      <c r="B15544" s="683"/>
      <c r="C15544" s="683"/>
      <c r="D15544" s="684"/>
    </row>
    <row r="15545" spans="2:4" ht="15" customHeight="1" x14ac:dyDescent="0.25">
      <c r="B15545" s="683"/>
      <c r="C15545" s="683"/>
      <c r="D15545" s="684"/>
    </row>
    <row r="15546" spans="2:4" ht="15" customHeight="1" x14ac:dyDescent="0.25">
      <c r="B15546" s="683"/>
      <c r="C15546" s="683"/>
      <c r="D15546" s="684"/>
    </row>
    <row r="15547" spans="2:4" ht="15" customHeight="1" x14ac:dyDescent="0.25">
      <c r="B15547" s="683"/>
      <c r="C15547" s="683"/>
      <c r="D15547" s="684"/>
    </row>
    <row r="15548" spans="2:4" ht="15" customHeight="1" x14ac:dyDescent="0.25">
      <c r="B15548" s="683"/>
      <c r="C15548" s="683"/>
      <c r="D15548" s="684"/>
    </row>
    <row r="15549" spans="2:4" ht="15" customHeight="1" x14ac:dyDescent="0.25">
      <c r="B15549" s="683"/>
      <c r="C15549" s="683"/>
      <c r="D15549" s="684"/>
    </row>
    <row r="15550" spans="2:4" ht="15" customHeight="1" x14ac:dyDescent="0.25">
      <c r="B15550" s="683"/>
      <c r="C15550" s="683"/>
      <c r="D15550" s="684"/>
    </row>
    <row r="15551" spans="2:4" ht="15" customHeight="1" x14ac:dyDescent="0.25">
      <c r="B15551" s="683"/>
      <c r="C15551" s="683"/>
      <c r="D15551" s="684"/>
    </row>
    <row r="15552" spans="2:4" ht="15" customHeight="1" x14ac:dyDescent="0.25">
      <c r="B15552" s="683"/>
      <c r="C15552" s="683"/>
      <c r="D15552" s="684"/>
    </row>
    <row r="15553" spans="2:4" ht="15" customHeight="1" x14ac:dyDescent="0.25">
      <c r="B15553" s="683"/>
      <c r="C15553" s="683"/>
      <c r="D15553" s="684"/>
    </row>
    <row r="15554" spans="2:4" ht="15" customHeight="1" x14ac:dyDescent="0.25">
      <c r="B15554" s="683"/>
      <c r="C15554" s="683"/>
      <c r="D15554" s="684"/>
    </row>
    <row r="15555" spans="2:4" ht="15" customHeight="1" x14ac:dyDescent="0.25">
      <c r="B15555" s="683"/>
      <c r="C15555" s="683"/>
      <c r="D15555" s="684"/>
    </row>
    <row r="15556" spans="2:4" ht="15" customHeight="1" x14ac:dyDescent="0.25">
      <c r="B15556" s="683"/>
      <c r="C15556" s="683"/>
      <c r="D15556" s="684"/>
    </row>
    <row r="15557" spans="2:4" ht="15" customHeight="1" x14ac:dyDescent="0.25">
      <c r="B15557" s="683"/>
      <c r="C15557" s="683"/>
      <c r="D15557" s="684"/>
    </row>
    <row r="15558" spans="2:4" ht="15" customHeight="1" x14ac:dyDescent="0.25">
      <c r="B15558" s="683"/>
      <c r="C15558" s="683"/>
      <c r="D15558" s="684"/>
    </row>
    <row r="15559" spans="2:4" ht="15" customHeight="1" x14ac:dyDescent="0.25">
      <c r="B15559" s="683"/>
      <c r="C15559" s="683"/>
      <c r="D15559" s="684"/>
    </row>
    <row r="15560" spans="2:4" ht="15" customHeight="1" x14ac:dyDescent="0.25">
      <c r="B15560" s="683"/>
      <c r="C15560" s="683"/>
      <c r="D15560" s="684"/>
    </row>
    <row r="15561" spans="2:4" ht="15" customHeight="1" x14ac:dyDescent="0.25">
      <c r="B15561" s="683"/>
      <c r="C15561" s="683"/>
      <c r="D15561" s="684"/>
    </row>
    <row r="15562" spans="2:4" ht="15" customHeight="1" x14ac:dyDescent="0.25">
      <c r="B15562" s="683"/>
      <c r="C15562" s="683"/>
      <c r="D15562" s="684"/>
    </row>
    <row r="15563" spans="2:4" ht="15" customHeight="1" x14ac:dyDescent="0.25">
      <c r="B15563" s="683"/>
      <c r="C15563" s="683"/>
      <c r="D15563" s="684"/>
    </row>
    <row r="15564" spans="2:4" ht="15" customHeight="1" x14ac:dyDescent="0.25">
      <c r="B15564" s="683"/>
      <c r="C15564" s="683"/>
      <c r="D15564" s="684"/>
    </row>
    <row r="15565" spans="2:4" ht="15" customHeight="1" x14ac:dyDescent="0.25">
      <c r="B15565" s="683"/>
      <c r="C15565" s="683"/>
      <c r="D15565" s="684"/>
    </row>
    <row r="15566" spans="2:4" ht="15" customHeight="1" x14ac:dyDescent="0.25">
      <c r="B15566" s="683"/>
      <c r="C15566" s="683"/>
      <c r="D15566" s="684"/>
    </row>
    <row r="15567" spans="2:4" ht="15" customHeight="1" x14ac:dyDescent="0.25">
      <c r="B15567" s="683"/>
      <c r="C15567" s="683"/>
      <c r="D15567" s="684"/>
    </row>
    <row r="15568" spans="2:4" ht="15" customHeight="1" x14ac:dyDescent="0.25">
      <c r="B15568" s="683"/>
      <c r="C15568" s="683"/>
      <c r="D15568" s="684"/>
    </row>
    <row r="15569" spans="2:4" ht="15" customHeight="1" x14ac:dyDescent="0.25">
      <c r="B15569" s="683"/>
      <c r="C15569" s="683"/>
      <c r="D15569" s="684"/>
    </row>
    <row r="15570" spans="2:4" ht="15" customHeight="1" x14ac:dyDescent="0.25">
      <c r="B15570" s="683"/>
      <c r="C15570" s="683"/>
      <c r="D15570" s="684"/>
    </row>
    <row r="15571" spans="2:4" ht="15" customHeight="1" x14ac:dyDescent="0.25">
      <c r="B15571" s="683"/>
      <c r="C15571" s="683"/>
      <c r="D15571" s="684"/>
    </row>
    <row r="15572" spans="2:4" ht="15" customHeight="1" x14ac:dyDescent="0.25">
      <c r="B15572" s="683"/>
      <c r="C15572" s="683"/>
      <c r="D15572" s="684"/>
    </row>
    <row r="15573" spans="2:4" ht="15" customHeight="1" x14ac:dyDescent="0.25">
      <c r="B15573" s="683"/>
      <c r="C15573" s="683"/>
      <c r="D15573" s="684"/>
    </row>
    <row r="15574" spans="2:4" ht="15" customHeight="1" x14ac:dyDescent="0.25">
      <c r="B15574" s="683"/>
      <c r="C15574" s="683"/>
      <c r="D15574" s="684"/>
    </row>
    <row r="15575" spans="2:4" ht="15" customHeight="1" x14ac:dyDescent="0.25">
      <c r="B15575" s="683"/>
      <c r="C15575" s="683"/>
      <c r="D15575" s="684"/>
    </row>
    <row r="15576" spans="2:4" ht="15" customHeight="1" x14ac:dyDescent="0.25">
      <c r="B15576" s="683"/>
      <c r="C15576" s="683"/>
      <c r="D15576" s="684"/>
    </row>
    <row r="15577" spans="2:4" ht="15" customHeight="1" x14ac:dyDescent="0.25">
      <c r="B15577" s="683"/>
      <c r="C15577" s="683"/>
      <c r="D15577" s="684"/>
    </row>
    <row r="15578" spans="2:4" ht="15" customHeight="1" x14ac:dyDescent="0.25">
      <c r="B15578" s="683"/>
      <c r="C15578" s="683"/>
      <c r="D15578" s="684"/>
    </row>
    <row r="15579" spans="2:4" ht="15" customHeight="1" x14ac:dyDescent="0.25">
      <c r="B15579" s="683"/>
      <c r="C15579" s="683"/>
      <c r="D15579" s="684"/>
    </row>
    <row r="15580" spans="2:4" ht="15" customHeight="1" x14ac:dyDescent="0.25">
      <c r="B15580" s="683"/>
      <c r="C15580" s="683"/>
      <c r="D15580" s="684"/>
    </row>
    <row r="15581" spans="2:4" ht="15" customHeight="1" x14ac:dyDescent="0.25">
      <c r="B15581" s="683"/>
      <c r="C15581" s="683"/>
      <c r="D15581" s="684"/>
    </row>
    <row r="15582" spans="2:4" ht="15" customHeight="1" x14ac:dyDescent="0.25">
      <c r="B15582" s="683"/>
      <c r="C15582" s="683"/>
      <c r="D15582" s="684"/>
    </row>
    <row r="15583" spans="2:4" ht="15" customHeight="1" x14ac:dyDescent="0.25">
      <c r="B15583" s="683"/>
      <c r="C15583" s="683"/>
      <c r="D15583" s="684"/>
    </row>
    <row r="15584" spans="2:4" ht="15" customHeight="1" x14ac:dyDescent="0.25">
      <c r="B15584" s="683"/>
      <c r="C15584" s="683"/>
      <c r="D15584" s="684"/>
    </row>
    <row r="15585" spans="2:4" ht="15" customHeight="1" x14ac:dyDescent="0.25">
      <c r="B15585" s="683"/>
      <c r="C15585" s="683"/>
      <c r="D15585" s="684"/>
    </row>
    <row r="15586" spans="2:4" ht="15" customHeight="1" x14ac:dyDescent="0.25">
      <c r="B15586" s="683"/>
      <c r="C15586" s="683"/>
      <c r="D15586" s="684"/>
    </row>
    <row r="15587" spans="2:4" ht="15" customHeight="1" x14ac:dyDescent="0.25">
      <c r="B15587" s="683"/>
      <c r="C15587" s="683"/>
      <c r="D15587" s="684"/>
    </row>
    <row r="15588" spans="2:4" ht="15" customHeight="1" x14ac:dyDescent="0.25">
      <c r="B15588" s="683"/>
      <c r="C15588" s="683"/>
      <c r="D15588" s="684"/>
    </row>
    <row r="15589" spans="2:4" ht="15" customHeight="1" x14ac:dyDescent="0.25">
      <c r="B15589" s="683"/>
      <c r="C15589" s="683"/>
      <c r="D15589" s="684"/>
    </row>
    <row r="15590" spans="2:4" ht="15" customHeight="1" x14ac:dyDescent="0.25">
      <c r="B15590" s="683"/>
      <c r="C15590" s="683"/>
      <c r="D15590" s="684"/>
    </row>
    <row r="15591" spans="2:4" ht="15" customHeight="1" x14ac:dyDescent="0.25">
      <c r="B15591" s="683"/>
      <c r="C15591" s="683"/>
      <c r="D15591" s="684"/>
    </row>
    <row r="15592" spans="2:4" ht="15" customHeight="1" x14ac:dyDescent="0.25">
      <c r="B15592" s="683"/>
      <c r="C15592" s="683"/>
      <c r="D15592" s="684"/>
    </row>
    <row r="15593" spans="2:4" ht="15" customHeight="1" x14ac:dyDescent="0.25">
      <c r="B15593" s="683"/>
      <c r="C15593" s="683"/>
      <c r="D15593" s="684"/>
    </row>
    <row r="15594" spans="2:4" ht="15" customHeight="1" x14ac:dyDescent="0.25">
      <c r="B15594" s="683"/>
      <c r="C15594" s="683"/>
      <c r="D15594" s="684"/>
    </row>
    <row r="15595" spans="2:4" ht="15" customHeight="1" x14ac:dyDescent="0.25">
      <c r="B15595" s="683"/>
      <c r="C15595" s="683"/>
      <c r="D15595" s="684"/>
    </row>
    <row r="15596" spans="2:4" ht="15" customHeight="1" x14ac:dyDescent="0.25">
      <c r="B15596" s="683"/>
      <c r="C15596" s="683"/>
      <c r="D15596" s="684"/>
    </row>
    <row r="15597" spans="2:4" ht="15" customHeight="1" x14ac:dyDescent="0.25">
      <c r="B15597" s="683"/>
      <c r="C15597" s="683"/>
      <c r="D15597" s="684"/>
    </row>
    <row r="15598" spans="2:4" ht="15" customHeight="1" x14ac:dyDescent="0.25">
      <c r="B15598" s="683"/>
      <c r="C15598" s="683"/>
      <c r="D15598" s="684"/>
    </row>
    <row r="15599" spans="2:4" ht="15" customHeight="1" x14ac:dyDescent="0.25">
      <c r="B15599" s="683"/>
      <c r="C15599" s="683"/>
      <c r="D15599" s="684"/>
    </row>
    <row r="15600" spans="2:4" ht="15" customHeight="1" x14ac:dyDescent="0.25">
      <c r="B15600" s="683"/>
      <c r="C15600" s="683"/>
      <c r="D15600" s="684"/>
    </row>
    <row r="15601" spans="2:4" ht="15" customHeight="1" x14ac:dyDescent="0.25">
      <c r="B15601" s="683"/>
      <c r="C15601" s="683"/>
      <c r="D15601" s="684"/>
    </row>
    <row r="15602" spans="2:4" ht="15" customHeight="1" x14ac:dyDescent="0.25">
      <c r="B15602" s="683"/>
      <c r="C15602" s="683"/>
      <c r="D15602" s="684"/>
    </row>
    <row r="15603" spans="2:4" ht="15" customHeight="1" x14ac:dyDescent="0.25">
      <c r="B15603" s="683"/>
      <c r="C15603" s="683"/>
      <c r="D15603" s="684"/>
    </row>
    <row r="15604" spans="2:4" ht="15" customHeight="1" x14ac:dyDescent="0.25">
      <c r="B15604" s="683"/>
      <c r="C15604" s="683"/>
      <c r="D15604" s="684"/>
    </row>
    <row r="15605" spans="2:4" ht="15" customHeight="1" x14ac:dyDescent="0.25">
      <c r="B15605" s="683"/>
      <c r="C15605" s="683"/>
      <c r="D15605" s="684"/>
    </row>
    <row r="15606" spans="2:4" ht="15" customHeight="1" x14ac:dyDescent="0.25">
      <c r="B15606" s="683"/>
      <c r="C15606" s="683"/>
      <c r="D15606" s="684"/>
    </row>
    <row r="15607" spans="2:4" ht="15" customHeight="1" x14ac:dyDescent="0.25">
      <c r="B15607" s="683"/>
      <c r="C15607" s="683"/>
      <c r="D15607" s="684"/>
    </row>
    <row r="15608" spans="2:4" ht="15" customHeight="1" x14ac:dyDescent="0.25">
      <c r="B15608" s="683"/>
      <c r="C15608" s="683"/>
      <c r="D15608" s="684"/>
    </row>
    <row r="15609" spans="2:4" ht="15" customHeight="1" x14ac:dyDescent="0.25">
      <c r="B15609" s="683"/>
      <c r="C15609" s="683"/>
      <c r="D15609" s="684"/>
    </row>
    <row r="15610" spans="2:4" ht="15" customHeight="1" x14ac:dyDescent="0.25">
      <c r="B15610" s="683"/>
      <c r="C15610" s="683"/>
      <c r="D15610" s="684"/>
    </row>
    <row r="15611" spans="2:4" ht="15" customHeight="1" x14ac:dyDescent="0.25">
      <c r="B15611" s="683"/>
      <c r="C15611" s="683"/>
      <c r="D15611" s="684"/>
    </row>
    <row r="15612" spans="2:4" ht="15" customHeight="1" x14ac:dyDescent="0.25">
      <c r="B15612" s="683"/>
      <c r="C15612" s="683"/>
      <c r="D15612" s="684"/>
    </row>
    <row r="15613" spans="2:4" ht="15" customHeight="1" x14ac:dyDescent="0.25">
      <c r="B15613" s="683"/>
      <c r="C15613" s="683"/>
      <c r="D15613" s="684"/>
    </row>
    <row r="15614" spans="2:4" ht="15" customHeight="1" x14ac:dyDescent="0.25">
      <c r="B15614" s="683"/>
      <c r="C15614" s="683"/>
      <c r="D15614" s="684"/>
    </row>
    <row r="15615" spans="2:4" ht="15" customHeight="1" x14ac:dyDescent="0.25">
      <c r="B15615" s="683"/>
      <c r="C15615" s="683"/>
      <c r="D15615" s="684"/>
    </row>
    <row r="15616" spans="2:4" ht="15" customHeight="1" x14ac:dyDescent="0.25">
      <c r="B15616" s="683"/>
      <c r="C15616" s="683"/>
      <c r="D15616" s="684"/>
    </row>
    <row r="15617" spans="2:4" ht="15" customHeight="1" x14ac:dyDescent="0.25">
      <c r="B15617" s="683"/>
      <c r="C15617" s="683"/>
      <c r="D15617" s="684"/>
    </row>
    <row r="15618" spans="2:4" ht="15" customHeight="1" x14ac:dyDescent="0.25">
      <c r="B15618" s="683"/>
      <c r="C15618" s="683"/>
      <c r="D15618" s="684"/>
    </row>
    <row r="15619" spans="2:4" ht="15" customHeight="1" x14ac:dyDescent="0.25">
      <c r="B15619" s="683"/>
      <c r="C15619" s="683"/>
      <c r="D15619" s="684"/>
    </row>
    <row r="15620" spans="2:4" ht="15" customHeight="1" x14ac:dyDescent="0.25">
      <c r="B15620" s="683"/>
      <c r="C15620" s="683"/>
      <c r="D15620" s="684"/>
    </row>
    <row r="15621" spans="2:4" ht="15" customHeight="1" x14ac:dyDescent="0.25">
      <c r="B15621" s="683"/>
      <c r="C15621" s="683"/>
      <c r="D15621" s="684"/>
    </row>
    <row r="15622" spans="2:4" ht="15" customHeight="1" x14ac:dyDescent="0.25">
      <c r="B15622" s="683"/>
      <c r="C15622" s="683"/>
      <c r="D15622" s="684"/>
    </row>
    <row r="15623" spans="2:4" ht="15" customHeight="1" x14ac:dyDescent="0.25">
      <c r="B15623" s="683"/>
      <c r="C15623" s="683"/>
      <c r="D15623" s="684"/>
    </row>
    <row r="15624" spans="2:4" ht="15" customHeight="1" x14ac:dyDescent="0.25">
      <c r="B15624" s="683"/>
      <c r="C15624" s="683"/>
      <c r="D15624" s="684"/>
    </row>
    <row r="15625" spans="2:4" ht="15" customHeight="1" x14ac:dyDescent="0.25">
      <c r="B15625" s="683"/>
      <c r="C15625" s="683"/>
      <c r="D15625" s="684"/>
    </row>
    <row r="15626" spans="2:4" ht="15" customHeight="1" x14ac:dyDescent="0.25">
      <c r="B15626" s="683"/>
      <c r="C15626" s="683"/>
      <c r="D15626" s="684"/>
    </row>
    <row r="15627" spans="2:4" ht="15" customHeight="1" x14ac:dyDescent="0.25">
      <c r="B15627" s="683"/>
      <c r="C15627" s="683"/>
      <c r="D15627" s="684"/>
    </row>
    <row r="15628" spans="2:4" ht="15" customHeight="1" x14ac:dyDescent="0.25">
      <c r="B15628" s="683"/>
      <c r="C15628" s="683"/>
      <c r="D15628" s="684"/>
    </row>
    <row r="15629" spans="2:4" ht="15" customHeight="1" x14ac:dyDescent="0.25">
      <c r="B15629" s="683"/>
      <c r="C15629" s="683"/>
      <c r="D15629" s="684"/>
    </row>
    <row r="15630" spans="2:4" ht="15" customHeight="1" x14ac:dyDescent="0.25">
      <c r="B15630" s="683"/>
      <c r="C15630" s="683"/>
      <c r="D15630" s="684"/>
    </row>
    <row r="15631" spans="2:4" ht="15" customHeight="1" x14ac:dyDescent="0.25">
      <c r="B15631" s="683"/>
      <c r="C15631" s="683"/>
      <c r="D15631" s="684"/>
    </row>
    <row r="15632" spans="2:4" ht="15" customHeight="1" x14ac:dyDescent="0.25">
      <c r="B15632" s="683"/>
      <c r="C15632" s="683"/>
      <c r="D15632" s="684"/>
    </row>
    <row r="15633" spans="2:4" ht="15" customHeight="1" x14ac:dyDescent="0.25">
      <c r="B15633" s="683"/>
      <c r="C15633" s="683"/>
      <c r="D15633" s="684"/>
    </row>
    <row r="15634" spans="2:4" ht="15" customHeight="1" x14ac:dyDescent="0.25">
      <c r="B15634" s="683"/>
      <c r="C15634" s="683"/>
      <c r="D15634" s="684"/>
    </row>
    <row r="15635" spans="2:4" ht="15" customHeight="1" x14ac:dyDescent="0.25">
      <c r="B15635" s="683"/>
      <c r="C15635" s="683"/>
      <c r="D15635" s="684"/>
    </row>
    <row r="15636" spans="2:4" ht="15" customHeight="1" x14ac:dyDescent="0.25">
      <c r="B15636" s="683"/>
      <c r="C15636" s="683"/>
      <c r="D15636" s="684"/>
    </row>
    <row r="15637" spans="2:4" ht="15" customHeight="1" x14ac:dyDescent="0.25">
      <c r="B15637" s="683"/>
      <c r="C15637" s="683"/>
      <c r="D15637" s="684"/>
    </row>
    <row r="15638" spans="2:4" ht="15" customHeight="1" x14ac:dyDescent="0.25">
      <c r="B15638" s="683"/>
      <c r="C15638" s="683"/>
      <c r="D15638" s="684"/>
    </row>
    <row r="15639" spans="2:4" ht="15" customHeight="1" x14ac:dyDescent="0.25">
      <c r="B15639" s="683"/>
      <c r="C15639" s="683"/>
      <c r="D15639" s="684"/>
    </row>
    <row r="15640" spans="2:4" ht="15" customHeight="1" x14ac:dyDescent="0.25">
      <c r="B15640" s="683"/>
      <c r="C15640" s="683"/>
      <c r="D15640" s="684"/>
    </row>
    <row r="15641" spans="2:4" ht="15" customHeight="1" x14ac:dyDescent="0.25">
      <c r="B15641" s="683"/>
      <c r="C15641" s="683"/>
      <c r="D15641" s="684"/>
    </row>
    <row r="15642" spans="2:4" ht="15" customHeight="1" x14ac:dyDescent="0.25">
      <c r="B15642" s="683"/>
      <c r="C15642" s="683"/>
      <c r="D15642" s="684"/>
    </row>
    <row r="15643" spans="2:4" ht="15" customHeight="1" x14ac:dyDescent="0.25">
      <c r="B15643" s="683"/>
      <c r="C15643" s="683"/>
      <c r="D15643" s="684"/>
    </row>
    <row r="15644" spans="2:4" ht="15" customHeight="1" x14ac:dyDescent="0.25">
      <c r="B15644" s="683"/>
      <c r="C15644" s="683"/>
      <c r="D15644" s="684"/>
    </row>
    <row r="15645" spans="2:4" ht="15" customHeight="1" x14ac:dyDescent="0.25">
      <c r="B15645" s="683"/>
      <c r="C15645" s="683"/>
      <c r="D15645" s="684"/>
    </row>
    <row r="15646" spans="2:4" ht="15" customHeight="1" x14ac:dyDescent="0.25">
      <c r="B15646" s="683"/>
      <c r="C15646" s="683"/>
      <c r="D15646" s="684"/>
    </row>
    <row r="15647" spans="2:4" ht="15" customHeight="1" x14ac:dyDescent="0.25">
      <c r="B15647" s="683"/>
      <c r="C15647" s="683"/>
      <c r="D15647" s="684"/>
    </row>
    <row r="15648" spans="2:4" ht="15" customHeight="1" x14ac:dyDescent="0.25">
      <c r="B15648" s="683"/>
      <c r="C15648" s="683"/>
      <c r="D15648" s="684"/>
    </row>
    <row r="15649" spans="2:4" ht="15" customHeight="1" x14ac:dyDescent="0.25">
      <c r="B15649" s="683"/>
      <c r="C15649" s="683"/>
      <c r="D15649" s="684"/>
    </row>
    <row r="15650" spans="2:4" ht="15" customHeight="1" x14ac:dyDescent="0.25">
      <c r="B15650" s="683"/>
      <c r="C15650" s="683"/>
      <c r="D15650" s="684"/>
    </row>
    <row r="15651" spans="2:4" ht="15" customHeight="1" x14ac:dyDescent="0.25">
      <c r="B15651" s="683"/>
      <c r="C15651" s="683"/>
      <c r="D15651" s="684"/>
    </row>
    <row r="15652" spans="2:4" ht="15" customHeight="1" x14ac:dyDescent="0.25">
      <c r="B15652" s="683"/>
      <c r="C15652" s="683"/>
      <c r="D15652" s="684"/>
    </row>
    <row r="15653" spans="2:4" ht="15" customHeight="1" x14ac:dyDescent="0.25">
      <c r="B15653" s="683"/>
      <c r="C15653" s="683"/>
      <c r="D15653" s="684"/>
    </row>
    <row r="15654" spans="2:4" ht="15" customHeight="1" x14ac:dyDescent="0.25">
      <c r="B15654" s="683"/>
      <c r="C15654" s="683"/>
      <c r="D15654" s="684"/>
    </row>
    <row r="15655" spans="2:4" ht="15" customHeight="1" x14ac:dyDescent="0.25">
      <c r="B15655" s="683"/>
      <c r="C15655" s="683"/>
      <c r="D15655" s="684"/>
    </row>
    <row r="15656" spans="2:4" ht="15" customHeight="1" x14ac:dyDescent="0.25">
      <c r="B15656" s="683"/>
      <c r="C15656" s="683"/>
      <c r="D15656" s="684"/>
    </row>
    <row r="15657" spans="2:4" ht="15" customHeight="1" x14ac:dyDescent="0.25">
      <c r="B15657" s="683"/>
      <c r="C15657" s="683"/>
      <c r="D15657" s="684"/>
    </row>
    <row r="15658" spans="2:4" ht="15" customHeight="1" x14ac:dyDescent="0.25">
      <c r="B15658" s="683"/>
      <c r="C15658" s="683"/>
      <c r="D15658" s="684"/>
    </row>
    <row r="15659" spans="2:4" ht="15" customHeight="1" x14ac:dyDescent="0.25">
      <c r="B15659" s="683"/>
      <c r="C15659" s="683"/>
      <c r="D15659" s="684"/>
    </row>
    <row r="15660" spans="2:4" ht="15" customHeight="1" x14ac:dyDescent="0.25">
      <c r="B15660" s="683"/>
      <c r="C15660" s="683"/>
      <c r="D15660" s="684"/>
    </row>
    <row r="15661" spans="2:4" ht="15" customHeight="1" x14ac:dyDescent="0.25">
      <c r="B15661" s="683"/>
      <c r="C15661" s="683"/>
      <c r="D15661" s="684"/>
    </row>
    <row r="15662" spans="2:4" ht="15" customHeight="1" x14ac:dyDescent="0.25">
      <c r="B15662" s="683"/>
      <c r="C15662" s="683"/>
      <c r="D15662" s="684"/>
    </row>
    <row r="15663" spans="2:4" ht="15" customHeight="1" x14ac:dyDescent="0.25">
      <c r="B15663" s="683"/>
      <c r="C15663" s="683"/>
      <c r="D15663" s="684"/>
    </row>
    <row r="15664" spans="2:4" ht="15" customHeight="1" x14ac:dyDescent="0.25">
      <c r="B15664" s="683"/>
      <c r="C15664" s="683"/>
      <c r="D15664" s="684"/>
    </row>
    <row r="15665" spans="2:4" ht="15" customHeight="1" x14ac:dyDescent="0.25">
      <c r="B15665" s="683"/>
      <c r="C15665" s="683"/>
      <c r="D15665" s="684"/>
    </row>
    <row r="15666" spans="2:4" ht="15" customHeight="1" x14ac:dyDescent="0.25">
      <c r="B15666" s="683"/>
      <c r="C15666" s="683"/>
      <c r="D15666" s="684"/>
    </row>
    <row r="15667" spans="2:4" ht="15" customHeight="1" x14ac:dyDescent="0.25">
      <c r="B15667" s="683"/>
      <c r="C15667" s="683"/>
      <c r="D15667" s="684"/>
    </row>
    <row r="15668" spans="2:4" ht="15" customHeight="1" x14ac:dyDescent="0.25">
      <c r="B15668" s="683"/>
      <c r="C15668" s="683"/>
      <c r="D15668" s="684"/>
    </row>
    <row r="15669" spans="2:4" ht="15" customHeight="1" x14ac:dyDescent="0.25">
      <c r="B15669" s="683"/>
      <c r="C15669" s="683"/>
      <c r="D15669" s="684"/>
    </row>
    <row r="15670" spans="2:4" ht="15" customHeight="1" x14ac:dyDescent="0.25">
      <c r="B15670" s="683"/>
      <c r="C15670" s="683"/>
      <c r="D15670" s="684"/>
    </row>
    <row r="15671" spans="2:4" ht="15" customHeight="1" x14ac:dyDescent="0.25">
      <c r="B15671" s="683"/>
      <c r="C15671" s="683"/>
      <c r="D15671" s="684"/>
    </row>
    <row r="15672" spans="2:4" ht="15" customHeight="1" x14ac:dyDescent="0.25">
      <c r="B15672" s="683"/>
      <c r="C15672" s="683"/>
      <c r="D15672" s="684"/>
    </row>
    <row r="15673" spans="2:4" ht="15" customHeight="1" x14ac:dyDescent="0.25">
      <c r="B15673" s="683"/>
      <c r="C15673" s="683"/>
      <c r="D15673" s="684"/>
    </row>
    <row r="15674" spans="2:4" ht="15" customHeight="1" x14ac:dyDescent="0.25">
      <c r="B15674" s="683"/>
      <c r="C15674" s="683"/>
      <c r="D15674" s="684"/>
    </row>
    <row r="15675" spans="2:4" ht="15" customHeight="1" x14ac:dyDescent="0.25">
      <c r="B15675" s="683"/>
      <c r="C15675" s="683"/>
      <c r="D15675" s="684"/>
    </row>
    <row r="15676" spans="2:4" ht="15" customHeight="1" x14ac:dyDescent="0.25">
      <c r="B15676" s="683"/>
      <c r="C15676" s="683"/>
      <c r="D15676" s="684"/>
    </row>
    <row r="15677" spans="2:4" ht="15" customHeight="1" x14ac:dyDescent="0.25">
      <c r="B15677" s="683"/>
      <c r="C15677" s="683"/>
      <c r="D15677" s="684"/>
    </row>
    <row r="15678" spans="2:4" ht="15" customHeight="1" x14ac:dyDescent="0.25">
      <c r="B15678" s="683"/>
      <c r="C15678" s="683"/>
      <c r="D15678" s="684"/>
    </row>
    <row r="15679" spans="2:4" ht="15" customHeight="1" x14ac:dyDescent="0.25">
      <c r="B15679" s="683"/>
      <c r="C15679" s="683"/>
      <c r="D15679" s="684"/>
    </row>
    <row r="15680" spans="2:4" ht="15" customHeight="1" x14ac:dyDescent="0.25">
      <c r="B15680" s="683"/>
      <c r="C15680" s="683"/>
      <c r="D15680" s="684"/>
    </row>
    <row r="15681" spans="2:4" ht="15" customHeight="1" x14ac:dyDescent="0.25">
      <c r="B15681" s="683"/>
      <c r="C15681" s="683"/>
      <c r="D15681" s="684"/>
    </row>
    <row r="15682" spans="2:4" ht="15" customHeight="1" x14ac:dyDescent="0.25">
      <c r="B15682" s="683"/>
      <c r="C15682" s="683"/>
      <c r="D15682" s="684"/>
    </row>
    <row r="15683" spans="2:4" ht="15" customHeight="1" x14ac:dyDescent="0.25">
      <c r="B15683" s="683"/>
      <c r="C15683" s="683"/>
      <c r="D15683" s="684"/>
    </row>
    <row r="15684" spans="2:4" ht="15" customHeight="1" x14ac:dyDescent="0.25">
      <c r="B15684" s="683"/>
      <c r="C15684" s="683"/>
      <c r="D15684" s="684"/>
    </row>
    <row r="15685" spans="2:4" ht="15" customHeight="1" x14ac:dyDescent="0.25">
      <c r="B15685" s="683"/>
      <c r="C15685" s="683"/>
      <c r="D15685" s="684"/>
    </row>
    <row r="15686" spans="2:4" ht="15" customHeight="1" x14ac:dyDescent="0.25">
      <c r="B15686" s="683"/>
      <c r="C15686" s="683"/>
      <c r="D15686" s="684"/>
    </row>
    <row r="15687" spans="2:4" ht="15" customHeight="1" x14ac:dyDescent="0.25">
      <c r="B15687" s="683"/>
      <c r="C15687" s="683"/>
      <c r="D15687" s="684"/>
    </row>
    <row r="15688" spans="2:4" ht="15" customHeight="1" x14ac:dyDescent="0.25">
      <c r="B15688" s="683"/>
      <c r="C15688" s="683"/>
      <c r="D15688" s="684"/>
    </row>
    <row r="15689" spans="2:4" ht="15" customHeight="1" x14ac:dyDescent="0.25">
      <c r="B15689" s="683"/>
      <c r="C15689" s="683"/>
      <c r="D15689" s="684"/>
    </row>
    <row r="15690" spans="2:4" ht="15" customHeight="1" x14ac:dyDescent="0.25">
      <c r="B15690" s="683"/>
      <c r="C15690" s="683"/>
      <c r="D15690" s="684"/>
    </row>
    <row r="15691" spans="2:4" ht="15" customHeight="1" x14ac:dyDescent="0.25">
      <c r="B15691" s="683"/>
      <c r="C15691" s="683"/>
      <c r="D15691" s="684"/>
    </row>
    <row r="15692" spans="2:4" ht="15" customHeight="1" x14ac:dyDescent="0.25">
      <c r="B15692" s="683"/>
      <c r="C15692" s="683"/>
      <c r="D15692" s="684"/>
    </row>
    <row r="15693" spans="2:4" ht="15" customHeight="1" x14ac:dyDescent="0.25">
      <c r="B15693" s="683"/>
      <c r="C15693" s="683"/>
      <c r="D15693" s="684"/>
    </row>
    <row r="15694" spans="2:4" ht="15" customHeight="1" x14ac:dyDescent="0.25">
      <c r="B15694" s="683"/>
      <c r="C15694" s="683"/>
      <c r="D15694" s="684"/>
    </row>
    <row r="15695" spans="2:4" ht="15" customHeight="1" x14ac:dyDescent="0.25">
      <c r="B15695" s="683"/>
      <c r="C15695" s="683"/>
      <c r="D15695" s="684"/>
    </row>
    <row r="15696" spans="2:4" ht="15" customHeight="1" x14ac:dyDescent="0.25">
      <c r="B15696" s="683"/>
      <c r="C15696" s="683"/>
      <c r="D15696" s="684"/>
    </row>
    <row r="15697" spans="2:4" ht="15" customHeight="1" x14ac:dyDescent="0.25">
      <c r="B15697" s="683"/>
      <c r="C15697" s="683"/>
      <c r="D15697" s="684"/>
    </row>
    <row r="15698" spans="2:4" ht="15" customHeight="1" x14ac:dyDescent="0.25">
      <c r="B15698" s="683"/>
      <c r="C15698" s="683"/>
      <c r="D15698" s="684"/>
    </row>
    <row r="15699" spans="2:4" ht="15" customHeight="1" x14ac:dyDescent="0.25">
      <c r="B15699" s="683"/>
      <c r="C15699" s="683"/>
      <c r="D15699" s="684"/>
    </row>
    <row r="15700" spans="2:4" ht="15" customHeight="1" x14ac:dyDescent="0.25">
      <c r="B15700" s="683"/>
      <c r="C15700" s="683"/>
      <c r="D15700" s="684"/>
    </row>
    <row r="15701" spans="2:4" ht="15" customHeight="1" x14ac:dyDescent="0.25">
      <c r="B15701" s="683"/>
      <c r="C15701" s="683"/>
      <c r="D15701" s="684"/>
    </row>
    <row r="15702" spans="2:4" ht="15" customHeight="1" x14ac:dyDescent="0.25">
      <c r="B15702" s="683"/>
      <c r="C15702" s="683"/>
      <c r="D15702" s="684"/>
    </row>
    <row r="15703" spans="2:4" ht="15" customHeight="1" x14ac:dyDescent="0.25">
      <c r="B15703" s="683"/>
      <c r="C15703" s="683"/>
      <c r="D15703" s="684"/>
    </row>
    <row r="15704" spans="2:4" ht="15" customHeight="1" x14ac:dyDescent="0.25">
      <c r="B15704" s="683"/>
      <c r="C15704" s="683"/>
      <c r="D15704" s="684"/>
    </row>
    <row r="15705" spans="2:4" ht="15" customHeight="1" x14ac:dyDescent="0.25">
      <c r="B15705" s="683"/>
      <c r="C15705" s="683"/>
      <c r="D15705" s="684"/>
    </row>
    <row r="15706" spans="2:4" ht="15" customHeight="1" x14ac:dyDescent="0.25">
      <c r="B15706" s="683"/>
      <c r="C15706" s="683"/>
      <c r="D15706" s="684"/>
    </row>
    <row r="15707" spans="2:4" ht="15" customHeight="1" x14ac:dyDescent="0.25">
      <c r="B15707" s="683"/>
      <c r="C15707" s="683"/>
      <c r="D15707" s="684"/>
    </row>
    <row r="15708" spans="2:4" ht="15" customHeight="1" x14ac:dyDescent="0.25">
      <c r="B15708" s="683"/>
      <c r="C15708" s="683"/>
      <c r="D15708" s="684"/>
    </row>
    <row r="15709" spans="2:4" ht="15" customHeight="1" x14ac:dyDescent="0.25">
      <c r="B15709" s="683"/>
      <c r="C15709" s="683"/>
      <c r="D15709" s="684"/>
    </row>
    <row r="15710" spans="2:4" ht="15" customHeight="1" x14ac:dyDescent="0.25">
      <c r="B15710" s="683"/>
      <c r="C15710" s="683"/>
      <c r="D15710" s="684"/>
    </row>
    <row r="15711" spans="2:4" ht="15" customHeight="1" x14ac:dyDescent="0.25">
      <c r="B15711" s="683"/>
      <c r="C15711" s="683"/>
      <c r="D15711" s="684"/>
    </row>
    <row r="15712" spans="2:4" ht="15" customHeight="1" x14ac:dyDescent="0.25">
      <c r="B15712" s="683"/>
      <c r="C15712" s="683"/>
      <c r="D15712" s="684"/>
    </row>
    <row r="15713" spans="2:4" ht="15" customHeight="1" x14ac:dyDescent="0.25">
      <c r="B15713" s="683"/>
      <c r="C15713" s="683"/>
      <c r="D15713" s="684"/>
    </row>
    <row r="15714" spans="2:4" ht="15" customHeight="1" x14ac:dyDescent="0.25">
      <c r="B15714" s="683"/>
      <c r="C15714" s="683"/>
      <c r="D15714" s="684"/>
    </row>
    <row r="15715" spans="2:4" ht="15" customHeight="1" x14ac:dyDescent="0.25">
      <c r="B15715" s="683"/>
      <c r="C15715" s="683"/>
      <c r="D15715" s="684"/>
    </row>
    <row r="15716" spans="2:4" ht="15" customHeight="1" x14ac:dyDescent="0.25">
      <c r="B15716" s="683"/>
      <c r="C15716" s="683"/>
      <c r="D15716" s="684"/>
    </row>
    <row r="15717" spans="2:4" ht="15" customHeight="1" x14ac:dyDescent="0.25">
      <c r="B15717" s="683"/>
      <c r="C15717" s="683"/>
      <c r="D15717" s="684"/>
    </row>
    <row r="15718" spans="2:4" ht="15" customHeight="1" x14ac:dyDescent="0.25">
      <c r="B15718" s="683"/>
      <c r="C15718" s="683"/>
      <c r="D15718" s="684"/>
    </row>
    <row r="15719" spans="2:4" ht="15" customHeight="1" x14ac:dyDescent="0.25">
      <c r="B15719" s="683"/>
      <c r="C15719" s="683"/>
      <c r="D15719" s="684"/>
    </row>
    <row r="15720" spans="2:4" ht="15" customHeight="1" x14ac:dyDescent="0.25">
      <c r="B15720" s="683"/>
      <c r="C15720" s="683"/>
      <c r="D15720" s="684"/>
    </row>
    <row r="15721" spans="2:4" ht="15" customHeight="1" x14ac:dyDescent="0.25">
      <c r="B15721" s="683"/>
      <c r="C15721" s="683"/>
      <c r="D15721" s="684"/>
    </row>
    <row r="15722" spans="2:4" ht="15" customHeight="1" x14ac:dyDescent="0.25">
      <c r="B15722" s="683"/>
      <c r="C15722" s="683"/>
      <c r="D15722" s="684"/>
    </row>
    <row r="15723" spans="2:4" ht="15" customHeight="1" x14ac:dyDescent="0.25">
      <c r="B15723" s="683"/>
      <c r="C15723" s="683"/>
      <c r="D15723" s="684"/>
    </row>
    <row r="15724" spans="2:4" ht="15" customHeight="1" x14ac:dyDescent="0.25">
      <c r="B15724" s="683"/>
      <c r="C15724" s="683"/>
      <c r="D15724" s="684"/>
    </row>
    <row r="15725" spans="2:4" ht="15" customHeight="1" x14ac:dyDescent="0.25">
      <c r="B15725" s="683"/>
      <c r="C15725" s="683"/>
      <c r="D15725" s="684"/>
    </row>
    <row r="15726" spans="2:4" ht="15" customHeight="1" x14ac:dyDescent="0.25">
      <c r="B15726" s="683"/>
      <c r="C15726" s="683"/>
      <c r="D15726" s="684"/>
    </row>
    <row r="15727" spans="2:4" ht="15" customHeight="1" x14ac:dyDescent="0.25">
      <c r="B15727" s="683"/>
      <c r="C15727" s="683"/>
      <c r="D15727" s="684"/>
    </row>
    <row r="15728" spans="2:4" ht="15" customHeight="1" x14ac:dyDescent="0.25">
      <c r="B15728" s="683"/>
      <c r="C15728" s="683"/>
      <c r="D15728" s="684"/>
    </row>
    <row r="15729" spans="2:4" ht="15" customHeight="1" x14ac:dyDescent="0.25">
      <c r="B15729" s="683"/>
      <c r="C15729" s="683"/>
      <c r="D15729" s="684"/>
    </row>
    <row r="15730" spans="2:4" ht="15" customHeight="1" x14ac:dyDescent="0.25">
      <c r="B15730" s="683"/>
      <c r="C15730" s="683"/>
      <c r="D15730" s="684"/>
    </row>
    <row r="15731" spans="2:4" ht="15" customHeight="1" x14ac:dyDescent="0.25">
      <c r="B15731" s="683"/>
      <c r="C15731" s="683"/>
      <c r="D15731" s="684"/>
    </row>
    <row r="15732" spans="2:4" ht="15" customHeight="1" x14ac:dyDescent="0.25">
      <c r="B15732" s="683"/>
      <c r="C15732" s="683"/>
      <c r="D15732" s="684"/>
    </row>
    <row r="15733" spans="2:4" ht="15" customHeight="1" x14ac:dyDescent="0.25">
      <c r="B15733" s="683"/>
      <c r="C15733" s="683"/>
      <c r="D15733" s="684"/>
    </row>
    <row r="15734" spans="2:4" ht="15" customHeight="1" x14ac:dyDescent="0.25">
      <c r="B15734" s="683"/>
      <c r="C15734" s="683"/>
      <c r="D15734" s="684"/>
    </row>
    <row r="15735" spans="2:4" ht="15" customHeight="1" x14ac:dyDescent="0.25">
      <c r="B15735" s="683"/>
      <c r="C15735" s="683"/>
      <c r="D15735" s="684"/>
    </row>
    <row r="15736" spans="2:4" ht="15" customHeight="1" x14ac:dyDescent="0.25">
      <c r="B15736" s="683"/>
      <c r="C15736" s="683"/>
      <c r="D15736" s="684"/>
    </row>
    <row r="15737" spans="2:4" ht="15" customHeight="1" x14ac:dyDescent="0.25">
      <c r="B15737" s="683"/>
      <c r="C15737" s="683"/>
      <c r="D15737" s="684"/>
    </row>
    <row r="15738" spans="2:4" ht="15" customHeight="1" x14ac:dyDescent="0.25">
      <c r="B15738" s="683"/>
      <c r="C15738" s="683"/>
      <c r="D15738" s="684"/>
    </row>
    <row r="15739" spans="2:4" ht="15" customHeight="1" x14ac:dyDescent="0.25">
      <c r="B15739" s="683"/>
      <c r="C15739" s="683"/>
      <c r="D15739" s="684"/>
    </row>
    <row r="15740" spans="2:4" ht="15" customHeight="1" x14ac:dyDescent="0.25">
      <c r="B15740" s="683"/>
      <c r="C15740" s="683"/>
      <c r="D15740" s="684"/>
    </row>
    <row r="15741" spans="2:4" ht="15" customHeight="1" x14ac:dyDescent="0.25">
      <c r="B15741" s="683"/>
      <c r="C15741" s="683"/>
      <c r="D15741" s="684"/>
    </row>
    <row r="15742" spans="2:4" ht="15" customHeight="1" x14ac:dyDescent="0.25">
      <c r="B15742" s="683"/>
      <c r="C15742" s="683"/>
      <c r="D15742" s="684"/>
    </row>
    <row r="15743" spans="2:4" ht="15" customHeight="1" x14ac:dyDescent="0.25">
      <c r="B15743" s="683"/>
      <c r="C15743" s="683"/>
      <c r="D15743" s="684"/>
    </row>
    <row r="15744" spans="2:4" ht="15" customHeight="1" x14ac:dyDescent="0.25">
      <c r="B15744" s="683"/>
      <c r="C15744" s="683"/>
      <c r="D15744" s="684"/>
    </row>
    <row r="15745" spans="2:4" ht="15" customHeight="1" x14ac:dyDescent="0.25">
      <c r="B15745" s="683"/>
      <c r="C15745" s="683"/>
      <c r="D15745" s="684"/>
    </row>
    <row r="15746" spans="2:4" ht="15" customHeight="1" x14ac:dyDescent="0.25">
      <c r="B15746" s="683"/>
      <c r="C15746" s="683"/>
      <c r="D15746" s="684"/>
    </row>
    <row r="15747" spans="2:4" ht="15" customHeight="1" x14ac:dyDescent="0.25">
      <c r="B15747" s="683"/>
      <c r="C15747" s="683"/>
      <c r="D15747" s="684"/>
    </row>
    <row r="15748" spans="2:4" ht="15" customHeight="1" x14ac:dyDescent="0.25">
      <c r="B15748" s="683"/>
      <c r="C15748" s="683"/>
      <c r="D15748" s="684"/>
    </row>
    <row r="15749" spans="2:4" ht="15" customHeight="1" x14ac:dyDescent="0.25">
      <c r="B15749" s="683"/>
      <c r="C15749" s="683"/>
      <c r="D15749" s="684"/>
    </row>
    <row r="15750" spans="2:4" ht="15" customHeight="1" x14ac:dyDescent="0.25">
      <c r="B15750" s="683"/>
      <c r="C15750" s="683"/>
      <c r="D15750" s="684"/>
    </row>
    <row r="15751" spans="2:4" ht="15" customHeight="1" x14ac:dyDescent="0.25">
      <c r="B15751" s="683"/>
      <c r="C15751" s="683"/>
      <c r="D15751" s="684"/>
    </row>
    <row r="15752" spans="2:4" ht="15" customHeight="1" x14ac:dyDescent="0.25">
      <c r="B15752" s="683"/>
      <c r="C15752" s="683"/>
      <c r="D15752" s="684"/>
    </row>
    <row r="15753" spans="2:4" ht="15" customHeight="1" x14ac:dyDescent="0.25">
      <c r="B15753" s="683"/>
      <c r="C15753" s="683"/>
      <c r="D15753" s="684"/>
    </row>
    <row r="15754" spans="2:4" ht="15" customHeight="1" x14ac:dyDescent="0.25">
      <c r="B15754" s="683"/>
      <c r="C15754" s="683"/>
      <c r="D15754" s="684"/>
    </row>
    <row r="15755" spans="2:4" ht="15" customHeight="1" x14ac:dyDescent="0.25">
      <c r="B15755" s="683"/>
      <c r="C15755" s="683"/>
      <c r="D15755" s="684"/>
    </row>
    <row r="15756" spans="2:4" ht="15" customHeight="1" x14ac:dyDescent="0.25">
      <c r="B15756" s="683"/>
      <c r="C15756" s="683"/>
      <c r="D15756" s="684"/>
    </row>
    <row r="15757" spans="2:4" ht="15" customHeight="1" x14ac:dyDescent="0.25">
      <c r="B15757" s="683"/>
      <c r="C15757" s="683"/>
      <c r="D15757" s="684"/>
    </row>
    <row r="15758" spans="2:4" ht="15" customHeight="1" x14ac:dyDescent="0.25">
      <c r="B15758" s="683"/>
      <c r="C15758" s="683"/>
      <c r="D15758" s="684"/>
    </row>
    <row r="15759" spans="2:4" ht="15" customHeight="1" x14ac:dyDescent="0.25">
      <c r="B15759" s="683"/>
      <c r="C15759" s="683"/>
      <c r="D15759" s="684"/>
    </row>
    <row r="15760" spans="2:4" ht="15" customHeight="1" x14ac:dyDescent="0.25">
      <c r="B15760" s="683"/>
      <c r="C15760" s="683"/>
      <c r="D15760" s="684"/>
    </row>
    <row r="15761" spans="2:4" ht="15" customHeight="1" x14ac:dyDescent="0.25">
      <c r="B15761" s="683"/>
      <c r="C15761" s="683"/>
      <c r="D15761" s="684"/>
    </row>
    <row r="15762" spans="2:4" ht="15" customHeight="1" x14ac:dyDescent="0.25">
      <c r="B15762" s="683"/>
      <c r="C15762" s="683"/>
      <c r="D15762" s="684"/>
    </row>
    <row r="15763" spans="2:4" ht="15" customHeight="1" x14ac:dyDescent="0.25">
      <c r="B15763" s="683"/>
      <c r="C15763" s="683"/>
      <c r="D15763" s="684"/>
    </row>
    <row r="15764" spans="2:4" ht="15" customHeight="1" x14ac:dyDescent="0.25">
      <c r="B15764" s="683"/>
      <c r="C15764" s="683"/>
      <c r="D15764" s="684"/>
    </row>
    <row r="15765" spans="2:4" ht="15" customHeight="1" x14ac:dyDescent="0.25">
      <c r="B15765" s="683"/>
      <c r="C15765" s="683"/>
      <c r="D15765" s="684"/>
    </row>
    <row r="15766" spans="2:4" ht="15" customHeight="1" x14ac:dyDescent="0.25">
      <c r="B15766" s="683"/>
      <c r="C15766" s="683"/>
      <c r="D15766" s="684"/>
    </row>
    <row r="15767" spans="2:4" ht="15" customHeight="1" x14ac:dyDescent="0.25">
      <c r="B15767" s="683"/>
      <c r="C15767" s="683"/>
      <c r="D15767" s="684"/>
    </row>
    <row r="15768" spans="2:4" ht="15" customHeight="1" x14ac:dyDescent="0.25">
      <c r="B15768" s="683"/>
      <c r="C15768" s="683"/>
      <c r="D15768" s="684"/>
    </row>
    <row r="15769" spans="2:4" ht="15" customHeight="1" x14ac:dyDescent="0.25">
      <c r="B15769" s="683"/>
      <c r="C15769" s="683"/>
      <c r="D15769" s="684"/>
    </row>
    <row r="15770" spans="2:4" ht="15" customHeight="1" x14ac:dyDescent="0.25">
      <c r="B15770" s="683"/>
      <c r="C15770" s="683"/>
      <c r="D15770" s="684"/>
    </row>
    <row r="15771" spans="2:4" ht="15" customHeight="1" x14ac:dyDescent="0.25">
      <c r="B15771" s="683"/>
      <c r="C15771" s="683"/>
      <c r="D15771" s="684"/>
    </row>
    <row r="15772" spans="2:4" ht="15" customHeight="1" x14ac:dyDescent="0.25">
      <c r="B15772" s="683"/>
      <c r="C15772" s="683"/>
      <c r="D15772" s="684"/>
    </row>
    <row r="15773" spans="2:4" ht="15" customHeight="1" x14ac:dyDescent="0.25">
      <c r="B15773" s="683"/>
      <c r="C15773" s="683"/>
      <c r="D15773" s="684"/>
    </row>
    <row r="15774" spans="2:4" ht="15" customHeight="1" x14ac:dyDescent="0.25">
      <c r="B15774" s="683"/>
      <c r="C15774" s="683"/>
      <c r="D15774" s="684"/>
    </row>
    <row r="15775" spans="2:4" ht="15" customHeight="1" x14ac:dyDescent="0.25">
      <c r="B15775" s="683"/>
      <c r="C15775" s="683"/>
      <c r="D15775" s="684"/>
    </row>
    <row r="15776" spans="2:4" ht="15" customHeight="1" x14ac:dyDescent="0.25">
      <c r="B15776" s="683"/>
      <c r="C15776" s="683"/>
      <c r="D15776" s="684"/>
    </row>
    <row r="15777" spans="2:4" ht="15" customHeight="1" x14ac:dyDescent="0.25">
      <c r="B15777" s="683"/>
      <c r="C15777" s="683"/>
      <c r="D15777" s="684"/>
    </row>
    <row r="15778" spans="2:4" ht="15" customHeight="1" x14ac:dyDescent="0.25">
      <c r="B15778" s="683"/>
      <c r="C15778" s="683"/>
      <c r="D15778" s="684"/>
    </row>
    <row r="15779" spans="2:4" ht="15" customHeight="1" x14ac:dyDescent="0.25">
      <c r="B15779" s="683"/>
      <c r="C15779" s="683"/>
      <c r="D15779" s="684"/>
    </row>
    <row r="15780" spans="2:4" ht="15" customHeight="1" x14ac:dyDescent="0.25">
      <c r="B15780" s="683"/>
      <c r="C15780" s="683"/>
      <c r="D15780" s="684"/>
    </row>
    <row r="15781" spans="2:4" ht="15" customHeight="1" x14ac:dyDescent="0.25">
      <c r="B15781" s="683"/>
      <c r="C15781" s="683"/>
      <c r="D15781" s="684"/>
    </row>
    <row r="15782" spans="2:4" ht="15" customHeight="1" x14ac:dyDescent="0.25">
      <c r="B15782" s="683"/>
      <c r="C15782" s="683"/>
      <c r="D15782" s="684"/>
    </row>
    <row r="15783" spans="2:4" ht="15" customHeight="1" x14ac:dyDescent="0.25">
      <c r="B15783" s="683"/>
      <c r="C15783" s="683"/>
      <c r="D15783" s="684"/>
    </row>
    <row r="15784" spans="2:4" ht="15" customHeight="1" x14ac:dyDescent="0.25">
      <c r="B15784" s="683"/>
      <c r="C15784" s="683"/>
      <c r="D15784" s="684"/>
    </row>
    <row r="15785" spans="2:4" ht="15" customHeight="1" x14ac:dyDescent="0.25">
      <c r="B15785" s="683"/>
      <c r="C15785" s="683"/>
      <c r="D15785" s="684"/>
    </row>
    <row r="15786" spans="2:4" ht="15" customHeight="1" x14ac:dyDescent="0.25">
      <c r="B15786" s="683"/>
      <c r="C15786" s="683"/>
      <c r="D15786" s="684"/>
    </row>
    <row r="15787" spans="2:4" ht="15" customHeight="1" x14ac:dyDescent="0.25">
      <c r="B15787" s="683"/>
      <c r="C15787" s="683"/>
      <c r="D15787" s="684"/>
    </row>
    <row r="15788" spans="2:4" ht="15" customHeight="1" x14ac:dyDescent="0.25">
      <c r="B15788" s="683"/>
      <c r="C15788" s="683"/>
      <c r="D15788" s="684"/>
    </row>
    <row r="15789" spans="2:4" ht="15" customHeight="1" x14ac:dyDescent="0.25">
      <c r="B15789" s="683"/>
      <c r="C15789" s="683"/>
      <c r="D15789" s="684"/>
    </row>
    <row r="15790" spans="2:4" ht="15" customHeight="1" x14ac:dyDescent="0.25">
      <c r="B15790" s="683"/>
      <c r="C15790" s="683"/>
      <c r="D15790" s="684"/>
    </row>
    <row r="15791" spans="2:4" ht="15" customHeight="1" x14ac:dyDescent="0.25">
      <c r="B15791" s="683"/>
      <c r="C15791" s="683"/>
      <c r="D15791" s="684"/>
    </row>
    <row r="15792" spans="2:4" ht="15" customHeight="1" x14ac:dyDescent="0.25">
      <c r="B15792" s="683"/>
      <c r="C15792" s="683"/>
      <c r="D15792" s="684"/>
    </row>
    <row r="15793" spans="2:4" ht="15" customHeight="1" x14ac:dyDescent="0.25">
      <c r="B15793" s="683"/>
      <c r="C15793" s="683"/>
      <c r="D15793" s="684"/>
    </row>
    <row r="15794" spans="2:4" ht="15" customHeight="1" x14ac:dyDescent="0.25">
      <c r="B15794" s="683"/>
      <c r="C15794" s="683"/>
      <c r="D15794" s="684"/>
    </row>
    <row r="15795" spans="2:4" ht="15" customHeight="1" x14ac:dyDescent="0.25">
      <c r="B15795" s="683"/>
      <c r="C15795" s="683"/>
      <c r="D15795" s="684"/>
    </row>
    <row r="15796" spans="2:4" ht="15" customHeight="1" x14ac:dyDescent="0.25">
      <c r="B15796" s="683"/>
      <c r="C15796" s="683"/>
      <c r="D15796" s="684"/>
    </row>
    <row r="15797" spans="2:4" ht="15" customHeight="1" x14ac:dyDescent="0.25">
      <c r="B15797" s="683"/>
      <c r="C15797" s="683"/>
      <c r="D15797" s="684"/>
    </row>
    <row r="15798" spans="2:4" ht="15" customHeight="1" x14ac:dyDescent="0.25">
      <c r="B15798" s="683"/>
      <c r="C15798" s="683"/>
      <c r="D15798" s="684"/>
    </row>
    <row r="15799" spans="2:4" ht="15" customHeight="1" x14ac:dyDescent="0.25">
      <c r="B15799" s="683"/>
      <c r="C15799" s="683"/>
      <c r="D15799" s="684"/>
    </row>
    <row r="15800" spans="2:4" ht="15" customHeight="1" x14ac:dyDescent="0.25">
      <c r="B15800" s="683"/>
      <c r="C15800" s="683"/>
      <c r="D15800" s="684"/>
    </row>
    <row r="15801" spans="2:4" ht="15" customHeight="1" x14ac:dyDescent="0.25">
      <c r="B15801" s="683"/>
      <c r="C15801" s="683"/>
      <c r="D15801" s="684"/>
    </row>
    <row r="15802" spans="2:4" ht="15" customHeight="1" x14ac:dyDescent="0.25">
      <c r="B15802" s="683"/>
      <c r="C15802" s="683"/>
      <c r="D15802" s="684"/>
    </row>
    <row r="15803" spans="2:4" ht="15" customHeight="1" x14ac:dyDescent="0.25">
      <c r="B15803" s="683"/>
      <c r="C15803" s="683"/>
      <c r="D15803" s="684"/>
    </row>
    <row r="15804" spans="2:4" ht="15" customHeight="1" x14ac:dyDescent="0.25">
      <c r="B15804" s="683"/>
      <c r="C15804" s="683"/>
      <c r="D15804" s="684"/>
    </row>
    <row r="15805" spans="2:4" ht="15" customHeight="1" x14ac:dyDescent="0.25">
      <c r="B15805" s="683"/>
      <c r="C15805" s="683"/>
      <c r="D15805" s="684"/>
    </row>
    <row r="15806" spans="2:4" ht="15" customHeight="1" x14ac:dyDescent="0.25">
      <c r="B15806" s="683"/>
      <c r="C15806" s="683"/>
      <c r="D15806" s="684"/>
    </row>
    <row r="15807" spans="2:4" ht="15" customHeight="1" x14ac:dyDescent="0.25">
      <c r="B15807" s="683"/>
      <c r="C15807" s="683"/>
      <c r="D15807" s="684"/>
    </row>
    <row r="15808" spans="2:4" ht="15" customHeight="1" x14ac:dyDescent="0.25">
      <c r="B15808" s="683"/>
      <c r="C15808" s="683"/>
      <c r="D15808" s="684"/>
    </row>
    <row r="15809" spans="2:4" ht="15" customHeight="1" x14ac:dyDescent="0.25">
      <c r="B15809" s="683"/>
      <c r="C15809" s="683"/>
      <c r="D15809" s="684"/>
    </row>
    <row r="15810" spans="2:4" ht="15" customHeight="1" x14ac:dyDescent="0.25">
      <c r="B15810" s="683"/>
      <c r="C15810" s="683"/>
      <c r="D15810" s="684"/>
    </row>
    <row r="15811" spans="2:4" ht="15" customHeight="1" x14ac:dyDescent="0.25">
      <c r="B15811" s="683"/>
      <c r="C15811" s="683"/>
      <c r="D15811" s="684"/>
    </row>
    <row r="15812" spans="2:4" ht="15" customHeight="1" x14ac:dyDescent="0.25">
      <c r="B15812" s="683"/>
      <c r="C15812" s="683"/>
      <c r="D15812" s="684"/>
    </row>
    <row r="15813" spans="2:4" ht="15" customHeight="1" x14ac:dyDescent="0.25">
      <c r="B15813" s="683"/>
      <c r="C15813" s="683"/>
      <c r="D15813" s="684"/>
    </row>
    <row r="15814" spans="2:4" ht="15" customHeight="1" x14ac:dyDescent="0.25">
      <c r="B15814" s="683"/>
      <c r="C15814" s="683"/>
      <c r="D15814" s="684"/>
    </row>
    <row r="15815" spans="2:4" ht="15" customHeight="1" x14ac:dyDescent="0.25">
      <c r="B15815" s="683"/>
      <c r="C15815" s="683"/>
      <c r="D15815" s="684"/>
    </row>
    <row r="15816" spans="2:4" ht="15" customHeight="1" x14ac:dyDescent="0.25">
      <c r="B15816" s="683"/>
      <c r="C15816" s="683"/>
      <c r="D15816" s="684"/>
    </row>
    <row r="15817" spans="2:4" ht="15" customHeight="1" x14ac:dyDescent="0.25">
      <c r="B15817" s="683"/>
      <c r="C15817" s="683"/>
      <c r="D15817" s="684"/>
    </row>
    <row r="15818" spans="2:4" ht="15" customHeight="1" x14ac:dyDescent="0.25">
      <c r="B15818" s="683"/>
      <c r="C15818" s="683"/>
      <c r="D15818" s="684"/>
    </row>
    <row r="15819" spans="2:4" ht="15" customHeight="1" x14ac:dyDescent="0.25">
      <c r="B15819" s="683"/>
      <c r="C15819" s="683"/>
      <c r="D15819" s="684"/>
    </row>
    <row r="15820" spans="2:4" ht="15" customHeight="1" x14ac:dyDescent="0.25">
      <c r="B15820" s="683"/>
      <c r="C15820" s="683"/>
      <c r="D15820" s="684"/>
    </row>
    <row r="15821" spans="2:4" ht="15" customHeight="1" x14ac:dyDescent="0.25">
      <c r="B15821" s="683"/>
      <c r="C15821" s="683"/>
      <c r="D15821" s="684"/>
    </row>
    <row r="15822" spans="2:4" ht="15" customHeight="1" x14ac:dyDescent="0.25">
      <c r="B15822" s="683"/>
      <c r="C15822" s="683"/>
      <c r="D15822" s="684"/>
    </row>
    <row r="15823" spans="2:4" ht="15" customHeight="1" x14ac:dyDescent="0.25">
      <c r="B15823" s="683"/>
      <c r="C15823" s="683"/>
      <c r="D15823" s="684"/>
    </row>
    <row r="15824" spans="2:4" ht="15" customHeight="1" x14ac:dyDescent="0.25">
      <c r="B15824" s="683"/>
      <c r="C15824" s="683"/>
      <c r="D15824" s="684"/>
    </row>
    <row r="15825" spans="2:4" ht="15" customHeight="1" x14ac:dyDescent="0.25">
      <c r="B15825" s="683"/>
      <c r="C15825" s="683"/>
      <c r="D15825" s="684"/>
    </row>
    <row r="15826" spans="2:4" ht="15" customHeight="1" x14ac:dyDescent="0.25">
      <c r="B15826" s="683"/>
      <c r="C15826" s="683"/>
      <c r="D15826" s="684"/>
    </row>
    <row r="15827" spans="2:4" ht="15" customHeight="1" x14ac:dyDescent="0.25">
      <c r="B15827" s="683"/>
      <c r="C15827" s="683"/>
      <c r="D15827" s="684"/>
    </row>
    <row r="15828" spans="2:4" ht="15" customHeight="1" x14ac:dyDescent="0.25">
      <c r="B15828" s="683"/>
      <c r="C15828" s="683"/>
      <c r="D15828" s="684"/>
    </row>
    <row r="15829" spans="2:4" ht="15" customHeight="1" x14ac:dyDescent="0.25">
      <c r="B15829" s="683"/>
      <c r="C15829" s="683"/>
      <c r="D15829" s="684"/>
    </row>
    <row r="15830" spans="2:4" ht="15" customHeight="1" x14ac:dyDescent="0.25">
      <c r="B15830" s="683"/>
      <c r="C15830" s="683"/>
      <c r="D15830" s="684"/>
    </row>
    <row r="15831" spans="2:4" ht="15" customHeight="1" x14ac:dyDescent="0.25">
      <c r="B15831" s="683"/>
      <c r="C15831" s="683"/>
      <c r="D15831" s="684"/>
    </row>
    <row r="15832" spans="2:4" ht="15" customHeight="1" x14ac:dyDescent="0.25">
      <c r="B15832" s="683"/>
      <c r="C15832" s="683"/>
      <c r="D15832" s="684"/>
    </row>
    <row r="15833" spans="2:4" ht="15" customHeight="1" x14ac:dyDescent="0.25">
      <c r="B15833" s="683"/>
      <c r="C15833" s="683"/>
      <c r="D15833" s="684"/>
    </row>
    <row r="15834" spans="2:4" ht="15" customHeight="1" x14ac:dyDescent="0.25">
      <c r="B15834" s="683"/>
      <c r="C15834" s="683"/>
      <c r="D15834" s="684"/>
    </row>
    <row r="15835" spans="2:4" ht="15" customHeight="1" x14ac:dyDescent="0.25">
      <c r="B15835" s="683"/>
      <c r="C15835" s="683"/>
      <c r="D15835" s="684"/>
    </row>
    <row r="15836" spans="2:4" ht="15" customHeight="1" x14ac:dyDescent="0.25">
      <c r="B15836" s="683"/>
      <c r="C15836" s="683"/>
      <c r="D15836" s="684"/>
    </row>
    <row r="15837" spans="2:4" ht="15" customHeight="1" x14ac:dyDescent="0.25">
      <c r="B15837" s="683"/>
      <c r="C15837" s="683"/>
      <c r="D15837" s="684"/>
    </row>
    <row r="15838" spans="2:4" ht="15" customHeight="1" x14ac:dyDescent="0.25">
      <c r="B15838" s="683"/>
      <c r="C15838" s="683"/>
      <c r="D15838" s="684"/>
    </row>
    <row r="15839" spans="2:4" ht="15" customHeight="1" x14ac:dyDescent="0.25">
      <c r="B15839" s="683"/>
      <c r="C15839" s="683"/>
      <c r="D15839" s="684"/>
    </row>
    <row r="15840" spans="2:4" ht="15" customHeight="1" x14ac:dyDescent="0.25">
      <c r="B15840" s="683"/>
      <c r="C15840" s="683"/>
      <c r="D15840" s="684"/>
    </row>
    <row r="15841" spans="2:4" ht="15" customHeight="1" x14ac:dyDescent="0.25">
      <c r="B15841" s="683"/>
      <c r="C15841" s="683"/>
      <c r="D15841" s="684"/>
    </row>
    <row r="15842" spans="2:4" ht="15" customHeight="1" x14ac:dyDescent="0.25">
      <c r="B15842" s="683"/>
      <c r="C15842" s="683"/>
      <c r="D15842" s="684"/>
    </row>
    <row r="15843" spans="2:4" ht="15" customHeight="1" x14ac:dyDescent="0.25">
      <c r="B15843" s="683"/>
      <c r="C15843" s="683"/>
      <c r="D15843" s="684"/>
    </row>
    <row r="15844" spans="2:4" ht="15" customHeight="1" x14ac:dyDescent="0.25">
      <c r="B15844" s="683"/>
      <c r="C15844" s="683"/>
      <c r="D15844" s="684"/>
    </row>
    <row r="15845" spans="2:4" ht="15" customHeight="1" x14ac:dyDescent="0.25">
      <c r="B15845" s="683"/>
      <c r="C15845" s="683"/>
      <c r="D15845" s="684"/>
    </row>
    <row r="15846" spans="2:4" ht="15" customHeight="1" x14ac:dyDescent="0.25">
      <c r="B15846" s="683"/>
      <c r="C15846" s="683"/>
      <c r="D15846" s="684"/>
    </row>
    <row r="15847" spans="2:4" ht="15" customHeight="1" x14ac:dyDescent="0.25">
      <c r="B15847" s="683"/>
      <c r="C15847" s="683"/>
      <c r="D15847" s="684"/>
    </row>
    <row r="15848" spans="2:4" ht="15" customHeight="1" x14ac:dyDescent="0.25">
      <c r="B15848" s="683"/>
      <c r="C15848" s="683"/>
      <c r="D15848" s="684"/>
    </row>
    <row r="15849" spans="2:4" ht="15" customHeight="1" x14ac:dyDescent="0.25">
      <c r="B15849" s="683"/>
      <c r="C15849" s="683"/>
      <c r="D15849" s="684"/>
    </row>
    <row r="15850" spans="2:4" ht="15" customHeight="1" x14ac:dyDescent="0.25">
      <c r="B15850" s="683"/>
      <c r="C15850" s="683"/>
      <c r="D15850" s="684"/>
    </row>
    <row r="15851" spans="2:4" ht="15" customHeight="1" x14ac:dyDescent="0.25">
      <c r="B15851" s="683"/>
      <c r="C15851" s="683"/>
      <c r="D15851" s="684"/>
    </row>
    <row r="15852" spans="2:4" ht="15" customHeight="1" x14ac:dyDescent="0.25">
      <c r="B15852" s="683"/>
      <c r="C15852" s="683"/>
      <c r="D15852" s="684"/>
    </row>
    <row r="15853" spans="2:4" ht="15" customHeight="1" x14ac:dyDescent="0.25">
      <c r="B15853" s="683"/>
      <c r="C15853" s="683"/>
      <c r="D15853" s="684"/>
    </row>
    <row r="15854" spans="2:4" ht="15" customHeight="1" x14ac:dyDescent="0.25">
      <c r="B15854" s="683"/>
      <c r="C15854" s="683"/>
      <c r="D15854" s="684"/>
    </row>
    <row r="15855" spans="2:4" ht="15" customHeight="1" x14ac:dyDescent="0.25">
      <c r="B15855" s="683"/>
      <c r="C15855" s="683"/>
      <c r="D15855" s="684"/>
    </row>
    <row r="15856" spans="2:4" ht="15" customHeight="1" x14ac:dyDescent="0.25">
      <c r="B15856" s="683"/>
      <c r="C15856" s="683"/>
      <c r="D15856" s="684"/>
    </row>
    <row r="15857" spans="2:4" ht="15" customHeight="1" x14ac:dyDescent="0.25">
      <c r="B15857" s="683"/>
      <c r="C15857" s="683"/>
      <c r="D15857" s="684"/>
    </row>
    <row r="15858" spans="2:4" ht="15" customHeight="1" x14ac:dyDescent="0.25">
      <c r="B15858" s="683"/>
      <c r="C15858" s="683"/>
      <c r="D15858" s="684"/>
    </row>
    <row r="15859" spans="2:4" ht="15" customHeight="1" x14ac:dyDescent="0.25">
      <c r="B15859" s="683"/>
      <c r="C15859" s="683"/>
      <c r="D15859" s="684"/>
    </row>
    <row r="15860" spans="2:4" ht="15" customHeight="1" x14ac:dyDescent="0.25">
      <c r="B15860" s="683"/>
      <c r="C15860" s="683"/>
      <c r="D15860" s="684"/>
    </row>
    <row r="15861" spans="2:4" ht="15" customHeight="1" x14ac:dyDescent="0.25">
      <c r="B15861" s="683"/>
      <c r="C15861" s="683"/>
      <c r="D15861" s="684"/>
    </row>
    <row r="15862" spans="2:4" ht="15" customHeight="1" x14ac:dyDescent="0.25">
      <c r="B15862" s="683"/>
      <c r="C15862" s="683"/>
      <c r="D15862" s="684"/>
    </row>
    <row r="15863" spans="2:4" ht="15" customHeight="1" x14ac:dyDescent="0.25">
      <c r="B15863" s="683"/>
      <c r="C15863" s="683"/>
      <c r="D15863" s="684"/>
    </row>
    <row r="15864" spans="2:4" ht="15" customHeight="1" x14ac:dyDescent="0.25">
      <c r="B15864" s="683"/>
      <c r="C15864" s="683"/>
      <c r="D15864" s="684"/>
    </row>
    <row r="15865" spans="2:4" ht="15" customHeight="1" x14ac:dyDescent="0.25">
      <c r="B15865" s="683"/>
      <c r="C15865" s="683"/>
      <c r="D15865" s="684"/>
    </row>
    <row r="15866" spans="2:4" ht="15" customHeight="1" x14ac:dyDescent="0.25">
      <c r="B15866" s="683"/>
      <c r="C15866" s="683"/>
      <c r="D15866" s="684"/>
    </row>
    <row r="15867" spans="2:4" ht="15" customHeight="1" x14ac:dyDescent="0.25">
      <c r="B15867" s="683"/>
      <c r="C15867" s="683"/>
      <c r="D15867" s="684"/>
    </row>
    <row r="15868" spans="2:4" ht="15" customHeight="1" x14ac:dyDescent="0.25">
      <c r="B15868" s="683"/>
      <c r="C15868" s="683"/>
      <c r="D15868" s="684"/>
    </row>
    <row r="15869" spans="2:4" ht="15" customHeight="1" x14ac:dyDescent="0.25">
      <c r="B15869" s="683"/>
      <c r="C15869" s="683"/>
      <c r="D15869" s="684"/>
    </row>
    <row r="15870" spans="2:4" ht="15" customHeight="1" x14ac:dyDescent="0.25">
      <c r="B15870" s="683"/>
      <c r="C15870" s="683"/>
      <c r="D15870" s="684"/>
    </row>
    <row r="15871" spans="2:4" ht="15" customHeight="1" x14ac:dyDescent="0.25">
      <c r="B15871" s="683"/>
      <c r="C15871" s="683"/>
      <c r="D15871" s="684"/>
    </row>
    <row r="15872" spans="2:4" ht="15" customHeight="1" x14ac:dyDescent="0.25">
      <c r="B15872" s="683"/>
      <c r="C15872" s="683"/>
      <c r="D15872" s="684"/>
    </row>
    <row r="15873" spans="2:4" ht="15" customHeight="1" x14ac:dyDescent="0.25">
      <c r="B15873" s="683"/>
      <c r="C15873" s="683"/>
      <c r="D15873" s="684"/>
    </row>
    <row r="15874" spans="2:4" ht="15" customHeight="1" x14ac:dyDescent="0.25">
      <c r="B15874" s="683"/>
      <c r="C15874" s="683"/>
      <c r="D15874" s="684"/>
    </row>
    <row r="15875" spans="2:4" ht="15" customHeight="1" x14ac:dyDescent="0.25">
      <c r="B15875" s="683"/>
      <c r="C15875" s="683"/>
      <c r="D15875" s="684"/>
    </row>
    <row r="15876" spans="2:4" ht="15" customHeight="1" x14ac:dyDescent="0.25">
      <c r="B15876" s="683"/>
      <c r="C15876" s="683"/>
      <c r="D15876" s="684"/>
    </row>
    <row r="15877" spans="2:4" ht="15" customHeight="1" x14ac:dyDescent="0.25">
      <c r="B15877" s="683"/>
      <c r="C15877" s="683"/>
      <c r="D15877" s="684"/>
    </row>
    <row r="15878" spans="2:4" ht="15" customHeight="1" x14ac:dyDescent="0.25">
      <c r="B15878" s="683"/>
      <c r="C15878" s="683"/>
      <c r="D15878" s="684"/>
    </row>
    <row r="15879" spans="2:4" ht="15" customHeight="1" x14ac:dyDescent="0.25">
      <c r="B15879" s="683"/>
      <c r="C15879" s="683"/>
      <c r="D15879" s="684"/>
    </row>
    <row r="15880" spans="2:4" ht="15" customHeight="1" x14ac:dyDescent="0.25">
      <c r="B15880" s="683"/>
      <c r="C15880" s="683"/>
      <c r="D15880" s="684"/>
    </row>
    <row r="15881" spans="2:4" ht="15" customHeight="1" x14ac:dyDescent="0.25">
      <c r="B15881" s="683"/>
      <c r="C15881" s="683"/>
      <c r="D15881" s="684"/>
    </row>
    <row r="15882" spans="2:4" ht="15" customHeight="1" x14ac:dyDescent="0.25">
      <c r="B15882" s="683"/>
      <c r="C15882" s="683"/>
      <c r="D15882" s="684"/>
    </row>
    <row r="15883" spans="2:4" ht="15" customHeight="1" x14ac:dyDescent="0.25">
      <c r="B15883" s="683"/>
      <c r="C15883" s="683"/>
      <c r="D15883" s="684"/>
    </row>
    <row r="15884" spans="2:4" ht="15" customHeight="1" x14ac:dyDescent="0.25">
      <c r="B15884" s="683"/>
      <c r="C15884" s="683"/>
      <c r="D15884" s="684"/>
    </row>
    <row r="15885" spans="2:4" ht="15" customHeight="1" x14ac:dyDescent="0.25">
      <c r="B15885" s="683"/>
      <c r="C15885" s="683"/>
      <c r="D15885" s="684"/>
    </row>
    <row r="15886" spans="2:4" ht="15" customHeight="1" x14ac:dyDescent="0.25">
      <c r="B15886" s="683"/>
      <c r="C15886" s="683"/>
      <c r="D15886" s="684"/>
    </row>
    <row r="15887" spans="2:4" ht="15" customHeight="1" x14ac:dyDescent="0.25">
      <c r="B15887" s="683"/>
      <c r="C15887" s="683"/>
      <c r="D15887" s="684"/>
    </row>
    <row r="15888" spans="2:4" ht="15" customHeight="1" x14ac:dyDescent="0.25">
      <c r="B15888" s="683"/>
      <c r="C15888" s="683"/>
      <c r="D15888" s="684"/>
    </row>
    <row r="15889" spans="2:4" ht="15" customHeight="1" x14ac:dyDescent="0.25">
      <c r="B15889" s="683"/>
      <c r="C15889" s="683"/>
      <c r="D15889" s="684"/>
    </row>
    <row r="15890" spans="2:4" ht="15" customHeight="1" x14ac:dyDescent="0.25">
      <c r="B15890" s="683"/>
      <c r="C15890" s="683"/>
      <c r="D15890" s="684"/>
    </row>
    <row r="15891" spans="2:4" ht="15" customHeight="1" x14ac:dyDescent="0.25">
      <c r="B15891" s="683"/>
      <c r="C15891" s="683"/>
      <c r="D15891" s="684"/>
    </row>
    <row r="15892" spans="2:4" ht="15" customHeight="1" x14ac:dyDescent="0.25">
      <c r="B15892" s="683"/>
      <c r="C15892" s="683"/>
      <c r="D15892" s="684"/>
    </row>
    <row r="15893" spans="2:4" ht="15" customHeight="1" x14ac:dyDescent="0.25">
      <c r="B15893" s="683"/>
      <c r="C15893" s="683"/>
      <c r="D15893" s="684"/>
    </row>
    <row r="15894" spans="2:4" ht="15" customHeight="1" x14ac:dyDescent="0.25">
      <c r="B15894" s="683"/>
      <c r="C15894" s="683"/>
      <c r="D15894" s="684"/>
    </row>
    <row r="15895" spans="2:4" ht="15" customHeight="1" x14ac:dyDescent="0.25">
      <c r="B15895" s="683"/>
      <c r="C15895" s="683"/>
      <c r="D15895" s="684"/>
    </row>
    <row r="15896" spans="2:4" ht="15" customHeight="1" x14ac:dyDescent="0.25">
      <c r="B15896" s="683"/>
      <c r="C15896" s="683"/>
      <c r="D15896" s="684"/>
    </row>
    <row r="15897" spans="2:4" ht="15" customHeight="1" x14ac:dyDescent="0.25">
      <c r="B15897" s="683"/>
      <c r="C15897" s="683"/>
      <c r="D15897" s="684"/>
    </row>
    <row r="15898" spans="2:4" ht="15" customHeight="1" x14ac:dyDescent="0.25">
      <c r="B15898" s="683"/>
      <c r="C15898" s="683"/>
      <c r="D15898" s="684"/>
    </row>
    <row r="15899" spans="2:4" ht="15" customHeight="1" x14ac:dyDescent="0.25">
      <c r="B15899" s="683"/>
      <c r="C15899" s="683"/>
      <c r="D15899" s="684"/>
    </row>
    <row r="15900" spans="2:4" ht="15" customHeight="1" x14ac:dyDescent="0.25">
      <c r="B15900" s="683"/>
      <c r="C15900" s="683"/>
      <c r="D15900" s="684"/>
    </row>
    <row r="15901" spans="2:4" ht="15" customHeight="1" x14ac:dyDescent="0.25">
      <c r="B15901" s="683"/>
      <c r="C15901" s="683"/>
      <c r="D15901" s="684"/>
    </row>
    <row r="15902" spans="2:4" ht="15" customHeight="1" x14ac:dyDescent="0.25">
      <c r="B15902" s="683"/>
      <c r="C15902" s="683"/>
      <c r="D15902" s="684"/>
    </row>
    <row r="15903" spans="2:4" ht="15" customHeight="1" x14ac:dyDescent="0.25">
      <c r="B15903" s="683"/>
      <c r="C15903" s="683"/>
      <c r="D15903" s="684"/>
    </row>
    <row r="15904" spans="2:4" ht="15" customHeight="1" x14ac:dyDescent="0.25">
      <c r="B15904" s="683"/>
      <c r="C15904" s="683"/>
      <c r="D15904" s="684"/>
    </row>
    <row r="15905" spans="2:4" ht="15" customHeight="1" x14ac:dyDescent="0.25">
      <c r="B15905" s="683"/>
      <c r="C15905" s="683"/>
      <c r="D15905" s="684"/>
    </row>
    <row r="15906" spans="2:4" ht="15" customHeight="1" x14ac:dyDescent="0.25">
      <c r="B15906" s="683"/>
      <c r="C15906" s="683"/>
      <c r="D15906" s="684"/>
    </row>
    <row r="15907" spans="2:4" ht="15" customHeight="1" x14ac:dyDescent="0.25">
      <c r="B15907" s="683"/>
      <c r="C15907" s="683"/>
      <c r="D15907" s="684"/>
    </row>
    <row r="15908" spans="2:4" ht="15" customHeight="1" x14ac:dyDescent="0.25">
      <c r="B15908" s="683"/>
      <c r="C15908" s="683"/>
      <c r="D15908" s="684"/>
    </row>
    <row r="15909" spans="2:4" ht="15" customHeight="1" x14ac:dyDescent="0.25">
      <c r="B15909" s="683"/>
      <c r="C15909" s="683"/>
      <c r="D15909" s="684"/>
    </row>
    <row r="15910" spans="2:4" ht="15" customHeight="1" x14ac:dyDescent="0.25">
      <c r="B15910" s="683"/>
      <c r="C15910" s="683"/>
      <c r="D15910" s="684"/>
    </row>
    <row r="15911" spans="2:4" ht="15" customHeight="1" x14ac:dyDescent="0.25">
      <c r="B15911" s="683"/>
      <c r="C15911" s="683"/>
      <c r="D15911" s="684"/>
    </row>
    <row r="15912" spans="2:4" ht="15" customHeight="1" x14ac:dyDescent="0.25">
      <c r="B15912" s="683"/>
      <c r="C15912" s="683"/>
      <c r="D15912" s="684"/>
    </row>
    <row r="15913" spans="2:4" ht="15" customHeight="1" x14ac:dyDescent="0.25">
      <c r="B15913" s="683"/>
      <c r="C15913" s="683"/>
      <c r="D15913" s="684"/>
    </row>
    <row r="15914" spans="2:4" ht="15" customHeight="1" x14ac:dyDescent="0.25">
      <c r="B15914" s="683"/>
      <c r="C15914" s="683"/>
      <c r="D15914" s="684"/>
    </row>
    <row r="15915" spans="2:4" ht="15" customHeight="1" x14ac:dyDescent="0.25">
      <c r="B15915" s="683"/>
      <c r="C15915" s="683"/>
      <c r="D15915" s="684"/>
    </row>
    <row r="15916" spans="2:4" ht="15" customHeight="1" x14ac:dyDescent="0.25">
      <c r="B15916" s="683"/>
      <c r="C15916" s="683"/>
      <c r="D15916" s="684"/>
    </row>
    <row r="15917" spans="2:4" ht="15" customHeight="1" x14ac:dyDescent="0.25">
      <c r="B15917" s="683"/>
      <c r="C15917" s="683"/>
      <c r="D15917" s="684"/>
    </row>
    <row r="15918" spans="2:4" ht="15" customHeight="1" x14ac:dyDescent="0.25">
      <c r="B15918" s="683"/>
      <c r="C15918" s="683"/>
      <c r="D15918" s="684"/>
    </row>
    <row r="15919" spans="2:4" ht="15" customHeight="1" x14ac:dyDescent="0.25">
      <c r="B15919" s="683"/>
      <c r="C15919" s="683"/>
      <c r="D15919" s="684"/>
    </row>
    <row r="15920" spans="2:4" ht="15" customHeight="1" x14ac:dyDescent="0.25">
      <c r="B15920" s="683"/>
      <c r="C15920" s="683"/>
      <c r="D15920" s="684"/>
    </row>
    <row r="15921" spans="2:4" ht="15" customHeight="1" x14ac:dyDescent="0.25">
      <c r="B15921" s="683"/>
      <c r="C15921" s="683"/>
      <c r="D15921" s="684"/>
    </row>
    <row r="15922" spans="2:4" ht="15" customHeight="1" x14ac:dyDescent="0.25">
      <c r="B15922" s="683"/>
      <c r="C15922" s="683"/>
      <c r="D15922" s="684"/>
    </row>
    <row r="15923" spans="2:4" ht="15" customHeight="1" x14ac:dyDescent="0.25">
      <c r="B15923" s="683"/>
      <c r="C15923" s="683"/>
      <c r="D15923" s="684"/>
    </row>
    <row r="15924" spans="2:4" ht="15" customHeight="1" x14ac:dyDescent="0.25">
      <c r="B15924" s="683"/>
      <c r="C15924" s="683"/>
      <c r="D15924" s="684"/>
    </row>
    <row r="15925" spans="2:4" ht="15" customHeight="1" x14ac:dyDescent="0.25">
      <c r="B15925" s="683"/>
      <c r="C15925" s="683"/>
      <c r="D15925" s="684"/>
    </row>
    <row r="15926" spans="2:4" ht="15" customHeight="1" x14ac:dyDescent="0.25">
      <c r="B15926" s="683"/>
      <c r="C15926" s="683"/>
      <c r="D15926" s="684"/>
    </row>
    <row r="15927" spans="2:4" ht="15" customHeight="1" x14ac:dyDescent="0.25">
      <c r="B15927" s="683"/>
      <c r="C15927" s="683"/>
      <c r="D15927" s="684"/>
    </row>
    <row r="15928" spans="2:4" ht="15" customHeight="1" x14ac:dyDescent="0.25">
      <c r="B15928" s="683"/>
      <c r="C15928" s="683"/>
      <c r="D15928" s="684"/>
    </row>
    <row r="15929" spans="2:4" ht="15" customHeight="1" x14ac:dyDescent="0.25">
      <c r="B15929" s="683"/>
      <c r="C15929" s="683"/>
      <c r="D15929" s="684"/>
    </row>
    <row r="15930" spans="2:4" ht="15" customHeight="1" x14ac:dyDescent="0.25">
      <c r="B15930" s="683"/>
      <c r="C15930" s="683"/>
      <c r="D15930" s="684"/>
    </row>
    <row r="15931" spans="2:4" ht="15" customHeight="1" x14ac:dyDescent="0.25">
      <c r="B15931" s="683"/>
      <c r="C15931" s="683"/>
      <c r="D15931" s="684"/>
    </row>
    <row r="15932" spans="2:4" ht="15" customHeight="1" x14ac:dyDescent="0.25">
      <c r="B15932" s="683"/>
      <c r="C15932" s="683"/>
      <c r="D15932" s="684"/>
    </row>
    <row r="15933" spans="2:4" ht="15" customHeight="1" x14ac:dyDescent="0.25">
      <c r="B15933" s="683"/>
      <c r="C15933" s="683"/>
      <c r="D15933" s="684"/>
    </row>
    <row r="15934" spans="2:4" ht="15" customHeight="1" x14ac:dyDescent="0.25">
      <c r="B15934" s="683"/>
      <c r="C15934" s="683"/>
      <c r="D15934" s="684"/>
    </row>
    <row r="15935" spans="2:4" ht="15" customHeight="1" x14ac:dyDescent="0.25">
      <c r="B15935" s="683"/>
      <c r="C15935" s="683"/>
      <c r="D15935" s="684"/>
    </row>
    <row r="15936" spans="2:4" ht="15" customHeight="1" x14ac:dyDescent="0.25">
      <c r="B15936" s="683"/>
      <c r="C15936" s="683"/>
      <c r="D15936" s="684"/>
    </row>
    <row r="15937" spans="2:4" ht="15" customHeight="1" x14ac:dyDescent="0.25">
      <c r="B15937" s="683"/>
      <c r="C15937" s="683"/>
      <c r="D15937" s="684"/>
    </row>
    <row r="15938" spans="2:4" ht="15" customHeight="1" x14ac:dyDescent="0.25">
      <c r="B15938" s="683"/>
      <c r="C15938" s="683"/>
      <c r="D15938" s="684"/>
    </row>
    <row r="15939" spans="2:4" ht="15" customHeight="1" x14ac:dyDescent="0.25">
      <c r="B15939" s="683"/>
      <c r="C15939" s="683"/>
      <c r="D15939" s="684"/>
    </row>
    <row r="15940" spans="2:4" ht="15" customHeight="1" x14ac:dyDescent="0.25">
      <c r="B15940" s="683"/>
      <c r="C15940" s="683"/>
      <c r="D15940" s="684"/>
    </row>
    <row r="15941" spans="2:4" ht="15" customHeight="1" x14ac:dyDescent="0.25">
      <c r="B15941" s="683"/>
      <c r="C15941" s="683"/>
      <c r="D15941" s="684"/>
    </row>
    <row r="15942" spans="2:4" ht="15" customHeight="1" x14ac:dyDescent="0.25">
      <c r="B15942" s="683"/>
      <c r="C15942" s="683"/>
      <c r="D15942" s="684"/>
    </row>
    <row r="15943" spans="2:4" ht="15" customHeight="1" x14ac:dyDescent="0.25">
      <c r="B15943" s="683"/>
      <c r="C15943" s="683"/>
      <c r="D15943" s="684"/>
    </row>
    <row r="15944" spans="2:4" ht="15" customHeight="1" x14ac:dyDescent="0.25">
      <c r="B15944" s="683"/>
      <c r="C15944" s="683"/>
      <c r="D15944" s="684"/>
    </row>
    <row r="15945" spans="2:4" ht="15" customHeight="1" x14ac:dyDescent="0.25">
      <c r="B15945" s="683"/>
      <c r="C15945" s="683"/>
      <c r="D15945" s="684"/>
    </row>
    <row r="15946" spans="2:4" ht="15" customHeight="1" x14ac:dyDescent="0.25">
      <c r="B15946" s="683"/>
      <c r="C15946" s="683"/>
      <c r="D15946" s="684"/>
    </row>
    <row r="15947" spans="2:4" ht="15" customHeight="1" x14ac:dyDescent="0.25">
      <c r="B15947" s="683"/>
      <c r="C15947" s="683"/>
      <c r="D15947" s="684"/>
    </row>
    <row r="15948" spans="2:4" ht="15" customHeight="1" x14ac:dyDescent="0.25">
      <c r="B15948" s="683"/>
      <c r="C15948" s="683"/>
      <c r="D15948" s="684"/>
    </row>
    <row r="15949" spans="2:4" ht="15" customHeight="1" x14ac:dyDescent="0.25">
      <c r="B15949" s="683"/>
      <c r="C15949" s="683"/>
      <c r="D15949" s="684"/>
    </row>
    <row r="15950" spans="2:4" ht="15" customHeight="1" x14ac:dyDescent="0.25">
      <c r="B15950" s="683"/>
      <c r="C15950" s="683"/>
      <c r="D15950" s="684"/>
    </row>
    <row r="15951" spans="2:4" ht="15" customHeight="1" x14ac:dyDescent="0.25">
      <c r="B15951" s="683"/>
      <c r="C15951" s="683"/>
      <c r="D15951" s="684"/>
    </row>
    <row r="15952" spans="2:4" ht="15" customHeight="1" x14ac:dyDescent="0.25">
      <c r="B15952" s="683"/>
      <c r="C15952" s="683"/>
      <c r="D15952" s="684"/>
    </row>
    <row r="15953" spans="2:4" ht="15" customHeight="1" x14ac:dyDescent="0.25">
      <c r="B15953" s="683"/>
      <c r="C15953" s="683"/>
      <c r="D15953" s="684"/>
    </row>
    <row r="15954" spans="2:4" ht="15" customHeight="1" x14ac:dyDescent="0.25">
      <c r="B15954" s="683"/>
      <c r="C15954" s="683"/>
      <c r="D15954" s="684"/>
    </row>
    <row r="15955" spans="2:4" ht="15" customHeight="1" x14ac:dyDescent="0.25">
      <c r="B15955" s="683"/>
      <c r="C15955" s="683"/>
      <c r="D15955" s="684"/>
    </row>
    <row r="15956" spans="2:4" ht="15" customHeight="1" x14ac:dyDescent="0.25">
      <c r="B15956" s="683"/>
      <c r="C15956" s="683"/>
      <c r="D15956" s="684"/>
    </row>
    <row r="15957" spans="2:4" ht="15" customHeight="1" x14ac:dyDescent="0.25">
      <c r="B15957" s="683"/>
      <c r="C15957" s="683"/>
      <c r="D15957" s="684"/>
    </row>
    <row r="15958" spans="2:4" ht="15" customHeight="1" x14ac:dyDescent="0.25">
      <c r="B15958" s="683"/>
      <c r="C15958" s="683"/>
      <c r="D15958" s="684"/>
    </row>
    <row r="15959" spans="2:4" ht="15" customHeight="1" x14ac:dyDescent="0.25">
      <c r="B15959" s="683"/>
      <c r="C15959" s="683"/>
      <c r="D15959" s="684"/>
    </row>
    <row r="15960" spans="2:4" ht="15" customHeight="1" x14ac:dyDescent="0.25">
      <c r="B15960" s="683"/>
      <c r="C15960" s="683"/>
      <c r="D15960" s="684"/>
    </row>
    <row r="15961" spans="2:4" ht="15" customHeight="1" x14ac:dyDescent="0.25">
      <c r="B15961" s="683"/>
      <c r="C15961" s="683"/>
      <c r="D15961" s="684"/>
    </row>
    <row r="15962" spans="2:4" ht="15" customHeight="1" x14ac:dyDescent="0.25">
      <c r="B15962" s="683"/>
      <c r="C15962" s="683"/>
      <c r="D15962" s="684"/>
    </row>
    <row r="15963" spans="2:4" ht="15" customHeight="1" x14ac:dyDescent="0.25">
      <c r="B15963" s="683"/>
      <c r="C15963" s="683"/>
      <c r="D15963" s="684"/>
    </row>
    <row r="15964" spans="2:4" ht="15" customHeight="1" x14ac:dyDescent="0.25">
      <c r="B15964" s="683"/>
      <c r="C15964" s="683"/>
      <c r="D15964" s="684"/>
    </row>
    <row r="15965" spans="2:4" ht="15" customHeight="1" x14ac:dyDescent="0.25">
      <c r="B15965" s="683"/>
      <c r="C15965" s="683"/>
      <c r="D15965" s="684"/>
    </row>
    <row r="15966" spans="2:4" ht="15" customHeight="1" x14ac:dyDescent="0.25">
      <c r="B15966" s="683"/>
      <c r="C15966" s="683"/>
      <c r="D15966" s="684"/>
    </row>
    <row r="15967" spans="2:4" ht="15" customHeight="1" x14ac:dyDescent="0.25">
      <c r="B15967" s="683"/>
      <c r="C15967" s="683"/>
      <c r="D15967" s="684"/>
    </row>
    <row r="15968" spans="2:4" ht="15" customHeight="1" x14ac:dyDescent="0.25">
      <c r="B15968" s="683"/>
      <c r="C15968" s="683"/>
      <c r="D15968" s="684"/>
    </row>
    <row r="15969" spans="2:4" ht="15" customHeight="1" x14ac:dyDescent="0.25">
      <c r="B15969" s="683"/>
      <c r="C15969" s="683"/>
      <c r="D15969" s="684"/>
    </row>
    <row r="15970" spans="2:4" ht="15" customHeight="1" x14ac:dyDescent="0.25">
      <c r="B15970" s="683"/>
      <c r="C15970" s="683"/>
      <c r="D15970" s="684"/>
    </row>
    <row r="15971" spans="2:4" ht="15" customHeight="1" x14ac:dyDescent="0.25">
      <c r="B15971" s="683"/>
      <c r="C15971" s="683"/>
      <c r="D15971" s="684"/>
    </row>
    <row r="15972" spans="2:4" ht="15" customHeight="1" x14ac:dyDescent="0.25">
      <c r="B15972" s="683"/>
      <c r="C15972" s="683"/>
      <c r="D15972" s="684"/>
    </row>
    <row r="15973" spans="2:4" ht="15" customHeight="1" x14ac:dyDescent="0.25">
      <c r="B15973" s="683"/>
      <c r="C15973" s="683"/>
      <c r="D15973" s="684"/>
    </row>
    <row r="15974" spans="2:4" ht="15" customHeight="1" x14ac:dyDescent="0.25">
      <c r="B15974" s="683"/>
      <c r="C15974" s="683"/>
      <c r="D15974" s="684"/>
    </row>
    <row r="15975" spans="2:4" ht="15" customHeight="1" x14ac:dyDescent="0.25">
      <c r="B15975" s="683"/>
      <c r="C15975" s="683"/>
      <c r="D15975" s="684"/>
    </row>
    <row r="15976" spans="2:4" ht="15" customHeight="1" x14ac:dyDescent="0.25">
      <c r="B15976" s="683"/>
      <c r="C15976" s="683"/>
      <c r="D15976" s="684"/>
    </row>
    <row r="15977" spans="2:4" ht="15" customHeight="1" x14ac:dyDescent="0.25">
      <c r="B15977" s="683"/>
      <c r="C15977" s="683"/>
      <c r="D15977" s="684"/>
    </row>
    <row r="15978" spans="2:4" ht="15" customHeight="1" x14ac:dyDescent="0.25">
      <c r="B15978" s="683"/>
      <c r="C15978" s="683"/>
      <c r="D15978" s="684"/>
    </row>
    <row r="15979" spans="2:4" ht="15" customHeight="1" x14ac:dyDescent="0.25">
      <c r="B15979" s="683"/>
      <c r="C15979" s="683"/>
      <c r="D15979" s="684"/>
    </row>
    <row r="15980" spans="2:4" ht="15" customHeight="1" x14ac:dyDescent="0.25">
      <c r="B15980" s="683"/>
      <c r="C15980" s="683"/>
      <c r="D15980" s="684"/>
    </row>
    <row r="15981" spans="2:4" ht="15" customHeight="1" x14ac:dyDescent="0.25">
      <c r="B15981" s="683"/>
      <c r="C15981" s="683"/>
      <c r="D15981" s="684"/>
    </row>
    <row r="15982" spans="2:4" ht="15" customHeight="1" x14ac:dyDescent="0.25">
      <c r="B15982" s="683"/>
      <c r="C15982" s="683"/>
      <c r="D15982" s="684"/>
    </row>
    <row r="15983" spans="2:4" ht="15" customHeight="1" x14ac:dyDescent="0.25">
      <c r="B15983" s="683"/>
      <c r="C15983" s="683"/>
      <c r="D15983" s="684"/>
    </row>
    <row r="15984" spans="2:4" ht="15" customHeight="1" x14ac:dyDescent="0.25">
      <c r="B15984" s="683"/>
      <c r="C15984" s="683"/>
      <c r="D15984" s="684"/>
    </row>
    <row r="15985" spans="2:4" ht="15" customHeight="1" x14ac:dyDescent="0.25">
      <c r="B15985" s="683"/>
      <c r="C15985" s="683"/>
      <c r="D15985" s="684"/>
    </row>
    <row r="15986" spans="2:4" ht="15" customHeight="1" x14ac:dyDescent="0.25">
      <c r="B15986" s="683"/>
      <c r="C15986" s="683"/>
      <c r="D15986" s="684"/>
    </row>
    <row r="15987" spans="2:4" ht="15" customHeight="1" x14ac:dyDescent="0.25">
      <c r="B15987" s="683"/>
      <c r="C15987" s="683"/>
      <c r="D15987" s="684"/>
    </row>
    <row r="15988" spans="2:4" ht="15" customHeight="1" x14ac:dyDescent="0.25">
      <c r="B15988" s="683"/>
      <c r="C15988" s="683"/>
      <c r="D15988" s="684"/>
    </row>
    <row r="15989" spans="2:4" ht="15" customHeight="1" x14ac:dyDescent="0.25">
      <c r="B15989" s="683"/>
      <c r="C15989" s="683"/>
      <c r="D15989" s="684"/>
    </row>
    <row r="15990" spans="2:4" ht="15" customHeight="1" x14ac:dyDescent="0.25">
      <c r="B15990" s="683"/>
      <c r="C15990" s="683"/>
      <c r="D15990" s="684"/>
    </row>
    <row r="15991" spans="2:4" ht="15" customHeight="1" x14ac:dyDescent="0.25">
      <c r="B15991" s="683"/>
      <c r="C15991" s="683"/>
      <c r="D15991" s="684"/>
    </row>
    <row r="15992" spans="2:4" ht="15" customHeight="1" x14ac:dyDescent="0.25">
      <c r="B15992" s="683"/>
      <c r="C15992" s="683"/>
      <c r="D15992" s="684"/>
    </row>
    <row r="15993" spans="2:4" ht="15" customHeight="1" x14ac:dyDescent="0.25">
      <c r="B15993" s="683"/>
      <c r="C15993" s="683"/>
      <c r="D15993" s="684"/>
    </row>
    <row r="15994" spans="2:4" ht="15" customHeight="1" x14ac:dyDescent="0.25">
      <c r="B15994" s="683"/>
      <c r="C15994" s="683"/>
      <c r="D15994" s="684"/>
    </row>
    <row r="15995" spans="2:4" ht="15" customHeight="1" x14ac:dyDescent="0.25">
      <c r="B15995" s="683"/>
      <c r="C15995" s="683"/>
      <c r="D15995" s="684"/>
    </row>
    <row r="15996" spans="2:4" ht="15" customHeight="1" x14ac:dyDescent="0.25">
      <c r="B15996" s="683"/>
      <c r="C15996" s="683"/>
      <c r="D15996" s="684"/>
    </row>
    <row r="15997" spans="2:4" ht="15" customHeight="1" x14ac:dyDescent="0.25">
      <c r="B15997" s="683"/>
      <c r="C15997" s="683"/>
      <c r="D15997" s="684"/>
    </row>
    <row r="15998" spans="2:4" ht="15" customHeight="1" x14ac:dyDescent="0.25">
      <c r="B15998" s="683"/>
      <c r="C15998" s="683"/>
      <c r="D15998" s="684"/>
    </row>
    <row r="15999" spans="2:4" ht="15" customHeight="1" x14ac:dyDescent="0.25">
      <c r="B15999" s="683"/>
      <c r="C15999" s="683"/>
      <c r="D15999" s="684"/>
    </row>
    <row r="16000" spans="2:4" ht="15" customHeight="1" x14ac:dyDescent="0.25">
      <c r="B16000" s="683"/>
      <c r="C16000" s="683"/>
      <c r="D16000" s="684"/>
    </row>
    <row r="16001" spans="2:4" ht="15" customHeight="1" x14ac:dyDescent="0.25">
      <c r="B16001" s="683"/>
      <c r="C16001" s="683"/>
      <c r="D16001" s="684"/>
    </row>
    <row r="16002" spans="2:4" ht="15" customHeight="1" x14ac:dyDescent="0.25">
      <c r="B16002" s="683"/>
      <c r="C16002" s="683"/>
      <c r="D16002" s="684"/>
    </row>
    <row r="16003" spans="2:4" ht="15" customHeight="1" x14ac:dyDescent="0.25">
      <c r="B16003" s="683"/>
      <c r="C16003" s="683"/>
      <c r="D16003" s="684"/>
    </row>
    <row r="16004" spans="2:4" ht="15" customHeight="1" x14ac:dyDescent="0.25">
      <c r="B16004" s="683"/>
      <c r="C16004" s="683"/>
      <c r="D16004" s="684"/>
    </row>
    <row r="16005" spans="2:4" ht="15" customHeight="1" x14ac:dyDescent="0.25">
      <c r="B16005" s="683"/>
      <c r="C16005" s="683"/>
      <c r="D16005" s="684"/>
    </row>
    <row r="16006" spans="2:4" ht="15" customHeight="1" x14ac:dyDescent="0.25">
      <c r="B16006" s="683"/>
      <c r="C16006" s="683"/>
      <c r="D16006" s="684"/>
    </row>
    <row r="16007" spans="2:4" ht="15" customHeight="1" x14ac:dyDescent="0.25">
      <c r="B16007" s="683"/>
      <c r="C16007" s="683"/>
      <c r="D16007" s="684"/>
    </row>
    <row r="16008" spans="2:4" ht="15" customHeight="1" x14ac:dyDescent="0.25">
      <c r="B16008" s="683"/>
      <c r="C16008" s="683"/>
      <c r="D16008" s="684"/>
    </row>
    <row r="16009" spans="2:4" ht="15" customHeight="1" x14ac:dyDescent="0.25">
      <c r="B16009" s="683"/>
      <c r="C16009" s="683"/>
      <c r="D16009" s="684"/>
    </row>
    <row r="16010" spans="2:4" ht="15" customHeight="1" x14ac:dyDescent="0.25">
      <c r="B16010" s="683"/>
      <c r="C16010" s="683"/>
      <c r="D16010" s="684"/>
    </row>
    <row r="16011" spans="2:4" ht="15" customHeight="1" x14ac:dyDescent="0.25">
      <c r="B16011" s="683"/>
      <c r="C16011" s="683"/>
      <c r="D16011" s="684"/>
    </row>
    <row r="16012" spans="2:4" ht="15" customHeight="1" x14ac:dyDescent="0.25">
      <c r="B16012" s="683"/>
      <c r="C16012" s="683"/>
      <c r="D16012" s="684"/>
    </row>
    <row r="16013" spans="2:4" ht="15" customHeight="1" x14ac:dyDescent="0.25">
      <c r="B16013" s="683"/>
      <c r="C16013" s="683"/>
      <c r="D16013" s="684"/>
    </row>
    <row r="16014" spans="2:4" ht="15" customHeight="1" x14ac:dyDescent="0.25">
      <c r="B16014" s="683"/>
      <c r="C16014" s="683"/>
      <c r="D16014" s="684"/>
    </row>
    <row r="16015" spans="2:4" ht="15" customHeight="1" x14ac:dyDescent="0.25">
      <c r="B16015" s="683"/>
      <c r="C16015" s="683"/>
      <c r="D16015" s="684"/>
    </row>
    <row r="16016" spans="2:4" ht="15" customHeight="1" x14ac:dyDescent="0.25">
      <c r="B16016" s="683"/>
      <c r="C16016" s="683"/>
      <c r="D16016" s="684"/>
    </row>
    <row r="16017" spans="2:4" ht="15" customHeight="1" x14ac:dyDescent="0.25">
      <c r="B16017" s="683"/>
      <c r="C16017" s="683"/>
      <c r="D16017" s="684"/>
    </row>
    <row r="16018" spans="2:4" ht="15" customHeight="1" x14ac:dyDescent="0.25">
      <c r="B16018" s="683"/>
      <c r="C16018" s="683"/>
      <c r="D16018" s="684"/>
    </row>
    <row r="16019" spans="2:4" ht="15" customHeight="1" x14ac:dyDescent="0.25">
      <c r="B16019" s="683"/>
      <c r="C16019" s="683"/>
      <c r="D16019" s="684"/>
    </row>
    <row r="16020" spans="2:4" ht="15" customHeight="1" x14ac:dyDescent="0.25">
      <c r="B16020" s="683"/>
      <c r="C16020" s="683"/>
      <c r="D16020" s="684"/>
    </row>
    <row r="16021" spans="2:4" ht="15" customHeight="1" x14ac:dyDescent="0.25">
      <c r="B16021" s="683"/>
      <c r="C16021" s="683"/>
      <c r="D16021" s="684"/>
    </row>
    <row r="16022" spans="2:4" ht="15" customHeight="1" x14ac:dyDescent="0.25">
      <c r="B16022" s="683"/>
      <c r="C16022" s="683"/>
      <c r="D16022" s="684"/>
    </row>
    <row r="16023" spans="2:4" ht="15" customHeight="1" x14ac:dyDescent="0.25">
      <c r="B16023" s="683"/>
      <c r="C16023" s="683"/>
      <c r="D16023" s="684"/>
    </row>
    <row r="16024" spans="2:4" ht="15" customHeight="1" x14ac:dyDescent="0.25">
      <c r="B16024" s="683"/>
      <c r="C16024" s="683"/>
      <c r="D16024" s="684"/>
    </row>
    <row r="16025" spans="2:4" ht="15" customHeight="1" x14ac:dyDescent="0.25">
      <c r="B16025" s="683"/>
      <c r="C16025" s="683"/>
      <c r="D16025" s="684"/>
    </row>
    <row r="16026" spans="2:4" ht="15" customHeight="1" x14ac:dyDescent="0.25">
      <c r="B16026" s="683"/>
      <c r="C16026" s="683"/>
      <c r="D16026" s="684"/>
    </row>
    <row r="16027" spans="2:4" ht="15" customHeight="1" x14ac:dyDescent="0.25">
      <c r="B16027" s="683"/>
      <c r="C16027" s="683"/>
      <c r="D16027" s="684"/>
    </row>
    <row r="16028" spans="2:4" ht="15" customHeight="1" x14ac:dyDescent="0.25">
      <c r="B16028" s="683"/>
      <c r="C16028" s="683"/>
      <c r="D16028" s="684"/>
    </row>
    <row r="16029" spans="2:4" ht="15" customHeight="1" x14ac:dyDescent="0.25">
      <c r="B16029" s="683"/>
      <c r="C16029" s="683"/>
      <c r="D16029" s="684"/>
    </row>
    <row r="16030" spans="2:4" ht="15" customHeight="1" x14ac:dyDescent="0.25">
      <c r="B16030" s="683"/>
      <c r="C16030" s="683"/>
      <c r="D16030" s="684"/>
    </row>
    <row r="16031" spans="2:4" ht="15" customHeight="1" x14ac:dyDescent="0.25">
      <c r="B16031" s="683"/>
      <c r="C16031" s="683"/>
      <c r="D16031" s="684"/>
    </row>
    <row r="16032" spans="2:4" ht="15" customHeight="1" x14ac:dyDescent="0.25">
      <c r="B16032" s="683"/>
      <c r="C16032" s="683"/>
      <c r="D16032" s="684"/>
    </row>
    <row r="16033" spans="2:4" ht="15" customHeight="1" x14ac:dyDescent="0.25">
      <c r="B16033" s="683"/>
      <c r="C16033" s="683"/>
      <c r="D16033" s="684"/>
    </row>
    <row r="16034" spans="2:4" ht="15" customHeight="1" x14ac:dyDescent="0.25">
      <c r="B16034" s="683"/>
      <c r="C16034" s="683"/>
      <c r="D16034" s="684"/>
    </row>
    <row r="16035" spans="2:4" ht="15" customHeight="1" x14ac:dyDescent="0.25">
      <c r="B16035" s="683"/>
      <c r="C16035" s="683"/>
      <c r="D16035" s="684"/>
    </row>
    <row r="16036" spans="2:4" ht="15" customHeight="1" x14ac:dyDescent="0.25">
      <c r="B16036" s="683"/>
      <c r="C16036" s="683"/>
      <c r="D16036" s="684"/>
    </row>
    <row r="16037" spans="2:4" ht="15" customHeight="1" x14ac:dyDescent="0.25">
      <c r="B16037" s="683"/>
      <c r="C16037" s="683"/>
      <c r="D16037" s="684"/>
    </row>
    <row r="16038" spans="2:4" ht="15" customHeight="1" x14ac:dyDescent="0.25">
      <c r="B16038" s="683"/>
      <c r="C16038" s="683"/>
      <c r="D16038" s="684"/>
    </row>
    <row r="16039" spans="2:4" ht="15" customHeight="1" x14ac:dyDescent="0.25">
      <c r="B16039" s="683"/>
      <c r="C16039" s="683"/>
      <c r="D16039" s="684"/>
    </row>
    <row r="16040" spans="2:4" ht="15" customHeight="1" x14ac:dyDescent="0.25">
      <c r="B16040" s="683"/>
      <c r="C16040" s="683"/>
      <c r="D16040" s="684"/>
    </row>
    <row r="16041" spans="2:4" ht="15" customHeight="1" x14ac:dyDescent="0.25">
      <c r="B16041" s="683"/>
      <c r="C16041" s="683"/>
      <c r="D16041" s="684"/>
    </row>
    <row r="16042" spans="2:4" ht="15" customHeight="1" x14ac:dyDescent="0.25">
      <c r="B16042" s="683"/>
      <c r="C16042" s="683"/>
      <c r="D16042" s="684"/>
    </row>
    <row r="16043" spans="2:4" ht="15" customHeight="1" x14ac:dyDescent="0.25">
      <c r="B16043" s="683"/>
      <c r="C16043" s="683"/>
      <c r="D16043" s="684"/>
    </row>
    <row r="16044" spans="2:4" ht="15" customHeight="1" x14ac:dyDescent="0.25">
      <c r="B16044" s="683"/>
      <c r="C16044" s="683"/>
      <c r="D16044" s="684"/>
    </row>
    <row r="16045" spans="2:4" ht="15" customHeight="1" x14ac:dyDescent="0.25">
      <c r="B16045" s="683"/>
      <c r="C16045" s="683"/>
      <c r="D16045" s="684"/>
    </row>
    <row r="16046" spans="2:4" ht="15" customHeight="1" x14ac:dyDescent="0.25">
      <c r="B16046" s="683"/>
      <c r="C16046" s="683"/>
      <c r="D16046" s="684"/>
    </row>
    <row r="16047" spans="2:4" ht="15" customHeight="1" x14ac:dyDescent="0.25">
      <c r="B16047" s="683"/>
      <c r="C16047" s="683"/>
      <c r="D16047" s="684"/>
    </row>
    <row r="16048" spans="2:4" ht="15" customHeight="1" x14ac:dyDescent="0.25">
      <c r="B16048" s="683"/>
      <c r="C16048" s="683"/>
      <c r="D16048" s="684"/>
    </row>
    <row r="16049" spans="2:4" ht="15" customHeight="1" x14ac:dyDescent="0.25">
      <c r="B16049" s="683"/>
      <c r="C16049" s="683"/>
      <c r="D16049" s="684"/>
    </row>
    <row r="16050" spans="2:4" ht="15" customHeight="1" x14ac:dyDescent="0.25">
      <c r="B16050" s="683"/>
      <c r="C16050" s="683"/>
      <c r="D16050" s="684"/>
    </row>
    <row r="16051" spans="2:4" ht="15" customHeight="1" x14ac:dyDescent="0.25">
      <c r="B16051" s="683"/>
      <c r="C16051" s="683"/>
      <c r="D16051" s="684"/>
    </row>
    <row r="16052" spans="2:4" ht="15" customHeight="1" x14ac:dyDescent="0.25">
      <c r="B16052" s="683"/>
      <c r="C16052" s="683"/>
      <c r="D16052" s="684"/>
    </row>
    <row r="16053" spans="2:4" ht="15" customHeight="1" x14ac:dyDescent="0.25">
      <c r="B16053" s="683"/>
      <c r="C16053" s="683"/>
      <c r="D16053" s="684"/>
    </row>
    <row r="16054" spans="2:4" ht="15" customHeight="1" x14ac:dyDescent="0.25">
      <c r="B16054" s="683"/>
      <c r="C16054" s="683"/>
      <c r="D16054" s="684"/>
    </row>
    <row r="16055" spans="2:4" ht="15" customHeight="1" x14ac:dyDescent="0.25">
      <c r="B16055" s="683"/>
      <c r="C16055" s="683"/>
      <c r="D16055" s="684"/>
    </row>
    <row r="16056" spans="2:4" ht="15" customHeight="1" x14ac:dyDescent="0.25">
      <c r="B16056" s="683"/>
      <c r="C16056" s="683"/>
      <c r="D16056" s="684"/>
    </row>
    <row r="16057" spans="2:4" ht="15" customHeight="1" x14ac:dyDescent="0.25">
      <c r="B16057" s="683"/>
      <c r="C16057" s="683"/>
      <c r="D16057" s="684"/>
    </row>
    <row r="16058" spans="2:4" ht="15" customHeight="1" x14ac:dyDescent="0.25">
      <c r="B16058" s="683"/>
      <c r="C16058" s="683"/>
      <c r="D16058" s="684"/>
    </row>
    <row r="16059" spans="2:4" ht="15" customHeight="1" x14ac:dyDescent="0.25">
      <c r="B16059" s="683"/>
      <c r="C16059" s="683"/>
      <c r="D16059" s="684"/>
    </row>
    <row r="16060" spans="2:4" ht="15" customHeight="1" x14ac:dyDescent="0.25">
      <c r="B16060" s="683"/>
      <c r="C16060" s="683"/>
      <c r="D16060" s="684"/>
    </row>
    <row r="16061" spans="2:4" ht="15" customHeight="1" x14ac:dyDescent="0.25">
      <c r="B16061" s="683"/>
      <c r="C16061" s="683"/>
      <c r="D16061" s="684"/>
    </row>
    <row r="16062" spans="2:4" ht="15" customHeight="1" x14ac:dyDescent="0.25">
      <c r="B16062" s="683"/>
      <c r="C16062" s="683"/>
      <c r="D16062" s="684"/>
    </row>
    <row r="16063" spans="2:4" ht="15" customHeight="1" x14ac:dyDescent="0.25">
      <c r="B16063" s="683"/>
      <c r="C16063" s="683"/>
      <c r="D16063" s="684"/>
    </row>
    <row r="16064" spans="2:4" ht="15" customHeight="1" x14ac:dyDescent="0.25">
      <c r="B16064" s="683"/>
      <c r="C16064" s="683"/>
      <c r="D16064" s="684"/>
    </row>
    <row r="16065" spans="2:4" ht="15" customHeight="1" x14ac:dyDescent="0.25">
      <c r="B16065" s="683"/>
      <c r="C16065" s="683"/>
      <c r="D16065" s="684"/>
    </row>
    <row r="16066" spans="2:4" ht="15" customHeight="1" x14ac:dyDescent="0.25">
      <c r="B16066" s="683"/>
      <c r="C16066" s="683"/>
      <c r="D16066" s="684"/>
    </row>
    <row r="16067" spans="2:4" ht="15" customHeight="1" x14ac:dyDescent="0.25">
      <c r="B16067" s="683"/>
      <c r="C16067" s="683"/>
      <c r="D16067" s="684"/>
    </row>
    <row r="16068" spans="2:4" ht="15" customHeight="1" x14ac:dyDescent="0.25">
      <c r="B16068" s="683"/>
      <c r="C16068" s="683"/>
      <c r="D16068" s="684"/>
    </row>
    <row r="16069" spans="2:4" ht="15" customHeight="1" x14ac:dyDescent="0.25">
      <c r="B16069" s="683"/>
      <c r="C16069" s="683"/>
      <c r="D16069" s="684"/>
    </row>
    <row r="16070" spans="2:4" ht="15" customHeight="1" x14ac:dyDescent="0.25">
      <c r="B16070" s="683"/>
      <c r="C16070" s="683"/>
      <c r="D16070" s="684"/>
    </row>
    <row r="16071" spans="2:4" ht="15" customHeight="1" x14ac:dyDescent="0.25">
      <c r="B16071" s="683"/>
      <c r="C16071" s="683"/>
      <c r="D16071" s="684"/>
    </row>
    <row r="16072" spans="2:4" ht="15" customHeight="1" x14ac:dyDescent="0.25">
      <c r="B16072" s="683"/>
      <c r="C16072" s="683"/>
      <c r="D16072" s="684"/>
    </row>
    <row r="16073" spans="2:4" ht="15" customHeight="1" x14ac:dyDescent="0.25">
      <c r="B16073" s="683"/>
      <c r="C16073" s="683"/>
      <c r="D16073" s="684"/>
    </row>
    <row r="16074" spans="2:4" ht="15" customHeight="1" x14ac:dyDescent="0.25">
      <c r="B16074" s="683"/>
      <c r="C16074" s="683"/>
      <c r="D16074" s="684"/>
    </row>
    <row r="16075" spans="2:4" ht="15" customHeight="1" x14ac:dyDescent="0.25">
      <c r="B16075" s="683"/>
      <c r="C16075" s="683"/>
      <c r="D16075" s="684"/>
    </row>
    <row r="16076" spans="2:4" ht="15" customHeight="1" x14ac:dyDescent="0.25">
      <c r="B16076" s="683"/>
      <c r="C16076" s="683"/>
      <c r="D16076" s="684"/>
    </row>
    <row r="16077" spans="2:4" ht="15" customHeight="1" x14ac:dyDescent="0.25">
      <c r="B16077" s="683"/>
      <c r="C16077" s="683"/>
      <c r="D16077" s="684"/>
    </row>
    <row r="16078" spans="2:4" ht="15" customHeight="1" x14ac:dyDescent="0.25">
      <c r="B16078" s="683"/>
      <c r="C16078" s="683"/>
      <c r="D16078" s="684"/>
    </row>
    <row r="16079" spans="2:4" ht="15" customHeight="1" x14ac:dyDescent="0.25">
      <c r="B16079" s="683"/>
      <c r="C16079" s="683"/>
      <c r="D16079" s="684"/>
    </row>
    <row r="16080" spans="2:4" ht="15" customHeight="1" x14ac:dyDescent="0.25">
      <c r="B16080" s="683"/>
      <c r="C16080" s="683"/>
      <c r="D16080" s="684"/>
    </row>
    <row r="16081" spans="2:4" ht="15" customHeight="1" x14ac:dyDescent="0.25">
      <c r="B16081" s="683"/>
      <c r="C16081" s="683"/>
      <c r="D16081" s="684"/>
    </row>
    <row r="16082" spans="2:4" ht="15" customHeight="1" x14ac:dyDescent="0.25">
      <c r="B16082" s="683"/>
      <c r="C16082" s="683"/>
      <c r="D16082" s="684"/>
    </row>
    <row r="16083" spans="2:4" ht="15" customHeight="1" x14ac:dyDescent="0.25">
      <c r="B16083" s="683"/>
      <c r="C16083" s="683"/>
      <c r="D16083" s="684"/>
    </row>
    <row r="16084" spans="2:4" ht="15" customHeight="1" x14ac:dyDescent="0.25">
      <c r="B16084" s="683"/>
      <c r="C16084" s="683"/>
      <c r="D16084" s="684"/>
    </row>
    <row r="16085" spans="2:4" ht="15" customHeight="1" x14ac:dyDescent="0.25">
      <c r="B16085" s="683"/>
      <c r="C16085" s="683"/>
      <c r="D16085" s="684"/>
    </row>
    <row r="16086" spans="2:4" ht="15" customHeight="1" x14ac:dyDescent="0.25">
      <c r="B16086" s="683"/>
      <c r="C16086" s="683"/>
      <c r="D16086" s="684"/>
    </row>
    <row r="16087" spans="2:4" ht="15" customHeight="1" x14ac:dyDescent="0.25">
      <c r="B16087" s="683"/>
      <c r="C16087" s="683"/>
      <c r="D16087" s="684"/>
    </row>
    <row r="16088" spans="2:4" ht="15" customHeight="1" x14ac:dyDescent="0.25">
      <c r="B16088" s="683"/>
      <c r="C16088" s="683"/>
      <c r="D16088" s="684"/>
    </row>
    <row r="16089" spans="2:4" ht="15" customHeight="1" x14ac:dyDescent="0.25">
      <c r="B16089" s="683"/>
      <c r="C16089" s="683"/>
      <c r="D16089" s="684"/>
    </row>
    <row r="16090" spans="2:4" ht="15" customHeight="1" x14ac:dyDescent="0.25">
      <c r="B16090" s="683"/>
      <c r="C16090" s="683"/>
      <c r="D16090" s="684"/>
    </row>
    <row r="16091" spans="2:4" ht="15" customHeight="1" x14ac:dyDescent="0.25">
      <c r="B16091" s="683"/>
      <c r="C16091" s="683"/>
      <c r="D16091" s="684"/>
    </row>
    <row r="16092" spans="2:4" ht="15" customHeight="1" x14ac:dyDescent="0.25">
      <c r="B16092" s="683"/>
      <c r="C16092" s="683"/>
      <c r="D16092" s="684"/>
    </row>
    <row r="16093" spans="2:4" ht="15" customHeight="1" x14ac:dyDescent="0.25">
      <c r="B16093" s="683"/>
      <c r="C16093" s="683"/>
      <c r="D16093" s="684"/>
    </row>
    <row r="16094" spans="2:4" ht="15" customHeight="1" x14ac:dyDescent="0.25">
      <c r="B16094" s="683"/>
      <c r="C16094" s="683"/>
      <c r="D16094" s="684"/>
    </row>
    <row r="16095" spans="2:4" ht="15" customHeight="1" x14ac:dyDescent="0.25">
      <c r="B16095" s="683"/>
      <c r="C16095" s="683"/>
      <c r="D16095" s="684"/>
    </row>
    <row r="16096" spans="2:4" ht="15" customHeight="1" x14ac:dyDescent="0.25">
      <c r="B16096" s="683"/>
      <c r="C16096" s="683"/>
      <c r="D16096" s="684"/>
    </row>
    <row r="16097" spans="2:4" ht="15" customHeight="1" x14ac:dyDescent="0.25">
      <c r="B16097" s="683"/>
      <c r="C16097" s="683"/>
      <c r="D16097" s="684"/>
    </row>
    <row r="16098" spans="2:4" ht="15" customHeight="1" x14ac:dyDescent="0.25">
      <c r="B16098" s="683"/>
      <c r="C16098" s="683"/>
      <c r="D16098" s="684"/>
    </row>
    <row r="16099" spans="2:4" ht="15" customHeight="1" x14ac:dyDescent="0.25">
      <c r="B16099" s="683"/>
      <c r="C16099" s="683"/>
      <c r="D16099" s="684"/>
    </row>
    <row r="16100" spans="2:4" ht="15" customHeight="1" x14ac:dyDescent="0.25">
      <c r="B16100" s="683"/>
      <c r="C16100" s="683"/>
      <c r="D16100" s="684"/>
    </row>
    <row r="16101" spans="2:4" ht="15" customHeight="1" x14ac:dyDescent="0.25">
      <c r="B16101" s="683"/>
      <c r="C16101" s="683"/>
      <c r="D16101" s="684"/>
    </row>
    <row r="16102" spans="2:4" ht="15" customHeight="1" x14ac:dyDescent="0.25">
      <c r="B16102" s="683"/>
      <c r="C16102" s="683"/>
      <c r="D16102" s="684"/>
    </row>
    <row r="16103" spans="2:4" ht="15" customHeight="1" x14ac:dyDescent="0.25">
      <c r="B16103" s="683"/>
      <c r="C16103" s="683"/>
      <c r="D16103" s="684"/>
    </row>
    <row r="16104" spans="2:4" ht="15" customHeight="1" x14ac:dyDescent="0.25">
      <c r="B16104" s="683"/>
      <c r="C16104" s="683"/>
      <c r="D16104" s="684"/>
    </row>
    <row r="16105" spans="2:4" ht="15" customHeight="1" x14ac:dyDescent="0.25">
      <c r="B16105" s="683"/>
      <c r="C16105" s="683"/>
      <c r="D16105" s="684"/>
    </row>
    <row r="16106" spans="2:4" ht="15" customHeight="1" x14ac:dyDescent="0.25">
      <c r="B16106" s="683"/>
      <c r="C16106" s="683"/>
      <c r="D16106" s="684"/>
    </row>
    <row r="16107" spans="2:4" ht="15" customHeight="1" x14ac:dyDescent="0.25">
      <c r="B16107" s="683"/>
      <c r="C16107" s="683"/>
      <c r="D16107" s="684"/>
    </row>
    <row r="16108" spans="2:4" ht="15" customHeight="1" x14ac:dyDescent="0.25">
      <c r="B16108" s="683"/>
      <c r="C16108" s="683"/>
      <c r="D16108" s="684"/>
    </row>
    <row r="16109" spans="2:4" ht="15" customHeight="1" x14ac:dyDescent="0.25">
      <c r="B16109" s="683"/>
      <c r="C16109" s="683"/>
      <c r="D16109" s="684"/>
    </row>
    <row r="16110" spans="2:4" ht="15" customHeight="1" x14ac:dyDescent="0.25">
      <c r="B16110" s="683"/>
      <c r="C16110" s="683"/>
      <c r="D16110" s="684"/>
    </row>
    <row r="16111" spans="2:4" ht="15" customHeight="1" x14ac:dyDescent="0.25">
      <c r="B16111" s="683"/>
      <c r="C16111" s="683"/>
      <c r="D16111" s="684"/>
    </row>
    <row r="16112" spans="2:4" ht="15" customHeight="1" x14ac:dyDescent="0.25">
      <c r="B16112" s="683"/>
      <c r="C16112" s="683"/>
      <c r="D16112" s="684"/>
    </row>
    <row r="16113" spans="2:4" ht="15" customHeight="1" x14ac:dyDescent="0.25">
      <c r="B16113" s="683"/>
      <c r="C16113" s="683"/>
      <c r="D16113" s="684"/>
    </row>
    <row r="16114" spans="2:4" ht="15" customHeight="1" x14ac:dyDescent="0.25">
      <c r="B16114" s="683"/>
      <c r="C16114" s="683"/>
      <c r="D16114" s="684"/>
    </row>
    <row r="16115" spans="2:4" ht="15" customHeight="1" x14ac:dyDescent="0.25">
      <c r="B16115" s="683"/>
      <c r="C16115" s="683"/>
      <c r="D16115" s="684"/>
    </row>
    <row r="16116" spans="2:4" ht="15" customHeight="1" x14ac:dyDescent="0.25">
      <c r="B16116" s="683"/>
      <c r="C16116" s="683"/>
      <c r="D16116" s="684"/>
    </row>
    <row r="16117" spans="2:4" ht="15" customHeight="1" x14ac:dyDescent="0.25">
      <c r="B16117" s="683"/>
      <c r="C16117" s="683"/>
      <c r="D16117" s="684"/>
    </row>
    <row r="16118" spans="2:4" ht="15" customHeight="1" x14ac:dyDescent="0.25">
      <c r="B16118" s="683"/>
      <c r="C16118" s="683"/>
      <c r="D16118" s="684"/>
    </row>
    <row r="16119" spans="2:4" ht="15" customHeight="1" x14ac:dyDescent="0.25">
      <c r="B16119" s="683"/>
      <c r="C16119" s="683"/>
      <c r="D16119" s="684"/>
    </row>
    <row r="16120" spans="2:4" ht="15" customHeight="1" x14ac:dyDescent="0.25">
      <c r="B16120" s="683"/>
      <c r="C16120" s="683"/>
      <c r="D16120" s="684"/>
    </row>
    <row r="16121" spans="2:4" ht="15" customHeight="1" x14ac:dyDescent="0.25">
      <c r="B16121" s="683"/>
      <c r="C16121" s="683"/>
      <c r="D16121" s="684"/>
    </row>
    <row r="16122" spans="2:4" ht="15" customHeight="1" x14ac:dyDescent="0.25">
      <c r="B16122" s="683"/>
      <c r="C16122" s="683"/>
      <c r="D16122" s="684"/>
    </row>
    <row r="16123" spans="2:4" ht="15" customHeight="1" x14ac:dyDescent="0.25">
      <c r="B16123" s="683"/>
      <c r="C16123" s="683"/>
      <c r="D16123" s="684"/>
    </row>
    <row r="16124" spans="2:4" ht="15" customHeight="1" x14ac:dyDescent="0.25">
      <c r="B16124" s="683"/>
      <c r="C16124" s="683"/>
      <c r="D16124" s="684"/>
    </row>
    <row r="16125" spans="2:4" ht="15" customHeight="1" x14ac:dyDescent="0.25">
      <c r="B16125" s="683"/>
      <c r="C16125" s="683"/>
      <c r="D16125" s="684"/>
    </row>
    <row r="16126" spans="2:4" ht="15" customHeight="1" x14ac:dyDescent="0.25">
      <c r="B16126" s="683"/>
      <c r="C16126" s="683"/>
      <c r="D16126" s="684"/>
    </row>
    <row r="16127" spans="2:4" ht="15" customHeight="1" x14ac:dyDescent="0.25">
      <c r="B16127" s="683"/>
      <c r="C16127" s="683"/>
      <c r="D16127" s="684"/>
    </row>
    <row r="16128" spans="2:4" ht="15" customHeight="1" x14ac:dyDescent="0.25">
      <c r="B16128" s="683"/>
      <c r="C16128" s="683"/>
      <c r="D16128" s="684"/>
    </row>
    <row r="16129" spans="2:4" ht="15" customHeight="1" x14ac:dyDescent="0.25">
      <c r="B16129" s="683"/>
      <c r="C16129" s="683"/>
      <c r="D16129" s="684"/>
    </row>
    <row r="16130" spans="2:4" ht="15" customHeight="1" x14ac:dyDescent="0.25">
      <c r="B16130" s="683"/>
      <c r="C16130" s="683"/>
      <c r="D16130" s="684"/>
    </row>
    <row r="16131" spans="2:4" ht="15" customHeight="1" x14ac:dyDescent="0.25">
      <c r="B16131" s="683"/>
      <c r="C16131" s="683"/>
      <c r="D16131" s="684"/>
    </row>
    <row r="16132" spans="2:4" ht="15" customHeight="1" x14ac:dyDescent="0.25">
      <c r="B16132" s="683"/>
      <c r="C16132" s="683"/>
      <c r="D16132" s="684"/>
    </row>
    <row r="16133" spans="2:4" ht="15" customHeight="1" x14ac:dyDescent="0.25">
      <c r="B16133" s="683"/>
      <c r="C16133" s="683"/>
      <c r="D16133" s="684"/>
    </row>
    <row r="16134" spans="2:4" ht="15" customHeight="1" x14ac:dyDescent="0.25">
      <c r="B16134" s="683"/>
      <c r="C16134" s="683"/>
      <c r="D16134" s="684"/>
    </row>
    <row r="16135" spans="2:4" ht="15" customHeight="1" x14ac:dyDescent="0.25">
      <c r="B16135" s="683"/>
      <c r="C16135" s="683"/>
      <c r="D16135" s="684"/>
    </row>
    <row r="16136" spans="2:4" ht="15" customHeight="1" x14ac:dyDescent="0.25">
      <c r="B16136" s="683"/>
      <c r="C16136" s="683"/>
      <c r="D16136" s="684"/>
    </row>
    <row r="16137" spans="2:4" ht="15" customHeight="1" x14ac:dyDescent="0.25">
      <c r="B16137" s="683"/>
      <c r="C16137" s="683"/>
      <c r="D16137" s="684"/>
    </row>
    <row r="16138" spans="2:4" ht="15" customHeight="1" x14ac:dyDescent="0.25">
      <c r="B16138" s="683"/>
      <c r="C16138" s="683"/>
      <c r="D16138" s="684"/>
    </row>
    <row r="16139" spans="2:4" ht="15" customHeight="1" x14ac:dyDescent="0.25">
      <c r="B16139" s="683"/>
      <c r="C16139" s="683"/>
      <c r="D16139" s="684"/>
    </row>
    <row r="16140" spans="2:4" ht="15" customHeight="1" x14ac:dyDescent="0.25">
      <c r="B16140" s="683"/>
      <c r="C16140" s="683"/>
      <c r="D16140" s="684"/>
    </row>
    <row r="16141" spans="2:4" ht="15" customHeight="1" x14ac:dyDescent="0.25">
      <c r="B16141" s="683"/>
      <c r="C16141" s="683"/>
      <c r="D16141" s="684"/>
    </row>
    <row r="16142" spans="2:4" ht="15" customHeight="1" x14ac:dyDescent="0.25">
      <c r="B16142" s="683"/>
      <c r="C16142" s="683"/>
      <c r="D16142" s="684"/>
    </row>
    <row r="16143" spans="2:4" ht="15" customHeight="1" x14ac:dyDescent="0.25">
      <c r="B16143" s="683"/>
      <c r="C16143" s="683"/>
      <c r="D16143" s="684"/>
    </row>
    <row r="16144" spans="2:4" ht="15" customHeight="1" x14ac:dyDescent="0.25">
      <c r="B16144" s="683"/>
      <c r="C16144" s="683"/>
      <c r="D16144" s="684"/>
    </row>
    <row r="16145" spans="2:4" ht="15" customHeight="1" x14ac:dyDescent="0.25">
      <c r="B16145" s="683"/>
      <c r="C16145" s="683"/>
      <c r="D16145" s="684"/>
    </row>
    <row r="16146" spans="2:4" ht="15" customHeight="1" x14ac:dyDescent="0.25">
      <c r="B16146" s="683"/>
      <c r="C16146" s="683"/>
      <c r="D16146" s="684"/>
    </row>
    <row r="16147" spans="2:4" ht="15" customHeight="1" x14ac:dyDescent="0.25">
      <c r="B16147" s="683"/>
      <c r="C16147" s="683"/>
      <c r="D16147" s="684"/>
    </row>
    <row r="16148" spans="2:4" ht="15" customHeight="1" x14ac:dyDescent="0.25">
      <c r="B16148" s="683"/>
      <c r="C16148" s="683"/>
      <c r="D16148" s="684"/>
    </row>
    <row r="16149" spans="2:4" ht="15" customHeight="1" x14ac:dyDescent="0.25">
      <c r="B16149" s="683"/>
      <c r="C16149" s="683"/>
      <c r="D16149" s="684"/>
    </row>
    <row r="16150" spans="2:4" ht="15" customHeight="1" x14ac:dyDescent="0.25">
      <c r="B16150" s="683"/>
      <c r="C16150" s="683"/>
      <c r="D16150" s="684"/>
    </row>
    <row r="16151" spans="2:4" ht="15" customHeight="1" x14ac:dyDescent="0.25">
      <c r="B16151" s="683"/>
      <c r="C16151" s="683"/>
      <c r="D16151" s="684"/>
    </row>
    <row r="16152" spans="2:4" ht="15" customHeight="1" x14ac:dyDescent="0.25">
      <c r="B16152" s="683"/>
      <c r="C16152" s="683"/>
      <c r="D16152" s="684"/>
    </row>
    <row r="16153" spans="2:4" ht="15" customHeight="1" x14ac:dyDescent="0.25">
      <c r="B16153" s="683"/>
      <c r="C16153" s="683"/>
      <c r="D16153" s="684"/>
    </row>
    <row r="16154" spans="2:4" ht="15" customHeight="1" x14ac:dyDescent="0.25">
      <c r="B16154" s="683"/>
      <c r="C16154" s="683"/>
      <c r="D16154" s="684"/>
    </row>
    <row r="16155" spans="2:4" ht="15" customHeight="1" x14ac:dyDescent="0.25">
      <c r="B16155" s="683"/>
      <c r="C16155" s="683"/>
      <c r="D16155" s="684"/>
    </row>
    <row r="16156" spans="2:4" ht="15" customHeight="1" x14ac:dyDescent="0.25">
      <c r="B16156" s="683"/>
      <c r="C16156" s="683"/>
      <c r="D16156" s="684"/>
    </row>
    <row r="16157" spans="2:4" ht="15" customHeight="1" x14ac:dyDescent="0.25">
      <c r="B16157" s="683"/>
      <c r="C16157" s="683"/>
      <c r="D16157" s="684"/>
    </row>
    <row r="16158" spans="2:4" ht="15" customHeight="1" x14ac:dyDescent="0.25">
      <c r="B16158" s="683"/>
      <c r="C16158" s="683"/>
      <c r="D16158" s="684"/>
    </row>
    <row r="16159" spans="2:4" ht="15" customHeight="1" x14ac:dyDescent="0.25">
      <c r="B16159" s="683"/>
      <c r="C16159" s="683"/>
      <c r="D16159" s="684"/>
    </row>
    <row r="16160" spans="2:4" ht="15" customHeight="1" x14ac:dyDescent="0.25">
      <c r="B16160" s="683"/>
      <c r="C16160" s="683"/>
      <c r="D16160" s="684"/>
    </row>
    <row r="16161" spans="2:4" ht="15" customHeight="1" x14ac:dyDescent="0.25">
      <c r="B16161" s="683"/>
      <c r="C16161" s="683"/>
      <c r="D16161" s="684"/>
    </row>
    <row r="16162" spans="2:4" ht="15" customHeight="1" x14ac:dyDescent="0.25">
      <c r="B16162" s="683"/>
      <c r="C16162" s="683"/>
      <c r="D16162" s="684"/>
    </row>
    <row r="16163" spans="2:4" ht="15" customHeight="1" x14ac:dyDescent="0.25">
      <c r="B16163" s="683"/>
      <c r="C16163" s="683"/>
      <c r="D16163" s="684"/>
    </row>
    <row r="16164" spans="2:4" ht="15" customHeight="1" x14ac:dyDescent="0.25">
      <c r="B16164" s="683"/>
      <c r="C16164" s="683"/>
      <c r="D16164" s="684"/>
    </row>
    <row r="16165" spans="2:4" ht="15" customHeight="1" x14ac:dyDescent="0.25">
      <c r="B16165" s="683"/>
      <c r="C16165" s="683"/>
      <c r="D16165" s="684"/>
    </row>
    <row r="16166" spans="2:4" ht="15" customHeight="1" x14ac:dyDescent="0.25">
      <c r="B16166" s="683"/>
      <c r="C16166" s="683"/>
      <c r="D16166" s="684"/>
    </row>
    <row r="16167" spans="2:4" ht="15" customHeight="1" x14ac:dyDescent="0.25">
      <c r="B16167" s="683"/>
      <c r="C16167" s="683"/>
      <c r="D16167" s="684"/>
    </row>
    <row r="16168" spans="2:4" ht="15" customHeight="1" x14ac:dyDescent="0.25">
      <c r="B16168" s="683"/>
      <c r="C16168" s="683"/>
      <c r="D16168" s="684"/>
    </row>
    <row r="16169" spans="2:4" ht="15" customHeight="1" x14ac:dyDescent="0.25">
      <c r="B16169" s="683"/>
      <c r="C16169" s="683"/>
      <c r="D16169" s="684"/>
    </row>
    <row r="16170" spans="2:4" ht="15" customHeight="1" x14ac:dyDescent="0.25">
      <c r="B16170" s="683"/>
      <c r="C16170" s="683"/>
      <c r="D16170" s="684"/>
    </row>
    <row r="16171" spans="2:4" ht="15" customHeight="1" x14ac:dyDescent="0.25">
      <c r="B16171" s="683"/>
      <c r="C16171" s="683"/>
      <c r="D16171" s="684"/>
    </row>
    <row r="16172" spans="2:4" ht="15" customHeight="1" x14ac:dyDescent="0.25">
      <c r="B16172" s="683"/>
      <c r="C16172" s="683"/>
      <c r="D16172" s="684"/>
    </row>
    <row r="16173" spans="2:4" ht="15" customHeight="1" x14ac:dyDescent="0.25">
      <c r="B16173" s="683"/>
      <c r="C16173" s="683"/>
      <c r="D16173" s="684"/>
    </row>
    <row r="16174" spans="2:4" ht="15" customHeight="1" x14ac:dyDescent="0.25">
      <c r="B16174" s="683"/>
      <c r="C16174" s="683"/>
      <c r="D16174" s="684"/>
    </row>
    <row r="16175" spans="2:4" ht="15" customHeight="1" x14ac:dyDescent="0.25">
      <c r="B16175" s="683"/>
      <c r="C16175" s="683"/>
      <c r="D16175" s="684"/>
    </row>
    <row r="16176" spans="2:4" ht="15" customHeight="1" x14ac:dyDescent="0.25">
      <c r="B16176" s="683"/>
      <c r="C16176" s="683"/>
      <c r="D16176" s="684"/>
    </row>
    <row r="16177" spans="2:4" ht="15" customHeight="1" x14ac:dyDescent="0.25">
      <c r="B16177" s="683"/>
      <c r="C16177" s="683"/>
      <c r="D16177" s="684"/>
    </row>
    <row r="16178" spans="2:4" ht="15" customHeight="1" x14ac:dyDescent="0.25">
      <c r="B16178" s="683"/>
      <c r="C16178" s="683"/>
      <c r="D16178" s="684"/>
    </row>
    <row r="16179" spans="2:4" ht="15" customHeight="1" x14ac:dyDescent="0.25">
      <c r="B16179" s="683"/>
      <c r="C16179" s="683"/>
      <c r="D16179" s="684"/>
    </row>
    <row r="16180" spans="2:4" ht="15" customHeight="1" x14ac:dyDescent="0.25">
      <c r="B16180" s="683"/>
      <c r="C16180" s="683"/>
      <c r="D16180" s="684"/>
    </row>
    <row r="16181" spans="2:4" ht="15" customHeight="1" x14ac:dyDescent="0.25">
      <c r="B16181" s="683"/>
      <c r="C16181" s="683"/>
      <c r="D16181" s="684"/>
    </row>
    <row r="16182" spans="2:4" ht="15" customHeight="1" x14ac:dyDescent="0.25">
      <c r="B16182" s="683"/>
      <c r="C16182" s="683"/>
      <c r="D16182" s="684"/>
    </row>
    <row r="16183" spans="2:4" ht="15" customHeight="1" x14ac:dyDescent="0.25">
      <c r="B16183" s="683"/>
      <c r="C16183" s="683"/>
      <c r="D16183" s="684"/>
    </row>
    <row r="16184" spans="2:4" ht="15" customHeight="1" x14ac:dyDescent="0.25">
      <c r="B16184" s="683"/>
      <c r="C16184" s="683"/>
      <c r="D16184" s="684"/>
    </row>
    <row r="16185" spans="2:4" ht="15" customHeight="1" x14ac:dyDescent="0.25">
      <c r="B16185" s="683"/>
      <c r="C16185" s="683"/>
      <c r="D16185" s="684"/>
    </row>
    <row r="16186" spans="2:4" ht="15" customHeight="1" x14ac:dyDescent="0.25">
      <c r="B16186" s="683"/>
      <c r="C16186" s="683"/>
      <c r="D16186" s="684"/>
    </row>
    <row r="16187" spans="2:4" ht="15" customHeight="1" x14ac:dyDescent="0.25">
      <c r="B16187" s="683"/>
      <c r="C16187" s="683"/>
      <c r="D16187" s="684"/>
    </row>
    <row r="16188" spans="2:4" ht="15" customHeight="1" x14ac:dyDescent="0.25">
      <c r="B16188" s="683"/>
      <c r="C16188" s="683"/>
      <c r="D16188" s="684"/>
    </row>
    <row r="16189" spans="2:4" ht="15" customHeight="1" x14ac:dyDescent="0.25">
      <c r="B16189" s="683"/>
      <c r="C16189" s="683"/>
      <c r="D16189" s="684"/>
    </row>
    <row r="16190" spans="2:4" ht="15" customHeight="1" x14ac:dyDescent="0.25">
      <c r="B16190" s="683"/>
      <c r="C16190" s="683"/>
      <c r="D16190" s="684"/>
    </row>
    <row r="16191" spans="2:4" ht="15" customHeight="1" x14ac:dyDescent="0.25">
      <c r="B16191" s="683"/>
      <c r="C16191" s="683"/>
      <c r="D16191" s="684"/>
    </row>
    <row r="16192" spans="2:4" ht="15" customHeight="1" x14ac:dyDescent="0.25">
      <c r="B16192" s="683"/>
      <c r="C16192" s="683"/>
      <c r="D16192" s="684"/>
    </row>
    <row r="16193" spans="2:4" ht="15" customHeight="1" x14ac:dyDescent="0.25">
      <c r="B16193" s="683"/>
      <c r="C16193" s="683"/>
      <c r="D16193" s="684"/>
    </row>
    <row r="16194" spans="2:4" ht="15" customHeight="1" x14ac:dyDescent="0.25">
      <c r="B16194" s="683"/>
      <c r="C16194" s="683"/>
      <c r="D16194" s="684"/>
    </row>
    <row r="16195" spans="2:4" ht="15" customHeight="1" x14ac:dyDescent="0.25">
      <c r="B16195" s="683"/>
      <c r="C16195" s="683"/>
      <c r="D16195" s="684"/>
    </row>
    <row r="16196" spans="2:4" ht="15" customHeight="1" x14ac:dyDescent="0.25">
      <c r="B16196" s="683"/>
      <c r="C16196" s="683"/>
      <c r="D16196" s="684"/>
    </row>
    <row r="16197" spans="2:4" ht="15" customHeight="1" x14ac:dyDescent="0.25">
      <c r="B16197" s="683"/>
      <c r="C16197" s="683"/>
      <c r="D16197" s="684"/>
    </row>
    <row r="16198" spans="2:4" ht="15" customHeight="1" x14ac:dyDescent="0.25">
      <c r="B16198" s="683"/>
      <c r="C16198" s="683"/>
      <c r="D16198" s="684"/>
    </row>
    <row r="16199" spans="2:4" ht="15" customHeight="1" x14ac:dyDescent="0.25">
      <c r="B16199" s="683"/>
      <c r="C16199" s="683"/>
      <c r="D16199" s="684"/>
    </row>
    <row r="16200" spans="2:4" ht="15" customHeight="1" x14ac:dyDescent="0.25">
      <c r="B16200" s="683"/>
      <c r="C16200" s="683"/>
      <c r="D16200" s="684"/>
    </row>
    <row r="16201" spans="2:4" ht="15" customHeight="1" x14ac:dyDescent="0.25">
      <c r="B16201" s="683"/>
      <c r="C16201" s="683"/>
      <c r="D16201" s="684"/>
    </row>
    <row r="16202" spans="2:4" ht="15" customHeight="1" x14ac:dyDescent="0.25">
      <c r="B16202" s="683"/>
      <c r="C16202" s="683"/>
      <c r="D16202" s="684"/>
    </row>
    <row r="16203" spans="2:4" ht="15" customHeight="1" x14ac:dyDescent="0.25">
      <c r="B16203" s="683"/>
      <c r="C16203" s="683"/>
      <c r="D16203" s="684"/>
    </row>
    <row r="16204" spans="2:4" ht="15" customHeight="1" x14ac:dyDescent="0.25">
      <c r="B16204" s="683"/>
      <c r="C16204" s="683"/>
      <c r="D16204" s="684"/>
    </row>
    <row r="16205" spans="2:4" ht="15" customHeight="1" x14ac:dyDescent="0.25">
      <c r="B16205" s="683"/>
      <c r="C16205" s="683"/>
      <c r="D16205" s="684"/>
    </row>
    <row r="16206" spans="2:4" ht="15" customHeight="1" x14ac:dyDescent="0.25">
      <c r="B16206" s="683"/>
      <c r="C16206" s="683"/>
      <c r="D16206" s="684"/>
    </row>
    <row r="16207" spans="2:4" ht="15" customHeight="1" x14ac:dyDescent="0.25">
      <c r="B16207" s="683"/>
      <c r="C16207" s="683"/>
      <c r="D16207" s="684"/>
    </row>
    <row r="16208" spans="2:4" ht="15" customHeight="1" x14ac:dyDescent="0.25">
      <c r="B16208" s="683"/>
      <c r="C16208" s="683"/>
      <c r="D16208" s="684"/>
    </row>
    <row r="16209" spans="2:4" ht="15" customHeight="1" x14ac:dyDescent="0.25">
      <c r="B16209" s="683"/>
      <c r="C16209" s="683"/>
      <c r="D16209" s="684"/>
    </row>
    <row r="16210" spans="2:4" ht="15" customHeight="1" x14ac:dyDescent="0.25">
      <c r="B16210" s="683"/>
      <c r="C16210" s="683"/>
      <c r="D16210" s="684"/>
    </row>
    <row r="16211" spans="2:4" ht="15" customHeight="1" x14ac:dyDescent="0.25">
      <c r="B16211" s="683"/>
      <c r="C16211" s="683"/>
      <c r="D16211" s="684"/>
    </row>
    <row r="16212" spans="2:4" ht="15" customHeight="1" x14ac:dyDescent="0.25">
      <c r="B16212" s="683"/>
      <c r="C16212" s="683"/>
      <c r="D16212" s="684"/>
    </row>
    <row r="16213" spans="2:4" ht="15" customHeight="1" x14ac:dyDescent="0.25">
      <c r="B16213" s="683"/>
      <c r="C16213" s="683"/>
      <c r="D16213" s="684"/>
    </row>
    <row r="16214" spans="2:4" ht="15" customHeight="1" x14ac:dyDescent="0.25">
      <c r="B16214" s="683"/>
      <c r="C16214" s="683"/>
      <c r="D16214" s="684"/>
    </row>
    <row r="16215" spans="2:4" ht="15" customHeight="1" x14ac:dyDescent="0.25">
      <c r="B16215" s="683"/>
      <c r="C16215" s="683"/>
      <c r="D16215" s="684"/>
    </row>
    <row r="16216" spans="2:4" ht="15" customHeight="1" x14ac:dyDescent="0.25">
      <c r="B16216" s="683"/>
      <c r="C16216" s="683"/>
      <c r="D16216" s="684"/>
    </row>
    <row r="16217" spans="2:4" ht="15" customHeight="1" x14ac:dyDescent="0.25">
      <c r="B16217" s="683"/>
      <c r="C16217" s="683"/>
      <c r="D16217" s="684"/>
    </row>
    <row r="16218" spans="2:4" ht="15" customHeight="1" x14ac:dyDescent="0.25">
      <c r="B16218" s="683"/>
      <c r="C16218" s="683"/>
      <c r="D16218" s="684"/>
    </row>
    <row r="16219" spans="2:4" ht="15" customHeight="1" x14ac:dyDescent="0.25">
      <c r="B16219" s="683"/>
      <c r="C16219" s="683"/>
      <c r="D16219" s="684"/>
    </row>
    <row r="16220" spans="2:4" ht="15" customHeight="1" x14ac:dyDescent="0.25">
      <c r="B16220" s="683"/>
      <c r="C16220" s="683"/>
      <c r="D16220" s="684"/>
    </row>
    <row r="16221" spans="2:4" ht="15" customHeight="1" x14ac:dyDescent="0.25">
      <c r="B16221" s="683"/>
      <c r="C16221" s="683"/>
      <c r="D16221" s="684"/>
    </row>
    <row r="16222" spans="2:4" ht="15" customHeight="1" x14ac:dyDescent="0.25">
      <c r="B16222" s="683"/>
      <c r="C16222" s="683"/>
      <c r="D16222" s="684"/>
    </row>
    <row r="16223" spans="2:4" ht="15" customHeight="1" x14ac:dyDescent="0.25">
      <c r="B16223" s="683"/>
      <c r="C16223" s="683"/>
      <c r="D16223" s="684"/>
    </row>
    <row r="16224" spans="2:4" ht="15" customHeight="1" x14ac:dyDescent="0.25">
      <c r="B16224" s="683"/>
      <c r="C16224" s="683"/>
      <c r="D16224" s="684"/>
    </row>
    <row r="16225" spans="2:4" ht="15" customHeight="1" x14ac:dyDescent="0.25">
      <c r="B16225" s="683"/>
      <c r="C16225" s="683"/>
      <c r="D16225" s="684"/>
    </row>
    <row r="16226" spans="2:4" ht="15" customHeight="1" x14ac:dyDescent="0.25">
      <c r="B16226" s="683"/>
      <c r="C16226" s="683"/>
      <c r="D16226" s="684"/>
    </row>
    <row r="16227" spans="2:4" ht="15" customHeight="1" x14ac:dyDescent="0.25">
      <c r="B16227" s="683"/>
      <c r="C16227" s="683"/>
      <c r="D16227" s="684"/>
    </row>
    <row r="16228" spans="2:4" ht="15" customHeight="1" x14ac:dyDescent="0.25">
      <c r="B16228" s="683"/>
      <c r="C16228" s="683"/>
      <c r="D16228" s="684"/>
    </row>
    <row r="16229" spans="2:4" ht="15" customHeight="1" x14ac:dyDescent="0.25">
      <c r="B16229" s="683"/>
      <c r="C16229" s="683"/>
      <c r="D16229" s="684"/>
    </row>
    <row r="16230" spans="2:4" ht="15" customHeight="1" x14ac:dyDescent="0.25">
      <c r="B16230" s="683"/>
      <c r="C16230" s="683"/>
      <c r="D16230" s="684"/>
    </row>
    <row r="16231" spans="2:4" ht="15" customHeight="1" x14ac:dyDescent="0.25">
      <c r="B16231" s="683"/>
      <c r="C16231" s="683"/>
      <c r="D16231" s="684"/>
    </row>
    <row r="16232" spans="2:4" ht="15" customHeight="1" x14ac:dyDescent="0.25">
      <c r="B16232" s="683"/>
      <c r="C16232" s="683"/>
      <c r="D16232" s="684"/>
    </row>
    <row r="16233" spans="2:4" ht="15" customHeight="1" x14ac:dyDescent="0.25">
      <c r="B16233" s="683"/>
      <c r="C16233" s="683"/>
      <c r="D16233" s="684"/>
    </row>
    <row r="16234" spans="2:4" ht="15" customHeight="1" x14ac:dyDescent="0.25">
      <c r="B16234" s="683"/>
      <c r="C16234" s="683"/>
      <c r="D16234" s="684"/>
    </row>
    <row r="16235" spans="2:4" ht="15" customHeight="1" x14ac:dyDescent="0.25">
      <c r="B16235" s="683"/>
      <c r="C16235" s="683"/>
      <c r="D16235" s="684"/>
    </row>
    <row r="16236" spans="2:4" ht="15" customHeight="1" x14ac:dyDescent="0.25">
      <c r="B16236" s="683"/>
      <c r="C16236" s="683"/>
      <c r="D16236" s="684"/>
    </row>
    <row r="16237" spans="2:4" ht="15" customHeight="1" x14ac:dyDescent="0.25">
      <c r="B16237" s="683"/>
      <c r="C16237" s="683"/>
      <c r="D16237" s="684"/>
    </row>
    <row r="16238" spans="2:4" ht="15" customHeight="1" x14ac:dyDescent="0.25">
      <c r="B16238" s="683"/>
      <c r="C16238" s="683"/>
      <c r="D16238" s="684"/>
    </row>
    <row r="16239" spans="2:4" ht="15" customHeight="1" x14ac:dyDescent="0.25">
      <c r="B16239" s="683"/>
      <c r="C16239" s="683"/>
      <c r="D16239" s="684"/>
    </row>
    <row r="16240" spans="2:4" ht="15" customHeight="1" x14ac:dyDescent="0.25">
      <c r="B16240" s="683"/>
      <c r="C16240" s="683"/>
      <c r="D16240" s="684"/>
    </row>
    <row r="16241" spans="2:4" ht="15" customHeight="1" x14ac:dyDescent="0.25">
      <c r="B16241" s="683"/>
      <c r="C16241" s="683"/>
      <c r="D16241" s="684"/>
    </row>
    <row r="16242" spans="2:4" ht="15" customHeight="1" x14ac:dyDescent="0.25">
      <c r="B16242" s="683"/>
      <c r="C16242" s="683"/>
      <c r="D16242" s="684"/>
    </row>
    <row r="16243" spans="2:4" ht="15" customHeight="1" x14ac:dyDescent="0.25">
      <c r="B16243" s="683"/>
      <c r="C16243" s="683"/>
      <c r="D16243" s="684"/>
    </row>
    <row r="16244" spans="2:4" ht="15" customHeight="1" x14ac:dyDescent="0.25">
      <c r="B16244" s="683"/>
      <c r="C16244" s="683"/>
      <c r="D16244" s="684"/>
    </row>
    <row r="16245" spans="2:4" ht="15" customHeight="1" x14ac:dyDescent="0.25">
      <c r="B16245" s="683"/>
      <c r="C16245" s="683"/>
      <c r="D16245" s="684"/>
    </row>
    <row r="16246" spans="2:4" ht="15" customHeight="1" x14ac:dyDescent="0.25">
      <c r="B16246" s="683"/>
      <c r="C16246" s="683"/>
      <c r="D16246" s="684"/>
    </row>
    <row r="16247" spans="2:4" ht="15" customHeight="1" x14ac:dyDescent="0.25">
      <c r="B16247" s="683"/>
      <c r="C16247" s="683"/>
      <c r="D16247" s="684"/>
    </row>
    <row r="16248" spans="2:4" ht="15" customHeight="1" x14ac:dyDescent="0.25">
      <c r="B16248" s="683"/>
      <c r="C16248" s="683"/>
      <c r="D16248" s="684"/>
    </row>
    <row r="16249" spans="2:4" ht="15" customHeight="1" x14ac:dyDescent="0.25">
      <c r="B16249" s="683"/>
      <c r="C16249" s="683"/>
      <c r="D16249" s="684"/>
    </row>
    <row r="16250" spans="2:4" ht="15" customHeight="1" x14ac:dyDescent="0.25">
      <c r="B16250" s="683"/>
      <c r="C16250" s="683"/>
      <c r="D16250" s="684"/>
    </row>
    <row r="16251" spans="2:4" ht="15" customHeight="1" x14ac:dyDescent="0.25">
      <c r="B16251" s="683"/>
      <c r="C16251" s="683"/>
      <c r="D16251" s="684"/>
    </row>
    <row r="16252" spans="2:4" ht="15" customHeight="1" x14ac:dyDescent="0.25">
      <c r="B16252" s="683"/>
      <c r="C16252" s="683"/>
      <c r="D16252" s="684"/>
    </row>
    <row r="16253" spans="2:4" ht="15" customHeight="1" x14ac:dyDescent="0.25">
      <c r="B16253" s="683"/>
      <c r="C16253" s="683"/>
      <c r="D16253" s="684"/>
    </row>
    <row r="16254" spans="2:4" ht="15" customHeight="1" x14ac:dyDescent="0.25">
      <c r="B16254" s="683"/>
      <c r="C16254" s="683"/>
      <c r="D16254" s="684"/>
    </row>
    <row r="16255" spans="2:4" ht="15" customHeight="1" x14ac:dyDescent="0.25">
      <c r="B16255" s="683"/>
      <c r="C16255" s="683"/>
      <c r="D16255" s="684"/>
    </row>
    <row r="16256" spans="2:4" ht="15" customHeight="1" x14ac:dyDescent="0.25">
      <c r="B16256" s="683"/>
      <c r="C16256" s="683"/>
      <c r="D16256" s="684"/>
    </row>
    <row r="16257" spans="2:4" ht="15" customHeight="1" x14ac:dyDescent="0.25">
      <c r="B16257" s="683"/>
      <c r="C16257" s="683"/>
      <c r="D16257" s="684"/>
    </row>
    <row r="16258" spans="2:4" ht="15" customHeight="1" x14ac:dyDescent="0.25">
      <c r="B16258" s="683"/>
      <c r="C16258" s="683"/>
      <c r="D16258" s="684"/>
    </row>
    <row r="16259" spans="2:4" ht="15" customHeight="1" x14ac:dyDescent="0.25">
      <c r="B16259" s="683"/>
      <c r="C16259" s="683"/>
      <c r="D16259" s="684"/>
    </row>
    <row r="16260" spans="2:4" ht="15" customHeight="1" x14ac:dyDescent="0.25">
      <c r="B16260" s="683"/>
      <c r="C16260" s="683"/>
      <c r="D16260" s="684"/>
    </row>
    <row r="16261" spans="2:4" ht="15" customHeight="1" x14ac:dyDescent="0.25">
      <c r="B16261" s="683"/>
      <c r="C16261" s="683"/>
      <c r="D16261" s="684"/>
    </row>
    <row r="16262" spans="2:4" ht="15" customHeight="1" x14ac:dyDescent="0.25">
      <c r="B16262" s="683"/>
      <c r="C16262" s="683"/>
      <c r="D16262" s="684"/>
    </row>
    <row r="16263" spans="2:4" ht="15" customHeight="1" x14ac:dyDescent="0.25">
      <c r="B16263" s="683"/>
      <c r="C16263" s="683"/>
      <c r="D16263" s="684"/>
    </row>
    <row r="16264" spans="2:4" ht="15" customHeight="1" x14ac:dyDescent="0.25">
      <c r="B16264" s="683"/>
      <c r="C16264" s="683"/>
      <c r="D16264" s="684"/>
    </row>
    <row r="16265" spans="2:4" ht="15" customHeight="1" x14ac:dyDescent="0.25">
      <c r="B16265" s="683"/>
      <c r="C16265" s="683"/>
      <c r="D16265" s="684"/>
    </row>
    <row r="16266" spans="2:4" ht="15" customHeight="1" x14ac:dyDescent="0.25">
      <c r="B16266" s="683"/>
      <c r="C16266" s="683"/>
      <c r="D16266" s="684"/>
    </row>
    <row r="16267" spans="2:4" ht="15" customHeight="1" x14ac:dyDescent="0.25">
      <c r="B16267" s="683"/>
      <c r="C16267" s="683"/>
      <c r="D16267" s="684"/>
    </row>
    <row r="16268" spans="2:4" ht="15" customHeight="1" x14ac:dyDescent="0.25">
      <c r="B16268" s="683"/>
      <c r="C16268" s="683"/>
      <c r="D16268" s="684"/>
    </row>
    <row r="16269" spans="2:4" ht="15" customHeight="1" x14ac:dyDescent="0.25">
      <c r="B16269" s="683"/>
      <c r="C16269" s="683"/>
      <c r="D16269" s="684"/>
    </row>
    <row r="16270" spans="2:4" ht="15" customHeight="1" x14ac:dyDescent="0.25">
      <c r="B16270" s="683"/>
      <c r="C16270" s="683"/>
      <c r="D16270" s="684"/>
    </row>
    <row r="16271" spans="2:4" ht="15" customHeight="1" x14ac:dyDescent="0.25">
      <c r="B16271" s="683"/>
      <c r="C16271" s="683"/>
      <c r="D16271" s="684"/>
    </row>
    <row r="16272" spans="2:4" ht="15" customHeight="1" x14ac:dyDescent="0.25">
      <c r="B16272" s="683"/>
      <c r="C16272" s="683"/>
      <c r="D16272" s="684"/>
    </row>
    <row r="16273" spans="2:4" ht="15" customHeight="1" x14ac:dyDescent="0.25">
      <c r="B16273" s="683"/>
      <c r="C16273" s="683"/>
      <c r="D16273" s="684"/>
    </row>
    <row r="16274" spans="2:4" ht="15" customHeight="1" x14ac:dyDescent="0.25">
      <c r="B16274" s="683"/>
      <c r="C16274" s="683"/>
      <c r="D16274" s="684"/>
    </row>
    <row r="16275" spans="2:4" ht="15" customHeight="1" x14ac:dyDescent="0.25">
      <c r="B16275" s="683"/>
      <c r="C16275" s="683"/>
      <c r="D16275" s="684"/>
    </row>
    <row r="16276" spans="2:4" ht="15" customHeight="1" x14ac:dyDescent="0.25">
      <c r="B16276" s="683"/>
      <c r="C16276" s="683"/>
      <c r="D16276" s="684"/>
    </row>
    <row r="16277" spans="2:4" ht="15" customHeight="1" x14ac:dyDescent="0.25">
      <c r="B16277" s="683"/>
      <c r="C16277" s="683"/>
      <c r="D16277" s="684"/>
    </row>
    <row r="16278" spans="2:4" ht="15" customHeight="1" x14ac:dyDescent="0.25">
      <c r="B16278" s="683"/>
      <c r="C16278" s="683"/>
      <c r="D16278" s="684"/>
    </row>
    <row r="16279" spans="2:4" ht="15" customHeight="1" x14ac:dyDescent="0.25">
      <c r="B16279" s="683"/>
      <c r="C16279" s="683"/>
      <c r="D16279" s="684"/>
    </row>
    <row r="16280" spans="2:4" ht="15" customHeight="1" x14ac:dyDescent="0.25">
      <c r="B16280" s="683"/>
      <c r="C16280" s="683"/>
      <c r="D16280" s="684"/>
    </row>
    <row r="16281" spans="2:4" ht="15" customHeight="1" x14ac:dyDescent="0.25">
      <c r="B16281" s="683"/>
      <c r="C16281" s="683"/>
      <c r="D16281" s="684"/>
    </row>
    <row r="16282" spans="2:4" ht="15" customHeight="1" x14ac:dyDescent="0.25">
      <c r="B16282" s="683"/>
      <c r="C16282" s="683"/>
      <c r="D16282" s="684"/>
    </row>
    <row r="16283" spans="2:4" ht="15" customHeight="1" x14ac:dyDescent="0.25">
      <c r="B16283" s="683"/>
      <c r="C16283" s="683"/>
      <c r="D16283" s="684"/>
    </row>
    <row r="16284" spans="2:4" ht="15" customHeight="1" x14ac:dyDescent="0.25">
      <c r="B16284" s="683"/>
      <c r="C16284" s="683"/>
      <c r="D16284" s="684"/>
    </row>
    <row r="16285" spans="2:4" ht="15" customHeight="1" x14ac:dyDescent="0.25">
      <c r="B16285" s="683"/>
      <c r="C16285" s="683"/>
      <c r="D16285" s="684"/>
    </row>
    <row r="16286" spans="2:4" ht="15" customHeight="1" x14ac:dyDescent="0.25">
      <c r="B16286" s="683"/>
      <c r="C16286" s="683"/>
      <c r="D16286" s="684"/>
    </row>
    <row r="16287" spans="2:4" ht="15" customHeight="1" x14ac:dyDescent="0.25">
      <c r="B16287" s="683"/>
      <c r="C16287" s="683"/>
      <c r="D16287" s="684"/>
    </row>
    <row r="16288" spans="2:4" ht="15" customHeight="1" x14ac:dyDescent="0.25">
      <c r="B16288" s="683"/>
      <c r="C16288" s="683"/>
      <c r="D16288" s="684"/>
    </row>
    <row r="16289" spans="2:4" ht="15" customHeight="1" x14ac:dyDescent="0.25">
      <c r="B16289" s="683"/>
      <c r="C16289" s="683"/>
      <c r="D16289" s="684"/>
    </row>
    <row r="16290" spans="2:4" ht="15" customHeight="1" x14ac:dyDescent="0.25">
      <c r="B16290" s="683"/>
      <c r="C16290" s="683"/>
      <c r="D16290" s="684"/>
    </row>
    <row r="16291" spans="2:4" ht="15" customHeight="1" x14ac:dyDescent="0.25">
      <c r="B16291" s="683"/>
      <c r="C16291" s="683"/>
      <c r="D16291" s="684"/>
    </row>
    <row r="16292" spans="2:4" ht="15" customHeight="1" x14ac:dyDescent="0.25">
      <c r="B16292" s="683"/>
      <c r="C16292" s="683"/>
      <c r="D16292" s="684"/>
    </row>
    <row r="16293" spans="2:4" ht="15" customHeight="1" x14ac:dyDescent="0.25">
      <c r="B16293" s="683"/>
      <c r="C16293" s="683"/>
      <c r="D16293" s="684"/>
    </row>
    <row r="16294" spans="2:4" ht="15" customHeight="1" x14ac:dyDescent="0.25">
      <c r="B16294" s="683"/>
      <c r="C16294" s="683"/>
      <c r="D16294" s="684"/>
    </row>
    <row r="16295" spans="2:4" ht="15" customHeight="1" x14ac:dyDescent="0.25">
      <c r="B16295" s="683"/>
      <c r="C16295" s="683"/>
      <c r="D16295" s="684"/>
    </row>
    <row r="16296" spans="2:4" ht="15" customHeight="1" x14ac:dyDescent="0.25">
      <c r="B16296" s="683"/>
      <c r="C16296" s="683"/>
      <c r="D16296" s="684"/>
    </row>
    <row r="16297" spans="2:4" ht="15" customHeight="1" x14ac:dyDescent="0.25">
      <c r="B16297" s="683"/>
      <c r="C16297" s="683"/>
      <c r="D16297" s="684"/>
    </row>
    <row r="16298" spans="2:4" ht="15" customHeight="1" x14ac:dyDescent="0.25">
      <c r="B16298" s="683"/>
      <c r="C16298" s="683"/>
      <c r="D16298" s="684"/>
    </row>
    <row r="16299" spans="2:4" ht="15" customHeight="1" x14ac:dyDescent="0.25">
      <c r="B16299" s="683"/>
      <c r="C16299" s="683"/>
      <c r="D16299" s="684"/>
    </row>
    <row r="16300" spans="2:4" ht="15" customHeight="1" x14ac:dyDescent="0.25">
      <c r="B16300" s="683"/>
      <c r="C16300" s="683"/>
      <c r="D16300" s="684"/>
    </row>
    <row r="16301" spans="2:4" ht="15" customHeight="1" x14ac:dyDescent="0.25">
      <c r="B16301" s="683"/>
      <c r="C16301" s="683"/>
      <c r="D16301" s="684"/>
    </row>
    <row r="16302" spans="2:4" ht="15" customHeight="1" x14ac:dyDescent="0.25">
      <c r="B16302" s="683"/>
      <c r="C16302" s="683"/>
      <c r="D16302" s="684"/>
    </row>
    <row r="16303" spans="2:4" ht="15" customHeight="1" x14ac:dyDescent="0.25">
      <c r="B16303" s="683"/>
      <c r="C16303" s="683"/>
      <c r="D16303" s="684"/>
    </row>
    <row r="16304" spans="2:4" ht="15" customHeight="1" x14ac:dyDescent="0.25">
      <c r="B16304" s="683"/>
      <c r="C16304" s="683"/>
      <c r="D16304" s="684"/>
    </row>
    <row r="16305" spans="2:4" ht="15" customHeight="1" x14ac:dyDescent="0.25">
      <c r="B16305" s="683"/>
      <c r="C16305" s="683"/>
      <c r="D16305" s="684"/>
    </row>
    <row r="16306" spans="2:4" ht="15" customHeight="1" x14ac:dyDescent="0.25">
      <c r="B16306" s="683"/>
      <c r="C16306" s="683"/>
      <c r="D16306" s="684"/>
    </row>
    <row r="16307" spans="2:4" ht="15" customHeight="1" x14ac:dyDescent="0.25">
      <c r="B16307" s="683"/>
      <c r="C16307" s="683"/>
      <c r="D16307" s="684"/>
    </row>
    <row r="16308" spans="2:4" ht="15" customHeight="1" x14ac:dyDescent="0.25">
      <c r="B16308" s="683"/>
      <c r="C16308" s="683"/>
      <c r="D16308" s="684"/>
    </row>
    <row r="16309" spans="2:4" ht="15" customHeight="1" x14ac:dyDescent="0.25">
      <c r="B16309" s="683"/>
      <c r="C16309" s="683"/>
      <c r="D16309" s="684"/>
    </row>
    <row r="16310" spans="2:4" ht="15" customHeight="1" x14ac:dyDescent="0.25">
      <c r="B16310" s="683"/>
      <c r="C16310" s="683"/>
      <c r="D16310" s="684"/>
    </row>
    <row r="16311" spans="2:4" ht="15" customHeight="1" x14ac:dyDescent="0.25">
      <c r="B16311" s="683"/>
      <c r="C16311" s="683"/>
      <c r="D16311" s="684"/>
    </row>
    <row r="16312" spans="2:4" ht="15" customHeight="1" x14ac:dyDescent="0.25">
      <c r="B16312" s="683"/>
      <c r="C16312" s="683"/>
      <c r="D16312" s="684"/>
    </row>
    <row r="16313" spans="2:4" ht="15" customHeight="1" x14ac:dyDescent="0.25">
      <c r="B16313" s="683"/>
      <c r="C16313" s="683"/>
      <c r="D16313" s="684"/>
    </row>
    <row r="16314" spans="2:4" ht="15" customHeight="1" x14ac:dyDescent="0.25">
      <c r="B16314" s="683"/>
      <c r="C16314" s="683"/>
      <c r="D16314" s="684"/>
    </row>
    <row r="16315" spans="2:4" ht="15" customHeight="1" x14ac:dyDescent="0.25">
      <c r="B16315" s="683"/>
      <c r="C16315" s="683"/>
      <c r="D16315" s="684"/>
    </row>
    <row r="16316" spans="2:4" ht="15" customHeight="1" x14ac:dyDescent="0.25">
      <c r="B16316" s="683"/>
      <c r="C16316" s="683"/>
      <c r="D16316" s="684"/>
    </row>
    <row r="16317" spans="2:4" ht="15" customHeight="1" x14ac:dyDescent="0.25">
      <c r="B16317" s="683"/>
      <c r="C16317" s="683"/>
      <c r="D16317" s="684"/>
    </row>
    <row r="16318" spans="2:4" ht="15" customHeight="1" x14ac:dyDescent="0.25">
      <c r="B16318" s="683"/>
      <c r="C16318" s="683"/>
      <c r="D16318" s="684"/>
    </row>
    <row r="16319" spans="2:4" ht="15" customHeight="1" x14ac:dyDescent="0.25">
      <c r="B16319" s="683"/>
      <c r="C16319" s="683"/>
      <c r="D16319" s="684"/>
    </row>
    <row r="16320" spans="2:4" ht="15" customHeight="1" x14ac:dyDescent="0.25">
      <c r="B16320" s="683"/>
      <c r="C16320" s="683"/>
      <c r="D16320" s="684"/>
    </row>
    <row r="16321" spans="2:4" ht="15" customHeight="1" x14ac:dyDescent="0.25">
      <c r="B16321" s="683"/>
      <c r="C16321" s="683"/>
      <c r="D16321" s="684"/>
    </row>
    <row r="16322" spans="2:4" ht="15" customHeight="1" x14ac:dyDescent="0.25">
      <c r="B16322" s="683"/>
      <c r="C16322" s="683"/>
      <c r="D16322" s="684"/>
    </row>
    <row r="16323" spans="2:4" ht="15" customHeight="1" x14ac:dyDescent="0.25">
      <c r="B16323" s="683"/>
      <c r="C16323" s="683"/>
      <c r="D16323" s="684"/>
    </row>
    <row r="16324" spans="2:4" ht="15" customHeight="1" x14ac:dyDescent="0.25">
      <c r="B16324" s="683"/>
      <c r="C16324" s="683"/>
      <c r="D16324" s="684"/>
    </row>
    <row r="16325" spans="2:4" ht="15" customHeight="1" x14ac:dyDescent="0.25">
      <c r="B16325" s="683"/>
      <c r="C16325" s="683"/>
      <c r="D16325" s="684"/>
    </row>
    <row r="16326" spans="2:4" ht="15" customHeight="1" x14ac:dyDescent="0.25">
      <c r="B16326" s="683"/>
      <c r="C16326" s="683"/>
      <c r="D16326" s="684"/>
    </row>
    <row r="16327" spans="2:4" ht="15" customHeight="1" x14ac:dyDescent="0.25">
      <c r="B16327" s="683"/>
      <c r="C16327" s="683"/>
      <c r="D16327" s="684"/>
    </row>
    <row r="16328" spans="2:4" ht="15" customHeight="1" x14ac:dyDescent="0.25">
      <c r="B16328" s="683"/>
      <c r="C16328" s="683"/>
      <c r="D16328" s="684"/>
    </row>
    <row r="16329" spans="2:4" ht="15" customHeight="1" x14ac:dyDescent="0.25">
      <c r="B16329" s="683"/>
      <c r="C16329" s="683"/>
      <c r="D16329" s="684"/>
    </row>
    <row r="16330" spans="2:4" ht="15" customHeight="1" x14ac:dyDescent="0.25">
      <c r="B16330" s="683"/>
      <c r="C16330" s="683"/>
      <c r="D16330" s="684"/>
    </row>
    <row r="16331" spans="2:4" ht="15" customHeight="1" x14ac:dyDescent="0.25">
      <c r="B16331" s="683"/>
      <c r="C16331" s="683"/>
      <c r="D16331" s="684"/>
    </row>
    <row r="16332" spans="2:4" ht="15" customHeight="1" x14ac:dyDescent="0.25">
      <c r="B16332" s="683"/>
      <c r="C16332" s="683"/>
      <c r="D16332" s="684"/>
    </row>
    <row r="16333" spans="2:4" ht="15" customHeight="1" x14ac:dyDescent="0.25">
      <c r="B16333" s="683"/>
      <c r="C16333" s="683"/>
      <c r="D16333" s="684"/>
    </row>
    <row r="16334" spans="2:4" ht="15" customHeight="1" x14ac:dyDescent="0.25">
      <c r="B16334" s="683"/>
      <c r="C16334" s="683"/>
      <c r="D16334" s="684"/>
    </row>
    <row r="16335" spans="2:4" ht="15" customHeight="1" x14ac:dyDescent="0.25">
      <c r="B16335" s="683"/>
      <c r="C16335" s="683"/>
      <c r="D16335" s="684"/>
    </row>
    <row r="16336" spans="2:4" ht="15" customHeight="1" x14ac:dyDescent="0.25">
      <c r="B16336" s="683"/>
      <c r="C16336" s="683"/>
      <c r="D16336" s="684"/>
    </row>
    <row r="16337" spans="2:4" ht="15" customHeight="1" x14ac:dyDescent="0.25">
      <c r="B16337" s="683"/>
      <c r="C16337" s="683"/>
      <c r="D16337" s="684"/>
    </row>
    <row r="16338" spans="2:4" ht="15" customHeight="1" x14ac:dyDescent="0.25">
      <c r="B16338" s="683"/>
      <c r="C16338" s="683"/>
      <c r="D16338" s="684"/>
    </row>
    <row r="16339" spans="2:4" ht="15" customHeight="1" x14ac:dyDescent="0.25">
      <c r="B16339" s="683"/>
      <c r="C16339" s="683"/>
      <c r="D16339" s="684"/>
    </row>
    <row r="16340" spans="2:4" ht="15" customHeight="1" x14ac:dyDescent="0.25">
      <c r="B16340" s="683"/>
      <c r="C16340" s="683"/>
      <c r="D16340" s="684"/>
    </row>
    <row r="16341" spans="2:4" ht="15" customHeight="1" x14ac:dyDescent="0.25">
      <c r="B16341" s="683"/>
      <c r="C16341" s="683"/>
      <c r="D16341" s="684"/>
    </row>
    <row r="16342" spans="2:4" ht="15" customHeight="1" x14ac:dyDescent="0.25">
      <c r="B16342" s="683"/>
      <c r="C16342" s="683"/>
      <c r="D16342" s="684"/>
    </row>
    <row r="16343" spans="2:4" ht="15" customHeight="1" x14ac:dyDescent="0.25">
      <c r="B16343" s="683"/>
      <c r="C16343" s="683"/>
      <c r="D16343" s="684"/>
    </row>
    <row r="16344" spans="2:4" ht="15" customHeight="1" x14ac:dyDescent="0.25">
      <c r="B16344" s="683"/>
      <c r="C16344" s="683"/>
      <c r="D16344" s="684"/>
    </row>
    <row r="16345" spans="2:4" ht="15" customHeight="1" x14ac:dyDescent="0.25">
      <c r="B16345" s="683"/>
      <c r="C16345" s="683"/>
      <c r="D16345" s="684"/>
    </row>
    <row r="16346" spans="2:4" ht="15" customHeight="1" x14ac:dyDescent="0.25">
      <c r="B16346" s="683"/>
      <c r="C16346" s="683"/>
      <c r="D16346" s="684"/>
    </row>
    <row r="16347" spans="2:4" ht="15" customHeight="1" x14ac:dyDescent="0.25">
      <c r="B16347" s="683"/>
      <c r="C16347" s="683"/>
      <c r="D16347" s="684"/>
    </row>
    <row r="16348" spans="2:4" ht="15" customHeight="1" x14ac:dyDescent="0.25">
      <c r="B16348" s="683"/>
      <c r="C16348" s="683"/>
      <c r="D16348" s="684"/>
    </row>
    <row r="16349" spans="2:4" ht="15" customHeight="1" x14ac:dyDescent="0.25">
      <c r="B16349" s="683"/>
      <c r="C16349" s="683"/>
      <c r="D16349" s="684"/>
    </row>
    <row r="16350" spans="2:4" ht="15" customHeight="1" x14ac:dyDescent="0.25">
      <c r="B16350" s="683"/>
      <c r="C16350" s="683"/>
      <c r="D16350" s="684"/>
    </row>
    <row r="16351" spans="2:4" ht="15" customHeight="1" x14ac:dyDescent="0.25">
      <c r="B16351" s="683"/>
      <c r="C16351" s="683"/>
      <c r="D16351" s="684"/>
    </row>
    <row r="16352" spans="2:4" ht="15" customHeight="1" x14ac:dyDescent="0.25">
      <c r="B16352" s="683"/>
      <c r="C16352" s="683"/>
      <c r="D16352" s="684"/>
    </row>
    <row r="16353" spans="2:4" ht="15" customHeight="1" x14ac:dyDescent="0.25">
      <c r="B16353" s="683"/>
      <c r="C16353" s="683"/>
      <c r="D16353" s="684"/>
    </row>
    <row r="16354" spans="2:4" ht="15" customHeight="1" x14ac:dyDescent="0.25">
      <c r="B16354" s="683"/>
      <c r="C16354" s="683"/>
      <c r="D16354" s="684"/>
    </row>
    <row r="16355" spans="2:4" ht="15" customHeight="1" x14ac:dyDescent="0.25">
      <c r="B16355" s="683"/>
      <c r="C16355" s="683"/>
      <c r="D16355" s="684"/>
    </row>
    <row r="16356" spans="2:4" ht="15" customHeight="1" x14ac:dyDescent="0.25">
      <c r="B16356" s="683"/>
      <c r="C16356" s="683"/>
      <c r="D16356" s="684"/>
    </row>
    <row r="16357" spans="2:4" ht="15" customHeight="1" x14ac:dyDescent="0.25">
      <c r="B16357" s="683"/>
      <c r="C16357" s="683"/>
      <c r="D16357" s="684"/>
    </row>
    <row r="16358" spans="2:4" ht="15" customHeight="1" x14ac:dyDescent="0.25">
      <c r="B16358" s="683"/>
      <c r="C16358" s="683"/>
      <c r="D16358" s="684"/>
    </row>
    <row r="16359" spans="2:4" ht="15" customHeight="1" x14ac:dyDescent="0.25">
      <c r="B16359" s="683"/>
      <c r="C16359" s="683"/>
      <c r="D16359" s="684"/>
    </row>
    <row r="16360" spans="2:4" ht="15" customHeight="1" x14ac:dyDescent="0.25">
      <c r="B16360" s="683"/>
      <c r="C16360" s="683"/>
      <c r="D16360" s="684"/>
    </row>
    <row r="16361" spans="2:4" ht="15" customHeight="1" x14ac:dyDescent="0.25">
      <c r="B16361" s="683"/>
      <c r="C16361" s="683"/>
      <c r="D16361" s="684"/>
    </row>
    <row r="16362" spans="2:4" ht="15" customHeight="1" x14ac:dyDescent="0.25">
      <c r="B16362" s="683"/>
      <c r="C16362" s="683"/>
      <c r="D16362" s="684"/>
    </row>
    <row r="16363" spans="2:4" ht="15" customHeight="1" x14ac:dyDescent="0.25">
      <c r="B16363" s="683"/>
      <c r="C16363" s="683"/>
      <c r="D16363" s="684"/>
    </row>
    <row r="16364" spans="2:4" ht="15" customHeight="1" x14ac:dyDescent="0.25">
      <c r="B16364" s="683"/>
      <c r="C16364" s="683"/>
      <c r="D16364" s="684"/>
    </row>
    <row r="16365" spans="2:4" ht="15" customHeight="1" x14ac:dyDescent="0.25">
      <c r="B16365" s="683"/>
      <c r="C16365" s="683"/>
      <c r="D16365" s="684"/>
    </row>
    <row r="16366" spans="2:4" ht="15" customHeight="1" x14ac:dyDescent="0.25">
      <c r="B16366" s="683"/>
      <c r="C16366" s="683"/>
      <c r="D16366" s="684"/>
    </row>
    <row r="16367" spans="2:4" ht="15" customHeight="1" x14ac:dyDescent="0.25">
      <c r="B16367" s="683"/>
      <c r="C16367" s="683"/>
      <c r="D16367" s="684"/>
    </row>
    <row r="16368" spans="2:4" ht="15" customHeight="1" x14ac:dyDescent="0.25">
      <c r="B16368" s="683"/>
      <c r="C16368" s="683"/>
      <c r="D16368" s="684"/>
    </row>
    <row r="16369" spans="2:4" ht="15" customHeight="1" x14ac:dyDescent="0.25">
      <c r="B16369" s="683"/>
      <c r="C16369" s="683"/>
      <c r="D16369" s="684"/>
    </row>
    <row r="16370" spans="2:4" ht="15" customHeight="1" x14ac:dyDescent="0.25">
      <c r="B16370" s="683"/>
      <c r="C16370" s="683"/>
      <c r="D16370" s="684"/>
    </row>
    <row r="16371" spans="2:4" ht="15" customHeight="1" x14ac:dyDescent="0.25">
      <c r="B16371" s="683"/>
      <c r="C16371" s="683"/>
      <c r="D16371" s="684"/>
    </row>
    <row r="16372" spans="2:4" ht="15" customHeight="1" x14ac:dyDescent="0.25">
      <c r="B16372" s="683"/>
      <c r="C16372" s="683"/>
      <c r="D16372" s="684"/>
    </row>
    <row r="16373" spans="2:4" ht="15" customHeight="1" x14ac:dyDescent="0.25">
      <c r="B16373" s="683"/>
      <c r="C16373" s="683"/>
      <c r="D16373" s="684"/>
    </row>
    <row r="16374" spans="2:4" ht="15" customHeight="1" x14ac:dyDescent="0.25">
      <c r="B16374" s="683"/>
      <c r="C16374" s="683"/>
      <c r="D16374" s="684"/>
    </row>
    <row r="16375" spans="2:4" ht="15" customHeight="1" x14ac:dyDescent="0.25">
      <c r="B16375" s="683"/>
      <c r="C16375" s="683"/>
      <c r="D16375" s="684"/>
    </row>
    <row r="16376" spans="2:4" ht="15" customHeight="1" x14ac:dyDescent="0.25">
      <c r="B16376" s="683"/>
      <c r="C16376" s="683"/>
      <c r="D16376" s="684"/>
    </row>
    <row r="16377" spans="2:4" ht="15" customHeight="1" x14ac:dyDescent="0.25">
      <c r="B16377" s="683"/>
      <c r="C16377" s="683"/>
      <c r="D16377" s="684"/>
    </row>
    <row r="16378" spans="2:4" ht="15" customHeight="1" x14ac:dyDescent="0.25">
      <c r="B16378" s="683"/>
      <c r="C16378" s="683"/>
      <c r="D16378" s="684"/>
    </row>
    <row r="16379" spans="2:4" ht="15" customHeight="1" x14ac:dyDescent="0.25">
      <c r="B16379" s="683"/>
      <c r="C16379" s="683"/>
      <c r="D16379" s="684"/>
    </row>
    <row r="16380" spans="2:4" ht="15" customHeight="1" x14ac:dyDescent="0.25">
      <c r="B16380" s="683"/>
      <c r="C16380" s="683"/>
      <c r="D16380" s="684"/>
    </row>
    <row r="16381" spans="2:4" ht="15" customHeight="1" x14ac:dyDescent="0.25">
      <c r="B16381" s="683"/>
      <c r="C16381" s="683"/>
      <c r="D16381" s="684"/>
    </row>
    <row r="16382" spans="2:4" ht="15" customHeight="1" x14ac:dyDescent="0.25">
      <c r="B16382" s="683"/>
      <c r="C16382" s="683"/>
      <c r="D16382" s="684"/>
    </row>
    <row r="16383" spans="2:4" ht="15" customHeight="1" x14ac:dyDescent="0.25">
      <c r="B16383" s="683"/>
      <c r="C16383" s="683"/>
      <c r="D16383" s="684"/>
    </row>
    <row r="16384" spans="2:4" ht="15" customHeight="1" x14ac:dyDescent="0.25">
      <c r="B16384" s="683"/>
      <c r="C16384" s="683"/>
      <c r="D16384" s="684"/>
    </row>
    <row r="16385" spans="2:4" ht="15" customHeight="1" x14ac:dyDescent="0.25">
      <c r="B16385" s="683"/>
      <c r="C16385" s="683"/>
      <c r="D16385" s="684"/>
    </row>
    <row r="16386" spans="2:4" ht="15" customHeight="1" x14ac:dyDescent="0.25">
      <c r="B16386" s="683"/>
      <c r="C16386" s="683"/>
      <c r="D16386" s="684"/>
    </row>
    <row r="16387" spans="2:4" ht="15" customHeight="1" x14ac:dyDescent="0.25">
      <c r="B16387" s="683"/>
      <c r="C16387" s="683"/>
      <c r="D16387" s="684"/>
    </row>
    <row r="16388" spans="2:4" ht="15" customHeight="1" x14ac:dyDescent="0.25">
      <c r="B16388" s="683"/>
      <c r="C16388" s="683"/>
      <c r="D16388" s="684"/>
    </row>
    <row r="16389" spans="2:4" ht="15" customHeight="1" x14ac:dyDescent="0.25">
      <c r="B16389" s="683"/>
      <c r="C16389" s="683"/>
      <c r="D16389" s="684"/>
    </row>
    <row r="16390" spans="2:4" ht="15" customHeight="1" x14ac:dyDescent="0.25">
      <c r="B16390" s="683"/>
      <c r="C16390" s="683"/>
      <c r="D16390" s="684"/>
    </row>
    <row r="16391" spans="2:4" ht="15" customHeight="1" x14ac:dyDescent="0.25">
      <c r="B16391" s="683"/>
      <c r="C16391" s="683"/>
      <c r="D16391" s="684"/>
    </row>
    <row r="16392" spans="2:4" ht="15" customHeight="1" x14ac:dyDescent="0.25">
      <c r="B16392" s="683"/>
      <c r="C16392" s="683"/>
      <c r="D16392" s="684"/>
    </row>
    <row r="16393" spans="2:4" ht="15" customHeight="1" x14ac:dyDescent="0.25">
      <c r="B16393" s="683"/>
      <c r="C16393" s="683"/>
      <c r="D16393" s="684"/>
    </row>
    <row r="16394" spans="2:4" ht="15" customHeight="1" x14ac:dyDescent="0.25">
      <c r="B16394" s="683"/>
      <c r="C16394" s="683"/>
      <c r="D16394" s="684"/>
    </row>
    <row r="16395" spans="2:4" ht="15" customHeight="1" x14ac:dyDescent="0.25">
      <c r="B16395" s="683"/>
      <c r="C16395" s="683"/>
      <c r="D16395" s="684"/>
    </row>
    <row r="16396" spans="2:4" ht="15" customHeight="1" x14ac:dyDescent="0.25">
      <c r="B16396" s="683"/>
      <c r="C16396" s="683"/>
      <c r="D16396" s="684"/>
    </row>
    <row r="16397" spans="2:4" ht="15" customHeight="1" x14ac:dyDescent="0.25">
      <c r="B16397" s="683"/>
      <c r="C16397" s="683"/>
      <c r="D16397" s="684"/>
    </row>
    <row r="16398" spans="2:4" ht="15" customHeight="1" x14ac:dyDescent="0.25">
      <c r="B16398" s="683"/>
      <c r="C16398" s="683"/>
      <c r="D16398" s="684"/>
    </row>
    <row r="16399" spans="2:4" ht="15" customHeight="1" x14ac:dyDescent="0.25">
      <c r="B16399" s="683"/>
      <c r="C16399" s="683"/>
      <c r="D16399" s="684"/>
    </row>
    <row r="16400" spans="2:4" ht="15" customHeight="1" x14ac:dyDescent="0.25">
      <c r="B16400" s="683"/>
      <c r="C16400" s="683"/>
      <c r="D16400" s="684"/>
    </row>
    <row r="16401" spans="2:4" ht="15" customHeight="1" x14ac:dyDescent="0.25">
      <c r="B16401" s="683"/>
      <c r="C16401" s="683"/>
      <c r="D16401" s="684"/>
    </row>
    <row r="16402" spans="2:4" ht="15" customHeight="1" x14ac:dyDescent="0.25">
      <c r="B16402" s="683"/>
      <c r="C16402" s="683"/>
      <c r="D16402" s="684"/>
    </row>
    <row r="16403" spans="2:4" ht="15" customHeight="1" x14ac:dyDescent="0.25">
      <c r="B16403" s="683"/>
      <c r="C16403" s="683"/>
      <c r="D16403" s="684"/>
    </row>
    <row r="16404" spans="2:4" ht="15" customHeight="1" x14ac:dyDescent="0.25">
      <c r="B16404" s="683"/>
      <c r="C16404" s="683"/>
      <c r="D16404" s="684"/>
    </row>
    <row r="16405" spans="2:4" ht="15" customHeight="1" x14ac:dyDescent="0.25">
      <c r="B16405" s="683"/>
      <c r="C16405" s="683"/>
      <c r="D16405" s="684"/>
    </row>
    <row r="16406" spans="2:4" ht="15" customHeight="1" x14ac:dyDescent="0.25">
      <c r="B16406" s="683"/>
      <c r="C16406" s="683"/>
      <c r="D16406" s="684"/>
    </row>
    <row r="16407" spans="2:4" ht="15" customHeight="1" x14ac:dyDescent="0.25">
      <c r="B16407" s="683"/>
      <c r="C16407" s="683"/>
      <c r="D16407" s="684"/>
    </row>
    <row r="16408" spans="2:4" ht="15" customHeight="1" x14ac:dyDescent="0.25">
      <c r="B16408" s="683"/>
      <c r="C16408" s="683"/>
      <c r="D16408" s="684"/>
    </row>
    <row r="16409" spans="2:4" ht="15" customHeight="1" x14ac:dyDescent="0.25">
      <c r="B16409" s="683"/>
      <c r="C16409" s="683"/>
      <c r="D16409" s="684"/>
    </row>
    <row r="16410" spans="2:4" ht="15" customHeight="1" x14ac:dyDescent="0.25">
      <c r="B16410" s="683"/>
      <c r="C16410" s="683"/>
      <c r="D16410" s="684"/>
    </row>
    <row r="16411" spans="2:4" ht="15" customHeight="1" x14ac:dyDescent="0.25">
      <c r="B16411" s="683"/>
      <c r="C16411" s="683"/>
      <c r="D16411" s="684"/>
    </row>
    <row r="16412" spans="2:4" ht="15" customHeight="1" x14ac:dyDescent="0.25">
      <c r="B16412" s="683"/>
      <c r="C16412" s="683"/>
      <c r="D16412" s="684"/>
    </row>
    <row r="16413" spans="2:4" ht="15" customHeight="1" x14ac:dyDescent="0.25">
      <c r="B16413" s="683"/>
      <c r="C16413" s="683"/>
      <c r="D16413" s="684"/>
    </row>
    <row r="16414" spans="2:4" ht="15" customHeight="1" x14ac:dyDescent="0.25">
      <c r="B16414" s="683"/>
      <c r="C16414" s="683"/>
      <c r="D16414" s="684"/>
    </row>
    <row r="16415" spans="2:4" ht="15" customHeight="1" x14ac:dyDescent="0.25">
      <c r="B16415" s="683"/>
      <c r="C16415" s="683"/>
      <c r="D16415" s="684"/>
    </row>
    <row r="16416" spans="2:4" ht="15" customHeight="1" x14ac:dyDescent="0.25">
      <c r="B16416" s="683"/>
      <c r="C16416" s="683"/>
      <c r="D16416" s="684"/>
    </row>
    <row r="16417" spans="2:4" ht="15" customHeight="1" x14ac:dyDescent="0.25">
      <c r="B16417" s="683"/>
      <c r="C16417" s="683"/>
      <c r="D16417" s="684"/>
    </row>
    <row r="16418" spans="2:4" ht="15" customHeight="1" x14ac:dyDescent="0.25">
      <c r="B16418" s="683"/>
      <c r="C16418" s="683"/>
      <c r="D16418" s="684"/>
    </row>
    <row r="16419" spans="2:4" ht="15" customHeight="1" x14ac:dyDescent="0.25">
      <c r="B16419" s="683"/>
      <c r="C16419" s="683"/>
      <c r="D16419" s="684"/>
    </row>
    <row r="16420" spans="2:4" ht="15" customHeight="1" x14ac:dyDescent="0.25">
      <c r="B16420" s="683"/>
      <c r="C16420" s="683"/>
      <c r="D16420" s="684"/>
    </row>
    <row r="16421" spans="2:4" ht="15" customHeight="1" x14ac:dyDescent="0.25">
      <c r="B16421" s="683"/>
      <c r="C16421" s="683"/>
      <c r="D16421" s="684"/>
    </row>
    <row r="16422" spans="2:4" ht="15" customHeight="1" x14ac:dyDescent="0.25">
      <c r="B16422" s="683"/>
      <c r="C16422" s="683"/>
      <c r="D16422" s="684"/>
    </row>
    <row r="16423" spans="2:4" ht="15" customHeight="1" x14ac:dyDescent="0.25">
      <c r="B16423" s="683"/>
      <c r="C16423" s="683"/>
      <c r="D16423" s="684"/>
    </row>
    <row r="16424" spans="2:4" ht="15" customHeight="1" x14ac:dyDescent="0.25">
      <c r="B16424" s="683"/>
      <c r="C16424" s="683"/>
      <c r="D16424" s="684"/>
    </row>
    <row r="16425" spans="2:4" ht="15" customHeight="1" x14ac:dyDescent="0.25">
      <c r="B16425" s="683"/>
      <c r="C16425" s="683"/>
      <c r="D16425" s="684"/>
    </row>
    <row r="16426" spans="2:4" ht="15" customHeight="1" x14ac:dyDescent="0.25">
      <c r="B16426" s="683"/>
      <c r="C16426" s="683"/>
      <c r="D16426" s="684"/>
    </row>
    <row r="16427" spans="2:4" ht="15" customHeight="1" x14ac:dyDescent="0.25">
      <c r="B16427" s="683"/>
      <c r="C16427" s="683"/>
      <c r="D16427" s="684"/>
    </row>
    <row r="16428" spans="2:4" ht="15" customHeight="1" x14ac:dyDescent="0.25">
      <c r="B16428" s="683"/>
      <c r="C16428" s="683"/>
      <c r="D16428" s="684"/>
    </row>
    <row r="16429" spans="2:4" ht="15" customHeight="1" x14ac:dyDescent="0.25">
      <c r="B16429" s="683"/>
      <c r="C16429" s="683"/>
      <c r="D16429" s="684"/>
    </row>
    <row r="16430" spans="2:4" ht="15" customHeight="1" x14ac:dyDescent="0.25">
      <c r="B16430" s="683"/>
      <c r="C16430" s="683"/>
      <c r="D16430" s="684"/>
    </row>
    <row r="16431" spans="2:4" ht="15" customHeight="1" x14ac:dyDescent="0.25">
      <c r="B16431" s="683"/>
      <c r="C16431" s="683"/>
      <c r="D16431" s="684"/>
    </row>
    <row r="16432" spans="2:4" ht="15" customHeight="1" x14ac:dyDescent="0.25">
      <c r="B16432" s="683"/>
      <c r="C16432" s="683"/>
      <c r="D16432" s="684"/>
    </row>
    <row r="16433" spans="2:4" ht="15" customHeight="1" x14ac:dyDescent="0.25">
      <c r="B16433" s="683"/>
      <c r="C16433" s="683"/>
      <c r="D16433" s="684"/>
    </row>
    <row r="16434" spans="2:4" ht="15" customHeight="1" x14ac:dyDescent="0.25">
      <c r="B16434" s="683"/>
      <c r="C16434" s="683"/>
      <c r="D16434" s="684"/>
    </row>
    <row r="16435" spans="2:4" ht="15" customHeight="1" x14ac:dyDescent="0.25">
      <c r="B16435" s="683"/>
      <c r="C16435" s="683"/>
      <c r="D16435" s="684"/>
    </row>
    <row r="16436" spans="2:4" ht="15" customHeight="1" x14ac:dyDescent="0.25">
      <c r="B16436" s="683"/>
      <c r="C16436" s="683"/>
      <c r="D16436" s="684"/>
    </row>
    <row r="16437" spans="2:4" ht="15" customHeight="1" x14ac:dyDescent="0.25">
      <c r="B16437" s="683"/>
      <c r="C16437" s="683"/>
      <c r="D16437" s="684"/>
    </row>
    <row r="16438" spans="2:4" ht="15" customHeight="1" x14ac:dyDescent="0.25">
      <c r="B16438" s="683"/>
      <c r="C16438" s="683"/>
      <c r="D16438" s="684"/>
    </row>
    <row r="16439" spans="2:4" ht="15" customHeight="1" x14ac:dyDescent="0.25">
      <c r="B16439" s="683"/>
      <c r="C16439" s="683"/>
      <c r="D16439" s="684"/>
    </row>
    <row r="16440" spans="2:4" ht="15" customHeight="1" x14ac:dyDescent="0.25">
      <c r="B16440" s="683"/>
      <c r="C16440" s="683"/>
      <c r="D16440" s="684"/>
    </row>
    <row r="16441" spans="2:4" ht="15" customHeight="1" x14ac:dyDescent="0.25">
      <c r="B16441" s="683"/>
      <c r="C16441" s="683"/>
      <c r="D16441" s="684"/>
    </row>
    <row r="16442" spans="2:4" ht="15" customHeight="1" x14ac:dyDescent="0.25">
      <c r="B16442" s="683"/>
      <c r="C16442" s="683"/>
      <c r="D16442" s="684"/>
    </row>
    <row r="16443" spans="2:4" ht="15" customHeight="1" x14ac:dyDescent="0.25">
      <c r="B16443" s="683"/>
      <c r="C16443" s="683"/>
      <c r="D16443" s="684"/>
    </row>
    <row r="16444" spans="2:4" ht="15" customHeight="1" x14ac:dyDescent="0.25">
      <c r="B16444" s="683"/>
      <c r="C16444" s="683"/>
      <c r="D16444" s="684"/>
    </row>
    <row r="16445" spans="2:4" ht="15" customHeight="1" x14ac:dyDescent="0.25">
      <c r="B16445" s="683"/>
      <c r="C16445" s="683"/>
      <c r="D16445" s="684"/>
    </row>
    <row r="16446" spans="2:4" ht="15" customHeight="1" x14ac:dyDescent="0.25">
      <c r="B16446" s="683"/>
      <c r="C16446" s="683"/>
      <c r="D16446" s="684"/>
    </row>
    <row r="16447" spans="2:4" ht="15" customHeight="1" x14ac:dyDescent="0.25">
      <c r="B16447" s="683"/>
      <c r="C16447" s="683"/>
      <c r="D16447" s="684"/>
    </row>
    <row r="16448" spans="2:4" ht="15" customHeight="1" x14ac:dyDescent="0.25">
      <c r="B16448" s="683"/>
      <c r="C16448" s="683"/>
      <c r="D16448" s="684"/>
    </row>
    <row r="16449" spans="2:4" ht="15" customHeight="1" x14ac:dyDescent="0.25">
      <c r="B16449" s="683"/>
      <c r="C16449" s="683"/>
      <c r="D16449" s="684"/>
    </row>
    <row r="16450" spans="2:4" ht="15" customHeight="1" x14ac:dyDescent="0.25">
      <c r="B16450" s="683"/>
      <c r="C16450" s="683"/>
      <c r="D16450" s="684"/>
    </row>
    <row r="16451" spans="2:4" ht="15" customHeight="1" x14ac:dyDescent="0.25">
      <c r="B16451" s="683"/>
      <c r="C16451" s="683"/>
      <c r="D16451" s="684"/>
    </row>
    <row r="16452" spans="2:4" ht="15" customHeight="1" x14ac:dyDescent="0.25">
      <c r="B16452" s="683"/>
      <c r="C16452" s="683"/>
      <c r="D16452" s="684"/>
    </row>
    <row r="16453" spans="2:4" ht="15" customHeight="1" x14ac:dyDescent="0.25">
      <c r="B16453" s="683"/>
      <c r="C16453" s="683"/>
      <c r="D16453" s="684"/>
    </row>
    <row r="16454" spans="2:4" ht="15" customHeight="1" x14ac:dyDescent="0.25">
      <c r="B16454" s="683"/>
      <c r="C16454" s="683"/>
      <c r="D16454" s="684"/>
    </row>
    <row r="16455" spans="2:4" ht="15" customHeight="1" x14ac:dyDescent="0.25">
      <c r="B16455" s="683"/>
      <c r="C16455" s="683"/>
      <c r="D16455" s="684"/>
    </row>
    <row r="16456" spans="2:4" ht="15" customHeight="1" x14ac:dyDescent="0.25">
      <c r="B16456" s="683"/>
      <c r="C16456" s="683"/>
      <c r="D16456" s="684"/>
    </row>
    <row r="16457" spans="2:4" ht="15" customHeight="1" x14ac:dyDescent="0.25">
      <c r="B16457" s="683"/>
      <c r="C16457" s="683"/>
      <c r="D16457" s="684"/>
    </row>
    <row r="16458" spans="2:4" ht="15" customHeight="1" x14ac:dyDescent="0.25">
      <c r="B16458" s="683"/>
      <c r="C16458" s="683"/>
      <c r="D16458" s="684"/>
    </row>
    <row r="16459" spans="2:4" ht="15" customHeight="1" x14ac:dyDescent="0.25">
      <c r="B16459" s="683"/>
      <c r="C16459" s="683"/>
      <c r="D16459" s="684"/>
    </row>
    <row r="16460" spans="2:4" ht="15" customHeight="1" x14ac:dyDescent="0.25">
      <c r="B16460" s="683"/>
      <c r="C16460" s="683"/>
      <c r="D16460" s="684"/>
    </row>
    <row r="16461" spans="2:4" ht="15" customHeight="1" x14ac:dyDescent="0.25">
      <c r="B16461" s="683"/>
      <c r="C16461" s="683"/>
      <c r="D16461" s="684"/>
    </row>
    <row r="16462" spans="2:4" ht="15" customHeight="1" x14ac:dyDescent="0.25">
      <c r="B16462" s="683"/>
      <c r="C16462" s="683"/>
      <c r="D16462" s="684"/>
    </row>
    <row r="16463" spans="2:4" ht="15" customHeight="1" x14ac:dyDescent="0.25">
      <c r="B16463" s="683"/>
      <c r="C16463" s="683"/>
      <c r="D16463" s="684"/>
    </row>
    <row r="16464" spans="2:4" ht="15" customHeight="1" x14ac:dyDescent="0.25">
      <c r="B16464" s="683"/>
      <c r="C16464" s="683"/>
      <c r="D16464" s="684"/>
    </row>
    <row r="16465" spans="2:4" ht="15" customHeight="1" x14ac:dyDescent="0.25">
      <c r="B16465" s="683"/>
      <c r="C16465" s="683"/>
      <c r="D16465" s="684"/>
    </row>
    <row r="16466" spans="2:4" ht="15" customHeight="1" x14ac:dyDescent="0.25">
      <c r="B16466" s="683"/>
      <c r="C16466" s="683"/>
      <c r="D16466" s="684"/>
    </row>
    <row r="16467" spans="2:4" ht="15" customHeight="1" x14ac:dyDescent="0.25">
      <c r="B16467" s="683"/>
      <c r="C16467" s="683"/>
      <c r="D16467" s="684"/>
    </row>
    <row r="16468" spans="2:4" ht="15" customHeight="1" x14ac:dyDescent="0.25">
      <c r="B16468" s="683"/>
      <c r="C16468" s="683"/>
      <c r="D16468" s="684"/>
    </row>
    <row r="16469" spans="2:4" ht="15" customHeight="1" x14ac:dyDescent="0.25">
      <c r="B16469" s="683"/>
      <c r="C16469" s="683"/>
      <c r="D16469" s="684"/>
    </row>
    <row r="16470" spans="2:4" ht="15" customHeight="1" x14ac:dyDescent="0.25">
      <c r="B16470" s="683"/>
      <c r="C16470" s="683"/>
      <c r="D16470" s="684"/>
    </row>
    <row r="16471" spans="2:4" ht="15" customHeight="1" x14ac:dyDescent="0.25">
      <c r="B16471" s="683"/>
      <c r="C16471" s="683"/>
      <c r="D16471" s="684"/>
    </row>
    <row r="16472" spans="2:4" ht="15" customHeight="1" x14ac:dyDescent="0.25">
      <c r="B16472" s="683"/>
      <c r="C16472" s="683"/>
      <c r="D16472" s="684"/>
    </row>
    <row r="16473" spans="2:4" ht="15" customHeight="1" x14ac:dyDescent="0.25">
      <c r="B16473" s="683"/>
      <c r="C16473" s="683"/>
      <c r="D16473" s="684"/>
    </row>
    <row r="16474" spans="2:4" ht="15" customHeight="1" x14ac:dyDescent="0.25">
      <c r="B16474" s="683"/>
      <c r="C16474" s="683"/>
      <c r="D16474" s="684"/>
    </row>
    <row r="16475" spans="2:4" ht="15" customHeight="1" x14ac:dyDescent="0.25">
      <c r="B16475" s="683"/>
      <c r="C16475" s="683"/>
      <c r="D16475" s="684"/>
    </row>
    <row r="16476" spans="2:4" ht="15" customHeight="1" x14ac:dyDescent="0.25">
      <c r="B16476" s="683"/>
      <c r="C16476" s="683"/>
      <c r="D16476" s="684"/>
    </row>
    <row r="16477" spans="2:4" ht="15" customHeight="1" x14ac:dyDescent="0.25">
      <c r="B16477" s="683"/>
      <c r="C16477" s="683"/>
      <c r="D16477" s="684"/>
    </row>
    <row r="16478" spans="2:4" ht="15" customHeight="1" x14ac:dyDescent="0.25">
      <c r="B16478" s="683"/>
      <c r="C16478" s="683"/>
      <c r="D16478" s="684"/>
    </row>
    <row r="16479" spans="2:4" ht="15" customHeight="1" x14ac:dyDescent="0.25">
      <c r="B16479" s="683"/>
      <c r="C16479" s="683"/>
      <c r="D16479" s="684"/>
    </row>
    <row r="16480" spans="2:4" ht="15" customHeight="1" x14ac:dyDescent="0.25">
      <c r="B16480" s="683"/>
      <c r="C16480" s="683"/>
      <c r="D16480" s="684"/>
    </row>
    <row r="16481" spans="2:4" ht="15" customHeight="1" x14ac:dyDescent="0.25">
      <c r="B16481" s="683"/>
      <c r="C16481" s="683"/>
      <c r="D16481" s="684"/>
    </row>
    <row r="16482" spans="2:4" ht="15" customHeight="1" x14ac:dyDescent="0.25">
      <c r="B16482" s="683"/>
      <c r="C16482" s="683"/>
      <c r="D16482" s="684"/>
    </row>
    <row r="16483" spans="2:4" ht="15" customHeight="1" x14ac:dyDescent="0.25">
      <c r="B16483" s="683"/>
      <c r="C16483" s="683"/>
      <c r="D16483" s="684"/>
    </row>
    <row r="16484" spans="2:4" ht="15" customHeight="1" x14ac:dyDescent="0.25">
      <c r="B16484" s="683"/>
      <c r="C16484" s="683"/>
      <c r="D16484" s="684"/>
    </row>
    <row r="16485" spans="2:4" ht="15" customHeight="1" x14ac:dyDescent="0.25">
      <c r="B16485" s="683"/>
      <c r="C16485" s="683"/>
      <c r="D16485" s="684"/>
    </row>
    <row r="16486" spans="2:4" ht="15" customHeight="1" x14ac:dyDescent="0.25">
      <c r="B16486" s="683"/>
      <c r="C16486" s="683"/>
      <c r="D16486" s="684"/>
    </row>
    <row r="16487" spans="2:4" ht="15" customHeight="1" x14ac:dyDescent="0.25">
      <c r="B16487" s="683"/>
      <c r="C16487" s="683"/>
      <c r="D16487" s="684"/>
    </row>
    <row r="16488" spans="2:4" ht="15" customHeight="1" x14ac:dyDescent="0.25">
      <c r="B16488" s="683"/>
      <c r="C16488" s="683"/>
      <c r="D16488" s="684"/>
    </row>
    <row r="16489" spans="2:4" ht="15" customHeight="1" x14ac:dyDescent="0.25">
      <c r="B16489" s="683"/>
      <c r="C16489" s="683"/>
      <c r="D16489" s="684"/>
    </row>
    <row r="16490" spans="2:4" ht="15" customHeight="1" x14ac:dyDescent="0.25">
      <c r="B16490" s="683"/>
      <c r="C16490" s="683"/>
      <c r="D16490" s="684"/>
    </row>
    <row r="16491" spans="2:4" ht="15" customHeight="1" x14ac:dyDescent="0.25">
      <c r="B16491" s="683"/>
      <c r="C16491" s="683"/>
      <c r="D16491" s="684"/>
    </row>
    <row r="16492" spans="2:4" ht="15" customHeight="1" x14ac:dyDescent="0.25">
      <c r="B16492" s="683"/>
      <c r="C16492" s="683"/>
      <c r="D16492" s="684"/>
    </row>
    <row r="16493" spans="2:4" ht="15" customHeight="1" x14ac:dyDescent="0.25">
      <c r="B16493" s="683"/>
      <c r="C16493" s="683"/>
      <c r="D16493" s="684"/>
    </row>
    <row r="16494" spans="2:4" ht="15" customHeight="1" x14ac:dyDescent="0.25">
      <c r="B16494" s="683"/>
      <c r="C16494" s="683"/>
      <c r="D16494" s="684"/>
    </row>
    <row r="16495" spans="2:4" ht="15" customHeight="1" x14ac:dyDescent="0.25">
      <c r="B16495" s="683"/>
      <c r="C16495" s="683"/>
      <c r="D16495" s="684"/>
    </row>
    <row r="16496" spans="2:4" ht="15" customHeight="1" x14ac:dyDescent="0.25">
      <c r="B16496" s="683"/>
      <c r="C16496" s="683"/>
      <c r="D16496" s="684"/>
    </row>
    <row r="16497" spans="2:4" ht="15" customHeight="1" x14ac:dyDescent="0.25">
      <c r="B16497" s="683"/>
      <c r="C16497" s="683"/>
      <c r="D16497" s="684"/>
    </row>
    <row r="16498" spans="2:4" ht="15" customHeight="1" x14ac:dyDescent="0.25">
      <c r="B16498" s="683"/>
      <c r="C16498" s="683"/>
      <c r="D16498" s="684"/>
    </row>
    <row r="16499" spans="2:4" ht="15" customHeight="1" x14ac:dyDescent="0.25">
      <c r="B16499" s="683"/>
      <c r="C16499" s="683"/>
      <c r="D16499" s="684"/>
    </row>
    <row r="16500" spans="2:4" ht="15" customHeight="1" x14ac:dyDescent="0.25">
      <c r="B16500" s="683"/>
      <c r="C16500" s="683"/>
      <c r="D16500" s="684"/>
    </row>
    <row r="16501" spans="2:4" ht="15" customHeight="1" x14ac:dyDescent="0.25">
      <c r="B16501" s="683"/>
      <c r="C16501" s="683"/>
      <c r="D16501" s="684"/>
    </row>
    <row r="16502" spans="2:4" ht="15" customHeight="1" x14ac:dyDescent="0.25">
      <c r="B16502" s="683"/>
      <c r="C16502" s="683"/>
      <c r="D16502" s="684"/>
    </row>
    <row r="16503" spans="2:4" ht="15" customHeight="1" x14ac:dyDescent="0.25">
      <c r="B16503" s="683"/>
      <c r="C16503" s="683"/>
      <c r="D16503" s="684"/>
    </row>
    <row r="16504" spans="2:4" ht="15" customHeight="1" x14ac:dyDescent="0.25">
      <c r="B16504" s="683"/>
      <c r="C16504" s="683"/>
      <c r="D16504" s="684"/>
    </row>
    <row r="16505" spans="2:4" ht="15" customHeight="1" x14ac:dyDescent="0.25">
      <c r="B16505" s="683"/>
      <c r="C16505" s="683"/>
      <c r="D16505" s="684"/>
    </row>
    <row r="16506" spans="2:4" ht="15" customHeight="1" x14ac:dyDescent="0.25">
      <c r="B16506" s="683"/>
      <c r="C16506" s="683"/>
      <c r="D16506" s="684"/>
    </row>
    <row r="16507" spans="2:4" ht="15" customHeight="1" x14ac:dyDescent="0.25">
      <c r="B16507" s="683"/>
      <c r="C16507" s="683"/>
      <c r="D16507" s="684"/>
    </row>
    <row r="16508" spans="2:4" ht="15" customHeight="1" x14ac:dyDescent="0.25">
      <c r="B16508" s="683"/>
      <c r="C16508" s="683"/>
      <c r="D16508" s="684"/>
    </row>
    <row r="16509" spans="2:4" ht="15" customHeight="1" x14ac:dyDescent="0.25">
      <c r="B16509" s="683"/>
      <c r="C16509" s="683"/>
      <c r="D16509" s="684"/>
    </row>
    <row r="16510" spans="2:4" ht="15" customHeight="1" x14ac:dyDescent="0.25">
      <c r="B16510" s="683"/>
      <c r="C16510" s="683"/>
      <c r="D16510" s="684"/>
    </row>
    <row r="16511" spans="2:4" ht="15" customHeight="1" x14ac:dyDescent="0.25">
      <c r="B16511" s="683"/>
      <c r="C16511" s="683"/>
      <c r="D16511" s="684"/>
    </row>
    <row r="16512" spans="2:4" ht="15" customHeight="1" x14ac:dyDescent="0.25">
      <c r="B16512" s="683"/>
      <c r="C16512" s="683"/>
      <c r="D16512" s="684"/>
    </row>
    <row r="16513" spans="2:4" ht="15" customHeight="1" x14ac:dyDescent="0.25">
      <c r="B16513" s="683"/>
      <c r="C16513" s="683"/>
      <c r="D16513" s="684"/>
    </row>
    <row r="16514" spans="2:4" ht="15" customHeight="1" x14ac:dyDescent="0.25">
      <c r="B16514" s="683"/>
      <c r="C16514" s="683"/>
      <c r="D16514" s="684"/>
    </row>
    <row r="16515" spans="2:4" ht="15" customHeight="1" x14ac:dyDescent="0.25">
      <c r="B16515" s="683"/>
      <c r="C16515" s="683"/>
      <c r="D16515" s="684"/>
    </row>
    <row r="16516" spans="2:4" ht="15" customHeight="1" x14ac:dyDescent="0.25">
      <c r="B16516" s="683"/>
      <c r="C16516" s="683"/>
      <c r="D16516" s="684"/>
    </row>
    <row r="16517" spans="2:4" ht="15" customHeight="1" x14ac:dyDescent="0.25">
      <c r="B16517" s="683"/>
      <c r="C16517" s="683"/>
      <c r="D16517" s="684"/>
    </row>
    <row r="16518" spans="2:4" ht="15" customHeight="1" x14ac:dyDescent="0.25">
      <c r="B16518" s="683"/>
      <c r="C16518" s="683"/>
      <c r="D16518" s="684"/>
    </row>
    <row r="16519" spans="2:4" ht="15" customHeight="1" x14ac:dyDescent="0.25">
      <c r="B16519" s="683"/>
      <c r="C16519" s="683"/>
      <c r="D16519" s="684"/>
    </row>
    <row r="16520" spans="2:4" ht="15" customHeight="1" x14ac:dyDescent="0.25">
      <c r="B16520" s="683"/>
      <c r="C16520" s="683"/>
      <c r="D16520" s="684"/>
    </row>
    <row r="16521" spans="2:4" ht="15" customHeight="1" x14ac:dyDescent="0.25">
      <c r="B16521" s="683"/>
      <c r="C16521" s="683"/>
      <c r="D16521" s="684"/>
    </row>
    <row r="16522" spans="2:4" ht="15" customHeight="1" x14ac:dyDescent="0.25">
      <c r="B16522" s="683"/>
      <c r="C16522" s="683"/>
      <c r="D16522" s="684"/>
    </row>
    <row r="16523" spans="2:4" ht="15" customHeight="1" x14ac:dyDescent="0.25">
      <c r="B16523" s="683"/>
      <c r="C16523" s="683"/>
      <c r="D16523" s="684"/>
    </row>
    <row r="16524" spans="2:4" ht="15" customHeight="1" x14ac:dyDescent="0.25">
      <c r="B16524" s="683"/>
      <c r="C16524" s="683"/>
      <c r="D16524" s="684"/>
    </row>
    <row r="16525" spans="2:4" ht="15" customHeight="1" x14ac:dyDescent="0.25">
      <c r="B16525" s="683"/>
      <c r="C16525" s="683"/>
      <c r="D16525" s="684"/>
    </row>
    <row r="16526" spans="2:4" ht="15" customHeight="1" x14ac:dyDescent="0.25">
      <c r="B16526" s="683"/>
      <c r="C16526" s="683"/>
      <c r="D16526" s="684"/>
    </row>
    <row r="16527" spans="2:4" ht="15" customHeight="1" x14ac:dyDescent="0.25">
      <c r="B16527" s="683"/>
      <c r="C16527" s="683"/>
      <c r="D16527" s="684"/>
    </row>
    <row r="16528" spans="2:4" ht="15" customHeight="1" x14ac:dyDescent="0.25">
      <c r="B16528" s="683"/>
      <c r="C16528" s="683"/>
      <c r="D16528" s="684"/>
    </row>
    <row r="16529" spans="2:4" ht="15" customHeight="1" x14ac:dyDescent="0.25">
      <c r="B16529" s="683"/>
      <c r="C16529" s="683"/>
      <c r="D16529" s="684"/>
    </row>
    <row r="16530" spans="2:4" ht="15" customHeight="1" x14ac:dyDescent="0.25">
      <c r="B16530" s="683"/>
      <c r="C16530" s="683"/>
      <c r="D16530" s="684"/>
    </row>
    <row r="16531" spans="2:4" ht="15" customHeight="1" x14ac:dyDescent="0.25">
      <c r="B16531" s="683"/>
      <c r="C16531" s="683"/>
      <c r="D16531" s="684"/>
    </row>
    <row r="16532" spans="2:4" ht="15" customHeight="1" x14ac:dyDescent="0.25">
      <c r="B16532" s="683"/>
      <c r="C16532" s="683"/>
      <c r="D16532" s="684"/>
    </row>
    <row r="16533" spans="2:4" ht="15" customHeight="1" x14ac:dyDescent="0.25">
      <c r="B16533" s="683"/>
      <c r="C16533" s="683"/>
      <c r="D16533" s="684"/>
    </row>
    <row r="16534" spans="2:4" ht="15" customHeight="1" x14ac:dyDescent="0.25">
      <c r="B16534" s="683"/>
      <c r="C16534" s="683"/>
      <c r="D16534" s="684"/>
    </row>
    <row r="16535" spans="2:4" ht="15" customHeight="1" x14ac:dyDescent="0.25">
      <c r="B16535" s="683"/>
      <c r="C16535" s="683"/>
      <c r="D16535" s="684"/>
    </row>
    <row r="16536" spans="2:4" ht="15" customHeight="1" x14ac:dyDescent="0.25">
      <c r="B16536" s="683"/>
      <c r="C16536" s="683"/>
      <c r="D16536" s="684"/>
    </row>
    <row r="16537" spans="2:4" ht="15" customHeight="1" x14ac:dyDescent="0.25">
      <c r="B16537" s="683"/>
      <c r="C16537" s="683"/>
      <c r="D16537" s="684"/>
    </row>
    <row r="16538" spans="2:4" ht="15" customHeight="1" x14ac:dyDescent="0.25">
      <c r="B16538" s="683"/>
      <c r="C16538" s="683"/>
      <c r="D16538" s="684"/>
    </row>
    <row r="16539" spans="2:4" ht="15" customHeight="1" x14ac:dyDescent="0.25">
      <c r="B16539" s="683"/>
      <c r="C16539" s="683"/>
      <c r="D16539" s="684"/>
    </row>
    <row r="16540" spans="2:4" ht="15" customHeight="1" x14ac:dyDescent="0.25">
      <c r="B16540" s="683"/>
      <c r="C16540" s="683"/>
      <c r="D16540" s="684"/>
    </row>
    <row r="16541" spans="2:4" ht="15" customHeight="1" x14ac:dyDescent="0.25">
      <c r="B16541" s="683"/>
      <c r="C16541" s="683"/>
      <c r="D16541" s="684"/>
    </row>
    <row r="16542" spans="2:4" ht="15" customHeight="1" x14ac:dyDescent="0.25">
      <c r="B16542" s="683"/>
      <c r="C16542" s="683"/>
      <c r="D16542" s="684"/>
    </row>
    <row r="16543" spans="2:4" ht="15" customHeight="1" x14ac:dyDescent="0.25">
      <c r="B16543" s="683"/>
      <c r="C16543" s="683"/>
      <c r="D16543" s="684"/>
    </row>
    <row r="16544" spans="2:4" ht="15" customHeight="1" x14ac:dyDescent="0.25">
      <c r="B16544" s="683"/>
      <c r="C16544" s="683"/>
      <c r="D16544" s="684"/>
    </row>
    <row r="16545" spans="2:4" ht="15" customHeight="1" x14ac:dyDescent="0.25">
      <c r="B16545" s="683"/>
      <c r="C16545" s="683"/>
      <c r="D16545" s="684"/>
    </row>
    <row r="16546" spans="2:4" ht="15" customHeight="1" x14ac:dyDescent="0.25">
      <c r="B16546" s="683"/>
      <c r="C16546" s="683"/>
      <c r="D16546" s="684"/>
    </row>
    <row r="16547" spans="2:4" ht="15" customHeight="1" x14ac:dyDescent="0.25">
      <c r="B16547" s="683"/>
      <c r="C16547" s="683"/>
      <c r="D16547" s="684"/>
    </row>
    <row r="16548" spans="2:4" ht="15" customHeight="1" x14ac:dyDescent="0.25">
      <c r="B16548" s="683"/>
      <c r="C16548" s="683"/>
      <c r="D16548" s="684"/>
    </row>
    <row r="16549" spans="2:4" ht="15" customHeight="1" x14ac:dyDescent="0.25">
      <c r="B16549" s="683"/>
      <c r="C16549" s="683"/>
      <c r="D16549" s="684"/>
    </row>
    <row r="16550" spans="2:4" ht="15" customHeight="1" x14ac:dyDescent="0.25">
      <c r="B16550" s="683"/>
      <c r="C16550" s="683"/>
      <c r="D16550" s="684"/>
    </row>
    <row r="16551" spans="2:4" ht="15" customHeight="1" x14ac:dyDescent="0.25">
      <c r="B16551" s="683"/>
      <c r="C16551" s="683"/>
      <c r="D16551" s="684"/>
    </row>
    <row r="16552" spans="2:4" ht="15" customHeight="1" x14ac:dyDescent="0.25">
      <c r="B16552" s="683"/>
      <c r="C16552" s="683"/>
      <c r="D16552" s="684"/>
    </row>
    <row r="16553" spans="2:4" ht="15" customHeight="1" x14ac:dyDescent="0.25">
      <c r="B16553" s="683"/>
      <c r="C16553" s="683"/>
      <c r="D16553" s="684"/>
    </row>
    <row r="16554" spans="2:4" ht="15" customHeight="1" x14ac:dyDescent="0.25">
      <c r="B16554" s="683"/>
      <c r="C16554" s="683"/>
      <c r="D16554" s="684"/>
    </row>
    <row r="16555" spans="2:4" ht="15" customHeight="1" x14ac:dyDescent="0.25">
      <c r="B16555" s="683"/>
      <c r="C16555" s="683"/>
      <c r="D16555" s="684"/>
    </row>
    <row r="16556" spans="2:4" ht="15" customHeight="1" x14ac:dyDescent="0.25">
      <c r="B16556" s="683"/>
      <c r="C16556" s="683"/>
      <c r="D16556" s="684"/>
    </row>
    <row r="16557" spans="2:4" ht="15" customHeight="1" x14ac:dyDescent="0.25">
      <c r="B16557" s="683"/>
      <c r="C16557" s="683"/>
      <c r="D16557" s="684"/>
    </row>
    <row r="16558" spans="2:4" ht="15" customHeight="1" x14ac:dyDescent="0.25">
      <c r="B16558" s="683"/>
      <c r="C16558" s="683"/>
      <c r="D16558" s="684"/>
    </row>
    <row r="16559" spans="2:4" ht="15" customHeight="1" x14ac:dyDescent="0.25">
      <c r="B16559" s="683"/>
      <c r="C16559" s="683"/>
      <c r="D16559" s="684"/>
    </row>
    <row r="16560" spans="2:4" ht="15" customHeight="1" x14ac:dyDescent="0.25">
      <c r="B16560" s="683"/>
      <c r="C16560" s="683"/>
      <c r="D16560" s="684"/>
    </row>
    <row r="16561" spans="2:4" ht="15" customHeight="1" x14ac:dyDescent="0.25">
      <c r="B16561" s="683"/>
      <c r="C16561" s="683"/>
      <c r="D16561" s="684"/>
    </row>
    <row r="16562" spans="2:4" ht="15" customHeight="1" x14ac:dyDescent="0.25">
      <c r="B16562" s="683"/>
      <c r="C16562" s="683"/>
      <c r="D16562" s="684"/>
    </row>
    <row r="16563" spans="2:4" ht="15" customHeight="1" x14ac:dyDescent="0.25">
      <c r="B16563" s="683"/>
      <c r="C16563" s="683"/>
      <c r="D16563" s="684"/>
    </row>
    <row r="16564" spans="2:4" ht="15" customHeight="1" x14ac:dyDescent="0.25">
      <c r="B16564" s="683"/>
      <c r="C16564" s="683"/>
      <c r="D16564" s="684"/>
    </row>
    <row r="16565" spans="2:4" ht="15" customHeight="1" x14ac:dyDescent="0.25">
      <c r="B16565" s="683"/>
      <c r="C16565" s="683"/>
      <c r="D16565" s="684"/>
    </row>
    <row r="16566" spans="2:4" ht="15" customHeight="1" x14ac:dyDescent="0.25">
      <c r="B16566" s="683"/>
      <c r="C16566" s="683"/>
      <c r="D16566" s="684"/>
    </row>
    <row r="16567" spans="2:4" ht="15" customHeight="1" x14ac:dyDescent="0.25">
      <c r="B16567" s="683"/>
      <c r="C16567" s="683"/>
      <c r="D16567" s="684"/>
    </row>
    <row r="16568" spans="2:4" ht="15" customHeight="1" x14ac:dyDescent="0.25">
      <c r="B16568" s="683"/>
      <c r="C16568" s="683"/>
      <c r="D16568" s="684"/>
    </row>
    <row r="16569" spans="2:4" ht="15" customHeight="1" x14ac:dyDescent="0.25">
      <c r="B16569" s="683"/>
      <c r="C16569" s="683"/>
      <c r="D16569" s="684"/>
    </row>
    <row r="16570" spans="2:4" ht="15" customHeight="1" x14ac:dyDescent="0.25">
      <c r="B16570" s="683"/>
      <c r="C16570" s="683"/>
      <c r="D16570" s="684"/>
    </row>
    <row r="16571" spans="2:4" ht="15" customHeight="1" x14ac:dyDescent="0.25">
      <c r="B16571" s="683"/>
      <c r="C16571" s="683"/>
      <c r="D16571" s="684"/>
    </row>
    <row r="16572" spans="2:4" ht="15" customHeight="1" x14ac:dyDescent="0.25">
      <c r="B16572" s="683"/>
      <c r="C16572" s="683"/>
      <c r="D16572" s="684"/>
    </row>
    <row r="16573" spans="2:4" ht="15" customHeight="1" x14ac:dyDescent="0.25">
      <c r="B16573" s="683"/>
      <c r="C16573" s="683"/>
      <c r="D16573" s="684"/>
    </row>
    <row r="16574" spans="2:4" ht="15" customHeight="1" x14ac:dyDescent="0.25">
      <c r="B16574" s="683"/>
      <c r="C16574" s="683"/>
      <c r="D16574" s="684"/>
    </row>
    <row r="16575" spans="2:4" ht="15" customHeight="1" x14ac:dyDescent="0.25">
      <c r="B16575" s="683"/>
      <c r="C16575" s="683"/>
      <c r="D16575" s="684"/>
    </row>
    <row r="16576" spans="2:4" ht="15" customHeight="1" x14ac:dyDescent="0.25">
      <c r="B16576" s="683"/>
      <c r="C16576" s="683"/>
      <c r="D16576" s="684"/>
    </row>
    <row r="16577" spans="2:4" ht="15" customHeight="1" x14ac:dyDescent="0.25">
      <c r="B16577" s="683"/>
      <c r="C16577" s="683"/>
      <c r="D16577" s="684"/>
    </row>
    <row r="16578" spans="2:4" ht="15" customHeight="1" x14ac:dyDescent="0.25">
      <c r="B16578" s="683"/>
      <c r="C16578" s="683"/>
      <c r="D16578" s="684"/>
    </row>
    <row r="16579" spans="2:4" ht="15" customHeight="1" x14ac:dyDescent="0.25">
      <c r="B16579" s="683"/>
      <c r="C16579" s="683"/>
      <c r="D16579" s="684"/>
    </row>
    <row r="16580" spans="2:4" ht="15" customHeight="1" x14ac:dyDescent="0.25">
      <c r="B16580" s="683"/>
      <c r="C16580" s="683"/>
      <c r="D16580" s="684"/>
    </row>
    <row r="16581" spans="2:4" ht="15" customHeight="1" x14ac:dyDescent="0.25">
      <c r="B16581" s="683"/>
      <c r="C16581" s="683"/>
      <c r="D16581" s="684"/>
    </row>
    <row r="16582" spans="2:4" ht="15" customHeight="1" x14ac:dyDescent="0.25">
      <c r="B16582" s="683"/>
      <c r="C16582" s="683"/>
      <c r="D16582" s="684"/>
    </row>
    <row r="16583" spans="2:4" ht="15" customHeight="1" x14ac:dyDescent="0.25">
      <c r="B16583" s="683"/>
      <c r="C16583" s="683"/>
      <c r="D16583" s="684"/>
    </row>
    <row r="16584" spans="2:4" ht="15" customHeight="1" x14ac:dyDescent="0.25">
      <c r="B16584" s="683"/>
      <c r="C16584" s="683"/>
      <c r="D16584" s="684"/>
    </row>
    <row r="16585" spans="2:4" ht="15" customHeight="1" x14ac:dyDescent="0.25">
      <c r="B16585" s="683"/>
      <c r="C16585" s="683"/>
      <c r="D16585" s="684"/>
    </row>
    <row r="16586" spans="2:4" ht="15" customHeight="1" x14ac:dyDescent="0.25">
      <c r="B16586" s="683"/>
      <c r="C16586" s="683"/>
      <c r="D16586" s="684"/>
    </row>
    <row r="16587" spans="2:4" ht="15" customHeight="1" x14ac:dyDescent="0.25">
      <c r="B16587" s="683"/>
      <c r="C16587" s="683"/>
      <c r="D16587" s="684"/>
    </row>
    <row r="16588" spans="2:4" ht="15" customHeight="1" x14ac:dyDescent="0.25">
      <c r="B16588" s="683"/>
      <c r="C16588" s="683"/>
      <c r="D16588" s="684"/>
    </row>
    <row r="16589" spans="2:4" ht="15" customHeight="1" x14ac:dyDescent="0.25">
      <c r="B16589" s="683"/>
      <c r="C16589" s="683"/>
      <c r="D16589" s="684"/>
    </row>
    <row r="16590" spans="2:4" ht="15" customHeight="1" x14ac:dyDescent="0.25">
      <c r="B16590" s="683"/>
      <c r="C16590" s="683"/>
      <c r="D16590" s="684"/>
    </row>
    <row r="16591" spans="2:4" ht="15" customHeight="1" x14ac:dyDescent="0.25">
      <c r="B16591" s="683"/>
      <c r="C16591" s="683"/>
      <c r="D16591" s="684"/>
    </row>
    <row r="16592" spans="2:4" ht="15" customHeight="1" x14ac:dyDescent="0.25">
      <c r="B16592" s="683"/>
      <c r="C16592" s="683"/>
      <c r="D16592" s="684"/>
    </row>
    <row r="16593" spans="2:4" ht="15" customHeight="1" x14ac:dyDescent="0.25">
      <c r="B16593" s="683"/>
      <c r="C16593" s="683"/>
      <c r="D16593" s="684"/>
    </row>
    <row r="16594" spans="2:4" ht="15" customHeight="1" x14ac:dyDescent="0.25">
      <c r="B16594" s="683"/>
      <c r="C16594" s="683"/>
      <c r="D16594" s="684"/>
    </row>
    <row r="16595" spans="2:4" ht="15" customHeight="1" x14ac:dyDescent="0.25">
      <c r="B16595" s="683"/>
      <c r="C16595" s="683"/>
      <c r="D16595" s="684"/>
    </row>
    <row r="16596" spans="2:4" ht="15" customHeight="1" x14ac:dyDescent="0.25">
      <c r="B16596" s="683"/>
      <c r="C16596" s="683"/>
      <c r="D16596" s="684"/>
    </row>
    <row r="16597" spans="2:4" ht="15" customHeight="1" x14ac:dyDescent="0.25">
      <c r="B16597" s="683"/>
      <c r="C16597" s="683"/>
      <c r="D16597" s="684"/>
    </row>
    <row r="16598" spans="2:4" ht="15" customHeight="1" x14ac:dyDescent="0.25">
      <c r="B16598" s="683"/>
      <c r="C16598" s="683"/>
      <c r="D16598" s="684"/>
    </row>
    <row r="16599" spans="2:4" ht="15" customHeight="1" x14ac:dyDescent="0.25">
      <c r="B16599" s="683"/>
      <c r="C16599" s="683"/>
      <c r="D16599" s="684"/>
    </row>
    <row r="16600" spans="2:4" ht="15" customHeight="1" x14ac:dyDescent="0.25">
      <c r="B16600" s="683"/>
      <c r="C16600" s="683"/>
      <c r="D16600" s="684"/>
    </row>
    <row r="16601" spans="2:4" ht="15" customHeight="1" x14ac:dyDescent="0.25">
      <c r="B16601" s="683"/>
      <c r="C16601" s="683"/>
      <c r="D16601" s="684"/>
    </row>
    <row r="16602" spans="2:4" ht="15" customHeight="1" x14ac:dyDescent="0.25">
      <c r="B16602" s="683"/>
      <c r="C16602" s="683"/>
      <c r="D16602" s="684"/>
    </row>
    <row r="16603" spans="2:4" ht="15" customHeight="1" x14ac:dyDescent="0.25">
      <c r="B16603" s="683"/>
      <c r="C16603" s="683"/>
      <c r="D16603" s="684"/>
    </row>
    <row r="16604" spans="2:4" ht="15" customHeight="1" x14ac:dyDescent="0.25">
      <c r="B16604" s="683"/>
      <c r="C16604" s="683"/>
      <c r="D16604" s="684"/>
    </row>
    <row r="16605" spans="2:4" ht="15" customHeight="1" x14ac:dyDescent="0.25">
      <c r="B16605" s="683"/>
      <c r="C16605" s="683"/>
      <c r="D16605" s="684"/>
    </row>
    <row r="16606" spans="2:4" ht="15" customHeight="1" x14ac:dyDescent="0.25">
      <c r="B16606" s="683"/>
      <c r="C16606" s="683"/>
      <c r="D16606" s="684"/>
    </row>
    <row r="16607" spans="2:4" ht="15" customHeight="1" x14ac:dyDescent="0.25">
      <c r="B16607" s="683"/>
      <c r="C16607" s="683"/>
      <c r="D16607" s="684"/>
    </row>
    <row r="16608" spans="2:4" ht="15" customHeight="1" x14ac:dyDescent="0.25">
      <c r="B16608" s="683"/>
      <c r="C16608" s="683"/>
      <c r="D16608" s="684"/>
    </row>
    <row r="16609" spans="2:4" ht="15" customHeight="1" x14ac:dyDescent="0.25">
      <c r="B16609" s="683"/>
      <c r="C16609" s="683"/>
      <c r="D16609" s="684"/>
    </row>
    <row r="16610" spans="2:4" ht="15" customHeight="1" x14ac:dyDescent="0.25">
      <c r="B16610" s="683"/>
      <c r="C16610" s="683"/>
      <c r="D16610" s="684"/>
    </row>
    <row r="16611" spans="2:4" ht="15" customHeight="1" x14ac:dyDescent="0.25">
      <c r="B16611" s="683"/>
      <c r="C16611" s="683"/>
      <c r="D16611" s="684"/>
    </row>
    <row r="16612" spans="2:4" ht="15" customHeight="1" x14ac:dyDescent="0.25">
      <c r="B16612" s="683"/>
      <c r="C16612" s="683"/>
      <c r="D16612" s="684"/>
    </row>
    <row r="16613" spans="2:4" ht="15" customHeight="1" x14ac:dyDescent="0.25">
      <c r="B16613" s="683"/>
      <c r="C16613" s="683"/>
      <c r="D16613" s="684"/>
    </row>
    <row r="16614" spans="2:4" ht="15" customHeight="1" x14ac:dyDescent="0.25">
      <c r="B16614" s="683"/>
      <c r="C16614" s="683"/>
      <c r="D16614" s="684"/>
    </row>
    <row r="16615" spans="2:4" ht="15" customHeight="1" x14ac:dyDescent="0.25">
      <c r="B16615" s="683"/>
      <c r="C16615" s="683"/>
      <c r="D16615" s="684"/>
    </row>
    <row r="16616" spans="2:4" ht="15" customHeight="1" x14ac:dyDescent="0.25">
      <c r="B16616" s="683"/>
      <c r="C16616" s="683"/>
      <c r="D16616" s="684"/>
    </row>
    <row r="16617" spans="2:4" ht="15" customHeight="1" x14ac:dyDescent="0.25">
      <c r="B16617" s="683"/>
      <c r="C16617" s="683"/>
      <c r="D16617" s="684"/>
    </row>
    <row r="16618" spans="2:4" ht="15" customHeight="1" x14ac:dyDescent="0.25">
      <c r="B16618" s="683"/>
      <c r="C16618" s="683"/>
      <c r="D16618" s="684"/>
    </row>
    <row r="16619" spans="2:4" ht="15" customHeight="1" x14ac:dyDescent="0.25">
      <c r="B16619" s="683"/>
      <c r="C16619" s="683"/>
      <c r="D16619" s="684"/>
    </row>
    <row r="16620" spans="2:4" ht="15" customHeight="1" x14ac:dyDescent="0.25">
      <c r="B16620" s="683"/>
      <c r="C16620" s="683"/>
      <c r="D16620" s="684"/>
    </row>
    <row r="16621" spans="2:4" ht="15" customHeight="1" x14ac:dyDescent="0.25">
      <c r="B16621" s="683"/>
      <c r="C16621" s="683"/>
      <c r="D16621" s="684"/>
    </row>
    <row r="16622" spans="2:4" ht="15" customHeight="1" x14ac:dyDescent="0.25">
      <c r="B16622" s="683"/>
      <c r="C16622" s="683"/>
      <c r="D16622" s="684"/>
    </row>
    <row r="16623" spans="2:4" ht="15" customHeight="1" x14ac:dyDescent="0.25">
      <c r="B16623" s="683"/>
      <c r="C16623" s="683"/>
      <c r="D16623" s="684"/>
    </row>
    <row r="16624" spans="2:4" ht="15" customHeight="1" x14ac:dyDescent="0.25">
      <c r="B16624" s="683"/>
      <c r="C16624" s="683"/>
      <c r="D16624" s="684"/>
    </row>
    <row r="16625" spans="2:4" ht="15" customHeight="1" x14ac:dyDescent="0.25">
      <c r="B16625" s="683"/>
      <c r="C16625" s="683"/>
      <c r="D16625" s="684"/>
    </row>
    <row r="16626" spans="2:4" ht="15" customHeight="1" x14ac:dyDescent="0.25">
      <c r="B16626" s="683"/>
      <c r="C16626" s="683"/>
      <c r="D16626" s="684"/>
    </row>
    <row r="16627" spans="2:4" ht="15" customHeight="1" x14ac:dyDescent="0.25">
      <c r="B16627" s="683"/>
      <c r="C16627" s="683"/>
      <c r="D16627" s="684"/>
    </row>
    <row r="16628" spans="2:4" ht="15" customHeight="1" x14ac:dyDescent="0.25">
      <c r="B16628" s="683"/>
      <c r="C16628" s="683"/>
      <c r="D16628" s="684"/>
    </row>
    <row r="16629" spans="2:4" ht="15" customHeight="1" x14ac:dyDescent="0.25">
      <c r="B16629" s="683"/>
      <c r="C16629" s="683"/>
      <c r="D16629" s="684"/>
    </row>
    <row r="16630" spans="2:4" ht="15" customHeight="1" x14ac:dyDescent="0.25">
      <c r="B16630" s="683"/>
      <c r="C16630" s="683"/>
      <c r="D16630" s="684"/>
    </row>
    <row r="16631" spans="2:4" ht="15" customHeight="1" x14ac:dyDescent="0.25">
      <c r="B16631" s="683"/>
      <c r="C16631" s="683"/>
      <c r="D16631" s="684"/>
    </row>
    <row r="16632" spans="2:4" ht="15" customHeight="1" x14ac:dyDescent="0.25">
      <c r="B16632" s="683"/>
      <c r="C16632" s="683"/>
      <c r="D16632" s="684"/>
    </row>
    <row r="16633" spans="2:4" ht="15" customHeight="1" x14ac:dyDescent="0.25">
      <c r="B16633" s="683"/>
      <c r="C16633" s="683"/>
      <c r="D16633" s="684"/>
    </row>
    <row r="16634" spans="2:4" ht="15" customHeight="1" x14ac:dyDescent="0.25">
      <c r="B16634" s="683"/>
      <c r="C16634" s="683"/>
      <c r="D16634" s="684"/>
    </row>
    <row r="16635" spans="2:4" ht="15" customHeight="1" x14ac:dyDescent="0.25">
      <c r="B16635" s="683"/>
      <c r="C16635" s="683"/>
      <c r="D16635" s="684"/>
    </row>
    <row r="16636" spans="2:4" ht="15" customHeight="1" x14ac:dyDescent="0.25">
      <c r="B16636" s="683"/>
      <c r="C16636" s="683"/>
      <c r="D16636" s="684"/>
    </row>
    <row r="16637" spans="2:4" ht="15" customHeight="1" x14ac:dyDescent="0.25">
      <c r="B16637" s="683"/>
      <c r="C16637" s="683"/>
      <c r="D16637" s="684"/>
    </row>
    <row r="16638" spans="2:4" ht="15" customHeight="1" x14ac:dyDescent="0.25">
      <c r="B16638" s="683"/>
      <c r="C16638" s="683"/>
      <c r="D16638" s="684"/>
    </row>
    <row r="16639" spans="2:4" ht="15" customHeight="1" x14ac:dyDescent="0.25">
      <c r="B16639" s="683"/>
      <c r="C16639" s="683"/>
      <c r="D16639" s="684"/>
    </row>
    <row r="16640" spans="2:4" ht="15" customHeight="1" x14ac:dyDescent="0.25">
      <c r="B16640" s="683"/>
      <c r="C16640" s="683"/>
      <c r="D16640" s="684"/>
    </row>
    <row r="16641" spans="2:4" ht="15" customHeight="1" x14ac:dyDescent="0.25">
      <c r="B16641" s="683"/>
      <c r="C16641" s="683"/>
      <c r="D16641" s="684"/>
    </row>
    <row r="16642" spans="2:4" ht="15" customHeight="1" x14ac:dyDescent="0.25">
      <c r="B16642" s="683"/>
      <c r="C16642" s="683"/>
      <c r="D16642" s="684"/>
    </row>
    <row r="16643" spans="2:4" ht="15" customHeight="1" x14ac:dyDescent="0.25">
      <c r="B16643" s="683"/>
      <c r="C16643" s="683"/>
      <c r="D16643" s="684"/>
    </row>
    <row r="16644" spans="2:4" ht="15" customHeight="1" x14ac:dyDescent="0.25">
      <c r="B16644" s="683"/>
      <c r="C16644" s="683"/>
      <c r="D16644" s="684"/>
    </row>
    <row r="16645" spans="2:4" ht="15" customHeight="1" x14ac:dyDescent="0.25">
      <c r="B16645" s="683"/>
      <c r="C16645" s="683"/>
      <c r="D16645" s="684"/>
    </row>
    <row r="16646" spans="2:4" ht="15" customHeight="1" x14ac:dyDescent="0.25">
      <c r="B16646" s="683"/>
      <c r="C16646" s="683"/>
      <c r="D16646" s="684"/>
    </row>
    <row r="16647" spans="2:4" ht="15" customHeight="1" x14ac:dyDescent="0.25">
      <c r="B16647" s="683"/>
      <c r="C16647" s="683"/>
      <c r="D16647" s="684"/>
    </row>
    <row r="16648" spans="2:4" ht="15" customHeight="1" x14ac:dyDescent="0.25">
      <c r="B16648" s="683"/>
      <c r="C16648" s="683"/>
      <c r="D16648" s="684"/>
    </row>
    <row r="16649" spans="2:4" ht="15" customHeight="1" x14ac:dyDescent="0.25">
      <c r="B16649" s="683"/>
      <c r="C16649" s="683"/>
      <c r="D16649" s="684"/>
    </row>
    <row r="16650" spans="2:4" ht="15" customHeight="1" x14ac:dyDescent="0.25">
      <c r="B16650" s="683"/>
      <c r="C16650" s="683"/>
      <c r="D16650" s="684"/>
    </row>
    <row r="16651" spans="2:4" ht="15" customHeight="1" x14ac:dyDescent="0.25">
      <c r="B16651" s="683"/>
      <c r="C16651" s="683"/>
      <c r="D16651" s="684"/>
    </row>
    <row r="16652" spans="2:4" ht="15" customHeight="1" x14ac:dyDescent="0.25">
      <c r="B16652" s="683"/>
      <c r="C16652" s="683"/>
      <c r="D16652" s="684"/>
    </row>
    <row r="16653" spans="2:4" ht="15" customHeight="1" x14ac:dyDescent="0.25">
      <c r="B16653" s="683"/>
      <c r="C16653" s="683"/>
      <c r="D16653" s="684"/>
    </row>
    <row r="16654" spans="2:4" ht="15" customHeight="1" x14ac:dyDescent="0.25">
      <c r="B16654" s="683"/>
      <c r="C16654" s="683"/>
      <c r="D16654" s="684"/>
    </row>
    <row r="16655" spans="2:4" ht="15" customHeight="1" x14ac:dyDescent="0.25">
      <c r="B16655" s="683"/>
      <c r="C16655" s="683"/>
      <c r="D16655" s="684"/>
    </row>
    <row r="16656" spans="2:4" ht="15" customHeight="1" x14ac:dyDescent="0.25">
      <c r="B16656" s="683"/>
      <c r="C16656" s="683"/>
      <c r="D16656" s="684"/>
    </row>
    <row r="16657" spans="2:4" ht="15" customHeight="1" x14ac:dyDescent="0.25">
      <c r="B16657" s="683"/>
      <c r="C16657" s="683"/>
      <c r="D16657" s="684"/>
    </row>
    <row r="16658" spans="2:4" ht="15" customHeight="1" x14ac:dyDescent="0.25">
      <c r="B16658" s="683"/>
      <c r="C16658" s="683"/>
      <c r="D16658" s="684"/>
    </row>
    <row r="16659" spans="2:4" ht="15" customHeight="1" x14ac:dyDescent="0.25">
      <c r="B16659" s="683"/>
      <c r="C16659" s="683"/>
      <c r="D16659" s="684"/>
    </row>
    <row r="16660" spans="2:4" ht="15" customHeight="1" x14ac:dyDescent="0.25">
      <c r="B16660" s="683"/>
      <c r="C16660" s="683"/>
      <c r="D16660" s="684"/>
    </row>
    <row r="16661" spans="2:4" ht="15" customHeight="1" x14ac:dyDescent="0.25">
      <c r="B16661" s="683"/>
      <c r="C16661" s="683"/>
      <c r="D16661" s="684"/>
    </row>
    <row r="16662" spans="2:4" ht="15" customHeight="1" x14ac:dyDescent="0.25">
      <c r="B16662" s="683"/>
      <c r="C16662" s="683"/>
      <c r="D16662" s="684"/>
    </row>
    <row r="16663" spans="2:4" ht="15" customHeight="1" x14ac:dyDescent="0.25">
      <c r="B16663" s="683"/>
      <c r="C16663" s="683"/>
      <c r="D16663" s="684"/>
    </row>
    <row r="16664" spans="2:4" ht="15" customHeight="1" x14ac:dyDescent="0.25">
      <c r="B16664" s="683"/>
      <c r="C16664" s="683"/>
      <c r="D16664" s="684"/>
    </row>
    <row r="16665" spans="2:4" ht="15" customHeight="1" x14ac:dyDescent="0.25">
      <c r="B16665" s="683"/>
      <c r="C16665" s="683"/>
      <c r="D16665" s="684"/>
    </row>
    <row r="16666" spans="2:4" ht="15" customHeight="1" x14ac:dyDescent="0.25">
      <c r="B16666" s="683"/>
      <c r="C16666" s="683"/>
      <c r="D16666" s="684"/>
    </row>
    <row r="16667" spans="2:4" ht="15" customHeight="1" x14ac:dyDescent="0.25">
      <c r="B16667" s="683"/>
      <c r="C16667" s="683"/>
      <c r="D16667" s="684"/>
    </row>
    <row r="16668" spans="2:4" ht="15" customHeight="1" x14ac:dyDescent="0.25">
      <c r="B16668" s="683"/>
      <c r="C16668" s="683"/>
      <c r="D16668" s="684"/>
    </row>
    <row r="16669" spans="2:4" ht="15" customHeight="1" x14ac:dyDescent="0.25">
      <c r="B16669" s="683"/>
      <c r="C16669" s="683"/>
      <c r="D16669" s="684"/>
    </row>
    <row r="16670" spans="2:4" ht="15" customHeight="1" x14ac:dyDescent="0.25">
      <c r="B16670" s="683"/>
      <c r="C16670" s="683"/>
      <c r="D16670" s="684"/>
    </row>
    <row r="16671" spans="2:4" ht="15" customHeight="1" x14ac:dyDescent="0.25">
      <c r="B16671" s="683"/>
      <c r="C16671" s="683"/>
      <c r="D16671" s="684"/>
    </row>
    <row r="16672" spans="2:4" ht="15" customHeight="1" x14ac:dyDescent="0.25">
      <c r="B16672" s="683"/>
      <c r="C16672" s="683"/>
      <c r="D16672" s="684"/>
    </row>
    <row r="16673" spans="2:4" ht="15" customHeight="1" x14ac:dyDescent="0.25">
      <c r="B16673" s="683"/>
      <c r="C16673" s="683"/>
      <c r="D16673" s="684"/>
    </row>
    <row r="16674" spans="2:4" ht="15" customHeight="1" x14ac:dyDescent="0.25">
      <c r="B16674" s="683"/>
      <c r="C16674" s="683"/>
      <c r="D16674" s="684"/>
    </row>
    <row r="16675" spans="2:4" ht="15" customHeight="1" x14ac:dyDescent="0.25">
      <c r="B16675" s="683"/>
      <c r="C16675" s="683"/>
      <c r="D16675" s="684"/>
    </row>
    <row r="16676" spans="2:4" ht="15" customHeight="1" x14ac:dyDescent="0.25">
      <c r="B16676" s="683"/>
      <c r="C16676" s="683"/>
      <c r="D16676" s="684"/>
    </row>
    <row r="16677" spans="2:4" ht="15" customHeight="1" x14ac:dyDescent="0.25">
      <c r="B16677" s="683"/>
      <c r="C16677" s="683"/>
      <c r="D16677" s="684"/>
    </row>
    <row r="16678" spans="2:4" ht="15" customHeight="1" x14ac:dyDescent="0.25">
      <c r="B16678" s="683"/>
      <c r="C16678" s="683"/>
      <c r="D16678" s="684"/>
    </row>
    <row r="16679" spans="2:4" ht="15" customHeight="1" x14ac:dyDescent="0.25">
      <c r="B16679" s="683"/>
      <c r="C16679" s="683"/>
      <c r="D16679" s="684"/>
    </row>
    <row r="16680" spans="2:4" ht="15" customHeight="1" x14ac:dyDescent="0.25">
      <c r="B16680" s="683"/>
      <c r="C16680" s="683"/>
      <c r="D16680" s="684"/>
    </row>
    <row r="16681" spans="2:4" ht="15" customHeight="1" x14ac:dyDescent="0.25">
      <c r="B16681" s="683"/>
      <c r="C16681" s="683"/>
      <c r="D16681" s="684"/>
    </row>
    <row r="16682" spans="2:4" ht="15" customHeight="1" x14ac:dyDescent="0.25">
      <c r="B16682" s="683"/>
      <c r="C16682" s="683"/>
      <c r="D16682" s="684"/>
    </row>
    <row r="16683" spans="2:4" ht="15" customHeight="1" x14ac:dyDescent="0.25">
      <c r="B16683" s="683"/>
      <c r="C16683" s="683"/>
      <c r="D16683" s="684"/>
    </row>
    <row r="16684" spans="2:4" ht="15" customHeight="1" x14ac:dyDescent="0.25">
      <c r="B16684" s="683"/>
      <c r="C16684" s="683"/>
      <c r="D16684" s="684"/>
    </row>
    <row r="16685" spans="2:4" ht="15" customHeight="1" x14ac:dyDescent="0.25">
      <c r="B16685" s="683"/>
      <c r="C16685" s="683"/>
      <c r="D16685" s="684"/>
    </row>
    <row r="16686" spans="2:4" ht="15" customHeight="1" x14ac:dyDescent="0.25">
      <c r="B16686" s="683"/>
      <c r="C16686" s="683"/>
      <c r="D16686" s="684"/>
    </row>
    <row r="16687" spans="2:4" ht="15" customHeight="1" x14ac:dyDescent="0.25">
      <c r="B16687" s="683"/>
      <c r="C16687" s="683"/>
      <c r="D16687" s="684"/>
    </row>
    <row r="16688" spans="2:4" ht="15" customHeight="1" x14ac:dyDescent="0.25">
      <c r="B16688" s="683"/>
      <c r="C16688" s="683"/>
      <c r="D16688" s="684"/>
    </row>
    <row r="16689" spans="2:4" ht="15" customHeight="1" x14ac:dyDescent="0.25">
      <c r="B16689" s="683"/>
      <c r="C16689" s="683"/>
      <c r="D16689" s="684"/>
    </row>
    <row r="16690" spans="2:4" ht="15" customHeight="1" x14ac:dyDescent="0.25">
      <c r="B16690" s="683"/>
      <c r="C16690" s="683"/>
      <c r="D16690" s="684"/>
    </row>
    <row r="16691" spans="2:4" ht="15" customHeight="1" x14ac:dyDescent="0.25">
      <c r="B16691" s="683"/>
      <c r="C16691" s="683"/>
      <c r="D16691" s="684"/>
    </row>
    <row r="16692" spans="2:4" ht="15" customHeight="1" x14ac:dyDescent="0.25">
      <c r="B16692" s="683"/>
      <c r="C16692" s="683"/>
      <c r="D16692" s="684"/>
    </row>
    <row r="16693" spans="2:4" ht="15" customHeight="1" x14ac:dyDescent="0.25">
      <c r="B16693" s="683"/>
      <c r="C16693" s="683"/>
      <c r="D16693" s="684"/>
    </row>
    <row r="16694" spans="2:4" ht="15" customHeight="1" x14ac:dyDescent="0.25">
      <c r="B16694" s="683"/>
      <c r="C16694" s="683"/>
      <c r="D16694" s="684"/>
    </row>
    <row r="16695" spans="2:4" ht="15" customHeight="1" x14ac:dyDescent="0.25">
      <c r="B16695" s="683"/>
      <c r="C16695" s="683"/>
      <c r="D16695" s="684"/>
    </row>
    <row r="16696" spans="2:4" ht="15" customHeight="1" x14ac:dyDescent="0.25">
      <c r="B16696" s="683"/>
      <c r="C16696" s="683"/>
      <c r="D16696" s="684"/>
    </row>
    <row r="16697" spans="2:4" ht="15" customHeight="1" x14ac:dyDescent="0.25">
      <c r="B16697" s="683"/>
      <c r="C16697" s="683"/>
      <c r="D16697" s="684"/>
    </row>
    <row r="16698" spans="2:4" ht="15" customHeight="1" x14ac:dyDescent="0.25">
      <c r="B16698" s="683"/>
      <c r="C16698" s="683"/>
      <c r="D16698" s="684"/>
    </row>
    <row r="16699" spans="2:4" ht="15" customHeight="1" x14ac:dyDescent="0.25">
      <c r="B16699" s="683"/>
      <c r="C16699" s="683"/>
      <c r="D16699" s="684"/>
    </row>
    <row r="16700" spans="2:4" ht="15" customHeight="1" x14ac:dyDescent="0.25">
      <c r="B16700" s="683"/>
      <c r="C16700" s="683"/>
      <c r="D16700" s="684"/>
    </row>
    <row r="16701" spans="2:4" ht="15" customHeight="1" x14ac:dyDescent="0.25">
      <c r="B16701" s="683"/>
      <c r="C16701" s="683"/>
      <c r="D16701" s="684"/>
    </row>
    <row r="16702" spans="2:4" ht="15" customHeight="1" x14ac:dyDescent="0.25">
      <c r="B16702" s="683"/>
      <c r="C16702" s="683"/>
      <c r="D16702" s="684"/>
    </row>
    <row r="16703" spans="2:4" ht="15" customHeight="1" x14ac:dyDescent="0.25">
      <c r="B16703" s="683"/>
      <c r="C16703" s="683"/>
      <c r="D16703" s="684"/>
    </row>
    <row r="16704" spans="2:4" ht="15" customHeight="1" x14ac:dyDescent="0.25">
      <c r="B16704" s="683"/>
      <c r="C16704" s="683"/>
      <c r="D16704" s="684"/>
    </row>
    <row r="16705" spans="2:4" ht="15" customHeight="1" x14ac:dyDescent="0.25">
      <c r="B16705" s="683"/>
      <c r="C16705" s="683"/>
      <c r="D16705" s="684"/>
    </row>
    <row r="16706" spans="2:4" ht="15" customHeight="1" x14ac:dyDescent="0.25">
      <c r="B16706" s="683"/>
      <c r="C16706" s="683"/>
      <c r="D16706" s="684"/>
    </row>
    <row r="16707" spans="2:4" ht="15" customHeight="1" x14ac:dyDescent="0.25">
      <c r="B16707" s="683"/>
      <c r="C16707" s="683"/>
      <c r="D16707" s="684"/>
    </row>
    <row r="16708" spans="2:4" ht="15" customHeight="1" x14ac:dyDescent="0.25">
      <c r="B16708" s="683"/>
      <c r="C16708" s="683"/>
      <c r="D16708" s="684"/>
    </row>
    <row r="16709" spans="2:4" ht="15" customHeight="1" x14ac:dyDescent="0.25">
      <c r="B16709" s="683"/>
      <c r="C16709" s="683"/>
      <c r="D16709" s="684"/>
    </row>
    <row r="16710" spans="2:4" ht="15" customHeight="1" x14ac:dyDescent="0.25">
      <c r="B16710" s="683"/>
      <c r="C16710" s="683"/>
      <c r="D16710" s="684"/>
    </row>
    <row r="16711" spans="2:4" ht="15" customHeight="1" x14ac:dyDescent="0.25">
      <c r="B16711" s="683"/>
      <c r="C16711" s="683"/>
      <c r="D16711" s="684"/>
    </row>
    <row r="16712" spans="2:4" ht="15" customHeight="1" x14ac:dyDescent="0.25">
      <c r="B16712" s="683"/>
      <c r="C16712" s="683"/>
      <c r="D16712" s="684"/>
    </row>
    <row r="16713" spans="2:4" ht="15" customHeight="1" x14ac:dyDescent="0.25">
      <c r="B16713" s="683"/>
      <c r="C16713" s="683"/>
      <c r="D16713" s="684"/>
    </row>
    <row r="16714" spans="2:4" ht="15" customHeight="1" x14ac:dyDescent="0.25">
      <c r="B16714" s="683"/>
      <c r="C16714" s="683"/>
      <c r="D16714" s="684"/>
    </row>
    <row r="16715" spans="2:4" ht="15" customHeight="1" x14ac:dyDescent="0.25">
      <c r="B16715" s="683"/>
      <c r="C16715" s="683"/>
      <c r="D16715" s="684"/>
    </row>
    <row r="16716" spans="2:4" ht="15" customHeight="1" x14ac:dyDescent="0.25">
      <c r="B16716" s="683"/>
      <c r="C16716" s="683"/>
      <c r="D16716" s="684"/>
    </row>
    <row r="16717" spans="2:4" ht="15" customHeight="1" x14ac:dyDescent="0.25">
      <c r="B16717" s="683"/>
      <c r="C16717" s="683"/>
      <c r="D16717" s="684"/>
    </row>
    <row r="16718" spans="2:4" ht="15" customHeight="1" x14ac:dyDescent="0.25">
      <c r="B16718" s="683"/>
      <c r="C16718" s="683"/>
      <c r="D16718" s="684"/>
    </row>
    <row r="16719" spans="2:4" ht="15" customHeight="1" x14ac:dyDescent="0.25">
      <c r="B16719" s="683"/>
      <c r="C16719" s="683"/>
      <c r="D16719" s="684"/>
    </row>
    <row r="16720" spans="2:4" ht="15" customHeight="1" x14ac:dyDescent="0.25">
      <c r="B16720" s="683"/>
      <c r="C16720" s="683"/>
      <c r="D16720" s="684"/>
    </row>
    <row r="16721" spans="2:4" ht="15" customHeight="1" x14ac:dyDescent="0.25">
      <c r="B16721" s="683"/>
      <c r="C16721" s="683"/>
      <c r="D16721" s="684"/>
    </row>
    <row r="16722" spans="2:4" ht="15" customHeight="1" x14ac:dyDescent="0.25">
      <c r="B16722" s="683"/>
      <c r="C16722" s="683"/>
      <c r="D16722" s="684"/>
    </row>
    <row r="16723" spans="2:4" ht="15" customHeight="1" x14ac:dyDescent="0.25">
      <c r="B16723" s="683"/>
      <c r="C16723" s="683"/>
      <c r="D16723" s="684"/>
    </row>
    <row r="16724" spans="2:4" ht="15" customHeight="1" x14ac:dyDescent="0.25">
      <c r="B16724" s="683"/>
      <c r="C16724" s="683"/>
      <c r="D16724" s="684"/>
    </row>
    <row r="16725" spans="2:4" ht="15" customHeight="1" x14ac:dyDescent="0.25">
      <c r="B16725" s="683"/>
      <c r="C16725" s="683"/>
      <c r="D16725" s="684"/>
    </row>
    <row r="16726" spans="2:4" ht="15" customHeight="1" x14ac:dyDescent="0.25">
      <c r="B16726" s="683"/>
      <c r="C16726" s="683"/>
      <c r="D16726" s="684"/>
    </row>
    <row r="16727" spans="2:4" ht="15" customHeight="1" x14ac:dyDescent="0.25">
      <c r="B16727" s="683"/>
      <c r="C16727" s="683"/>
      <c r="D16727" s="684"/>
    </row>
    <row r="16728" spans="2:4" ht="15" customHeight="1" x14ac:dyDescent="0.25">
      <c r="B16728" s="683"/>
      <c r="C16728" s="683"/>
      <c r="D16728" s="684"/>
    </row>
    <row r="16729" spans="2:4" ht="15" customHeight="1" x14ac:dyDescent="0.25">
      <c r="B16729" s="683"/>
      <c r="C16729" s="683"/>
      <c r="D16729" s="684"/>
    </row>
    <row r="16730" spans="2:4" ht="15" customHeight="1" x14ac:dyDescent="0.25">
      <c r="B16730" s="683"/>
      <c r="C16730" s="683"/>
      <c r="D16730" s="684"/>
    </row>
    <row r="16731" spans="2:4" ht="15" customHeight="1" x14ac:dyDescent="0.25">
      <c r="B16731" s="683"/>
      <c r="C16731" s="683"/>
      <c r="D16731" s="684"/>
    </row>
    <row r="16732" spans="2:4" ht="15" customHeight="1" x14ac:dyDescent="0.25">
      <c r="B16732" s="683"/>
      <c r="C16732" s="683"/>
      <c r="D16732" s="684"/>
    </row>
    <row r="16733" spans="2:4" ht="15" customHeight="1" x14ac:dyDescent="0.25">
      <c r="B16733" s="683"/>
      <c r="C16733" s="683"/>
      <c r="D16733" s="684"/>
    </row>
    <row r="16734" spans="2:4" ht="15" customHeight="1" x14ac:dyDescent="0.25">
      <c r="B16734" s="683"/>
      <c r="C16734" s="683"/>
      <c r="D16734" s="684"/>
    </row>
    <row r="16735" spans="2:4" ht="15" customHeight="1" x14ac:dyDescent="0.25">
      <c r="B16735" s="683"/>
      <c r="C16735" s="683"/>
      <c r="D16735" s="684"/>
    </row>
    <row r="16736" spans="2:4" ht="15" customHeight="1" x14ac:dyDescent="0.25">
      <c r="B16736" s="683"/>
      <c r="C16736" s="683"/>
      <c r="D16736" s="684"/>
    </row>
    <row r="16737" spans="2:4" ht="15" customHeight="1" x14ac:dyDescent="0.25">
      <c r="B16737" s="683"/>
      <c r="C16737" s="683"/>
      <c r="D16737" s="684"/>
    </row>
    <row r="16738" spans="2:4" ht="15" customHeight="1" x14ac:dyDescent="0.25">
      <c r="B16738" s="683"/>
      <c r="C16738" s="683"/>
      <c r="D16738" s="684"/>
    </row>
    <row r="16739" spans="2:4" ht="15" customHeight="1" x14ac:dyDescent="0.25">
      <c r="B16739" s="683"/>
      <c r="C16739" s="683"/>
      <c r="D16739" s="684"/>
    </row>
    <row r="16740" spans="2:4" ht="15" customHeight="1" x14ac:dyDescent="0.25">
      <c r="B16740" s="683"/>
      <c r="C16740" s="683"/>
      <c r="D16740" s="684"/>
    </row>
    <row r="16741" spans="2:4" ht="15" customHeight="1" x14ac:dyDescent="0.25">
      <c r="B16741" s="683"/>
      <c r="C16741" s="683"/>
      <c r="D16741" s="684"/>
    </row>
    <row r="16742" spans="2:4" ht="15" customHeight="1" x14ac:dyDescent="0.25">
      <c r="B16742" s="683"/>
      <c r="C16742" s="683"/>
      <c r="D16742" s="684"/>
    </row>
    <row r="16743" spans="2:4" ht="15" customHeight="1" x14ac:dyDescent="0.25">
      <c r="B16743" s="683"/>
      <c r="C16743" s="683"/>
      <c r="D16743" s="684"/>
    </row>
    <row r="16744" spans="2:4" ht="15" customHeight="1" x14ac:dyDescent="0.25">
      <c r="B16744" s="683"/>
      <c r="C16744" s="683"/>
      <c r="D16744" s="684"/>
    </row>
    <row r="16745" spans="2:4" ht="15" customHeight="1" x14ac:dyDescent="0.25">
      <c r="B16745" s="683"/>
      <c r="C16745" s="683"/>
      <c r="D16745" s="684"/>
    </row>
    <row r="16746" spans="2:4" ht="15" customHeight="1" x14ac:dyDescent="0.25">
      <c r="B16746" s="683"/>
      <c r="C16746" s="683"/>
      <c r="D16746" s="684"/>
    </row>
    <row r="16747" spans="2:4" ht="15" customHeight="1" x14ac:dyDescent="0.25">
      <c r="B16747" s="683"/>
      <c r="C16747" s="683"/>
      <c r="D16747" s="684"/>
    </row>
    <row r="16748" spans="2:4" ht="15" customHeight="1" x14ac:dyDescent="0.25">
      <c r="B16748" s="683"/>
      <c r="C16748" s="683"/>
      <c r="D16748" s="684"/>
    </row>
    <row r="16749" spans="2:4" ht="15" customHeight="1" x14ac:dyDescent="0.25">
      <c r="B16749" s="683"/>
      <c r="C16749" s="683"/>
      <c r="D16749" s="684"/>
    </row>
    <row r="16750" spans="2:4" ht="15" customHeight="1" x14ac:dyDescent="0.25">
      <c r="B16750" s="683"/>
      <c r="C16750" s="683"/>
      <c r="D16750" s="684"/>
    </row>
    <row r="16751" spans="2:4" ht="15" customHeight="1" x14ac:dyDescent="0.25">
      <c r="B16751" s="683"/>
      <c r="C16751" s="683"/>
      <c r="D16751" s="684"/>
    </row>
    <row r="16752" spans="2:4" ht="15" customHeight="1" x14ac:dyDescent="0.25">
      <c r="B16752" s="683"/>
      <c r="C16752" s="683"/>
      <c r="D16752" s="684"/>
    </row>
    <row r="16753" spans="2:4" ht="15" customHeight="1" x14ac:dyDescent="0.25">
      <c r="B16753" s="683"/>
      <c r="C16753" s="683"/>
      <c r="D16753" s="684"/>
    </row>
    <row r="16754" spans="2:4" ht="15" customHeight="1" x14ac:dyDescent="0.25">
      <c r="B16754" s="683"/>
      <c r="C16754" s="683"/>
      <c r="D16754" s="684"/>
    </row>
    <row r="16755" spans="2:4" ht="15" customHeight="1" x14ac:dyDescent="0.25">
      <c r="B16755" s="683"/>
      <c r="C16755" s="683"/>
      <c r="D16755" s="684"/>
    </row>
    <row r="16756" spans="2:4" ht="15" customHeight="1" x14ac:dyDescent="0.25">
      <c r="B16756" s="683"/>
      <c r="C16756" s="683"/>
      <c r="D16756" s="684"/>
    </row>
    <row r="16757" spans="2:4" ht="15" customHeight="1" x14ac:dyDescent="0.25">
      <c r="B16757" s="683"/>
      <c r="C16757" s="683"/>
      <c r="D16757" s="684"/>
    </row>
    <row r="16758" spans="2:4" ht="15" customHeight="1" x14ac:dyDescent="0.25">
      <c r="B16758" s="683"/>
      <c r="C16758" s="683"/>
      <c r="D16758" s="684"/>
    </row>
    <row r="16759" spans="2:4" ht="15" customHeight="1" x14ac:dyDescent="0.25">
      <c r="B16759" s="683"/>
      <c r="C16759" s="683"/>
      <c r="D16759" s="684"/>
    </row>
    <row r="16760" spans="2:4" ht="15" customHeight="1" x14ac:dyDescent="0.25">
      <c r="B16760" s="683"/>
      <c r="C16760" s="683"/>
      <c r="D16760" s="684"/>
    </row>
    <row r="16761" spans="2:4" ht="15" customHeight="1" x14ac:dyDescent="0.25">
      <c r="B16761" s="683"/>
      <c r="C16761" s="683"/>
      <c r="D16761" s="684"/>
    </row>
    <row r="16762" spans="2:4" ht="15" customHeight="1" x14ac:dyDescent="0.25">
      <c r="B16762" s="683"/>
      <c r="C16762" s="683"/>
      <c r="D16762" s="684"/>
    </row>
    <row r="16763" spans="2:4" ht="15" customHeight="1" x14ac:dyDescent="0.25">
      <c r="B16763" s="683"/>
      <c r="C16763" s="683"/>
      <c r="D16763" s="684"/>
    </row>
    <row r="16764" spans="2:4" ht="15" customHeight="1" x14ac:dyDescent="0.25">
      <c r="B16764" s="683"/>
      <c r="C16764" s="683"/>
      <c r="D16764" s="684"/>
    </row>
    <row r="16765" spans="2:4" ht="15" customHeight="1" x14ac:dyDescent="0.25">
      <c r="B16765" s="683"/>
      <c r="C16765" s="683"/>
      <c r="D16765" s="684"/>
    </row>
    <row r="16766" spans="2:4" ht="15" customHeight="1" x14ac:dyDescent="0.25">
      <c r="B16766" s="683"/>
      <c r="C16766" s="683"/>
      <c r="D16766" s="684"/>
    </row>
    <row r="16767" spans="2:4" ht="15" customHeight="1" x14ac:dyDescent="0.25">
      <c r="B16767" s="683"/>
      <c r="C16767" s="683"/>
      <c r="D16767" s="684"/>
    </row>
    <row r="16768" spans="2:4" ht="15" customHeight="1" x14ac:dyDescent="0.25">
      <c r="B16768" s="683"/>
      <c r="C16768" s="683"/>
      <c r="D16768" s="684"/>
    </row>
    <row r="16769" spans="2:4" ht="15" customHeight="1" x14ac:dyDescent="0.25">
      <c r="B16769" s="683"/>
      <c r="C16769" s="683"/>
      <c r="D16769" s="684"/>
    </row>
    <row r="16770" spans="2:4" ht="15" customHeight="1" x14ac:dyDescent="0.25">
      <c r="B16770" s="683"/>
      <c r="C16770" s="683"/>
      <c r="D16770" s="684"/>
    </row>
    <row r="16771" spans="2:4" ht="15" customHeight="1" x14ac:dyDescent="0.25">
      <c r="B16771" s="683"/>
      <c r="C16771" s="683"/>
      <c r="D16771" s="684"/>
    </row>
    <row r="16772" spans="2:4" ht="15" customHeight="1" x14ac:dyDescent="0.25">
      <c r="B16772" s="683"/>
      <c r="C16772" s="683"/>
      <c r="D16772" s="684"/>
    </row>
    <row r="16773" spans="2:4" ht="15" customHeight="1" x14ac:dyDescent="0.25">
      <c r="B16773" s="683"/>
      <c r="C16773" s="683"/>
      <c r="D16773" s="684"/>
    </row>
    <row r="16774" spans="2:4" ht="15" customHeight="1" x14ac:dyDescent="0.25">
      <c r="B16774" s="683"/>
      <c r="C16774" s="683"/>
      <c r="D16774" s="684"/>
    </row>
    <row r="16775" spans="2:4" ht="15" customHeight="1" x14ac:dyDescent="0.25">
      <c r="B16775" s="683"/>
      <c r="C16775" s="683"/>
      <c r="D16775" s="684"/>
    </row>
    <row r="16776" spans="2:4" ht="15" customHeight="1" x14ac:dyDescent="0.25">
      <c r="B16776" s="683"/>
      <c r="C16776" s="683"/>
      <c r="D16776" s="684"/>
    </row>
    <row r="16777" spans="2:4" ht="15" customHeight="1" x14ac:dyDescent="0.25">
      <c r="B16777" s="683"/>
      <c r="C16777" s="683"/>
      <c r="D16777" s="684"/>
    </row>
    <row r="16778" spans="2:4" ht="15" customHeight="1" x14ac:dyDescent="0.25">
      <c r="B16778" s="683"/>
      <c r="C16778" s="683"/>
      <c r="D16778" s="684"/>
    </row>
    <row r="16779" spans="2:4" ht="15" customHeight="1" x14ac:dyDescent="0.25">
      <c r="B16779" s="683"/>
      <c r="C16779" s="683"/>
      <c r="D16779" s="684"/>
    </row>
    <row r="16780" spans="2:4" ht="15" customHeight="1" x14ac:dyDescent="0.25">
      <c r="B16780" s="683"/>
      <c r="C16780" s="683"/>
      <c r="D16780" s="684"/>
    </row>
    <row r="16781" spans="2:4" ht="15" customHeight="1" x14ac:dyDescent="0.25">
      <c r="B16781" s="683"/>
      <c r="C16781" s="683"/>
      <c r="D16781" s="684"/>
    </row>
    <row r="16782" spans="2:4" ht="15" customHeight="1" x14ac:dyDescent="0.25">
      <c r="B16782" s="683"/>
      <c r="C16782" s="683"/>
      <c r="D16782" s="684"/>
    </row>
    <row r="16783" spans="2:4" ht="15" customHeight="1" x14ac:dyDescent="0.25">
      <c r="B16783" s="683"/>
      <c r="C16783" s="683"/>
      <c r="D16783" s="684"/>
    </row>
    <row r="16784" spans="2:4" ht="15" customHeight="1" x14ac:dyDescent="0.25">
      <c r="B16784" s="683"/>
      <c r="C16784" s="683"/>
      <c r="D16784" s="684"/>
    </row>
    <row r="16785" spans="2:4" ht="15" customHeight="1" x14ac:dyDescent="0.25">
      <c r="B16785" s="683"/>
      <c r="C16785" s="683"/>
      <c r="D16785" s="684"/>
    </row>
    <row r="16786" spans="2:4" ht="15" customHeight="1" x14ac:dyDescent="0.25">
      <c r="B16786" s="683"/>
      <c r="C16786" s="683"/>
      <c r="D16786" s="684"/>
    </row>
    <row r="16787" spans="2:4" ht="15" customHeight="1" x14ac:dyDescent="0.25">
      <c r="B16787" s="683"/>
      <c r="C16787" s="683"/>
      <c r="D16787" s="684"/>
    </row>
    <row r="16788" spans="2:4" ht="15" customHeight="1" x14ac:dyDescent="0.25">
      <c r="B16788" s="683"/>
      <c r="C16788" s="683"/>
      <c r="D16788" s="684"/>
    </row>
    <row r="16789" spans="2:4" ht="15" customHeight="1" x14ac:dyDescent="0.25">
      <c r="B16789" s="683"/>
      <c r="C16789" s="683"/>
      <c r="D16789" s="684"/>
    </row>
    <row r="16790" spans="2:4" ht="15" customHeight="1" x14ac:dyDescent="0.25">
      <c r="B16790" s="683"/>
      <c r="C16790" s="683"/>
      <c r="D16790" s="684"/>
    </row>
    <row r="16791" spans="2:4" ht="15" customHeight="1" x14ac:dyDescent="0.25">
      <c r="B16791" s="683"/>
      <c r="C16791" s="683"/>
      <c r="D16791" s="684"/>
    </row>
    <row r="16792" spans="2:4" ht="15" customHeight="1" x14ac:dyDescent="0.25">
      <c r="B16792" s="683"/>
      <c r="C16792" s="683"/>
      <c r="D16792" s="684"/>
    </row>
    <row r="16793" spans="2:4" ht="15" customHeight="1" x14ac:dyDescent="0.25">
      <c r="B16793" s="683"/>
      <c r="C16793" s="683"/>
      <c r="D16793" s="684"/>
    </row>
    <row r="16794" spans="2:4" ht="15" customHeight="1" x14ac:dyDescent="0.25">
      <c r="B16794" s="683"/>
      <c r="C16794" s="683"/>
      <c r="D16794" s="684"/>
    </row>
    <row r="16795" spans="2:4" ht="15" customHeight="1" x14ac:dyDescent="0.25">
      <c r="B16795" s="683"/>
      <c r="C16795" s="683"/>
      <c r="D16795" s="684"/>
    </row>
    <row r="16796" spans="2:4" ht="15" customHeight="1" x14ac:dyDescent="0.25">
      <c r="B16796" s="683"/>
      <c r="C16796" s="683"/>
      <c r="D16796" s="684"/>
    </row>
    <row r="16797" spans="2:4" ht="15" customHeight="1" x14ac:dyDescent="0.25">
      <c r="B16797" s="683"/>
      <c r="C16797" s="683"/>
      <c r="D16797" s="684"/>
    </row>
    <row r="16798" spans="2:4" ht="15" customHeight="1" x14ac:dyDescent="0.25">
      <c r="B16798" s="683"/>
      <c r="C16798" s="683"/>
      <c r="D16798" s="684"/>
    </row>
    <row r="16799" spans="2:4" ht="15" customHeight="1" x14ac:dyDescent="0.25">
      <c r="B16799" s="683"/>
      <c r="C16799" s="683"/>
      <c r="D16799" s="684"/>
    </row>
    <row r="16800" spans="2:4" ht="15" customHeight="1" x14ac:dyDescent="0.25">
      <c r="B16800" s="683"/>
      <c r="C16800" s="683"/>
      <c r="D16800" s="684"/>
    </row>
    <row r="16801" spans="2:4" ht="15" customHeight="1" x14ac:dyDescent="0.25">
      <c r="B16801" s="683"/>
      <c r="C16801" s="683"/>
      <c r="D16801" s="684"/>
    </row>
    <row r="16802" spans="2:4" ht="15" customHeight="1" x14ac:dyDescent="0.25">
      <c r="B16802" s="683"/>
      <c r="C16802" s="683"/>
      <c r="D16802" s="684"/>
    </row>
    <row r="16803" spans="2:4" ht="15" customHeight="1" x14ac:dyDescent="0.25">
      <c r="B16803" s="683"/>
      <c r="C16803" s="683"/>
      <c r="D16803" s="684"/>
    </row>
    <row r="16804" spans="2:4" ht="15" customHeight="1" x14ac:dyDescent="0.25">
      <c r="B16804" s="683"/>
      <c r="C16804" s="683"/>
      <c r="D16804" s="684"/>
    </row>
    <row r="16805" spans="2:4" ht="15" customHeight="1" x14ac:dyDescent="0.25">
      <c r="B16805" s="683"/>
      <c r="C16805" s="683"/>
      <c r="D16805" s="684"/>
    </row>
    <row r="16806" spans="2:4" ht="15" customHeight="1" x14ac:dyDescent="0.25">
      <c r="B16806" s="683"/>
      <c r="C16806" s="683"/>
      <c r="D16806" s="684"/>
    </row>
    <row r="16807" spans="2:4" ht="15" customHeight="1" x14ac:dyDescent="0.25">
      <c r="B16807" s="683"/>
      <c r="C16807" s="683"/>
      <c r="D16807" s="684"/>
    </row>
    <row r="16808" spans="2:4" ht="15" customHeight="1" x14ac:dyDescent="0.25">
      <c r="B16808" s="683"/>
      <c r="C16808" s="683"/>
      <c r="D16808" s="684"/>
    </row>
    <row r="16809" spans="2:4" ht="15" customHeight="1" x14ac:dyDescent="0.25">
      <c r="B16809" s="683"/>
      <c r="C16809" s="683"/>
      <c r="D16809" s="684"/>
    </row>
    <row r="16810" spans="2:4" ht="15" customHeight="1" x14ac:dyDescent="0.25">
      <c r="B16810" s="683"/>
      <c r="C16810" s="683"/>
      <c r="D16810" s="684"/>
    </row>
    <row r="16811" spans="2:4" ht="15" customHeight="1" x14ac:dyDescent="0.25">
      <c r="B16811" s="683"/>
      <c r="C16811" s="683"/>
      <c r="D16811" s="684"/>
    </row>
    <row r="16812" spans="2:4" ht="15" customHeight="1" x14ac:dyDescent="0.25">
      <c r="B16812" s="683"/>
      <c r="C16812" s="683"/>
      <c r="D16812" s="684"/>
    </row>
    <row r="16813" spans="2:4" ht="15" customHeight="1" x14ac:dyDescent="0.25">
      <c r="B16813" s="683"/>
      <c r="C16813" s="683"/>
      <c r="D16813" s="684"/>
    </row>
    <row r="16814" spans="2:4" ht="15" customHeight="1" x14ac:dyDescent="0.25">
      <c r="B16814" s="683"/>
      <c r="C16814" s="683"/>
      <c r="D16814" s="684"/>
    </row>
    <row r="16815" spans="2:4" ht="15" customHeight="1" x14ac:dyDescent="0.25">
      <c r="B16815" s="683"/>
      <c r="C16815" s="683"/>
      <c r="D16815" s="684"/>
    </row>
    <row r="16816" spans="2:4" ht="15" customHeight="1" x14ac:dyDescent="0.25">
      <c r="B16816" s="683"/>
      <c r="C16816" s="683"/>
      <c r="D16816" s="684"/>
    </row>
    <row r="16817" spans="2:4" ht="15" customHeight="1" x14ac:dyDescent="0.25">
      <c r="B16817" s="683"/>
      <c r="C16817" s="683"/>
      <c r="D16817" s="684"/>
    </row>
    <row r="16818" spans="2:4" ht="15" customHeight="1" x14ac:dyDescent="0.25">
      <c r="B16818" s="683"/>
      <c r="C16818" s="683"/>
      <c r="D16818" s="684"/>
    </row>
    <row r="16819" spans="2:4" ht="15" customHeight="1" x14ac:dyDescent="0.25">
      <c r="B16819" s="683"/>
      <c r="C16819" s="683"/>
      <c r="D16819" s="684"/>
    </row>
    <row r="16820" spans="2:4" ht="15" customHeight="1" x14ac:dyDescent="0.25">
      <c r="B16820" s="683"/>
      <c r="C16820" s="683"/>
      <c r="D16820" s="684"/>
    </row>
    <row r="16821" spans="2:4" ht="15" customHeight="1" x14ac:dyDescent="0.25">
      <c r="B16821" s="683"/>
      <c r="C16821" s="683"/>
      <c r="D16821" s="684"/>
    </row>
    <row r="16822" spans="2:4" ht="15" customHeight="1" x14ac:dyDescent="0.25">
      <c r="B16822" s="683"/>
      <c r="C16822" s="683"/>
      <c r="D16822" s="684"/>
    </row>
    <row r="16823" spans="2:4" ht="15" customHeight="1" x14ac:dyDescent="0.25">
      <c r="B16823" s="683"/>
      <c r="C16823" s="683"/>
      <c r="D16823" s="684"/>
    </row>
    <row r="16824" spans="2:4" ht="15" customHeight="1" x14ac:dyDescent="0.25">
      <c r="B16824" s="683"/>
      <c r="C16824" s="683"/>
      <c r="D16824" s="684"/>
    </row>
    <row r="16825" spans="2:4" ht="15" customHeight="1" x14ac:dyDescent="0.25">
      <c r="B16825" s="683"/>
      <c r="C16825" s="683"/>
      <c r="D16825" s="684"/>
    </row>
    <row r="16826" spans="2:4" ht="15" customHeight="1" x14ac:dyDescent="0.25">
      <c r="B16826" s="683"/>
      <c r="C16826" s="683"/>
      <c r="D16826" s="684"/>
    </row>
    <row r="16827" spans="2:4" ht="15" customHeight="1" x14ac:dyDescent="0.25">
      <c r="B16827" s="683"/>
      <c r="C16827" s="683"/>
      <c r="D16827" s="684"/>
    </row>
    <row r="16828" spans="2:4" ht="15" customHeight="1" x14ac:dyDescent="0.25">
      <c r="B16828" s="683"/>
      <c r="C16828" s="683"/>
      <c r="D16828" s="684"/>
    </row>
    <row r="16829" spans="2:4" ht="15" customHeight="1" x14ac:dyDescent="0.25">
      <c r="B16829" s="683"/>
      <c r="C16829" s="683"/>
      <c r="D16829" s="684"/>
    </row>
    <row r="16830" spans="2:4" ht="15" customHeight="1" x14ac:dyDescent="0.25">
      <c r="B16830" s="683"/>
      <c r="C16830" s="683"/>
      <c r="D16830" s="684"/>
    </row>
    <row r="16831" spans="2:4" ht="15" customHeight="1" x14ac:dyDescent="0.25">
      <c r="B16831" s="683"/>
      <c r="C16831" s="683"/>
      <c r="D16831" s="684"/>
    </row>
    <row r="16832" spans="2:4" ht="15" customHeight="1" x14ac:dyDescent="0.25">
      <c r="B16832" s="683"/>
      <c r="C16832" s="683"/>
      <c r="D16832" s="684"/>
    </row>
    <row r="16833" spans="2:4" ht="15" customHeight="1" x14ac:dyDescent="0.25">
      <c r="B16833" s="683"/>
      <c r="C16833" s="683"/>
      <c r="D16833" s="684"/>
    </row>
    <row r="16834" spans="2:4" ht="15" customHeight="1" x14ac:dyDescent="0.25">
      <c r="B16834" s="683"/>
      <c r="C16834" s="683"/>
      <c r="D16834" s="684"/>
    </row>
    <row r="16835" spans="2:4" ht="15" customHeight="1" x14ac:dyDescent="0.25">
      <c r="B16835" s="683"/>
      <c r="C16835" s="683"/>
      <c r="D16835" s="684"/>
    </row>
    <row r="16836" spans="2:4" ht="15" customHeight="1" x14ac:dyDescent="0.25">
      <c r="B16836" s="683"/>
      <c r="C16836" s="683"/>
      <c r="D16836" s="684"/>
    </row>
    <row r="16837" spans="2:4" ht="15" customHeight="1" x14ac:dyDescent="0.25">
      <c r="B16837" s="683"/>
      <c r="C16837" s="683"/>
      <c r="D16837" s="684"/>
    </row>
    <row r="16838" spans="2:4" ht="15" customHeight="1" x14ac:dyDescent="0.25">
      <c r="B16838" s="683"/>
      <c r="C16838" s="683"/>
      <c r="D16838" s="684"/>
    </row>
    <row r="16839" spans="2:4" ht="15" customHeight="1" x14ac:dyDescent="0.25">
      <c r="B16839" s="683"/>
      <c r="C16839" s="683"/>
      <c r="D16839" s="684"/>
    </row>
    <row r="16840" spans="2:4" ht="15" customHeight="1" x14ac:dyDescent="0.25">
      <c r="B16840" s="683"/>
      <c r="C16840" s="683"/>
      <c r="D16840" s="684"/>
    </row>
    <row r="16841" spans="2:4" ht="15" customHeight="1" x14ac:dyDescent="0.25">
      <c r="B16841" s="683"/>
      <c r="C16841" s="683"/>
      <c r="D16841" s="684"/>
    </row>
    <row r="16842" spans="2:4" ht="15" customHeight="1" x14ac:dyDescent="0.25">
      <c r="B16842" s="683"/>
      <c r="C16842" s="683"/>
      <c r="D16842" s="684"/>
    </row>
    <row r="16843" spans="2:4" ht="15" customHeight="1" x14ac:dyDescent="0.25">
      <c r="B16843" s="683"/>
      <c r="C16843" s="683"/>
      <c r="D16843" s="684"/>
    </row>
    <row r="16844" spans="2:4" ht="15" customHeight="1" x14ac:dyDescent="0.25">
      <c r="B16844" s="683"/>
      <c r="C16844" s="683"/>
      <c r="D16844" s="684"/>
    </row>
    <row r="16845" spans="2:4" ht="15" customHeight="1" x14ac:dyDescent="0.25">
      <c r="B16845" s="683"/>
      <c r="C16845" s="683"/>
      <c r="D16845" s="684"/>
    </row>
    <row r="16846" spans="2:4" ht="15" customHeight="1" x14ac:dyDescent="0.25">
      <c r="B16846" s="683"/>
      <c r="C16846" s="683"/>
      <c r="D16846" s="684"/>
    </row>
    <row r="16847" spans="2:4" ht="15" customHeight="1" x14ac:dyDescent="0.25">
      <c r="B16847" s="683"/>
      <c r="C16847" s="683"/>
      <c r="D16847" s="684"/>
    </row>
    <row r="16848" spans="2:4" ht="15" customHeight="1" x14ac:dyDescent="0.25">
      <c r="B16848" s="683"/>
      <c r="C16848" s="683"/>
      <c r="D16848" s="684"/>
    </row>
    <row r="16849" spans="2:4" ht="15" customHeight="1" x14ac:dyDescent="0.25">
      <c r="B16849" s="683"/>
      <c r="C16849" s="683"/>
      <c r="D16849" s="684"/>
    </row>
    <row r="16850" spans="2:4" ht="15" customHeight="1" x14ac:dyDescent="0.25">
      <c r="B16850" s="683"/>
      <c r="C16850" s="683"/>
      <c r="D16850" s="684"/>
    </row>
    <row r="16851" spans="2:4" ht="15" customHeight="1" x14ac:dyDescent="0.25">
      <c r="B16851" s="683"/>
      <c r="C16851" s="683"/>
      <c r="D16851" s="684"/>
    </row>
    <row r="16852" spans="2:4" ht="15" customHeight="1" x14ac:dyDescent="0.25">
      <c r="B16852" s="683"/>
      <c r="C16852" s="683"/>
      <c r="D16852" s="684"/>
    </row>
    <row r="16853" spans="2:4" ht="15" customHeight="1" x14ac:dyDescent="0.25">
      <c r="B16853" s="683"/>
      <c r="C16853" s="683"/>
      <c r="D16853" s="684"/>
    </row>
    <row r="16854" spans="2:4" ht="15" customHeight="1" x14ac:dyDescent="0.25">
      <c r="B16854" s="683"/>
      <c r="C16854" s="683"/>
      <c r="D16854" s="684"/>
    </row>
    <row r="16855" spans="2:4" ht="15" customHeight="1" x14ac:dyDescent="0.25">
      <c r="B16855" s="683"/>
      <c r="C16855" s="683"/>
      <c r="D16855" s="684"/>
    </row>
    <row r="16856" spans="2:4" ht="15" customHeight="1" x14ac:dyDescent="0.25">
      <c r="B16856" s="683"/>
      <c r="C16856" s="683"/>
      <c r="D16856" s="684"/>
    </row>
    <row r="16857" spans="2:4" ht="15" customHeight="1" x14ac:dyDescent="0.25">
      <c r="B16857" s="683"/>
      <c r="C16857" s="683"/>
      <c r="D16857" s="684"/>
    </row>
    <row r="16858" spans="2:4" ht="15" customHeight="1" x14ac:dyDescent="0.25">
      <c r="B16858" s="683"/>
      <c r="C16858" s="683"/>
      <c r="D16858" s="684"/>
    </row>
    <row r="16859" spans="2:4" ht="15" customHeight="1" x14ac:dyDescent="0.25">
      <c r="B16859" s="683"/>
      <c r="C16859" s="683"/>
      <c r="D16859" s="684"/>
    </row>
    <row r="16860" spans="2:4" ht="15" customHeight="1" x14ac:dyDescent="0.25">
      <c r="B16860" s="683"/>
      <c r="C16860" s="683"/>
      <c r="D16860" s="684"/>
    </row>
    <row r="16861" spans="2:4" ht="15" customHeight="1" x14ac:dyDescent="0.25">
      <c r="B16861" s="683"/>
      <c r="C16861" s="683"/>
      <c r="D16861" s="684"/>
    </row>
    <row r="16862" spans="2:4" ht="15" customHeight="1" x14ac:dyDescent="0.25">
      <c r="B16862" s="683"/>
      <c r="C16862" s="683"/>
      <c r="D16862" s="684"/>
    </row>
    <row r="16863" spans="2:4" ht="15" customHeight="1" x14ac:dyDescent="0.25">
      <c r="B16863" s="683"/>
      <c r="C16863" s="683"/>
      <c r="D16863" s="684"/>
    </row>
    <row r="16864" spans="2:4" ht="15" customHeight="1" x14ac:dyDescent="0.25">
      <c r="B16864" s="683"/>
      <c r="C16864" s="683"/>
      <c r="D16864" s="684"/>
    </row>
    <row r="16865" spans="2:4" ht="15" customHeight="1" x14ac:dyDescent="0.25">
      <c r="B16865" s="683"/>
      <c r="C16865" s="683"/>
      <c r="D16865" s="684"/>
    </row>
    <row r="16866" spans="2:4" ht="15" customHeight="1" x14ac:dyDescent="0.25">
      <c r="B16866" s="683"/>
      <c r="C16866" s="683"/>
      <c r="D16866" s="684"/>
    </row>
    <row r="16867" spans="2:4" ht="15" customHeight="1" x14ac:dyDescent="0.25">
      <c r="B16867" s="683"/>
      <c r="C16867" s="683"/>
      <c r="D16867" s="684"/>
    </row>
    <row r="16868" spans="2:4" ht="15" customHeight="1" x14ac:dyDescent="0.25">
      <c r="B16868" s="683"/>
      <c r="C16868" s="683"/>
      <c r="D16868" s="684"/>
    </row>
    <row r="16869" spans="2:4" ht="15" customHeight="1" x14ac:dyDescent="0.25">
      <c r="B16869" s="683"/>
      <c r="C16869" s="683"/>
      <c r="D16869" s="684"/>
    </row>
    <row r="16870" spans="2:4" ht="15" customHeight="1" x14ac:dyDescent="0.25">
      <c r="B16870" s="683"/>
      <c r="C16870" s="683"/>
      <c r="D16870" s="684"/>
    </row>
    <row r="16871" spans="2:4" ht="15" customHeight="1" x14ac:dyDescent="0.25">
      <c r="B16871" s="683"/>
      <c r="C16871" s="683"/>
      <c r="D16871" s="684"/>
    </row>
    <row r="16872" spans="2:4" ht="15" customHeight="1" x14ac:dyDescent="0.25">
      <c r="B16872" s="683"/>
      <c r="C16872" s="683"/>
      <c r="D16872" s="684"/>
    </row>
    <row r="16873" spans="2:4" ht="15" customHeight="1" x14ac:dyDescent="0.25">
      <c r="B16873" s="683"/>
      <c r="C16873" s="683"/>
      <c r="D16873" s="684"/>
    </row>
    <row r="16874" spans="2:4" ht="15" customHeight="1" x14ac:dyDescent="0.25">
      <c r="B16874" s="683"/>
      <c r="C16874" s="683"/>
      <c r="D16874" s="684"/>
    </row>
    <row r="16875" spans="2:4" ht="15" customHeight="1" x14ac:dyDescent="0.25">
      <c r="B16875" s="683"/>
      <c r="C16875" s="683"/>
      <c r="D16875" s="684"/>
    </row>
    <row r="16876" spans="2:4" ht="15" customHeight="1" x14ac:dyDescent="0.25">
      <c r="B16876" s="683"/>
      <c r="C16876" s="683"/>
      <c r="D16876" s="684"/>
    </row>
    <row r="16877" spans="2:4" ht="15" customHeight="1" x14ac:dyDescent="0.25">
      <c r="B16877" s="683"/>
      <c r="C16877" s="683"/>
      <c r="D16877" s="684"/>
    </row>
    <row r="16878" spans="2:4" ht="15" customHeight="1" x14ac:dyDescent="0.25">
      <c r="B16878" s="683"/>
      <c r="C16878" s="683"/>
      <c r="D16878" s="684"/>
    </row>
    <row r="16879" spans="2:4" ht="15" customHeight="1" x14ac:dyDescent="0.25">
      <c r="B16879" s="683"/>
      <c r="C16879" s="683"/>
      <c r="D16879" s="684"/>
    </row>
    <row r="16880" spans="2:4" ht="15" customHeight="1" x14ac:dyDescent="0.25">
      <c r="B16880" s="683"/>
      <c r="C16880" s="683"/>
      <c r="D16880" s="684"/>
    </row>
    <row r="16881" spans="2:4" ht="15" customHeight="1" x14ac:dyDescent="0.25">
      <c r="B16881" s="683"/>
      <c r="C16881" s="683"/>
      <c r="D16881" s="684"/>
    </row>
    <row r="16882" spans="2:4" ht="15" customHeight="1" x14ac:dyDescent="0.25">
      <c r="B16882" s="683"/>
      <c r="C16882" s="683"/>
      <c r="D16882" s="684"/>
    </row>
    <row r="16883" spans="2:4" ht="15" customHeight="1" x14ac:dyDescent="0.25">
      <c r="B16883" s="683"/>
      <c r="C16883" s="683"/>
      <c r="D16883" s="684"/>
    </row>
    <row r="16884" spans="2:4" ht="15" customHeight="1" x14ac:dyDescent="0.25">
      <c r="B16884" s="683"/>
      <c r="C16884" s="683"/>
      <c r="D16884" s="684"/>
    </row>
    <row r="16885" spans="2:4" ht="15" customHeight="1" x14ac:dyDescent="0.25">
      <c r="B16885" s="683"/>
      <c r="C16885" s="683"/>
      <c r="D16885" s="684"/>
    </row>
    <row r="16886" spans="2:4" ht="15" customHeight="1" x14ac:dyDescent="0.25">
      <c r="B16886" s="683"/>
      <c r="C16886" s="683"/>
      <c r="D16886" s="684"/>
    </row>
    <row r="16887" spans="2:4" ht="15" customHeight="1" x14ac:dyDescent="0.25">
      <c r="B16887" s="683"/>
      <c r="C16887" s="683"/>
      <c r="D16887" s="684"/>
    </row>
    <row r="16888" spans="2:4" ht="15" customHeight="1" x14ac:dyDescent="0.25">
      <c r="B16888" s="683"/>
      <c r="C16888" s="683"/>
      <c r="D16888" s="684"/>
    </row>
    <row r="16889" spans="2:4" ht="15" customHeight="1" x14ac:dyDescent="0.25">
      <c r="B16889" s="683"/>
      <c r="C16889" s="683"/>
      <c r="D16889" s="684"/>
    </row>
    <row r="16890" spans="2:4" ht="15" customHeight="1" x14ac:dyDescent="0.25">
      <c r="B16890" s="683"/>
      <c r="C16890" s="683"/>
      <c r="D16890" s="684"/>
    </row>
    <row r="16891" spans="2:4" ht="15" customHeight="1" x14ac:dyDescent="0.25">
      <c r="B16891" s="683"/>
      <c r="C16891" s="683"/>
      <c r="D16891" s="684"/>
    </row>
    <row r="16892" spans="2:4" ht="15" customHeight="1" x14ac:dyDescent="0.25">
      <c r="B16892" s="683"/>
      <c r="C16892" s="683"/>
      <c r="D16892" s="684"/>
    </row>
    <row r="16893" spans="2:4" ht="15" customHeight="1" x14ac:dyDescent="0.25">
      <c r="B16893" s="683"/>
      <c r="C16893" s="683"/>
      <c r="D16893" s="684"/>
    </row>
    <row r="16894" spans="2:4" ht="15" customHeight="1" x14ac:dyDescent="0.25">
      <c r="B16894" s="683"/>
      <c r="C16894" s="683"/>
      <c r="D16894" s="684"/>
    </row>
    <row r="16895" spans="2:4" ht="15" customHeight="1" x14ac:dyDescent="0.25">
      <c r="B16895" s="683"/>
      <c r="C16895" s="683"/>
      <c r="D16895" s="684"/>
    </row>
    <row r="16896" spans="2:4" ht="15" customHeight="1" x14ac:dyDescent="0.25">
      <c r="B16896" s="683"/>
      <c r="C16896" s="683"/>
      <c r="D16896" s="684"/>
    </row>
    <row r="16897" spans="2:4" ht="15" customHeight="1" x14ac:dyDescent="0.25">
      <c r="B16897" s="683"/>
      <c r="C16897" s="683"/>
      <c r="D16897" s="684"/>
    </row>
    <row r="16898" spans="2:4" ht="15" customHeight="1" x14ac:dyDescent="0.25">
      <c r="B16898" s="683"/>
      <c r="C16898" s="683"/>
      <c r="D16898" s="684"/>
    </row>
    <row r="16899" spans="2:4" ht="15" customHeight="1" x14ac:dyDescent="0.25">
      <c r="B16899" s="683"/>
      <c r="C16899" s="683"/>
      <c r="D16899" s="684"/>
    </row>
    <row r="16900" spans="2:4" ht="15" customHeight="1" x14ac:dyDescent="0.25">
      <c r="B16900" s="683"/>
      <c r="C16900" s="683"/>
      <c r="D16900" s="684"/>
    </row>
    <row r="16901" spans="2:4" ht="15" customHeight="1" x14ac:dyDescent="0.25">
      <c r="B16901" s="683"/>
      <c r="C16901" s="683"/>
      <c r="D16901" s="684"/>
    </row>
    <row r="16902" spans="2:4" ht="15" customHeight="1" x14ac:dyDescent="0.25">
      <c r="B16902" s="683"/>
      <c r="C16902" s="683"/>
      <c r="D16902" s="684"/>
    </row>
    <row r="16903" spans="2:4" ht="15" customHeight="1" x14ac:dyDescent="0.25">
      <c r="B16903" s="683"/>
      <c r="C16903" s="683"/>
      <c r="D16903" s="684"/>
    </row>
    <row r="16904" spans="2:4" ht="15" customHeight="1" x14ac:dyDescent="0.25">
      <c r="B16904" s="683"/>
      <c r="C16904" s="683"/>
      <c r="D16904" s="684"/>
    </row>
    <row r="16905" spans="2:4" ht="15" customHeight="1" x14ac:dyDescent="0.25">
      <c r="B16905" s="683"/>
      <c r="C16905" s="683"/>
      <c r="D16905" s="684"/>
    </row>
    <row r="16906" spans="2:4" ht="15" customHeight="1" x14ac:dyDescent="0.25">
      <c r="B16906" s="683"/>
      <c r="C16906" s="683"/>
      <c r="D16906" s="684"/>
    </row>
    <row r="16907" spans="2:4" ht="15" customHeight="1" x14ac:dyDescent="0.25">
      <c r="B16907" s="683"/>
      <c r="C16907" s="683"/>
      <c r="D16907" s="684"/>
    </row>
    <row r="16908" spans="2:4" ht="15" customHeight="1" x14ac:dyDescent="0.25">
      <c r="B16908" s="683"/>
      <c r="C16908" s="683"/>
      <c r="D16908" s="684"/>
    </row>
    <row r="16909" spans="2:4" ht="15" customHeight="1" x14ac:dyDescent="0.25">
      <c r="B16909" s="683"/>
      <c r="C16909" s="683"/>
      <c r="D16909" s="684"/>
    </row>
    <row r="16910" spans="2:4" ht="15" customHeight="1" x14ac:dyDescent="0.25">
      <c r="B16910" s="683"/>
      <c r="C16910" s="683"/>
      <c r="D16910" s="684"/>
    </row>
    <row r="16911" spans="2:4" ht="15" customHeight="1" x14ac:dyDescent="0.25">
      <c r="B16911" s="683"/>
      <c r="C16911" s="683"/>
      <c r="D16911" s="684"/>
    </row>
    <row r="16912" spans="2:4" ht="15" customHeight="1" x14ac:dyDescent="0.25">
      <c r="B16912" s="683"/>
      <c r="C16912" s="683"/>
      <c r="D16912" s="684"/>
    </row>
    <row r="16913" spans="2:4" ht="15" customHeight="1" x14ac:dyDescent="0.25">
      <c r="B16913" s="683"/>
      <c r="C16913" s="683"/>
      <c r="D16913" s="684"/>
    </row>
    <row r="16914" spans="2:4" ht="15" customHeight="1" x14ac:dyDescent="0.25">
      <c r="B16914" s="683"/>
      <c r="C16914" s="683"/>
      <c r="D16914" s="684"/>
    </row>
    <row r="16915" spans="2:4" ht="15" customHeight="1" x14ac:dyDescent="0.25">
      <c r="B16915" s="683"/>
      <c r="C16915" s="683"/>
      <c r="D16915" s="684"/>
    </row>
    <row r="16916" spans="2:4" ht="15" customHeight="1" x14ac:dyDescent="0.25">
      <c r="B16916" s="683"/>
      <c r="C16916" s="683"/>
      <c r="D16916" s="684"/>
    </row>
    <row r="16917" spans="2:4" ht="15" customHeight="1" x14ac:dyDescent="0.25">
      <c r="B16917" s="683"/>
      <c r="C16917" s="683"/>
      <c r="D16917" s="684"/>
    </row>
    <row r="16918" spans="2:4" ht="15" customHeight="1" x14ac:dyDescent="0.25">
      <c r="B16918" s="683"/>
      <c r="C16918" s="683"/>
      <c r="D16918" s="684"/>
    </row>
    <row r="16919" spans="2:4" ht="15" customHeight="1" x14ac:dyDescent="0.25">
      <c r="B16919" s="683"/>
      <c r="C16919" s="683"/>
      <c r="D16919" s="684"/>
    </row>
    <row r="16920" spans="2:4" ht="15" customHeight="1" x14ac:dyDescent="0.25">
      <c r="B16920" s="683"/>
      <c r="C16920" s="683"/>
      <c r="D16920" s="684"/>
    </row>
    <row r="16921" spans="2:4" ht="15" customHeight="1" x14ac:dyDescent="0.25">
      <c r="B16921" s="683"/>
      <c r="C16921" s="683"/>
      <c r="D16921" s="684"/>
    </row>
    <row r="16922" spans="2:4" ht="15" customHeight="1" x14ac:dyDescent="0.25">
      <c r="B16922" s="683"/>
      <c r="C16922" s="683"/>
      <c r="D16922" s="684"/>
    </row>
    <row r="16923" spans="2:4" ht="15" customHeight="1" x14ac:dyDescent="0.25">
      <c r="B16923" s="683"/>
      <c r="C16923" s="683"/>
      <c r="D16923" s="684"/>
    </row>
    <row r="16924" spans="2:4" ht="15" customHeight="1" x14ac:dyDescent="0.25">
      <c r="B16924" s="683"/>
      <c r="C16924" s="683"/>
      <c r="D16924" s="684"/>
    </row>
    <row r="16925" spans="2:4" ht="15" customHeight="1" x14ac:dyDescent="0.25">
      <c r="B16925" s="683"/>
      <c r="C16925" s="683"/>
      <c r="D16925" s="684"/>
    </row>
    <row r="16926" spans="2:4" ht="15" customHeight="1" x14ac:dyDescent="0.25">
      <c r="B16926" s="683"/>
      <c r="C16926" s="683"/>
      <c r="D16926" s="684"/>
    </row>
    <row r="16927" spans="2:4" ht="15" customHeight="1" x14ac:dyDescent="0.25">
      <c r="B16927" s="683"/>
      <c r="C16927" s="683"/>
      <c r="D16927" s="684"/>
    </row>
    <row r="16928" spans="2:4" ht="15" customHeight="1" x14ac:dyDescent="0.25">
      <c r="B16928" s="683"/>
      <c r="C16928" s="683"/>
      <c r="D16928" s="684"/>
    </row>
    <row r="16929" spans="2:4" ht="15" customHeight="1" x14ac:dyDescent="0.25">
      <c r="B16929" s="683"/>
      <c r="C16929" s="683"/>
      <c r="D16929" s="684"/>
    </row>
    <row r="16930" spans="2:4" ht="15" customHeight="1" x14ac:dyDescent="0.25">
      <c r="B16930" s="683"/>
      <c r="C16930" s="683"/>
      <c r="D16930" s="684"/>
    </row>
    <row r="16931" spans="2:4" ht="15" customHeight="1" x14ac:dyDescent="0.25">
      <c r="B16931" s="683"/>
      <c r="C16931" s="683"/>
      <c r="D16931" s="684"/>
    </row>
    <row r="16932" spans="2:4" ht="15" customHeight="1" x14ac:dyDescent="0.25">
      <c r="B16932" s="683"/>
      <c r="C16932" s="683"/>
      <c r="D16932" s="684"/>
    </row>
    <row r="16933" spans="2:4" ht="15" customHeight="1" x14ac:dyDescent="0.25">
      <c r="B16933" s="683"/>
      <c r="C16933" s="683"/>
      <c r="D16933" s="684"/>
    </row>
    <row r="16934" spans="2:4" ht="15" customHeight="1" x14ac:dyDescent="0.25">
      <c r="B16934" s="683"/>
      <c r="C16934" s="683"/>
      <c r="D16934" s="684"/>
    </row>
    <row r="16935" spans="2:4" ht="15" customHeight="1" x14ac:dyDescent="0.25">
      <c r="B16935" s="683"/>
      <c r="C16935" s="683"/>
      <c r="D16935" s="684"/>
    </row>
    <row r="16936" spans="2:4" ht="15" customHeight="1" x14ac:dyDescent="0.25">
      <c r="B16936" s="683"/>
      <c r="C16936" s="683"/>
      <c r="D16936" s="684"/>
    </row>
    <row r="16937" spans="2:4" ht="15" customHeight="1" x14ac:dyDescent="0.25">
      <c r="B16937" s="683"/>
      <c r="C16937" s="683"/>
      <c r="D16937" s="684"/>
    </row>
    <row r="16938" spans="2:4" ht="15" customHeight="1" x14ac:dyDescent="0.25">
      <c r="B16938" s="683"/>
      <c r="C16938" s="683"/>
      <c r="D16938" s="684"/>
    </row>
    <row r="16939" spans="2:4" ht="15" customHeight="1" x14ac:dyDescent="0.25">
      <c r="B16939" s="683"/>
      <c r="C16939" s="683"/>
      <c r="D16939" s="684"/>
    </row>
    <row r="16940" spans="2:4" ht="15" customHeight="1" x14ac:dyDescent="0.25">
      <c r="B16940" s="683"/>
      <c r="C16940" s="683"/>
      <c r="D16940" s="684"/>
    </row>
    <row r="16941" spans="2:4" ht="15" customHeight="1" x14ac:dyDescent="0.25">
      <c r="B16941" s="683"/>
      <c r="C16941" s="683"/>
      <c r="D16941" s="684"/>
    </row>
    <row r="16942" spans="2:4" ht="15" customHeight="1" x14ac:dyDescent="0.25">
      <c r="B16942" s="683"/>
      <c r="C16942" s="683"/>
      <c r="D16942" s="684"/>
    </row>
    <row r="16943" spans="2:4" ht="15" customHeight="1" x14ac:dyDescent="0.25">
      <c r="B16943" s="683"/>
      <c r="C16943" s="683"/>
      <c r="D16943" s="684"/>
    </row>
    <row r="16944" spans="2:4" ht="15" customHeight="1" x14ac:dyDescent="0.25">
      <c r="B16944" s="683"/>
      <c r="C16944" s="683"/>
      <c r="D16944" s="684"/>
    </row>
    <row r="16945" spans="2:4" ht="15" customHeight="1" x14ac:dyDescent="0.25">
      <c r="B16945" s="683"/>
      <c r="C16945" s="683"/>
      <c r="D16945" s="684"/>
    </row>
    <row r="16946" spans="2:4" ht="15" customHeight="1" x14ac:dyDescent="0.25">
      <c r="B16946" s="683"/>
      <c r="C16946" s="683"/>
      <c r="D16946" s="684"/>
    </row>
    <row r="16947" spans="2:4" ht="15" customHeight="1" x14ac:dyDescent="0.25">
      <c r="B16947" s="683"/>
      <c r="C16947" s="683"/>
      <c r="D16947" s="684"/>
    </row>
    <row r="16948" spans="2:4" ht="15" customHeight="1" x14ac:dyDescent="0.25">
      <c r="B16948" s="683"/>
      <c r="C16948" s="683"/>
      <c r="D16948" s="684"/>
    </row>
    <row r="16949" spans="2:4" ht="15" customHeight="1" x14ac:dyDescent="0.25">
      <c r="B16949" s="683"/>
      <c r="C16949" s="683"/>
      <c r="D16949" s="684"/>
    </row>
    <row r="16950" spans="2:4" ht="15" customHeight="1" x14ac:dyDescent="0.25">
      <c r="B16950" s="683"/>
      <c r="C16950" s="683"/>
      <c r="D16950" s="684"/>
    </row>
    <row r="16951" spans="2:4" ht="15" customHeight="1" x14ac:dyDescent="0.25">
      <c r="B16951" s="683"/>
      <c r="C16951" s="683"/>
      <c r="D16951" s="684"/>
    </row>
    <row r="16952" spans="2:4" ht="15" customHeight="1" x14ac:dyDescent="0.25">
      <c r="B16952" s="683"/>
      <c r="C16952" s="683"/>
      <c r="D16952" s="684"/>
    </row>
    <row r="16953" spans="2:4" ht="15" customHeight="1" x14ac:dyDescent="0.25">
      <c r="B16953" s="683"/>
      <c r="C16953" s="683"/>
      <c r="D16953" s="684"/>
    </row>
    <row r="16954" spans="2:4" ht="15" customHeight="1" x14ac:dyDescent="0.25">
      <c r="B16954" s="683"/>
      <c r="C16954" s="683"/>
      <c r="D16954" s="684"/>
    </row>
    <row r="16955" spans="2:4" ht="15" customHeight="1" x14ac:dyDescent="0.25">
      <c r="B16955" s="683"/>
      <c r="C16955" s="683"/>
      <c r="D16955" s="684"/>
    </row>
    <row r="16956" spans="2:4" ht="15" customHeight="1" x14ac:dyDescent="0.25">
      <c r="B16956" s="683"/>
      <c r="C16956" s="683"/>
      <c r="D16956" s="684"/>
    </row>
    <row r="16957" spans="2:4" ht="15" customHeight="1" x14ac:dyDescent="0.25">
      <c r="B16957" s="683"/>
      <c r="C16957" s="683"/>
      <c r="D16957" s="684"/>
    </row>
    <row r="16958" spans="2:4" ht="15" customHeight="1" x14ac:dyDescent="0.25">
      <c r="B16958" s="683"/>
      <c r="C16958" s="683"/>
      <c r="D16958" s="684"/>
    </row>
    <row r="16959" spans="2:4" ht="15" customHeight="1" x14ac:dyDescent="0.25">
      <c r="B16959" s="683"/>
      <c r="C16959" s="683"/>
      <c r="D16959" s="684"/>
    </row>
    <row r="16960" spans="2:4" ht="15" customHeight="1" x14ac:dyDescent="0.25">
      <c r="B16960" s="683"/>
      <c r="C16960" s="683"/>
      <c r="D16960" s="684"/>
    </row>
    <row r="16961" spans="2:4" ht="15" customHeight="1" x14ac:dyDescent="0.25">
      <c r="B16961" s="683"/>
      <c r="C16961" s="683"/>
      <c r="D16961" s="684"/>
    </row>
    <row r="16962" spans="2:4" ht="15" customHeight="1" x14ac:dyDescent="0.25">
      <c r="B16962" s="683"/>
      <c r="C16962" s="683"/>
      <c r="D16962" s="684"/>
    </row>
    <row r="16963" spans="2:4" ht="15" customHeight="1" x14ac:dyDescent="0.25">
      <c r="B16963" s="683"/>
      <c r="C16963" s="683"/>
      <c r="D16963" s="684"/>
    </row>
    <row r="16964" spans="2:4" ht="15" customHeight="1" x14ac:dyDescent="0.25">
      <c r="B16964" s="683"/>
      <c r="C16964" s="683"/>
      <c r="D16964" s="684"/>
    </row>
    <row r="16965" spans="2:4" ht="15" customHeight="1" x14ac:dyDescent="0.25">
      <c r="B16965" s="683"/>
      <c r="C16965" s="683"/>
      <c r="D16965" s="684"/>
    </row>
    <row r="16966" spans="2:4" ht="15" customHeight="1" x14ac:dyDescent="0.25">
      <c r="B16966" s="683"/>
      <c r="C16966" s="683"/>
      <c r="D16966" s="684"/>
    </row>
    <row r="16967" spans="2:4" ht="15" customHeight="1" x14ac:dyDescent="0.25">
      <c r="B16967" s="683"/>
      <c r="C16967" s="683"/>
      <c r="D16967" s="684"/>
    </row>
    <row r="16968" spans="2:4" ht="15" customHeight="1" x14ac:dyDescent="0.25">
      <c r="B16968" s="683"/>
      <c r="C16968" s="683"/>
      <c r="D16968" s="684"/>
    </row>
    <row r="16969" spans="2:4" ht="15" customHeight="1" x14ac:dyDescent="0.25">
      <c r="B16969" s="683"/>
      <c r="C16969" s="683"/>
      <c r="D16969" s="684"/>
    </row>
    <row r="16970" spans="2:4" ht="15" customHeight="1" x14ac:dyDescent="0.25">
      <c r="B16970" s="683"/>
      <c r="C16970" s="683"/>
      <c r="D16970" s="684"/>
    </row>
    <row r="16971" spans="2:4" ht="15" customHeight="1" x14ac:dyDescent="0.25">
      <c r="B16971" s="683"/>
      <c r="C16971" s="683"/>
      <c r="D16971" s="684"/>
    </row>
    <row r="16972" spans="2:4" ht="15" customHeight="1" x14ac:dyDescent="0.25">
      <c r="B16972" s="683"/>
      <c r="C16972" s="683"/>
      <c r="D16972" s="684"/>
    </row>
    <row r="16973" spans="2:4" ht="15" customHeight="1" x14ac:dyDescent="0.25">
      <c r="B16973" s="683"/>
      <c r="C16973" s="683"/>
      <c r="D16973" s="684"/>
    </row>
    <row r="16974" spans="2:4" ht="15" customHeight="1" x14ac:dyDescent="0.25">
      <c r="B16974" s="683"/>
      <c r="C16974" s="683"/>
      <c r="D16974" s="684"/>
    </row>
    <row r="16975" spans="2:4" ht="15" customHeight="1" x14ac:dyDescent="0.25">
      <c r="B16975" s="683"/>
      <c r="C16975" s="683"/>
      <c r="D16975" s="684"/>
    </row>
    <row r="16976" spans="2:4" ht="15" customHeight="1" x14ac:dyDescent="0.25">
      <c r="B16976" s="683"/>
      <c r="C16976" s="683"/>
      <c r="D16976" s="684"/>
    </row>
    <row r="16977" spans="2:4" ht="15" customHeight="1" x14ac:dyDescent="0.25">
      <c r="B16977" s="683"/>
      <c r="C16977" s="683"/>
      <c r="D16977" s="684"/>
    </row>
    <row r="16978" spans="2:4" ht="15" customHeight="1" x14ac:dyDescent="0.25">
      <c r="B16978" s="683"/>
      <c r="C16978" s="683"/>
      <c r="D16978" s="684"/>
    </row>
    <row r="16979" spans="2:4" ht="15" customHeight="1" x14ac:dyDescent="0.25">
      <c r="B16979" s="683"/>
      <c r="C16979" s="683"/>
      <c r="D16979" s="684"/>
    </row>
    <row r="16980" spans="2:4" ht="15" customHeight="1" x14ac:dyDescent="0.25">
      <c r="B16980" s="683"/>
      <c r="C16980" s="683"/>
      <c r="D16980" s="684"/>
    </row>
    <row r="16981" spans="2:4" ht="15" customHeight="1" x14ac:dyDescent="0.25">
      <c r="B16981" s="683"/>
      <c r="C16981" s="683"/>
      <c r="D16981" s="684"/>
    </row>
    <row r="16982" spans="2:4" ht="15" customHeight="1" x14ac:dyDescent="0.25">
      <c r="B16982" s="683"/>
      <c r="C16982" s="683"/>
      <c r="D16982" s="684"/>
    </row>
    <row r="16983" spans="2:4" ht="15" customHeight="1" x14ac:dyDescent="0.25">
      <c r="B16983" s="683"/>
      <c r="C16983" s="683"/>
      <c r="D16983" s="684"/>
    </row>
    <row r="16984" spans="2:4" ht="15" customHeight="1" x14ac:dyDescent="0.25">
      <c r="B16984" s="683"/>
      <c r="C16984" s="683"/>
      <c r="D16984" s="684"/>
    </row>
    <row r="16985" spans="2:4" ht="15" customHeight="1" x14ac:dyDescent="0.25">
      <c r="B16985" s="683"/>
      <c r="C16985" s="683"/>
      <c r="D16985" s="684"/>
    </row>
    <row r="16986" spans="2:4" ht="15" customHeight="1" x14ac:dyDescent="0.25">
      <c r="B16986" s="683"/>
      <c r="C16986" s="683"/>
      <c r="D16986" s="684"/>
    </row>
    <row r="16987" spans="2:4" ht="15" customHeight="1" x14ac:dyDescent="0.25">
      <c r="B16987" s="683"/>
      <c r="C16987" s="683"/>
      <c r="D16987" s="684"/>
    </row>
    <row r="16988" spans="2:4" ht="15" customHeight="1" x14ac:dyDescent="0.25">
      <c r="B16988" s="683"/>
      <c r="C16988" s="683"/>
      <c r="D16988" s="684"/>
    </row>
    <row r="16989" spans="2:4" ht="15" customHeight="1" x14ac:dyDescent="0.25">
      <c r="B16989" s="683"/>
      <c r="C16989" s="683"/>
      <c r="D16989" s="684"/>
    </row>
    <row r="16990" spans="2:4" ht="15" customHeight="1" x14ac:dyDescent="0.25">
      <c r="B16990" s="683"/>
      <c r="C16990" s="683"/>
      <c r="D16990" s="684"/>
    </row>
    <row r="16991" spans="2:4" ht="15" customHeight="1" x14ac:dyDescent="0.25">
      <c r="B16991" s="683"/>
      <c r="C16991" s="683"/>
      <c r="D16991" s="684"/>
    </row>
    <row r="16992" spans="2:4" ht="15" customHeight="1" x14ac:dyDescent="0.25">
      <c r="B16992" s="683"/>
      <c r="C16992" s="683"/>
      <c r="D16992" s="684"/>
    </row>
    <row r="16993" spans="2:4" ht="15" customHeight="1" x14ac:dyDescent="0.25">
      <c r="B16993" s="683"/>
      <c r="C16993" s="683"/>
      <c r="D16993" s="684"/>
    </row>
    <row r="16994" spans="2:4" ht="15" customHeight="1" x14ac:dyDescent="0.25">
      <c r="B16994" s="683"/>
      <c r="C16994" s="683"/>
      <c r="D16994" s="684"/>
    </row>
    <row r="16995" spans="2:4" ht="15" customHeight="1" x14ac:dyDescent="0.25">
      <c r="B16995" s="683"/>
      <c r="C16995" s="683"/>
      <c r="D16995" s="684"/>
    </row>
    <row r="16996" spans="2:4" ht="15" customHeight="1" x14ac:dyDescent="0.25">
      <c r="B16996" s="683"/>
      <c r="C16996" s="683"/>
      <c r="D16996" s="684"/>
    </row>
    <row r="16997" spans="2:4" ht="15" customHeight="1" x14ac:dyDescent="0.25">
      <c r="B16997" s="683"/>
      <c r="C16997" s="683"/>
      <c r="D16997" s="684"/>
    </row>
    <row r="16998" spans="2:4" ht="15" customHeight="1" x14ac:dyDescent="0.25">
      <c r="B16998" s="683"/>
      <c r="C16998" s="683"/>
      <c r="D16998" s="684"/>
    </row>
    <row r="16999" spans="2:4" ht="15" customHeight="1" x14ac:dyDescent="0.25">
      <c r="B16999" s="683"/>
      <c r="C16999" s="683"/>
      <c r="D16999" s="684"/>
    </row>
    <row r="17000" spans="2:4" ht="15" customHeight="1" x14ac:dyDescent="0.25">
      <c r="B17000" s="683"/>
      <c r="C17000" s="683"/>
      <c r="D17000" s="684"/>
    </row>
    <row r="17001" spans="2:4" ht="15" customHeight="1" x14ac:dyDescent="0.25">
      <c r="B17001" s="683"/>
      <c r="C17001" s="683"/>
      <c r="D17001" s="684"/>
    </row>
    <row r="17002" spans="2:4" ht="15" customHeight="1" x14ac:dyDescent="0.25">
      <c r="B17002" s="683"/>
      <c r="C17002" s="683"/>
      <c r="D17002" s="684"/>
    </row>
    <row r="17003" spans="2:4" ht="15" customHeight="1" x14ac:dyDescent="0.25">
      <c r="B17003" s="683"/>
      <c r="C17003" s="683"/>
      <c r="D17003" s="684"/>
    </row>
    <row r="17004" spans="2:4" ht="15" customHeight="1" x14ac:dyDescent="0.25">
      <c r="B17004" s="683"/>
      <c r="C17004" s="683"/>
      <c r="D17004" s="684"/>
    </row>
    <row r="17005" spans="2:4" ht="15" customHeight="1" x14ac:dyDescent="0.25">
      <c r="B17005" s="683"/>
      <c r="C17005" s="683"/>
      <c r="D17005" s="684"/>
    </row>
    <row r="17006" spans="2:4" ht="15" customHeight="1" x14ac:dyDescent="0.25">
      <c r="B17006" s="683"/>
      <c r="C17006" s="683"/>
      <c r="D17006" s="684"/>
    </row>
    <row r="17007" spans="2:4" ht="15" customHeight="1" x14ac:dyDescent="0.25">
      <c r="B17007" s="683"/>
      <c r="C17007" s="683"/>
      <c r="D17007" s="684"/>
    </row>
    <row r="17008" spans="2:4" ht="15" customHeight="1" x14ac:dyDescent="0.25">
      <c r="B17008" s="683"/>
      <c r="C17008" s="683"/>
      <c r="D17008" s="684"/>
    </row>
    <row r="17009" spans="2:4" ht="15" customHeight="1" x14ac:dyDescent="0.25">
      <c r="B17009" s="683"/>
      <c r="C17009" s="683"/>
      <c r="D17009" s="684"/>
    </row>
    <row r="17010" spans="2:4" ht="15" customHeight="1" x14ac:dyDescent="0.25">
      <c r="B17010" s="683"/>
      <c r="C17010" s="683"/>
      <c r="D17010" s="684"/>
    </row>
    <row r="17011" spans="2:4" ht="15" customHeight="1" x14ac:dyDescent="0.25">
      <c r="B17011" s="683"/>
      <c r="C17011" s="683"/>
      <c r="D17011" s="684"/>
    </row>
    <row r="17012" spans="2:4" ht="15" customHeight="1" x14ac:dyDescent="0.25">
      <c r="B17012" s="683"/>
      <c r="C17012" s="683"/>
      <c r="D17012" s="684"/>
    </row>
    <row r="17013" spans="2:4" ht="15" customHeight="1" x14ac:dyDescent="0.25">
      <c r="B17013" s="683"/>
      <c r="C17013" s="683"/>
      <c r="D17013" s="684"/>
    </row>
    <row r="17014" spans="2:4" ht="15" customHeight="1" x14ac:dyDescent="0.25">
      <c r="B17014" s="683"/>
      <c r="C17014" s="683"/>
      <c r="D17014" s="684"/>
    </row>
    <row r="17015" spans="2:4" ht="15" customHeight="1" x14ac:dyDescent="0.25">
      <c r="B17015" s="683"/>
      <c r="C17015" s="683"/>
      <c r="D17015" s="684"/>
    </row>
    <row r="17016" spans="2:4" ht="15" customHeight="1" x14ac:dyDescent="0.25">
      <c r="B17016" s="683"/>
      <c r="C17016" s="683"/>
      <c r="D17016" s="684"/>
    </row>
    <row r="17017" spans="2:4" ht="15" customHeight="1" x14ac:dyDescent="0.25">
      <c r="B17017" s="683"/>
      <c r="C17017" s="683"/>
      <c r="D17017" s="684"/>
    </row>
    <row r="17018" spans="2:4" ht="15" customHeight="1" x14ac:dyDescent="0.25">
      <c r="B17018" s="683"/>
      <c r="C17018" s="683"/>
      <c r="D17018" s="684"/>
    </row>
    <row r="17019" spans="2:4" ht="15" customHeight="1" x14ac:dyDescent="0.25">
      <c r="B17019" s="683"/>
      <c r="C17019" s="683"/>
      <c r="D17019" s="684"/>
    </row>
    <row r="17020" spans="2:4" ht="15" customHeight="1" x14ac:dyDescent="0.25">
      <c r="B17020" s="683"/>
      <c r="C17020" s="683"/>
      <c r="D17020" s="684"/>
    </row>
    <row r="17021" spans="2:4" ht="15" customHeight="1" x14ac:dyDescent="0.25">
      <c r="B17021" s="683"/>
      <c r="C17021" s="683"/>
      <c r="D17021" s="684"/>
    </row>
    <row r="17022" spans="2:4" ht="15" customHeight="1" x14ac:dyDescent="0.25">
      <c r="B17022" s="683"/>
      <c r="C17022" s="683"/>
      <c r="D17022" s="684"/>
    </row>
    <row r="17023" spans="2:4" ht="15" customHeight="1" x14ac:dyDescent="0.25">
      <c r="B17023" s="683"/>
      <c r="C17023" s="683"/>
      <c r="D17023" s="684"/>
    </row>
    <row r="17024" spans="2:4" ht="15" customHeight="1" x14ac:dyDescent="0.25">
      <c r="B17024" s="683"/>
      <c r="C17024" s="683"/>
      <c r="D17024" s="684"/>
    </row>
    <row r="17025" spans="2:4" ht="15" customHeight="1" x14ac:dyDescent="0.25">
      <c r="B17025" s="683"/>
      <c r="C17025" s="683"/>
      <c r="D17025" s="684"/>
    </row>
    <row r="17026" spans="2:4" ht="15" customHeight="1" x14ac:dyDescent="0.25">
      <c r="B17026" s="683"/>
      <c r="C17026" s="683"/>
      <c r="D17026" s="684"/>
    </row>
    <row r="17027" spans="2:4" ht="15" customHeight="1" x14ac:dyDescent="0.25">
      <c r="B17027" s="683"/>
      <c r="C17027" s="683"/>
      <c r="D17027" s="684"/>
    </row>
    <row r="17028" spans="2:4" ht="15" customHeight="1" x14ac:dyDescent="0.25">
      <c r="B17028" s="683"/>
      <c r="C17028" s="683"/>
      <c r="D17028" s="684"/>
    </row>
    <row r="17029" spans="2:4" ht="15" customHeight="1" x14ac:dyDescent="0.25">
      <c r="B17029" s="683"/>
      <c r="C17029" s="683"/>
      <c r="D17029" s="684"/>
    </row>
    <row r="17030" spans="2:4" ht="15" customHeight="1" x14ac:dyDescent="0.25">
      <c r="B17030" s="683"/>
      <c r="C17030" s="683"/>
      <c r="D17030" s="684"/>
    </row>
    <row r="17031" spans="2:4" ht="15" customHeight="1" x14ac:dyDescent="0.25">
      <c r="B17031" s="683"/>
      <c r="C17031" s="683"/>
      <c r="D17031" s="684"/>
    </row>
    <row r="17032" spans="2:4" ht="15" customHeight="1" x14ac:dyDescent="0.25">
      <c r="B17032" s="683"/>
      <c r="C17032" s="683"/>
      <c r="D17032" s="684"/>
    </row>
    <row r="17033" spans="2:4" ht="15" customHeight="1" x14ac:dyDescent="0.25">
      <c r="B17033" s="683"/>
      <c r="C17033" s="683"/>
      <c r="D17033" s="684"/>
    </row>
    <row r="17034" spans="2:4" ht="15" customHeight="1" x14ac:dyDescent="0.25">
      <c r="B17034" s="683"/>
      <c r="C17034" s="683"/>
      <c r="D17034" s="684"/>
    </row>
    <row r="17035" spans="2:4" ht="15" customHeight="1" x14ac:dyDescent="0.25">
      <c r="B17035" s="683"/>
      <c r="C17035" s="683"/>
      <c r="D17035" s="684"/>
    </row>
    <row r="17036" spans="2:4" ht="15" customHeight="1" x14ac:dyDescent="0.25">
      <c r="B17036" s="683"/>
      <c r="C17036" s="683"/>
      <c r="D17036" s="684"/>
    </row>
    <row r="17037" spans="2:4" ht="15" customHeight="1" x14ac:dyDescent="0.25">
      <c r="B17037" s="683"/>
      <c r="C17037" s="683"/>
      <c r="D17037" s="684"/>
    </row>
    <row r="17038" spans="2:4" ht="15" customHeight="1" x14ac:dyDescent="0.25">
      <c r="B17038" s="683"/>
      <c r="C17038" s="683"/>
      <c r="D17038" s="684"/>
    </row>
    <row r="17039" spans="2:4" ht="15" customHeight="1" x14ac:dyDescent="0.25">
      <c r="B17039" s="683"/>
      <c r="C17039" s="683"/>
      <c r="D17039" s="684"/>
    </row>
    <row r="17040" spans="2:4" ht="15" customHeight="1" x14ac:dyDescent="0.25">
      <c r="B17040" s="683"/>
      <c r="C17040" s="683"/>
      <c r="D17040" s="684"/>
    </row>
    <row r="17041" spans="2:4" ht="15" customHeight="1" x14ac:dyDescent="0.25">
      <c r="B17041" s="683"/>
      <c r="C17041" s="683"/>
      <c r="D17041" s="684"/>
    </row>
    <row r="17042" spans="2:4" ht="15" customHeight="1" x14ac:dyDescent="0.25">
      <c r="B17042" s="683"/>
      <c r="C17042" s="683"/>
      <c r="D17042" s="684"/>
    </row>
    <row r="17043" spans="2:4" ht="15" customHeight="1" x14ac:dyDescent="0.25">
      <c r="B17043" s="683"/>
      <c r="C17043" s="683"/>
      <c r="D17043" s="684"/>
    </row>
    <row r="17044" spans="2:4" ht="15" customHeight="1" x14ac:dyDescent="0.25">
      <c r="B17044" s="683"/>
      <c r="C17044" s="683"/>
      <c r="D17044" s="684"/>
    </row>
    <row r="17045" spans="2:4" ht="15" customHeight="1" x14ac:dyDescent="0.25">
      <c r="B17045" s="683"/>
      <c r="C17045" s="683"/>
      <c r="D17045" s="684"/>
    </row>
    <row r="17046" spans="2:4" ht="15" customHeight="1" x14ac:dyDescent="0.25">
      <c r="B17046" s="683"/>
      <c r="C17046" s="683"/>
      <c r="D17046" s="684"/>
    </row>
    <row r="17047" spans="2:4" ht="15" customHeight="1" x14ac:dyDescent="0.25">
      <c r="B17047" s="683"/>
      <c r="C17047" s="683"/>
      <c r="D17047" s="684"/>
    </row>
    <row r="17048" spans="2:4" ht="15" customHeight="1" x14ac:dyDescent="0.25">
      <c r="B17048" s="683"/>
      <c r="C17048" s="683"/>
      <c r="D17048" s="684"/>
    </row>
    <row r="17049" spans="2:4" ht="15" customHeight="1" x14ac:dyDescent="0.25">
      <c r="B17049" s="683"/>
      <c r="C17049" s="683"/>
      <c r="D17049" s="684"/>
    </row>
    <row r="17050" spans="2:4" ht="15" customHeight="1" x14ac:dyDescent="0.25">
      <c r="B17050" s="683"/>
      <c r="C17050" s="683"/>
      <c r="D17050" s="684"/>
    </row>
    <row r="17051" spans="2:4" ht="15" customHeight="1" x14ac:dyDescent="0.25">
      <c r="B17051" s="683"/>
      <c r="C17051" s="683"/>
      <c r="D17051" s="684"/>
    </row>
    <row r="17052" spans="2:4" ht="15" customHeight="1" x14ac:dyDescent="0.25">
      <c r="B17052" s="683"/>
      <c r="C17052" s="683"/>
      <c r="D17052" s="684"/>
    </row>
    <row r="17053" spans="2:4" ht="15" customHeight="1" x14ac:dyDescent="0.25">
      <c r="B17053" s="683"/>
      <c r="C17053" s="683"/>
      <c r="D17053" s="684"/>
    </row>
    <row r="17054" spans="2:4" ht="15" customHeight="1" x14ac:dyDescent="0.25">
      <c r="B17054" s="683"/>
      <c r="C17054" s="683"/>
      <c r="D17054" s="684"/>
    </row>
    <row r="17055" spans="2:4" ht="15" customHeight="1" x14ac:dyDescent="0.25">
      <c r="B17055" s="683"/>
      <c r="C17055" s="683"/>
      <c r="D17055" s="684"/>
    </row>
    <row r="17056" spans="2:4" ht="15" customHeight="1" x14ac:dyDescent="0.25">
      <c r="B17056" s="683"/>
      <c r="C17056" s="683"/>
      <c r="D17056" s="684"/>
    </row>
    <row r="17057" spans="2:4" ht="15" customHeight="1" x14ac:dyDescent="0.25">
      <c r="B17057" s="683"/>
      <c r="C17057" s="683"/>
      <c r="D17057" s="684"/>
    </row>
    <row r="17058" spans="2:4" ht="15" customHeight="1" x14ac:dyDescent="0.25">
      <c r="B17058" s="683"/>
      <c r="C17058" s="683"/>
      <c r="D17058" s="684"/>
    </row>
    <row r="17059" spans="2:4" ht="15" customHeight="1" x14ac:dyDescent="0.25">
      <c r="B17059" s="683"/>
      <c r="C17059" s="683"/>
      <c r="D17059" s="684"/>
    </row>
    <row r="17060" spans="2:4" ht="15" customHeight="1" x14ac:dyDescent="0.25">
      <c r="B17060" s="683"/>
      <c r="C17060" s="683"/>
      <c r="D17060" s="684"/>
    </row>
    <row r="17061" spans="2:4" ht="15" customHeight="1" x14ac:dyDescent="0.25">
      <c r="B17061" s="683"/>
      <c r="C17061" s="683"/>
      <c r="D17061" s="684"/>
    </row>
    <row r="17062" spans="2:4" ht="15" customHeight="1" x14ac:dyDescent="0.25">
      <c r="B17062" s="683"/>
      <c r="C17062" s="683"/>
      <c r="D17062" s="684"/>
    </row>
    <row r="17063" spans="2:4" ht="15" customHeight="1" x14ac:dyDescent="0.25">
      <c r="B17063" s="683"/>
      <c r="C17063" s="683"/>
      <c r="D17063" s="684"/>
    </row>
    <row r="17064" spans="2:4" ht="15" customHeight="1" x14ac:dyDescent="0.25">
      <c r="B17064" s="683"/>
      <c r="C17064" s="683"/>
      <c r="D17064" s="684"/>
    </row>
    <row r="17065" spans="2:4" ht="15" customHeight="1" x14ac:dyDescent="0.25">
      <c r="B17065" s="683"/>
      <c r="C17065" s="683"/>
      <c r="D17065" s="684"/>
    </row>
    <row r="17066" spans="2:4" ht="15" customHeight="1" x14ac:dyDescent="0.25">
      <c r="B17066" s="683"/>
      <c r="C17066" s="683"/>
      <c r="D17066" s="684"/>
    </row>
    <row r="17067" spans="2:4" ht="15" customHeight="1" x14ac:dyDescent="0.25">
      <c r="B17067" s="683"/>
      <c r="C17067" s="683"/>
      <c r="D17067" s="684"/>
    </row>
    <row r="17068" spans="2:4" ht="15" customHeight="1" x14ac:dyDescent="0.25">
      <c r="B17068" s="683"/>
      <c r="C17068" s="683"/>
      <c r="D17068" s="684"/>
    </row>
    <row r="17069" spans="2:4" ht="15" customHeight="1" x14ac:dyDescent="0.25">
      <c r="B17069" s="683"/>
      <c r="C17069" s="683"/>
      <c r="D17069" s="684"/>
    </row>
    <row r="17070" spans="2:4" ht="15" customHeight="1" x14ac:dyDescent="0.25">
      <c r="B17070" s="683"/>
      <c r="C17070" s="683"/>
      <c r="D17070" s="684"/>
    </row>
    <row r="17071" spans="2:4" ht="15" customHeight="1" x14ac:dyDescent="0.25">
      <c r="B17071" s="683"/>
      <c r="C17071" s="683"/>
      <c r="D17071" s="684"/>
    </row>
    <row r="17072" spans="2:4" ht="15" customHeight="1" x14ac:dyDescent="0.25">
      <c r="B17072" s="683"/>
      <c r="C17072" s="683"/>
      <c r="D17072" s="684"/>
    </row>
    <row r="17073" spans="2:4" ht="15" customHeight="1" x14ac:dyDescent="0.25">
      <c r="B17073" s="683"/>
      <c r="C17073" s="683"/>
      <c r="D17073" s="684"/>
    </row>
    <row r="17074" spans="2:4" ht="15" customHeight="1" x14ac:dyDescent="0.25">
      <c r="B17074" s="683"/>
      <c r="C17074" s="683"/>
      <c r="D17074" s="684"/>
    </row>
    <row r="17075" spans="2:4" ht="15" customHeight="1" x14ac:dyDescent="0.25">
      <c r="B17075" s="683"/>
      <c r="C17075" s="683"/>
      <c r="D17075" s="684"/>
    </row>
    <row r="17076" spans="2:4" ht="15" customHeight="1" x14ac:dyDescent="0.25">
      <c r="B17076" s="683"/>
      <c r="C17076" s="683"/>
      <c r="D17076" s="684"/>
    </row>
    <row r="17077" spans="2:4" ht="15" customHeight="1" x14ac:dyDescent="0.25">
      <c r="B17077" s="683"/>
      <c r="C17077" s="683"/>
      <c r="D17077" s="684"/>
    </row>
    <row r="17078" spans="2:4" ht="15" customHeight="1" x14ac:dyDescent="0.25">
      <c r="B17078" s="683"/>
      <c r="C17078" s="683"/>
      <c r="D17078" s="684"/>
    </row>
    <row r="17079" spans="2:4" ht="15" customHeight="1" x14ac:dyDescent="0.25">
      <c r="B17079" s="683"/>
      <c r="C17079" s="683"/>
      <c r="D17079" s="684"/>
    </row>
    <row r="17080" spans="2:4" ht="15" customHeight="1" x14ac:dyDescent="0.25">
      <c r="B17080" s="683"/>
      <c r="C17080" s="683"/>
      <c r="D17080" s="684"/>
    </row>
    <row r="17081" spans="2:4" ht="15" customHeight="1" x14ac:dyDescent="0.25">
      <c r="B17081" s="683"/>
      <c r="C17081" s="683"/>
      <c r="D17081" s="684"/>
    </row>
    <row r="17082" spans="2:4" ht="15" customHeight="1" x14ac:dyDescent="0.25">
      <c r="B17082" s="683"/>
      <c r="C17082" s="683"/>
      <c r="D17082" s="684"/>
    </row>
    <row r="17083" spans="2:4" ht="15" customHeight="1" x14ac:dyDescent="0.25">
      <c r="B17083" s="683"/>
      <c r="C17083" s="683"/>
      <c r="D17083" s="684"/>
    </row>
    <row r="17084" spans="2:4" ht="15" customHeight="1" x14ac:dyDescent="0.25">
      <c r="B17084" s="683"/>
      <c r="C17084" s="683"/>
      <c r="D17084" s="684"/>
    </row>
    <row r="17085" spans="2:4" ht="15" customHeight="1" x14ac:dyDescent="0.25">
      <c r="B17085" s="683"/>
      <c r="C17085" s="683"/>
      <c r="D17085" s="684"/>
    </row>
    <row r="17086" spans="2:4" ht="15" customHeight="1" x14ac:dyDescent="0.25">
      <c r="B17086" s="683"/>
      <c r="C17086" s="683"/>
      <c r="D17086" s="684"/>
    </row>
    <row r="17087" spans="2:4" ht="15" customHeight="1" x14ac:dyDescent="0.25">
      <c r="B17087" s="683"/>
      <c r="C17087" s="683"/>
      <c r="D17087" s="684"/>
    </row>
    <row r="17088" spans="2:4" ht="15" customHeight="1" x14ac:dyDescent="0.25">
      <c r="B17088" s="683"/>
      <c r="C17088" s="683"/>
      <c r="D17088" s="684"/>
    </row>
    <row r="17089" spans="2:4" ht="15" customHeight="1" x14ac:dyDescent="0.25">
      <c r="B17089" s="683"/>
      <c r="C17089" s="683"/>
      <c r="D17089" s="684"/>
    </row>
    <row r="17090" spans="2:4" ht="15" customHeight="1" x14ac:dyDescent="0.25">
      <c r="B17090" s="683"/>
      <c r="C17090" s="683"/>
      <c r="D17090" s="684"/>
    </row>
    <row r="17091" spans="2:4" ht="15" customHeight="1" x14ac:dyDescent="0.25">
      <c r="B17091" s="683"/>
      <c r="C17091" s="683"/>
      <c r="D17091" s="684"/>
    </row>
    <row r="17092" spans="2:4" ht="15" customHeight="1" x14ac:dyDescent="0.25">
      <c r="B17092" s="683"/>
      <c r="C17092" s="683"/>
      <c r="D17092" s="684"/>
    </row>
    <row r="17093" spans="2:4" ht="15" customHeight="1" x14ac:dyDescent="0.25">
      <c r="B17093" s="683"/>
      <c r="C17093" s="683"/>
      <c r="D17093" s="684"/>
    </row>
    <row r="17094" spans="2:4" ht="15" customHeight="1" x14ac:dyDescent="0.25">
      <c r="B17094" s="683"/>
      <c r="C17094" s="683"/>
      <c r="D17094" s="684"/>
    </row>
    <row r="17095" spans="2:4" ht="15" customHeight="1" x14ac:dyDescent="0.25">
      <c r="B17095" s="683"/>
      <c r="C17095" s="683"/>
      <c r="D17095" s="684"/>
    </row>
    <row r="17096" spans="2:4" ht="15" customHeight="1" x14ac:dyDescent="0.25">
      <c r="B17096" s="683"/>
      <c r="C17096" s="683"/>
      <c r="D17096" s="684"/>
    </row>
    <row r="17097" spans="2:4" ht="15" customHeight="1" x14ac:dyDescent="0.25">
      <c r="B17097" s="683"/>
      <c r="C17097" s="683"/>
      <c r="D17097" s="684"/>
    </row>
    <row r="17098" spans="2:4" ht="15" customHeight="1" x14ac:dyDescent="0.25">
      <c r="B17098" s="683"/>
      <c r="C17098" s="683"/>
      <c r="D17098" s="684"/>
    </row>
    <row r="17099" spans="2:4" ht="15" customHeight="1" x14ac:dyDescent="0.25">
      <c r="B17099" s="683"/>
      <c r="C17099" s="683"/>
      <c r="D17099" s="684"/>
    </row>
    <row r="17100" spans="2:4" ht="15" customHeight="1" x14ac:dyDescent="0.25">
      <c r="B17100" s="683"/>
      <c r="C17100" s="683"/>
      <c r="D17100" s="684"/>
    </row>
    <row r="17101" spans="2:4" ht="15" customHeight="1" x14ac:dyDescent="0.25">
      <c r="B17101" s="683"/>
      <c r="C17101" s="683"/>
      <c r="D17101" s="684"/>
    </row>
    <row r="17102" spans="2:4" ht="15" customHeight="1" x14ac:dyDescent="0.25">
      <c r="B17102" s="683"/>
      <c r="C17102" s="683"/>
      <c r="D17102" s="684"/>
    </row>
    <row r="17103" spans="2:4" ht="15" customHeight="1" x14ac:dyDescent="0.25">
      <c r="B17103" s="683"/>
      <c r="C17103" s="683"/>
      <c r="D17103" s="684"/>
    </row>
    <row r="17104" spans="2:4" ht="15" customHeight="1" x14ac:dyDescent="0.25">
      <c r="B17104" s="683"/>
      <c r="C17104" s="683"/>
      <c r="D17104" s="684"/>
    </row>
    <row r="17105" spans="2:4" ht="15" customHeight="1" x14ac:dyDescent="0.25">
      <c r="B17105" s="683"/>
      <c r="C17105" s="683"/>
      <c r="D17105" s="684"/>
    </row>
    <row r="17106" spans="2:4" ht="15" customHeight="1" x14ac:dyDescent="0.25">
      <c r="B17106" s="683"/>
      <c r="C17106" s="683"/>
      <c r="D17106" s="684"/>
    </row>
    <row r="17107" spans="2:4" ht="15" customHeight="1" x14ac:dyDescent="0.25">
      <c r="B17107" s="683"/>
      <c r="C17107" s="683"/>
      <c r="D17107" s="684"/>
    </row>
    <row r="17108" spans="2:4" ht="15" customHeight="1" x14ac:dyDescent="0.25">
      <c r="B17108" s="683"/>
      <c r="C17108" s="683"/>
      <c r="D17108" s="684"/>
    </row>
    <row r="17109" spans="2:4" ht="15" customHeight="1" x14ac:dyDescent="0.25">
      <c r="B17109" s="683"/>
      <c r="C17109" s="683"/>
      <c r="D17109" s="684"/>
    </row>
    <row r="17110" spans="2:4" ht="15" customHeight="1" x14ac:dyDescent="0.25">
      <c r="B17110" s="683"/>
      <c r="C17110" s="683"/>
      <c r="D17110" s="684"/>
    </row>
    <row r="17111" spans="2:4" ht="15" customHeight="1" x14ac:dyDescent="0.25">
      <c r="B17111" s="683"/>
      <c r="C17111" s="683"/>
      <c r="D17111" s="684"/>
    </row>
    <row r="17112" spans="2:4" ht="15" customHeight="1" x14ac:dyDescent="0.25">
      <c r="B17112" s="683"/>
      <c r="C17112" s="683"/>
      <c r="D17112" s="684"/>
    </row>
    <row r="17113" spans="2:4" ht="15" customHeight="1" x14ac:dyDescent="0.25">
      <c r="B17113" s="683"/>
      <c r="C17113" s="683"/>
      <c r="D17113" s="684"/>
    </row>
    <row r="17114" spans="2:4" ht="15" customHeight="1" x14ac:dyDescent="0.25">
      <c r="B17114" s="683"/>
      <c r="C17114" s="683"/>
      <c r="D17114" s="684"/>
    </row>
    <row r="17115" spans="2:4" ht="15" customHeight="1" x14ac:dyDescent="0.25">
      <c r="B17115" s="683"/>
      <c r="C17115" s="683"/>
      <c r="D17115" s="684"/>
    </row>
    <row r="17116" spans="2:4" ht="15" customHeight="1" x14ac:dyDescent="0.25">
      <c r="B17116" s="683"/>
      <c r="C17116" s="683"/>
      <c r="D17116" s="684"/>
    </row>
    <row r="17117" spans="2:4" ht="15" customHeight="1" x14ac:dyDescent="0.25">
      <c r="B17117" s="683"/>
      <c r="C17117" s="683"/>
      <c r="D17117" s="684"/>
    </row>
    <row r="17118" spans="2:4" ht="15" customHeight="1" x14ac:dyDescent="0.25">
      <c r="B17118" s="683"/>
      <c r="C17118" s="683"/>
      <c r="D17118" s="684"/>
    </row>
    <row r="17119" spans="2:4" ht="15" customHeight="1" x14ac:dyDescent="0.25">
      <c r="B17119" s="683"/>
      <c r="C17119" s="683"/>
      <c r="D17119" s="684"/>
    </row>
    <row r="17120" spans="2:4" ht="15" customHeight="1" x14ac:dyDescent="0.25">
      <c r="B17120" s="683"/>
      <c r="C17120" s="683"/>
      <c r="D17120" s="684"/>
    </row>
    <row r="17121" spans="2:4" ht="15" customHeight="1" x14ac:dyDescent="0.25">
      <c r="B17121" s="683"/>
      <c r="C17121" s="683"/>
      <c r="D17121" s="684"/>
    </row>
    <row r="17122" spans="2:4" ht="15" customHeight="1" x14ac:dyDescent="0.25">
      <c r="B17122" s="683"/>
      <c r="C17122" s="683"/>
      <c r="D17122" s="684"/>
    </row>
    <row r="17123" spans="2:4" ht="15" customHeight="1" x14ac:dyDescent="0.25">
      <c r="B17123" s="683"/>
      <c r="C17123" s="683"/>
      <c r="D17123" s="684"/>
    </row>
    <row r="17124" spans="2:4" ht="15" customHeight="1" x14ac:dyDescent="0.25">
      <c r="B17124" s="683"/>
      <c r="C17124" s="683"/>
      <c r="D17124" s="684"/>
    </row>
    <row r="17125" spans="2:4" ht="15" customHeight="1" x14ac:dyDescent="0.25">
      <c r="B17125" s="683"/>
      <c r="C17125" s="683"/>
      <c r="D17125" s="684"/>
    </row>
    <row r="17126" spans="2:4" ht="15" customHeight="1" x14ac:dyDescent="0.25">
      <c r="B17126" s="683"/>
      <c r="C17126" s="683"/>
      <c r="D17126" s="684"/>
    </row>
    <row r="17127" spans="2:4" ht="15" customHeight="1" x14ac:dyDescent="0.25">
      <c r="B17127" s="683"/>
      <c r="C17127" s="683"/>
      <c r="D17127" s="684"/>
    </row>
    <row r="17128" spans="2:4" ht="15" customHeight="1" x14ac:dyDescent="0.25">
      <c r="B17128" s="683"/>
      <c r="C17128" s="683"/>
      <c r="D17128" s="684"/>
    </row>
    <row r="17129" spans="2:4" ht="15" customHeight="1" x14ac:dyDescent="0.25">
      <c r="B17129" s="683"/>
      <c r="C17129" s="683"/>
      <c r="D17129" s="684"/>
    </row>
    <row r="17130" spans="2:4" ht="15" customHeight="1" x14ac:dyDescent="0.25">
      <c r="B17130" s="683"/>
      <c r="C17130" s="683"/>
      <c r="D17130" s="684"/>
    </row>
    <row r="17131" spans="2:4" ht="15" customHeight="1" x14ac:dyDescent="0.25">
      <c r="B17131" s="683"/>
      <c r="C17131" s="683"/>
      <c r="D17131" s="684"/>
    </row>
    <row r="17132" spans="2:4" ht="15" customHeight="1" x14ac:dyDescent="0.25">
      <c r="B17132" s="683"/>
      <c r="C17132" s="683"/>
      <c r="D17132" s="684"/>
    </row>
    <row r="17133" spans="2:4" ht="15" customHeight="1" x14ac:dyDescent="0.25">
      <c r="B17133" s="683"/>
      <c r="C17133" s="683"/>
      <c r="D17133" s="684"/>
    </row>
    <row r="17134" spans="2:4" ht="15" customHeight="1" x14ac:dyDescent="0.25">
      <c r="B17134" s="683"/>
      <c r="C17134" s="683"/>
      <c r="D17134" s="684"/>
    </row>
    <row r="17135" spans="2:4" ht="15" customHeight="1" x14ac:dyDescent="0.25">
      <c r="B17135" s="683"/>
      <c r="C17135" s="683"/>
      <c r="D17135" s="684"/>
    </row>
    <row r="17136" spans="2:4" ht="15" customHeight="1" x14ac:dyDescent="0.25">
      <c r="B17136" s="683"/>
      <c r="C17136" s="683"/>
      <c r="D17136" s="684"/>
    </row>
    <row r="17137" spans="2:4" ht="15" customHeight="1" x14ac:dyDescent="0.25">
      <c r="B17137" s="683"/>
      <c r="C17137" s="683"/>
      <c r="D17137" s="684"/>
    </row>
    <row r="17138" spans="2:4" ht="15" customHeight="1" x14ac:dyDescent="0.25">
      <c r="B17138" s="683"/>
      <c r="C17138" s="683"/>
      <c r="D17138" s="684"/>
    </row>
    <row r="17139" spans="2:4" ht="15" customHeight="1" x14ac:dyDescent="0.25">
      <c r="B17139" s="683"/>
      <c r="C17139" s="683"/>
      <c r="D17139" s="684"/>
    </row>
    <row r="17140" spans="2:4" ht="15" customHeight="1" x14ac:dyDescent="0.25">
      <c r="B17140" s="683"/>
      <c r="C17140" s="683"/>
      <c r="D17140" s="684"/>
    </row>
    <row r="17141" spans="2:4" ht="15" customHeight="1" x14ac:dyDescent="0.25">
      <c r="B17141" s="683"/>
      <c r="C17141" s="683"/>
      <c r="D17141" s="684"/>
    </row>
    <row r="17142" spans="2:4" ht="15" customHeight="1" x14ac:dyDescent="0.25">
      <c r="B17142" s="683"/>
      <c r="C17142" s="683"/>
      <c r="D17142" s="684"/>
    </row>
    <row r="17143" spans="2:4" ht="15" customHeight="1" x14ac:dyDescent="0.25">
      <c r="B17143" s="683"/>
      <c r="C17143" s="683"/>
      <c r="D17143" s="684"/>
    </row>
    <row r="17144" spans="2:4" ht="15" customHeight="1" x14ac:dyDescent="0.25">
      <c r="B17144" s="683"/>
      <c r="C17144" s="683"/>
      <c r="D17144" s="684"/>
    </row>
    <row r="17145" spans="2:4" ht="15" customHeight="1" x14ac:dyDescent="0.25">
      <c r="B17145" s="683"/>
      <c r="C17145" s="683"/>
      <c r="D17145" s="684"/>
    </row>
    <row r="17146" spans="2:4" ht="15" customHeight="1" x14ac:dyDescent="0.25">
      <c r="B17146" s="683"/>
      <c r="C17146" s="683"/>
      <c r="D17146" s="684"/>
    </row>
    <row r="17147" spans="2:4" ht="15" customHeight="1" x14ac:dyDescent="0.25">
      <c r="B17147" s="683"/>
      <c r="C17147" s="683"/>
      <c r="D17147" s="684"/>
    </row>
    <row r="17148" spans="2:4" ht="15" customHeight="1" x14ac:dyDescent="0.25">
      <c r="B17148" s="683"/>
      <c r="C17148" s="683"/>
      <c r="D17148" s="684"/>
    </row>
    <row r="17149" spans="2:4" ht="15" customHeight="1" x14ac:dyDescent="0.25">
      <c r="B17149" s="683"/>
      <c r="C17149" s="683"/>
      <c r="D17149" s="684"/>
    </row>
    <row r="17150" spans="2:4" ht="15" customHeight="1" x14ac:dyDescent="0.25">
      <c r="B17150" s="683"/>
      <c r="C17150" s="683"/>
      <c r="D17150" s="684"/>
    </row>
    <row r="17151" spans="2:4" ht="15" customHeight="1" x14ac:dyDescent="0.25">
      <c r="B17151" s="683"/>
      <c r="C17151" s="683"/>
      <c r="D17151" s="684"/>
    </row>
    <row r="17152" spans="2:4" ht="15" customHeight="1" x14ac:dyDescent="0.25">
      <c r="B17152" s="683"/>
      <c r="C17152" s="683"/>
      <c r="D17152" s="684"/>
    </row>
    <row r="17153" spans="2:4" ht="15" customHeight="1" x14ac:dyDescent="0.25">
      <c r="B17153" s="683"/>
      <c r="C17153" s="683"/>
      <c r="D17153" s="684"/>
    </row>
    <row r="17154" spans="2:4" ht="15" customHeight="1" x14ac:dyDescent="0.25">
      <c r="B17154" s="683"/>
      <c r="C17154" s="683"/>
      <c r="D17154" s="684"/>
    </row>
    <row r="17155" spans="2:4" ht="15" customHeight="1" x14ac:dyDescent="0.25">
      <c r="B17155" s="683"/>
      <c r="C17155" s="683"/>
      <c r="D17155" s="684"/>
    </row>
    <row r="17156" spans="2:4" ht="15" customHeight="1" x14ac:dyDescent="0.25">
      <c r="B17156" s="683"/>
      <c r="C17156" s="683"/>
      <c r="D17156" s="684"/>
    </row>
    <row r="17157" spans="2:4" ht="15" customHeight="1" x14ac:dyDescent="0.25">
      <c r="B17157" s="683"/>
      <c r="C17157" s="683"/>
      <c r="D17157" s="684"/>
    </row>
    <row r="17158" spans="2:4" ht="15" customHeight="1" x14ac:dyDescent="0.25">
      <c r="B17158" s="683"/>
      <c r="C17158" s="683"/>
      <c r="D17158" s="684"/>
    </row>
    <row r="17159" spans="2:4" ht="15" customHeight="1" x14ac:dyDescent="0.25">
      <c r="B17159" s="683"/>
      <c r="C17159" s="683"/>
      <c r="D17159" s="684"/>
    </row>
    <row r="17160" spans="2:4" ht="15" customHeight="1" x14ac:dyDescent="0.25">
      <c r="B17160" s="683"/>
      <c r="C17160" s="683"/>
      <c r="D17160" s="684"/>
    </row>
    <row r="17161" spans="2:4" ht="15" customHeight="1" x14ac:dyDescent="0.25">
      <c r="B17161" s="683"/>
      <c r="C17161" s="683"/>
      <c r="D17161" s="684"/>
    </row>
    <row r="17162" spans="2:4" ht="15" customHeight="1" x14ac:dyDescent="0.25">
      <c r="B17162" s="683"/>
      <c r="C17162" s="683"/>
      <c r="D17162" s="684"/>
    </row>
    <row r="17163" spans="2:4" ht="15" customHeight="1" x14ac:dyDescent="0.25">
      <c r="B17163" s="683"/>
      <c r="C17163" s="683"/>
      <c r="D17163" s="684"/>
    </row>
    <row r="17164" spans="2:4" ht="15" customHeight="1" x14ac:dyDescent="0.25">
      <c r="B17164" s="683"/>
      <c r="C17164" s="683"/>
      <c r="D17164" s="684"/>
    </row>
    <row r="17165" spans="2:4" ht="15" customHeight="1" x14ac:dyDescent="0.25">
      <c r="B17165" s="683"/>
      <c r="C17165" s="683"/>
      <c r="D17165" s="684"/>
    </row>
    <row r="17166" spans="2:4" ht="15" customHeight="1" x14ac:dyDescent="0.25">
      <c r="B17166" s="683"/>
      <c r="C17166" s="683"/>
      <c r="D17166" s="684"/>
    </row>
    <row r="17167" spans="2:4" ht="15" customHeight="1" x14ac:dyDescent="0.25">
      <c r="B17167" s="683"/>
      <c r="C17167" s="683"/>
      <c r="D17167" s="684"/>
    </row>
    <row r="17168" spans="2:4" ht="15" customHeight="1" x14ac:dyDescent="0.25">
      <c r="B17168" s="683"/>
      <c r="C17168" s="683"/>
      <c r="D17168" s="684"/>
    </row>
    <row r="17169" spans="2:4" ht="15" customHeight="1" x14ac:dyDescent="0.25">
      <c r="B17169" s="683"/>
      <c r="C17169" s="683"/>
      <c r="D17169" s="684"/>
    </row>
    <row r="17170" spans="2:4" ht="15" customHeight="1" x14ac:dyDescent="0.25">
      <c r="B17170" s="683"/>
      <c r="C17170" s="683"/>
      <c r="D17170" s="684"/>
    </row>
    <row r="17171" spans="2:4" ht="15" customHeight="1" x14ac:dyDescent="0.25">
      <c r="B17171" s="683"/>
      <c r="C17171" s="683"/>
      <c r="D17171" s="684"/>
    </row>
    <row r="17172" spans="2:4" ht="15" customHeight="1" x14ac:dyDescent="0.25">
      <c r="B17172" s="683"/>
      <c r="C17172" s="683"/>
      <c r="D17172" s="684"/>
    </row>
    <row r="17173" spans="2:4" ht="15" customHeight="1" x14ac:dyDescent="0.25">
      <c r="B17173" s="683"/>
      <c r="C17173" s="683"/>
      <c r="D17173" s="684"/>
    </row>
    <row r="17174" spans="2:4" ht="15" customHeight="1" x14ac:dyDescent="0.25">
      <c r="B17174" s="683"/>
      <c r="C17174" s="683"/>
      <c r="D17174" s="684"/>
    </row>
    <row r="17175" spans="2:4" ht="15" customHeight="1" x14ac:dyDescent="0.25">
      <c r="B17175" s="683"/>
      <c r="C17175" s="683"/>
      <c r="D17175" s="684"/>
    </row>
    <row r="17176" spans="2:4" ht="15" customHeight="1" x14ac:dyDescent="0.25">
      <c r="B17176" s="683"/>
      <c r="C17176" s="683"/>
      <c r="D17176" s="684"/>
    </row>
    <row r="17177" spans="2:4" ht="15" customHeight="1" x14ac:dyDescent="0.25">
      <c r="B17177" s="683"/>
      <c r="C17177" s="683"/>
      <c r="D17177" s="684"/>
    </row>
    <row r="17178" spans="2:4" ht="15" customHeight="1" x14ac:dyDescent="0.25">
      <c r="B17178" s="683"/>
      <c r="C17178" s="683"/>
      <c r="D17178" s="684"/>
    </row>
    <row r="17179" spans="2:4" ht="15" customHeight="1" x14ac:dyDescent="0.25">
      <c r="B17179" s="683"/>
      <c r="C17179" s="683"/>
      <c r="D17179" s="684"/>
    </row>
    <row r="17180" spans="2:4" ht="15" customHeight="1" x14ac:dyDescent="0.25">
      <c r="B17180" s="683"/>
      <c r="C17180" s="683"/>
      <c r="D17180" s="684"/>
    </row>
    <row r="17181" spans="2:4" ht="15" customHeight="1" x14ac:dyDescent="0.25">
      <c r="B17181" s="683"/>
      <c r="C17181" s="683"/>
      <c r="D17181" s="684"/>
    </row>
    <row r="17182" spans="2:4" ht="15" customHeight="1" x14ac:dyDescent="0.25">
      <c r="B17182" s="683"/>
      <c r="C17182" s="683"/>
      <c r="D17182" s="684"/>
    </row>
    <row r="17183" spans="2:4" ht="15" customHeight="1" x14ac:dyDescent="0.25">
      <c r="B17183" s="683"/>
      <c r="C17183" s="683"/>
      <c r="D17183" s="684"/>
    </row>
    <row r="17184" spans="2:4" ht="15" customHeight="1" x14ac:dyDescent="0.25">
      <c r="B17184" s="683"/>
      <c r="C17184" s="683"/>
      <c r="D17184" s="684"/>
    </row>
    <row r="17185" spans="2:4" ht="15" customHeight="1" x14ac:dyDescent="0.25">
      <c r="B17185" s="683"/>
      <c r="C17185" s="683"/>
      <c r="D17185" s="684"/>
    </row>
    <row r="17186" spans="2:4" ht="15" customHeight="1" x14ac:dyDescent="0.25">
      <c r="B17186" s="683"/>
      <c r="C17186" s="683"/>
      <c r="D17186" s="684"/>
    </row>
    <row r="17187" spans="2:4" ht="15" customHeight="1" x14ac:dyDescent="0.25">
      <c r="B17187" s="683"/>
      <c r="C17187" s="683"/>
      <c r="D17187" s="684"/>
    </row>
    <row r="17188" spans="2:4" ht="15" customHeight="1" x14ac:dyDescent="0.25">
      <c r="B17188" s="683"/>
      <c r="C17188" s="683"/>
      <c r="D17188" s="684"/>
    </row>
    <row r="17189" spans="2:4" ht="15" customHeight="1" x14ac:dyDescent="0.25">
      <c r="B17189" s="683"/>
      <c r="C17189" s="683"/>
      <c r="D17189" s="684"/>
    </row>
    <row r="17190" spans="2:4" ht="15" customHeight="1" x14ac:dyDescent="0.25">
      <c r="B17190" s="683"/>
      <c r="C17190" s="683"/>
      <c r="D17190" s="684"/>
    </row>
    <row r="17191" spans="2:4" ht="15" customHeight="1" x14ac:dyDescent="0.25">
      <c r="B17191" s="683"/>
      <c r="C17191" s="683"/>
      <c r="D17191" s="684"/>
    </row>
    <row r="17192" spans="2:4" ht="15" customHeight="1" x14ac:dyDescent="0.25">
      <c r="B17192" s="683"/>
      <c r="C17192" s="683"/>
      <c r="D17192" s="684"/>
    </row>
    <row r="17193" spans="2:4" ht="15" customHeight="1" x14ac:dyDescent="0.25">
      <c r="B17193" s="683"/>
      <c r="C17193" s="683"/>
      <c r="D17193" s="684"/>
    </row>
    <row r="17194" spans="2:4" ht="15" customHeight="1" x14ac:dyDescent="0.25">
      <c r="B17194" s="683"/>
      <c r="C17194" s="683"/>
      <c r="D17194" s="684"/>
    </row>
    <row r="17195" spans="2:4" ht="15" customHeight="1" x14ac:dyDescent="0.25">
      <c r="B17195" s="683"/>
      <c r="C17195" s="683"/>
      <c r="D17195" s="684"/>
    </row>
    <row r="17196" spans="2:4" ht="15" customHeight="1" x14ac:dyDescent="0.25">
      <c r="B17196" s="683"/>
      <c r="C17196" s="683"/>
      <c r="D17196" s="684"/>
    </row>
    <row r="17197" spans="2:4" ht="15" customHeight="1" x14ac:dyDescent="0.25">
      <c r="B17197" s="683"/>
      <c r="C17197" s="683"/>
      <c r="D17197" s="684"/>
    </row>
    <row r="17198" spans="2:4" ht="15" customHeight="1" x14ac:dyDescent="0.25">
      <c r="B17198" s="683"/>
      <c r="C17198" s="683"/>
      <c r="D17198" s="684"/>
    </row>
    <row r="17199" spans="2:4" ht="15" customHeight="1" x14ac:dyDescent="0.25">
      <c r="B17199" s="683"/>
      <c r="C17199" s="683"/>
      <c r="D17199" s="684"/>
    </row>
    <row r="17200" spans="2:4" ht="15" customHeight="1" x14ac:dyDescent="0.25">
      <c r="B17200" s="683"/>
      <c r="C17200" s="683"/>
      <c r="D17200" s="684"/>
    </row>
    <row r="17201" spans="2:4" ht="15" customHeight="1" x14ac:dyDescent="0.25">
      <c r="B17201" s="683"/>
      <c r="C17201" s="683"/>
      <c r="D17201" s="684"/>
    </row>
    <row r="17202" spans="2:4" ht="15" customHeight="1" x14ac:dyDescent="0.25">
      <c r="B17202" s="683"/>
      <c r="C17202" s="683"/>
      <c r="D17202" s="684"/>
    </row>
    <row r="17203" spans="2:4" ht="15" customHeight="1" x14ac:dyDescent="0.25">
      <c r="B17203" s="683"/>
      <c r="C17203" s="683"/>
      <c r="D17203" s="684"/>
    </row>
    <row r="17204" spans="2:4" ht="15" customHeight="1" x14ac:dyDescent="0.25">
      <c r="B17204" s="683"/>
      <c r="C17204" s="683"/>
      <c r="D17204" s="684"/>
    </row>
    <row r="17205" spans="2:4" ht="15" customHeight="1" x14ac:dyDescent="0.25">
      <c r="B17205" s="683"/>
      <c r="C17205" s="683"/>
      <c r="D17205" s="684"/>
    </row>
    <row r="17206" spans="2:4" ht="15" customHeight="1" x14ac:dyDescent="0.25">
      <c r="B17206" s="683"/>
      <c r="C17206" s="683"/>
      <c r="D17206" s="684"/>
    </row>
    <row r="17207" spans="2:4" ht="15" customHeight="1" x14ac:dyDescent="0.25">
      <c r="B17207" s="683"/>
      <c r="C17207" s="683"/>
      <c r="D17207" s="684"/>
    </row>
    <row r="17208" spans="2:4" ht="15" customHeight="1" x14ac:dyDescent="0.25">
      <c r="B17208" s="683"/>
      <c r="C17208" s="683"/>
      <c r="D17208" s="684"/>
    </row>
    <row r="17209" spans="2:4" ht="15" customHeight="1" x14ac:dyDescent="0.25">
      <c r="B17209" s="683"/>
      <c r="C17209" s="683"/>
      <c r="D17209" s="684"/>
    </row>
    <row r="17210" spans="2:4" ht="15" customHeight="1" x14ac:dyDescent="0.25">
      <c r="B17210" s="683"/>
      <c r="C17210" s="683"/>
      <c r="D17210" s="684"/>
    </row>
    <row r="17211" spans="2:4" ht="15" customHeight="1" x14ac:dyDescent="0.25">
      <c r="B17211" s="683"/>
      <c r="C17211" s="683"/>
      <c r="D17211" s="684"/>
    </row>
    <row r="17212" spans="2:4" ht="15" customHeight="1" x14ac:dyDescent="0.25">
      <c r="B17212" s="683"/>
      <c r="C17212" s="683"/>
      <c r="D17212" s="684"/>
    </row>
    <row r="17213" spans="2:4" ht="15" customHeight="1" x14ac:dyDescent="0.25">
      <c r="B17213" s="683"/>
      <c r="C17213" s="683"/>
      <c r="D17213" s="684"/>
    </row>
    <row r="17214" spans="2:4" ht="15" customHeight="1" x14ac:dyDescent="0.25">
      <c r="B17214" s="683"/>
      <c r="C17214" s="683"/>
      <c r="D17214" s="684"/>
    </row>
    <row r="17215" spans="2:4" ht="15" customHeight="1" x14ac:dyDescent="0.25">
      <c r="B17215" s="683"/>
      <c r="C17215" s="683"/>
      <c r="D17215" s="684"/>
    </row>
    <row r="17216" spans="2:4" ht="15" customHeight="1" x14ac:dyDescent="0.25">
      <c r="B17216" s="683"/>
      <c r="C17216" s="683"/>
      <c r="D17216" s="684"/>
    </row>
    <row r="17217" spans="2:4" ht="15" customHeight="1" x14ac:dyDescent="0.25">
      <c r="B17217" s="683"/>
      <c r="C17217" s="683"/>
      <c r="D17217" s="684"/>
    </row>
    <row r="17218" spans="2:4" ht="15" customHeight="1" x14ac:dyDescent="0.25">
      <c r="B17218" s="683"/>
      <c r="C17218" s="683"/>
      <c r="D17218" s="684"/>
    </row>
    <row r="17219" spans="2:4" ht="15" customHeight="1" x14ac:dyDescent="0.25">
      <c r="B17219" s="683"/>
      <c r="C17219" s="683"/>
      <c r="D17219" s="684"/>
    </row>
    <row r="17220" spans="2:4" ht="15" customHeight="1" x14ac:dyDescent="0.25">
      <c r="B17220" s="683"/>
      <c r="C17220" s="683"/>
      <c r="D17220" s="684"/>
    </row>
    <row r="17221" spans="2:4" ht="15" customHeight="1" x14ac:dyDescent="0.25">
      <c r="B17221" s="683"/>
      <c r="C17221" s="683"/>
      <c r="D17221" s="684"/>
    </row>
    <row r="17222" spans="2:4" ht="15" customHeight="1" x14ac:dyDescent="0.25">
      <c r="B17222" s="683"/>
      <c r="C17222" s="683"/>
      <c r="D17222" s="684"/>
    </row>
    <row r="17223" spans="2:4" ht="15" customHeight="1" x14ac:dyDescent="0.25">
      <c r="B17223" s="683"/>
      <c r="C17223" s="683"/>
      <c r="D17223" s="684"/>
    </row>
    <row r="17224" spans="2:4" ht="15" customHeight="1" x14ac:dyDescent="0.25">
      <c r="B17224" s="683"/>
      <c r="C17224" s="683"/>
      <c r="D17224" s="684"/>
    </row>
    <row r="17225" spans="2:4" ht="15" customHeight="1" x14ac:dyDescent="0.25">
      <c r="B17225" s="683"/>
      <c r="C17225" s="683"/>
      <c r="D17225" s="684"/>
    </row>
    <row r="17226" spans="2:4" ht="15" customHeight="1" x14ac:dyDescent="0.25">
      <c r="B17226" s="683"/>
      <c r="C17226" s="683"/>
      <c r="D17226" s="684"/>
    </row>
    <row r="17227" spans="2:4" ht="15" customHeight="1" x14ac:dyDescent="0.25">
      <c r="B17227" s="683"/>
      <c r="C17227" s="683"/>
      <c r="D17227" s="684"/>
    </row>
    <row r="17228" spans="2:4" ht="15" customHeight="1" x14ac:dyDescent="0.25">
      <c r="B17228" s="683"/>
      <c r="C17228" s="683"/>
      <c r="D17228" s="684"/>
    </row>
    <row r="17229" spans="2:4" ht="15" customHeight="1" x14ac:dyDescent="0.25">
      <c r="B17229" s="683"/>
      <c r="C17229" s="683"/>
      <c r="D17229" s="684"/>
    </row>
    <row r="17230" spans="2:4" ht="15" customHeight="1" x14ac:dyDescent="0.25">
      <c r="B17230" s="683"/>
      <c r="C17230" s="683"/>
      <c r="D17230" s="684"/>
    </row>
    <row r="17231" spans="2:4" ht="15" customHeight="1" x14ac:dyDescent="0.25">
      <c r="B17231" s="683"/>
      <c r="C17231" s="683"/>
      <c r="D17231" s="684"/>
    </row>
    <row r="17232" spans="2:4" ht="15" customHeight="1" x14ac:dyDescent="0.25">
      <c r="B17232" s="683"/>
      <c r="C17232" s="683"/>
      <c r="D17232" s="684"/>
    </row>
    <row r="17233" spans="2:4" ht="15" customHeight="1" x14ac:dyDescent="0.25">
      <c r="B17233" s="683"/>
      <c r="C17233" s="683"/>
      <c r="D17233" s="684"/>
    </row>
    <row r="17234" spans="2:4" ht="15" customHeight="1" x14ac:dyDescent="0.25">
      <c r="B17234" s="683"/>
      <c r="C17234" s="683"/>
      <c r="D17234" s="684"/>
    </row>
    <row r="17235" spans="2:4" ht="15" customHeight="1" x14ac:dyDescent="0.25">
      <c r="B17235" s="683"/>
      <c r="C17235" s="683"/>
      <c r="D17235" s="684"/>
    </row>
    <row r="17236" spans="2:4" ht="15" customHeight="1" x14ac:dyDescent="0.25">
      <c r="B17236" s="683"/>
      <c r="C17236" s="683"/>
      <c r="D17236" s="684"/>
    </row>
    <row r="17237" spans="2:4" ht="15" customHeight="1" x14ac:dyDescent="0.25">
      <c r="B17237" s="683"/>
      <c r="C17237" s="683"/>
      <c r="D17237" s="684"/>
    </row>
    <row r="17238" spans="2:4" ht="15" customHeight="1" x14ac:dyDescent="0.25">
      <c r="B17238" s="683"/>
      <c r="C17238" s="683"/>
      <c r="D17238" s="684"/>
    </row>
    <row r="17239" spans="2:4" ht="15" customHeight="1" x14ac:dyDescent="0.25">
      <c r="B17239" s="683"/>
      <c r="C17239" s="683"/>
      <c r="D17239" s="684"/>
    </row>
    <row r="17240" spans="2:4" ht="15" customHeight="1" x14ac:dyDescent="0.25">
      <c r="B17240" s="683"/>
      <c r="C17240" s="683"/>
      <c r="D17240" s="684"/>
    </row>
    <row r="17241" spans="2:4" ht="15" customHeight="1" x14ac:dyDescent="0.25">
      <c r="B17241" s="683"/>
      <c r="C17241" s="683"/>
      <c r="D17241" s="684"/>
    </row>
    <row r="17242" spans="2:4" ht="15" customHeight="1" x14ac:dyDescent="0.25">
      <c r="B17242" s="683"/>
      <c r="C17242" s="683"/>
      <c r="D17242" s="684"/>
    </row>
    <row r="17243" spans="2:4" ht="15" customHeight="1" x14ac:dyDescent="0.25">
      <c r="B17243" s="683"/>
      <c r="C17243" s="683"/>
      <c r="D17243" s="684"/>
    </row>
    <row r="17244" spans="2:4" ht="15" customHeight="1" x14ac:dyDescent="0.25">
      <c r="B17244" s="683"/>
      <c r="C17244" s="683"/>
      <c r="D17244" s="684"/>
    </row>
    <row r="17245" spans="2:4" ht="15" customHeight="1" x14ac:dyDescent="0.25">
      <c r="B17245" s="683"/>
      <c r="C17245" s="683"/>
      <c r="D17245" s="684"/>
    </row>
    <row r="17246" spans="2:4" ht="15" customHeight="1" x14ac:dyDescent="0.25">
      <c r="B17246" s="683"/>
      <c r="C17246" s="683"/>
      <c r="D17246" s="684"/>
    </row>
    <row r="17247" spans="2:4" ht="15" customHeight="1" x14ac:dyDescent="0.25">
      <c r="B17247" s="683"/>
      <c r="C17247" s="683"/>
      <c r="D17247" s="684"/>
    </row>
    <row r="17248" spans="2:4" ht="15" customHeight="1" x14ac:dyDescent="0.25">
      <c r="B17248" s="683"/>
      <c r="C17248" s="683"/>
      <c r="D17248" s="684"/>
    </row>
    <row r="17249" spans="2:4" ht="15" customHeight="1" x14ac:dyDescent="0.25">
      <c r="B17249" s="683"/>
      <c r="C17249" s="683"/>
      <c r="D17249" s="684"/>
    </row>
    <row r="17250" spans="2:4" ht="15" customHeight="1" x14ac:dyDescent="0.25">
      <c r="B17250" s="683"/>
      <c r="C17250" s="683"/>
      <c r="D17250" s="684"/>
    </row>
    <row r="17251" spans="2:4" ht="15" customHeight="1" x14ac:dyDescent="0.25">
      <c r="B17251" s="683"/>
      <c r="C17251" s="683"/>
      <c r="D17251" s="684"/>
    </row>
    <row r="17252" spans="2:4" ht="15" customHeight="1" x14ac:dyDescent="0.25">
      <c r="B17252" s="683"/>
      <c r="C17252" s="683"/>
      <c r="D17252" s="684"/>
    </row>
    <row r="17253" spans="2:4" ht="15" customHeight="1" x14ac:dyDescent="0.25">
      <c r="B17253" s="683"/>
      <c r="C17253" s="683"/>
      <c r="D17253" s="684"/>
    </row>
    <row r="17254" spans="2:4" ht="15" customHeight="1" x14ac:dyDescent="0.25">
      <c r="B17254" s="683"/>
      <c r="C17254" s="683"/>
      <c r="D17254" s="684"/>
    </row>
    <row r="17255" spans="2:4" ht="15" customHeight="1" x14ac:dyDescent="0.25">
      <c r="B17255" s="683"/>
      <c r="C17255" s="683"/>
      <c r="D17255" s="684"/>
    </row>
    <row r="17256" spans="2:4" ht="15" customHeight="1" x14ac:dyDescent="0.25">
      <c r="B17256" s="683"/>
      <c r="C17256" s="683"/>
      <c r="D17256" s="684"/>
    </row>
    <row r="17257" spans="2:4" ht="15" customHeight="1" x14ac:dyDescent="0.25">
      <c r="B17257" s="683"/>
      <c r="C17257" s="683"/>
      <c r="D17257" s="684"/>
    </row>
    <row r="17258" spans="2:4" ht="15" customHeight="1" x14ac:dyDescent="0.25">
      <c r="B17258" s="683"/>
      <c r="C17258" s="683"/>
      <c r="D17258" s="684"/>
    </row>
    <row r="17259" spans="2:4" ht="15" customHeight="1" x14ac:dyDescent="0.25">
      <c r="B17259" s="683"/>
      <c r="C17259" s="683"/>
      <c r="D17259" s="684"/>
    </row>
    <row r="17260" spans="2:4" ht="15" customHeight="1" x14ac:dyDescent="0.25">
      <c r="B17260" s="683"/>
      <c r="C17260" s="683"/>
      <c r="D17260" s="684"/>
    </row>
    <row r="17261" spans="2:4" ht="15" customHeight="1" x14ac:dyDescent="0.25">
      <c r="B17261" s="683"/>
      <c r="C17261" s="683"/>
      <c r="D17261" s="684"/>
    </row>
    <row r="17262" spans="2:4" ht="15" customHeight="1" x14ac:dyDescent="0.25">
      <c r="B17262" s="683"/>
      <c r="C17262" s="683"/>
      <c r="D17262" s="684"/>
    </row>
    <row r="17263" spans="2:4" ht="15" customHeight="1" x14ac:dyDescent="0.25">
      <c r="B17263" s="683"/>
      <c r="C17263" s="683"/>
      <c r="D17263" s="684"/>
    </row>
    <row r="17264" spans="2:4" ht="15" customHeight="1" x14ac:dyDescent="0.25">
      <c r="B17264" s="683"/>
      <c r="C17264" s="683"/>
      <c r="D17264" s="684"/>
    </row>
    <row r="17265" spans="2:4" ht="15" customHeight="1" x14ac:dyDescent="0.25">
      <c r="B17265" s="683"/>
      <c r="C17265" s="683"/>
      <c r="D17265" s="684"/>
    </row>
    <row r="17266" spans="2:4" ht="15" customHeight="1" x14ac:dyDescent="0.25">
      <c r="B17266" s="683"/>
      <c r="C17266" s="683"/>
      <c r="D17266" s="684"/>
    </row>
    <row r="17267" spans="2:4" ht="15" customHeight="1" x14ac:dyDescent="0.25">
      <c r="B17267" s="683"/>
      <c r="C17267" s="683"/>
      <c r="D17267" s="684"/>
    </row>
    <row r="17268" spans="2:4" ht="15" customHeight="1" x14ac:dyDescent="0.25">
      <c r="B17268" s="683"/>
      <c r="C17268" s="683"/>
      <c r="D17268" s="684"/>
    </row>
    <row r="17269" spans="2:4" ht="15" customHeight="1" x14ac:dyDescent="0.25">
      <c r="B17269" s="683"/>
      <c r="C17269" s="683"/>
      <c r="D17269" s="684"/>
    </row>
    <row r="17270" spans="2:4" ht="15" customHeight="1" x14ac:dyDescent="0.25">
      <c r="B17270" s="683"/>
      <c r="C17270" s="683"/>
      <c r="D17270" s="684"/>
    </row>
    <row r="17271" spans="2:4" ht="15" customHeight="1" x14ac:dyDescent="0.25">
      <c r="B17271" s="683"/>
      <c r="C17271" s="683"/>
      <c r="D17271" s="684"/>
    </row>
    <row r="17272" spans="2:4" ht="15" customHeight="1" x14ac:dyDescent="0.25">
      <c r="B17272" s="683"/>
      <c r="C17272" s="683"/>
      <c r="D17272" s="684"/>
    </row>
    <row r="17273" spans="2:4" ht="15" customHeight="1" x14ac:dyDescent="0.25">
      <c r="B17273" s="683"/>
      <c r="C17273" s="683"/>
      <c r="D17273" s="684"/>
    </row>
    <row r="17274" spans="2:4" ht="15" customHeight="1" x14ac:dyDescent="0.25">
      <c r="B17274" s="683"/>
      <c r="C17274" s="683"/>
      <c r="D17274" s="684"/>
    </row>
    <row r="17275" spans="2:4" ht="15" customHeight="1" x14ac:dyDescent="0.25">
      <c r="B17275" s="683"/>
      <c r="C17275" s="683"/>
      <c r="D17275" s="684"/>
    </row>
    <row r="17276" spans="2:4" ht="15" customHeight="1" x14ac:dyDescent="0.25">
      <c r="B17276" s="683"/>
      <c r="C17276" s="683"/>
      <c r="D17276" s="684"/>
    </row>
    <row r="17277" spans="2:4" ht="15" customHeight="1" x14ac:dyDescent="0.25">
      <c r="B17277" s="683"/>
      <c r="C17277" s="683"/>
      <c r="D17277" s="684"/>
    </row>
    <row r="17278" spans="2:4" ht="15" customHeight="1" x14ac:dyDescent="0.25">
      <c r="B17278" s="683"/>
      <c r="C17278" s="683"/>
      <c r="D17278" s="684"/>
    </row>
    <row r="17279" spans="2:4" ht="15" customHeight="1" x14ac:dyDescent="0.25">
      <c r="B17279" s="683"/>
      <c r="C17279" s="683"/>
      <c r="D17279" s="684"/>
    </row>
    <row r="17280" spans="2:4" ht="15" customHeight="1" x14ac:dyDescent="0.25">
      <c r="B17280" s="683"/>
      <c r="C17280" s="683"/>
      <c r="D17280" s="684"/>
    </row>
    <row r="17281" spans="2:4" ht="15" customHeight="1" x14ac:dyDescent="0.25">
      <c r="B17281" s="683"/>
      <c r="C17281" s="683"/>
      <c r="D17281" s="684"/>
    </row>
    <row r="17282" spans="2:4" ht="15" customHeight="1" x14ac:dyDescent="0.25">
      <c r="B17282" s="683"/>
      <c r="C17282" s="683"/>
      <c r="D17282" s="684"/>
    </row>
    <row r="17283" spans="2:4" ht="15" customHeight="1" x14ac:dyDescent="0.25">
      <c r="B17283" s="683"/>
      <c r="C17283" s="683"/>
      <c r="D17283" s="684"/>
    </row>
    <row r="17284" spans="2:4" ht="15" customHeight="1" x14ac:dyDescent="0.25">
      <c r="B17284" s="683"/>
      <c r="C17284" s="683"/>
      <c r="D17284" s="684"/>
    </row>
    <row r="17285" spans="2:4" ht="15" customHeight="1" x14ac:dyDescent="0.25">
      <c r="B17285" s="683"/>
      <c r="C17285" s="683"/>
      <c r="D17285" s="684"/>
    </row>
    <row r="17286" spans="2:4" ht="15" customHeight="1" x14ac:dyDescent="0.25">
      <c r="B17286" s="683"/>
      <c r="C17286" s="683"/>
      <c r="D17286" s="684"/>
    </row>
    <row r="17287" spans="2:4" ht="15" customHeight="1" x14ac:dyDescent="0.25">
      <c r="B17287" s="683"/>
      <c r="C17287" s="683"/>
      <c r="D17287" s="684"/>
    </row>
    <row r="17288" spans="2:4" ht="15" customHeight="1" x14ac:dyDescent="0.25">
      <c r="B17288" s="683"/>
      <c r="C17288" s="683"/>
      <c r="D17288" s="684"/>
    </row>
    <row r="17289" spans="2:4" ht="15" customHeight="1" x14ac:dyDescent="0.25">
      <c r="B17289" s="683"/>
      <c r="C17289" s="683"/>
      <c r="D17289" s="684"/>
    </row>
    <row r="17290" spans="2:4" ht="15" customHeight="1" x14ac:dyDescent="0.25">
      <c r="B17290" s="683"/>
      <c r="C17290" s="683"/>
      <c r="D17290" s="684"/>
    </row>
    <row r="17291" spans="2:4" ht="15" customHeight="1" x14ac:dyDescent="0.25">
      <c r="B17291" s="683"/>
      <c r="C17291" s="683"/>
      <c r="D17291" s="684"/>
    </row>
    <row r="17292" spans="2:4" ht="15" customHeight="1" x14ac:dyDescent="0.25">
      <c r="B17292" s="683"/>
      <c r="C17292" s="683"/>
      <c r="D17292" s="684"/>
    </row>
    <row r="17293" spans="2:4" ht="15" customHeight="1" x14ac:dyDescent="0.25">
      <c r="B17293" s="683"/>
      <c r="C17293" s="683"/>
      <c r="D17293" s="684"/>
    </row>
    <row r="17294" spans="2:4" ht="15" customHeight="1" x14ac:dyDescent="0.25">
      <c r="B17294" s="683"/>
      <c r="C17294" s="683"/>
      <c r="D17294" s="684"/>
    </row>
    <row r="17295" spans="2:4" ht="15" customHeight="1" x14ac:dyDescent="0.25">
      <c r="B17295" s="683"/>
      <c r="C17295" s="683"/>
      <c r="D17295" s="684"/>
    </row>
    <row r="17296" spans="2:4" ht="15" customHeight="1" x14ac:dyDescent="0.25">
      <c r="B17296" s="683"/>
      <c r="C17296" s="683"/>
      <c r="D17296" s="684"/>
    </row>
    <row r="17297" spans="2:4" ht="15" customHeight="1" x14ac:dyDescent="0.25">
      <c r="B17297" s="683"/>
      <c r="C17297" s="683"/>
      <c r="D17297" s="684"/>
    </row>
    <row r="17298" spans="2:4" ht="15" customHeight="1" x14ac:dyDescent="0.25">
      <c r="B17298" s="683"/>
      <c r="C17298" s="683"/>
      <c r="D17298" s="684"/>
    </row>
    <row r="17299" spans="2:4" ht="15" customHeight="1" x14ac:dyDescent="0.25">
      <c r="B17299" s="683"/>
      <c r="C17299" s="683"/>
      <c r="D17299" s="684"/>
    </row>
    <row r="17300" spans="2:4" ht="15" customHeight="1" x14ac:dyDescent="0.25">
      <c r="B17300" s="683"/>
      <c r="C17300" s="683"/>
      <c r="D17300" s="684"/>
    </row>
    <row r="17301" spans="2:4" ht="15" customHeight="1" x14ac:dyDescent="0.25">
      <c r="B17301" s="683"/>
      <c r="C17301" s="683"/>
      <c r="D17301" s="684"/>
    </row>
    <row r="17302" spans="2:4" ht="15" customHeight="1" x14ac:dyDescent="0.25">
      <c r="B17302" s="683"/>
      <c r="C17302" s="683"/>
      <c r="D17302" s="684"/>
    </row>
    <row r="17303" spans="2:4" ht="15" customHeight="1" x14ac:dyDescent="0.25">
      <c r="B17303" s="683"/>
      <c r="C17303" s="683"/>
      <c r="D17303" s="684"/>
    </row>
    <row r="17304" spans="2:4" ht="15" customHeight="1" x14ac:dyDescent="0.25">
      <c r="B17304" s="683"/>
      <c r="C17304" s="683"/>
      <c r="D17304" s="684"/>
    </row>
    <row r="17305" spans="2:4" ht="15" customHeight="1" x14ac:dyDescent="0.25">
      <c r="B17305" s="683"/>
      <c r="C17305" s="683"/>
      <c r="D17305" s="684"/>
    </row>
    <row r="17306" spans="2:4" ht="15" customHeight="1" x14ac:dyDescent="0.25">
      <c r="B17306" s="683"/>
      <c r="C17306" s="683"/>
      <c r="D17306" s="684"/>
    </row>
    <row r="17307" spans="2:4" ht="15" customHeight="1" x14ac:dyDescent="0.25">
      <c r="B17307" s="683"/>
      <c r="C17307" s="683"/>
      <c r="D17307" s="684"/>
    </row>
    <row r="17308" spans="2:4" ht="15" customHeight="1" x14ac:dyDescent="0.25">
      <c r="B17308" s="683"/>
      <c r="C17308" s="683"/>
      <c r="D17308" s="684"/>
    </row>
    <row r="17309" spans="2:4" ht="15" customHeight="1" x14ac:dyDescent="0.25">
      <c r="B17309" s="683"/>
      <c r="C17309" s="683"/>
      <c r="D17309" s="684"/>
    </row>
    <row r="17310" spans="2:4" ht="15" customHeight="1" x14ac:dyDescent="0.25">
      <c r="B17310" s="683"/>
      <c r="C17310" s="683"/>
      <c r="D17310" s="684"/>
    </row>
    <row r="17311" spans="2:4" ht="15" customHeight="1" x14ac:dyDescent="0.25">
      <c r="B17311" s="683"/>
      <c r="C17311" s="683"/>
      <c r="D17311" s="684"/>
    </row>
    <row r="17312" spans="2:4" ht="15" customHeight="1" x14ac:dyDescent="0.25">
      <c r="B17312" s="683"/>
      <c r="C17312" s="683"/>
      <c r="D17312" s="684"/>
    </row>
    <row r="17313" spans="2:4" ht="15" customHeight="1" x14ac:dyDescent="0.25">
      <c r="B17313" s="683"/>
      <c r="C17313" s="683"/>
      <c r="D17313" s="684"/>
    </row>
    <row r="17314" spans="2:4" ht="15" customHeight="1" x14ac:dyDescent="0.25">
      <c r="B17314" s="683"/>
      <c r="C17314" s="683"/>
      <c r="D17314" s="684"/>
    </row>
    <row r="17315" spans="2:4" ht="15" customHeight="1" x14ac:dyDescent="0.25">
      <c r="B17315" s="683"/>
      <c r="C17315" s="683"/>
      <c r="D17315" s="684"/>
    </row>
    <row r="17316" spans="2:4" ht="15" customHeight="1" x14ac:dyDescent="0.25">
      <c r="B17316" s="683"/>
      <c r="C17316" s="683"/>
      <c r="D17316" s="684"/>
    </row>
    <row r="17317" spans="2:4" ht="15" customHeight="1" x14ac:dyDescent="0.25">
      <c r="B17317" s="683"/>
      <c r="C17317" s="683"/>
      <c r="D17317" s="684"/>
    </row>
    <row r="17318" spans="2:4" ht="15" customHeight="1" x14ac:dyDescent="0.25">
      <c r="B17318" s="683"/>
      <c r="C17318" s="683"/>
      <c r="D17318" s="684"/>
    </row>
    <row r="17319" spans="2:4" ht="15" customHeight="1" x14ac:dyDescent="0.25">
      <c r="B17319" s="683"/>
      <c r="C17319" s="683"/>
      <c r="D17319" s="684"/>
    </row>
    <row r="17320" spans="2:4" ht="15" customHeight="1" x14ac:dyDescent="0.25">
      <c r="B17320" s="683"/>
      <c r="C17320" s="683"/>
      <c r="D17320" s="684"/>
    </row>
    <row r="17321" spans="2:4" ht="15" customHeight="1" x14ac:dyDescent="0.25">
      <c r="B17321" s="683"/>
      <c r="C17321" s="683"/>
      <c r="D17321" s="684"/>
    </row>
    <row r="17322" spans="2:4" ht="15" customHeight="1" x14ac:dyDescent="0.25">
      <c r="B17322" s="683"/>
      <c r="C17322" s="683"/>
      <c r="D17322" s="684"/>
    </row>
    <row r="17323" spans="2:4" ht="15" customHeight="1" x14ac:dyDescent="0.25">
      <c r="B17323" s="683"/>
      <c r="C17323" s="683"/>
      <c r="D17323" s="684"/>
    </row>
    <row r="17324" spans="2:4" ht="15" customHeight="1" x14ac:dyDescent="0.25">
      <c r="B17324" s="683"/>
      <c r="C17324" s="683"/>
      <c r="D17324" s="684"/>
    </row>
    <row r="17325" spans="2:4" ht="15" customHeight="1" x14ac:dyDescent="0.25">
      <c r="B17325" s="683"/>
      <c r="C17325" s="683"/>
      <c r="D17325" s="684"/>
    </row>
    <row r="17326" spans="2:4" ht="15" customHeight="1" x14ac:dyDescent="0.25">
      <c r="B17326" s="683"/>
      <c r="C17326" s="683"/>
      <c r="D17326" s="684"/>
    </row>
    <row r="17327" spans="2:4" ht="15" customHeight="1" x14ac:dyDescent="0.25">
      <c r="B17327" s="683"/>
      <c r="C17327" s="683"/>
      <c r="D17327" s="684"/>
    </row>
    <row r="17328" spans="2:4" ht="15" customHeight="1" x14ac:dyDescent="0.25">
      <c r="B17328" s="683"/>
      <c r="C17328" s="683"/>
      <c r="D17328" s="684"/>
    </row>
    <row r="17329" spans="2:4" ht="15" customHeight="1" x14ac:dyDescent="0.25">
      <c r="B17329" s="683"/>
      <c r="C17329" s="683"/>
      <c r="D17329" s="684"/>
    </row>
    <row r="17330" spans="2:4" ht="15" customHeight="1" x14ac:dyDescent="0.25">
      <c r="B17330" s="683"/>
      <c r="C17330" s="683"/>
      <c r="D17330" s="684"/>
    </row>
    <row r="17331" spans="2:4" ht="15" customHeight="1" x14ac:dyDescent="0.25">
      <c r="B17331" s="683"/>
      <c r="C17331" s="683"/>
      <c r="D17331" s="684"/>
    </row>
    <row r="17332" spans="2:4" ht="15" customHeight="1" x14ac:dyDescent="0.25">
      <c r="B17332" s="683"/>
      <c r="C17332" s="683"/>
      <c r="D17332" s="684"/>
    </row>
    <row r="17333" spans="2:4" ht="15" customHeight="1" x14ac:dyDescent="0.25">
      <c r="B17333" s="683"/>
      <c r="C17333" s="683"/>
      <c r="D17333" s="684"/>
    </row>
    <row r="17334" spans="2:4" ht="15" customHeight="1" x14ac:dyDescent="0.25">
      <c r="B17334" s="683"/>
      <c r="C17334" s="683"/>
      <c r="D17334" s="684"/>
    </row>
    <row r="17335" spans="2:4" ht="15" customHeight="1" x14ac:dyDescent="0.25">
      <c r="B17335" s="683"/>
      <c r="C17335" s="683"/>
      <c r="D17335" s="684"/>
    </row>
    <row r="17336" spans="2:4" ht="15" customHeight="1" x14ac:dyDescent="0.25">
      <c r="B17336" s="683"/>
      <c r="C17336" s="683"/>
      <c r="D17336" s="684"/>
    </row>
    <row r="17337" spans="2:4" ht="15" customHeight="1" x14ac:dyDescent="0.25">
      <c r="B17337" s="683"/>
      <c r="C17337" s="683"/>
      <c r="D17337" s="684"/>
    </row>
    <row r="17338" spans="2:4" ht="15" customHeight="1" x14ac:dyDescent="0.25">
      <c r="B17338" s="683"/>
      <c r="C17338" s="683"/>
      <c r="D17338" s="684"/>
    </row>
    <row r="17339" spans="2:4" ht="15" customHeight="1" x14ac:dyDescent="0.25">
      <c r="B17339" s="683"/>
      <c r="C17339" s="683"/>
      <c r="D17339" s="684"/>
    </row>
    <row r="17340" spans="2:4" ht="15" customHeight="1" x14ac:dyDescent="0.25">
      <c r="B17340" s="683"/>
      <c r="C17340" s="683"/>
      <c r="D17340" s="684"/>
    </row>
    <row r="17341" spans="2:4" ht="15" customHeight="1" x14ac:dyDescent="0.25">
      <c r="B17341" s="683"/>
      <c r="C17341" s="683"/>
      <c r="D17341" s="684"/>
    </row>
    <row r="17342" spans="2:4" ht="15" customHeight="1" x14ac:dyDescent="0.25">
      <c r="B17342" s="683"/>
      <c r="C17342" s="683"/>
      <c r="D17342" s="684"/>
    </row>
    <row r="17343" spans="2:4" ht="15" customHeight="1" x14ac:dyDescent="0.25">
      <c r="B17343" s="683"/>
      <c r="C17343" s="683"/>
      <c r="D17343" s="684"/>
    </row>
    <row r="17344" spans="2:4" ht="15" customHeight="1" x14ac:dyDescent="0.25">
      <c r="B17344" s="683"/>
      <c r="C17344" s="683"/>
      <c r="D17344" s="684"/>
    </row>
    <row r="17345" spans="2:4" ht="15" customHeight="1" x14ac:dyDescent="0.25">
      <c r="B17345" s="683"/>
      <c r="C17345" s="683"/>
      <c r="D17345" s="684"/>
    </row>
    <row r="17346" spans="2:4" ht="15" customHeight="1" x14ac:dyDescent="0.25">
      <c r="B17346" s="683"/>
      <c r="C17346" s="683"/>
      <c r="D17346" s="684"/>
    </row>
    <row r="17347" spans="2:4" ht="15" customHeight="1" x14ac:dyDescent="0.25">
      <c r="B17347" s="683"/>
      <c r="C17347" s="683"/>
      <c r="D17347" s="684"/>
    </row>
    <row r="17348" spans="2:4" ht="15" customHeight="1" x14ac:dyDescent="0.25">
      <c r="B17348" s="683"/>
      <c r="C17348" s="683"/>
      <c r="D17348" s="684"/>
    </row>
    <row r="17349" spans="2:4" ht="15" customHeight="1" x14ac:dyDescent="0.25">
      <c r="B17349" s="683"/>
      <c r="C17349" s="683"/>
      <c r="D17349" s="684"/>
    </row>
    <row r="17350" spans="2:4" ht="15" customHeight="1" x14ac:dyDescent="0.25">
      <c r="B17350" s="683"/>
      <c r="C17350" s="683"/>
      <c r="D17350" s="684"/>
    </row>
    <row r="17351" spans="2:4" ht="15" customHeight="1" x14ac:dyDescent="0.25">
      <c r="B17351" s="683"/>
      <c r="C17351" s="683"/>
      <c r="D17351" s="684"/>
    </row>
    <row r="17352" spans="2:4" ht="15" customHeight="1" x14ac:dyDescent="0.25">
      <c r="B17352" s="683"/>
      <c r="C17352" s="683"/>
      <c r="D17352" s="684"/>
    </row>
    <row r="17353" spans="2:4" ht="15" customHeight="1" x14ac:dyDescent="0.25">
      <c r="B17353" s="683"/>
      <c r="C17353" s="683"/>
      <c r="D17353" s="684"/>
    </row>
    <row r="17354" spans="2:4" ht="15" customHeight="1" x14ac:dyDescent="0.25">
      <c r="B17354" s="683"/>
      <c r="C17354" s="683"/>
      <c r="D17354" s="684"/>
    </row>
    <row r="17355" spans="2:4" ht="15" customHeight="1" x14ac:dyDescent="0.25">
      <c r="B17355" s="683"/>
      <c r="C17355" s="683"/>
      <c r="D17355" s="684"/>
    </row>
    <row r="17356" spans="2:4" ht="15" customHeight="1" x14ac:dyDescent="0.25">
      <c r="B17356" s="683"/>
      <c r="C17356" s="683"/>
      <c r="D17356" s="684"/>
    </row>
    <row r="17357" spans="2:4" ht="15" customHeight="1" x14ac:dyDescent="0.25">
      <c r="B17357" s="683"/>
      <c r="C17357" s="683"/>
      <c r="D17357" s="684"/>
    </row>
    <row r="17358" spans="2:4" ht="15" customHeight="1" x14ac:dyDescent="0.25">
      <c r="B17358" s="683"/>
      <c r="C17358" s="683"/>
      <c r="D17358" s="684"/>
    </row>
    <row r="17359" spans="2:4" ht="15" customHeight="1" x14ac:dyDescent="0.25">
      <c r="B17359" s="683"/>
      <c r="C17359" s="683"/>
      <c r="D17359" s="684"/>
    </row>
    <row r="17360" spans="2:4" ht="15" customHeight="1" x14ac:dyDescent="0.25">
      <c r="B17360" s="683"/>
      <c r="C17360" s="683"/>
      <c r="D17360" s="684"/>
    </row>
    <row r="17361" spans="2:4" ht="15" customHeight="1" x14ac:dyDescent="0.25">
      <c r="B17361" s="683"/>
      <c r="C17361" s="683"/>
      <c r="D17361" s="684"/>
    </row>
    <row r="17362" spans="2:4" ht="15" customHeight="1" x14ac:dyDescent="0.25">
      <c r="B17362" s="683"/>
      <c r="C17362" s="683"/>
      <c r="D17362" s="684"/>
    </row>
    <row r="17363" spans="2:4" ht="15" customHeight="1" x14ac:dyDescent="0.25">
      <c r="B17363" s="683"/>
      <c r="C17363" s="683"/>
      <c r="D17363" s="684"/>
    </row>
    <row r="17364" spans="2:4" ht="15" customHeight="1" x14ac:dyDescent="0.25">
      <c r="B17364" s="683"/>
      <c r="C17364" s="683"/>
      <c r="D17364" s="684"/>
    </row>
    <row r="17365" spans="2:4" ht="15" customHeight="1" x14ac:dyDescent="0.25">
      <c r="B17365" s="683"/>
      <c r="C17365" s="683"/>
      <c r="D17365" s="684"/>
    </row>
    <row r="17366" spans="2:4" ht="15" customHeight="1" x14ac:dyDescent="0.25">
      <c r="B17366" s="683"/>
      <c r="C17366" s="683"/>
      <c r="D17366" s="684"/>
    </row>
    <row r="17367" spans="2:4" ht="15" customHeight="1" x14ac:dyDescent="0.25">
      <c r="B17367" s="683"/>
      <c r="C17367" s="683"/>
      <c r="D17367" s="684"/>
    </row>
    <row r="17368" spans="2:4" ht="15" customHeight="1" x14ac:dyDescent="0.25">
      <c r="B17368" s="683"/>
      <c r="C17368" s="683"/>
      <c r="D17368" s="684"/>
    </row>
    <row r="17369" spans="2:4" ht="15" customHeight="1" x14ac:dyDescent="0.25">
      <c r="B17369" s="683"/>
      <c r="C17369" s="683"/>
      <c r="D17369" s="684"/>
    </row>
    <row r="17370" spans="2:4" ht="15" customHeight="1" x14ac:dyDescent="0.25">
      <c r="B17370" s="683"/>
      <c r="C17370" s="683"/>
      <c r="D17370" s="684"/>
    </row>
    <row r="17371" spans="2:4" ht="15" customHeight="1" x14ac:dyDescent="0.25">
      <c r="B17371" s="683"/>
      <c r="C17371" s="683"/>
      <c r="D17371" s="684"/>
    </row>
    <row r="17372" spans="2:4" ht="15" customHeight="1" x14ac:dyDescent="0.25">
      <c r="B17372" s="683"/>
      <c r="C17372" s="683"/>
      <c r="D17372" s="684"/>
    </row>
    <row r="17373" spans="2:4" ht="15" customHeight="1" x14ac:dyDescent="0.25">
      <c r="B17373" s="683"/>
      <c r="C17373" s="683"/>
      <c r="D17373" s="684"/>
    </row>
    <row r="17374" spans="2:4" ht="15" customHeight="1" x14ac:dyDescent="0.25">
      <c r="B17374" s="683"/>
      <c r="C17374" s="683"/>
      <c r="D17374" s="684"/>
    </row>
    <row r="17375" spans="2:4" ht="15" customHeight="1" x14ac:dyDescent="0.25">
      <c r="B17375" s="683"/>
      <c r="C17375" s="683"/>
      <c r="D17375" s="684"/>
    </row>
    <row r="17376" spans="2:4" ht="15" customHeight="1" x14ac:dyDescent="0.25">
      <c r="B17376" s="683"/>
      <c r="C17376" s="683"/>
      <c r="D17376" s="684"/>
    </row>
    <row r="17377" spans="2:4" ht="15" customHeight="1" x14ac:dyDescent="0.25">
      <c r="B17377" s="683"/>
      <c r="C17377" s="683"/>
      <c r="D17377" s="684"/>
    </row>
    <row r="17378" spans="2:4" ht="15" customHeight="1" x14ac:dyDescent="0.25">
      <c r="B17378" s="683"/>
      <c r="C17378" s="683"/>
      <c r="D17378" s="684"/>
    </row>
    <row r="17379" spans="2:4" ht="15" customHeight="1" x14ac:dyDescent="0.25">
      <c r="B17379" s="683"/>
      <c r="C17379" s="683"/>
      <c r="D17379" s="684"/>
    </row>
    <row r="17380" spans="2:4" ht="15" customHeight="1" x14ac:dyDescent="0.25">
      <c r="B17380" s="683"/>
      <c r="C17380" s="683"/>
      <c r="D17380" s="684"/>
    </row>
    <row r="17381" spans="2:4" ht="15" customHeight="1" x14ac:dyDescent="0.25">
      <c r="B17381" s="683"/>
      <c r="C17381" s="683"/>
      <c r="D17381" s="684"/>
    </row>
    <row r="17382" spans="2:4" ht="15" customHeight="1" x14ac:dyDescent="0.25">
      <c r="B17382" s="683"/>
      <c r="C17382" s="683"/>
      <c r="D17382" s="684"/>
    </row>
    <row r="17383" spans="2:4" ht="15" customHeight="1" x14ac:dyDescent="0.25">
      <c r="B17383" s="683"/>
      <c r="C17383" s="683"/>
      <c r="D17383" s="684"/>
    </row>
    <row r="17384" spans="2:4" ht="15" customHeight="1" x14ac:dyDescent="0.25">
      <c r="B17384" s="683"/>
      <c r="C17384" s="683"/>
      <c r="D17384" s="684"/>
    </row>
    <row r="17385" spans="2:4" ht="15" customHeight="1" x14ac:dyDescent="0.25">
      <c r="B17385" s="683"/>
      <c r="C17385" s="683"/>
      <c r="D17385" s="684"/>
    </row>
    <row r="17386" spans="2:4" ht="15" customHeight="1" x14ac:dyDescent="0.25">
      <c r="B17386" s="683"/>
      <c r="C17386" s="683"/>
      <c r="D17386" s="684"/>
    </row>
    <row r="17387" spans="2:4" ht="15" customHeight="1" x14ac:dyDescent="0.25">
      <c r="B17387" s="683"/>
      <c r="C17387" s="683"/>
      <c r="D17387" s="684"/>
    </row>
    <row r="17388" spans="2:4" ht="15" customHeight="1" x14ac:dyDescent="0.25">
      <c r="B17388" s="683"/>
      <c r="C17388" s="683"/>
      <c r="D17388" s="684"/>
    </row>
    <row r="17389" spans="2:4" ht="15" customHeight="1" x14ac:dyDescent="0.25">
      <c r="B17389" s="683"/>
      <c r="C17389" s="683"/>
      <c r="D17389" s="684"/>
    </row>
    <row r="17390" spans="2:4" ht="15" customHeight="1" x14ac:dyDescent="0.25">
      <c r="B17390" s="683"/>
      <c r="C17390" s="683"/>
      <c r="D17390" s="684"/>
    </row>
    <row r="17391" spans="2:4" ht="15" customHeight="1" x14ac:dyDescent="0.25">
      <c r="B17391" s="683"/>
      <c r="C17391" s="683"/>
      <c r="D17391" s="684"/>
    </row>
    <row r="17392" spans="2:4" ht="15" customHeight="1" x14ac:dyDescent="0.25">
      <c r="B17392" s="683"/>
      <c r="C17392" s="683"/>
      <c r="D17392" s="684"/>
    </row>
    <row r="17393" spans="2:4" ht="15" customHeight="1" x14ac:dyDescent="0.25">
      <c r="B17393" s="683"/>
      <c r="C17393" s="683"/>
      <c r="D17393" s="684"/>
    </row>
    <row r="17394" spans="2:4" ht="15" customHeight="1" x14ac:dyDescent="0.25">
      <c r="B17394" s="683"/>
      <c r="C17394" s="683"/>
      <c r="D17394" s="684"/>
    </row>
    <row r="17395" spans="2:4" ht="15" customHeight="1" x14ac:dyDescent="0.25">
      <c r="B17395" s="683"/>
      <c r="C17395" s="683"/>
      <c r="D17395" s="684"/>
    </row>
    <row r="17396" spans="2:4" ht="15" customHeight="1" x14ac:dyDescent="0.25">
      <c r="B17396" s="683"/>
      <c r="C17396" s="683"/>
      <c r="D17396" s="684"/>
    </row>
    <row r="17397" spans="2:4" ht="15" customHeight="1" x14ac:dyDescent="0.25">
      <c r="B17397" s="683"/>
      <c r="C17397" s="683"/>
      <c r="D17397" s="684"/>
    </row>
    <row r="17398" spans="2:4" ht="15" customHeight="1" x14ac:dyDescent="0.25">
      <c r="B17398" s="683"/>
      <c r="C17398" s="683"/>
      <c r="D17398" s="684"/>
    </row>
    <row r="17399" spans="2:4" ht="15" customHeight="1" x14ac:dyDescent="0.25">
      <c r="B17399" s="683"/>
      <c r="C17399" s="683"/>
      <c r="D17399" s="684"/>
    </row>
    <row r="17400" spans="2:4" ht="15" customHeight="1" x14ac:dyDescent="0.25">
      <c r="B17400" s="683"/>
      <c r="C17400" s="683"/>
      <c r="D17400" s="684"/>
    </row>
    <row r="17401" spans="2:4" ht="15" customHeight="1" x14ac:dyDescent="0.25">
      <c r="B17401" s="683"/>
      <c r="C17401" s="683"/>
      <c r="D17401" s="684"/>
    </row>
    <row r="17402" spans="2:4" ht="15" customHeight="1" x14ac:dyDescent="0.25">
      <c r="B17402" s="683"/>
      <c r="C17402" s="683"/>
      <c r="D17402" s="684"/>
    </row>
    <row r="17403" spans="2:4" ht="15" customHeight="1" x14ac:dyDescent="0.25">
      <c r="B17403" s="683"/>
      <c r="C17403" s="683"/>
      <c r="D17403" s="684"/>
    </row>
    <row r="17404" spans="2:4" ht="15" customHeight="1" x14ac:dyDescent="0.25">
      <c r="B17404" s="683"/>
      <c r="C17404" s="683"/>
      <c r="D17404" s="684"/>
    </row>
    <row r="17405" spans="2:4" ht="15" customHeight="1" x14ac:dyDescent="0.25">
      <c r="B17405" s="683"/>
      <c r="C17405" s="683"/>
      <c r="D17405" s="684"/>
    </row>
    <row r="17406" spans="2:4" ht="15" customHeight="1" x14ac:dyDescent="0.25">
      <c r="B17406" s="683"/>
      <c r="C17406" s="683"/>
      <c r="D17406" s="684"/>
    </row>
    <row r="17407" spans="2:4" ht="15" customHeight="1" x14ac:dyDescent="0.25">
      <c r="B17407" s="683"/>
      <c r="C17407" s="683"/>
      <c r="D17407" s="684"/>
    </row>
    <row r="17408" spans="2:4" ht="15" customHeight="1" x14ac:dyDescent="0.25">
      <c r="B17408" s="683"/>
      <c r="C17408" s="683"/>
      <c r="D17408" s="684"/>
    </row>
    <row r="17409" spans="2:4" ht="15" customHeight="1" x14ac:dyDescent="0.25">
      <c r="B17409" s="683"/>
      <c r="C17409" s="683"/>
      <c r="D17409" s="684"/>
    </row>
    <row r="17410" spans="2:4" ht="15" customHeight="1" x14ac:dyDescent="0.25">
      <c r="B17410" s="683"/>
      <c r="C17410" s="683"/>
      <c r="D17410" s="684"/>
    </row>
    <row r="17411" spans="2:4" ht="15" customHeight="1" x14ac:dyDescent="0.25">
      <c r="B17411" s="683"/>
      <c r="C17411" s="683"/>
      <c r="D17411" s="684"/>
    </row>
    <row r="17412" spans="2:4" ht="15" customHeight="1" x14ac:dyDescent="0.25">
      <c r="B17412" s="683"/>
      <c r="C17412" s="683"/>
      <c r="D17412" s="684"/>
    </row>
    <row r="17413" spans="2:4" ht="15" customHeight="1" x14ac:dyDescent="0.25">
      <c r="B17413" s="683"/>
      <c r="C17413" s="683"/>
      <c r="D17413" s="684"/>
    </row>
    <row r="17414" spans="2:4" ht="15" customHeight="1" x14ac:dyDescent="0.25">
      <c r="B17414" s="683"/>
      <c r="C17414" s="683"/>
      <c r="D17414" s="684"/>
    </row>
    <row r="17415" spans="2:4" ht="15" customHeight="1" x14ac:dyDescent="0.25">
      <c r="B17415" s="683"/>
      <c r="C17415" s="683"/>
      <c r="D17415" s="684"/>
    </row>
    <row r="17416" spans="2:4" ht="15" customHeight="1" x14ac:dyDescent="0.25">
      <c r="B17416" s="683"/>
      <c r="C17416" s="683"/>
      <c r="D17416" s="684"/>
    </row>
    <row r="17417" spans="2:4" ht="15" customHeight="1" x14ac:dyDescent="0.25">
      <c r="B17417" s="683"/>
      <c r="C17417" s="683"/>
      <c r="D17417" s="684"/>
    </row>
    <row r="17418" spans="2:4" ht="15" customHeight="1" x14ac:dyDescent="0.25">
      <c r="B17418" s="683"/>
      <c r="C17418" s="683"/>
      <c r="D17418" s="684"/>
    </row>
    <row r="17419" spans="2:4" ht="15" customHeight="1" x14ac:dyDescent="0.25">
      <c r="B17419" s="683"/>
      <c r="C17419" s="683"/>
      <c r="D17419" s="684"/>
    </row>
    <row r="17420" spans="2:4" ht="15" customHeight="1" x14ac:dyDescent="0.25">
      <c r="B17420" s="683"/>
      <c r="C17420" s="683"/>
      <c r="D17420" s="684"/>
    </row>
    <row r="17421" spans="2:4" ht="15" customHeight="1" x14ac:dyDescent="0.25">
      <c r="B17421" s="683"/>
      <c r="C17421" s="683"/>
      <c r="D17421" s="684"/>
    </row>
    <row r="17422" spans="2:4" ht="15" customHeight="1" x14ac:dyDescent="0.25">
      <c r="B17422" s="683"/>
      <c r="C17422" s="683"/>
      <c r="D17422" s="684"/>
    </row>
    <row r="17423" spans="2:4" ht="15" customHeight="1" x14ac:dyDescent="0.25">
      <c r="B17423" s="683"/>
      <c r="C17423" s="683"/>
      <c r="D17423" s="684"/>
    </row>
    <row r="17424" spans="2:4" ht="15" customHeight="1" x14ac:dyDescent="0.25">
      <c r="B17424" s="683"/>
      <c r="C17424" s="683"/>
      <c r="D17424" s="684"/>
    </row>
    <row r="17425" spans="2:4" ht="15" customHeight="1" x14ac:dyDescent="0.25">
      <c r="B17425" s="683"/>
      <c r="C17425" s="683"/>
      <c r="D17425" s="684"/>
    </row>
    <row r="17426" spans="2:4" ht="15" customHeight="1" x14ac:dyDescent="0.25">
      <c r="B17426" s="683"/>
      <c r="C17426" s="683"/>
      <c r="D17426" s="684"/>
    </row>
    <row r="17427" spans="2:4" ht="15" customHeight="1" x14ac:dyDescent="0.25">
      <c r="B17427" s="683"/>
      <c r="C17427" s="683"/>
      <c r="D17427" s="684"/>
    </row>
    <row r="17428" spans="2:4" ht="15" customHeight="1" x14ac:dyDescent="0.25">
      <c r="B17428" s="683"/>
      <c r="C17428" s="683"/>
      <c r="D17428" s="684"/>
    </row>
    <row r="17429" spans="2:4" ht="15" customHeight="1" x14ac:dyDescent="0.25">
      <c r="B17429" s="683"/>
      <c r="C17429" s="683"/>
      <c r="D17429" s="684"/>
    </row>
    <row r="17430" spans="2:4" ht="15" customHeight="1" x14ac:dyDescent="0.25">
      <c r="B17430" s="683"/>
      <c r="C17430" s="683"/>
      <c r="D17430" s="684"/>
    </row>
    <row r="17431" spans="2:4" ht="15" customHeight="1" x14ac:dyDescent="0.25">
      <c r="B17431" s="683"/>
      <c r="C17431" s="683"/>
      <c r="D17431" s="684"/>
    </row>
    <row r="17432" spans="2:4" ht="15" customHeight="1" x14ac:dyDescent="0.25">
      <c r="B17432" s="683"/>
      <c r="C17432" s="683"/>
      <c r="D17432" s="684"/>
    </row>
    <row r="17433" spans="2:4" ht="15" customHeight="1" x14ac:dyDescent="0.25">
      <c r="B17433" s="683"/>
      <c r="C17433" s="683"/>
      <c r="D17433" s="684"/>
    </row>
    <row r="17434" spans="2:4" ht="15" customHeight="1" x14ac:dyDescent="0.25">
      <c r="B17434" s="683"/>
      <c r="C17434" s="683"/>
      <c r="D17434" s="684"/>
    </row>
    <row r="17435" spans="2:4" ht="15" customHeight="1" x14ac:dyDescent="0.25">
      <c r="B17435" s="683"/>
      <c r="C17435" s="683"/>
      <c r="D17435" s="684"/>
    </row>
    <row r="17436" spans="2:4" ht="15" customHeight="1" x14ac:dyDescent="0.25">
      <c r="B17436" s="683"/>
      <c r="C17436" s="683"/>
      <c r="D17436" s="684"/>
    </row>
    <row r="17437" spans="2:4" ht="15" customHeight="1" x14ac:dyDescent="0.25">
      <c r="B17437" s="683"/>
      <c r="C17437" s="683"/>
      <c r="D17437" s="684"/>
    </row>
    <row r="17438" spans="2:4" ht="15" customHeight="1" x14ac:dyDescent="0.25">
      <c r="B17438" s="683"/>
      <c r="C17438" s="683"/>
      <c r="D17438" s="684"/>
    </row>
    <row r="17439" spans="2:4" ht="15" customHeight="1" x14ac:dyDescent="0.25">
      <c r="B17439" s="683"/>
      <c r="C17439" s="683"/>
      <c r="D17439" s="684"/>
    </row>
    <row r="17440" spans="2:4" ht="15" customHeight="1" x14ac:dyDescent="0.25">
      <c r="B17440" s="683"/>
      <c r="C17440" s="683"/>
      <c r="D17440" s="684"/>
    </row>
    <row r="17441" spans="2:4" ht="15" customHeight="1" x14ac:dyDescent="0.25">
      <c r="B17441" s="683"/>
      <c r="C17441" s="683"/>
      <c r="D17441" s="684"/>
    </row>
    <row r="17442" spans="2:4" ht="15" customHeight="1" x14ac:dyDescent="0.25">
      <c r="B17442" s="683"/>
      <c r="C17442" s="683"/>
      <c r="D17442" s="684"/>
    </row>
    <row r="17443" spans="2:4" ht="15" customHeight="1" x14ac:dyDescent="0.25">
      <c r="B17443" s="683"/>
      <c r="C17443" s="683"/>
      <c r="D17443" s="684"/>
    </row>
    <row r="17444" spans="2:4" ht="15" customHeight="1" x14ac:dyDescent="0.25">
      <c r="B17444" s="683"/>
      <c r="C17444" s="683"/>
      <c r="D17444" s="684"/>
    </row>
    <row r="17445" spans="2:4" ht="15" customHeight="1" x14ac:dyDescent="0.25">
      <c r="B17445" s="683"/>
      <c r="C17445" s="683"/>
      <c r="D17445" s="684"/>
    </row>
    <row r="17446" spans="2:4" ht="15" customHeight="1" x14ac:dyDescent="0.25">
      <c r="B17446" s="683"/>
      <c r="C17446" s="683"/>
      <c r="D17446" s="684"/>
    </row>
    <row r="17447" spans="2:4" ht="15" customHeight="1" x14ac:dyDescent="0.25">
      <c r="B17447" s="683"/>
      <c r="C17447" s="683"/>
      <c r="D17447" s="684"/>
    </row>
    <row r="17448" spans="2:4" ht="15" customHeight="1" x14ac:dyDescent="0.25">
      <c r="B17448" s="683"/>
      <c r="C17448" s="683"/>
      <c r="D17448" s="684"/>
    </row>
    <row r="17449" spans="2:4" ht="15" customHeight="1" x14ac:dyDescent="0.25">
      <c r="B17449" s="683"/>
      <c r="C17449" s="683"/>
      <c r="D17449" s="684"/>
    </row>
    <row r="17450" spans="2:4" ht="15" customHeight="1" x14ac:dyDescent="0.25">
      <c r="B17450" s="683"/>
      <c r="C17450" s="683"/>
      <c r="D17450" s="684"/>
    </row>
    <row r="17451" spans="2:4" ht="15" customHeight="1" x14ac:dyDescent="0.25">
      <c r="B17451" s="683"/>
      <c r="C17451" s="683"/>
      <c r="D17451" s="684"/>
    </row>
    <row r="17452" spans="2:4" ht="15" customHeight="1" x14ac:dyDescent="0.25">
      <c r="B17452" s="683"/>
      <c r="C17452" s="683"/>
      <c r="D17452" s="684"/>
    </row>
    <row r="17453" spans="2:4" ht="15" customHeight="1" x14ac:dyDescent="0.25">
      <c r="B17453" s="683"/>
      <c r="C17453" s="683"/>
      <c r="D17453" s="684"/>
    </row>
    <row r="17454" spans="2:4" ht="15" customHeight="1" x14ac:dyDescent="0.25">
      <c r="B17454" s="683"/>
      <c r="C17454" s="683"/>
      <c r="D17454" s="684"/>
    </row>
    <row r="17455" spans="2:4" ht="15" customHeight="1" x14ac:dyDescent="0.25">
      <c r="B17455" s="683"/>
      <c r="C17455" s="683"/>
      <c r="D17455" s="684"/>
    </row>
    <row r="17456" spans="2:4" ht="15" customHeight="1" x14ac:dyDescent="0.25">
      <c r="B17456" s="683"/>
      <c r="C17456" s="683"/>
      <c r="D17456" s="684"/>
    </row>
    <row r="17457" spans="2:4" ht="15" customHeight="1" x14ac:dyDescent="0.25">
      <c r="B17457" s="683"/>
      <c r="C17457" s="683"/>
      <c r="D17457" s="684"/>
    </row>
    <row r="17458" spans="2:4" ht="15" customHeight="1" x14ac:dyDescent="0.25">
      <c r="B17458" s="683"/>
      <c r="C17458" s="683"/>
      <c r="D17458" s="684"/>
    </row>
    <row r="17459" spans="2:4" ht="15" customHeight="1" x14ac:dyDescent="0.25">
      <c r="B17459" s="683"/>
      <c r="C17459" s="683"/>
      <c r="D17459" s="684"/>
    </row>
    <row r="17460" spans="2:4" ht="15" customHeight="1" x14ac:dyDescent="0.25">
      <c r="B17460" s="683"/>
      <c r="C17460" s="683"/>
      <c r="D17460" s="684"/>
    </row>
    <row r="17461" spans="2:4" ht="15" customHeight="1" x14ac:dyDescent="0.25">
      <c r="B17461" s="683"/>
      <c r="C17461" s="683"/>
      <c r="D17461" s="684"/>
    </row>
    <row r="17462" spans="2:4" ht="15" customHeight="1" x14ac:dyDescent="0.25">
      <c r="B17462" s="683"/>
      <c r="C17462" s="683"/>
      <c r="D17462" s="684"/>
    </row>
    <row r="17463" spans="2:4" ht="15" customHeight="1" x14ac:dyDescent="0.25">
      <c r="B17463" s="683"/>
      <c r="C17463" s="683"/>
      <c r="D17463" s="684"/>
    </row>
    <row r="17464" spans="2:4" ht="15" customHeight="1" x14ac:dyDescent="0.25">
      <c r="B17464" s="683"/>
      <c r="C17464" s="683"/>
      <c r="D17464" s="684"/>
    </row>
    <row r="17465" spans="2:4" ht="15" customHeight="1" x14ac:dyDescent="0.25">
      <c r="B17465" s="683"/>
      <c r="C17465" s="683"/>
      <c r="D17465" s="684"/>
    </row>
    <row r="17466" spans="2:4" ht="15" customHeight="1" x14ac:dyDescent="0.25">
      <c r="B17466" s="683"/>
      <c r="C17466" s="683"/>
      <c r="D17466" s="684"/>
    </row>
    <row r="17467" spans="2:4" ht="15" customHeight="1" x14ac:dyDescent="0.25">
      <c r="B17467" s="683"/>
      <c r="C17467" s="683"/>
      <c r="D17467" s="684"/>
    </row>
    <row r="17468" spans="2:4" ht="15" customHeight="1" x14ac:dyDescent="0.25">
      <c r="B17468" s="683"/>
      <c r="C17468" s="683"/>
      <c r="D17468" s="684"/>
    </row>
    <row r="17469" spans="2:4" ht="15" customHeight="1" x14ac:dyDescent="0.25">
      <c r="B17469" s="683"/>
      <c r="C17469" s="683"/>
      <c r="D17469" s="684"/>
    </row>
    <row r="17470" spans="2:4" ht="15" customHeight="1" x14ac:dyDescent="0.25">
      <c r="B17470" s="683"/>
      <c r="C17470" s="683"/>
      <c r="D17470" s="684"/>
    </row>
    <row r="17471" spans="2:4" ht="15" customHeight="1" x14ac:dyDescent="0.25">
      <c r="B17471" s="683"/>
      <c r="C17471" s="683"/>
      <c r="D17471" s="684"/>
    </row>
    <row r="17472" spans="2:4" ht="15" customHeight="1" x14ac:dyDescent="0.25">
      <c r="B17472" s="683"/>
      <c r="C17472" s="683"/>
      <c r="D17472" s="684"/>
    </row>
    <row r="17473" spans="2:4" ht="15" customHeight="1" x14ac:dyDescent="0.25">
      <c r="B17473" s="683"/>
      <c r="C17473" s="683"/>
      <c r="D17473" s="684"/>
    </row>
    <row r="17474" spans="2:4" ht="15" customHeight="1" x14ac:dyDescent="0.25">
      <c r="B17474" s="683"/>
      <c r="C17474" s="683"/>
      <c r="D17474" s="684"/>
    </row>
    <row r="17475" spans="2:4" ht="15" customHeight="1" x14ac:dyDescent="0.25">
      <c r="B17475" s="683"/>
      <c r="C17475" s="683"/>
      <c r="D17475" s="684"/>
    </row>
    <row r="17476" spans="2:4" ht="15" customHeight="1" x14ac:dyDescent="0.25">
      <c r="B17476" s="683"/>
      <c r="C17476" s="683"/>
      <c r="D17476" s="684"/>
    </row>
    <row r="17477" spans="2:4" ht="15" customHeight="1" x14ac:dyDescent="0.25">
      <c r="B17477" s="683"/>
      <c r="C17477" s="683"/>
      <c r="D17477" s="684"/>
    </row>
    <row r="17478" spans="2:4" ht="15" customHeight="1" x14ac:dyDescent="0.25">
      <c r="B17478" s="683"/>
      <c r="C17478" s="683"/>
      <c r="D17478" s="684"/>
    </row>
    <row r="17479" spans="2:4" ht="15" customHeight="1" x14ac:dyDescent="0.25">
      <c r="B17479" s="683"/>
      <c r="C17479" s="683"/>
      <c r="D17479" s="684"/>
    </row>
    <row r="17480" spans="2:4" ht="15" customHeight="1" x14ac:dyDescent="0.25">
      <c r="B17480" s="683"/>
      <c r="C17480" s="683"/>
      <c r="D17480" s="684"/>
    </row>
    <row r="17481" spans="2:4" ht="15" customHeight="1" x14ac:dyDescent="0.25">
      <c r="B17481" s="683"/>
      <c r="C17481" s="683"/>
      <c r="D17481" s="684"/>
    </row>
    <row r="17482" spans="2:4" ht="15" customHeight="1" x14ac:dyDescent="0.25">
      <c r="B17482" s="683"/>
      <c r="C17482" s="683"/>
      <c r="D17482" s="684"/>
    </row>
    <row r="17483" spans="2:4" ht="15" customHeight="1" x14ac:dyDescent="0.25">
      <c r="B17483" s="683"/>
      <c r="C17483" s="683"/>
      <c r="D17483" s="684"/>
    </row>
    <row r="17484" spans="2:4" ht="15" customHeight="1" x14ac:dyDescent="0.25">
      <c r="B17484" s="683"/>
      <c r="C17484" s="683"/>
      <c r="D17484" s="684"/>
    </row>
    <row r="17485" spans="2:4" ht="15" customHeight="1" x14ac:dyDescent="0.25">
      <c r="B17485" s="683"/>
      <c r="C17485" s="683"/>
      <c r="D17485" s="684"/>
    </row>
    <row r="17486" spans="2:4" ht="15" customHeight="1" x14ac:dyDescent="0.25">
      <c r="B17486" s="683"/>
      <c r="C17486" s="683"/>
      <c r="D17486" s="684"/>
    </row>
    <row r="17487" spans="2:4" ht="15" customHeight="1" x14ac:dyDescent="0.25">
      <c r="B17487" s="683"/>
      <c r="C17487" s="683"/>
      <c r="D17487" s="684"/>
    </row>
    <row r="17488" spans="2:4" ht="15" customHeight="1" x14ac:dyDescent="0.25">
      <c r="B17488" s="683"/>
      <c r="C17488" s="683"/>
      <c r="D17488" s="684"/>
    </row>
    <row r="17489" spans="2:4" ht="15" customHeight="1" x14ac:dyDescent="0.25">
      <c r="B17489" s="683"/>
      <c r="C17489" s="683"/>
      <c r="D17489" s="684"/>
    </row>
    <row r="17490" spans="2:4" ht="15" customHeight="1" x14ac:dyDescent="0.25">
      <c r="B17490" s="683"/>
      <c r="C17490" s="683"/>
      <c r="D17490" s="684"/>
    </row>
    <row r="17491" spans="2:4" ht="15" customHeight="1" x14ac:dyDescent="0.25">
      <c r="B17491" s="683"/>
      <c r="C17491" s="683"/>
      <c r="D17491" s="684"/>
    </row>
    <row r="17492" spans="2:4" ht="15" customHeight="1" x14ac:dyDescent="0.25">
      <c r="B17492" s="683"/>
      <c r="C17492" s="683"/>
      <c r="D17492" s="684"/>
    </row>
    <row r="17493" spans="2:4" ht="15" customHeight="1" x14ac:dyDescent="0.25">
      <c r="B17493" s="683"/>
      <c r="C17493" s="683"/>
      <c r="D17493" s="684"/>
    </row>
    <row r="17494" spans="2:4" ht="15" customHeight="1" x14ac:dyDescent="0.25">
      <c r="B17494" s="683"/>
      <c r="C17494" s="683"/>
      <c r="D17494" s="684"/>
    </row>
    <row r="17495" spans="2:4" ht="15" customHeight="1" x14ac:dyDescent="0.25">
      <c r="B17495" s="683"/>
      <c r="C17495" s="683"/>
      <c r="D17495" s="684"/>
    </row>
    <row r="17496" spans="2:4" ht="15" customHeight="1" x14ac:dyDescent="0.25">
      <c r="B17496" s="683"/>
      <c r="C17496" s="683"/>
      <c r="D17496" s="684"/>
    </row>
    <row r="17497" spans="2:4" ht="15" customHeight="1" x14ac:dyDescent="0.25">
      <c r="B17497" s="683"/>
      <c r="C17497" s="683"/>
      <c r="D17497" s="684"/>
    </row>
    <row r="17498" spans="2:4" ht="15" customHeight="1" x14ac:dyDescent="0.25">
      <c r="B17498" s="683"/>
      <c r="C17498" s="683"/>
      <c r="D17498" s="684"/>
    </row>
    <row r="17499" spans="2:4" ht="15" customHeight="1" x14ac:dyDescent="0.25">
      <c r="B17499" s="683"/>
      <c r="C17499" s="683"/>
      <c r="D17499" s="684"/>
    </row>
    <row r="17500" spans="2:4" ht="15" customHeight="1" x14ac:dyDescent="0.25">
      <c r="B17500" s="683"/>
      <c r="C17500" s="683"/>
      <c r="D17500" s="684"/>
    </row>
    <row r="17501" spans="2:4" ht="15" customHeight="1" x14ac:dyDescent="0.25">
      <c r="B17501" s="683"/>
      <c r="C17501" s="683"/>
      <c r="D17501" s="684"/>
    </row>
    <row r="17502" spans="2:4" ht="15" customHeight="1" x14ac:dyDescent="0.25">
      <c r="B17502" s="683"/>
      <c r="C17502" s="683"/>
      <c r="D17502" s="684"/>
    </row>
    <row r="17503" spans="2:4" ht="15" customHeight="1" x14ac:dyDescent="0.25">
      <c r="B17503" s="683"/>
      <c r="C17503" s="683"/>
      <c r="D17503" s="684"/>
    </row>
    <row r="17504" spans="2:4" ht="15" customHeight="1" x14ac:dyDescent="0.25">
      <c r="B17504" s="683"/>
      <c r="C17504" s="683"/>
      <c r="D17504" s="684"/>
    </row>
    <row r="17505" spans="2:4" ht="15" customHeight="1" x14ac:dyDescent="0.25">
      <c r="B17505" s="683"/>
      <c r="C17505" s="683"/>
      <c r="D17505" s="684"/>
    </row>
    <row r="17506" spans="2:4" ht="15" customHeight="1" x14ac:dyDescent="0.25">
      <c r="B17506" s="683"/>
      <c r="C17506" s="683"/>
      <c r="D17506" s="684"/>
    </row>
    <row r="17507" spans="2:4" ht="15" customHeight="1" x14ac:dyDescent="0.25">
      <c r="B17507" s="683"/>
      <c r="C17507" s="683"/>
      <c r="D17507" s="684"/>
    </row>
    <row r="17508" spans="2:4" ht="15" customHeight="1" x14ac:dyDescent="0.25">
      <c r="B17508" s="683"/>
      <c r="C17508" s="683"/>
      <c r="D17508" s="684"/>
    </row>
    <row r="17509" spans="2:4" ht="15" customHeight="1" x14ac:dyDescent="0.25">
      <c r="B17509" s="683"/>
      <c r="C17509" s="683"/>
      <c r="D17509" s="684"/>
    </row>
    <row r="17510" spans="2:4" ht="15" customHeight="1" x14ac:dyDescent="0.25">
      <c r="B17510" s="683"/>
      <c r="C17510" s="683"/>
      <c r="D17510" s="684"/>
    </row>
    <row r="17511" spans="2:4" ht="15" customHeight="1" x14ac:dyDescent="0.25">
      <c r="B17511" s="683"/>
      <c r="C17511" s="683"/>
      <c r="D17511" s="684"/>
    </row>
    <row r="17512" spans="2:4" ht="15" customHeight="1" x14ac:dyDescent="0.25">
      <c r="B17512" s="683"/>
      <c r="C17512" s="683"/>
      <c r="D17512" s="684"/>
    </row>
    <row r="17513" spans="2:4" ht="15" customHeight="1" x14ac:dyDescent="0.25">
      <c r="B17513" s="683"/>
      <c r="C17513" s="683"/>
      <c r="D17513" s="684"/>
    </row>
    <row r="17514" spans="2:4" ht="15" customHeight="1" x14ac:dyDescent="0.25">
      <c r="B17514" s="683"/>
      <c r="C17514" s="683"/>
      <c r="D17514" s="684"/>
    </row>
    <row r="17515" spans="2:4" ht="15" customHeight="1" x14ac:dyDescent="0.25">
      <c r="B17515" s="683"/>
      <c r="C17515" s="683"/>
      <c r="D17515" s="684"/>
    </row>
    <row r="17516" spans="2:4" ht="15" customHeight="1" x14ac:dyDescent="0.25">
      <c r="B17516" s="683"/>
      <c r="C17516" s="683"/>
      <c r="D17516" s="684"/>
    </row>
    <row r="17517" spans="2:4" ht="15" customHeight="1" x14ac:dyDescent="0.25">
      <c r="B17517" s="683"/>
      <c r="C17517" s="683"/>
      <c r="D17517" s="684"/>
    </row>
    <row r="17518" spans="2:4" ht="15" customHeight="1" x14ac:dyDescent="0.25">
      <c r="B17518" s="683"/>
      <c r="C17518" s="683"/>
      <c r="D17518" s="684"/>
    </row>
    <row r="17519" spans="2:4" ht="15" customHeight="1" x14ac:dyDescent="0.25">
      <c r="B17519" s="683"/>
      <c r="C17519" s="683"/>
      <c r="D17519" s="684"/>
    </row>
    <row r="17520" spans="2:4" ht="15" customHeight="1" x14ac:dyDescent="0.25">
      <c r="B17520" s="683"/>
      <c r="C17520" s="683"/>
      <c r="D17520" s="684"/>
    </row>
    <row r="17521" spans="2:4" ht="15" customHeight="1" x14ac:dyDescent="0.25">
      <c r="B17521" s="683"/>
      <c r="C17521" s="683"/>
      <c r="D17521" s="684"/>
    </row>
    <row r="17522" spans="2:4" ht="15" customHeight="1" x14ac:dyDescent="0.25">
      <c r="B17522" s="683"/>
      <c r="C17522" s="683"/>
      <c r="D17522" s="684"/>
    </row>
    <row r="17523" spans="2:4" ht="15" customHeight="1" x14ac:dyDescent="0.25">
      <c r="B17523" s="683"/>
      <c r="C17523" s="683"/>
      <c r="D17523" s="684"/>
    </row>
    <row r="17524" spans="2:4" ht="15" customHeight="1" x14ac:dyDescent="0.25">
      <c r="B17524" s="683"/>
      <c r="C17524" s="683"/>
      <c r="D17524" s="684"/>
    </row>
    <row r="17525" spans="2:4" ht="15" customHeight="1" x14ac:dyDescent="0.25">
      <c r="B17525" s="683"/>
      <c r="C17525" s="683"/>
      <c r="D17525" s="684"/>
    </row>
    <row r="17526" spans="2:4" ht="15" customHeight="1" x14ac:dyDescent="0.25">
      <c r="B17526" s="683"/>
      <c r="C17526" s="683"/>
      <c r="D17526" s="684"/>
    </row>
    <row r="17527" spans="2:4" ht="15" customHeight="1" x14ac:dyDescent="0.25">
      <c r="B17527" s="683"/>
      <c r="C17527" s="683"/>
      <c r="D17527" s="684"/>
    </row>
    <row r="17528" spans="2:4" ht="15" customHeight="1" x14ac:dyDescent="0.25">
      <c r="B17528" s="683"/>
      <c r="C17528" s="683"/>
      <c r="D17528" s="684"/>
    </row>
    <row r="17529" spans="2:4" ht="15" customHeight="1" x14ac:dyDescent="0.25">
      <c r="B17529" s="683"/>
      <c r="C17529" s="683"/>
      <c r="D17529" s="684"/>
    </row>
    <row r="17530" spans="2:4" ht="15" customHeight="1" x14ac:dyDescent="0.25">
      <c r="B17530" s="683"/>
      <c r="C17530" s="683"/>
      <c r="D17530" s="684"/>
    </row>
    <row r="17531" spans="2:4" ht="15" customHeight="1" x14ac:dyDescent="0.25">
      <c r="B17531" s="683"/>
      <c r="C17531" s="683"/>
      <c r="D17531" s="684"/>
    </row>
    <row r="17532" spans="2:4" ht="15" customHeight="1" x14ac:dyDescent="0.25">
      <c r="B17532" s="683"/>
      <c r="C17532" s="683"/>
      <c r="D17532" s="684"/>
    </row>
    <row r="17533" spans="2:4" ht="15" customHeight="1" x14ac:dyDescent="0.25">
      <c r="B17533" s="683"/>
      <c r="C17533" s="683"/>
      <c r="D17533" s="684"/>
    </row>
    <row r="17534" spans="2:4" ht="15" customHeight="1" x14ac:dyDescent="0.25">
      <c r="B17534" s="683"/>
      <c r="C17534" s="683"/>
      <c r="D17534" s="684"/>
    </row>
    <row r="17535" spans="2:4" ht="15" customHeight="1" x14ac:dyDescent="0.25">
      <c r="B17535" s="683"/>
      <c r="C17535" s="683"/>
      <c r="D17535" s="684"/>
    </row>
    <row r="17536" spans="2:4" ht="15" customHeight="1" x14ac:dyDescent="0.25">
      <c r="B17536" s="683"/>
      <c r="C17536" s="683"/>
      <c r="D17536" s="684"/>
    </row>
    <row r="17537" spans="2:4" ht="15" customHeight="1" x14ac:dyDescent="0.25">
      <c r="B17537" s="683"/>
      <c r="C17537" s="683"/>
      <c r="D17537" s="684"/>
    </row>
    <row r="17538" spans="2:4" ht="15" customHeight="1" x14ac:dyDescent="0.25">
      <c r="B17538" s="683"/>
      <c r="C17538" s="683"/>
      <c r="D17538" s="684"/>
    </row>
    <row r="17539" spans="2:4" ht="15" customHeight="1" x14ac:dyDescent="0.25">
      <c r="B17539" s="683"/>
      <c r="C17539" s="683"/>
      <c r="D17539" s="684"/>
    </row>
    <row r="17540" spans="2:4" ht="15" customHeight="1" x14ac:dyDescent="0.25">
      <c r="B17540" s="683"/>
      <c r="C17540" s="683"/>
      <c r="D17540" s="684"/>
    </row>
    <row r="17541" spans="2:4" ht="15" customHeight="1" x14ac:dyDescent="0.25">
      <c r="B17541" s="683"/>
      <c r="C17541" s="683"/>
      <c r="D17541" s="684"/>
    </row>
    <row r="17542" spans="2:4" ht="15" customHeight="1" x14ac:dyDescent="0.25">
      <c r="B17542" s="683"/>
      <c r="C17542" s="683"/>
      <c r="D17542" s="684"/>
    </row>
    <row r="17543" spans="2:4" ht="15" customHeight="1" x14ac:dyDescent="0.25">
      <c r="B17543" s="683"/>
      <c r="C17543" s="683"/>
      <c r="D17543" s="684"/>
    </row>
    <row r="17544" spans="2:4" ht="15" customHeight="1" x14ac:dyDescent="0.25">
      <c r="B17544" s="683"/>
      <c r="C17544" s="683"/>
      <c r="D17544" s="684"/>
    </row>
    <row r="17545" spans="2:4" ht="15" customHeight="1" x14ac:dyDescent="0.25">
      <c r="B17545" s="683"/>
      <c r="C17545" s="683"/>
      <c r="D17545" s="684"/>
    </row>
    <row r="17546" spans="2:4" ht="15" customHeight="1" x14ac:dyDescent="0.25">
      <c r="B17546" s="683"/>
      <c r="C17546" s="683"/>
      <c r="D17546" s="684"/>
    </row>
    <row r="17547" spans="2:4" ht="15" customHeight="1" x14ac:dyDescent="0.25">
      <c r="B17547" s="683"/>
      <c r="C17547" s="683"/>
      <c r="D17547" s="684"/>
    </row>
    <row r="17548" spans="2:4" ht="15" customHeight="1" x14ac:dyDescent="0.25">
      <c r="B17548" s="683"/>
      <c r="C17548" s="683"/>
      <c r="D17548" s="684"/>
    </row>
    <row r="17549" spans="2:4" ht="15" customHeight="1" x14ac:dyDescent="0.25">
      <c r="B17549" s="683"/>
      <c r="C17549" s="683"/>
      <c r="D17549" s="684"/>
    </row>
    <row r="17550" spans="2:4" ht="15" customHeight="1" x14ac:dyDescent="0.25">
      <c r="B17550" s="683"/>
      <c r="C17550" s="683"/>
      <c r="D17550" s="684"/>
    </row>
    <row r="17551" spans="2:4" ht="15" customHeight="1" x14ac:dyDescent="0.25">
      <c r="B17551" s="683"/>
      <c r="C17551" s="683"/>
      <c r="D17551" s="684"/>
    </row>
    <row r="17552" spans="2:4" ht="15" customHeight="1" x14ac:dyDescent="0.25">
      <c r="B17552" s="683"/>
      <c r="C17552" s="683"/>
      <c r="D17552" s="684"/>
    </row>
    <row r="17553" spans="2:4" ht="15" customHeight="1" x14ac:dyDescent="0.25">
      <c r="B17553" s="683"/>
      <c r="C17553" s="683"/>
      <c r="D17553" s="684"/>
    </row>
    <row r="17554" spans="2:4" ht="15" customHeight="1" x14ac:dyDescent="0.25">
      <c r="B17554" s="683"/>
      <c r="C17554" s="683"/>
      <c r="D17554" s="684"/>
    </row>
    <row r="17555" spans="2:4" ht="15" customHeight="1" x14ac:dyDescent="0.25">
      <c r="B17555" s="683"/>
      <c r="C17555" s="683"/>
      <c r="D17555" s="684"/>
    </row>
    <row r="17556" spans="2:4" ht="15" customHeight="1" x14ac:dyDescent="0.25">
      <c r="B17556" s="683"/>
      <c r="C17556" s="683"/>
      <c r="D17556" s="684"/>
    </row>
    <row r="17557" spans="2:4" ht="15" customHeight="1" x14ac:dyDescent="0.25">
      <c r="B17557" s="683"/>
      <c r="C17557" s="683"/>
      <c r="D17557" s="684"/>
    </row>
    <row r="17558" spans="2:4" ht="15" customHeight="1" x14ac:dyDescent="0.25">
      <c r="B17558" s="683"/>
      <c r="C17558" s="683"/>
      <c r="D17558" s="684"/>
    </row>
    <row r="17559" spans="2:4" ht="15" customHeight="1" x14ac:dyDescent="0.25">
      <c r="B17559" s="683"/>
      <c r="C17559" s="683"/>
      <c r="D17559" s="684"/>
    </row>
    <row r="17560" spans="2:4" ht="15" customHeight="1" x14ac:dyDescent="0.25">
      <c r="B17560" s="683"/>
      <c r="C17560" s="683"/>
      <c r="D17560" s="684"/>
    </row>
    <row r="17561" spans="2:4" ht="15" customHeight="1" x14ac:dyDescent="0.25">
      <c r="B17561" s="683"/>
      <c r="C17561" s="683"/>
      <c r="D17561" s="684"/>
    </row>
    <row r="17562" spans="2:4" ht="15" customHeight="1" x14ac:dyDescent="0.25">
      <c r="B17562" s="683"/>
      <c r="C17562" s="683"/>
      <c r="D17562" s="684"/>
    </row>
    <row r="17563" spans="2:4" ht="15" customHeight="1" x14ac:dyDescent="0.25">
      <c r="B17563" s="683"/>
      <c r="C17563" s="683"/>
      <c r="D17563" s="684"/>
    </row>
    <row r="17564" spans="2:4" ht="15" customHeight="1" x14ac:dyDescent="0.25">
      <c r="B17564" s="683"/>
      <c r="C17564" s="683"/>
      <c r="D17564" s="684"/>
    </row>
    <row r="17565" spans="2:4" ht="15" customHeight="1" x14ac:dyDescent="0.25">
      <c r="B17565" s="683"/>
      <c r="C17565" s="683"/>
      <c r="D17565" s="684"/>
    </row>
    <row r="17566" spans="2:4" ht="15" customHeight="1" x14ac:dyDescent="0.25">
      <c r="B17566" s="683"/>
      <c r="C17566" s="683"/>
      <c r="D17566" s="684"/>
    </row>
    <row r="17567" spans="2:4" ht="15" customHeight="1" x14ac:dyDescent="0.25">
      <c r="B17567" s="683"/>
      <c r="C17567" s="683"/>
      <c r="D17567" s="684"/>
    </row>
    <row r="17568" spans="2:4" ht="15" customHeight="1" x14ac:dyDescent="0.25">
      <c r="B17568" s="683"/>
      <c r="C17568" s="683"/>
      <c r="D17568" s="684"/>
    </row>
    <row r="17569" spans="2:4" ht="15" customHeight="1" x14ac:dyDescent="0.25">
      <c r="B17569" s="683"/>
      <c r="C17569" s="683"/>
      <c r="D17569" s="684"/>
    </row>
    <row r="17570" spans="2:4" ht="15" customHeight="1" x14ac:dyDescent="0.25">
      <c r="B17570" s="683"/>
      <c r="C17570" s="683"/>
      <c r="D17570" s="684"/>
    </row>
    <row r="17571" spans="2:4" ht="15" customHeight="1" x14ac:dyDescent="0.25">
      <c r="B17571" s="683"/>
      <c r="C17571" s="683"/>
      <c r="D17571" s="684"/>
    </row>
    <row r="17572" spans="2:4" ht="15" customHeight="1" x14ac:dyDescent="0.25">
      <c r="B17572" s="683"/>
      <c r="C17572" s="683"/>
      <c r="D17572" s="684"/>
    </row>
    <row r="17573" spans="2:4" ht="15" customHeight="1" x14ac:dyDescent="0.25">
      <c r="B17573" s="683"/>
      <c r="C17573" s="683"/>
      <c r="D17573" s="684"/>
    </row>
    <row r="17574" spans="2:4" ht="15" customHeight="1" x14ac:dyDescent="0.25">
      <c r="B17574" s="683"/>
      <c r="C17574" s="683"/>
      <c r="D17574" s="684"/>
    </row>
    <row r="17575" spans="2:4" ht="15" customHeight="1" x14ac:dyDescent="0.25">
      <c r="B17575" s="683"/>
      <c r="C17575" s="683"/>
      <c r="D17575" s="684"/>
    </row>
    <row r="17576" spans="2:4" ht="15" customHeight="1" x14ac:dyDescent="0.25">
      <c r="B17576" s="683"/>
      <c r="C17576" s="683"/>
      <c r="D17576" s="684"/>
    </row>
    <row r="17577" spans="2:4" ht="15" customHeight="1" x14ac:dyDescent="0.25">
      <c r="B17577" s="683"/>
      <c r="C17577" s="683"/>
      <c r="D17577" s="684"/>
    </row>
    <row r="17578" spans="2:4" ht="15" customHeight="1" x14ac:dyDescent="0.25">
      <c r="B17578" s="683"/>
      <c r="C17578" s="683"/>
      <c r="D17578" s="684"/>
    </row>
    <row r="17579" spans="2:4" ht="15" customHeight="1" x14ac:dyDescent="0.25">
      <c r="B17579" s="683"/>
      <c r="C17579" s="683"/>
      <c r="D17579" s="684"/>
    </row>
    <row r="17580" spans="2:4" ht="15" customHeight="1" x14ac:dyDescent="0.25">
      <c r="B17580" s="683"/>
      <c r="C17580" s="683"/>
      <c r="D17580" s="684"/>
    </row>
    <row r="17581" spans="2:4" ht="15" customHeight="1" x14ac:dyDescent="0.25">
      <c r="B17581" s="683"/>
      <c r="C17581" s="683"/>
      <c r="D17581" s="684"/>
    </row>
    <row r="17582" spans="2:4" ht="15" customHeight="1" x14ac:dyDescent="0.25">
      <c r="B17582" s="683"/>
      <c r="C17582" s="683"/>
      <c r="D17582" s="684"/>
    </row>
    <row r="17583" spans="2:4" ht="15" customHeight="1" x14ac:dyDescent="0.25">
      <c r="B17583" s="683"/>
      <c r="C17583" s="683"/>
      <c r="D17583" s="684"/>
    </row>
    <row r="17584" spans="2:4" ht="15" customHeight="1" x14ac:dyDescent="0.25">
      <c r="B17584" s="683"/>
      <c r="C17584" s="683"/>
      <c r="D17584" s="684"/>
    </row>
    <row r="17585" spans="2:4" ht="15" customHeight="1" x14ac:dyDescent="0.25">
      <c r="B17585" s="683"/>
      <c r="C17585" s="683"/>
      <c r="D17585" s="684"/>
    </row>
    <row r="17586" spans="2:4" ht="15" customHeight="1" x14ac:dyDescent="0.25">
      <c r="B17586" s="683"/>
      <c r="C17586" s="683"/>
      <c r="D17586" s="684"/>
    </row>
    <row r="17587" spans="2:4" ht="15" customHeight="1" x14ac:dyDescent="0.25">
      <c r="B17587" s="683"/>
      <c r="C17587" s="683"/>
      <c r="D17587" s="684"/>
    </row>
    <row r="17588" spans="2:4" ht="15" customHeight="1" x14ac:dyDescent="0.25">
      <c r="B17588" s="683"/>
      <c r="C17588" s="683"/>
      <c r="D17588" s="684"/>
    </row>
    <row r="17589" spans="2:4" ht="15" customHeight="1" x14ac:dyDescent="0.25">
      <c r="B17589" s="683"/>
      <c r="C17589" s="683"/>
      <c r="D17589" s="684"/>
    </row>
    <row r="17590" spans="2:4" ht="15" customHeight="1" x14ac:dyDescent="0.25">
      <c r="B17590" s="683"/>
      <c r="C17590" s="683"/>
      <c r="D17590" s="684"/>
    </row>
    <row r="17591" spans="2:4" ht="15" customHeight="1" x14ac:dyDescent="0.25">
      <c r="B17591" s="683"/>
      <c r="C17591" s="683"/>
      <c r="D17591" s="684"/>
    </row>
    <row r="17592" spans="2:4" ht="15" customHeight="1" x14ac:dyDescent="0.25">
      <c r="B17592" s="683"/>
      <c r="C17592" s="683"/>
      <c r="D17592" s="684"/>
    </row>
    <row r="17593" spans="2:4" ht="15" customHeight="1" x14ac:dyDescent="0.25">
      <c r="B17593" s="683"/>
      <c r="C17593" s="683"/>
      <c r="D17593" s="684"/>
    </row>
    <row r="17594" spans="2:4" ht="15" customHeight="1" x14ac:dyDescent="0.25">
      <c r="B17594" s="683"/>
      <c r="C17594" s="683"/>
      <c r="D17594" s="684"/>
    </row>
    <row r="17595" spans="2:4" ht="15" customHeight="1" x14ac:dyDescent="0.25">
      <c r="B17595" s="683"/>
      <c r="C17595" s="683"/>
      <c r="D17595" s="684"/>
    </row>
    <row r="17596" spans="2:4" ht="15" customHeight="1" x14ac:dyDescent="0.25">
      <c r="B17596" s="683"/>
      <c r="C17596" s="683"/>
      <c r="D17596" s="684"/>
    </row>
    <row r="17597" spans="2:4" ht="15" customHeight="1" x14ac:dyDescent="0.25">
      <c r="B17597" s="683"/>
      <c r="C17597" s="683"/>
      <c r="D17597" s="684"/>
    </row>
    <row r="17598" spans="2:4" ht="15" customHeight="1" x14ac:dyDescent="0.25">
      <c r="B17598" s="683"/>
      <c r="C17598" s="683"/>
      <c r="D17598" s="684"/>
    </row>
    <row r="17599" spans="2:4" ht="15" customHeight="1" x14ac:dyDescent="0.25">
      <c r="B17599" s="683"/>
      <c r="C17599" s="683"/>
      <c r="D17599" s="684"/>
    </row>
    <row r="17600" spans="2:4" ht="15" customHeight="1" x14ac:dyDescent="0.25">
      <c r="B17600" s="683"/>
      <c r="C17600" s="683"/>
      <c r="D17600" s="684"/>
    </row>
    <row r="17601" spans="2:4" ht="15" customHeight="1" x14ac:dyDescent="0.25">
      <c r="B17601" s="683"/>
      <c r="C17601" s="683"/>
      <c r="D17601" s="684"/>
    </row>
    <row r="17602" spans="2:4" ht="15" customHeight="1" x14ac:dyDescent="0.25">
      <c r="B17602" s="683"/>
      <c r="C17602" s="683"/>
      <c r="D17602" s="684"/>
    </row>
    <row r="17603" spans="2:4" ht="15" customHeight="1" x14ac:dyDescent="0.25">
      <c r="B17603" s="683"/>
      <c r="C17603" s="683"/>
      <c r="D17603" s="684"/>
    </row>
    <row r="17604" spans="2:4" ht="15" customHeight="1" x14ac:dyDescent="0.25">
      <c r="B17604" s="683"/>
      <c r="C17604" s="683"/>
      <c r="D17604" s="684"/>
    </row>
    <row r="17605" spans="2:4" ht="15" customHeight="1" x14ac:dyDescent="0.25">
      <c r="B17605" s="683"/>
      <c r="C17605" s="683"/>
      <c r="D17605" s="684"/>
    </row>
    <row r="17606" spans="2:4" ht="15" customHeight="1" x14ac:dyDescent="0.25">
      <c r="B17606" s="683"/>
      <c r="C17606" s="683"/>
      <c r="D17606" s="684"/>
    </row>
    <row r="17607" spans="2:4" ht="15" customHeight="1" x14ac:dyDescent="0.25">
      <c r="B17607" s="683"/>
      <c r="C17607" s="683"/>
      <c r="D17607" s="684"/>
    </row>
    <row r="17608" spans="2:4" ht="15" customHeight="1" x14ac:dyDescent="0.25">
      <c r="B17608" s="683"/>
      <c r="C17608" s="683"/>
      <c r="D17608" s="684"/>
    </row>
    <row r="17609" spans="2:4" ht="15" customHeight="1" x14ac:dyDescent="0.25">
      <c r="B17609" s="683"/>
      <c r="C17609" s="683"/>
      <c r="D17609" s="684"/>
    </row>
    <row r="17610" spans="2:4" ht="15" customHeight="1" x14ac:dyDescent="0.25">
      <c r="B17610" s="683"/>
      <c r="C17610" s="683"/>
      <c r="D17610" s="684"/>
    </row>
    <row r="17611" spans="2:4" ht="15" customHeight="1" x14ac:dyDescent="0.25">
      <c r="B17611" s="683"/>
      <c r="C17611" s="683"/>
      <c r="D17611" s="684"/>
    </row>
    <row r="17612" spans="2:4" ht="15" customHeight="1" x14ac:dyDescent="0.25">
      <c r="B17612" s="683"/>
      <c r="C17612" s="683"/>
      <c r="D17612" s="684"/>
    </row>
    <row r="17613" spans="2:4" ht="15" customHeight="1" x14ac:dyDescent="0.25">
      <c r="B17613" s="683"/>
      <c r="C17613" s="683"/>
      <c r="D17613" s="684"/>
    </row>
    <row r="17614" spans="2:4" ht="15" customHeight="1" x14ac:dyDescent="0.25">
      <c r="B17614" s="683"/>
      <c r="C17614" s="683"/>
      <c r="D17614" s="684"/>
    </row>
    <row r="17615" spans="2:4" ht="15" customHeight="1" x14ac:dyDescent="0.25">
      <c r="B17615" s="683"/>
      <c r="C17615" s="683"/>
      <c r="D17615" s="684"/>
    </row>
    <row r="17616" spans="2:4" ht="15" customHeight="1" x14ac:dyDescent="0.25">
      <c r="B17616" s="683"/>
      <c r="C17616" s="683"/>
      <c r="D17616" s="684"/>
    </row>
    <row r="17617" spans="2:4" ht="15" customHeight="1" x14ac:dyDescent="0.25">
      <c r="B17617" s="683"/>
      <c r="C17617" s="683"/>
      <c r="D17617" s="684"/>
    </row>
    <row r="17618" spans="2:4" ht="15" customHeight="1" x14ac:dyDescent="0.25">
      <c r="B17618" s="683"/>
      <c r="C17618" s="683"/>
      <c r="D17618" s="684"/>
    </row>
    <row r="17619" spans="2:4" ht="15" customHeight="1" x14ac:dyDescent="0.25">
      <c r="B17619" s="683"/>
      <c r="C17619" s="683"/>
      <c r="D17619" s="684"/>
    </row>
    <row r="17620" spans="2:4" ht="15" customHeight="1" x14ac:dyDescent="0.25">
      <c r="B17620" s="683"/>
      <c r="C17620" s="683"/>
      <c r="D17620" s="684"/>
    </row>
    <row r="17621" spans="2:4" ht="15" customHeight="1" x14ac:dyDescent="0.25">
      <c r="B17621" s="683"/>
      <c r="C17621" s="683"/>
      <c r="D17621" s="684"/>
    </row>
    <row r="17622" spans="2:4" ht="15" customHeight="1" x14ac:dyDescent="0.25">
      <c r="B17622" s="683"/>
      <c r="C17622" s="683"/>
      <c r="D17622" s="684"/>
    </row>
    <row r="17623" spans="2:4" ht="15" customHeight="1" x14ac:dyDescent="0.25">
      <c r="B17623" s="683"/>
      <c r="C17623" s="683"/>
      <c r="D17623" s="684"/>
    </row>
    <row r="17624" spans="2:4" ht="15" customHeight="1" x14ac:dyDescent="0.25">
      <c r="B17624" s="683"/>
      <c r="C17624" s="683"/>
      <c r="D17624" s="684"/>
    </row>
    <row r="17625" spans="2:4" ht="15" customHeight="1" x14ac:dyDescent="0.25">
      <c r="B17625" s="683"/>
      <c r="C17625" s="683"/>
      <c r="D17625" s="684"/>
    </row>
    <row r="17626" spans="2:4" ht="15" customHeight="1" x14ac:dyDescent="0.25">
      <c r="B17626" s="683"/>
      <c r="C17626" s="683"/>
      <c r="D17626" s="684"/>
    </row>
    <row r="17627" spans="2:4" ht="15" customHeight="1" x14ac:dyDescent="0.25">
      <c r="B17627" s="683"/>
      <c r="C17627" s="683"/>
      <c r="D17627" s="684"/>
    </row>
    <row r="17628" spans="2:4" ht="15" customHeight="1" x14ac:dyDescent="0.25">
      <c r="B17628" s="683"/>
      <c r="C17628" s="683"/>
      <c r="D17628" s="684"/>
    </row>
    <row r="17629" spans="2:4" ht="15" customHeight="1" x14ac:dyDescent="0.25">
      <c r="B17629" s="683"/>
      <c r="C17629" s="683"/>
      <c r="D17629" s="684"/>
    </row>
    <row r="17630" spans="2:4" ht="15" customHeight="1" x14ac:dyDescent="0.25">
      <c r="B17630" s="683"/>
      <c r="C17630" s="683"/>
      <c r="D17630" s="684"/>
    </row>
    <row r="17631" spans="2:4" ht="15" customHeight="1" x14ac:dyDescent="0.25">
      <c r="B17631" s="683"/>
      <c r="C17631" s="683"/>
      <c r="D17631" s="684"/>
    </row>
    <row r="17632" spans="2:4" ht="15" customHeight="1" x14ac:dyDescent="0.25">
      <c r="B17632" s="683"/>
      <c r="C17632" s="683"/>
      <c r="D17632" s="684"/>
    </row>
    <row r="17633" spans="2:4" ht="15" customHeight="1" x14ac:dyDescent="0.25">
      <c r="B17633" s="683"/>
      <c r="C17633" s="683"/>
      <c r="D17633" s="684"/>
    </row>
    <row r="17634" spans="2:4" ht="15" customHeight="1" x14ac:dyDescent="0.25">
      <c r="B17634" s="683"/>
      <c r="C17634" s="683"/>
      <c r="D17634" s="684"/>
    </row>
    <row r="17635" spans="2:4" ht="15" customHeight="1" x14ac:dyDescent="0.25">
      <c r="B17635" s="683"/>
      <c r="C17635" s="683"/>
      <c r="D17635" s="684"/>
    </row>
    <row r="17636" spans="2:4" ht="15" customHeight="1" x14ac:dyDescent="0.25">
      <c r="B17636" s="683"/>
      <c r="C17636" s="683"/>
      <c r="D17636" s="684"/>
    </row>
    <row r="17637" spans="2:4" ht="15" customHeight="1" x14ac:dyDescent="0.25">
      <c r="B17637" s="683"/>
      <c r="C17637" s="683"/>
      <c r="D17637" s="684"/>
    </row>
    <row r="17638" spans="2:4" ht="15" customHeight="1" x14ac:dyDescent="0.25">
      <c r="B17638" s="683"/>
      <c r="C17638" s="683"/>
      <c r="D17638" s="684"/>
    </row>
    <row r="17639" spans="2:4" ht="15" customHeight="1" x14ac:dyDescent="0.25">
      <c r="B17639" s="683"/>
      <c r="C17639" s="683"/>
      <c r="D17639" s="684"/>
    </row>
    <row r="17640" spans="2:4" ht="15" customHeight="1" x14ac:dyDescent="0.25">
      <c r="B17640" s="683"/>
      <c r="C17640" s="683"/>
      <c r="D17640" s="684"/>
    </row>
    <row r="17641" spans="2:4" ht="15" customHeight="1" x14ac:dyDescent="0.25">
      <c r="B17641" s="683"/>
      <c r="C17641" s="683"/>
      <c r="D17641" s="684"/>
    </row>
    <row r="17642" spans="2:4" ht="15" customHeight="1" x14ac:dyDescent="0.25">
      <c r="B17642" s="683"/>
      <c r="C17642" s="683"/>
      <c r="D17642" s="684"/>
    </row>
    <row r="17643" spans="2:4" ht="15" customHeight="1" x14ac:dyDescent="0.25">
      <c r="B17643" s="683"/>
      <c r="C17643" s="683"/>
      <c r="D17643" s="684"/>
    </row>
    <row r="17644" spans="2:4" ht="15" customHeight="1" x14ac:dyDescent="0.25">
      <c r="B17644" s="683"/>
      <c r="C17644" s="683"/>
      <c r="D17644" s="684"/>
    </row>
    <row r="17645" spans="2:4" ht="15" customHeight="1" x14ac:dyDescent="0.25">
      <c r="B17645" s="683"/>
      <c r="C17645" s="683"/>
      <c r="D17645" s="684"/>
    </row>
    <row r="17646" spans="2:4" ht="15" customHeight="1" x14ac:dyDescent="0.25">
      <c r="B17646" s="683"/>
      <c r="C17646" s="683"/>
      <c r="D17646" s="684"/>
    </row>
    <row r="17647" spans="2:4" ht="15" customHeight="1" x14ac:dyDescent="0.25">
      <c r="B17647" s="683"/>
      <c r="C17647" s="683"/>
      <c r="D17647" s="684"/>
    </row>
    <row r="17648" spans="2:4" ht="15" customHeight="1" x14ac:dyDescent="0.25">
      <c r="B17648" s="683"/>
      <c r="C17648" s="683"/>
      <c r="D17648" s="684"/>
    </row>
    <row r="17649" spans="2:4" ht="15" customHeight="1" x14ac:dyDescent="0.25">
      <c r="B17649" s="683"/>
      <c r="C17649" s="683"/>
      <c r="D17649" s="684"/>
    </row>
    <row r="17650" spans="2:4" ht="15" customHeight="1" x14ac:dyDescent="0.25">
      <c r="B17650" s="683"/>
      <c r="C17650" s="683"/>
      <c r="D17650" s="684"/>
    </row>
    <row r="17651" spans="2:4" ht="15" customHeight="1" x14ac:dyDescent="0.25">
      <c r="B17651" s="683"/>
      <c r="C17651" s="683"/>
      <c r="D17651" s="684"/>
    </row>
    <row r="17652" spans="2:4" ht="15" customHeight="1" x14ac:dyDescent="0.25">
      <c r="B17652" s="683"/>
      <c r="C17652" s="683"/>
      <c r="D17652" s="684"/>
    </row>
    <row r="17653" spans="2:4" ht="15" customHeight="1" x14ac:dyDescent="0.25">
      <c r="B17653" s="683"/>
      <c r="C17653" s="683"/>
      <c r="D17653" s="684"/>
    </row>
    <row r="17654" spans="2:4" ht="15" customHeight="1" x14ac:dyDescent="0.25">
      <c r="B17654" s="683"/>
      <c r="C17654" s="683"/>
      <c r="D17654" s="684"/>
    </row>
    <row r="17655" spans="2:4" ht="15" customHeight="1" x14ac:dyDescent="0.25">
      <c r="B17655" s="683"/>
      <c r="C17655" s="683"/>
      <c r="D17655" s="684"/>
    </row>
    <row r="17656" spans="2:4" ht="15" customHeight="1" x14ac:dyDescent="0.25">
      <c r="B17656" s="683"/>
      <c r="C17656" s="683"/>
      <c r="D17656" s="684"/>
    </row>
    <row r="17657" spans="2:4" ht="15" customHeight="1" x14ac:dyDescent="0.25">
      <c r="B17657" s="683"/>
      <c r="C17657" s="683"/>
      <c r="D17657" s="684"/>
    </row>
    <row r="17658" spans="2:4" ht="15" customHeight="1" x14ac:dyDescent="0.25">
      <c r="B17658" s="683"/>
      <c r="C17658" s="683"/>
      <c r="D17658" s="684"/>
    </row>
    <row r="17659" spans="2:4" ht="15" customHeight="1" x14ac:dyDescent="0.25">
      <c r="B17659" s="683"/>
      <c r="C17659" s="683"/>
      <c r="D17659" s="684"/>
    </row>
    <row r="17660" spans="2:4" ht="15" customHeight="1" x14ac:dyDescent="0.25">
      <c r="B17660" s="683"/>
      <c r="C17660" s="683"/>
      <c r="D17660" s="684"/>
    </row>
    <row r="17661" spans="2:4" ht="15" customHeight="1" x14ac:dyDescent="0.25">
      <c r="B17661" s="683"/>
      <c r="C17661" s="683"/>
      <c r="D17661" s="684"/>
    </row>
    <row r="17662" spans="2:4" ht="15" customHeight="1" x14ac:dyDescent="0.25">
      <c r="B17662" s="683"/>
      <c r="C17662" s="683"/>
      <c r="D17662" s="684"/>
    </row>
    <row r="17663" spans="2:4" ht="15" customHeight="1" x14ac:dyDescent="0.25">
      <c r="B17663" s="683"/>
      <c r="C17663" s="683"/>
      <c r="D17663" s="684"/>
    </row>
    <row r="17664" spans="2:4" ht="15" customHeight="1" x14ac:dyDescent="0.25">
      <c r="B17664" s="683"/>
      <c r="C17664" s="683"/>
      <c r="D17664" s="684"/>
    </row>
    <row r="17665" spans="2:4" ht="15" customHeight="1" x14ac:dyDescent="0.25">
      <c r="B17665" s="683"/>
      <c r="C17665" s="683"/>
      <c r="D17665" s="684"/>
    </row>
    <row r="17666" spans="2:4" ht="15" customHeight="1" x14ac:dyDescent="0.25">
      <c r="B17666" s="683"/>
      <c r="C17666" s="683"/>
      <c r="D17666" s="684"/>
    </row>
    <row r="17667" spans="2:4" ht="15" customHeight="1" x14ac:dyDescent="0.25">
      <c r="B17667" s="683"/>
      <c r="C17667" s="683"/>
      <c r="D17667" s="684"/>
    </row>
    <row r="17668" spans="2:4" ht="15" customHeight="1" x14ac:dyDescent="0.25">
      <c r="B17668" s="683"/>
      <c r="C17668" s="683"/>
      <c r="D17668" s="684"/>
    </row>
    <row r="17669" spans="2:4" ht="15" customHeight="1" x14ac:dyDescent="0.25">
      <c r="B17669" s="683"/>
      <c r="C17669" s="683"/>
      <c r="D17669" s="684"/>
    </row>
    <row r="17670" spans="2:4" ht="15" customHeight="1" x14ac:dyDescent="0.25">
      <c r="B17670" s="683"/>
      <c r="C17670" s="683"/>
      <c r="D17670" s="684"/>
    </row>
    <row r="17671" spans="2:4" ht="15" customHeight="1" x14ac:dyDescent="0.25">
      <c r="B17671" s="683"/>
      <c r="C17671" s="683"/>
      <c r="D17671" s="684"/>
    </row>
    <row r="17672" spans="2:4" ht="15" customHeight="1" x14ac:dyDescent="0.25">
      <c r="B17672" s="683"/>
      <c r="C17672" s="683"/>
      <c r="D17672" s="684"/>
    </row>
    <row r="17673" spans="2:4" ht="15" customHeight="1" x14ac:dyDescent="0.25">
      <c r="B17673" s="683"/>
      <c r="C17673" s="683"/>
      <c r="D17673" s="684"/>
    </row>
    <row r="17674" spans="2:4" ht="15" customHeight="1" x14ac:dyDescent="0.25">
      <c r="B17674" s="683"/>
      <c r="C17674" s="683"/>
      <c r="D17674" s="684"/>
    </row>
    <row r="17675" spans="2:4" ht="15" customHeight="1" x14ac:dyDescent="0.25">
      <c r="B17675" s="683"/>
      <c r="C17675" s="683"/>
      <c r="D17675" s="684"/>
    </row>
    <row r="17676" spans="2:4" ht="15" customHeight="1" x14ac:dyDescent="0.25">
      <c r="B17676" s="683"/>
      <c r="C17676" s="683"/>
      <c r="D17676" s="684"/>
    </row>
    <row r="17677" spans="2:4" ht="15" customHeight="1" x14ac:dyDescent="0.25">
      <c r="B17677" s="683"/>
      <c r="C17677" s="683"/>
      <c r="D17677" s="684"/>
    </row>
    <row r="17678" spans="2:4" ht="15" customHeight="1" x14ac:dyDescent="0.25">
      <c r="B17678" s="683"/>
      <c r="C17678" s="683"/>
      <c r="D17678" s="684"/>
    </row>
    <row r="17679" spans="2:4" ht="15" customHeight="1" x14ac:dyDescent="0.25">
      <c r="B17679" s="683"/>
      <c r="C17679" s="683"/>
      <c r="D17679" s="684"/>
    </row>
    <row r="17680" spans="2:4" ht="15" customHeight="1" x14ac:dyDescent="0.25">
      <c r="B17680" s="683"/>
      <c r="C17680" s="683"/>
      <c r="D17680" s="684"/>
    </row>
    <row r="17681" spans="2:4" ht="15" customHeight="1" x14ac:dyDescent="0.25">
      <c r="B17681" s="683"/>
      <c r="C17681" s="683"/>
      <c r="D17681" s="684"/>
    </row>
    <row r="17682" spans="2:4" ht="15" customHeight="1" x14ac:dyDescent="0.25">
      <c r="B17682" s="683"/>
      <c r="C17682" s="683"/>
      <c r="D17682" s="684"/>
    </row>
    <row r="17683" spans="2:4" ht="15" customHeight="1" x14ac:dyDescent="0.25">
      <c r="B17683" s="683"/>
      <c r="C17683" s="683"/>
      <c r="D17683" s="684"/>
    </row>
    <row r="17684" spans="2:4" ht="15" customHeight="1" x14ac:dyDescent="0.25">
      <c r="B17684" s="683"/>
      <c r="C17684" s="683"/>
      <c r="D17684" s="684"/>
    </row>
    <row r="17685" spans="2:4" ht="15" customHeight="1" x14ac:dyDescent="0.25">
      <c r="B17685" s="683"/>
      <c r="C17685" s="683"/>
      <c r="D17685" s="684"/>
    </row>
    <row r="17686" spans="2:4" ht="15" customHeight="1" x14ac:dyDescent="0.25">
      <c r="B17686" s="683"/>
      <c r="C17686" s="683"/>
      <c r="D17686" s="684"/>
    </row>
    <row r="17687" spans="2:4" ht="15" customHeight="1" x14ac:dyDescent="0.25">
      <c r="B17687" s="683"/>
      <c r="C17687" s="683"/>
      <c r="D17687" s="684"/>
    </row>
    <row r="17688" spans="2:4" ht="15" customHeight="1" x14ac:dyDescent="0.25">
      <c r="B17688" s="683"/>
      <c r="C17688" s="683"/>
      <c r="D17688" s="684"/>
    </row>
    <row r="17689" spans="2:4" ht="15" customHeight="1" x14ac:dyDescent="0.25">
      <c r="B17689" s="683"/>
      <c r="C17689" s="683"/>
      <c r="D17689" s="684"/>
    </row>
    <row r="17690" spans="2:4" ht="15" customHeight="1" x14ac:dyDescent="0.25">
      <c r="B17690" s="683"/>
      <c r="C17690" s="683"/>
      <c r="D17690" s="684"/>
    </row>
    <row r="17691" spans="2:4" ht="15" customHeight="1" x14ac:dyDescent="0.25">
      <c r="B17691" s="683"/>
      <c r="C17691" s="683"/>
      <c r="D17691" s="684"/>
    </row>
    <row r="17692" spans="2:4" ht="15" customHeight="1" x14ac:dyDescent="0.25">
      <c r="B17692" s="683"/>
      <c r="C17692" s="683"/>
      <c r="D17692" s="684"/>
    </row>
    <row r="17693" spans="2:4" ht="15" customHeight="1" x14ac:dyDescent="0.25">
      <c r="B17693" s="683"/>
      <c r="C17693" s="683"/>
      <c r="D17693" s="684"/>
    </row>
    <row r="17694" spans="2:4" ht="15" customHeight="1" x14ac:dyDescent="0.25">
      <c r="B17694" s="683"/>
      <c r="C17694" s="683"/>
      <c r="D17694" s="684"/>
    </row>
    <row r="17695" spans="2:4" ht="15" customHeight="1" x14ac:dyDescent="0.25">
      <c r="B17695" s="683"/>
      <c r="C17695" s="683"/>
      <c r="D17695" s="684"/>
    </row>
    <row r="17696" spans="2:4" ht="15" customHeight="1" x14ac:dyDescent="0.25">
      <c r="B17696" s="683"/>
      <c r="C17696" s="683"/>
      <c r="D17696" s="684"/>
    </row>
    <row r="17697" spans="2:4" ht="15" customHeight="1" x14ac:dyDescent="0.25">
      <c r="B17697" s="683"/>
      <c r="C17697" s="683"/>
      <c r="D17697" s="684"/>
    </row>
    <row r="17698" spans="2:4" ht="15" customHeight="1" x14ac:dyDescent="0.25">
      <c r="B17698" s="683"/>
      <c r="C17698" s="683"/>
      <c r="D17698" s="684"/>
    </row>
    <row r="17699" spans="2:4" ht="15" customHeight="1" x14ac:dyDescent="0.25">
      <c r="B17699" s="683"/>
      <c r="C17699" s="683"/>
      <c r="D17699" s="684"/>
    </row>
    <row r="17700" spans="2:4" ht="15" customHeight="1" x14ac:dyDescent="0.25">
      <c r="B17700" s="683"/>
      <c r="C17700" s="683"/>
      <c r="D17700" s="684"/>
    </row>
    <row r="17701" spans="2:4" ht="15" customHeight="1" x14ac:dyDescent="0.25">
      <c r="B17701" s="683"/>
      <c r="C17701" s="683"/>
      <c r="D17701" s="684"/>
    </row>
    <row r="17702" spans="2:4" ht="15" customHeight="1" x14ac:dyDescent="0.25">
      <c r="B17702" s="683"/>
      <c r="C17702" s="683"/>
      <c r="D17702" s="684"/>
    </row>
    <row r="17703" spans="2:4" ht="15" customHeight="1" x14ac:dyDescent="0.25">
      <c r="B17703" s="683"/>
      <c r="C17703" s="683"/>
      <c r="D17703" s="684"/>
    </row>
    <row r="17704" spans="2:4" ht="15" customHeight="1" x14ac:dyDescent="0.25">
      <c r="B17704" s="683"/>
      <c r="C17704" s="683"/>
      <c r="D17704" s="684"/>
    </row>
    <row r="17705" spans="2:4" ht="15" customHeight="1" x14ac:dyDescent="0.25">
      <c r="B17705" s="683"/>
      <c r="C17705" s="683"/>
      <c r="D17705" s="684"/>
    </row>
    <row r="17706" spans="2:4" ht="15" customHeight="1" x14ac:dyDescent="0.25">
      <c r="B17706" s="683"/>
      <c r="C17706" s="683"/>
      <c r="D17706" s="684"/>
    </row>
    <row r="17707" spans="2:4" ht="15" customHeight="1" x14ac:dyDescent="0.25">
      <c r="B17707" s="683"/>
      <c r="C17707" s="683"/>
      <c r="D17707" s="684"/>
    </row>
    <row r="17708" spans="2:4" ht="15" customHeight="1" x14ac:dyDescent="0.25">
      <c r="B17708" s="683"/>
      <c r="C17708" s="683"/>
      <c r="D17708" s="684"/>
    </row>
    <row r="17709" spans="2:4" ht="15" customHeight="1" x14ac:dyDescent="0.25">
      <c r="B17709" s="683"/>
      <c r="C17709" s="683"/>
      <c r="D17709" s="684"/>
    </row>
    <row r="17710" spans="2:4" ht="15" customHeight="1" x14ac:dyDescent="0.25">
      <c r="B17710" s="683"/>
      <c r="C17710" s="683"/>
      <c r="D17710" s="684"/>
    </row>
    <row r="17711" spans="2:4" ht="15" customHeight="1" x14ac:dyDescent="0.25">
      <c r="B17711" s="683"/>
      <c r="C17711" s="683"/>
      <c r="D17711" s="684"/>
    </row>
    <row r="17712" spans="2:4" ht="15" customHeight="1" x14ac:dyDescent="0.25">
      <c r="B17712" s="683"/>
      <c r="C17712" s="683"/>
      <c r="D17712" s="684"/>
    </row>
    <row r="17713" spans="2:4" ht="15" customHeight="1" x14ac:dyDescent="0.25">
      <c r="B17713" s="683"/>
      <c r="C17713" s="683"/>
      <c r="D17713" s="684"/>
    </row>
    <row r="17714" spans="2:4" ht="15" customHeight="1" x14ac:dyDescent="0.25">
      <c r="B17714" s="683"/>
      <c r="C17714" s="683"/>
      <c r="D17714" s="684"/>
    </row>
    <row r="17715" spans="2:4" ht="15" customHeight="1" x14ac:dyDescent="0.25">
      <c r="B17715" s="683"/>
      <c r="C17715" s="683"/>
      <c r="D17715" s="684"/>
    </row>
    <row r="17716" spans="2:4" ht="15" customHeight="1" x14ac:dyDescent="0.25">
      <c r="B17716" s="683"/>
      <c r="C17716" s="683"/>
      <c r="D17716" s="684"/>
    </row>
    <row r="17717" spans="2:4" ht="15" customHeight="1" x14ac:dyDescent="0.25">
      <c r="B17717" s="683"/>
      <c r="C17717" s="683"/>
      <c r="D17717" s="684"/>
    </row>
    <row r="17718" spans="2:4" ht="15" customHeight="1" x14ac:dyDescent="0.25">
      <c r="B17718" s="683"/>
      <c r="C17718" s="683"/>
      <c r="D17718" s="684"/>
    </row>
    <row r="17719" spans="2:4" ht="15" customHeight="1" x14ac:dyDescent="0.25">
      <c r="B17719" s="683"/>
      <c r="C17719" s="683"/>
      <c r="D17719" s="684"/>
    </row>
    <row r="17720" spans="2:4" ht="15" customHeight="1" x14ac:dyDescent="0.25">
      <c r="B17720" s="683"/>
      <c r="C17720" s="683"/>
      <c r="D17720" s="684"/>
    </row>
    <row r="17721" spans="2:4" ht="15" customHeight="1" x14ac:dyDescent="0.25">
      <c r="B17721" s="683"/>
      <c r="C17721" s="683"/>
      <c r="D17721" s="684"/>
    </row>
    <row r="17722" spans="2:4" ht="15" customHeight="1" x14ac:dyDescent="0.25">
      <c r="B17722" s="683"/>
      <c r="C17722" s="683"/>
      <c r="D17722" s="684"/>
    </row>
    <row r="17723" spans="2:4" ht="15" customHeight="1" x14ac:dyDescent="0.25">
      <c r="B17723" s="683"/>
      <c r="C17723" s="683"/>
      <c r="D17723" s="684"/>
    </row>
    <row r="17724" spans="2:4" ht="15" customHeight="1" x14ac:dyDescent="0.25">
      <c r="B17724" s="683"/>
      <c r="C17724" s="683"/>
      <c r="D17724" s="684"/>
    </row>
    <row r="17725" spans="2:4" ht="15" customHeight="1" x14ac:dyDescent="0.25">
      <c r="B17725" s="683"/>
      <c r="C17725" s="683"/>
      <c r="D17725" s="684"/>
    </row>
    <row r="17726" spans="2:4" ht="15" customHeight="1" x14ac:dyDescent="0.25">
      <c r="B17726" s="683"/>
      <c r="C17726" s="683"/>
      <c r="D17726" s="684"/>
    </row>
    <row r="17727" spans="2:4" ht="15" customHeight="1" x14ac:dyDescent="0.25">
      <c r="B17727" s="683"/>
      <c r="C17727" s="683"/>
      <c r="D17727" s="684"/>
    </row>
    <row r="17728" spans="2:4" ht="15" customHeight="1" x14ac:dyDescent="0.25">
      <c r="B17728" s="683"/>
      <c r="C17728" s="683"/>
      <c r="D17728" s="684"/>
    </row>
    <row r="17729" spans="2:4" ht="15" customHeight="1" x14ac:dyDescent="0.25">
      <c r="B17729" s="683"/>
      <c r="C17729" s="683"/>
      <c r="D17729" s="684"/>
    </row>
    <row r="17730" spans="2:4" ht="15" customHeight="1" x14ac:dyDescent="0.25">
      <c r="B17730" s="683"/>
      <c r="C17730" s="683"/>
      <c r="D17730" s="684"/>
    </row>
    <row r="17731" spans="2:4" ht="15" customHeight="1" x14ac:dyDescent="0.25">
      <c r="B17731" s="683"/>
      <c r="C17731" s="683"/>
      <c r="D17731" s="684"/>
    </row>
    <row r="17732" spans="2:4" ht="15" customHeight="1" x14ac:dyDescent="0.25">
      <c r="B17732" s="683"/>
      <c r="C17732" s="683"/>
      <c r="D17732" s="684"/>
    </row>
    <row r="17733" spans="2:4" ht="15" customHeight="1" x14ac:dyDescent="0.25">
      <c r="B17733" s="683"/>
      <c r="C17733" s="683"/>
      <c r="D17733" s="684"/>
    </row>
    <row r="17734" spans="2:4" ht="15" customHeight="1" x14ac:dyDescent="0.25">
      <c r="B17734" s="683"/>
      <c r="C17734" s="683"/>
      <c r="D17734" s="684"/>
    </row>
    <row r="17735" spans="2:4" ht="15" customHeight="1" x14ac:dyDescent="0.25">
      <c r="B17735" s="683"/>
      <c r="C17735" s="683"/>
      <c r="D17735" s="684"/>
    </row>
    <row r="17736" spans="2:4" ht="15" customHeight="1" x14ac:dyDescent="0.25">
      <c r="B17736" s="683"/>
      <c r="C17736" s="683"/>
      <c r="D17736" s="684"/>
    </row>
    <row r="17737" spans="2:4" ht="15" customHeight="1" x14ac:dyDescent="0.25">
      <c r="B17737" s="683"/>
      <c r="C17737" s="683"/>
      <c r="D17737" s="684"/>
    </row>
    <row r="17738" spans="2:4" ht="15" customHeight="1" x14ac:dyDescent="0.25">
      <c r="B17738" s="683"/>
      <c r="C17738" s="683"/>
      <c r="D17738" s="684"/>
    </row>
    <row r="17739" spans="2:4" ht="15" customHeight="1" x14ac:dyDescent="0.25">
      <c r="B17739" s="683"/>
      <c r="C17739" s="683"/>
      <c r="D17739" s="684"/>
    </row>
    <row r="17740" spans="2:4" ht="15" customHeight="1" x14ac:dyDescent="0.25">
      <c r="B17740" s="683"/>
      <c r="C17740" s="683"/>
      <c r="D17740" s="684"/>
    </row>
    <row r="17741" spans="2:4" ht="15" customHeight="1" x14ac:dyDescent="0.25">
      <c r="B17741" s="683"/>
      <c r="C17741" s="683"/>
      <c r="D17741" s="684"/>
    </row>
    <row r="17742" spans="2:4" ht="15" customHeight="1" x14ac:dyDescent="0.25">
      <c r="B17742" s="683"/>
      <c r="C17742" s="683"/>
      <c r="D17742" s="684"/>
    </row>
    <row r="17743" spans="2:4" ht="15" customHeight="1" x14ac:dyDescent="0.25">
      <c r="B17743" s="683"/>
      <c r="C17743" s="683"/>
      <c r="D17743" s="684"/>
    </row>
    <row r="17744" spans="2:4" ht="15" customHeight="1" x14ac:dyDescent="0.25">
      <c r="B17744" s="683"/>
      <c r="C17744" s="683"/>
      <c r="D17744" s="684"/>
    </row>
    <row r="17745" spans="2:4" ht="15" customHeight="1" x14ac:dyDescent="0.25">
      <c r="B17745" s="683"/>
      <c r="C17745" s="683"/>
      <c r="D17745" s="684"/>
    </row>
    <row r="17746" spans="2:4" ht="15" customHeight="1" x14ac:dyDescent="0.25">
      <c r="B17746" s="683"/>
      <c r="C17746" s="683"/>
      <c r="D17746" s="684"/>
    </row>
    <row r="17747" spans="2:4" ht="15" customHeight="1" x14ac:dyDescent="0.25">
      <c r="B17747" s="683"/>
      <c r="C17747" s="683"/>
      <c r="D17747" s="684"/>
    </row>
    <row r="17748" spans="2:4" ht="15" customHeight="1" x14ac:dyDescent="0.25">
      <c r="B17748" s="683"/>
      <c r="C17748" s="683"/>
      <c r="D17748" s="684"/>
    </row>
    <row r="17749" spans="2:4" ht="15" customHeight="1" x14ac:dyDescent="0.25">
      <c r="B17749" s="683"/>
      <c r="C17749" s="683"/>
      <c r="D17749" s="684"/>
    </row>
    <row r="17750" spans="2:4" ht="15" customHeight="1" x14ac:dyDescent="0.25">
      <c r="B17750" s="683"/>
      <c r="C17750" s="683"/>
      <c r="D17750" s="684"/>
    </row>
    <row r="17751" spans="2:4" ht="15" customHeight="1" x14ac:dyDescent="0.25">
      <c r="B17751" s="683"/>
      <c r="C17751" s="683"/>
      <c r="D17751" s="684"/>
    </row>
    <row r="17752" spans="2:4" ht="15" customHeight="1" x14ac:dyDescent="0.25">
      <c r="B17752" s="683"/>
      <c r="C17752" s="683"/>
      <c r="D17752" s="684"/>
    </row>
    <row r="17753" spans="2:4" ht="15" customHeight="1" x14ac:dyDescent="0.25">
      <c r="B17753" s="683"/>
      <c r="C17753" s="683"/>
      <c r="D17753" s="684"/>
    </row>
    <row r="17754" spans="2:4" ht="15" customHeight="1" x14ac:dyDescent="0.25">
      <c r="B17754" s="683"/>
      <c r="C17754" s="683"/>
      <c r="D17754" s="684"/>
    </row>
    <row r="17755" spans="2:4" ht="15" customHeight="1" x14ac:dyDescent="0.25">
      <c r="B17755" s="683"/>
      <c r="C17755" s="683"/>
      <c r="D17755" s="684"/>
    </row>
    <row r="17756" spans="2:4" ht="15" customHeight="1" x14ac:dyDescent="0.25">
      <c r="B17756" s="683"/>
      <c r="C17756" s="683"/>
      <c r="D17756" s="684"/>
    </row>
    <row r="17757" spans="2:4" ht="15" customHeight="1" x14ac:dyDescent="0.25">
      <c r="B17757" s="683"/>
      <c r="C17757" s="683"/>
      <c r="D17757" s="684"/>
    </row>
    <row r="17758" spans="2:4" ht="15" customHeight="1" x14ac:dyDescent="0.25">
      <c r="B17758" s="683"/>
      <c r="C17758" s="683"/>
      <c r="D17758" s="684"/>
    </row>
    <row r="17759" spans="2:4" ht="15" customHeight="1" x14ac:dyDescent="0.25">
      <c r="B17759" s="683"/>
      <c r="C17759" s="683"/>
      <c r="D17759" s="684"/>
    </row>
    <row r="17760" spans="2:4" ht="15" customHeight="1" x14ac:dyDescent="0.25">
      <c r="B17760" s="683"/>
      <c r="C17760" s="683"/>
      <c r="D17760" s="684"/>
    </row>
    <row r="17761" spans="2:4" ht="15" customHeight="1" x14ac:dyDescent="0.25">
      <c r="B17761" s="683"/>
      <c r="C17761" s="683"/>
      <c r="D17761" s="684"/>
    </row>
    <row r="17762" spans="2:4" ht="15" customHeight="1" x14ac:dyDescent="0.25">
      <c r="B17762" s="683"/>
      <c r="C17762" s="683"/>
      <c r="D17762" s="684"/>
    </row>
    <row r="17763" spans="2:4" ht="15" customHeight="1" x14ac:dyDescent="0.25">
      <c r="B17763" s="683"/>
      <c r="C17763" s="683"/>
      <c r="D17763" s="684"/>
    </row>
    <row r="17764" spans="2:4" ht="15" customHeight="1" x14ac:dyDescent="0.25">
      <c r="B17764" s="683"/>
      <c r="C17764" s="683"/>
      <c r="D17764" s="684"/>
    </row>
    <row r="17765" spans="2:4" ht="15" customHeight="1" x14ac:dyDescent="0.25">
      <c r="B17765" s="683"/>
      <c r="C17765" s="683"/>
      <c r="D17765" s="684"/>
    </row>
    <row r="17766" spans="2:4" ht="15" customHeight="1" x14ac:dyDescent="0.25">
      <c r="B17766" s="683"/>
      <c r="C17766" s="683"/>
      <c r="D17766" s="684"/>
    </row>
    <row r="17767" spans="2:4" ht="15" customHeight="1" x14ac:dyDescent="0.25">
      <c r="B17767" s="683"/>
      <c r="C17767" s="683"/>
      <c r="D17767" s="684"/>
    </row>
    <row r="17768" spans="2:4" ht="15" customHeight="1" x14ac:dyDescent="0.25">
      <c r="B17768" s="683"/>
      <c r="C17768" s="683"/>
      <c r="D17768" s="684"/>
    </row>
    <row r="17769" spans="2:4" ht="15" customHeight="1" x14ac:dyDescent="0.25">
      <c r="B17769" s="683"/>
      <c r="C17769" s="683"/>
      <c r="D17769" s="684"/>
    </row>
    <row r="17770" spans="2:4" ht="15" customHeight="1" x14ac:dyDescent="0.25">
      <c r="B17770" s="683"/>
      <c r="C17770" s="683"/>
      <c r="D17770" s="684"/>
    </row>
    <row r="17771" spans="2:4" ht="15" customHeight="1" x14ac:dyDescent="0.25">
      <c r="B17771" s="683"/>
      <c r="C17771" s="683"/>
      <c r="D17771" s="684"/>
    </row>
    <row r="17772" spans="2:4" ht="15" customHeight="1" x14ac:dyDescent="0.25">
      <c r="B17772" s="683"/>
      <c r="C17772" s="683"/>
      <c r="D17772" s="684"/>
    </row>
    <row r="17773" spans="2:4" ht="15" customHeight="1" x14ac:dyDescent="0.25">
      <c r="B17773" s="683"/>
      <c r="C17773" s="683"/>
      <c r="D17773" s="684"/>
    </row>
    <row r="17774" spans="2:4" ht="15" customHeight="1" x14ac:dyDescent="0.25">
      <c r="B17774" s="683"/>
      <c r="C17774" s="683"/>
      <c r="D17774" s="684"/>
    </row>
    <row r="17775" spans="2:4" ht="15" customHeight="1" x14ac:dyDescent="0.25">
      <c r="B17775" s="683"/>
      <c r="C17775" s="683"/>
      <c r="D17775" s="684"/>
    </row>
    <row r="17776" spans="2:4" ht="15" customHeight="1" x14ac:dyDescent="0.25">
      <c r="B17776" s="683"/>
      <c r="C17776" s="683"/>
      <c r="D17776" s="684"/>
    </row>
    <row r="17777" spans="2:4" ht="15" customHeight="1" x14ac:dyDescent="0.25">
      <c r="B17777" s="683"/>
      <c r="C17777" s="683"/>
      <c r="D17777" s="684"/>
    </row>
    <row r="17778" spans="2:4" ht="15" customHeight="1" x14ac:dyDescent="0.25">
      <c r="B17778" s="683"/>
      <c r="C17778" s="683"/>
      <c r="D17778" s="684"/>
    </row>
    <row r="17779" spans="2:4" ht="15" customHeight="1" x14ac:dyDescent="0.25">
      <c r="B17779" s="683"/>
      <c r="C17779" s="683"/>
      <c r="D17779" s="684"/>
    </row>
    <row r="17780" spans="2:4" ht="15" customHeight="1" x14ac:dyDescent="0.25">
      <c r="B17780" s="683"/>
      <c r="C17780" s="683"/>
      <c r="D17780" s="684"/>
    </row>
    <row r="17781" spans="2:4" ht="15" customHeight="1" x14ac:dyDescent="0.25">
      <c r="B17781" s="683"/>
      <c r="C17781" s="683"/>
      <c r="D17781" s="684"/>
    </row>
    <row r="17782" spans="2:4" ht="15" customHeight="1" x14ac:dyDescent="0.25">
      <c r="B17782" s="683"/>
      <c r="C17782" s="683"/>
      <c r="D17782" s="684"/>
    </row>
    <row r="17783" spans="2:4" ht="15" customHeight="1" x14ac:dyDescent="0.25">
      <c r="B17783" s="683"/>
      <c r="C17783" s="683"/>
      <c r="D17783" s="684"/>
    </row>
    <row r="17784" spans="2:4" ht="15" customHeight="1" x14ac:dyDescent="0.25">
      <c r="B17784" s="683"/>
      <c r="C17784" s="683"/>
      <c r="D17784" s="684"/>
    </row>
    <row r="17785" spans="2:4" ht="15" customHeight="1" x14ac:dyDescent="0.25">
      <c r="B17785" s="683"/>
      <c r="C17785" s="683"/>
      <c r="D17785" s="684"/>
    </row>
    <row r="17786" spans="2:4" ht="15" customHeight="1" x14ac:dyDescent="0.25">
      <c r="B17786" s="683"/>
      <c r="C17786" s="683"/>
      <c r="D17786" s="684"/>
    </row>
    <row r="17787" spans="2:4" ht="15" customHeight="1" x14ac:dyDescent="0.25">
      <c r="B17787" s="683"/>
      <c r="C17787" s="683"/>
      <c r="D17787" s="684"/>
    </row>
    <row r="17788" spans="2:4" ht="15" customHeight="1" x14ac:dyDescent="0.25">
      <c r="B17788" s="683"/>
      <c r="C17788" s="683"/>
      <c r="D17788" s="684"/>
    </row>
    <row r="17789" spans="2:4" ht="15" customHeight="1" x14ac:dyDescent="0.25">
      <c r="B17789" s="683"/>
      <c r="C17789" s="683"/>
      <c r="D17789" s="684"/>
    </row>
    <row r="17790" spans="2:4" ht="15" customHeight="1" x14ac:dyDescent="0.25">
      <c r="B17790" s="683"/>
      <c r="C17790" s="683"/>
      <c r="D17790" s="684"/>
    </row>
    <row r="17791" spans="2:4" ht="15" customHeight="1" x14ac:dyDescent="0.25">
      <c r="B17791" s="683"/>
      <c r="C17791" s="683"/>
      <c r="D17791" s="684"/>
    </row>
    <row r="17792" spans="2:4" ht="15" customHeight="1" x14ac:dyDescent="0.25">
      <c r="B17792" s="683"/>
      <c r="C17792" s="683"/>
      <c r="D17792" s="684"/>
    </row>
    <row r="17793" spans="2:4" ht="15" customHeight="1" x14ac:dyDescent="0.25">
      <c r="B17793" s="683"/>
      <c r="C17793" s="683"/>
      <c r="D17793" s="684"/>
    </row>
    <row r="17794" spans="2:4" ht="15" customHeight="1" x14ac:dyDescent="0.25">
      <c r="B17794" s="683"/>
      <c r="C17794" s="683"/>
      <c r="D17794" s="684"/>
    </row>
    <row r="17795" spans="2:4" ht="15" customHeight="1" x14ac:dyDescent="0.25">
      <c r="B17795" s="683"/>
      <c r="C17795" s="683"/>
      <c r="D17795" s="684"/>
    </row>
    <row r="17796" spans="2:4" ht="15" customHeight="1" x14ac:dyDescent="0.25">
      <c r="B17796" s="683"/>
      <c r="C17796" s="683"/>
      <c r="D17796" s="684"/>
    </row>
    <row r="17797" spans="2:4" ht="15" customHeight="1" x14ac:dyDescent="0.25">
      <c r="B17797" s="683"/>
      <c r="C17797" s="683"/>
      <c r="D17797" s="684"/>
    </row>
    <row r="17798" spans="2:4" ht="15" customHeight="1" x14ac:dyDescent="0.25">
      <c r="B17798" s="683"/>
      <c r="C17798" s="683"/>
      <c r="D17798" s="684"/>
    </row>
    <row r="17799" spans="2:4" ht="15" customHeight="1" x14ac:dyDescent="0.25">
      <c r="B17799" s="683"/>
      <c r="C17799" s="683"/>
      <c r="D17799" s="684"/>
    </row>
    <row r="17800" spans="2:4" ht="15" customHeight="1" x14ac:dyDescent="0.25">
      <c r="B17800" s="683"/>
      <c r="C17800" s="683"/>
      <c r="D17800" s="684"/>
    </row>
    <row r="17801" spans="2:4" ht="15" customHeight="1" x14ac:dyDescent="0.25">
      <c r="B17801" s="683"/>
      <c r="C17801" s="683"/>
      <c r="D17801" s="684"/>
    </row>
    <row r="17802" spans="2:4" ht="15" customHeight="1" x14ac:dyDescent="0.25">
      <c r="B17802" s="683"/>
      <c r="C17802" s="683"/>
      <c r="D17802" s="684"/>
    </row>
    <row r="17803" spans="2:4" ht="15" customHeight="1" x14ac:dyDescent="0.25">
      <c r="B17803" s="683"/>
      <c r="C17803" s="683"/>
      <c r="D17803" s="684"/>
    </row>
    <row r="17804" spans="2:4" ht="15" customHeight="1" x14ac:dyDescent="0.25">
      <c r="B17804" s="683"/>
      <c r="C17804" s="683"/>
      <c r="D17804" s="684"/>
    </row>
    <row r="17805" spans="2:4" ht="15" customHeight="1" x14ac:dyDescent="0.25">
      <c r="B17805" s="683"/>
      <c r="C17805" s="683"/>
      <c r="D17805" s="684"/>
    </row>
    <row r="17806" spans="2:4" ht="15" customHeight="1" x14ac:dyDescent="0.25">
      <c r="B17806" s="683"/>
      <c r="C17806" s="683"/>
      <c r="D17806" s="684"/>
    </row>
    <row r="17807" spans="2:4" ht="15" customHeight="1" x14ac:dyDescent="0.25">
      <c r="B17807" s="683"/>
      <c r="C17807" s="683"/>
      <c r="D17807" s="684"/>
    </row>
    <row r="17808" spans="2:4" ht="15" customHeight="1" x14ac:dyDescent="0.25">
      <c r="B17808" s="683"/>
      <c r="C17808" s="683"/>
      <c r="D17808" s="684"/>
    </row>
    <row r="17809" spans="2:4" ht="15" customHeight="1" x14ac:dyDescent="0.25">
      <c r="B17809" s="683"/>
      <c r="C17809" s="683"/>
      <c r="D17809" s="684"/>
    </row>
    <row r="17810" spans="2:4" ht="15" customHeight="1" x14ac:dyDescent="0.25">
      <c r="B17810" s="683"/>
      <c r="C17810" s="683"/>
      <c r="D17810" s="684"/>
    </row>
    <row r="17811" spans="2:4" ht="15" customHeight="1" x14ac:dyDescent="0.25">
      <c r="B17811" s="683"/>
      <c r="C17811" s="683"/>
      <c r="D17811" s="684"/>
    </row>
    <row r="17812" spans="2:4" ht="15" customHeight="1" x14ac:dyDescent="0.25">
      <c r="B17812" s="683"/>
      <c r="C17812" s="683"/>
      <c r="D17812" s="684"/>
    </row>
    <row r="17813" spans="2:4" ht="15" customHeight="1" x14ac:dyDescent="0.25">
      <c r="B17813" s="683"/>
      <c r="C17813" s="683"/>
      <c r="D17813" s="684"/>
    </row>
    <row r="17814" spans="2:4" ht="15" customHeight="1" x14ac:dyDescent="0.25">
      <c r="B17814" s="683"/>
      <c r="C17814" s="683"/>
      <c r="D17814" s="684"/>
    </row>
    <row r="17815" spans="2:4" ht="15" customHeight="1" x14ac:dyDescent="0.25">
      <c r="B17815" s="683"/>
      <c r="C17815" s="683"/>
      <c r="D17815" s="684"/>
    </row>
    <row r="17816" spans="2:4" ht="15" customHeight="1" x14ac:dyDescent="0.25">
      <c r="B17816" s="683"/>
      <c r="C17816" s="683"/>
      <c r="D17816" s="684"/>
    </row>
    <row r="17817" spans="2:4" ht="15" customHeight="1" x14ac:dyDescent="0.25">
      <c r="B17817" s="683"/>
      <c r="C17817" s="683"/>
      <c r="D17817" s="684"/>
    </row>
    <row r="17818" spans="2:4" ht="15" customHeight="1" x14ac:dyDescent="0.25">
      <c r="B17818" s="683"/>
      <c r="C17818" s="683"/>
      <c r="D17818" s="684"/>
    </row>
    <row r="17819" spans="2:4" ht="15" customHeight="1" x14ac:dyDescent="0.25">
      <c r="B17819" s="683"/>
      <c r="C17819" s="683"/>
      <c r="D17819" s="684"/>
    </row>
    <row r="17820" spans="2:4" ht="15" customHeight="1" x14ac:dyDescent="0.25">
      <c r="B17820" s="683"/>
      <c r="C17820" s="683"/>
      <c r="D17820" s="684"/>
    </row>
    <row r="17821" spans="2:4" ht="15" customHeight="1" x14ac:dyDescent="0.25">
      <c r="B17821" s="683"/>
      <c r="C17821" s="683"/>
      <c r="D17821" s="684"/>
    </row>
    <row r="17822" spans="2:4" ht="15" customHeight="1" x14ac:dyDescent="0.25">
      <c r="B17822" s="683"/>
      <c r="C17822" s="683"/>
      <c r="D17822" s="684"/>
    </row>
    <row r="17823" spans="2:4" ht="15" customHeight="1" x14ac:dyDescent="0.25">
      <c r="B17823" s="683"/>
      <c r="C17823" s="683"/>
      <c r="D17823" s="684"/>
    </row>
    <row r="17824" spans="2:4" ht="15" customHeight="1" x14ac:dyDescent="0.25">
      <c r="B17824" s="683"/>
      <c r="C17824" s="683"/>
      <c r="D17824" s="684"/>
    </row>
    <row r="17825" spans="2:4" ht="15" customHeight="1" x14ac:dyDescent="0.25">
      <c r="B17825" s="683"/>
      <c r="C17825" s="683"/>
      <c r="D17825" s="684"/>
    </row>
    <row r="17826" spans="2:4" ht="15" customHeight="1" x14ac:dyDescent="0.25">
      <c r="B17826" s="683"/>
      <c r="C17826" s="683"/>
      <c r="D17826" s="684"/>
    </row>
    <row r="17827" spans="2:4" ht="15" customHeight="1" x14ac:dyDescent="0.25">
      <c r="B17827" s="683"/>
      <c r="C17827" s="683"/>
      <c r="D17827" s="684"/>
    </row>
    <row r="17828" spans="2:4" ht="15" customHeight="1" x14ac:dyDescent="0.25">
      <c r="B17828" s="683"/>
      <c r="C17828" s="683"/>
      <c r="D17828" s="684"/>
    </row>
    <row r="17829" spans="2:4" ht="15" customHeight="1" x14ac:dyDescent="0.25">
      <c r="B17829" s="683"/>
      <c r="C17829" s="683"/>
      <c r="D17829" s="684"/>
    </row>
    <row r="17830" spans="2:4" ht="15" customHeight="1" x14ac:dyDescent="0.25">
      <c r="B17830" s="683"/>
      <c r="C17830" s="683"/>
      <c r="D17830" s="684"/>
    </row>
    <row r="17831" spans="2:4" ht="15" customHeight="1" x14ac:dyDescent="0.25">
      <c r="B17831" s="683"/>
      <c r="C17831" s="683"/>
      <c r="D17831" s="684"/>
    </row>
    <row r="17832" spans="2:4" ht="15" customHeight="1" x14ac:dyDescent="0.25">
      <c r="B17832" s="683"/>
      <c r="C17832" s="683"/>
      <c r="D17832" s="684"/>
    </row>
    <row r="17833" spans="2:4" ht="15" customHeight="1" x14ac:dyDescent="0.25">
      <c r="B17833" s="683"/>
      <c r="C17833" s="683"/>
      <c r="D17833" s="684"/>
    </row>
    <row r="17834" spans="2:4" ht="15" customHeight="1" x14ac:dyDescent="0.25">
      <c r="B17834" s="683"/>
      <c r="C17834" s="683"/>
      <c r="D17834" s="684"/>
    </row>
    <row r="17835" spans="2:4" ht="15" customHeight="1" x14ac:dyDescent="0.25">
      <c r="B17835" s="683"/>
      <c r="C17835" s="683"/>
      <c r="D17835" s="684"/>
    </row>
    <row r="17836" spans="2:4" ht="15" customHeight="1" x14ac:dyDescent="0.25">
      <c r="B17836" s="683"/>
      <c r="C17836" s="683"/>
      <c r="D17836" s="684"/>
    </row>
    <row r="17837" spans="2:4" ht="15" customHeight="1" x14ac:dyDescent="0.25">
      <c r="B17837" s="683"/>
      <c r="C17837" s="683"/>
      <c r="D17837" s="684"/>
    </row>
    <row r="17838" spans="2:4" ht="15" customHeight="1" x14ac:dyDescent="0.25">
      <c r="B17838" s="683"/>
      <c r="C17838" s="683"/>
      <c r="D17838" s="684"/>
    </row>
    <row r="17839" spans="2:4" ht="15" customHeight="1" x14ac:dyDescent="0.25">
      <c r="B17839" s="683"/>
      <c r="C17839" s="683"/>
      <c r="D17839" s="684"/>
    </row>
    <row r="17840" spans="2:4" ht="15" customHeight="1" x14ac:dyDescent="0.25">
      <c r="B17840" s="683"/>
      <c r="C17840" s="683"/>
      <c r="D17840" s="684"/>
    </row>
    <row r="17841" spans="2:4" ht="15" customHeight="1" x14ac:dyDescent="0.25">
      <c r="B17841" s="683"/>
      <c r="C17841" s="683"/>
      <c r="D17841" s="684"/>
    </row>
    <row r="17842" spans="2:4" ht="15" customHeight="1" x14ac:dyDescent="0.25">
      <c r="B17842" s="683"/>
      <c r="C17842" s="683"/>
      <c r="D17842" s="684"/>
    </row>
    <row r="17843" spans="2:4" ht="15" customHeight="1" x14ac:dyDescent="0.25">
      <c r="B17843" s="683"/>
      <c r="C17843" s="683"/>
      <c r="D17843" s="684"/>
    </row>
    <row r="17844" spans="2:4" ht="15" customHeight="1" x14ac:dyDescent="0.25">
      <c r="B17844" s="683"/>
      <c r="C17844" s="683"/>
      <c r="D17844" s="684"/>
    </row>
    <row r="17845" spans="2:4" ht="15" customHeight="1" x14ac:dyDescent="0.25">
      <c r="B17845" s="683"/>
      <c r="C17845" s="683"/>
      <c r="D17845" s="684"/>
    </row>
    <row r="17846" spans="2:4" ht="15" customHeight="1" x14ac:dyDescent="0.25">
      <c r="B17846" s="683"/>
      <c r="C17846" s="683"/>
      <c r="D17846" s="684"/>
    </row>
    <row r="17847" spans="2:4" ht="15" customHeight="1" x14ac:dyDescent="0.25">
      <c r="B17847" s="683"/>
      <c r="C17847" s="683"/>
      <c r="D17847" s="684"/>
    </row>
    <row r="17848" spans="2:4" ht="15" customHeight="1" x14ac:dyDescent="0.25">
      <c r="B17848" s="683"/>
      <c r="C17848" s="683"/>
      <c r="D17848" s="684"/>
    </row>
    <row r="17849" spans="2:4" ht="15" customHeight="1" x14ac:dyDescent="0.25">
      <c r="B17849" s="683"/>
      <c r="C17849" s="683"/>
      <c r="D17849" s="684"/>
    </row>
    <row r="17850" spans="2:4" ht="15" customHeight="1" x14ac:dyDescent="0.25">
      <c r="B17850" s="683"/>
      <c r="C17850" s="683"/>
      <c r="D17850" s="684"/>
    </row>
    <row r="17851" spans="2:4" ht="15" customHeight="1" x14ac:dyDescent="0.25">
      <c r="B17851" s="683"/>
      <c r="C17851" s="683"/>
      <c r="D17851" s="684"/>
    </row>
    <row r="17852" spans="2:4" ht="15" customHeight="1" x14ac:dyDescent="0.25">
      <c r="B17852" s="683"/>
      <c r="C17852" s="683"/>
      <c r="D17852" s="684"/>
    </row>
    <row r="17853" spans="2:4" ht="15" customHeight="1" x14ac:dyDescent="0.25">
      <c r="B17853" s="683"/>
      <c r="C17853" s="683"/>
      <c r="D17853" s="684"/>
    </row>
    <row r="17854" spans="2:4" ht="15" customHeight="1" x14ac:dyDescent="0.25">
      <c r="B17854" s="683"/>
      <c r="C17854" s="683"/>
      <c r="D17854" s="684"/>
    </row>
    <row r="17855" spans="2:4" ht="15" customHeight="1" x14ac:dyDescent="0.25">
      <c r="B17855" s="683"/>
      <c r="C17855" s="683"/>
      <c r="D17855" s="684"/>
    </row>
    <row r="17856" spans="2:4" ht="15" customHeight="1" x14ac:dyDescent="0.25">
      <c r="B17856" s="683"/>
      <c r="C17856" s="683"/>
      <c r="D17856" s="684"/>
    </row>
    <row r="17857" spans="2:4" ht="15" customHeight="1" x14ac:dyDescent="0.25">
      <c r="B17857" s="683"/>
      <c r="C17857" s="683"/>
      <c r="D17857" s="684"/>
    </row>
    <row r="17858" spans="2:4" ht="15" customHeight="1" x14ac:dyDescent="0.25">
      <c r="B17858" s="683"/>
      <c r="C17858" s="683"/>
      <c r="D17858" s="684"/>
    </row>
    <row r="17859" spans="2:4" ht="15" customHeight="1" x14ac:dyDescent="0.25">
      <c r="B17859" s="683"/>
      <c r="C17859" s="683"/>
      <c r="D17859" s="684"/>
    </row>
    <row r="17860" spans="2:4" ht="15" customHeight="1" x14ac:dyDescent="0.25">
      <c r="B17860" s="683"/>
      <c r="C17860" s="683"/>
      <c r="D17860" s="684"/>
    </row>
    <row r="17861" spans="2:4" ht="15" customHeight="1" x14ac:dyDescent="0.25">
      <c r="B17861" s="683"/>
      <c r="C17861" s="683"/>
      <c r="D17861" s="684"/>
    </row>
    <row r="17862" spans="2:4" ht="15" customHeight="1" x14ac:dyDescent="0.25">
      <c r="B17862" s="683"/>
      <c r="C17862" s="683"/>
      <c r="D17862" s="684"/>
    </row>
    <row r="17863" spans="2:4" ht="15" customHeight="1" x14ac:dyDescent="0.25">
      <c r="B17863" s="683"/>
      <c r="C17863" s="683"/>
      <c r="D17863" s="684"/>
    </row>
    <row r="17864" spans="2:4" ht="15" customHeight="1" x14ac:dyDescent="0.25">
      <c r="B17864" s="683"/>
      <c r="C17864" s="683"/>
      <c r="D17864" s="684"/>
    </row>
    <row r="17865" spans="2:4" ht="15" customHeight="1" x14ac:dyDescent="0.25">
      <c r="B17865" s="683"/>
      <c r="C17865" s="683"/>
      <c r="D17865" s="684"/>
    </row>
    <row r="17866" spans="2:4" ht="15" customHeight="1" x14ac:dyDescent="0.25">
      <c r="B17866" s="683"/>
      <c r="C17866" s="683"/>
      <c r="D17866" s="684"/>
    </row>
    <row r="17867" spans="2:4" ht="15" customHeight="1" x14ac:dyDescent="0.25">
      <c r="B17867" s="683"/>
      <c r="C17867" s="683"/>
      <c r="D17867" s="684"/>
    </row>
    <row r="17868" spans="2:4" ht="15" customHeight="1" x14ac:dyDescent="0.25">
      <c r="B17868" s="683"/>
      <c r="C17868" s="683"/>
      <c r="D17868" s="684"/>
    </row>
    <row r="17869" spans="2:4" ht="15" customHeight="1" x14ac:dyDescent="0.25">
      <c r="B17869" s="683"/>
      <c r="C17869" s="683"/>
      <c r="D17869" s="684"/>
    </row>
    <row r="17870" spans="2:4" ht="15" customHeight="1" x14ac:dyDescent="0.25">
      <c r="B17870" s="683"/>
      <c r="C17870" s="683"/>
      <c r="D17870" s="684"/>
    </row>
    <row r="17871" spans="2:4" ht="15" customHeight="1" x14ac:dyDescent="0.25">
      <c r="B17871" s="683"/>
      <c r="C17871" s="683"/>
      <c r="D17871" s="684"/>
    </row>
    <row r="17872" spans="2:4" ht="15" customHeight="1" x14ac:dyDescent="0.25">
      <c r="B17872" s="683"/>
      <c r="C17872" s="683"/>
      <c r="D17872" s="684"/>
    </row>
    <row r="17873" spans="2:4" ht="15" customHeight="1" x14ac:dyDescent="0.25">
      <c r="B17873" s="683"/>
      <c r="C17873" s="683"/>
      <c r="D17873" s="684"/>
    </row>
    <row r="17874" spans="2:4" ht="15" customHeight="1" x14ac:dyDescent="0.25">
      <c r="B17874" s="683"/>
      <c r="C17874" s="683"/>
      <c r="D17874" s="684"/>
    </row>
    <row r="17875" spans="2:4" ht="15" customHeight="1" x14ac:dyDescent="0.25">
      <c r="B17875" s="683"/>
      <c r="C17875" s="683"/>
      <c r="D17875" s="684"/>
    </row>
    <row r="17876" spans="2:4" ht="15" customHeight="1" x14ac:dyDescent="0.25">
      <c r="B17876" s="683"/>
      <c r="C17876" s="683"/>
      <c r="D17876" s="684"/>
    </row>
    <row r="17877" spans="2:4" ht="15" customHeight="1" x14ac:dyDescent="0.25">
      <c r="B17877" s="683"/>
      <c r="C17877" s="683"/>
      <c r="D17877" s="684"/>
    </row>
    <row r="17878" spans="2:4" ht="15" customHeight="1" x14ac:dyDescent="0.25">
      <c r="B17878" s="683"/>
      <c r="C17878" s="683"/>
      <c r="D17878" s="684"/>
    </row>
    <row r="17879" spans="2:4" ht="15" customHeight="1" x14ac:dyDescent="0.25">
      <c r="B17879" s="683"/>
      <c r="C17879" s="683"/>
      <c r="D17879" s="684"/>
    </row>
    <row r="17880" spans="2:4" ht="15" customHeight="1" x14ac:dyDescent="0.25">
      <c r="B17880" s="683"/>
      <c r="C17880" s="683"/>
      <c r="D17880" s="684"/>
    </row>
    <row r="17881" spans="2:4" ht="15" customHeight="1" x14ac:dyDescent="0.25">
      <c r="B17881" s="683"/>
      <c r="C17881" s="683"/>
      <c r="D17881" s="684"/>
    </row>
    <row r="17882" spans="2:4" ht="15" customHeight="1" x14ac:dyDescent="0.25">
      <c r="B17882" s="683"/>
      <c r="C17882" s="683"/>
      <c r="D17882" s="684"/>
    </row>
    <row r="17883" spans="2:4" ht="15" customHeight="1" x14ac:dyDescent="0.25">
      <c r="B17883" s="683"/>
      <c r="C17883" s="683"/>
      <c r="D17883" s="684"/>
    </row>
    <row r="17884" spans="2:4" ht="15" customHeight="1" x14ac:dyDescent="0.25">
      <c r="B17884" s="683"/>
      <c r="C17884" s="683"/>
      <c r="D17884" s="684"/>
    </row>
    <row r="17885" spans="2:4" ht="15" customHeight="1" x14ac:dyDescent="0.25">
      <c r="B17885" s="683"/>
      <c r="C17885" s="683"/>
      <c r="D17885" s="684"/>
    </row>
    <row r="17886" spans="2:4" ht="15" customHeight="1" x14ac:dyDescent="0.25">
      <c r="B17886" s="683"/>
      <c r="C17886" s="683"/>
      <c r="D17886" s="684"/>
    </row>
    <row r="17887" spans="2:4" ht="15" customHeight="1" x14ac:dyDescent="0.25">
      <c r="B17887" s="683"/>
      <c r="C17887" s="683"/>
      <c r="D17887" s="684"/>
    </row>
    <row r="17888" spans="2:4" ht="15" customHeight="1" x14ac:dyDescent="0.25">
      <c r="B17888" s="683"/>
      <c r="C17888" s="683"/>
      <c r="D17888" s="684"/>
    </row>
    <row r="17889" spans="2:4" ht="15" customHeight="1" x14ac:dyDescent="0.25">
      <c r="B17889" s="683"/>
      <c r="C17889" s="683"/>
      <c r="D17889" s="684"/>
    </row>
    <row r="17890" spans="2:4" ht="15" customHeight="1" x14ac:dyDescent="0.25">
      <c r="B17890" s="683"/>
      <c r="C17890" s="683"/>
      <c r="D17890" s="684"/>
    </row>
    <row r="17891" spans="2:4" ht="15" customHeight="1" x14ac:dyDescent="0.25">
      <c r="B17891" s="683"/>
      <c r="C17891" s="683"/>
      <c r="D17891" s="684"/>
    </row>
    <row r="17892" spans="2:4" ht="15" customHeight="1" x14ac:dyDescent="0.25">
      <c r="B17892" s="683"/>
      <c r="C17892" s="683"/>
      <c r="D17892" s="684"/>
    </row>
    <row r="17893" spans="2:4" ht="15" customHeight="1" x14ac:dyDescent="0.25">
      <c r="B17893" s="683"/>
      <c r="C17893" s="683"/>
      <c r="D17893" s="684"/>
    </row>
    <row r="17894" spans="2:4" ht="15" customHeight="1" x14ac:dyDescent="0.25">
      <c r="B17894" s="683"/>
      <c r="C17894" s="683"/>
      <c r="D17894" s="684"/>
    </row>
    <row r="17895" spans="2:4" ht="15" customHeight="1" x14ac:dyDescent="0.25">
      <c r="B17895" s="683"/>
      <c r="C17895" s="683"/>
      <c r="D17895" s="684"/>
    </row>
    <row r="17896" spans="2:4" ht="15" customHeight="1" x14ac:dyDescent="0.25">
      <c r="B17896" s="683"/>
      <c r="C17896" s="683"/>
      <c r="D17896" s="684"/>
    </row>
    <row r="17897" spans="2:4" ht="15" customHeight="1" x14ac:dyDescent="0.25">
      <c r="B17897" s="683"/>
      <c r="C17897" s="683"/>
      <c r="D17897" s="684"/>
    </row>
    <row r="17898" spans="2:4" ht="15" customHeight="1" x14ac:dyDescent="0.25">
      <c r="B17898" s="683"/>
      <c r="C17898" s="683"/>
      <c r="D17898" s="684"/>
    </row>
    <row r="17899" spans="2:4" ht="15" customHeight="1" x14ac:dyDescent="0.25">
      <c r="B17899" s="683"/>
      <c r="C17899" s="683"/>
      <c r="D17899" s="684"/>
    </row>
    <row r="17900" spans="2:4" ht="15" customHeight="1" x14ac:dyDescent="0.25">
      <c r="B17900" s="683"/>
      <c r="C17900" s="683"/>
      <c r="D17900" s="684"/>
    </row>
    <row r="17901" spans="2:4" ht="15" customHeight="1" x14ac:dyDescent="0.25">
      <c r="B17901" s="683"/>
      <c r="C17901" s="683"/>
      <c r="D17901" s="684"/>
    </row>
    <row r="17902" spans="2:4" ht="15" customHeight="1" x14ac:dyDescent="0.25">
      <c r="B17902" s="683"/>
      <c r="C17902" s="683"/>
      <c r="D17902" s="684"/>
    </row>
    <row r="17903" spans="2:4" ht="15" customHeight="1" x14ac:dyDescent="0.25">
      <c r="B17903" s="683"/>
      <c r="C17903" s="683"/>
      <c r="D17903" s="684"/>
    </row>
    <row r="17904" spans="2:4" ht="15" customHeight="1" x14ac:dyDescent="0.25">
      <c r="B17904" s="683"/>
      <c r="C17904" s="683"/>
      <c r="D17904" s="684"/>
    </row>
    <row r="17905" spans="2:4" ht="15" customHeight="1" x14ac:dyDescent="0.25">
      <c r="B17905" s="683"/>
      <c r="C17905" s="683"/>
      <c r="D17905" s="684"/>
    </row>
    <row r="17906" spans="2:4" ht="15" customHeight="1" x14ac:dyDescent="0.25">
      <c r="B17906" s="683"/>
      <c r="C17906" s="683"/>
      <c r="D17906" s="684"/>
    </row>
    <row r="17907" spans="2:4" ht="15" customHeight="1" x14ac:dyDescent="0.25">
      <c r="B17907" s="683"/>
      <c r="C17907" s="683"/>
      <c r="D17907" s="684"/>
    </row>
    <row r="17908" spans="2:4" ht="15" customHeight="1" x14ac:dyDescent="0.25">
      <c r="B17908" s="683"/>
      <c r="C17908" s="683"/>
      <c r="D17908" s="684"/>
    </row>
    <row r="17909" spans="2:4" ht="15" customHeight="1" x14ac:dyDescent="0.25">
      <c r="B17909" s="683"/>
      <c r="C17909" s="683"/>
      <c r="D17909" s="684"/>
    </row>
    <row r="17910" spans="2:4" ht="15" customHeight="1" x14ac:dyDescent="0.25">
      <c r="B17910" s="683"/>
      <c r="C17910" s="683"/>
      <c r="D17910" s="684"/>
    </row>
    <row r="17911" spans="2:4" ht="15" customHeight="1" x14ac:dyDescent="0.25">
      <c r="B17911" s="683"/>
      <c r="C17911" s="683"/>
      <c r="D17911" s="684"/>
    </row>
    <row r="17912" spans="2:4" ht="15" customHeight="1" x14ac:dyDescent="0.25">
      <c r="B17912" s="683"/>
      <c r="C17912" s="683"/>
      <c r="D17912" s="684"/>
    </row>
    <row r="17913" spans="2:4" ht="15" customHeight="1" x14ac:dyDescent="0.25">
      <c r="B17913" s="683"/>
      <c r="C17913" s="683"/>
      <c r="D17913" s="684"/>
    </row>
    <row r="17914" spans="2:4" ht="15" customHeight="1" x14ac:dyDescent="0.25">
      <c r="B17914" s="683"/>
      <c r="C17914" s="683"/>
      <c r="D17914" s="684"/>
    </row>
    <row r="17915" spans="2:4" ht="15" customHeight="1" x14ac:dyDescent="0.25">
      <c r="B17915" s="683"/>
      <c r="C17915" s="683"/>
      <c r="D17915" s="684"/>
    </row>
    <row r="17916" spans="2:4" ht="15" customHeight="1" x14ac:dyDescent="0.25">
      <c r="B17916" s="683"/>
      <c r="C17916" s="683"/>
      <c r="D17916" s="684"/>
    </row>
    <row r="17917" spans="2:4" ht="15" customHeight="1" x14ac:dyDescent="0.25">
      <c r="B17917" s="683"/>
      <c r="C17917" s="683"/>
      <c r="D17917" s="684"/>
    </row>
    <row r="17918" spans="2:4" ht="15" customHeight="1" x14ac:dyDescent="0.25">
      <c r="B17918" s="683"/>
      <c r="C17918" s="683"/>
      <c r="D17918" s="684"/>
    </row>
    <row r="17919" spans="2:4" ht="15" customHeight="1" x14ac:dyDescent="0.25">
      <c r="B17919" s="683"/>
      <c r="C17919" s="683"/>
      <c r="D17919" s="684"/>
    </row>
    <row r="17920" spans="2:4" ht="15" customHeight="1" x14ac:dyDescent="0.25">
      <c r="B17920" s="683"/>
      <c r="C17920" s="683"/>
      <c r="D17920" s="684"/>
    </row>
    <row r="17921" spans="2:4" ht="15" customHeight="1" x14ac:dyDescent="0.25">
      <c r="B17921" s="683"/>
      <c r="C17921" s="683"/>
      <c r="D17921" s="684"/>
    </row>
    <row r="17922" spans="2:4" ht="15" customHeight="1" x14ac:dyDescent="0.25">
      <c r="B17922" s="683"/>
      <c r="C17922" s="683"/>
      <c r="D17922" s="684"/>
    </row>
    <row r="17923" spans="2:4" ht="15" customHeight="1" x14ac:dyDescent="0.25">
      <c r="B17923" s="683"/>
      <c r="C17923" s="683"/>
      <c r="D17923" s="684"/>
    </row>
    <row r="17924" spans="2:4" ht="15" customHeight="1" x14ac:dyDescent="0.25">
      <c r="B17924" s="683"/>
      <c r="C17924" s="683"/>
      <c r="D17924" s="684"/>
    </row>
    <row r="17925" spans="2:4" ht="15" customHeight="1" x14ac:dyDescent="0.25">
      <c r="B17925" s="683"/>
      <c r="C17925" s="683"/>
      <c r="D17925" s="684"/>
    </row>
    <row r="17926" spans="2:4" ht="15" customHeight="1" x14ac:dyDescent="0.25">
      <c r="B17926" s="683"/>
      <c r="C17926" s="683"/>
      <c r="D17926" s="684"/>
    </row>
    <row r="17927" spans="2:4" ht="15" customHeight="1" x14ac:dyDescent="0.25">
      <c r="B17927" s="683"/>
      <c r="C17927" s="683"/>
      <c r="D17927" s="684"/>
    </row>
    <row r="17928" spans="2:4" ht="15" customHeight="1" x14ac:dyDescent="0.25">
      <c r="B17928" s="683"/>
      <c r="C17928" s="683"/>
      <c r="D17928" s="684"/>
    </row>
    <row r="17929" spans="2:4" ht="15" customHeight="1" x14ac:dyDescent="0.25">
      <c r="B17929" s="683"/>
      <c r="C17929" s="683"/>
      <c r="D17929" s="684"/>
    </row>
    <row r="17930" spans="2:4" ht="15" customHeight="1" x14ac:dyDescent="0.25">
      <c r="B17930" s="683"/>
      <c r="C17930" s="683"/>
      <c r="D17930" s="684"/>
    </row>
    <row r="17931" spans="2:4" ht="15" customHeight="1" x14ac:dyDescent="0.25">
      <c r="B17931" s="683"/>
      <c r="C17931" s="683"/>
      <c r="D17931" s="684"/>
    </row>
    <row r="17932" spans="2:4" ht="15" customHeight="1" x14ac:dyDescent="0.25">
      <c r="B17932" s="683"/>
      <c r="C17932" s="683"/>
      <c r="D17932" s="684"/>
    </row>
    <row r="17933" spans="2:4" ht="15" customHeight="1" x14ac:dyDescent="0.25">
      <c r="B17933" s="683"/>
      <c r="C17933" s="683"/>
      <c r="D17933" s="684"/>
    </row>
    <row r="17934" spans="2:4" ht="15" customHeight="1" x14ac:dyDescent="0.25">
      <c r="B17934" s="683"/>
      <c r="C17934" s="683"/>
      <c r="D17934" s="684"/>
    </row>
    <row r="17935" spans="2:4" ht="15" customHeight="1" x14ac:dyDescent="0.25">
      <c r="B17935" s="683"/>
      <c r="C17935" s="683"/>
      <c r="D17935" s="684"/>
    </row>
    <row r="17936" spans="2:4" ht="15" customHeight="1" x14ac:dyDescent="0.25">
      <c r="B17936" s="683"/>
      <c r="C17936" s="683"/>
      <c r="D17936" s="684"/>
    </row>
    <row r="17937" spans="2:4" ht="15" customHeight="1" x14ac:dyDescent="0.25">
      <c r="B17937" s="683"/>
      <c r="C17937" s="683"/>
      <c r="D17937" s="684"/>
    </row>
    <row r="17938" spans="2:4" ht="15" customHeight="1" x14ac:dyDescent="0.25">
      <c r="B17938" s="683"/>
      <c r="C17938" s="683"/>
      <c r="D17938" s="684"/>
    </row>
    <row r="17939" spans="2:4" ht="15" customHeight="1" x14ac:dyDescent="0.25">
      <c r="B17939" s="683"/>
      <c r="C17939" s="683"/>
      <c r="D17939" s="684"/>
    </row>
    <row r="17940" spans="2:4" ht="15" customHeight="1" x14ac:dyDescent="0.25">
      <c r="B17940" s="683"/>
      <c r="C17940" s="683"/>
      <c r="D17940" s="684"/>
    </row>
    <row r="17941" spans="2:4" ht="15" customHeight="1" x14ac:dyDescent="0.25">
      <c r="B17941" s="683"/>
      <c r="C17941" s="683"/>
      <c r="D17941" s="684"/>
    </row>
    <row r="17942" spans="2:4" ht="15" customHeight="1" x14ac:dyDescent="0.25">
      <c r="B17942" s="683"/>
      <c r="C17942" s="683"/>
      <c r="D17942" s="684"/>
    </row>
    <row r="17943" spans="2:4" ht="15" customHeight="1" x14ac:dyDescent="0.25">
      <c r="B17943" s="683"/>
      <c r="C17943" s="683"/>
      <c r="D17943" s="684"/>
    </row>
    <row r="17944" spans="2:4" ht="15" customHeight="1" x14ac:dyDescent="0.25">
      <c r="B17944" s="683"/>
      <c r="C17944" s="683"/>
      <c r="D17944" s="684"/>
    </row>
    <row r="17945" spans="2:4" ht="15" customHeight="1" x14ac:dyDescent="0.25">
      <c r="B17945" s="683"/>
      <c r="C17945" s="683"/>
      <c r="D17945" s="684"/>
    </row>
    <row r="17946" spans="2:4" ht="15" customHeight="1" x14ac:dyDescent="0.25">
      <c r="B17946" s="683"/>
      <c r="C17946" s="683"/>
      <c r="D17946" s="684"/>
    </row>
    <row r="17947" spans="2:4" ht="15" customHeight="1" x14ac:dyDescent="0.25">
      <c r="B17947" s="683"/>
      <c r="C17947" s="683"/>
      <c r="D17947" s="684"/>
    </row>
    <row r="17948" spans="2:4" ht="15" customHeight="1" x14ac:dyDescent="0.25">
      <c r="B17948" s="683"/>
      <c r="C17948" s="683"/>
      <c r="D17948" s="684"/>
    </row>
    <row r="17949" spans="2:4" ht="15" customHeight="1" x14ac:dyDescent="0.25">
      <c r="B17949" s="683"/>
      <c r="C17949" s="683"/>
      <c r="D17949" s="684"/>
    </row>
    <row r="17950" spans="2:4" ht="15" customHeight="1" x14ac:dyDescent="0.25">
      <c r="B17950" s="683"/>
      <c r="C17950" s="683"/>
      <c r="D17950" s="684"/>
    </row>
    <row r="17951" spans="2:4" ht="15" customHeight="1" x14ac:dyDescent="0.25">
      <c r="B17951" s="683"/>
      <c r="C17951" s="683"/>
      <c r="D17951" s="684"/>
    </row>
    <row r="17952" spans="2:4" ht="15" customHeight="1" x14ac:dyDescent="0.25">
      <c r="B17952" s="683"/>
      <c r="C17952" s="683"/>
      <c r="D17952" s="684"/>
    </row>
    <row r="17953" spans="2:4" ht="15" customHeight="1" x14ac:dyDescent="0.25">
      <c r="B17953" s="683"/>
      <c r="C17953" s="683"/>
      <c r="D17953" s="684"/>
    </row>
    <row r="17954" spans="2:4" ht="15" customHeight="1" x14ac:dyDescent="0.25">
      <c r="B17954" s="683"/>
      <c r="C17954" s="683"/>
      <c r="D17954" s="684"/>
    </row>
    <row r="17955" spans="2:4" ht="15" customHeight="1" x14ac:dyDescent="0.25">
      <c r="B17955" s="683"/>
      <c r="C17955" s="683"/>
      <c r="D17955" s="684"/>
    </row>
    <row r="17956" spans="2:4" ht="15" customHeight="1" x14ac:dyDescent="0.25">
      <c r="B17956" s="683"/>
      <c r="C17956" s="683"/>
      <c r="D17956" s="684"/>
    </row>
    <row r="17957" spans="2:4" ht="15" customHeight="1" x14ac:dyDescent="0.25">
      <c r="B17957" s="683"/>
      <c r="C17957" s="683"/>
      <c r="D17957" s="684"/>
    </row>
    <row r="17958" spans="2:4" ht="15" customHeight="1" x14ac:dyDescent="0.25">
      <c r="B17958" s="683"/>
      <c r="C17958" s="683"/>
      <c r="D17958" s="684"/>
    </row>
    <row r="17959" spans="2:4" ht="15" customHeight="1" x14ac:dyDescent="0.25">
      <c r="B17959" s="683"/>
      <c r="C17959" s="683"/>
      <c r="D17959" s="684"/>
    </row>
    <row r="17960" spans="2:4" ht="15" customHeight="1" x14ac:dyDescent="0.25">
      <c r="B17960" s="683"/>
      <c r="C17960" s="683"/>
      <c r="D17960" s="684"/>
    </row>
    <row r="17961" spans="2:4" ht="15" customHeight="1" x14ac:dyDescent="0.25">
      <c r="B17961" s="683"/>
      <c r="C17961" s="683"/>
      <c r="D17961" s="684"/>
    </row>
    <row r="17962" spans="2:4" ht="15" customHeight="1" x14ac:dyDescent="0.25">
      <c r="B17962" s="683"/>
      <c r="C17962" s="683"/>
      <c r="D17962" s="684"/>
    </row>
    <row r="17963" spans="2:4" ht="15" customHeight="1" x14ac:dyDescent="0.25">
      <c r="B17963" s="683"/>
      <c r="C17963" s="683"/>
      <c r="D17963" s="684"/>
    </row>
    <row r="17964" spans="2:4" ht="15" customHeight="1" x14ac:dyDescent="0.25">
      <c r="B17964" s="683"/>
      <c r="C17964" s="683"/>
      <c r="D17964" s="684"/>
    </row>
    <row r="17965" spans="2:4" ht="15" customHeight="1" x14ac:dyDescent="0.25">
      <c r="B17965" s="683"/>
      <c r="C17965" s="683"/>
      <c r="D17965" s="684"/>
    </row>
    <row r="17966" spans="2:4" ht="15" customHeight="1" x14ac:dyDescent="0.25">
      <c r="B17966" s="683"/>
      <c r="C17966" s="683"/>
      <c r="D17966" s="684"/>
    </row>
    <row r="17967" spans="2:4" ht="15" customHeight="1" x14ac:dyDescent="0.25">
      <c r="B17967" s="683"/>
      <c r="C17967" s="683"/>
      <c r="D17967" s="684"/>
    </row>
    <row r="17968" spans="2:4" ht="15" customHeight="1" x14ac:dyDescent="0.25">
      <c r="B17968" s="683"/>
      <c r="C17968" s="683"/>
      <c r="D17968" s="684"/>
    </row>
    <row r="17969" spans="2:4" ht="15" customHeight="1" x14ac:dyDescent="0.25">
      <c r="B17969" s="683"/>
      <c r="C17969" s="683"/>
      <c r="D17969" s="684"/>
    </row>
    <row r="17970" spans="2:4" ht="15" customHeight="1" x14ac:dyDescent="0.25">
      <c r="B17970" s="683"/>
      <c r="C17970" s="683"/>
      <c r="D17970" s="684"/>
    </row>
    <row r="17971" spans="2:4" ht="15" customHeight="1" x14ac:dyDescent="0.25">
      <c r="B17971" s="683"/>
      <c r="C17971" s="683"/>
      <c r="D17971" s="684"/>
    </row>
    <row r="17972" spans="2:4" ht="15" customHeight="1" x14ac:dyDescent="0.25">
      <c r="B17972" s="683"/>
      <c r="C17972" s="683"/>
      <c r="D17972" s="684"/>
    </row>
    <row r="17973" spans="2:4" ht="15" customHeight="1" x14ac:dyDescent="0.25">
      <c r="B17973" s="683"/>
      <c r="C17973" s="683"/>
      <c r="D17973" s="684"/>
    </row>
    <row r="17974" spans="2:4" ht="15" customHeight="1" x14ac:dyDescent="0.25">
      <c r="B17974" s="683"/>
      <c r="C17974" s="683"/>
      <c r="D17974" s="684"/>
    </row>
    <row r="17975" spans="2:4" ht="15" customHeight="1" x14ac:dyDescent="0.25">
      <c r="B17975" s="683"/>
      <c r="C17975" s="683"/>
      <c r="D17975" s="684"/>
    </row>
    <row r="17976" spans="2:4" ht="15" customHeight="1" x14ac:dyDescent="0.25">
      <c r="B17976" s="683"/>
      <c r="C17976" s="683"/>
      <c r="D17976" s="684"/>
    </row>
    <row r="17977" spans="2:4" ht="15" customHeight="1" x14ac:dyDescent="0.25">
      <c r="B17977" s="683"/>
      <c r="C17977" s="683"/>
      <c r="D17977" s="684"/>
    </row>
    <row r="17978" spans="2:4" ht="15" customHeight="1" x14ac:dyDescent="0.25">
      <c r="B17978" s="683"/>
      <c r="C17978" s="683"/>
      <c r="D17978" s="684"/>
    </row>
    <row r="17979" spans="2:4" ht="15" customHeight="1" x14ac:dyDescent="0.25">
      <c r="B17979" s="683"/>
      <c r="C17979" s="683"/>
      <c r="D17979" s="684"/>
    </row>
    <row r="17980" spans="2:4" ht="15" customHeight="1" x14ac:dyDescent="0.25">
      <c r="B17980" s="683"/>
      <c r="C17980" s="683"/>
      <c r="D17980" s="684"/>
    </row>
    <row r="17981" spans="2:4" ht="15" customHeight="1" x14ac:dyDescent="0.25">
      <c r="B17981" s="683"/>
      <c r="C17981" s="683"/>
      <c r="D17981" s="684"/>
    </row>
    <row r="17982" spans="2:4" ht="15" customHeight="1" x14ac:dyDescent="0.25">
      <c r="B17982" s="683"/>
      <c r="C17982" s="683"/>
      <c r="D17982" s="684"/>
    </row>
    <row r="17983" spans="2:4" ht="15" customHeight="1" x14ac:dyDescent="0.25">
      <c r="B17983" s="683"/>
      <c r="C17983" s="683"/>
      <c r="D17983" s="684"/>
    </row>
    <row r="17984" spans="2:4" ht="15" customHeight="1" x14ac:dyDescent="0.25">
      <c r="B17984" s="683"/>
      <c r="C17984" s="683"/>
      <c r="D17984" s="684"/>
    </row>
    <row r="17985" spans="2:4" ht="15" customHeight="1" x14ac:dyDescent="0.25">
      <c r="B17985" s="683"/>
      <c r="C17985" s="683"/>
      <c r="D17985" s="684"/>
    </row>
    <row r="17986" spans="2:4" ht="15" customHeight="1" x14ac:dyDescent="0.25">
      <c r="B17986" s="683"/>
      <c r="C17986" s="683"/>
      <c r="D17986" s="684"/>
    </row>
    <row r="17987" spans="2:4" ht="15" customHeight="1" x14ac:dyDescent="0.25">
      <c r="B17987" s="683"/>
      <c r="C17987" s="683"/>
      <c r="D17987" s="684"/>
    </row>
    <row r="17988" spans="2:4" ht="15" customHeight="1" x14ac:dyDescent="0.25">
      <c r="B17988" s="683"/>
      <c r="C17988" s="683"/>
      <c r="D17988" s="684"/>
    </row>
    <row r="17989" spans="2:4" ht="15" customHeight="1" x14ac:dyDescent="0.25">
      <c r="B17989" s="683"/>
      <c r="C17989" s="683"/>
      <c r="D17989" s="684"/>
    </row>
    <row r="17990" spans="2:4" ht="15" customHeight="1" x14ac:dyDescent="0.25">
      <c r="B17990" s="683"/>
      <c r="C17990" s="683"/>
      <c r="D17990" s="684"/>
    </row>
    <row r="17991" spans="2:4" ht="15" customHeight="1" x14ac:dyDescent="0.25">
      <c r="B17991" s="683"/>
      <c r="C17991" s="683"/>
      <c r="D17991" s="684"/>
    </row>
    <row r="17992" spans="2:4" ht="15" customHeight="1" x14ac:dyDescent="0.25">
      <c r="B17992" s="683"/>
      <c r="C17992" s="683"/>
      <c r="D17992" s="684"/>
    </row>
    <row r="17993" spans="2:4" ht="15" customHeight="1" x14ac:dyDescent="0.25">
      <c r="B17993" s="683"/>
      <c r="C17993" s="683"/>
      <c r="D17993" s="684"/>
    </row>
    <row r="17994" spans="2:4" ht="15" customHeight="1" x14ac:dyDescent="0.25">
      <c r="B17994" s="683"/>
      <c r="C17994" s="683"/>
      <c r="D17994" s="684"/>
    </row>
    <row r="17995" spans="2:4" ht="15" customHeight="1" x14ac:dyDescent="0.25">
      <c r="B17995" s="683"/>
      <c r="C17995" s="683"/>
      <c r="D17995" s="684"/>
    </row>
    <row r="17996" spans="2:4" ht="15" customHeight="1" x14ac:dyDescent="0.25">
      <c r="B17996" s="683"/>
      <c r="C17996" s="683"/>
      <c r="D17996" s="684"/>
    </row>
    <row r="17997" spans="2:4" ht="15" customHeight="1" x14ac:dyDescent="0.25">
      <c r="B17997" s="683"/>
      <c r="C17997" s="683"/>
      <c r="D17997" s="684"/>
    </row>
    <row r="17998" spans="2:4" ht="15" customHeight="1" x14ac:dyDescent="0.25">
      <c r="B17998" s="683"/>
      <c r="C17998" s="683"/>
      <c r="D17998" s="684"/>
    </row>
    <row r="17999" spans="2:4" ht="15" customHeight="1" x14ac:dyDescent="0.25">
      <c r="B17999" s="683"/>
      <c r="C17999" s="683"/>
      <c r="D17999" s="684"/>
    </row>
    <row r="18000" spans="2:4" ht="15" customHeight="1" x14ac:dyDescent="0.25">
      <c r="B18000" s="683"/>
      <c r="C18000" s="683"/>
      <c r="D18000" s="684"/>
    </row>
    <row r="18001" spans="2:4" ht="15" customHeight="1" x14ac:dyDescent="0.25">
      <c r="B18001" s="683"/>
      <c r="C18001" s="683"/>
      <c r="D18001" s="684"/>
    </row>
    <row r="18002" spans="2:4" ht="15" customHeight="1" x14ac:dyDescent="0.25">
      <c r="B18002" s="683"/>
      <c r="C18002" s="683"/>
      <c r="D18002" s="684"/>
    </row>
    <row r="18003" spans="2:4" ht="15" customHeight="1" x14ac:dyDescent="0.25">
      <c r="B18003" s="683"/>
      <c r="C18003" s="683"/>
      <c r="D18003" s="684"/>
    </row>
    <row r="18004" spans="2:4" ht="15" customHeight="1" x14ac:dyDescent="0.25">
      <c r="B18004" s="683"/>
      <c r="C18004" s="683"/>
      <c r="D18004" s="684"/>
    </row>
    <row r="18005" spans="2:4" ht="15" customHeight="1" x14ac:dyDescent="0.25">
      <c r="B18005" s="683"/>
      <c r="C18005" s="683"/>
      <c r="D18005" s="684"/>
    </row>
    <row r="18006" spans="2:4" ht="15" customHeight="1" x14ac:dyDescent="0.25">
      <c r="B18006" s="683"/>
      <c r="C18006" s="683"/>
      <c r="D18006" s="684"/>
    </row>
    <row r="18007" spans="2:4" ht="15" customHeight="1" x14ac:dyDescent="0.25">
      <c r="B18007" s="683"/>
      <c r="C18007" s="683"/>
      <c r="D18007" s="684"/>
    </row>
    <row r="18008" spans="2:4" ht="15" customHeight="1" x14ac:dyDescent="0.25">
      <c r="B18008" s="683"/>
      <c r="C18008" s="683"/>
      <c r="D18008" s="684"/>
    </row>
    <row r="18009" spans="2:4" ht="15" customHeight="1" x14ac:dyDescent="0.25">
      <c r="B18009" s="683"/>
      <c r="C18009" s="683"/>
      <c r="D18009" s="684"/>
    </row>
    <row r="18010" spans="2:4" ht="15" customHeight="1" x14ac:dyDescent="0.25">
      <c r="B18010" s="683"/>
      <c r="C18010" s="683"/>
      <c r="D18010" s="684"/>
    </row>
    <row r="18011" spans="2:4" ht="15" customHeight="1" x14ac:dyDescent="0.25">
      <c r="B18011" s="683"/>
      <c r="C18011" s="683"/>
      <c r="D18011" s="684"/>
    </row>
    <row r="18012" spans="2:4" ht="15" customHeight="1" x14ac:dyDescent="0.25">
      <c r="B18012" s="683"/>
      <c r="C18012" s="683"/>
      <c r="D18012" s="684"/>
    </row>
    <row r="18013" spans="2:4" ht="15" customHeight="1" x14ac:dyDescent="0.25">
      <c r="B18013" s="683"/>
      <c r="C18013" s="683"/>
      <c r="D18013" s="684"/>
    </row>
    <row r="18014" spans="2:4" ht="15" customHeight="1" x14ac:dyDescent="0.25">
      <c r="B18014" s="683"/>
      <c r="C18014" s="683"/>
      <c r="D18014" s="684"/>
    </row>
    <row r="18015" spans="2:4" ht="15" customHeight="1" x14ac:dyDescent="0.25">
      <c r="B18015" s="683"/>
      <c r="C18015" s="683"/>
      <c r="D18015" s="684"/>
    </row>
    <row r="18016" spans="2:4" ht="15" customHeight="1" x14ac:dyDescent="0.25">
      <c r="B18016" s="683"/>
      <c r="C18016" s="683"/>
      <c r="D18016" s="684"/>
    </row>
    <row r="18017" spans="2:4" ht="15" customHeight="1" x14ac:dyDescent="0.25">
      <c r="B18017" s="683"/>
      <c r="C18017" s="683"/>
      <c r="D18017" s="684"/>
    </row>
    <row r="18018" spans="2:4" ht="15" customHeight="1" x14ac:dyDescent="0.25">
      <c r="B18018" s="683"/>
      <c r="C18018" s="683"/>
      <c r="D18018" s="684"/>
    </row>
    <row r="18019" spans="2:4" ht="15" customHeight="1" x14ac:dyDescent="0.25">
      <c r="B18019" s="683"/>
      <c r="C18019" s="683"/>
      <c r="D18019" s="684"/>
    </row>
    <row r="18020" spans="2:4" ht="15" customHeight="1" x14ac:dyDescent="0.25">
      <c r="B18020" s="683"/>
      <c r="C18020" s="683"/>
      <c r="D18020" s="684"/>
    </row>
    <row r="18021" spans="2:4" ht="15" customHeight="1" x14ac:dyDescent="0.25">
      <c r="B18021" s="683"/>
      <c r="C18021" s="683"/>
      <c r="D18021" s="684"/>
    </row>
    <row r="18022" spans="2:4" ht="15" customHeight="1" x14ac:dyDescent="0.25">
      <c r="B18022" s="683"/>
      <c r="C18022" s="683"/>
      <c r="D18022" s="684"/>
    </row>
    <row r="18023" spans="2:4" ht="15" customHeight="1" x14ac:dyDescent="0.25">
      <c r="B18023" s="683"/>
      <c r="C18023" s="683"/>
      <c r="D18023" s="684"/>
    </row>
    <row r="18024" spans="2:4" ht="15" customHeight="1" x14ac:dyDescent="0.25">
      <c r="B18024" s="683"/>
      <c r="C18024" s="683"/>
      <c r="D18024" s="684"/>
    </row>
    <row r="18025" spans="2:4" ht="15" customHeight="1" x14ac:dyDescent="0.25">
      <c r="B18025" s="683"/>
      <c r="C18025" s="683"/>
      <c r="D18025" s="684"/>
    </row>
    <row r="18026" spans="2:4" ht="15" customHeight="1" x14ac:dyDescent="0.25">
      <c r="B18026" s="683"/>
      <c r="C18026" s="683"/>
      <c r="D18026" s="684"/>
    </row>
    <row r="18027" spans="2:4" ht="15" customHeight="1" x14ac:dyDescent="0.25">
      <c r="B18027" s="683"/>
      <c r="C18027" s="683"/>
      <c r="D18027" s="684"/>
    </row>
    <row r="18028" spans="2:4" ht="15" customHeight="1" x14ac:dyDescent="0.25">
      <c r="B18028" s="683"/>
      <c r="C18028" s="683"/>
      <c r="D18028" s="684"/>
    </row>
    <row r="18029" spans="2:4" ht="15" customHeight="1" x14ac:dyDescent="0.25">
      <c r="B18029" s="683"/>
      <c r="C18029" s="683"/>
      <c r="D18029" s="684"/>
    </row>
    <row r="18030" spans="2:4" ht="15" customHeight="1" x14ac:dyDescent="0.25">
      <c r="B18030" s="683"/>
      <c r="C18030" s="683"/>
      <c r="D18030" s="684"/>
    </row>
    <row r="18031" spans="2:4" ht="15" customHeight="1" x14ac:dyDescent="0.25">
      <c r="B18031" s="683"/>
      <c r="C18031" s="683"/>
      <c r="D18031" s="684"/>
    </row>
    <row r="18032" spans="2:4" ht="15" customHeight="1" x14ac:dyDescent="0.25">
      <c r="B18032" s="683"/>
      <c r="C18032" s="683"/>
      <c r="D18032" s="684"/>
    </row>
    <row r="18033" spans="2:4" ht="15" customHeight="1" x14ac:dyDescent="0.25">
      <c r="B18033" s="683"/>
      <c r="C18033" s="683"/>
      <c r="D18033" s="684"/>
    </row>
    <row r="18034" spans="2:4" ht="15" customHeight="1" x14ac:dyDescent="0.25">
      <c r="B18034" s="683"/>
      <c r="C18034" s="683"/>
      <c r="D18034" s="684"/>
    </row>
    <row r="18035" spans="2:4" ht="15" customHeight="1" x14ac:dyDescent="0.25">
      <c r="B18035" s="683"/>
      <c r="C18035" s="683"/>
      <c r="D18035" s="684"/>
    </row>
    <row r="18036" spans="2:4" ht="15" customHeight="1" x14ac:dyDescent="0.25">
      <c r="B18036" s="683"/>
      <c r="C18036" s="683"/>
      <c r="D18036" s="684"/>
    </row>
    <row r="18037" spans="2:4" ht="15" customHeight="1" x14ac:dyDescent="0.25">
      <c r="B18037" s="683"/>
      <c r="C18037" s="683"/>
      <c r="D18037" s="684"/>
    </row>
    <row r="18038" spans="2:4" ht="15" customHeight="1" x14ac:dyDescent="0.25">
      <c r="B18038" s="683"/>
      <c r="C18038" s="683"/>
      <c r="D18038" s="684"/>
    </row>
    <row r="18039" spans="2:4" ht="15" customHeight="1" x14ac:dyDescent="0.25">
      <c r="B18039" s="683"/>
      <c r="C18039" s="683"/>
      <c r="D18039" s="684"/>
    </row>
    <row r="18040" spans="2:4" ht="15" customHeight="1" x14ac:dyDescent="0.25">
      <c r="B18040" s="683"/>
      <c r="C18040" s="683"/>
      <c r="D18040" s="684"/>
    </row>
    <row r="18041" spans="2:4" ht="15" customHeight="1" x14ac:dyDescent="0.25">
      <c r="B18041" s="683"/>
      <c r="C18041" s="683"/>
      <c r="D18041" s="684"/>
    </row>
    <row r="18042" spans="2:4" ht="15" customHeight="1" x14ac:dyDescent="0.25">
      <c r="B18042" s="683"/>
      <c r="C18042" s="683"/>
      <c r="D18042" s="684"/>
    </row>
    <row r="18043" spans="2:4" ht="15" customHeight="1" x14ac:dyDescent="0.25">
      <c r="B18043" s="683"/>
      <c r="C18043" s="683"/>
      <c r="D18043" s="684"/>
    </row>
    <row r="18044" spans="2:4" ht="15" customHeight="1" x14ac:dyDescent="0.25">
      <c r="B18044" s="683"/>
      <c r="C18044" s="683"/>
      <c r="D18044" s="684"/>
    </row>
    <row r="18045" spans="2:4" ht="15" customHeight="1" x14ac:dyDescent="0.25">
      <c r="B18045" s="683"/>
      <c r="C18045" s="683"/>
      <c r="D18045" s="684"/>
    </row>
    <row r="18046" spans="2:4" ht="15" customHeight="1" x14ac:dyDescent="0.25">
      <c r="B18046" s="683"/>
      <c r="C18046" s="683"/>
      <c r="D18046" s="684"/>
    </row>
    <row r="18047" spans="2:4" ht="15" customHeight="1" x14ac:dyDescent="0.25">
      <c r="B18047" s="683"/>
      <c r="C18047" s="683"/>
      <c r="D18047" s="684"/>
    </row>
    <row r="18048" spans="2:4" ht="15" customHeight="1" x14ac:dyDescent="0.25">
      <c r="B18048" s="683"/>
      <c r="C18048" s="683"/>
      <c r="D18048" s="684"/>
    </row>
    <row r="18049" spans="2:4" ht="15" customHeight="1" x14ac:dyDescent="0.25">
      <c r="B18049" s="683"/>
      <c r="C18049" s="683"/>
      <c r="D18049" s="684"/>
    </row>
    <row r="18050" spans="2:4" ht="15" customHeight="1" x14ac:dyDescent="0.25">
      <c r="B18050" s="683"/>
      <c r="C18050" s="683"/>
      <c r="D18050" s="684"/>
    </row>
    <row r="18051" spans="2:4" ht="15" customHeight="1" x14ac:dyDescent="0.25">
      <c r="B18051" s="683"/>
      <c r="C18051" s="683"/>
      <c r="D18051" s="684"/>
    </row>
    <row r="18052" spans="2:4" ht="15" customHeight="1" x14ac:dyDescent="0.25">
      <c r="B18052" s="683"/>
      <c r="C18052" s="683"/>
      <c r="D18052" s="684"/>
    </row>
    <row r="18053" spans="2:4" ht="15" customHeight="1" x14ac:dyDescent="0.25">
      <c r="B18053" s="683"/>
      <c r="C18053" s="683"/>
      <c r="D18053" s="684"/>
    </row>
    <row r="18054" spans="2:4" ht="15" customHeight="1" x14ac:dyDescent="0.25">
      <c r="B18054" s="683"/>
      <c r="C18054" s="683"/>
      <c r="D18054" s="684"/>
    </row>
    <row r="18055" spans="2:4" ht="15" customHeight="1" x14ac:dyDescent="0.25">
      <c r="B18055" s="683"/>
      <c r="C18055" s="683"/>
      <c r="D18055" s="684"/>
    </row>
    <row r="18056" spans="2:4" ht="15" customHeight="1" x14ac:dyDescent="0.25">
      <c r="B18056" s="683"/>
      <c r="C18056" s="683"/>
      <c r="D18056" s="684"/>
    </row>
    <row r="18057" spans="2:4" ht="15" customHeight="1" x14ac:dyDescent="0.25">
      <c r="B18057" s="683"/>
      <c r="C18057" s="683"/>
      <c r="D18057" s="684"/>
    </row>
    <row r="18058" spans="2:4" ht="15" customHeight="1" x14ac:dyDescent="0.25">
      <c r="B18058" s="683"/>
      <c r="C18058" s="683"/>
      <c r="D18058" s="684"/>
    </row>
    <row r="18059" spans="2:4" ht="15" customHeight="1" x14ac:dyDescent="0.25">
      <c r="B18059" s="683"/>
      <c r="C18059" s="683"/>
      <c r="D18059" s="684"/>
    </row>
    <row r="18060" spans="2:4" ht="15" customHeight="1" x14ac:dyDescent="0.25">
      <c r="B18060" s="683"/>
      <c r="C18060" s="683"/>
      <c r="D18060" s="684"/>
    </row>
    <row r="18061" spans="2:4" ht="15" customHeight="1" x14ac:dyDescent="0.25">
      <c r="B18061" s="683"/>
      <c r="C18061" s="683"/>
      <c r="D18061" s="684"/>
    </row>
    <row r="18062" spans="2:4" ht="15" customHeight="1" x14ac:dyDescent="0.25">
      <c r="B18062" s="683"/>
      <c r="C18062" s="683"/>
      <c r="D18062" s="684"/>
    </row>
    <row r="18063" spans="2:4" ht="15" customHeight="1" x14ac:dyDescent="0.25">
      <c r="B18063" s="683"/>
      <c r="C18063" s="683"/>
      <c r="D18063" s="684"/>
    </row>
    <row r="18064" spans="2:4" ht="15" customHeight="1" x14ac:dyDescent="0.25">
      <c r="B18064" s="683"/>
      <c r="C18064" s="683"/>
      <c r="D18064" s="684"/>
    </row>
    <row r="18065" spans="2:4" ht="15" customHeight="1" x14ac:dyDescent="0.25">
      <c r="B18065" s="683"/>
      <c r="C18065" s="683"/>
      <c r="D18065" s="684"/>
    </row>
    <row r="18066" spans="2:4" ht="15" customHeight="1" x14ac:dyDescent="0.25">
      <c r="B18066" s="683"/>
      <c r="C18066" s="683"/>
      <c r="D18066" s="684"/>
    </row>
    <row r="18067" spans="2:4" ht="15" customHeight="1" x14ac:dyDescent="0.25">
      <c r="B18067" s="683"/>
      <c r="C18067" s="683"/>
      <c r="D18067" s="684"/>
    </row>
    <row r="18068" spans="2:4" ht="15" customHeight="1" x14ac:dyDescent="0.25">
      <c r="B18068" s="683"/>
      <c r="C18068" s="683"/>
      <c r="D18068" s="684"/>
    </row>
    <row r="18069" spans="2:4" ht="15" customHeight="1" x14ac:dyDescent="0.25">
      <c r="B18069" s="683"/>
      <c r="C18069" s="683"/>
      <c r="D18069" s="684"/>
    </row>
    <row r="18070" spans="2:4" ht="15" customHeight="1" x14ac:dyDescent="0.25">
      <c r="B18070" s="683"/>
      <c r="C18070" s="683"/>
      <c r="D18070" s="684"/>
    </row>
    <row r="18071" spans="2:4" ht="15" customHeight="1" x14ac:dyDescent="0.25">
      <c r="B18071" s="683"/>
      <c r="C18071" s="683"/>
      <c r="D18071" s="684"/>
    </row>
    <row r="18072" spans="2:4" ht="15" customHeight="1" x14ac:dyDescent="0.25">
      <c r="B18072" s="683"/>
      <c r="C18072" s="683"/>
      <c r="D18072" s="684"/>
    </row>
    <row r="18073" spans="2:4" ht="15" customHeight="1" x14ac:dyDescent="0.25">
      <c r="B18073" s="683"/>
      <c r="C18073" s="683"/>
      <c r="D18073" s="684"/>
    </row>
    <row r="18074" spans="2:4" ht="15" customHeight="1" x14ac:dyDescent="0.25">
      <c r="B18074" s="683"/>
      <c r="C18074" s="683"/>
      <c r="D18074" s="684"/>
    </row>
    <row r="18075" spans="2:4" ht="15" customHeight="1" x14ac:dyDescent="0.25">
      <c r="B18075" s="683"/>
      <c r="C18075" s="683"/>
      <c r="D18075" s="684"/>
    </row>
    <row r="18076" spans="2:4" ht="15" customHeight="1" x14ac:dyDescent="0.25">
      <c r="B18076" s="683"/>
      <c r="C18076" s="683"/>
      <c r="D18076" s="684"/>
    </row>
    <row r="18077" spans="2:4" ht="15" customHeight="1" x14ac:dyDescent="0.25">
      <c r="B18077" s="683"/>
      <c r="C18077" s="683"/>
      <c r="D18077" s="684"/>
    </row>
    <row r="18078" spans="2:4" ht="15" customHeight="1" x14ac:dyDescent="0.25">
      <c r="B18078" s="683"/>
      <c r="C18078" s="683"/>
      <c r="D18078" s="684"/>
    </row>
    <row r="18079" spans="2:4" ht="15" customHeight="1" x14ac:dyDescent="0.25">
      <c r="B18079" s="683"/>
      <c r="C18079" s="683"/>
      <c r="D18079" s="684"/>
    </row>
    <row r="18080" spans="2:4" ht="15" customHeight="1" x14ac:dyDescent="0.25">
      <c r="B18080" s="683"/>
      <c r="C18080" s="683"/>
      <c r="D18080" s="684"/>
    </row>
    <row r="18081" spans="2:4" ht="15" customHeight="1" x14ac:dyDescent="0.25">
      <c r="B18081" s="683"/>
      <c r="C18081" s="683"/>
      <c r="D18081" s="684"/>
    </row>
    <row r="18082" spans="2:4" ht="15" customHeight="1" x14ac:dyDescent="0.25">
      <c r="B18082" s="683"/>
      <c r="C18082" s="683"/>
      <c r="D18082" s="684"/>
    </row>
    <row r="18083" spans="2:4" ht="15" customHeight="1" x14ac:dyDescent="0.25">
      <c r="B18083" s="683"/>
      <c r="C18083" s="683"/>
      <c r="D18083" s="684"/>
    </row>
    <row r="18084" spans="2:4" ht="15" customHeight="1" x14ac:dyDescent="0.25">
      <c r="B18084" s="683"/>
      <c r="C18084" s="683"/>
      <c r="D18084" s="684"/>
    </row>
    <row r="18085" spans="2:4" ht="15" customHeight="1" x14ac:dyDescent="0.25">
      <c r="B18085" s="683"/>
      <c r="C18085" s="683"/>
      <c r="D18085" s="684"/>
    </row>
    <row r="18086" spans="2:4" ht="15" customHeight="1" x14ac:dyDescent="0.25">
      <c r="B18086" s="683"/>
      <c r="C18086" s="683"/>
      <c r="D18086" s="684"/>
    </row>
    <row r="18087" spans="2:4" ht="15" customHeight="1" x14ac:dyDescent="0.25">
      <c r="B18087" s="683"/>
      <c r="C18087" s="683"/>
      <c r="D18087" s="684"/>
    </row>
    <row r="18088" spans="2:4" ht="15" customHeight="1" x14ac:dyDescent="0.25">
      <c r="B18088" s="683"/>
      <c r="C18088" s="683"/>
      <c r="D18088" s="684"/>
    </row>
    <row r="18089" spans="2:4" ht="15" customHeight="1" x14ac:dyDescent="0.25">
      <c r="B18089" s="683"/>
      <c r="C18089" s="683"/>
      <c r="D18089" s="684"/>
    </row>
    <row r="18090" spans="2:4" ht="15" customHeight="1" x14ac:dyDescent="0.25">
      <c r="B18090" s="683"/>
      <c r="C18090" s="683"/>
      <c r="D18090" s="684"/>
    </row>
    <row r="18091" spans="2:4" ht="15" customHeight="1" x14ac:dyDescent="0.25">
      <c r="B18091" s="683"/>
      <c r="C18091" s="683"/>
      <c r="D18091" s="684"/>
    </row>
    <row r="18092" spans="2:4" ht="15" customHeight="1" x14ac:dyDescent="0.25">
      <c r="B18092" s="683"/>
      <c r="C18092" s="683"/>
      <c r="D18092" s="684"/>
    </row>
    <row r="18093" spans="2:4" ht="15" customHeight="1" x14ac:dyDescent="0.25">
      <c r="B18093" s="683"/>
      <c r="C18093" s="683"/>
      <c r="D18093" s="684"/>
    </row>
    <row r="18094" spans="2:4" ht="15" customHeight="1" x14ac:dyDescent="0.25">
      <c r="B18094" s="683"/>
      <c r="C18094" s="683"/>
      <c r="D18094" s="684"/>
    </row>
    <row r="18095" spans="2:4" ht="15" customHeight="1" x14ac:dyDescent="0.25">
      <c r="B18095" s="683"/>
      <c r="C18095" s="683"/>
      <c r="D18095" s="684"/>
    </row>
    <row r="18096" spans="2:4" ht="15" customHeight="1" x14ac:dyDescent="0.25">
      <c r="B18096" s="683"/>
      <c r="C18096" s="683"/>
      <c r="D18096" s="684"/>
    </row>
    <row r="18097" spans="2:4" ht="15" customHeight="1" x14ac:dyDescent="0.25">
      <c r="B18097" s="683"/>
      <c r="C18097" s="683"/>
      <c r="D18097" s="684"/>
    </row>
    <row r="18098" spans="2:4" ht="15" customHeight="1" x14ac:dyDescent="0.25">
      <c r="B18098" s="683"/>
      <c r="C18098" s="683"/>
      <c r="D18098" s="684"/>
    </row>
    <row r="18099" spans="2:4" ht="15" customHeight="1" x14ac:dyDescent="0.25">
      <c r="B18099" s="683"/>
      <c r="C18099" s="683"/>
      <c r="D18099" s="684"/>
    </row>
    <row r="18100" spans="2:4" ht="15" customHeight="1" x14ac:dyDescent="0.25">
      <c r="B18100" s="683"/>
      <c r="C18100" s="683"/>
      <c r="D18100" s="684"/>
    </row>
    <row r="18101" spans="2:4" ht="15" customHeight="1" x14ac:dyDescent="0.25">
      <c r="B18101" s="683"/>
      <c r="C18101" s="683"/>
      <c r="D18101" s="684"/>
    </row>
    <row r="18102" spans="2:4" ht="15" customHeight="1" x14ac:dyDescent="0.25">
      <c r="B18102" s="683"/>
      <c r="C18102" s="683"/>
      <c r="D18102" s="684"/>
    </row>
    <row r="18103" spans="2:4" ht="15" customHeight="1" x14ac:dyDescent="0.25">
      <c r="B18103" s="683"/>
      <c r="C18103" s="683"/>
      <c r="D18103" s="684"/>
    </row>
    <row r="18104" spans="2:4" ht="15" customHeight="1" x14ac:dyDescent="0.25">
      <c r="B18104" s="683"/>
      <c r="C18104" s="683"/>
      <c r="D18104" s="684"/>
    </row>
    <row r="18105" spans="2:4" ht="15" customHeight="1" x14ac:dyDescent="0.25">
      <c r="B18105" s="683"/>
      <c r="C18105" s="683"/>
      <c r="D18105" s="684"/>
    </row>
    <row r="18106" spans="2:4" ht="15" customHeight="1" x14ac:dyDescent="0.25">
      <c r="B18106" s="683"/>
      <c r="C18106" s="683"/>
      <c r="D18106" s="684"/>
    </row>
    <row r="18107" spans="2:4" ht="15" customHeight="1" x14ac:dyDescent="0.25">
      <c r="B18107" s="683"/>
      <c r="C18107" s="683"/>
      <c r="D18107" s="684"/>
    </row>
    <row r="18108" spans="2:4" ht="15" customHeight="1" x14ac:dyDescent="0.25">
      <c r="B18108" s="683"/>
      <c r="C18108" s="683"/>
      <c r="D18108" s="684"/>
    </row>
    <row r="18109" spans="2:4" ht="15" customHeight="1" x14ac:dyDescent="0.25">
      <c r="B18109" s="683"/>
      <c r="C18109" s="683"/>
      <c r="D18109" s="684"/>
    </row>
    <row r="18110" spans="2:4" ht="15" customHeight="1" x14ac:dyDescent="0.25">
      <c r="B18110" s="683"/>
      <c r="C18110" s="683"/>
      <c r="D18110" s="684"/>
    </row>
    <row r="18111" spans="2:4" ht="15" customHeight="1" x14ac:dyDescent="0.25">
      <c r="B18111" s="683"/>
      <c r="C18111" s="683"/>
      <c r="D18111" s="684"/>
    </row>
    <row r="18112" spans="2:4" ht="15" customHeight="1" x14ac:dyDescent="0.25">
      <c r="B18112" s="683"/>
      <c r="C18112" s="683"/>
      <c r="D18112" s="684"/>
    </row>
    <row r="18113" spans="2:4" ht="15" customHeight="1" x14ac:dyDescent="0.25">
      <c r="B18113" s="683"/>
      <c r="C18113" s="683"/>
      <c r="D18113" s="684"/>
    </row>
    <row r="18114" spans="2:4" ht="15" customHeight="1" x14ac:dyDescent="0.25">
      <c r="B18114" s="683"/>
      <c r="C18114" s="683"/>
      <c r="D18114" s="684"/>
    </row>
    <row r="18115" spans="2:4" ht="15" customHeight="1" x14ac:dyDescent="0.25">
      <c r="B18115" s="683"/>
      <c r="C18115" s="683"/>
      <c r="D18115" s="684"/>
    </row>
    <row r="18116" spans="2:4" ht="15" customHeight="1" x14ac:dyDescent="0.25">
      <c r="B18116" s="683"/>
      <c r="C18116" s="683"/>
      <c r="D18116" s="684"/>
    </row>
    <row r="18117" spans="2:4" ht="15" customHeight="1" x14ac:dyDescent="0.25">
      <c r="B18117" s="683"/>
      <c r="C18117" s="683"/>
      <c r="D18117" s="684"/>
    </row>
    <row r="18118" spans="2:4" ht="15" customHeight="1" x14ac:dyDescent="0.25">
      <c r="B18118" s="683"/>
      <c r="C18118" s="683"/>
      <c r="D18118" s="684"/>
    </row>
    <row r="18119" spans="2:4" ht="15" customHeight="1" x14ac:dyDescent="0.25">
      <c r="B18119" s="683"/>
      <c r="C18119" s="683"/>
      <c r="D18119" s="684"/>
    </row>
    <row r="18120" spans="2:4" ht="15" customHeight="1" x14ac:dyDescent="0.25">
      <c r="B18120" s="683"/>
      <c r="C18120" s="683"/>
      <c r="D18120" s="684"/>
    </row>
    <row r="18121" spans="2:4" ht="15" customHeight="1" x14ac:dyDescent="0.25">
      <c r="B18121" s="683"/>
      <c r="C18121" s="683"/>
      <c r="D18121" s="684"/>
    </row>
    <row r="18122" spans="2:4" ht="15" customHeight="1" x14ac:dyDescent="0.25">
      <c r="B18122" s="683"/>
      <c r="C18122" s="683"/>
      <c r="D18122" s="684"/>
    </row>
    <row r="18123" spans="2:4" ht="15" customHeight="1" x14ac:dyDescent="0.25">
      <c r="B18123" s="683"/>
      <c r="C18123" s="683"/>
      <c r="D18123" s="684"/>
    </row>
    <row r="18124" spans="2:4" ht="15" customHeight="1" x14ac:dyDescent="0.25">
      <c r="B18124" s="683"/>
      <c r="C18124" s="683"/>
      <c r="D18124" s="684"/>
    </row>
    <row r="18125" spans="2:4" ht="15" customHeight="1" x14ac:dyDescent="0.25">
      <c r="B18125" s="683"/>
      <c r="C18125" s="683"/>
      <c r="D18125" s="684"/>
    </row>
    <row r="18126" spans="2:4" ht="15" customHeight="1" x14ac:dyDescent="0.25">
      <c r="B18126" s="683"/>
      <c r="C18126" s="683"/>
      <c r="D18126" s="684"/>
    </row>
    <row r="18127" spans="2:4" ht="15" customHeight="1" x14ac:dyDescent="0.25">
      <c r="B18127" s="683"/>
      <c r="C18127" s="683"/>
      <c r="D18127" s="684"/>
    </row>
    <row r="18128" spans="2:4" ht="15" customHeight="1" x14ac:dyDescent="0.25">
      <c r="B18128" s="683"/>
      <c r="C18128" s="683"/>
      <c r="D18128" s="684"/>
    </row>
    <row r="18129" spans="2:4" ht="15" customHeight="1" x14ac:dyDescent="0.25">
      <c r="B18129" s="683"/>
      <c r="C18129" s="683"/>
      <c r="D18129" s="684"/>
    </row>
    <row r="18130" spans="2:4" ht="15" customHeight="1" x14ac:dyDescent="0.25">
      <c r="B18130" s="683"/>
      <c r="C18130" s="683"/>
      <c r="D18130" s="684"/>
    </row>
    <row r="18131" spans="2:4" ht="15" customHeight="1" x14ac:dyDescent="0.25">
      <c r="B18131" s="683"/>
      <c r="C18131" s="683"/>
      <c r="D18131" s="684"/>
    </row>
    <row r="18132" spans="2:4" ht="15" customHeight="1" x14ac:dyDescent="0.25">
      <c r="B18132" s="683"/>
      <c r="C18132" s="683"/>
      <c r="D18132" s="684"/>
    </row>
    <row r="18133" spans="2:4" ht="15" customHeight="1" x14ac:dyDescent="0.25">
      <c r="B18133" s="683"/>
      <c r="C18133" s="683"/>
      <c r="D18133" s="684"/>
    </row>
    <row r="18134" spans="2:4" ht="15" customHeight="1" x14ac:dyDescent="0.25">
      <c r="B18134" s="683"/>
      <c r="C18134" s="683"/>
      <c r="D18134" s="684"/>
    </row>
    <row r="18135" spans="2:4" ht="15" customHeight="1" x14ac:dyDescent="0.25">
      <c r="B18135" s="683"/>
      <c r="C18135" s="683"/>
      <c r="D18135" s="684"/>
    </row>
    <row r="18136" spans="2:4" ht="15" customHeight="1" x14ac:dyDescent="0.25">
      <c r="B18136" s="683"/>
      <c r="C18136" s="683"/>
      <c r="D18136" s="684"/>
    </row>
    <row r="18137" spans="2:4" ht="15" customHeight="1" x14ac:dyDescent="0.25">
      <c r="B18137" s="683"/>
      <c r="C18137" s="683"/>
      <c r="D18137" s="684"/>
    </row>
    <row r="18138" spans="2:4" ht="15" customHeight="1" x14ac:dyDescent="0.25">
      <c r="B18138" s="683"/>
      <c r="C18138" s="683"/>
      <c r="D18138" s="684"/>
    </row>
    <row r="18139" spans="2:4" ht="15" customHeight="1" x14ac:dyDescent="0.25">
      <c r="B18139" s="683"/>
      <c r="C18139" s="683"/>
      <c r="D18139" s="684"/>
    </row>
    <row r="18140" spans="2:4" ht="15" customHeight="1" x14ac:dyDescent="0.25">
      <c r="B18140" s="683"/>
      <c r="C18140" s="683"/>
      <c r="D18140" s="684"/>
    </row>
    <row r="18141" spans="2:4" ht="15" customHeight="1" x14ac:dyDescent="0.25">
      <c r="B18141" s="683"/>
      <c r="C18141" s="683"/>
      <c r="D18141" s="684"/>
    </row>
    <row r="18142" spans="2:4" ht="15" customHeight="1" x14ac:dyDescent="0.25">
      <c r="B18142" s="683"/>
      <c r="C18142" s="683"/>
      <c r="D18142" s="684"/>
    </row>
    <row r="18143" spans="2:4" ht="15" customHeight="1" x14ac:dyDescent="0.25">
      <c r="B18143" s="683"/>
      <c r="C18143" s="683"/>
      <c r="D18143" s="684"/>
    </row>
    <row r="18144" spans="2:4" ht="15" customHeight="1" x14ac:dyDescent="0.25">
      <c r="B18144" s="683"/>
      <c r="C18144" s="683"/>
      <c r="D18144" s="684"/>
    </row>
    <row r="18145" spans="2:4" ht="15" customHeight="1" x14ac:dyDescent="0.25">
      <c r="B18145" s="683"/>
      <c r="C18145" s="683"/>
      <c r="D18145" s="684"/>
    </row>
    <row r="18146" spans="2:4" ht="15" customHeight="1" x14ac:dyDescent="0.25">
      <c r="B18146" s="683"/>
      <c r="C18146" s="683"/>
      <c r="D18146" s="684"/>
    </row>
    <row r="18147" spans="2:4" ht="15" customHeight="1" x14ac:dyDescent="0.25">
      <c r="B18147" s="683"/>
      <c r="C18147" s="683"/>
      <c r="D18147" s="684"/>
    </row>
    <row r="18148" spans="2:4" ht="15" customHeight="1" x14ac:dyDescent="0.25">
      <c r="B18148" s="683"/>
      <c r="C18148" s="683"/>
      <c r="D18148" s="684"/>
    </row>
    <row r="18149" spans="2:4" ht="15" customHeight="1" x14ac:dyDescent="0.25">
      <c r="B18149" s="683"/>
      <c r="C18149" s="683"/>
      <c r="D18149" s="684"/>
    </row>
    <row r="18150" spans="2:4" ht="15" customHeight="1" x14ac:dyDescent="0.25">
      <c r="B18150" s="683"/>
      <c r="C18150" s="683"/>
      <c r="D18150" s="684"/>
    </row>
    <row r="18151" spans="2:4" ht="15" customHeight="1" x14ac:dyDescent="0.25">
      <c r="B18151" s="683"/>
      <c r="C18151" s="683"/>
      <c r="D18151" s="684"/>
    </row>
    <row r="18152" spans="2:4" ht="15" customHeight="1" x14ac:dyDescent="0.25">
      <c r="B18152" s="683"/>
      <c r="C18152" s="683"/>
      <c r="D18152" s="684"/>
    </row>
    <row r="18153" spans="2:4" ht="15" customHeight="1" x14ac:dyDescent="0.25">
      <c r="B18153" s="683"/>
      <c r="C18153" s="683"/>
      <c r="D18153" s="684"/>
    </row>
    <row r="18154" spans="2:4" ht="15" customHeight="1" x14ac:dyDescent="0.25">
      <c r="B18154" s="683"/>
      <c r="C18154" s="683"/>
      <c r="D18154" s="684"/>
    </row>
    <row r="18155" spans="2:4" ht="15" customHeight="1" x14ac:dyDescent="0.25">
      <c r="B18155" s="683"/>
      <c r="C18155" s="683"/>
      <c r="D18155" s="684"/>
    </row>
    <row r="18156" spans="2:4" ht="15" customHeight="1" x14ac:dyDescent="0.25">
      <c r="B18156" s="683"/>
      <c r="C18156" s="683"/>
      <c r="D18156" s="684"/>
    </row>
    <row r="18157" spans="2:4" ht="15" customHeight="1" x14ac:dyDescent="0.25">
      <c r="B18157" s="683"/>
      <c r="C18157" s="683"/>
      <c r="D18157" s="684"/>
    </row>
    <row r="18158" spans="2:4" ht="15" customHeight="1" x14ac:dyDescent="0.25">
      <c r="B18158" s="683"/>
      <c r="C18158" s="683"/>
      <c r="D18158" s="684"/>
    </row>
    <row r="18159" spans="2:4" ht="15" customHeight="1" x14ac:dyDescent="0.25">
      <c r="B18159" s="683"/>
      <c r="C18159" s="683"/>
      <c r="D18159" s="684"/>
    </row>
    <row r="18160" spans="2:4" ht="15" customHeight="1" x14ac:dyDescent="0.25">
      <c r="B18160" s="683"/>
      <c r="C18160" s="683"/>
      <c r="D18160" s="684"/>
    </row>
    <row r="18161" spans="2:4" ht="15" customHeight="1" x14ac:dyDescent="0.25">
      <c r="B18161" s="683"/>
      <c r="C18161" s="683"/>
      <c r="D18161" s="684"/>
    </row>
    <row r="18162" spans="2:4" ht="15" customHeight="1" x14ac:dyDescent="0.25">
      <c r="B18162" s="683"/>
      <c r="C18162" s="683"/>
      <c r="D18162" s="684"/>
    </row>
    <row r="18163" spans="2:4" ht="15" customHeight="1" x14ac:dyDescent="0.25">
      <c r="B18163" s="683"/>
      <c r="C18163" s="683"/>
      <c r="D18163" s="684"/>
    </row>
    <row r="18164" spans="2:4" ht="15" customHeight="1" x14ac:dyDescent="0.25">
      <c r="B18164" s="683"/>
      <c r="C18164" s="683"/>
      <c r="D18164" s="684"/>
    </row>
    <row r="18165" spans="2:4" ht="15" customHeight="1" x14ac:dyDescent="0.25">
      <c r="B18165" s="683"/>
      <c r="C18165" s="683"/>
      <c r="D18165" s="684"/>
    </row>
    <row r="18166" spans="2:4" ht="15" customHeight="1" x14ac:dyDescent="0.25">
      <c r="B18166" s="683"/>
      <c r="C18166" s="683"/>
      <c r="D18166" s="684"/>
    </row>
    <row r="18167" spans="2:4" ht="15" customHeight="1" x14ac:dyDescent="0.25">
      <c r="B18167" s="683"/>
      <c r="C18167" s="683"/>
      <c r="D18167" s="684"/>
    </row>
    <row r="18168" spans="2:4" ht="15" customHeight="1" x14ac:dyDescent="0.25">
      <c r="B18168" s="683"/>
      <c r="C18168" s="683"/>
      <c r="D18168" s="684"/>
    </row>
    <row r="18169" spans="2:4" ht="15" customHeight="1" x14ac:dyDescent="0.25">
      <c r="B18169" s="683"/>
      <c r="C18169" s="683"/>
      <c r="D18169" s="684"/>
    </row>
    <row r="18170" spans="2:4" ht="15" customHeight="1" x14ac:dyDescent="0.25">
      <c r="B18170" s="683"/>
      <c r="C18170" s="683"/>
      <c r="D18170" s="684"/>
    </row>
    <row r="18171" spans="2:4" ht="15" customHeight="1" x14ac:dyDescent="0.25">
      <c r="B18171" s="683"/>
      <c r="C18171" s="683"/>
      <c r="D18171" s="684"/>
    </row>
    <row r="18172" spans="2:4" ht="15" customHeight="1" x14ac:dyDescent="0.25">
      <c r="B18172" s="683"/>
      <c r="C18172" s="683"/>
      <c r="D18172" s="684"/>
    </row>
    <row r="18173" spans="2:4" ht="15" customHeight="1" x14ac:dyDescent="0.25">
      <c r="B18173" s="683"/>
      <c r="C18173" s="683"/>
      <c r="D18173" s="684"/>
    </row>
    <row r="18174" spans="2:4" ht="15" customHeight="1" x14ac:dyDescent="0.25">
      <c r="B18174" s="683"/>
      <c r="C18174" s="683"/>
      <c r="D18174" s="684"/>
    </row>
    <row r="18175" spans="2:4" ht="15" customHeight="1" x14ac:dyDescent="0.25">
      <c r="B18175" s="683"/>
      <c r="C18175" s="683"/>
      <c r="D18175" s="684"/>
    </row>
    <row r="18176" spans="2:4" ht="15" customHeight="1" x14ac:dyDescent="0.25">
      <c r="B18176" s="683"/>
      <c r="C18176" s="683"/>
      <c r="D18176" s="684"/>
    </row>
    <row r="18177" spans="2:4" ht="15" customHeight="1" x14ac:dyDescent="0.25">
      <c r="B18177" s="683"/>
      <c r="C18177" s="683"/>
      <c r="D18177" s="684"/>
    </row>
    <row r="18178" spans="2:4" ht="15" customHeight="1" x14ac:dyDescent="0.25">
      <c r="B18178" s="683"/>
      <c r="C18178" s="683"/>
      <c r="D18178" s="684"/>
    </row>
    <row r="18179" spans="2:4" ht="15" customHeight="1" x14ac:dyDescent="0.25">
      <c r="B18179" s="683"/>
      <c r="C18179" s="683"/>
      <c r="D18179" s="684"/>
    </row>
    <row r="18180" spans="2:4" ht="15" customHeight="1" x14ac:dyDescent="0.25">
      <c r="B18180" s="683"/>
      <c r="C18180" s="683"/>
      <c r="D18180" s="684"/>
    </row>
    <row r="18181" spans="2:4" ht="15" customHeight="1" x14ac:dyDescent="0.25">
      <c r="B18181" s="683"/>
      <c r="C18181" s="683"/>
      <c r="D18181" s="684"/>
    </row>
    <row r="18182" spans="2:4" ht="15" customHeight="1" x14ac:dyDescent="0.25">
      <c r="B18182" s="683"/>
      <c r="C18182" s="683"/>
      <c r="D18182" s="684"/>
    </row>
    <row r="18183" spans="2:4" ht="15" customHeight="1" x14ac:dyDescent="0.25">
      <c r="B18183" s="683"/>
      <c r="C18183" s="683"/>
      <c r="D18183" s="684"/>
    </row>
    <row r="18184" spans="2:4" ht="15" customHeight="1" x14ac:dyDescent="0.25">
      <c r="B18184" s="683"/>
      <c r="C18184" s="683"/>
      <c r="D18184" s="684"/>
    </row>
    <row r="18185" spans="2:4" ht="15" customHeight="1" x14ac:dyDescent="0.25">
      <c r="B18185" s="683"/>
      <c r="C18185" s="683"/>
      <c r="D18185" s="684"/>
    </row>
    <row r="18186" spans="2:4" ht="15" customHeight="1" x14ac:dyDescent="0.25">
      <c r="B18186" s="683"/>
      <c r="C18186" s="683"/>
      <c r="D18186" s="684"/>
    </row>
    <row r="18187" spans="2:4" ht="15" customHeight="1" x14ac:dyDescent="0.25">
      <c r="B18187" s="683"/>
      <c r="C18187" s="683"/>
      <c r="D18187" s="684"/>
    </row>
    <row r="18188" spans="2:4" ht="15" customHeight="1" x14ac:dyDescent="0.25">
      <c r="B18188" s="683"/>
      <c r="C18188" s="683"/>
      <c r="D18188" s="684"/>
    </row>
    <row r="18189" spans="2:4" ht="15" customHeight="1" x14ac:dyDescent="0.25">
      <c r="B18189" s="683"/>
      <c r="C18189" s="683"/>
      <c r="D18189" s="684"/>
    </row>
    <row r="18190" spans="2:4" ht="15" customHeight="1" x14ac:dyDescent="0.25">
      <c r="B18190" s="683"/>
      <c r="C18190" s="683"/>
      <c r="D18190" s="684"/>
    </row>
    <row r="18191" spans="2:4" ht="15" customHeight="1" x14ac:dyDescent="0.25">
      <c r="B18191" s="683"/>
      <c r="C18191" s="683"/>
      <c r="D18191" s="684"/>
    </row>
    <row r="18192" spans="2:4" ht="15" customHeight="1" x14ac:dyDescent="0.25">
      <c r="B18192" s="683"/>
      <c r="C18192" s="683"/>
      <c r="D18192" s="684"/>
    </row>
    <row r="18193" spans="2:4" ht="15" customHeight="1" x14ac:dyDescent="0.25">
      <c r="B18193" s="683"/>
      <c r="C18193" s="683"/>
      <c r="D18193" s="684"/>
    </row>
    <row r="18194" spans="2:4" ht="15" customHeight="1" x14ac:dyDescent="0.25">
      <c r="B18194" s="683"/>
      <c r="C18194" s="683"/>
      <c r="D18194" s="684"/>
    </row>
    <row r="18195" spans="2:4" ht="15" customHeight="1" x14ac:dyDescent="0.25">
      <c r="B18195" s="683"/>
      <c r="C18195" s="683"/>
      <c r="D18195" s="684"/>
    </row>
    <row r="18196" spans="2:4" ht="15" customHeight="1" x14ac:dyDescent="0.25">
      <c r="B18196" s="683"/>
      <c r="C18196" s="683"/>
      <c r="D18196" s="684"/>
    </row>
    <row r="18197" spans="2:4" ht="15" customHeight="1" x14ac:dyDescent="0.25">
      <c r="B18197" s="683"/>
      <c r="C18197" s="683"/>
      <c r="D18197" s="684"/>
    </row>
    <row r="18198" spans="2:4" ht="15" customHeight="1" x14ac:dyDescent="0.25">
      <c r="B18198" s="683"/>
      <c r="C18198" s="683"/>
      <c r="D18198" s="684"/>
    </row>
    <row r="18199" spans="2:4" ht="15" customHeight="1" x14ac:dyDescent="0.25">
      <c r="B18199" s="683"/>
      <c r="C18199" s="683"/>
      <c r="D18199" s="684"/>
    </row>
    <row r="18200" spans="2:4" ht="15" customHeight="1" x14ac:dyDescent="0.25">
      <c r="B18200" s="683"/>
      <c r="C18200" s="683"/>
      <c r="D18200" s="684"/>
    </row>
    <row r="18201" spans="2:4" ht="15" customHeight="1" x14ac:dyDescent="0.25">
      <c r="B18201" s="683"/>
      <c r="C18201" s="683"/>
      <c r="D18201" s="684"/>
    </row>
    <row r="18202" spans="2:4" ht="15" customHeight="1" x14ac:dyDescent="0.25">
      <c r="B18202" s="683"/>
      <c r="C18202" s="683"/>
      <c r="D18202" s="684"/>
    </row>
    <row r="18203" spans="2:4" ht="15" customHeight="1" x14ac:dyDescent="0.25">
      <c r="B18203" s="683"/>
      <c r="C18203" s="683"/>
      <c r="D18203" s="684"/>
    </row>
    <row r="18204" spans="2:4" ht="15" customHeight="1" x14ac:dyDescent="0.25">
      <c r="B18204" s="683"/>
      <c r="C18204" s="683"/>
      <c r="D18204" s="684"/>
    </row>
    <row r="18205" spans="2:4" ht="15" customHeight="1" x14ac:dyDescent="0.25">
      <c r="B18205" s="683"/>
      <c r="C18205" s="683"/>
      <c r="D18205" s="684"/>
    </row>
    <row r="18206" spans="2:4" ht="15" customHeight="1" x14ac:dyDescent="0.25">
      <c r="B18206" s="683"/>
      <c r="C18206" s="683"/>
      <c r="D18206" s="684"/>
    </row>
    <row r="18207" spans="2:4" ht="15" customHeight="1" x14ac:dyDescent="0.25">
      <c r="B18207" s="683"/>
      <c r="C18207" s="683"/>
      <c r="D18207" s="684"/>
    </row>
    <row r="18208" spans="2:4" ht="15" customHeight="1" x14ac:dyDescent="0.25">
      <c r="B18208" s="683"/>
      <c r="C18208" s="683"/>
      <c r="D18208" s="684"/>
    </row>
    <row r="18209" spans="2:4" ht="15" customHeight="1" x14ac:dyDescent="0.25">
      <c r="B18209" s="683"/>
      <c r="C18209" s="683"/>
      <c r="D18209" s="684"/>
    </row>
    <row r="18210" spans="2:4" ht="15" customHeight="1" x14ac:dyDescent="0.25">
      <c r="B18210" s="683"/>
      <c r="C18210" s="683"/>
      <c r="D18210" s="684"/>
    </row>
    <row r="18211" spans="2:4" ht="15" customHeight="1" x14ac:dyDescent="0.25">
      <c r="B18211" s="683"/>
      <c r="C18211" s="683"/>
      <c r="D18211" s="684"/>
    </row>
    <row r="18212" spans="2:4" ht="15" customHeight="1" x14ac:dyDescent="0.25">
      <c r="B18212" s="683"/>
      <c r="C18212" s="683"/>
      <c r="D18212" s="684"/>
    </row>
    <row r="18213" spans="2:4" ht="15" customHeight="1" x14ac:dyDescent="0.25">
      <c r="B18213" s="683"/>
      <c r="C18213" s="683"/>
      <c r="D18213" s="684"/>
    </row>
    <row r="18214" spans="2:4" ht="15" customHeight="1" x14ac:dyDescent="0.25">
      <c r="B18214" s="683"/>
      <c r="C18214" s="683"/>
      <c r="D18214" s="684"/>
    </row>
    <row r="18215" spans="2:4" ht="15" customHeight="1" x14ac:dyDescent="0.25">
      <c r="B18215" s="683"/>
      <c r="C18215" s="683"/>
      <c r="D18215" s="684"/>
    </row>
    <row r="18216" spans="2:4" ht="15" customHeight="1" x14ac:dyDescent="0.25">
      <c r="B18216" s="683"/>
      <c r="C18216" s="683"/>
      <c r="D18216" s="684"/>
    </row>
    <row r="18217" spans="2:4" ht="15" customHeight="1" x14ac:dyDescent="0.25">
      <c r="B18217" s="683"/>
      <c r="C18217" s="683"/>
      <c r="D18217" s="684"/>
    </row>
    <row r="18218" spans="2:4" ht="15" customHeight="1" x14ac:dyDescent="0.25">
      <c r="B18218" s="683"/>
      <c r="C18218" s="683"/>
      <c r="D18218" s="684"/>
    </row>
    <row r="18219" spans="2:4" ht="15" customHeight="1" x14ac:dyDescent="0.25">
      <c r="B18219" s="683"/>
      <c r="C18219" s="683"/>
      <c r="D18219" s="684"/>
    </row>
    <row r="18220" spans="2:4" ht="15" customHeight="1" x14ac:dyDescent="0.25">
      <c r="B18220" s="683"/>
      <c r="C18220" s="683"/>
      <c r="D18220" s="684"/>
    </row>
    <row r="18221" spans="2:4" ht="15" customHeight="1" x14ac:dyDescent="0.25">
      <c r="B18221" s="683"/>
      <c r="C18221" s="683"/>
      <c r="D18221" s="684"/>
    </row>
    <row r="18222" spans="2:4" ht="15" customHeight="1" x14ac:dyDescent="0.25">
      <c r="B18222" s="683"/>
      <c r="C18222" s="683"/>
      <c r="D18222" s="684"/>
    </row>
    <row r="18223" spans="2:4" ht="15" customHeight="1" x14ac:dyDescent="0.25">
      <c r="B18223" s="683"/>
      <c r="C18223" s="683"/>
      <c r="D18223" s="684"/>
    </row>
    <row r="18224" spans="2:4" ht="15" customHeight="1" x14ac:dyDescent="0.25">
      <c r="B18224" s="683"/>
      <c r="C18224" s="683"/>
      <c r="D18224" s="684"/>
    </row>
    <row r="18225" spans="2:4" ht="15" customHeight="1" x14ac:dyDescent="0.25">
      <c r="B18225" s="683"/>
      <c r="C18225" s="683"/>
      <c r="D18225" s="684"/>
    </row>
    <row r="18226" spans="2:4" ht="15" customHeight="1" x14ac:dyDescent="0.25">
      <c r="B18226" s="683"/>
      <c r="C18226" s="683"/>
      <c r="D18226" s="684"/>
    </row>
    <row r="18227" spans="2:4" ht="15" customHeight="1" x14ac:dyDescent="0.25">
      <c r="B18227" s="683"/>
      <c r="C18227" s="683"/>
      <c r="D18227" s="684"/>
    </row>
    <row r="18228" spans="2:4" ht="15" customHeight="1" x14ac:dyDescent="0.25">
      <c r="B18228" s="683"/>
      <c r="C18228" s="683"/>
      <c r="D18228" s="684"/>
    </row>
    <row r="18229" spans="2:4" ht="15" customHeight="1" x14ac:dyDescent="0.25">
      <c r="B18229" s="683"/>
      <c r="C18229" s="683"/>
      <c r="D18229" s="684"/>
    </row>
    <row r="18230" spans="2:4" ht="15" customHeight="1" x14ac:dyDescent="0.25">
      <c r="B18230" s="683"/>
      <c r="C18230" s="683"/>
      <c r="D18230" s="684"/>
    </row>
    <row r="18231" spans="2:4" ht="15" customHeight="1" x14ac:dyDescent="0.25">
      <c r="B18231" s="683"/>
      <c r="C18231" s="683"/>
      <c r="D18231" s="684"/>
    </row>
    <row r="18232" spans="2:4" ht="15" customHeight="1" x14ac:dyDescent="0.25">
      <c r="B18232" s="683"/>
      <c r="C18232" s="683"/>
      <c r="D18232" s="684"/>
    </row>
    <row r="18233" spans="2:4" ht="15" customHeight="1" x14ac:dyDescent="0.25">
      <c r="B18233" s="683"/>
      <c r="C18233" s="683"/>
      <c r="D18233" s="684"/>
    </row>
    <row r="18234" spans="2:4" ht="15" customHeight="1" x14ac:dyDescent="0.25">
      <c r="B18234" s="683"/>
      <c r="C18234" s="683"/>
      <c r="D18234" s="684"/>
    </row>
    <row r="18235" spans="2:4" ht="15" customHeight="1" x14ac:dyDescent="0.25">
      <c r="B18235" s="683"/>
      <c r="C18235" s="683"/>
      <c r="D18235" s="684"/>
    </row>
    <row r="18236" spans="2:4" ht="15" customHeight="1" x14ac:dyDescent="0.25">
      <c r="B18236" s="683"/>
      <c r="C18236" s="683"/>
      <c r="D18236" s="684"/>
    </row>
    <row r="18237" spans="2:4" ht="15" customHeight="1" x14ac:dyDescent="0.25">
      <c r="B18237" s="683"/>
      <c r="C18237" s="683"/>
      <c r="D18237" s="684"/>
    </row>
    <row r="18238" spans="2:4" ht="15" customHeight="1" x14ac:dyDescent="0.25">
      <c r="B18238" s="683"/>
      <c r="C18238" s="683"/>
      <c r="D18238" s="684"/>
    </row>
    <row r="18239" spans="2:4" ht="15" customHeight="1" x14ac:dyDescent="0.25">
      <c r="B18239" s="683"/>
      <c r="C18239" s="683"/>
      <c r="D18239" s="684"/>
    </row>
    <row r="18240" spans="2:4" ht="15" customHeight="1" x14ac:dyDescent="0.25">
      <c r="B18240" s="683"/>
      <c r="C18240" s="683"/>
      <c r="D18240" s="684"/>
    </row>
    <row r="18241" spans="2:4" ht="15" customHeight="1" x14ac:dyDescent="0.25">
      <c r="B18241" s="683"/>
      <c r="C18241" s="683"/>
      <c r="D18241" s="684"/>
    </row>
    <row r="18242" spans="2:4" ht="15" customHeight="1" x14ac:dyDescent="0.25">
      <c r="B18242" s="683"/>
      <c r="C18242" s="683"/>
      <c r="D18242" s="684"/>
    </row>
    <row r="18243" spans="2:4" ht="15" customHeight="1" x14ac:dyDescent="0.25">
      <c r="B18243" s="683"/>
      <c r="C18243" s="683"/>
      <c r="D18243" s="684"/>
    </row>
    <row r="18244" spans="2:4" ht="15" customHeight="1" x14ac:dyDescent="0.25">
      <c r="B18244" s="683"/>
      <c r="C18244" s="683"/>
      <c r="D18244" s="684"/>
    </row>
    <row r="18245" spans="2:4" ht="15" customHeight="1" x14ac:dyDescent="0.25">
      <c r="B18245" s="683"/>
      <c r="C18245" s="683"/>
      <c r="D18245" s="684"/>
    </row>
    <row r="18246" spans="2:4" ht="15" customHeight="1" x14ac:dyDescent="0.25">
      <c r="B18246" s="683"/>
      <c r="C18246" s="683"/>
      <c r="D18246" s="684"/>
    </row>
    <row r="18247" spans="2:4" ht="15" customHeight="1" x14ac:dyDescent="0.25">
      <c r="B18247" s="683"/>
      <c r="C18247" s="683"/>
      <c r="D18247" s="684"/>
    </row>
    <row r="18248" spans="2:4" ht="15" customHeight="1" x14ac:dyDescent="0.25">
      <c r="B18248" s="683"/>
      <c r="C18248" s="683"/>
      <c r="D18248" s="684"/>
    </row>
    <row r="18249" spans="2:4" ht="15" customHeight="1" x14ac:dyDescent="0.25">
      <c r="B18249" s="683"/>
      <c r="C18249" s="683"/>
      <c r="D18249" s="684"/>
    </row>
    <row r="18250" spans="2:4" ht="15" customHeight="1" x14ac:dyDescent="0.25">
      <c r="B18250" s="683"/>
      <c r="C18250" s="683"/>
      <c r="D18250" s="684"/>
    </row>
    <row r="18251" spans="2:4" ht="15" customHeight="1" x14ac:dyDescent="0.25">
      <c r="B18251" s="683"/>
      <c r="C18251" s="683"/>
      <c r="D18251" s="684"/>
    </row>
    <row r="18252" spans="2:4" ht="15" customHeight="1" x14ac:dyDescent="0.25">
      <c r="B18252" s="683"/>
      <c r="C18252" s="683"/>
      <c r="D18252" s="684"/>
    </row>
    <row r="18253" spans="2:4" ht="15" customHeight="1" x14ac:dyDescent="0.25">
      <c r="B18253" s="683"/>
      <c r="C18253" s="683"/>
      <c r="D18253" s="684"/>
    </row>
    <row r="18254" spans="2:4" ht="15" customHeight="1" x14ac:dyDescent="0.25">
      <c r="B18254" s="683"/>
      <c r="C18254" s="683"/>
      <c r="D18254" s="684"/>
    </row>
    <row r="18255" spans="2:4" ht="15" customHeight="1" x14ac:dyDescent="0.25">
      <c r="B18255" s="683"/>
      <c r="C18255" s="683"/>
      <c r="D18255" s="684"/>
    </row>
    <row r="18256" spans="2:4" ht="15" customHeight="1" x14ac:dyDescent="0.25">
      <c r="B18256" s="683"/>
      <c r="C18256" s="683"/>
      <c r="D18256" s="684"/>
    </row>
    <row r="18257" spans="2:4" ht="15" customHeight="1" x14ac:dyDescent="0.25">
      <c r="B18257" s="683"/>
      <c r="C18257" s="683"/>
      <c r="D18257" s="684"/>
    </row>
    <row r="18258" spans="2:4" ht="15" customHeight="1" x14ac:dyDescent="0.25">
      <c r="B18258" s="683"/>
      <c r="C18258" s="683"/>
      <c r="D18258" s="684"/>
    </row>
    <row r="18259" spans="2:4" ht="15" customHeight="1" x14ac:dyDescent="0.25">
      <c r="B18259" s="683"/>
      <c r="C18259" s="683"/>
      <c r="D18259" s="684"/>
    </row>
    <row r="18260" spans="2:4" ht="15" customHeight="1" x14ac:dyDescent="0.25">
      <c r="B18260" s="683"/>
      <c r="C18260" s="683"/>
      <c r="D18260" s="684"/>
    </row>
    <row r="18261" spans="2:4" ht="15" customHeight="1" x14ac:dyDescent="0.25">
      <c r="B18261" s="683"/>
      <c r="C18261" s="683"/>
      <c r="D18261" s="684"/>
    </row>
    <row r="18262" spans="2:4" ht="15" customHeight="1" x14ac:dyDescent="0.25">
      <c r="B18262" s="683"/>
      <c r="C18262" s="683"/>
      <c r="D18262" s="684"/>
    </row>
    <row r="18263" spans="2:4" ht="15" customHeight="1" x14ac:dyDescent="0.25">
      <c r="B18263" s="683"/>
      <c r="C18263" s="683"/>
      <c r="D18263" s="684"/>
    </row>
    <row r="18264" spans="2:4" ht="15" customHeight="1" x14ac:dyDescent="0.25">
      <c r="B18264" s="683"/>
      <c r="C18264" s="683"/>
      <c r="D18264" s="684"/>
    </row>
    <row r="18265" spans="2:4" ht="15" customHeight="1" x14ac:dyDescent="0.25">
      <c r="B18265" s="683"/>
      <c r="C18265" s="683"/>
      <c r="D18265" s="684"/>
    </row>
    <row r="18266" spans="2:4" ht="15" customHeight="1" x14ac:dyDescent="0.25">
      <c r="B18266" s="683"/>
      <c r="C18266" s="683"/>
      <c r="D18266" s="684"/>
    </row>
    <row r="18267" spans="2:4" ht="15" customHeight="1" x14ac:dyDescent="0.25">
      <c r="B18267" s="683"/>
      <c r="C18267" s="683"/>
      <c r="D18267" s="684"/>
    </row>
    <row r="18268" spans="2:4" ht="15" customHeight="1" x14ac:dyDescent="0.25">
      <c r="B18268" s="683"/>
      <c r="C18268" s="683"/>
      <c r="D18268" s="684"/>
    </row>
    <row r="18269" spans="2:4" ht="15" customHeight="1" x14ac:dyDescent="0.25">
      <c r="B18269" s="683"/>
      <c r="C18269" s="683"/>
      <c r="D18269" s="684"/>
    </row>
    <row r="18270" spans="2:4" ht="15" customHeight="1" x14ac:dyDescent="0.25">
      <c r="B18270" s="683"/>
      <c r="C18270" s="683"/>
      <c r="D18270" s="684"/>
    </row>
    <row r="18271" spans="2:4" ht="15" customHeight="1" x14ac:dyDescent="0.25">
      <c r="B18271" s="683"/>
      <c r="C18271" s="683"/>
      <c r="D18271" s="684"/>
    </row>
    <row r="18272" spans="2:4" ht="15" customHeight="1" x14ac:dyDescent="0.25">
      <c r="B18272" s="683"/>
      <c r="C18272" s="683"/>
      <c r="D18272" s="684"/>
    </row>
    <row r="18273" spans="2:4" ht="15" customHeight="1" x14ac:dyDescent="0.25">
      <c r="B18273" s="683"/>
      <c r="C18273" s="683"/>
      <c r="D18273" s="684"/>
    </row>
    <row r="18274" spans="2:4" ht="15" customHeight="1" x14ac:dyDescent="0.25">
      <c r="B18274" s="683"/>
      <c r="C18274" s="683"/>
      <c r="D18274" s="684"/>
    </row>
    <row r="18275" spans="2:4" ht="15" customHeight="1" x14ac:dyDescent="0.25">
      <c r="B18275" s="683"/>
      <c r="C18275" s="683"/>
      <c r="D18275" s="684"/>
    </row>
    <row r="18276" spans="2:4" ht="15" customHeight="1" x14ac:dyDescent="0.25">
      <c r="B18276" s="683"/>
      <c r="C18276" s="683"/>
      <c r="D18276" s="684"/>
    </row>
    <row r="18277" spans="2:4" ht="15" customHeight="1" x14ac:dyDescent="0.25">
      <c r="B18277" s="683"/>
      <c r="C18277" s="683"/>
      <c r="D18277" s="684"/>
    </row>
    <row r="18278" spans="2:4" ht="15" customHeight="1" x14ac:dyDescent="0.25">
      <c r="B18278" s="683"/>
      <c r="C18278" s="683"/>
      <c r="D18278" s="684"/>
    </row>
    <row r="18279" spans="2:4" ht="15" customHeight="1" x14ac:dyDescent="0.25">
      <c r="B18279" s="683"/>
      <c r="C18279" s="683"/>
      <c r="D18279" s="684"/>
    </row>
    <row r="18280" spans="2:4" ht="15" customHeight="1" x14ac:dyDescent="0.25">
      <c r="B18280" s="683"/>
      <c r="C18280" s="683"/>
      <c r="D18280" s="684"/>
    </row>
    <row r="18281" spans="2:4" ht="15" customHeight="1" x14ac:dyDescent="0.25">
      <c r="B18281" s="683"/>
      <c r="C18281" s="683"/>
      <c r="D18281" s="684"/>
    </row>
    <row r="18282" spans="2:4" ht="15" customHeight="1" x14ac:dyDescent="0.25">
      <c r="B18282" s="683"/>
      <c r="C18282" s="683"/>
      <c r="D18282" s="684"/>
    </row>
    <row r="18283" spans="2:4" ht="15" customHeight="1" x14ac:dyDescent="0.25">
      <c r="B18283" s="683"/>
      <c r="C18283" s="683"/>
      <c r="D18283" s="684"/>
    </row>
    <row r="18284" spans="2:4" ht="15" customHeight="1" x14ac:dyDescent="0.25">
      <c r="B18284" s="683"/>
      <c r="C18284" s="683"/>
      <c r="D18284" s="684"/>
    </row>
    <row r="18285" spans="2:4" ht="15" customHeight="1" x14ac:dyDescent="0.25">
      <c r="B18285" s="683"/>
      <c r="C18285" s="683"/>
      <c r="D18285" s="684"/>
    </row>
    <row r="18286" spans="2:4" ht="15" customHeight="1" x14ac:dyDescent="0.25">
      <c r="B18286" s="683"/>
      <c r="C18286" s="683"/>
      <c r="D18286" s="684"/>
    </row>
    <row r="18287" spans="2:4" ht="15" customHeight="1" x14ac:dyDescent="0.25">
      <c r="B18287" s="683"/>
      <c r="C18287" s="683"/>
      <c r="D18287" s="684"/>
    </row>
    <row r="18288" spans="2:4" ht="15" customHeight="1" x14ac:dyDescent="0.25">
      <c r="B18288" s="683"/>
      <c r="C18288" s="683"/>
      <c r="D18288" s="684"/>
    </row>
    <row r="18289" spans="2:4" ht="15" customHeight="1" x14ac:dyDescent="0.25">
      <c r="B18289" s="683"/>
      <c r="C18289" s="683"/>
      <c r="D18289" s="684"/>
    </row>
    <row r="18290" spans="2:4" ht="15" customHeight="1" x14ac:dyDescent="0.25">
      <c r="B18290" s="683"/>
      <c r="C18290" s="683"/>
      <c r="D18290" s="684"/>
    </row>
    <row r="18291" spans="2:4" ht="15" customHeight="1" x14ac:dyDescent="0.25">
      <c r="B18291" s="683"/>
      <c r="C18291" s="683"/>
      <c r="D18291" s="684"/>
    </row>
    <row r="18292" spans="2:4" ht="15" customHeight="1" x14ac:dyDescent="0.25">
      <c r="B18292" s="683"/>
      <c r="C18292" s="683"/>
      <c r="D18292" s="684"/>
    </row>
    <row r="18293" spans="2:4" ht="15" customHeight="1" x14ac:dyDescent="0.25">
      <c r="B18293" s="683"/>
      <c r="C18293" s="683"/>
      <c r="D18293" s="684"/>
    </row>
    <row r="18294" spans="2:4" ht="15" customHeight="1" x14ac:dyDescent="0.25">
      <c r="B18294" s="683"/>
      <c r="C18294" s="683"/>
      <c r="D18294" s="684"/>
    </row>
    <row r="18295" spans="2:4" ht="15" customHeight="1" x14ac:dyDescent="0.25">
      <c r="B18295" s="683"/>
      <c r="C18295" s="683"/>
      <c r="D18295" s="684"/>
    </row>
    <row r="18296" spans="2:4" ht="15" customHeight="1" x14ac:dyDescent="0.25">
      <c r="B18296" s="683"/>
      <c r="C18296" s="683"/>
      <c r="D18296" s="684"/>
    </row>
    <row r="18297" spans="2:4" ht="15" customHeight="1" x14ac:dyDescent="0.25">
      <c r="B18297" s="683"/>
      <c r="C18297" s="683"/>
      <c r="D18297" s="684"/>
    </row>
    <row r="18298" spans="2:4" ht="15" customHeight="1" x14ac:dyDescent="0.25">
      <c r="B18298" s="683"/>
      <c r="C18298" s="683"/>
      <c r="D18298" s="684"/>
    </row>
    <row r="18299" spans="2:4" ht="15" customHeight="1" x14ac:dyDescent="0.25">
      <c r="B18299" s="683"/>
      <c r="C18299" s="683"/>
      <c r="D18299" s="684"/>
    </row>
    <row r="18300" spans="2:4" ht="15" customHeight="1" x14ac:dyDescent="0.25">
      <c r="B18300" s="683"/>
      <c r="C18300" s="683"/>
      <c r="D18300" s="684"/>
    </row>
    <row r="18301" spans="2:4" ht="15" customHeight="1" x14ac:dyDescent="0.25">
      <c r="B18301" s="683"/>
      <c r="C18301" s="683"/>
      <c r="D18301" s="684"/>
    </row>
    <row r="18302" spans="2:4" ht="15" customHeight="1" x14ac:dyDescent="0.25">
      <c r="B18302" s="683"/>
      <c r="C18302" s="683"/>
      <c r="D18302" s="684"/>
    </row>
    <row r="18303" spans="2:4" ht="15" customHeight="1" x14ac:dyDescent="0.25">
      <c r="B18303" s="683"/>
      <c r="C18303" s="683"/>
      <c r="D18303" s="684"/>
    </row>
    <row r="18304" spans="2:4" ht="15" customHeight="1" x14ac:dyDescent="0.25">
      <c r="B18304" s="683"/>
      <c r="C18304" s="683"/>
      <c r="D18304" s="684"/>
    </row>
    <row r="18305" spans="2:4" ht="15" customHeight="1" x14ac:dyDescent="0.25">
      <c r="B18305" s="683"/>
      <c r="C18305" s="683"/>
      <c r="D18305" s="684"/>
    </row>
    <row r="18306" spans="2:4" ht="15" customHeight="1" x14ac:dyDescent="0.25">
      <c r="B18306" s="683"/>
      <c r="C18306" s="683"/>
      <c r="D18306" s="684"/>
    </row>
    <row r="18307" spans="2:4" ht="15" customHeight="1" x14ac:dyDescent="0.25">
      <c r="B18307" s="683"/>
      <c r="C18307" s="683"/>
      <c r="D18307" s="684"/>
    </row>
    <row r="18308" spans="2:4" ht="15" customHeight="1" x14ac:dyDescent="0.25">
      <c r="B18308" s="683"/>
      <c r="C18308" s="683"/>
      <c r="D18308" s="684"/>
    </row>
    <row r="18309" spans="2:4" ht="15" customHeight="1" x14ac:dyDescent="0.25">
      <c r="B18309" s="683"/>
      <c r="C18309" s="683"/>
      <c r="D18309" s="684"/>
    </row>
    <row r="18310" spans="2:4" ht="15" customHeight="1" x14ac:dyDescent="0.25">
      <c r="B18310" s="683"/>
      <c r="C18310" s="683"/>
      <c r="D18310" s="684"/>
    </row>
    <row r="18311" spans="2:4" ht="15" customHeight="1" x14ac:dyDescent="0.25">
      <c r="B18311" s="683"/>
      <c r="C18311" s="683"/>
      <c r="D18311" s="684"/>
    </row>
    <row r="18312" spans="2:4" ht="15" customHeight="1" x14ac:dyDescent="0.25">
      <c r="B18312" s="683"/>
      <c r="C18312" s="683"/>
      <c r="D18312" s="684"/>
    </row>
    <row r="18313" spans="2:4" ht="15" customHeight="1" x14ac:dyDescent="0.25">
      <c r="B18313" s="683"/>
      <c r="C18313" s="683"/>
      <c r="D18313" s="684"/>
    </row>
    <row r="18314" spans="2:4" ht="15" customHeight="1" x14ac:dyDescent="0.25">
      <c r="B18314" s="683"/>
      <c r="C18314" s="683"/>
      <c r="D18314" s="684"/>
    </row>
    <row r="18315" spans="2:4" ht="15" customHeight="1" x14ac:dyDescent="0.25">
      <c r="B18315" s="683"/>
      <c r="C18315" s="683"/>
      <c r="D18315" s="684"/>
    </row>
    <row r="18316" spans="2:4" ht="15" customHeight="1" x14ac:dyDescent="0.25">
      <c r="B18316" s="683"/>
      <c r="C18316" s="683"/>
      <c r="D18316" s="684"/>
    </row>
    <row r="18317" spans="2:4" ht="15" customHeight="1" x14ac:dyDescent="0.25">
      <c r="B18317" s="683"/>
      <c r="C18317" s="683"/>
      <c r="D18317" s="684"/>
    </row>
    <row r="18318" spans="2:4" ht="15" customHeight="1" x14ac:dyDescent="0.25">
      <c r="B18318" s="683"/>
      <c r="C18318" s="683"/>
      <c r="D18318" s="684"/>
    </row>
    <row r="18319" spans="2:4" ht="15" customHeight="1" x14ac:dyDescent="0.25">
      <c r="B18319" s="683"/>
      <c r="C18319" s="683"/>
      <c r="D18319" s="684"/>
    </row>
    <row r="18320" spans="2:4" ht="15" customHeight="1" x14ac:dyDescent="0.25">
      <c r="B18320" s="683"/>
      <c r="C18320" s="683"/>
      <c r="D18320" s="684"/>
    </row>
    <row r="18321" spans="2:4" ht="15" customHeight="1" x14ac:dyDescent="0.25">
      <c r="B18321" s="683"/>
      <c r="C18321" s="683"/>
      <c r="D18321" s="684"/>
    </row>
    <row r="18322" spans="2:4" ht="15" customHeight="1" x14ac:dyDescent="0.25">
      <c r="B18322" s="683"/>
      <c r="C18322" s="683"/>
      <c r="D18322" s="684"/>
    </row>
    <row r="18323" spans="2:4" ht="15" customHeight="1" x14ac:dyDescent="0.25">
      <c r="B18323" s="683"/>
      <c r="C18323" s="683"/>
      <c r="D18323" s="684"/>
    </row>
    <row r="18324" spans="2:4" ht="15" customHeight="1" x14ac:dyDescent="0.25">
      <c r="B18324" s="683"/>
      <c r="C18324" s="683"/>
      <c r="D18324" s="684"/>
    </row>
    <row r="18325" spans="2:4" ht="15" customHeight="1" x14ac:dyDescent="0.25">
      <c r="B18325" s="683"/>
      <c r="C18325" s="683"/>
      <c r="D18325" s="684"/>
    </row>
    <row r="18326" spans="2:4" ht="15" customHeight="1" x14ac:dyDescent="0.25">
      <c r="B18326" s="683"/>
      <c r="C18326" s="683"/>
      <c r="D18326" s="684"/>
    </row>
    <row r="18327" spans="2:4" ht="15" customHeight="1" x14ac:dyDescent="0.25">
      <c r="B18327" s="683"/>
      <c r="C18327" s="683"/>
      <c r="D18327" s="684"/>
    </row>
    <row r="18328" spans="2:4" ht="15" customHeight="1" x14ac:dyDescent="0.25">
      <c r="B18328" s="683"/>
      <c r="C18328" s="683"/>
      <c r="D18328" s="684"/>
    </row>
    <row r="18329" spans="2:4" ht="15" customHeight="1" x14ac:dyDescent="0.25">
      <c r="B18329" s="683"/>
      <c r="C18329" s="683"/>
      <c r="D18329" s="684"/>
    </row>
    <row r="18330" spans="2:4" ht="15" customHeight="1" x14ac:dyDescent="0.25">
      <c r="B18330" s="683"/>
      <c r="C18330" s="683"/>
      <c r="D18330" s="684"/>
    </row>
    <row r="18331" spans="2:4" ht="15" customHeight="1" x14ac:dyDescent="0.25">
      <c r="B18331" s="683"/>
      <c r="C18331" s="683"/>
      <c r="D18331" s="684"/>
    </row>
    <row r="18332" spans="2:4" ht="15" customHeight="1" x14ac:dyDescent="0.25">
      <c r="B18332" s="683"/>
      <c r="C18332" s="683"/>
      <c r="D18332" s="684"/>
    </row>
    <row r="18333" spans="2:4" ht="15" customHeight="1" x14ac:dyDescent="0.25">
      <c r="B18333" s="683"/>
      <c r="C18333" s="683"/>
      <c r="D18333" s="684"/>
    </row>
    <row r="18334" spans="2:4" ht="15" customHeight="1" x14ac:dyDescent="0.25">
      <c r="B18334" s="683"/>
      <c r="C18334" s="683"/>
      <c r="D18334" s="684"/>
    </row>
    <row r="18335" spans="2:4" ht="15" customHeight="1" x14ac:dyDescent="0.25">
      <c r="B18335" s="683"/>
      <c r="C18335" s="683"/>
      <c r="D18335" s="684"/>
    </row>
    <row r="18336" spans="2:4" ht="15" customHeight="1" x14ac:dyDescent="0.25">
      <c r="B18336" s="683"/>
      <c r="C18336" s="683"/>
      <c r="D18336" s="684"/>
    </row>
    <row r="18337" spans="2:4" ht="15" customHeight="1" x14ac:dyDescent="0.25">
      <c r="B18337" s="683"/>
      <c r="C18337" s="683"/>
      <c r="D18337" s="684"/>
    </row>
    <row r="18338" spans="2:4" ht="15" customHeight="1" x14ac:dyDescent="0.25">
      <c r="B18338" s="683"/>
      <c r="C18338" s="683"/>
      <c r="D18338" s="684"/>
    </row>
    <row r="18339" spans="2:4" ht="15" customHeight="1" x14ac:dyDescent="0.25">
      <c r="B18339" s="683"/>
      <c r="C18339" s="683"/>
      <c r="D18339" s="684"/>
    </row>
    <row r="18340" spans="2:4" ht="15" customHeight="1" x14ac:dyDescent="0.25">
      <c r="B18340" s="683"/>
      <c r="C18340" s="683"/>
      <c r="D18340" s="684"/>
    </row>
    <row r="18341" spans="2:4" ht="15" customHeight="1" x14ac:dyDescent="0.25">
      <c r="B18341" s="683"/>
      <c r="C18341" s="683"/>
      <c r="D18341" s="684"/>
    </row>
    <row r="18342" spans="2:4" ht="15" customHeight="1" x14ac:dyDescent="0.25">
      <c r="B18342" s="683"/>
      <c r="C18342" s="683"/>
      <c r="D18342" s="684"/>
    </row>
    <row r="18343" spans="2:4" ht="15" customHeight="1" x14ac:dyDescent="0.25">
      <c r="B18343" s="683"/>
      <c r="C18343" s="683"/>
      <c r="D18343" s="684"/>
    </row>
    <row r="18344" spans="2:4" ht="15" customHeight="1" x14ac:dyDescent="0.25">
      <c r="B18344" s="683"/>
      <c r="C18344" s="683"/>
      <c r="D18344" s="684"/>
    </row>
    <row r="18345" spans="2:4" ht="15" customHeight="1" x14ac:dyDescent="0.25">
      <c r="B18345" s="683"/>
      <c r="C18345" s="683"/>
      <c r="D18345" s="684"/>
    </row>
    <row r="18346" spans="2:4" ht="15" customHeight="1" x14ac:dyDescent="0.25">
      <c r="B18346" s="683"/>
      <c r="C18346" s="683"/>
      <c r="D18346" s="684"/>
    </row>
    <row r="18347" spans="2:4" ht="15" customHeight="1" x14ac:dyDescent="0.25">
      <c r="B18347" s="683"/>
      <c r="C18347" s="683"/>
      <c r="D18347" s="684"/>
    </row>
    <row r="18348" spans="2:4" ht="15" customHeight="1" x14ac:dyDescent="0.25">
      <c r="B18348" s="683"/>
      <c r="C18348" s="683"/>
      <c r="D18348" s="684"/>
    </row>
    <row r="18349" spans="2:4" ht="15" customHeight="1" x14ac:dyDescent="0.25">
      <c r="B18349" s="683"/>
      <c r="C18349" s="683"/>
      <c r="D18349" s="684"/>
    </row>
    <row r="18350" spans="2:4" ht="15" customHeight="1" x14ac:dyDescent="0.25">
      <c r="B18350" s="683"/>
      <c r="C18350" s="683"/>
      <c r="D18350" s="684"/>
    </row>
    <row r="18351" spans="2:4" ht="15" customHeight="1" x14ac:dyDescent="0.25">
      <c r="B18351" s="683"/>
      <c r="C18351" s="683"/>
      <c r="D18351" s="684"/>
    </row>
    <row r="18352" spans="2:4" ht="15" customHeight="1" x14ac:dyDescent="0.25">
      <c r="B18352" s="683"/>
      <c r="C18352" s="683"/>
      <c r="D18352" s="684"/>
    </row>
    <row r="18353" spans="2:4" ht="15" customHeight="1" x14ac:dyDescent="0.25">
      <c r="B18353" s="683"/>
      <c r="C18353" s="683"/>
      <c r="D18353" s="684"/>
    </row>
    <row r="18354" spans="2:4" ht="15" customHeight="1" x14ac:dyDescent="0.25">
      <c r="B18354" s="683"/>
      <c r="C18354" s="683"/>
      <c r="D18354" s="684"/>
    </row>
    <row r="18355" spans="2:4" ht="15" customHeight="1" x14ac:dyDescent="0.25">
      <c r="B18355" s="683"/>
      <c r="C18355" s="683"/>
      <c r="D18355" s="684"/>
    </row>
    <row r="18356" spans="2:4" ht="15" customHeight="1" x14ac:dyDescent="0.25">
      <c r="B18356" s="683"/>
      <c r="C18356" s="683"/>
      <c r="D18356" s="684"/>
    </row>
    <row r="18357" spans="2:4" ht="15" customHeight="1" x14ac:dyDescent="0.25">
      <c r="B18357" s="683"/>
      <c r="C18357" s="683"/>
      <c r="D18357" s="684"/>
    </row>
    <row r="18358" spans="2:4" ht="15" customHeight="1" x14ac:dyDescent="0.25">
      <c r="B18358" s="683"/>
      <c r="C18358" s="683"/>
      <c r="D18358" s="684"/>
    </row>
    <row r="18359" spans="2:4" ht="15" customHeight="1" x14ac:dyDescent="0.25">
      <c r="B18359" s="683"/>
      <c r="C18359" s="683"/>
      <c r="D18359" s="684"/>
    </row>
    <row r="18360" spans="2:4" ht="15" customHeight="1" x14ac:dyDescent="0.25">
      <c r="B18360" s="683"/>
      <c r="C18360" s="683"/>
      <c r="D18360" s="684"/>
    </row>
    <row r="18361" spans="2:4" ht="15" customHeight="1" x14ac:dyDescent="0.25">
      <c r="B18361" s="683"/>
      <c r="C18361" s="683"/>
      <c r="D18361" s="684"/>
    </row>
    <row r="18362" spans="2:4" ht="15" customHeight="1" x14ac:dyDescent="0.25">
      <c r="B18362" s="683"/>
      <c r="C18362" s="683"/>
      <c r="D18362" s="684"/>
    </row>
    <row r="18363" spans="2:4" ht="15" customHeight="1" x14ac:dyDescent="0.25">
      <c r="B18363" s="683"/>
      <c r="C18363" s="683"/>
      <c r="D18363" s="684"/>
    </row>
    <row r="18364" spans="2:4" ht="15" customHeight="1" x14ac:dyDescent="0.25">
      <c r="B18364" s="683"/>
      <c r="C18364" s="683"/>
      <c r="D18364" s="684"/>
    </row>
    <row r="18365" spans="2:4" ht="15" customHeight="1" x14ac:dyDescent="0.25">
      <c r="B18365" s="683"/>
      <c r="C18365" s="683"/>
      <c r="D18365" s="684"/>
    </row>
    <row r="18366" spans="2:4" ht="15" customHeight="1" x14ac:dyDescent="0.25">
      <c r="B18366" s="683"/>
      <c r="C18366" s="683"/>
      <c r="D18366" s="684"/>
    </row>
    <row r="18367" spans="2:4" ht="15" customHeight="1" x14ac:dyDescent="0.25">
      <c r="B18367" s="683"/>
      <c r="C18367" s="683"/>
      <c r="D18367" s="684"/>
    </row>
    <row r="18368" spans="2:4" ht="15" customHeight="1" x14ac:dyDescent="0.25">
      <c r="B18368" s="683"/>
      <c r="C18368" s="683"/>
      <c r="D18368" s="684"/>
    </row>
    <row r="18369" spans="2:4" ht="15" customHeight="1" x14ac:dyDescent="0.25">
      <c r="B18369" s="683"/>
      <c r="C18369" s="683"/>
      <c r="D18369" s="684"/>
    </row>
    <row r="18370" spans="2:4" ht="15" customHeight="1" x14ac:dyDescent="0.25">
      <c r="B18370" s="683"/>
      <c r="C18370" s="683"/>
      <c r="D18370" s="684"/>
    </row>
    <row r="18371" spans="2:4" ht="15" customHeight="1" x14ac:dyDescent="0.25">
      <c r="B18371" s="683"/>
      <c r="C18371" s="683"/>
      <c r="D18371" s="684"/>
    </row>
    <row r="18372" spans="2:4" ht="15" customHeight="1" x14ac:dyDescent="0.25">
      <c r="B18372" s="683"/>
      <c r="C18372" s="683"/>
      <c r="D18372" s="684"/>
    </row>
    <row r="18373" spans="2:4" ht="15" customHeight="1" x14ac:dyDescent="0.25">
      <c r="B18373" s="683"/>
      <c r="C18373" s="683"/>
      <c r="D18373" s="684"/>
    </row>
    <row r="18374" spans="2:4" ht="15" customHeight="1" x14ac:dyDescent="0.25">
      <c r="B18374" s="683"/>
      <c r="C18374" s="683"/>
      <c r="D18374" s="684"/>
    </row>
    <row r="18375" spans="2:4" ht="15" customHeight="1" x14ac:dyDescent="0.25">
      <c r="B18375" s="683"/>
      <c r="C18375" s="683"/>
      <c r="D18375" s="684"/>
    </row>
    <row r="18376" spans="2:4" ht="15" customHeight="1" x14ac:dyDescent="0.25">
      <c r="B18376" s="683"/>
      <c r="C18376" s="683"/>
      <c r="D18376" s="684"/>
    </row>
    <row r="18377" spans="2:4" ht="15" customHeight="1" x14ac:dyDescent="0.25">
      <c r="B18377" s="683"/>
      <c r="C18377" s="683"/>
      <c r="D18377" s="684"/>
    </row>
    <row r="18378" spans="2:4" ht="15" customHeight="1" x14ac:dyDescent="0.25">
      <c r="B18378" s="683"/>
      <c r="C18378" s="683"/>
      <c r="D18378" s="684"/>
    </row>
    <row r="18379" spans="2:4" ht="15" customHeight="1" x14ac:dyDescent="0.25">
      <c r="B18379" s="683"/>
      <c r="C18379" s="683"/>
      <c r="D18379" s="684"/>
    </row>
    <row r="18380" spans="2:4" ht="15" customHeight="1" x14ac:dyDescent="0.25">
      <c r="B18380" s="683"/>
      <c r="C18380" s="683"/>
      <c r="D18380" s="684"/>
    </row>
    <row r="18381" spans="2:4" ht="15" customHeight="1" x14ac:dyDescent="0.25">
      <c r="B18381" s="683"/>
      <c r="C18381" s="683"/>
      <c r="D18381" s="684"/>
    </row>
    <row r="18382" spans="2:4" ht="15" customHeight="1" x14ac:dyDescent="0.25">
      <c r="B18382" s="683"/>
      <c r="C18382" s="683"/>
      <c r="D18382" s="684"/>
    </row>
    <row r="18383" spans="2:4" ht="15" customHeight="1" x14ac:dyDescent="0.25">
      <c r="B18383" s="683"/>
      <c r="C18383" s="683"/>
      <c r="D18383" s="684"/>
    </row>
    <row r="18384" spans="2:4" ht="15" customHeight="1" x14ac:dyDescent="0.25">
      <c r="B18384" s="683"/>
      <c r="C18384" s="683"/>
      <c r="D18384" s="684"/>
    </row>
    <row r="18385" spans="2:4" ht="15" customHeight="1" x14ac:dyDescent="0.25">
      <c r="B18385" s="683"/>
      <c r="C18385" s="683"/>
      <c r="D18385" s="684"/>
    </row>
    <row r="18386" spans="2:4" ht="15" customHeight="1" x14ac:dyDescent="0.25">
      <c r="B18386" s="683"/>
      <c r="C18386" s="683"/>
      <c r="D18386" s="684"/>
    </row>
    <row r="18387" spans="2:4" ht="15" customHeight="1" x14ac:dyDescent="0.25">
      <c r="B18387" s="683"/>
      <c r="C18387" s="683"/>
      <c r="D18387" s="684"/>
    </row>
    <row r="18388" spans="2:4" ht="15" customHeight="1" x14ac:dyDescent="0.25">
      <c r="B18388" s="683"/>
      <c r="C18388" s="683"/>
      <c r="D18388" s="684"/>
    </row>
    <row r="18389" spans="2:4" ht="15" customHeight="1" x14ac:dyDescent="0.25">
      <c r="B18389" s="683"/>
      <c r="C18389" s="683"/>
      <c r="D18389" s="684"/>
    </row>
    <row r="18390" spans="2:4" ht="15" customHeight="1" x14ac:dyDescent="0.25">
      <c r="B18390" s="683"/>
      <c r="C18390" s="683"/>
      <c r="D18390" s="684"/>
    </row>
    <row r="18391" spans="2:4" ht="15" customHeight="1" x14ac:dyDescent="0.25">
      <c r="B18391" s="683"/>
      <c r="C18391" s="683"/>
      <c r="D18391" s="684"/>
    </row>
    <row r="18392" spans="2:4" ht="15" customHeight="1" x14ac:dyDescent="0.25">
      <c r="B18392" s="683"/>
      <c r="C18392" s="683"/>
      <c r="D18392" s="684"/>
    </row>
    <row r="18393" spans="2:4" ht="15" customHeight="1" x14ac:dyDescent="0.25">
      <c r="B18393" s="683"/>
      <c r="C18393" s="683"/>
      <c r="D18393" s="684"/>
    </row>
    <row r="18394" spans="2:4" ht="15" customHeight="1" x14ac:dyDescent="0.25">
      <c r="B18394" s="683"/>
      <c r="C18394" s="683"/>
      <c r="D18394" s="684"/>
    </row>
    <row r="18395" spans="2:4" ht="15" customHeight="1" x14ac:dyDescent="0.25">
      <c r="B18395" s="683"/>
      <c r="C18395" s="683"/>
      <c r="D18395" s="684"/>
    </row>
    <row r="18396" spans="2:4" ht="15" customHeight="1" x14ac:dyDescent="0.25">
      <c r="B18396" s="683"/>
      <c r="C18396" s="683"/>
      <c r="D18396" s="684"/>
    </row>
    <row r="18397" spans="2:4" ht="15" customHeight="1" x14ac:dyDescent="0.25">
      <c r="B18397" s="683"/>
      <c r="C18397" s="683"/>
      <c r="D18397" s="684"/>
    </row>
    <row r="18398" spans="2:4" ht="15" customHeight="1" x14ac:dyDescent="0.25">
      <c r="B18398" s="683"/>
      <c r="C18398" s="683"/>
      <c r="D18398" s="684"/>
    </row>
    <row r="18399" spans="2:4" ht="15" customHeight="1" x14ac:dyDescent="0.25">
      <c r="B18399" s="683"/>
      <c r="C18399" s="683"/>
      <c r="D18399" s="684"/>
    </row>
    <row r="18400" spans="2:4" ht="15" customHeight="1" x14ac:dyDescent="0.25">
      <c r="B18400" s="683"/>
      <c r="C18400" s="683"/>
      <c r="D18400" s="684"/>
    </row>
    <row r="18401" spans="2:4" ht="15" customHeight="1" x14ac:dyDescent="0.25">
      <c r="B18401" s="683"/>
      <c r="C18401" s="683"/>
      <c r="D18401" s="684"/>
    </row>
    <row r="18402" spans="2:4" ht="15" customHeight="1" x14ac:dyDescent="0.25">
      <c r="B18402" s="683"/>
      <c r="C18402" s="683"/>
      <c r="D18402" s="684"/>
    </row>
    <row r="18403" spans="2:4" ht="15" customHeight="1" x14ac:dyDescent="0.25">
      <c r="B18403" s="683"/>
      <c r="C18403" s="683"/>
      <c r="D18403" s="684"/>
    </row>
    <row r="18404" spans="2:4" ht="15" customHeight="1" x14ac:dyDescent="0.25">
      <c r="B18404" s="683"/>
      <c r="C18404" s="683"/>
      <c r="D18404" s="684"/>
    </row>
    <row r="18405" spans="2:4" ht="15" customHeight="1" x14ac:dyDescent="0.25">
      <c r="B18405" s="683"/>
      <c r="C18405" s="683"/>
      <c r="D18405" s="684"/>
    </row>
    <row r="18406" spans="2:4" ht="15" customHeight="1" x14ac:dyDescent="0.25">
      <c r="B18406" s="683"/>
      <c r="C18406" s="683"/>
      <c r="D18406" s="684"/>
    </row>
    <row r="18407" spans="2:4" ht="15" customHeight="1" x14ac:dyDescent="0.25">
      <c r="B18407" s="683"/>
      <c r="C18407" s="683"/>
      <c r="D18407" s="684"/>
    </row>
    <row r="18408" spans="2:4" ht="15" customHeight="1" x14ac:dyDescent="0.25">
      <c r="B18408" s="683"/>
      <c r="C18408" s="683"/>
      <c r="D18408" s="684"/>
    </row>
    <row r="18409" spans="2:4" ht="15" customHeight="1" x14ac:dyDescent="0.25">
      <c r="B18409" s="683"/>
      <c r="C18409" s="683"/>
      <c r="D18409" s="684"/>
    </row>
    <row r="18410" spans="2:4" ht="15" customHeight="1" x14ac:dyDescent="0.25">
      <c r="B18410" s="683"/>
      <c r="C18410" s="683"/>
      <c r="D18410" s="684"/>
    </row>
    <row r="18411" spans="2:4" ht="15" customHeight="1" x14ac:dyDescent="0.25">
      <c r="B18411" s="683"/>
      <c r="C18411" s="683"/>
      <c r="D18411" s="684"/>
    </row>
    <row r="18412" spans="2:4" ht="15" customHeight="1" x14ac:dyDescent="0.25">
      <c r="B18412" s="683"/>
      <c r="C18412" s="683"/>
      <c r="D18412" s="684"/>
    </row>
    <row r="18413" spans="2:4" ht="15" customHeight="1" x14ac:dyDescent="0.25">
      <c r="B18413" s="683"/>
      <c r="C18413" s="683"/>
      <c r="D18413" s="684"/>
    </row>
    <row r="18414" spans="2:4" ht="15" customHeight="1" x14ac:dyDescent="0.25">
      <c r="B18414" s="683"/>
      <c r="C18414" s="683"/>
      <c r="D18414" s="684"/>
    </row>
    <row r="18415" spans="2:4" ht="15" customHeight="1" x14ac:dyDescent="0.25">
      <c r="B18415" s="683"/>
      <c r="C18415" s="683"/>
      <c r="D18415" s="684"/>
    </row>
    <row r="18416" spans="2:4" ht="15" customHeight="1" x14ac:dyDescent="0.25">
      <c r="B18416" s="683"/>
      <c r="C18416" s="683"/>
      <c r="D18416" s="684"/>
    </row>
    <row r="18417" spans="2:4" ht="15" customHeight="1" x14ac:dyDescent="0.25">
      <c r="B18417" s="683"/>
      <c r="C18417" s="683"/>
      <c r="D18417" s="684"/>
    </row>
    <row r="18418" spans="2:4" ht="15" customHeight="1" x14ac:dyDescent="0.25">
      <c r="B18418" s="683"/>
      <c r="C18418" s="683"/>
      <c r="D18418" s="684"/>
    </row>
    <row r="18419" spans="2:4" ht="15" customHeight="1" x14ac:dyDescent="0.25">
      <c r="B18419" s="683"/>
      <c r="C18419" s="683"/>
      <c r="D18419" s="684"/>
    </row>
    <row r="18420" spans="2:4" ht="15" customHeight="1" x14ac:dyDescent="0.25">
      <c r="B18420" s="683"/>
      <c r="C18420" s="683"/>
      <c r="D18420" s="684"/>
    </row>
    <row r="18421" spans="2:4" ht="15" customHeight="1" x14ac:dyDescent="0.25">
      <c r="B18421" s="683"/>
      <c r="C18421" s="683"/>
      <c r="D18421" s="684"/>
    </row>
    <row r="18422" spans="2:4" ht="15" customHeight="1" x14ac:dyDescent="0.25">
      <c r="B18422" s="683"/>
      <c r="C18422" s="683"/>
      <c r="D18422" s="684"/>
    </row>
    <row r="18423" spans="2:4" ht="15" customHeight="1" x14ac:dyDescent="0.25">
      <c r="B18423" s="683"/>
      <c r="C18423" s="683"/>
      <c r="D18423" s="684"/>
    </row>
    <row r="18424" spans="2:4" ht="15" customHeight="1" x14ac:dyDescent="0.25">
      <c r="B18424" s="683"/>
      <c r="C18424" s="683"/>
      <c r="D18424" s="684"/>
    </row>
    <row r="18425" spans="2:4" ht="15" customHeight="1" x14ac:dyDescent="0.25">
      <c r="B18425" s="683"/>
      <c r="C18425" s="683"/>
      <c r="D18425" s="684"/>
    </row>
    <row r="18426" spans="2:4" ht="15" customHeight="1" x14ac:dyDescent="0.25">
      <c r="B18426" s="683"/>
      <c r="C18426" s="683"/>
      <c r="D18426" s="684"/>
    </row>
    <row r="18427" spans="2:4" ht="15" customHeight="1" x14ac:dyDescent="0.25">
      <c r="B18427" s="683"/>
      <c r="C18427" s="683"/>
      <c r="D18427" s="684"/>
    </row>
    <row r="18428" spans="2:4" ht="15" customHeight="1" x14ac:dyDescent="0.25">
      <c r="B18428" s="683"/>
      <c r="C18428" s="683"/>
      <c r="D18428" s="684"/>
    </row>
    <row r="18429" spans="2:4" ht="15" customHeight="1" x14ac:dyDescent="0.25">
      <c r="B18429" s="683"/>
      <c r="C18429" s="683"/>
      <c r="D18429" s="684"/>
    </row>
    <row r="18430" spans="2:4" ht="15" customHeight="1" x14ac:dyDescent="0.25">
      <c r="B18430" s="683"/>
      <c r="C18430" s="683"/>
      <c r="D18430" s="684"/>
    </row>
    <row r="18431" spans="2:4" ht="15" customHeight="1" x14ac:dyDescent="0.25">
      <c r="B18431" s="683"/>
      <c r="C18431" s="683"/>
      <c r="D18431" s="684"/>
    </row>
    <row r="18432" spans="2:4" ht="15" customHeight="1" x14ac:dyDescent="0.25">
      <c r="B18432" s="683"/>
      <c r="C18432" s="683"/>
      <c r="D18432" s="684"/>
    </row>
    <row r="18433" spans="2:4" ht="15" customHeight="1" x14ac:dyDescent="0.25">
      <c r="B18433" s="683"/>
      <c r="C18433" s="683"/>
      <c r="D18433" s="684"/>
    </row>
    <row r="18434" spans="2:4" ht="15" customHeight="1" x14ac:dyDescent="0.25">
      <c r="B18434" s="683"/>
      <c r="C18434" s="683"/>
      <c r="D18434" s="684"/>
    </row>
    <row r="18435" spans="2:4" ht="15" customHeight="1" x14ac:dyDescent="0.25">
      <c r="B18435" s="683"/>
      <c r="C18435" s="683"/>
      <c r="D18435" s="684"/>
    </row>
    <row r="18436" spans="2:4" ht="15" customHeight="1" x14ac:dyDescent="0.25">
      <c r="B18436" s="683"/>
      <c r="C18436" s="683"/>
      <c r="D18436" s="684"/>
    </row>
    <row r="18437" spans="2:4" ht="15" customHeight="1" x14ac:dyDescent="0.25">
      <c r="B18437" s="683"/>
      <c r="C18437" s="683"/>
      <c r="D18437" s="684"/>
    </row>
    <row r="18438" spans="2:4" ht="15" customHeight="1" x14ac:dyDescent="0.25">
      <c r="B18438" s="683"/>
      <c r="C18438" s="683"/>
      <c r="D18438" s="684"/>
    </row>
    <row r="18439" spans="2:4" ht="15" customHeight="1" x14ac:dyDescent="0.25">
      <c r="B18439" s="683"/>
      <c r="C18439" s="683"/>
      <c r="D18439" s="684"/>
    </row>
    <row r="18440" spans="2:4" ht="15" customHeight="1" x14ac:dyDescent="0.25">
      <c r="B18440" s="683"/>
      <c r="C18440" s="683"/>
      <c r="D18440" s="684"/>
    </row>
    <row r="18441" spans="2:4" ht="15" customHeight="1" x14ac:dyDescent="0.25">
      <c r="B18441" s="683"/>
      <c r="C18441" s="683"/>
      <c r="D18441" s="684"/>
    </row>
    <row r="18442" spans="2:4" ht="15" customHeight="1" x14ac:dyDescent="0.25">
      <c r="B18442" s="683"/>
      <c r="C18442" s="683"/>
      <c r="D18442" s="684"/>
    </row>
    <row r="18443" spans="2:4" ht="15" customHeight="1" x14ac:dyDescent="0.25">
      <c r="B18443" s="683"/>
      <c r="C18443" s="683"/>
      <c r="D18443" s="684"/>
    </row>
    <row r="18444" spans="2:4" ht="15" customHeight="1" x14ac:dyDescent="0.25">
      <c r="B18444" s="683"/>
      <c r="C18444" s="683"/>
      <c r="D18444" s="684"/>
    </row>
    <row r="18445" spans="2:4" ht="15" customHeight="1" x14ac:dyDescent="0.25">
      <c r="B18445" s="683"/>
      <c r="C18445" s="683"/>
      <c r="D18445" s="684"/>
    </row>
    <row r="18446" spans="2:4" ht="15" customHeight="1" x14ac:dyDescent="0.25">
      <c r="B18446" s="683"/>
      <c r="C18446" s="683"/>
      <c r="D18446" s="684"/>
    </row>
    <row r="18447" spans="2:4" ht="15" customHeight="1" x14ac:dyDescent="0.25">
      <c r="B18447" s="683"/>
      <c r="C18447" s="683"/>
      <c r="D18447" s="684"/>
    </row>
    <row r="18448" spans="2:4" ht="15" customHeight="1" x14ac:dyDescent="0.25">
      <c r="B18448" s="683"/>
      <c r="C18448" s="683"/>
      <c r="D18448" s="684"/>
    </row>
    <row r="18449" spans="2:4" ht="15" customHeight="1" x14ac:dyDescent="0.25">
      <c r="B18449" s="683"/>
      <c r="C18449" s="683"/>
      <c r="D18449" s="684"/>
    </row>
    <row r="18450" spans="2:4" ht="15" customHeight="1" x14ac:dyDescent="0.25">
      <c r="B18450" s="683"/>
      <c r="C18450" s="683"/>
      <c r="D18450" s="684"/>
    </row>
    <row r="18451" spans="2:4" ht="15" customHeight="1" x14ac:dyDescent="0.25">
      <c r="B18451" s="683"/>
      <c r="C18451" s="683"/>
      <c r="D18451" s="684"/>
    </row>
    <row r="18452" spans="2:4" ht="15" customHeight="1" x14ac:dyDescent="0.25">
      <c r="B18452" s="683"/>
      <c r="C18452" s="683"/>
      <c r="D18452" s="684"/>
    </row>
    <row r="18453" spans="2:4" ht="15" customHeight="1" x14ac:dyDescent="0.25">
      <c r="B18453" s="683"/>
      <c r="C18453" s="683"/>
      <c r="D18453" s="684"/>
    </row>
    <row r="18454" spans="2:4" ht="15" customHeight="1" x14ac:dyDescent="0.25">
      <c r="B18454" s="683"/>
      <c r="C18454" s="683"/>
      <c r="D18454" s="684"/>
    </row>
    <row r="18455" spans="2:4" ht="15" customHeight="1" x14ac:dyDescent="0.25">
      <c r="B18455" s="683"/>
      <c r="C18455" s="683"/>
      <c r="D18455" s="684"/>
    </row>
    <row r="18456" spans="2:4" ht="15" customHeight="1" x14ac:dyDescent="0.25">
      <c r="B18456" s="683"/>
      <c r="C18456" s="683"/>
      <c r="D18456" s="684"/>
    </row>
    <row r="18457" spans="2:4" ht="15" customHeight="1" x14ac:dyDescent="0.25">
      <c r="B18457" s="683"/>
      <c r="C18457" s="683"/>
      <c r="D18457" s="684"/>
    </row>
    <row r="18458" spans="2:4" ht="15" customHeight="1" x14ac:dyDescent="0.25">
      <c r="B18458" s="683"/>
      <c r="C18458" s="683"/>
      <c r="D18458" s="684"/>
    </row>
    <row r="18459" spans="2:4" ht="15" customHeight="1" x14ac:dyDescent="0.25">
      <c r="B18459" s="683"/>
      <c r="C18459" s="683"/>
      <c r="D18459" s="684"/>
    </row>
    <row r="18460" spans="2:4" ht="15" customHeight="1" x14ac:dyDescent="0.25">
      <c r="B18460" s="683"/>
      <c r="C18460" s="683"/>
      <c r="D18460" s="684"/>
    </row>
    <row r="18461" spans="2:4" ht="15" customHeight="1" x14ac:dyDescent="0.25">
      <c r="B18461" s="683"/>
      <c r="C18461" s="683"/>
      <c r="D18461" s="684"/>
    </row>
    <row r="18462" spans="2:4" ht="15" customHeight="1" x14ac:dyDescent="0.25">
      <c r="B18462" s="683"/>
      <c r="C18462" s="683"/>
      <c r="D18462" s="684"/>
    </row>
    <row r="18463" spans="2:4" ht="15" customHeight="1" x14ac:dyDescent="0.25">
      <c r="B18463" s="683"/>
      <c r="C18463" s="683"/>
      <c r="D18463" s="684"/>
    </row>
    <row r="18464" spans="2:4" ht="15" customHeight="1" x14ac:dyDescent="0.25">
      <c r="B18464" s="683"/>
      <c r="C18464" s="683"/>
      <c r="D18464" s="684"/>
    </row>
    <row r="18465" spans="2:4" ht="15" customHeight="1" x14ac:dyDescent="0.25">
      <c r="B18465" s="683"/>
      <c r="C18465" s="683"/>
      <c r="D18465" s="684"/>
    </row>
    <row r="18466" spans="2:4" ht="15" customHeight="1" x14ac:dyDescent="0.25">
      <c r="B18466" s="683"/>
      <c r="C18466" s="683"/>
      <c r="D18466" s="684"/>
    </row>
    <row r="18467" spans="2:4" ht="15" customHeight="1" x14ac:dyDescent="0.25">
      <c r="B18467" s="683"/>
      <c r="C18467" s="683"/>
      <c r="D18467" s="684"/>
    </row>
    <row r="18468" spans="2:4" ht="15" customHeight="1" x14ac:dyDescent="0.25">
      <c r="B18468" s="683"/>
      <c r="C18468" s="683"/>
      <c r="D18468" s="684"/>
    </row>
    <row r="18469" spans="2:4" ht="15" customHeight="1" x14ac:dyDescent="0.25">
      <c r="B18469" s="683"/>
      <c r="C18469" s="683"/>
      <c r="D18469" s="684"/>
    </row>
    <row r="18470" spans="2:4" ht="15" customHeight="1" x14ac:dyDescent="0.25">
      <c r="B18470" s="683"/>
      <c r="C18470" s="683"/>
      <c r="D18470" s="684"/>
    </row>
    <row r="18471" spans="2:4" ht="15" customHeight="1" x14ac:dyDescent="0.25">
      <c r="B18471" s="683"/>
      <c r="C18471" s="683"/>
      <c r="D18471" s="684"/>
    </row>
    <row r="18472" spans="2:4" ht="15" customHeight="1" x14ac:dyDescent="0.25">
      <c r="B18472" s="683"/>
      <c r="C18472" s="683"/>
      <c r="D18472" s="684"/>
    </row>
    <row r="18473" spans="2:4" ht="15" customHeight="1" x14ac:dyDescent="0.25">
      <c r="B18473" s="683"/>
      <c r="C18473" s="683"/>
      <c r="D18473" s="684"/>
    </row>
    <row r="18474" spans="2:4" ht="15" customHeight="1" x14ac:dyDescent="0.25">
      <c r="B18474" s="683"/>
      <c r="C18474" s="683"/>
      <c r="D18474" s="684"/>
    </row>
    <row r="18475" spans="2:4" ht="15" customHeight="1" x14ac:dyDescent="0.25">
      <c r="B18475" s="683"/>
      <c r="C18475" s="683"/>
      <c r="D18475" s="684"/>
    </row>
    <row r="18476" spans="2:4" ht="15" customHeight="1" x14ac:dyDescent="0.25">
      <c r="B18476" s="683"/>
      <c r="C18476" s="683"/>
      <c r="D18476" s="684"/>
    </row>
    <row r="18477" spans="2:4" ht="15" customHeight="1" x14ac:dyDescent="0.25">
      <c r="B18477" s="683"/>
      <c r="C18477" s="683"/>
      <c r="D18477" s="684"/>
    </row>
    <row r="18478" spans="2:4" ht="15" customHeight="1" x14ac:dyDescent="0.25">
      <c r="B18478" s="683"/>
      <c r="C18478" s="683"/>
      <c r="D18478" s="684"/>
    </row>
    <row r="18479" spans="2:4" ht="15" customHeight="1" x14ac:dyDescent="0.25">
      <c r="B18479" s="683"/>
      <c r="C18479" s="683"/>
      <c r="D18479" s="684"/>
    </row>
    <row r="18480" spans="2:4" ht="15" customHeight="1" x14ac:dyDescent="0.25">
      <c r="B18480" s="683"/>
      <c r="C18480" s="683"/>
      <c r="D18480" s="684"/>
    </row>
    <row r="18481" spans="2:4" ht="15" customHeight="1" x14ac:dyDescent="0.25">
      <c r="B18481" s="683"/>
      <c r="C18481" s="683"/>
      <c r="D18481" s="684"/>
    </row>
    <row r="18482" spans="2:4" ht="15" customHeight="1" x14ac:dyDescent="0.25">
      <c r="B18482" s="683"/>
      <c r="C18482" s="683"/>
      <c r="D18482" s="684"/>
    </row>
    <row r="18483" spans="2:4" ht="15" customHeight="1" x14ac:dyDescent="0.25">
      <c r="B18483" s="683"/>
      <c r="C18483" s="683"/>
      <c r="D18483" s="684"/>
    </row>
    <row r="18484" spans="2:4" ht="15" customHeight="1" x14ac:dyDescent="0.25">
      <c r="B18484" s="683"/>
      <c r="C18484" s="683"/>
      <c r="D18484" s="684"/>
    </row>
    <row r="18485" spans="2:4" ht="15" customHeight="1" x14ac:dyDescent="0.25">
      <c r="B18485" s="683"/>
      <c r="C18485" s="683"/>
      <c r="D18485" s="684"/>
    </row>
    <row r="18486" spans="2:4" ht="15" customHeight="1" x14ac:dyDescent="0.25">
      <c r="B18486" s="683"/>
      <c r="C18486" s="683"/>
      <c r="D18486" s="684"/>
    </row>
    <row r="18487" spans="2:4" ht="15" customHeight="1" x14ac:dyDescent="0.25">
      <c r="B18487" s="683"/>
      <c r="C18487" s="683"/>
      <c r="D18487" s="684"/>
    </row>
    <row r="18488" spans="2:4" ht="15" customHeight="1" x14ac:dyDescent="0.25">
      <c r="B18488" s="683"/>
      <c r="C18488" s="683"/>
      <c r="D18488" s="684"/>
    </row>
    <row r="18489" spans="2:4" ht="15" customHeight="1" x14ac:dyDescent="0.25">
      <c r="B18489" s="683"/>
      <c r="C18489" s="683"/>
      <c r="D18489" s="684"/>
    </row>
    <row r="18490" spans="2:4" ht="15" customHeight="1" x14ac:dyDescent="0.25">
      <c r="B18490" s="683"/>
      <c r="C18490" s="683"/>
      <c r="D18490" s="684"/>
    </row>
    <row r="18491" spans="2:4" ht="15" customHeight="1" x14ac:dyDescent="0.25">
      <c r="B18491" s="683"/>
      <c r="C18491" s="683"/>
      <c r="D18491" s="684"/>
    </row>
    <row r="18492" spans="2:4" ht="15" customHeight="1" x14ac:dyDescent="0.25">
      <c r="B18492" s="683"/>
      <c r="C18492" s="683"/>
      <c r="D18492" s="684"/>
    </row>
    <row r="18493" spans="2:4" ht="15" customHeight="1" x14ac:dyDescent="0.25">
      <c r="B18493" s="683"/>
      <c r="C18493" s="683"/>
      <c r="D18493" s="684"/>
    </row>
    <row r="18494" spans="2:4" ht="15" customHeight="1" x14ac:dyDescent="0.25">
      <c r="B18494" s="683"/>
      <c r="C18494" s="683"/>
      <c r="D18494" s="684"/>
    </row>
    <row r="18495" spans="2:4" ht="15" customHeight="1" x14ac:dyDescent="0.25">
      <c r="B18495" s="683"/>
      <c r="C18495" s="683"/>
      <c r="D18495" s="684"/>
    </row>
    <row r="18496" spans="2:4" ht="15" customHeight="1" x14ac:dyDescent="0.25">
      <c r="B18496" s="683"/>
      <c r="C18496" s="683"/>
      <c r="D18496" s="684"/>
    </row>
    <row r="18497" spans="2:4" ht="15" customHeight="1" x14ac:dyDescent="0.25">
      <c r="B18497" s="683"/>
      <c r="C18497" s="683"/>
      <c r="D18497" s="684"/>
    </row>
    <row r="18498" spans="2:4" ht="15" customHeight="1" x14ac:dyDescent="0.25">
      <c r="B18498" s="683"/>
      <c r="C18498" s="683"/>
      <c r="D18498" s="684"/>
    </row>
    <row r="18499" spans="2:4" ht="15" customHeight="1" x14ac:dyDescent="0.25">
      <c r="B18499" s="683"/>
      <c r="C18499" s="683"/>
      <c r="D18499" s="684"/>
    </row>
    <row r="18500" spans="2:4" ht="15" customHeight="1" x14ac:dyDescent="0.25">
      <c r="B18500" s="683"/>
      <c r="C18500" s="683"/>
      <c r="D18500" s="684"/>
    </row>
    <row r="18501" spans="2:4" ht="15" customHeight="1" x14ac:dyDescent="0.25">
      <c r="B18501" s="683"/>
      <c r="C18501" s="683"/>
      <c r="D18501" s="684"/>
    </row>
    <row r="18502" spans="2:4" ht="15" customHeight="1" x14ac:dyDescent="0.25">
      <c r="B18502" s="683"/>
      <c r="C18502" s="683"/>
      <c r="D18502" s="684"/>
    </row>
    <row r="18503" spans="2:4" ht="15" customHeight="1" x14ac:dyDescent="0.25">
      <c r="B18503" s="683"/>
      <c r="C18503" s="683"/>
      <c r="D18503" s="684"/>
    </row>
    <row r="18504" spans="2:4" ht="15" customHeight="1" x14ac:dyDescent="0.25">
      <c r="B18504" s="683"/>
      <c r="C18504" s="683"/>
      <c r="D18504" s="684"/>
    </row>
    <row r="18505" spans="2:4" ht="15" customHeight="1" x14ac:dyDescent="0.25">
      <c r="B18505" s="683"/>
      <c r="C18505" s="683"/>
      <c r="D18505" s="684"/>
    </row>
    <row r="18506" spans="2:4" ht="15" customHeight="1" x14ac:dyDescent="0.25">
      <c r="B18506" s="683"/>
      <c r="C18506" s="683"/>
      <c r="D18506" s="684"/>
    </row>
    <row r="18507" spans="2:4" ht="15" customHeight="1" x14ac:dyDescent="0.25">
      <c r="B18507" s="683"/>
      <c r="C18507" s="683"/>
      <c r="D18507" s="684"/>
    </row>
    <row r="18508" spans="2:4" ht="15" customHeight="1" x14ac:dyDescent="0.25">
      <c r="B18508" s="683"/>
      <c r="C18508" s="683"/>
      <c r="D18508" s="684"/>
    </row>
    <row r="18509" spans="2:4" ht="15" customHeight="1" x14ac:dyDescent="0.25">
      <c r="B18509" s="683"/>
      <c r="C18509" s="683"/>
      <c r="D18509" s="684"/>
    </row>
    <row r="18510" spans="2:4" ht="15" customHeight="1" x14ac:dyDescent="0.25">
      <c r="B18510" s="683"/>
      <c r="C18510" s="683"/>
      <c r="D18510" s="684"/>
    </row>
    <row r="18511" spans="2:4" ht="15" customHeight="1" x14ac:dyDescent="0.25">
      <c r="B18511" s="683"/>
      <c r="C18511" s="683"/>
      <c r="D18511" s="684"/>
    </row>
    <row r="18512" spans="2:4" ht="15" customHeight="1" x14ac:dyDescent="0.25">
      <c r="B18512" s="683"/>
      <c r="C18512" s="683"/>
      <c r="D18512" s="684"/>
    </row>
    <row r="18513" spans="2:4" ht="15" customHeight="1" x14ac:dyDescent="0.25">
      <c r="B18513" s="683"/>
      <c r="C18513" s="683"/>
      <c r="D18513" s="684"/>
    </row>
    <row r="18514" spans="2:4" ht="15" customHeight="1" x14ac:dyDescent="0.25">
      <c r="B18514" s="683"/>
      <c r="C18514" s="683"/>
      <c r="D18514" s="684"/>
    </row>
    <row r="18515" spans="2:4" ht="15" customHeight="1" x14ac:dyDescent="0.25">
      <c r="B18515" s="683"/>
      <c r="C18515" s="683"/>
      <c r="D18515" s="684"/>
    </row>
    <row r="18516" spans="2:4" ht="15" customHeight="1" x14ac:dyDescent="0.25">
      <c r="B18516" s="683"/>
      <c r="C18516" s="683"/>
      <c r="D18516" s="684"/>
    </row>
    <row r="18517" spans="2:4" ht="15" customHeight="1" x14ac:dyDescent="0.25">
      <c r="B18517" s="683"/>
      <c r="C18517" s="683"/>
      <c r="D18517" s="684"/>
    </row>
    <row r="18518" spans="2:4" ht="15" customHeight="1" x14ac:dyDescent="0.25">
      <c r="B18518" s="683"/>
      <c r="C18518" s="683"/>
      <c r="D18518" s="684"/>
    </row>
    <row r="18519" spans="2:4" ht="15" customHeight="1" x14ac:dyDescent="0.25">
      <c r="B18519" s="683"/>
      <c r="C18519" s="683"/>
      <c r="D18519" s="684"/>
    </row>
    <row r="18520" spans="2:4" ht="15" customHeight="1" x14ac:dyDescent="0.25">
      <c r="B18520" s="683"/>
      <c r="C18520" s="683"/>
      <c r="D18520" s="684"/>
    </row>
    <row r="18521" spans="2:4" ht="15" customHeight="1" x14ac:dyDescent="0.25">
      <c r="B18521" s="683"/>
      <c r="C18521" s="683"/>
      <c r="D18521" s="684"/>
    </row>
    <row r="18522" spans="2:4" ht="15" customHeight="1" x14ac:dyDescent="0.25">
      <c r="B18522" s="683"/>
      <c r="C18522" s="683"/>
      <c r="D18522" s="684"/>
    </row>
    <row r="18523" spans="2:4" ht="15" customHeight="1" x14ac:dyDescent="0.25">
      <c r="B18523" s="683"/>
      <c r="C18523" s="683"/>
      <c r="D18523" s="684"/>
    </row>
    <row r="18524" spans="2:4" ht="15" customHeight="1" x14ac:dyDescent="0.25">
      <c r="B18524" s="683"/>
      <c r="C18524" s="683"/>
      <c r="D18524" s="684"/>
    </row>
    <row r="18525" spans="2:4" ht="15" customHeight="1" x14ac:dyDescent="0.25">
      <c r="B18525" s="683"/>
      <c r="C18525" s="683"/>
      <c r="D18525" s="684"/>
    </row>
    <row r="18526" spans="2:4" ht="15" customHeight="1" x14ac:dyDescent="0.25">
      <c r="B18526" s="683"/>
      <c r="C18526" s="683"/>
      <c r="D18526" s="684"/>
    </row>
    <row r="18527" spans="2:4" ht="15" customHeight="1" x14ac:dyDescent="0.25">
      <c r="B18527" s="683"/>
      <c r="C18527" s="683"/>
      <c r="D18527" s="684"/>
    </row>
    <row r="18528" spans="2:4" ht="15" customHeight="1" x14ac:dyDescent="0.25">
      <c r="B18528" s="683"/>
      <c r="C18528" s="683"/>
      <c r="D18528" s="684"/>
    </row>
    <row r="18529" spans="2:4" ht="15" customHeight="1" x14ac:dyDescent="0.25">
      <c r="B18529" s="683"/>
      <c r="C18529" s="683"/>
      <c r="D18529" s="684"/>
    </row>
    <row r="18530" spans="2:4" ht="15" customHeight="1" x14ac:dyDescent="0.25">
      <c r="B18530" s="683"/>
      <c r="C18530" s="683"/>
      <c r="D18530" s="684"/>
    </row>
    <row r="18531" spans="2:4" ht="15" customHeight="1" x14ac:dyDescent="0.25">
      <c r="B18531" s="683"/>
      <c r="C18531" s="683"/>
      <c r="D18531" s="684"/>
    </row>
    <row r="18532" spans="2:4" ht="15" customHeight="1" x14ac:dyDescent="0.25">
      <c r="B18532" s="683"/>
      <c r="C18532" s="683"/>
      <c r="D18532" s="684"/>
    </row>
    <row r="18533" spans="2:4" ht="15" customHeight="1" x14ac:dyDescent="0.25">
      <c r="B18533" s="683"/>
      <c r="C18533" s="683"/>
      <c r="D18533" s="684"/>
    </row>
    <row r="18534" spans="2:4" ht="15" customHeight="1" x14ac:dyDescent="0.25">
      <c r="B18534" s="683"/>
      <c r="C18534" s="683"/>
      <c r="D18534" s="684"/>
    </row>
    <row r="18535" spans="2:4" ht="15" customHeight="1" x14ac:dyDescent="0.25">
      <c r="B18535" s="683"/>
      <c r="C18535" s="683"/>
      <c r="D18535" s="684"/>
    </row>
    <row r="18536" spans="2:4" ht="15" customHeight="1" x14ac:dyDescent="0.25">
      <c r="B18536" s="683"/>
      <c r="C18536" s="683"/>
      <c r="D18536" s="684"/>
    </row>
    <row r="18537" spans="2:4" ht="15" customHeight="1" x14ac:dyDescent="0.25">
      <c r="B18537" s="683"/>
      <c r="C18537" s="683"/>
      <c r="D18537" s="684"/>
    </row>
    <row r="18538" spans="2:4" ht="15" customHeight="1" x14ac:dyDescent="0.25">
      <c r="B18538" s="683"/>
      <c r="C18538" s="683"/>
      <c r="D18538" s="684"/>
    </row>
    <row r="18539" spans="2:4" ht="15" customHeight="1" x14ac:dyDescent="0.25">
      <c r="B18539" s="683"/>
      <c r="C18539" s="683"/>
      <c r="D18539" s="684"/>
    </row>
    <row r="18540" spans="2:4" ht="15" customHeight="1" x14ac:dyDescent="0.25">
      <c r="B18540" s="683"/>
      <c r="C18540" s="683"/>
      <c r="D18540" s="684"/>
    </row>
    <row r="18541" spans="2:4" ht="15" customHeight="1" x14ac:dyDescent="0.25">
      <c r="B18541" s="683"/>
      <c r="C18541" s="683"/>
      <c r="D18541" s="684"/>
    </row>
    <row r="18542" spans="2:4" ht="15" customHeight="1" x14ac:dyDescent="0.25">
      <c r="B18542" s="683"/>
      <c r="C18542" s="683"/>
      <c r="D18542" s="684"/>
    </row>
    <row r="18543" spans="2:4" ht="15" customHeight="1" x14ac:dyDescent="0.25">
      <c r="B18543" s="683"/>
      <c r="C18543" s="683"/>
      <c r="D18543" s="684"/>
    </row>
    <row r="18544" spans="2:4" ht="15" customHeight="1" x14ac:dyDescent="0.25">
      <c r="B18544" s="683"/>
      <c r="C18544" s="683"/>
      <c r="D18544" s="684"/>
    </row>
    <row r="18545" spans="2:4" ht="15" customHeight="1" x14ac:dyDescent="0.25">
      <c r="B18545" s="683"/>
      <c r="C18545" s="683"/>
      <c r="D18545" s="684"/>
    </row>
    <row r="18546" spans="2:4" ht="15" customHeight="1" x14ac:dyDescent="0.25">
      <c r="B18546" s="683"/>
      <c r="C18546" s="683"/>
      <c r="D18546" s="684"/>
    </row>
    <row r="18547" spans="2:4" ht="15" customHeight="1" x14ac:dyDescent="0.25">
      <c r="B18547" s="683"/>
      <c r="C18547" s="683"/>
      <c r="D18547" s="684"/>
    </row>
    <row r="18548" spans="2:4" ht="15" customHeight="1" x14ac:dyDescent="0.25">
      <c r="B18548" s="683"/>
      <c r="C18548" s="683"/>
      <c r="D18548" s="684"/>
    </row>
    <row r="18549" spans="2:4" ht="15" customHeight="1" x14ac:dyDescent="0.25">
      <c r="B18549" s="683"/>
      <c r="C18549" s="683"/>
      <c r="D18549" s="684"/>
    </row>
    <row r="18550" spans="2:4" ht="15" customHeight="1" x14ac:dyDescent="0.25">
      <c r="B18550" s="683"/>
      <c r="C18550" s="683"/>
      <c r="D18550" s="684"/>
    </row>
    <row r="18551" spans="2:4" ht="15" customHeight="1" x14ac:dyDescent="0.25">
      <c r="B18551" s="683"/>
      <c r="C18551" s="683"/>
      <c r="D18551" s="684"/>
    </row>
    <row r="18552" spans="2:4" ht="15" customHeight="1" x14ac:dyDescent="0.25">
      <c r="B18552" s="683"/>
      <c r="C18552" s="683"/>
      <c r="D18552" s="684"/>
    </row>
    <row r="18553" spans="2:4" ht="15" customHeight="1" x14ac:dyDescent="0.25">
      <c r="B18553" s="683"/>
      <c r="C18553" s="683"/>
      <c r="D18553" s="684"/>
    </row>
    <row r="18554" spans="2:4" ht="15" customHeight="1" x14ac:dyDescent="0.25">
      <c r="B18554" s="683"/>
      <c r="C18554" s="683"/>
      <c r="D18554" s="684"/>
    </row>
    <row r="18555" spans="2:4" ht="15" customHeight="1" x14ac:dyDescent="0.25">
      <c r="B18555" s="683"/>
      <c r="C18555" s="683"/>
      <c r="D18555" s="684"/>
    </row>
    <row r="18556" spans="2:4" ht="15" customHeight="1" x14ac:dyDescent="0.25">
      <c r="B18556" s="683"/>
      <c r="C18556" s="683"/>
      <c r="D18556" s="684"/>
    </row>
    <row r="18557" spans="2:4" ht="15" customHeight="1" x14ac:dyDescent="0.25">
      <c r="B18557" s="683"/>
      <c r="C18557" s="683"/>
      <c r="D18557" s="684"/>
    </row>
    <row r="18558" spans="2:4" ht="15" customHeight="1" x14ac:dyDescent="0.25">
      <c r="B18558" s="683"/>
      <c r="C18558" s="683"/>
      <c r="D18558" s="684"/>
    </row>
    <row r="18559" spans="2:4" ht="15" customHeight="1" x14ac:dyDescent="0.25">
      <c r="B18559" s="683"/>
      <c r="C18559" s="683"/>
      <c r="D18559" s="684"/>
    </row>
    <row r="18560" spans="2:4" ht="15" customHeight="1" x14ac:dyDescent="0.25">
      <c r="B18560" s="683"/>
      <c r="C18560" s="683"/>
      <c r="D18560" s="684"/>
    </row>
    <row r="18561" spans="2:4" ht="15" customHeight="1" x14ac:dyDescent="0.25">
      <c r="B18561" s="683"/>
      <c r="C18561" s="683"/>
      <c r="D18561" s="684"/>
    </row>
    <row r="18562" spans="2:4" ht="15" customHeight="1" x14ac:dyDescent="0.25">
      <c r="B18562" s="683"/>
      <c r="C18562" s="683"/>
      <c r="D18562" s="684"/>
    </row>
    <row r="18563" spans="2:4" ht="15" customHeight="1" x14ac:dyDescent="0.25">
      <c r="B18563" s="683"/>
      <c r="C18563" s="683"/>
      <c r="D18563" s="684"/>
    </row>
    <row r="18564" spans="2:4" ht="15" customHeight="1" x14ac:dyDescent="0.25">
      <c r="B18564" s="683"/>
      <c r="C18564" s="683"/>
      <c r="D18564" s="684"/>
    </row>
    <row r="18565" spans="2:4" ht="15" customHeight="1" x14ac:dyDescent="0.25">
      <c r="B18565" s="683"/>
      <c r="C18565" s="683"/>
      <c r="D18565" s="684"/>
    </row>
    <row r="18566" spans="2:4" ht="15" customHeight="1" x14ac:dyDescent="0.25">
      <c r="B18566" s="683"/>
      <c r="C18566" s="683"/>
      <c r="D18566" s="684"/>
    </row>
    <row r="18567" spans="2:4" ht="15" customHeight="1" x14ac:dyDescent="0.25">
      <c r="B18567" s="683"/>
      <c r="C18567" s="683"/>
      <c r="D18567" s="684"/>
    </row>
    <row r="18568" spans="2:4" ht="15" customHeight="1" x14ac:dyDescent="0.25">
      <c r="B18568" s="683"/>
      <c r="C18568" s="683"/>
      <c r="D18568" s="684"/>
    </row>
    <row r="18569" spans="2:4" ht="15" customHeight="1" x14ac:dyDescent="0.25">
      <c r="B18569" s="683"/>
      <c r="C18569" s="683"/>
      <c r="D18569" s="684"/>
    </row>
    <row r="18570" spans="2:4" ht="15" customHeight="1" x14ac:dyDescent="0.25">
      <c r="B18570" s="683"/>
      <c r="C18570" s="683"/>
      <c r="D18570" s="684"/>
    </row>
    <row r="18571" spans="2:4" ht="15" customHeight="1" x14ac:dyDescent="0.25">
      <c r="B18571" s="683"/>
      <c r="C18571" s="683"/>
      <c r="D18571" s="684"/>
    </row>
    <row r="18572" spans="2:4" ht="15" customHeight="1" x14ac:dyDescent="0.25">
      <c r="B18572" s="683"/>
      <c r="C18572" s="683"/>
      <c r="D18572" s="684"/>
    </row>
    <row r="18573" spans="2:4" ht="15" customHeight="1" x14ac:dyDescent="0.25">
      <c r="B18573" s="683"/>
      <c r="C18573" s="683"/>
      <c r="D18573" s="684"/>
    </row>
    <row r="18574" spans="2:4" ht="15" customHeight="1" x14ac:dyDescent="0.25">
      <c r="B18574" s="683"/>
      <c r="C18574" s="683"/>
      <c r="D18574" s="684"/>
    </row>
    <row r="18575" spans="2:4" ht="15" customHeight="1" x14ac:dyDescent="0.25">
      <c r="B18575" s="683"/>
      <c r="C18575" s="683"/>
      <c r="D18575" s="684"/>
    </row>
    <row r="18576" spans="2:4" ht="15" customHeight="1" x14ac:dyDescent="0.25">
      <c r="B18576" s="683"/>
      <c r="C18576" s="683"/>
      <c r="D18576" s="684"/>
    </row>
    <row r="18577" spans="2:4" ht="15" customHeight="1" x14ac:dyDescent="0.25">
      <c r="B18577" s="683"/>
      <c r="C18577" s="683"/>
      <c r="D18577" s="684"/>
    </row>
    <row r="18578" spans="2:4" ht="15" customHeight="1" x14ac:dyDescent="0.25">
      <c r="B18578" s="683"/>
      <c r="C18578" s="683"/>
      <c r="D18578" s="684"/>
    </row>
    <row r="18579" spans="2:4" ht="15" customHeight="1" x14ac:dyDescent="0.25">
      <c r="B18579" s="683"/>
      <c r="C18579" s="683"/>
      <c r="D18579" s="684"/>
    </row>
    <row r="18580" spans="2:4" ht="15" customHeight="1" x14ac:dyDescent="0.25">
      <c r="B18580" s="683"/>
      <c r="C18580" s="683"/>
      <c r="D18580" s="684"/>
    </row>
    <row r="18581" spans="2:4" ht="15" customHeight="1" x14ac:dyDescent="0.25">
      <c r="B18581" s="683"/>
      <c r="C18581" s="683"/>
      <c r="D18581" s="684"/>
    </row>
    <row r="18582" spans="2:4" ht="15" customHeight="1" x14ac:dyDescent="0.25">
      <c r="B18582" s="683"/>
      <c r="C18582" s="683"/>
      <c r="D18582" s="684"/>
    </row>
    <row r="18583" spans="2:4" ht="15" customHeight="1" x14ac:dyDescent="0.25">
      <c r="B18583" s="683"/>
      <c r="C18583" s="683"/>
      <c r="D18583" s="684"/>
    </row>
    <row r="18584" spans="2:4" ht="15" customHeight="1" x14ac:dyDescent="0.25">
      <c r="B18584" s="683"/>
      <c r="C18584" s="683"/>
      <c r="D18584" s="684"/>
    </row>
    <row r="18585" spans="2:4" ht="15" customHeight="1" x14ac:dyDescent="0.25">
      <c r="B18585" s="683"/>
      <c r="C18585" s="683"/>
      <c r="D18585" s="684"/>
    </row>
    <row r="18586" spans="2:4" ht="15" customHeight="1" x14ac:dyDescent="0.25">
      <c r="B18586" s="683"/>
      <c r="C18586" s="683"/>
      <c r="D18586" s="684"/>
    </row>
    <row r="18587" spans="2:4" ht="15" customHeight="1" x14ac:dyDescent="0.25">
      <c r="B18587" s="683"/>
      <c r="C18587" s="683"/>
      <c r="D18587" s="684"/>
    </row>
    <row r="18588" spans="2:4" ht="15" customHeight="1" x14ac:dyDescent="0.25">
      <c r="B18588" s="683"/>
      <c r="C18588" s="683"/>
      <c r="D18588" s="684"/>
    </row>
    <row r="18589" spans="2:4" ht="15" customHeight="1" x14ac:dyDescent="0.25">
      <c r="B18589" s="683"/>
      <c r="C18589" s="683"/>
      <c r="D18589" s="684"/>
    </row>
    <row r="18590" spans="2:4" ht="15" customHeight="1" x14ac:dyDescent="0.25">
      <c r="B18590" s="683"/>
      <c r="C18590" s="683"/>
      <c r="D18590" s="684"/>
    </row>
    <row r="18591" spans="2:4" ht="15" customHeight="1" x14ac:dyDescent="0.25">
      <c r="B18591" s="683"/>
      <c r="C18591" s="683"/>
      <c r="D18591" s="684"/>
    </row>
    <row r="18592" spans="2:4" ht="15" customHeight="1" x14ac:dyDescent="0.25">
      <c r="B18592" s="683"/>
      <c r="C18592" s="683"/>
      <c r="D18592" s="684"/>
    </row>
    <row r="18593" spans="2:4" ht="15" customHeight="1" x14ac:dyDescent="0.25">
      <c r="B18593" s="683"/>
      <c r="C18593" s="683"/>
      <c r="D18593" s="684"/>
    </row>
    <row r="18594" spans="2:4" ht="15" customHeight="1" x14ac:dyDescent="0.25">
      <c r="B18594" s="683"/>
      <c r="C18594" s="683"/>
      <c r="D18594" s="684"/>
    </row>
    <row r="18595" spans="2:4" ht="15" customHeight="1" x14ac:dyDescent="0.25">
      <c r="B18595" s="683"/>
      <c r="C18595" s="683"/>
      <c r="D18595" s="684"/>
    </row>
    <row r="18596" spans="2:4" ht="15" customHeight="1" x14ac:dyDescent="0.25">
      <c r="B18596" s="683"/>
      <c r="C18596" s="683"/>
      <c r="D18596" s="684"/>
    </row>
    <row r="18597" spans="2:4" ht="15" customHeight="1" x14ac:dyDescent="0.25">
      <c r="B18597" s="683"/>
      <c r="C18597" s="683"/>
      <c r="D18597" s="684"/>
    </row>
    <row r="18598" spans="2:4" ht="15" customHeight="1" x14ac:dyDescent="0.25">
      <c r="B18598" s="683"/>
      <c r="C18598" s="683"/>
      <c r="D18598" s="684"/>
    </row>
    <row r="18599" spans="2:4" ht="15" customHeight="1" x14ac:dyDescent="0.25">
      <c r="B18599" s="683"/>
      <c r="C18599" s="683"/>
      <c r="D18599" s="684"/>
    </row>
    <row r="18600" spans="2:4" ht="15" customHeight="1" x14ac:dyDescent="0.25">
      <c r="B18600" s="683"/>
      <c r="C18600" s="683"/>
      <c r="D18600" s="684"/>
    </row>
    <row r="18601" spans="2:4" ht="15" customHeight="1" x14ac:dyDescent="0.25">
      <c r="B18601" s="683"/>
      <c r="C18601" s="683"/>
      <c r="D18601" s="684"/>
    </row>
    <row r="18602" spans="2:4" ht="15" customHeight="1" x14ac:dyDescent="0.25">
      <c r="B18602" s="683"/>
      <c r="C18602" s="683"/>
      <c r="D18602" s="684"/>
    </row>
    <row r="18603" spans="2:4" ht="15" customHeight="1" x14ac:dyDescent="0.25">
      <c r="B18603" s="683"/>
      <c r="C18603" s="683"/>
      <c r="D18603" s="684"/>
    </row>
    <row r="18604" spans="2:4" ht="15" customHeight="1" x14ac:dyDescent="0.25">
      <c r="B18604" s="683"/>
      <c r="C18604" s="683"/>
      <c r="D18604" s="684"/>
    </row>
    <row r="18605" spans="2:4" ht="15" customHeight="1" x14ac:dyDescent="0.25">
      <c r="B18605" s="683"/>
      <c r="C18605" s="683"/>
      <c r="D18605" s="684"/>
    </row>
    <row r="18606" spans="2:4" ht="15" customHeight="1" x14ac:dyDescent="0.25">
      <c r="B18606" s="683"/>
      <c r="C18606" s="683"/>
      <c r="D18606" s="684"/>
    </row>
    <row r="18607" spans="2:4" ht="15" customHeight="1" x14ac:dyDescent="0.25">
      <c r="B18607" s="683"/>
      <c r="C18607" s="683"/>
      <c r="D18607" s="684"/>
    </row>
    <row r="18608" spans="2:4" ht="15" customHeight="1" x14ac:dyDescent="0.25">
      <c r="B18608" s="683"/>
      <c r="C18608" s="683"/>
      <c r="D18608" s="684"/>
    </row>
    <row r="18609" spans="2:4" ht="15" customHeight="1" x14ac:dyDescent="0.25">
      <c r="B18609" s="683"/>
      <c r="C18609" s="683"/>
      <c r="D18609" s="684"/>
    </row>
    <row r="18610" spans="2:4" ht="15" customHeight="1" x14ac:dyDescent="0.25">
      <c r="B18610" s="683"/>
      <c r="C18610" s="683"/>
      <c r="D18610" s="684"/>
    </row>
    <row r="18611" spans="2:4" ht="15" customHeight="1" x14ac:dyDescent="0.25">
      <c r="B18611" s="683"/>
      <c r="C18611" s="683"/>
      <c r="D18611" s="684"/>
    </row>
    <row r="18612" spans="2:4" ht="15" customHeight="1" x14ac:dyDescent="0.25">
      <c r="B18612" s="683"/>
      <c r="C18612" s="683"/>
      <c r="D18612" s="684"/>
    </row>
    <row r="18613" spans="2:4" ht="15" customHeight="1" x14ac:dyDescent="0.25">
      <c r="B18613" s="683"/>
      <c r="C18613" s="683"/>
      <c r="D18613" s="684"/>
    </row>
    <row r="18614" spans="2:4" ht="15" customHeight="1" x14ac:dyDescent="0.25">
      <c r="B18614" s="683"/>
      <c r="C18614" s="683"/>
      <c r="D18614" s="684"/>
    </row>
    <row r="18615" spans="2:4" ht="15" customHeight="1" x14ac:dyDescent="0.25">
      <c r="B18615" s="683"/>
      <c r="C18615" s="683"/>
      <c r="D18615" s="684"/>
    </row>
    <row r="18616" spans="2:4" ht="15" customHeight="1" x14ac:dyDescent="0.25">
      <c r="B18616" s="683"/>
      <c r="C18616" s="683"/>
      <c r="D18616" s="684"/>
    </row>
    <row r="18617" spans="2:4" ht="15" customHeight="1" x14ac:dyDescent="0.25">
      <c r="B18617" s="683"/>
      <c r="C18617" s="683"/>
      <c r="D18617" s="684"/>
    </row>
    <row r="18618" spans="2:4" ht="15" customHeight="1" x14ac:dyDescent="0.25">
      <c r="B18618" s="683"/>
      <c r="C18618" s="683"/>
      <c r="D18618" s="684"/>
    </row>
    <row r="18619" spans="2:4" ht="15" customHeight="1" x14ac:dyDescent="0.25">
      <c r="B18619" s="683"/>
      <c r="C18619" s="683"/>
      <c r="D18619" s="684"/>
    </row>
    <row r="18620" spans="2:4" ht="15" customHeight="1" x14ac:dyDescent="0.25">
      <c r="B18620" s="683"/>
      <c r="C18620" s="683"/>
      <c r="D18620" s="684"/>
    </row>
    <row r="18621" spans="2:4" ht="15" customHeight="1" x14ac:dyDescent="0.25">
      <c r="B18621" s="683"/>
      <c r="C18621" s="683"/>
      <c r="D18621" s="684"/>
    </row>
    <row r="18622" spans="2:4" ht="15" customHeight="1" x14ac:dyDescent="0.25">
      <c r="B18622" s="683"/>
      <c r="C18622" s="683"/>
      <c r="D18622" s="684"/>
    </row>
    <row r="18623" spans="2:4" ht="15" customHeight="1" x14ac:dyDescent="0.25">
      <c r="B18623" s="683"/>
      <c r="C18623" s="683"/>
      <c r="D18623" s="684"/>
    </row>
    <row r="18624" spans="2:4" ht="15" customHeight="1" x14ac:dyDescent="0.25">
      <c r="B18624" s="683"/>
      <c r="C18624" s="683"/>
      <c r="D18624" s="684"/>
    </row>
    <row r="18625" spans="2:4" ht="15" customHeight="1" x14ac:dyDescent="0.25">
      <c r="B18625" s="683"/>
      <c r="C18625" s="683"/>
      <c r="D18625" s="684"/>
    </row>
    <row r="18626" spans="2:4" ht="15" customHeight="1" x14ac:dyDescent="0.25">
      <c r="B18626" s="683"/>
      <c r="C18626" s="683"/>
      <c r="D18626" s="684"/>
    </row>
    <row r="18627" spans="2:4" ht="15" customHeight="1" x14ac:dyDescent="0.25">
      <c r="B18627" s="683"/>
      <c r="C18627" s="683"/>
      <c r="D18627" s="684"/>
    </row>
    <row r="18628" spans="2:4" ht="15" customHeight="1" x14ac:dyDescent="0.25">
      <c r="B18628" s="683"/>
      <c r="C18628" s="683"/>
      <c r="D18628" s="684"/>
    </row>
    <row r="18629" spans="2:4" ht="15" customHeight="1" x14ac:dyDescent="0.25">
      <c r="B18629" s="683"/>
      <c r="C18629" s="683"/>
      <c r="D18629" s="684"/>
    </row>
    <row r="18630" spans="2:4" ht="15" customHeight="1" x14ac:dyDescent="0.25">
      <c r="B18630" s="683"/>
      <c r="C18630" s="683"/>
      <c r="D18630" s="684"/>
    </row>
    <row r="18631" spans="2:4" ht="15" customHeight="1" x14ac:dyDescent="0.25">
      <c r="B18631" s="683"/>
      <c r="C18631" s="683"/>
      <c r="D18631" s="684"/>
    </row>
    <row r="18632" spans="2:4" ht="15" customHeight="1" x14ac:dyDescent="0.25">
      <c r="B18632" s="683"/>
      <c r="C18632" s="683"/>
      <c r="D18632" s="684"/>
    </row>
    <row r="18633" spans="2:4" ht="15" customHeight="1" x14ac:dyDescent="0.25">
      <c r="B18633" s="683"/>
      <c r="C18633" s="683"/>
      <c r="D18633" s="684"/>
    </row>
    <row r="18634" spans="2:4" ht="15" customHeight="1" x14ac:dyDescent="0.25">
      <c r="B18634" s="683"/>
      <c r="C18634" s="683"/>
      <c r="D18634" s="684"/>
    </row>
    <row r="18635" spans="2:4" ht="15" customHeight="1" x14ac:dyDescent="0.25">
      <c r="B18635" s="683"/>
      <c r="C18635" s="683"/>
      <c r="D18635" s="684"/>
    </row>
    <row r="18636" spans="2:4" ht="15" customHeight="1" x14ac:dyDescent="0.25">
      <c r="B18636" s="683"/>
      <c r="C18636" s="683"/>
      <c r="D18636" s="684"/>
    </row>
    <row r="18637" spans="2:4" ht="15" customHeight="1" x14ac:dyDescent="0.25">
      <c r="B18637" s="683"/>
      <c r="C18637" s="683"/>
      <c r="D18637" s="684"/>
    </row>
    <row r="18638" spans="2:4" ht="15" customHeight="1" x14ac:dyDescent="0.25">
      <c r="B18638" s="683"/>
      <c r="C18638" s="683"/>
      <c r="D18638" s="684"/>
    </row>
    <row r="18639" spans="2:4" ht="15" customHeight="1" x14ac:dyDescent="0.25">
      <c r="B18639" s="683"/>
      <c r="C18639" s="683"/>
      <c r="D18639" s="684"/>
    </row>
    <row r="18640" spans="2:4" ht="15" customHeight="1" x14ac:dyDescent="0.25">
      <c r="B18640" s="683"/>
      <c r="C18640" s="683"/>
      <c r="D18640" s="684"/>
    </row>
    <row r="18641" spans="2:4" ht="15" customHeight="1" x14ac:dyDescent="0.25">
      <c r="B18641" s="683"/>
      <c r="C18641" s="683"/>
      <c r="D18641" s="684"/>
    </row>
    <row r="18642" spans="2:4" ht="15" customHeight="1" x14ac:dyDescent="0.25">
      <c r="B18642" s="683"/>
      <c r="C18642" s="683"/>
      <c r="D18642" s="684"/>
    </row>
    <row r="18643" spans="2:4" ht="15" customHeight="1" x14ac:dyDescent="0.25">
      <c r="B18643" s="683"/>
      <c r="C18643" s="683"/>
      <c r="D18643" s="684"/>
    </row>
    <row r="18644" spans="2:4" ht="15" customHeight="1" x14ac:dyDescent="0.25">
      <c r="B18644" s="683"/>
      <c r="C18644" s="683"/>
      <c r="D18644" s="684"/>
    </row>
    <row r="18645" spans="2:4" ht="15" customHeight="1" x14ac:dyDescent="0.25">
      <c r="B18645" s="683"/>
      <c r="C18645" s="683"/>
      <c r="D18645" s="684"/>
    </row>
    <row r="18646" spans="2:4" ht="15" customHeight="1" x14ac:dyDescent="0.25">
      <c r="B18646" s="683"/>
      <c r="C18646" s="683"/>
      <c r="D18646" s="684"/>
    </row>
    <row r="18647" spans="2:4" ht="15" customHeight="1" x14ac:dyDescent="0.25">
      <c r="B18647" s="683"/>
      <c r="C18647" s="683"/>
      <c r="D18647" s="684"/>
    </row>
    <row r="18648" spans="2:4" ht="15" customHeight="1" x14ac:dyDescent="0.25">
      <c r="B18648" s="683"/>
      <c r="C18648" s="683"/>
      <c r="D18648" s="684"/>
    </row>
    <row r="18649" spans="2:4" ht="15" customHeight="1" x14ac:dyDescent="0.25">
      <c r="B18649" s="683"/>
      <c r="C18649" s="683"/>
      <c r="D18649" s="684"/>
    </row>
    <row r="18650" spans="2:4" ht="15" customHeight="1" x14ac:dyDescent="0.25">
      <c r="B18650" s="683"/>
      <c r="C18650" s="683"/>
      <c r="D18650" s="684"/>
    </row>
    <row r="18651" spans="2:4" ht="15" customHeight="1" x14ac:dyDescent="0.25">
      <c r="B18651" s="683"/>
      <c r="C18651" s="683"/>
      <c r="D18651" s="684"/>
    </row>
    <row r="18652" spans="2:4" ht="15" customHeight="1" x14ac:dyDescent="0.25">
      <c r="B18652" s="683"/>
      <c r="C18652" s="683"/>
      <c r="D18652" s="684"/>
    </row>
    <row r="18653" spans="2:4" ht="15" customHeight="1" x14ac:dyDescent="0.25">
      <c r="B18653" s="683"/>
      <c r="C18653" s="683"/>
      <c r="D18653" s="684"/>
    </row>
    <row r="18654" spans="2:4" ht="15" customHeight="1" x14ac:dyDescent="0.25">
      <c r="B18654" s="683"/>
      <c r="C18654" s="683"/>
      <c r="D18654" s="684"/>
    </row>
    <row r="18655" spans="2:4" ht="15" customHeight="1" x14ac:dyDescent="0.25">
      <c r="B18655" s="683"/>
      <c r="C18655" s="683"/>
      <c r="D18655" s="684"/>
    </row>
    <row r="18656" spans="2:4" ht="15" customHeight="1" x14ac:dyDescent="0.25">
      <c r="B18656" s="683"/>
      <c r="C18656" s="683"/>
      <c r="D18656" s="684"/>
    </row>
    <row r="18657" spans="2:4" ht="15" customHeight="1" x14ac:dyDescent="0.25">
      <c r="B18657" s="683"/>
      <c r="C18657" s="683"/>
      <c r="D18657" s="684"/>
    </row>
    <row r="18658" spans="2:4" ht="15" customHeight="1" x14ac:dyDescent="0.25">
      <c r="B18658" s="683"/>
      <c r="C18658" s="683"/>
      <c r="D18658" s="684"/>
    </row>
    <row r="18659" spans="2:4" ht="15" customHeight="1" x14ac:dyDescent="0.25">
      <c r="B18659" s="683"/>
      <c r="C18659" s="683"/>
      <c r="D18659" s="684"/>
    </row>
    <row r="18660" spans="2:4" ht="15" customHeight="1" x14ac:dyDescent="0.25">
      <c r="B18660" s="683"/>
      <c r="C18660" s="683"/>
      <c r="D18660" s="684"/>
    </row>
    <row r="18661" spans="2:4" ht="15" customHeight="1" x14ac:dyDescent="0.25">
      <c r="B18661" s="683"/>
      <c r="C18661" s="683"/>
      <c r="D18661" s="684"/>
    </row>
    <row r="18662" spans="2:4" ht="15" customHeight="1" x14ac:dyDescent="0.25">
      <c r="B18662" s="683"/>
      <c r="C18662" s="683"/>
      <c r="D18662" s="684"/>
    </row>
    <row r="18663" spans="2:4" ht="15" customHeight="1" x14ac:dyDescent="0.25">
      <c r="B18663" s="683"/>
      <c r="C18663" s="683"/>
      <c r="D18663" s="684"/>
    </row>
    <row r="18664" spans="2:4" ht="15" customHeight="1" x14ac:dyDescent="0.25">
      <c r="B18664" s="683"/>
      <c r="C18664" s="683"/>
      <c r="D18664" s="684"/>
    </row>
    <row r="18665" spans="2:4" ht="15" customHeight="1" x14ac:dyDescent="0.25">
      <c r="B18665" s="683"/>
      <c r="C18665" s="683"/>
      <c r="D18665" s="684"/>
    </row>
    <row r="18666" spans="2:4" ht="15" customHeight="1" x14ac:dyDescent="0.25">
      <c r="B18666" s="683"/>
      <c r="C18666" s="683"/>
      <c r="D18666" s="684"/>
    </row>
    <row r="18667" spans="2:4" ht="15" customHeight="1" x14ac:dyDescent="0.25">
      <c r="B18667" s="683"/>
      <c r="C18667" s="683"/>
      <c r="D18667" s="684"/>
    </row>
    <row r="18668" spans="2:4" ht="15" customHeight="1" x14ac:dyDescent="0.25">
      <c r="B18668" s="683"/>
      <c r="C18668" s="683"/>
      <c r="D18668" s="684"/>
    </row>
    <row r="18669" spans="2:4" ht="15" customHeight="1" x14ac:dyDescent="0.25">
      <c r="B18669" s="683"/>
      <c r="C18669" s="683"/>
      <c r="D18669" s="684"/>
    </row>
    <row r="18670" spans="2:4" ht="15" customHeight="1" x14ac:dyDescent="0.25">
      <c r="B18670" s="683"/>
      <c r="C18670" s="683"/>
      <c r="D18670" s="684"/>
    </row>
    <row r="18671" spans="2:4" ht="15" customHeight="1" x14ac:dyDescent="0.25">
      <c r="B18671" s="683"/>
      <c r="C18671" s="683"/>
      <c r="D18671" s="684"/>
    </row>
    <row r="18672" spans="2:4" ht="15" customHeight="1" x14ac:dyDescent="0.25">
      <c r="B18672" s="683"/>
      <c r="C18672" s="683"/>
      <c r="D18672" s="684"/>
    </row>
    <row r="18673" spans="2:4" ht="15" customHeight="1" x14ac:dyDescent="0.25">
      <c r="B18673" s="683"/>
      <c r="C18673" s="683"/>
      <c r="D18673" s="684"/>
    </row>
    <row r="18674" spans="2:4" ht="15" customHeight="1" x14ac:dyDescent="0.25">
      <c r="B18674" s="683"/>
      <c r="C18674" s="683"/>
      <c r="D18674" s="684"/>
    </row>
    <row r="18675" spans="2:4" ht="15" customHeight="1" x14ac:dyDescent="0.25">
      <c r="B18675" s="683"/>
      <c r="C18675" s="683"/>
      <c r="D18675" s="684"/>
    </row>
    <row r="18676" spans="2:4" ht="15" customHeight="1" x14ac:dyDescent="0.25">
      <c r="B18676" s="683"/>
      <c r="C18676" s="683"/>
      <c r="D18676" s="684"/>
    </row>
    <row r="18677" spans="2:4" ht="15" customHeight="1" x14ac:dyDescent="0.25">
      <c r="B18677" s="683"/>
      <c r="C18677" s="683"/>
      <c r="D18677" s="684"/>
    </row>
    <row r="18678" spans="2:4" ht="15" customHeight="1" x14ac:dyDescent="0.25">
      <c r="B18678" s="683"/>
      <c r="C18678" s="683"/>
      <c r="D18678" s="684"/>
    </row>
    <row r="18679" spans="2:4" ht="15" customHeight="1" x14ac:dyDescent="0.25">
      <c r="B18679" s="683"/>
      <c r="C18679" s="683"/>
      <c r="D18679" s="684"/>
    </row>
    <row r="18680" spans="2:4" ht="15" customHeight="1" x14ac:dyDescent="0.25">
      <c r="B18680" s="683"/>
      <c r="C18680" s="683"/>
      <c r="D18680" s="684"/>
    </row>
    <row r="18681" spans="2:4" ht="15" customHeight="1" x14ac:dyDescent="0.25">
      <c r="B18681" s="683"/>
      <c r="C18681" s="683"/>
      <c r="D18681" s="684"/>
    </row>
    <row r="18682" spans="2:4" ht="15" customHeight="1" x14ac:dyDescent="0.25">
      <c r="B18682" s="683"/>
      <c r="C18682" s="683"/>
      <c r="D18682" s="684"/>
    </row>
    <row r="18683" spans="2:4" ht="15" customHeight="1" x14ac:dyDescent="0.25">
      <c r="B18683" s="683"/>
      <c r="C18683" s="683"/>
      <c r="D18683" s="684"/>
    </row>
    <row r="18684" spans="2:4" ht="15" customHeight="1" x14ac:dyDescent="0.25">
      <c r="B18684" s="683"/>
      <c r="C18684" s="683"/>
      <c r="D18684" s="684"/>
    </row>
    <row r="18685" spans="2:4" ht="15" customHeight="1" x14ac:dyDescent="0.25">
      <c r="B18685" s="683"/>
      <c r="C18685" s="683"/>
      <c r="D18685" s="684"/>
    </row>
    <row r="18686" spans="2:4" ht="15" customHeight="1" x14ac:dyDescent="0.25">
      <c r="B18686" s="683"/>
      <c r="C18686" s="683"/>
      <c r="D18686" s="684"/>
    </row>
    <row r="18687" spans="2:4" ht="15" customHeight="1" x14ac:dyDescent="0.25">
      <c r="B18687" s="683"/>
      <c r="C18687" s="683"/>
      <c r="D18687" s="684"/>
    </row>
    <row r="18688" spans="2:4" ht="15" customHeight="1" x14ac:dyDescent="0.25">
      <c r="B18688" s="683"/>
      <c r="C18688" s="683"/>
      <c r="D18688" s="684"/>
    </row>
    <row r="18689" spans="2:4" ht="15" customHeight="1" x14ac:dyDescent="0.25">
      <c r="B18689" s="683"/>
      <c r="C18689" s="683"/>
      <c r="D18689" s="684"/>
    </row>
    <row r="18690" spans="2:4" ht="15" customHeight="1" x14ac:dyDescent="0.25">
      <c r="B18690" s="683"/>
      <c r="C18690" s="683"/>
      <c r="D18690" s="684"/>
    </row>
    <row r="18691" spans="2:4" ht="15" customHeight="1" x14ac:dyDescent="0.25">
      <c r="B18691" s="683"/>
      <c r="C18691" s="683"/>
      <c r="D18691" s="684"/>
    </row>
    <row r="18692" spans="2:4" ht="15" customHeight="1" x14ac:dyDescent="0.25">
      <c r="B18692" s="683"/>
      <c r="C18692" s="683"/>
      <c r="D18692" s="684"/>
    </row>
    <row r="18693" spans="2:4" ht="15" customHeight="1" x14ac:dyDescent="0.25">
      <c r="B18693" s="683"/>
      <c r="C18693" s="683"/>
      <c r="D18693" s="684"/>
    </row>
    <row r="18694" spans="2:4" ht="15" customHeight="1" x14ac:dyDescent="0.25">
      <c r="B18694" s="683"/>
      <c r="C18694" s="683"/>
      <c r="D18694" s="684"/>
    </row>
    <row r="18695" spans="2:4" ht="15" customHeight="1" x14ac:dyDescent="0.25">
      <c r="B18695" s="683"/>
      <c r="C18695" s="683"/>
      <c r="D18695" s="684"/>
    </row>
    <row r="18696" spans="2:4" ht="15" customHeight="1" x14ac:dyDescent="0.25">
      <c r="B18696" s="683"/>
      <c r="C18696" s="683"/>
      <c r="D18696" s="684"/>
    </row>
    <row r="18697" spans="2:4" ht="15" customHeight="1" x14ac:dyDescent="0.25">
      <c r="B18697" s="683"/>
      <c r="C18697" s="683"/>
      <c r="D18697" s="684"/>
    </row>
    <row r="18698" spans="2:4" ht="15" customHeight="1" x14ac:dyDescent="0.25">
      <c r="B18698" s="683"/>
      <c r="C18698" s="683"/>
      <c r="D18698" s="684"/>
    </row>
    <row r="18699" spans="2:4" ht="15" customHeight="1" x14ac:dyDescent="0.25">
      <c r="B18699" s="683"/>
      <c r="C18699" s="683"/>
      <c r="D18699" s="684"/>
    </row>
    <row r="18700" spans="2:4" ht="15" customHeight="1" x14ac:dyDescent="0.25">
      <c r="B18700" s="683"/>
      <c r="C18700" s="683"/>
      <c r="D18700" s="684"/>
    </row>
    <row r="18701" spans="2:4" ht="15" customHeight="1" x14ac:dyDescent="0.25">
      <c r="B18701" s="683"/>
      <c r="C18701" s="683"/>
      <c r="D18701" s="684"/>
    </row>
    <row r="18702" spans="2:4" ht="15" customHeight="1" x14ac:dyDescent="0.25">
      <c r="B18702" s="683"/>
      <c r="C18702" s="683"/>
      <c r="D18702" s="684"/>
    </row>
    <row r="18703" spans="2:4" ht="15" customHeight="1" x14ac:dyDescent="0.25">
      <c r="B18703" s="683"/>
      <c r="C18703" s="683"/>
      <c r="D18703" s="684"/>
    </row>
    <row r="18704" spans="2:4" ht="15" customHeight="1" x14ac:dyDescent="0.25">
      <c r="B18704" s="683"/>
      <c r="C18704" s="683"/>
      <c r="D18704" s="684"/>
    </row>
    <row r="18705" spans="2:4" ht="15" customHeight="1" x14ac:dyDescent="0.25">
      <c r="B18705" s="683"/>
      <c r="C18705" s="683"/>
      <c r="D18705" s="684"/>
    </row>
    <row r="18706" spans="2:4" ht="15" customHeight="1" x14ac:dyDescent="0.25">
      <c r="B18706" s="683"/>
      <c r="C18706" s="683"/>
      <c r="D18706" s="684"/>
    </row>
    <row r="18707" spans="2:4" ht="15" customHeight="1" x14ac:dyDescent="0.25">
      <c r="B18707" s="683"/>
      <c r="C18707" s="683"/>
      <c r="D18707" s="684"/>
    </row>
    <row r="18708" spans="2:4" ht="15" customHeight="1" x14ac:dyDescent="0.25">
      <c r="B18708" s="683"/>
      <c r="C18708" s="683"/>
      <c r="D18708" s="684"/>
    </row>
    <row r="18709" spans="2:4" ht="15" customHeight="1" x14ac:dyDescent="0.25">
      <c r="B18709" s="683"/>
      <c r="C18709" s="683"/>
      <c r="D18709" s="684"/>
    </row>
    <row r="18710" spans="2:4" ht="15" customHeight="1" x14ac:dyDescent="0.25">
      <c r="B18710" s="683"/>
      <c r="C18710" s="683"/>
      <c r="D18710" s="684"/>
    </row>
    <row r="18711" spans="2:4" ht="15" customHeight="1" x14ac:dyDescent="0.25">
      <c r="B18711" s="683"/>
      <c r="C18711" s="683"/>
      <c r="D18711" s="684"/>
    </row>
    <row r="18712" spans="2:4" ht="15" customHeight="1" x14ac:dyDescent="0.25">
      <c r="B18712" s="683"/>
      <c r="C18712" s="683"/>
      <c r="D18712" s="684"/>
    </row>
    <row r="18713" spans="2:4" ht="15" customHeight="1" x14ac:dyDescent="0.25">
      <c r="B18713" s="683"/>
      <c r="C18713" s="683"/>
      <c r="D18713" s="684"/>
    </row>
    <row r="18714" spans="2:4" ht="15" customHeight="1" x14ac:dyDescent="0.25">
      <c r="B18714" s="683"/>
      <c r="C18714" s="683"/>
      <c r="D18714" s="684"/>
    </row>
    <row r="18715" spans="2:4" ht="15" customHeight="1" x14ac:dyDescent="0.25">
      <c r="B18715" s="683"/>
      <c r="C18715" s="683"/>
      <c r="D18715" s="684"/>
    </row>
    <row r="18716" spans="2:4" ht="15" customHeight="1" x14ac:dyDescent="0.25">
      <c r="B18716" s="683"/>
      <c r="C18716" s="683"/>
      <c r="D18716" s="684"/>
    </row>
    <row r="18717" spans="2:4" ht="15" customHeight="1" x14ac:dyDescent="0.25">
      <c r="B18717" s="683"/>
      <c r="C18717" s="683"/>
      <c r="D18717" s="684"/>
    </row>
    <row r="18718" spans="2:4" ht="15" customHeight="1" x14ac:dyDescent="0.25">
      <c r="B18718" s="683"/>
      <c r="C18718" s="683"/>
      <c r="D18718" s="684"/>
    </row>
    <row r="18719" spans="2:4" ht="15" customHeight="1" x14ac:dyDescent="0.25">
      <c r="B18719" s="683"/>
      <c r="C18719" s="683"/>
      <c r="D18719" s="684"/>
    </row>
    <row r="18720" spans="2:4" ht="15" customHeight="1" x14ac:dyDescent="0.25">
      <c r="B18720" s="683"/>
      <c r="C18720" s="683"/>
      <c r="D18720" s="684"/>
    </row>
    <row r="18721" spans="2:4" ht="15" customHeight="1" x14ac:dyDescent="0.25">
      <c r="B18721" s="683"/>
      <c r="C18721" s="683"/>
      <c r="D18721" s="684"/>
    </row>
    <row r="18722" spans="2:4" ht="15" customHeight="1" x14ac:dyDescent="0.25">
      <c r="B18722" s="683"/>
      <c r="C18722" s="683"/>
      <c r="D18722" s="684"/>
    </row>
    <row r="18723" spans="2:4" ht="15" customHeight="1" x14ac:dyDescent="0.25">
      <c r="B18723" s="683"/>
      <c r="C18723" s="683"/>
      <c r="D18723" s="684"/>
    </row>
    <row r="18724" spans="2:4" ht="15" customHeight="1" x14ac:dyDescent="0.25">
      <c r="B18724" s="683"/>
      <c r="C18724" s="683"/>
      <c r="D18724" s="684"/>
    </row>
    <row r="18725" spans="2:4" ht="15" customHeight="1" x14ac:dyDescent="0.25">
      <c r="B18725" s="683"/>
      <c r="C18725" s="683"/>
      <c r="D18725" s="684"/>
    </row>
    <row r="18726" spans="2:4" ht="15" customHeight="1" x14ac:dyDescent="0.25">
      <c r="B18726" s="683"/>
      <c r="C18726" s="683"/>
      <c r="D18726" s="684"/>
    </row>
    <row r="18727" spans="2:4" ht="15" customHeight="1" x14ac:dyDescent="0.25">
      <c r="B18727" s="683"/>
      <c r="C18727" s="683"/>
      <c r="D18727" s="684"/>
    </row>
    <row r="18728" spans="2:4" ht="15" customHeight="1" x14ac:dyDescent="0.25">
      <c r="B18728" s="683"/>
      <c r="C18728" s="683"/>
      <c r="D18728" s="684"/>
    </row>
    <row r="18729" spans="2:4" ht="15" customHeight="1" x14ac:dyDescent="0.25">
      <c r="B18729" s="683"/>
      <c r="C18729" s="683"/>
      <c r="D18729" s="684"/>
    </row>
    <row r="18730" spans="2:4" ht="15" customHeight="1" x14ac:dyDescent="0.25">
      <c r="B18730" s="683"/>
      <c r="C18730" s="683"/>
      <c r="D18730" s="684"/>
    </row>
    <row r="18731" spans="2:4" ht="15" customHeight="1" x14ac:dyDescent="0.25">
      <c r="B18731" s="683"/>
      <c r="C18731" s="683"/>
      <c r="D18731" s="684"/>
    </row>
    <row r="18732" spans="2:4" ht="15" customHeight="1" x14ac:dyDescent="0.25">
      <c r="B18732" s="683"/>
      <c r="C18732" s="683"/>
      <c r="D18732" s="684"/>
    </row>
    <row r="18733" spans="2:4" ht="15" customHeight="1" x14ac:dyDescent="0.25">
      <c r="B18733" s="683"/>
      <c r="C18733" s="683"/>
      <c r="D18733" s="684"/>
    </row>
    <row r="18734" spans="2:4" ht="15" customHeight="1" x14ac:dyDescent="0.25">
      <c r="B18734" s="683"/>
      <c r="C18734" s="683"/>
      <c r="D18734" s="684"/>
    </row>
    <row r="18735" spans="2:4" ht="15" customHeight="1" x14ac:dyDescent="0.25">
      <c r="B18735" s="683"/>
      <c r="C18735" s="683"/>
      <c r="D18735" s="684"/>
    </row>
    <row r="18736" spans="2:4" ht="15" customHeight="1" x14ac:dyDescent="0.25">
      <c r="B18736" s="683"/>
      <c r="C18736" s="683"/>
      <c r="D18736" s="684"/>
    </row>
    <row r="18737" spans="2:4" ht="15" customHeight="1" x14ac:dyDescent="0.25">
      <c r="B18737" s="683"/>
      <c r="C18737" s="683"/>
      <c r="D18737" s="684"/>
    </row>
    <row r="18738" spans="2:4" ht="15" customHeight="1" x14ac:dyDescent="0.25">
      <c r="B18738" s="683"/>
      <c r="C18738" s="683"/>
      <c r="D18738" s="684"/>
    </row>
    <row r="18739" spans="2:4" ht="15" customHeight="1" x14ac:dyDescent="0.25">
      <c r="B18739" s="683"/>
      <c r="C18739" s="683"/>
      <c r="D18739" s="684"/>
    </row>
    <row r="18740" spans="2:4" ht="15" customHeight="1" x14ac:dyDescent="0.25">
      <c r="B18740" s="683"/>
      <c r="C18740" s="683"/>
      <c r="D18740" s="684"/>
    </row>
    <row r="18741" spans="2:4" ht="15" customHeight="1" x14ac:dyDescent="0.25">
      <c r="B18741" s="683"/>
      <c r="C18741" s="683"/>
      <c r="D18741" s="684"/>
    </row>
    <row r="18742" spans="2:4" ht="15" customHeight="1" x14ac:dyDescent="0.25">
      <c r="B18742" s="683"/>
      <c r="C18742" s="683"/>
      <c r="D18742" s="684"/>
    </row>
    <row r="18743" spans="2:4" ht="15" customHeight="1" x14ac:dyDescent="0.25">
      <c r="B18743" s="683"/>
      <c r="C18743" s="683"/>
      <c r="D18743" s="684"/>
    </row>
    <row r="18744" spans="2:4" ht="15" customHeight="1" x14ac:dyDescent="0.25">
      <c r="B18744" s="683"/>
      <c r="C18744" s="683"/>
      <c r="D18744" s="684"/>
    </row>
    <row r="18745" spans="2:4" ht="15" customHeight="1" x14ac:dyDescent="0.25">
      <c r="B18745" s="683"/>
      <c r="C18745" s="683"/>
      <c r="D18745" s="684"/>
    </row>
    <row r="18746" spans="2:4" ht="15" customHeight="1" x14ac:dyDescent="0.25">
      <c r="B18746" s="683"/>
      <c r="C18746" s="683"/>
      <c r="D18746" s="684"/>
    </row>
    <row r="18747" spans="2:4" ht="15" customHeight="1" x14ac:dyDescent="0.25">
      <c r="B18747" s="683"/>
      <c r="C18747" s="683"/>
      <c r="D18747" s="684"/>
    </row>
    <row r="18748" spans="2:4" ht="15" customHeight="1" x14ac:dyDescent="0.25">
      <c r="B18748" s="683"/>
      <c r="C18748" s="683"/>
      <c r="D18748" s="684"/>
    </row>
    <row r="18749" spans="2:4" ht="15" customHeight="1" x14ac:dyDescent="0.25">
      <c r="B18749" s="683"/>
      <c r="C18749" s="683"/>
      <c r="D18749" s="684"/>
    </row>
    <row r="18750" spans="2:4" ht="15" customHeight="1" x14ac:dyDescent="0.25">
      <c r="B18750" s="683"/>
      <c r="C18750" s="683"/>
      <c r="D18750" s="684"/>
    </row>
    <row r="18751" spans="2:4" ht="15" customHeight="1" x14ac:dyDescent="0.25">
      <c r="B18751" s="683"/>
      <c r="C18751" s="683"/>
      <c r="D18751" s="684"/>
    </row>
    <row r="18752" spans="2:4" ht="15" customHeight="1" x14ac:dyDescent="0.25">
      <c r="B18752" s="683"/>
      <c r="C18752" s="683"/>
      <c r="D18752" s="684"/>
    </row>
    <row r="18753" spans="2:4" ht="15" customHeight="1" x14ac:dyDescent="0.25">
      <c r="B18753" s="683"/>
      <c r="C18753" s="683"/>
      <c r="D18753" s="684"/>
    </row>
    <row r="18754" spans="2:4" ht="15" customHeight="1" x14ac:dyDescent="0.25">
      <c r="B18754" s="683"/>
      <c r="C18754" s="683"/>
      <c r="D18754" s="684"/>
    </row>
    <row r="18755" spans="2:4" ht="15" customHeight="1" x14ac:dyDescent="0.25">
      <c r="B18755" s="683"/>
      <c r="C18755" s="683"/>
      <c r="D18755" s="684"/>
    </row>
    <row r="18756" spans="2:4" ht="15" customHeight="1" x14ac:dyDescent="0.25">
      <c r="B18756" s="683"/>
      <c r="C18756" s="683"/>
      <c r="D18756" s="684"/>
    </row>
    <row r="18757" spans="2:4" ht="15" customHeight="1" x14ac:dyDescent="0.25">
      <c r="B18757" s="683"/>
      <c r="C18757" s="683"/>
      <c r="D18757" s="684"/>
    </row>
    <row r="18758" spans="2:4" ht="15" customHeight="1" x14ac:dyDescent="0.25">
      <c r="B18758" s="683"/>
      <c r="C18758" s="683"/>
      <c r="D18758" s="684"/>
    </row>
    <row r="18759" spans="2:4" ht="15" customHeight="1" x14ac:dyDescent="0.25">
      <c r="B18759" s="683"/>
      <c r="C18759" s="683"/>
      <c r="D18759" s="684"/>
    </row>
    <row r="18760" spans="2:4" ht="15" customHeight="1" x14ac:dyDescent="0.25">
      <c r="B18760" s="683"/>
      <c r="C18760" s="683"/>
      <c r="D18760" s="684"/>
    </row>
    <row r="18761" spans="2:4" ht="15" customHeight="1" x14ac:dyDescent="0.25">
      <c r="B18761" s="683"/>
      <c r="C18761" s="683"/>
      <c r="D18761" s="684"/>
    </row>
    <row r="18762" spans="2:4" ht="15" customHeight="1" x14ac:dyDescent="0.25">
      <c r="B18762" s="683"/>
      <c r="C18762" s="683"/>
      <c r="D18762" s="684"/>
    </row>
    <row r="18763" spans="2:4" ht="15" customHeight="1" x14ac:dyDescent="0.25">
      <c r="B18763" s="683"/>
      <c r="C18763" s="683"/>
      <c r="D18763" s="684"/>
    </row>
    <row r="18764" spans="2:4" ht="15" customHeight="1" x14ac:dyDescent="0.25">
      <c r="B18764" s="683"/>
      <c r="C18764" s="683"/>
      <c r="D18764" s="684"/>
    </row>
    <row r="18765" spans="2:4" ht="15" customHeight="1" x14ac:dyDescent="0.25">
      <c r="B18765" s="683"/>
      <c r="C18765" s="683"/>
      <c r="D18765" s="684"/>
    </row>
    <row r="18766" spans="2:4" ht="15" customHeight="1" x14ac:dyDescent="0.25">
      <c r="B18766" s="683"/>
      <c r="C18766" s="683"/>
      <c r="D18766" s="684"/>
    </row>
    <row r="18767" spans="2:4" ht="15" customHeight="1" x14ac:dyDescent="0.25">
      <c r="B18767" s="683"/>
      <c r="C18767" s="683"/>
      <c r="D18767" s="684"/>
    </row>
    <row r="18768" spans="2:4" ht="15" customHeight="1" x14ac:dyDescent="0.25">
      <c r="B18768" s="683"/>
      <c r="C18768" s="683"/>
      <c r="D18768" s="684"/>
    </row>
    <row r="18769" spans="2:4" ht="15" customHeight="1" x14ac:dyDescent="0.25">
      <c r="B18769" s="683"/>
      <c r="C18769" s="683"/>
      <c r="D18769" s="684"/>
    </row>
    <row r="18770" spans="2:4" ht="15" customHeight="1" x14ac:dyDescent="0.25">
      <c r="B18770" s="683"/>
      <c r="C18770" s="683"/>
      <c r="D18770" s="684"/>
    </row>
    <row r="18771" spans="2:4" ht="15" customHeight="1" x14ac:dyDescent="0.25">
      <c r="B18771" s="683"/>
      <c r="C18771" s="683"/>
      <c r="D18771" s="684"/>
    </row>
    <row r="18772" spans="2:4" ht="15" customHeight="1" x14ac:dyDescent="0.25">
      <c r="B18772" s="683"/>
      <c r="C18772" s="683"/>
      <c r="D18772" s="684"/>
    </row>
    <row r="18773" spans="2:4" ht="15" customHeight="1" x14ac:dyDescent="0.25">
      <c r="B18773" s="683"/>
      <c r="C18773" s="683"/>
      <c r="D18773" s="684"/>
    </row>
    <row r="18774" spans="2:4" ht="15" customHeight="1" x14ac:dyDescent="0.25">
      <c r="B18774" s="683"/>
      <c r="C18774" s="683"/>
      <c r="D18774" s="684"/>
    </row>
    <row r="18775" spans="2:4" ht="15" customHeight="1" x14ac:dyDescent="0.25">
      <c r="B18775" s="683"/>
      <c r="C18775" s="683"/>
      <c r="D18775" s="684"/>
    </row>
    <row r="18776" spans="2:4" ht="15" customHeight="1" x14ac:dyDescent="0.25">
      <c r="B18776" s="683"/>
      <c r="C18776" s="683"/>
      <c r="D18776" s="684"/>
    </row>
    <row r="18777" spans="2:4" ht="15" customHeight="1" x14ac:dyDescent="0.25">
      <c r="B18777" s="683"/>
      <c r="C18777" s="683"/>
      <c r="D18777" s="684"/>
    </row>
    <row r="18778" spans="2:4" ht="15" customHeight="1" x14ac:dyDescent="0.25">
      <c r="B18778" s="683"/>
      <c r="C18778" s="683"/>
      <c r="D18778" s="684"/>
    </row>
    <row r="18779" spans="2:4" ht="15" customHeight="1" x14ac:dyDescent="0.25">
      <c r="B18779" s="683"/>
      <c r="C18779" s="683"/>
      <c r="D18779" s="684"/>
    </row>
    <row r="18780" spans="2:4" ht="15" customHeight="1" x14ac:dyDescent="0.25">
      <c r="B18780" s="683"/>
      <c r="C18780" s="683"/>
      <c r="D18780" s="684"/>
    </row>
    <row r="18781" spans="2:4" ht="15" customHeight="1" x14ac:dyDescent="0.25">
      <c r="B18781" s="683"/>
      <c r="C18781" s="683"/>
      <c r="D18781" s="684"/>
    </row>
    <row r="18782" spans="2:4" ht="15" customHeight="1" x14ac:dyDescent="0.25">
      <c r="B18782" s="683"/>
      <c r="C18782" s="683"/>
      <c r="D18782" s="684"/>
    </row>
    <row r="18783" spans="2:4" ht="15" customHeight="1" x14ac:dyDescent="0.25">
      <c r="B18783" s="683"/>
      <c r="C18783" s="683"/>
      <c r="D18783" s="684"/>
    </row>
    <row r="18784" spans="2:4" ht="15" customHeight="1" x14ac:dyDescent="0.25">
      <c r="B18784" s="683"/>
      <c r="C18784" s="683"/>
      <c r="D18784" s="684"/>
    </row>
    <row r="18785" spans="2:4" ht="15" customHeight="1" x14ac:dyDescent="0.25">
      <c r="B18785" s="683"/>
      <c r="C18785" s="683"/>
      <c r="D18785" s="684"/>
    </row>
    <row r="18786" spans="2:4" ht="15" customHeight="1" x14ac:dyDescent="0.25">
      <c r="B18786" s="683"/>
      <c r="C18786" s="683"/>
      <c r="D18786" s="684"/>
    </row>
    <row r="18787" spans="2:4" ht="15" customHeight="1" x14ac:dyDescent="0.25">
      <c r="B18787" s="683"/>
      <c r="C18787" s="683"/>
      <c r="D18787" s="684"/>
    </row>
    <row r="18788" spans="2:4" ht="15" customHeight="1" x14ac:dyDescent="0.25">
      <c r="B18788" s="683"/>
      <c r="C18788" s="683"/>
      <c r="D18788" s="684"/>
    </row>
    <row r="18789" spans="2:4" ht="15" customHeight="1" x14ac:dyDescent="0.25">
      <c r="B18789" s="683"/>
      <c r="C18789" s="683"/>
      <c r="D18789" s="684"/>
    </row>
    <row r="18790" spans="2:4" ht="15" customHeight="1" x14ac:dyDescent="0.25">
      <c r="B18790" s="683"/>
      <c r="C18790" s="683"/>
      <c r="D18790" s="684"/>
    </row>
    <row r="18791" spans="2:4" ht="15" customHeight="1" x14ac:dyDescent="0.25">
      <c r="B18791" s="683"/>
      <c r="C18791" s="683"/>
      <c r="D18791" s="684"/>
    </row>
    <row r="18792" spans="2:4" ht="15" customHeight="1" x14ac:dyDescent="0.25">
      <c r="B18792" s="683"/>
      <c r="C18792" s="683"/>
      <c r="D18792" s="684"/>
    </row>
    <row r="18793" spans="2:4" ht="15" customHeight="1" x14ac:dyDescent="0.25">
      <c r="B18793" s="683"/>
      <c r="C18793" s="683"/>
      <c r="D18793" s="684"/>
    </row>
    <row r="18794" spans="2:4" ht="15" customHeight="1" x14ac:dyDescent="0.25">
      <c r="B18794" s="683"/>
      <c r="C18794" s="683"/>
      <c r="D18794" s="684"/>
    </row>
    <row r="18795" spans="2:4" ht="15" customHeight="1" x14ac:dyDescent="0.25">
      <c r="B18795" s="683"/>
      <c r="C18795" s="683"/>
      <c r="D18795" s="684"/>
    </row>
    <row r="18796" spans="2:4" ht="15" customHeight="1" x14ac:dyDescent="0.25">
      <c r="B18796" s="683"/>
      <c r="C18796" s="683"/>
      <c r="D18796" s="684"/>
    </row>
    <row r="18797" spans="2:4" ht="15" customHeight="1" x14ac:dyDescent="0.25">
      <c r="B18797" s="683"/>
      <c r="C18797" s="683"/>
      <c r="D18797" s="684"/>
    </row>
    <row r="18798" spans="2:4" ht="15" customHeight="1" x14ac:dyDescent="0.25">
      <c r="B18798" s="683"/>
      <c r="C18798" s="683"/>
      <c r="D18798" s="684"/>
    </row>
    <row r="18799" spans="2:4" ht="15" customHeight="1" x14ac:dyDescent="0.25">
      <c r="B18799" s="683"/>
      <c r="C18799" s="683"/>
      <c r="D18799" s="684"/>
    </row>
    <row r="18800" spans="2:4" ht="15" customHeight="1" x14ac:dyDescent="0.25">
      <c r="B18800" s="683"/>
      <c r="C18800" s="683"/>
      <c r="D18800" s="684"/>
    </row>
    <row r="18801" spans="2:4" ht="15" customHeight="1" x14ac:dyDescent="0.25">
      <c r="B18801" s="683"/>
      <c r="C18801" s="683"/>
      <c r="D18801" s="684"/>
    </row>
    <row r="18802" spans="2:4" ht="15" customHeight="1" x14ac:dyDescent="0.25">
      <c r="B18802" s="683"/>
      <c r="C18802" s="683"/>
      <c r="D18802" s="684"/>
    </row>
    <row r="18803" spans="2:4" ht="15" customHeight="1" x14ac:dyDescent="0.25">
      <c r="B18803" s="683"/>
      <c r="C18803" s="683"/>
      <c r="D18803" s="684"/>
    </row>
    <row r="18804" spans="2:4" ht="15" customHeight="1" x14ac:dyDescent="0.25">
      <c r="B18804" s="683"/>
      <c r="C18804" s="683"/>
      <c r="D18804" s="684"/>
    </row>
    <row r="18805" spans="2:4" ht="15" customHeight="1" x14ac:dyDescent="0.25">
      <c r="B18805" s="683"/>
      <c r="C18805" s="683"/>
      <c r="D18805" s="684"/>
    </row>
    <row r="18806" spans="2:4" ht="15" customHeight="1" x14ac:dyDescent="0.25">
      <c r="B18806" s="683"/>
      <c r="C18806" s="683"/>
      <c r="D18806" s="684"/>
    </row>
    <row r="18807" spans="2:4" ht="15" customHeight="1" x14ac:dyDescent="0.25">
      <c r="B18807" s="683"/>
      <c r="C18807" s="683"/>
      <c r="D18807" s="684"/>
    </row>
    <row r="18808" spans="2:4" ht="15" customHeight="1" x14ac:dyDescent="0.25">
      <c r="B18808" s="683"/>
      <c r="C18808" s="683"/>
      <c r="D18808" s="684"/>
    </row>
    <row r="18809" spans="2:4" ht="15" customHeight="1" x14ac:dyDescent="0.25">
      <c r="B18809" s="683"/>
      <c r="C18809" s="683"/>
      <c r="D18809" s="684"/>
    </row>
    <row r="18810" spans="2:4" ht="15" customHeight="1" x14ac:dyDescent="0.25">
      <c r="B18810" s="683"/>
      <c r="C18810" s="683"/>
      <c r="D18810" s="684"/>
    </row>
    <row r="18811" spans="2:4" ht="15" customHeight="1" x14ac:dyDescent="0.25">
      <c r="B18811" s="683"/>
      <c r="C18811" s="683"/>
      <c r="D18811" s="684"/>
    </row>
    <row r="18812" spans="2:4" ht="15" customHeight="1" x14ac:dyDescent="0.25">
      <c r="B18812" s="683"/>
      <c r="C18812" s="683"/>
      <c r="D18812" s="684"/>
    </row>
    <row r="18813" spans="2:4" ht="15" customHeight="1" x14ac:dyDescent="0.25">
      <c r="B18813" s="683"/>
      <c r="C18813" s="683"/>
      <c r="D18813" s="684"/>
    </row>
    <row r="18814" spans="2:4" ht="15" customHeight="1" x14ac:dyDescent="0.25">
      <c r="B18814" s="683"/>
      <c r="C18814" s="683"/>
      <c r="D18814" s="684"/>
    </row>
    <row r="18815" spans="2:4" ht="15" customHeight="1" x14ac:dyDescent="0.25">
      <c r="B18815" s="683"/>
      <c r="C18815" s="683"/>
      <c r="D18815" s="684"/>
    </row>
    <row r="18816" spans="2:4" ht="15" customHeight="1" x14ac:dyDescent="0.25">
      <c r="B18816" s="683"/>
      <c r="C18816" s="683"/>
      <c r="D18816" s="684"/>
    </row>
    <row r="18817" spans="2:4" ht="15" customHeight="1" x14ac:dyDescent="0.25">
      <c r="B18817" s="683"/>
      <c r="C18817" s="683"/>
      <c r="D18817" s="684"/>
    </row>
    <row r="18818" spans="2:4" ht="15" customHeight="1" x14ac:dyDescent="0.25">
      <c r="B18818" s="683"/>
      <c r="C18818" s="683"/>
      <c r="D18818" s="684"/>
    </row>
    <row r="18819" spans="2:4" ht="15" customHeight="1" x14ac:dyDescent="0.25">
      <c r="B18819" s="683"/>
      <c r="C18819" s="683"/>
      <c r="D18819" s="684"/>
    </row>
    <row r="18820" spans="2:4" ht="15" customHeight="1" x14ac:dyDescent="0.25">
      <c r="B18820" s="683"/>
      <c r="C18820" s="683"/>
      <c r="D18820" s="684"/>
    </row>
    <row r="18821" spans="2:4" ht="15" customHeight="1" x14ac:dyDescent="0.25">
      <c r="B18821" s="683"/>
      <c r="C18821" s="683"/>
      <c r="D18821" s="684"/>
    </row>
    <row r="18822" spans="2:4" ht="15" customHeight="1" x14ac:dyDescent="0.25">
      <c r="B18822" s="683"/>
      <c r="C18822" s="683"/>
      <c r="D18822" s="684"/>
    </row>
    <row r="18823" spans="2:4" ht="15" customHeight="1" x14ac:dyDescent="0.25">
      <c r="B18823" s="683"/>
      <c r="C18823" s="683"/>
      <c r="D18823" s="684"/>
    </row>
    <row r="18824" spans="2:4" ht="15" customHeight="1" x14ac:dyDescent="0.25">
      <c r="B18824" s="683"/>
      <c r="C18824" s="683"/>
      <c r="D18824" s="684"/>
    </row>
    <row r="18825" spans="2:4" ht="15" customHeight="1" x14ac:dyDescent="0.25">
      <c r="B18825" s="683"/>
      <c r="C18825" s="683"/>
      <c r="D18825" s="684"/>
    </row>
    <row r="18826" spans="2:4" ht="15" customHeight="1" x14ac:dyDescent="0.25">
      <c r="B18826" s="683"/>
      <c r="C18826" s="683"/>
      <c r="D18826" s="684"/>
    </row>
    <row r="18827" spans="2:4" ht="15" customHeight="1" x14ac:dyDescent="0.25">
      <c r="B18827" s="683"/>
      <c r="C18827" s="683"/>
      <c r="D18827" s="684"/>
    </row>
    <row r="18828" spans="2:4" ht="15" customHeight="1" x14ac:dyDescent="0.25">
      <c r="B18828" s="683"/>
      <c r="C18828" s="683"/>
      <c r="D18828" s="684"/>
    </row>
    <row r="18829" spans="2:4" ht="15" customHeight="1" x14ac:dyDescent="0.25">
      <c r="B18829" s="683"/>
      <c r="C18829" s="683"/>
      <c r="D18829" s="684"/>
    </row>
    <row r="18830" spans="2:4" ht="15" customHeight="1" x14ac:dyDescent="0.25">
      <c r="B18830" s="683"/>
      <c r="C18830" s="683"/>
      <c r="D18830" s="684"/>
    </row>
    <row r="18831" spans="2:4" ht="15" customHeight="1" x14ac:dyDescent="0.25">
      <c r="B18831" s="683"/>
      <c r="C18831" s="683"/>
      <c r="D18831" s="684"/>
    </row>
    <row r="18832" spans="2:4" ht="15" customHeight="1" x14ac:dyDescent="0.25">
      <c r="B18832" s="683"/>
      <c r="C18832" s="683"/>
      <c r="D18832" s="684"/>
    </row>
    <row r="18833" spans="2:4" ht="15" customHeight="1" x14ac:dyDescent="0.25">
      <c r="B18833" s="683"/>
      <c r="C18833" s="683"/>
      <c r="D18833" s="684"/>
    </row>
    <row r="18834" spans="2:4" ht="15" customHeight="1" x14ac:dyDescent="0.25">
      <c r="B18834" s="683"/>
      <c r="C18834" s="683"/>
      <c r="D18834" s="684"/>
    </row>
    <row r="18835" spans="2:4" ht="15" customHeight="1" x14ac:dyDescent="0.25">
      <c r="B18835" s="683"/>
      <c r="C18835" s="683"/>
      <c r="D18835" s="684"/>
    </row>
    <row r="18836" spans="2:4" ht="15" customHeight="1" x14ac:dyDescent="0.25">
      <c r="B18836" s="683"/>
      <c r="C18836" s="683"/>
      <c r="D18836" s="684"/>
    </row>
    <row r="18837" spans="2:4" ht="15" customHeight="1" x14ac:dyDescent="0.25">
      <c r="B18837" s="683"/>
      <c r="C18837" s="683"/>
      <c r="D18837" s="684"/>
    </row>
    <row r="18838" spans="2:4" ht="15" customHeight="1" x14ac:dyDescent="0.25">
      <c r="B18838" s="683"/>
      <c r="C18838" s="683"/>
      <c r="D18838" s="684"/>
    </row>
    <row r="18839" spans="2:4" ht="15" customHeight="1" x14ac:dyDescent="0.25">
      <c r="B18839" s="683"/>
      <c r="C18839" s="683"/>
      <c r="D18839" s="684"/>
    </row>
    <row r="18840" spans="2:4" ht="15" customHeight="1" x14ac:dyDescent="0.25">
      <c r="B18840" s="683"/>
      <c r="C18840" s="683"/>
      <c r="D18840" s="684"/>
    </row>
    <row r="18841" spans="2:4" ht="15" customHeight="1" x14ac:dyDescent="0.25">
      <c r="B18841" s="683"/>
      <c r="C18841" s="683"/>
      <c r="D18841" s="684"/>
    </row>
    <row r="18842" spans="2:4" ht="15" customHeight="1" x14ac:dyDescent="0.25">
      <c r="B18842" s="683"/>
      <c r="C18842" s="683"/>
      <c r="D18842" s="684"/>
    </row>
    <row r="18843" spans="2:4" ht="15" customHeight="1" x14ac:dyDescent="0.25">
      <c r="B18843" s="683"/>
      <c r="C18843" s="683"/>
      <c r="D18843" s="684"/>
    </row>
    <row r="18844" spans="2:4" ht="15" customHeight="1" x14ac:dyDescent="0.25">
      <c r="B18844" s="683"/>
      <c r="C18844" s="683"/>
      <c r="D18844" s="684"/>
    </row>
    <row r="18845" spans="2:4" ht="15" customHeight="1" x14ac:dyDescent="0.25">
      <c r="B18845" s="683"/>
      <c r="C18845" s="683"/>
      <c r="D18845" s="684"/>
    </row>
    <row r="18846" spans="2:4" ht="15" customHeight="1" x14ac:dyDescent="0.25">
      <c r="B18846" s="683"/>
      <c r="C18846" s="683"/>
      <c r="D18846" s="684"/>
    </row>
    <row r="18847" spans="2:4" ht="15" customHeight="1" x14ac:dyDescent="0.25">
      <c r="B18847" s="683"/>
      <c r="C18847" s="683"/>
      <c r="D18847" s="684"/>
    </row>
    <row r="18848" spans="2:4" ht="15" customHeight="1" x14ac:dyDescent="0.25">
      <c r="B18848" s="683"/>
      <c r="C18848" s="683"/>
      <c r="D18848" s="684"/>
    </row>
    <row r="18849" spans="2:4" ht="15" customHeight="1" x14ac:dyDescent="0.25">
      <c r="B18849" s="683"/>
      <c r="C18849" s="683"/>
      <c r="D18849" s="684"/>
    </row>
    <row r="18850" spans="2:4" ht="15" customHeight="1" x14ac:dyDescent="0.25">
      <c r="B18850" s="683"/>
      <c r="C18850" s="683"/>
      <c r="D18850" s="684"/>
    </row>
    <row r="18851" spans="2:4" ht="15" customHeight="1" x14ac:dyDescent="0.25">
      <c r="B18851" s="683"/>
      <c r="C18851" s="683"/>
      <c r="D18851" s="684"/>
    </row>
    <row r="18852" spans="2:4" ht="15" customHeight="1" x14ac:dyDescent="0.25">
      <c r="B18852" s="683"/>
      <c r="C18852" s="683"/>
      <c r="D18852" s="684"/>
    </row>
    <row r="18853" spans="2:4" ht="15" customHeight="1" x14ac:dyDescent="0.25">
      <c r="B18853" s="683"/>
      <c r="C18853" s="683"/>
      <c r="D18853" s="684"/>
    </row>
    <row r="18854" spans="2:4" ht="15" customHeight="1" x14ac:dyDescent="0.25">
      <c r="B18854" s="683"/>
      <c r="C18854" s="683"/>
      <c r="D18854" s="684"/>
    </row>
    <row r="18855" spans="2:4" ht="15" customHeight="1" x14ac:dyDescent="0.25">
      <c r="B18855" s="683"/>
      <c r="C18855" s="683"/>
      <c r="D18855" s="684"/>
    </row>
    <row r="18856" spans="2:4" ht="15" customHeight="1" x14ac:dyDescent="0.25">
      <c r="B18856" s="683"/>
      <c r="C18856" s="683"/>
      <c r="D18856" s="684"/>
    </row>
    <row r="18857" spans="2:4" ht="15" customHeight="1" x14ac:dyDescent="0.25">
      <c r="B18857" s="683"/>
      <c r="C18857" s="683"/>
      <c r="D18857" s="684"/>
    </row>
    <row r="18858" spans="2:4" ht="15" customHeight="1" x14ac:dyDescent="0.25">
      <c r="B18858" s="683"/>
      <c r="C18858" s="683"/>
      <c r="D18858" s="684"/>
    </row>
    <row r="18859" spans="2:4" ht="15" customHeight="1" x14ac:dyDescent="0.25">
      <c r="B18859" s="683"/>
      <c r="C18859" s="683"/>
      <c r="D18859" s="684"/>
    </row>
    <row r="18860" spans="2:4" ht="15" customHeight="1" x14ac:dyDescent="0.25">
      <c r="B18860" s="683"/>
      <c r="C18860" s="683"/>
      <c r="D18860" s="684"/>
    </row>
    <row r="18861" spans="2:4" ht="15" customHeight="1" x14ac:dyDescent="0.25">
      <c r="B18861" s="683"/>
      <c r="C18861" s="683"/>
      <c r="D18861" s="684"/>
    </row>
    <row r="18862" spans="2:4" ht="15" customHeight="1" x14ac:dyDescent="0.25">
      <c r="B18862" s="683"/>
      <c r="C18862" s="683"/>
      <c r="D18862" s="684"/>
    </row>
    <row r="18863" spans="2:4" ht="15" customHeight="1" x14ac:dyDescent="0.25">
      <c r="B18863" s="683"/>
      <c r="C18863" s="683"/>
      <c r="D18863" s="684"/>
    </row>
    <row r="18864" spans="2:4" ht="15" customHeight="1" x14ac:dyDescent="0.25">
      <c r="B18864" s="683"/>
      <c r="C18864" s="683"/>
      <c r="D18864" s="684"/>
    </row>
    <row r="18865" spans="2:4" ht="15" customHeight="1" x14ac:dyDescent="0.25">
      <c r="B18865" s="683"/>
      <c r="C18865" s="683"/>
      <c r="D18865" s="684"/>
    </row>
    <row r="18866" spans="2:4" ht="15" customHeight="1" x14ac:dyDescent="0.25">
      <c r="B18866" s="683"/>
      <c r="C18866" s="683"/>
      <c r="D18866" s="684"/>
    </row>
    <row r="18867" spans="2:4" ht="15" customHeight="1" x14ac:dyDescent="0.25">
      <c r="B18867" s="683"/>
      <c r="C18867" s="683"/>
      <c r="D18867" s="684"/>
    </row>
    <row r="18868" spans="2:4" ht="15" customHeight="1" x14ac:dyDescent="0.25">
      <c r="B18868" s="683"/>
      <c r="C18868" s="683"/>
      <c r="D18868" s="684"/>
    </row>
    <row r="18869" spans="2:4" ht="15" customHeight="1" x14ac:dyDescent="0.25">
      <c r="B18869" s="683"/>
      <c r="C18869" s="683"/>
      <c r="D18869" s="684"/>
    </row>
    <row r="18870" spans="2:4" ht="15" customHeight="1" x14ac:dyDescent="0.25">
      <c r="B18870" s="683"/>
      <c r="C18870" s="683"/>
      <c r="D18870" s="684"/>
    </row>
    <row r="18871" spans="2:4" ht="15" customHeight="1" x14ac:dyDescent="0.25">
      <c r="B18871" s="683"/>
      <c r="C18871" s="683"/>
      <c r="D18871" s="684"/>
    </row>
    <row r="18872" spans="2:4" ht="15" customHeight="1" x14ac:dyDescent="0.25">
      <c r="B18872" s="683"/>
      <c r="C18872" s="683"/>
      <c r="D18872" s="684"/>
    </row>
    <row r="18873" spans="2:4" ht="15" customHeight="1" x14ac:dyDescent="0.25">
      <c r="B18873" s="683"/>
      <c r="C18873" s="683"/>
      <c r="D18873" s="684"/>
    </row>
    <row r="18874" spans="2:4" ht="15" customHeight="1" x14ac:dyDescent="0.25">
      <c r="B18874" s="683"/>
      <c r="C18874" s="683"/>
      <c r="D18874" s="684"/>
    </row>
    <row r="18875" spans="2:4" ht="15" customHeight="1" x14ac:dyDescent="0.25">
      <c r="B18875" s="683"/>
      <c r="C18875" s="683"/>
      <c r="D18875" s="684"/>
    </row>
    <row r="18876" spans="2:4" ht="15" customHeight="1" x14ac:dyDescent="0.25">
      <c r="B18876" s="683"/>
      <c r="C18876" s="683"/>
      <c r="D18876" s="684"/>
    </row>
    <row r="18877" spans="2:4" ht="15" customHeight="1" x14ac:dyDescent="0.25">
      <c r="B18877" s="683"/>
      <c r="C18877" s="683"/>
      <c r="D18877" s="684"/>
    </row>
    <row r="18878" spans="2:4" ht="15" customHeight="1" x14ac:dyDescent="0.25">
      <c r="B18878" s="683"/>
      <c r="C18878" s="683"/>
      <c r="D18878" s="684"/>
    </row>
    <row r="18879" spans="2:4" ht="15" customHeight="1" x14ac:dyDescent="0.25">
      <c r="B18879" s="683"/>
      <c r="C18879" s="683"/>
      <c r="D18879" s="684"/>
    </row>
    <row r="18880" spans="2:4" ht="15" customHeight="1" x14ac:dyDescent="0.25">
      <c r="B18880" s="683"/>
      <c r="C18880" s="683"/>
      <c r="D18880" s="684"/>
    </row>
    <row r="18881" spans="2:4" ht="15" customHeight="1" x14ac:dyDescent="0.25">
      <c r="B18881" s="683"/>
      <c r="C18881" s="683"/>
      <c r="D18881" s="684"/>
    </row>
    <row r="18882" spans="2:4" ht="15" customHeight="1" x14ac:dyDescent="0.25">
      <c r="B18882" s="683"/>
      <c r="C18882" s="683"/>
      <c r="D18882" s="684"/>
    </row>
    <row r="18883" spans="2:4" ht="15" customHeight="1" x14ac:dyDescent="0.25">
      <c r="B18883" s="683"/>
      <c r="C18883" s="683"/>
      <c r="D18883" s="684"/>
    </row>
    <row r="18884" spans="2:4" ht="15" customHeight="1" x14ac:dyDescent="0.25">
      <c r="B18884" s="683"/>
      <c r="C18884" s="683"/>
      <c r="D18884" s="684"/>
    </row>
    <row r="18885" spans="2:4" ht="15" customHeight="1" x14ac:dyDescent="0.25">
      <c r="B18885" s="683"/>
      <c r="C18885" s="683"/>
      <c r="D18885" s="684"/>
    </row>
    <row r="18886" spans="2:4" ht="15" customHeight="1" x14ac:dyDescent="0.25">
      <c r="B18886" s="683"/>
      <c r="C18886" s="683"/>
      <c r="D18886" s="684"/>
    </row>
    <row r="18887" spans="2:4" ht="15" customHeight="1" x14ac:dyDescent="0.25">
      <c r="B18887" s="683"/>
      <c r="C18887" s="683"/>
      <c r="D18887" s="684"/>
    </row>
    <row r="18888" spans="2:4" ht="15" customHeight="1" x14ac:dyDescent="0.25">
      <c r="B18888" s="683"/>
      <c r="C18888" s="683"/>
      <c r="D18888" s="684"/>
    </row>
    <row r="18889" spans="2:4" ht="15" customHeight="1" x14ac:dyDescent="0.25">
      <c r="B18889" s="683"/>
      <c r="C18889" s="683"/>
      <c r="D18889" s="684"/>
    </row>
    <row r="18890" spans="2:4" ht="15" customHeight="1" x14ac:dyDescent="0.25">
      <c r="B18890" s="683"/>
      <c r="C18890" s="683"/>
      <c r="D18890" s="684"/>
    </row>
    <row r="18891" spans="2:4" ht="15" customHeight="1" x14ac:dyDescent="0.25">
      <c r="B18891" s="683"/>
      <c r="C18891" s="683"/>
      <c r="D18891" s="684"/>
    </row>
    <row r="18892" spans="2:4" ht="15" customHeight="1" x14ac:dyDescent="0.25">
      <c r="B18892" s="683"/>
      <c r="C18892" s="683"/>
      <c r="D18892" s="684"/>
    </row>
    <row r="18893" spans="2:4" ht="15" customHeight="1" x14ac:dyDescent="0.25">
      <c r="B18893" s="683"/>
      <c r="C18893" s="683"/>
      <c r="D18893" s="684"/>
    </row>
    <row r="18894" spans="2:4" ht="15" customHeight="1" x14ac:dyDescent="0.25">
      <c r="B18894" s="683"/>
      <c r="C18894" s="683"/>
      <c r="D18894" s="684"/>
    </row>
    <row r="18895" spans="2:4" ht="15" customHeight="1" x14ac:dyDescent="0.25">
      <c r="B18895" s="683"/>
      <c r="C18895" s="683"/>
      <c r="D18895" s="684"/>
    </row>
    <row r="18896" spans="2:4" ht="15" customHeight="1" x14ac:dyDescent="0.25">
      <c r="B18896" s="683"/>
      <c r="C18896" s="683"/>
      <c r="D18896" s="684"/>
    </row>
    <row r="18897" spans="2:4" ht="15" customHeight="1" x14ac:dyDescent="0.25">
      <c r="B18897" s="683"/>
      <c r="C18897" s="683"/>
      <c r="D18897" s="684"/>
    </row>
    <row r="18898" spans="2:4" ht="15" customHeight="1" x14ac:dyDescent="0.25">
      <c r="B18898" s="683"/>
      <c r="C18898" s="683"/>
      <c r="D18898" s="684"/>
    </row>
    <row r="18899" spans="2:4" ht="15" customHeight="1" x14ac:dyDescent="0.25">
      <c r="B18899" s="683"/>
      <c r="C18899" s="683"/>
      <c r="D18899" s="684"/>
    </row>
    <row r="18900" spans="2:4" ht="15" customHeight="1" x14ac:dyDescent="0.25">
      <c r="B18900" s="683"/>
      <c r="C18900" s="683"/>
      <c r="D18900" s="684"/>
    </row>
    <row r="18901" spans="2:4" ht="15" customHeight="1" x14ac:dyDescent="0.25">
      <c r="B18901" s="683"/>
      <c r="C18901" s="683"/>
      <c r="D18901" s="684"/>
    </row>
    <row r="18902" spans="2:4" ht="15" customHeight="1" x14ac:dyDescent="0.25">
      <c r="B18902" s="683"/>
      <c r="C18902" s="683"/>
      <c r="D18902" s="684"/>
    </row>
    <row r="18903" spans="2:4" ht="15" customHeight="1" x14ac:dyDescent="0.25">
      <c r="B18903" s="683"/>
      <c r="C18903" s="683"/>
      <c r="D18903" s="684"/>
    </row>
    <row r="18904" spans="2:4" ht="15" customHeight="1" x14ac:dyDescent="0.25">
      <c r="B18904" s="683"/>
      <c r="C18904" s="683"/>
      <c r="D18904" s="684"/>
    </row>
    <row r="18905" spans="2:4" ht="15" customHeight="1" x14ac:dyDescent="0.25">
      <c r="B18905" s="683"/>
      <c r="C18905" s="683"/>
      <c r="D18905" s="684"/>
    </row>
    <row r="18906" spans="2:4" ht="15" customHeight="1" x14ac:dyDescent="0.25">
      <c r="B18906" s="683"/>
      <c r="C18906" s="683"/>
      <c r="D18906" s="684"/>
    </row>
    <row r="18907" spans="2:4" ht="15" customHeight="1" x14ac:dyDescent="0.25">
      <c r="B18907" s="683"/>
      <c r="C18907" s="683"/>
      <c r="D18907" s="684"/>
    </row>
    <row r="18908" spans="2:4" ht="15" customHeight="1" x14ac:dyDescent="0.25">
      <c r="B18908" s="683"/>
      <c r="C18908" s="683"/>
      <c r="D18908" s="684"/>
    </row>
    <row r="18909" spans="2:4" ht="15" customHeight="1" x14ac:dyDescent="0.25">
      <c r="B18909" s="683"/>
      <c r="C18909" s="683"/>
      <c r="D18909" s="684"/>
    </row>
    <row r="18910" spans="2:4" ht="15" customHeight="1" x14ac:dyDescent="0.25">
      <c r="B18910" s="683"/>
      <c r="C18910" s="683"/>
      <c r="D18910" s="684"/>
    </row>
    <row r="18911" spans="2:4" ht="15" customHeight="1" x14ac:dyDescent="0.25">
      <c r="B18911" s="683"/>
      <c r="C18911" s="683"/>
      <c r="D18911" s="684"/>
    </row>
    <row r="18912" spans="2:4" ht="15" customHeight="1" x14ac:dyDescent="0.25">
      <c r="B18912" s="683"/>
      <c r="C18912" s="683"/>
      <c r="D18912" s="684"/>
    </row>
    <row r="18913" spans="2:4" ht="15" customHeight="1" x14ac:dyDescent="0.25">
      <c r="B18913" s="683"/>
      <c r="C18913" s="683"/>
      <c r="D18913" s="684"/>
    </row>
    <row r="18914" spans="2:4" ht="15" customHeight="1" x14ac:dyDescent="0.25">
      <c r="B18914" s="683"/>
      <c r="C18914" s="683"/>
      <c r="D18914" s="684"/>
    </row>
    <row r="18915" spans="2:4" ht="15" customHeight="1" x14ac:dyDescent="0.25">
      <c r="B18915" s="683"/>
      <c r="C18915" s="683"/>
      <c r="D18915" s="684"/>
    </row>
    <row r="18916" spans="2:4" ht="15" customHeight="1" x14ac:dyDescent="0.25">
      <c r="B18916" s="683"/>
      <c r="C18916" s="683"/>
      <c r="D18916" s="684"/>
    </row>
    <row r="18917" spans="2:4" ht="15" customHeight="1" x14ac:dyDescent="0.25">
      <c r="B18917" s="683"/>
      <c r="C18917" s="683"/>
      <c r="D18917" s="684"/>
    </row>
    <row r="18918" spans="2:4" ht="15" customHeight="1" x14ac:dyDescent="0.25">
      <c r="B18918" s="683"/>
      <c r="C18918" s="683"/>
      <c r="D18918" s="684"/>
    </row>
    <row r="18919" spans="2:4" ht="15" customHeight="1" x14ac:dyDescent="0.25">
      <c r="B18919" s="683"/>
      <c r="C18919" s="683"/>
      <c r="D18919" s="684"/>
    </row>
    <row r="18920" spans="2:4" ht="15" customHeight="1" x14ac:dyDescent="0.25">
      <c r="B18920" s="683"/>
      <c r="C18920" s="683"/>
      <c r="D18920" s="684"/>
    </row>
    <row r="18921" spans="2:4" ht="15" customHeight="1" x14ac:dyDescent="0.25">
      <c r="B18921" s="683"/>
      <c r="C18921" s="683"/>
      <c r="D18921" s="684"/>
    </row>
    <row r="18922" spans="2:4" ht="15" customHeight="1" x14ac:dyDescent="0.25">
      <c r="B18922" s="683"/>
      <c r="C18922" s="683"/>
      <c r="D18922" s="684"/>
    </row>
    <row r="18923" spans="2:4" ht="15" customHeight="1" x14ac:dyDescent="0.25">
      <c r="B18923" s="683"/>
      <c r="C18923" s="683"/>
      <c r="D18923" s="684"/>
    </row>
    <row r="18924" spans="2:4" ht="15" customHeight="1" x14ac:dyDescent="0.25">
      <c r="B18924" s="683"/>
      <c r="C18924" s="683"/>
      <c r="D18924" s="684"/>
    </row>
    <row r="18925" spans="2:4" ht="15" customHeight="1" x14ac:dyDescent="0.25">
      <c r="B18925" s="683"/>
      <c r="C18925" s="683"/>
      <c r="D18925" s="684"/>
    </row>
    <row r="18926" spans="2:4" ht="15" customHeight="1" x14ac:dyDescent="0.25">
      <c r="B18926" s="683"/>
      <c r="C18926" s="683"/>
      <c r="D18926" s="684"/>
    </row>
    <row r="18927" spans="2:4" ht="15" customHeight="1" x14ac:dyDescent="0.25">
      <c r="B18927" s="683"/>
      <c r="C18927" s="683"/>
      <c r="D18927" s="684"/>
    </row>
    <row r="18928" spans="2:4" ht="15" customHeight="1" x14ac:dyDescent="0.25">
      <c r="B18928" s="683"/>
      <c r="C18928" s="683"/>
      <c r="D18928" s="684"/>
    </row>
    <row r="18929" spans="2:4" ht="15" customHeight="1" x14ac:dyDescent="0.25">
      <c r="B18929" s="683"/>
      <c r="C18929" s="683"/>
      <c r="D18929" s="684"/>
    </row>
    <row r="18930" spans="2:4" ht="15" customHeight="1" x14ac:dyDescent="0.25">
      <c r="B18930" s="683"/>
      <c r="C18930" s="683"/>
      <c r="D18930" s="684"/>
    </row>
    <row r="18931" spans="2:4" ht="15" customHeight="1" x14ac:dyDescent="0.25">
      <c r="B18931" s="683"/>
      <c r="C18931" s="683"/>
      <c r="D18931" s="684"/>
    </row>
    <row r="18932" spans="2:4" ht="15" customHeight="1" x14ac:dyDescent="0.25">
      <c r="B18932" s="683"/>
      <c r="C18932" s="683"/>
      <c r="D18932" s="684"/>
    </row>
    <row r="18933" spans="2:4" ht="15" customHeight="1" x14ac:dyDescent="0.25">
      <c r="B18933" s="683"/>
      <c r="C18933" s="683"/>
      <c r="D18933" s="684"/>
    </row>
    <row r="18934" spans="2:4" ht="15" customHeight="1" x14ac:dyDescent="0.25">
      <c r="B18934" s="683"/>
      <c r="C18934" s="683"/>
      <c r="D18934" s="684"/>
    </row>
    <row r="18935" spans="2:4" ht="15" customHeight="1" x14ac:dyDescent="0.25">
      <c r="B18935" s="683"/>
      <c r="C18935" s="683"/>
      <c r="D18935" s="684"/>
    </row>
    <row r="18936" spans="2:4" ht="15" customHeight="1" x14ac:dyDescent="0.25">
      <c r="B18936" s="683"/>
      <c r="C18936" s="683"/>
      <c r="D18936" s="684"/>
    </row>
    <row r="18937" spans="2:4" ht="15" customHeight="1" x14ac:dyDescent="0.25">
      <c r="B18937" s="683"/>
      <c r="C18937" s="683"/>
      <c r="D18937" s="684"/>
    </row>
    <row r="18938" spans="2:4" ht="15" customHeight="1" x14ac:dyDescent="0.25">
      <c r="B18938" s="683"/>
      <c r="C18938" s="683"/>
      <c r="D18938" s="684"/>
    </row>
    <row r="18939" spans="2:4" ht="15" customHeight="1" x14ac:dyDescent="0.25">
      <c r="B18939" s="683"/>
      <c r="C18939" s="683"/>
      <c r="D18939" s="684"/>
    </row>
    <row r="18940" spans="2:4" ht="15" customHeight="1" x14ac:dyDescent="0.25">
      <c r="B18940" s="683"/>
      <c r="C18940" s="683"/>
      <c r="D18940" s="684"/>
    </row>
    <row r="18941" spans="2:4" ht="15" customHeight="1" x14ac:dyDescent="0.25">
      <c r="B18941" s="683"/>
      <c r="C18941" s="683"/>
      <c r="D18941" s="684"/>
    </row>
    <row r="18942" spans="2:4" ht="15" customHeight="1" x14ac:dyDescent="0.25">
      <c r="B18942" s="683"/>
      <c r="C18942" s="683"/>
      <c r="D18942" s="684"/>
    </row>
    <row r="18943" spans="2:4" ht="15" customHeight="1" x14ac:dyDescent="0.25">
      <c r="B18943" s="683"/>
      <c r="C18943" s="683"/>
      <c r="D18943" s="684"/>
    </row>
    <row r="18944" spans="2:4" ht="15" customHeight="1" x14ac:dyDescent="0.25">
      <c r="B18944" s="683"/>
      <c r="C18944" s="683"/>
      <c r="D18944" s="684"/>
    </row>
    <row r="18945" spans="2:4" ht="15" customHeight="1" x14ac:dyDescent="0.25">
      <c r="B18945" s="683"/>
      <c r="C18945" s="683"/>
      <c r="D18945" s="684"/>
    </row>
    <row r="18946" spans="2:4" ht="15" customHeight="1" x14ac:dyDescent="0.25">
      <c r="B18946" s="683"/>
      <c r="C18946" s="683"/>
      <c r="D18946" s="684"/>
    </row>
    <row r="18947" spans="2:4" ht="15" customHeight="1" x14ac:dyDescent="0.25">
      <c r="B18947" s="683"/>
      <c r="C18947" s="683"/>
      <c r="D18947" s="684"/>
    </row>
    <row r="18948" spans="2:4" ht="15" customHeight="1" x14ac:dyDescent="0.25">
      <c r="B18948" s="683"/>
      <c r="C18948" s="683"/>
      <c r="D18948" s="684"/>
    </row>
    <row r="18949" spans="2:4" ht="15" customHeight="1" x14ac:dyDescent="0.25">
      <c r="B18949" s="683"/>
      <c r="C18949" s="683"/>
      <c r="D18949" s="684"/>
    </row>
    <row r="18950" spans="2:4" ht="15" customHeight="1" x14ac:dyDescent="0.25">
      <c r="B18950" s="683"/>
      <c r="C18950" s="683"/>
      <c r="D18950" s="684"/>
    </row>
    <row r="18951" spans="2:4" ht="15" customHeight="1" x14ac:dyDescent="0.25">
      <c r="B18951" s="683"/>
      <c r="C18951" s="683"/>
      <c r="D18951" s="684"/>
    </row>
    <row r="18952" spans="2:4" ht="15" customHeight="1" x14ac:dyDescent="0.25">
      <c r="B18952" s="683"/>
      <c r="C18952" s="683"/>
      <c r="D18952" s="684"/>
    </row>
    <row r="18953" spans="2:4" ht="15" customHeight="1" x14ac:dyDescent="0.25">
      <c r="B18953" s="683"/>
      <c r="C18953" s="683"/>
      <c r="D18953" s="684"/>
    </row>
    <row r="18954" spans="2:4" ht="15" customHeight="1" x14ac:dyDescent="0.25">
      <c r="B18954" s="683"/>
      <c r="C18954" s="683"/>
      <c r="D18954" s="684"/>
    </row>
    <row r="18955" spans="2:4" ht="15" customHeight="1" x14ac:dyDescent="0.25">
      <c r="B18955" s="683"/>
      <c r="C18955" s="683"/>
      <c r="D18955" s="684"/>
    </row>
    <row r="18956" spans="2:4" ht="15" customHeight="1" x14ac:dyDescent="0.25">
      <c r="B18956" s="683"/>
      <c r="C18956" s="683"/>
      <c r="D18956" s="684"/>
    </row>
    <row r="18957" spans="2:4" ht="15" customHeight="1" x14ac:dyDescent="0.25">
      <c r="B18957" s="683"/>
      <c r="C18957" s="683"/>
      <c r="D18957" s="684"/>
    </row>
    <row r="18958" spans="2:4" ht="15" customHeight="1" x14ac:dyDescent="0.25">
      <c r="B18958" s="683"/>
      <c r="C18958" s="683"/>
      <c r="D18958" s="684"/>
    </row>
    <row r="18959" spans="2:4" ht="15" customHeight="1" x14ac:dyDescent="0.25">
      <c r="B18959" s="683"/>
      <c r="C18959" s="683"/>
      <c r="D18959" s="684"/>
    </row>
    <row r="18960" spans="2:4" ht="15" customHeight="1" x14ac:dyDescent="0.25">
      <c r="B18960" s="683"/>
      <c r="C18960" s="683"/>
      <c r="D18960" s="684"/>
    </row>
    <row r="18961" spans="2:4" ht="15" customHeight="1" x14ac:dyDescent="0.25">
      <c r="B18961" s="683"/>
      <c r="C18961" s="683"/>
      <c r="D18961" s="684"/>
    </row>
    <row r="18962" spans="2:4" ht="15" customHeight="1" x14ac:dyDescent="0.25">
      <c r="B18962" s="683"/>
      <c r="C18962" s="683"/>
      <c r="D18962" s="684"/>
    </row>
    <row r="18963" spans="2:4" ht="15" customHeight="1" x14ac:dyDescent="0.25">
      <c r="B18963" s="683"/>
      <c r="C18963" s="683"/>
      <c r="D18963" s="684"/>
    </row>
    <row r="18964" spans="2:4" ht="15" customHeight="1" x14ac:dyDescent="0.25">
      <c r="B18964" s="683"/>
      <c r="C18964" s="683"/>
      <c r="D18964" s="684"/>
    </row>
    <row r="18965" spans="2:4" ht="15" customHeight="1" x14ac:dyDescent="0.25">
      <c r="B18965" s="683"/>
      <c r="C18965" s="683"/>
      <c r="D18965" s="684"/>
    </row>
    <row r="18966" spans="2:4" ht="15" customHeight="1" x14ac:dyDescent="0.25">
      <c r="B18966" s="683"/>
      <c r="C18966" s="683"/>
      <c r="D18966" s="684"/>
    </row>
    <row r="18967" spans="2:4" ht="15" customHeight="1" x14ac:dyDescent="0.25">
      <c r="B18967" s="683"/>
      <c r="C18967" s="683"/>
      <c r="D18967" s="684"/>
    </row>
    <row r="18968" spans="2:4" ht="15" customHeight="1" x14ac:dyDescent="0.25">
      <c r="B18968" s="683"/>
      <c r="C18968" s="683"/>
      <c r="D18968" s="684"/>
    </row>
    <row r="18969" spans="2:4" ht="15" customHeight="1" x14ac:dyDescent="0.25">
      <c r="B18969" s="683"/>
      <c r="C18969" s="683"/>
      <c r="D18969" s="684"/>
    </row>
    <row r="18970" spans="2:4" ht="15" customHeight="1" x14ac:dyDescent="0.25">
      <c r="B18970" s="683"/>
      <c r="C18970" s="683"/>
      <c r="D18970" s="684"/>
    </row>
    <row r="18971" spans="2:4" ht="15" customHeight="1" x14ac:dyDescent="0.25">
      <c r="B18971" s="683"/>
      <c r="C18971" s="683"/>
      <c r="D18971" s="684"/>
    </row>
    <row r="18972" spans="2:4" ht="15" customHeight="1" x14ac:dyDescent="0.25">
      <c r="B18972" s="683"/>
      <c r="C18972" s="683"/>
      <c r="D18972" s="684"/>
    </row>
    <row r="18973" spans="2:4" ht="15" customHeight="1" x14ac:dyDescent="0.25">
      <c r="B18973" s="683"/>
      <c r="C18973" s="683"/>
      <c r="D18973" s="684"/>
    </row>
    <row r="18974" spans="2:4" ht="15" customHeight="1" x14ac:dyDescent="0.25">
      <c r="B18974" s="683"/>
      <c r="C18974" s="683"/>
      <c r="D18974" s="684"/>
    </row>
    <row r="18975" spans="2:4" ht="15" customHeight="1" x14ac:dyDescent="0.25">
      <c r="B18975" s="683"/>
      <c r="C18975" s="683"/>
      <c r="D18975" s="684"/>
    </row>
    <row r="18976" spans="2:4" ht="15" customHeight="1" x14ac:dyDescent="0.25">
      <c r="B18976" s="683"/>
      <c r="C18976" s="683"/>
      <c r="D18976" s="684"/>
    </row>
    <row r="18977" spans="2:4" ht="15" customHeight="1" x14ac:dyDescent="0.25">
      <c r="B18977" s="683"/>
      <c r="C18977" s="683"/>
      <c r="D18977" s="684"/>
    </row>
    <row r="18978" spans="2:4" ht="15" customHeight="1" x14ac:dyDescent="0.25">
      <c r="B18978" s="683"/>
      <c r="C18978" s="683"/>
      <c r="D18978" s="684"/>
    </row>
    <row r="18979" spans="2:4" ht="15" customHeight="1" x14ac:dyDescent="0.25">
      <c r="B18979" s="683"/>
      <c r="C18979" s="683"/>
      <c r="D18979" s="684"/>
    </row>
    <row r="18980" spans="2:4" ht="15" customHeight="1" x14ac:dyDescent="0.25">
      <c r="B18980" s="683"/>
      <c r="C18980" s="683"/>
      <c r="D18980" s="684"/>
    </row>
    <row r="18981" spans="2:4" ht="15" customHeight="1" x14ac:dyDescent="0.25">
      <c r="B18981" s="683"/>
      <c r="C18981" s="683"/>
      <c r="D18981" s="684"/>
    </row>
    <row r="18982" spans="2:4" ht="15" customHeight="1" x14ac:dyDescent="0.25">
      <c r="B18982" s="683"/>
      <c r="C18982" s="683"/>
      <c r="D18982" s="684"/>
    </row>
    <row r="18983" spans="2:4" ht="15" customHeight="1" x14ac:dyDescent="0.25">
      <c r="B18983" s="683"/>
      <c r="C18983" s="683"/>
      <c r="D18983" s="684"/>
    </row>
    <row r="18984" spans="2:4" ht="15" customHeight="1" x14ac:dyDescent="0.25">
      <c r="B18984" s="683"/>
      <c r="C18984" s="683"/>
      <c r="D18984" s="684"/>
    </row>
    <row r="18985" spans="2:4" ht="15" customHeight="1" x14ac:dyDescent="0.25">
      <c r="B18985" s="683"/>
      <c r="C18985" s="683"/>
      <c r="D18985" s="684"/>
    </row>
    <row r="18986" spans="2:4" ht="15" customHeight="1" x14ac:dyDescent="0.25">
      <c r="B18986" s="683"/>
      <c r="C18986" s="683"/>
      <c r="D18986" s="684"/>
    </row>
    <row r="18987" spans="2:4" ht="15" customHeight="1" x14ac:dyDescent="0.25">
      <c r="B18987" s="683"/>
      <c r="C18987" s="683"/>
      <c r="D18987" s="684"/>
    </row>
    <row r="18988" spans="2:4" ht="15" customHeight="1" x14ac:dyDescent="0.25">
      <c r="B18988" s="683"/>
      <c r="C18988" s="683"/>
      <c r="D18988" s="684"/>
    </row>
    <row r="18989" spans="2:4" ht="15" customHeight="1" x14ac:dyDescent="0.25">
      <c r="B18989" s="683"/>
      <c r="C18989" s="683"/>
      <c r="D18989" s="684"/>
    </row>
    <row r="18990" spans="2:4" ht="15" customHeight="1" x14ac:dyDescent="0.25">
      <c r="B18990" s="683"/>
      <c r="C18990" s="683"/>
      <c r="D18990" s="684"/>
    </row>
    <row r="18991" spans="2:4" ht="15" customHeight="1" x14ac:dyDescent="0.25">
      <c r="B18991" s="683"/>
      <c r="C18991" s="683"/>
      <c r="D18991" s="684"/>
    </row>
    <row r="18992" spans="2:4" ht="15" customHeight="1" x14ac:dyDescent="0.25">
      <c r="B18992" s="683"/>
      <c r="C18992" s="683"/>
      <c r="D18992" s="684"/>
    </row>
    <row r="18993" spans="2:4" ht="15" customHeight="1" x14ac:dyDescent="0.25">
      <c r="B18993" s="683"/>
      <c r="C18993" s="683"/>
      <c r="D18993" s="684"/>
    </row>
    <row r="18994" spans="2:4" ht="15" customHeight="1" x14ac:dyDescent="0.25">
      <c r="B18994" s="683"/>
      <c r="C18994" s="683"/>
      <c r="D18994" s="684"/>
    </row>
    <row r="18995" spans="2:4" ht="15" customHeight="1" x14ac:dyDescent="0.25">
      <c r="B18995" s="683"/>
      <c r="C18995" s="683"/>
      <c r="D18995" s="684"/>
    </row>
    <row r="18996" spans="2:4" ht="15" customHeight="1" x14ac:dyDescent="0.25">
      <c r="B18996" s="683"/>
      <c r="C18996" s="683"/>
      <c r="D18996" s="684"/>
    </row>
    <row r="18997" spans="2:4" ht="15" customHeight="1" x14ac:dyDescent="0.25">
      <c r="B18997" s="683"/>
      <c r="C18997" s="683"/>
      <c r="D18997" s="684"/>
    </row>
    <row r="18998" spans="2:4" ht="15" customHeight="1" x14ac:dyDescent="0.25">
      <c r="B18998" s="683"/>
      <c r="C18998" s="683"/>
      <c r="D18998" s="684"/>
    </row>
    <row r="18999" spans="2:4" ht="15" customHeight="1" x14ac:dyDescent="0.25">
      <c r="B18999" s="683"/>
      <c r="C18999" s="683"/>
      <c r="D18999" s="684"/>
    </row>
    <row r="19000" spans="2:4" ht="15" customHeight="1" x14ac:dyDescent="0.25">
      <c r="B19000" s="683"/>
      <c r="C19000" s="683"/>
      <c r="D19000" s="684"/>
    </row>
    <row r="19001" spans="2:4" ht="15" customHeight="1" x14ac:dyDescent="0.25">
      <c r="B19001" s="683"/>
      <c r="C19001" s="683"/>
      <c r="D19001" s="684"/>
    </row>
    <row r="19002" spans="2:4" ht="15" customHeight="1" x14ac:dyDescent="0.25">
      <c r="B19002" s="683"/>
      <c r="C19002" s="683"/>
      <c r="D19002" s="684"/>
    </row>
    <row r="19003" spans="2:4" ht="15" customHeight="1" x14ac:dyDescent="0.25">
      <c r="B19003" s="683"/>
      <c r="C19003" s="683"/>
      <c r="D19003" s="684"/>
    </row>
    <row r="19004" spans="2:4" ht="15" customHeight="1" x14ac:dyDescent="0.25">
      <c r="B19004" s="683"/>
      <c r="C19004" s="683"/>
      <c r="D19004" s="684"/>
    </row>
    <row r="19005" spans="2:4" ht="15" customHeight="1" x14ac:dyDescent="0.25">
      <c r="B19005" s="683"/>
      <c r="C19005" s="683"/>
      <c r="D19005" s="684"/>
    </row>
    <row r="19006" spans="2:4" ht="15" customHeight="1" x14ac:dyDescent="0.25">
      <c r="B19006" s="683"/>
      <c r="C19006" s="683"/>
      <c r="D19006" s="684"/>
    </row>
    <row r="19007" spans="2:4" ht="15" customHeight="1" x14ac:dyDescent="0.25">
      <c r="B19007" s="683"/>
      <c r="C19007" s="683"/>
      <c r="D19007" s="684"/>
    </row>
    <row r="19008" spans="2:4" ht="15" customHeight="1" x14ac:dyDescent="0.25">
      <c r="B19008" s="683"/>
      <c r="C19008" s="683"/>
      <c r="D19008" s="684"/>
    </row>
    <row r="19009" spans="2:4" ht="15" customHeight="1" x14ac:dyDescent="0.25">
      <c r="B19009" s="683"/>
      <c r="C19009" s="683"/>
      <c r="D19009" s="684"/>
    </row>
    <row r="19010" spans="2:4" ht="15" customHeight="1" x14ac:dyDescent="0.25">
      <c r="B19010" s="683"/>
      <c r="C19010" s="683"/>
      <c r="D19010" s="684"/>
    </row>
    <row r="19011" spans="2:4" ht="15" customHeight="1" x14ac:dyDescent="0.25">
      <c r="B19011" s="683"/>
      <c r="C19011" s="683"/>
      <c r="D19011" s="684"/>
    </row>
    <row r="19012" spans="2:4" ht="15" customHeight="1" x14ac:dyDescent="0.25">
      <c r="B19012" s="683"/>
      <c r="C19012" s="683"/>
      <c r="D19012" s="684"/>
    </row>
    <row r="19013" spans="2:4" ht="15" customHeight="1" x14ac:dyDescent="0.25">
      <c r="B19013" s="683"/>
      <c r="C19013" s="683"/>
      <c r="D19013" s="684"/>
    </row>
    <row r="19014" spans="2:4" ht="15" customHeight="1" x14ac:dyDescent="0.25">
      <c r="B19014" s="683"/>
      <c r="C19014" s="683"/>
      <c r="D19014" s="684"/>
    </row>
    <row r="19015" spans="2:4" ht="15" customHeight="1" x14ac:dyDescent="0.25">
      <c r="B19015" s="683"/>
      <c r="C19015" s="683"/>
      <c r="D19015" s="684"/>
    </row>
    <row r="19016" spans="2:4" ht="15" customHeight="1" x14ac:dyDescent="0.25">
      <c r="B19016" s="683"/>
      <c r="C19016" s="683"/>
      <c r="D19016" s="684"/>
    </row>
    <row r="19017" spans="2:4" ht="15" customHeight="1" x14ac:dyDescent="0.25">
      <c r="B19017" s="683"/>
      <c r="C19017" s="683"/>
      <c r="D19017" s="684"/>
    </row>
    <row r="19018" spans="2:4" ht="15" customHeight="1" x14ac:dyDescent="0.25">
      <c r="B19018" s="683"/>
      <c r="C19018" s="683"/>
      <c r="D19018" s="684"/>
    </row>
    <row r="19019" spans="2:4" ht="15" customHeight="1" x14ac:dyDescent="0.25">
      <c r="B19019" s="683"/>
      <c r="C19019" s="683"/>
      <c r="D19019" s="684"/>
    </row>
    <row r="19020" spans="2:4" ht="15" customHeight="1" x14ac:dyDescent="0.25">
      <c r="B19020" s="683"/>
      <c r="C19020" s="683"/>
      <c r="D19020" s="684"/>
    </row>
    <row r="19021" spans="2:4" ht="15" customHeight="1" x14ac:dyDescent="0.25">
      <c r="B19021" s="683"/>
      <c r="C19021" s="683"/>
      <c r="D19021" s="684"/>
    </row>
    <row r="19022" spans="2:4" ht="15" customHeight="1" x14ac:dyDescent="0.25">
      <c r="B19022" s="683"/>
      <c r="C19022" s="683"/>
      <c r="D19022" s="684"/>
    </row>
    <row r="19023" spans="2:4" ht="15" customHeight="1" x14ac:dyDescent="0.25">
      <c r="B19023" s="683"/>
      <c r="C19023" s="683"/>
      <c r="D19023" s="684"/>
    </row>
    <row r="19024" spans="2:4" ht="15" customHeight="1" x14ac:dyDescent="0.25">
      <c r="B19024" s="683"/>
      <c r="C19024" s="683"/>
      <c r="D19024" s="684"/>
    </row>
    <row r="19025" spans="2:4" ht="15" customHeight="1" x14ac:dyDescent="0.25">
      <c r="B19025" s="683"/>
      <c r="C19025" s="683"/>
      <c r="D19025" s="684"/>
    </row>
    <row r="19026" spans="2:4" ht="15" customHeight="1" x14ac:dyDescent="0.25">
      <c r="B19026" s="683"/>
      <c r="C19026" s="683"/>
      <c r="D19026" s="684"/>
    </row>
    <row r="19027" spans="2:4" ht="15" customHeight="1" x14ac:dyDescent="0.25">
      <c r="B19027" s="683"/>
      <c r="C19027" s="683"/>
      <c r="D19027" s="684"/>
    </row>
    <row r="19028" spans="2:4" ht="15" customHeight="1" x14ac:dyDescent="0.25">
      <c r="B19028" s="683"/>
      <c r="C19028" s="683"/>
      <c r="D19028" s="684"/>
    </row>
    <row r="19029" spans="2:4" ht="15" customHeight="1" x14ac:dyDescent="0.25">
      <c r="B19029" s="683"/>
      <c r="C19029" s="683"/>
      <c r="D19029" s="684"/>
    </row>
    <row r="19030" spans="2:4" ht="15" customHeight="1" x14ac:dyDescent="0.25">
      <c r="B19030" s="683"/>
      <c r="C19030" s="683"/>
      <c r="D19030" s="684"/>
    </row>
    <row r="19031" spans="2:4" ht="15" customHeight="1" x14ac:dyDescent="0.25">
      <c r="B19031" s="683"/>
      <c r="C19031" s="683"/>
      <c r="D19031" s="684"/>
    </row>
    <row r="19032" spans="2:4" ht="15" customHeight="1" x14ac:dyDescent="0.25">
      <c r="B19032" s="683"/>
      <c r="C19032" s="683"/>
      <c r="D19032" s="684"/>
    </row>
    <row r="19033" spans="2:4" ht="15" customHeight="1" x14ac:dyDescent="0.25">
      <c r="B19033" s="683"/>
      <c r="C19033" s="683"/>
      <c r="D19033" s="684"/>
    </row>
    <row r="19034" spans="2:4" ht="15" customHeight="1" x14ac:dyDescent="0.25">
      <c r="B19034" s="683"/>
      <c r="C19034" s="683"/>
      <c r="D19034" s="684"/>
    </row>
    <row r="19035" spans="2:4" ht="15" customHeight="1" x14ac:dyDescent="0.25">
      <c r="B19035" s="683"/>
      <c r="C19035" s="683"/>
      <c r="D19035" s="684"/>
    </row>
    <row r="19036" spans="2:4" ht="15" customHeight="1" x14ac:dyDescent="0.25">
      <c r="B19036" s="683"/>
      <c r="C19036" s="683"/>
      <c r="D19036" s="684"/>
    </row>
    <row r="19037" spans="2:4" ht="15" customHeight="1" x14ac:dyDescent="0.25">
      <c r="B19037" s="683"/>
      <c r="C19037" s="683"/>
      <c r="D19037" s="684"/>
    </row>
    <row r="19038" spans="2:4" ht="15" customHeight="1" x14ac:dyDescent="0.25">
      <c r="B19038" s="683"/>
      <c r="C19038" s="683"/>
      <c r="D19038" s="684"/>
    </row>
    <row r="19039" spans="2:4" ht="15" customHeight="1" x14ac:dyDescent="0.25">
      <c r="B19039" s="683"/>
      <c r="C19039" s="683"/>
      <c r="D19039" s="684"/>
    </row>
    <row r="19040" spans="2:4" ht="15" customHeight="1" x14ac:dyDescent="0.25">
      <c r="B19040" s="683"/>
      <c r="C19040" s="683"/>
      <c r="D19040" s="684"/>
    </row>
    <row r="19041" spans="2:4" ht="15" customHeight="1" x14ac:dyDescent="0.25">
      <c r="B19041" s="683"/>
      <c r="C19041" s="683"/>
      <c r="D19041" s="684"/>
    </row>
    <row r="19042" spans="2:4" ht="15" customHeight="1" x14ac:dyDescent="0.25">
      <c r="B19042" s="683"/>
      <c r="C19042" s="683"/>
      <c r="D19042" s="684"/>
    </row>
    <row r="19043" spans="2:4" ht="15" customHeight="1" x14ac:dyDescent="0.25">
      <c r="B19043" s="683"/>
      <c r="C19043" s="683"/>
      <c r="D19043" s="684"/>
    </row>
    <row r="19044" spans="2:4" ht="15" customHeight="1" x14ac:dyDescent="0.25">
      <c r="B19044" s="683"/>
      <c r="C19044" s="683"/>
      <c r="D19044" s="684"/>
    </row>
    <row r="19045" spans="2:4" ht="15" customHeight="1" x14ac:dyDescent="0.25">
      <c r="B19045" s="683"/>
      <c r="C19045" s="683"/>
      <c r="D19045" s="684"/>
    </row>
    <row r="19046" spans="2:4" ht="15" customHeight="1" x14ac:dyDescent="0.25">
      <c r="B19046" s="683"/>
      <c r="C19046" s="683"/>
      <c r="D19046" s="684"/>
    </row>
    <row r="19047" spans="2:4" ht="15" customHeight="1" x14ac:dyDescent="0.25">
      <c r="B19047" s="683"/>
      <c r="C19047" s="683"/>
      <c r="D19047" s="684"/>
    </row>
    <row r="19048" spans="2:4" ht="15" customHeight="1" x14ac:dyDescent="0.25">
      <c r="B19048" s="683"/>
      <c r="C19048" s="683"/>
      <c r="D19048" s="684"/>
    </row>
    <row r="19049" spans="2:4" ht="15" customHeight="1" x14ac:dyDescent="0.25">
      <c r="B19049" s="683"/>
      <c r="C19049" s="683"/>
      <c r="D19049" s="684"/>
    </row>
    <row r="19050" spans="2:4" ht="15" customHeight="1" x14ac:dyDescent="0.25">
      <c r="B19050" s="683"/>
      <c r="C19050" s="683"/>
      <c r="D19050" s="684"/>
    </row>
    <row r="19051" spans="2:4" ht="15" customHeight="1" x14ac:dyDescent="0.25">
      <c r="B19051" s="683"/>
      <c r="C19051" s="683"/>
      <c r="D19051" s="684"/>
    </row>
    <row r="19052" spans="2:4" ht="15" customHeight="1" x14ac:dyDescent="0.25">
      <c r="B19052" s="683"/>
      <c r="C19052" s="683"/>
      <c r="D19052" s="684"/>
    </row>
    <row r="19053" spans="2:4" ht="15" customHeight="1" x14ac:dyDescent="0.25">
      <c r="B19053" s="683"/>
      <c r="C19053" s="683"/>
      <c r="D19053" s="684"/>
    </row>
    <row r="19054" spans="2:4" ht="15" customHeight="1" x14ac:dyDescent="0.25">
      <c r="B19054" s="683"/>
      <c r="C19054" s="683"/>
      <c r="D19054" s="684"/>
    </row>
    <row r="19055" spans="2:4" ht="15" customHeight="1" x14ac:dyDescent="0.25">
      <c r="B19055" s="683"/>
      <c r="C19055" s="683"/>
      <c r="D19055" s="684"/>
    </row>
    <row r="19056" spans="2:4" ht="15" customHeight="1" x14ac:dyDescent="0.25">
      <c r="B19056" s="683"/>
      <c r="C19056" s="683"/>
      <c r="D19056" s="684"/>
    </row>
    <row r="19057" spans="2:4" ht="15" customHeight="1" x14ac:dyDescent="0.25">
      <c r="B19057" s="683"/>
      <c r="C19057" s="683"/>
      <c r="D19057" s="684"/>
    </row>
    <row r="19058" spans="2:4" ht="15" customHeight="1" x14ac:dyDescent="0.25">
      <c r="B19058" s="683"/>
      <c r="C19058" s="683"/>
      <c r="D19058" s="684"/>
    </row>
    <row r="19059" spans="2:4" ht="15" customHeight="1" x14ac:dyDescent="0.25">
      <c r="B19059" s="683"/>
      <c r="C19059" s="683"/>
      <c r="D19059" s="684"/>
    </row>
    <row r="19060" spans="2:4" ht="15" customHeight="1" x14ac:dyDescent="0.25">
      <c r="B19060" s="683"/>
      <c r="C19060" s="683"/>
      <c r="D19060" s="684"/>
    </row>
    <row r="19061" spans="2:4" ht="15" customHeight="1" x14ac:dyDescent="0.25">
      <c r="B19061" s="683"/>
      <c r="C19061" s="683"/>
      <c r="D19061" s="684"/>
    </row>
    <row r="19062" spans="2:4" ht="15" customHeight="1" x14ac:dyDescent="0.25">
      <c r="B19062" s="683"/>
      <c r="C19062" s="683"/>
      <c r="D19062" s="684"/>
    </row>
    <row r="19063" spans="2:4" ht="15" customHeight="1" x14ac:dyDescent="0.25">
      <c r="B19063" s="683"/>
      <c r="C19063" s="683"/>
      <c r="D19063" s="684"/>
    </row>
    <row r="19064" spans="2:4" ht="15" customHeight="1" x14ac:dyDescent="0.25">
      <c r="B19064" s="683"/>
      <c r="C19064" s="683"/>
      <c r="D19064" s="684"/>
    </row>
    <row r="19065" spans="2:4" ht="15" customHeight="1" x14ac:dyDescent="0.25">
      <c r="B19065" s="683"/>
      <c r="C19065" s="683"/>
      <c r="D19065" s="684"/>
    </row>
    <row r="19066" spans="2:4" ht="15" customHeight="1" x14ac:dyDescent="0.25">
      <c r="B19066" s="683"/>
      <c r="C19066" s="683"/>
      <c r="D19066" s="684"/>
    </row>
    <row r="19067" spans="2:4" ht="15" customHeight="1" x14ac:dyDescent="0.25">
      <c r="B19067" s="683"/>
      <c r="C19067" s="683"/>
      <c r="D19067" s="684"/>
    </row>
    <row r="19068" spans="2:4" ht="15" customHeight="1" x14ac:dyDescent="0.25">
      <c r="B19068" s="683"/>
      <c r="C19068" s="683"/>
      <c r="D19068" s="684"/>
    </row>
    <row r="19069" spans="2:4" ht="15" customHeight="1" x14ac:dyDescent="0.25">
      <c r="B19069" s="683"/>
      <c r="C19069" s="683"/>
      <c r="D19069" s="684"/>
    </row>
    <row r="19070" spans="2:4" ht="15" customHeight="1" x14ac:dyDescent="0.25">
      <c r="B19070" s="683"/>
      <c r="C19070" s="683"/>
      <c r="D19070" s="684"/>
    </row>
    <row r="19071" spans="2:4" ht="15" customHeight="1" x14ac:dyDescent="0.25">
      <c r="B19071" s="683"/>
      <c r="C19071" s="683"/>
      <c r="D19071" s="684"/>
    </row>
    <row r="19072" spans="2:4" ht="15" customHeight="1" x14ac:dyDescent="0.25">
      <c r="B19072" s="683"/>
      <c r="C19072" s="683"/>
      <c r="D19072" s="684"/>
    </row>
    <row r="19073" spans="2:4" ht="15" customHeight="1" x14ac:dyDescent="0.25">
      <c r="B19073" s="683"/>
      <c r="C19073" s="683"/>
      <c r="D19073" s="684"/>
    </row>
    <row r="19074" spans="2:4" ht="15" customHeight="1" x14ac:dyDescent="0.25">
      <c r="B19074" s="683"/>
      <c r="C19074" s="683"/>
      <c r="D19074" s="684"/>
    </row>
    <row r="19075" spans="2:4" ht="15" customHeight="1" x14ac:dyDescent="0.25">
      <c r="B19075" s="683"/>
      <c r="C19075" s="683"/>
      <c r="D19075" s="684"/>
    </row>
    <row r="19076" spans="2:4" ht="15" customHeight="1" x14ac:dyDescent="0.25">
      <c r="B19076" s="683"/>
      <c r="C19076" s="683"/>
      <c r="D19076" s="684"/>
    </row>
    <row r="19077" spans="2:4" ht="15" customHeight="1" x14ac:dyDescent="0.25">
      <c r="B19077" s="683"/>
      <c r="C19077" s="683"/>
      <c r="D19077" s="684"/>
    </row>
    <row r="19078" spans="2:4" ht="15" customHeight="1" x14ac:dyDescent="0.25">
      <c r="B19078" s="683"/>
      <c r="C19078" s="683"/>
      <c r="D19078" s="684"/>
    </row>
    <row r="19079" spans="2:4" ht="15" customHeight="1" x14ac:dyDescent="0.25">
      <c r="B19079" s="683"/>
      <c r="C19079" s="683"/>
      <c r="D19079" s="684"/>
    </row>
    <row r="19080" spans="2:4" ht="15" customHeight="1" x14ac:dyDescent="0.25">
      <c r="B19080" s="683"/>
      <c r="C19080" s="683"/>
      <c r="D19080" s="684"/>
    </row>
    <row r="19081" spans="2:4" ht="15" customHeight="1" x14ac:dyDescent="0.25">
      <c r="B19081" s="683"/>
      <c r="C19081" s="683"/>
      <c r="D19081" s="684"/>
    </row>
    <row r="19082" spans="2:4" ht="15" customHeight="1" x14ac:dyDescent="0.25">
      <c r="B19082" s="683"/>
      <c r="C19082" s="683"/>
      <c r="D19082" s="684"/>
    </row>
    <row r="19083" spans="2:4" ht="15" customHeight="1" x14ac:dyDescent="0.25">
      <c r="B19083" s="683"/>
      <c r="C19083" s="683"/>
      <c r="D19083" s="684"/>
    </row>
    <row r="19084" spans="2:4" ht="15" customHeight="1" x14ac:dyDescent="0.25">
      <c r="B19084" s="683"/>
      <c r="C19084" s="683"/>
      <c r="D19084" s="684"/>
    </row>
    <row r="19085" spans="2:4" ht="15" customHeight="1" x14ac:dyDescent="0.25">
      <c r="B19085" s="683"/>
      <c r="C19085" s="683"/>
      <c r="D19085" s="684"/>
    </row>
    <row r="19086" spans="2:4" ht="15" customHeight="1" x14ac:dyDescent="0.25">
      <c r="B19086" s="683"/>
      <c r="C19086" s="683"/>
      <c r="D19086" s="684"/>
    </row>
    <row r="19087" spans="2:4" ht="15" customHeight="1" x14ac:dyDescent="0.25">
      <c r="B19087" s="683"/>
      <c r="C19087" s="683"/>
      <c r="D19087" s="684"/>
    </row>
    <row r="19088" spans="2:4" ht="15" customHeight="1" x14ac:dyDescent="0.25">
      <c r="B19088" s="683"/>
      <c r="C19088" s="683"/>
      <c r="D19088" s="684"/>
    </row>
    <row r="19089" spans="2:4" ht="15" customHeight="1" x14ac:dyDescent="0.25">
      <c r="B19089" s="683"/>
      <c r="C19089" s="683"/>
      <c r="D19089" s="684"/>
    </row>
    <row r="19090" spans="2:4" ht="15" customHeight="1" x14ac:dyDescent="0.25">
      <c r="B19090" s="683"/>
      <c r="C19090" s="683"/>
      <c r="D19090" s="684"/>
    </row>
    <row r="19091" spans="2:4" ht="15" customHeight="1" x14ac:dyDescent="0.25">
      <c r="B19091" s="683"/>
      <c r="C19091" s="683"/>
      <c r="D19091" s="684"/>
    </row>
    <row r="19092" spans="2:4" ht="15" customHeight="1" x14ac:dyDescent="0.25">
      <c r="B19092" s="683"/>
      <c r="C19092" s="683"/>
      <c r="D19092" s="684"/>
    </row>
    <row r="19093" spans="2:4" ht="15" customHeight="1" x14ac:dyDescent="0.25">
      <c r="B19093" s="683"/>
      <c r="C19093" s="683"/>
      <c r="D19093" s="684"/>
    </row>
    <row r="19094" spans="2:4" ht="15" customHeight="1" x14ac:dyDescent="0.25">
      <c r="B19094" s="683"/>
      <c r="C19094" s="683"/>
      <c r="D19094" s="684"/>
    </row>
    <row r="19095" spans="2:4" ht="15" customHeight="1" x14ac:dyDescent="0.25">
      <c r="B19095" s="683"/>
      <c r="C19095" s="683"/>
      <c r="D19095" s="684"/>
    </row>
    <row r="19096" spans="2:4" ht="15" customHeight="1" x14ac:dyDescent="0.25">
      <c r="B19096" s="683"/>
      <c r="C19096" s="683"/>
      <c r="D19096" s="684"/>
    </row>
    <row r="19097" spans="2:4" ht="15" customHeight="1" x14ac:dyDescent="0.25">
      <c r="B19097" s="683"/>
      <c r="C19097" s="683"/>
      <c r="D19097" s="684"/>
    </row>
    <row r="19098" spans="2:4" ht="15" customHeight="1" x14ac:dyDescent="0.25">
      <c r="B19098" s="683"/>
      <c r="C19098" s="683"/>
      <c r="D19098" s="684"/>
    </row>
    <row r="19099" spans="2:4" ht="15" customHeight="1" x14ac:dyDescent="0.25">
      <c r="B19099" s="683"/>
      <c r="C19099" s="683"/>
      <c r="D19099" s="684"/>
    </row>
    <row r="19100" spans="2:4" ht="15" customHeight="1" x14ac:dyDescent="0.25">
      <c r="B19100" s="683"/>
      <c r="C19100" s="683"/>
      <c r="D19100" s="684"/>
    </row>
    <row r="19101" spans="2:4" ht="15" customHeight="1" x14ac:dyDescent="0.25">
      <c r="B19101" s="683"/>
      <c r="C19101" s="683"/>
      <c r="D19101" s="684"/>
    </row>
    <row r="19102" spans="2:4" ht="15" customHeight="1" x14ac:dyDescent="0.25">
      <c r="B19102" s="683"/>
      <c r="C19102" s="683"/>
      <c r="D19102" s="684"/>
    </row>
    <row r="19103" spans="2:4" ht="15" customHeight="1" x14ac:dyDescent="0.25">
      <c r="B19103" s="683"/>
      <c r="C19103" s="683"/>
      <c r="D19103" s="684"/>
    </row>
    <row r="19104" spans="2:4" ht="15" customHeight="1" x14ac:dyDescent="0.25">
      <c r="B19104" s="683"/>
      <c r="C19104" s="683"/>
      <c r="D19104" s="684"/>
    </row>
    <row r="19105" spans="2:4" ht="15" customHeight="1" x14ac:dyDescent="0.25">
      <c r="B19105" s="683"/>
      <c r="C19105" s="683"/>
      <c r="D19105" s="684"/>
    </row>
    <row r="19106" spans="2:4" ht="15" customHeight="1" x14ac:dyDescent="0.25">
      <c r="B19106" s="683"/>
      <c r="C19106" s="683"/>
      <c r="D19106" s="684"/>
    </row>
    <row r="19107" spans="2:4" ht="15" customHeight="1" x14ac:dyDescent="0.25">
      <c r="B19107" s="683"/>
      <c r="C19107" s="683"/>
      <c r="D19107" s="684"/>
    </row>
    <row r="19108" spans="2:4" ht="15" customHeight="1" x14ac:dyDescent="0.25">
      <c r="B19108" s="683"/>
      <c r="C19108" s="683"/>
      <c r="D19108" s="684"/>
    </row>
    <row r="19109" spans="2:4" ht="15" customHeight="1" x14ac:dyDescent="0.25">
      <c r="B19109" s="683"/>
      <c r="C19109" s="683"/>
      <c r="D19109" s="684"/>
    </row>
    <row r="19110" spans="2:4" ht="15" customHeight="1" x14ac:dyDescent="0.25">
      <c r="B19110" s="683"/>
      <c r="C19110" s="683"/>
      <c r="D19110" s="684"/>
    </row>
    <row r="19111" spans="2:4" ht="15" customHeight="1" x14ac:dyDescent="0.25">
      <c r="B19111" s="683"/>
      <c r="C19111" s="683"/>
      <c r="D19111" s="684"/>
    </row>
    <row r="19112" spans="2:4" ht="15" customHeight="1" x14ac:dyDescent="0.25">
      <c r="B19112" s="683"/>
      <c r="C19112" s="683"/>
      <c r="D19112" s="684"/>
    </row>
    <row r="19113" spans="2:4" ht="15" customHeight="1" x14ac:dyDescent="0.25">
      <c r="B19113" s="683"/>
      <c r="C19113" s="683"/>
      <c r="D19113" s="684"/>
    </row>
    <row r="19114" spans="2:4" ht="15" customHeight="1" x14ac:dyDescent="0.25">
      <c r="B19114" s="683"/>
      <c r="C19114" s="683"/>
      <c r="D19114" s="684"/>
    </row>
    <row r="19115" spans="2:4" ht="15" customHeight="1" x14ac:dyDescent="0.25">
      <c r="B19115" s="683"/>
      <c r="C19115" s="683"/>
      <c r="D19115" s="684"/>
    </row>
    <row r="19116" spans="2:4" ht="15" customHeight="1" x14ac:dyDescent="0.25">
      <c r="B19116" s="683"/>
      <c r="C19116" s="683"/>
      <c r="D19116" s="684"/>
    </row>
    <row r="19117" spans="2:4" ht="15" customHeight="1" x14ac:dyDescent="0.25">
      <c r="B19117" s="683"/>
      <c r="C19117" s="683"/>
      <c r="D19117" s="684"/>
    </row>
    <row r="19118" spans="2:4" ht="15" customHeight="1" x14ac:dyDescent="0.25">
      <c r="B19118" s="683"/>
      <c r="C19118" s="683"/>
      <c r="D19118" s="684"/>
    </row>
    <row r="19119" spans="2:4" ht="15" customHeight="1" x14ac:dyDescent="0.25">
      <c r="B19119" s="683"/>
      <c r="C19119" s="683"/>
      <c r="D19119" s="684"/>
    </row>
    <row r="19120" spans="2:4" ht="15" customHeight="1" x14ac:dyDescent="0.25">
      <c r="B19120" s="683"/>
      <c r="C19120" s="683"/>
      <c r="D19120" s="684"/>
    </row>
    <row r="19121" spans="2:4" ht="15" customHeight="1" x14ac:dyDescent="0.25">
      <c r="B19121" s="683"/>
      <c r="C19121" s="683"/>
      <c r="D19121" s="684"/>
    </row>
    <row r="19122" spans="2:4" ht="15" customHeight="1" x14ac:dyDescent="0.25">
      <c r="B19122" s="683"/>
      <c r="C19122" s="683"/>
      <c r="D19122" s="684"/>
    </row>
    <row r="19123" spans="2:4" ht="15" customHeight="1" x14ac:dyDescent="0.25">
      <c r="B19123" s="683"/>
      <c r="C19123" s="683"/>
      <c r="D19123" s="684"/>
    </row>
    <row r="19124" spans="2:4" ht="15" customHeight="1" x14ac:dyDescent="0.25">
      <c r="B19124" s="683"/>
      <c r="C19124" s="683"/>
      <c r="D19124" s="684"/>
    </row>
    <row r="19125" spans="2:4" ht="15" customHeight="1" x14ac:dyDescent="0.25">
      <c r="B19125" s="683"/>
      <c r="C19125" s="683"/>
      <c r="D19125" s="684"/>
    </row>
    <row r="19126" spans="2:4" ht="15" customHeight="1" x14ac:dyDescent="0.25">
      <c r="B19126" s="683"/>
      <c r="C19126" s="683"/>
      <c r="D19126" s="684"/>
    </row>
    <row r="19127" spans="2:4" ht="15" customHeight="1" x14ac:dyDescent="0.25">
      <c r="B19127" s="683"/>
      <c r="C19127" s="683"/>
      <c r="D19127" s="684"/>
    </row>
    <row r="19128" spans="2:4" ht="15" customHeight="1" x14ac:dyDescent="0.25">
      <c r="B19128" s="683"/>
      <c r="C19128" s="683"/>
      <c r="D19128" s="684"/>
    </row>
    <row r="19129" spans="2:4" ht="15" customHeight="1" x14ac:dyDescent="0.25">
      <c r="B19129" s="683"/>
      <c r="C19129" s="683"/>
      <c r="D19129" s="684"/>
    </row>
    <row r="19130" spans="2:4" ht="15" customHeight="1" x14ac:dyDescent="0.25">
      <c r="B19130" s="683"/>
      <c r="C19130" s="683"/>
      <c r="D19130" s="684"/>
    </row>
    <row r="19131" spans="2:4" ht="15" customHeight="1" x14ac:dyDescent="0.25">
      <c r="B19131" s="683"/>
      <c r="C19131" s="683"/>
      <c r="D19131" s="684"/>
    </row>
    <row r="19132" spans="2:4" ht="15" customHeight="1" x14ac:dyDescent="0.25">
      <c r="B19132" s="683"/>
      <c r="C19132" s="683"/>
      <c r="D19132" s="684"/>
    </row>
    <row r="19133" spans="2:4" ht="15" customHeight="1" x14ac:dyDescent="0.25">
      <c r="B19133" s="683"/>
      <c r="C19133" s="683"/>
      <c r="D19133" s="684"/>
    </row>
    <row r="19134" spans="2:4" ht="15" customHeight="1" x14ac:dyDescent="0.25">
      <c r="B19134" s="683"/>
      <c r="C19134" s="683"/>
      <c r="D19134" s="684"/>
    </row>
    <row r="19135" spans="2:4" ht="15" customHeight="1" x14ac:dyDescent="0.25">
      <c r="B19135" s="683"/>
      <c r="C19135" s="683"/>
      <c r="D19135" s="684"/>
    </row>
    <row r="19136" spans="2:4" ht="15" customHeight="1" x14ac:dyDescent="0.25">
      <c r="B19136" s="683"/>
      <c r="C19136" s="683"/>
      <c r="D19136" s="684"/>
    </row>
    <row r="19137" spans="2:4" ht="15" customHeight="1" x14ac:dyDescent="0.25">
      <c r="B19137" s="683"/>
      <c r="C19137" s="683"/>
      <c r="D19137" s="684"/>
    </row>
    <row r="19138" spans="2:4" ht="15" customHeight="1" x14ac:dyDescent="0.25">
      <c r="B19138" s="683"/>
      <c r="C19138" s="683"/>
      <c r="D19138" s="684"/>
    </row>
    <row r="19139" spans="2:4" ht="15" customHeight="1" x14ac:dyDescent="0.25">
      <c r="B19139" s="683"/>
      <c r="C19139" s="683"/>
      <c r="D19139" s="684"/>
    </row>
    <row r="19140" spans="2:4" ht="15" customHeight="1" x14ac:dyDescent="0.25">
      <c r="B19140" s="683"/>
      <c r="C19140" s="683"/>
      <c r="D19140" s="684"/>
    </row>
    <row r="19141" spans="2:4" ht="15" customHeight="1" x14ac:dyDescent="0.25">
      <c r="B19141" s="683"/>
      <c r="C19141" s="683"/>
      <c r="D19141" s="684"/>
    </row>
    <row r="19142" spans="2:4" ht="15" customHeight="1" x14ac:dyDescent="0.25">
      <c r="B19142" s="683"/>
      <c r="C19142" s="683"/>
      <c r="D19142" s="684"/>
    </row>
    <row r="19143" spans="2:4" ht="15" customHeight="1" x14ac:dyDescent="0.25">
      <c r="B19143" s="683"/>
      <c r="C19143" s="683"/>
      <c r="D19143" s="684"/>
    </row>
    <row r="19144" spans="2:4" ht="15" customHeight="1" x14ac:dyDescent="0.25">
      <c r="B19144" s="683"/>
      <c r="C19144" s="683"/>
      <c r="D19144" s="684"/>
    </row>
    <row r="19145" spans="2:4" ht="15" customHeight="1" x14ac:dyDescent="0.25">
      <c r="B19145" s="683"/>
      <c r="C19145" s="683"/>
      <c r="D19145" s="684"/>
    </row>
    <row r="19146" spans="2:4" ht="15" customHeight="1" x14ac:dyDescent="0.25">
      <c r="B19146" s="683"/>
      <c r="C19146" s="683"/>
      <c r="D19146" s="684"/>
    </row>
    <row r="19147" spans="2:4" ht="15" customHeight="1" x14ac:dyDescent="0.25">
      <c r="B19147" s="683"/>
      <c r="C19147" s="683"/>
      <c r="D19147" s="684"/>
    </row>
    <row r="19148" spans="2:4" ht="15" customHeight="1" x14ac:dyDescent="0.25">
      <c r="B19148" s="683"/>
      <c r="C19148" s="683"/>
      <c r="D19148" s="684"/>
    </row>
    <row r="19149" spans="2:4" ht="15" customHeight="1" x14ac:dyDescent="0.25">
      <c r="B19149" s="683"/>
      <c r="C19149" s="683"/>
      <c r="D19149" s="684"/>
    </row>
    <row r="19150" spans="2:4" ht="15" customHeight="1" x14ac:dyDescent="0.25">
      <c r="B19150" s="683"/>
      <c r="C19150" s="683"/>
      <c r="D19150" s="684"/>
    </row>
    <row r="19151" spans="2:4" ht="15" customHeight="1" x14ac:dyDescent="0.25">
      <c r="B19151" s="683"/>
      <c r="C19151" s="683"/>
      <c r="D19151" s="684"/>
    </row>
    <row r="19152" spans="2:4" ht="15" customHeight="1" x14ac:dyDescent="0.25">
      <c r="B19152" s="683"/>
      <c r="C19152" s="683"/>
      <c r="D19152" s="684"/>
    </row>
    <row r="19153" spans="2:4" ht="15" customHeight="1" x14ac:dyDescent="0.25">
      <c r="B19153" s="683"/>
      <c r="C19153" s="683"/>
      <c r="D19153" s="684"/>
    </row>
    <row r="19154" spans="2:4" ht="15" customHeight="1" x14ac:dyDescent="0.25">
      <c r="B19154" s="683"/>
      <c r="C19154" s="683"/>
      <c r="D19154" s="684"/>
    </row>
    <row r="19155" spans="2:4" ht="15" customHeight="1" x14ac:dyDescent="0.25">
      <c r="B19155" s="683"/>
      <c r="C19155" s="683"/>
      <c r="D19155" s="684"/>
    </row>
    <row r="19156" spans="2:4" ht="15" customHeight="1" x14ac:dyDescent="0.25">
      <c r="B19156" s="683"/>
      <c r="C19156" s="683"/>
      <c r="D19156" s="684"/>
    </row>
    <row r="19157" spans="2:4" ht="15" customHeight="1" x14ac:dyDescent="0.25">
      <c r="B19157" s="683"/>
      <c r="C19157" s="683"/>
      <c r="D19157" s="684"/>
    </row>
    <row r="19158" spans="2:4" ht="15" customHeight="1" x14ac:dyDescent="0.25">
      <c r="B19158" s="683"/>
      <c r="C19158" s="683"/>
      <c r="D19158" s="684"/>
    </row>
    <row r="19159" spans="2:4" ht="15" customHeight="1" x14ac:dyDescent="0.25">
      <c r="B19159" s="683"/>
      <c r="C19159" s="683"/>
      <c r="D19159" s="684"/>
    </row>
    <row r="19160" spans="2:4" ht="15" customHeight="1" x14ac:dyDescent="0.25">
      <c r="B19160" s="683"/>
      <c r="C19160" s="683"/>
      <c r="D19160" s="684"/>
    </row>
    <row r="19161" spans="2:4" ht="15" customHeight="1" x14ac:dyDescent="0.25">
      <c r="B19161" s="683"/>
      <c r="C19161" s="683"/>
      <c r="D19161" s="684"/>
    </row>
    <row r="19162" spans="2:4" ht="15" customHeight="1" x14ac:dyDescent="0.25">
      <c r="B19162" s="683"/>
      <c r="C19162" s="683"/>
      <c r="D19162" s="684"/>
    </row>
    <row r="19163" spans="2:4" ht="15" customHeight="1" x14ac:dyDescent="0.25">
      <c r="B19163" s="683"/>
      <c r="C19163" s="683"/>
      <c r="D19163" s="684"/>
    </row>
    <row r="19164" spans="2:4" ht="15" customHeight="1" x14ac:dyDescent="0.25">
      <c r="B19164" s="683"/>
      <c r="C19164" s="683"/>
      <c r="D19164" s="684"/>
    </row>
    <row r="19165" spans="2:4" ht="15" customHeight="1" x14ac:dyDescent="0.25">
      <c r="B19165" s="683"/>
      <c r="C19165" s="683"/>
      <c r="D19165" s="684"/>
    </row>
    <row r="19166" spans="2:4" ht="15" customHeight="1" x14ac:dyDescent="0.25">
      <c r="B19166" s="683"/>
      <c r="C19166" s="683"/>
      <c r="D19166" s="684"/>
    </row>
    <row r="19167" spans="2:4" ht="15" customHeight="1" x14ac:dyDescent="0.25">
      <c r="B19167" s="683"/>
      <c r="C19167" s="683"/>
      <c r="D19167" s="684"/>
    </row>
    <row r="19168" spans="2:4" ht="15" customHeight="1" x14ac:dyDescent="0.25">
      <c r="B19168" s="683"/>
      <c r="C19168" s="683"/>
      <c r="D19168" s="684"/>
    </row>
    <row r="19169" spans="2:4" ht="15" customHeight="1" x14ac:dyDescent="0.25">
      <c r="B19169" s="683"/>
      <c r="C19169" s="683"/>
      <c r="D19169" s="684"/>
    </row>
    <row r="19170" spans="2:4" ht="15" customHeight="1" x14ac:dyDescent="0.25">
      <c r="B19170" s="683"/>
      <c r="C19170" s="683"/>
      <c r="D19170" s="684"/>
    </row>
    <row r="19171" spans="2:4" ht="15" customHeight="1" x14ac:dyDescent="0.25">
      <c r="B19171" s="683"/>
      <c r="C19171" s="683"/>
      <c r="D19171" s="684"/>
    </row>
    <row r="19172" spans="2:4" ht="15" customHeight="1" x14ac:dyDescent="0.25">
      <c r="B19172" s="683"/>
      <c r="C19172" s="683"/>
      <c r="D19172" s="684"/>
    </row>
    <row r="19173" spans="2:4" ht="15" customHeight="1" x14ac:dyDescent="0.25">
      <c r="B19173" s="683"/>
      <c r="C19173" s="683"/>
      <c r="D19173" s="684"/>
    </row>
    <row r="19174" spans="2:4" ht="15" customHeight="1" x14ac:dyDescent="0.25">
      <c r="B19174" s="683"/>
      <c r="C19174" s="683"/>
      <c r="D19174" s="684"/>
    </row>
    <row r="19175" spans="2:4" ht="15" customHeight="1" x14ac:dyDescent="0.25">
      <c r="B19175" s="683"/>
      <c r="C19175" s="683"/>
      <c r="D19175" s="684"/>
    </row>
    <row r="19176" spans="2:4" ht="15" customHeight="1" x14ac:dyDescent="0.25">
      <c r="B19176" s="683"/>
      <c r="C19176" s="683"/>
      <c r="D19176" s="684"/>
    </row>
    <row r="19177" spans="2:4" ht="15" customHeight="1" x14ac:dyDescent="0.25">
      <c r="B19177" s="683"/>
      <c r="C19177" s="683"/>
      <c r="D19177" s="684"/>
    </row>
    <row r="19178" spans="2:4" ht="15" customHeight="1" x14ac:dyDescent="0.25">
      <c r="B19178" s="683"/>
      <c r="C19178" s="683"/>
      <c r="D19178" s="684"/>
    </row>
    <row r="19179" spans="2:4" ht="15" customHeight="1" x14ac:dyDescent="0.25">
      <c r="B19179" s="683"/>
      <c r="C19179" s="683"/>
      <c r="D19179" s="684"/>
    </row>
    <row r="19180" spans="2:4" ht="15" customHeight="1" x14ac:dyDescent="0.25">
      <c r="B19180" s="683"/>
      <c r="C19180" s="683"/>
      <c r="D19180" s="684"/>
    </row>
    <row r="19181" spans="2:4" ht="15" customHeight="1" x14ac:dyDescent="0.25">
      <c r="B19181" s="683"/>
      <c r="C19181" s="683"/>
      <c r="D19181" s="684"/>
    </row>
    <row r="19182" spans="2:4" ht="15" customHeight="1" x14ac:dyDescent="0.25">
      <c r="B19182" s="683"/>
      <c r="C19182" s="683"/>
      <c r="D19182" s="684"/>
    </row>
    <row r="19183" spans="2:4" ht="15" customHeight="1" x14ac:dyDescent="0.25">
      <c r="B19183" s="683"/>
      <c r="C19183" s="683"/>
      <c r="D19183" s="684"/>
    </row>
    <row r="19184" spans="2:4" ht="15" customHeight="1" x14ac:dyDescent="0.25">
      <c r="B19184" s="683"/>
      <c r="C19184" s="683"/>
      <c r="D19184" s="684"/>
    </row>
    <row r="19185" spans="2:4" ht="15" customHeight="1" x14ac:dyDescent="0.25">
      <c r="B19185" s="683"/>
      <c r="C19185" s="683"/>
      <c r="D19185" s="684"/>
    </row>
    <row r="19186" spans="2:4" ht="15" customHeight="1" x14ac:dyDescent="0.25">
      <c r="B19186" s="683"/>
      <c r="C19186" s="683"/>
      <c r="D19186" s="684"/>
    </row>
    <row r="19187" spans="2:4" ht="15" customHeight="1" x14ac:dyDescent="0.25">
      <c r="B19187" s="683"/>
      <c r="C19187" s="683"/>
      <c r="D19187" s="684"/>
    </row>
    <row r="19188" spans="2:4" ht="15" customHeight="1" x14ac:dyDescent="0.25">
      <c r="B19188" s="683"/>
      <c r="C19188" s="683"/>
      <c r="D19188" s="684"/>
    </row>
    <row r="19189" spans="2:4" ht="15" customHeight="1" x14ac:dyDescent="0.25">
      <c r="B19189" s="683"/>
      <c r="C19189" s="683"/>
      <c r="D19189" s="684"/>
    </row>
    <row r="19190" spans="2:4" ht="15" customHeight="1" x14ac:dyDescent="0.25">
      <c r="B19190" s="683"/>
      <c r="C19190" s="683"/>
      <c r="D19190" s="684"/>
    </row>
    <row r="19191" spans="2:4" ht="15" customHeight="1" x14ac:dyDescent="0.25">
      <c r="B19191" s="683"/>
      <c r="C19191" s="683"/>
      <c r="D19191" s="684"/>
    </row>
    <row r="19192" spans="2:4" ht="15" customHeight="1" x14ac:dyDescent="0.25">
      <c r="B19192" s="683"/>
      <c r="C19192" s="683"/>
      <c r="D19192" s="684"/>
    </row>
    <row r="19193" spans="2:4" ht="15" customHeight="1" x14ac:dyDescent="0.25">
      <c r="B19193" s="683"/>
      <c r="C19193" s="683"/>
      <c r="D19193" s="684"/>
    </row>
    <row r="19194" spans="2:4" ht="15" customHeight="1" x14ac:dyDescent="0.25">
      <c r="B19194" s="683"/>
      <c r="C19194" s="683"/>
      <c r="D19194" s="684"/>
    </row>
    <row r="19195" spans="2:4" ht="15" customHeight="1" x14ac:dyDescent="0.25">
      <c r="B19195" s="683"/>
      <c r="C19195" s="683"/>
      <c r="D19195" s="684"/>
    </row>
    <row r="19196" spans="2:4" ht="15" customHeight="1" x14ac:dyDescent="0.25">
      <c r="B19196" s="683"/>
      <c r="C19196" s="683"/>
      <c r="D19196" s="684"/>
    </row>
    <row r="19197" spans="2:4" ht="15" customHeight="1" x14ac:dyDescent="0.25">
      <c r="B19197" s="683"/>
      <c r="C19197" s="683"/>
      <c r="D19197" s="684"/>
    </row>
    <row r="19198" spans="2:4" ht="15" customHeight="1" x14ac:dyDescent="0.25">
      <c r="B19198" s="683"/>
      <c r="C19198" s="683"/>
      <c r="D19198" s="684"/>
    </row>
    <row r="19199" spans="2:4" ht="15" customHeight="1" x14ac:dyDescent="0.25">
      <c r="B19199" s="683"/>
      <c r="C19199" s="683"/>
      <c r="D19199" s="684"/>
    </row>
    <row r="19200" spans="2:4" ht="15" customHeight="1" x14ac:dyDescent="0.25">
      <c r="B19200" s="683"/>
      <c r="C19200" s="683"/>
      <c r="D19200" s="684"/>
    </row>
    <row r="19201" spans="2:4" ht="15" customHeight="1" x14ac:dyDescent="0.25">
      <c r="B19201" s="683"/>
      <c r="C19201" s="683"/>
      <c r="D19201" s="684"/>
    </row>
    <row r="19202" spans="2:4" ht="15" customHeight="1" x14ac:dyDescent="0.25">
      <c r="B19202" s="683"/>
      <c r="C19202" s="683"/>
      <c r="D19202" s="684"/>
    </row>
    <row r="19203" spans="2:4" ht="15" customHeight="1" x14ac:dyDescent="0.25">
      <c r="B19203" s="683"/>
      <c r="C19203" s="683"/>
      <c r="D19203" s="684"/>
    </row>
    <row r="19204" spans="2:4" ht="15" customHeight="1" x14ac:dyDescent="0.25">
      <c r="B19204" s="683"/>
      <c r="C19204" s="683"/>
      <c r="D19204" s="684"/>
    </row>
    <row r="19205" spans="2:4" ht="15" customHeight="1" x14ac:dyDescent="0.25">
      <c r="B19205" s="683"/>
      <c r="C19205" s="683"/>
      <c r="D19205" s="684"/>
    </row>
    <row r="19206" spans="2:4" ht="15" customHeight="1" x14ac:dyDescent="0.25">
      <c r="B19206" s="683"/>
      <c r="C19206" s="683"/>
      <c r="D19206" s="684"/>
    </row>
    <row r="19207" spans="2:4" ht="15" customHeight="1" x14ac:dyDescent="0.25">
      <c r="B19207" s="683"/>
      <c r="C19207" s="683"/>
      <c r="D19207" s="684"/>
    </row>
    <row r="19208" spans="2:4" ht="15" customHeight="1" x14ac:dyDescent="0.25">
      <c r="B19208" s="683"/>
      <c r="C19208" s="683"/>
      <c r="D19208" s="684"/>
    </row>
    <row r="19209" spans="2:4" ht="15" customHeight="1" x14ac:dyDescent="0.25">
      <c r="B19209" s="683"/>
      <c r="C19209" s="683"/>
      <c r="D19209" s="684"/>
    </row>
    <row r="19210" spans="2:4" ht="15" customHeight="1" x14ac:dyDescent="0.25">
      <c r="B19210" s="683"/>
      <c r="C19210" s="683"/>
      <c r="D19210" s="684"/>
    </row>
    <row r="19211" spans="2:4" ht="15" customHeight="1" x14ac:dyDescent="0.25">
      <c r="B19211" s="683"/>
      <c r="C19211" s="683"/>
      <c r="D19211" s="684"/>
    </row>
    <row r="19212" spans="2:4" ht="15" customHeight="1" x14ac:dyDescent="0.25">
      <c r="B19212" s="683"/>
      <c r="C19212" s="683"/>
      <c r="D19212" s="684"/>
    </row>
    <row r="19213" spans="2:4" ht="15" customHeight="1" x14ac:dyDescent="0.25">
      <c r="B19213" s="683"/>
      <c r="C19213" s="683"/>
      <c r="D19213" s="684"/>
    </row>
    <row r="19214" spans="2:4" ht="15" customHeight="1" x14ac:dyDescent="0.25">
      <c r="B19214" s="683"/>
      <c r="C19214" s="683"/>
      <c r="D19214" s="684"/>
    </row>
    <row r="19215" spans="2:4" ht="15" customHeight="1" x14ac:dyDescent="0.25">
      <c r="B19215" s="683"/>
      <c r="C19215" s="683"/>
      <c r="D19215" s="684"/>
    </row>
    <row r="19216" spans="2:4" ht="15" customHeight="1" x14ac:dyDescent="0.25">
      <c r="B19216" s="683"/>
      <c r="C19216" s="683"/>
      <c r="D19216" s="684"/>
    </row>
    <row r="19217" spans="2:4" ht="15" customHeight="1" x14ac:dyDescent="0.25">
      <c r="B19217" s="683"/>
      <c r="C19217" s="683"/>
      <c r="D19217" s="684"/>
    </row>
    <row r="19218" spans="2:4" ht="15" customHeight="1" x14ac:dyDescent="0.25">
      <c r="B19218" s="683"/>
      <c r="C19218" s="683"/>
      <c r="D19218" s="684"/>
    </row>
    <row r="19219" spans="2:4" ht="15" customHeight="1" x14ac:dyDescent="0.25">
      <c r="B19219" s="683"/>
      <c r="C19219" s="683"/>
      <c r="D19219" s="684"/>
    </row>
    <row r="19220" spans="2:4" ht="15" customHeight="1" x14ac:dyDescent="0.25">
      <c r="B19220" s="683"/>
      <c r="C19220" s="683"/>
      <c r="D19220" s="684"/>
    </row>
    <row r="19221" spans="2:4" ht="15" customHeight="1" x14ac:dyDescent="0.25">
      <c r="B19221" s="683"/>
      <c r="C19221" s="683"/>
      <c r="D19221" s="684"/>
    </row>
    <row r="19222" spans="2:4" ht="15" customHeight="1" x14ac:dyDescent="0.25">
      <c r="B19222" s="683"/>
      <c r="C19222" s="683"/>
      <c r="D19222" s="684"/>
    </row>
    <row r="19223" spans="2:4" ht="15" customHeight="1" x14ac:dyDescent="0.25">
      <c r="B19223" s="683"/>
      <c r="C19223" s="683"/>
      <c r="D19223" s="684"/>
    </row>
    <row r="19224" spans="2:4" ht="15" customHeight="1" x14ac:dyDescent="0.25">
      <c r="B19224" s="683"/>
      <c r="C19224" s="683"/>
      <c r="D19224" s="684"/>
    </row>
    <row r="19225" spans="2:4" ht="15" customHeight="1" x14ac:dyDescent="0.25">
      <c r="B19225" s="683"/>
      <c r="C19225" s="683"/>
      <c r="D19225" s="684"/>
    </row>
    <row r="19226" spans="2:4" ht="15" customHeight="1" x14ac:dyDescent="0.25">
      <c r="B19226" s="683"/>
      <c r="C19226" s="683"/>
      <c r="D19226" s="684"/>
    </row>
    <row r="19227" spans="2:4" ht="15" customHeight="1" x14ac:dyDescent="0.25">
      <c r="B19227" s="683"/>
      <c r="C19227" s="683"/>
      <c r="D19227" s="684"/>
    </row>
    <row r="19228" spans="2:4" ht="15" customHeight="1" x14ac:dyDescent="0.25">
      <c r="B19228" s="683"/>
      <c r="C19228" s="683"/>
      <c r="D19228" s="684"/>
    </row>
    <row r="19229" spans="2:4" ht="15" customHeight="1" x14ac:dyDescent="0.25">
      <c r="B19229" s="683"/>
      <c r="C19229" s="683"/>
      <c r="D19229" s="684"/>
    </row>
    <row r="19230" spans="2:4" ht="15" customHeight="1" x14ac:dyDescent="0.25">
      <c r="B19230" s="683"/>
      <c r="C19230" s="683"/>
      <c r="D19230" s="684"/>
    </row>
    <row r="19231" spans="2:4" ht="15" customHeight="1" x14ac:dyDescent="0.25">
      <c r="B19231" s="683"/>
      <c r="C19231" s="683"/>
      <c r="D19231" s="684"/>
    </row>
    <row r="19232" spans="2:4" ht="15" customHeight="1" x14ac:dyDescent="0.25">
      <c r="B19232" s="683"/>
      <c r="C19232" s="683"/>
      <c r="D19232" s="684"/>
    </row>
    <row r="19233" spans="2:4" ht="15" customHeight="1" x14ac:dyDescent="0.25">
      <c r="B19233" s="683"/>
      <c r="C19233" s="683"/>
      <c r="D19233" s="684"/>
    </row>
    <row r="19234" spans="2:4" ht="15" customHeight="1" x14ac:dyDescent="0.25">
      <c r="B19234" s="683"/>
      <c r="C19234" s="683"/>
      <c r="D19234" s="684"/>
    </row>
    <row r="19235" spans="2:4" ht="15" customHeight="1" x14ac:dyDescent="0.25">
      <c r="B19235" s="683"/>
      <c r="C19235" s="683"/>
      <c r="D19235" s="684"/>
    </row>
    <row r="19236" spans="2:4" ht="15" customHeight="1" x14ac:dyDescent="0.25">
      <c r="B19236" s="683"/>
      <c r="C19236" s="683"/>
      <c r="D19236" s="684"/>
    </row>
    <row r="19237" spans="2:4" ht="15" customHeight="1" x14ac:dyDescent="0.25">
      <c r="B19237" s="683"/>
      <c r="C19237" s="683"/>
      <c r="D19237" s="684"/>
    </row>
    <row r="19238" spans="2:4" ht="15" customHeight="1" x14ac:dyDescent="0.25">
      <c r="B19238" s="683"/>
      <c r="C19238" s="683"/>
      <c r="D19238" s="684"/>
    </row>
    <row r="19239" spans="2:4" ht="15" customHeight="1" x14ac:dyDescent="0.25">
      <c r="B19239" s="683"/>
      <c r="C19239" s="683"/>
      <c r="D19239" s="684"/>
    </row>
    <row r="19240" spans="2:4" ht="15" customHeight="1" x14ac:dyDescent="0.25">
      <c r="B19240" s="683"/>
      <c r="C19240" s="683"/>
      <c r="D19240" s="684"/>
    </row>
    <row r="19241" spans="2:4" ht="15" customHeight="1" x14ac:dyDescent="0.25">
      <c r="B19241" s="683"/>
      <c r="C19241" s="683"/>
      <c r="D19241" s="684"/>
    </row>
    <row r="19242" spans="2:4" ht="15" customHeight="1" x14ac:dyDescent="0.25">
      <c r="B19242" s="683"/>
      <c r="C19242" s="683"/>
      <c r="D19242" s="684"/>
    </row>
    <row r="19243" spans="2:4" ht="15" customHeight="1" x14ac:dyDescent="0.25">
      <c r="B19243" s="683"/>
      <c r="C19243" s="683"/>
      <c r="D19243" s="684"/>
    </row>
    <row r="19244" spans="2:4" ht="15" customHeight="1" x14ac:dyDescent="0.25">
      <c r="B19244" s="683"/>
      <c r="C19244" s="683"/>
      <c r="D19244" s="684"/>
    </row>
    <row r="19245" spans="2:4" ht="15" customHeight="1" x14ac:dyDescent="0.25">
      <c r="B19245" s="683"/>
      <c r="C19245" s="683"/>
      <c r="D19245" s="684"/>
    </row>
    <row r="19246" spans="2:4" ht="15" customHeight="1" x14ac:dyDescent="0.25">
      <c r="B19246" s="683"/>
      <c r="C19246" s="683"/>
      <c r="D19246" s="684"/>
    </row>
    <row r="19247" spans="2:4" ht="15" customHeight="1" x14ac:dyDescent="0.25">
      <c r="B19247" s="683"/>
      <c r="C19247" s="683"/>
      <c r="D19247" s="684"/>
    </row>
    <row r="19248" spans="2:4" ht="15" customHeight="1" x14ac:dyDescent="0.25">
      <c r="B19248" s="683"/>
      <c r="C19248" s="683"/>
      <c r="D19248" s="684"/>
    </row>
    <row r="19249" spans="2:4" ht="15" customHeight="1" x14ac:dyDescent="0.25">
      <c r="B19249" s="683"/>
      <c r="C19249" s="683"/>
      <c r="D19249" s="684"/>
    </row>
    <row r="19250" spans="2:4" ht="15" customHeight="1" x14ac:dyDescent="0.25">
      <c r="B19250" s="683"/>
      <c r="C19250" s="683"/>
      <c r="D19250" s="684"/>
    </row>
    <row r="19251" spans="2:4" ht="15" customHeight="1" x14ac:dyDescent="0.25">
      <c r="B19251" s="683"/>
      <c r="C19251" s="683"/>
      <c r="D19251" s="684"/>
    </row>
    <row r="19252" spans="2:4" ht="15" customHeight="1" x14ac:dyDescent="0.25">
      <c r="B19252" s="683"/>
      <c r="C19252" s="683"/>
      <c r="D19252" s="684"/>
    </row>
    <row r="19253" spans="2:4" ht="15" customHeight="1" x14ac:dyDescent="0.25">
      <c r="B19253" s="683"/>
      <c r="C19253" s="683"/>
      <c r="D19253" s="684"/>
    </row>
    <row r="19254" spans="2:4" ht="15" customHeight="1" x14ac:dyDescent="0.25">
      <c r="B19254" s="683"/>
      <c r="C19254" s="683"/>
      <c r="D19254" s="684"/>
    </row>
    <row r="19255" spans="2:4" ht="15" customHeight="1" x14ac:dyDescent="0.25">
      <c r="B19255" s="683"/>
      <c r="C19255" s="683"/>
      <c r="D19255" s="684"/>
    </row>
    <row r="19256" spans="2:4" ht="15" customHeight="1" x14ac:dyDescent="0.25">
      <c r="B19256" s="683"/>
      <c r="C19256" s="683"/>
      <c r="D19256" s="684"/>
    </row>
    <row r="19257" spans="2:4" ht="15" customHeight="1" x14ac:dyDescent="0.25">
      <c r="B19257" s="683"/>
      <c r="C19257" s="683"/>
      <c r="D19257" s="684"/>
    </row>
    <row r="19258" spans="2:4" ht="15" customHeight="1" x14ac:dyDescent="0.25">
      <c r="B19258" s="683"/>
      <c r="C19258" s="683"/>
      <c r="D19258" s="684"/>
    </row>
    <row r="19259" spans="2:4" ht="15" customHeight="1" x14ac:dyDescent="0.25">
      <c r="B19259" s="683"/>
      <c r="C19259" s="683"/>
      <c r="D19259" s="684"/>
    </row>
    <row r="19260" spans="2:4" ht="15" customHeight="1" x14ac:dyDescent="0.25">
      <c r="B19260" s="683"/>
      <c r="C19260" s="683"/>
      <c r="D19260" s="684"/>
    </row>
    <row r="19261" spans="2:4" ht="15" customHeight="1" x14ac:dyDescent="0.25">
      <c r="B19261" s="683"/>
      <c r="C19261" s="683"/>
      <c r="D19261" s="684"/>
    </row>
    <row r="19262" spans="2:4" ht="15" customHeight="1" x14ac:dyDescent="0.25">
      <c r="B19262" s="683"/>
      <c r="C19262" s="683"/>
      <c r="D19262" s="684"/>
    </row>
    <row r="19263" spans="2:4" ht="15" customHeight="1" x14ac:dyDescent="0.25">
      <c r="B19263" s="683"/>
      <c r="C19263" s="683"/>
      <c r="D19263" s="684"/>
    </row>
    <row r="19264" spans="2:4" ht="15" customHeight="1" x14ac:dyDescent="0.25">
      <c r="B19264" s="683"/>
      <c r="C19264" s="683"/>
      <c r="D19264" s="684"/>
    </row>
    <row r="19265" spans="2:4" ht="15" customHeight="1" x14ac:dyDescent="0.25">
      <c r="B19265" s="683"/>
      <c r="C19265" s="683"/>
      <c r="D19265" s="684"/>
    </row>
    <row r="19266" spans="2:4" ht="15" customHeight="1" x14ac:dyDescent="0.25">
      <c r="B19266" s="683"/>
      <c r="C19266" s="683"/>
      <c r="D19266" s="684"/>
    </row>
    <row r="19267" spans="2:4" ht="15" customHeight="1" x14ac:dyDescent="0.25">
      <c r="B19267" s="683"/>
      <c r="C19267" s="683"/>
      <c r="D19267" s="684"/>
    </row>
    <row r="19268" spans="2:4" ht="15" customHeight="1" x14ac:dyDescent="0.25">
      <c r="B19268" s="683"/>
      <c r="C19268" s="683"/>
      <c r="D19268" s="684"/>
    </row>
    <row r="19269" spans="2:4" ht="15" customHeight="1" x14ac:dyDescent="0.25">
      <c r="B19269" s="683"/>
      <c r="C19269" s="683"/>
      <c r="D19269" s="684"/>
    </row>
    <row r="19270" spans="2:4" ht="15" customHeight="1" x14ac:dyDescent="0.25">
      <c r="B19270" s="683"/>
      <c r="C19270" s="683"/>
      <c r="D19270" s="684"/>
    </row>
    <row r="19271" spans="2:4" ht="15" customHeight="1" x14ac:dyDescent="0.25">
      <c r="B19271" s="683"/>
      <c r="C19271" s="683"/>
      <c r="D19271" s="684"/>
    </row>
    <row r="19272" spans="2:4" ht="15" customHeight="1" x14ac:dyDescent="0.25">
      <c r="B19272" s="683"/>
      <c r="C19272" s="683"/>
      <c r="D19272" s="684"/>
    </row>
    <row r="19273" spans="2:4" ht="15" customHeight="1" x14ac:dyDescent="0.25">
      <c r="B19273" s="683"/>
      <c r="C19273" s="683"/>
      <c r="D19273" s="684"/>
    </row>
    <row r="19274" spans="2:4" ht="15" customHeight="1" x14ac:dyDescent="0.25">
      <c r="B19274" s="683"/>
      <c r="C19274" s="683"/>
      <c r="D19274" s="684"/>
    </row>
    <row r="19275" spans="2:4" ht="15" customHeight="1" x14ac:dyDescent="0.25">
      <c r="B19275" s="683"/>
      <c r="C19275" s="683"/>
      <c r="D19275" s="684"/>
    </row>
    <row r="19276" spans="2:4" ht="15" customHeight="1" x14ac:dyDescent="0.25">
      <c r="B19276" s="683"/>
      <c r="C19276" s="683"/>
      <c r="D19276" s="684"/>
    </row>
    <row r="19277" spans="2:4" ht="15" customHeight="1" x14ac:dyDescent="0.25">
      <c r="B19277" s="683"/>
      <c r="C19277" s="683"/>
      <c r="D19277" s="684"/>
    </row>
    <row r="19278" spans="2:4" ht="15" customHeight="1" x14ac:dyDescent="0.25">
      <c r="B19278" s="683"/>
      <c r="C19278" s="683"/>
      <c r="D19278" s="684"/>
    </row>
    <row r="19279" spans="2:4" ht="15" customHeight="1" x14ac:dyDescent="0.25">
      <c r="B19279" s="683"/>
      <c r="C19279" s="683"/>
      <c r="D19279" s="684"/>
    </row>
    <row r="19280" spans="2:4" ht="15" customHeight="1" x14ac:dyDescent="0.25">
      <c r="B19280" s="683"/>
      <c r="C19280" s="683"/>
      <c r="D19280" s="684"/>
    </row>
    <row r="19281" spans="2:4" ht="15" customHeight="1" x14ac:dyDescent="0.25">
      <c r="B19281" s="683"/>
      <c r="C19281" s="683"/>
      <c r="D19281" s="684"/>
    </row>
    <row r="19282" spans="2:4" ht="15" customHeight="1" x14ac:dyDescent="0.25">
      <c r="B19282" s="683"/>
      <c r="C19282" s="683"/>
      <c r="D19282" s="684"/>
    </row>
    <row r="19283" spans="2:4" ht="15" customHeight="1" x14ac:dyDescent="0.25">
      <c r="B19283" s="683"/>
      <c r="C19283" s="683"/>
      <c r="D19283" s="684"/>
    </row>
    <row r="19284" spans="2:4" ht="15" customHeight="1" x14ac:dyDescent="0.25">
      <c r="B19284" s="683"/>
      <c r="C19284" s="683"/>
      <c r="D19284" s="684"/>
    </row>
    <row r="19285" spans="2:4" ht="15" customHeight="1" x14ac:dyDescent="0.25">
      <c r="B19285" s="683"/>
      <c r="C19285" s="683"/>
      <c r="D19285" s="684"/>
    </row>
    <row r="19286" spans="2:4" ht="15" customHeight="1" x14ac:dyDescent="0.25">
      <c r="B19286" s="683"/>
      <c r="C19286" s="683"/>
      <c r="D19286" s="684"/>
    </row>
    <row r="19287" spans="2:4" ht="15" customHeight="1" x14ac:dyDescent="0.25">
      <c r="B19287" s="683"/>
      <c r="C19287" s="683"/>
      <c r="D19287" s="684"/>
    </row>
    <row r="19288" spans="2:4" ht="15" customHeight="1" x14ac:dyDescent="0.25">
      <c r="B19288" s="683"/>
      <c r="C19288" s="683"/>
      <c r="D19288" s="684"/>
    </row>
    <row r="19289" spans="2:4" ht="15" customHeight="1" x14ac:dyDescent="0.25">
      <c r="B19289" s="683"/>
      <c r="C19289" s="683"/>
      <c r="D19289" s="684"/>
    </row>
    <row r="19290" spans="2:4" ht="15" customHeight="1" x14ac:dyDescent="0.25">
      <c r="B19290" s="683"/>
      <c r="C19290" s="683"/>
      <c r="D19290" s="684"/>
    </row>
    <row r="19291" spans="2:4" ht="15" customHeight="1" x14ac:dyDescent="0.25">
      <c r="B19291" s="683"/>
      <c r="C19291" s="683"/>
      <c r="D19291" s="684"/>
    </row>
    <row r="19292" spans="2:4" ht="15" customHeight="1" x14ac:dyDescent="0.25">
      <c r="B19292" s="683"/>
      <c r="C19292" s="683"/>
      <c r="D19292" s="684"/>
    </row>
    <row r="19293" spans="2:4" ht="15" customHeight="1" x14ac:dyDescent="0.25">
      <c r="B19293" s="683"/>
      <c r="C19293" s="683"/>
      <c r="D19293" s="684"/>
    </row>
    <row r="19294" spans="2:4" ht="15" customHeight="1" x14ac:dyDescent="0.25">
      <c r="B19294" s="683"/>
      <c r="C19294" s="683"/>
      <c r="D19294" s="684"/>
    </row>
    <row r="19295" spans="2:4" ht="15" customHeight="1" x14ac:dyDescent="0.25">
      <c r="B19295" s="683"/>
      <c r="C19295" s="683"/>
      <c r="D19295" s="684"/>
    </row>
    <row r="19296" spans="2:4" ht="15" customHeight="1" x14ac:dyDescent="0.25">
      <c r="B19296" s="683"/>
      <c r="C19296" s="683"/>
      <c r="D19296" s="684"/>
    </row>
    <row r="19297" spans="2:4" ht="15" customHeight="1" x14ac:dyDescent="0.25">
      <c r="B19297" s="683"/>
      <c r="C19297" s="683"/>
      <c r="D19297" s="684"/>
    </row>
    <row r="19298" spans="2:4" ht="15" customHeight="1" x14ac:dyDescent="0.25">
      <c r="B19298" s="683"/>
      <c r="C19298" s="683"/>
      <c r="D19298" s="684"/>
    </row>
    <row r="19299" spans="2:4" ht="15" customHeight="1" x14ac:dyDescent="0.25">
      <c r="B19299" s="683"/>
      <c r="C19299" s="683"/>
      <c r="D19299" s="684"/>
    </row>
    <row r="19300" spans="2:4" ht="15" customHeight="1" x14ac:dyDescent="0.25">
      <c r="B19300" s="683"/>
      <c r="C19300" s="683"/>
      <c r="D19300" s="684"/>
    </row>
    <row r="19301" spans="2:4" ht="15" customHeight="1" x14ac:dyDescent="0.25">
      <c r="B19301" s="683"/>
      <c r="C19301" s="683"/>
      <c r="D19301" s="684"/>
    </row>
    <row r="19302" spans="2:4" ht="15" customHeight="1" x14ac:dyDescent="0.25">
      <c r="B19302" s="683"/>
      <c r="C19302" s="683"/>
      <c r="D19302" s="684"/>
    </row>
    <row r="19303" spans="2:4" ht="15" customHeight="1" x14ac:dyDescent="0.25">
      <c r="B19303" s="683"/>
      <c r="C19303" s="683"/>
      <c r="D19303" s="684"/>
    </row>
    <row r="19304" spans="2:4" ht="15" customHeight="1" x14ac:dyDescent="0.25">
      <c r="B19304" s="683"/>
      <c r="C19304" s="683"/>
      <c r="D19304" s="684"/>
    </row>
    <row r="19305" spans="2:4" ht="15" customHeight="1" x14ac:dyDescent="0.25">
      <c r="B19305" s="683"/>
      <c r="C19305" s="683"/>
      <c r="D19305" s="684"/>
    </row>
    <row r="19306" spans="2:4" ht="15" customHeight="1" x14ac:dyDescent="0.25">
      <c r="B19306" s="683"/>
      <c r="C19306" s="683"/>
      <c r="D19306" s="684"/>
    </row>
    <row r="19307" spans="2:4" ht="15" customHeight="1" x14ac:dyDescent="0.25">
      <c r="B19307" s="683"/>
      <c r="C19307" s="683"/>
      <c r="D19307" s="684"/>
    </row>
    <row r="19308" spans="2:4" ht="15" customHeight="1" x14ac:dyDescent="0.25">
      <c r="B19308" s="683"/>
      <c r="C19308" s="683"/>
      <c r="D19308" s="684"/>
    </row>
    <row r="19309" spans="2:4" ht="15" customHeight="1" x14ac:dyDescent="0.25">
      <c r="B19309" s="683"/>
      <c r="C19309" s="683"/>
      <c r="D19309" s="684"/>
    </row>
    <row r="19310" spans="2:4" ht="15" customHeight="1" x14ac:dyDescent="0.25">
      <c r="B19310" s="683"/>
      <c r="C19310" s="683"/>
      <c r="D19310" s="684"/>
    </row>
    <row r="19311" spans="2:4" ht="15" customHeight="1" x14ac:dyDescent="0.25">
      <c r="B19311" s="683"/>
      <c r="C19311" s="683"/>
      <c r="D19311" s="684"/>
    </row>
    <row r="19312" spans="2:4" ht="15" customHeight="1" x14ac:dyDescent="0.25">
      <c r="B19312" s="683"/>
      <c r="C19312" s="683"/>
      <c r="D19312" s="684"/>
    </row>
    <row r="19313" spans="2:4" ht="15" customHeight="1" x14ac:dyDescent="0.25">
      <c r="B19313" s="683"/>
      <c r="C19313" s="683"/>
      <c r="D19313" s="684"/>
    </row>
    <row r="19314" spans="2:4" ht="15" customHeight="1" x14ac:dyDescent="0.25">
      <c r="B19314" s="683"/>
      <c r="C19314" s="683"/>
      <c r="D19314" s="684"/>
    </row>
    <row r="19315" spans="2:4" ht="15" customHeight="1" x14ac:dyDescent="0.25">
      <c r="B19315" s="683"/>
      <c r="C19315" s="683"/>
      <c r="D19315" s="684"/>
    </row>
    <row r="19316" spans="2:4" ht="15" customHeight="1" x14ac:dyDescent="0.25">
      <c r="B19316" s="683"/>
      <c r="C19316" s="683"/>
      <c r="D19316" s="684"/>
    </row>
    <row r="19317" spans="2:4" ht="15" customHeight="1" x14ac:dyDescent="0.25">
      <c r="B19317" s="683"/>
      <c r="C19317" s="683"/>
      <c r="D19317" s="684"/>
    </row>
    <row r="19318" spans="2:4" ht="15" customHeight="1" x14ac:dyDescent="0.25">
      <c r="B19318" s="683"/>
      <c r="C19318" s="683"/>
      <c r="D19318" s="684"/>
    </row>
    <row r="19319" spans="2:4" ht="15" customHeight="1" x14ac:dyDescent="0.25">
      <c r="B19319" s="683"/>
      <c r="C19319" s="683"/>
      <c r="D19319" s="684"/>
    </row>
    <row r="19320" spans="2:4" ht="15" customHeight="1" x14ac:dyDescent="0.25">
      <c r="B19320" s="683"/>
      <c r="C19320" s="683"/>
      <c r="D19320" s="684"/>
    </row>
    <row r="19321" spans="2:4" ht="15" customHeight="1" x14ac:dyDescent="0.25">
      <c r="B19321" s="683"/>
      <c r="C19321" s="683"/>
      <c r="D19321" s="684"/>
    </row>
    <row r="19322" spans="2:4" ht="15" customHeight="1" x14ac:dyDescent="0.25">
      <c r="B19322" s="683"/>
      <c r="C19322" s="683"/>
      <c r="D19322" s="684"/>
    </row>
    <row r="19323" spans="2:4" ht="15" customHeight="1" x14ac:dyDescent="0.25">
      <c r="B19323" s="683"/>
      <c r="C19323" s="683"/>
      <c r="D19323" s="684"/>
    </row>
    <row r="19324" spans="2:4" ht="15" customHeight="1" x14ac:dyDescent="0.25">
      <c r="B19324" s="683"/>
      <c r="C19324" s="683"/>
      <c r="D19324" s="684"/>
    </row>
    <row r="19325" spans="2:4" ht="15" customHeight="1" x14ac:dyDescent="0.25">
      <c r="B19325" s="683"/>
      <c r="C19325" s="683"/>
      <c r="D19325" s="684"/>
    </row>
    <row r="19326" spans="2:4" ht="15" customHeight="1" x14ac:dyDescent="0.25">
      <c r="B19326" s="683"/>
      <c r="C19326" s="683"/>
      <c r="D19326" s="684"/>
    </row>
    <row r="19327" spans="2:4" ht="15" customHeight="1" x14ac:dyDescent="0.25">
      <c r="B19327" s="683"/>
      <c r="C19327" s="683"/>
      <c r="D19327" s="684"/>
    </row>
    <row r="19328" spans="2:4" ht="15" customHeight="1" x14ac:dyDescent="0.25">
      <c r="B19328" s="683"/>
      <c r="C19328" s="683"/>
      <c r="D19328" s="684"/>
    </row>
    <row r="19329" spans="2:4" ht="15" customHeight="1" x14ac:dyDescent="0.25">
      <c r="B19329" s="683"/>
      <c r="C19329" s="683"/>
      <c r="D19329" s="684"/>
    </row>
    <row r="19330" spans="2:4" ht="15" customHeight="1" x14ac:dyDescent="0.25">
      <c r="B19330" s="683"/>
      <c r="C19330" s="683"/>
      <c r="D19330" s="684"/>
    </row>
    <row r="19331" spans="2:4" ht="15" customHeight="1" x14ac:dyDescent="0.25">
      <c r="B19331" s="683"/>
      <c r="C19331" s="683"/>
      <c r="D19331" s="684"/>
    </row>
    <row r="19332" spans="2:4" ht="15" customHeight="1" x14ac:dyDescent="0.25">
      <c r="B19332" s="683"/>
      <c r="C19332" s="683"/>
      <c r="D19332" s="684"/>
    </row>
    <row r="19333" spans="2:4" ht="15" customHeight="1" x14ac:dyDescent="0.25">
      <c r="B19333" s="683"/>
      <c r="C19333" s="683"/>
      <c r="D19333" s="684"/>
    </row>
    <row r="19334" spans="2:4" ht="15" customHeight="1" x14ac:dyDescent="0.25">
      <c r="B19334" s="683"/>
      <c r="C19334" s="683"/>
      <c r="D19334" s="684"/>
    </row>
    <row r="19335" spans="2:4" ht="15" customHeight="1" x14ac:dyDescent="0.25">
      <c r="B19335" s="683"/>
      <c r="C19335" s="683"/>
      <c r="D19335" s="684"/>
    </row>
    <row r="19336" spans="2:4" ht="15" customHeight="1" x14ac:dyDescent="0.25">
      <c r="B19336" s="683"/>
      <c r="C19336" s="683"/>
      <c r="D19336" s="684"/>
    </row>
    <row r="19337" spans="2:4" ht="15" customHeight="1" x14ac:dyDescent="0.25">
      <c r="B19337" s="683"/>
      <c r="C19337" s="683"/>
      <c r="D19337" s="684"/>
    </row>
    <row r="19338" spans="2:4" ht="15" customHeight="1" x14ac:dyDescent="0.25">
      <c r="B19338" s="683"/>
      <c r="C19338" s="683"/>
      <c r="D19338" s="684"/>
    </row>
    <row r="19339" spans="2:4" ht="15" customHeight="1" x14ac:dyDescent="0.25">
      <c r="B19339" s="683"/>
      <c r="C19339" s="683"/>
      <c r="D19339" s="684"/>
    </row>
    <row r="19340" spans="2:4" ht="15" customHeight="1" x14ac:dyDescent="0.25">
      <c r="B19340" s="683"/>
      <c r="C19340" s="683"/>
      <c r="D19340" s="684"/>
    </row>
    <row r="19341" spans="2:4" ht="15" customHeight="1" x14ac:dyDescent="0.25">
      <c r="B19341" s="683"/>
      <c r="C19341" s="683"/>
      <c r="D19341" s="684"/>
    </row>
    <row r="19342" spans="2:4" ht="15" customHeight="1" x14ac:dyDescent="0.25">
      <c r="B19342" s="683"/>
      <c r="C19342" s="683"/>
      <c r="D19342" s="684"/>
    </row>
    <row r="19343" spans="2:4" ht="15" customHeight="1" x14ac:dyDescent="0.25">
      <c r="B19343" s="683"/>
      <c r="C19343" s="683"/>
      <c r="D19343" s="684"/>
    </row>
    <row r="19344" spans="2:4" ht="15" customHeight="1" x14ac:dyDescent="0.25">
      <c r="B19344" s="683"/>
      <c r="C19344" s="683"/>
      <c r="D19344" s="684"/>
    </row>
    <row r="19345" spans="2:4" ht="15" customHeight="1" x14ac:dyDescent="0.25">
      <c r="B19345" s="683"/>
      <c r="C19345" s="683"/>
      <c r="D19345" s="684"/>
    </row>
    <row r="19346" spans="2:4" ht="15" customHeight="1" x14ac:dyDescent="0.25">
      <c r="B19346" s="683"/>
      <c r="C19346" s="683"/>
      <c r="D19346" s="684"/>
    </row>
    <row r="19347" spans="2:4" ht="15" customHeight="1" x14ac:dyDescent="0.25">
      <c r="B19347" s="683"/>
      <c r="C19347" s="683"/>
      <c r="D19347" s="684"/>
    </row>
    <row r="19348" spans="2:4" ht="15" customHeight="1" x14ac:dyDescent="0.25">
      <c r="B19348" s="683"/>
      <c r="C19348" s="683"/>
      <c r="D19348" s="684"/>
    </row>
    <row r="19349" spans="2:4" ht="15" customHeight="1" x14ac:dyDescent="0.25">
      <c r="B19349" s="683"/>
      <c r="C19349" s="683"/>
      <c r="D19349" s="684"/>
    </row>
    <row r="19350" spans="2:4" ht="15" customHeight="1" x14ac:dyDescent="0.25">
      <c r="B19350" s="683"/>
      <c r="C19350" s="683"/>
      <c r="D19350" s="684"/>
    </row>
    <row r="19351" spans="2:4" ht="15" customHeight="1" x14ac:dyDescent="0.25">
      <c r="B19351" s="683"/>
      <c r="C19351" s="683"/>
      <c r="D19351" s="684"/>
    </row>
    <row r="19352" spans="2:4" ht="15" customHeight="1" x14ac:dyDescent="0.25">
      <c r="B19352" s="683"/>
      <c r="C19352" s="683"/>
      <c r="D19352" s="684"/>
    </row>
    <row r="19353" spans="2:4" ht="15" customHeight="1" x14ac:dyDescent="0.25">
      <c r="B19353" s="683"/>
      <c r="C19353" s="683"/>
      <c r="D19353" s="684"/>
    </row>
    <row r="19354" spans="2:4" ht="15" customHeight="1" x14ac:dyDescent="0.25">
      <c r="B19354" s="683"/>
      <c r="C19354" s="683"/>
      <c r="D19354" s="684"/>
    </row>
    <row r="19355" spans="2:4" ht="15" customHeight="1" x14ac:dyDescent="0.25">
      <c r="B19355" s="683"/>
      <c r="C19355" s="683"/>
      <c r="D19355" s="684"/>
    </row>
    <row r="19356" spans="2:4" ht="15" customHeight="1" x14ac:dyDescent="0.25">
      <c r="B19356" s="683"/>
      <c r="C19356" s="683"/>
      <c r="D19356" s="684"/>
    </row>
    <row r="19357" spans="2:4" ht="15" customHeight="1" x14ac:dyDescent="0.25">
      <c r="B19357" s="683"/>
      <c r="C19357" s="683"/>
      <c r="D19357" s="684"/>
    </row>
    <row r="19358" spans="2:4" ht="15" customHeight="1" x14ac:dyDescent="0.25">
      <c r="B19358" s="683"/>
      <c r="C19358" s="683"/>
      <c r="D19358" s="684"/>
    </row>
    <row r="19359" spans="2:4" ht="15" customHeight="1" x14ac:dyDescent="0.25">
      <c r="B19359" s="683"/>
      <c r="C19359" s="683"/>
      <c r="D19359" s="684"/>
    </row>
    <row r="19360" spans="2:4" ht="15" customHeight="1" x14ac:dyDescent="0.25">
      <c r="B19360" s="683"/>
      <c r="C19360" s="683"/>
      <c r="D19360" s="684"/>
    </row>
    <row r="19361" spans="2:4" ht="15" customHeight="1" x14ac:dyDescent="0.25">
      <c r="B19361" s="683"/>
      <c r="C19361" s="683"/>
      <c r="D19361" s="684"/>
    </row>
    <row r="19362" spans="2:4" ht="15" customHeight="1" x14ac:dyDescent="0.25">
      <c r="B19362" s="683"/>
      <c r="C19362" s="683"/>
      <c r="D19362" s="684"/>
    </row>
    <row r="19363" spans="2:4" ht="15" customHeight="1" x14ac:dyDescent="0.25">
      <c r="B19363" s="683"/>
      <c r="C19363" s="683"/>
      <c r="D19363" s="684"/>
    </row>
    <row r="19364" spans="2:4" ht="15" customHeight="1" x14ac:dyDescent="0.25">
      <c r="B19364" s="683"/>
      <c r="C19364" s="683"/>
      <c r="D19364" s="684"/>
    </row>
    <row r="19365" spans="2:4" ht="15" customHeight="1" x14ac:dyDescent="0.25">
      <c r="B19365" s="683"/>
      <c r="C19365" s="683"/>
      <c r="D19365" s="684"/>
    </row>
    <row r="19366" spans="2:4" ht="15" customHeight="1" x14ac:dyDescent="0.25">
      <c r="B19366" s="683"/>
      <c r="C19366" s="683"/>
      <c r="D19366" s="684"/>
    </row>
    <row r="19367" spans="2:4" ht="15" customHeight="1" x14ac:dyDescent="0.25">
      <c r="B19367" s="683"/>
      <c r="C19367" s="683"/>
      <c r="D19367" s="684"/>
    </row>
    <row r="19368" spans="2:4" ht="15" customHeight="1" x14ac:dyDescent="0.25">
      <c r="B19368" s="683"/>
      <c r="C19368" s="683"/>
      <c r="D19368" s="684"/>
    </row>
    <row r="19369" spans="2:4" ht="15" customHeight="1" x14ac:dyDescent="0.25">
      <c r="B19369" s="683"/>
      <c r="C19369" s="683"/>
      <c r="D19369" s="684"/>
    </row>
    <row r="19370" spans="2:4" ht="15" customHeight="1" x14ac:dyDescent="0.25">
      <c r="B19370" s="683"/>
      <c r="C19370" s="683"/>
      <c r="D19370" s="684"/>
    </row>
    <row r="19371" spans="2:4" ht="15" customHeight="1" x14ac:dyDescent="0.25">
      <c r="B19371" s="683"/>
      <c r="C19371" s="683"/>
      <c r="D19371" s="684"/>
    </row>
    <row r="19372" spans="2:4" ht="15" customHeight="1" x14ac:dyDescent="0.25">
      <c r="B19372" s="683"/>
      <c r="C19372" s="683"/>
      <c r="D19372" s="684"/>
    </row>
    <row r="19373" spans="2:4" ht="15" customHeight="1" x14ac:dyDescent="0.25">
      <c r="B19373" s="683"/>
      <c r="C19373" s="683"/>
      <c r="D19373" s="684"/>
    </row>
    <row r="19374" spans="2:4" ht="15" customHeight="1" x14ac:dyDescent="0.25">
      <c r="B19374" s="683"/>
      <c r="C19374" s="683"/>
      <c r="D19374" s="684"/>
    </row>
    <row r="19375" spans="2:4" ht="15" customHeight="1" x14ac:dyDescent="0.25">
      <c r="B19375" s="683"/>
      <c r="C19375" s="683"/>
      <c r="D19375" s="684"/>
    </row>
    <row r="19376" spans="2:4" ht="15" customHeight="1" x14ac:dyDescent="0.25">
      <c r="B19376" s="683"/>
      <c r="C19376" s="683"/>
      <c r="D19376" s="684"/>
    </row>
    <row r="19377" spans="2:4" ht="15" customHeight="1" x14ac:dyDescent="0.25">
      <c r="B19377" s="683"/>
      <c r="C19377" s="683"/>
      <c r="D19377" s="684"/>
    </row>
    <row r="19378" spans="2:4" ht="15" customHeight="1" x14ac:dyDescent="0.25">
      <c r="B19378" s="683"/>
      <c r="C19378" s="683"/>
      <c r="D19378" s="684"/>
    </row>
    <row r="19379" spans="2:4" ht="15" customHeight="1" x14ac:dyDescent="0.25">
      <c r="B19379" s="683"/>
      <c r="C19379" s="683"/>
      <c r="D19379" s="684"/>
    </row>
    <row r="19380" spans="2:4" ht="15" customHeight="1" x14ac:dyDescent="0.25">
      <c r="B19380" s="683"/>
      <c r="C19380" s="683"/>
      <c r="D19380" s="684"/>
    </row>
    <row r="19381" spans="2:4" ht="15" customHeight="1" x14ac:dyDescent="0.25">
      <c r="B19381" s="683"/>
      <c r="C19381" s="683"/>
      <c r="D19381" s="684"/>
    </row>
    <row r="19382" spans="2:4" ht="15" customHeight="1" x14ac:dyDescent="0.25">
      <c r="B19382" s="683"/>
      <c r="C19382" s="683"/>
      <c r="D19382" s="684"/>
    </row>
    <row r="19383" spans="2:4" ht="15" customHeight="1" x14ac:dyDescent="0.25">
      <c r="B19383" s="683"/>
      <c r="C19383" s="683"/>
      <c r="D19383" s="684"/>
    </row>
    <row r="19384" spans="2:4" ht="15" customHeight="1" x14ac:dyDescent="0.25">
      <c r="B19384" s="683"/>
      <c r="C19384" s="683"/>
      <c r="D19384" s="684"/>
    </row>
    <row r="19385" spans="2:4" ht="15" customHeight="1" x14ac:dyDescent="0.25">
      <c r="B19385" s="683"/>
      <c r="C19385" s="683"/>
      <c r="D19385" s="684"/>
    </row>
    <row r="19386" spans="2:4" ht="15" customHeight="1" x14ac:dyDescent="0.25">
      <c r="B19386" s="683"/>
      <c r="C19386" s="683"/>
      <c r="D19386" s="684"/>
    </row>
    <row r="19387" spans="2:4" ht="15" customHeight="1" x14ac:dyDescent="0.25">
      <c r="B19387" s="683"/>
      <c r="C19387" s="683"/>
      <c r="D19387" s="684"/>
    </row>
    <row r="19388" spans="2:4" ht="15" customHeight="1" x14ac:dyDescent="0.25">
      <c r="B19388" s="683"/>
      <c r="C19388" s="683"/>
      <c r="D19388" s="684"/>
    </row>
    <row r="19389" spans="2:4" ht="15" customHeight="1" x14ac:dyDescent="0.25">
      <c r="B19389" s="683"/>
      <c r="C19389" s="683"/>
      <c r="D19389" s="684"/>
    </row>
    <row r="19390" spans="2:4" ht="15" customHeight="1" x14ac:dyDescent="0.25">
      <c r="B19390" s="683"/>
      <c r="C19390" s="683"/>
      <c r="D19390" s="684"/>
    </row>
    <row r="19391" spans="2:4" ht="15" customHeight="1" x14ac:dyDescent="0.25">
      <c r="B19391" s="683"/>
      <c r="C19391" s="683"/>
      <c r="D19391" s="684"/>
    </row>
    <row r="19392" spans="2:4" ht="15" customHeight="1" x14ac:dyDescent="0.25">
      <c r="B19392" s="683"/>
      <c r="C19392" s="683"/>
      <c r="D19392" s="684"/>
    </row>
    <row r="19393" spans="2:4" ht="15" customHeight="1" x14ac:dyDescent="0.25">
      <c r="B19393" s="683"/>
      <c r="C19393" s="683"/>
      <c r="D19393" s="684"/>
    </row>
    <row r="19394" spans="2:4" ht="15" customHeight="1" x14ac:dyDescent="0.25">
      <c r="B19394" s="683"/>
      <c r="C19394" s="683"/>
      <c r="D19394" s="684"/>
    </row>
    <row r="19395" spans="2:4" ht="15" customHeight="1" x14ac:dyDescent="0.25">
      <c r="B19395" s="683"/>
      <c r="C19395" s="683"/>
      <c r="D19395" s="684"/>
    </row>
    <row r="19396" spans="2:4" ht="15" customHeight="1" x14ac:dyDescent="0.25">
      <c r="B19396" s="683"/>
      <c r="C19396" s="683"/>
      <c r="D19396" s="684"/>
    </row>
    <row r="19397" spans="2:4" ht="15" customHeight="1" x14ac:dyDescent="0.25">
      <c r="B19397" s="683"/>
      <c r="C19397" s="683"/>
      <c r="D19397" s="684"/>
    </row>
    <row r="19398" spans="2:4" ht="15" customHeight="1" x14ac:dyDescent="0.25">
      <c r="B19398" s="683"/>
      <c r="C19398" s="683"/>
      <c r="D19398" s="684"/>
    </row>
    <row r="19399" spans="2:4" ht="15" customHeight="1" x14ac:dyDescent="0.25">
      <c r="B19399" s="683"/>
      <c r="C19399" s="683"/>
      <c r="D19399" s="684"/>
    </row>
    <row r="19400" spans="2:4" ht="15" customHeight="1" x14ac:dyDescent="0.25">
      <c r="B19400" s="683"/>
      <c r="C19400" s="683"/>
      <c r="D19400" s="684"/>
    </row>
    <row r="19401" spans="2:4" ht="15" customHeight="1" x14ac:dyDescent="0.25">
      <c r="B19401" s="683"/>
      <c r="C19401" s="683"/>
      <c r="D19401" s="684"/>
    </row>
    <row r="19402" spans="2:4" ht="15" customHeight="1" x14ac:dyDescent="0.25">
      <c r="B19402" s="683"/>
      <c r="C19402" s="683"/>
      <c r="D19402" s="684"/>
    </row>
    <row r="19403" spans="2:4" ht="15" customHeight="1" x14ac:dyDescent="0.25">
      <c r="B19403" s="683"/>
      <c r="C19403" s="683"/>
      <c r="D19403" s="684"/>
    </row>
    <row r="19404" spans="2:4" ht="15" customHeight="1" x14ac:dyDescent="0.25">
      <c r="B19404" s="683"/>
      <c r="C19404" s="683"/>
      <c r="D19404" s="684"/>
    </row>
    <row r="19405" spans="2:4" ht="15" customHeight="1" x14ac:dyDescent="0.25">
      <c r="B19405" s="683"/>
      <c r="C19405" s="683"/>
      <c r="D19405" s="684"/>
    </row>
    <row r="19406" spans="2:4" ht="15" customHeight="1" x14ac:dyDescent="0.25">
      <c r="B19406" s="683"/>
      <c r="C19406" s="683"/>
      <c r="D19406" s="684"/>
    </row>
    <row r="19407" spans="2:4" ht="15" customHeight="1" x14ac:dyDescent="0.25">
      <c r="B19407" s="683"/>
      <c r="C19407" s="683"/>
      <c r="D19407" s="684"/>
    </row>
    <row r="19408" spans="2:4" ht="15" customHeight="1" x14ac:dyDescent="0.25">
      <c r="B19408" s="683"/>
      <c r="C19408" s="683"/>
      <c r="D19408" s="684"/>
    </row>
    <row r="19409" spans="2:4" ht="15" customHeight="1" x14ac:dyDescent="0.25">
      <c r="B19409" s="683"/>
      <c r="C19409" s="683"/>
      <c r="D19409" s="684"/>
    </row>
    <row r="19410" spans="2:4" ht="15" customHeight="1" x14ac:dyDescent="0.25">
      <c r="B19410" s="683"/>
      <c r="C19410" s="683"/>
      <c r="D19410" s="684"/>
    </row>
    <row r="19411" spans="2:4" ht="15" customHeight="1" x14ac:dyDescent="0.25">
      <c r="B19411" s="683"/>
      <c r="C19411" s="683"/>
      <c r="D19411" s="684"/>
    </row>
    <row r="19412" spans="2:4" ht="15" customHeight="1" x14ac:dyDescent="0.25">
      <c r="B19412" s="683"/>
      <c r="C19412" s="683"/>
      <c r="D19412" s="684"/>
    </row>
    <row r="19413" spans="2:4" ht="15" customHeight="1" x14ac:dyDescent="0.25">
      <c r="B19413" s="683"/>
      <c r="C19413" s="683"/>
      <c r="D19413" s="684"/>
    </row>
    <row r="19414" spans="2:4" ht="15" customHeight="1" x14ac:dyDescent="0.25">
      <c r="B19414" s="683"/>
      <c r="C19414" s="683"/>
      <c r="D19414" s="684"/>
    </row>
    <row r="19415" spans="2:4" ht="15" customHeight="1" x14ac:dyDescent="0.25">
      <c r="B19415" s="683"/>
      <c r="C19415" s="683"/>
      <c r="D19415" s="684"/>
    </row>
    <row r="19416" spans="2:4" ht="15" customHeight="1" x14ac:dyDescent="0.25">
      <c r="B19416" s="683"/>
      <c r="C19416" s="683"/>
      <c r="D19416" s="684"/>
    </row>
    <row r="19417" spans="2:4" ht="15" customHeight="1" x14ac:dyDescent="0.25">
      <c r="B19417" s="683"/>
      <c r="C19417" s="683"/>
      <c r="D19417" s="684"/>
    </row>
    <row r="19418" spans="2:4" ht="15" customHeight="1" x14ac:dyDescent="0.25">
      <c r="B19418" s="683"/>
      <c r="C19418" s="683"/>
      <c r="D19418" s="684"/>
    </row>
    <row r="19419" spans="2:4" ht="15" customHeight="1" x14ac:dyDescent="0.25">
      <c r="B19419" s="683"/>
      <c r="C19419" s="683"/>
      <c r="D19419" s="684"/>
    </row>
    <row r="19420" spans="2:4" ht="15" customHeight="1" x14ac:dyDescent="0.25">
      <c r="B19420" s="683"/>
      <c r="C19420" s="683"/>
      <c r="D19420" s="684"/>
    </row>
    <row r="19421" spans="2:4" ht="15" customHeight="1" x14ac:dyDescent="0.25">
      <c r="B19421" s="683"/>
      <c r="C19421" s="683"/>
      <c r="D19421" s="684"/>
    </row>
    <row r="19422" spans="2:4" ht="15" customHeight="1" x14ac:dyDescent="0.25">
      <c r="B19422" s="683"/>
      <c r="C19422" s="683"/>
      <c r="D19422" s="684"/>
    </row>
    <row r="19423" spans="2:4" ht="15" customHeight="1" x14ac:dyDescent="0.25">
      <c r="B19423" s="683"/>
      <c r="C19423" s="683"/>
      <c r="D19423" s="684"/>
    </row>
    <row r="19424" spans="2:4" ht="15" customHeight="1" x14ac:dyDescent="0.25">
      <c r="B19424" s="683"/>
      <c r="C19424" s="683"/>
      <c r="D19424" s="684"/>
    </row>
    <row r="19425" spans="2:4" ht="15" customHeight="1" x14ac:dyDescent="0.25">
      <c r="B19425" s="683"/>
      <c r="C19425" s="683"/>
      <c r="D19425" s="684"/>
    </row>
    <row r="19426" spans="2:4" ht="15" customHeight="1" x14ac:dyDescent="0.25">
      <c r="B19426" s="683"/>
      <c r="C19426" s="683"/>
      <c r="D19426" s="684"/>
    </row>
    <row r="19427" spans="2:4" ht="15" customHeight="1" x14ac:dyDescent="0.25">
      <c r="B19427" s="683"/>
      <c r="C19427" s="683"/>
      <c r="D19427" s="684"/>
    </row>
    <row r="19428" spans="2:4" ht="15" customHeight="1" x14ac:dyDescent="0.25">
      <c r="B19428" s="683"/>
      <c r="C19428" s="683"/>
      <c r="D19428" s="684"/>
    </row>
    <row r="19429" spans="2:4" ht="15" customHeight="1" x14ac:dyDescent="0.25">
      <c r="B19429" s="683"/>
      <c r="C19429" s="683"/>
      <c r="D19429" s="684"/>
    </row>
    <row r="19430" spans="2:4" ht="15" customHeight="1" x14ac:dyDescent="0.25">
      <c r="B19430" s="683"/>
      <c r="C19430" s="683"/>
      <c r="D19430" s="684"/>
    </row>
    <row r="19431" spans="2:4" ht="15" customHeight="1" x14ac:dyDescent="0.25">
      <c r="B19431" s="683"/>
      <c r="C19431" s="683"/>
      <c r="D19431" s="684"/>
    </row>
    <row r="19432" spans="2:4" ht="15" customHeight="1" x14ac:dyDescent="0.25">
      <c r="B19432" s="683"/>
      <c r="C19432" s="683"/>
      <c r="D19432" s="684"/>
    </row>
    <row r="19433" spans="2:4" ht="15" customHeight="1" x14ac:dyDescent="0.25">
      <c r="B19433" s="683"/>
      <c r="C19433" s="683"/>
      <c r="D19433" s="684"/>
    </row>
    <row r="19434" spans="2:4" ht="15" customHeight="1" x14ac:dyDescent="0.25">
      <c r="B19434" s="683"/>
      <c r="C19434" s="683"/>
      <c r="D19434" s="684"/>
    </row>
    <row r="19435" spans="2:4" ht="15" customHeight="1" x14ac:dyDescent="0.25">
      <c r="B19435" s="683"/>
      <c r="C19435" s="683"/>
      <c r="D19435" s="684"/>
    </row>
    <row r="19436" spans="2:4" ht="15" customHeight="1" x14ac:dyDescent="0.25">
      <c r="B19436" s="683"/>
      <c r="C19436" s="683"/>
      <c r="D19436" s="684"/>
    </row>
    <row r="19437" spans="2:4" ht="15" customHeight="1" x14ac:dyDescent="0.25">
      <c r="B19437" s="683"/>
      <c r="C19437" s="683"/>
      <c r="D19437" s="684"/>
    </row>
    <row r="19438" spans="2:4" ht="15" customHeight="1" x14ac:dyDescent="0.25">
      <c r="B19438" s="683"/>
      <c r="C19438" s="683"/>
      <c r="D19438" s="684"/>
    </row>
    <row r="19439" spans="2:4" ht="15" customHeight="1" x14ac:dyDescent="0.25">
      <c r="B19439" s="683"/>
      <c r="C19439" s="683"/>
      <c r="D19439" s="684"/>
    </row>
    <row r="19440" spans="2:4" ht="15" customHeight="1" x14ac:dyDescent="0.25">
      <c r="B19440" s="683"/>
      <c r="C19440" s="683"/>
      <c r="D19440" s="684"/>
    </row>
    <row r="19441" spans="2:4" ht="15" customHeight="1" x14ac:dyDescent="0.25">
      <c r="B19441" s="683"/>
      <c r="C19441" s="683"/>
      <c r="D19441" s="684"/>
    </row>
    <row r="19442" spans="2:4" ht="15" customHeight="1" x14ac:dyDescent="0.25">
      <c r="B19442" s="683"/>
      <c r="C19442" s="683"/>
      <c r="D19442" s="684"/>
    </row>
    <row r="19443" spans="2:4" ht="15" customHeight="1" x14ac:dyDescent="0.25">
      <c r="B19443" s="683"/>
      <c r="C19443" s="683"/>
      <c r="D19443" s="684"/>
    </row>
    <row r="19444" spans="2:4" ht="15" customHeight="1" x14ac:dyDescent="0.25">
      <c r="B19444" s="683"/>
      <c r="C19444" s="683"/>
      <c r="D19444" s="684"/>
    </row>
    <row r="19445" spans="2:4" ht="15" customHeight="1" x14ac:dyDescent="0.25">
      <c r="B19445" s="683"/>
      <c r="C19445" s="683"/>
      <c r="D19445" s="684"/>
    </row>
    <row r="19446" spans="2:4" ht="15" customHeight="1" x14ac:dyDescent="0.25">
      <c r="B19446" s="683"/>
      <c r="C19446" s="683"/>
      <c r="D19446" s="684"/>
    </row>
    <row r="19447" spans="2:4" ht="15" customHeight="1" x14ac:dyDescent="0.25">
      <c r="B19447" s="683"/>
      <c r="C19447" s="683"/>
      <c r="D19447" s="684"/>
    </row>
    <row r="19448" spans="2:4" ht="15" customHeight="1" x14ac:dyDescent="0.25">
      <c r="B19448" s="683"/>
      <c r="C19448" s="683"/>
      <c r="D19448" s="684"/>
    </row>
    <row r="19449" spans="2:4" ht="15" customHeight="1" x14ac:dyDescent="0.25">
      <c r="B19449" s="683"/>
      <c r="C19449" s="683"/>
      <c r="D19449" s="684"/>
    </row>
    <row r="19450" spans="2:4" ht="15" customHeight="1" x14ac:dyDescent="0.25">
      <c r="B19450" s="683"/>
      <c r="C19450" s="683"/>
      <c r="D19450" s="684"/>
    </row>
    <row r="19451" spans="2:4" ht="15" customHeight="1" x14ac:dyDescent="0.25">
      <c r="B19451" s="683"/>
      <c r="C19451" s="683"/>
      <c r="D19451" s="684"/>
    </row>
    <row r="19452" spans="2:4" ht="15" customHeight="1" x14ac:dyDescent="0.25">
      <c r="B19452" s="683"/>
      <c r="C19452" s="683"/>
      <c r="D19452" s="684"/>
    </row>
    <row r="19453" spans="2:4" ht="15" customHeight="1" x14ac:dyDescent="0.25">
      <c r="B19453" s="683"/>
      <c r="C19453" s="683"/>
      <c r="D19453" s="684"/>
    </row>
    <row r="19454" spans="2:4" ht="15" customHeight="1" x14ac:dyDescent="0.25">
      <c r="B19454" s="683"/>
      <c r="C19454" s="683"/>
      <c r="D19454" s="684"/>
    </row>
    <row r="19455" spans="2:4" ht="15" customHeight="1" x14ac:dyDescent="0.25">
      <c r="B19455" s="683"/>
      <c r="C19455" s="683"/>
      <c r="D19455" s="684"/>
    </row>
    <row r="19456" spans="2:4" ht="15" customHeight="1" x14ac:dyDescent="0.25">
      <c r="B19456" s="683"/>
      <c r="C19456" s="683"/>
      <c r="D19456" s="684"/>
    </row>
    <row r="19457" spans="2:4" ht="15" customHeight="1" x14ac:dyDescent="0.25">
      <c r="B19457" s="683"/>
      <c r="C19457" s="683"/>
      <c r="D19457" s="684"/>
    </row>
    <row r="19458" spans="2:4" ht="15" customHeight="1" x14ac:dyDescent="0.25">
      <c r="B19458" s="683"/>
      <c r="C19458" s="683"/>
      <c r="D19458" s="684"/>
    </row>
    <row r="19459" spans="2:4" ht="15" customHeight="1" x14ac:dyDescent="0.25">
      <c r="B19459" s="683"/>
      <c r="C19459" s="683"/>
      <c r="D19459" s="684"/>
    </row>
    <row r="19460" spans="2:4" ht="15" customHeight="1" x14ac:dyDescent="0.25">
      <c r="B19460" s="683"/>
      <c r="C19460" s="683"/>
      <c r="D19460" s="684"/>
    </row>
    <row r="19461" spans="2:4" ht="15" customHeight="1" x14ac:dyDescent="0.25">
      <c r="B19461" s="683"/>
      <c r="C19461" s="683"/>
      <c r="D19461" s="684"/>
    </row>
    <row r="19462" spans="2:4" ht="15" customHeight="1" x14ac:dyDescent="0.25">
      <c r="B19462" s="683"/>
      <c r="C19462" s="683"/>
      <c r="D19462" s="684"/>
    </row>
    <row r="19463" spans="2:4" ht="15" customHeight="1" x14ac:dyDescent="0.25">
      <c r="B19463" s="683"/>
      <c r="C19463" s="683"/>
      <c r="D19463" s="684"/>
    </row>
    <row r="19464" spans="2:4" ht="15" customHeight="1" x14ac:dyDescent="0.25">
      <c r="B19464" s="683"/>
      <c r="C19464" s="683"/>
      <c r="D19464" s="684"/>
    </row>
    <row r="19465" spans="2:4" ht="15" customHeight="1" x14ac:dyDescent="0.25">
      <c r="B19465" s="683"/>
      <c r="C19465" s="683"/>
      <c r="D19465" s="684"/>
    </row>
    <row r="19466" spans="2:4" ht="15" customHeight="1" x14ac:dyDescent="0.25">
      <c r="B19466" s="683"/>
      <c r="C19466" s="683"/>
      <c r="D19466" s="684"/>
    </row>
    <row r="19467" spans="2:4" ht="15" customHeight="1" x14ac:dyDescent="0.25">
      <c r="B19467" s="683"/>
      <c r="C19467" s="683"/>
      <c r="D19467" s="684"/>
    </row>
    <row r="19468" spans="2:4" ht="15" customHeight="1" x14ac:dyDescent="0.25">
      <c r="B19468" s="683"/>
      <c r="C19468" s="683"/>
      <c r="D19468" s="684"/>
    </row>
    <row r="19469" spans="2:4" ht="15" customHeight="1" x14ac:dyDescent="0.25">
      <c r="B19469" s="683"/>
      <c r="C19469" s="683"/>
      <c r="D19469" s="684"/>
    </row>
    <row r="19470" spans="2:4" ht="15" customHeight="1" x14ac:dyDescent="0.25">
      <c r="B19470" s="683"/>
      <c r="C19470" s="683"/>
      <c r="D19470" s="684"/>
    </row>
    <row r="19471" spans="2:4" ht="15" customHeight="1" x14ac:dyDescent="0.25">
      <c r="B19471" s="683"/>
      <c r="C19471" s="683"/>
      <c r="D19471" s="684"/>
    </row>
    <row r="19472" spans="2:4" ht="15" customHeight="1" x14ac:dyDescent="0.25">
      <c r="B19472" s="683"/>
      <c r="C19472" s="683"/>
      <c r="D19472" s="684"/>
    </row>
    <row r="19473" spans="2:4" ht="15" customHeight="1" x14ac:dyDescent="0.25">
      <c r="B19473" s="683"/>
      <c r="C19473" s="683"/>
      <c r="D19473" s="684"/>
    </row>
    <row r="19474" spans="2:4" ht="15" customHeight="1" x14ac:dyDescent="0.25">
      <c r="B19474" s="683"/>
      <c r="C19474" s="683"/>
      <c r="D19474" s="684"/>
    </row>
    <row r="19475" spans="2:4" ht="15" customHeight="1" x14ac:dyDescent="0.25">
      <c r="B19475" s="683"/>
      <c r="C19475" s="683"/>
      <c r="D19475" s="684"/>
    </row>
    <row r="19476" spans="2:4" ht="15" customHeight="1" x14ac:dyDescent="0.25">
      <c r="B19476" s="683"/>
      <c r="C19476" s="683"/>
      <c r="D19476" s="684"/>
    </row>
    <row r="19477" spans="2:4" ht="15" customHeight="1" x14ac:dyDescent="0.25">
      <c r="B19477" s="683"/>
      <c r="C19477" s="683"/>
      <c r="D19477" s="684"/>
    </row>
    <row r="19478" spans="2:4" ht="15" customHeight="1" x14ac:dyDescent="0.25">
      <c r="B19478" s="683"/>
      <c r="C19478" s="683"/>
      <c r="D19478" s="684"/>
    </row>
    <row r="19479" spans="2:4" ht="15" customHeight="1" x14ac:dyDescent="0.25">
      <c r="B19479" s="683"/>
      <c r="C19479" s="683"/>
      <c r="D19479" s="684"/>
    </row>
    <row r="19480" spans="2:4" ht="15" customHeight="1" x14ac:dyDescent="0.25">
      <c r="B19480" s="683"/>
      <c r="C19480" s="683"/>
      <c r="D19480" s="684"/>
    </row>
    <row r="19481" spans="2:4" ht="15" customHeight="1" x14ac:dyDescent="0.25">
      <c r="B19481" s="683"/>
      <c r="C19481" s="683"/>
      <c r="D19481" s="684"/>
    </row>
    <row r="19482" spans="2:4" ht="15" customHeight="1" x14ac:dyDescent="0.25">
      <c r="B19482" s="683"/>
      <c r="C19482" s="683"/>
      <c r="D19482" s="684"/>
    </row>
    <row r="19483" spans="2:4" ht="15" customHeight="1" x14ac:dyDescent="0.25">
      <c r="B19483" s="683"/>
      <c r="C19483" s="683"/>
      <c r="D19483" s="684"/>
    </row>
    <row r="19484" spans="2:4" ht="15" customHeight="1" x14ac:dyDescent="0.25">
      <c r="B19484" s="683"/>
      <c r="C19484" s="683"/>
      <c r="D19484" s="684"/>
    </row>
    <row r="19485" spans="2:4" ht="15" customHeight="1" x14ac:dyDescent="0.25">
      <c r="B19485" s="683"/>
      <c r="C19485" s="683"/>
      <c r="D19485" s="684"/>
    </row>
    <row r="19486" spans="2:4" ht="15" customHeight="1" x14ac:dyDescent="0.25">
      <c r="B19486" s="683"/>
      <c r="C19486" s="683"/>
      <c r="D19486" s="684"/>
    </row>
    <row r="19487" spans="2:4" ht="15" customHeight="1" x14ac:dyDescent="0.25">
      <c r="B19487" s="683"/>
      <c r="C19487" s="683"/>
      <c r="D19487" s="684"/>
    </row>
    <row r="19488" spans="2:4" ht="15" customHeight="1" x14ac:dyDescent="0.25">
      <c r="B19488" s="683"/>
      <c r="C19488" s="683"/>
      <c r="D19488" s="684"/>
    </row>
    <row r="19489" spans="2:4" ht="15" customHeight="1" x14ac:dyDescent="0.25">
      <c r="B19489" s="683"/>
      <c r="C19489" s="683"/>
      <c r="D19489" s="684"/>
    </row>
    <row r="19490" spans="2:4" ht="15" customHeight="1" x14ac:dyDescent="0.25">
      <c r="B19490" s="683"/>
      <c r="C19490" s="683"/>
      <c r="D19490" s="684"/>
    </row>
    <row r="19491" spans="2:4" ht="15" customHeight="1" x14ac:dyDescent="0.25">
      <c r="B19491" s="683"/>
      <c r="C19491" s="683"/>
      <c r="D19491" s="684"/>
    </row>
    <row r="19492" spans="2:4" ht="15" customHeight="1" x14ac:dyDescent="0.25">
      <c r="B19492" s="683"/>
      <c r="C19492" s="683"/>
      <c r="D19492" s="684"/>
    </row>
    <row r="19493" spans="2:4" ht="15" customHeight="1" x14ac:dyDescent="0.25">
      <c r="B19493" s="683"/>
      <c r="C19493" s="683"/>
      <c r="D19493" s="684"/>
    </row>
    <row r="19494" spans="2:4" ht="15" customHeight="1" x14ac:dyDescent="0.25">
      <c r="B19494" s="683"/>
      <c r="C19494" s="683"/>
      <c r="D19494" s="684"/>
    </row>
    <row r="19495" spans="2:4" ht="15" customHeight="1" x14ac:dyDescent="0.25">
      <c r="B19495" s="683"/>
      <c r="C19495" s="683"/>
      <c r="D19495" s="684"/>
    </row>
    <row r="19496" spans="2:4" ht="15" customHeight="1" x14ac:dyDescent="0.25">
      <c r="B19496" s="683"/>
      <c r="C19496" s="683"/>
      <c r="D19496" s="684"/>
    </row>
    <row r="19497" spans="2:4" ht="15" customHeight="1" x14ac:dyDescent="0.25">
      <c r="B19497" s="683"/>
      <c r="C19497" s="683"/>
      <c r="D19497" s="684"/>
    </row>
    <row r="19498" spans="2:4" ht="15" customHeight="1" x14ac:dyDescent="0.25">
      <c r="B19498" s="683"/>
      <c r="C19498" s="683"/>
      <c r="D19498" s="684"/>
    </row>
    <row r="19499" spans="2:4" ht="15" customHeight="1" x14ac:dyDescent="0.25">
      <c r="B19499" s="683"/>
      <c r="C19499" s="683"/>
      <c r="D19499" s="684"/>
    </row>
    <row r="19500" spans="2:4" ht="15" customHeight="1" x14ac:dyDescent="0.25">
      <c r="B19500" s="683"/>
      <c r="C19500" s="683"/>
      <c r="D19500" s="684"/>
    </row>
    <row r="19501" spans="2:4" ht="15" customHeight="1" x14ac:dyDescent="0.25">
      <c r="B19501" s="683"/>
      <c r="C19501" s="683"/>
      <c r="D19501" s="684"/>
    </row>
    <row r="19502" spans="2:4" ht="15" customHeight="1" x14ac:dyDescent="0.25">
      <c r="B19502" s="683"/>
      <c r="C19502" s="683"/>
      <c r="D19502" s="684"/>
    </row>
    <row r="19503" spans="2:4" ht="15" customHeight="1" x14ac:dyDescent="0.25">
      <c r="B19503" s="683"/>
      <c r="C19503" s="683"/>
      <c r="D19503" s="684"/>
    </row>
    <row r="19504" spans="2:4" ht="15" customHeight="1" x14ac:dyDescent="0.25">
      <c r="B19504" s="683"/>
      <c r="C19504" s="683"/>
      <c r="D19504" s="684"/>
    </row>
    <row r="19505" spans="2:4" ht="15" customHeight="1" x14ac:dyDescent="0.25">
      <c r="B19505" s="683"/>
      <c r="C19505" s="683"/>
      <c r="D19505" s="684"/>
    </row>
    <row r="19506" spans="2:4" ht="15" customHeight="1" x14ac:dyDescent="0.25">
      <c r="B19506" s="683"/>
      <c r="C19506" s="683"/>
      <c r="D19506" s="684"/>
    </row>
    <row r="19507" spans="2:4" ht="15" customHeight="1" x14ac:dyDescent="0.25">
      <c r="B19507" s="683"/>
      <c r="C19507" s="683"/>
      <c r="D19507" s="684"/>
    </row>
    <row r="19508" spans="2:4" ht="15" customHeight="1" x14ac:dyDescent="0.25">
      <c r="B19508" s="683"/>
      <c r="C19508" s="683"/>
      <c r="D19508" s="684"/>
    </row>
    <row r="19509" spans="2:4" ht="15" customHeight="1" x14ac:dyDescent="0.25">
      <c r="B19509" s="683"/>
      <c r="C19509" s="683"/>
      <c r="D19509" s="684"/>
    </row>
    <row r="19510" spans="2:4" ht="15" customHeight="1" x14ac:dyDescent="0.25">
      <c r="B19510" s="683"/>
      <c r="C19510" s="683"/>
      <c r="D19510" s="684"/>
    </row>
    <row r="19511" spans="2:4" ht="15" customHeight="1" x14ac:dyDescent="0.25">
      <c r="B19511" s="683"/>
      <c r="C19511" s="683"/>
      <c r="D19511" s="684"/>
    </row>
    <row r="19512" spans="2:4" ht="15" customHeight="1" x14ac:dyDescent="0.25">
      <c r="B19512" s="683"/>
      <c r="C19512" s="683"/>
      <c r="D19512" s="684"/>
    </row>
    <row r="19513" spans="2:4" ht="15" customHeight="1" x14ac:dyDescent="0.25">
      <c r="B19513" s="683"/>
      <c r="C19513" s="683"/>
      <c r="D19513" s="684"/>
    </row>
    <row r="19514" spans="2:4" ht="15" customHeight="1" x14ac:dyDescent="0.25">
      <c r="B19514" s="683"/>
      <c r="C19514" s="683"/>
      <c r="D19514" s="684"/>
    </row>
    <row r="19515" spans="2:4" ht="15" customHeight="1" x14ac:dyDescent="0.25">
      <c r="B19515" s="683"/>
      <c r="C19515" s="683"/>
      <c r="D19515" s="684"/>
    </row>
    <row r="19516" spans="2:4" ht="15" customHeight="1" x14ac:dyDescent="0.25">
      <c r="B19516" s="683"/>
      <c r="C19516" s="683"/>
      <c r="D19516" s="684"/>
    </row>
    <row r="19517" spans="2:4" ht="15" customHeight="1" x14ac:dyDescent="0.25">
      <c r="B19517" s="683"/>
      <c r="C19517" s="683"/>
      <c r="D19517" s="684"/>
    </row>
    <row r="19518" spans="2:4" ht="15" customHeight="1" x14ac:dyDescent="0.25">
      <c r="B19518" s="683"/>
      <c r="C19518" s="683"/>
      <c r="D19518" s="684"/>
    </row>
    <row r="19519" spans="2:4" ht="15" customHeight="1" x14ac:dyDescent="0.25">
      <c r="B19519" s="683"/>
      <c r="C19519" s="683"/>
      <c r="D19519" s="684"/>
    </row>
    <row r="19520" spans="2:4" ht="15" customHeight="1" x14ac:dyDescent="0.25">
      <c r="B19520" s="683"/>
      <c r="C19520" s="683"/>
      <c r="D19520" s="684"/>
    </row>
    <row r="19521" spans="2:4" ht="15" customHeight="1" x14ac:dyDescent="0.25">
      <c r="B19521" s="683"/>
      <c r="C19521" s="683"/>
      <c r="D19521" s="684"/>
    </row>
    <row r="19522" spans="2:4" ht="15" customHeight="1" x14ac:dyDescent="0.25">
      <c r="B19522" s="683"/>
      <c r="C19522" s="683"/>
      <c r="D19522" s="684"/>
    </row>
    <row r="19523" spans="2:4" ht="15" customHeight="1" x14ac:dyDescent="0.25">
      <c r="B19523" s="683"/>
      <c r="C19523" s="683"/>
      <c r="D19523" s="684"/>
    </row>
    <row r="19524" spans="2:4" ht="15" customHeight="1" x14ac:dyDescent="0.25">
      <c r="B19524" s="683"/>
      <c r="C19524" s="683"/>
      <c r="D19524" s="684"/>
    </row>
    <row r="19525" spans="2:4" ht="15" customHeight="1" x14ac:dyDescent="0.25">
      <c r="B19525" s="683"/>
      <c r="C19525" s="683"/>
      <c r="D19525" s="684"/>
    </row>
    <row r="19526" spans="2:4" ht="15" customHeight="1" x14ac:dyDescent="0.25">
      <c r="B19526" s="683"/>
      <c r="C19526" s="683"/>
      <c r="D19526" s="684"/>
    </row>
    <row r="19527" spans="2:4" ht="15" customHeight="1" x14ac:dyDescent="0.25">
      <c r="B19527" s="683"/>
      <c r="C19527" s="683"/>
      <c r="D19527" s="684"/>
    </row>
    <row r="19528" spans="2:4" ht="15" customHeight="1" x14ac:dyDescent="0.25">
      <c r="B19528" s="683"/>
      <c r="C19528" s="683"/>
      <c r="D19528" s="684"/>
    </row>
    <row r="19529" spans="2:4" ht="15" customHeight="1" x14ac:dyDescent="0.25">
      <c r="B19529" s="683"/>
      <c r="C19529" s="683"/>
      <c r="D19529" s="684"/>
    </row>
    <row r="19530" spans="2:4" ht="15" customHeight="1" x14ac:dyDescent="0.25">
      <c r="B19530" s="683"/>
      <c r="C19530" s="683"/>
      <c r="D19530" s="684"/>
    </row>
    <row r="19531" spans="2:4" ht="15" customHeight="1" x14ac:dyDescent="0.25">
      <c r="B19531" s="683"/>
      <c r="C19531" s="683"/>
      <c r="D19531" s="684"/>
    </row>
    <row r="19532" spans="2:4" ht="15" customHeight="1" x14ac:dyDescent="0.25">
      <c r="B19532" s="683"/>
      <c r="C19532" s="683"/>
      <c r="D19532" s="684"/>
    </row>
    <row r="19533" spans="2:4" ht="15" customHeight="1" x14ac:dyDescent="0.25">
      <c r="B19533" s="683"/>
      <c r="C19533" s="683"/>
      <c r="D19533" s="684"/>
    </row>
    <row r="19534" spans="2:4" ht="15" customHeight="1" x14ac:dyDescent="0.25">
      <c r="B19534" s="683"/>
      <c r="C19534" s="683"/>
      <c r="D19534" s="684"/>
    </row>
    <row r="19535" spans="2:4" ht="15" customHeight="1" x14ac:dyDescent="0.25">
      <c r="B19535" s="683"/>
      <c r="C19535" s="683"/>
      <c r="D19535" s="684"/>
    </row>
    <row r="19536" spans="2:4" ht="15" customHeight="1" x14ac:dyDescent="0.25">
      <c r="B19536" s="683"/>
      <c r="C19536" s="683"/>
      <c r="D19536" s="684"/>
    </row>
    <row r="19537" spans="2:4" ht="15" customHeight="1" x14ac:dyDescent="0.25">
      <c r="B19537" s="683"/>
      <c r="C19537" s="683"/>
      <c r="D19537" s="684"/>
    </row>
    <row r="19538" spans="2:4" ht="15" customHeight="1" x14ac:dyDescent="0.25">
      <c r="B19538" s="683"/>
      <c r="C19538" s="683"/>
      <c r="D19538" s="684"/>
    </row>
    <row r="19539" spans="2:4" ht="15" customHeight="1" x14ac:dyDescent="0.25">
      <c r="B19539" s="683"/>
      <c r="C19539" s="683"/>
      <c r="D19539" s="684"/>
    </row>
    <row r="19540" spans="2:4" ht="15" customHeight="1" x14ac:dyDescent="0.25">
      <c r="B19540" s="683"/>
      <c r="C19540" s="683"/>
      <c r="D19540" s="684"/>
    </row>
    <row r="19541" spans="2:4" ht="15" customHeight="1" x14ac:dyDescent="0.25">
      <c r="B19541" s="683"/>
      <c r="C19541" s="683"/>
      <c r="D19541" s="684"/>
    </row>
    <row r="19542" spans="2:4" ht="15" customHeight="1" x14ac:dyDescent="0.25">
      <c r="B19542" s="683"/>
      <c r="C19542" s="683"/>
      <c r="D19542" s="684"/>
    </row>
    <row r="19543" spans="2:4" ht="15" customHeight="1" x14ac:dyDescent="0.25">
      <c r="B19543" s="683"/>
      <c r="C19543" s="683"/>
      <c r="D19543" s="684"/>
    </row>
    <row r="19544" spans="2:4" ht="15" customHeight="1" x14ac:dyDescent="0.25">
      <c r="B19544" s="683"/>
      <c r="C19544" s="683"/>
      <c r="D19544" s="684"/>
    </row>
    <row r="19545" spans="2:4" ht="15" customHeight="1" x14ac:dyDescent="0.25">
      <c r="B19545" s="683"/>
      <c r="C19545" s="683"/>
      <c r="D19545" s="684"/>
    </row>
    <row r="19546" spans="2:4" ht="15" customHeight="1" x14ac:dyDescent="0.25">
      <c r="B19546" s="683"/>
      <c r="C19546" s="683"/>
      <c r="D19546" s="684"/>
    </row>
    <row r="19547" spans="2:4" ht="15" customHeight="1" x14ac:dyDescent="0.25">
      <c r="B19547" s="683"/>
      <c r="C19547" s="683"/>
      <c r="D19547" s="684"/>
    </row>
    <row r="19548" spans="2:4" ht="15" customHeight="1" x14ac:dyDescent="0.25">
      <c r="B19548" s="683"/>
      <c r="C19548" s="683"/>
      <c r="D19548" s="684"/>
    </row>
    <row r="19549" spans="2:4" ht="15" customHeight="1" x14ac:dyDescent="0.25">
      <c r="B19549" s="683"/>
      <c r="C19549" s="683"/>
      <c r="D19549" s="684"/>
    </row>
    <row r="19550" spans="2:4" ht="15" customHeight="1" x14ac:dyDescent="0.25">
      <c r="B19550" s="683"/>
      <c r="C19550" s="683"/>
      <c r="D19550" s="684"/>
    </row>
    <row r="19551" spans="2:4" ht="15" customHeight="1" x14ac:dyDescent="0.25">
      <c r="B19551" s="683"/>
      <c r="C19551" s="683"/>
      <c r="D19551" s="684"/>
    </row>
    <row r="19552" spans="2:4" ht="15" customHeight="1" x14ac:dyDescent="0.25">
      <c r="B19552" s="683"/>
      <c r="C19552" s="683"/>
      <c r="D19552" s="684"/>
    </row>
    <row r="19553" spans="2:4" ht="15" customHeight="1" x14ac:dyDescent="0.25">
      <c r="B19553" s="683"/>
      <c r="C19553" s="683"/>
      <c r="D19553" s="684"/>
    </row>
    <row r="19554" spans="2:4" ht="15" customHeight="1" x14ac:dyDescent="0.25">
      <c r="B19554" s="683"/>
      <c r="C19554" s="683"/>
      <c r="D19554" s="684"/>
    </row>
    <row r="19555" spans="2:4" ht="15" customHeight="1" x14ac:dyDescent="0.25">
      <c r="B19555" s="683"/>
      <c r="C19555" s="683"/>
      <c r="D19555" s="684"/>
    </row>
    <row r="19556" spans="2:4" ht="15" customHeight="1" x14ac:dyDescent="0.25">
      <c r="B19556" s="683"/>
      <c r="C19556" s="683"/>
      <c r="D19556" s="684"/>
    </row>
    <row r="19557" spans="2:4" ht="15" customHeight="1" x14ac:dyDescent="0.25">
      <c r="B19557" s="683"/>
      <c r="C19557" s="683"/>
      <c r="D19557" s="684"/>
    </row>
    <row r="19558" spans="2:4" ht="15" customHeight="1" x14ac:dyDescent="0.25">
      <c r="B19558" s="683"/>
      <c r="C19558" s="683"/>
      <c r="D19558" s="684"/>
    </row>
    <row r="19559" spans="2:4" ht="15" customHeight="1" x14ac:dyDescent="0.25">
      <c r="B19559" s="683"/>
      <c r="C19559" s="683"/>
      <c r="D19559" s="684"/>
    </row>
    <row r="19560" spans="2:4" ht="15" customHeight="1" x14ac:dyDescent="0.25">
      <c r="B19560" s="683"/>
      <c r="C19560" s="683"/>
      <c r="D19560" s="684"/>
    </row>
    <row r="19561" spans="2:4" ht="15" customHeight="1" x14ac:dyDescent="0.25">
      <c r="B19561" s="683"/>
      <c r="C19561" s="683"/>
      <c r="D19561" s="684"/>
    </row>
    <row r="19562" spans="2:4" ht="15" customHeight="1" x14ac:dyDescent="0.25">
      <c r="B19562" s="683"/>
      <c r="C19562" s="683"/>
      <c r="D19562" s="684"/>
    </row>
    <row r="19563" spans="2:4" ht="15" customHeight="1" x14ac:dyDescent="0.25">
      <c r="B19563" s="683"/>
      <c r="C19563" s="683"/>
      <c r="D19563" s="684"/>
    </row>
    <row r="19564" spans="2:4" ht="15" customHeight="1" x14ac:dyDescent="0.25">
      <c r="B19564" s="683"/>
      <c r="C19564" s="683"/>
      <c r="D19564" s="684"/>
    </row>
    <row r="19565" spans="2:4" ht="15" customHeight="1" x14ac:dyDescent="0.25">
      <c r="B19565" s="683"/>
      <c r="C19565" s="683"/>
      <c r="D19565" s="684"/>
    </row>
    <row r="19566" spans="2:4" ht="15" customHeight="1" x14ac:dyDescent="0.25">
      <c r="B19566" s="683"/>
      <c r="C19566" s="683"/>
      <c r="D19566" s="684"/>
    </row>
    <row r="19567" spans="2:4" ht="15" customHeight="1" x14ac:dyDescent="0.25">
      <c r="B19567" s="683"/>
      <c r="C19567" s="683"/>
      <c r="D19567" s="684"/>
    </row>
    <row r="19568" spans="2:4" ht="15" customHeight="1" x14ac:dyDescent="0.25">
      <c r="B19568" s="683"/>
      <c r="C19568" s="683"/>
      <c r="D19568" s="684"/>
    </row>
    <row r="19569" spans="2:4" ht="15" customHeight="1" x14ac:dyDescent="0.25">
      <c r="B19569" s="683"/>
      <c r="C19569" s="683"/>
      <c r="D19569" s="684"/>
    </row>
    <row r="19570" spans="2:4" ht="15" customHeight="1" x14ac:dyDescent="0.25">
      <c r="B19570" s="683"/>
      <c r="C19570" s="683"/>
      <c r="D19570" s="684"/>
    </row>
    <row r="19571" spans="2:4" ht="15" customHeight="1" x14ac:dyDescent="0.25">
      <c r="B19571" s="683"/>
      <c r="C19571" s="683"/>
      <c r="D19571" s="684"/>
    </row>
    <row r="19572" spans="2:4" ht="15" customHeight="1" x14ac:dyDescent="0.25">
      <c r="B19572" s="683"/>
      <c r="C19572" s="683"/>
      <c r="D19572" s="684"/>
    </row>
    <row r="19573" spans="2:4" ht="15" customHeight="1" x14ac:dyDescent="0.25">
      <c r="B19573" s="683"/>
      <c r="C19573" s="683"/>
      <c r="D19573" s="684"/>
    </row>
    <row r="19574" spans="2:4" ht="15" customHeight="1" x14ac:dyDescent="0.25">
      <c r="B19574" s="683"/>
      <c r="C19574" s="683"/>
      <c r="D19574" s="684"/>
    </row>
    <row r="19575" spans="2:4" ht="15" customHeight="1" x14ac:dyDescent="0.25">
      <c r="B19575" s="683"/>
      <c r="C19575" s="683"/>
      <c r="D19575" s="684"/>
    </row>
    <row r="19576" spans="2:4" ht="15" customHeight="1" x14ac:dyDescent="0.25">
      <c r="B19576" s="683"/>
      <c r="C19576" s="683"/>
      <c r="D19576" s="684"/>
    </row>
    <row r="19577" spans="2:4" ht="15" customHeight="1" x14ac:dyDescent="0.25">
      <c r="B19577" s="683"/>
      <c r="C19577" s="683"/>
      <c r="D19577" s="684"/>
    </row>
    <row r="19578" spans="2:4" ht="15" customHeight="1" x14ac:dyDescent="0.25">
      <c r="B19578" s="683"/>
      <c r="C19578" s="683"/>
      <c r="D19578" s="684"/>
    </row>
    <row r="19579" spans="2:4" ht="15" customHeight="1" x14ac:dyDescent="0.25">
      <c r="B19579" s="683"/>
      <c r="C19579" s="683"/>
      <c r="D19579" s="684"/>
    </row>
    <row r="19580" spans="2:4" ht="15" customHeight="1" x14ac:dyDescent="0.25">
      <c r="B19580" s="683"/>
      <c r="C19580" s="683"/>
      <c r="D19580" s="684"/>
    </row>
    <row r="19581" spans="2:4" ht="15" customHeight="1" x14ac:dyDescent="0.25">
      <c r="B19581" s="683"/>
      <c r="C19581" s="683"/>
      <c r="D19581" s="684"/>
    </row>
    <row r="19582" spans="2:4" ht="15" customHeight="1" x14ac:dyDescent="0.25">
      <c r="B19582" s="683"/>
      <c r="C19582" s="683"/>
      <c r="D19582" s="684"/>
    </row>
    <row r="19583" spans="2:4" ht="15" customHeight="1" x14ac:dyDescent="0.25">
      <c r="B19583" s="683"/>
      <c r="C19583" s="683"/>
      <c r="D19583" s="684"/>
    </row>
    <row r="19584" spans="2:4" ht="15" customHeight="1" x14ac:dyDescent="0.25">
      <c r="B19584" s="683"/>
      <c r="C19584" s="683"/>
      <c r="D19584" s="684"/>
    </row>
    <row r="19585" spans="2:4" ht="15" customHeight="1" x14ac:dyDescent="0.25">
      <c r="B19585" s="683"/>
      <c r="C19585" s="683"/>
      <c r="D19585" s="684"/>
    </row>
    <row r="19586" spans="2:4" ht="15" customHeight="1" x14ac:dyDescent="0.25">
      <c r="B19586" s="683"/>
      <c r="C19586" s="683"/>
      <c r="D19586" s="684"/>
    </row>
    <row r="19587" spans="2:4" ht="15" customHeight="1" x14ac:dyDescent="0.25">
      <c r="B19587" s="683"/>
      <c r="C19587" s="683"/>
      <c r="D19587" s="684"/>
    </row>
    <row r="19588" spans="2:4" ht="15" customHeight="1" x14ac:dyDescent="0.25">
      <c r="B19588" s="683"/>
      <c r="C19588" s="683"/>
      <c r="D19588" s="684"/>
    </row>
    <row r="19589" spans="2:4" ht="15" customHeight="1" x14ac:dyDescent="0.25">
      <c r="B19589" s="683"/>
      <c r="C19589" s="683"/>
      <c r="D19589" s="684"/>
    </row>
    <row r="19590" spans="2:4" ht="15" customHeight="1" x14ac:dyDescent="0.25">
      <c r="B19590" s="683"/>
      <c r="C19590" s="683"/>
      <c r="D19590" s="684"/>
    </row>
    <row r="19591" spans="2:4" ht="15" customHeight="1" x14ac:dyDescent="0.25">
      <c r="B19591" s="683"/>
      <c r="C19591" s="683"/>
      <c r="D19591" s="684"/>
    </row>
    <row r="19592" spans="2:4" ht="15" customHeight="1" x14ac:dyDescent="0.25">
      <c r="B19592" s="683"/>
      <c r="C19592" s="683"/>
      <c r="D19592" s="684"/>
    </row>
    <row r="19593" spans="2:4" ht="15" customHeight="1" x14ac:dyDescent="0.25">
      <c r="B19593" s="683"/>
      <c r="C19593" s="683"/>
      <c r="D19593" s="684"/>
    </row>
    <row r="19594" spans="2:4" ht="15" customHeight="1" x14ac:dyDescent="0.25">
      <c r="B19594" s="683"/>
      <c r="C19594" s="683"/>
      <c r="D19594" s="684"/>
    </row>
    <row r="19595" spans="2:4" ht="15" customHeight="1" x14ac:dyDescent="0.25">
      <c r="B19595" s="683"/>
      <c r="C19595" s="683"/>
      <c r="D19595" s="684"/>
    </row>
    <row r="19596" spans="2:4" ht="15" customHeight="1" x14ac:dyDescent="0.25">
      <c r="B19596" s="683"/>
      <c r="C19596" s="683"/>
      <c r="D19596" s="684"/>
    </row>
    <row r="19597" spans="2:4" ht="15" customHeight="1" x14ac:dyDescent="0.25">
      <c r="B19597" s="683"/>
      <c r="C19597" s="683"/>
      <c r="D19597" s="684"/>
    </row>
    <row r="19598" spans="2:4" ht="15" customHeight="1" x14ac:dyDescent="0.25">
      <c r="B19598" s="683"/>
      <c r="C19598" s="683"/>
      <c r="D19598" s="684"/>
    </row>
    <row r="19599" spans="2:4" ht="15" customHeight="1" x14ac:dyDescent="0.25">
      <c r="B19599" s="683"/>
      <c r="C19599" s="683"/>
      <c r="D19599" s="684"/>
    </row>
    <row r="19600" spans="2:4" ht="15" customHeight="1" x14ac:dyDescent="0.25">
      <c r="B19600" s="683"/>
      <c r="C19600" s="683"/>
      <c r="D19600" s="684"/>
    </row>
    <row r="19601" spans="2:4" ht="15" customHeight="1" x14ac:dyDescent="0.25">
      <c r="B19601" s="683"/>
      <c r="C19601" s="683"/>
      <c r="D19601" s="684"/>
    </row>
    <row r="19602" spans="2:4" ht="15" customHeight="1" x14ac:dyDescent="0.25">
      <c r="B19602" s="683"/>
      <c r="C19602" s="683"/>
      <c r="D19602" s="684"/>
    </row>
    <row r="19603" spans="2:4" ht="15" customHeight="1" x14ac:dyDescent="0.25">
      <c r="B19603" s="683"/>
      <c r="C19603" s="683"/>
      <c r="D19603" s="684"/>
    </row>
    <row r="19604" spans="2:4" ht="15" customHeight="1" x14ac:dyDescent="0.25">
      <c r="B19604" s="683"/>
      <c r="C19604" s="683"/>
      <c r="D19604" s="684"/>
    </row>
    <row r="19605" spans="2:4" ht="15" customHeight="1" x14ac:dyDescent="0.25">
      <c r="B19605" s="683"/>
      <c r="C19605" s="683"/>
      <c r="D19605" s="684"/>
    </row>
    <row r="19606" spans="2:4" ht="15" customHeight="1" x14ac:dyDescent="0.25">
      <c r="B19606" s="683"/>
      <c r="C19606" s="683"/>
      <c r="D19606" s="684"/>
    </row>
    <row r="19607" spans="2:4" ht="15" customHeight="1" x14ac:dyDescent="0.25">
      <c r="B19607" s="683"/>
      <c r="C19607" s="683"/>
      <c r="D19607" s="684"/>
    </row>
    <row r="19608" spans="2:4" ht="15" customHeight="1" x14ac:dyDescent="0.25">
      <c r="B19608" s="683"/>
      <c r="C19608" s="683"/>
      <c r="D19608" s="684"/>
    </row>
    <row r="19609" spans="2:4" ht="15" customHeight="1" x14ac:dyDescent="0.25">
      <c r="B19609" s="683"/>
      <c r="C19609" s="683"/>
      <c r="D19609" s="684"/>
    </row>
    <row r="19610" spans="2:4" ht="15" customHeight="1" x14ac:dyDescent="0.25">
      <c r="B19610" s="683"/>
      <c r="C19610" s="683"/>
      <c r="D19610" s="684"/>
    </row>
    <row r="19611" spans="2:4" ht="15" customHeight="1" x14ac:dyDescent="0.25">
      <c r="B19611" s="683"/>
      <c r="C19611" s="683"/>
      <c r="D19611" s="684"/>
    </row>
    <row r="19612" spans="2:4" ht="15" customHeight="1" x14ac:dyDescent="0.25">
      <c r="B19612" s="683"/>
      <c r="C19612" s="683"/>
      <c r="D19612" s="684"/>
    </row>
    <row r="19613" spans="2:4" ht="15" customHeight="1" x14ac:dyDescent="0.25">
      <c r="B19613" s="683"/>
      <c r="C19613" s="683"/>
      <c r="D19613" s="684"/>
    </row>
    <row r="19614" spans="2:4" ht="15" customHeight="1" x14ac:dyDescent="0.25">
      <c r="B19614" s="683"/>
      <c r="C19614" s="683"/>
      <c r="D19614" s="684"/>
    </row>
    <row r="19615" spans="2:4" ht="15" customHeight="1" x14ac:dyDescent="0.25">
      <c r="B19615" s="683"/>
      <c r="C19615" s="683"/>
      <c r="D19615" s="684"/>
    </row>
    <row r="19616" spans="2:4" ht="15" customHeight="1" x14ac:dyDescent="0.25">
      <c r="B19616" s="683"/>
      <c r="C19616" s="683"/>
      <c r="D19616" s="684"/>
    </row>
    <row r="19617" spans="2:4" ht="15" customHeight="1" x14ac:dyDescent="0.25">
      <c r="B19617" s="683"/>
      <c r="C19617" s="683"/>
      <c r="D19617" s="684"/>
    </row>
    <row r="19618" spans="2:4" ht="15" customHeight="1" x14ac:dyDescent="0.25">
      <c r="B19618" s="683"/>
      <c r="C19618" s="683"/>
      <c r="D19618" s="684"/>
    </row>
    <row r="19619" spans="2:4" ht="15" customHeight="1" x14ac:dyDescent="0.25">
      <c r="B19619" s="683"/>
      <c r="C19619" s="683"/>
      <c r="D19619" s="684"/>
    </row>
    <row r="19620" spans="2:4" ht="15" customHeight="1" x14ac:dyDescent="0.25">
      <c r="B19620" s="683"/>
      <c r="C19620" s="683"/>
      <c r="D19620" s="684"/>
    </row>
    <row r="19621" spans="2:4" ht="15" customHeight="1" x14ac:dyDescent="0.25">
      <c r="B19621" s="683"/>
      <c r="C19621" s="683"/>
      <c r="D19621" s="684"/>
    </row>
    <row r="19622" spans="2:4" ht="15" customHeight="1" x14ac:dyDescent="0.25">
      <c r="B19622" s="683"/>
      <c r="C19622" s="683"/>
      <c r="D19622" s="684"/>
    </row>
    <row r="19623" spans="2:4" ht="15" customHeight="1" x14ac:dyDescent="0.25">
      <c r="B19623" s="683"/>
      <c r="C19623" s="683"/>
      <c r="D19623" s="684"/>
    </row>
    <row r="19624" spans="2:4" ht="15" customHeight="1" x14ac:dyDescent="0.25">
      <c r="B19624" s="683"/>
      <c r="C19624" s="683"/>
      <c r="D19624" s="684"/>
    </row>
    <row r="19625" spans="2:4" ht="15" customHeight="1" x14ac:dyDescent="0.25">
      <c r="B19625" s="683"/>
      <c r="C19625" s="683"/>
      <c r="D19625" s="684"/>
    </row>
    <row r="19626" spans="2:4" ht="15" customHeight="1" x14ac:dyDescent="0.25">
      <c r="B19626" s="683"/>
      <c r="C19626" s="683"/>
      <c r="D19626" s="684"/>
    </row>
    <row r="19627" spans="2:4" ht="15" customHeight="1" x14ac:dyDescent="0.25">
      <c r="B19627" s="683"/>
      <c r="C19627" s="683"/>
      <c r="D19627" s="684"/>
    </row>
    <row r="19628" spans="2:4" ht="15" customHeight="1" x14ac:dyDescent="0.25">
      <c r="B19628" s="683"/>
      <c r="C19628" s="683"/>
      <c r="D19628" s="684"/>
    </row>
    <row r="19629" spans="2:4" ht="15" customHeight="1" x14ac:dyDescent="0.25">
      <c r="B19629" s="683"/>
      <c r="C19629" s="683"/>
      <c r="D19629" s="684"/>
    </row>
    <row r="19630" spans="2:4" ht="15" customHeight="1" x14ac:dyDescent="0.25">
      <c r="B19630" s="683"/>
      <c r="C19630" s="683"/>
      <c r="D19630" s="684"/>
    </row>
    <row r="19631" spans="2:4" ht="15" customHeight="1" x14ac:dyDescent="0.25">
      <c r="B19631" s="683"/>
      <c r="C19631" s="683"/>
      <c r="D19631" s="684"/>
    </row>
    <row r="19632" spans="2:4" ht="15" customHeight="1" x14ac:dyDescent="0.25">
      <c r="B19632" s="683"/>
      <c r="C19632" s="683"/>
      <c r="D19632" s="684"/>
    </row>
    <row r="19633" spans="2:4" ht="15" customHeight="1" x14ac:dyDescent="0.25">
      <c r="B19633" s="683"/>
      <c r="C19633" s="683"/>
      <c r="D19633" s="684"/>
    </row>
    <row r="19634" spans="2:4" ht="15" customHeight="1" x14ac:dyDescent="0.25">
      <c r="B19634" s="683"/>
      <c r="C19634" s="683"/>
      <c r="D19634" s="684"/>
    </row>
    <row r="19635" spans="2:4" ht="15" customHeight="1" x14ac:dyDescent="0.25">
      <c r="B19635" s="683"/>
      <c r="C19635" s="683"/>
      <c r="D19635" s="684"/>
    </row>
    <row r="19636" spans="2:4" ht="15" customHeight="1" x14ac:dyDescent="0.25">
      <c r="B19636" s="683"/>
      <c r="C19636" s="683"/>
      <c r="D19636" s="684"/>
    </row>
    <row r="19637" spans="2:4" ht="15" customHeight="1" x14ac:dyDescent="0.25">
      <c r="B19637" s="683"/>
      <c r="C19637" s="683"/>
      <c r="D19637" s="684"/>
    </row>
    <row r="19638" spans="2:4" ht="15" customHeight="1" x14ac:dyDescent="0.25">
      <c r="B19638" s="683"/>
      <c r="C19638" s="683"/>
      <c r="D19638" s="684"/>
    </row>
    <row r="19639" spans="2:4" ht="15" customHeight="1" x14ac:dyDescent="0.25">
      <c r="B19639" s="683"/>
      <c r="C19639" s="683"/>
      <c r="D19639" s="684"/>
    </row>
    <row r="19640" spans="2:4" ht="15" customHeight="1" x14ac:dyDescent="0.25">
      <c r="B19640" s="683"/>
      <c r="C19640" s="683"/>
      <c r="D19640" s="684"/>
    </row>
    <row r="19641" spans="2:4" ht="15" customHeight="1" x14ac:dyDescent="0.25">
      <c r="B19641" s="683"/>
      <c r="C19641" s="683"/>
      <c r="D19641" s="684"/>
    </row>
    <row r="19642" spans="2:4" ht="15" customHeight="1" x14ac:dyDescent="0.25">
      <c r="B19642" s="683"/>
      <c r="C19642" s="683"/>
      <c r="D19642" s="684"/>
    </row>
    <row r="19643" spans="2:4" ht="15" customHeight="1" x14ac:dyDescent="0.25">
      <c r="B19643" s="683"/>
      <c r="C19643" s="683"/>
      <c r="D19643" s="684"/>
    </row>
    <row r="19644" spans="2:4" ht="15" customHeight="1" x14ac:dyDescent="0.25">
      <c r="B19644" s="683"/>
      <c r="C19644" s="683"/>
      <c r="D19644" s="684"/>
    </row>
    <row r="19645" spans="2:4" ht="15" customHeight="1" x14ac:dyDescent="0.25">
      <c r="B19645" s="683"/>
      <c r="C19645" s="683"/>
      <c r="D19645" s="684"/>
    </row>
    <row r="19646" spans="2:4" ht="15" customHeight="1" x14ac:dyDescent="0.25">
      <c r="B19646" s="683"/>
      <c r="C19646" s="683"/>
      <c r="D19646" s="684"/>
    </row>
    <row r="19647" spans="2:4" ht="15" customHeight="1" x14ac:dyDescent="0.25">
      <c r="B19647" s="683"/>
      <c r="C19647" s="683"/>
      <c r="D19647" s="684"/>
    </row>
    <row r="19648" spans="2:4" ht="15" customHeight="1" x14ac:dyDescent="0.25">
      <c r="B19648" s="683"/>
      <c r="C19648" s="683"/>
      <c r="D19648" s="684"/>
    </row>
    <row r="19649" spans="2:4" ht="15" customHeight="1" x14ac:dyDescent="0.25">
      <c r="B19649" s="683"/>
      <c r="C19649" s="683"/>
      <c r="D19649" s="684"/>
    </row>
    <row r="19650" spans="2:4" ht="15" customHeight="1" x14ac:dyDescent="0.25">
      <c r="B19650" s="683"/>
      <c r="C19650" s="683"/>
      <c r="D19650" s="684"/>
    </row>
    <row r="19651" spans="2:4" ht="15" customHeight="1" x14ac:dyDescent="0.25">
      <c r="B19651" s="683"/>
      <c r="C19651" s="683"/>
      <c r="D19651" s="684"/>
    </row>
    <row r="19652" spans="2:4" ht="15" customHeight="1" x14ac:dyDescent="0.25">
      <c r="B19652" s="683"/>
      <c r="C19652" s="683"/>
      <c r="D19652" s="684"/>
    </row>
    <row r="19653" spans="2:4" ht="15" customHeight="1" x14ac:dyDescent="0.25">
      <c r="B19653" s="683"/>
      <c r="C19653" s="683"/>
      <c r="D19653" s="684"/>
    </row>
    <row r="19654" spans="2:4" ht="15" customHeight="1" x14ac:dyDescent="0.25">
      <c r="B19654" s="683"/>
      <c r="C19654" s="683"/>
      <c r="D19654" s="684"/>
    </row>
    <row r="19655" spans="2:4" ht="15" customHeight="1" x14ac:dyDescent="0.25">
      <c r="B19655" s="683"/>
      <c r="C19655" s="683"/>
      <c r="D19655" s="684"/>
    </row>
    <row r="19656" spans="2:4" ht="15" customHeight="1" x14ac:dyDescent="0.25">
      <c r="B19656" s="683"/>
      <c r="C19656" s="683"/>
      <c r="D19656" s="684"/>
    </row>
    <row r="19657" spans="2:4" ht="15" customHeight="1" x14ac:dyDescent="0.25">
      <c r="B19657" s="683"/>
      <c r="C19657" s="683"/>
      <c r="D19657" s="684"/>
    </row>
    <row r="19658" spans="2:4" ht="15" customHeight="1" x14ac:dyDescent="0.25">
      <c r="B19658" s="683"/>
      <c r="C19658" s="683"/>
      <c r="D19658" s="684"/>
    </row>
    <row r="19659" spans="2:4" ht="15" customHeight="1" x14ac:dyDescent="0.25">
      <c r="B19659" s="683"/>
      <c r="C19659" s="683"/>
      <c r="D19659" s="684"/>
    </row>
    <row r="19660" spans="2:4" ht="15" customHeight="1" x14ac:dyDescent="0.25">
      <c r="B19660" s="683"/>
      <c r="C19660" s="683"/>
      <c r="D19660" s="684"/>
    </row>
    <row r="19661" spans="2:4" ht="15" customHeight="1" x14ac:dyDescent="0.25">
      <c r="B19661" s="683"/>
      <c r="C19661" s="683"/>
      <c r="D19661" s="684"/>
    </row>
    <row r="19662" spans="2:4" ht="15" customHeight="1" x14ac:dyDescent="0.25">
      <c r="B19662" s="683"/>
      <c r="C19662" s="683"/>
      <c r="D19662" s="684"/>
    </row>
    <row r="19663" spans="2:4" ht="15" customHeight="1" x14ac:dyDescent="0.25">
      <c r="B19663" s="683"/>
      <c r="C19663" s="683"/>
      <c r="D19663" s="684"/>
    </row>
    <row r="19664" spans="2:4" ht="15" customHeight="1" x14ac:dyDescent="0.25">
      <c r="B19664" s="683"/>
      <c r="C19664" s="683"/>
      <c r="D19664" s="684"/>
    </row>
    <row r="19665" spans="2:4" ht="15" customHeight="1" x14ac:dyDescent="0.25">
      <c r="B19665" s="683"/>
      <c r="C19665" s="683"/>
      <c r="D19665" s="684"/>
    </row>
    <row r="19666" spans="2:4" ht="15" customHeight="1" x14ac:dyDescent="0.25">
      <c r="B19666" s="683"/>
      <c r="C19666" s="683"/>
      <c r="D19666" s="684"/>
    </row>
    <row r="19667" spans="2:4" ht="15" customHeight="1" x14ac:dyDescent="0.25">
      <c r="B19667" s="683"/>
      <c r="C19667" s="683"/>
      <c r="D19667" s="684"/>
    </row>
    <row r="19668" spans="2:4" ht="15" customHeight="1" x14ac:dyDescent="0.25">
      <c r="B19668" s="683"/>
      <c r="C19668" s="683"/>
      <c r="D19668" s="684"/>
    </row>
    <row r="19669" spans="2:4" ht="15" customHeight="1" x14ac:dyDescent="0.25">
      <c r="B19669" s="683"/>
      <c r="C19669" s="683"/>
      <c r="D19669" s="684"/>
    </row>
    <row r="19670" spans="2:4" ht="15" customHeight="1" x14ac:dyDescent="0.25">
      <c r="B19670" s="683"/>
      <c r="C19670" s="683"/>
      <c r="D19670" s="684"/>
    </row>
    <row r="19671" spans="2:4" ht="15" customHeight="1" x14ac:dyDescent="0.25">
      <c r="B19671" s="683"/>
      <c r="C19671" s="683"/>
      <c r="D19671" s="684"/>
    </row>
    <row r="19672" spans="2:4" ht="15" customHeight="1" x14ac:dyDescent="0.25">
      <c r="B19672" s="683"/>
      <c r="C19672" s="683"/>
      <c r="D19672" s="684"/>
    </row>
    <row r="19673" spans="2:4" ht="15" customHeight="1" x14ac:dyDescent="0.25">
      <c r="B19673" s="683"/>
      <c r="C19673" s="683"/>
      <c r="D19673" s="684"/>
    </row>
    <row r="19674" spans="2:4" ht="15" customHeight="1" x14ac:dyDescent="0.25">
      <c r="B19674" s="683"/>
      <c r="C19674" s="683"/>
      <c r="D19674" s="684"/>
    </row>
    <row r="19675" spans="2:4" ht="15" customHeight="1" x14ac:dyDescent="0.25">
      <c r="B19675" s="683"/>
      <c r="C19675" s="683"/>
      <c r="D19675" s="684"/>
    </row>
    <row r="19676" spans="2:4" ht="15" customHeight="1" x14ac:dyDescent="0.25">
      <c r="B19676" s="683"/>
      <c r="C19676" s="683"/>
      <c r="D19676" s="684"/>
    </row>
    <row r="19677" spans="2:4" ht="15" customHeight="1" x14ac:dyDescent="0.25">
      <c r="B19677" s="683"/>
      <c r="C19677" s="683"/>
      <c r="D19677" s="684"/>
    </row>
    <row r="19678" spans="2:4" ht="15" customHeight="1" x14ac:dyDescent="0.25">
      <c r="B19678" s="683"/>
      <c r="C19678" s="683"/>
      <c r="D19678" s="684"/>
    </row>
    <row r="19679" spans="2:4" ht="15" customHeight="1" x14ac:dyDescent="0.25">
      <c r="B19679" s="683"/>
      <c r="C19679" s="683"/>
      <c r="D19679" s="684"/>
    </row>
    <row r="19680" spans="2:4" ht="15" customHeight="1" x14ac:dyDescent="0.25">
      <c r="B19680" s="683"/>
      <c r="C19680" s="683"/>
      <c r="D19680" s="684"/>
    </row>
    <row r="19681" spans="2:4" ht="15" customHeight="1" x14ac:dyDescent="0.25">
      <c r="B19681" s="683"/>
      <c r="C19681" s="683"/>
      <c r="D19681" s="684"/>
    </row>
    <row r="19682" spans="2:4" ht="15" customHeight="1" x14ac:dyDescent="0.25">
      <c r="B19682" s="683"/>
      <c r="C19682" s="683"/>
      <c r="D19682" s="684"/>
    </row>
    <row r="19683" spans="2:4" ht="15" customHeight="1" x14ac:dyDescent="0.25">
      <c r="B19683" s="683"/>
      <c r="C19683" s="683"/>
      <c r="D19683" s="684"/>
    </row>
    <row r="19684" spans="2:4" ht="15" customHeight="1" x14ac:dyDescent="0.25">
      <c r="B19684" s="683"/>
      <c r="C19684" s="683"/>
      <c r="D19684" s="684"/>
    </row>
    <row r="19685" spans="2:4" ht="15" customHeight="1" x14ac:dyDescent="0.25">
      <c r="B19685" s="683"/>
      <c r="C19685" s="683"/>
      <c r="D19685" s="684"/>
    </row>
    <row r="19686" spans="2:4" ht="15" customHeight="1" x14ac:dyDescent="0.25">
      <c r="B19686" s="683"/>
      <c r="C19686" s="683"/>
      <c r="D19686" s="684"/>
    </row>
    <row r="19687" spans="2:4" ht="15" customHeight="1" x14ac:dyDescent="0.25">
      <c r="B19687" s="683"/>
      <c r="C19687" s="683"/>
      <c r="D19687" s="684"/>
    </row>
    <row r="19688" spans="2:4" ht="15" customHeight="1" x14ac:dyDescent="0.25">
      <c r="B19688" s="683"/>
      <c r="C19688" s="683"/>
      <c r="D19688" s="684"/>
    </row>
    <row r="19689" spans="2:4" ht="15" customHeight="1" x14ac:dyDescent="0.25">
      <c r="B19689" s="683"/>
      <c r="C19689" s="683"/>
      <c r="D19689" s="684"/>
    </row>
    <row r="19690" spans="2:4" ht="15" customHeight="1" x14ac:dyDescent="0.25">
      <c r="B19690" s="683"/>
      <c r="C19690" s="683"/>
      <c r="D19690" s="684"/>
    </row>
    <row r="19691" spans="2:4" ht="15" customHeight="1" x14ac:dyDescent="0.25">
      <c r="B19691" s="683"/>
      <c r="C19691" s="683"/>
      <c r="D19691" s="684"/>
    </row>
    <row r="19692" spans="2:4" ht="15" customHeight="1" x14ac:dyDescent="0.25">
      <c r="B19692" s="683"/>
      <c r="C19692" s="683"/>
      <c r="D19692" s="684"/>
    </row>
    <row r="19693" spans="2:4" ht="15" customHeight="1" x14ac:dyDescent="0.25">
      <c r="B19693" s="683"/>
      <c r="C19693" s="683"/>
      <c r="D19693" s="684"/>
    </row>
    <row r="19694" spans="2:4" ht="15" customHeight="1" x14ac:dyDescent="0.25">
      <c r="B19694" s="683"/>
      <c r="C19694" s="683"/>
      <c r="D19694" s="684"/>
    </row>
    <row r="19695" spans="2:4" ht="15" customHeight="1" x14ac:dyDescent="0.25">
      <c r="B19695" s="683"/>
      <c r="C19695" s="683"/>
      <c r="D19695" s="684"/>
    </row>
    <row r="19696" spans="2:4" ht="15" customHeight="1" x14ac:dyDescent="0.25">
      <c r="B19696" s="683"/>
      <c r="C19696" s="683"/>
      <c r="D19696" s="684"/>
    </row>
    <row r="19697" spans="2:4" ht="15" customHeight="1" x14ac:dyDescent="0.25">
      <c r="B19697" s="683"/>
      <c r="C19697" s="683"/>
      <c r="D19697" s="684"/>
    </row>
    <row r="19698" spans="2:4" ht="15" customHeight="1" x14ac:dyDescent="0.25">
      <c r="B19698" s="683"/>
      <c r="C19698" s="683"/>
      <c r="D19698" s="684"/>
    </row>
    <row r="19699" spans="2:4" ht="15" customHeight="1" x14ac:dyDescent="0.25">
      <c r="B19699" s="683"/>
      <c r="C19699" s="683"/>
      <c r="D19699" s="684"/>
    </row>
    <row r="19700" spans="2:4" ht="15" customHeight="1" x14ac:dyDescent="0.25">
      <c r="B19700" s="683"/>
      <c r="C19700" s="683"/>
      <c r="D19700" s="684"/>
    </row>
    <row r="19701" spans="2:4" ht="15" customHeight="1" x14ac:dyDescent="0.25">
      <c r="B19701" s="683"/>
      <c r="C19701" s="683"/>
      <c r="D19701" s="684"/>
    </row>
    <row r="19702" spans="2:4" ht="15" customHeight="1" x14ac:dyDescent="0.25">
      <c r="B19702" s="683"/>
      <c r="C19702" s="683"/>
      <c r="D19702" s="684"/>
    </row>
    <row r="19703" spans="2:4" ht="15" customHeight="1" x14ac:dyDescent="0.25">
      <c r="B19703" s="683"/>
      <c r="C19703" s="683"/>
      <c r="D19703" s="684"/>
    </row>
    <row r="19704" spans="2:4" ht="15" customHeight="1" x14ac:dyDescent="0.25">
      <c r="B19704" s="683"/>
      <c r="C19704" s="683"/>
      <c r="D19704" s="684"/>
    </row>
    <row r="19705" spans="2:4" ht="15" customHeight="1" x14ac:dyDescent="0.25">
      <c r="B19705" s="683"/>
      <c r="C19705" s="683"/>
      <c r="D19705" s="684"/>
    </row>
    <row r="19706" spans="2:4" ht="15" customHeight="1" x14ac:dyDescent="0.25">
      <c r="B19706" s="683"/>
      <c r="C19706" s="683"/>
      <c r="D19706" s="684"/>
    </row>
    <row r="19707" spans="2:4" ht="15" customHeight="1" x14ac:dyDescent="0.25">
      <c r="B19707" s="683"/>
      <c r="C19707" s="683"/>
      <c r="D19707" s="684"/>
    </row>
    <row r="19708" spans="2:4" ht="15" customHeight="1" x14ac:dyDescent="0.25">
      <c r="B19708" s="683"/>
      <c r="C19708" s="683"/>
      <c r="D19708" s="684"/>
    </row>
    <row r="19709" spans="2:4" ht="15" customHeight="1" x14ac:dyDescent="0.25">
      <c r="B19709" s="683"/>
      <c r="C19709" s="683"/>
      <c r="D19709" s="684"/>
    </row>
    <row r="19710" spans="2:4" ht="15" customHeight="1" x14ac:dyDescent="0.25">
      <c r="B19710" s="683"/>
      <c r="C19710" s="683"/>
      <c r="D19710" s="684"/>
    </row>
    <row r="19711" spans="2:4" ht="15" customHeight="1" x14ac:dyDescent="0.25">
      <c r="B19711" s="683"/>
      <c r="C19711" s="683"/>
      <c r="D19711" s="684"/>
    </row>
    <row r="19712" spans="2:4" ht="15" customHeight="1" x14ac:dyDescent="0.25">
      <c r="B19712" s="683"/>
      <c r="C19712" s="683"/>
      <c r="D19712" s="684"/>
    </row>
    <row r="19713" spans="2:4" ht="15" customHeight="1" x14ac:dyDescent="0.25">
      <c r="B19713" s="683"/>
      <c r="C19713" s="683"/>
      <c r="D19713" s="684"/>
    </row>
    <row r="19714" spans="2:4" ht="15" customHeight="1" x14ac:dyDescent="0.25">
      <c r="B19714" s="683"/>
      <c r="C19714" s="683"/>
      <c r="D19714" s="684"/>
    </row>
    <row r="19715" spans="2:4" ht="15" customHeight="1" x14ac:dyDescent="0.25">
      <c r="B19715" s="683"/>
      <c r="C19715" s="683"/>
      <c r="D19715" s="684"/>
    </row>
    <row r="19716" spans="2:4" ht="15" customHeight="1" x14ac:dyDescent="0.25">
      <c r="B19716" s="683"/>
      <c r="C19716" s="683"/>
      <c r="D19716" s="684"/>
    </row>
    <row r="19717" spans="2:4" ht="15" customHeight="1" x14ac:dyDescent="0.25">
      <c r="B19717" s="683"/>
      <c r="C19717" s="683"/>
      <c r="D19717" s="684"/>
    </row>
    <row r="19718" spans="2:4" ht="15" customHeight="1" x14ac:dyDescent="0.25">
      <c r="B19718" s="683"/>
      <c r="C19718" s="683"/>
      <c r="D19718" s="684"/>
    </row>
    <row r="19719" spans="2:4" ht="15" customHeight="1" x14ac:dyDescent="0.25">
      <c r="B19719" s="683"/>
      <c r="C19719" s="683"/>
      <c r="D19719" s="684"/>
    </row>
    <row r="19720" spans="2:4" ht="15" customHeight="1" x14ac:dyDescent="0.25">
      <c r="B19720" s="683"/>
      <c r="C19720" s="683"/>
      <c r="D19720" s="684"/>
    </row>
    <row r="19721" spans="2:4" ht="15" customHeight="1" x14ac:dyDescent="0.25">
      <c r="B19721" s="683"/>
      <c r="C19721" s="683"/>
      <c r="D19721" s="684"/>
    </row>
    <row r="19722" spans="2:4" ht="15" customHeight="1" x14ac:dyDescent="0.25">
      <c r="B19722" s="683"/>
      <c r="C19722" s="683"/>
      <c r="D19722" s="684"/>
    </row>
    <row r="19723" spans="2:4" ht="15" customHeight="1" x14ac:dyDescent="0.25">
      <c r="B19723" s="683"/>
      <c r="C19723" s="683"/>
      <c r="D19723" s="684"/>
    </row>
    <row r="19724" spans="2:4" ht="15" customHeight="1" x14ac:dyDescent="0.25">
      <c r="B19724" s="683"/>
      <c r="C19724" s="683"/>
      <c r="D19724" s="684"/>
    </row>
    <row r="19725" spans="2:4" ht="15" customHeight="1" x14ac:dyDescent="0.25">
      <c r="B19725" s="683"/>
      <c r="C19725" s="683"/>
      <c r="D19725" s="684"/>
    </row>
    <row r="19726" spans="2:4" ht="15" customHeight="1" x14ac:dyDescent="0.25">
      <c r="B19726" s="683"/>
      <c r="C19726" s="683"/>
      <c r="D19726" s="684"/>
    </row>
    <row r="19727" spans="2:4" ht="15" customHeight="1" x14ac:dyDescent="0.25">
      <c r="B19727" s="683"/>
      <c r="C19727" s="683"/>
      <c r="D19727" s="684"/>
    </row>
    <row r="19728" spans="2:4" ht="15" customHeight="1" x14ac:dyDescent="0.25">
      <c r="B19728" s="683"/>
      <c r="C19728" s="683"/>
      <c r="D19728" s="684"/>
    </row>
    <row r="19729" spans="2:4" ht="15" customHeight="1" x14ac:dyDescent="0.25">
      <c r="B19729" s="683"/>
      <c r="C19729" s="683"/>
      <c r="D19729" s="684"/>
    </row>
    <row r="19730" spans="2:4" ht="15" customHeight="1" x14ac:dyDescent="0.25">
      <c r="B19730" s="683"/>
      <c r="C19730" s="683"/>
      <c r="D19730" s="684"/>
    </row>
    <row r="19731" spans="2:4" ht="15" customHeight="1" x14ac:dyDescent="0.25">
      <c r="B19731" s="683"/>
      <c r="C19731" s="683"/>
      <c r="D19731" s="684"/>
    </row>
    <row r="19732" spans="2:4" ht="15" customHeight="1" x14ac:dyDescent="0.25">
      <c r="B19732" s="683"/>
      <c r="C19732" s="683"/>
      <c r="D19732" s="684"/>
    </row>
    <row r="19733" spans="2:4" ht="15" customHeight="1" x14ac:dyDescent="0.25">
      <c r="B19733" s="683"/>
      <c r="C19733" s="683"/>
      <c r="D19733" s="684"/>
    </row>
    <row r="19734" spans="2:4" ht="15" customHeight="1" x14ac:dyDescent="0.25">
      <c r="B19734" s="683"/>
      <c r="C19734" s="683"/>
      <c r="D19734" s="684"/>
    </row>
    <row r="19735" spans="2:4" ht="15" customHeight="1" x14ac:dyDescent="0.25">
      <c r="B19735" s="683"/>
      <c r="C19735" s="683"/>
      <c r="D19735" s="684"/>
    </row>
    <row r="19736" spans="2:4" ht="15" customHeight="1" x14ac:dyDescent="0.25">
      <c r="B19736" s="683"/>
      <c r="C19736" s="683"/>
      <c r="D19736" s="684"/>
    </row>
    <row r="19737" spans="2:4" ht="15" customHeight="1" x14ac:dyDescent="0.25">
      <c r="B19737" s="683"/>
      <c r="C19737" s="683"/>
      <c r="D19737" s="684"/>
    </row>
    <row r="19738" spans="2:4" ht="15" customHeight="1" x14ac:dyDescent="0.25">
      <c r="B19738" s="683"/>
      <c r="C19738" s="683"/>
      <c r="D19738" s="684"/>
    </row>
    <row r="19739" spans="2:4" ht="15" customHeight="1" x14ac:dyDescent="0.25">
      <c r="B19739" s="683"/>
      <c r="C19739" s="683"/>
      <c r="D19739" s="684"/>
    </row>
    <row r="19740" spans="2:4" ht="15" customHeight="1" x14ac:dyDescent="0.25">
      <c r="B19740" s="683"/>
      <c r="C19740" s="683"/>
      <c r="D19740" s="684"/>
    </row>
    <row r="19741" spans="2:4" ht="15" customHeight="1" x14ac:dyDescent="0.25">
      <c r="B19741" s="683"/>
      <c r="C19741" s="683"/>
      <c r="D19741" s="684"/>
    </row>
    <row r="19742" spans="2:4" ht="15" customHeight="1" x14ac:dyDescent="0.25">
      <c r="B19742" s="683"/>
      <c r="C19742" s="683"/>
      <c r="D19742" s="684"/>
    </row>
    <row r="19743" spans="2:4" ht="15" customHeight="1" x14ac:dyDescent="0.25">
      <c r="B19743" s="683"/>
      <c r="C19743" s="683"/>
      <c r="D19743" s="684"/>
    </row>
    <row r="19744" spans="2:4" ht="15" customHeight="1" x14ac:dyDescent="0.25">
      <c r="B19744" s="683"/>
      <c r="C19744" s="683"/>
      <c r="D19744" s="684"/>
    </row>
    <row r="19745" spans="2:4" ht="15" customHeight="1" x14ac:dyDescent="0.25">
      <c r="B19745" s="683"/>
      <c r="C19745" s="683"/>
      <c r="D19745" s="684"/>
    </row>
    <row r="19746" spans="2:4" ht="15" customHeight="1" x14ac:dyDescent="0.25">
      <c r="B19746" s="683"/>
      <c r="C19746" s="683"/>
      <c r="D19746" s="684"/>
    </row>
    <row r="19747" spans="2:4" ht="15" customHeight="1" x14ac:dyDescent="0.25">
      <c r="B19747" s="683"/>
      <c r="C19747" s="683"/>
      <c r="D19747" s="684"/>
    </row>
    <row r="19748" spans="2:4" ht="15" customHeight="1" x14ac:dyDescent="0.25">
      <c r="B19748" s="683"/>
      <c r="C19748" s="683"/>
      <c r="D19748" s="684"/>
    </row>
    <row r="19749" spans="2:4" ht="15" customHeight="1" x14ac:dyDescent="0.25">
      <c r="B19749" s="683"/>
      <c r="C19749" s="683"/>
      <c r="D19749" s="684"/>
    </row>
    <row r="19750" spans="2:4" ht="15" customHeight="1" x14ac:dyDescent="0.25">
      <c r="B19750" s="683"/>
      <c r="C19750" s="683"/>
      <c r="D19750" s="684"/>
    </row>
    <row r="19751" spans="2:4" ht="15" customHeight="1" x14ac:dyDescent="0.25">
      <c r="B19751" s="683"/>
      <c r="C19751" s="683"/>
      <c r="D19751" s="684"/>
    </row>
    <row r="19752" spans="2:4" ht="15" customHeight="1" x14ac:dyDescent="0.25">
      <c r="B19752" s="683"/>
      <c r="C19752" s="683"/>
      <c r="D19752" s="684"/>
    </row>
    <row r="19753" spans="2:4" ht="15" customHeight="1" x14ac:dyDescent="0.25">
      <c r="B19753" s="683"/>
      <c r="C19753" s="683"/>
      <c r="D19753" s="684"/>
    </row>
    <row r="19754" spans="2:4" ht="15" customHeight="1" x14ac:dyDescent="0.25">
      <c r="B19754" s="683"/>
      <c r="C19754" s="683"/>
      <c r="D19754" s="684"/>
    </row>
    <row r="19755" spans="2:4" ht="15" customHeight="1" x14ac:dyDescent="0.25">
      <c r="B19755" s="683"/>
      <c r="C19755" s="683"/>
      <c r="D19755" s="684"/>
    </row>
    <row r="19756" spans="2:4" ht="15" customHeight="1" x14ac:dyDescent="0.25">
      <c r="B19756" s="683"/>
      <c r="C19756" s="683"/>
      <c r="D19756" s="684"/>
    </row>
    <row r="19757" spans="2:4" ht="15" customHeight="1" x14ac:dyDescent="0.25">
      <c r="B19757" s="683"/>
      <c r="C19757" s="683"/>
      <c r="D19757" s="684"/>
    </row>
    <row r="19758" spans="2:4" ht="15" customHeight="1" x14ac:dyDescent="0.25">
      <c r="B19758" s="683"/>
      <c r="C19758" s="683"/>
      <c r="D19758" s="684"/>
    </row>
    <row r="19759" spans="2:4" ht="15" customHeight="1" x14ac:dyDescent="0.25">
      <c r="B19759" s="683"/>
      <c r="C19759" s="683"/>
      <c r="D19759" s="684"/>
    </row>
    <row r="19760" spans="2:4" ht="15" customHeight="1" x14ac:dyDescent="0.25">
      <c r="B19760" s="683"/>
      <c r="C19760" s="683"/>
      <c r="D19760" s="684"/>
    </row>
    <row r="19761" spans="2:4" ht="15" customHeight="1" x14ac:dyDescent="0.25">
      <c r="B19761" s="683"/>
      <c r="C19761" s="683"/>
      <c r="D19761" s="684"/>
    </row>
    <row r="19762" spans="2:4" ht="15" customHeight="1" x14ac:dyDescent="0.25">
      <c r="B19762" s="683"/>
      <c r="C19762" s="683"/>
      <c r="D19762" s="684"/>
    </row>
    <row r="19763" spans="2:4" ht="15" customHeight="1" x14ac:dyDescent="0.25">
      <c r="B19763" s="683"/>
      <c r="C19763" s="683"/>
      <c r="D19763" s="684"/>
    </row>
    <row r="19764" spans="2:4" ht="15" customHeight="1" x14ac:dyDescent="0.25">
      <c r="B19764" s="683"/>
      <c r="C19764" s="683"/>
      <c r="D19764" s="684"/>
    </row>
    <row r="19765" spans="2:4" ht="15" customHeight="1" x14ac:dyDescent="0.25">
      <c r="B19765" s="683"/>
      <c r="C19765" s="683"/>
      <c r="D19765" s="684"/>
    </row>
    <row r="19766" spans="2:4" ht="15" customHeight="1" x14ac:dyDescent="0.25">
      <c r="B19766" s="683"/>
      <c r="C19766" s="683"/>
      <c r="D19766" s="684"/>
    </row>
    <row r="19767" spans="2:4" ht="15" customHeight="1" x14ac:dyDescent="0.25">
      <c r="B19767" s="683"/>
      <c r="C19767" s="683"/>
      <c r="D19767" s="684"/>
    </row>
    <row r="19768" spans="2:4" ht="15" customHeight="1" x14ac:dyDescent="0.25">
      <c r="B19768" s="683"/>
      <c r="C19768" s="683"/>
      <c r="D19768" s="684"/>
    </row>
    <row r="19769" spans="2:4" ht="15" customHeight="1" x14ac:dyDescent="0.25">
      <c r="B19769" s="683"/>
      <c r="C19769" s="683"/>
      <c r="D19769" s="684"/>
    </row>
    <row r="19770" spans="2:4" ht="15" customHeight="1" x14ac:dyDescent="0.25">
      <c r="B19770" s="683"/>
      <c r="C19770" s="683"/>
      <c r="D19770" s="684"/>
    </row>
    <row r="19771" spans="2:4" ht="15" customHeight="1" x14ac:dyDescent="0.25">
      <c r="B19771" s="683"/>
      <c r="C19771" s="683"/>
      <c r="D19771" s="684"/>
    </row>
    <row r="19772" spans="2:4" ht="15" customHeight="1" x14ac:dyDescent="0.25">
      <c r="B19772" s="683"/>
      <c r="C19772" s="683"/>
      <c r="D19772" s="684"/>
    </row>
    <row r="19773" spans="2:4" ht="15" customHeight="1" x14ac:dyDescent="0.25">
      <c r="B19773" s="683"/>
      <c r="C19773" s="683"/>
      <c r="D19773" s="684"/>
    </row>
    <row r="19774" spans="2:4" ht="15" customHeight="1" x14ac:dyDescent="0.25">
      <c r="B19774" s="683"/>
      <c r="C19774" s="683"/>
      <c r="D19774" s="684"/>
    </row>
    <row r="19775" spans="2:4" ht="15" customHeight="1" x14ac:dyDescent="0.25">
      <c r="B19775" s="683"/>
      <c r="C19775" s="683"/>
      <c r="D19775" s="684"/>
    </row>
    <row r="19776" spans="2:4" ht="15" customHeight="1" x14ac:dyDescent="0.25">
      <c r="B19776" s="683"/>
      <c r="C19776" s="683"/>
      <c r="D19776" s="684"/>
    </row>
    <row r="19777" spans="2:4" ht="15" customHeight="1" x14ac:dyDescent="0.25">
      <c r="B19777" s="683"/>
      <c r="C19777" s="683"/>
      <c r="D19777" s="684"/>
    </row>
    <row r="19778" spans="2:4" ht="15" customHeight="1" x14ac:dyDescent="0.25">
      <c r="B19778" s="683"/>
      <c r="C19778" s="683"/>
      <c r="D19778" s="684"/>
    </row>
    <row r="19779" spans="2:4" ht="15" customHeight="1" x14ac:dyDescent="0.25">
      <c r="B19779" s="683"/>
      <c r="C19779" s="683"/>
      <c r="D19779" s="684"/>
    </row>
    <row r="19780" spans="2:4" ht="15" customHeight="1" x14ac:dyDescent="0.25">
      <c r="B19780" s="683"/>
      <c r="C19780" s="683"/>
      <c r="D19780" s="684"/>
    </row>
    <row r="19781" spans="2:4" ht="15" customHeight="1" x14ac:dyDescent="0.25">
      <c r="B19781" s="683"/>
      <c r="C19781" s="683"/>
      <c r="D19781" s="684"/>
    </row>
    <row r="19782" spans="2:4" ht="15" customHeight="1" x14ac:dyDescent="0.25">
      <c r="B19782" s="683"/>
      <c r="C19782" s="683"/>
      <c r="D19782" s="684"/>
    </row>
    <row r="19783" spans="2:4" ht="15" customHeight="1" x14ac:dyDescent="0.25">
      <c r="B19783" s="683"/>
      <c r="C19783" s="683"/>
      <c r="D19783" s="684"/>
    </row>
    <row r="19784" spans="2:4" ht="15" customHeight="1" x14ac:dyDescent="0.25">
      <c r="B19784" s="683"/>
      <c r="C19784" s="683"/>
      <c r="D19784" s="684"/>
    </row>
    <row r="19785" spans="2:4" ht="15" customHeight="1" x14ac:dyDescent="0.25">
      <c r="B19785" s="683"/>
      <c r="C19785" s="683"/>
      <c r="D19785" s="684"/>
    </row>
    <row r="19786" spans="2:4" ht="15" customHeight="1" x14ac:dyDescent="0.25">
      <c r="B19786" s="683"/>
      <c r="C19786" s="683"/>
      <c r="D19786" s="684"/>
    </row>
    <row r="19787" spans="2:4" ht="15" customHeight="1" x14ac:dyDescent="0.25">
      <c r="B19787" s="683"/>
      <c r="C19787" s="683"/>
      <c r="D19787" s="684"/>
    </row>
    <row r="19788" spans="2:4" ht="15" customHeight="1" x14ac:dyDescent="0.25">
      <c r="B19788" s="683"/>
      <c r="C19788" s="683"/>
      <c r="D19788" s="684"/>
    </row>
    <row r="19789" spans="2:4" ht="15" customHeight="1" x14ac:dyDescent="0.25">
      <c r="B19789" s="683"/>
      <c r="C19789" s="683"/>
      <c r="D19789" s="684"/>
    </row>
    <row r="19790" spans="2:4" ht="15" customHeight="1" x14ac:dyDescent="0.25">
      <c r="B19790" s="683"/>
      <c r="C19790" s="683"/>
      <c r="D19790" s="684"/>
    </row>
    <row r="19791" spans="2:4" ht="15" customHeight="1" x14ac:dyDescent="0.25">
      <c r="B19791" s="683"/>
      <c r="C19791" s="683"/>
      <c r="D19791" s="684"/>
    </row>
    <row r="19792" spans="2:4" ht="15" customHeight="1" x14ac:dyDescent="0.25">
      <c r="B19792" s="683"/>
      <c r="C19792" s="683"/>
      <c r="D19792" s="684"/>
    </row>
    <row r="19793" spans="2:4" ht="15" customHeight="1" x14ac:dyDescent="0.25">
      <c r="B19793" s="683"/>
      <c r="C19793" s="683"/>
      <c r="D19793" s="684"/>
    </row>
    <row r="19794" spans="2:4" ht="15" customHeight="1" x14ac:dyDescent="0.25">
      <c r="B19794" s="683"/>
      <c r="C19794" s="683"/>
      <c r="D19794" s="684"/>
    </row>
    <row r="19795" spans="2:4" ht="15" customHeight="1" x14ac:dyDescent="0.25">
      <c r="B19795" s="683"/>
      <c r="C19795" s="683"/>
      <c r="D19795" s="684"/>
    </row>
    <row r="19796" spans="2:4" ht="15" customHeight="1" x14ac:dyDescent="0.25">
      <c r="B19796" s="683"/>
      <c r="C19796" s="683"/>
      <c r="D19796" s="684"/>
    </row>
    <row r="19797" spans="2:4" ht="15" customHeight="1" x14ac:dyDescent="0.25">
      <c r="B19797" s="683"/>
      <c r="C19797" s="683"/>
      <c r="D19797" s="684"/>
    </row>
    <row r="19798" spans="2:4" ht="15" customHeight="1" x14ac:dyDescent="0.25">
      <c r="B19798" s="683"/>
      <c r="C19798" s="683"/>
      <c r="D19798" s="684"/>
    </row>
    <row r="19799" spans="2:4" ht="15" customHeight="1" x14ac:dyDescent="0.25">
      <c r="B19799" s="683"/>
      <c r="C19799" s="683"/>
      <c r="D19799" s="684"/>
    </row>
    <row r="19800" spans="2:4" ht="15" customHeight="1" x14ac:dyDescent="0.25">
      <c r="B19800" s="683"/>
      <c r="C19800" s="683"/>
      <c r="D19800" s="684"/>
    </row>
    <row r="19801" spans="2:4" ht="15" customHeight="1" x14ac:dyDescent="0.25">
      <c r="B19801" s="683"/>
      <c r="C19801" s="683"/>
      <c r="D19801" s="684"/>
    </row>
    <row r="19802" spans="2:4" ht="15" customHeight="1" x14ac:dyDescent="0.25">
      <c r="B19802" s="683"/>
      <c r="C19802" s="683"/>
      <c r="D19802" s="684"/>
    </row>
    <row r="19803" spans="2:4" ht="15" customHeight="1" x14ac:dyDescent="0.25">
      <c r="B19803" s="683"/>
      <c r="C19803" s="683"/>
      <c r="D19803" s="684"/>
    </row>
    <row r="19804" spans="2:4" ht="15" customHeight="1" x14ac:dyDescent="0.25">
      <c r="B19804" s="683"/>
      <c r="C19804" s="683"/>
      <c r="D19804" s="684"/>
    </row>
    <row r="19805" spans="2:4" ht="15" customHeight="1" x14ac:dyDescent="0.25">
      <c r="B19805" s="683"/>
      <c r="C19805" s="683"/>
      <c r="D19805" s="684"/>
    </row>
    <row r="19806" spans="2:4" ht="15" customHeight="1" x14ac:dyDescent="0.25">
      <c r="B19806" s="683"/>
      <c r="C19806" s="683"/>
      <c r="D19806" s="684"/>
    </row>
    <row r="19807" spans="2:4" ht="15" customHeight="1" x14ac:dyDescent="0.25">
      <c r="B19807" s="683"/>
      <c r="C19807" s="683"/>
      <c r="D19807" s="684"/>
    </row>
    <row r="19808" spans="2:4" ht="15" customHeight="1" x14ac:dyDescent="0.25">
      <c r="B19808" s="683"/>
      <c r="C19808" s="683"/>
      <c r="D19808" s="684"/>
    </row>
    <row r="19809" spans="2:4" ht="15" customHeight="1" x14ac:dyDescent="0.25">
      <c r="B19809" s="683"/>
      <c r="C19809" s="683"/>
      <c r="D19809" s="684"/>
    </row>
    <row r="19810" spans="2:4" ht="15" customHeight="1" x14ac:dyDescent="0.25">
      <c r="B19810" s="683"/>
      <c r="C19810" s="683"/>
      <c r="D19810" s="684"/>
    </row>
    <row r="19811" spans="2:4" ht="15" customHeight="1" x14ac:dyDescent="0.25">
      <c r="B19811" s="683"/>
      <c r="C19811" s="683"/>
      <c r="D19811" s="684"/>
    </row>
    <row r="19812" spans="2:4" ht="15" customHeight="1" x14ac:dyDescent="0.25">
      <c r="B19812" s="683"/>
      <c r="C19812" s="683"/>
      <c r="D19812" s="684"/>
    </row>
    <row r="19813" spans="2:4" ht="15" customHeight="1" x14ac:dyDescent="0.25">
      <c r="B19813" s="683"/>
      <c r="C19813" s="683"/>
      <c r="D19813" s="684"/>
    </row>
    <row r="19814" spans="2:4" ht="15" customHeight="1" x14ac:dyDescent="0.25">
      <c r="B19814" s="683"/>
      <c r="C19814" s="683"/>
      <c r="D19814" s="684"/>
    </row>
    <row r="19815" spans="2:4" ht="15" customHeight="1" x14ac:dyDescent="0.25">
      <c r="B19815" s="683"/>
      <c r="C19815" s="683"/>
      <c r="D19815" s="684"/>
    </row>
    <row r="19816" spans="2:4" ht="15" customHeight="1" x14ac:dyDescent="0.25">
      <c r="B19816" s="683"/>
      <c r="C19816" s="683"/>
      <c r="D19816" s="684"/>
    </row>
    <row r="19817" spans="2:4" ht="15" customHeight="1" x14ac:dyDescent="0.25">
      <c r="B19817" s="683"/>
      <c r="C19817" s="683"/>
      <c r="D19817" s="684"/>
    </row>
    <row r="19818" spans="2:4" ht="15" customHeight="1" x14ac:dyDescent="0.25">
      <c r="B19818" s="683"/>
      <c r="C19818" s="683"/>
      <c r="D19818" s="684"/>
    </row>
    <row r="19819" spans="2:4" ht="15" customHeight="1" x14ac:dyDescent="0.25">
      <c r="B19819" s="683"/>
      <c r="C19819" s="683"/>
      <c r="D19819" s="684"/>
    </row>
    <row r="19820" spans="2:4" ht="15" customHeight="1" x14ac:dyDescent="0.25">
      <c r="B19820" s="683"/>
      <c r="C19820" s="683"/>
      <c r="D19820" s="684"/>
    </row>
    <row r="19821" spans="2:4" ht="15" customHeight="1" x14ac:dyDescent="0.25">
      <c r="B19821" s="683"/>
      <c r="C19821" s="683"/>
      <c r="D19821" s="684"/>
    </row>
    <row r="19822" spans="2:4" ht="15" customHeight="1" x14ac:dyDescent="0.25">
      <c r="B19822" s="683"/>
      <c r="C19822" s="683"/>
      <c r="D19822" s="684"/>
    </row>
    <row r="19823" spans="2:4" ht="15" customHeight="1" x14ac:dyDescent="0.25">
      <c r="B19823" s="683"/>
      <c r="C19823" s="683"/>
      <c r="D19823" s="684"/>
    </row>
    <row r="19824" spans="2:4" ht="15" customHeight="1" x14ac:dyDescent="0.25">
      <c r="B19824" s="683"/>
      <c r="C19824" s="683"/>
      <c r="D19824" s="684"/>
    </row>
    <row r="19825" spans="2:4" ht="15" customHeight="1" x14ac:dyDescent="0.25">
      <c r="B19825" s="683"/>
      <c r="C19825" s="683"/>
      <c r="D19825" s="684"/>
    </row>
    <row r="19826" spans="2:4" ht="15" customHeight="1" x14ac:dyDescent="0.25">
      <c r="B19826" s="683"/>
      <c r="C19826" s="683"/>
      <c r="D19826" s="684"/>
    </row>
    <row r="19827" spans="2:4" ht="15" customHeight="1" x14ac:dyDescent="0.25">
      <c r="B19827" s="683"/>
      <c r="C19827" s="683"/>
      <c r="D19827" s="684"/>
    </row>
    <row r="19828" spans="2:4" ht="15" customHeight="1" x14ac:dyDescent="0.25">
      <c r="B19828" s="683"/>
      <c r="C19828" s="683"/>
      <c r="D19828" s="684"/>
    </row>
    <row r="19829" spans="2:4" ht="15" customHeight="1" x14ac:dyDescent="0.25">
      <c r="B19829" s="683"/>
      <c r="C19829" s="683"/>
      <c r="D19829" s="684"/>
    </row>
    <row r="19830" spans="2:4" ht="15" customHeight="1" x14ac:dyDescent="0.25">
      <c r="B19830" s="683"/>
      <c r="C19830" s="683"/>
      <c r="D19830" s="684"/>
    </row>
    <row r="19831" spans="2:4" ht="15" customHeight="1" x14ac:dyDescent="0.25">
      <c r="B19831" s="683"/>
      <c r="C19831" s="683"/>
      <c r="D19831" s="684"/>
    </row>
    <row r="19832" spans="2:4" ht="15" customHeight="1" x14ac:dyDescent="0.25">
      <c r="B19832" s="683"/>
      <c r="C19832" s="683"/>
      <c r="D19832" s="684"/>
    </row>
    <row r="19833" spans="2:4" ht="15" customHeight="1" x14ac:dyDescent="0.25">
      <c r="B19833" s="683"/>
      <c r="C19833" s="683"/>
      <c r="D19833" s="684"/>
    </row>
    <row r="19834" spans="2:4" ht="15" customHeight="1" x14ac:dyDescent="0.25">
      <c r="B19834" s="683"/>
      <c r="C19834" s="683"/>
      <c r="D19834" s="684"/>
    </row>
    <row r="19835" spans="2:4" ht="15" customHeight="1" x14ac:dyDescent="0.25">
      <c r="B19835" s="683"/>
      <c r="C19835" s="683"/>
      <c r="D19835" s="684"/>
    </row>
    <row r="19836" spans="2:4" ht="15" customHeight="1" x14ac:dyDescent="0.25">
      <c r="B19836" s="683"/>
      <c r="C19836" s="683"/>
      <c r="D19836" s="684"/>
    </row>
    <row r="19837" spans="2:4" ht="15" customHeight="1" x14ac:dyDescent="0.25">
      <c r="B19837" s="683"/>
      <c r="C19837" s="683"/>
      <c r="D19837" s="684"/>
    </row>
    <row r="19838" spans="2:4" ht="15" customHeight="1" x14ac:dyDescent="0.25">
      <c r="B19838" s="683"/>
      <c r="C19838" s="683"/>
      <c r="D19838" s="684"/>
    </row>
    <row r="19839" spans="2:4" ht="15" customHeight="1" x14ac:dyDescent="0.25">
      <c r="B19839" s="683"/>
      <c r="C19839" s="683"/>
      <c r="D19839" s="684"/>
    </row>
    <row r="19840" spans="2:4" ht="15" customHeight="1" x14ac:dyDescent="0.25">
      <c r="B19840" s="683"/>
      <c r="C19840" s="683"/>
      <c r="D19840" s="684"/>
    </row>
    <row r="19841" spans="2:4" ht="15" customHeight="1" x14ac:dyDescent="0.25">
      <c r="B19841" s="683"/>
      <c r="C19841" s="683"/>
      <c r="D19841" s="684"/>
    </row>
    <row r="19842" spans="2:4" ht="15" customHeight="1" x14ac:dyDescent="0.25">
      <c r="B19842" s="683"/>
      <c r="C19842" s="683"/>
      <c r="D19842" s="684"/>
    </row>
    <row r="19843" spans="2:4" ht="15" customHeight="1" x14ac:dyDescent="0.25">
      <c r="B19843" s="683"/>
      <c r="C19843" s="683"/>
      <c r="D19843" s="684"/>
    </row>
    <row r="19844" spans="2:4" ht="15" customHeight="1" x14ac:dyDescent="0.25">
      <c r="B19844" s="683"/>
      <c r="C19844" s="683"/>
      <c r="D19844" s="684"/>
    </row>
    <row r="19845" spans="2:4" ht="15" customHeight="1" x14ac:dyDescent="0.25">
      <c r="B19845" s="683"/>
      <c r="C19845" s="683"/>
      <c r="D19845" s="684"/>
    </row>
    <row r="19846" spans="2:4" ht="15" customHeight="1" x14ac:dyDescent="0.25">
      <c r="B19846" s="683"/>
      <c r="C19846" s="683"/>
      <c r="D19846" s="684"/>
    </row>
    <row r="19847" spans="2:4" ht="15" customHeight="1" x14ac:dyDescent="0.25">
      <c r="B19847" s="683"/>
      <c r="C19847" s="683"/>
      <c r="D19847" s="684"/>
    </row>
    <row r="19848" spans="2:4" ht="15" customHeight="1" x14ac:dyDescent="0.25">
      <c r="B19848" s="683"/>
      <c r="C19848" s="683"/>
      <c r="D19848" s="684"/>
    </row>
    <row r="19849" spans="2:4" ht="15" customHeight="1" x14ac:dyDescent="0.25">
      <c r="B19849" s="683"/>
      <c r="C19849" s="683"/>
      <c r="D19849" s="684"/>
    </row>
    <row r="19850" spans="2:4" ht="15" customHeight="1" x14ac:dyDescent="0.25">
      <c r="B19850" s="683"/>
      <c r="C19850" s="683"/>
      <c r="D19850" s="684"/>
    </row>
    <row r="19851" spans="2:4" ht="15" customHeight="1" x14ac:dyDescent="0.25">
      <c r="B19851" s="683"/>
      <c r="C19851" s="683"/>
      <c r="D19851" s="684"/>
    </row>
    <row r="19852" spans="2:4" ht="15" customHeight="1" x14ac:dyDescent="0.25">
      <c r="B19852" s="683"/>
      <c r="C19852" s="683"/>
      <c r="D19852" s="684"/>
    </row>
    <row r="19853" spans="2:4" ht="15" customHeight="1" x14ac:dyDescent="0.25">
      <c r="B19853" s="683"/>
      <c r="C19853" s="683"/>
      <c r="D19853" s="684"/>
    </row>
    <row r="19854" spans="2:4" ht="15" customHeight="1" x14ac:dyDescent="0.25">
      <c r="B19854" s="683"/>
      <c r="C19854" s="683"/>
      <c r="D19854" s="684"/>
    </row>
    <row r="19855" spans="2:4" ht="15" customHeight="1" x14ac:dyDescent="0.25">
      <c r="B19855" s="683"/>
      <c r="C19855" s="683"/>
      <c r="D19855" s="684"/>
    </row>
    <row r="19856" spans="2:4" ht="15" customHeight="1" x14ac:dyDescent="0.25">
      <c r="B19856" s="683"/>
      <c r="C19856" s="683"/>
      <c r="D19856" s="684"/>
    </row>
    <row r="19857" spans="2:4" ht="15" customHeight="1" x14ac:dyDescent="0.25">
      <c r="B19857" s="683"/>
      <c r="C19857" s="683"/>
      <c r="D19857" s="684"/>
    </row>
    <row r="19858" spans="2:4" ht="15" customHeight="1" x14ac:dyDescent="0.25">
      <c r="B19858" s="683"/>
      <c r="C19858" s="683"/>
      <c r="D19858" s="684"/>
    </row>
    <row r="19859" spans="2:4" ht="15" customHeight="1" x14ac:dyDescent="0.25">
      <c r="B19859" s="683"/>
      <c r="C19859" s="683"/>
      <c r="D19859" s="684"/>
    </row>
    <row r="19860" spans="2:4" ht="15" customHeight="1" x14ac:dyDescent="0.25">
      <c r="B19860" s="683"/>
      <c r="C19860" s="683"/>
      <c r="D19860" s="684"/>
    </row>
    <row r="19861" spans="2:4" ht="15" customHeight="1" x14ac:dyDescent="0.25">
      <c r="B19861" s="683"/>
      <c r="C19861" s="683"/>
      <c r="D19861" s="684"/>
    </row>
    <row r="19862" spans="2:4" ht="15" customHeight="1" x14ac:dyDescent="0.25">
      <c r="B19862" s="683"/>
      <c r="C19862" s="683"/>
      <c r="D19862" s="684"/>
    </row>
    <row r="19863" spans="2:4" ht="15" customHeight="1" x14ac:dyDescent="0.25">
      <c r="B19863" s="683"/>
      <c r="C19863" s="683"/>
      <c r="D19863" s="684"/>
    </row>
    <row r="19864" spans="2:4" ht="15" customHeight="1" x14ac:dyDescent="0.25">
      <c r="B19864" s="683"/>
      <c r="C19864" s="683"/>
      <c r="D19864" s="684"/>
    </row>
    <row r="19865" spans="2:4" ht="15" customHeight="1" x14ac:dyDescent="0.25">
      <c r="B19865" s="683"/>
      <c r="C19865" s="683"/>
      <c r="D19865" s="684"/>
    </row>
    <row r="19866" spans="2:4" ht="15" customHeight="1" x14ac:dyDescent="0.25">
      <c r="B19866" s="683"/>
      <c r="C19866" s="683"/>
      <c r="D19866" s="684"/>
    </row>
    <row r="19867" spans="2:4" ht="15" customHeight="1" x14ac:dyDescent="0.25">
      <c r="B19867" s="683"/>
      <c r="C19867" s="683"/>
      <c r="D19867" s="684"/>
    </row>
    <row r="19868" spans="2:4" ht="15" customHeight="1" x14ac:dyDescent="0.25">
      <c r="B19868" s="683"/>
      <c r="C19868" s="683"/>
      <c r="D19868" s="684"/>
    </row>
    <row r="19869" spans="2:4" ht="15" customHeight="1" x14ac:dyDescent="0.25">
      <c r="B19869" s="683"/>
      <c r="C19869" s="683"/>
      <c r="D19869" s="684"/>
    </row>
    <row r="19870" spans="2:4" ht="15" customHeight="1" x14ac:dyDescent="0.25">
      <c r="B19870" s="683"/>
      <c r="C19870" s="683"/>
      <c r="D19870" s="684"/>
    </row>
    <row r="19871" spans="2:4" ht="15" customHeight="1" x14ac:dyDescent="0.25">
      <c r="B19871" s="683"/>
      <c r="C19871" s="683"/>
      <c r="D19871" s="684"/>
    </row>
    <row r="19872" spans="2:4" ht="15" customHeight="1" x14ac:dyDescent="0.25">
      <c r="B19872" s="683"/>
      <c r="C19872" s="683"/>
      <c r="D19872" s="684"/>
    </row>
    <row r="19873" spans="2:4" ht="15" customHeight="1" x14ac:dyDescent="0.25">
      <c r="B19873" s="683"/>
      <c r="C19873" s="683"/>
      <c r="D19873" s="684"/>
    </row>
    <row r="19874" spans="2:4" ht="15" customHeight="1" x14ac:dyDescent="0.25">
      <c r="B19874" s="683"/>
      <c r="C19874" s="683"/>
      <c r="D19874" s="684"/>
    </row>
    <row r="19875" spans="2:4" ht="15" customHeight="1" x14ac:dyDescent="0.25">
      <c r="B19875" s="683"/>
      <c r="C19875" s="683"/>
      <c r="D19875" s="684"/>
    </row>
    <row r="19876" spans="2:4" ht="15" customHeight="1" x14ac:dyDescent="0.25">
      <c r="B19876" s="683"/>
      <c r="C19876" s="683"/>
      <c r="D19876" s="684"/>
    </row>
    <row r="19877" spans="2:4" ht="15" customHeight="1" x14ac:dyDescent="0.25">
      <c r="B19877" s="683"/>
      <c r="C19877" s="683"/>
      <c r="D19877" s="684"/>
    </row>
    <row r="19878" spans="2:4" ht="15" customHeight="1" x14ac:dyDescent="0.25">
      <c r="B19878" s="683"/>
      <c r="C19878" s="683"/>
      <c r="D19878" s="684"/>
    </row>
    <row r="19879" spans="2:4" ht="15" customHeight="1" x14ac:dyDescent="0.25">
      <c r="B19879" s="683"/>
      <c r="C19879" s="683"/>
      <c r="D19879" s="684"/>
    </row>
    <row r="19880" spans="2:4" ht="15" customHeight="1" x14ac:dyDescent="0.25">
      <c r="B19880" s="683"/>
      <c r="C19880" s="683"/>
      <c r="D19880" s="684"/>
    </row>
    <row r="19881" spans="2:4" ht="15" customHeight="1" x14ac:dyDescent="0.25">
      <c r="B19881" s="683"/>
      <c r="C19881" s="683"/>
      <c r="D19881" s="684"/>
    </row>
    <row r="19882" spans="2:4" ht="15" customHeight="1" x14ac:dyDescent="0.25">
      <c r="B19882" s="683"/>
      <c r="C19882" s="683"/>
      <c r="D19882" s="684"/>
    </row>
    <row r="19883" spans="2:4" ht="15" customHeight="1" x14ac:dyDescent="0.25">
      <c r="B19883" s="683"/>
      <c r="C19883" s="683"/>
      <c r="D19883" s="684"/>
    </row>
    <row r="19884" spans="2:4" ht="15" customHeight="1" x14ac:dyDescent="0.25">
      <c r="B19884" s="683"/>
      <c r="C19884" s="683"/>
      <c r="D19884" s="684"/>
    </row>
    <row r="19885" spans="2:4" ht="15" customHeight="1" x14ac:dyDescent="0.25">
      <c r="B19885" s="683"/>
      <c r="C19885" s="683"/>
      <c r="D19885" s="684"/>
    </row>
    <row r="19886" spans="2:4" ht="15" customHeight="1" x14ac:dyDescent="0.25">
      <c r="B19886" s="683"/>
      <c r="C19886" s="683"/>
      <c r="D19886" s="684"/>
    </row>
    <row r="19887" spans="2:4" ht="15" customHeight="1" x14ac:dyDescent="0.25">
      <c r="B19887" s="683"/>
      <c r="C19887" s="683"/>
      <c r="D19887" s="684"/>
    </row>
    <row r="19888" spans="2:4" ht="15" customHeight="1" x14ac:dyDescent="0.25">
      <c r="B19888" s="683"/>
      <c r="C19888" s="683"/>
      <c r="D19888" s="684"/>
    </row>
    <row r="19889" spans="2:4" ht="15" customHeight="1" x14ac:dyDescent="0.25">
      <c r="B19889" s="683"/>
      <c r="C19889" s="683"/>
      <c r="D19889" s="684"/>
    </row>
    <row r="19890" spans="2:4" ht="15" customHeight="1" x14ac:dyDescent="0.25">
      <c r="B19890" s="683"/>
      <c r="C19890" s="683"/>
      <c r="D19890" s="684"/>
    </row>
    <row r="19891" spans="2:4" ht="15" customHeight="1" x14ac:dyDescent="0.25">
      <c r="B19891" s="683"/>
      <c r="C19891" s="683"/>
      <c r="D19891" s="684"/>
    </row>
    <row r="19892" spans="2:4" ht="15" customHeight="1" x14ac:dyDescent="0.25">
      <c r="B19892" s="683"/>
      <c r="C19892" s="683"/>
      <c r="D19892" s="684"/>
    </row>
    <row r="19893" spans="2:4" ht="15" customHeight="1" x14ac:dyDescent="0.25">
      <c r="B19893" s="683"/>
      <c r="C19893" s="683"/>
      <c r="D19893" s="684"/>
    </row>
    <row r="19894" spans="2:4" ht="15" customHeight="1" x14ac:dyDescent="0.25">
      <c r="B19894" s="683"/>
      <c r="C19894" s="683"/>
      <c r="D19894" s="684"/>
    </row>
    <row r="19895" spans="2:4" ht="15" customHeight="1" x14ac:dyDescent="0.25">
      <c r="B19895" s="683"/>
      <c r="C19895" s="683"/>
      <c r="D19895" s="684"/>
    </row>
    <row r="19896" spans="2:4" ht="15" customHeight="1" x14ac:dyDescent="0.25">
      <c r="B19896" s="683"/>
      <c r="C19896" s="683"/>
      <c r="D19896" s="684"/>
    </row>
    <row r="19897" spans="2:4" ht="15" customHeight="1" x14ac:dyDescent="0.25">
      <c r="B19897" s="683"/>
      <c r="C19897" s="683"/>
      <c r="D19897" s="684"/>
    </row>
    <row r="19898" spans="2:4" ht="15" customHeight="1" x14ac:dyDescent="0.25">
      <c r="B19898" s="683"/>
      <c r="C19898" s="683"/>
      <c r="D19898" s="684"/>
    </row>
    <row r="19899" spans="2:4" ht="15" customHeight="1" x14ac:dyDescent="0.25">
      <c r="B19899" s="683"/>
      <c r="C19899" s="683"/>
      <c r="D19899" s="684"/>
    </row>
    <row r="19900" spans="2:4" ht="15" customHeight="1" x14ac:dyDescent="0.25">
      <c r="B19900" s="683"/>
      <c r="C19900" s="683"/>
      <c r="D19900" s="684"/>
    </row>
    <row r="19901" spans="2:4" ht="15" customHeight="1" x14ac:dyDescent="0.25">
      <c r="B19901" s="683"/>
      <c r="C19901" s="683"/>
      <c r="D19901" s="684"/>
    </row>
    <row r="19902" spans="2:4" ht="15" customHeight="1" x14ac:dyDescent="0.25">
      <c r="B19902" s="683"/>
      <c r="C19902" s="683"/>
      <c r="D19902" s="684"/>
    </row>
    <row r="19903" spans="2:4" ht="15" customHeight="1" x14ac:dyDescent="0.25">
      <c r="B19903" s="683"/>
      <c r="C19903" s="683"/>
      <c r="D19903" s="684"/>
    </row>
    <row r="19904" spans="2:4" ht="15" customHeight="1" x14ac:dyDescent="0.25">
      <c r="B19904" s="683"/>
      <c r="C19904" s="683"/>
      <c r="D19904" s="684"/>
    </row>
    <row r="19905" spans="2:4" ht="15" customHeight="1" x14ac:dyDescent="0.25">
      <c r="B19905" s="683"/>
      <c r="C19905" s="683"/>
      <c r="D19905" s="684"/>
    </row>
    <row r="19906" spans="2:4" ht="15" customHeight="1" x14ac:dyDescent="0.25">
      <c r="B19906" s="683"/>
      <c r="C19906" s="683"/>
      <c r="D19906" s="684"/>
    </row>
    <row r="19907" spans="2:4" ht="15" customHeight="1" x14ac:dyDescent="0.25">
      <c r="B19907" s="683"/>
      <c r="C19907" s="683"/>
      <c r="D19907" s="684"/>
    </row>
    <row r="19908" spans="2:4" ht="15" customHeight="1" x14ac:dyDescent="0.25">
      <c r="B19908" s="683"/>
      <c r="C19908" s="683"/>
      <c r="D19908" s="684"/>
    </row>
    <row r="19909" spans="2:4" ht="15" customHeight="1" x14ac:dyDescent="0.25">
      <c r="B19909" s="683"/>
      <c r="C19909" s="683"/>
      <c r="D19909" s="684"/>
    </row>
    <row r="19910" spans="2:4" ht="15" customHeight="1" x14ac:dyDescent="0.25">
      <c r="B19910" s="683"/>
      <c r="C19910" s="683"/>
      <c r="D19910" s="684"/>
    </row>
    <row r="19911" spans="2:4" ht="15" customHeight="1" x14ac:dyDescent="0.25">
      <c r="B19911" s="683"/>
      <c r="C19911" s="683"/>
      <c r="D19911" s="684"/>
    </row>
    <row r="19912" spans="2:4" ht="15" customHeight="1" x14ac:dyDescent="0.25">
      <c r="B19912" s="683"/>
      <c r="C19912" s="683"/>
      <c r="D19912" s="684"/>
    </row>
    <row r="19913" spans="2:4" ht="15" customHeight="1" x14ac:dyDescent="0.25">
      <c r="B19913" s="683"/>
      <c r="C19913" s="683"/>
      <c r="D19913" s="684"/>
    </row>
    <row r="19914" spans="2:4" ht="15" customHeight="1" x14ac:dyDescent="0.25">
      <c r="B19914" s="683"/>
      <c r="C19914" s="683"/>
      <c r="D19914" s="684"/>
    </row>
    <row r="19915" spans="2:4" ht="15" customHeight="1" x14ac:dyDescent="0.25">
      <c r="B19915" s="683"/>
      <c r="C19915" s="683"/>
      <c r="D19915" s="684"/>
    </row>
    <row r="19916" spans="2:4" ht="15" customHeight="1" x14ac:dyDescent="0.25">
      <c r="B19916" s="683"/>
      <c r="C19916" s="683"/>
      <c r="D19916" s="684"/>
    </row>
    <row r="19917" spans="2:4" ht="15" customHeight="1" x14ac:dyDescent="0.25">
      <c r="B19917" s="683"/>
      <c r="C19917" s="683"/>
      <c r="D19917" s="684"/>
    </row>
    <row r="19918" spans="2:4" ht="15" customHeight="1" x14ac:dyDescent="0.25">
      <c r="B19918" s="683"/>
      <c r="C19918" s="683"/>
      <c r="D19918" s="684"/>
    </row>
    <row r="19919" spans="2:4" ht="15" customHeight="1" x14ac:dyDescent="0.25">
      <c r="B19919" s="683"/>
      <c r="C19919" s="683"/>
      <c r="D19919" s="684"/>
    </row>
    <row r="19920" spans="2:4" ht="15" customHeight="1" x14ac:dyDescent="0.25">
      <c r="B19920" s="683"/>
      <c r="C19920" s="683"/>
      <c r="D19920" s="684"/>
    </row>
    <row r="19921" spans="2:4" ht="15" customHeight="1" x14ac:dyDescent="0.25">
      <c r="B19921" s="683"/>
      <c r="C19921" s="683"/>
      <c r="D19921" s="684"/>
    </row>
    <row r="19922" spans="2:4" ht="15" customHeight="1" x14ac:dyDescent="0.25">
      <c r="B19922" s="683"/>
      <c r="C19922" s="683"/>
      <c r="D19922" s="684"/>
    </row>
    <row r="19923" spans="2:4" ht="15" customHeight="1" x14ac:dyDescent="0.25">
      <c r="B19923" s="683"/>
      <c r="C19923" s="683"/>
      <c r="D19923" s="684"/>
    </row>
    <row r="19924" spans="2:4" ht="15" customHeight="1" x14ac:dyDescent="0.25">
      <c r="B19924" s="683"/>
      <c r="C19924" s="683"/>
      <c r="D19924" s="684"/>
    </row>
    <row r="19925" spans="2:4" ht="15" customHeight="1" x14ac:dyDescent="0.25">
      <c r="B19925" s="683"/>
      <c r="C19925" s="683"/>
      <c r="D19925" s="684"/>
    </row>
    <row r="19926" spans="2:4" ht="15" customHeight="1" x14ac:dyDescent="0.25">
      <c r="B19926" s="683"/>
      <c r="C19926" s="683"/>
      <c r="D19926" s="684"/>
    </row>
    <row r="19927" spans="2:4" ht="15" customHeight="1" x14ac:dyDescent="0.25">
      <c r="B19927" s="683"/>
      <c r="C19927" s="683"/>
      <c r="D19927" s="684"/>
    </row>
    <row r="19928" spans="2:4" ht="15" customHeight="1" x14ac:dyDescent="0.25">
      <c r="B19928" s="683"/>
      <c r="C19928" s="683"/>
      <c r="D19928" s="684"/>
    </row>
    <row r="19929" spans="2:4" ht="15" customHeight="1" x14ac:dyDescent="0.25">
      <c r="B19929" s="683"/>
      <c r="C19929" s="683"/>
      <c r="D19929" s="684"/>
    </row>
    <row r="19930" spans="2:4" ht="15" customHeight="1" x14ac:dyDescent="0.25">
      <c r="B19930" s="683"/>
      <c r="C19930" s="683"/>
      <c r="D19930" s="684"/>
    </row>
    <row r="19931" spans="2:4" ht="15" customHeight="1" x14ac:dyDescent="0.25">
      <c r="B19931" s="683"/>
      <c r="C19931" s="683"/>
      <c r="D19931" s="684"/>
    </row>
    <row r="19932" spans="2:4" ht="15" customHeight="1" x14ac:dyDescent="0.25">
      <c r="B19932" s="683"/>
      <c r="C19932" s="683"/>
      <c r="D19932" s="684"/>
    </row>
    <row r="19933" spans="2:4" ht="15" customHeight="1" x14ac:dyDescent="0.25">
      <c r="B19933" s="683"/>
      <c r="C19933" s="683"/>
      <c r="D19933" s="684"/>
    </row>
    <row r="19934" spans="2:4" ht="15" customHeight="1" x14ac:dyDescent="0.25">
      <c r="B19934" s="683"/>
      <c r="C19934" s="683"/>
      <c r="D19934" s="684"/>
    </row>
    <row r="19935" spans="2:4" ht="15" customHeight="1" x14ac:dyDescent="0.25">
      <c r="B19935" s="683"/>
      <c r="C19935" s="683"/>
      <c r="D19935" s="684"/>
    </row>
    <row r="19936" spans="2:4" ht="15" customHeight="1" x14ac:dyDescent="0.25">
      <c r="B19936" s="683"/>
      <c r="C19936" s="683"/>
      <c r="D19936" s="684"/>
    </row>
    <row r="19937" spans="2:4" ht="15" customHeight="1" x14ac:dyDescent="0.25">
      <c r="B19937" s="683"/>
      <c r="C19937" s="683"/>
      <c r="D19937" s="684"/>
    </row>
    <row r="19938" spans="2:4" ht="15" customHeight="1" x14ac:dyDescent="0.25">
      <c r="B19938" s="683"/>
      <c r="C19938" s="683"/>
      <c r="D19938" s="684"/>
    </row>
    <row r="19939" spans="2:4" ht="15" customHeight="1" x14ac:dyDescent="0.25">
      <c r="B19939" s="683"/>
      <c r="C19939" s="683"/>
      <c r="D19939" s="684"/>
    </row>
    <row r="19940" spans="2:4" ht="15" customHeight="1" x14ac:dyDescent="0.25">
      <c r="B19940" s="683"/>
      <c r="C19940" s="683"/>
      <c r="D19940" s="684"/>
    </row>
    <row r="19941" spans="2:4" ht="15" customHeight="1" x14ac:dyDescent="0.25">
      <c r="B19941" s="683"/>
      <c r="C19941" s="683"/>
      <c r="D19941" s="684"/>
    </row>
    <row r="19942" spans="2:4" ht="15" customHeight="1" x14ac:dyDescent="0.25">
      <c r="B19942" s="683"/>
      <c r="C19942" s="683"/>
      <c r="D19942" s="684"/>
    </row>
    <row r="19943" spans="2:4" ht="15" customHeight="1" x14ac:dyDescent="0.25">
      <c r="B19943" s="683"/>
      <c r="C19943" s="683"/>
      <c r="D19943" s="684"/>
    </row>
    <row r="19944" spans="2:4" ht="15" customHeight="1" x14ac:dyDescent="0.25">
      <c r="B19944" s="683"/>
      <c r="C19944" s="683"/>
      <c r="D19944" s="684"/>
    </row>
    <row r="19945" spans="2:4" ht="15" customHeight="1" x14ac:dyDescent="0.25">
      <c r="B19945" s="683"/>
      <c r="C19945" s="683"/>
      <c r="D19945" s="684"/>
    </row>
    <row r="19946" spans="2:4" ht="15" customHeight="1" x14ac:dyDescent="0.25">
      <c r="B19946" s="683"/>
      <c r="C19946" s="683"/>
      <c r="D19946" s="684"/>
    </row>
    <row r="19947" spans="2:4" ht="15" customHeight="1" x14ac:dyDescent="0.25">
      <c r="B19947" s="683"/>
      <c r="C19947" s="683"/>
      <c r="D19947" s="684"/>
    </row>
    <row r="19948" spans="2:4" ht="15" customHeight="1" x14ac:dyDescent="0.25">
      <c r="B19948" s="683"/>
      <c r="C19948" s="683"/>
      <c r="D19948" s="684"/>
    </row>
    <row r="19949" spans="2:4" ht="15" customHeight="1" x14ac:dyDescent="0.25">
      <c r="B19949" s="683"/>
      <c r="C19949" s="683"/>
      <c r="D19949" s="684"/>
    </row>
    <row r="19950" spans="2:4" ht="15" customHeight="1" x14ac:dyDescent="0.25">
      <c r="B19950" s="683"/>
      <c r="C19950" s="683"/>
      <c r="D19950" s="684"/>
    </row>
    <row r="19951" spans="2:4" ht="15" customHeight="1" x14ac:dyDescent="0.25">
      <c r="B19951" s="683"/>
      <c r="C19951" s="683"/>
      <c r="D19951" s="684"/>
    </row>
    <row r="19952" spans="2:4" ht="15" customHeight="1" x14ac:dyDescent="0.25">
      <c r="B19952" s="683"/>
      <c r="C19952" s="683"/>
      <c r="D19952" s="684"/>
    </row>
    <row r="19953" spans="2:4" ht="15" customHeight="1" x14ac:dyDescent="0.25">
      <c r="B19953" s="683"/>
      <c r="C19953" s="683"/>
      <c r="D19953" s="684"/>
    </row>
    <row r="19954" spans="2:4" ht="15" customHeight="1" x14ac:dyDescent="0.25">
      <c r="B19954" s="683"/>
      <c r="C19954" s="683"/>
      <c r="D19954" s="684"/>
    </row>
    <row r="19955" spans="2:4" ht="15" customHeight="1" x14ac:dyDescent="0.25">
      <c r="B19955" s="683"/>
      <c r="C19955" s="683"/>
      <c r="D19955" s="684"/>
    </row>
    <row r="19956" spans="2:4" ht="15" customHeight="1" x14ac:dyDescent="0.25">
      <c r="B19956" s="683"/>
      <c r="C19956" s="683"/>
      <c r="D19956" s="684"/>
    </row>
    <row r="19957" spans="2:4" ht="15" customHeight="1" x14ac:dyDescent="0.25">
      <c r="B19957" s="683"/>
      <c r="C19957" s="683"/>
      <c r="D19957" s="684"/>
    </row>
    <row r="19958" spans="2:4" ht="15" customHeight="1" x14ac:dyDescent="0.25">
      <c r="B19958" s="683"/>
      <c r="C19958" s="683"/>
      <c r="D19958" s="684"/>
    </row>
    <row r="19959" spans="2:4" ht="15" customHeight="1" x14ac:dyDescent="0.25">
      <c r="B19959" s="683"/>
      <c r="C19959" s="683"/>
      <c r="D19959" s="684"/>
    </row>
    <row r="19960" spans="2:4" ht="15" customHeight="1" x14ac:dyDescent="0.25">
      <c r="B19960" s="683"/>
      <c r="C19960" s="683"/>
      <c r="D19960" s="684"/>
    </row>
    <row r="19961" spans="2:4" ht="15" customHeight="1" x14ac:dyDescent="0.25">
      <c r="B19961" s="683"/>
      <c r="C19961" s="683"/>
      <c r="D19961" s="684"/>
    </row>
    <row r="19962" spans="2:4" ht="15" customHeight="1" x14ac:dyDescent="0.25">
      <c r="B19962" s="683"/>
      <c r="C19962" s="683"/>
      <c r="D19962" s="684"/>
    </row>
    <row r="19963" spans="2:4" ht="15" customHeight="1" x14ac:dyDescent="0.25">
      <c r="B19963" s="683"/>
      <c r="C19963" s="683"/>
      <c r="D19963" s="684"/>
    </row>
    <row r="19964" spans="2:4" ht="15" customHeight="1" x14ac:dyDescent="0.25">
      <c r="B19964" s="683"/>
      <c r="C19964" s="683"/>
      <c r="D19964" s="684"/>
    </row>
    <row r="19965" spans="2:4" ht="15" customHeight="1" x14ac:dyDescent="0.25">
      <c r="B19965" s="683"/>
      <c r="C19965" s="683"/>
      <c r="D19965" s="684"/>
    </row>
    <row r="19966" spans="2:4" ht="15" customHeight="1" x14ac:dyDescent="0.25">
      <c r="B19966" s="683"/>
      <c r="C19966" s="683"/>
      <c r="D19966" s="684"/>
    </row>
    <row r="19967" spans="2:4" ht="15" customHeight="1" x14ac:dyDescent="0.25">
      <c r="B19967" s="683"/>
      <c r="C19967" s="683"/>
      <c r="D19967" s="684"/>
    </row>
    <row r="19968" spans="2:4" ht="15" customHeight="1" x14ac:dyDescent="0.25">
      <c r="B19968" s="683"/>
      <c r="C19968" s="683"/>
      <c r="D19968" s="684"/>
    </row>
    <row r="19969" spans="2:4" ht="15" customHeight="1" x14ac:dyDescent="0.25">
      <c r="B19969" s="683"/>
      <c r="C19969" s="683"/>
      <c r="D19969" s="684"/>
    </row>
    <row r="19970" spans="2:4" ht="15" customHeight="1" x14ac:dyDescent="0.25">
      <c r="B19970" s="683"/>
      <c r="C19970" s="683"/>
      <c r="D19970" s="684"/>
    </row>
    <row r="19971" spans="2:4" ht="15" customHeight="1" x14ac:dyDescent="0.25">
      <c r="B19971" s="683"/>
      <c r="C19971" s="683"/>
      <c r="D19971" s="684"/>
    </row>
    <row r="19972" spans="2:4" ht="15" customHeight="1" x14ac:dyDescent="0.25">
      <c r="B19972" s="683"/>
      <c r="C19972" s="683"/>
      <c r="D19972" s="684"/>
    </row>
    <row r="19973" spans="2:4" ht="15" customHeight="1" x14ac:dyDescent="0.25">
      <c r="B19973" s="683"/>
      <c r="C19973" s="683"/>
      <c r="D19973" s="684"/>
    </row>
    <row r="19974" spans="2:4" ht="15" customHeight="1" x14ac:dyDescent="0.25">
      <c r="B19974" s="683"/>
      <c r="C19974" s="683"/>
      <c r="D19974" s="684"/>
    </row>
    <row r="19975" spans="2:4" ht="15" customHeight="1" x14ac:dyDescent="0.25">
      <c r="B19975" s="683"/>
      <c r="C19975" s="683"/>
      <c r="D19975" s="684"/>
    </row>
    <row r="19976" spans="2:4" ht="15" customHeight="1" x14ac:dyDescent="0.25">
      <c r="B19976" s="683"/>
      <c r="C19976" s="683"/>
      <c r="D19976" s="684"/>
    </row>
    <row r="19977" spans="2:4" ht="15" customHeight="1" x14ac:dyDescent="0.25">
      <c r="B19977" s="683"/>
      <c r="C19977" s="683"/>
      <c r="D19977" s="684"/>
    </row>
    <row r="19978" spans="2:4" ht="15" customHeight="1" x14ac:dyDescent="0.25">
      <c r="B19978" s="683"/>
      <c r="C19978" s="683"/>
      <c r="D19978" s="684"/>
    </row>
    <row r="19979" spans="2:4" ht="15" customHeight="1" x14ac:dyDescent="0.25">
      <c r="B19979" s="683"/>
      <c r="C19979" s="683"/>
      <c r="D19979" s="684"/>
    </row>
    <row r="19980" spans="2:4" ht="15" customHeight="1" x14ac:dyDescent="0.25">
      <c r="B19980" s="683"/>
      <c r="C19980" s="683"/>
      <c r="D19980" s="684"/>
    </row>
    <row r="19981" spans="2:4" ht="15" customHeight="1" x14ac:dyDescent="0.25">
      <c r="B19981" s="683"/>
      <c r="C19981" s="683"/>
      <c r="D19981" s="684"/>
    </row>
    <row r="19982" spans="2:4" ht="15" customHeight="1" x14ac:dyDescent="0.25">
      <c r="B19982" s="683"/>
      <c r="C19982" s="683"/>
      <c r="D19982" s="684"/>
    </row>
    <row r="19983" spans="2:4" ht="15" customHeight="1" x14ac:dyDescent="0.25">
      <c r="B19983" s="683"/>
      <c r="C19983" s="683"/>
      <c r="D19983" s="684"/>
    </row>
    <row r="19984" spans="2:4" ht="15" customHeight="1" x14ac:dyDescent="0.25">
      <c r="B19984" s="683"/>
      <c r="C19984" s="683"/>
      <c r="D19984" s="684"/>
    </row>
    <row r="19985" spans="2:4" ht="15" customHeight="1" x14ac:dyDescent="0.25">
      <c r="B19985" s="683"/>
      <c r="C19985" s="683"/>
      <c r="D19985" s="684"/>
    </row>
    <row r="19986" spans="2:4" ht="15" customHeight="1" x14ac:dyDescent="0.25">
      <c r="B19986" s="683"/>
      <c r="C19986" s="683"/>
      <c r="D19986" s="684"/>
    </row>
    <row r="19987" spans="2:4" ht="15" customHeight="1" x14ac:dyDescent="0.25">
      <c r="B19987" s="683"/>
      <c r="C19987" s="683"/>
      <c r="D19987" s="684"/>
    </row>
    <row r="19988" spans="2:4" ht="15" customHeight="1" x14ac:dyDescent="0.25">
      <c r="B19988" s="683"/>
      <c r="C19988" s="683"/>
      <c r="D19988" s="684"/>
    </row>
    <row r="19989" spans="2:4" ht="15" customHeight="1" x14ac:dyDescent="0.25">
      <c r="B19989" s="683"/>
      <c r="C19989" s="683"/>
      <c r="D19989" s="684"/>
    </row>
    <row r="19990" spans="2:4" ht="15" customHeight="1" x14ac:dyDescent="0.25">
      <c r="B19990" s="683"/>
      <c r="C19990" s="683"/>
      <c r="D19990" s="684"/>
    </row>
    <row r="19991" spans="2:4" ht="15" customHeight="1" x14ac:dyDescent="0.25">
      <c r="B19991" s="683"/>
      <c r="C19991" s="683"/>
      <c r="D19991" s="684"/>
    </row>
    <row r="19992" spans="2:4" ht="15" customHeight="1" x14ac:dyDescent="0.25">
      <c r="B19992" s="683"/>
      <c r="C19992" s="683"/>
      <c r="D19992" s="684"/>
    </row>
    <row r="19993" spans="2:4" ht="15" customHeight="1" x14ac:dyDescent="0.25">
      <c r="B19993" s="683"/>
      <c r="C19993" s="683"/>
      <c r="D19993" s="684"/>
    </row>
    <row r="19994" spans="2:4" ht="15" customHeight="1" x14ac:dyDescent="0.25">
      <c r="B19994" s="683"/>
      <c r="C19994" s="683"/>
      <c r="D19994" s="684"/>
    </row>
    <row r="19995" spans="2:4" ht="15" customHeight="1" x14ac:dyDescent="0.25">
      <c r="B19995" s="683"/>
      <c r="C19995" s="683"/>
      <c r="D19995" s="684"/>
    </row>
    <row r="19996" spans="2:4" ht="15" customHeight="1" x14ac:dyDescent="0.25">
      <c r="B19996" s="683"/>
      <c r="C19996" s="683"/>
      <c r="D19996" s="684"/>
    </row>
    <row r="19997" spans="2:4" ht="15" customHeight="1" x14ac:dyDescent="0.25">
      <c r="B19997" s="683"/>
      <c r="C19997" s="683"/>
      <c r="D19997" s="684"/>
    </row>
    <row r="19998" spans="2:4" ht="15" customHeight="1" x14ac:dyDescent="0.25">
      <c r="B19998" s="683"/>
      <c r="C19998" s="683"/>
      <c r="D19998" s="684"/>
    </row>
    <row r="19999" spans="2:4" ht="15" customHeight="1" x14ac:dyDescent="0.25">
      <c r="B19999" s="683"/>
      <c r="C19999" s="683"/>
      <c r="D19999" s="684"/>
    </row>
    <row r="20000" spans="2:4" ht="15" customHeight="1" x14ac:dyDescent="0.25">
      <c r="B20000" s="683"/>
      <c r="C20000" s="683"/>
      <c r="D20000" s="684"/>
    </row>
    <row r="20001" spans="2:4" ht="15" customHeight="1" x14ac:dyDescent="0.25">
      <c r="B20001" s="683"/>
      <c r="C20001" s="683"/>
      <c r="D20001" s="684"/>
    </row>
    <row r="20002" spans="2:4" ht="15" customHeight="1" x14ac:dyDescent="0.25">
      <c r="B20002" s="683"/>
      <c r="C20002" s="683"/>
      <c r="D20002" s="684"/>
    </row>
    <row r="20003" spans="2:4" ht="15" customHeight="1" x14ac:dyDescent="0.25">
      <c r="B20003" s="683"/>
      <c r="C20003" s="683"/>
      <c r="D20003" s="684"/>
    </row>
    <row r="20004" spans="2:4" ht="15" customHeight="1" x14ac:dyDescent="0.25">
      <c r="B20004" s="683"/>
      <c r="C20004" s="683"/>
      <c r="D20004" s="684"/>
    </row>
    <row r="20005" spans="2:4" ht="15" customHeight="1" x14ac:dyDescent="0.25">
      <c r="B20005" s="683"/>
      <c r="C20005" s="683"/>
      <c r="D20005" s="684"/>
    </row>
    <row r="20006" spans="2:4" ht="15" customHeight="1" x14ac:dyDescent="0.25">
      <c r="B20006" s="683"/>
      <c r="C20006" s="683"/>
      <c r="D20006" s="684"/>
    </row>
    <row r="20007" spans="2:4" ht="15" customHeight="1" x14ac:dyDescent="0.25">
      <c r="B20007" s="683"/>
      <c r="C20007" s="683"/>
      <c r="D20007" s="684"/>
    </row>
    <row r="20008" spans="2:4" ht="15" customHeight="1" x14ac:dyDescent="0.25">
      <c r="B20008" s="683"/>
      <c r="C20008" s="683"/>
      <c r="D20008" s="684"/>
    </row>
    <row r="20009" spans="2:4" ht="15" customHeight="1" x14ac:dyDescent="0.25">
      <c r="B20009" s="683"/>
      <c r="C20009" s="683"/>
      <c r="D20009" s="684"/>
    </row>
    <row r="20010" spans="2:4" ht="15" customHeight="1" x14ac:dyDescent="0.25">
      <c r="B20010" s="683"/>
      <c r="C20010" s="683"/>
      <c r="D20010" s="684"/>
    </row>
    <row r="20011" spans="2:4" ht="15" customHeight="1" x14ac:dyDescent="0.25">
      <c r="B20011" s="683"/>
      <c r="C20011" s="683"/>
      <c r="D20011" s="684"/>
    </row>
    <row r="20012" spans="2:4" ht="15" customHeight="1" x14ac:dyDescent="0.25">
      <c r="B20012" s="683"/>
      <c r="C20012" s="683"/>
      <c r="D20012" s="684"/>
    </row>
    <row r="20013" spans="2:4" ht="15" customHeight="1" x14ac:dyDescent="0.25">
      <c r="B20013" s="683"/>
      <c r="C20013" s="683"/>
      <c r="D20013" s="684"/>
    </row>
    <row r="20014" spans="2:4" ht="15" customHeight="1" x14ac:dyDescent="0.25">
      <c r="B20014" s="683"/>
      <c r="C20014" s="683"/>
      <c r="D20014" s="684"/>
    </row>
    <row r="20015" spans="2:4" ht="15" customHeight="1" x14ac:dyDescent="0.25">
      <c r="B20015" s="683"/>
      <c r="C20015" s="683"/>
      <c r="D20015" s="684"/>
    </row>
    <row r="20016" spans="2:4" ht="15" customHeight="1" x14ac:dyDescent="0.25">
      <c r="B20016" s="683"/>
      <c r="C20016" s="683"/>
      <c r="D20016" s="684"/>
    </row>
    <row r="20017" spans="2:4" ht="15" customHeight="1" x14ac:dyDescent="0.25">
      <c r="B20017" s="683"/>
      <c r="C20017" s="683"/>
      <c r="D20017" s="684"/>
    </row>
    <row r="20018" spans="2:4" ht="15" customHeight="1" x14ac:dyDescent="0.25">
      <c r="B20018" s="683"/>
      <c r="C20018" s="683"/>
      <c r="D20018" s="684"/>
    </row>
    <row r="20019" spans="2:4" ht="15" customHeight="1" x14ac:dyDescent="0.25">
      <c r="B20019" s="683"/>
      <c r="C20019" s="683"/>
      <c r="D20019" s="684"/>
    </row>
    <row r="20020" spans="2:4" ht="15" customHeight="1" x14ac:dyDescent="0.25">
      <c r="B20020" s="683"/>
      <c r="C20020" s="683"/>
      <c r="D20020" s="684"/>
    </row>
    <row r="20021" spans="2:4" ht="15" customHeight="1" x14ac:dyDescent="0.25">
      <c r="B20021" s="683"/>
      <c r="C20021" s="683"/>
      <c r="D20021" s="684"/>
    </row>
    <row r="20022" spans="2:4" ht="15" customHeight="1" x14ac:dyDescent="0.25">
      <c r="B20022" s="683"/>
      <c r="C20022" s="683"/>
      <c r="D20022" s="684"/>
    </row>
    <row r="20023" spans="2:4" ht="15" customHeight="1" x14ac:dyDescent="0.25">
      <c r="B20023" s="683"/>
      <c r="C20023" s="683"/>
      <c r="D20023" s="684"/>
    </row>
    <row r="20024" spans="2:4" ht="15" customHeight="1" x14ac:dyDescent="0.25">
      <c r="B20024" s="683"/>
      <c r="C20024" s="683"/>
      <c r="D20024" s="684"/>
    </row>
    <row r="20025" spans="2:4" ht="15" customHeight="1" x14ac:dyDescent="0.25">
      <c r="B20025" s="683"/>
      <c r="C20025" s="683"/>
      <c r="D20025" s="684"/>
    </row>
    <row r="20026" spans="2:4" ht="15" customHeight="1" x14ac:dyDescent="0.25">
      <c r="B20026" s="683"/>
      <c r="C20026" s="683"/>
      <c r="D20026" s="684"/>
    </row>
    <row r="20027" spans="2:4" ht="15" customHeight="1" x14ac:dyDescent="0.25">
      <c r="B20027" s="683"/>
      <c r="C20027" s="683"/>
      <c r="D20027" s="684"/>
    </row>
    <row r="20028" spans="2:4" ht="15" customHeight="1" x14ac:dyDescent="0.25">
      <c r="B20028" s="683"/>
      <c r="C20028" s="683"/>
      <c r="D20028" s="684"/>
    </row>
    <row r="20029" spans="2:4" ht="15" customHeight="1" x14ac:dyDescent="0.25">
      <c r="B20029" s="683"/>
      <c r="C20029" s="683"/>
      <c r="D20029" s="684"/>
    </row>
    <row r="20030" spans="2:4" ht="15" customHeight="1" x14ac:dyDescent="0.25">
      <c r="B20030" s="683"/>
      <c r="C20030" s="683"/>
      <c r="D20030" s="684"/>
    </row>
    <row r="20031" spans="2:4" ht="15" customHeight="1" x14ac:dyDescent="0.25">
      <c r="B20031" s="683"/>
      <c r="C20031" s="683"/>
      <c r="D20031" s="684"/>
    </row>
    <row r="20032" spans="2:4" ht="15" customHeight="1" x14ac:dyDescent="0.25">
      <c r="B20032" s="683"/>
      <c r="C20032" s="683"/>
      <c r="D20032" s="684"/>
    </row>
    <row r="20033" spans="2:4" ht="15" customHeight="1" x14ac:dyDescent="0.25">
      <c r="B20033" s="683"/>
      <c r="C20033" s="683"/>
      <c r="D20033" s="684"/>
    </row>
    <row r="20034" spans="2:4" ht="15" customHeight="1" x14ac:dyDescent="0.25">
      <c r="B20034" s="683"/>
      <c r="C20034" s="683"/>
      <c r="D20034" s="684"/>
    </row>
    <row r="20035" spans="2:4" ht="15" customHeight="1" x14ac:dyDescent="0.25">
      <c r="B20035" s="683"/>
      <c r="C20035" s="683"/>
      <c r="D20035" s="684"/>
    </row>
    <row r="20036" spans="2:4" ht="15" customHeight="1" x14ac:dyDescent="0.25">
      <c r="B20036" s="683"/>
      <c r="C20036" s="683"/>
      <c r="D20036" s="684"/>
    </row>
    <row r="20037" spans="2:4" ht="15" customHeight="1" x14ac:dyDescent="0.25">
      <c r="B20037" s="683"/>
      <c r="C20037" s="683"/>
      <c r="D20037" s="684"/>
    </row>
    <row r="20038" spans="2:4" ht="15" customHeight="1" x14ac:dyDescent="0.25">
      <c r="B20038" s="683"/>
      <c r="C20038" s="683"/>
      <c r="D20038" s="684"/>
    </row>
    <row r="20039" spans="2:4" ht="15" customHeight="1" x14ac:dyDescent="0.25">
      <c r="B20039" s="683"/>
      <c r="C20039" s="683"/>
      <c r="D20039" s="684"/>
    </row>
    <row r="20040" spans="2:4" ht="15" customHeight="1" x14ac:dyDescent="0.25">
      <c r="B20040" s="683"/>
      <c r="C20040" s="683"/>
      <c r="D20040" s="684"/>
    </row>
    <row r="20041" spans="2:4" ht="15" customHeight="1" x14ac:dyDescent="0.25">
      <c r="B20041" s="683"/>
      <c r="C20041" s="683"/>
      <c r="D20041" s="684"/>
    </row>
    <row r="20042" spans="2:4" ht="15" customHeight="1" x14ac:dyDescent="0.25">
      <c r="B20042" s="683"/>
      <c r="C20042" s="683"/>
      <c r="D20042" s="684"/>
    </row>
    <row r="20043" spans="2:4" ht="15" customHeight="1" x14ac:dyDescent="0.25">
      <c r="B20043" s="683"/>
      <c r="C20043" s="683"/>
      <c r="D20043" s="684"/>
    </row>
    <row r="20044" spans="2:4" ht="15" customHeight="1" x14ac:dyDescent="0.25">
      <c r="B20044" s="683"/>
      <c r="C20044" s="683"/>
      <c r="D20044" s="684"/>
    </row>
    <row r="20045" spans="2:4" ht="15" customHeight="1" x14ac:dyDescent="0.25">
      <c r="B20045" s="683"/>
      <c r="C20045" s="683"/>
      <c r="D20045" s="684"/>
    </row>
    <row r="20046" spans="2:4" ht="15" customHeight="1" x14ac:dyDescent="0.25">
      <c r="B20046" s="683"/>
      <c r="C20046" s="683"/>
      <c r="D20046" s="684"/>
    </row>
    <row r="20047" spans="2:4" ht="15" customHeight="1" x14ac:dyDescent="0.25">
      <c r="B20047" s="683"/>
      <c r="C20047" s="683"/>
      <c r="D20047" s="684"/>
    </row>
    <row r="20048" spans="2:4" ht="15" customHeight="1" x14ac:dyDescent="0.25">
      <c r="B20048" s="683"/>
      <c r="C20048" s="683"/>
      <c r="D20048" s="684"/>
    </row>
    <row r="20049" spans="2:4" ht="15" customHeight="1" x14ac:dyDescent="0.25">
      <c r="B20049" s="683"/>
      <c r="C20049" s="683"/>
      <c r="D20049" s="684"/>
    </row>
    <row r="20050" spans="2:4" ht="15" customHeight="1" x14ac:dyDescent="0.25">
      <c r="B20050" s="683"/>
      <c r="C20050" s="683"/>
      <c r="D20050" s="684"/>
    </row>
    <row r="20051" spans="2:4" ht="15" customHeight="1" x14ac:dyDescent="0.25">
      <c r="B20051" s="683"/>
      <c r="C20051" s="683"/>
      <c r="D20051" s="684"/>
    </row>
    <row r="20052" spans="2:4" ht="15" customHeight="1" x14ac:dyDescent="0.25">
      <c r="B20052" s="683"/>
      <c r="C20052" s="683"/>
      <c r="D20052" s="684"/>
    </row>
    <row r="20053" spans="2:4" ht="15" customHeight="1" x14ac:dyDescent="0.25">
      <c r="B20053" s="683"/>
      <c r="C20053" s="683"/>
      <c r="D20053" s="684"/>
    </row>
    <row r="20054" spans="2:4" ht="15" customHeight="1" x14ac:dyDescent="0.25">
      <c r="B20054" s="683"/>
      <c r="C20054" s="683"/>
      <c r="D20054" s="684"/>
    </row>
    <row r="20055" spans="2:4" ht="15" customHeight="1" x14ac:dyDescent="0.25">
      <c r="B20055" s="683"/>
      <c r="C20055" s="683"/>
      <c r="D20055" s="684"/>
    </row>
    <row r="20056" spans="2:4" ht="15" customHeight="1" x14ac:dyDescent="0.25">
      <c r="B20056" s="683"/>
      <c r="C20056" s="683"/>
      <c r="D20056" s="684"/>
    </row>
    <row r="20057" spans="2:4" ht="15" customHeight="1" x14ac:dyDescent="0.25">
      <c r="B20057" s="683"/>
      <c r="C20057" s="683"/>
      <c r="D20057" s="684"/>
    </row>
    <row r="20058" spans="2:4" ht="15" customHeight="1" x14ac:dyDescent="0.25">
      <c r="B20058" s="683"/>
      <c r="C20058" s="683"/>
      <c r="D20058" s="684"/>
    </row>
    <row r="20059" spans="2:4" ht="15" customHeight="1" x14ac:dyDescent="0.25">
      <c r="B20059" s="683"/>
      <c r="C20059" s="683"/>
      <c r="D20059" s="684"/>
    </row>
    <row r="20060" spans="2:4" ht="15" customHeight="1" x14ac:dyDescent="0.25">
      <c r="B20060" s="683"/>
      <c r="C20060" s="683"/>
      <c r="D20060" s="684"/>
    </row>
    <row r="20061" spans="2:4" ht="15" customHeight="1" x14ac:dyDescent="0.25">
      <c r="B20061" s="683"/>
      <c r="C20061" s="683"/>
      <c r="D20061" s="684"/>
    </row>
    <row r="20062" spans="2:4" ht="15" customHeight="1" x14ac:dyDescent="0.25">
      <c r="B20062" s="683"/>
      <c r="C20062" s="683"/>
      <c r="D20062" s="684"/>
    </row>
    <row r="20063" spans="2:4" ht="15" customHeight="1" x14ac:dyDescent="0.25">
      <c r="B20063" s="683"/>
      <c r="C20063" s="683"/>
      <c r="D20063" s="684"/>
    </row>
    <row r="20064" spans="2:4" ht="15" customHeight="1" x14ac:dyDescent="0.25">
      <c r="B20064" s="683"/>
      <c r="C20064" s="683"/>
      <c r="D20064" s="684"/>
    </row>
    <row r="20065" spans="2:4" ht="15" customHeight="1" x14ac:dyDescent="0.25">
      <c r="B20065" s="683"/>
      <c r="C20065" s="683"/>
      <c r="D20065" s="684"/>
    </row>
    <row r="20066" spans="2:4" ht="15" customHeight="1" x14ac:dyDescent="0.25">
      <c r="B20066" s="683"/>
      <c r="C20066" s="683"/>
      <c r="D20066" s="684"/>
    </row>
    <row r="20067" spans="2:4" ht="15" customHeight="1" x14ac:dyDescent="0.25">
      <c r="B20067" s="683"/>
      <c r="C20067" s="683"/>
      <c r="D20067" s="684"/>
    </row>
    <row r="20068" spans="2:4" ht="15" customHeight="1" x14ac:dyDescent="0.25">
      <c r="B20068" s="683"/>
      <c r="C20068" s="683"/>
      <c r="D20068" s="684"/>
    </row>
    <row r="20069" spans="2:4" ht="15" customHeight="1" x14ac:dyDescent="0.25">
      <c r="B20069" s="683"/>
      <c r="C20069" s="683"/>
      <c r="D20069" s="684"/>
    </row>
    <row r="20070" spans="2:4" ht="15" customHeight="1" x14ac:dyDescent="0.25">
      <c r="B20070" s="683"/>
      <c r="C20070" s="683"/>
      <c r="D20070" s="684"/>
    </row>
    <row r="20071" spans="2:4" ht="15" customHeight="1" x14ac:dyDescent="0.25">
      <c r="B20071" s="683"/>
      <c r="C20071" s="683"/>
      <c r="D20071" s="684"/>
    </row>
    <row r="20072" spans="2:4" ht="15" customHeight="1" x14ac:dyDescent="0.25">
      <c r="B20072" s="683"/>
      <c r="C20072" s="683"/>
      <c r="D20072" s="684"/>
    </row>
    <row r="20073" spans="2:4" ht="15" customHeight="1" x14ac:dyDescent="0.25">
      <c r="B20073" s="683"/>
      <c r="C20073" s="683"/>
      <c r="D20073" s="684"/>
    </row>
    <row r="20074" spans="2:4" ht="15" customHeight="1" x14ac:dyDescent="0.25">
      <c r="B20074" s="683"/>
      <c r="C20074" s="683"/>
      <c r="D20074" s="684"/>
    </row>
    <row r="20075" spans="2:4" ht="15" customHeight="1" x14ac:dyDescent="0.25">
      <c r="B20075" s="683"/>
      <c r="C20075" s="683"/>
      <c r="D20075" s="684"/>
    </row>
    <row r="20076" spans="2:4" ht="15" customHeight="1" x14ac:dyDescent="0.25">
      <c r="B20076" s="683"/>
      <c r="C20076" s="683"/>
      <c r="D20076" s="684"/>
    </row>
    <row r="20077" spans="2:4" ht="15" customHeight="1" x14ac:dyDescent="0.25">
      <c r="B20077" s="683"/>
      <c r="C20077" s="683"/>
      <c r="D20077" s="684"/>
    </row>
    <row r="20078" spans="2:4" ht="15" customHeight="1" x14ac:dyDescent="0.25">
      <c r="B20078" s="683"/>
      <c r="C20078" s="683"/>
      <c r="D20078" s="684"/>
    </row>
    <row r="20079" spans="2:4" ht="15" customHeight="1" x14ac:dyDescent="0.25">
      <c r="B20079" s="683"/>
      <c r="C20079" s="683"/>
      <c r="D20079" s="684"/>
    </row>
    <row r="20080" spans="2:4" ht="15" customHeight="1" x14ac:dyDescent="0.25">
      <c r="B20080" s="683"/>
      <c r="C20080" s="683"/>
      <c r="D20080" s="684"/>
    </row>
    <row r="20081" spans="2:4" ht="15" customHeight="1" x14ac:dyDescent="0.25">
      <c r="B20081" s="683"/>
      <c r="C20081" s="683"/>
      <c r="D20081" s="684"/>
    </row>
    <row r="20082" spans="2:4" ht="15" customHeight="1" x14ac:dyDescent="0.25">
      <c r="B20082" s="683"/>
      <c r="C20082" s="683"/>
      <c r="D20082" s="684"/>
    </row>
    <row r="20083" spans="2:4" ht="15" customHeight="1" x14ac:dyDescent="0.25">
      <c r="B20083" s="683"/>
      <c r="C20083" s="683"/>
      <c r="D20083" s="684"/>
    </row>
    <row r="20084" spans="2:4" ht="15" customHeight="1" x14ac:dyDescent="0.25">
      <c r="B20084" s="683"/>
      <c r="C20084" s="683"/>
      <c r="D20084" s="684"/>
    </row>
    <row r="20085" spans="2:4" ht="15" customHeight="1" x14ac:dyDescent="0.25">
      <c r="B20085" s="683"/>
      <c r="C20085" s="683"/>
      <c r="D20085" s="684"/>
    </row>
    <row r="20086" spans="2:4" ht="15" customHeight="1" x14ac:dyDescent="0.25">
      <c r="B20086" s="683"/>
      <c r="C20086" s="683"/>
      <c r="D20086" s="684"/>
    </row>
    <row r="20087" spans="2:4" ht="15" customHeight="1" x14ac:dyDescent="0.25">
      <c r="B20087" s="683"/>
      <c r="C20087" s="683"/>
      <c r="D20087" s="684"/>
    </row>
    <row r="20088" spans="2:4" ht="15" customHeight="1" x14ac:dyDescent="0.25">
      <c r="B20088" s="683"/>
      <c r="C20088" s="683"/>
      <c r="D20088" s="684"/>
    </row>
    <row r="20089" spans="2:4" ht="15" customHeight="1" x14ac:dyDescent="0.25">
      <c r="B20089" s="683"/>
      <c r="C20089" s="683"/>
      <c r="D20089" s="684"/>
    </row>
    <row r="20090" spans="2:4" ht="15" customHeight="1" x14ac:dyDescent="0.25">
      <c r="B20090" s="683"/>
      <c r="C20090" s="683"/>
      <c r="D20090" s="684"/>
    </row>
    <row r="20091" spans="2:4" ht="15" customHeight="1" x14ac:dyDescent="0.25">
      <c r="B20091" s="683"/>
      <c r="C20091" s="683"/>
      <c r="D20091" s="684"/>
    </row>
    <row r="20092" spans="2:4" ht="15" customHeight="1" x14ac:dyDescent="0.25">
      <c r="B20092" s="683"/>
      <c r="C20092" s="683"/>
      <c r="D20092" s="684"/>
    </row>
    <row r="20093" spans="2:4" ht="15" customHeight="1" x14ac:dyDescent="0.25">
      <c r="B20093" s="683"/>
      <c r="C20093" s="683"/>
      <c r="D20093" s="684"/>
    </row>
    <row r="20094" spans="2:4" ht="15" customHeight="1" x14ac:dyDescent="0.25">
      <c r="B20094" s="683"/>
      <c r="C20094" s="683"/>
      <c r="D20094" s="684"/>
    </row>
    <row r="20095" spans="2:4" ht="15" customHeight="1" x14ac:dyDescent="0.25">
      <c r="B20095" s="683"/>
      <c r="C20095" s="683"/>
      <c r="D20095" s="684"/>
    </row>
    <row r="20096" spans="2:4" ht="15" customHeight="1" x14ac:dyDescent="0.25">
      <c r="B20096" s="683"/>
      <c r="C20096" s="683"/>
      <c r="D20096" s="684"/>
    </row>
    <row r="20097" spans="2:4" ht="15" customHeight="1" x14ac:dyDescent="0.25">
      <c r="B20097" s="683"/>
      <c r="C20097" s="683"/>
      <c r="D20097" s="684"/>
    </row>
    <row r="20098" spans="2:4" ht="15" customHeight="1" x14ac:dyDescent="0.25">
      <c r="B20098" s="683"/>
      <c r="C20098" s="683"/>
      <c r="D20098" s="684"/>
    </row>
    <row r="20099" spans="2:4" ht="15" customHeight="1" x14ac:dyDescent="0.25">
      <c r="B20099" s="683"/>
      <c r="C20099" s="683"/>
      <c r="D20099" s="684"/>
    </row>
    <row r="20100" spans="2:4" ht="15" customHeight="1" x14ac:dyDescent="0.25">
      <c r="B20100" s="683"/>
      <c r="C20100" s="683"/>
      <c r="D20100" s="684"/>
    </row>
    <row r="20101" spans="2:4" ht="15" customHeight="1" x14ac:dyDescent="0.25">
      <c r="B20101" s="683"/>
      <c r="C20101" s="683"/>
      <c r="D20101" s="684"/>
    </row>
    <row r="20102" spans="2:4" ht="15" customHeight="1" x14ac:dyDescent="0.25">
      <c r="B20102" s="683"/>
      <c r="C20102" s="683"/>
      <c r="D20102" s="684"/>
    </row>
    <row r="20103" spans="2:4" ht="15" customHeight="1" x14ac:dyDescent="0.25">
      <c r="B20103" s="683"/>
      <c r="C20103" s="683"/>
      <c r="D20103" s="684"/>
    </row>
    <row r="20104" spans="2:4" ht="15" customHeight="1" x14ac:dyDescent="0.25">
      <c r="B20104" s="683"/>
      <c r="C20104" s="683"/>
      <c r="D20104" s="684"/>
    </row>
    <row r="20105" spans="2:4" ht="15" customHeight="1" x14ac:dyDescent="0.25">
      <c r="B20105" s="683"/>
      <c r="C20105" s="683"/>
      <c r="D20105" s="684"/>
    </row>
    <row r="20106" spans="2:4" ht="15" customHeight="1" x14ac:dyDescent="0.25">
      <c r="B20106" s="683"/>
      <c r="C20106" s="683"/>
      <c r="D20106" s="684"/>
    </row>
    <row r="20107" spans="2:4" ht="15" customHeight="1" x14ac:dyDescent="0.25">
      <c r="B20107" s="683"/>
      <c r="C20107" s="683"/>
      <c r="D20107" s="684"/>
    </row>
    <row r="20108" spans="2:4" ht="15" customHeight="1" x14ac:dyDescent="0.25">
      <c r="B20108" s="683"/>
      <c r="C20108" s="683"/>
      <c r="D20108" s="684"/>
    </row>
    <row r="20109" spans="2:4" ht="15" customHeight="1" x14ac:dyDescent="0.25">
      <c r="B20109" s="683"/>
      <c r="C20109" s="683"/>
      <c r="D20109" s="684"/>
    </row>
    <row r="20110" spans="2:4" ht="15" customHeight="1" x14ac:dyDescent="0.25">
      <c r="B20110" s="683"/>
      <c r="C20110" s="683"/>
      <c r="D20110" s="684"/>
    </row>
    <row r="20111" spans="2:4" ht="15" customHeight="1" x14ac:dyDescent="0.25">
      <c r="B20111" s="683"/>
      <c r="C20111" s="683"/>
      <c r="D20111" s="684"/>
    </row>
    <row r="20112" spans="2:4" ht="15" customHeight="1" x14ac:dyDescent="0.25">
      <c r="B20112" s="683"/>
      <c r="C20112" s="683"/>
      <c r="D20112" s="684"/>
    </row>
    <row r="20113" spans="2:4" ht="15" customHeight="1" x14ac:dyDescent="0.25">
      <c r="B20113" s="683"/>
      <c r="C20113" s="683"/>
      <c r="D20113" s="684"/>
    </row>
    <row r="20114" spans="2:4" ht="15" customHeight="1" x14ac:dyDescent="0.25">
      <c r="B20114" s="683"/>
      <c r="C20114" s="683"/>
      <c r="D20114" s="684"/>
    </row>
    <row r="20115" spans="2:4" ht="15" customHeight="1" x14ac:dyDescent="0.25">
      <c r="B20115" s="683"/>
      <c r="C20115" s="683"/>
      <c r="D20115" s="684"/>
    </row>
    <row r="20116" spans="2:4" ht="15" customHeight="1" x14ac:dyDescent="0.25">
      <c r="B20116" s="683"/>
      <c r="C20116" s="683"/>
      <c r="D20116" s="684"/>
    </row>
    <row r="20117" spans="2:4" ht="15" customHeight="1" x14ac:dyDescent="0.25">
      <c r="B20117" s="683"/>
      <c r="C20117" s="683"/>
      <c r="D20117" s="684"/>
    </row>
    <row r="20118" spans="2:4" ht="15" customHeight="1" x14ac:dyDescent="0.25">
      <c r="B20118" s="683"/>
      <c r="C20118" s="683"/>
      <c r="D20118" s="684"/>
    </row>
    <row r="20119" spans="2:4" ht="15" customHeight="1" x14ac:dyDescent="0.25">
      <c r="B20119" s="683"/>
      <c r="C20119" s="683"/>
      <c r="D20119" s="684"/>
    </row>
    <row r="20120" spans="2:4" ht="15" customHeight="1" x14ac:dyDescent="0.25">
      <c r="B20120" s="683"/>
      <c r="C20120" s="683"/>
      <c r="D20120" s="684"/>
    </row>
    <row r="20121" spans="2:4" ht="15" customHeight="1" x14ac:dyDescent="0.25">
      <c r="B20121" s="683"/>
      <c r="C20121" s="683"/>
      <c r="D20121" s="684"/>
    </row>
    <row r="20122" spans="2:4" ht="15" customHeight="1" x14ac:dyDescent="0.25">
      <c r="B20122" s="683"/>
      <c r="C20122" s="683"/>
      <c r="D20122" s="684"/>
    </row>
    <row r="20123" spans="2:4" ht="15" customHeight="1" x14ac:dyDescent="0.25">
      <c r="B20123" s="683"/>
      <c r="C20123" s="683"/>
      <c r="D20123" s="684"/>
    </row>
    <row r="20124" spans="2:4" ht="15" customHeight="1" x14ac:dyDescent="0.25">
      <c r="B20124" s="683"/>
      <c r="C20124" s="683"/>
      <c r="D20124" s="684"/>
    </row>
    <row r="20125" spans="2:4" ht="15" customHeight="1" x14ac:dyDescent="0.25">
      <c r="B20125" s="683"/>
      <c r="C20125" s="683"/>
      <c r="D20125" s="684"/>
    </row>
    <row r="20126" spans="2:4" ht="15" customHeight="1" x14ac:dyDescent="0.25">
      <c r="B20126" s="683"/>
      <c r="C20126" s="683"/>
      <c r="D20126" s="684"/>
    </row>
    <row r="20127" spans="2:4" ht="15" customHeight="1" x14ac:dyDescent="0.25">
      <c r="B20127" s="683"/>
      <c r="C20127" s="683"/>
      <c r="D20127" s="684"/>
    </row>
    <row r="20128" spans="2:4" ht="15" customHeight="1" x14ac:dyDescent="0.25">
      <c r="B20128" s="683"/>
      <c r="C20128" s="683"/>
      <c r="D20128" s="684"/>
    </row>
    <row r="20129" spans="2:4" ht="15" customHeight="1" x14ac:dyDescent="0.25">
      <c r="B20129" s="683"/>
      <c r="C20129" s="683"/>
      <c r="D20129" s="684"/>
    </row>
    <row r="20130" spans="2:4" ht="15" customHeight="1" x14ac:dyDescent="0.25">
      <c r="B20130" s="683"/>
      <c r="C20130" s="683"/>
      <c r="D20130" s="684"/>
    </row>
    <row r="20131" spans="2:4" ht="15" customHeight="1" x14ac:dyDescent="0.25">
      <c r="B20131" s="683"/>
      <c r="C20131" s="683"/>
      <c r="D20131" s="684"/>
    </row>
    <row r="20132" spans="2:4" ht="15" customHeight="1" x14ac:dyDescent="0.25">
      <c r="B20132" s="683"/>
      <c r="C20132" s="683"/>
      <c r="D20132" s="684"/>
    </row>
    <row r="20133" spans="2:4" ht="15" customHeight="1" x14ac:dyDescent="0.25">
      <c r="B20133" s="683"/>
      <c r="C20133" s="683"/>
      <c r="D20133" s="684"/>
    </row>
    <row r="20134" spans="2:4" ht="15" customHeight="1" x14ac:dyDescent="0.25">
      <c r="B20134" s="683"/>
      <c r="C20134" s="683"/>
      <c r="D20134" s="684"/>
    </row>
    <row r="20135" spans="2:4" ht="15" customHeight="1" x14ac:dyDescent="0.25">
      <c r="B20135" s="683"/>
      <c r="C20135" s="683"/>
      <c r="D20135" s="684"/>
    </row>
    <row r="20136" spans="2:4" ht="15" customHeight="1" x14ac:dyDescent="0.25">
      <c r="B20136" s="683"/>
      <c r="C20136" s="683"/>
      <c r="D20136" s="684"/>
    </row>
    <row r="20137" spans="2:4" ht="15" customHeight="1" x14ac:dyDescent="0.25">
      <c r="B20137" s="683"/>
      <c r="C20137" s="683"/>
      <c r="D20137" s="684"/>
    </row>
    <row r="20138" spans="2:4" ht="15" customHeight="1" x14ac:dyDescent="0.25">
      <c r="B20138" s="683"/>
      <c r="C20138" s="683"/>
      <c r="D20138" s="684"/>
    </row>
    <row r="20139" spans="2:4" ht="15" customHeight="1" x14ac:dyDescent="0.25">
      <c r="B20139" s="683"/>
      <c r="C20139" s="683"/>
      <c r="D20139" s="684"/>
    </row>
    <row r="20140" spans="2:4" ht="15" customHeight="1" x14ac:dyDescent="0.25">
      <c r="B20140" s="683"/>
      <c r="C20140" s="683"/>
      <c r="D20140" s="684"/>
    </row>
    <row r="20141" spans="2:4" ht="15" customHeight="1" x14ac:dyDescent="0.25">
      <c r="B20141" s="683"/>
      <c r="C20141" s="683"/>
      <c r="D20141" s="684"/>
    </row>
    <row r="20142" spans="2:4" ht="15" customHeight="1" x14ac:dyDescent="0.25">
      <c r="B20142" s="683"/>
      <c r="C20142" s="683"/>
      <c r="D20142" s="684"/>
    </row>
    <row r="20143" spans="2:4" ht="15" customHeight="1" x14ac:dyDescent="0.25">
      <c r="B20143" s="683"/>
      <c r="C20143" s="683"/>
      <c r="D20143" s="684"/>
    </row>
    <row r="20144" spans="2:4" ht="15" customHeight="1" x14ac:dyDescent="0.25">
      <c r="B20144" s="683"/>
      <c r="C20144" s="683"/>
      <c r="D20144" s="684"/>
    </row>
    <row r="20145" spans="2:4" ht="15" customHeight="1" x14ac:dyDescent="0.25">
      <c r="B20145" s="683"/>
      <c r="C20145" s="683"/>
      <c r="D20145" s="684"/>
    </row>
    <row r="20146" spans="2:4" ht="15" customHeight="1" x14ac:dyDescent="0.25">
      <c r="B20146" s="683"/>
      <c r="C20146" s="683"/>
      <c r="D20146" s="684"/>
    </row>
    <row r="20147" spans="2:4" ht="15" customHeight="1" x14ac:dyDescent="0.25">
      <c r="B20147" s="683"/>
      <c r="C20147" s="683"/>
      <c r="D20147" s="684"/>
    </row>
    <row r="20148" spans="2:4" ht="15" customHeight="1" x14ac:dyDescent="0.25">
      <c r="B20148" s="683"/>
      <c r="C20148" s="683"/>
      <c r="D20148" s="684"/>
    </row>
    <row r="20149" spans="2:4" ht="15" customHeight="1" x14ac:dyDescent="0.25">
      <c r="B20149" s="683"/>
      <c r="C20149" s="683"/>
      <c r="D20149" s="684"/>
    </row>
    <row r="20150" spans="2:4" ht="15" customHeight="1" x14ac:dyDescent="0.25">
      <c r="B20150" s="683"/>
      <c r="C20150" s="683"/>
      <c r="D20150" s="684"/>
    </row>
    <row r="20151" spans="2:4" ht="15" customHeight="1" x14ac:dyDescent="0.25">
      <c r="B20151" s="683"/>
      <c r="C20151" s="683"/>
      <c r="D20151" s="684"/>
    </row>
    <row r="20152" spans="2:4" ht="15" customHeight="1" x14ac:dyDescent="0.25">
      <c r="B20152" s="683"/>
      <c r="C20152" s="683"/>
      <c r="D20152" s="684"/>
    </row>
    <row r="20153" spans="2:4" ht="15" customHeight="1" x14ac:dyDescent="0.25">
      <c r="B20153" s="683"/>
      <c r="C20153" s="683"/>
      <c r="D20153" s="684"/>
    </row>
    <row r="20154" spans="2:4" ht="15" customHeight="1" x14ac:dyDescent="0.25">
      <c r="B20154" s="683"/>
      <c r="C20154" s="683"/>
      <c r="D20154" s="684"/>
    </row>
    <row r="20155" spans="2:4" ht="15" customHeight="1" x14ac:dyDescent="0.25">
      <c r="B20155" s="683"/>
      <c r="C20155" s="683"/>
      <c r="D20155" s="684"/>
    </row>
    <row r="20156" spans="2:4" ht="15" customHeight="1" x14ac:dyDescent="0.25">
      <c r="B20156" s="683"/>
      <c r="C20156" s="683"/>
      <c r="D20156" s="684"/>
    </row>
    <row r="20157" spans="2:4" ht="15" customHeight="1" x14ac:dyDescent="0.25">
      <c r="B20157" s="683"/>
      <c r="C20157" s="683"/>
      <c r="D20157" s="684"/>
    </row>
    <row r="20158" spans="2:4" ht="15" customHeight="1" x14ac:dyDescent="0.25">
      <c r="B20158" s="683"/>
      <c r="C20158" s="683"/>
      <c r="D20158" s="684"/>
    </row>
    <row r="20159" spans="2:4" ht="15" customHeight="1" x14ac:dyDescent="0.25">
      <c r="B20159" s="683"/>
      <c r="C20159" s="683"/>
      <c r="D20159" s="684"/>
    </row>
    <row r="20160" spans="2:4" ht="15" customHeight="1" x14ac:dyDescent="0.25">
      <c r="B20160" s="683"/>
      <c r="C20160" s="683"/>
      <c r="D20160" s="684"/>
    </row>
    <row r="20161" spans="2:4" ht="15" customHeight="1" x14ac:dyDescent="0.25">
      <c r="B20161" s="683"/>
      <c r="C20161" s="683"/>
      <c r="D20161" s="684"/>
    </row>
    <row r="20162" spans="2:4" ht="15" customHeight="1" x14ac:dyDescent="0.25">
      <c r="B20162" s="683"/>
      <c r="C20162" s="683"/>
      <c r="D20162" s="684"/>
    </row>
    <row r="20163" spans="2:4" ht="15" customHeight="1" x14ac:dyDescent="0.25">
      <c r="B20163" s="683"/>
      <c r="C20163" s="683"/>
      <c r="D20163" s="684"/>
    </row>
    <row r="20164" spans="2:4" ht="15" customHeight="1" x14ac:dyDescent="0.25">
      <c r="B20164" s="683"/>
      <c r="C20164" s="683"/>
      <c r="D20164" s="684"/>
    </row>
    <row r="20165" spans="2:4" ht="15" customHeight="1" x14ac:dyDescent="0.25">
      <c r="B20165" s="683"/>
      <c r="C20165" s="683"/>
      <c r="D20165" s="684"/>
    </row>
    <row r="20166" spans="2:4" ht="15" customHeight="1" x14ac:dyDescent="0.25">
      <c r="B20166" s="683"/>
      <c r="C20166" s="683"/>
      <c r="D20166" s="684"/>
    </row>
    <row r="20167" spans="2:4" ht="15" customHeight="1" x14ac:dyDescent="0.25">
      <c r="B20167" s="683"/>
      <c r="C20167" s="683"/>
      <c r="D20167" s="684"/>
    </row>
    <row r="20168" spans="2:4" ht="15" customHeight="1" x14ac:dyDescent="0.25">
      <c r="B20168" s="683"/>
      <c r="C20168" s="683"/>
      <c r="D20168" s="684"/>
    </row>
    <row r="20169" spans="2:4" ht="15" customHeight="1" x14ac:dyDescent="0.25">
      <c r="B20169" s="683"/>
      <c r="C20169" s="683"/>
      <c r="D20169" s="684"/>
    </row>
    <row r="20170" spans="2:4" ht="15" customHeight="1" x14ac:dyDescent="0.25">
      <c r="B20170" s="683"/>
      <c r="C20170" s="683"/>
      <c r="D20170" s="684"/>
    </row>
    <row r="20171" spans="2:4" ht="15" customHeight="1" x14ac:dyDescent="0.25">
      <c r="B20171" s="683"/>
      <c r="C20171" s="683"/>
      <c r="D20171" s="684"/>
    </row>
    <row r="20172" spans="2:4" ht="15" customHeight="1" x14ac:dyDescent="0.25">
      <c r="B20172" s="683"/>
      <c r="C20172" s="683"/>
      <c r="D20172" s="684"/>
    </row>
    <row r="20173" spans="2:4" ht="15" customHeight="1" x14ac:dyDescent="0.25">
      <c r="B20173" s="683"/>
      <c r="C20173" s="683"/>
      <c r="D20173" s="684"/>
    </row>
    <row r="20174" spans="2:4" ht="15" customHeight="1" x14ac:dyDescent="0.25">
      <c r="B20174" s="683"/>
      <c r="C20174" s="683"/>
      <c r="D20174" s="684"/>
    </row>
    <row r="20175" spans="2:4" ht="15" customHeight="1" x14ac:dyDescent="0.25">
      <c r="B20175" s="683"/>
      <c r="C20175" s="683"/>
      <c r="D20175" s="684"/>
    </row>
    <row r="20176" spans="2:4" ht="15" customHeight="1" x14ac:dyDescent="0.25">
      <c r="B20176" s="683"/>
      <c r="C20176" s="683"/>
      <c r="D20176" s="684"/>
    </row>
    <row r="20177" spans="2:4" ht="15" customHeight="1" x14ac:dyDescent="0.25">
      <c r="B20177" s="683"/>
      <c r="C20177" s="683"/>
      <c r="D20177" s="684"/>
    </row>
    <row r="20178" spans="2:4" ht="15" customHeight="1" x14ac:dyDescent="0.25">
      <c r="B20178" s="683"/>
      <c r="C20178" s="683"/>
      <c r="D20178" s="684"/>
    </row>
    <row r="20179" spans="2:4" ht="15" customHeight="1" x14ac:dyDescent="0.25">
      <c r="B20179" s="683"/>
      <c r="C20179" s="683"/>
      <c r="D20179" s="684"/>
    </row>
    <row r="20180" spans="2:4" ht="15" customHeight="1" x14ac:dyDescent="0.25">
      <c r="B20180" s="683"/>
      <c r="C20180" s="683"/>
      <c r="D20180" s="684"/>
    </row>
    <row r="20181" spans="2:4" ht="15" customHeight="1" x14ac:dyDescent="0.25">
      <c r="B20181" s="683"/>
      <c r="C20181" s="683"/>
      <c r="D20181" s="684"/>
    </row>
    <row r="20182" spans="2:4" ht="15" customHeight="1" x14ac:dyDescent="0.25">
      <c r="B20182" s="683"/>
      <c r="C20182" s="683"/>
      <c r="D20182" s="684"/>
    </row>
    <row r="20183" spans="2:4" ht="15" customHeight="1" x14ac:dyDescent="0.25">
      <c r="B20183" s="683"/>
      <c r="C20183" s="683"/>
      <c r="D20183" s="684"/>
    </row>
    <row r="20184" spans="2:4" ht="15" customHeight="1" x14ac:dyDescent="0.25">
      <c r="B20184" s="683"/>
      <c r="C20184" s="683"/>
      <c r="D20184" s="684"/>
    </row>
    <row r="20185" spans="2:4" ht="15" customHeight="1" x14ac:dyDescent="0.25">
      <c r="B20185" s="683"/>
      <c r="C20185" s="683"/>
      <c r="D20185" s="684"/>
    </row>
    <row r="20186" spans="2:4" ht="15" customHeight="1" x14ac:dyDescent="0.25">
      <c r="B20186" s="683"/>
      <c r="C20186" s="683"/>
      <c r="D20186" s="684"/>
    </row>
    <row r="20187" spans="2:4" ht="15" customHeight="1" x14ac:dyDescent="0.25">
      <c r="B20187" s="683"/>
      <c r="C20187" s="683"/>
      <c r="D20187" s="684"/>
    </row>
    <row r="20188" spans="2:4" ht="15" customHeight="1" x14ac:dyDescent="0.25">
      <c r="B20188" s="683"/>
      <c r="C20188" s="683"/>
      <c r="D20188" s="684"/>
    </row>
    <row r="20189" spans="2:4" ht="15" customHeight="1" x14ac:dyDescent="0.25">
      <c r="B20189" s="683"/>
      <c r="C20189" s="683"/>
      <c r="D20189" s="684"/>
    </row>
    <row r="20190" spans="2:4" ht="15" customHeight="1" x14ac:dyDescent="0.25">
      <c r="B20190" s="683"/>
      <c r="C20190" s="683"/>
      <c r="D20190" s="684"/>
    </row>
    <row r="20191" spans="2:4" ht="15" customHeight="1" x14ac:dyDescent="0.25">
      <c r="B20191" s="683"/>
      <c r="C20191" s="683"/>
      <c r="D20191" s="684"/>
    </row>
    <row r="20192" spans="2:4" ht="15" customHeight="1" x14ac:dyDescent="0.25">
      <c r="B20192" s="683"/>
      <c r="C20192" s="683"/>
      <c r="D20192" s="684"/>
    </row>
    <row r="20193" spans="2:4" ht="15" customHeight="1" x14ac:dyDescent="0.25">
      <c r="B20193" s="683"/>
      <c r="C20193" s="683"/>
      <c r="D20193" s="684"/>
    </row>
    <row r="20194" spans="2:4" ht="15" customHeight="1" x14ac:dyDescent="0.25">
      <c r="B20194" s="683"/>
      <c r="C20194" s="683"/>
      <c r="D20194" s="684"/>
    </row>
    <row r="20195" spans="2:4" ht="15" customHeight="1" x14ac:dyDescent="0.25">
      <c r="B20195" s="683"/>
      <c r="C20195" s="683"/>
      <c r="D20195" s="684"/>
    </row>
    <row r="20196" spans="2:4" ht="15" customHeight="1" x14ac:dyDescent="0.25">
      <c r="B20196" s="683"/>
      <c r="C20196" s="683"/>
      <c r="D20196" s="684"/>
    </row>
    <row r="20197" spans="2:4" ht="15" customHeight="1" x14ac:dyDescent="0.25">
      <c r="B20197" s="683"/>
      <c r="C20197" s="683"/>
      <c r="D20197" s="684"/>
    </row>
    <row r="20198" spans="2:4" ht="15" customHeight="1" x14ac:dyDescent="0.25">
      <c r="B20198" s="683"/>
      <c r="C20198" s="683"/>
      <c r="D20198" s="684"/>
    </row>
    <row r="20199" spans="2:4" ht="15" customHeight="1" x14ac:dyDescent="0.25">
      <c r="B20199" s="683"/>
      <c r="C20199" s="683"/>
      <c r="D20199" s="684"/>
    </row>
    <row r="20200" spans="2:4" ht="15" customHeight="1" x14ac:dyDescent="0.25">
      <c r="B20200" s="683"/>
      <c r="C20200" s="683"/>
      <c r="D20200" s="684"/>
    </row>
    <row r="20201" spans="2:4" ht="15" customHeight="1" x14ac:dyDescent="0.25">
      <c r="B20201" s="683"/>
      <c r="C20201" s="683"/>
      <c r="D20201" s="684"/>
    </row>
    <row r="20202" spans="2:4" ht="15" customHeight="1" x14ac:dyDescent="0.25">
      <c r="B20202" s="683"/>
      <c r="C20202" s="683"/>
      <c r="D20202" s="684"/>
    </row>
    <row r="20203" spans="2:4" ht="15" customHeight="1" x14ac:dyDescent="0.25">
      <c r="B20203" s="683"/>
      <c r="C20203" s="683"/>
      <c r="D20203" s="684"/>
    </row>
    <row r="20204" spans="2:4" ht="15" customHeight="1" x14ac:dyDescent="0.25">
      <c r="B20204" s="683"/>
      <c r="C20204" s="683"/>
      <c r="D20204" s="684"/>
    </row>
    <row r="20205" spans="2:4" ht="15" customHeight="1" x14ac:dyDescent="0.25">
      <c r="B20205" s="683"/>
      <c r="C20205" s="683"/>
      <c r="D20205" s="684"/>
    </row>
    <row r="20206" spans="2:4" ht="15" customHeight="1" x14ac:dyDescent="0.25">
      <c r="B20206" s="683"/>
      <c r="C20206" s="683"/>
      <c r="D20206" s="684"/>
    </row>
    <row r="20207" spans="2:4" ht="15" customHeight="1" x14ac:dyDescent="0.25">
      <c r="B20207" s="683"/>
      <c r="C20207" s="683"/>
      <c r="D20207" s="684"/>
    </row>
    <row r="20208" spans="2:4" ht="15" customHeight="1" x14ac:dyDescent="0.25">
      <c r="B20208" s="683"/>
      <c r="C20208" s="683"/>
      <c r="D20208" s="684"/>
    </row>
    <row r="20209" spans="2:4" ht="15" customHeight="1" x14ac:dyDescent="0.25">
      <c r="B20209" s="683"/>
      <c r="C20209" s="683"/>
      <c r="D20209" s="684"/>
    </row>
    <row r="20210" spans="2:4" ht="15" customHeight="1" x14ac:dyDescent="0.25">
      <c r="B20210" s="683"/>
      <c r="C20210" s="683"/>
      <c r="D20210" s="684"/>
    </row>
    <row r="20211" spans="2:4" ht="15" customHeight="1" x14ac:dyDescent="0.25">
      <c r="B20211" s="683"/>
      <c r="C20211" s="683"/>
      <c r="D20211" s="684"/>
    </row>
    <row r="20212" spans="2:4" ht="15" customHeight="1" x14ac:dyDescent="0.25">
      <c r="B20212" s="683"/>
      <c r="C20212" s="683"/>
      <c r="D20212" s="684"/>
    </row>
    <row r="20213" spans="2:4" ht="15" customHeight="1" x14ac:dyDescent="0.25">
      <c r="B20213" s="683"/>
      <c r="C20213" s="683"/>
      <c r="D20213" s="684"/>
    </row>
    <row r="20214" spans="2:4" ht="15" customHeight="1" x14ac:dyDescent="0.25">
      <c r="B20214" s="683"/>
      <c r="C20214" s="683"/>
      <c r="D20214" s="684"/>
    </row>
    <row r="20215" spans="2:4" ht="15" customHeight="1" x14ac:dyDescent="0.25">
      <c r="B20215" s="683"/>
      <c r="C20215" s="683"/>
      <c r="D20215" s="684"/>
    </row>
    <row r="20216" spans="2:4" ht="15" customHeight="1" x14ac:dyDescent="0.25">
      <c r="B20216" s="683"/>
      <c r="C20216" s="683"/>
      <c r="D20216" s="684"/>
    </row>
    <row r="20217" spans="2:4" ht="15" customHeight="1" x14ac:dyDescent="0.25">
      <c r="B20217" s="683"/>
      <c r="C20217" s="683"/>
      <c r="D20217" s="684"/>
    </row>
    <row r="20218" spans="2:4" ht="15" customHeight="1" x14ac:dyDescent="0.25">
      <c r="B20218" s="683"/>
      <c r="C20218" s="683"/>
      <c r="D20218" s="684"/>
    </row>
    <row r="20219" spans="2:4" ht="15" customHeight="1" x14ac:dyDescent="0.25">
      <c r="B20219" s="683"/>
      <c r="C20219" s="683"/>
      <c r="D20219" s="684"/>
    </row>
    <row r="20220" spans="2:4" ht="15" customHeight="1" x14ac:dyDescent="0.25">
      <c r="B20220" s="683"/>
      <c r="C20220" s="683"/>
      <c r="D20220" s="684"/>
    </row>
    <row r="20221" spans="2:4" ht="15" customHeight="1" x14ac:dyDescent="0.25">
      <c r="B20221" s="683"/>
      <c r="C20221" s="683"/>
      <c r="D20221" s="684"/>
    </row>
    <row r="20222" spans="2:4" ht="15" customHeight="1" x14ac:dyDescent="0.25">
      <c r="B20222" s="683"/>
      <c r="C20222" s="683"/>
      <c r="D20222" s="684"/>
    </row>
    <row r="20223" spans="2:4" ht="15" customHeight="1" x14ac:dyDescent="0.25">
      <c r="B20223" s="683"/>
      <c r="C20223" s="683"/>
      <c r="D20223" s="684"/>
    </row>
    <row r="20224" spans="2:4" ht="15" customHeight="1" x14ac:dyDescent="0.25">
      <c r="B20224" s="683"/>
      <c r="C20224" s="683"/>
      <c r="D20224" s="684"/>
    </row>
    <row r="20225" spans="2:4" ht="15" customHeight="1" x14ac:dyDescent="0.25">
      <c r="B20225" s="683"/>
      <c r="C20225" s="683"/>
      <c r="D20225" s="684"/>
    </row>
    <row r="20226" spans="2:4" ht="15" customHeight="1" x14ac:dyDescent="0.25">
      <c r="B20226" s="683"/>
      <c r="C20226" s="683"/>
      <c r="D20226" s="684"/>
    </row>
    <row r="20227" spans="2:4" ht="15" customHeight="1" x14ac:dyDescent="0.25">
      <c r="B20227" s="683"/>
      <c r="C20227" s="683"/>
      <c r="D20227" s="684"/>
    </row>
    <row r="20228" spans="2:4" ht="15" customHeight="1" x14ac:dyDescent="0.25">
      <c r="B20228" s="683"/>
      <c r="C20228" s="683"/>
      <c r="D20228" s="684"/>
    </row>
    <row r="20229" spans="2:4" ht="15" customHeight="1" x14ac:dyDescent="0.25">
      <c r="B20229" s="683"/>
      <c r="C20229" s="683"/>
      <c r="D20229" s="684"/>
    </row>
    <row r="20230" spans="2:4" ht="15" customHeight="1" x14ac:dyDescent="0.25">
      <c r="B20230" s="683"/>
      <c r="C20230" s="683"/>
      <c r="D20230" s="684"/>
    </row>
    <row r="20231" spans="2:4" ht="15" customHeight="1" x14ac:dyDescent="0.25">
      <c r="B20231" s="683"/>
      <c r="C20231" s="683"/>
      <c r="D20231" s="684"/>
    </row>
    <row r="20232" spans="2:4" ht="15" customHeight="1" x14ac:dyDescent="0.25">
      <c r="B20232" s="683"/>
      <c r="C20232" s="683"/>
      <c r="D20232" s="684"/>
    </row>
    <row r="20233" spans="2:4" ht="15" customHeight="1" x14ac:dyDescent="0.25">
      <c r="B20233" s="683"/>
      <c r="C20233" s="683"/>
      <c r="D20233" s="684"/>
    </row>
    <row r="20234" spans="2:4" ht="15" customHeight="1" x14ac:dyDescent="0.25">
      <c r="B20234" s="683"/>
      <c r="C20234" s="683"/>
      <c r="D20234" s="684"/>
    </row>
    <row r="20235" spans="2:4" ht="15" customHeight="1" x14ac:dyDescent="0.25">
      <c r="B20235" s="683"/>
      <c r="C20235" s="683"/>
      <c r="D20235" s="684"/>
    </row>
    <row r="20236" spans="2:4" ht="15" customHeight="1" x14ac:dyDescent="0.25">
      <c r="B20236" s="683"/>
      <c r="C20236" s="683"/>
      <c r="D20236" s="684"/>
    </row>
    <row r="20237" spans="2:4" ht="15" customHeight="1" x14ac:dyDescent="0.25">
      <c r="B20237" s="683"/>
      <c r="C20237" s="683"/>
      <c r="D20237" s="684"/>
    </row>
    <row r="20238" spans="2:4" ht="15" customHeight="1" x14ac:dyDescent="0.25">
      <c r="B20238" s="683"/>
      <c r="C20238" s="683"/>
      <c r="D20238" s="684"/>
    </row>
    <row r="20239" spans="2:4" ht="15" customHeight="1" x14ac:dyDescent="0.25">
      <c r="B20239" s="683"/>
      <c r="C20239" s="683"/>
      <c r="D20239" s="684"/>
    </row>
    <row r="20240" spans="2:4" ht="15" customHeight="1" x14ac:dyDescent="0.25">
      <c r="B20240" s="683"/>
      <c r="C20240" s="683"/>
      <c r="D20240" s="684"/>
    </row>
    <row r="20241" spans="2:4" ht="15" customHeight="1" x14ac:dyDescent="0.25">
      <c r="B20241" s="683"/>
      <c r="C20241" s="683"/>
      <c r="D20241" s="684"/>
    </row>
    <row r="20242" spans="2:4" ht="15" customHeight="1" x14ac:dyDescent="0.25">
      <c r="B20242" s="683"/>
      <c r="C20242" s="683"/>
      <c r="D20242" s="684"/>
    </row>
    <row r="20243" spans="2:4" ht="15" customHeight="1" x14ac:dyDescent="0.25">
      <c r="B20243" s="683"/>
      <c r="C20243" s="683"/>
      <c r="D20243" s="684"/>
    </row>
    <row r="20244" spans="2:4" ht="15" customHeight="1" x14ac:dyDescent="0.25">
      <c r="B20244" s="683"/>
      <c r="C20244" s="683"/>
      <c r="D20244" s="684"/>
    </row>
    <row r="20245" spans="2:4" ht="15" customHeight="1" x14ac:dyDescent="0.25">
      <c r="B20245" s="683"/>
      <c r="C20245" s="683"/>
      <c r="D20245" s="684"/>
    </row>
    <row r="20246" spans="2:4" ht="15" customHeight="1" x14ac:dyDescent="0.25">
      <c r="B20246" s="683"/>
      <c r="C20246" s="683"/>
      <c r="D20246" s="684"/>
    </row>
    <row r="20247" spans="2:4" ht="15" customHeight="1" x14ac:dyDescent="0.25">
      <c r="B20247" s="683"/>
      <c r="C20247" s="683"/>
      <c r="D20247" s="684"/>
    </row>
    <row r="20248" spans="2:4" ht="15" customHeight="1" x14ac:dyDescent="0.25">
      <c r="B20248" s="683"/>
      <c r="C20248" s="683"/>
      <c r="D20248" s="684"/>
    </row>
    <row r="20249" spans="2:4" ht="15" customHeight="1" x14ac:dyDescent="0.25">
      <c r="B20249" s="683"/>
      <c r="C20249" s="683"/>
      <c r="D20249" s="684"/>
    </row>
    <row r="20250" spans="2:4" ht="15" customHeight="1" x14ac:dyDescent="0.25">
      <c r="B20250" s="683"/>
      <c r="C20250" s="683"/>
      <c r="D20250" s="684"/>
    </row>
    <row r="20251" spans="2:4" ht="15" customHeight="1" x14ac:dyDescent="0.25">
      <c r="B20251" s="683"/>
      <c r="C20251" s="683"/>
      <c r="D20251" s="684"/>
    </row>
    <row r="20252" spans="2:4" ht="15" customHeight="1" x14ac:dyDescent="0.25">
      <c r="B20252" s="683"/>
      <c r="C20252" s="683"/>
      <c r="D20252" s="684"/>
    </row>
    <row r="20253" spans="2:4" ht="15" customHeight="1" x14ac:dyDescent="0.25">
      <c r="B20253" s="683"/>
      <c r="C20253" s="683"/>
      <c r="D20253" s="684"/>
    </row>
    <row r="20254" spans="2:4" ht="15" customHeight="1" x14ac:dyDescent="0.25">
      <c r="B20254" s="683"/>
      <c r="C20254" s="683"/>
      <c r="D20254" s="684"/>
    </row>
    <row r="20255" spans="2:4" ht="15" customHeight="1" x14ac:dyDescent="0.25">
      <c r="B20255" s="683"/>
      <c r="C20255" s="683"/>
      <c r="D20255" s="684"/>
    </row>
    <row r="20256" spans="2:4" ht="15" customHeight="1" x14ac:dyDescent="0.25">
      <c r="B20256" s="683"/>
      <c r="C20256" s="683"/>
      <c r="D20256" s="684"/>
    </row>
    <row r="20257" spans="2:4" ht="15" customHeight="1" x14ac:dyDescent="0.25">
      <c r="B20257" s="683"/>
      <c r="C20257" s="683"/>
      <c r="D20257" s="684"/>
    </row>
    <row r="20258" spans="2:4" ht="15" customHeight="1" x14ac:dyDescent="0.25">
      <c r="B20258" s="683"/>
      <c r="C20258" s="683"/>
      <c r="D20258" s="684"/>
    </row>
    <row r="20259" spans="2:4" ht="15" customHeight="1" x14ac:dyDescent="0.25">
      <c r="B20259" s="683"/>
      <c r="C20259" s="683"/>
      <c r="D20259" s="684"/>
    </row>
    <row r="20260" spans="2:4" ht="15" customHeight="1" x14ac:dyDescent="0.25">
      <c r="B20260" s="683"/>
      <c r="C20260" s="683"/>
      <c r="D20260" s="684"/>
    </row>
    <row r="20261" spans="2:4" ht="15" customHeight="1" x14ac:dyDescent="0.25">
      <c r="B20261" s="683"/>
      <c r="C20261" s="683"/>
      <c r="D20261" s="684"/>
    </row>
    <row r="20262" spans="2:4" ht="15" customHeight="1" x14ac:dyDescent="0.25">
      <c r="B20262" s="683"/>
      <c r="C20262" s="683"/>
      <c r="D20262" s="684"/>
    </row>
    <row r="20263" spans="2:4" ht="15" customHeight="1" x14ac:dyDescent="0.25">
      <c r="B20263" s="683"/>
      <c r="C20263" s="683"/>
      <c r="D20263" s="684"/>
    </row>
    <row r="20264" spans="2:4" ht="15" customHeight="1" x14ac:dyDescent="0.25">
      <c r="B20264" s="683"/>
      <c r="C20264" s="683"/>
      <c r="D20264" s="684"/>
    </row>
    <row r="20265" spans="2:4" ht="15" customHeight="1" x14ac:dyDescent="0.25">
      <c r="B20265" s="683"/>
      <c r="C20265" s="683"/>
      <c r="D20265" s="684"/>
    </row>
    <row r="20266" spans="2:4" ht="15" customHeight="1" x14ac:dyDescent="0.25">
      <c r="B20266" s="683"/>
      <c r="C20266" s="683"/>
      <c r="D20266" s="684"/>
    </row>
    <row r="20267" spans="2:4" ht="15" customHeight="1" x14ac:dyDescent="0.25">
      <c r="B20267" s="683"/>
      <c r="C20267" s="683"/>
      <c r="D20267" s="684"/>
    </row>
    <row r="20268" spans="2:4" ht="15" customHeight="1" x14ac:dyDescent="0.25">
      <c r="B20268" s="683"/>
      <c r="C20268" s="683"/>
      <c r="D20268" s="684"/>
    </row>
    <row r="20269" spans="2:4" ht="15" customHeight="1" x14ac:dyDescent="0.25">
      <c r="B20269" s="683"/>
      <c r="C20269" s="683"/>
      <c r="D20269" s="684"/>
    </row>
    <row r="20270" spans="2:4" ht="15" customHeight="1" x14ac:dyDescent="0.25">
      <c r="B20270" s="683"/>
      <c r="C20270" s="683"/>
      <c r="D20270" s="684"/>
    </row>
    <row r="20271" spans="2:4" ht="15" customHeight="1" x14ac:dyDescent="0.25">
      <c r="B20271" s="683"/>
      <c r="C20271" s="683"/>
      <c r="D20271" s="684"/>
    </row>
    <row r="20272" spans="2:4" ht="15" customHeight="1" x14ac:dyDescent="0.25">
      <c r="B20272" s="683"/>
      <c r="C20272" s="683"/>
      <c r="D20272" s="684"/>
    </row>
    <row r="20273" spans="2:4" ht="15" customHeight="1" x14ac:dyDescent="0.25">
      <c r="B20273" s="683"/>
      <c r="C20273" s="683"/>
      <c r="D20273" s="684"/>
    </row>
    <row r="20274" spans="2:4" ht="15" customHeight="1" x14ac:dyDescent="0.25">
      <c r="B20274" s="683"/>
      <c r="C20274" s="683"/>
      <c r="D20274" s="684"/>
    </row>
    <row r="20275" spans="2:4" ht="15" customHeight="1" x14ac:dyDescent="0.25">
      <c r="B20275" s="683"/>
      <c r="C20275" s="683"/>
      <c r="D20275" s="684"/>
    </row>
    <row r="20276" spans="2:4" ht="15" customHeight="1" x14ac:dyDescent="0.25">
      <c r="B20276" s="683"/>
      <c r="C20276" s="683"/>
      <c r="D20276" s="684"/>
    </row>
    <row r="20277" spans="2:4" ht="15" customHeight="1" x14ac:dyDescent="0.25">
      <c r="B20277" s="683"/>
      <c r="C20277" s="683"/>
      <c r="D20277" s="684"/>
    </row>
    <row r="20278" spans="2:4" ht="15" customHeight="1" x14ac:dyDescent="0.25">
      <c r="B20278" s="683"/>
      <c r="C20278" s="683"/>
      <c r="D20278" s="684"/>
    </row>
    <row r="20279" spans="2:4" ht="15" customHeight="1" x14ac:dyDescent="0.25">
      <c r="B20279" s="683"/>
      <c r="C20279" s="683"/>
      <c r="D20279" s="684"/>
    </row>
    <row r="20280" spans="2:4" ht="15" customHeight="1" x14ac:dyDescent="0.25">
      <c r="B20280" s="683"/>
      <c r="C20280" s="683"/>
      <c r="D20280" s="684"/>
    </row>
    <row r="20281" spans="2:4" ht="15" customHeight="1" x14ac:dyDescent="0.25">
      <c r="B20281" s="683"/>
      <c r="C20281" s="683"/>
      <c r="D20281" s="684"/>
    </row>
    <row r="20282" spans="2:4" ht="15" customHeight="1" x14ac:dyDescent="0.25">
      <c r="B20282" s="683"/>
      <c r="C20282" s="683"/>
      <c r="D20282" s="684"/>
    </row>
    <row r="20283" spans="2:4" ht="15" customHeight="1" x14ac:dyDescent="0.25">
      <c r="B20283" s="683"/>
      <c r="C20283" s="683"/>
      <c r="D20283" s="684"/>
    </row>
    <row r="20284" spans="2:4" ht="15" customHeight="1" x14ac:dyDescent="0.25">
      <c r="B20284" s="683"/>
      <c r="C20284" s="683"/>
      <c r="D20284" s="684"/>
    </row>
    <row r="20285" spans="2:4" ht="15" customHeight="1" x14ac:dyDescent="0.25">
      <c r="B20285" s="683"/>
      <c r="C20285" s="683"/>
      <c r="D20285" s="684"/>
    </row>
    <row r="20286" spans="2:4" ht="15" customHeight="1" x14ac:dyDescent="0.25">
      <c r="B20286" s="683"/>
      <c r="C20286" s="683"/>
      <c r="D20286" s="684"/>
    </row>
    <row r="20287" spans="2:4" ht="15" customHeight="1" x14ac:dyDescent="0.25">
      <c r="B20287" s="683"/>
      <c r="C20287" s="683"/>
      <c r="D20287" s="684"/>
    </row>
    <row r="20288" spans="2:4" ht="15" customHeight="1" x14ac:dyDescent="0.25">
      <c r="B20288" s="683"/>
      <c r="C20288" s="683"/>
      <c r="D20288" s="684"/>
    </row>
    <row r="20289" spans="2:4" ht="15" customHeight="1" x14ac:dyDescent="0.25">
      <c r="B20289" s="683"/>
      <c r="C20289" s="683"/>
      <c r="D20289" s="684"/>
    </row>
    <row r="20290" spans="2:4" ht="15" customHeight="1" x14ac:dyDescent="0.25">
      <c r="B20290" s="683"/>
      <c r="C20290" s="683"/>
      <c r="D20290" s="684"/>
    </row>
    <row r="20291" spans="2:4" ht="15" customHeight="1" x14ac:dyDescent="0.25">
      <c r="B20291" s="683"/>
      <c r="C20291" s="683"/>
      <c r="D20291" s="684"/>
    </row>
    <row r="20292" spans="2:4" ht="15" customHeight="1" x14ac:dyDescent="0.25">
      <c r="B20292" s="683"/>
      <c r="C20292" s="683"/>
      <c r="D20292" s="684"/>
    </row>
    <row r="20293" spans="2:4" ht="15" customHeight="1" x14ac:dyDescent="0.25">
      <c r="B20293" s="683"/>
      <c r="C20293" s="683"/>
      <c r="D20293" s="684"/>
    </row>
    <row r="20294" spans="2:4" ht="15" customHeight="1" x14ac:dyDescent="0.25">
      <c r="B20294" s="683"/>
      <c r="C20294" s="683"/>
      <c r="D20294" s="684"/>
    </row>
    <row r="20295" spans="2:4" ht="15" customHeight="1" x14ac:dyDescent="0.25">
      <c r="B20295" s="683"/>
      <c r="C20295" s="683"/>
      <c r="D20295" s="684"/>
    </row>
    <row r="20296" spans="2:4" ht="15" customHeight="1" x14ac:dyDescent="0.25">
      <c r="B20296" s="683"/>
      <c r="C20296" s="683"/>
      <c r="D20296" s="684"/>
    </row>
    <row r="20297" spans="2:4" ht="15" customHeight="1" x14ac:dyDescent="0.25">
      <c r="B20297" s="683"/>
      <c r="C20297" s="683"/>
      <c r="D20297" s="684"/>
    </row>
    <row r="20298" spans="2:4" ht="15" customHeight="1" x14ac:dyDescent="0.25">
      <c r="B20298" s="683"/>
      <c r="C20298" s="683"/>
      <c r="D20298" s="684"/>
    </row>
    <row r="20299" spans="2:4" ht="15" customHeight="1" x14ac:dyDescent="0.25">
      <c r="B20299" s="683"/>
      <c r="C20299" s="683"/>
      <c r="D20299" s="684"/>
    </row>
    <row r="20300" spans="2:4" ht="15" customHeight="1" x14ac:dyDescent="0.25">
      <c r="B20300" s="683"/>
      <c r="C20300" s="683"/>
      <c r="D20300" s="684"/>
    </row>
    <row r="20301" spans="2:4" ht="15" customHeight="1" x14ac:dyDescent="0.25">
      <c r="B20301" s="683"/>
      <c r="C20301" s="683"/>
      <c r="D20301" s="684"/>
    </row>
    <row r="20302" spans="2:4" ht="15" customHeight="1" x14ac:dyDescent="0.25">
      <c r="B20302" s="683"/>
      <c r="C20302" s="683"/>
      <c r="D20302" s="684"/>
    </row>
    <row r="20303" spans="2:4" ht="15" customHeight="1" x14ac:dyDescent="0.25">
      <c r="B20303" s="683"/>
      <c r="C20303" s="683"/>
      <c r="D20303" s="684"/>
    </row>
    <row r="20304" spans="2:4" ht="15" customHeight="1" x14ac:dyDescent="0.25">
      <c r="B20304" s="683"/>
      <c r="C20304" s="683"/>
      <c r="D20304" s="684"/>
    </row>
    <row r="20305" spans="2:4" ht="15" customHeight="1" x14ac:dyDescent="0.25">
      <c r="B20305" s="683"/>
      <c r="C20305" s="683"/>
      <c r="D20305" s="684"/>
    </row>
    <row r="20306" spans="2:4" ht="15" customHeight="1" x14ac:dyDescent="0.25">
      <c r="B20306" s="683"/>
      <c r="C20306" s="683"/>
      <c r="D20306" s="684"/>
    </row>
    <row r="20307" spans="2:4" ht="15" customHeight="1" x14ac:dyDescent="0.25">
      <c r="B20307" s="683"/>
      <c r="C20307" s="683"/>
      <c r="D20307" s="684"/>
    </row>
    <row r="20308" spans="2:4" ht="15" customHeight="1" x14ac:dyDescent="0.25">
      <c r="B20308" s="683"/>
      <c r="C20308" s="683"/>
      <c r="D20308" s="684"/>
    </row>
    <row r="20309" spans="2:4" ht="15" customHeight="1" x14ac:dyDescent="0.25">
      <c r="B20309" s="683"/>
      <c r="C20309" s="683"/>
      <c r="D20309" s="684"/>
    </row>
    <row r="20310" spans="2:4" ht="15" customHeight="1" x14ac:dyDescent="0.25">
      <c r="B20310" s="683"/>
      <c r="C20310" s="683"/>
      <c r="D20310" s="684"/>
    </row>
    <row r="20311" spans="2:4" ht="15" customHeight="1" x14ac:dyDescent="0.25">
      <c r="B20311" s="683"/>
      <c r="C20311" s="683"/>
      <c r="D20311" s="684"/>
    </row>
    <row r="20312" spans="2:4" ht="15" customHeight="1" x14ac:dyDescent="0.25">
      <c r="B20312" s="683"/>
      <c r="C20312" s="683"/>
      <c r="D20312" s="684"/>
    </row>
    <row r="20313" spans="2:4" ht="15" customHeight="1" x14ac:dyDescent="0.25">
      <c r="B20313" s="683"/>
      <c r="C20313" s="683"/>
      <c r="D20313" s="684"/>
    </row>
    <row r="20314" spans="2:4" ht="15" customHeight="1" x14ac:dyDescent="0.25">
      <c r="B20314" s="683"/>
      <c r="C20314" s="683"/>
      <c r="D20314" s="684"/>
    </row>
    <row r="20315" spans="2:4" ht="15" customHeight="1" x14ac:dyDescent="0.25">
      <c r="B20315" s="683"/>
      <c r="C20315" s="683"/>
      <c r="D20315" s="684"/>
    </row>
    <row r="20316" spans="2:4" ht="15" customHeight="1" x14ac:dyDescent="0.25">
      <c r="B20316" s="683"/>
      <c r="C20316" s="683"/>
      <c r="D20316" s="684"/>
    </row>
    <row r="20317" spans="2:4" ht="15" customHeight="1" x14ac:dyDescent="0.25">
      <c r="B20317" s="683"/>
      <c r="C20317" s="683"/>
      <c r="D20317" s="684"/>
    </row>
    <row r="20318" spans="2:4" ht="15" customHeight="1" x14ac:dyDescent="0.25">
      <c r="B20318" s="683"/>
      <c r="C20318" s="683"/>
      <c r="D20318" s="684"/>
    </row>
    <row r="20319" spans="2:4" ht="15" customHeight="1" x14ac:dyDescent="0.25">
      <c r="B20319" s="683"/>
      <c r="C20319" s="683"/>
      <c r="D20319" s="684"/>
    </row>
    <row r="20320" spans="2:4" ht="15" customHeight="1" x14ac:dyDescent="0.25">
      <c r="B20320" s="683"/>
      <c r="C20320" s="683"/>
      <c r="D20320" s="684"/>
    </row>
    <row r="20321" spans="2:4" ht="15" customHeight="1" x14ac:dyDescent="0.25">
      <c r="B20321" s="683"/>
      <c r="C20321" s="683"/>
      <c r="D20321" s="684"/>
    </row>
    <row r="20322" spans="2:4" ht="15" customHeight="1" x14ac:dyDescent="0.25">
      <c r="B20322" s="683"/>
      <c r="C20322" s="683"/>
      <c r="D20322" s="684"/>
    </row>
    <row r="20323" spans="2:4" ht="15" customHeight="1" x14ac:dyDescent="0.25">
      <c r="B20323" s="683"/>
      <c r="C20323" s="683"/>
      <c r="D20323" s="684"/>
    </row>
    <row r="20324" spans="2:4" ht="15" customHeight="1" x14ac:dyDescent="0.25">
      <c r="B20324" s="683"/>
      <c r="C20324" s="683"/>
      <c r="D20324" s="684"/>
    </row>
    <row r="20325" spans="2:4" ht="15" customHeight="1" x14ac:dyDescent="0.25">
      <c r="B20325" s="683"/>
      <c r="C20325" s="683"/>
      <c r="D20325" s="684"/>
    </row>
    <row r="20326" spans="2:4" ht="15" customHeight="1" x14ac:dyDescent="0.25">
      <c r="B20326" s="683"/>
      <c r="C20326" s="683"/>
      <c r="D20326" s="684"/>
    </row>
    <row r="20327" spans="2:4" ht="15" customHeight="1" x14ac:dyDescent="0.25">
      <c r="B20327" s="683"/>
      <c r="C20327" s="683"/>
      <c r="D20327" s="684"/>
    </row>
    <row r="20328" spans="2:4" ht="15" customHeight="1" x14ac:dyDescent="0.25">
      <c r="B20328" s="683"/>
      <c r="C20328" s="683"/>
      <c r="D20328" s="684"/>
    </row>
    <row r="20329" spans="2:4" ht="15" customHeight="1" x14ac:dyDescent="0.25">
      <c r="B20329" s="683"/>
      <c r="C20329" s="683"/>
      <c r="D20329" s="684"/>
    </row>
    <row r="20330" spans="2:4" ht="15" customHeight="1" x14ac:dyDescent="0.25">
      <c r="B20330" s="683"/>
      <c r="C20330" s="683"/>
      <c r="D20330" s="684"/>
    </row>
    <row r="20331" spans="2:4" ht="15" customHeight="1" x14ac:dyDescent="0.25">
      <c r="B20331" s="683"/>
      <c r="C20331" s="683"/>
      <c r="D20331" s="684"/>
    </row>
    <row r="20332" spans="2:4" ht="15" customHeight="1" x14ac:dyDescent="0.25">
      <c r="B20332" s="683"/>
      <c r="C20332" s="683"/>
      <c r="D20332" s="684"/>
    </row>
    <row r="20333" spans="2:4" ht="15" customHeight="1" x14ac:dyDescent="0.25">
      <c r="B20333" s="683"/>
      <c r="C20333" s="683"/>
      <c r="D20333" s="684"/>
    </row>
    <row r="20334" spans="2:4" ht="15" customHeight="1" x14ac:dyDescent="0.25">
      <c r="B20334" s="683"/>
      <c r="C20334" s="683"/>
      <c r="D20334" s="684"/>
    </row>
    <row r="20335" spans="2:4" ht="15" customHeight="1" x14ac:dyDescent="0.25">
      <c r="B20335" s="683"/>
      <c r="C20335" s="683"/>
      <c r="D20335" s="684"/>
    </row>
    <row r="20336" spans="2:4" ht="15" customHeight="1" x14ac:dyDescent="0.25">
      <c r="B20336" s="683"/>
      <c r="C20336" s="683"/>
      <c r="D20336" s="684"/>
    </row>
    <row r="20337" spans="2:4" ht="15" customHeight="1" x14ac:dyDescent="0.25">
      <c r="B20337" s="683"/>
      <c r="C20337" s="683"/>
      <c r="D20337" s="684"/>
    </row>
    <row r="20338" spans="2:4" ht="15" customHeight="1" x14ac:dyDescent="0.25">
      <c r="B20338" s="683"/>
      <c r="C20338" s="683"/>
      <c r="D20338" s="684"/>
    </row>
    <row r="20339" spans="2:4" ht="15" customHeight="1" x14ac:dyDescent="0.25">
      <c r="B20339" s="683"/>
      <c r="C20339" s="683"/>
      <c r="D20339" s="684"/>
    </row>
    <row r="20340" spans="2:4" ht="15" customHeight="1" x14ac:dyDescent="0.25">
      <c r="B20340" s="683"/>
      <c r="C20340" s="683"/>
      <c r="D20340" s="684"/>
    </row>
    <row r="20341" spans="2:4" ht="15" customHeight="1" x14ac:dyDescent="0.25">
      <c r="B20341" s="683"/>
      <c r="C20341" s="683"/>
      <c r="D20341" s="684"/>
    </row>
    <row r="20342" spans="2:4" ht="15" customHeight="1" x14ac:dyDescent="0.25">
      <c r="B20342" s="683"/>
      <c r="C20342" s="683"/>
      <c r="D20342" s="684"/>
    </row>
    <row r="20343" spans="2:4" ht="15" customHeight="1" x14ac:dyDescent="0.25">
      <c r="B20343" s="683"/>
      <c r="C20343" s="683"/>
      <c r="D20343" s="684"/>
    </row>
    <row r="20344" spans="2:4" ht="15" customHeight="1" x14ac:dyDescent="0.25">
      <c r="B20344" s="683"/>
      <c r="C20344" s="683"/>
      <c r="D20344" s="684"/>
    </row>
    <row r="20345" spans="2:4" ht="15" customHeight="1" x14ac:dyDescent="0.25">
      <c r="B20345" s="683"/>
      <c r="C20345" s="683"/>
      <c r="D20345" s="684"/>
    </row>
    <row r="20346" spans="2:4" ht="15" customHeight="1" x14ac:dyDescent="0.25">
      <c r="B20346" s="683"/>
      <c r="C20346" s="683"/>
      <c r="D20346" s="684"/>
    </row>
    <row r="20347" spans="2:4" ht="15" customHeight="1" x14ac:dyDescent="0.25">
      <c r="B20347" s="683"/>
      <c r="C20347" s="683"/>
      <c r="D20347" s="684"/>
    </row>
    <row r="20348" spans="2:4" ht="15" customHeight="1" x14ac:dyDescent="0.25">
      <c r="B20348" s="683"/>
      <c r="C20348" s="683"/>
      <c r="D20348" s="684"/>
    </row>
    <row r="20349" spans="2:4" ht="15" customHeight="1" x14ac:dyDescent="0.25">
      <c r="B20349" s="683"/>
      <c r="C20349" s="683"/>
      <c r="D20349" s="684"/>
    </row>
    <row r="20350" spans="2:4" ht="15" customHeight="1" x14ac:dyDescent="0.25">
      <c r="B20350" s="683"/>
      <c r="C20350" s="683"/>
      <c r="D20350" s="684"/>
    </row>
    <row r="20351" spans="2:4" ht="15" customHeight="1" x14ac:dyDescent="0.25">
      <c r="B20351" s="683"/>
      <c r="C20351" s="683"/>
      <c r="D20351" s="684"/>
    </row>
    <row r="20352" spans="2:4" ht="15" customHeight="1" x14ac:dyDescent="0.25">
      <c r="B20352" s="683"/>
      <c r="C20352" s="683"/>
      <c r="D20352" s="684"/>
    </row>
    <row r="20353" spans="2:4" ht="15" customHeight="1" x14ac:dyDescent="0.25">
      <c r="B20353" s="683"/>
      <c r="C20353" s="683"/>
      <c r="D20353" s="684"/>
    </row>
    <row r="20354" spans="2:4" ht="15" customHeight="1" x14ac:dyDescent="0.25">
      <c r="B20354" s="683"/>
      <c r="C20354" s="683"/>
      <c r="D20354" s="684"/>
    </row>
    <row r="20355" spans="2:4" ht="15" customHeight="1" x14ac:dyDescent="0.25">
      <c r="B20355" s="683"/>
      <c r="C20355" s="683"/>
      <c r="D20355" s="684"/>
    </row>
    <row r="20356" spans="2:4" ht="15" customHeight="1" x14ac:dyDescent="0.25">
      <c r="B20356" s="683"/>
      <c r="C20356" s="683"/>
      <c r="D20356" s="684"/>
    </row>
    <row r="20357" spans="2:4" ht="15" customHeight="1" x14ac:dyDescent="0.25">
      <c r="B20357" s="683"/>
      <c r="C20357" s="683"/>
      <c r="D20357" s="684"/>
    </row>
    <row r="20358" spans="2:4" ht="15" customHeight="1" x14ac:dyDescent="0.25">
      <c r="B20358" s="683"/>
      <c r="C20358" s="683"/>
      <c r="D20358" s="684"/>
    </row>
    <row r="20359" spans="2:4" ht="15" customHeight="1" x14ac:dyDescent="0.25">
      <c r="B20359" s="683"/>
      <c r="C20359" s="683"/>
      <c r="D20359" s="684"/>
    </row>
    <row r="20360" spans="2:4" ht="15" customHeight="1" x14ac:dyDescent="0.25">
      <c r="B20360" s="683"/>
      <c r="C20360" s="683"/>
      <c r="D20360" s="684"/>
    </row>
    <row r="20361" spans="2:4" ht="15" customHeight="1" x14ac:dyDescent="0.25">
      <c r="B20361" s="683"/>
      <c r="C20361" s="683"/>
      <c r="D20361" s="684"/>
    </row>
    <row r="20362" spans="2:4" ht="15" customHeight="1" x14ac:dyDescent="0.25">
      <c r="B20362" s="683"/>
      <c r="C20362" s="683"/>
      <c r="D20362" s="684"/>
    </row>
    <row r="20363" spans="2:4" ht="15" customHeight="1" x14ac:dyDescent="0.25">
      <c r="B20363" s="683"/>
      <c r="C20363" s="683"/>
      <c r="D20363" s="684"/>
    </row>
    <row r="20364" spans="2:4" ht="15" customHeight="1" x14ac:dyDescent="0.25">
      <c r="B20364" s="683"/>
      <c r="C20364" s="683"/>
      <c r="D20364" s="684"/>
    </row>
    <row r="20365" spans="2:4" ht="15" customHeight="1" x14ac:dyDescent="0.25">
      <c r="B20365" s="683"/>
      <c r="C20365" s="683"/>
      <c r="D20365" s="684"/>
    </row>
    <row r="20366" spans="2:4" ht="15" customHeight="1" x14ac:dyDescent="0.25">
      <c r="B20366" s="683"/>
      <c r="C20366" s="683"/>
      <c r="D20366" s="684"/>
    </row>
    <row r="20367" spans="2:4" ht="15" customHeight="1" x14ac:dyDescent="0.25">
      <c r="B20367" s="683"/>
      <c r="C20367" s="683"/>
      <c r="D20367" s="684"/>
    </row>
    <row r="20368" spans="2:4" ht="15" customHeight="1" x14ac:dyDescent="0.25">
      <c r="B20368" s="683"/>
      <c r="C20368" s="683"/>
      <c r="D20368" s="684"/>
    </row>
    <row r="20369" spans="2:4" ht="15" customHeight="1" x14ac:dyDescent="0.25">
      <c r="B20369" s="683"/>
      <c r="C20369" s="683"/>
      <c r="D20369" s="684"/>
    </row>
    <row r="20370" spans="2:4" ht="15" customHeight="1" x14ac:dyDescent="0.25">
      <c r="B20370" s="683"/>
      <c r="C20370" s="683"/>
      <c r="D20370" s="684"/>
    </row>
    <row r="20371" spans="2:4" ht="15" customHeight="1" x14ac:dyDescent="0.25">
      <c r="B20371" s="683"/>
      <c r="C20371" s="683"/>
      <c r="D20371" s="684"/>
    </row>
    <row r="20372" spans="2:4" ht="15" customHeight="1" x14ac:dyDescent="0.25">
      <c r="B20372" s="683"/>
      <c r="C20372" s="683"/>
      <c r="D20372" s="684"/>
    </row>
    <row r="20373" spans="2:4" ht="15" customHeight="1" x14ac:dyDescent="0.25">
      <c r="B20373" s="683"/>
      <c r="C20373" s="683"/>
      <c r="D20373" s="684"/>
    </row>
    <row r="20374" spans="2:4" ht="15" customHeight="1" x14ac:dyDescent="0.25">
      <c r="B20374" s="683"/>
      <c r="C20374" s="683"/>
      <c r="D20374" s="684"/>
    </row>
    <row r="20375" spans="2:4" ht="15" customHeight="1" x14ac:dyDescent="0.25">
      <c r="B20375" s="683"/>
      <c r="C20375" s="683"/>
      <c r="D20375" s="684"/>
    </row>
    <row r="20376" spans="2:4" ht="15" customHeight="1" x14ac:dyDescent="0.25">
      <c r="B20376" s="683"/>
      <c r="C20376" s="683"/>
      <c r="D20376" s="684"/>
    </row>
    <row r="20377" spans="2:4" ht="15" customHeight="1" x14ac:dyDescent="0.25">
      <c r="B20377" s="683"/>
      <c r="C20377" s="683"/>
      <c r="D20377" s="684"/>
    </row>
    <row r="20378" spans="2:4" ht="15" customHeight="1" x14ac:dyDescent="0.25">
      <c r="B20378" s="683"/>
      <c r="C20378" s="683"/>
      <c r="D20378" s="684"/>
    </row>
    <row r="20379" spans="2:4" ht="15" customHeight="1" x14ac:dyDescent="0.25">
      <c r="B20379" s="683"/>
      <c r="C20379" s="683"/>
      <c r="D20379" s="684"/>
    </row>
    <row r="20380" spans="2:4" ht="15" customHeight="1" x14ac:dyDescent="0.25">
      <c r="B20380" s="683"/>
      <c r="C20380" s="683"/>
      <c r="D20380" s="684"/>
    </row>
    <row r="20381" spans="2:4" ht="15" customHeight="1" x14ac:dyDescent="0.25">
      <c r="B20381" s="683"/>
      <c r="C20381" s="683"/>
      <c r="D20381" s="684"/>
    </row>
    <row r="20382" spans="2:4" ht="15" customHeight="1" x14ac:dyDescent="0.25">
      <c r="B20382" s="683"/>
      <c r="C20382" s="683"/>
      <c r="D20382" s="684"/>
    </row>
    <row r="20383" spans="2:4" ht="15" customHeight="1" x14ac:dyDescent="0.25">
      <c r="B20383" s="683"/>
      <c r="C20383" s="683"/>
      <c r="D20383" s="684"/>
    </row>
    <row r="20384" spans="2:4" ht="15" customHeight="1" x14ac:dyDescent="0.25">
      <c r="B20384" s="683"/>
      <c r="C20384" s="683"/>
      <c r="D20384" s="684"/>
    </row>
    <row r="20385" spans="2:4" ht="15" customHeight="1" x14ac:dyDescent="0.25">
      <c r="B20385" s="683"/>
      <c r="C20385" s="683"/>
      <c r="D20385" s="684"/>
    </row>
    <row r="20386" spans="2:4" ht="15" customHeight="1" x14ac:dyDescent="0.25">
      <c r="B20386" s="683"/>
      <c r="C20386" s="683"/>
      <c r="D20386" s="684"/>
    </row>
    <row r="20387" spans="2:4" ht="15" customHeight="1" x14ac:dyDescent="0.25">
      <c r="B20387" s="683"/>
      <c r="C20387" s="683"/>
      <c r="D20387" s="684"/>
    </row>
    <row r="20388" spans="2:4" ht="15" customHeight="1" x14ac:dyDescent="0.25">
      <c r="B20388" s="683"/>
      <c r="C20388" s="683"/>
      <c r="D20388" s="684"/>
    </row>
    <row r="20389" spans="2:4" ht="15" customHeight="1" x14ac:dyDescent="0.25">
      <c r="B20389" s="683"/>
      <c r="C20389" s="683"/>
      <c r="D20389" s="684"/>
    </row>
    <row r="20390" spans="2:4" ht="15" customHeight="1" x14ac:dyDescent="0.25">
      <c r="B20390" s="683"/>
      <c r="C20390" s="683"/>
      <c r="D20390" s="684"/>
    </row>
    <row r="20391" spans="2:4" ht="15" customHeight="1" x14ac:dyDescent="0.25">
      <c r="B20391" s="683"/>
      <c r="C20391" s="683"/>
      <c r="D20391" s="684"/>
    </row>
    <row r="20392" spans="2:4" ht="15" customHeight="1" x14ac:dyDescent="0.25">
      <c r="B20392" s="683"/>
      <c r="C20392" s="683"/>
      <c r="D20392" s="684"/>
    </row>
    <row r="20393" spans="2:4" ht="15" customHeight="1" x14ac:dyDescent="0.25">
      <c r="B20393" s="683"/>
      <c r="C20393" s="683"/>
      <c r="D20393" s="684"/>
    </row>
    <row r="20394" spans="2:4" ht="15" customHeight="1" x14ac:dyDescent="0.25">
      <c r="B20394" s="683"/>
      <c r="C20394" s="683"/>
      <c r="D20394" s="684"/>
    </row>
    <row r="20395" spans="2:4" ht="15" customHeight="1" x14ac:dyDescent="0.25">
      <c r="B20395" s="683"/>
      <c r="C20395" s="683"/>
      <c r="D20395" s="684"/>
    </row>
    <row r="20396" spans="2:4" ht="15" customHeight="1" x14ac:dyDescent="0.25">
      <c r="B20396" s="683"/>
      <c r="C20396" s="683"/>
      <c r="D20396" s="684"/>
    </row>
    <row r="20397" spans="2:4" ht="15" customHeight="1" x14ac:dyDescent="0.25">
      <c r="B20397" s="683"/>
      <c r="C20397" s="683"/>
      <c r="D20397" s="684"/>
    </row>
    <row r="20398" spans="2:4" ht="15" customHeight="1" x14ac:dyDescent="0.25">
      <c r="B20398" s="683"/>
      <c r="C20398" s="683"/>
      <c r="D20398" s="684"/>
    </row>
    <row r="20399" spans="2:4" ht="15" customHeight="1" x14ac:dyDescent="0.25">
      <c r="B20399" s="683"/>
      <c r="C20399" s="683"/>
      <c r="D20399" s="684"/>
    </row>
    <row r="20400" spans="2:4" ht="15" customHeight="1" x14ac:dyDescent="0.25">
      <c r="B20400" s="683"/>
      <c r="C20400" s="683"/>
      <c r="D20400" s="684"/>
    </row>
    <row r="20401" spans="2:4" ht="15" customHeight="1" x14ac:dyDescent="0.25">
      <c r="B20401" s="683"/>
      <c r="C20401" s="683"/>
      <c r="D20401" s="684"/>
    </row>
    <row r="20402" spans="2:4" ht="15" customHeight="1" x14ac:dyDescent="0.25">
      <c r="B20402" s="683"/>
      <c r="C20402" s="683"/>
      <c r="D20402" s="684"/>
    </row>
    <row r="20403" spans="2:4" ht="15" customHeight="1" x14ac:dyDescent="0.25">
      <c r="B20403" s="683"/>
      <c r="C20403" s="683"/>
      <c r="D20403" s="684"/>
    </row>
    <row r="20404" spans="2:4" ht="15" customHeight="1" x14ac:dyDescent="0.25">
      <c r="B20404" s="683"/>
      <c r="C20404" s="683"/>
      <c r="D20404" s="684"/>
    </row>
    <row r="20405" spans="2:4" ht="15" customHeight="1" x14ac:dyDescent="0.25">
      <c r="B20405" s="683"/>
      <c r="C20405" s="683"/>
      <c r="D20405" s="684"/>
    </row>
    <row r="20406" spans="2:4" ht="15" customHeight="1" x14ac:dyDescent="0.25">
      <c r="B20406" s="683"/>
      <c r="C20406" s="683"/>
      <c r="D20406" s="684"/>
    </row>
    <row r="20407" spans="2:4" ht="15" customHeight="1" x14ac:dyDescent="0.25">
      <c r="B20407" s="683"/>
      <c r="C20407" s="683"/>
      <c r="D20407" s="684"/>
    </row>
    <row r="20408" spans="2:4" ht="15" customHeight="1" x14ac:dyDescent="0.25">
      <c r="B20408" s="683"/>
      <c r="C20408" s="683"/>
      <c r="D20408" s="684"/>
    </row>
    <row r="20409" spans="2:4" ht="15" customHeight="1" x14ac:dyDescent="0.25">
      <c r="B20409" s="683"/>
      <c r="C20409" s="683"/>
      <c r="D20409" s="684"/>
    </row>
    <row r="20410" spans="2:4" ht="15" customHeight="1" x14ac:dyDescent="0.25">
      <c r="B20410" s="683"/>
      <c r="C20410" s="683"/>
      <c r="D20410" s="684"/>
    </row>
    <row r="20411" spans="2:4" ht="15" customHeight="1" x14ac:dyDescent="0.25">
      <c r="B20411" s="683"/>
      <c r="C20411" s="683"/>
      <c r="D20411" s="684"/>
    </row>
    <row r="20412" spans="2:4" ht="15" customHeight="1" x14ac:dyDescent="0.25">
      <c r="B20412" s="683"/>
      <c r="C20412" s="683"/>
      <c r="D20412" s="684"/>
    </row>
    <row r="20413" spans="2:4" ht="15" customHeight="1" x14ac:dyDescent="0.25">
      <c r="B20413" s="683"/>
      <c r="C20413" s="683"/>
      <c r="D20413" s="684"/>
    </row>
    <row r="20414" spans="2:4" ht="15" customHeight="1" x14ac:dyDescent="0.25">
      <c r="B20414" s="683"/>
      <c r="C20414" s="683"/>
      <c r="D20414" s="684"/>
    </row>
    <row r="20415" spans="2:4" ht="15" customHeight="1" x14ac:dyDescent="0.25">
      <c r="B20415" s="683"/>
      <c r="C20415" s="683"/>
      <c r="D20415" s="684"/>
    </row>
    <row r="20416" spans="2:4" ht="15" customHeight="1" x14ac:dyDescent="0.25">
      <c r="B20416" s="683"/>
      <c r="C20416" s="683"/>
      <c r="D20416" s="684"/>
    </row>
    <row r="20417" spans="2:4" ht="15" customHeight="1" x14ac:dyDescent="0.25">
      <c r="B20417" s="683"/>
      <c r="C20417" s="683"/>
      <c r="D20417" s="684"/>
    </row>
    <row r="20418" spans="2:4" ht="15" customHeight="1" x14ac:dyDescent="0.25">
      <c r="B20418" s="683"/>
      <c r="C20418" s="683"/>
      <c r="D20418" s="684"/>
    </row>
    <row r="20419" spans="2:4" ht="15" customHeight="1" x14ac:dyDescent="0.25">
      <c r="B20419" s="683"/>
      <c r="C20419" s="683"/>
      <c r="D20419" s="684"/>
    </row>
    <row r="20420" spans="2:4" ht="15" customHeight="1" x14ac:dyDescent="0.25">
      <c r="B20420" s="683"/>
      <c r="C20420" s="683"/>
      <c r="D20420" s="684"/>
    </row>
    <row r="20421" spans="2:4" ht="15" customHeight="1" x14ac:dyDescent="0.25">
      <c r="B20421" s="683"/>
      <c r="C20421" s="683"/>
      <c r="D20421" s="684"/>
    </row>
    <row r="20422" spans="2:4" ht="15" customHeight="1" x14ac:dyDescent="0.25">
      <c r="B20422" s="683"/>
      <c r="C20422" s="683"/>
      <c r="D20422" s="684"/>
    </row>
    <row r="20423" spans="2:4" ht="15" customHeight="1" x14ac:dyDescent="0.25">
      <c r="B20423" s="683"/>
      <c r="C20423" s="683"/>
      <c r="D20423" s="684"/>
    </row>
    <row r="20424" spans="2:4" ht="15" customHeight="1" x14ac:dyDescent="0.25">
      <c r="B20424" s="683"/>
      <c r="C20424" s="683"/>
      <c r="D20424" s="684"/>
    </row>
    <row r="20425" spans="2:4" ht="15" customHeight="1" x14ac:dyDescent="0.25">
      <c r="B20425" s="683"/>
      <c r="C20425" s="683"/>
      <c r="D20425" s="684"/>
    </row>
    <row r="20426" spans="2:4" ht="15" customHeight="1" x14ac:dyDescent="0.25">
      <c r="B20426" s="683"/>
      <c r="C20426" s="683"/>
      <c r="D20426" s="684"/>
    </row>
    <row r="20427" spans="2:4" ht="15" customHeight="1" x14ac:dyDescent="0.25">
      <c r="B20427" s="683"/>
      <c r="C20427" s="683"/>
      <c r="D20427" s="684"/>
    </row>
    <row r="20428" spans="2:4" ht="15" customHeight="1" x14ac:dyDescent="0.25">
      <c r="B20428" s="683"/>
      <c r="C20428" s="683"/>
      <c r="D20428" s="684"/>
    </row>
    <row r="20429" spans="2:4" ht="15" customHeight="1" x14ac:dyDescent="0.25">
      <c r="B20429" s="683"/>
      <c r="C20429" s="683"/>
      <c r="D20429" s="684"/>
    </row>
    <row r="20430" spans="2:4" ht="15" customHeight="1" x14ac:dyDescent="0.25">
      <c r="B20430" s="683"/>
      <c r="C20430" s="683"/>
      <c r="D20430" s="684"/>
    </row>
    <row r="20431" spans="2:4" ht="15" customHeight="1" x14ac:dyDescent="0.25">
      <c r="B20431" s="683"/>
      <c r="C20431" s="683"/>
      <c r="D20431" s="684"/>
    </row>
    <row r="20432" spans="2:4" ht="15" customHeight="1" x14ac:dyDescent="0.25">
      <c r="B20432" s="683"/>
      <c r="C20432" s="683"/>
      <c r="D20432" s="684"/>
    </row>
    <row r="20433" spans="2:4" ht="15" customHeight="1" x14ac:dyDescent="0.25">
      <c r="B20433" s="683"/>
      <c r="C20433" s="683"/>
      <c r="D20433" s="684"/>
    </row>
    <row r="20434" spans="2:4" ht="15" customHeight="1" x14ac:dyDescent="0.25">
      <c r="B20434" s="683"/>
      <c r="C20434" s="683"/>
      <c r="D20434" s="684"/>
    </row>
    <row r="20435" spans="2:4" ht="15" customHeight="1" x14ac:dyDescent="0.25">
      <c r="B20435" s="683"/>
      <c r="C20435" s="683"/>
      <c r="D20435" s="684"/>
    </row>
    <row r="20436" spans="2:4" ht="15" customHeight="1" x14ac:dyDescent="0.25">
      <c r="B20436" s="683"/>
      <c r="C20436" s="683"/>
      <c r="D20436" s="684"/>
    </row>
    <row r="20437" spans="2:4" ht="15" customHeight="1" x14ac:dyDescent="0.25">
      <c r="B20437" s="683"/>
      <c r="C20437" s="683"/>
      <c r="D20437" s="684"/>
    </row>
    <row r="20438" spans="2:4" ht="15" customHeight="1" x14ac:dyDescent="0.25">
      <c r="B20438" s="683"/>
      <c r="C20438" s="683"/>
      <c r="D20438" s="684"/>
    </row>
    <row r="20439" spans="2:4" ht="15" customHeight="1" x14ac:dyDescent="0.25">
      <c r="B20439" s="683"/>
      <c r="C20439" s="683"/>
      <c r="D20439" s="684"/>
    </row>
    <row r="20440" spans="2:4" ht="15" customHeight="1" x14ac:dyDescent="0.25">
      <c r="B20440" s="683"/>
      <c r="C20440" s="683"/>
      <c r="D20440" s="684"/>
    </row>
    <row r="20441" spans="2:4" ht="15" customHeight="1" x14ac:dyDescent="0.25">
      <c r="B20441" s="683"/>
      <c r="C20441" s="683"/>
      <c r="D20441" s="684"/>
    </row>
    <row r="20442" spans="2:4" ht="15" customHeight="1" x14ac:dyDescent="0.25">
      <c r="B20442" s="683"/>
      <c r="C20442" s="683"/>
      <c r="D20442" s="684"/>
    </row>
    <row r="20443" spans="2:4" ht="15" customHeight="1" x14ac:dyDescent="0.25">
      <c r="B20443" s="683"/>
      <c r="C20443" s="683"/>
      <c r="D20443" s="684"/>
    </row>
    <row r="20444" spans="2:4" ht="15" customHeight="1" x14ac:dyDescent="0.25">
      <c r="B20444" s="683"/>
      <c r="C20444" s="683"/>
      <c r="D20444" s="684"/>
    </row>
    <row r="20445" spans="2:4" ht="15" customHeight="1" x14ac:dyDescent="0.25">
      <c r="B20445" s="683"/>
      <c r="C20445" s="683"/>
      <c r="D20445" s="684"/>
    </row>
    <row r="20446" spans="2:4" ht="15" customHeight="1" x14ac:dyDescent="0.25">
      <c r="B20446" s="683"/>
      <c r="C20446" s="683"/>
      <c r="D20446" s="684"/>
    </row>
    <row r="20447" spans="2:4" ht="15" customHeight="1" x14ac:dyDescent="0.25">
      <c r="B20447" s="683"/>
      <c r="C20447" s="683"/>
      <c r="D20447" s="684"/>
    </row>
    <row r="20448" spans="2:4" ht="15" customHeight="1" x14ac:dyDescent="0.25">
      <c r="B20448" s="683"/>
      <c r="C20448" s="683"/>
      <c r="D20448" s="684"/>
    </row>
    <row r="20449" spans="2:4" ht="15" customHeight="1" x14ac:dyDescent="0.25">
      <c r="B20449" s="683"/>
      <c r="C20449" s="683"/>
      <c r="D20449" s="684"/>
    </row>
    <row r="20450" spans="2:4" ht="15" customHeight="1" x14ac:dyDescent="0.25">
      <c r="B20450" s="683"/>
      <c r="C20450" s="683"/>
      <c r="D20450" s="684"/>
    </row>
    <row r="20451" spans="2:4" ht="15" customHeight="1" x14ac:dyDescent="0.25">
      <c r="B20451" s="683"/>
      <c r="C20451" s="683"/>
      <c r="D20451" s="684"/>
    </row>
    <row r="20452" spans="2:4" ht="15" customHeight="1" x14ac:dyDescent="0.25">
      <c r="B20452" s="683"/>
      <c r="C20452" s="683"/>
      <c r="D20452" s="684"/>
    </row>
    <row r="20453" spans="2:4" ht="15" customHeight="1" x14ac:dyDescent="0.25">
      <c r="B20453" s="683"/>
      <c r="C20453" s="683"/>
      <c r="D20453" s="684"/>
    </row>
    <row r="20454" spans="2:4" ht="15" customHeight="1" x14ac:dyDescent="0.25">
      <c r="B20454" s="683"/>
      <c r="C20454" s="683"/>
      <c r="D20454" s="684"/>
    </row>
    <row r="20455" spans="2:4" ht="15" customHeight="1" x14ac:dyDescent="0.25">
      <c r="B20455" s="683"/>
      <c r="C20455" s="683"/>
      <c r="D20455" s="684"/>
    </row>
    <row r="20456" spans="2:4" ht="15" customHeight="1" x14ac:dyDescent="0.25">
      <c r="B20456" s="683"/>
      <c r="C20456" s="683"/>
      <c r="D20456" s="684"/>
    </row>
    <row r="20457" spans="2:4" ht="15" customHeight="1" x14ac:dyDescent="0.25">
      <c r="B20457" s="683"/>
      <c r="C20457" s="683"/>
      <c r="D20457" s="684"/>
    </row>
    <row r="20458" spans="2:4" ht="15" customHeight="1" x14ac:dyDescent="0.25">
      <c r="B20458" s="683"/>
      <c r="C20458" s="683"/>
      <c r="D20458" s="684"/>
    </row>
    <row r="20459" spans="2:4" ht="15" customHeight="1" x14ac:dyDescent="0.25">
      <c r="B20459" s="683"/>
      <c r="C20459" s="683"/>
      <c r="D20459" s="684"/>
    </row>
    <row r="20460" spans="2:4" ht="15" customHeight="1" x14ac:dyDescent="0.25">
      <c r="B20460" s="683"/>
      <c r="C20460" s="683"/>
      <c r="D20460" s="684"/>
    </row>
    <row r="20461" spans="2:4" ht="15" customHeight="1" x14ac:dyDescent="0.25">
      <c r="B20461" s="683"/>
      <c r="C20461" s="683"/>
      <c r="D20461" s="684"/>
    </row>
    <row r="20462" spans="2:4" ht="15" customHeight="1" x14ac:dyDescent="0.25">
      <c r="B20462" s="683"/>
      <c r="C20462" s="683"/>
      <c r="D20462" s="684"/>
    </row>
    <row r="20463" spans="2:4" ht="15" customHeight="1" x14ac:dyDescent="0.25">
      <c r="B20463" s="683"/>
      <c r="C20463" s="683"/>
      <c r="D20463" s="684"/>
    </row>
    <row r="20464" spans="2:4" ht="15" customHeight="1" x14ac:dyDescent="0.25">
      <c r="B20464" s="683"/>
      <c r="C20464" s="683"/>
      <c r="D20464" s="684"/>
    </row>
    <row r="20465" spans="2:4" ht="15" customHeight="1" x14ac:dyDescent="0.25">
      <c r="B20465" s="683"/>
      <c r="C20465" s="683"/>
      <c r="D20465" s="684"/>
    </row>
    <row r="20466" spans="2:4" ht="15" customHeight="1" x14ac:dyDescent="0.25">
      <c r="B20466" s="683"/>
      <c r="C20466" s="683"/>
      <c r="D20466" s="684"/>
    </row>
    <row r="20467" spans="2:4" ht="15" customHeight="1" x14ac:dyDescent="0.25">
      <c r="B20467" s="683"/>
      <c r="C20467" s="683"/>
      <c r="D20467" s="684"/>
    </row>
    <row r="20468" spans="2:4" ht="15" customHeight="1" x14ac:dyDescent="0.25">
      <c r="B20468" s="683"/>
      <c r="C20468" s="683"/>
      <c r="D20468" s="684"/>
    </row>
    <row r="20469" spans="2:4" ht="15" customHeight="1" x14ac:dyDescent="0.25">
      <c r="B20469" s="683"/>
      <c r="C20469" s="683"/>
      <c r="D20469" s="684"/>
    </row>
    <row r="20470" spans="2:4" ht="15" customHeight="1" x14ac:dyDescent="0.25">
      <c r="B20470" s="683"/>
      <c r="C20470" s="683"/>
      <c r="D20470" s="684"/>
    </row>
    <row r="20471" spans="2:4" ht="15" customHeight="1" x14ac:dyDescent="0.25">
      <c r="B20471" s="683"/>
      <c r="C20471" s="683"/>
      <c r="D20471" s="684"/>
    </row>
    <row r="20472" spans="2:4" ht="15" customHeight="1" x14ac:dyDescent="0.25">
      <c r="B20472" s="683"/>
      <c r="C20472" s="683"/>
      <c r="D20472" s="684"/>
    </row>
    <row r="20473" spans="2:4" ht="15" customHeight="1" x14ac:dyDescent="0.25">
      <c r="B20473" s="683"/>
      <c r="C20473" s="683"/>
      <c r="D20473" s="684"/>
    </row>
    <row r="20474" spans="2:4" ht="15" customHeight="1" x14ac:dyDescent="0.25">
      <c r="B20474" s="683"/>
      <c r="C20474" s="683"/>
      <c r="D20474" s="684"/>
    </row>
    <row r="20475" spans="2:4" ht="15" customHeight="1" x14ac:dyDescent="0.25">
      <c r="B20475" s="683"/>
      <c r="C20475" s="683"/>
      <c r="D20475" s="684"/>
    </row>
    <row r="20476" spans="2:4" ht="15" customHeight="1" x14ac:dyDescent="0.25">
      <c r="B20476" s="683"/>
      <c r="C20476" s="683"/>
      <c r="D20476" s="684"/>
    </row>
    <row r="20477" spans="2:4" ht="15" customHeight="1" x14ac:dyDescent="0.25">
      <c r="B20477" s="683"/>
      <c r="C20477" s="683"/>
      <c r="D20477" s="684"/>
    </row>
    <row r="20478" spans="2:4" ht="15" customHeight="1" x14ac:dyDescent="0.25">
      <c r="B20478" s="683"/>
      <c r="C20478" s="683"/>
      <c r="D20478" s="684"/>
    </row>
    <row r="20479" spans="2:4" ht="15" customHeight="1" x14ac:dyDescent="0.25">
      <c r="B20479" s="683"/>
      <c r="C20479" s="683"/>
      <c r="D20479" s="684"/>
    </row>
    <row r="20480" spans="2:4" ht="15" customHeight="1" x14ac:dyDescent="0.25">
      <c r="B20480" s="683"/>
      <c r="C20480" s="683"/>
      <c r="D20480" s="684"/>
    </row>
    <row r="20481" spans="2:4" ht="15" customHeight="1" x14ac:dyDescent="0.25">
      <c r="B20481" s="683"/>
      <c r="C20481" s="683"/>
      <c r="D20481" s="684"/>
    </row>
    <row r="20482" spans="2:4" ht="15" customHeight="1" x14ac:dyDescent="0.25">
      <c r="B20482" s="683"/>
      <c r="C20482" s="683"/>
      <c r="D20482" s="684"/>
    </row>
    <row r="20483" spans="2:4" ht="15" customHeight="1" x14ac:dyDescent="0.25">
      <c r="B20483" s="683"/>
      <c r="C20483" s="683"/>
      <c r="D20483" s="684"/>
    </row>
    <row r="20484" spans="2:4" ht="15" customHeight="1" x14ac:dyDescent="0.25">
      <c r="B20484" s="683"/>
      <c r="C20484" s="683"/>
      <c r="D20484" s="684"/>
    </row>
    <row r="20485" spans="2:4" ht="15" customHeight="1" x14ac:dyDescent="0.25">
      <c r="B20485" s="683"/>
      <c r="C20485" s="683"/>
      <c r="D20485" s="684"/>
    </row>
    <row r="20486" spans="2:4" ht="15" customHeight="1" x14ac:dyDescent="0.25">
      <c r="B20486" s="683"/>
      <c r="C20486" s="683"/>
      <c r="D20486" s="684"/>
    </row>
    <row r="20487" spans="2:4" ht="15" customHeight="1" x14ac:dyDescent="0.25">
      <c r="B20487" s="683"/>
      <c r="C20487" s="683"/>
      <c r="D20487" s="684"/>
    </row>
    <row r="20488" spans="2:4" ht="15" customHeight="1" x14ac:dyDescent="0.25">
      <c r="B20488" s="683"/>
      <c r="C20488" s="683"/>
      <c r="D20488" s="684"/>
    </row>
    <row r="20489" spans="2:4" ht="15" customHeight="1" x14ac:dyDescent="0.25">
      <c r="B20489" s="683"/>
      <c r="C20489" s="683"/>
      <c r="D20489" s="684"/>
    </row>
    <row r="20490" spans="2:4" ht="15" customHeight="1" x14ac:dyDescent="0.25">
      <c r="B20490" s="683"/>
      <c r="C20490" s="683"/>
      <c r="D20490" s="684"/>
    </row>
    <row r="20491" spans="2:4" ht="15" customHeight="1" x14ac:dyDescent="0.25">
      <c r="B20491" s="683"/>
      <c r="C20491" s="683"/>
      <c r="D20491" s="684"/>
    </row>
    <row r="20492" spans="2:4" ht="15" customHeight="1" x14ac:dyDescent="0.25">
      <c r="B20492" s="683"/>
      <c r="C20492" s="683"/>
      <c r="D20492" s="684"/>
    </row>
    <row r="20493" spans="2:4" ht="15" customHeight="1" x14ac:dyDescent="0.25">
      <c r="B20493" s="683"/>
      <c r="C20493" s="683"/>
      <c r="D20493" s="684"/>
    </row>
    <row r="20494" spans="2:4" ht="15" customHeight="1" x14ac:dyDescent="0.25">
      <c r="B20494" s="683"/>
      <c r="C20494" s="683"/>
      <c r="D20494" s="684"/>
    </row>
    <row r="20495" spans="2:4" ht="15" customHeight="1" x14ac:dyDescent="0.25">
      <c r="B20495" s="683"/>
      <c r="C20495" s="683"/>
      <c r="D20495" s="684"/>
    </row>
    <row r="20496" spans="2:4" ht="15" customHeight="1" x14ac:dyDescent="0.25">
      <c r="B20496" s="683"/>
      <c r="C20496" s="683"/>
      <c r="D20496" s="684"/>
    </row>
    <row r="20497" spans="2:4" ht="15" customHeight="1" x14ac:dyDescent="0.25">
      <c r="B20497" s="683"/>
      <c r="C20497" s="683"/>
      <c r="D20497" s="684"/>
    </row>
    <row r="20498" spans="2:4" ht="15" customHeight="1" x14ac:dyDescent="0.25">
      <c r="B20498" s="683"/>
      <c r="C20498" s="683"/>
      <c r="D20498" s="684"/>
    </row>
    <row r="20499" spans="2:4" ht="15" customHeight="1" x14ac:dyDescent="0.25">
      <c r="B20499" s="683"/>
      <c r="C20499" s="683"/>
      <c r="D20499" s="684"/>
    </row>
    <row r="20500" spans="2:4" ht="15" customHeight="1" x14ac:dyDescent="0.25">
      <c r="B20500" s="683"/>
      <c r="C20500" s="683"/>
      <c r="D20500" s="684"/>
    </row>
    <row r="20501" spans="2:4" ht="15" customHeight="1" x14ac:dyDescent="0.25">
      <c r="B20501" s="683"/>
      <c r="C20501" s="683"/>
      <c r="D20501" s="684"/>
    </row>
    <row r="20502" spans="2:4" ht="15" customHeight="1" x14ac:dyDescent="0.25">
      <c r="B20502" s="683"/>
      <c r="C20502" s="683"/>
      <c r="D20502" s="684"/>
    </row>
    <row r="20503" spans="2:4" ht="15" customHeight="1" x14ac:dyDescent="0.25">
      <c r="B20503" s="683"/>
      <c r="C20503" s="683"/>
      <c r="D20503" s="684"/>
    </row>
    <row r="20504" spans="2:4" ht="15" customHeight="1" x14ac:dyDescent="0.25">
      <c r="B20504" s="683"/>
      <c r="C20504" s="683"/>
      <c r="D20504" s="684"/>
    </row>
    <row r="20505" spans="2:4" ht="15" customHeight="1" x14ac:dyDescent="0.25">
      <c r="B20505" s="683"/>
      <c r="C20505" s="683"/>
      <c r="D20505" s="684"/>
    </row>
    <row r="20506" spans="2:4" ht="15" customHeight="1" x14ac:dyDescent="0.25">
      <c r="B20506" s="683"/>
      <c r="C20506" s="683"/>
      <c r="D20506" s="684"/>
    </row>
    <row r="20507" spans="2:4" ht="15" customHeight="1" x14ac:dyDescent="0.25">
      <c r="B20507" s="683"/>
      <c r="C20507" s="683"/>
      <c r="D20507" s="684"/>
    </row>
    <row r="20508" spans="2:4" ht="15" customHeight="1" x14ac:dyDescent="0.25">
      <c r="B20508" s="683"/>
      <c r="C20508" s="683"/>
      <c r="D20508" s="684"/>
    </row>
    <row r="20509" spans="2:4" ht="15" customHeight="1" x14ac:dyDescent="0.25">
      <c r="B20509" s="683"/>
      <c r="C20509" s="683"/>
      <c r="D20509" s="684"/>
    </row>
    <row r="20510" spans="2:4" ht="15" customHeight="1" x14ac:dyDescent="0.25">
      <c r="B20510" s="683"/>
      <c r="C20510" s="683"/>
      <c r="D20510" s="684"/>
    </row>
    <row r="20511" spans="2:4" ht="15" customHeight="1" x14ac:dyDescent="0.25">
      <c r="B20511" s="683"/>
      <c r="C20511" s="683"/>
      <c r="D20511" s="684"/>
    </row>
    <row r="20512" spans="2:4" ht="15" customHeight="1" x14ac:dyDescent="0.25">
      <c r="B20512" s="683"/>
      <c r="C20512" s="683"/>
      <c r="D20512" s="684"/>
    </row>
    <row r="20513" spans="2:4" ht="15" customHeight="1" x14ac:dyDescent="0.25">
      <c r="B20513" s="683"/>
      <c r="C20513" s="683"/>
      <c r="D20513" s="684"/>
    </row>
    <row r="20514" spans="2:4" ht="15" customHeight="1" x14ac:dyDescent="0.25">
      <c r="B20514" s="683"/>
      <c r="C20514" s="683"/>
      <c r="D20514" s="684"/>
    </row>
    <row r="20515" spans="2:4" ht="15" customHeight="1" x14ac:dyDescent="0.25">
      <c r="B20515" s="683"/>
      <c r="C20515" s="683"/>
      <c r="D20515" s="684"/>
    </row>
    <row r="20516" spans="2:4" ht="15" customHeight="1" x14ac:dyDescent="0.25">
      <c r="B20516" s="683"/>
      <c r="C20516" s="683"/>
      <c r="D20516" s="684"/>
    </row>
    <row r="20517" spans="2:4" ht="15" customHeight="1" x14ac:dyDescent="0.25">
      <c r="B20517" s="683"/>
      <c r="C20517" s="683"/>
      <c r="D20517" s="684"/>
    </row>
    <row r="20518" spans="2:4" ht="15" customHeight="1" x14ac:dyDescent="0.25">
      <c r="B20518" s="683"/>
      <c r="C20518" s="683"/>
      <c r="D20518" s="684"/>
    </row>
    <row r="20519" spans="2:4" ht="15" customHeight="1" x14ac:dyDescent="0.25">
      <c r="B20519" s="683"/>
      <c r="C20519" s="683"/>
      <c r="D20519" s="684"/>
    </row>
    <row r="20520" spans="2:4" ht="15" customHeight="1" x14ac:dyDescent="0.25">
      <c r="B20520" s="683"/>
      <c r="C20520" s="683"/>
      <c r="D20520" s="684"/>
    </row>
    <row r="20521" spans="2:4" ht="15" customHeight="1" x14ac:dyDescent="0.25">
      <c r="B20521" s="683"/>
      <c r="C20521" s="683"/>
      <c r="D20521" s="684"/>
    </row>
    <row r="20522" spans="2:4" ht="15" customHeight="1" x14ac:dyDescent="0.25">
      <c r="B20522" s="683"/>
      <c r="C20522" s="683"/>
      <c r="D20522" s="684"/>
    </row>
    <row r="20523" spans="2:4" ht="15" customHeight="1" x14ac:dyDescent="0.25">
      <c r="B20523" s="683"/>
      <c r="C20523" s="683"/>
      <c r="D20523" s="684"/>
    </row>
    <row r="20524" spans="2:4" ht="15" customHeight="1" x14ac:dyDescent="0.25">
      <c r="B20524" s="683"/>
      <c r="C20524" s="683"/>
      <c r="D20524" s="684"/>
    </row>
    <row r="20525" spans="2:4" ht="15" customHeight="1" x14ac:dyDescent="0.25">
      <c r="B20525" s="683"/>
      <c r="C20525" s="683"/>
      <c r="D20525" s="684"/>
    </row>
    <row r="20526" spans="2:4" ht="15" customHeight="1" x14ac:dyDescent="0.25">
      <c r="B20526" s="683"/>
      <c r="C20526" s="683"/>
      <c r="D20526" s="684"/>
    </row>
    <row r="20527" spans="2:4" ht="15" customHeight="1" x14ac:dyDescent="0.25">
      <c r="B20527" s="683"/>
      <c r="C20527" s="683"/>
      <c r="D20527" s="684"/>
    </row>
    <row r="20528" spans="2:4" ht="15" customHeight="1" x14ac:dyDescent="0.25">
      <c r="B20528" s="683"/>
      <c r="C20528" s="683"/>
      <c r="D20528" s="684"/>
    </row>
    <row r="20529" spans="2:4" ht="15" customHeight="1" x14ac:dyDescent="0.25">
      <c r="B20529" s="683"/>
      <c r="C20529" s="683"/>
      <c r="D20529" s="684"/>
    </row>
    <row r="20530" spans="2:4" ht="15" customHeight="1" x14ac:dyDescent="0.25">
      <c r="B20530" s="683"/>
      <c r="C20530" s="683"/>
      <c r="D20530" s="684"/>
    </row>
    <row r="20531" spans="2:4" ht="15" customHeight="1" x14ac:dyDescent="0.25">
      <c r="B20531" s="683"/>
      <c r="C20531" s="683"/>
      <c r="D20531" s="684"/>
    </row>
    <row r="20532" spans="2:4" ht="15" customHeight="1" x14ac:dyDescent="0.25">
      <c r="B20532" s="683"/>
      <c r="C20532" s="683"/>
      <c r="D20532" s="684"/>
    </row>
    <row r="20533" spans="2:4" ht="15" customHeight="1" x14ac:dyDescent="0.25">
      <c r="B20533" s="683"/>
      <c r="C20533" s="683"/>
      <c r="D20533" s="684"/>
    </row>
    <row r="20534" spans="2:4" ht="15" customHeight="1" x14ac:dyDescent="0.25">
      <c r="B20534" s="683"/>
      <c r="C20534" s="683"/>
      <c r="D20534" s="684"/>
    </row>
    <row r="20535" spans="2:4" ht="15" customHeight="1" x14ac:dyDescent="0.25">
      <c r="B20535" s="683"/>
      <c r="C20535" s="683"/>
      <c r="D20535" s="684"/>
    </row>
    <row r="20536" spans="2:4" ht="15" customHeight="1" x14ac:dyDescent="0.25">
      <c r="B20536" s="683"/>
      <c r="C20536" s="683"/>
      <c r="D20536" s="684"/>
    </row>
    <row r="20537" spans="2:4" ht="15" customHeight="1" x14ac:dyDescent="0.25">
      <c r="B20537" s="683"/>
      <c r="C20537" s="683"/>
      <c r="D20537" s="684"/>
    </row>
    <row r="20538" spans="2:4" ht="15" customHeight="1" x14ac:dyDescent="0.25">
      <c r="B20538" s="683"/>
      <c r="C20538" s="683"/>
      <c r="D20538" s="684"/>
    </row>
    <row r="20539" spans="2:4" ht="15" customHeight="1" x14ac:dyDescent="0.25">
      <c r="B20539" s="683"/>
      <c r="C20539" s="683"/>
      <c r="D20539" s="684"/>
    </row>
    <row r="20540" spans="2:4" ht="15" customHeight="1" x14ac:dyDescent="0.25">
      <c r="B20540" s="683"/>
      <c r="C20540" s="683"/>
      <c r="D20540" s="684"/>
    </row>
    <row r="20541" spans="2:4" ht="15" customHeight="1" x14ac:dyDescent="0.25">
      <c r="B20541" s="683"/>
      <c r="C20541" s="683"/>
      <c r="D20541" s="684"/>
    </row>
    <row r="20542" spans="2:4" ht="15" customHeight="1" x14ac:dyDescent="0.25">
      <c r="B20542" s="683"/>
      <c r="C20542" s="683"/>
      <c r="D20542" s="684"/>
    </row>
    <row r="20543" spans="2:4" ht="15" customHeight="1" x14ac:dyDescent="0.25">
      <c r="B20543" s="683"/>
      <c r="C20543" s="683"/>
      <c r="D20543" s="684"/>
    </row>
    <row r="20544" spans="2:4" ht="15" customHeight="1" x14ac:dyDescent="0.25">
      <c r="B20544" s="683"/>
      <c r="C20544" s="683"/>
      <c r="D20544" s="684"/>
    </row>
    <row r="20545" spans="2:4" ht="15" customHeight="1" x14ac:dyDescent="0.25">
      <c r="B20545" s="683"/>
      <c r="C20545" s="683"/>
      <c r="D20545" s="684"/>
    </row>
    <row r="20546" spans="2:4" ht="15" customHeight="1" x14ac:dyDescent="0.25">
      <c r="B20546" s="683"/>
      <c r="C20546" s="683"/>
      <c r="D20546" s="684"/>
    </row>
    <row r="20547" spans="2:4" ht="15" customHeight="1" x14ac:dyDescent="0.25">
      <c r="B20547" s="683"/>
      <c r="C20547" s="683"/>
      <c r="D20547" s="684"/>
    </row>
    <row r="20548" spans="2:4" ht="15" customHeight="1" x14ac:dyDescent="0.25">
      <c r="B20548" s="683"/>
      <c r="C20548" s="683"/>
      <c r="D20548" s="684"/>
    </row>
    <row r="20549" spans="2:4" ht="15" customHeight="1" x14ac:dyDescent="0.25">
      <c r="B20549" s="683"/>
      <c r="C20549" s="683"/>
      <c r="D20549" s="684"/>
    </row>
    <row r="20550" spans="2:4" ht="15" customHeight="1" x14ac:dyDescent="0.25">
      <c r="B20550" s="683"/>
      <c r="C20550" s="683"/>
      <c r="D20550" s="684"/>
    </row>
    <row r="20551" spans="2:4" ht="15" customHeight="1" x14ac:dyDescent="0.25">
      <c r="B20551" s="683"/>
      <c r="C20551" s="683"/>
      <c r="D20551" s="684"/>
    </row>
    <row r="20552" spans="2:4" ht="15" customHeight="1" x14ac:dyDescent="0.25">
      <c r="B20552" s="683"/>
      <c r="C20552" s="683"/>
      <c r="D20552" s="684"/>
    </row>
    <row r="20553" spans="2:4" ht="15" customHeight="1" x14ac:dyDescent="0.25">
      <c r="B20553" s="683"/>
      <c r="C20553" s="683"/>
      <c r="D20553" s="684"/>
    </row>
    <row r="20554" spans="2:4" ht="15" customHeight="1" x14ac:dyDescent="0.25">
      <c r="B20554" s="683"/>
      <c r="C20554" s="683"/>
      <c r="D20554" s="684"/>
    </row>
    <row r="20555" spans="2:4" ht="15" customHeight="1" x14ac:dyDescent="0.25">
      <c r="B20555" s="683"/>
      <c r="C20555" s="683"/>
      <c r="D20555" s="684"/>
    </row>
    <row r="20556" spans="2:4" ht="15" customHeight="1" x14ac:dyDescent="0.25">
      <c r="B20556" s="683"/>
      <c r="C20556" s="683"/>
      <c r="D20556" s="684"/>
    </row>
    <row r="20557" spans="2:4" ht="15" customHeight="1" x14ac:dyDescent="0.25">
      <c r="B20557" s="683"/>
      <c r="C20557" s="683"/>
      <c r="D20557" s="684"/>
    </row>
    <row r="20558" spans="2:4" ht="15" customHeight="1" x14ac:dyDescent="0.25">
      <c r="B20558" s="683"/>
      <c r="C20558" s="683"/>
      <c r="D20558" s="684"/>
    </row>
    <row r="20559" spans="2:4" ht="15" customHeight="1" x14ac:dyDescent="0.25">
      <c r="B20559" s="683"/>
      <c r="C20559" s="683"/>
      <c r="D20559" s="684"/>
    </row>
    <row r="20560" spans="2:4" ht="15" customHeight="1" x14ac:dyDescent="0.25">
      <c r="B20560" s="683"/>
      <c r="C20560" s="683"/>
      <c r="D20560" s="684"/>
    </row>
    <row r="20561" spans="2:4" ht="15" customHeight="1" x14ac:dyDescent="0.25">
      <c r="B20561" s="683"/>
      <c r="C20561" s="683"/>
      <c r="D20561" s="684"/>
    </row>
    <row r="20562" spans="2:4" ht="15" customHeight="1" x14ac:dyDescent="0.25">
      <c r="B20562" s="683"/>
      <c r="C20562" s="683"/>
      <c r="D20562" s="684"/>
    </row>
    <row r="20563" spans="2:4" ht="15" customHeight="1" x14ac:dyDescent="0.25">
      <c r="B20563" s="683"/>
      <c r="C20563" s="683"/>
      <c r="D20563" s="684"/>
    </row>
    <row r="20564" spans="2:4" ht="15" customHeight="1" x14ac:dyDescent="0.25">
      <c r="B20564" s="683"/>
      <c r="C20564" s="683"/>
      <c r="D20564" s="684"/>
    </row>
    <row r="20565" spans="2:4" ht="15" customHeight="1" x14ac:dyDescent="0.25">
      <c r="B20565" s="683"/>
      <c r="C20565" s="683"/>
      <c r="D20565" s="684"/>
    </row>
    <row r="20566" spans="2:4" ht="15" customHeight="1" x14ac:dyDescent="0.25">
      <c r="B20566" s="683"/>
      <c r="C20566" s="683"/>
      <c r="D20566" s="684"/>
    </row>
    <row r="20567" spans="2:4" ht="15" customHeight="1" x14ac:dyDescent="0.25">
      <c r="B20567" s="683"/>
      <c r="C20567" s="683"/>
      <c r="D20567" s="684"/>
    </row>
    <row r="20568" spans="2:4" ht="15" customHeight="1" x14ac:dyDescent="0.25">
      <c r="B20568" s="683"/>
      <c r="C20568" s="683"/>
      <c r="D20568" s="684"/>
    </row>
    <row r="20569" spans="2:4" ht="15" customHeight="1" x14ac:dyDescent="0.25">
      <c r="B20569" s="683"/>
      <c r="C20569" s="683"/>
      <c r="D20569" s="684"/>
    </row>
    <row r="20570" spans="2:4" ht="15" customHeight="1" x14ac:dyDescent="0.25">
      <c r="B20570" s="683"/>
      <c r="C20570" s="683"/>
      <c r="D20570" s="684"/>
    </row>
    <row r="20571" spans="2:4" ht="15" customHeight="1" x14ac:dyDescent="0.25">
      <c r="B20571" s="683"/>
      <c r="C20571" s="683"/>
      <c r="D20571" s="684"/>
    </row>
    <row r="20572" spans="2:4" ht="15" customHeight="1" x14ac:dyDescent="0.25">
      <c r="B20572" s="683"/>
      <c r="C20572" s="683"/>
      <c r="D20572" s="684"/>
    </row>
    <row r="20573" spans="2:4" ht="15" customHeight="1" x14ac:dyDescent="0.25">
      <c r="B20573" s="683"/>
      <c r="C20573" s="683"/>
      <c r="D20573" s="684"/>
    </row>
    <row r="20574" spans="2:4" ht="15" customHeight="1" x14ac:dyDescent="0.25">
      <c r="B20574" s="683"/>
      <c r="C20574" s="683"/>
      <c r="D20574" s="684"/>
    </row>
    <row r="20575" spans="2:4" ht="15" customHeight="1" x14ac:dyDescent="0.25">
      <c r="B20575" s="683"/>
      <c r="C20575" s="683"/>
      <c r="D20575" s="684"/>
    </row>
    <row r="20576" spans="2:4" ht="15" customHeight="1" x14ac:dyDescent="0.25">
      <c r="B20576" s="683"/>
      <c r="C20576" s="683"/>
      <c r="D20576" s="684"/>
    </row>
    <row r="20577" spans="2:4" ht="15" customHeight="1" x14ac:dyDescent="0.25">
      <c r="B20577" s="683"/>
      <c r="C20577" s="683"/>
      <c r="D20577" s="684"/>
    </row>
    <row r="20578" spans="2:4" ht="15" customHeight="1" x14ac:dyDescent="0.25">
      <c r="B20578" s="683"/>
      <c r="C20578" s="683"/>
      <c r="D20578" s="684"/>
    </row>
    <row r="20579" spans="2:4" ht="15" customHeight="1" x14ac:dyDescent="0.25">
      <c r="B20579" s="683"/>
      <c r="C20579" s="683"/>
      <c r="D20579" s="684"/>
    </row>
    <row r="20580" spans="2:4" ht="15" customHeight="1" x14ac:dyDescent="0.25">
      <c r="B20580" s="683"/>
      <c r="C20580" s="683"/>
      <c r="D20580" s="684"/>
    </row>
    <row r="20581" spans="2:4" ht="15" customHeight="1" x14ac:dyDescent="0.25">
      <c r="B20581" s="683"/>
      <c r="C20581" s="683"/>
      <c r="D20581" s="684"/>
    </row>
    <row r="20582" spans="2:4" ht="15" customHeight="1" x14ac:dyDescent="0.25">
      <c r="B20582" s="683"/>
      <c r="C20582" s="683"/>
      <c r="D20582" s="684"/>
    </row>
    <row r="20583" spans="2:4" ht="15" customHeight="1" x14ac:dyDescent="0.25">
      <c r="B20583" s="683"/>
      <c r="C20583" s="683"/>
      <c r="D20583" s="684"/>
    </row>
    <row r="20584" spans="2:4" ht="15" customHeight="1" x14ac:dyDescent="0.25">
      <c r="B20584" s="683"/>
      <c r="C20584" s="683"/>
      <c r="D20584" s="684"/>
    </row>
    <row r="20585" spans="2:4" ht="15" customHeight="1" x14ac:dyDescent="0.25">
      <c r="B20585" s="683"/>
      <c r="C20585" s="683"/>
      <c r="D20585" s="684"/>
    </row>
    <row r="20586" spans="2:4" ht="15" customHeight="1" x14ac:dyDescent="0.25">
      <c r="B20586" s="683"/>
      <c r="C20586" s="683"/>
      <c r="D20586" s="684"/>
    </row>
    <row r="20587" spans="2:4" ht="15" customHeight="1" x14ac:dyDescent="0.25">
      <c r="B20587" s="683"/>
      <c r="C20587" s="683"/>
      <c r="D20587" s="684"/>
    </row>
    <row r="20588" spans="2:4" ht="15" customHeight="1" x14ac:dyDescent="0.25">
      <c r="B20588" s="683"/>
      <c r="C20588" s="683"/>
      <c r="D20588" s="684"/>
    </row>
    <row r="20589" spans="2:4" ht="15" customHeight="1" x14ac:dyDescent="0.25">
      <c r="B20589" s="683"/>
      <c r="C20589" s="683"/>
      <c r="D20589" s="684"/>
    </row>
    <row r="20590" spans="2:4" ht="15" customHeight="1" x14ac:dyDescent="0.25">
      <c r="B20590" s="683"/>
      <c r="C20590" s="683"/>
      <c r="D20590" s="684"/>
    </row>
    <row r="20591" spans="2:4" ht="15" customHeight="1" x14ac:dyDescent="0.25">
      <c r="B20591" s="683"/>
      <c r="C20591" s="683"/>
      <c r="D20591" s="684"/>
    </row>
    <row r="20592" spans="2:4" ht="15" customHeight="1" x14ac:dyDescent="0.25">
      <c r="B20592" s="683"/>
      <c r="C20592" s="683"/>
      <c r="D20592" s="684"/>
    </row>
    <row r="20593" spans="2:4" ht="15" customHeight="1" x14ac:dyDescent="0.25">
      <c r="B20593" s="683"/>
      <c r="C20593" s="683"/>
      <c r="D20593" s="684"/>
    </row>
    <row r="20594" spans="2:4" ht="15" customHeight="1" x14ac:dyDescent="0.25">
      <c r="B20594" s="683"/>
      <c r="C20594" s="683"/>
      <c r="D20594" s="684"/>
    </row>
    <row r="20595" spans="2:4" ht="15" customHeight="1" x14ac:dyDescent="0.25">
      <c r="B20595" s="683"/>
      <c r="C20595" s="683"/>
      <c r="D20595" s="684"/>
    </row>
    <row r="20596" spans="2:4" ht="15" customHeight="1" x14ac:dyDescent="0.25">
      <c r="B20596" s="683"/>
      <c r="C20596" s="683"/>
      <c r="D20596" s="684"/>
    </row>
    <row r="20597" spans="2:4" ht="15" customHeight="1" x14ac:dyDescent="0.25">
      <c r="B20597" s="683"/>
      <c r="C20597" s="683"/>
      <c r="D20597" s="684"/>
    </row>
    <row r="20598" spans="2:4" ht="15" customHeight="1" x14ac:dyDescent="0.25">
      <c r="B20598" s="683"/>
      <c r="C20598" s="683"/>
      <c r="D20598" s="684"/>
    </row>
    <row r="20599" spans="2:4" ht="15" customHeight="1" x14ac:dyDescent="0.25">
      <c r="B20599" s="683"/>
      <c r="C20599" s="683"/>
      <c r="D20599" s="684"/>
    </row>
    <row r="20600" spans="2:4" ht="15" customHeight="1" x14ac:dyDescent="0.25">
      <c r="B20600" s="683"/>
      <c r="C20600" s="683"/>
      <c r="D20600" s="684"/>
    </row>
    <row r="20601" spans="2:4" ht="15" customHeight="1" x14ac:dyDescent="0.25">
      <c r="B20601" s="683"/>
      <c r="C20601" s="683"/>
      <c r="D20601" s="684"/>
    </row>
    <row r="20602" spans="2:4" ht="15" customHeight="1" x14ac:dyDescent="0.25">
      <c r="B20602" s="683"/>
      <c r="C20602" s="683"/>
      <c r="D20602" s="684"/>
    </row>
    <row r="20603" spans="2:4" ht="15" customHeight="1" x14ac:dyDescent="0.25">
      <c r="B20603" s="683"/>
      <c r="C20603" s="683"/>
      <c r="D20603" s="684"/>
    </row>
    <row r="20604" spans="2:4" ht="15" customHeight="1" x14ac:dyDescent="0.25">
      <c r="B20604" s="683"/>
      <c r="C20604" s="683"/>
      <c r="D20604" s="684"/>
    </row>
    <row r="20605" spans="2:4" ht="15" customHeight="1" x14ac:dyDescent="0.25">
      <c r="B20605" s="683"/>
      <c r="C20605" s="683"/>
      <c r="D20605" s="684"/>
    </row>
    <row r="20606" spans="2:4" ht="15" customHeight="1" x14ac:dyDescent="0.25">
      <c r="B20606" s="683"/>
      <c r="C20606" s="683"/>
      <c r="D20606" s="684"/>
    </row>
    <row r="20607" spans="2:4" ht="15" customHeight="1" x14ac:dyDescent="0.25">
      <c r="B20607" s="683"/>
      <c r="C20607" s="683"/>
      <c r="D20607" s="684"/>
    </row>
    <row r="20608" spans="2:4" ht="15" customHeight="1" x14ac:dyDescent="0.25">
      <c r="B20608" s="683"/>
      <c r="C20608" s="683"/>
      <c r="D20608" s="684"/>
    </row>
    <row r="20609" spans="2:4" ht="15" customHeight="1" x14ac:dyDescent="0.25">
      <c r="B20609" s="683"/>
      <c r="C20609" s="683"/>
      <c r="D20609" s="684"/>
    </row>
    <row r="20610" spans="2:4" ht="15" customHeight="1" x14ac:dyDescent="0.25">
      <c r="B20610" s="683"/>
      <c r="C20610" s="683"/>
      <c r="D20610" s="684"/>
    </row>
    <row r="20611" spans="2:4" ht="15" customHeight="1" x14ac:dyDescent="0.25">
      <c r="B20611" s="683"/>
      <c r="C20611" s="683"/>
      <c r="D20611" s="684"/>
    </row>
    <row r="20612" spans="2:4" ht="15" customHeight="1" x14ac:dyDescent="0.25">
      <c r="B20612" s="683"/>
      <c r="C20612" s="683"/>
      <c r="D20612" s="684"/>
    </row>
    <row r="20613" spans="2:4" ht="15" customHeight="1" x14ac:dyDescent="0.25">
      <c r="B20613" s="683"/>
      <c r="C20613" s="683"/>
      <c r="D20613" s="684"/>
    </row>
    <row r="20614" spans="2:4" ht="15" customHeight="1" x14ac:dyDescent="0.25">
      <c r="B20614" s="683"/>
      <c r="C20614" s="683"/>
      <c r="D20614" s="684"/>
    </row>
    <row r="20615" spans="2:4" ht="15" customHeight="1" x14ac:dyDescent="0.25">
      <c r="B20615" s="683"/>
      <c r="C20615" s="683"/>
      <c r="D20615" s="684"/>
    </row>
    <row r="20616" spans="2:4" ht="15" customHeight="1" x14ac:dyDescent="0.25">
      <c r="B20616" s="683"/>
      <c r="C20616" s="683"/>
      <c r="D20616" s="684"/>
    </row>
    <row r="20617" spans="2:4" ht="15" customHeight="1" x14ac:dyDescent="0.25">
      <c r="B20617" s="683"/>
      <c r="C20617" s="683"/>
      <c r="D20617" s="684"/>
    </row>
    <row r="20618" spans="2:4" ht="15" customHeight="1" x14ac:dyDescent="0.25">
      <c r="B20618" s="683"/>
      <c r="C20618" s="683"/>
      <c r="D20618" s="684"/>
    </row>
    <row r="20619" spans="2:4" ht="15" customHeight="1" x14ac:dyDescent="0.25">
      <c r="B20619" s="683"/>
      <c r="C20619" s="683"/>
      <c r="D20619" s="684"/>
    </row>
    <row r="20620" spans="2:4" ht="15" customHeight="1" x14ac:dyDescent="0.25">
      <c r="B20620" s="683"/>
      <c r="C20620" s="683"/>
      <c r="D20620" s="684"/>
    </row>
    <row r="20621" spans="2:4" ht="15" customHeight="1" x14ac:dyDescent="0.25">
      <c r="B20621" s="683"/>
      <c r="C20621" s="683"/>
      <c r="D20621" s="684"/>
    </row>
    <row r="20622" spans="2:4" ht="15" customHeight="1" x14ac:dyDescent="0.25">
      <c r="B20622" s="683"/>
      <c r="C20622" s="683"/>
      <c r="D20622" s="684"/>
    </row>
    <row r="20623" spans="2:4" ht="15" customHeight="1" x14ac:dyDescent="0.25">
      <c r="B20623" s="683"/>
      <c r="C20623" s="683"/>
      <c r="D20623" s="684"/>
    </row>
    <row r="20624" spans="2:4" ht="15" customHeight="1" x14ac:dyDescent="0.25">
      <c r="B20624" s="683"/>
      <c r="C20624" s="683"/>
      <c r="D20624" s="684"/>
    </row>
    <row r="20625" spans="2:4" ht="15" customHeight="1" x14ac:dyDescent="0.25">
      <c r="B20625" s="683"/>
      <c r="C20625" s="683"/>
      <c r="D20625" s="684"/>
    </row>
    <row r="20626" spans="2:4" ht="15" customHeight="1" x14ac:dyDescent="0.25">
      <c r="B20626" s="683"/>
      <c r="C20626" s="683"/>
      <c r="D20626" s="684"/>
    </row>
    <row r="20627" spans="2:4" ht="15" customHeight="1" x14ac:dyDescent="0.25">
      <c r="B20627" s="683"/>
      <c r="C20627" s="683"/>
      <c r="D20627" s="684"/>
    </row>
    <row r="20628" spans="2:4" ht="15" customHeight="1" x14ac:dyDescent="0.25">
      <c r="B20628" s="683"/>
      <c r="C20628" s="683"/>
      <c r="D20628" s="684"/>
    </row>
    <row r="20629" spans="2:4" ht="15" customHeight="1" x14ac:dyDescent="0.25">
      <c r="B20629" s="683"/>
      <c r="C20629" s="683"/>
      <c r="D20629" s="684"/>
    </row>
    <row r="20630" spans="2:4" ht="15" customHeight="1" x14ac:dyDescent="0.25">
      <c r="B20630" s="683"/>
      <c r="C20630" s="683"/>
      <c r="D20630" s="684"/>
    </row>
    <row r="20631" spans="2:4" ht="15" customHeight="1" x14ac:dyDescent="0.25">
      <c r="B20631" s="683"/>
      <c r="C20631" s="683"/>
      <c r="D20631" s="684"/>
    </row>
    <row r="20632" spans="2:4" ht="15" customHeight="1" x14ac:dyDescent="0.25">
      <c r="B20632" s="683"/>
      <c r="C20632" s="683"/>
      <c r="D20632" s="684"/>
    </row>
    <row r="20633" spans="2:4" ht="15" customHeight="1" x14ac:dyDescent="0.25">
      <c r="B20633" s="683"/>
      <c r="C20633" s="683"/>
      <c r="D20633" s="684"/>
    </row>
    <row r="20634" spans="2:4" ht="15" customHeight="1" x14ac:dyDescent="0.25">
      <c r="B20634" s="683"/>
      <c r="C20634" s="683"/>
      <c r="D20634" s="684"/>
    </row>
    <row r="20635" spans="2:4" ht="15" customHeight="1" x14ac:dyDescent="0.25">
      <c r="B20635" s="683"/>
      <c r="C20635" s="683"/>
      <c r="D20635" s="684"/>
    </row>
    <row r="20636" spans="2:4" ht="15" customHeight="1" x14ac:dyDescent="0.25">
      <c r="B20636" s="683"/>
      <c r="C20636" s="683"/>
      <c r="D20636" s="684"/>
    </row>
    <row r="20637" spans="2:4" ht="15" customHeight="1" x14ac:dyDescent="0.25">
      <c r="B20637" s="683"/>
      <c r="C20637" s="683"/>
      <c r="D20637" s="684"/>
    </row>
    <row r="20638" spans="2:4" ht="15" customHeight="1" x14ac:dyDescent="0.25">
      <c r="B20638" s="683"/>
      <c r="C20638" s="683"/>
      <c r="D20638" s="684"/>
    </row>
    <row r="20639" spans="2:4" ht="15" customHeight="1" x14ac:dyDescent="0.25">
      <c r="B20639" s="683"/>
      <c r="C20639" s="683"/>
      <c r="D20639" s="684"/>
    </row>
    <row r="20640" spans="2:4" ht="15" customHeight="1" x14ac:dyDescent="0.25">
      <c r="B20640" s="683"/>
      <c r="C20640" s="683"/>
      <c r="D20640" s="684"/>
    </row>
    <row r="20641" spans="2:4" ht="15" customHeight="1" x14ac:dyDescent="0.25">
      <c r="B20641" s="683"/>
      <c r="C20641" s="683"/>
      <c r="D20641" s="684"/>
    </row>
    <row r="20642" spans="2:4" ht="15" customHeight="1" x14ac:dyDescent="0.25">
      <c r="B20642" s="683"/>
      <c r="C20642" s="683"/>
      <c r="D20642" s="684"/>
    </row>
    <row r="20643" spans="2:4" ht="15" customHeight="1" x14ac:dyDescent="0.25">
      <c r="B20643" s="683"/>
      <c r="C20643" s="683"/>
      <c r="D20643" s="684"/>
    </row>
    <row r="20644" spans="2:4" ht="15" customHeight="1" x14ac:dyDescent="0.25">
      <c r="B20644" s="683"/>
      <c r="C20644" s="683"/>
      <c r="D20644" s="684"/>
    </row>
    <row r="20645" spans="2:4" ht="15" customHeight="1" x14ac:dyDescent="0.25">
      <c r="B20645" s="683"/>
      <c r="C20645" s="683"/>
      <c r="D20645" s="684"/>
    </row>
    <row r="20646" spans="2:4" ht="15" customHeight="1" x14ac:dyDescent="0.25">
      <c r="B20646" s="683"/>
      <c r="C20646" s="683"/>
      <c r="D20646" s="684"/>
    </row>
    <row r="20647" spans="2:4" ht="15" customHeight="1" x14ac:dyDescent="0.25">
      <c r="B20647" s="683"/>
      <c r="C20647" s="683"/>
      <c r="D20647" s="684"/>
    </row>
    <row r="20648" spans="2:4" ht="15" customHeight="1" x14ac:dyDescent="0.25">
      <c r="B20648" s="683"/>
      <c r="C20648" s="683"/>
      <c r="D20648" s="684"/>
    </row>
    <row r="20649" spans="2:4" ht="15" customHeight="1" x14ac:dyDescent="0.25">
      <c r="B20649" s="683"/>
      <c r="C20649" s="683"/>
      <c r="D20649" s="684"/>
    </row>
    <row r="20650" spans="2:4" ht="15" customHeight="1" x14ac:dyDescent="0.25">
      <c r="B20650" s="683"/>
      <c r="C20650" s="683"/>
      <c r="D20650" s="684"/>
    </row>
    <row r="20651" spans="2:4" ht="15" customHeight="1" x14ac:dyDescent="0.25">
      <c r="B20651" s="683"/>
      <c r="C20651" s="683"/>
      <c r="D20651" s="684"/>
    </row>
    <row r="20652" spans="2:4" ht="15" customHeight="1" x14ac:dyDescent="0.25">
      <c r="B20652" s="683"/>
      <c r="C20652" s="683"/>
      <c r="D20652" s="684"/>
    </row>
    <row r="20653" spans="2:4" ht="15" customHeight="1" x14ac:dyDescent="0.25">
      <c r="B20653" s="683"/>
      <c r="C20653" s="683"/>
      <c r="D20653" s="684"/>
    </row>
    <row r="20654" spans="2:4" ht="15" customHeight="1" x14ac:dyDescent="0.25">
      <c r="B20654" s="683"/>
      <c r="C20654" s="683"/>
      <c r="D20654" s="684"/>
    </row>
    <row r="20655" spans="2:4" ht="15" customHeight="1" x14ac:dyDescent="0.25">
      <c r="B20655" s="683"/>
      <c r="C20655" s="683"/>
      <c r="D20655" s="684"/>
    </row>
    <row r="20656" spans="2:4" ht="15" customHeight="1" x14ac:dyDescent="0.25">
      <c r="B20656" s="683"/>
      <c r="C20656" s="683"/>
      <c r="D20656" s="684"/>
    </row>
    <row r="20657" spans="2:4" ht="15" customHeight="1" x14ac:dyDescent="0.25">
      <c r="B20657" s="683"/>
      <c r="C20657" s="683"/>
      <c r="D20657" s="684"/>
    </row>
    <row r="20658" spans="2:4" ht="15" customHeight="1" x14ac:dyDescent="0.25">
      <c r="B20658" s="683"/>
      <c r="C20658" s="683"/>
      <c r="D20658" s="684"/>
    </row>
    <row r="20659" spans="2:4" ht="15" customHeight="1" x14ac:dyDescent="0.25">
      <c r="B20659" s="683"/>
      <c r="C20659" s="683"/>
      <c r="D20659" s="684"/>
    </row>
    <row r="20660" spans="2:4" ht="15" customHeight="1" x14ac:dyDescent="0.25">
      <c r="B20660" s="683"/>
      <c r="C20660" s="683"/>
      <c r="D20660" s="684"/>
    </row>
    <row r="20661" spans="2:4" ht="15" customHeight="1" x14ac:dyDescent="0.25">
      <c r="B20661" s="683"/>
      <c r="C20661" s="683"/>
      <c r="D20661" s="684"/>
    </row>
    <row r="20662" spans="2:4" ht="15" customHeight="1" x14ac:dyDescent="0.25">
      <c r="B20662" s="683"/>
      <c r="C20662" s="683"/>
      <c r="D20662" s="684"/>
    </row>
    <row r="20663" spans="2:4" ht="15" customHeight="1" x14ac:dyDescent="0.25">
      <c r="B20663" s="683"/>
      <c r="C20663" s="683"/>
      <c r="D20663" s="684"/>
    </row>
    <row r="20664" spans="2:4" ht="15" customHeight="1" x14ac:dyDescent="0.25">
      <c r="B20664" s="683"/>
      <c r="C20664" s="683"/>
      <c r="D20664" s="684"/>
    </row>
    <row r="20665" spans="2:4" ht="15" customHeight="1" x14ac:dyDescent="0.25">
      <c r="B20665" s="683"/>
      <c r="C20665" s="683"/>
      <c r="D20665" s="684"/>
    </row>
    <row r="20666" spans="2:4" ht="15" customHeight="1" x14ac:dyDescent="0.25">
      <c r="B20666" s="683"/>
      <c r="C20666" s="683"/>
      <c r="D20666" s="684"/>
    </row>
    <row r="20667" spans="2:4" ht="15" customHeight="1" x14ac:dyDescent="0.25">
      <c r="B20667" s="683"/>
      <c r="C20667" s="683"/>
      <c r="D20667" s="684"/>
    </row>
    <row r="20668" spans="2:4" ht="15" customHeight="1" x14ac:dyDescent="0.25">
      <c r="B20668" s="683"/>
      <c r="C20668" s="683"/>
      <c r="D20668" s="684"/>
    </row>
    <row r="20669" spans="2:4" ht="15" customHeight="1" x14ac:dyDescent="0.25">
      <c r="B20669" s="683"/>
      <c r="C20669" s="683"/>
      <c r="D20669" s="684"/>
    </row>
    <row r="20670" spans="2:4" ht="15" customHeight="1" x14ac:dyDescent="0.25">
      <c r="B20670" s="683"/>
      <c r="C20670" s="683"/>
      <c r="D20670" s="684"/>
    </row>
    <row r="20671" spans="2:4" ht="15" customHeight="1" x14ac:dyDescent="0.25">
      <c r="B20671" s="683"/>
      <c r="C20671" s="683"/>
      <c r="D20671" s="684"/>
    </row>
    <row r="20672" spans="2:4" ht="15" customHeight="1" x14ac:dyDescent="0.25">
      <c r="B20672" s="683"/>
      <c r="C20672" s="683"/>
      <c r="D20672" s="684"/>
    </row>
    <row r="20673" spans="2:4" ht="15" customHeight="1" x14ac:dyDescent="0.25">
      <c r="B20673" s="683"/>
      <c r="C20673" s="683"/>
      <c r="D20673" s="684"/>
    </row>
    <row r="20674" spans="2:4" ht="15" customHeight="1" x14ac:dyDescent="0.25">
      <c r="B20674" s="683"/>
      <c r="C20674" s="683"/>
      <c r="D20674" s="684"/>
    </row>
    <row r="20675" spans="2:4" ht="15" customHeight="1" x14ac:dyDescent="0.25">
      <c r="B20675" s="683"/>
      <c r="C20675" s="683"/>
      <c r="D20675" s="684"/>
    </row>
    <row r="20676" spans="2:4" ht="15" customHeight="1" x14ac:dyDescent="0.25">
      <c r="B20676" s="683"/>
      <c r="C20676" s="683"/>
      <c r="D20676" s="684"/>
    </row>
    <row r="20677" spans="2:4" ht="15" customHeight="1" x14ac:dyDescent="0.25">
      <c r="B20677" s="683"/>
      <c r="C20677" s="683"/>
      <c r="D20677" s="684"/>
    </row>
    <row r="20678" spans="2:4" ht="15" customHeight="1" x14ac:dyDescent="0.25">
      <c r="B20678" s="683"/>
      <c r="C20678" s="683"/>
      <c r="D20678" s="684"/>
    </row>
    <row r="20679" spans="2:4" ht="15" customHeight="1" x14ac:dyDescent="0.25">
      <c r="B20679" s="683"/>
      <c r="C20679" s="683"/>
      <c r="D20679" s="684"/>
    </row>
    <row r="20680" spans="2:4" ht="15" customHeight="1" x14ac:dyDescent="0.25">
      <c r="B20680" s="683"/>
      <c r="C20680" s="683"/>
      <c r="D20680" s="684"/>
    </row>
    <row r="20681" spans="2:4" ht="15" customHeight="1" x14ac:dyDescent="0.25">
      <c r="B20681" s="683"/>
      <c r="C20681" s="683"/>
      <c r="D20681" s="684"/>
    </row>
    <row r="20682" spans="2:4" ht="15" customHeight="1" x14ac:dyDescent="0.25">
      <c r="B20682" s="683"/>
      <c r="C20682" s="683"/>
      <c r="D20682" s="684"/>
    </row>
    <row r="20683" spans="2:4" ht="15" customHeight="1" x14ac:dyDescent="0.25">
      <c r="B20683" s="683"/>
      <c r="C20683" s="683"/>
      <c r="D20683" s="684"/>
    </row>
    <row r="20684" spans="2:4" ht="15" customHeight="1" x14ac:dyDescent="0.25">
      <c r="B20684" s="683"/>
      <c r="C20684" s="683"/>
      <c r="D20684" s="684"/>
    </row>
    <row r="20685" spans="2:4" ht="15" customHeight="1" x14ac:dyDescent="0.25">
      <c r="B20685" s="683"/>
      <c r="C20685" s="683"/>
      <c r="D20685" s="684"/>
    </row>
    <row r="20686" spans="2:4" ht="15" customHeight="1" x14ac:dyDescent="0.25">
      <c r="B20686" s="683"/>
      <c r="C20686" s="683"/>
      <c r="D20686" s="684"/>
    </row>
    <row r="20687" spans="2:4" ht="15" customHeight="1" x14ac:dyDescent="0.25">
      <c r="B20687" s="683"/>
      <c r="C20687" s="683"/>
      <c r="D20687" s="684"/>
    </row>
    <row r="20688" spans="2:4" ht="15" customHeight="1" x14ac:dyDescent="0.25">
      <c r="B20688" s="683"/>
      <c r="C20688" s="683"/>
      <c r="D20688" s="684"/>
    </row>
    <row r="20689" spans="2:4" ht="15" customHeight="1" x14ac:dyDescent="0.25">
      <c r="B20689" s="683"/>
      <c r="C20689" s="683"/>
      <c r="D20689" s="684"/>
    </row>
    <row r="20690" spans="2:4" ht="15" customHeight="1" x14ac:dyDescent="0.25">
      <c r="B20690" s="683"/>
      <c r="C20690" s="683"/>
      <c r="D20690" s="684"/>
    </row>
    <row r="20691" spans="2:4" ht="15" customHeight="1" x14ac:dyDescent="0.25">
      <c r="B20691" s="683"/>
      <c r="C20691" s="683"/>
      <c r="D20691" s="684"/>
    </row>
    <row r="20692" spans="2:4" ht="15" customHeight="1" x14ac:dyDescent="0.25">
      <c r="B20692" s="683"/>
      <c r="C20692" s="683"/>
      <c r="D20692" s="684"/>
    </row>
    <row r="20693" spans="2:4" ht="15" customHeight="1" x14ac:dyDescent="0.25">
      <c r="B20693" s="683"/>
      <c r="C20693" s="683"/>
      <c r="D20693" s="684"/>
    </row>
    <row r="20694" spans="2:4" ht="15" customHeight="1" x14ac:dyDescent="0.25">
      <c r="B20694" s="683"/>
      <c r="C20694" s="683"/>
      <c r="D20694" s="684"/>
    </row>
    <row r="20695" spans="2:4" ht="15" customHeight="1" x14ac:dyDescent="0.25">
      <c r="B20695" s="683"/>
      <c r="C20695" s="683"/>
      <c r="D20695" s="684"/>
    </row>
    <row r="20696" spans="2:4" ht="15" customHeight="1" x14ac:dyDescent="0.25">
      <c r="B20696" s="683"/>
      <c r="C20696" s="683"/>
      <c r="D20696" s="684"/>
    </row>
    <row r="20697" spans="2:4" ht="15" customHeight="1" x14ac:dyDescent="0.25">
      <c r="B20697" s="683"/>
      <c r="C20697" s="683"/>
      <c r="D20697" s="684"/>
    </row>
    <row r="20698" spans="2:4" ht="15" customHeight="1" x14ac:dyDescent="0.25">
      <c r="B20698" s="683"/>
      <c r="C20698" s="683"/>
      <c r="D20698" s="684"/>
    </row>
    <row r="20699" spans="2:4" ht="15" customHeight="1" x14ac:dyDescent="0.25">
      <c r="B20699" s="683"/>
      <c r="C20699" s="683"/>
      <c r="D20699" s="684"/>
    </row>
    <row r="20700" spans="2:4" ht="15" customHeight="1" x14ac:dyDescent="0.25">
      <c r="B20700" s="683"/>
      <c r="C20700" s="683"/>
      <c r="D20700" s="684"/>
    </row>
    <row r="20701" spans="2:4" ht="15" customHeight="1" x14ac:dyDescent="0.25">
      <c r="B20701" s="683"/>
      <c r="C20701" s="683"/>
      <c r="D20701" s="684"/>
    </row>
    <row r="20702" spans="2:4" ht="15" customHeight="1" x14ac:dyDescent="0.25">
      <c r="B20702" s="683"/>
      <c r="C20702" s="683"/>
      <c r="D20702" s="684"/>
    </row>
    <row r="20703" spans="2:4" ht="15" customHeight="1" x14ac:dyDescent="0.25">
      <c r="B20703" s="683"/>
      <c r="C20703" s="683"/>
      <c r="D20703" s="684"/>
    </row>
    <row r="20704" spans="2:4" ht="15" customHeight="1" x14ac:dyDescent="0.25">
      <c r="B20704" s="683"/>
      <c r="C20704" s="683"/>
      <c r="D20704" s="684"/>
    </row>
    <row r="20705" spans="2:4" ht="15" customHeight="1" x14ac:dyDescent="0.25">
      <c r="B20705" s="683"/>
      <c r="C20705" s="683"/>
      <c r="D20705" s="684"/>
    </row>
    <row r="20706" spans="2:4" ht="15" customHeight="1" x14ac:dyDescent="0.25">
      <c r="B20706" s="683"/>
      <c r="C20706" s="683"/>
      <c r="D20706" s="684"/>
    </row>
    <row r="20707" spans="2:4" ht="15" customHeight="1" x14ac:dyDescent="0.25">
      <c r="B20707" s="683"/>
      <c r="C20707" s="683"/>
      <c r="D20707" s="684"/>
    </row>
    <row r="20708" spans="2:4" ht="15" customHeight="1" x14ac:dyDescent="0.25">
      <c r="B20708" s="683"/>
      <c r="C20708" s="683"/>
      <c r="D20708" s="684"/>
    </row>
    <row r="20709" spans="2:4" ht="15" customHeight="1" x14ac:dyDescent="0.25">
      <c r="B20709" s="683"/>
      <c r="C20709" s="683"/>
      <c r="D20709" s="684"/>
    </row>
    <row r="20710" spans="2:4" ht="15" customHeight="1" x14ac:dyDescent="0.25">
      <c r="B20710" s="683"/>
      <c r="C20710" s="683"/>
      <c r="D20710" s="684"/>
    </row>
    <row r="20711" spans="2:4" ht="15" customHeight="1" x14ac:dyDescent="0.25">
      <c r="B20711" s="683"/>
      <c r="C20711" s="683"/>
      <c r="D20711" s="684"/>
    </row>
    <row r="20712" spans="2:4" ht="15" customHeight="1" x14ac:dyDescent="0.25">
      <c r="B20712" s="683"/>
      <c r="C20712" s="683"/>
      <c r="D20712" s="684"/>
    </row>
    <row r="20713" spans="2:4" ht="15" customHeight="1" x14ac:dyDescent="0.25">
      <c r="B20713" s="683"/>
      <c r="C20713" s="683"/>
      <c r="D20713" s="684"/>
    </row>
    <row r="20714" spans="2:4" ht="15" customHeight="1" x14ac:dyDescent="0.25">
      <c r="B20714" s="683"/>
      <c r="C20714" s="683"/>
      <c r="D20714" s="684"/>
    </row>
    <row r="20715" spans="2:4" ht="15" customHeight="1" x14ac:dyDescent="0.25">
      <c r="B20715" s="683"/>
      <c r="C20715" s="683"/>
      <c r="D20715" s="684"/>
    </row>
    <row r="20716" spans="2:4" ht="15" customHeight="1" x14ac:dyDescent="0.25">
      <c r="B20716" s="683"/>
      <c r="C20716" s="683"/>
      <c r="D20716" s="684"/>
    </row>
    <row r="20717" spans="2:4" ht="15" customHeight="1" x14ac:dyDescent="0.25">
      <c r="B20717" s="683"/>
      <c r="C20717" s="683"/>
      <c r="D20717" s="684"/>
    </row>
    <row r="20718" spans="2:4" ht="15" customHeight="1" x14ac:dyDescent="0.25">
      <c r="B20718" s="683"/>
      <c r="C20718" s="683"/>
      <c r="D20718" s="684"/>
    </row>
    <row r="20719" spans="2:4" ht="15" customHeight="1" x14ac:dyDescent="0.25">
      <c r="B20719" s="683"/>
      <c r="C20719" s="683"/>
      <c r="D20719" s="684"/>
    </row>
    <row r="20720" spans="2:4" ht="15" customHeight="1" x14ac:dyDescent="0.25">
      <c r="B20720" s="683"/>
      <c r="C20720" s="683"/>
      <c r="D20720" s="684"/>
    </row>
    <row r="20721" spans="2:4" ht="15" customHeight="1" x14ac:dyDescent="0.25">
      <c r="B20721" s="683"/>
      <c r="C20721" s="683"/>
      <c r="D20721" s="684"/>
    </row>
    <row r="20722" spans="2:4" ht="15" customHeight="1" x14ac:dyDescent="0.25">
      <c r="B20722" s="683"/>
      <c r="C20722" s="683"/>
      <c r="D20722" s="684"/>
    </row>
    <row r="20723" spans="2:4" ht="15" customHeight="1" x14ac:dyDescent="0.25">
      <c r="B20723" s="683"/>
      <c r="C20723" s="683"/>
      <c r="D20723" s="684"/>
    </row>
    <row r="20724" spans="2:4" ht="15" customHeight="1" x14ac:dyDescent="0.25">
      <c r="B20724" s="683"/>
      <c r="C20724" s="683"/>
      <c r="D20724" s="684"/>
    </row>
    <row r="20725" spans="2:4" ht="15" customHeight="1" x14ac:dyDescent="0.25">
      <c r="B20725" s="683"/>
      <c r="C20725" s="683"/>
      <c r="D20725" s="684"/>
    </row>
    <row r="20726" spans="2:4" ht="15" customHeight="1" x14ac:dyDescent="0.25">
      <c r="B20726" s="683"/>
      <c r="C20726" s="683"/>
      <c r="D20726" s="684"/>
    </row>
    <row r="20727" spans="2:4" ht="15" customHeight="1" x14ac:dyDescent="0.25">
      <c r="B20727" s="683"/>
      <c r="C20727" s="683"/>
      <c r="D20727" s="684"/>
    </row>
    <row r="20728" spans="2:4" ht="15" customHeight="1" x14ac:dyDescent="0.25">
      <c r="B20728" s="683"/>
      <c r="C20728" s="683"/>
      <c r="D20728" s="684"/>
    </row>
    <row r="20729" spans="2:4" ht="15" customHeight="1" x14ac:dyDescent="0.25">
      <c r="B20729" s="683"/>
      <c r="C20729" s="683"/>
      <c r="D20729" s="684"/>
    </row>
    <row r="20730" spans="2:4" ht="15" customHeight="1" x14ac:dyDescent="0.25">
      <c r="B20730" s="683"/>
      <c r="C20730" s="683"/>
      <c r="D20730" s="684"/>
    </row>
    <row r="20731" spans="2:4" ht="15" customHeight="1" x14ac:dyDescent="0.25">
      <c r="B20731" s="683"/>
      <c r="C20731" s="683"/>
      <c r="D20731" s="684"/>
    </row>
    <row r="20732" spans="2:4" ht="15" customHeight="1" x14ac:dyDescent="0.25">
      <c r="B20732" s="683"/>
      <c r="C20732" s="683"/>
      <c r="D20732" s="684"/>
    </row>
    <row r="20733" spans="2:4" ht="15" customHeight="1" x14ac:dyDescent="0.25">
      <c r="B20733" s="683"/>
      <c r="C20733" s="683"/>
      <c r="D20733" s="684"/>
    </row>
    <row r="20734" spans="2:4" ht="15" customHeight="1" x14ac:dyDescent="0.25">
      <c r="B20734" s="683"/>
      <c r="C20734" s="683"/>
      <c r="D20734" s="684"/>
    </row>
    <row r="20735" spans="2:4" ht="15" customHeight="1" x14ac:dyDescent="0.25">
      <c r="B20735" s="683"/>
      <c r="C20735" s="683"/>
      <c r="D20735" s="684"/>
    </row>
    <row r="20736" spans="2:4" ht="15" customHeight="1" x14ac:dyDescent="0.25">
      <c r="B20736" s="683"/>
      <c r="C20736" s="683"/>
      <c r="D20736" s="684"/>
    </row>
    <row r="20737" spans="2:4" ht="15" customHeight="1" x14ac:dyDescent="0.25">
      <c r="B20737" s="683"/>
      <c r="C20737" s="683"/>
      <c r="D20737" s="684"/>
    </row>
    <row r="20738" spans="2:4" ht="15" customHeight="1" x14ac:dyDescent="0.25">
      <c r="B20738" s="683"/>
      <c r="C20738" s="683"/>
      <c r="D20738" s="684"/>
    </row>
    <row r="20739" spans="2:4" ht="15" customHeight="1" x14ac:dyDescent="0.25">
      <c r="B20739" s="683"/>
      <c r="C20739" s="683"/>
      <c r="D20739" s="684"/>
    </row>
    <row r="20740" spans="2:4" ht="15" customHeight="1" x14ac:dyDescent="0.25">
      <c r="B20740" s="683"/>
      <c r="C20740" s="683"/>
      <c r="D20740" s="684"/>
    </row>
    <row r="20741" spans="2:4" ht="15" customHeight="1" x14ac:dyDescent="0.25">
      <c r="B20741" s="683"/>
      <c r="C20741" s="683"/>
      <c r="D20741" s="684"/>
    </row>
    <row r="20742" spans="2:4" ht="15" customHeight="1" x14ac:dyDescent="0.25">
      <c r="B20742" s="683"/>
      <c r="C20742" s="683"/>
      <c r="D20742" s="684"/>
    </row>
    <row r="20743" spans="2:4" ht="15" customHeight="1" x14ac:dyDescent="0.25">
      <c r="B20743" s="683"/>
      <c r="C20743" s="683"/>
      <c r="D20743" s="684"/>
    </row>
    <row r="20744" spans="2:4" ht="15" customHeight="1" x14ac:dyDescent="0.25">
      <c r="B20744" s="683"/>
      <c r="C20744" s="683"/>
      <c r="D20744" s="684"/>
    </row>
    <row r="20745" spans="2:4" ht="15" customHeight="1" x14ac:dyDescent="0.25">
      <c r="B20745" s="683"/>
      <c r="C20745" s="683"/>
      <c r="D20745" s="684"/>
    </row>
    <row r="20746" spans="2:4" ht="15" customHeight="1" x14ac:dyDescent="0.25">
      <c r="B20746" s="683"/>
      <c r="C20746" s="683"/>
      <c r="D20746" s="684"/>
    </row>
    <row r="20747" spans="2:4" ht="15" customHeight="1" x14ac:dyDescent="0.25">
      <c r="B20747" s="683"/>
      <c r="C20747" s="683"/>
      <c r="D20747" s="684"/>
    </row>
    <row r="20748" spans="2:4" ht="15" customHeight="1" x14ac:dyDescent="0.25">
      <c r="B20748" s="683"/>
      <c r="C20748" s="683"/>
      <c r="D20748" s="684"/>
    </row>
    <row r="20749" spans="2:4" ht="15" customHeight="1" x14ac:dyDescent="0.25">
      <c r="B20749" s="683"/>
      <c r="C20749" s="683"/>
      <c r="D20749" s="684"/>
    </row>
    <row r="20750" spans="2:4" ht="15" customHeight="1" x14ac:dyDescent="0.25">
      <c r="B20750" s="683"/>
      <c r="C20750" s="683"/>
      <c r="D20750" s="684"/>
    </row>
    <row r="20751" spans="2:4" ht="15" customHeight="1" x14ac:dyDescent="0.25">
      <c r="B20751" s="683"/>
      <c r="C20751" s="683"/>
      <c r="D20751" s="684"/>
    </row>
    <row r="20752" spans="2:4" ht="15" customHeight="1" x14ac:dyDescent="0.25">
      <c r="B20752" s="683"/>
      <c r="C20752" s="683"/>
      <c r="D20752" s="684"/>
    </row>
    <row r="20753" spans="2:4" ht="15" customHeight="1" x14ac:dyDescent="0.25">
      <c r="B20753" s="683"/>
      <c r="C20753" s="683"/>
      <c r="D20753" s="684"/>
    </row>
    <row r="20754" spans="2:4" ht="15" customHeight="1" x14ac:dyDescent="0.25">
      <c r="B20754" s="683"/>
      <c r="C20754" s="683"/>
      <c r="D20754" s="684"/>
    </row>
    <row r="20755" spans="2:4" ht="15" customHeight="1" x14ac:dyDescent="0.25">
      <c r="B20755" s="683"/>
      <c r="C20755" s="683"/>
      <c r="D20755" s="684"/>
    </row>
    <row r="20756" spans="2:4" ht="15" customHeight="1" x14ac:dyDescent="0.25">
      <c r="B20756" s="683"/>
      <c r="C20756" s="683"/>
      <c r="D20756" s="684"/>
    </row>
    <row r="20757" spans="2:4" ht="15" customHeight="1" x14ac:dyDescent="0.25">
      <c r="B20757" s="683"/>
      <c r="C20757" s="683"/>
      <c r="D20757" s="684"/>
    </row>
    <row r="20758" spans="2:4" ht="15" customHeight="1" x14ac:dyDescent="0.25">
      <c r="B20758" s="683"/>
      <c r="C20758" s="683"/>
      <c r="D20758" s="684"/>
    </row>
    <row r="20759" spans="2:4" ht="15" customHeight="1" x14ac:dyDescent="0.25">
      <c r="B20759" s="683"/>
      <c r="C20759" s="683"/>
      <c r="D20759" s="684"/>
    </row>
    <row r="20760" spans="2:4" ht="15" customHeight="1" x14ac:dyDescent="0.25">
      <c r="B20760" s="683"/>
      <c r="C20760" s="683"/>
      <c r="D20760" s="684"/>
    </row>
    <row r="20761" spans="2:4" ht="15" customHeight="1" x14ac:dyDescent="0.25">
      <c r="B20761" s="683"/>
      <c r="C20761" s="683"/>
      <c r="D20761" s="684"/>
    </row>
    <row r="20762" spans="2:4" ht="15" customHeight="1" x14ac:dyDescent="0.25">
      <c r="B20762" s="683"/>
      <c r="C20762" s="683"/>
      <c r="D20762" s="684"/>
    </row>
    <row r="20763" spans="2:4" ht="15" customHeight="1" x14ac:dyDescent="0.25">
      <c r="B20763" s="683"/>
      <c r="C20763" s="683"/>
      <c r="D20763" s="684"/>
    </row>
    <row r="20764" spans="2:4" ht="15" customHeight="1" x14ac:dyDescent="0.25">
      <c r="B20764" s="683"/>
      <c r="C20764" s="683"/>
      <c r="D20764" s="684"/>
    </row>
    <row r="20765" spans="2:4" ht="15" customHeight="1" x14ac:dyDescent="0.25">
      <c r="B20765" s="683"/>
      <c r="C20765" s="683"/>
      <c r="D20765" s="684"/>
    </row>
    <row r="20766" spans="2:4" ht="15" customHeight="1" x14ac:dyDescent="0.25">
      <c r="B20766" s="683"/>
      <c r="C20766" s="683"/>
      <c r="D20766" s="684"/>
    </row>
    <row r="20767" spans="2:4" ht="15" customHeight="1" x14ac:dyDescent="0.25">
      <c r="B20767" s="683"/>
      <c r="C20767" s="683"/>
      <c r="D20767" s="684"/>
    </row>
    <row r="20768" spans="2:4" ht="15" customHeight="1" x14ac:dyDescent="0.25">
      <c r="B20768" s="683"/>
      <c r="C20768" s="683"/>
      <c r="D20768" s="684"/>
    </row>
    <row r="20769" spans="2:4" ht="15" customHeight="1" x14ac:dyDescent="0.25">
      <c r="B20769" s="683"/>
      <c r="C20769" s="683"/>
      <c r="D20769" s="684"/>
    </row>
    <row r="20770" spans="2:4" ht="15" customHeight="1" x14ac:dyDescent="0.25">
      <c r="B20770" s="683"/>
      <c r="C20770" s="683"/>
      <c r="D20770" s="684"/>
    </row>
    <row r="20771" spans="2:4" ht="15" customHeight="1" x14ac:dyDescent="0.25">
      <c r="B20771" s="683"/>
      <c r="C20771" s="683"/>
      <c r="D20771" s="684"/>
    </row>
    <row r="20772" spans="2:4" ht="15" customHeight="1" x14ac:dyDescent="0.25">
      <c r="B20772" s="683"/>
      <c r="C20772" s="683"/>
      <c r="D20772" s="684"/>
    </row>
    <row r="20773" spans="2:4" ht="15" customHeight="1" x14ac:dyDescent="0.25">
      <c r="B20773" s="683"/>
      <c r="C20773" s="683"/>
      <c r="D20773" s="684"/>
    </row>
    <row r="20774" spans="2:4" ht="15" customHeight="1" x14ac:dyDescent="0.25">
      <c r="B20774" s="683"/>
      <c r="C20774" s="683"/>
      <c r="D20774" s="684"/>
    </row>
    <row r="20775" spans="2:4" ht="15" customHeight="1" x14ac:dyDescent="0.25">
      <c r="B20775" s="683"/>
      <c r="C20775" s="683"/>
      <c r="D20775" s="684"/>
    </row>
    <row r="20776" spans="2:4" ht="15" customHeight="1" x14ac:dyDescent="0.25">
      <c r="B20776" s="683"/>
      <c r="C20776" s="683"/>
      <c r="D20776" s="684"/>
    </row>
    <row r="20777" spans="2:4" ht="15" customHeight="1" x14ac:dyDescent="0.25">
      <c r="B20777" s="683"/>
      <c r="C20777" s="683"/>
      <c r="D20777" s="684"/>
    </row>
    <row r="20778" spans="2:4" ht="15" customHeight="1" x14ac:dyDescent="0.25">
      <c r="B20778" s="683"/>
      <c r="C20778" s="683"/>
      <c r="D20778" s="684"/>
    </row>
    <row r="20779" spans="2:4" ht="15" customHeight="1" x14ac:dyDescent="0.25">
      <c r="B20779" s="683"/>
      <c r="C20779" s="683"/>
      <c r="D20779" s="684"/>
    </row>
    <row r="20780" spans="2:4" ht="15" customHeight="1" x14ac:dyDescent="0.25">
      <c r="B20780" s="683"/>
      <c r="C20780" s="683"/>
      <c r="D20780" s="684"/>
    </row>
    <row r="20781" spans="2:4" ht="15" customHeight="1" x14ac:dyDescent="0.25">
      <c r="B20781" s="683"/>
      <c r="C20781" s="683"/>
      <c r="D20781" s="684"/>
    </row>
    <row r="20782" spans="2:4" ht="15" customHeight="1" x14ac:dyDescent="0.25">
      <c r="B20782" s="683"/>
      <c r="C20782" s="683"/>
      <c r="D20782" s="684"/>
    </row>
    <row r="20783" spans="2:4" ht="15" customHeight="1" x14ac:dyDescent="0.25">
      <c r="B20783" s="683"/>
      <c r="C20783" s="683"/>
      <c r="D20783" s="684"/>
    </row>
    <row r="20784" spans="2:4" ht="15" customHeight="1" x14ac:dyDescent="0.25">
      <c r="B20784" s="683"/>
      <c r="C20784" s="683"/>
      <c r="D20784" s="684"/>
    </row>
    <row r="20785" spans="2:4" ht="15" customHeight="1" x14ac:dyDescent="0.25">
      <c r="B20785" s="683"/>
      <c r="C20785" s="683"/>
      <c r="D20785" s="684"/>
    </row>
    <row r="20786" spans="2:4" ht="15" customHeight="1" x14ac:dyDescent="0.25">
      <c r="B20786" s="683"/>
      <c r="C20786" s="683"/>
      <c r="D20786" s="684"/>
    </row>
    <row r="20787" spans="2:4" ht="15" customHeight="1" x14ac:dyDescent="0.25">
      <c r="B20787" s="683"/>
      <c r="C20787" s="683"/>
      <c r="D20787" s="684"/>
    </row>
    <row r="20788" spans="2:4" ht="15" customHeight="1" x14ac:dyDescent="0.25">
      <c r="B20788" s="683"/>
      <c r="C20788" s="683"/>
      <c r="D20788" s="684"/>
    </row>
    <row r="20789" spans="2:4" ht="15" customHeight="1" x14ac:dyDescent="0.25">
      <c r="B20789" s="683"/>
      <c r="C20789" s="683"/>
      <c r="D20789" s="684"/>
    </row>
    <row r="20790" spans="2:4" ht="15" customHeight="1" x14ac:dyDescent="0.25">
      <c r="B20790" s="683"/>
      <c r="C20790" s="683"/>
      <c r="D20790" s="684"/>
    </row>
    <row r="20791" spans="2:4" ht="15" customHeight="1" x14ac:dyDescent="0.25">
      <c r="B20791" s="683"/>
      <c r="C20791" s="683"/>
      <c r="D20791" s="684"/>
    </row>
    <row r="20792" spans="2:4" ht="15" customHeight="1" x14ac:dyDescent="0.25">
      <c r="B20792" s="683"/>
      <c r="C20792" s="683"/>
      <c r="D20792" s="684"/>
    </row>
    <row r="20793" spans="2:4" ht="15" customHeight="1" x14ac:dyDescent="0.25">
      <c r="B20793" s="683"/>
      <c r="C20793" s="683"/>
      <c r="D20793" s="684"/>
    </row>
    <row r="20794" spans="2:4" ht="15" customHeight="1" x14ac:dyDescent="0.25">
      <c r="B20794" s="683"/>
      <c r="C20794" s="683"/>
      <c r="D20794" s="684"/>
    </row>
    <row r="20795" spans="2:4" ht="15" customHeight="1" x14ac:dyDescent="0.25">
      <c r="B20795" s="683"/>
      <c r="C20795" s="683"/>
      <c r="D20795" s="684"/>
    </row>
    <row r="20796" spans="2:4" ht="15" customHeight="1" x14ac:dyDescent="0.25">
      <c r="B20796" s="683"/>
      <c r="C20796" s="683"/>
      <c r="D20796" s="684"/>
    </row>
    <row r="20797" spans="2:4" ht="15" customHeight="1" x14ac:dyDescent="0.25">
      <c r="B20797" s="683"/>
      <c r="C20797" s="683"/>
      <c r="D20797" s="684"/>
    </row>
    <row r="20798" spans="2:4" ht="15" customHeight="1" x14ac:dyDescent="0.25">
      <c r="B20798" s="683"/>
      <c r="C20798" s="683"/>
      <c r="D20798" s="684"/>
    </row>
    <row r="20799" spans="2:4" ht="15" customHeight="1" x14ac:dyDescent="0.25">
      <c r="B20799" s="683"/>
      <c r="C20799" s="683"/>
      <c r="D20799" s="684"/>
    </row>
    <row r="20800" spans="2:4" ht="15" customHeight="1" x14ac:dyDescent="0.25">
      <c r="B20800" s="683"/>
      <c r="C20800" s="683"/>
      <c r="D20800" s="684"/>
    </row>
    <row r="20801" spans="2:4" ht="15" customHeight="1" x14ac:dyDescent="0.25">
      <c r="B20801" s="683"/>
      <c r="C20801" s="683"/>
      <c r="D20801" s="684"/>
    </row>
    <row r="20802" spans="2:4" ht="15" customHeight="1" x14ac:dyDescent="0.25">
      <c r="B20802" s="683"/>
      <c r="C20802" s="683"/>
      <c r="D20802" s="684"/>
    </row>
    <row r="20803" spans="2:4" ht="15" customHeight="1" x14ac:dyDescent="0.25">
      <c r="B20803" s="683"/>
      <c r="C20803" s="683"/>
      <c r="D20803" s="684"/>
    </row>
    <row r="20804" spans="2:4" ht="15" customHeight="1" x14ac:dyDescent="0.25">
      <c r="B20804" s="683"/>
      <c r="C20804" s="683"/>
      <c r="D20804" s="684"/>
    </row>
    <row r="20805" spans="2:4" ht="15" customHeight="1" x14ac:dyDescent="0.25">
      <c r="B20805" s="683"/>
      <c r="C20805" s="683"/>
      <c r="D20805" s="684"/>
    </row>
    <row r="20806" spans="2:4" ht="15" customHeight="1" x14ac:dyDescent="0.25">
      <c r="B20806" s="683"/>
      <c r="C20806" s="683"/>
      <c r="D20806" s="684"/>
    </row>
    <row r="20807" spans="2:4" ht="15" customHeight="1" x14ac:dyDescent="0.25">
      <c r="B20807" s="683"/>
      <c r="C20807" s="683"/>
      <c r="D20807" s="684"/>
    </row>
    <row r="20808" spans="2:4" ht="15" customHeight="1" x14ac:dyDescent="0.25">
      <c r="B20808" s="683"/>
      <c r="C20808" s="683"/>
      <c r="D20808" s="684"/>
    </row>
    <row r="20809" spans="2:4" ht="15" customHeight="1" x14ac:dyDescent="0.25">
      <c r="B20809" s="683"/>
      <c r="C20809" s="683"/>
      <c r="D20809" s="684"/>
    </row>
    <row r="20810" spans="2:4" ht="15" customHeight="1" x14ac:dyDescent="0.25">
      <c r="B20810" s="683"/>
      <c r="C20810" s="683"/>
      <c r="D20810" s="684"/>
    </row>
    <row r="20811" spans="2:4" ht="15" customHeight="1" x14ac:dyDescent="0.25">
      <c r="B20811" s="683"/>
      <c r="C20811" s="683"/>
      <c r="D20811" s="684"/>
    </row>
    <row r="20812" spans="2:4" ht="15" customHeight="1" x14ac:dyDescent="0.25">
      <c r="B20812" s="683"/>
      <c r="C20812" s="683"/>
      <c r="D20812" s="684"/>
    </row>
    <row r="20813" spans="2:4" ht="15" customHeight="1" x14ac:dyDescent="0.25">
      <c r="B20813" s="683"/>
      <c r="C20813" s="683"/>
      <c r="D20813" s="684"/>
    </row>
    <row r="20814" spans="2:4" ht="15" customHeight="1" x14ac:dyDescent="0.25">
      <c r="B20814" s="683"/>
      <c r="C20814" s="683"/>
      <c r="D20814" s="684"/>
    </row>
    <row r="20815" spans="2:4" ht="15" customHeight="1" x14ac:dyDescent="0.25">
      <c r="B20815" s="683"/>
      <c r="C20815" s="683"/>
      <c r="D20815" s="684"/>
    </row>
    <row r="20816" spans="2:4" ht="15" customHeight="1" x14ac:dyDescent="0.25">
      <c r="B20816" s="683"/>
      <c r="C20816" s="683"/>
      <c r="D20816" s="684"/>
    </row>
    <row r="20817" spans="2:4" ht="15" customHeight="1" x14ac:dyDescent="0.25">
      <c r="B20817" s="683"/>
      <c r="C20817" s="683"/>
      <c r="D20817" s="684"/>
    </row>
    <row r="20818" spans="2:4" ht="15" customHeight="1" x14ac:dyDescent="0.25">
      <c r="B20818" s="683"/>
      <c r="C20818" s="683"/>
      <c r="D20818" s="684"/>
    </row>
    <row r="20819" spans="2:4" ht="15" customHeight="1" x14ac:dyDescent="0.25">
      <c r="B20819" s="683"/>
      <c r="C20819" s="683"/>
      <c r="D20819" s="684"/>
    </row>
    <row r="20820" spans="2:4" ht="15" customHeight="1" x14ac:dyDescent="0.25">
      <c r="B20820" s="683"/>
      <c r="C20820" s="683"/>
      <c r="D20820" s="684"/>
    </row>
    <row r="20821" spans="2:4" ht="15" customHeight="1" x14ac:dyDescent="0.25">
      <c r="B20821" s="683"/>
      <c r="C20821" s="683"/>
      <c r="D20821" s="684"/>
    </row>
    <row r="20822" spans="2:4" ht="15" customHeight="1" x14ac:dyDescent="0.25">
      <c r="B20822" s="683"/>
      <c r="C20822" s="683"/>
      <c r="D20822" s="684"/>
    </row>
    <row r="20823" spans="2:4" ht="15" customHeight="1" x14ac:dyDescent="0.25">
      <c r="B20823" s="683"/>
      <c r="C20823" s="683"/>
      <c r="D20823" s="684"/>
    </row>
    <row r="20824" spans="2:4" ht="15" customHeight="1" x14ac:dyDescent="0.25">
      <c r="B20824" s="683"/>
      <c r="C20824" s="683"/>
      <c r="D20824" s="684"/>
    </row>
    <row r="20825" spans="2:4" ht="15" customHeight="1" x14ac:dyDescent="0.25">
      <c r="B20825" s="683"/>
      <c r="C20825" s="683"/>
      <c r="D20825" s="684"/>
    </row>
    <row r="20826" spans="2:4" ht="15" customHeight="1" x14ac:dyDescent="0.25">
      <c r="B20826" s="683"/>
      <c r="C20826" s="683"/>
      <c r="D20826" s="684"/>
    </row>
    <row r="20827" spans="2:4" ht="15" customHeight="1" x14ac:dyDescent="0.25">
      <c r="B20827" s="683"/>
      <c r="C20827" s="683"/>
      <c r="D20827" s="684"/>
    </row>
    <row r="20828" spans="2:4" ht="15" customHeight="1" x14ac:dyDescent="0.25">
      <c r="B20828" s="683"/>
      <c r="C20828" s="683"/>
      <c r="D20828" s="684"/>
    </row>
    <row r="20829" spans="2:4" ht="15" customHeight="1" x14ac:dyDescent="0.25">
      <c r="B20829" s="683"/>
      <c r="C20829" s="683"/>
      <c r="D20829" s="684"/>
    </row>
    <row r="20830" spans="2:4" ht="15" customHeight="1" x14ac:dyDescent="0.25">
      <c r="B20830" s="683"/>
      <c r="C20830" s="683"/>
      <c r="D20830" s="684"/>
    </row>
    <row r="20831" spans="2:4" ht="15" customHeight="1" x14ac:dyDescent="0.25">
      <c r="B20831" s="683"/>
      <c r="C20831" s="683"/>
      <c r="D20831" s="684"/>
    </row>
    <row r="20832" spans="2:4" ht="15" customHeight="1" x14ac:dyDescent="0.25">
      <c r="B20832" s="683"/>
      <c r="C20832" s="683"/>
      <c r="D20832" s="684"/>
    </row>
    <row r="20833" spans="2:4" ht="15" customHeight="1" x14ac:dyDescent="0.25">
      <c r="B20833" s="683"/>
      <c r="C20833" s="683"/>
      <c r="D20833" s="684"/>
    </row>
    <row r="20834" spans="2:4" ht="15" customHeight="1" x14ac:dyDescent="0.25">
      <c r="B20834" s="683"/>
      <c r="C20834" s="683"/>
      <c r="D20834" s="684"/>
    </row>
    <row r="20835" spans="2:4" ht="15" customHeight="1" x14ac:dyDescent="0.25">
      <c r="B20835" s="683"/>
      <c r="C20835" s="683"/>
      <c r="D20835" s="684"/>
    </row>
    <row r="20836" spans="2:4" ht="15" customHeight="1" x14ac:dyDescent="0.25">
      <c r="B20836" s="683"/>
      <c r="C20836" s="683"/>
      <c r="D20836" s="684"/>
    </row>
    <row r="20837" spans="2:4" ht="15" customHeight="1" x14ac:dyDescent="0.25">
      <c r="B20837" s="683"/>
      <c r="C20837" s="683"/>
      <c r="D20837" s="684"/>
    </row>
    <row r="20838" spans="2:4" ht="15" customHeight="1" x14ac:dyDescent="0.25">
      <c r="B20838" s="683"/>
      <c r="C20838" s="683"/>
      <c r="D20838" s="684"/>
    </row>
    <row r="20839" spans="2:4" ht="15" customHeight="1" x14ac:dyDescent="0.25">
      <c r="B20839" s="683"/>
      <c r="C20839" s="683"/>
      <c r="D20839" s="684"/>
    </row>
    <row r="20840" spans="2:4" ht="15" customHeight="1" x14ac:dyDescent="0.25">
      <c r="B20840" s="683"/>
      <c r="C20840" s="683"/>
      <c r="D20840" s="684"/>
    </row>
    <row r="20841" spans="2:4" ht="15" customHeight="1" x14ac:dyDescent="0.25">
      <c r="B20841" s="683"/>
      <c r="C20841" s="683"/>
      <c r="D20841" s="684"/>
    </row>
    <row r="20842" spans="2:4" ht="15" customHeight="1" x14ac:dyDescent="0.25">
      <c r="B20842" s="683"/>
      <c r="C20842" s="683"/>
      <c r="D20842" s="684"/>
    </row>
    <row r="20843" spans="2:4" ht="15" customHeight="1" x14ac:dyDescent="0.25">
      <c r="B20843" s="683"/>
      <c r="C20843" s="683"/>
      <c r="D20843" s="684"/>
    </row>
    <row r="20844" spans="2:4" ht="15" customHeight="1" x14ac:dyDescent="0.25">
      <c r="B20844" s="683"/>
      <c r="C20844" s="683"/>
      <c r="D20844" s="684"/>
    </row>
    <row r="20845" spans="2:4" ht="15" customHeight="1" x14ac:dyDescent="0.25">
      <c r="B20845" s="683"/>
      <c r="C20845" s="683"/>
      <c r="D20845" s="684"/>
    </row>
    <row r="20846" spans="2:4" ht="15" customHeight="1" x14ac:dyDescent="0.25">
      <c r="B20846" s="683"/>
      <c r="C20846" s="683"/>
      <c r="D20846" s="684"/>
    </row>
    <row r="20847" spans="2:4" ht="15" customHeight="1" x14ac:dyDescent="0.25">
      <c r="B20847" s="683"/>
      <c r="C20847" s="683"/>
      <c r="D20847" s="684"/>
    </row>
    <row r="20848" spans="2:4" ht="15" customHeight="1" x14ac:dyDescent="0.25">
      <c r="B20848" s="683"/>
      <c r="C20848" s="683"/>
      <c r="D20848" s="684"/>
    </row>
    <row r="20849" spans="2:4" ht="15" customHeight="1" x14ac:dyDescent="0.25">
      <c r="B20849" s="683"/>
      <c r="C20849" s="683"/>
      <c r="D20849" s="684"/>
    </row>
    <row r="20850" spans="2:4" ht="15" customHeight="1" x14ac:dyDescent="0.25">
      <c r="B20850" s="683"/>
      <c r="C20850" s="683"/>
      <c r="D20850" s="684"/>
    </row>
    <row r="20851" spans="2:4" ht="15" customHeight="1" x14ac:dyDescent="0.25">
      <c r="B20851" s="683"/>
      <c r="C20851" s="683"/>
      <c r="D20851" s="684"/>
    </row>
    <row r="20852" spans="2:4" ht="15" customHeight="1" x14ac:dyDescent="0.25">
      <c r="B20852" s="683"/>
      <c r="C20852" s="683"/>
      <c r="D20852" s="684"/>
    </row>
    <row r="20853" spans="2:4" ht="15" customHeight="1" x14ac:dyDescent="0.25">
      <c r="B20853" s="683"/>
      <c r="C20853" s="683"/>
      <c r="D20853" s="684"/>
    </row>
    <row r="20854" spans="2:4" ht="15" customHeight="1" x14ac:dyDescent="0.25">
      <c r="B20854" s="683"/>
      <c r="C20854" s="683"/>
      <c r="D20854" s="684"/>
    </row>
    <row r="20855" spans="2:4" ht="15" customHeight="1" x14ac:dyDescent="0.25">
      <c r="B20855" s="683"/>
      <c r="C20855" s="683"/>
      <c r="D20855" s="684"/>
    </row>
    <row r="20856" spans="2:4" ht="15" customHeight="1" x14ac:dyDescent="0.25">
      <c r="B20856" s="683"/>
      <c r="C20856" s="683"/>
      <c r="D20856" s="684"/>
    </row>
    <row r="20857" spans="2:4" ht="15" customHeight="1" x14ac:dyDescent="0.25">
      <c r="B20857" s="683"/>
      <c r="C20857" s="683"/>
      <c r="D20857" s="684"/>
    </row>
    <row r="20858" spans="2:4" ht="15" customHeight="1" x14ac:dyDescent="0.25">
      <c r="B20858" s="683"/>
      <c r="C20858" s="683"/>
      <c r="D20858" s="684"/>
    </row>
    <row r="20859" spans="2:4" ht="15" customHeight="1" x14ac:dyDescent="0.25">
      <c r="B20859" s="683"/>
      <c r="C20859" s="683"/>
      <c r="D20859" s="684"/>
    </row>
    <row r="20860" spans="2:4" ht="15" customHeight="1" x14ac:dyDescent="0.25">
      <c r="B20860" s="683"/>
      <c r="C20860" s="683"/>
      <c r="D20860" s="684"/>
    </row>
    <row r="20861" spans="2:4" ht="15" customHeight="1" x14ac:dyDescent="0.25">
      <c r="B20861" s="683"/>
      <c r="C20861" s="683"/>
      <c r="D20861" s="684"/>
    </row>
    <row r="20862" spans="2:4" ht="15" customHeight="1" x14ac:dyDescent="0.25">
      <c r="B20862" s="683"/>
      <c r="C20862" s="683"/>
      <c r="D20862" s="684"/>
    </row>
    <row r="20863" spans="2:4" ht="15" customHeight="1" x14ac:dyDescent="0.25">
      <c r="B20863" s="683"/>
      <c r="C20863" s="683"/>
      <c r="D20863" s="684"/>
    </row>
    <row r="20864" spans="2:4" ht="15" customHeight="1" x14ac:dyDescent="0.25">
      <c r="B20864" s="683"/>
      <c r="C20864" s="683"/>
      <c r="D20864" s="684"/>
    </row>
    <row r="20865" spans="2:4" ht="15" customHeight="1" x14ac:dyDescent="0.25">
      <c r="B20865" s="683"/>
      <c r="C20865" s="683"/>
      <c r="D20865" s="684"/>
    </row>
    <row r="20866" spans="2:4" ht="15" customHeight="1" x14ac:dyDescent="0.25">
      <c r="B20866" s="683"/>
      <c r="C20866" s="683"/>
      <c r="D20866" s="684"/>
    </row>
    <row r="20867" spans="2:4" ht="15" customHeight="1" x14ac:dyDescent="0.25">
      <c r="B20867" s="683"/>
      <c r="C20867" s="683"/>
      <c r="D20867" s="684"/>
    </row>
    <row r="20868" spans="2:4" ht="15" customHeight="1" x14ac:dyDescent="0.25">
      <c r="B20868" s="683"/>
      <c r="C20868" s="683"/>
      <c r="D20868" s="684"/>
    </row>
    <row r="20869" spans="2:4" ht="15" customHeight="1" x14ac:dyDescent="0.25">
      <c r="B20869" s="683"/>
      <c r="C20869" s="683"/>
      <c r="D20869" s="684"/>
    </row>
    <row r="20870" spans="2:4" ht="15" customHeight="1" x14ac:dyDescent="0.25">
      <c r="B20870" s="683"/>
      <c r="C20870" s="683"/>
      <c r="D20870" s="684"/>
    </row>
    <row r="20871" spans="2:4" ht="15" customHeight="1" x14ac:dyDescent="0.25">
      <c r="B20871" s="683"/>
      <c r="C20871" s="683"/>
      <c r="D20871" s="684"/>
    </row>
    <row r="20872" spans="2:4" ht="15" customHeight="1" x14ac:dyDescent="0.25">
      <c r="B20872" s="683"/>
      <c r="C20872" s="683"/>
      <c r="D20872" s="684"/>
    </row>
    <row r="20873" spans="2:4" ht="15" customHeight="1" x14ac:dyDescent="0.25">
      <c r="B20873" s="683"/>
      <c r="C20873" s="683"/>
      <c r="D20873" s="684"/>
    </row>
    <row r="20874" spans="2:4" ht="15" customHeight="1" x14ac:dyDescent="0.25">
      <c r="B20874" s="683"/>
      <c r="C20874" s="683"/>
      <c r="D20874" s="684"/>
    </row>
    <row r="20875" spans="2:4" ht="15" customHeight="1" x14ac:dyDescent="0.25">
      <c r="B20875" s="683"/>
      <c r="C20875" s="683"/>
      <c r="D20875" s="684"/>
    </row>
    <row r="20876" spans="2:4" ht="15" customHeight="1" x14ac:dyDescent="0.25">
      <c r="B20876" s="683"/>
      <c r="C20876" s="683"/>
      <c r="D20876" s="684"/>
    </row>
    <row r="20877" spans="2:4" ht="15" customHeight="1" x14ac:dyDescent="0.25">
      <c r="B20877" s="683"/>
      <c r="C20877" s="683"/>
      <c r="D20877" s="684"/>
    </row>
    <row r="20878" spans="2:4" ht="15" customHeight="1" x14ac:dyDescent="0.25">
      <c r="B20878" s="683"/>
      <c r="C20878" s="683"/>
      <c r="D20878" s="684"/>
    </row>
    <row r="20879" spans="2:4" ht="15" customHeight="1" x14ac:dyDescent="0.25">
      <c r="B20879" s="683"/>
      <c r="C20879" s="683"/>
      <c r="D20879" s="684"/>
    </row>
    <row r="20880" spans="2:4" ht="15" customHeight="1" x14ac:dyDescent="0.25">
      <c r="B20880" s="683"/>
      <c r="C20880" s="683"/>
      <c r="D20880" s="684"/>
    </row>
    <row r="20881" spans="2:4" ht="15" customHeight="1" x14ac:dyDescent="0.25">
      <c r="B20881" s="683"/>
      <c r="C20881" s="683"/>
      <c r="D20881" s="684"/>
    </row>
    <row r="20882" spans="2:4" ht="15" customHeight="1" x14ac:dyDescent="0.25">
      <c r="B20882" s="683"/>
      <c r="C20882" s="683"/>
      <c r="D20882" s="684"/>
    </row>
    <row r="20883" spans="2:4" ht="15" customHeight="1" x14ac:dyDescent="0.25">
      <c r="B20883" s="683"/>
      <c r="C20883" s="683"/>
      <c r="D20883" s="684"/>
    </row>
    <row r="20884" spans="2:4" ht="15" customHeight="1" x14ac:dyDescent="0.25">
      <c r="B20884" s="683"/>
      <c r="C20884" s="683"/>
      <c r="D20884" s="684"/>
    </row>
    <row r="20885" spans="2:4" ht="15" customHeight="1" x14ac:dyDescent="0.25">
      <c r="B20885" s="683"/>
      <c r="C20885" s="683"/>
      <c r="D20885" s="684"/>
    </row>
    <row r="20886" spans="2:4" ht="15" customHeight="1" x14ac:dyDescent="0.25">
      <c r="B20886" s="683"/>
      <c r="C20886" s="683"/>
      <c r="D20886" s="684"/>
    </row>
    <row r="20887" spans="2:4" ht="15" customHeight="1" x14ac:dyDescent="0.25">
      <c r="B20887" s="683"/>
      <c r="C20887" s="683"/>
      <c r="D20887" s="684"/>
    </row>
    <row r="20888" spans="2:4" ht="15" customHeight="1" x14ac:dyDescent="0.25">
      <c r="B20888" s="683"/>
      <c r="C20888" s="683"/>
      <c r="D20888" s="684"/>
    </row>
    <row r="20889" spans="2:4" ht="15" customHeight="1" x14ac:dyDescent="0.25">
      <c r="B20889" s="683"/>
      <c r="C20889" s="683"/>
      <c r="D20889" s="684"/>
    </row>
    <row r="20890" spans="2:4" ht="15" customHeight="1" x14ac:dyDescent="0.25">
      <c r="B20890" s="683"/>
      <c r="C20890" s="683"/>
      <c r="D20890" s="684"/>
    </row>
    <row r="20891" spans="2:4" ht="15" customHeight="1" x14ac:dyDescent="0.25">
      <c r="B20891" s="683"/>
      <c r="C20891" s="683"/>
      <c r="D20891" s="684"/>
    </row>
    <row r="20892" spans="2:4" ht="15" customHeight="1" x14ac:dyDescent="0.25">
      <c r="B20892" s="683"/>
      <c r="C20892" s="683"/>
      <c r="D20892" s="684"/>
    </row>
    <row r="20893" spans="2:4" ht="15" customHeight="1" x14ac:dyDescent="0.25">
      <c r="B20893" s="683"/>
      <c r="C20893" s="683"/>
      <c r="D20893" s="684"/>
    </row>
    <row r="20894" spans="2:4" ht="15" customHeight="1" x14ac:dyDescent="0.25">
      <c r="B20894" s="683"/>
      <c r="C20894" s="683"/>
      <c r="D20894" s="684"/>
    </row>
    <row r="20895" spans="2:4" ht="15" customHeight="1" x14ac:dyDescent="0.25">
      <c r="B20895" s="683"/>
      <c r="C20895" s="683"/>
      <c r="D20895" s="684"/>
    </row>
    <row r="20896" spans="2:4" ht="15" customHeight="1" x14ac:dyDescent="0.25">
      <c r="B20896" s="683"/>
      <c r="C20896" s="683"/>
      <c r="D20896" s="684"/>
    </row>
    <row r="20897" spans="2:4" ht="15" customHeight="1" x14ac:dyDescent="0.25">
      <c r="B20897" s="683"/>
      <c r="C20897" s="683"/>
      <c r="D20897" s="684"/>
    </row>
    <row r="20898" spans="2:4" ht="15" customHeight="1" x14ac:dyDescent="0.25">
      <c r="B20898" s="683"/>
      <c r="C20898" s="683"/>
      <c r="D20898" s="684"/>
    </row>
    <row r="20899" spans="2:4" ht="15" customHeight="1" x14ac:dyDescent="0.25">
      <c r="B20899" s="683"/>
      <c r="C20899" s="683"/>
      <c r="D20899" s="684"/>
    </row>
    <row r="20900" spans="2:4" ht="15" customHeight="1" x14ac:dyDescent="0.25">
      <c r="B20900" s="683"/>
      <c r="C20900" s="683"/>
      <c r="D20900" s="684"/>
    </row>
    <row r="20901" spans="2:4" ht="15" customHeight="1" x14ac:dyDescent="0.25">
      <c r="B20901" s="683"/>
      <c r="C20901" s="683"/>
      <c r="D20901" s="684"/>
    </row>
    <row r="20902" spans="2:4" ht="15" customHeight="1" x14ac:dyDescent="0.25">
      <c r="B20902" s="683"/>
      <c r="C20902" s="683"/>
      <c r="D20902" s="684"/>
    </row>
    <row r="20903" spans="2:4" ht="15" customHeight="1" x14ac:dyDescent="0.25">
      <c r="B20903" s="683"/>
      <c r="C20903" s="683"/>
      <c r="D20903" s="684"/>
    </row>
    <row r="20904" spans="2:4" ht="15" customHeight="1" x14ac:dyDescent="0.25">
      <c r="B20904" s="683"/>
      <c r="C20904" s="683"/>
      <c r="D20904" s="684"/>
    </row>
    <row r="20905" spans="2:4" ht="15" customHeight="1" x14ac:dyDescent="0.25">
      <c r="B20905" s="683"/>
      <c r="C20905" s="683"/>
      <c r="D20905" s="684"/>
    </row>
    <row r="20906" spans="2:4" ht="15" customHeight="1" x14ac:dyDescent="0.25">
      <c r="B20906" s="683"/>
      <c r="C20906" s="683"/>
      <c r="D20906" s="684"/>
    </row>
    <row r="20907" spans="2:4" ht="15" customHeight="1" x14ac:dyDescent="0.25">
      <c r="B20907" s="683"/>
      <c r="C20907" s="683"/>
      <c r="D20907" s="684"/>
    </row>
    <row r="20908" spans="2:4" ht="15" customHeight="1" x14ac:dyDescent="0.25">
      <c r="B20908" s="683"/>
      <c r="C20908" s="683"/>
      <c r="D20908" s="684"/>
    </row>
    <row r="20909" spans="2:4" ht="15" customHeight="1" x14ac:dyDescent="0.25">
      <c r="B20909" s="683"/>
      <c r="C20909" s="683"/>
      <c r="D20909" s="684"/>
    </row>
    <row r="20910" spans="2:4" ht="15" customHeight="1" x14ac:dyDescent="0.25">
      <c r="B20910" s="683"/>
      <c r="C20910" s="683"/>
      <c r="D20910" s="684"/>
    </row>
    <row r="20911" spans="2:4" ht="15" customHeight="1" x14ac:dyDescent="0.25">
      <c r="B20911" s="683"/>
      <c r="C20911" s="683"/>
      <c r="D20911" s="684"/>
    </row>
    <row r="20912" spans="2:4" ht="15" customHeight="1" x14ac:dyDescent="0.25">
      <c r="B20912" s="683"/>
      <c r="C20912" s="683"/>
      <c r="D20912" s="684"/>
    </row>
    <row r="20913" spans="2:4" ht="15" customHeight="1" x14ac:dyDescent="0.25">
      <c r="B20913" s="683"/>
      <c r="C20913" s="683"/>
      <c r="D20913" s="684"/>
    </row>
    <row r="20914" spans="2:4" ht="15" customHeight="1" x14ac:dyDescent="0.25">
      <c r="B20914" s="683"/>
      <c r="C20914" s="683"/>
      <c r="D20914" s="684"/>
    </row>
    <row r="20915" spans="2:4" ht="15" customHeight="1" x14ac:dyDescent="0.25">
      <c r="B20915" s="683"/>
      <c r="C20915" s="683"/>
      <c r="D20915" s="684"/>
    </row>
    <row r="20916" spans="2:4" ht="15" customHeight="1" x14ac:dyDescent="0.25">
      <c r="B20916" s="683"/>
      <c r="C20916" s="683"/>
      <c r="D20916" s="684"/>
    </row>
    <row r="20917" spans="2:4" ht="15" customHeight="1" x14ac:dyDescent="0.25">
      <c r="B20917" s="683"/>
      <c r="C20917" s="683"/>
      <c r="D20917" s="684"/>
    </row>
    <row r="20918" spans="2:4" ht="15" customHeight="1" x14ac:dyDescent="0.25">
      <c r="B20918" s="683"/>
      <c r="C20918" s="683"/>
      <c r="D20918" s="684"/>
    </row>
    <row r="20919" spans="2:4" ht="15" customHeight="1" x14ac:dyDescent="0.25">
      <c r="B20919" s="683"/>
      <c r="C20919" s="683"/>
      <c r="D20919" s="684"/>
    </row>
    <row r="20920" spans="2:4" ht="15" customHeight="1" x14ac:dyDescent="0.25">
      <c r="B20920" s="683"/>
      <c r="C20920" s="683"/>
      <c r="D20920" s="684"/>
    </row>
    <row r="20921" spans="2:4" ht="15" customHeight="1" x14ac:dyDescent="0.25">
      <c r="B20921" s="683"/>
      <c r="C20921" s="683"/>
      <c r="D20921" s="684"/>
    </row>
    <row r="20922" spans="2:4" ht="15" customHeight="1" x14ac:dyDescent="0.25">
      <c r="B20922" s="683"/>
      <c r="C20922" s="683"/>
      <c r="D20922" s="684"/>
    </row>
    <row r="20923" spans="2:4" ht="15" customHeight="1" x14ac:dyDescent="0.25">
      <c r="B20923" s="683"/>
      <c r="C20923" s="683"/>
      <c r="D20923" s="684"/>
    </row>
    <row r="20924" spans="2:4" ht="15" customHeight="1" x14ac:dyDescent="0.25">
      <c r="B20924" s="683"/>
      <c r="C20924" s="683"/>
      <c r="D20924" s="684"/>
    </row>
    <row r="20925" spans="2:4" ht="15" customHeight="1" x14ac:dyDescent="0.25">
      <c r="B20925" s="683"/>
      <c r="C20925" s="683"/>
      <c r="D20925" s="684"/>
    </row>
    <row r="20926" spans="2:4" ht="15" customHeight="1" x14ac:dyDescent="0.25">
      <c r="B20926" s="683"/>
      <c r="C20926" s="683"/>
      <c r="D20926" s="684"/>
    </row>
    <row r="20927" spans="2:4" ht="15" customHeight="1" x14ac:dyDescent="0.25">
      <c r="B20927" s="683"/>
      <c r="C20927" s="683"/>
      <c r="D20927" s="684"/>
    </row>
    <row r="20928" spans="2:4" ht="15" customHeight="1" x14ac:dyDescent="0.25">
      <c r="B20928" s="683"/>
      <c r="C20928" s="683"/>
      <c r="D20928" s="684"/>
    </row>
    <row r="20929" spans="2:4" ht="15" customHeight="1" x14ac:dyDescent="0.25">
      <c r="B20929" s="683"/>
      <c r="C20929" s="683"/>
      <c r="D20929" s="684"/>
    </row>
    <row r="20930" spans="2:4" ht="15" customHeight="1" x14ac:dyDescent="0.25">
      <c r="B20930" s="683"/>
      <c r="C20930" s="683"/>
      <c r="D20930" s="684"/>
    </row>
    <row r="20931" spans="2:4" ht="15" customHeight="1" x14ac:dyDescent="0.25">
      <c r="B20931" s="683"/>
      <c r="C20931" s="683"/>
      <c r="D20931" s="684"/>
    </row>
    <row r="20932" spans="2:4" ht="15" customHeight="1" x14ac:dyDescent="0.25">
      <c r="B20932" s="683"/>
      <c r="C20932" s="683"/>
      <c r="D20932" s="684"/>
    </row>
    <row r="20933" spans="2:4" ht="15" customHeight="1" x14ac:dyDescent="0.25">
      <c r="B20933" s="683"/>
      <c r="C20933" s="683"/>
      <c r="D20933" s="684"/>
    </row>
    <row r="20934" spans="2:4" ht="15" customHeight="1" x14ac:dyDescent="0.25">
      <c r="B20934" s="683"/>
      <c r="C20934" s="683"/>
      <c r="D20934" s="684"/>
    </row>
    <row r="20935" spans="2:4" ht="15" customHeight="1" x14ac:dyDescent="0.25">
      <c r="B20935" s="683"/>
      <c r="C20935" s="683"/>
      <c r="D20935" s="684"/>
    </row>
    <row r="20936" spans="2:4" ht="15" customHeight="1" x14ac:dyDescent="0.25">
      <c r="B20936" s="683"/>
      <c r="C20936" s="683"/>
      <c r="D20936" s="684"/>
    </row>
    <row r="20937" spans="2:4" ht="15" customHeight="1" x14ac:dyDescent="0.25">
      <c r="B20937" s="683"/>
      <c r="C20937" s="683"/>
      <c r="D20937" s="684"/>
    </row>
    <row r="20938" spans="2:4" ht="15" customHeight="1" x14ac:dyDescent="0.25">
      <c r="B20938" s="683"/>
      <c r="C20938" s="683"/>
      <c r="D20938" s="684"/>
    </row>
    <row r="20939" spans="2:4" ht="15" customHeight="1" x14ac:dyDescent="0.25">
      <c r="B20939" s="683"/>
      <c r="C20939" s="683"/>
      <c r="D20939" s="684"/>
    </row>
    <row r="20940" spans="2:4" ht="15" customHeight="1" x14ac:dyDescent="0.25">
      <c r="B20940" s="683"/>
      <c r="C20940" s="683"/>
      <c r="D20940" s="684"/>
    </row>
    <row r="20941" spans="2:4" ht="15" customHeight="1" x14ac:dyDescent="0.25">
      <c r="B20941" s="683"/>
      <c r="C20941" s="683"/>
      <c r="D20941" s="684"/>
    </row>
    <row r="20942" spans="2:4" ht="15" customHeight="1" x14ac:dyDescent="0.25">
      <c r="B20942" s="683"/>
      <c r="C20942" s="683"/>
      <c r="D20942" s="684"/>
    </row>
    <row r="20943" spans="2:4" ht="15" customHeight="1" x14ac:dyDescent="0.25">
      <c r="B20943" s="683"/>
      <c r="C20943" s="683"/>
      <c r="D20943" s="684"/>
    </row>
    <row r="20944" spans="2:4" ht="15" customHeight="1" x14ac:dyDescent="0.25">
      <c r="B20944" s="683"/>
      <c r="C20944" s="683"/>
      <c r="D20944" s="684"/>
    </row>
    <row r="20945" spans="2:4" ht="15" customHeight="1" x14ac:dyDescent="0.25">
      <c r="B20945" s="683"/>
      <c r="C20945" s="683"/>
      <c r="D20945" s="684"/>
    </row>
    <row r="20946" spans="2:4" ht="15" customHeight="1" x14ac:dyDescent="0.25">
      <c r="B20946" s="683"/>
      <c r="C20946" s="683"/>
      <c r="D20946" s="684"/>
    </row>
    <row r="20947" spans="2:4" ht="15" customHeight="1" x14ac:dyDescent="0.25">
      <c r="B20947" s="683"/>
      <c r="C20947" s="683"/>
      <c r="D20947" s="684"/>
    </row>
    <row r="20948" spans="2:4" ht="15" customHeight="1" x14ac:dyDescent="0.25">
      <c r="B20948" s="683"/>
      <c r="C20948" s="683"/>
      <c r="D20948" s="684"/>
    </row>
    <row r="20949" spans="2:4" ht="15" customHeight="1" x14ac:dyDescent="0.25">
      <c r="B20949" s="683"/>
      <c r="C20949" s="683"/>
      <c r="D20949" s="684"/>
    </row>
    <row r="20950" spans="2:4" ht="15" customHeight="1" x14ac:dyDescent="0.25">
      <c r="B20950" s="683"/>
      <c r="C20950" s="683"/>
      <c r="D20950" s="684"/>
    </row>
    <row r="20951" spans="2:4" ht="15" customHeight="1" x14ac:dyDescent="0.25">
      <c r="B20951" s="683"/>
      <c r="C20951" s="683"/>
      <c r="D20951" s="684"/>
    </row>
    <row r="20952" spans="2:4" ht="15" customHeight="1" x14ac:dyDescent="0.25">
      <c r="B20952" s="683"/>
      <c r="C20952" s="683"/>
      <c r="D20952" s="684"/>
    </row>
    <row r="20953" spans="2:4" ht="15" customHeight="1" x14ac:dyDescent="0.25">
      <c r="B20953" s="683"/>
      <c r="C20953" s="683"/>
      <c r="D20953" s="684"/>
    </row>
    <row r="20954" spans="2:4" ht="15" customHeight="1" x14ac:dyDescent="0.25">
      <c r="B20954" s="683"/>
      <c r="C20954" s="683"/>
      <c r="D20954" s="684"/>
    </row>
    <row r="20955" spans="2:4" ht="15" customHeight="1" x14ac:dyDescent="0.25">
      <c r="B20955" s="683"/>
      <c r="C20955" s="683"/>
      <c r="D20955" s="684"/>
    </row>
    <row r="20956" spans="2:4" ht="15" customHeight="1" x14ac:dyDescent="0.25">
      <c r="B20956" s="683"/>
      <c r="C20956" s="683"/>
      <c r="D20956" s="684"/>
    </row>
    <row r="20957" spans="2:4" ht="15" customHeight="1" x14ac:dyDescent="0.25">
      <c r="B20957" s="683"/>
      <c r="C20957" s="683"/>
      <c r="D20957" s="684"/>
    </row>
    <row r="20958" spans="2:4" ht="15" customHeight="1" x14ac:dyDescent="0.25">
      <c r="B20958" s="683"/>
      <c r="C20958" s="683"/>
      <c r="D20958" s="684"/>
    </row>
    <row r="20959" spans="2:4" ht="15" customHeight="1" x14ac:dyDescent="0.25">
      <c r="B20959" s="683"/>
      <c r="C20959" s="683"/>
      <c r="D20959" s="684"/>
    </row>
    <row r="20960" spans="2:4" ht="15" customHeight="1" x14ac:dyDescent="0.25">
      <c r="B20960" s="683"/>
      <c r="C20960" s="683"/>
      <c r="D20960" s="684"/>
    </row>
    <row r="20961" spans="2:4" ht="15" customHeight="1" x14ac:dyDescent="0.25">
      <c r="B20961" s="683"/>
      <c r="C20961" s="683"/>
      <c r="D20961" s="684"/>
    </row>
    <row r="20962" spans="2:4" ht="15" customHeight="1" x14ac:dyDescent="0.25">
      <c r="B20962" s="683"/>
      <c r="C20962" s="683"/>
      <c r="D20962" s="684"/>
    </row>
    <row r="20963" spans="2:4" ht="15" customHeight="1" x14ac:dyDescent="0.25">
      <c r="B20963" s="683"/>
      <c r="C20963" s="683"/>
      <c r="D20963" s="684"/>
    </row>
    <row r="20964" spans="2:4" ht="15" customHeight="1" x14ac:dyDescent="0.25">
      <c r="B20964" s="683"/>
      <c r="C20964" s="683"/>
      <c r="D20964" s="684"/>
    </row>
    <row r="20965" spans="2:4" ht="15" customHeight="1" x14ac:dyDescent="0.25">
      <c r="B20965" s="683"/>
      <c r="C20965" s="683"/>
      <c r="D20965" s="684"/>
    </row>
    <row r="20966" spans="2:4" ht="15" customHeight="1" x14ac:dyDescent="0.25">
      <c r="B20966" s="683"/>
      <c r="C20966" s="683"/>
      <c r="D20966" s="684"/>
    </row>
    <row r="20967" spans="2:4" ht="15" customHeight="1" x14ac:dyDescent="0.25">
      <c r="B20967" s="683"/>
      <c r="C20967" s="683"/>
      <c r="D20967" s="684"/>
    </row>
    <row r="20968" spans="2:4" ht="15" customHeight="1" x14ac:dyDescent="0.25">
      <c r="B20968" s="683"/>
      <c r="C20968" s="683"/>
      <c r="D20968" s="684"/>
    </row>
    <row r="20969" spans="2:4" ht="15" customHeight="1" x14ac:dyDescent="0.25">
      <c r="B20969" s="683"/>
      <c r="C20969" s="683"/>
      <c r="D20969" s="684"/>
    </row>
    <row r="20970" spans="2:4" ht="15" customHeight="1" x14ac:dyDescent="0.25">
      <c r="B20970" s="683"/>
      <c r="C20970" s="683"/>
      <c r="D20970" s="684"/>
    </row>
    <row r="20971" spans="2:4" ht="15" customHeight="1" x14ac:dyDescent="0.25">
      <c r="B20971" s="683"/>
      <c r="C20971" s="683"/>
      <c r="D20971" s="684"/>
    </row>
    <row r="20972" spans="2:4" ht="15" customHeight="1" x14ac:dyDescent="0.25">
      <c r="B20972" s="683"/>
      <c r="C20972" s="683"/>
      <c r="D20972" s="684"/>
    </row>
    <row r="20973" spans="2:4" ht="15" customHeight="1" x14ac:dyDescent="0.25">
      <c r="B20973" s="683"/>
      <c r="C20973" s="683"/>
      <c r="D20973" s="684"/>
    </row>
    <row r="20974" spans="2:4" ht="15" customHeight="1" x14ac:dyDescent="0.25">
      <c r="B20974" s="683"/>
      <c r="C20974" s="683"/>
      <c r="D20974" s="684"/>
    </row>
    <row r="20975" spans="2:4" ht="15" customHeight="1" x14ac:dyDescent="0.25">
      <c r="B20975" s="683"/>
      <c r="C20975" s="683"/>
      <c r="D20975" s="684"/>
    </row>
    <row r="20976" spans="2:4" ht="15" customHeight="1" x14ac:dyDescent="0.25">
      <c r="B20976" s="683"/>
      <c r="C20976" s="683"/>
      <c r="D20976" s="684"/>
    </row>
    <row r="20977" spans="2:4" ht="15" customHeight="1" x14ac:dyDescent="0.25">
      <c r="B20977" s="683"/>
      <c r="C20977" s="683"/>
      <c r="D20977" s="684"/>
    </row>
    <row r="20978" spans="2:4" ht="15" customHeight="1" x14ac:dyDescent="0.25">
      <c r="B20978" s="683"/>
      <c r="C20978" s="683"/>
      <c r="D20978" s="684"/>
    </row>
    <row r="20979" spans="2:4" ht="15" customHeight="1" x14ac:dyDescent="0.25">
      <c r="B20979" s="683"/>
      <c r="C20979" s="683"/>
      <c r="D20979" s="684"/>
    </row>
    <row r="20980" spans="2:4" ht="15" customHeight="1" x14ac:dyDescent="0.25">
      <c r="B20980" s="683"/>
      <c r="C20980" s="683"/>
      <c r="D20980" s="684"/>
    </row>
    <row r="20981" spans="2:4" ht="15" customHeight="1" x14ac:dyDescent="0.25">
      <c r="B20981" s="683"/>
      <c r="C20981" s="683"/>
      <c r="D20981" s="684"/>
    </row>
    <row r="20982" spans="2:4" ht="15" customHeight="1" x14ac:dyDescent="0.25">
      <c r="B20982" s="683"/>
      <c r="C20982" s="683"/>
      <c r="D20982" s="684"/>
    </row>
    <row r="20983" spans="2:4" ht="15" customHeight="1" x14ac:dyDescent="0.25">
      <c r="B20983" s="683"/>
      <c r="C20983" s="683"/>
      <c r="D20983" s="684"/>
    </row>
    <row r="20984" spans="2:4" ht="15" customHeight="1" x14ac:dyDescent="0.25">
      <c r="B20984" s="683"/>
      <c r="C20984" s="683"/>
      <c r="D20984" s="684"/>
    </row>
    <row r="20985" spans="2:4" ht="15" customHeight="1" x14ac:dyDescent="0.25">
      <c r="B20985" s="683"/>
      <c r="C20985" s="683"/>
      <c r="D20985" s="684"/>
    </row>
    <row r="20986" spans="2:4" ht="15" customHeight="1" x14ac:dyDescent="0.25">
      <c r="B20986" s="683"/>
      <c r="C20986" s="683"/>
      <c r="D20986" s="684"/>
    </row>
    <row r="20987" spans="2:4" ht="15" customHeight="1" x14ac:dyDescent="0.25">
      <c r="B20987" s="683"/>
      <c r="C20987" s="683"/>
      <c r="D20987" s="684"/>
    </row>
    <row r="20988" spans="2:4" ht="15" customHeight="1" x14ac:dyDescent="0.25">
      <c r="B20988" s="683"/>
      <c r="C20988" s="683"/>
      <c r="D20988" s="684"/>
    </row>
    <row r="20989" spans="2:4" ht="15" customHeight="1" x14ac:dyDescent="0.25">
      <c r="B20989" s="683"/>
      <c r="C20989" s="683"/>
      <c r="D20989" s="684"/>
    </row>
    <row r="20990" spans="2:4" ht="15" customHeight="1" x14ac:dyDescent="0.25">
      <c r="B20990" s="683"/>
      <c r="C20990" s="683"/>
      <c r="D20990" s="684"/>
    </row>
    <row r="20991" spans="2:4" ht="15" customHeight="1" x14ac:dyDescent="0.25">
      <c r="B20991" s="683"/>
      <c r="C20991" s="683"/>
      <c r="D20991" s="684"/>
    </row>
    <row r="20992" spans="2:4" ht="15" customHeight="1" x14ac:dyDescent="0.25">
      <c r="B20992" s="683"/>
      <c r="C20992" s="683"/>
      <c r="D20992" s="684"/>
    </row>
    <row r="20993" spans="2:4" ht="15" customHeight="1" x14ac:dyDescent="0.25">
      <c r="B20993" s="683"/>
      <c r="C20993" s="683"/>
      <c r="D20993" s="684"/>
    </row>
    <row r="20994" spans="2:4" ht="15" customHeight="1" x14ac:dyDescent="0.25">
      <c r="B20994" s="683"/>
      <c r="C20994" s="683"/>
      <c r="D20994" s="684"/>
    </row>
    <row r="20995" spans="2:4" ht="15" customHeight="1" x14ac:dyDescent="0.25">
      <c r="B20995" s="683"/>
      <c r="C20995" s="683"/>
      <c r="D20995" s="684"/>
    </row>
    <row r="20996" spans="2:4" ht="15" customHeight="1" x14ac:dyDescent="0.25">
      <c r="B20996" s="683"/>
      <c r="C20996" s="683"/>
      <c r="D20996" s="684"/>
    </row>
    <row r="20997" spans="2:4" ht="15" customHeight="1" x14ac:dyDescent="0.25">
      <c r="B20997" s="683"/>
      <c r="C20997" s="683"/>
      <c r="D20997" s="684"/>
    </row>
    <row r="20998" spans="2:4" ht="15" customHeight="1" x14ac:dyDescent="0.25">
      <c r="B20998" s="683"/>
      <c r="C20998" s="683"/>
      <c r="D20998" s="684"/>
    </row>
    <row r="20999" spans="2:4" ht="15" customHeight="1" x14ac:dyDescent="0.25">
      <c r="B20999" s="683"/>
      <c r="C20999" s="683"/>
      <c r="D20999" s="684"/>
    </row>
    <row r="21000" spans="2:4" ht="15" customHeight="1" x14ac:dyDescent="0.25">
      <c r="B21000" s="683"/>
      <c r="C21000" s="683"/>
      <c r="D21000" s="684"/>
    </row>
    <row r="21001" spans="2:4" ht="15" customHeight="1" x14ac:dyDescent="0.25">
      <c r="B21001" s="683"/>
      <c r="C21001" s="683"/>
      <c r="D21001" s="684"/>
    </row>
    <row r="21002" spans="2:4" ht="15" customHeight="1" x14ac:dyDescent="0.25">
      <c r="B21002" s="683"/>
      <c r="C21002" s="683"/>
      <c r="D21002" s="684"/>
    </row>
    <row r="21003" spans="2:4" ht="15" customHeight="1" x14ac:dyDescent="0.25">
      <c r="B21003" s="683"/>
      <c r="C21003" s="683"/>
      <c r="D21003" s="684"/>
    </row>
    <row r="21004" spans="2:4" ht="15" customHeight="1" x14ac:dyDescent="0.25">
      <c r="B21004" s="683"/>
      <c r="C21004" s="683"/>
      <c r="D21004" s="684"/>
    </row>
    <row r="21005" spans="2:4" ht="15" customHeight="1" x14ac:dyDescent="0.25">
      <c r="B21005" s="683"/>
      <c r="C21005" s="683"/>
      <c r="D21005" s="684"/>
    </row>
    <row r="21006" spans="2:4" ht="15" customHeight="1" x14ac:dyDescent="0.25">
      <c r="B21006" s="683"/>
      <c r="C21006" s="683"/>
      <c r="D21006" s="684"/>
    </row>
    <row r="21007" spans="2:4" ht="15" customHeight="1" x14ac:dyDescent="0.25">
      <c r="B21007" s="683"/>
      <c r="C21007" s="683"/>
      <c r="D21007" s="684"/>
    </row>
    <row r="21008" spans="2:4" ht="15" customHeight="1" x14ac:dyDescent="0.25">
      <c r="B21008" s="683"/>
      <c r="C21008" s="683"/>
      <c r="D21008" s="684"/>
    </row>
    <row r="21009" spans="2:4" ht="15" customHeight="1" x14ac:dyDescent="0.25">
      <c r="B21009" s="683"/>
      <c r="C21009" s="683"/>
      <c r="D21009" s="684"/>
    </row>
    <row r="21010" spans="2:4" ht="15" customHeight="1" x14ac:dyDescent="0.25">
      <c r="B21010" s="683"/>
      <c r="C21010" s="683"/>
      <c r="D21010" s="684"/>
    </row>
    <row r="21011" spans="2:4" ht="15" customHeight="1" x14ac:dyDescent="0.25">
      <c r="B21011" s="683"/>
      <c r="C21011" s="683"/>
      <c r="D21011" s="684"/>
    </row>
    <row r="21012" spans="2:4" ht="15" customHeight="1" x14ac:dyDescent="0.25">
      <c r="B21012" s="683"/>
      <c r="C21012" s="683"/>
      <c r="D21012" s="684"/>
    </row>
    <row r="21013" spans="2:4" ht="15" customHeight="1" x14ac:dyDescent="0.25">
      <c r="B21013" s="683"/>
      <c r="C21013" s="683"/>
      <c r="D21013" s="684"/>
    </row>
    <row r="21014" spans="2:4" ht="15" customHeight="1" x14ac:dyDescent="0.25">
      <c r="B21014" s="683"/>
      <c r="C21014" s="683"/>
      <c r="D21014" s="684"/>
    </row>
    <row r="21015" spans="2:4" ht="15" customHeight="1" x14ac:dyDescent="0.25">
      <c r="B21015" s="683"/>
      <c r="C21015" s="683"/>
      <c r="D21015" s="684"/>
    </row>
    <row r="21016" spans="2:4" ht="15" customHeight="1" x14ac:dyDescent="0.25">
      <c r="B21016" s="683"/>
      <c r="C21016" s="683"/>
      <c r="D21016" s="684"/>
    </row>
    <row r="21017" spans="2:4" ht="15" customHeight="1" x14ac:dyDescent="0.25">
      <c r="B21017" s="683"/>
      <c r="C21017" s="683"/>
      <c r="D21017" s="684"/>
    </row>
    <row r="21018" spans="2:4" ht="15" customHeight="1" x14ac:dyDescent="0.25">
      <c r="B21018" s="683"/>
      <c r="C21018" s="683"/>
      <c r="D21018" s="684"/>
    </row>
    <row r="21019" spans="2:4" ht="15" customHeight="1" x14ac:dyDescent="0.25">
      <c r="B21019" s="683"/>
      <c r="C21019" s="683"/>
      <c r="D21019" s="684"/>
    </row>
    <row r="21020" spans="2:4" ht="15" customHeight="1" x14ac:dyDescent="0.25">
      <c r="B21020" s="683"/>
      <c r="C21020" s="683"/>
      <c r="D21020" s="684"/>
    </row>
    <row r="21021" spans="2:4" ht="15" customHeight="1" x14ac:dyDescent="0.25">
      <c r="B21021" s="683"/>
      <c r="C21021" s="683"/>
      <c r="D21021" s="684"/>
    </row>
    <row r="21022" spans="2:4" ht="15" customHeight="1" x14ac:dyDescent="0.25">
      <c r="B21022" s="683"/>
      <c r="C21022" s="683"/>
      <c r="D21022" s="684"/>
    </row>
    <row r="21023" spans="2:4" ht="15" customHeight="1" x14ac:dyDescent="0.25">
      <c r="B21023" s="683"/>
      <c r="C21023" s="683"/>
      <c r="D21023" s="684"/>
    </row>
    <row r="21024" spans="2:4" ht="15" customHeight="1" x14ac:dyDescent="0.25">
      <c r="B21024" s="683"/>
      <c r="C21024" s="683"/>
      <c r="D21024" s="684"/>
    </row>
    <row r="21025" spans="2:4" ht="15" customHeight="1" x14ac:dyDescent="0.25">
      <c r="B21025" s="683"/>
      <c r="C21025" s="683"/>
      <c r="D21025" s="684"/>
    </row>
    <row r="21026" spans="2:4" ht="15" customHeight="1" x14ac:dyDescent="0.25">
      <c r="B21026" s="683"/>
      <c r="C21026" s="683"/>
      <c r="D21026" s="684"/>
    </row>
    <row r="21027" spans="2:4" ht="15" customHeight="1" x14ac:dyDescent="0.25">
      <c r="B21027" s="683"/>
      <c r="C21027" s="683"/>
      <c r="D21027" s="684"/>
    </row>
    <row r="21028" spans="2:4" ht="15" customHeight="1" x14ac:dyDescent="0.25">
      <c r="B21028" s="683"/>
      <c r="C21028" s="683"/>
      <c r="D21028" s="684"/>
    </row>
    <row r="21029" spans="2:4" ht="15" customHeight="1" x14ac:dyDescent="0.25">
      <c r="B21029" s="683"/>
      <c r="C21029" s="683"/>
      <c r="D21029" s="684"/>
    </row>
    <row r="21030" spans="2:4" ht="15" customHeight="1" x14ac:dyDescent="0.25">
      <c r="B21030" s="683"/>
      <c r="C21030" s="683"/>
      <c r="D21030" s="684"/>
    </row>
    <row r="21031" spans="2:4" ht="15" customHeight="1" x14ac:dyDescent="0.25">
      <c r="B21031" s="683"/>
      <c r="C21031" s="683"/>
      <c r="D21031" s="684"/>
    </row>
    <row r="21032" spans="2:4" ht="15" customHeight="1" x14ac:dyDescent="0.25">
      <c r="B21032" s="683"/>
      <c r="C21032" s="683"/>
      <c r="D21032" s="684"/>
    </row>
    <row r="21033" spans="2:4" ht="15" customHeight="1" x14ac:dyDescent="0.25">
      <c r="B21033" s="683"/>
      <c r="C21033" s="683"/>
      <c r="D21033" s="684"/>
    </row>
    <row r="21034" spans="2:4" ht="15" customHeight="1" x14ac:dyDescent="0.25">
      <c r="B21034" s="683"/>
      <c r="C21034" s="683"/>
      <c r="D21034" s="684"/>
    </row>
    <row r="21035" spans="2:4" ht="15" customHeight="1" x14ac:dyDescent="0.25">
      <c r="B21035" s="683"/>
      <c r="C21035" s="683"/>
      <c r="D21035" s="684"/>
    </row>
    <row r="21036" spans="2:4" ht="15" customHeight="1" x14ac:dyDescent="0.25">
      <c r="B21036" s="683"/>
      <c r="C21036" s="683"/>
      <c r="D21036" s="684"/>
    </row>
    <row r="21037" spans="2:4" ht="15" customHeight="1" x14ac:dyDescent="0.25">
      <c r="B21037" s="683"/>
      <c r="C21037" s="683"/>
      <c r="D21037" s="684"/>
    </row>
    <row r="21038" spans="2:4" ht="15" customHeight="1" x14ac:dyDescent="0.25">
      <c r="B21038" s="683"/>
      <c r="C21038" s="683"/>
      <c r="D21038" s="684"/>
    </row>
    <row r="21039" spans="2:4" ht="15" customHeight="1" x14ac:dyDescent="0.25">
      <c r="B21039" s="683"/>
      <c r="C21039" s="683"/>
      <c r="D21039" s="684"/>
    </row>
    <row r="21040" spans="2:4" ht="15" customHeight="1" x14ac:dyDescent="0.25">
      <c r="B21040" s="683"/>
      <c r="C21040" s="683"/>
      <c r="D21040" s="684"/>
    </row>
    <row r="21041" spans="2:4" ht="15" customHeight="1" x14ac:dyDescent="0.25">
      <c r="B21041" s="683"/>
      <c r="C21041" s="683"/>
      <c r="D21041" s="684"/>
    </row>
    <row r="21042" spans="2:4" ht="15" customHeight="1" x14ac:dyDescent="0.25">
      <c r="B21042" s="683"/>
      <c r="C21042" s="683"/>
      <c r="D21042" s="684"/>
    </row>
    <row r="21043" spans="2:4" ht="15" customHeight="1" x14ac:dyDescent="0.25">
      <c r="B21043" s="683"/>
      <c r="C21043" s="683"/>
      <c r="D21043" s="684"/>
    </row>
    <row r="21044" spans="2:4" ht="15" customHeight="1" x14ac:dyDescent="0.25">
      <c r="B21044" s="683"/>
      <c r="C21044" s="683"/>
      <c r="D21044" s="684"/>
    </row>
    <row r="21045" spans="2:4" ht="15" customHeight="1" x14ac:dyDescent="0.25">
      <c r="B21045" s="683"/>
      <c r="C21045" s="683"/>
      <c r="D21045" s="684"/>
    </row>
    <row r="21046" spans="2:4" ht="15" customHeight="1" x14ac:dyDescent="0.25">
      <c r="B21046" s="683"/>
      <c r="C21046" s="683"/>
      <c r="D21046" s="684"/>
    </row>
    <row r="21047" spans="2:4" ht="15" customHeight="1" x14ac:dyDescent="0.25">
      <c r="B21047" s="683"/>
      <c r="C21047" s="683"/>
      <c r="D21047" s="684"/>
    </row>
    <row r="21048" spans="2:4" ht="15" customHeight="1" x14ac:dyDescent="0.25">
      <c r="B21048" s="683"/>
      <c r="C21048" s="683"/>
      <c r="D21048" s="684"/>
    </row>
    <row r="21049" spans="2:4" ht="15" customHeight="1" x14ac:dyDescent="0.25">
      <c r="B21049" s="683"/>
      <c r="C21049" s="683"/>
      <c r="D21049" s="684"/>
    </row>
    <row r="21050" spans="2:4" ht="15" customHeight="1" x14ac:dyDescent="0.25">
      <c r="B21050" s="683"/>
      <c r="C21050" s="683"/>
      <c r="D21050" s="684"/>
    </row>
    <row r="21051" spans="2:4" ht="15" customHeight="1" x14ac:dyDescent="0.25">
      <c r="B21051" s="683"/>
      <c r="C21051" s="683"/>
      <c r="D21051" s="684"/>
    </row>
    <row r="21052" spans="2:4" ht="15" customHeight="1" x14ac:dyDescent="0.25">
      <c r="B21052" s="683"/>
      <c r="C21052" s="683"/>
      <c r="D21052" s="684"/>
    </row>
    <row r="21053" spans="2:4" ht="15" customHeight="1" x14ac:dyDescent="0.25">
      <c r="B21053" s="683"/>
      <c r="C21053" s="683"/>
      <c r="D21053" s="684"/>
    </row>
    <row r="21054" spans="2:4" ht="15" customHeight="1" x14ac:dyDescent="0.25">
      <c r="B21054" s="683"/>
      <c r="C21054" s="683"/>
      <c r="D21054" s="684"/>
    </row>
    <row r="21055" spans="2:4" ht="15" customHeight="1" x14ac:dyDescent="0.25">
      <c r="B21055" s="683"/>
      <c r="C21055" s="683"/>
      <c r="D21055" s="684"/>
    </row>
    <row r="21056" spans="2:4" ht="15" customHeight="1" x14ac:dyDescent="0.25">
      <c r="B21056" s="683"/>
      <c r="C21056" s="683"/>
      <c r="D21056" s="684"/>
    </row>
    <row r="21057" spans="2:4" ht="15" customHeight="1" x14ac:dyDescent="0.25">
      <c r="B21057" s="683"/>
      <c r="C21057" s="683"/>
      <c r="D21057" s="684"/>
    </row>
    <row r="21058" spans="2:4" ht="15" customHeight="1" x14ac:dyDescent="0.25">
      <c r="B21058" s="683"/>
      <c r="C21058" s="683"/>
      <c r="D21058" s="684"/>
    </row>
    <row r="21059" spans="2:4" ht="15" customHeight="1" x14ac:dyDescent="0.25">
      <c r="B21059" s="683"/>
      <c r="C21059" s="683"/>
      <c r="D21059" s="684"/>
    </row>
    <row r="21060" spans="2:4" ht="15" customHeight="1" x14ac:dyDescent="0.25">
      <c r="B21060" s="683"/>
      <c r="C21060" s="683"/>
      <c r="D21060" s="684"/>
    </row>
    <row r="21061" spans="2:4" ht="15" customHeight="1" x14ac:dyDescent="0.25">
      <c r="B21061" s="683"/>
      <c r="C21061" s="683"/>
      <c r="D21061" s="684"/>
    </row>
    <row r="21062" spans="2:4" ht="15" customHeight="1" x14ac:dyDescent="0.25">
      <c r="B21062" s="683"/>
      <c r="C21062" s="683"/>
      <c r="D21062" s="684"/>
    </row>
    <row r="21063" spans="2:4" ht="15" customHeight="1" x14ac:dyDescent="0.25">
      <c r="B21063" s="683"/>
      <c r="C21063" s="683"/>
      <c r="D21063" s="684"/>
    </row>
    <row r="21064" spans="2:4" ht="15" customHeight="1" x14ac:dyDescent="0.25">
      <c r="B21064" s="683"/>
      <c r="C21064" s="683"/>
      <c r="D21064" s="684"/>
    </row>
    <row r="21065" spans="2:4" ht="15" customHeight="1" x14ac:dyDescent="0.25">
      <c r="B21065" s="683"/>
      <c r="C21065" s="683"/>
      <c r="D21065" s="684"/>
    </row>
    <row r="21066" spans="2:4" ht="15" customHeight="1" x14ac:dyDescent="0.25">
      <c r="B21066" s="683"/>
      <c r="C21066" s="683"/>
      <c r="D21066" s="684"/>
    </row>
    <row r="21067" spans="2:4" ht="15" customHeight="1" x14ac:dyDescent="0.25">
      <c r="B21067" s="683"/>
      <c r="C21067" s="683"/>
      <c r="D21067" s="684"/>
    </row>
    <row r="21068" spans="2:4" ht="15" customHeight="1" x14ac:dyDescent="0.25">
      <c r="B21068" s="683"/>
      <c r="C21068" s="683"/>
      <c r="D21068" s="684"/>
    </row>
    <row r="21069" spans="2:4" ht="15" customHeight="1" x14ac:dyDescent="0.25">
      <c r="B21069" s="683"/>
      <c r="C21069" s="683"/>
      <c r="D21069" s="684"/>
    </row>
    <row r="21070" spans="2:4" ht="15" customHeight="1" x14ac:dyDescent="0.25">
      <c r="B21070" s="683"/>
      <c r="C21070" s="683"/>
      <c r="D21070" s="684"/>
    </row>
    <row r="21071" spans="2:4" ht="15" customHeight="1" x14ac:dyDescent="0.25">
      <c r="B21071" s="683"/>
      <c r="C21071" s="683"/>
      <c r="D21071" s="684"/>
    </row>
    <row r="21072" spans="2:4" ht="15" customHeight="1" x14ac:dyDescent="0.25">
      <c r="B21072" s="683"/>
      <c r="C21072" s="683"/>
      <c r="D21072" s="684"/>
    </row>
    <row r="21073" spans="2:4" ht="15" customHeight="1" x14ac:dyDescent="0.25">
      <c r="B21073" s="683"/>
      <c r="C21073" s="683"/>
      <c r="D21073" s="684"/>
    </row>
    <row r="21074" spans="2:4" ht="15" customHeight="1" x14ac:dyDescent="0.25">
      <c r="B21074" s="683"/>
      <c r="C21074" s="683"/>
      <c r="D21074" s="684"/>
    </row>
    <row r="21075" spans="2:4" ht="15" customHeight="1" x14ac:dyDescent="0.25">
      <c r="B21075" s="683"/>
      <c r="C21075" s="683"/>
      <c r="D21075" s="684"/>
    </row>
    <row r="21076" spans="2:4" ht="15" customHeight="1" x14ac:dyDescent="0.25">
      <c r="B21076" s="683"/>
      <c r="C21076" s="683"/>
      <c r="D21076" s="684"/>
    </row>
    <row r="21077" spans="2:4" ht="15" customHeight="1" x14ac:dyDescent="0.25">
      <c r="B21077" s="683"/>
      <c r="C21077" s="683"/>
      <c r="D21077" s="684"/>
    </row>
    <row r="21078" spans="2:4" ht="15" customHeight="1" x14ac:dyDescent="0.25">
      <c r="B21078" s="683"/>
      <c r="C21078" s="683"/>
      <c r="D21078" s="684"/>
    </row>
    <row r="21079" spans="2:4" ht="15" customHeight="1" x14ac:dyDescent="0.25">
      <c r="B21079" s="683"/>
      <c r="C21079" s="683"/>
      <c r="D21079" s="684"/>
    </row>
    <row r="21080" spans="2:4" ht="15" customHeight="1" x14ac:dyDescent="0.25">
      <c r="B21080" s="683"/>
      <c r="C21080" s="683"/>
      <c r="D21080" s="684"/>
    </row>
    <row r="21081" spans="2:4" ht="15" customHeight="1" x14ac:dyDescent="0.25">
      <c r="B21081" s="683"/>
      <c r="C21081" s="683"/>
      <c r="D21081" s="684"/>
    </row>
    <row r="21082" spans="2:4" ht="15" customHeight="1" x14ac:dyDescent="0.25">
      <c r="B21082" s="683"/>
      <c r="C21082" s="683"/>
      <c r="D21082" s="684"/>
    </row>
    <row r="21083" spans="2:4" ht="15" customHeight="1" x14ac:dyDescent="0.25">
      <c r="B21083" s="683"/>
      <c r="C21083" s="683"/>
      <c r="D21083" s="684"/>
    </row>
    <row r="21084" spans="2:4" ht="15" customHeight="1" x14ac:dyDescent="0.25">
      <c r="B21084" s="683"/>
      <c r="C21084" s="683"/>
      <c r="D21084" s="684"/>
    </row>
    <row r="21085" spans="2:4" ht="15" customHeight="1" x14ac:dyDescent="0.25">
      <c r="B21085" s="683"/>
      <c r="C21085" s="683"/>
      <c r="D21085" s="684"/>
    </row>
    <row r="21086" spans="2:4" ht="15" customHeight="1" x14ac:dyDescent="0.25">
      <c r="B21086" s="683"/>
      <c r="C21086" s="683"/>
      <c r="D21086" s="684"/>
    </row>
    <row r="21087" spans="2:4" ht="15" customHeight="1" x14ac:dyDescent="0.25">
      <c r="B21087" s="683"/>
      <c r="C21087" s="683"/>
      <c r="D21087" s="684"/>
    </row>
    <row r="21088" spans="2:4" ht="15" customHeight="1" x14ac:dyDescent="0.25">
      <c r="B21088" s="683"/>
      <c r="C21088" s="683"/>
      <c r="D21088" s="684"/>
    </row>
    <row r="21089" spans="2:4" ht="15" customHeight="1" x14ac:dyDescent="0.25">
      <c r="B21089" s="683"/>
      <c r="C21089" s="683"/>
      <c r="D21089" s="684"/>
    </row>
    <row r="21090" spans="2:4" ht="15" customHeight="1" x14ac:dyDescent="0.25">
      <c r="B21090" s="683"/>
      <c r="C21090" s="683"/>
      <c r="D21090" s="684"/>
    </row>
    <row r="21091" spans="2:4" ht="15" customHeight="1" x14ac:dyDescent="0.25">
      <c r="B21091" s="683"/>
      <c r="C21091" s="683"/>
      <c r="D21091" s="684"/>
    </row>
    <row r="21092" spans="2:4" ht="15" customHeight="1" x14ac:dyDescent="0.25">
      <c r="B21092" s="683"/>
      <c r="C21092" s="683"/>
      <c r="D21092" s="684"/>
    </row>
    <row r="21093" spans="2:4" ht="15" customHeight="1" x14ac:dyDescent="0.25">
      <c r="B21093" s="683"/>
      <c r="C21093" s="683"/>
      <c r="D21093" s="684"/>
    </row>
    <row r="21094" spans="2:4" ht="15" customHeight="1" x14ac:dyDescent="0.25">
      <c r="B21094" s="683"/>
      <c r="C21094" s="683"/>
      <c r="D21094" s="684"/>
    </row>
    <row r="21095" spans="2:4" ht="15" customHeight="1" x14ac:dyDescent="0.25">
      <c r="B21095" s="683"/>
      <c r="C21095" s="683"/>
      <c r="D21095" s="684"/>
    </row>
    <row r="21096" spans="2:4" ht="15" customHeight="1" x14ac:dyDescent="0.25">
      <c r="B21096" s="683"/>
      <c r="C21096" s="683"/>
      <c r="D21096" s="684"/>
    </row>
    <row r="21097" spans="2:4" ht="15" customHeight="1" x14ac:dyDescent="0.25">
      <c r="B21097" s="683"/>
      <c r="C21097" s="683"/>
      <c r="D21097" s="684"/>
    </row>
    <row r="21098" spans="2:4" ht="15" customHeight="1" x14ac:dyDescent="0.25">
      <c r="B21098" s="683"/>
      <c r="C21098" s="683"/>
      <c r="D21098" s="684"/>
    </row>
    <row r="21099" spans="2:4" ht="15" customHeight="1" x14ac:dyDescent="0.25">
      <c r="B21099" s="683"/>
      <c r="C21099" s="683"/>
      <c r="D21099" s="684"/>
    </row>
    <row r="21100" spans="2:4" ht="15" customHeight="1" x14ac:dyDescent="0.25">
      <c r="B21100" s="683"/>
      <c r="C21100" s="683"/>
      <c r="D21100" s="684"/>
    </row>
    <row r="21101" spans="2:4" ht="15" customHeight="1" x14ac:dyDescent="0.25">
      <c r="B21101" s="683"/>
      <c r="C21101" s="683"/>
      <c r="D21101" s="684"/>
    </row>
    <row r="21102" spans="2:4" ht="15" customHeight="1" x14ac:dyDescent="0.25">
      <c r="B21102" s="683"/>
      <c r="C21102" s="683"/>
      <c r="D21102" s="684"/>
    </row>
    <row r="21103" spans="2:4" ht="15" customHeight="1" x14ac:dyDescent="0.25">
      <c r="B21103" s="683"/>
      <c r="C21103" s="683"/>
      <c r="D21103" s="684"/>
    </row>
    <row r="21104" spans="2:4" ht="15" customHeight="1" x14ac:dyDescent="0.25">
      <c r="B21104" s="683"/>
      <c r="C21104" s="683"/>
      <c r="D21104" s="684"/>
    </row>
    <row r="21105" spans="2:4" ht="15" customHeight="1" x14ac:dyDescent="0.25">
      <c r="B21105" s="683"/>
      <c r="C21105" s="683"/>
      <c r="D21105" s="684"/>
    </row>
    <row r="21106" spans="2:4" ht="15" customHeight="1" x14ac:dyDescent="0.25">
      <c r="B21106" s="683"/>
      <c r="C21106" s="683"/>
      <c r="D21106" s="684"/>
    </row>
    <row r="21107" spans="2:4" ht="15" customHeight="1" x14ac:dyDescent="0.25">
      <c r="B21107" s="683"/>
      <c r="C21107" s="683"/>
      <c r="D21107" s="684"/>
    </row>
    <row r="21108" spans="2:4" ht="15" customHeight="1" x14ac:dyDescent="0.25">
      <c r="B21108" s="683"/>
      <c r="C21108" s="683"/>
      <c r="D21108" s="684"/>
    </row>
    <row r="21109" spans="2:4" ht="15" customHeight="1" x14ac:dyDescent="0.25">
      <c r="B21109" s="683"/>
      <c r="C21109" s="683"/>
      <c r="D21109" s="684"/>
    </row>
    <row r="21110" spans="2:4" ht="15" customHeight="1" x14ac:dyDescent="0.25">
      <c r="B21110" s="683"/>
      <c r="C21110" s="683"/>
      <c r="D21110" s="684"/>
    </row>
    <row r="21111" spans="2:4" ht="15" customHeight="1" x14ac:dyDescent="0.25">
      <c r="B21111" s="683"/>
      <c r="C21111" s="683"/>
      <c r="D21111" s="684"/>
    </row>
    <row r="21112" spans="2:4" ht="15" customHeight="1" x14ac:dyDescent="0.25">
      <c r="B21112" s="683"/>
      <c r="C21112" s="683"/>
      <c r="D21112" s="684"/>
    </row>
    <row r="21113" spans="2:4" ht="15" customHeight="1" x14ac:dyDescent="0.25">
      <c r="B21113" s="683"/>
      <c r="C21113" s="683"/>
      <c r="D21113" s="684"/>
    </row>
    <row r="21114" spans="2:4" ht="15" customHeight="1" x14ac:dyDescent="0.25">
      <c r="B21114" s="683"/>
      <c r="C21114" s="683"/>
      <c r="D21114" s="684"/>
    </row>
    <row r="21115" spans="2:4" ht="15" customHeight="1" x14ac:dyDescent="0.25">
      <c r="B21115" s="683"/>
      <c r="C21115" s="683"/>
      <c r="D21115" s="684"/>
    </row>
    <row r="21116" spans="2:4" ht="15" customHeight="1" x14ac:dyDescent="0.25">
      <c r="B21116" s="683"/>
      <c r="C21116" s="683"/>
      <c r="D21116" s="684"/>
    </row>
    <row r="21117" spans="2:4" ht="15" customHeight="1" x14ac:dyDescent="0.25">
      <c r="B21117" s="683"/>
      <c r="C21117" s="683"/>
      <c r="D21117" s="684"/>
    </row>
    <row r="21118" spans="2:4" ht="15" customHeight="1" x14ac:dyDescent="0.25">
      <c r="B21118" s="683"/>
      <c r="C21118" s="683"/>
      <c r="D21118" s="684"/>
    </row>
    <row r="21119" spans="2:4" ht="15" customHeight="1" x14ac:dyDescent="0.25">
      <c r="B21119" s="683"/>
      <c r="C21119" s="683"/>
      <c r="D21119" s="684"/>
    </row>
    <row r="21120" spans="2:4" ht="15" customHeight="1" x14ac:dyDescent="0.25">
      <c r="B21120" s="683"/>
      <c r="C21120" s="683"/>
      <c r="D21120" s="684"/>
    </row>
    <row r="21121" spans="2:4" ht="15" customHeight="1" x14ac:dyDescent="0.25">
      <c r="B21121" s="683"/>
      <c r="C21121" s="683"/>
      <c r="D21121" s="684"/>
    </row>
    <row r="21122" spans="2:4" ht="15" customHeight="1" x14ac:dyDescent="0.25">
      <c r="B21122" s="683"/>
      <c r="C21122" s="683"/>
      <c r="D21122" s="684"/>
    </row>
    <row r="21123" spans="2:4" ht="15" customHeight="1" x14ac:dyDescent="0.25">
      <c r="B21123" s="683"/>
      <c r="C21123" s="683"/>
      <c r="D21123" s="684"/>
    </row>
    <row r="21124" spans="2:4" ht="15" customHeight="1" x14ac:dyDescent="0.25">
      <c r="B21124" s="683"/>
      <c r="C21124" s="683"/>
      <c r="D21124" s="684"/>
    </row>
    <row r="21125" spans="2:4" ht="15" customHeight="1" x14ac:dyDescent="0.25">
      <c r="B21125" s="683"/>
      <c r="C21125" s="683"/>
      <c r="D21125" s="684"/>
    </row>
    <row r="21126" spans="2:4" ht="15" customHeight="1" x14ac:dyDescent="0.25">
      <c r="B21126" s="683"/>
      <c r="C21126" s="683"/>
      <c r="D21126" s="684"/>
    </row>
    <row r="21127" spans="2:4" ht="15" customHeight="1" x14ac:dyDescent="0.25">
      <c r="B21127" s="683"/>
      <c r="C21127" s="683"/>
      <c r="D21127" s="684"/>
    </row>
    <row r="21128" spans="2:4" ht="15" customHeight="1" x14ac:dyDescent="0.25">
      <c r="B21128" s="683"/>
      <c r="C21128" s="683"/>
      <c r="D21128" s="684"/>
    </row>
    <row r="21129" spans="2:4" ht="15" customHeight="1" x14ac:dyDescent="0.25">
      <c r="B21129" s="683"/>
      <c r="C21129" s="683"/>
      <c r="D21129" s="684"/>
    </row>
    <row r="21130" spans="2:4" ht="15" customHeight="1" x14ac:dyDescent="0.25">
      <c r="B21130" s="683"/>
      <c r="C21130" s="683"/>
      <c r="D21130" s="684"/>
    </row>
    <row r="21131" spans="2:4" ht="15" customHeight="1" x14ac:dyDescent="0.25">
      <c r="B21131" s="683"/>
      <c r="C21131" s="683"/>
      <c r="D21131" s="684"/>
    </row>
    <row r="21132" spans="2:4" ht="15" customHeight="1" x14ac:dyDescent="0.25">
      <c r="B21132" s="683"/>
      <c r="C21132" s="683"/>
      <c r="D21132" s="684"/>
    </row>
    <row r="21133" spans="2:4" ht="15" customHeight="1" x14ac:dyDescent="0.25">
      <c r="B21133" s="683"/>
      <c r="C21133" s="683"/>
      <c r="D21133" s="684"/>
    </row>
    <row r="21134" spans="2:4" ht="15" customHeight="1" x14ac:dyDescent="0.25">
      <c r="B21134" s="683"/>
      <c r="C21134" s="683"/>
      <c r="D21134" s="684"/>
    </row>
    <row r="21135" spans="2:4" ht="15" customHeight="1" x14ac:dyDescent="0.25">
      <c r="B21135" s="683"/>
      <c r="C21135" s="683"/>
      <c r="D21135" s="684"/>
    </row>
    <row r="21136" spans="2:4" ht="15" customHeight="1" x14ac:dyDescent="0.25">
      <c r="B21136" s="683"/>
      <c r="C21136" s="683"/>
      <c r="D21136" s="684"/>
    </row>
    <row r="21137" spans="2:4" ht="15" customHeight="1" x14ac:dyDescent="0.25">
      <c r="B21137" s="683"/>
      <c r="C21137" s="683"/>
      <c r="D21137" s="684"/>
    </row>
    <row r="21138" spans="2:4" ht="15" customHeight="1" x14ac:dyDescent="0.25">
      <c r="B21138" s="683"/>
      <c r="C21138" s="683"/>
      <c r="D21138" s="684"/>
    </row>
    <row r="21139" spans="2:4" ht="15" customHeight="1" x14ac:dyDescent="0.25">
      <c r="B21139" s="683"/>
      <c r="C21139" s="683"/>
      <c r="D21139" s="684"/>
    </row>
    <row r="21140" spans="2:4" ht="15" customHeight="1" x14ac:dyDescent="0.25">
      <c r="B21140" s="683"/>
      <c r="C21140" s="683"/>
      <c r="D21140" s="684"/>
    </row>
    <row r="21141" spans="2:4" ht="15" customHeight="1" x14ac:dyDescent="0.25">
      <c r="B21141" s="683"/>
      <c r="C21141" s="683"/>
      <c r="D21141" s="684"/>
    </row>
    <row r="21142" spans="2:4" ht="15" customHeight="1" x14ac:dyDescent="0.25">
      <c r="B21142" s="683"/>
      <c r="C21142" s="683"/>
      <c r="D21142" s="684"/>
    </row>
    <row r="21143" spans="2:4" ht="15" customHeight="1" x14ac:dyDescent="0.25">
      <c r="B21143" s="683"/>
      <c r="C21143" s="683"/>
      <c r="D21143" s="684"/>
    </row>
    <row r="21144" spans="2:4" ht="15" customHeight="1" x14ac:dyDescent="0.25">
      <c r="B21144" s="683"/>
      <c r="C21144" s="683"/>
      <c r="D21144" s="684"/>
    </row>
    <row r="21145" spans="2:4" ht="15" customHeight="1" x14ac:dyDescent="0.25">
      <c r="B21145" s="683"/>
      <c r="C21145" s="683"/>
      <c r="D21145" s="684"/>
    </row>
    <row r="21146" spans="2:4" ht="15" customHeight="1" x14ac:dyDescent="0.25">
      <c r="B21146" s="683"/>
      <c r="C21146" s="683"/>
      <c r="D21146" s="684"/>
    </row>
    <row r="21147" spans="2:4" ht="15" customHeight="1" x14ac:dyDescent="0.25">
      <c r="B21147" s="683"/>
      <c r="C21147" s="683"/>
      <c r="D21147" s="684"/>
    </row>
    <row r="21148" spans="2:4" ht="15" customHeight="1" x14ac:dyDescent="0.25">
      <c r="B21148" s="683"/>
      <c r="C21148" s="683"/>
      <c r="D21148" s="684"/>
    </row>
    <row r="21149" spans="2:4" ht="15" customHeight="1" x14ac:dyDescent="0.25">
      <c r="B21149" s="683"/>
      <c r="C21149" s="683"/>
      <c r="D21149" s="684"/>
    </row>
    <row r="21150" spans="2:4" ht="15" customHeight="1" x14ac:dyDescent="0.25">
      <c r="B21150" s="683"/>
      <c r="C21150" s="683"/>
      <c r="D21150" s="684"/>
    </row>
    <row r="21151" spans="2:4" ht="15" customHeight="1" x14ac:dyDescent="0.25">
      <c r="B21151" s="683"/>
      <c r="C21151" s="683"/>
      <c r="D21151" s="684"/>
    </row>
    <row r="21152" spans="2:4" ht="15" customHeight="1" x14ac:dyDescent="0.25">
      <c r="B21152" s="683"/>
      <c r="C21152" s="683"/>
      <c r="D21152" s="684"/>
    </row>
    <row r="21153" spans="2:4" ht="15" customHeight="1" x14ac:dyDescent="0.25">
      <c r="B21153" s="683"/>
      <c r="C21153" s="683"/>
      <c r="D21153" s="684"/>
    </row>
    <row r="21154" spans="2:4" ht="15" customHeight="1" x14ac:dyDescent="0.25">
      <c r="B21154" s="683"/>
      <c r="C21154" s="683"/>
      <c r="D21154" s="684"/>
    </row>
    <row r="21155" spans="2:4" ht="15" customHeight="1" x14ac:dyDescent="0.25">
      <c r="B21155" s="683"/>
      <c r="C21155" s="683"/>
      <c r="D21155" s="684"/>
    </row>
    <row r="21156" spans="2:4" ht="15" customHeight="1" x14ac:dyDescent="0.25">
      <c r="B21156" s="683"/>
      <c r="C21156" s="683"/>
      <c r="D21156" s="684"/>
    </row>
    <row r="21157" spans="2:4" ht="15" customHeight="1" x14ac:dyDescent="0.25">
      <c r="B21157" s="683"/>
      <c r="C21157" s="683"/>
      <c r="D21157" s="684"/>
    </row>
    <row r="21158" spans="2:4" ht="15" customHeight="1" x14ac:dyDescent="0.25">
      <c r="B21158" s="683"/>
      <c r="C21158" s="683"/>
      <c r="D21158" s="684"/>
    </row>
    <row r="21159" spans="2:4" ht="15" customHeight="1" x14ac:dyDescent="0.25">
      <c r="B21159" s="683"/>
      <c r="C21159" s="683"/>
      <c r="D21159" s="684"/>
    </row>
    <row r="21160" spans="2:4" ht="15" customHeight="1" x14ac:dyDescent="0.25">
      <c r="B21160" s="683"/>
      <c r="C21160" s="683"/>
      <c r="D21160" s="684"/>
    </row>
    <row r="21161" spans="2:4" ht="15" customHeight="1" x14ac:dyDescent="0.25">
      <c r="B21161" s="683"/>
      <c r="C21161" s="683"/>
      <c r="D21161" s="684"/>
    </row>
    <row r="21162" spans="2:4" ht="15" customHeight="1" x14ac:dyDescent="0.25">
      <c r="B21162" s="683"/>
      <c r="C21162" s="683"/>
      <c r="D21162" s="684"/>
    </row>
    <row r="21163" spans="2:4" ht="15" customHeight="1" x14ac:dyDescent="0.25">
      <c r="B21163" s="683"/>
      <c r="C21163" s="683"/>
      <c r="D21163" s="684"/>
    </row>
    <row r="21164" spans="2:4" ht="15" customHeight="1" x14ac:dyDescent="0.25">
      <c r="B21164" s="683"/>
      <c r="C21164" s="683"/>
      <c r="D21164" s="684"/>
    </row>
    <row r="21165" spans="2:4" ht="15" customHeight="1" x14ac:dyDescent="0.25">
      <c r="B21165" s="683"/>
      <c r="C21165" s="683"/>
      <c r="D21165" s="684"/>
    </row>
    <row r="21166" spans="2:4" ht="15" customHeight="1" x14ac:dyDescent="0.25">
      <c r="B21166" s="683"/>
      <c r="C21166" s="683"/>
      <c r="D21166" s="684"/>
    </row>
    <row r="21167" spans="2:4" ht="15" customHeight="1" x14ac:dyDescent="0.25">
      <c r="B21167" s="683"/>
      <c r="C21167" s="683"/>
      <c r="D21167" s="684"/>
    </row>
    <row r="21168" spans="2:4" ht="15" customHeight="1" x14ac:dyDescent="0.25">
      <c r="B21168" s="683"/>
      <c r="C21168" s="683"/>
      <c r="D21168" s="684"/>
    </row>
    <row r="21169" spans="2:4" ht="15" customHeight="1" x14ac:dyDescent="0.25">
      <c r="B21169" s="683"/>
      <c r="C21169" s="683"/>
      <c r="D21169" s="684"/>
    </row>
    <row r="21170" spans="2:4" ht="15" customHeight="1" x14ac:dyDescent="0.25">
      <c r="B21170" s="683"/>
      <c r="C21170" s="683"/>
      <c r="D21170" s="684"/>
    </row>
    <row r="21171" spans="2:4" ht="15" customHeight="1" x14ac:dyDescent="0.25">
      <c r="B21171" s="683"/>
      <c r="C21171" s="683"/>
      <c r="D21171" s="684"/>
    </row>
    <row r="21172" spans="2:4" ht="15" customHeight="1" x14ac:dyDescent="0.25">
      <c r="B21172" s="683"/>
      <c r="C21172" s="683"/>
      <c r="D21172" s="684"/>
    </row>
    <row r="21173" spans="2:4" ht="15" customHeight="1" x14ac:dyDescent="0.25">
      <c r="B21173" s="683"/>
      <c r="C21173" s="683"/>
      <c r="D21173" s="684"/>
    </row>
    <row r="21174" spans="2:4" ht="15" customHeight="1" x14ac:dyDescent="0.25">
      <c r="B21174" s="683"/>
      <c r="C21174" s="683"/>
      <c r="D21174" s="684"/>
    </row>
    <row r="21175" spans="2:4" ht="15" customHeight="1" x14ac:dyDescent="0.25">
      <c r="B21175" s="683"/>
      <c r="C21175" s="683"/>
      <c r="D21175" s="684"/>
    </row>
    <row r="21176" spans="2:4" ht="15" customHeight="1" x14ac:dyDescent="0.25">
      <c r="B21176" s="683"/>
      <c r="C21176" s="683"/>
      <c r="D21176" s="684"/>
    </row>
    <row r="21177" spans="2:4" ht="15" customHeight="1" x14ac:dyDescent="0.25">
      <c r="B21177" s="683"/>
      <c r="C21177" s="683"/>
      <c r="D21177" s="684"/>
    </row>
    <row r="21178" spans="2:4" ht="15" customHeight="1" x14ac:dyDescent="0.25">
      <c r="B21178" s="683"/>
      <c r="C21178" s="683"/>
      <c r="D21178" s="684"/>
    </row>
    <row r="21179" spans="2:4" ht="15" customHeight="1" x14ac:dyDescent="0.25">
      <c r="B21179" s="683"/>
      <c r="C21179" s="683"/>
      <c r="D21179" s="684"/>
    </row>
    <row r="21180" spans="2:4" ht="15" customHeight="1" x14ac:dyDescent="0.25">
      <c r="B21180" s="683"/>
      <c r="C21180" s="683"/>
      <c r="D21180" s="684"/>
    </row>
    <row r="21181" spans="2:4" ht="15" customHeight="1" x14ac:dyDescent="0.25">
      <c r="B21181" s="683"/>
      <c r="C21181" s="683"/>
      <c r="D21181" s="684"/>
    </row>
    <row r="21182" spans="2:4" ht="15" customHeight="1" x14ac:dyDescent="0.25">
      <c r="B21182" s="683"/>
      <c r="C21182" s="683"/>
      <c r="D21182" s="684"/>
    </row>
    <row r="21183" spans="2:4" ht="15" customHeight="1" x14ac:dyDescent="0.25">
      <c r="B21183" s="683"/>
      <c r="C21183" s="683"/>
      <c r="D21183" s="684"/>
    </row>
    <row r="21184" spans="2:4" ht="15" customHeight="1" x14ac:dyDescent="0.25">
      <c r="B21184" s="683"/>
      <c r="C21184" s="683"/>
      <c r="D21184" s="684"/>
    </row>
    <row r="21185" spans="2:4" ht="15" customHeight="1" x14ac:dyDescent="0.25">
      <c r="B21185" s="683"/>
      <c r="C21185" s="683"/>
      <c r="D21185" s="684"/>
    </row>
    <row r="21186" spans="2:4" ht="15" customHeight="1" x14ac:dyDescent="0.25">
      <c r="B21186" s="683"/>
      <c r="C21186" s="683"/>
      <c r="D21186" s="684"/>
    </row>
    <row r="21187" spans="2:4" ht="15" customHeight="1" x14ac:dyDescent="0.25">
      <c r="B21187" s="683"/>
      <c r="C21187" s="683"/>
      <c r="D21187" s="684"/>
    </row>
    <row r="21188" spans="2:4" ht="15" customHeight="1" x14ac:dyDescent="0.25">
      <c r="B21188" s="683"/>
      <c r="C21188" s="683"/>
      <c r="D21188" s="684"/>
    </row>
    <row r="21189" spans="2:4" ht="15" customHeight="1" x14ac:dyDescent="0.25">
      <c r="B21189" s="683"/>
      <c r="C21189" s="683"/>
      <c r="D21189" s="684"/>
    </row>
    <row r="21190" spans="2:4" ht="15" customHeight="1" x14ac:dyDescent="0.25">
      <c r="B21190" s="683"/>
      <c r="C21190" s="683"/>
      <c r="D21190" s="684"/>
    </row>
    <row r="21191" spans="2:4" ht="15" customHeight="1" x14ac:dyDescent="0.25">
      <c r="B21191" s="683"/>
      <c r="C21191" s="683"/>
      <c r="D21191" s="684"/>
    </row>
    <row r="21192" spans="2:4" ht="15" customHeight="1" x14ac:dyDescent="0.25">
      <c r="B21192" s="683"/>
      <c r="C21192" s="683"/>
      <c r="D21192" s="684"/>
    </row>
    <row r="21193" spans="2:4" ht="15" customHeight="1" x14ac:dyDescent="0.25">
      <c r="B21193" s="683"/>
      <c r="C21193" s="683"/>
      <c r="D21193" s="684"/>
    </row>
    <row r="21194" spans="2:4" ht="15" customHeight="1" x14ac:dyDescent="0.25">
      <c r="B21194" s="683"/>
      <c r="C21194" s="683"/>
      <c r="D21194" s="684"/>
    </row>
    <row r="21195" spans="2:4" ht="15" customHeight="1" x14ac:dyDescent="0.25">
      <c r="B21195" s="683"/>
      <c r="C21195" s="683"/>
      <c r="D21195" s="684"/>
    </row>
    <row r="21196" spans="2:4" ht="15" customHeight="1" x14ac:dyDescent="0.25">
      <c r="B21196" s="683"/>
      <c r="C21196" s="683"/>
      <c r="D21196" s="684"/>
    </row>
    <row r="21197" spans="2:4" ht="15" customHeight="1" x14ac:dyDescent="0.25">
      <c r="B21197" s="683"/>
      <c r="C21197" s="683"/>
      <c r="D21197" s="684"/>
    </row>
    <row r="21198" spans="2:4" ht="15" customHeight="1" x14ac:dyDescent="0.25">
      <c r="B21198" s="683"/>
      <c r="C21198" s="683"/>
      <c r="D21198" s="684"/>
    </row>
    <row r="21199" spans="2:4" ht="15" customHeight="1" x14ac:dyDescent="0.25">
      <c r="B21199" s="683"/>
      <c r="C21199" s="683"/>
      <c r="D21199" s="684"/>
    </row>
    <row r="21200" spans="2:4" ht="15" customHeight="1" x14ac:dyDescent="0.25">
      <c r="B21200" s="683"/>
      <c r="C21200" s="683"/>
      <c r="D21200" s="684"/>
    </row>
    <row r="21201" spans="2:4" ht="15" customHeight="1" x14ac:dyDescent="0.25">
      <c r="B21201" s="683"/>
      <c r="C21201" s="683"/>
      <c r="D21201" s="684"/>
    </row>
    <row r="21202" spans="2:4" ht="15" customHeight="1" x14ac:dyDescent="0.25">
      <c r="B21202" s="683"/>
      <c r="C21202" s="683"/>
      <c r="D21202" s="684"/>
    </row>
    <row r="21203" spans="2:4" ht="15" customHeight="1" x14ac:dyDescent="0.25">
      <c r="B21203" s="683"/>
      <c r="C21203" s="683"/>
      <c r="D21203" s="684"/>
    </row>
    <row r="21204" spans="2:4" ht="15" customHeight="1" x14ac:dyDescent="0.25">
      <c r="B21204" s="683"/>
      <c r="C21204" s="683"/>
      <c r="D21204" s="684"/>
    </row>
    <row r="21205" spans="2:4" ht="15" customHeight="1" x14ac:dyDescent="0.25">
      <c r="B21205" s="683"/>
      <c r="C21205" s="683"/>
      <c r="D21205" s="684"/>
    </row>
    <row r="21206" spans="2:4" ht="15" customHeight="1" x14ac:dyDescent="0.25">
      <c r="B21206" s="683"/>
      <c r="C21206" s="683"/>
      <c r="D21206" s="684"/>
    </row>
    <row r="21207" spans="2:4" ht="15" customHeight="1" x14ac:dyDescent="0.25">
      <c r="B21207" s="683"/>
      <c r="C21207" s="683"/>
      <c r="D21207" s="684"/>
    </row>
    <row r="21208" spans="2:4" ht="15" customHeight="1" x14ac:dyDescent="0.25">
      <c r="B21208" s="683"/>
      <c r="C21208" s="683"/>
      <c r="D21208" s="684"/>
    </row>
    <row r="21209" spans="2:4" ht="15" customHeight="1" x14ac:dyDescent="0.25">
      <c r="B21209" s="683"/>
      <c r="C21209" s="683"/>
      <c r="D21209" s="684"/>
    </row>
    <row r="21210" spans="2:4" ht="15" customHeight="1" x14ac:dyDescent="0.25">
      <c r="B21210" s="683"/>
      <c r="C21210" s="683"/>
      <c r="D21210" s="684"/>
    </row>
    <row r="21211" spans="2:4" ht="15" customHeight="1" x14ac:dyDescent="0.25">
      <c r="B21211" s="683"/>
      <c r="C21211" s="683"/>
      <c r="D21211" s="684"/>
    </row>
    <row r="21212" spans="2:4" ht="15" customHeight="1" x14ac:dyDescent="0.25">
      <c r="B21212" s="683"/>
      <c r="C21212" s="683"/>
      <c r="D21212" s="684"/>
    </row>
    <row r="21213" spans="2:4" ht="15" customHeight="1" x14ac:dyDescent="0.25">
      <c r="B21213" s="683"/>
      <c r="C21213" s="683"/>
      <c r="D21213" s="684"/>
    </row>
    <row r="21214" spans="2:4" ht="15" customHeight="1" x14ac:dyDescent="0.25">
      <c r="B21214" s="683"/>
      <c r="C21214" s="683"/>
      <c r="D21214" s="684"/>
    </row>
    <row r="21215" spans="2:4" ht="15" customHeight="1" x14ac:dyDescent="0.25">
      <c r="B21215" s="683"/>
      <c r="C21215" s="683"/>
      <c r="D21215" s="684"/>
    </row>
    <row r="21216" spans="2:4" ht="15" customHeight="1" x14ac:dyDescent="0.25">
      <c r="B21216" s="683"/>
      <c r="C21216" s="683"/>
      <c r="D21216" s="684"/>
    </row>
    <row r="21217" spans="2:4" ht="15" customHeight="1" x14ac:dyDescent="0.25">
      <c r="B21217" s="683"/>
      <c r="C21217" s="683"/>
      <c r="D21217" s="684"/>
    </row>
    <row r="21218" spans="2:4" ht="15" customHeight="1" x14ac:dyDescent="0.25">
      <c r="B21218" s="683"/>
      <c r="C21218" s="683"/>
      <c r="D21218" s="684"/>
    </row>
    <row r="21219" spans="2:4" ht="15" customHeight="1" x14ac:dyDescent="0.25">
      <c r="B21219" s="683"/>
      <c r="C21219" s="683"/>
      <c r="D21219" s="684"/>
    </row>
    <row r="21220" spans="2:4" ht="15" customHeight="1" x14ac:dyDescent="0.25">
      <c r="B21220" s="683"/>
      <c r="C21220" s="683"/>
      <c r="D21220" s="684"/>
    </row>
    <row r="21221" spans="2:4" ht="15" customHeight="1" x14ac:dyDescent="0.25">
      <c r="B21221" s="683"/>
      <c r="C21221" s="683"/>
      <c r="D21221" s="684"/>
    </row>
    <row r="21222" spans="2:4" ht="15" customHeight="1" x14ac:dyDescent="0.25">
      <c r="B21222" s="683"/>
      <c r="C21222" s="683"/>
      <c r="D21222" s="684"/>
    </row>
    <row r="21223" spans="2:4" ht="15" customHeight="1" x14ac:dyDescent="0.25">
      <c r="B21223" s="683"/>
      <c r="C21223" s="683"/>
      <c r="D21223" s="684"/>
    </row>
    <row r="21224" spans="2:4" ht="15" customHeight="1" x14ac:dyDescent="0.25">
      <c r="B21224" s="683"/>
      <c r="C21224" s="683"/>
      <c r="D21224" s="684"/>
    </row>
    <row r="21225" spans="2:4" ht="15" customHeight="1" x14ac:dyDescent="0.25">
      <c r="B21225" s="683"/>
      <c r="C21225" s="683"/>
      <c r="D21225" s="684"/>
    </row>
    <row r="21226" spans="2:4" ht="15" customHeight="1" x14ac:dyDescent="0.25">
      <c r="B21226" s="683"/>
      <c r="C21226" s="683"/>
      <c r="D21226" s="684"/>
    </row>
    <row r="21227" spans="2:4" ht="15" customHeight="1" x14ac:dyDescent="0.25">
      <c r="B21227" s="683"/>
      <c r="C21227" s="683"/>
      <c r="D21227" s="684"/>
    </row>
    <row r="21228" spans="2:4" ht="15" customHeight="1" x14ac:dyDescent="0.25">
      <c r="B21228" s="683"/>
      <c r="C21228" s="683"/>
      <c r="D21228" s="684"/>
    </row>
    <row r="21229" spans="2:4" ht="15" customHeight="1" x14ac:dyDescent="0.25">
      <c r="B21229" s="683"/>
      <c r="C21229" s="683"/>
      <c r="D21229" s="684"/>
    </row>
    <row r="21230" spans="2:4" ht="15" customHeight="1" x14ac:dyDescent="0.25">
      <c r="B21230" s="683"/>
      <c r="C21230" s="683"/>
      <c r="D21230" s="684"/>
    </row>
    <row r="21231" spans="2:4" ht="15" customHeight="1" x14ac:dyDescent="0.25">
      <c r="B21231" s="683"/>
      <c r="C21231" s="683"/>
      <c r="D21231" s="684"/>
    </row>
    <row r="21232" spans="2:4" ht="15" customHeight="1" x14ac:dyDescent="0.25">
      <c r="B21232" s="683"/>
      <c r="C21232" s="683"/>
      <c r="D21232" s="684"/>
    </row>
    <row r="21233" spans="2:4" ht="15" customHeight="1" x14ac:dyDescent="0.25">
      <c r="B21233" s="683"/>
      <c r="C21233" s="683"/>
      <c r="D21233" s="684"/>
    </row>
    <row r="21234" spans="2:4" ht="15" customHeight="1" x14ac:dyDescent="0.25">
      <c r="B21234" s="683"/>
      <c r="C21234" s="683"/>
      <c r="D21234" s="684"/>
    </row>
    <row r="21235" spans="2:4" ht="15" customHeight="1" x14ac:dyDescent="0.25">
      <c r="B21235" s="683"/>
      <c r="C21235" s="683"/>
      <c r="D21235" s="684"/>
    </row>
    <row r="21236" spans="2:4" ht="15" customHeight="1" x14ac:dyDescent="0.25">
      <c r="B21236" s="683"/>
      <c r="C21236" s="683"/>
      <c r="D21236" s="684"/>
    </row>
    <row r="21237" spans="2:4" ht="15" customHeight="1" x14ac:dyDescent="0.25">
      <c r="B21237" s="683"/>
      <c r="C21237" s="683"/>
      <c r="D21237" s="684"/>
    </row>
    <row r="21238" spans="2:4" ht="15" customHeight="1" x14ac:dyDescent="0.25">
      <c r="B21238" s="683"/>
      <c r="C21238" s="683"/>
      <c r="D21238" s="684"/>
    </row>
    <row r="21239" spans="2:4" ht="15" customHeight="1" x14ac:dyDescent="0.25">
      <c r="B21239" s="683"/>
      <c r="C21239" s="683"/>
      <c r="D21239" s="684"/>
    </row>
    <row r="21240" spans="2:4" ht="15" customHeight="1" x14ac:dyDescent="0.25">
      <c r="B21240" s="683"/>
      <c r="C21240" s="683"/>
      <c r="D21240" s="684"/>
    </row>
    <row r="21241" spans="2:4" ht="15" customHeight="1" x14ac:dyDescent="0.25">
      <c r="B21241" s="683"/>
      <c r="C21241" s="683"/>
      <c r="D21241" s="684"/>
    </row>
    <row r="21242" spans="2:4" ht="15" customHeight="1" x14ac:dyDescent="0.25">
      <c r="B21242" s="683"/>
      <c r="C21242" s="683"/>
      <c r="D21242" s="684"/>
    </row>
    <row r="21243" spans="2:4" ht="15" customHeight="1" x14ac:dyDescent="0.25">
      <c r="B21243" s="683"/>
      <c r="C21243" s="683"/>
      <c r="D21243" s="684"/>
    </row>
    <row r="21244" spans="2:4" ht="15" customHeight="1" x14ac:dyDescent="0.25">
      <c r="B21244" s="683"/>
      <c r="C21244" s="683"/>
      <c r="D21244" s="684"/>
    </row>
    <row r="21245" spans="2:4" ht="15" customHeight="1" x14ac:dyDescent="0.25">
      <c r="B21245" s="683"/>
      <c r="C21245" s="683"/>
      <c r="D21245" s="684"/>
    </row>
    <row r="21246" spans="2:4" ht="15" customHeight="1" x14ac:dyDescent="0.25">
      <c r="B21246" s="683"/>
      <c r="C21246" s="683"/>
      <c r="D21246" s="684"/>
    </row>
    <row r="21247" spans="2:4" ht="15" customHeight="1" x14ac:dyDescent="0.25">
      <c r="B21247" s="683"/>
      <c r="C21247" s="683"/>
      <c r="D21247" s="684"/>
    </row>
    <row r="21248" spans="2:4" ht="15" customHeight="1" x14ac:dyDescent="0.25">
      <c r="B21248" s="683"/>
      <c r="C21248" s="683"/>
      <c r="D21248" s="684"/>
    </row>
    <row r="21249" spans="2:4" ht="15" customHeight="1" x14ac:dyDescent="0.25">
      <c r="B21249" s="683"/>
      <c r="C21249" s="683"/>
      <c r="D21249" s="684"/>
    </row>
    <row r="21250" spans="2:4" ht="15" customHeight="1" x14ac:dyDescent="0.25">
      <c r="B21250" s="683"/>
      <c r="C21250" s="683"/>
      <c r="D21250" s="684"/>
    </row>
    <row r="21251" spans="2:4" ht="15" customHeight="1" x14ac:dyDescent="0.25">
      <c r="B21251" s="683"/>
      <c r="C21251" s="683"/>
      <c r="D21251" s="684"/>
    </row>
    <row r="21252" spans="2:4" ht="15" customHeight="1" x14ac:dyDescent="0.25">
      <c r="B21252" s="683"/>
      <c r="C21252" s="683"/>
      <c r="D21252" s="684"/>
    </row>
    <row r="21253" spans="2:4" ht="15" customHeight="1" x14ac:dyDescent="0.25">
      <c r="B21253" s="683"/>
      <c r="C21253" s="683"/>
      <c r="D21253" s="684"/>
    </row>
    <row r="21254" spans="2:4" ht="15" customHeight="1" x14ac:dyDescent="0.25">
      <c r="B21254" s="683"/>
      <c r="C21254" s="683"/>
      <c r="D21254" s="684"/>
    </row>
    <row r="21255" spans="2:4" ht="15" customHeight="1" x14ac:dyDescent="0.25">
      <c r="B21255" s="683"/>
      <c r="C21255" s="683"/>
      <c r="D21255" s="684"/>
    </row>
    <row r="21256" spans="2:4" ht="15" customHeight="1" x14ac:dyDescent="0.25">
      <c r="B21256" s="683"/>
      <c r="C21256" s="683"/>
      <c r="D21256" s="684"/>
    </row>
    <row r="21257" spans="2:4" ht="15" customHeight="1" x14ac:dyDescent="0.25">
      <c r="B21257" s="683"/>
      <c r="C21257" s="683"/>
      <c r="D21257" s="684"/>
    </row>
    <row r="21258" spans="2:4" ht="15" customHeight="1" x14ac:dyDescent="0.25">
      <c r="B21258" s="683"/>
      <c r="C21258" s="683"/>
      <c r="D21258" s="684"/>
    </row>
    <row r="21259" spans="2:4" ht="15" customHeight="1" x14ac:dyDescent="0.25">
      <c r="B21259" s="683"/>
      <c r="C21259" s="683"/>
      <c r="D21259" s="684"/>
    </row>
    <row r="21260" spans="2:4" ht="15" customHeight="1" x14ac:dyDescent="0.25">
      <c r="B21260" s="683"/>
      <c r="C21260" s="683"/>
      <c r="D21260" s="684"/>
    </row>
    <row r="21261" spans="2:4" ht="15" customHeight="1" x14ac:dyDescent="0.25">
      <c r="B21261" s="683"/>
      <c r="C21261" s="683"/>
      <c r="D21261" s="684"/>
    </row>
    <row r="21262" spans="2:4" ht="15" customHeight="1" x14ac:dyDescent="0.25">
      <c r="B21262" s="683"/>
      <c r="C21262" s="683"/>
      <c r="D21262" s="684"/>
    </row>
    <row r="21263" spans="2:4" ht="15" customHeight="1" x14ac:dyDescent="0.25">
      <c r="B21263" s="683"/>
      <c r="C21263" s="683"/>
      <c r="D21263" s="684"/>
    </row>
    <row r="21264" spans="2:4" ht="15" customHeight="1" x14ac:dyDescent="0.25">
      <c r="B21264" s="683"/>
      <c r="C21264" s="683"/>
      <c r="D21264" s="684"/>
    </row>
    <row r="21265" spans="2:4" ht="15" customHeight="1" x14ac:dyDescent="0.25">
      <c r="B21265" s="683"/>
      <c r="C21265" s="683"/>
      <c r="D21265" s="684"/>
    </row>
    <row r="21266" spans="2:4" ht="15" customHeight="1" x14ac:dyDescent="0.25">
      <c r="B21266" s="683"/>
      <c r="C21266" s="683"/>
      <c r="D21266" s="684"/>
    </row>
    <row r="21267" spans="2:4" ht="15" customHeight="1" x14ac:dyDescent="0.25">
      <c r="B21267" s="683"/>
      <c r="C21267" s="683"/>
      <c r="D21267" s="684"/>
    </row>
    <row r="21268" spans="2:4" ht="15" customHeight="1" x14ac:dyDescent="0.25">
      <c r="B21268" s="683"/>
      <c r="C21268" s="683"/>
      <c r="D21268" s="684"/>
    </row>
    <row r="21269" spans="2:4" ht="15" customHeight="1" x14ac:dyDescent="0.25">
      <c r="B21269" s="683"/>
      <c r="C21269" s="683"/>
      <c r="D21269" s="684"/>
    </row>
    <row r="21270" spans="2:4" ht="15" customHeight="1" x14ac:dyDescent="0.25">
      <c r="B21270" s="683"/>
      <c r="C21270" s="683"/>
      <c r="D21270" s="684"/>
    </row>
    <row r="21271" spans="2:4" ht="15" customHeight="1" x14ac:dyDescent="0.25">
      <c r="B21271" s="683"/>
      <c r="C21271" s="683"/>
      <c r="D21271" s="684"/>
    </row>
    <row r="21272" spans="2:4" ht="15" customHeight="1" x14ac:dyDescent="0.25">
      <c r="B21272" s="683"/>
      <c r="C21272" s="683"/>
      <c r="D21272" s="684"/>
    </row>
    <row r="21273" spans="2:4" ht="15" customHeight="1" x14ac:dyDescent="0.25">
      <c r="B21273" s="683"/>
      <c r="C21273" s="683"/>
      <c r="D21273" s="684"/>
    </row>
    <row r="21274" spans="2:4" ht="15" customHeight="1" x14ac:dyDescent="0.25">
      <c r="B21274" s="683"/>
      <c r="C21274" s="683"/>
      <c r="D21274" s="684"/>
    </row>
    <row r="21275" spans="2:4" ht="15" customHeight="1" x14ac:dyDescent="0.25">
      <c r="B21275" s="683"/>
      <c r="C21275" s="683"/>
      <c r="D21275" s="684"/>
    </row>
    <row r="21276" spans="2:4" ht="15" customHeight="1" x14ac:dyDescent="0.25">
      <c r="B21276" s="683"/>
      <c r="C21276" s="683"/>
      <c r="D21276" s="684"/>
    </row>
    <row r="21277" spans="2:4" ht="15" customHeight="1" x14ac:dyDescent="0.25">
      <c r="B21277" s="683"/>
      <c r="C21277" s="683"/>
      <c r="D21277" s="684"/>
    </row>
    <row r="21278" spans="2:4" ht="15" customHeight="1" x14ac:dyDescent="0.25">
      <c r="B21278" s="683"/>
      <c r="C21278" s="683"/>
      <c r="D21278" s="684"/>
    </row>
    <row r="21279" spans="2:4" ht="15" customHeight="1" x14ac:dyDescent="0.25">
      <c r="B21279" s="683"/>
      <c r="C21279" s="683"/>
      <c r="D21279" s="684"/>
    </row>
    <row r="21280" spans="2:4" ht="15" customHeight="1" x14ac:dyDescent="0.25">
      <c r="B21280" s="683"/>
      <c r="C21280" s="683"/>
      <c r="D21280" s="684"/>
    </row>
    <row r="21281" spans="2:4" ht="15" customHeight="1" x14ac:dyDescent="0.25">
      <c r="B21281" s="683"/>
      <c r="C21281" s="683"/>
      <c r="D21281" s="684"/>
    </row>
    <row r="21282" spans="2:4" ht="15" customHeight="1" x14ac:dyDescent="0.25">
      <c r="B21282" s="683"/>
      <c r="C21282" s="683"/>
      <c r="D21282" s="684"/>
    </row>
    <row r="21283" spans="2:4" ht="15" customHeight="1" x14ac:dyDescent="0.25">
      <c r="B21283" s="683"/>
      <c r="C21283" s="683"/>
      <c r="D21283" s="684"/>
    </row>
    <row r="21284" spans="2:4" ht="15" customHeight="1" x14ac:dyDescent="0.25">
      <c r="B21284" s="683"/>
      <c r="C21284" s="683"/>
      <c r="D21284" s="684"/>
    </row>
    <row r="21285" spans="2:4" ht="15" customHeight="1" x14ac:dyDescent="0.25">
      <c r="B21285" s="683"/>
      <c r="C21285" s="683"/>
      <c r="D21285" s="684"/>
    </row>
    <row r="21286" spans="2:4" ht="15" customHeight="1" x14ac:dyDescent="0.25">
      <c r="B21286" s="683"/>
      <c r="C21286" s="683"/>
      <c r="D21286" s="684"/>
    </row>
    <row r="21287" spans="2:4" ht="15" customHeight="1" x14ac:dyDescent="0.25">
      <c r="B21287" s="683"/>
      <c r="C21287" s="683"/>
      <c r="D21287" s="684"/>
    </row>
    <row r="21288" spans="2:4" ht="15" customHeight="1" x14ac:dyDescent="0.25">
      <c r="B21288" s="683"/>
      <c r="C21288" s="683"/>
      <c r="D21288" s="684"/>
    </row>
    <row r="21289" spans="2:4" ht="15" customHeight="1" x14ac:dyDescent="0.25">
      <c r="B21289" s="683"/>
      <c r="C21289" s="683"/>
      <c r="D21289" s="684"/>
    </row>
    <row r="21290" spans="2:4" ht="15" customHeight="1" x14ac:dyDescent="0.25">
      <c r="B21290" s="683"/>
      <c r="C21290" s="683"/>
      <c r="D21290" s="684"/>
    </row>
    <row r="21291" spans="2:4" ht="15" customHeight="1" x14ac:dyDescent="0.25">
      <c r="B21291" s="683"/>
      <c r="C21291" s="683"/>
      <c r="D21291" s="684"/>
    </row>
    <row r="21292" spans="2:4" ht="15" customHeight="1" x14ac:dyDescent="0.25">
      <c r="B21292" s="683"/>
      <c r="C21292" s="683"/>
      <c r="D21292" s="684"/>
    </row>
    <row r="21293" spans="2:4" ht="15" customHeight="1" x14ac:dyDescent="0.25">
      <c r="B21293" s="683"/>
      <c r="C21293" s="683"/>
      <c r="D21293" s="684"/>
    </row>
    <row r="21294" spans="2:4" ht="15" customHeight="1" x14ac:dyDescent="0.25">
      <c r="B21294" s="683"/>
      <c r="C21294" s="683"/>
      <c r="D21294" s="684"/>
    </row>
    <row r="21295" spans="2:4" ht="15" customHeight="1" x14ac:dyDescent="0.25">
      <c r="B21295" s="683"/>
      <c r="C21295" s="683"/>
      <c r="D21295" s="684"/>
    </row>
    <row r="21296" spans="2:4" ht="15" customHeight="1" x14ac:dyDescent="0.25">
      <c r="B21296" s="683"/>
      <c r="C21296" s="683"/>
      <c r="D21296" s="684"/>
    </row>
    <row r="21297" spans="2:4" ht="15" customHeight="1" x14ac:dyDescent="0.25">
      <c r="B21297" s="683"/>
      <c r="C21297" s="683"/>
      <c r="D21297" s="684"/>
    </row>
    <row r="21298" spans="2:4" ht="15" customHeight="1" x14ac:dyDescent="0.25">
      <c r="B21298" s="683"/>
      <c r="C21298" s="683"/>
      <c r="D21298" s="684"/>
    </row>
    <row r="21299" spans="2:4" ht="15" customHeight="1" x14ac:dyDescent="0.25">
      <c r="B21299" s="683"/>
      <c r="C21299" s="683"/>
      <c r="D21299" s="684"/>
    </row>
    <row r="21300" spans="2:4" ht="15" customHeight="1" x14ac:dyDescent="0.25">
      <c r="B21300" s="683"/>
      <c r="C21300" s="683"/>
      <c r="D21300" s="684"/>
    </row>
    <row r="21301" spans="2:4" ht="15" customHeight="1" x14ac:dyDescent="0.25">
      <c r="B21301" s="683"/>
      <c r="C21301" s="683"/>
      <c r="D21301" s="684"/>
    </row>
    <row r="21302" spans="2:4" ht="15" customHeight="1" x14ac:dyDescent="0.25">
      <c r="B21302" s="683"/>
      <c r="C21302" s="683"/>
      <c r="D21302" s="684"/>
    </row>
    <row r="21303" spans="2:4" ht="15" customHeight="1" x14ac:dyDescent="0.25">
      <c r="B21303" s="683"/>
      <c r="C21303" s="683"/>
      <c r="D21303" s="684"/>
    </row>
    <row r="21304" spans="2:4" ht="15" customHeight="1" x14ac:dyDescent="0.25">
      <c r="B21304" s="683"/>
      <c r="C21304" s="683"/>
      <c r="D21304" s="684"/>
    </row>
    <row r="21305" spans="2:4" ht="15" customHeight="1" x14ac:dyDescent="0.25">
      <c r="B21305" s="683"/>
      <c r="C21305" s="683"/>
      <c r="D21305" s="684"/>
    </row>
    <row r="21306" spans="2:4" ht="15" customHeight="1" x14ac:dyDescent="0.25">
      <c r="B21306" s="683"/>
      <c r="C21306" s="683"/>
      <c r="D21306" s="684"/>
    </row>
    <row r="21307" spans="2:4" ht="15" customHeight="1" x14ac:dyDescent="0.25">
      <c r="B21307" s="683"/>
      <c r="C21307" s="683"/>
      <c r="D21307" s="684"/>
    </row>
    <row r="21308" spans="2:4" ht="15" customHeight="1" x14ac:dyDescent="0.25">
      <c r="B21308" s="683"/>
      <c r="C21308" s="683"/>
      <c r="D21308" s="684"/>
    </row>
    <row r="21309" spans="2:4" ht="15" customHeight="1" x14ac:dyDescent="0.25">
      <c r="B21309" s="683"/>
      <c r="C21309" s="683"/>
      <c r="D21309" s="684"/>
    </row>
    <row r="21310" spans="2:4" ht="15" customHeight="1" x14ac:dyDescent="0.25">
      <c r="B21310" s="683"/>
      <c r="C21310" s="683"/>
      <c r="D21310" s="684"/>
    </row>
    <row r="21311" spans="2:4" ht="15" customHeight="1" x14ac:dyDescent="0.25">
      <c r="B21311" s="683"/>
      <c r="C21311" s="683"/>
      <c r="D21311" s="684"/>
    </row>
    <row r="21312" spans="2:4" ht="15" customHeight="1" x14ac:dyDescent="0.25">
      <c r="B21312" s="683"/>
      <c r="C21312" s="683"/>
      <c r="D21312" s="684"/>
    </row>
    <row r="21313" spans="2:4" ht="15" customHeight="1" x14ac:dyDescent="0.25">
      <c r="B21313" s="683"/>
      <c r="C21313" s="683"/>
      <c r="D21313" s="684"/>
    </row>
    <row r="21314" spans="2:4" ht="15" customHeight="1" x14ac:dyDescent="0.25">
      <c r="B21314" s="683"/>
      <c r="C21314" s="683"/>
      <c r="D21314" s="684"/>
    </row>
    <row r="21315" spans="2:4" ht="15" customHeight="1" x14ac:dyDescent="0.25">
      <c r="B21315" s="683"/>
      <c r="C21315" s="683"/>
      <c r="D21315" s="684"/>
    </row>
    <row r="21316" spans="2:4" ht="15" customHeight="1" x14ac:dyDescent="0.25">
      <c r="B21316" s="683"/>
      <c r="C21316" s="683"/>
      <c r="D21316" s="684"/>
    </row>
    <row r="21317" spans="2:4" ht="15" customHeight="1" x14ac:dyDescent="0.25">
      <c r="B21317" s="683"/>
      <c r="C21317" s="683"/>
      <c r="D21317" s="684"/>
    </row>
    <row r="21318" spans="2:4" ht="15" customHeight="1" x14ac:dyDescent="0.25">
      <c r="B21318" s="683"/>
      <c r="C21318" s="683"/>
      <c r="D21318" s="684"/>
    </row>
    <row r="21319" spans="2:4" ht="15" customHeight="1" x14ac:dyDescent="0.25">
      <c r="B21319" s="683"/>
      <c r="C21319" s="683"/>
      <c r="D21319" s="684"/>
    </row>
    <row r="21320" spans="2:4" ht="15" customHeight="1" x14ac:dyDescent="0.25">
      <c r="B21320" s="683"/>
      <c r="C21320" s="683"/>
      <c r="D21320" s="684"/>
    </row>
    <row r="21321" spans="2:4" ht="15" customHeight="1" x14ac:dyDescent="0.25">
      <c r="B21321" s="683"/>
      <c r="C21321" s="683"/>
      <c r="D21321" s="684"/>
    </row>
    <row r="21322" spans="2:4" ht="15" customHeight="1" x14ac:dyDescent="0.25">
      <c r="B21322" s="683"/>
      <c r="C21322" s="683"/>
      <c r="D21322" s="684"/>
    </row>
    <row r="21323" spans="2:4" ht="15" customHeight="1" x14ac:dyDescent="0.25">
      <c r="B21323" s="683"/>
      <c r="C21323" s="683"/>
      <c r="D21323" s="684"/>
    </row>
    <row r="21324" spans="2:4" ht="15" customHeight="1" x14ac:dyDescent="0.25">
      <c r="B21324" s="683"/>
      <c r="C21324" s="683"/>
      <c r="D21324" s="684"/>
    </row>
    <row r="21325" spans="2:4" ht="15" customHeight="1" x14ac:dyDescent="0.25">
      <c r="B21325" s="683"/>
      <c r="C21325" s="683"/>
      <c r="D21325" s="684"/>
    </row>
    <row r="21326" spans="2:4" ht="15" customHeight="1" x14ac:dyDescent="0.25">
      <c r="B21326" s="683"/>
      <c r="C21326" s="683"/>
      <c r="D21326" s="684"/>
    </row>
    <row r="21327" spans="2:4" ht="15" customHeight="1" x14ac:dyDescent="0.25">
      <c r="B21327" s="683"/>
      <c r="C21327" s="683"/>
      <c r="D21327" s="684"/>
    </row>
    <row r="21328" spans="2:4" ht="15" customHeight="1" x14ac:dyDescent="0.25">
      <c r="B21328" s="683"/>
      <c r="C21328" s="683"/>
      <c r="D21328" s="684"/>
    </row>
    <row r="21329" spans="2:4" ht="15" customHeight="1" x14ac:dyDescent="0.25">
      <c r="B21329" s="683"/>
      <c r="C21329" s="683"/>
      <c r="D21329" s="684"/>
    </row>
    <row r="21330" spans="2:4" ht="15" customHeight="1" x14ac:dyDescent="0.25">
      <c r="B21330" s="683"/>
      <c r="C21330" s="683"/>
      <c r="D21330" s="684"/>
    </row>
    <row r="21331" spans="2:4" ht="15" customHeight="1" x14ac:dyDescent="0.25">
      <c r="B21331" s="683"/>
      <c r="C21331" s="683"/>
      <c r="D21331" s="684"/>
    </row>
    <row r="21332" spans="2:4" ht="15" customHeight="1" x14ac:dyDescent="0.25">
      <c r="B21332" s="683"/>
      <c r="C21332" s="683"/>
      <c r="D21332" s="684"/>
    </row>
    <row r="21333" spans="2:4" ht="15" customHeight="1" x14ac:dyDescent="0.25">
      <c r="B21333" s="683"/>
      <c r="C21333" s="683"/>
      <c r="D21333" s="684"/>
    </row>
    <row r="21334" spans="2:4" ht="15" customHeight="1" x14ac:dyDescent="0.25">
      <c r="B21334" s="683"/>
      <c r="C21334" s="683"/>
      <c r="D21334" s="684"/>
    </row>
    <row r="21335" spans="2:4" ht="15" customHeight="1" x14ac:dyDescent="0.25">
      <c r="B21335" s="683"/>
      <c r="C21335" s="683"/>
      <c r="D21335" s="684"/>
    </row>
    <row r="21336" spans="2:4" ht="15" customHeight="1" x14ac:dyDescent="0.25">
      <c r="B21336" s="683"/>
      <c r="C21336" s="683"/>
      <c r="D21336" s="684"/>
    </row>
    <row r="21337" spans="2:4" ht="15" customHeight="1" x14ac:dyDescent="0.25">
      <c r="B21337" s="683"/>
      <c r="C21337" s="683"/>
      <c r="D21337" s="684"/>
    </row>
    <row r="21338" spans="2:4" ht="15" customHeight="1" x14ac:dyDescent="0.25">
      <c r="B21338" s="683"/>
      <c r="C21338" s="683"/>
      <c r="D21338" s="684"/>
    </row>
    <row r="21339" spans="2:4" ht="15" customHeight="1" x14ac:dyDescent="0.25">
      <c r="B21339" s="683"/>
      <c r="C21339" s="683"/>
      <c r="D21339" s="684"/>
    </row>
    <row r="21340" spans="2:4" ht="15" customHeight="1" x14ac:dyDescent="0.25">
      <c r="B21340" s="683"/>
      <c r="C21340" s="683"/>
      <c r="D21340" s="684"/>
    </row>
    <row r="21341" spans="2:4" ht="15" customHeight="1" x14ac:dyDescent="0.25">
      <c r="B21341" s="683"/>
      <c r="C21341" s="683"/>
      <c r="D21341" s="684"/>
    </row>
    <row r="21342" spans="2:4" ht="15" customHeight="1" x14ac:dyDescent="0.25">
      <c r="B21342" s="683"/>
      <c r="C21342" s="683"/>
      <c r="D21342" s="684"/>
    </row>
    <row r="21343" spans="2:4" ht="15" customHeight="1" x14ac:dyDescent="0.25">
      <c r="B21343" s="683"/>
      <c r="C21343" s="683"/>
      <c r="D21343" s="684"/>
    </row>
    <row r="21344" spans="2:4" ht="15" customHeight="1" x14ac:dyDescent="0.25">
      <c r="B21344" s="683"/>
      <c r="C21344" s="683"/>
      <c r="D21344" s="684"/>
    </row>
    <row r="21345" spans="2:4" ht="15" customHeight="1" x14ac:dyDescent="0.25">
      <c r="B21345" s="683"/>
      <c r="C21345" s="683"/>
      <c r="D21345" s="684"/>
    </row>
    <row r="21346" spans="2:4" ht="15" customHeight="1" x14ac:dyDescent="0.25">
      <c r="B21346" s="683"/>
      <c r="C21346" s="683"/>
      <c r="D21346" s="684"/>
    </row>
    <row r="21347" spans="2:4" ht="15" customHeight="1" x14ac:dyDescent="0.25">
      <c r="B21347" s="683"/>
      <c r="C21347" s="683"/>
      <c r="D21347" s="684"/>
    </row>
    <row r="21348" spans="2:4" ht="15" customHeight="1" x14ac:dyDescent="0.25">
      <c r="B21348" s="683"/>
      <c r="C21348" s="683"/>
      <c r="D21348" s="684"/>
    </row>
    <row r="21349" spans="2:4" ht="15" customHeight="1" x14ac:dyDescent="0.25">
      <c r="B21349" s="683"/>
      <c r="C21349" s="683"/>
      <c r="D21349" s="684"/>
    </row>
    <row r="21350" spans="2:4" ht="15" customHeight="1" x14ac:dyDescent="0.25">
      <c r="B21350" s="683"/>
      <c r="C21350" s="683"/>
      <c r="D21350" s="684"/>
    </row>
    <row r="21351" spans="2:4" ht="15" customHeight="1" x14ac:dyDescent="0.25">
      <c r="B21351" s="683"/>
      <c r="C21351" s="683"/>
      <c r="D21351" s="684"/>
    </row>
    <row r="21352" spans="2:4" ht="15" customHeight="1" x14ac:dyDescent="0.25">
      <c r="B21352" s="683"/>
      <c r="C21352" s="683"/>
      <c r="D21352" s="684"/>
    </row>
    <row r="21353" spans="2:4" ht="15" customHeight="1" x14ac:dyDescent="0.25">
      <c r="B21353" s="683"/>
      <c r="C21353" s="683"/>
      <c r="D21353" s="684"/>
    </row>
    <row r="21354" spans="2:4" ht="15" customHeight="1" x14ac:dyDescent="0.25">
      <c r="B21354" s="683"/>
      <c r="C21354" s="683"/>
      <c r="D21354" s="684"/>
    </row>
    <row r="21355" spans="2:4" ht="15" customHeight="1" x14ac:dyDescent="0.25">
      <c r="B21355" s="683"/>
      <c r="C21355" s="683"/>
      <c r="D21355" s="684"/>
    </row>
    <row r="21356" spans="2:4" ht="15" customHeight="1" x14ac:dyDescent="0.25">
      <c r="B21356" s="683"/>
      <c r="C21356" s="683"/>
      <c r="D21356" s="684"/>
    </row>
    <row r="21357" spans="2:4" ht="15" customHeight="1" x14ac:dyDescent="0.25">
      <c r="B21357" s="683"/>
      <c r="C21357" s="683"/>
      <c r="D21357" s="684"/>
    </row>
    <row r="21358" spans="2:4" ht="15" customHeight="1" x14ac:dyDescent="0.25">
      <c r="B21358" s="683"/>
      <c r="C21358" s="683"/>
      <c r="D21358" s="684"/>
    </row>
    <row r="21359" spans="2:4" ht="15" customHeight="1" x14ac:dyDescent="0.25">
      <c r="B21359" s="683"/>
      <c r="C21359" s="683"/>
      <c r="D21359" s="684"/>
    </row>
    <row r="21360" spans="2:4" ht="15" customHeight="1" x14ac:dyDescent="0.25">
      <c r="B21360" s="683"/>
      <c r="C21360" s="683"/>
      <c r="D21360" s="684"/>
    </row>
    <row r="21361" spans="2:4" ht="15" customHeight="1" x14ac:dyDescent="0.25">
      <c r="B21361" s="683"/>
      <c r="C21361" s="683"/>
      <c r="D21361" s="684"/>
    </row>
    <row r="21362" spans="2:4" ht="15" customHeight="1" x14ac:dyDescent="0.25">
      <c r="B21362" s="683"/>
      <c r="C21362" s="683"/>
      <c r="D21362" s="684"/>
    </row>
    <row r="21363" spans="2:4" ht="15" customHeight="1" x14ac:dyDescent="0.25">
      <c r="B21363" s="683"/>
      <c r="C21363" s="683"/>
      <c r="D21363" s="684"/>
    </row>
    <row r="21364" spans="2:4" ht="15" customHeight="1" x14ac:dyDescent="0.25">
      <c r="B21364" s="683"/>
      <c r="C21364" s="683"/>
      <c r="D21364" s="684"/>
    </row>
    <row r="21365" spans="2:4" ht="15" customHeight="1" x14ac:dyDescent="0.25">
      <c r="B21365" s="683"/>
      <c r="C21365" s="683"/>
      <c r="D21365" s="684"/>
    </row>
    <row r="21366" spans="2:4" ht="15" customHeight="1" x14ac:dyDescent="0.25">
      <c r="B21366" s="683"/>
      <c r="C21366" s="683"/>
      <c r="D21366" s="684"/>
    </row>
    <row r="21367" spans="2:4" ht="15" customHeight="1" x14ac:dyDescent="0.25">
      <c r="B21367" s="683"/>
      <c r="C21367" s="683"/>
      <c r="D21367" s="684"/>
    </row>
    <row r="21368" spans="2:4" ht="15" customHeight="1" x14ac:dyDescent="0.25">
      <c r="B21368" s="683"/>
      <c r="C21368" s="683"/>
      <c r="D21368" s="684"/>
    </row>
    <row r="21369" spans="2:4" ht="15" customHeight="1" x14ac:dyDescent="0.25">
      <c r="B21369" s="683"/>
      <c r="C21369" s="683"/>
      <c r="D21369" s="684"/>
    </row>
    <row r="21370" spans="2:4" ht="15" customHeight="1" x14ac:dyDescent="0.25">
      <c r="B21370" s="683"/>
      <c r="C21370" s="683"/>
      <c r="D21370" s="684"/>
    </row>
    <row r="21371" spans="2:4" ht="15" customHeight="1" x14ac:dyDescent="0.25">
      <c r="B21371" s="683"/>
      <c r="C21371" s="683"/>
      <c r="D21371" s="684"/>
    </row>
    <row r="21372" spans="2:4" ht="15" customHeight="1" x14ac:dyDescent="0.25">
      <c r="B21372" s="683"/>
      <c r="C21372" s="683"/>
      <c r="D21372" s="684"/>
    </row>
    <row r="21373" spans="2:4" ht="15" customHeight="1" x14ac:dyDescent="0.25">
      <c r="B21373" s="683"/>
      <c r="C21373" s="683"/>
      <c r="D21373" s="684"/>
    </row>
    <row r="21374" spans="2:4" ht="15" customHeight="1" x14ac:dyDescent="0.25">
      <c r="B21374" s="683"/>
      <c r="C21374" s="683"/>
      <c r="D21374" s="684"/>
    </row>
    <row r="21375" spans="2:4" ht="15" customHeight="1" x14ac:dyDescent="0.25">
      <c r="B21375" s="683"/>
      <c r="C21375" s="683"/>
      <c r="D21375" s="684"/>
    </row>
    <row r="21376" spans="2:4" ht="15" customHeight="1" x14ac:dyDescent="0.25">
      <c r="B21376" s="683"/>
      <c r="C21376" s="683"/>
      <c r="D21376" s="684"/>
    </row>
    <row r="21377" spans="2:4" ht="15" customHeight="1" x14ac:dyDescent="0.25">
      <c r="B21377" s="683"/>
      <c r="C21377" s="683"/>
      <c r="D21377" s="684"/>
    </row>
    <row r="21378" spans="2:4" ht="15" customHeight="1" x14ac:dyDescent="0.25">
      <c r="B21378" s="683"/>
      <c r="C21378" s="683"/>
      <c r="D21378" s="684"/>
    </row>
    <row r="21379" spans="2:4" ht="15" customHeight="1" x14ac:dyDescent="0.25">
      <c r="B21379" s="683"/>
      <c r="C21379" s="683"/>
      <c r="D21379" s="684"/>
    </row>
    <row r="21380" spans="2:4" ht="15" customHeight="1" x14ac:dyDescent="0.25">
      <c r="B21380" s="683"/>
      <c r="C21380" s="683"/>
      <c r="D21380" s="684"/>
    </row>
    <row r="21381" spans="2:4" ht="15" customHeight="1" x14ac:dyDescent="0.25">
      <c r="B21381" s="683"/>
      <c r="C21381" s="683"/>
      <c r="D21381" s="684"/>
    </row>
    <row r="21382" spans="2:4" ht="15" customHeight="1" x14ac:dyDescent="0.25">
      <c r="B21382" s="683"/>
      <c r="C21382" s="683"/>
      <c r="D21382" s="684"/>
    </row>
    <row r="21383" spans="2:4" ht="15" customHeight="1" x14ac:dyDescent="0.25">
      <c r="B21383" s="683"/>
      <c r="C21383" s="683"/>
      <c r="D21383" s="684"/>
    </row>
    <row r="21384" spans="2:4" ht="15" customHeight="1" x14ac:dyDescent="0.25">
      <c r="B21384" s="683"/>
      <c r="C21384" s="683"/>
      <c r="D21384" s="684"/>
    </row>
    <row r="21385" spans="2:4" ht="15" customHeight="1" x14ac:dyDescent="0.25">
      <c r="B21385" s="683"/>
      <c r="C21385" s="683"/>
      <c r="D21385" s="684"/>
    </row>
    <row r="21386" spans="2:4" ht="15" customHeight="1" x14ac:dyDescent="0.25">
      <c r="B21386" s="683"/>
      <c r="C21386" s="683"/>
      <c r="D21386" s="684"/>
    </row>
    <row r="21387" spans="2:4" ht="15" customHeight="1" x14ac:dyDescent="0.25">
      <c r="B21387" s="683"/>
      <c r="C21387" s="683"/>
      <c r="D21387" s="684"/>
    </row>
    <row r="21388" spans="2:4" ht="15" customHeight="1" x14ac:dyDescent="0.25">
      <c r="B21388" s="683"/>
      <c r="C21388" s="683"/>
      <c r="D21388" s="684"/>
    </row>
    <row r="21389" spans="2:4" ht="15" customHeight="1" x14ac:dyDescent="0.25">
      <c r="B21389" s="683"/>
      <c r="C21389" s="683"/>
      <c r="D21389" s="684"/>
    </row>
    <row r="21390" spans="2:4" ht="15" customHeight="1" x14ac:dyDescent="0.25">
      <c r="B21390" s="683"/>
      <c r="C21390" s="683"/>
      <c r="D21390" s="684"/>
    </row>
    <row r="21391" spans="2:4" ht="15" customHeight="1" x14ac:dyDescent="0.25">
      <c r="B21391" s="683"/>
      <c r="C21391" s="683"/>
      <c r="D21391" s="684"/>
    </row>
    <row r="21392" spans="2:4" ht="15" customHeight="1" x14ac:dyDescent="0.25">
      <c r="B21392" s="683"/>
      <c r="C21392" s="683"/>
      <c r="D21392" s="684"/>
    </row>
    <row r="21393" spans="2:4" ht="15" customHeight="1" x14ac:dyDescent="0.25">
      <c r="B21393" s="683"/>
      <c r="C21393" s="683"/>
      <c r="D21393" s="684"/>
    </row>
    <row r="21394" spans="2:4" ht="15" customHeight="1" x14ac:dyDescent="0.25">
      <c r="B21394" s="683"/>
      <c r="C21394" s="683"/>
      <c r="D21394" s="684"/>
    </row>
    <row r="21395" spans="2:4" ht="15" customHeight="1" x14ac:dyDescent="0.25">
      <c r="B21395" s="683"/>
      <c r="C21395" s="683"/>
      <c r="D21395" s="684"/>
    </row>
    <row r="21396" spans="2:4" ht="15" customHeight="1" x14ac:dyDescent="0.25">
      <c r="B21396" s="683"/>
      <c r="C21396" s="683"/>
      <c r="D21396" s="684"/>
    </row>
    <row r="21397" spans="2:4" ht="15" customHeight="1" x14ac:dyDescent="0.25">
      <c r="B21397" s="683"/>
      <c r="C21397" s="683"/>
      <c r="D21397" s="684"/>
    </row>
    <row r="21398" spans="2:4" ht="15" customHeight="1" x14ac:dyDescent="0.25">
      <c r="B21398" s="683"/>
      <c r="C21398" s="683"/>
      <c r="D21398" s="684"/>
    </row>
    <row r="21399" spans="2:4" ht="15" customHeight="1" x14ac:dyDescent="0.25">
      <c r="B21399" s="683"/>
      <c r="C21399" s="683"/>
      <c r="D21399" s="684"/>
    </row>
    <row r="21400" spans="2:4" ht="15" customHeight="1" x14ac:dyDescent="0.25">
      <c r="B21400" s="683"/>
      <c r="C21400" s="683"/>
      <c r="D21400" s="684"/>
    </row>
    <row r="21401" spans="2:4" ht="15" customHeight="1" x14ac:dyDescent="0.25">
      <c r="B21401" s="683"/>
      <c r="C21401" s="683"/>
      <c r="D21401" s="684"/>
    </row>
    <row r="21402" spans="2:4" ht="15" customHeight="1" x14ac:dyDescent="0.25">
      <c r="B21402" s="683"/>
      <c r="C21402" s="683"/>
      <c r="D21402" s="684"/>
    </row>
    <row r="21403" spans="2:4" ht="15" customHeight="1" x14ac:dyDescent="0.25">
      <c r="B21403" s="683"/>
      <c r="C21403" s="683"/>
      <c r="D21403" s="684"/>
    </row>
    <row r="21404" spans="2:4" ht="15" customHeight="1" x14ac:dyDescent="0.25">
      <c r="B21404" s="683"/>
      <c r="C21404" s="683"/>
      <c r="D21404" s="684"/>
    </row>
    <row r="21405" spans="2:4" ht="15" customHeight="1" x14ac:dyDescent="0.25">
      <c r="B21405" s="683"/>
      <c r="C21405" s="683"/>
      <c r="D21405" s="684"/>
    </row>
    <row r="21406" spans="2:4" ht="15" customHeight="1" x14ac:dyDescent="0.25">
      <c r="B21406" s="683"/>
      <c r="C21406" s="683"/>
      <c r="D21406" s="684"/>
    </row>
    <row r="21407" spans="2:4" ht="15" customHeight="1" x14ac:dyDescent="0.25">
      <c r="B21407" s="683"/>
      <c r="C21407" s="683"/>
      <c r="D21407" s="684"/>
    </row>
    <row r="21408" spans="2:4" ht="15" customHeight="1" x14ac:dyDescent="0.25">
      <c r="B21408" s="683"/>
      <c r="C21408" s="683"/>
      <c r="D21408" s="684"/>
    </row>
    <row r="21409" spans="2:4" ht="15" customHeight="1" x14ac:dyDescent="0.25">
      <c r="B21409" s="683"/>
      <c r="C21409" s="683"/>
      <c r="D21409" s="684"/>
    </row>
    <row r="21410" spans="2:4" ht="15" customHeight="1" x14ac:dyDescent="0.25">
      <c r="B21410" s="683"/>
      <c r="C21410" s="683"/>
      <c r="D21410" s="684"/>
    </row>
    <row r="21411" spans="2:4" ht="15" customHeight="1" x14ac:dyDescent="0.25">
      <c r="B21411" s="683"/>
      <c r="C21411" s="683"/>
      <c r="D21411" s="684"/>
    </row>
    <row r="21412" spans="2:4" ht="15" customHeight="1" x14ac:dyDescent="0.25">
      <c r="B21412" s="683"/>
      <c r="C21412" s="683"/>
      <c r="D21412" s="684"/>
    </row>
    <row r="21413" spans="2:4" ht="15" customHeight="1" x14ac:dyDescent="0.25">
      <c r="B21413" s="683"/>
      <c r="C21413" s="683"/>
      <c r="D21413" s="684"/>
    </row>
    <row r="21414" spans="2:4" ht="15" customHeight="1" x14ac:dyDescent="0.25">
      <c r="B21414" s="683"/>
      <c r="C21414" s="683"/>
      <c r="D21414" s="684"/>
    </row>
    <row r="21415" spans="2:4" ht="15" customHeight="1" x14ac:dyDescent="0.25">
      <c r="B21415" s="683"/>
      <c r="C21415" s="683"/>
      <c r="D21415" s="684"/>
    </row>
    <row r="21416" spans="2:4" ht="15" customHeight="1" x14ac:dyDescent="0.25">
      <c r="B21416" s="683"/>
      <c r="C21416" s="683"/>
      <c r="D21416" s="684"/>
    </row>
    <row r="21417" spans="2:4" ht="15" customHeight="1" x14ac:dyDescent="0.25">
      <c r="B21417" s="683"/>
      <c r="C21417" s="683"/>
      <c r="D21417" s="684"/>
    </row>
    <row r="21418" spans="2:4" ht="15" customHeight="1" x14ac:dyDescent="0.25">
      <c r="B21418" s="683"/>
      <c r="C21418" s="683"/>
      <c r="D21418" s="684"/>
    </row>
    <row r="21419" spans="2:4" ht="15" customHeight="1" x14ac:dyDescent="0.25">
      <c r="B21419" s="683"/>
      <c r="C21419" s="683"/>
      <c r="D21419" s="684"/>
    </row>
    <row r="21420" spans="2:4" ht="15" customHeight="1" x14ac:dyDescent="0.25">
      <c r="B21420" s="683"/>
      <c r="C21420" s="683"/>
      <c r="D21420" s="684"/>
    </row>
    <row r="21421" spans="2:4" ht="15" customHeight="1" x14ac:dyDescent="0.25">
      <c r="B21421" s="683"/>
      <c r="C21421" s="683"/>
      <c r="D21421" s="684"/>
    </row>
    <row r="21422" spans="2:4" ht="15" customHeight="1" x14ac:dyDescent="0.25">
      <c r="B21422" s="683"/>
      <c r="C21422" s="683"/>
      <c r="D21422" s="684"/>
    </row>
    <row r="21423" spans="2:4" ht="15" customHeight="1" x14ac:dyDescent="0.25">
      <c r="B21423" s="683"/>
      <c r="C21423" s="683"/>
      <c r="D21423" s="684"/>
    </row>
    <row r="21424" spans="2:4" ht="15" customHeight="1" x14ac:dyDescent="0.25">
      <c r="B21424" s="683"/>
      <c r="C21424" s="683"/>
      <c r="D21424" s="684"/>
    </row>
    <row r="21425" spans="2:4" ht="15" customHeight="1" x14ac:dyDescent="0.25">
      <c r="B21425" s="683"/>
      <c r="C21425" s="683"/>
      <c r="D21425" s="684"/>
    </row>
    <row r="21426" spans="2:4" ht="15" customHeight="1" x14ac:dyDescent="0.25">
      <c r="B21426" s="683"/>
      <c r="C21426" s="683"/>
      <c r="D21426" s="684"/>
    </row>
    <row r="21427" spans="2:4" ht="15" customHeight="1" x14ac:dyDescent="0.25">
      <c r="B21427" s="683"/>
      <c r="C21427" s="683"/>
      <c r="D21427" s="684"/>
    </row>
    <row r="21428" spans="2:4" ht="15" customHeight="1" x14ac:dyDescent="0.25">
      <c r="B21428" s="683"/>
      <c r="C21428" s="683"/>
      <c r="D21428" s="684"/>
    </row>
    <row r="21429" spans="2:4" ht="15" customHeight="1" x14ac:dyDescent="0.25">
      <c r="B21429" s="683"/>
      <c r="C21429" s="683"/>
      <c r="D21429" s="684"/>
    </row>
    <row r="21430" spans="2:4" ht="15" customHeight="1" x14ac:dyDescent="0.25">
      <c r="B21430" s="683"/>
      <c r="C21430" s="683"/>
      <c r="D21430" s="684"/>
    </row>
    <row r="21431" spans="2:4" ht="15" customHeight="1" x14ac:dyDescent="0.25">
      <c r="B21431" s="683"/>
      <c r="C21431" s="683"/>
      <c r="D21431" s="684"/>
    </row>
    <row r="21432" spans="2:4" ht="15" customHeight="1" x14ac:dyDescent="0.25">
      <c r="B21432" s="683"/>
      <c r="C21432" s="683"/>
      <c r="D21432" s="684"/>
    </row>
    <row r="21433" spans="2:4" ht="15" customHeight="1" x14ac:dyDescent="0.25">
      <c r="B21433" s="683"/>
      <c r="C21433" s="683"/>
      <c r="D21433" s="684"/>
    </row>
    <row r="21434" spans="2:4" ht="15" customHeight="1" x14ac:dyDescent="0.25">
      <c r="B21434" s="683"/>
      <c r="C21434" s="683"/>
      <c r="D21434" s="684"/>
    </row>
    <row r="21435" spans="2:4" ht="15" customHeight="1" x14ac:dyDescent="0.25">
      <c r="B21435" s="683"/>
      <c r="C21435" s="683"/>
      <c r="D21435" s="684"/>
    </row>
    <row r="21436" spans="2:4" ht="15" customHeight="1" x14ac:dyDescent="0.25">
      <c r="B21436" s="683"/>
      <c r="C21436" s="683"/>
      <c r="D21436" s="684"/>
    </row>
    <row r="21437" spans="2:4" ht="15" customHeight="1" x14ac:dyDescent="0.25">
      <c r="B21437" s="683"/>
      <c r="C21437" s="683"/>
      <c r="D21437" s="684"/>
    </row>
    <row r="21438" spans="2:4" ht="15" customHeight="1" x14ac:dyDescent="0.25">
      <c r="B21438" s="683"/>
      <c r="C21438" s="683"/>
      <c r="D21438" s="684"/>
    </row>
    <row r="21439" spans="2:4" ht="15" customHeight="1" x14ac:dyDescent="0.25">
      <c r="B21439" s="683"/>
      <c r="C21439" s="683"/>
      <c r="D21439" s="684"/>
    </row>
    <row r="21440" spans="2:4" ht="15" customHeight="1" x14ac:dyDescent="0.25">
      <c r="B21440" s="683"/>
      <c r="C21440" s="683"/>
      <c r="D21440" s="684"/>
    </row>
    <row r="21441" spans="2:4" ht="15" customHeight="1" x14ac:dyDescent="0.25">
      <c r="B21441" s="683"/>
      <c r="C21441" s="683"/>
      <c r="D21441" s="684"/>
    </row>
    <row r="21442" spans="2:4" ht="15" customHeight="1" x14ac:dyDescent="0.25">
      <c r="B21442" s="683"/>
      <c r="C21442" s="683"/>
      <c r="D21442" s="684"/>
    </row>
    <row r="21443" spans="2:4" ht="15" customHeight="1" x14ac:dyDescent="0.25">
      <c r="B21443" s="683"/>
      <c r="C21443" s="683"/>
      <c r="D21443" s="684"/>
    </row>
    <row r="21444" spans="2:4" ht="15" customHeight="1" x14ac:dyDescent="0.25">
      <c r="B21444" s="683"/>
      <c r="C21444" s="683"/>
      <c r="D21444" s="684"/>
    </row>
    <row r="21445" spans="2:4" ht="15" customHeight="1" x14ac:dyDescent="0.25">
      <c r="B21445" s="683"/>
      <c r="C21445" s="683"/>
      <c r="D21445" s="684"/>
    </row>
    <row r="21446" spans="2:4" ht="15" customHeight="1" x14ac:dyDescent="0.25">
      <c r="B21446" s="683"/>
      <c r="C21446" s="683"/>
      <c r="D21446" s="684"/>
    </row>
    <row r="21447" spans="2:4" ht="15" customHeight="1" x14ac:dyDescent="0.25">
      <c r="B21447" s="683"/>
      <c r="C21447" s="683"/>
      <c r="D21447" s="684"/>
    </row>
    <row r="21448" spans="2:4" ht="15" customHeight="1" x14ac:dyDescent="0.25">
      <c r="B21448" s="683"/>
      <c r="C21448" s="683"/>
      <c r="D21448" s="684"/>
    </row>
    <row r="21449" spans="2:4" ht="15" customHeight="1" x14ac:dyDescent="0.25">
      <c r="B21449" s="683"/>
      <c r="C21449" s="683"/>
      <c r="D21449" s="684"/>
    </row>
    <row r="21450" spans="2:4" ht="15" customHeight="1" x14ac:dyDescent="0.25">
      <c r="B21450" s="683"/>
      <c r="C21450" s="683"/>
      <c r="D21450" s="684"/>
    </row>
    <row r="21451" spans="2:4" ht="15" customHeight="1" x14ac:dyDescent="0.25">
      <c r="B21451" s="683"/>
      <c r="C21451" s="683"/>
      <c r="D21451" s="684"/>
    </row>
    <row r="21452" spans="2:4" ht="15" customHeight="1" x14ac:dyDescent="0.25">
      <c r="B21452" s="683"/>
      <c r="C21452" s="683"/>
      <c r="D21452" s="684"/>
    </row>
    <row r="21453" spans="2:4" ht="15" customHeight="1" x14ac:dyDescent="0.25">
      <c r="B21453" s="683"/>
      <c r="C21453" s="683"/>
      <c r="D21453" s="684"/>
    </row>
    <row r="21454" spans="2:4" ht="15" customHeight="1" x14ac:dyDescent="0.25">
      <c r="B21454" s="683"/>
      <c r="C21454" s="683"/>
      <c r="D21454" s="684"/>
    </row>
    <row r="21455" spans="2:4" ht="15" customHeight="1" x14ac:dyDescent="0.25">
      <c r="B21455" s="683"/>
      <c r="C21455" s="683"/>
      <c r="D21455" s="684"/>
    </row>
    <row r="21456" spans="2:4" ht="15" customHeight="1" x14ac:dyDescent="0.25">
      <c r="B21456" s="683"/>
      <c r="C21456" s="683"/>
      <c r="D21456" s="684"/>
    </row>
    <row r="21457" spans="2:4" ht="15" customHeight="1" x14ac:dyDescent="0.25">
      <c r="B21457" s="683"/>
      <c r="C21457" s="683"/>
      <c r="D21457" s="684"/>
    </row>
    <row r="21458" spans="2:4" ht="15" customHeight="1" x14ac:dyDescent="0.25">
      <c r="B21458" s="683"/>
      <c r="C21458" s="683"/>
      <c r="D21458" s="684"/>
    </row>
    <row r="21459" spans="2:4" ht="15" customHeight="1" x14ac:dyDescent="0.25">
      <c r="B21459" s="683"/>
      <c r="C21459" s="683"/>
      <c r="D21459" s="684"/>
    </row>
    <row r="21460" spans="2:4" ht="15" customHeight="1" x14ac:dyDescent="0.25">
      <c r="B21460" s="683"/>
      <c r="C21460" s="683"/>
      <c r="D21460" s="684"/>
    </row>
    <row r="21461" spans="2:4" ht="15" customHeight="1" x14ac:dyDescent="0.25">
      <c r="B21461" s="683"/>
      <c r="C21461" s="683"/>
      <c r="D21461" s="684"/>
    </row>
    <row r="21462" spans="2:4" ht="15" customHeight="1" x14ac:dyDescent="0.25">
      <c r="B21462" s="683"/>
      <c r="C21462" s="683"/>
      <c r="D21462" s="684"/>
    </row>
    <row r="21463" spans="2:4" ht="15" customHeight="1" x14ac:dyDescent="0.25">
      <c r="B21463" s="683"/>
      <c r="C21463" s="683"/>
      <c r="D21463" s="684"/>
    </row>
    <row r="21464" spans="2:4" ht="15" customHeight="1" x14ac:dyDescent="0.25">
      <c r="B21464" s="683"/>
      <c r="C21464" s="683"/>
      <c r="D21464" s="684"/>
    </row>
    <row r="21465" spans="2:4" ht="15" customHeight="1" x14ac:dyDescent="0.25">
      <c r="B21465" s="683"/>
      <c r="C21465" s="683"/>
      <c r="D21465" s="684"/>
    </row>
    <row r="21466" spans="2:4" ht="15" customHeight="1" x14ac:dyDescent="0.25">
      <c r="B21466" s="683"/>
      <c r="C21466" s="683"/>
      <c r="D21466" s="684"/>
    </row>
    <row r="21467" spans="2:4" ht="15" customHeight="1" x14ac:dyDescent="0.25">
      <c r="B21467" s="683"/>
      <c r="C21467" s="683"/>
      <c r="D21467" s="684"/>
    </row>
    <row r="21468" spans="2:4" ht="15" customHeight="1" x14ac:dyDescent="0.25">
      <c r="B21468" s="683"/>
      <c r="C21468" s="683"/>
      <c r="D21468" s="684"/>
    </row>
    <row r="21469" spans="2:4" ht="15" customHeight="1" x14ac:dyDescent="0.25">
      <c r="B21469" s="683"/>
      <c r="C21469" s="683"/>
      <c r="D21469" s="684"/>
    </row>
    <row r="21470" spans="2:4" ht="15" customHeight="1" x14ac:dyDescent="0.25">
      <c r="B21470" s="683"/>
      <c r="C21470" s="683"/>
      <c r="D21470" s="684"/>
    </row>
    <row r="21471" spans="2:4" ht="15" customHeight="1" x14ac:dyDescent="0.25">
      <c r="B21471" s="683"/>
      <c r="C21471" s="683"/>
      <c r="D21471" s="684"/>
    </row>
    <row r="21472" spans="2:4" ht="15" customHeight="1" x14ac:dyDescent="0.25">
      <c r="B21472" s="683"/>
      <c r="C21472" s="683"/>
      <c r="D21472" s="684"/>
    </row>
    <row r="21473" spans="2:4" ht="15" customHeight="1" x14ac:dyDescent="0.25">
      <c r="B21473" s="683"/>
      <c r="C21473" s="683"/>
      <c r="D21473" s="684"/>
    </row>
    <row r="21474" spans="2:4" ht="15" customHeight="1" x14ac:dyDescent="0.25">
      <c r="B21474" s="683"/>
      <c r="C21474" s="683"/>
      <c r="D21474" s="684"/>
    </row>
    <row r="21475" spans="2:4" ht="15" customHeight="1" x14ac:dyDescent="0.25">
      <c r="B21475" s="683"/>
      <c r="C21475" s="683"/>
      <c r="D21475" s="684"/>
    </row>
    <row r="21476" spans="2:4" ht="15" customHeight="1" x14ac:dyDescent="0.25">
      <c r="B21476" s="683"/>
      <c r="C21476" s="683"/>
      <c r="D21476" s="684"/>
    </row>
    <row r="21477" spans="2:4" ht="15" customHeight="1" x14ac:dyDescent="0.25">
      <c r="B21477" s="683"/>
      <c r="C21477" s="683"/>
      <c r="D21477" s="684"/>
    </row>
    <row r="21478" spans="2:4" ht="15" customHeight="1" x14ac:dyDescent="0.25">
      <c r="B21478" s="683"/>
      <c r="C21478" s="683"/>
      <c r="D21478" s="684"/>
    </row>
    <row r="21479" spans="2:4" ht="15" customHeight="1" x14ac:dyDescent="0.25">
      <c r="B21479" s="683"/>
      <c r="C21479" s="683"/>
      <c r="D21479" s="684"/>
    </row>
    <row r="21480" spans="2:4" ht="15" customHeight="1" x14ac:dyDescent="0.25">
      <c r="B21480" s="683"/>
      <c r="C21480" s="683"/>
      <c r="D21480" s="684"/>
    </row>
    <row r="21481" spans="2:4" ht="15" customHeight="1" x14ac:dyDescent="0.25">
      <c r="B21481" s="683"/>
      <c r="C21481" s="683"/>
      <c r="D21481" s="684"/>
    </row>
    <row r="21482" spans="2:4" ht="15" customHeight="1" x14ac:dyDescent="0.25">
      <c r="B21482" s="683"/>
      <c r="C21482" s="683"/>
      <c r="D21482" s="684"/>
    </row>
    <row r="21483" spans="2:4" ht="15" customHeight="1" x14ac:dyDescent="0.25">
      <c r="B21483" s="683"/>
      <c r="C21483" s="683"/>
      <c r="D21483" s="684"/>
    </row>
    <row r="21484" spans="2:4" ht="15" customHeight="1" x14ac:dyDescent="0.25">
      <c r="B21484" s="683"/>
      <c r="C21484" s="683"/>
      <c r="D21484" s="684"/>
    </row>
    <row r="21485" spans="2:4" ht="15" customHeight="1" x14ac:dyDescent="0.25">
      <c r="B21485" s="683"/>
      <c r="C21485" s="683"/>
      <c r="D21485" s="684"/>
    </row>
    <row r="21486" spans="2:4" ht="15" customHeight="1" x14ac:dyDescent="0.25">
      <c r="B21486" s="683"/>
      <c r="C21486" s="683"/>
      <c r="D21486" s="684"/>
    </row>
    <row r="21487" spans="2:4" ht="15" customHeight="1" x14ac:dyDescent="0.25">
      <c r="B21487" s="683"/>
      <c r="C21487" s="683"/>
      <c r="D21487" s="684"/>
    </row>
    <row r="21488" spans="2:4" ht="15" customHeight="1" x14ac:dyDescent="0.25">
      <c r="B21488" s="683"/>
      <c r="C21488" s="683"/>
      <c r="D21488" s="684"/>
    </row>
    <row r="21489" spans="2:4" ht="15" customHeight="1" x14ac:dyDescent="0.25">
      <c r="B21489" s="683"/>
      <c r="C21489" s="683"/>
      <c r="D21489" s="684"/>
    </row>
    <row r="21490" spans="2:4" ht="15" customHeight="1" x14ac:dyDescent="0.25">
      <c r="B21490" s="683"/>
      <c r="C21490" s="683"/>
      <c r="D21490" s="684"/>
    </row>
    <row r="21491" spans="2:4" ht="15" customHeight="1" x14ac:dyDescent="0.25">
      <c r="B21491" s="683"/>
      <c r="C21491" s="683"/>
      <c r="D21491" s="684"/>
    </row>
    <row r="21492" spans="2:4" ht="15" customHeight="1" x14ac:dyDescent="0.25">
      <c r="B21492" s="683"/>
      <c r="C21492" s="683"/>
      <c r="D21492" s="684"/>
    </row>
    <row r="21493" spans="2:4" ht="15" customHeight="1" x14ac:dyDescent="0.25">
      <c r="B21493" s="683"/>
      <c r="C21493" s="683"/>
      <c r="D21493" s="684"/>
    </row>
    <row r="21494" spans="2:4" ht="15" customHeight="1" x14ac:dyDescent="0.25">
      <c r="B21494" s="683"/>
      <c r="C21494" s="683"/>
      <c r="D21494" s="684"/>
    </row>
    <row r="21495" spans="2:4" ht="15" customHeight="1" x14ac:dyDescent="0.25">
      <c r="B21495" s="683"/>
      <c r="C21495" s="683"/>
      <c r="D21495" s="684"/>
    </row>
    <row r="21496" spans="2:4" ht="15" customHeight="1" x14ac:dyDescent="0.25">
      <c r="B21496" s="683"/>
      <c r="C21496" s="683"/>
      <c r="D21496" s="684"/>
    </row>
    <row r="21497" spans="2:4" ht="15" customHeight="1" x14ac:dyDescent="0.25">
      <c r="B21497" s="683"/>
      <c r="C21497" s="683"/>
      <c r="D21497" s="684"/>
    </row>
    <row r="21498" spans="2:4" ht="15" customHeight="1" x14ac:dyDescent="0.25">
      <c r="B21498" s="683"/>
      <c r="C21498" s="683"/>
      <c r="D21498" s="684"/>
    </row>
    <row r="21499" spans="2:4" ht="15" customHeight="1" x14ac:dyDescent="0.25">
      <c r="B21499" s="683"/>
      <c r="C21499" s="683"/>
      <c r="D21499" s="684"/>
    </row>
    <row r="21500" spans="2:4" ht="15" customHeight="1" x14ac:dyDescent="0.25">
      <c r="B21500" s="683"/>
      <c r="C21500" s="683"/>
      <c r="D21500" s="684"/>
    </row>
    <row r="21501" spans="2:4" ht="15" customHeight="1" x14ac:dyDescent="0.25">
      <c r="B21501" s="683"/>
      <c r="C21501" s="683"/>
      <c r="D21501" s="684"/>
    </row>
    <row r="21502" spans="2:4" ht="15" customHeight="1" x14ac:dyDescent="0.25">
      <c r="B21502" s="683"/>
      <c r="C21502" s="683"/>
      <c r="D21502" s="684"/>
    </row>
    <row r="21503" spans="2:4" ht="15" customHeight="1" x14ac:dyDescent="0.25">
      <c r="B21503" s="683"/>
      <c r="C21503" s="683"/>
      <c r="D21503" s="684"/>
    </row>
    <row r="21504" spans="2:4" ht="15" customHeight="1" x14ac:dyDescent="0.25">
      <c r="B21504" s="683"/>
      <c r="C21504" s="683"/>
      <c r="D21504" s="684"/>
    </row>
    <row r="21505" spans="2:4" ht="15" customHeight="1" x14ac:dyDescent="0.25">
      <c r="B21505" s="683"/>
      <c r="C21505" s="683"/>
      <c r="D21505" s="684"/>
    </row>
    <row r="21506" spans="2:4" ht="15" customHeight="1" x14ac:dyDescent="0.25">
      <c r="B21506" s="683"/>
      <c r="C21506" s="683"/>
      <c r="D21506" s="684"/>
    </row>
    <row r="21507" spans="2:4" ht="15" customHeight="1" x14ac:dyDescent="0.25">
      <c r="B21507" s="683"/>
      <c r="C21507" s="683"/>
      <c r="D21507" s="684"/>
    </row>
    <row r="21508" spans="2:4" ht="15" customHeight="1" x14ac:dyDescent="0.25">
      <c r="B21508" s="683"/>
      <c r="C21508" s="683"/>
      <c r="D21508" s="684"/>
    </row>
    <row r="21509" spans="2:4" ht="15" customHeight="1" x14ac:dyDescent="0.25">
      <c r="B21509" s="683"/>
      <c r="C21509" s="683"/>
      <c r="D21509" s="684"/>
    </row>
    <row r="21510" spans="2:4" ht="15" customHeight="1" x14ac:dyDescent="0.25">
      <c r="B21510" s="683"/>
      <c r="C21510" s="683"/>
      <c r="D21510" s="684"/>
    </row>
    <row r="21511" spans="2:4" ht="15" customHeight="1" x14ac:dyDescent="0.25">
      <c r="B21511" s="683"/>
      <c r="C21511" s="683"/>
      <c r="D21511" s="684"/>
    </row>
    <row r="21512" spans="2:4" ht="15" customHeight="1" x14ac:dyDescent="0.25">
      <c r="B21512" s="683"/>
      <c r="C21512" s="683"/>
      <c r="D21512" s="684"/>
    </row>
    <row r="21513" spans="2:4" ht="15" customHeight="1" x14ac:dyDescent="0.25">
      <c r="B21513" s="683"/>
      <c r="C21513" s="683"/>
      <c r="D21513" s="684"/>
    </row>
    <row r="21514" spans="2:4" ht="15" customHeight="1" x14ac:dyDescent="0.25">
      <c r="B21514" s="683"/>
      <c r="C21514" s="683"/>
      <c r="D21514" s="684"/>
    </row>
    <row r="21515" spans="2:4" ht="15" customHeight="1" x14ac:dyDescent="0.25">
      <c r="B21515" s="683"/>
      <c r="C21515" s="683"/>
      <c r="D21515" s="684"/>
    </row>
    <row r="21516" spans="2:4" ht="15" customHeight="1" x14ac:dyDescent="0.25">
      <c r="B21516" s="683"/>
      <c r="C21516" s="683"/>
      <c r="D21516" s="684"/>
    </row>
    <row r="21517" spans="2:4" ht="15" customHeight="1" x14ac:dyDescent="0.25">
      <c r="B21517" s="683"/>
      <c r="C21517" s="683"/>
      <c r="D21517" s="684"/>
    </row>
    <row r="21518" spans="2:4" ht="15" customHeight="1" x14ac:dyDescent="0.25">
      <c r="B21518" s="683"/>
      <c r="C21518" s="683"/>
      <c r="D21518" s="684"/>
    </row>
    <row r="21519" spans="2:4" ht="15" customHeight="1" x14ac:dyDescent="0.25">
      <c r="B21519" s="683"/>
      <c r="C21519" s="683"/>
      <c r="D21519" s="684"/>
    </row>
    <row r="21520" spans="2:4" ht="15" customHeight="1" x14ac:dyDescent="0.25">
      <c r="B21520" s="683"/>
      <c r="C21520" s="683"/>
      <c r="D21520" s="684"/>
    </row>
    <row r="21521" spans="2:4" ht="15" customHeight="1" x14ac:dyDescent="0.25">
      <c r="B21521" s="683"/>
      <c r="C21521" s="683"/>
      <c r="D21521" s="684"/>
    </row>
    <row r="21522" spans="2:4" ht="15" customHeight="1" x14ac:dyDescent="0.25">
      <c r="B21522" s="683"/>
      <c r="C21522" s="683"/>
      <c r="D21522" s="684"/>
    </row>
    <row r="21523" spans="2:4" ht="15" customHeight="1" x14ac:dyDescent="0.25">
      <c r="B21523" s="683"/>
      <c r="C21523" s="683"/>
      <c r="D21523" s="684"/>
    </row>
    <row r="21524" spans="2:4" ht="15" customHeight="1" x14ac:dyDescent="0.25">
      <c r="B21524" s="683"/>
      <c r="C21524" s="683"/>
      <c r="D21524" s="684"/>
    </row>
    <row r="21525" spans="2:4" ht="15" customHeight="1" x14ac:dyDescent="0.25">
      <c r="B21525" s="683"/>
      <c r="C21525" s="683"/>
      <c r="D21525" s="684"/>
    </row>
    <row r="21526" spans="2:4" ht="15" customHeight="1" x14ac:dyDescent="0.25">
      <c r="B21526" s="683"/>
      <c r="C21526" s="683"/>
      <c r="D21526" s="684"/>
    </row>
    <row r="21527" spans="2:4" ht="15" customHeight="1" x14ac:dyDescent="0.25">
      <c r="B21527" s="683"/>
      <c r="C21527" s="683"/>
      <c r="D21527" s="684"/>
    </row>
    <row r="21528" spans="2:4" ht="15" customHeight="1" x14ac:dyDescent="0.25">
      <c r="B21528" s="683"/>
      <c r="C21528" s="683"/>
      <c r="D21528" s="684"/>
    </row>
    <row r="21529" spans="2:4" ht="15" customHeight="1" x14ac:dyDescent="0.25">
      <c r="B21529" s="683"/>
      <c r="C21529" s="683"/>
      <c r="D21529" s="684"/>
    </row>
    <row r="21530" spans="2:4" ht="15" customHeight="1" x14ac:dyDescent="0.25">
      <c r="B21530" s="683"/>
      <c r="C21530" s="683"/>
      <c r="D21530" s="684"/>
    </row>
    <row r="21531" spans="2:4" ht="15" customHeight="1" x14ac:dyDescent="0.25">
      <c r="B21531" s="683"/>
      <c r="C21531" s="683"/>
      <c r="D21531" s="684"/>
    </row>
    <row r="21532" spans="2:4" ht="15" customHeight="1" x14ac:dyDescent="0.25">
      <c r="B21532" s="683"/>
      <c r="C21532" s="683"/>
      <c r="D21532" s="684"/>
    </row>
    <row r="21533" spans="2:4" ht="15" customHeight="1" x14ac:dyDescent="0.25">
      <c r="B21533" s="683"/>
      <c r="C21533" s="683"/>
      <c r="D21533" s="684"/>
    </row>
    <row r="21534" spans="2:4" ht="15" customHeight="1" x14ac:dyDescent="0.25">
      <c r="B21534" s="683"/>
      <c r="C21534" s="683"/>
      <c r="D21534" s="684"/>
    </row>
    <row r="21535" spans="2:4" ht="15" customHeight="1" x14ac:dyDescent="0.25">
      <c r="B21535" s="683"/>
      <c r="C21535" s="683"/>
      <c r="D21535" s="684"/>
    </row>
    <row r="21536" spans="2:4" ht="15" customHeight="1" x14ac:dyDescent="0.25">
      <c r="B21536" s="683"/>
      <c r="C21536" s="683"/>
      <c r="D21536" s="684"/>
    </row>
    <row r="21537" spans="2:4" ht="15" customHeight="1" x14ac:dyDescent="0.25">
      <c r="B21537" s="683"/>
      <c r="C21537" s="683"/>
      <c r="D21537" s="684"/>
    </row>
    <row r="21538" spans="2:4" ht="15" customHeight="1" x14ac:dyDescent="0.25">
      <c r="B21538" s="683"/>
      <c r="C21538" s="683"/>
      <c r="D21538" s="684"/>
    </row>
    <row r="21539" spans="2:4" ht="15" customHeight="1" x14ac:dyDescent="0.25">
      <c r="B21539" s="683"/>
      <c r="C21539" s="683"/>
      <c r="D21539" s="684"/>
    </row>
    <row r="21540" spans="2:4" ht="15" customHeight="1" x14ac:dyDescent="0.25">
      <c r="B21540" s="683"/>
      <c r="C21540" s="683"/>
      <c r="D21540" s="684"/>
    </row>
    <row r="21541" spans="2:4" ht="15" customHeight="1" x14ac:dyDescent="0.25">
      <c r="B21541" s="683"/>
      <c r="C21541" s="683"/>
      <c r="D21541" s="684"/>
    </row>
    <row r="21542" spans="2:4" ht="15" customHeight="1" x14ac:dyDescent="0.25">
      <c r="B21542" s="683"/>
      <c r="C21542" s="683"/>
      <c r="D21542" s="684"/>
    </row>
    <row r="21543" spans="2:4" ht="15" customHeight="1" x14ac:dyDescent="0.25">
      <c r="B21543" s="683"/>
      <c r="C21543" s="683"/>
      <c r="D21543" s="684"/>
    </row>
    <row r="21544" spans="2:4" ht="15" customHeight="1" x14ac:dyDescent="0.25">
      <c r="B21544" s="683"/>
      <c r="C21544" s="683"/>
      <c r="D21544" s="684"/>
    </row>
    <row r="21545" spans="2:4" ht="15" customHeight="1" x14ac:dyDescent="0.25">
      <c r="B21545" s="683"/>
      <c r="C21545" s="683"/>
      <c r="D21545" s="684"/>
    </row>
    <row r="21546" spans="2:4" ht="15" customHeight="1" x14ac:dyDescent="0.25">
      <c r="B21546" s="683"/>
      <c r="C21546" s="683"/>
      <c r="D21546" s="684"/>
    </row>
    <row r="21547" spans="2:4" ht="15" customHeight="1" x14ac:dyDescent="0.25">
      <c r="B21547" s="683"/>
      <c r="C21547" s="683"/>
      <c r="D21547" s="684"/>
    </row>
    <row r="21548" spans="2:4" ht="15" customHeight="1" x14ac:dyDescent="0.25">
      <c r="B21548" s="683"/>
      <c r="C21548" s="683"/>
      <c r="D21548" s="684"/>
    </row>
    <row r="21549" spans="2:4" ht="15" customHeight="1" x14ac:dyDescent="0.25">
      <c r="B21549" s="683"/>
      <c r="C21549" s="683"/>
      <c r="D21549" s="684"/>
    </row>
    <row r="21550" spans="2:4" ht="15" customHeight="1" x14ac:dyDescent="0.25">
      <c r="B21550" s="683"/>
      <c r="C21550" s="683"/>
      <c r="D21550" s="684"/>
    </row>
    <row r="21551" spans="2:4" ht="15" customHeight="1" x14ac:dyDescent="0.25">
      <c r="B21551" s="683"/>
      <c r="C21551" s="683"/>
      <c r="D21551" s="684"/>
    </row>
    <row r="21552" spans="2:4" ht="15" customHeight="1" x14ac:dyDescent="0.25">
      <c r="B21552" s="683"/>
      <c r="C21552" s="683"/>
      <c r="D21552" s="684"/>
    </row>
    <row r="21553" spans="2:4" ht="15" customHeight="1" x14ac:dyDescent="0.25">
      <c r="B21553" s="683"/>
      <c r="C21553" s="683"/>
      <c r="D21553" s="684"/>
    </row>
    <row r="21554" spans="2:4" ht="15" customHeight="1" x14ac:dyDescent="0.25">
      <c r="B21554" s="683"/>
      <c r="C21554" s="683"/>
      <c r="D21554" s="684"/>
    </row>
    <row r="21555" spans="2:4" ht="15" customHeight="1" x14ac:dyDescent="0.25">
      <c r="B21555" s="683"/>
      <c r="C21555" s="683"/>
      <c r="D21555" s="684"/>
    </row>
    <row r="21556" spans="2:4" ht="15" customHeight="1" x14ac:dyDescent="0.25">
      <c r="B21556" s="683"/>
      <c r="C21556" s="683"/>
      <c r="D21556" s="684"/>
    </row>
    <row r="21557" spans="2:4" ht="15" customHeight="1" x14ac:dyDescent="0.25">
      <c r="B21557" s="683"/>
      <c r="C21557" s="683"/>
      <c r="D21557" s="684"/>
    </row>
    <row r="21558" spans="2:4" ht="15" customHeight="1" x14ac:dyDescent="0.25">
      <c r="B21558" s="683"/>
      <c r="C21558" s="683"/>
      <c r="D21558" s="684"/>
    </row>
    <row r="21559" spans="2:4" ht="15" customHeight="1" x14ac:dyDescent="0.25">
      <c r="B21559" s="683"/>
      <c r="C21559" s="683"/>
      <c r="D21559" s="684"/>
    </row>
    <row r="21560" spans="2:4" ht="15" customHeight="1" x14ac:dyDescent="0.25">
      <c r="B21560" s="683"/>
      <c r="C21560" s="683"/>
      <c r="D21560" s="684"/>
    </row>
    <row r="21561" spans="2:4" ht="15" customHeight="1" x14ac:dyDescent="0.25">
      <c r="B21561" s="683"/>
      <c r="C21561" s="683"/>
      <c r="D21561" s="684"/>
    </row>
    <row r="21562" spans="2:4" ht="15" customHeight="1" x14ac:dyDescent="0.25">
      <c r="B21562" s="683"/>
      <c r="C21562" s="683"/>
      <c r="D21562" s="684"/>
    </row>
    <row r="21563" spans="2:4" ht="15" customHeight="1" x14ac:dyDescent="0.25">
      <c r="B21563" s="683"/>
      <c r="C21563" s="683"/>
      <c r="D21563" s="684"/>
    </row>
    <row r="21564" spans="2:4" ht="15" customHeight="1" x14ac:dyDescent="0.25">
      <c r="B21564" s="683"/>
      <c r="C21564" s="683"/>
      <c r="D21564" s="684"/>
    </row>
    <row r="21565" spans="2:4" ht="15" customHeight="1" x14ac:dyDescent="0.25">
      <c r="B21565" s="683"/>
      <c r="C21565" s="683"/>
      <c r="D21565" s="684"/>
    </row>
    <row r="21566" spans="2:4" ht="15" customHeight="1" x14ac:dyDescent="0.25">
      <c r="B21566" s="683"/>
      <c r="C21566" s="683"/>
      <c r="D21566" s="684"/>
    </row>
    <row r="21567" spans="2:4" ht="15" customHeight="1" x14ac:dyDescent="0.25">
      <c r="B21567" s="683"/>
      <c r="C21567" s="683"/>
      <c r="D21567" s="684"/>
    </row>
    <row r="21568" spans="2:4" ht="15" customHeight="1" x14ac:dyDescent="0.25">
      <c r="B21568" s="683"/>
      <c r="C21568" s="683"/>
      <c r="D21568" s="684"/>
    </row>
    <row r="21569" spans="2:4" ht="15" customHeight="1" x14ac:dyDescent="0.25">
      <c r="B21569" s="683"/>
      <c r="C21569" s="683"/>
      <c r="D21569" s="684"/>
    </row>
    <row r="21570" spans="2:4" ht="15" customHeight="1" x14ac:dyDescent="0.25">
      <c r="B21570" s="683"/>
      <c r="C21570" s="683"/>
      <c r="D21570" s="684"/>
    </row>
    <row r="21571" spans="2:4" ht="15" customHeight="1" x14ac:dyDescent="0.25">
      <c r="B21571" s="683"/>
      <c r="C21571" s="683"/>
      <c r="D21571" s="684"/>
    </row>
    <row r="21572" spans="2:4" ht="15" customHeight="1" x14ac:dyDescent="0.25">
      <c r="B21572" s="683"/>
      <c r="C21572" s="683"/>
      <c r="D21572" s="684"/>
    </row>
    <row r="21573" spans="2:4" ht="15" customHeight="1" x14ac:dyDescent="0.25">
      <c r="B21573" s="683"/>
      <c r="C21573" s="683"/>
      <c r="D21573" s="684"/>
    </row>
    <row r="21574" spans="2:4" ht="15" customHeight="1" x14ac:dyDescent="0.25">
      <c r="B21574" s="683"/>
      <c r="C21574" s="683"/>
      <c r="D21574" s="684"/>
    </row>
    <row r="21575" spans="2:4" ht="15" customHeight="1" x14ac:dyDescent="0.25">
      <c r="B21575" s="683"/>
      <c r="C21575" s="683"/>
      <c r="D21575" s="684"/>
    </row>
    <row r="21576" spans="2:4" ht="15" customHeight="1" x14ac:dyDescent="0.25">
      <c r="B21576" s="683"/>
      <c r="C21576" s="683"/>
      <c r="D21576" s="684"/>
    </row>
    <row r="21577" spans="2:4" ht="15" customHeight="1" x14ac:dyDescent="0.25">
      <c r="B21577" s="683"/>
      <c r="C21577" s="683"/>
      <c r="D21577" s="684"/>
    </row>
    <row r="21578" spans="2:4" ht="15" customHeight="1" x14ac:dyDescent="0.25">
      <c r="B21578" s="683"/>
      <c r="C21578" s="683"/>
      <c r="D21578" s="684"/>
    </row>
    <row r="21579" spans="2:4" ht="15" customHeight="1" x14ac:dyDescent="0.25">
      <c r="B21579" s="683"/>
      <c r="C21579" s="683"/>
      <c r="D21579" s="684"/>
    </row>
    <row r="21580" spans="2:4" ht="15" customHeight="1" x14ac:dyDescent="0.25">
      <c r="B21580" s="683"/>
      <c r="C21580" s="683"/>
      <c r="D21580" s="684"/>
    </row>
    <row r="21581" spans="2:4" ht="15" customHeight="1" x14ac:dyDescent="0.25">
      <c r="B21581" s="683"/>
      <c r="C21581" s="683"/>
      <c r="D21581" s="684"/>
    </row>
    <row r="21582" spans="2:4" ht="15" customHeight="1" x14ac:dyDescent="0.25">
      <c r="B21582" s="683"/>
      <c r="C21582" s="683"/>
      <c r="D21582" s="684"/>
    </row>
    <row r="21583" spans="2:4" ht="15" customHeight="1" x14ac:dyDescent="0.25">
      <c r="B21583" s="683"/>
      <c r="C21583" s="683"/>
      <c r="D21583" s="684"/>
    </row>
    <row r="21584" spans="2:4" ht="15" customHeight="1" x14ac:dyDescent="0.25">
      <c r="B21584" s="683"/>
      <c r="C21584" s="683"/>
      <c r="D21584" s="684"/>
    </row>
    <row r="21585" spans="2:4" ht="15" customHeight="1" x14ac:dyDescent="0.25">
      <c r="B21585" s="683"/>
      <c r="C21585" s="683"/>
      <c r="D21585" s="684"/>
    </row>
    <row r="21586" spans="2:4" ht="15" customHeight="1" x14ac:dyDescent="0.25">
      <c r="B21586" s="683"/>
      <c r="C21586" s="683"/>
      <c r="D21586" s="684"/>
    </row>
    <row r="21587" spans="2:4" ht="15" customHeight="1" x14ac:dyDescent="0.25">
      <c r="B21587" s="683"/>
      <c r="C21587" s="683"/>
      <c r="D21587" s="684"/>
    </row>
    <row r="21588" spans="2:4" ht="15" customHeight="1" x14ac:dyDescent="0.25">
      <c r="B21588" s="683"/>
      <c r="C21588" s="683"/>
      <c r="D21588" s="684"/>
    </row>
    <row r="21589" spans="2:4" ht="15" customHeight="1" x14ac:dyDescent="0.25">
      <c r="B21589" s="683"/>
      <c r="C21589" s="683"/>
      <c r="D21589" s="684"/>
    </row>
    <row r="21590" spans="2:4" ht="15" customHeight="1" x14ac:dyDescent="0.25">
      <c r="B21590" s="683"/>
      <c r="C21590" s="683"/>
      <c r="D21590" s="684"/>
    </row>
    <row r="21591" spans="2:4" ht="15" customHeight="1" x14ac:dyDescent="0.25">
      <c r="B21591" s="683"/>
      <c r="C21591" s="683"/>
      <c r="D21591" s="684"/>
    </row>
    <row r="21592" spans="2:4" ht="15" customHeight="1" x14ac:dyDescent="0.25">
      <c r="B21592" s="683"/>
      <c r="C21592" s="683"/>
      <c r="D21592" s="684"/>
    </row>
    <row r="21593" spans="2:4" ht="15" customHeight="1" x14ac:dyDescent="0.25">
      <c r="B21593" s="683"/>
      <c r="C21593" s="683"/>
      <c r="D21593" s="684"/>
    </row>
    <row r="21594" spans="2:4" ht="15" customHeight="1" x14ac:dyDescent="0.25">
      <c r="B21594" s="683"/>
      <c r="C21594" s="683"/>
      <c r="D21594" s="684"/>
    </row>
    <row r="21595" spans="2:4" ht="15" customHeight="1" x14ac:dyDescent="0.25">
      <c r="B21595" s="683"/>
      <c r="C21595" s="683"/>
      <c r="D21595" s="684"/>
    </row>
    <row r="21596" spans="2:4" ht="15" customHeight="1" x14ac:dyDescent="0.25">
      <c r="B21596" s="683"/>
      <c r="C21596" s="683"/>
      <c r="D21596" s="684"/>
    </row>
    <row r="21597" spans="2:4" ht="15" customHeight="1" x14ac:dyDescent="0.25">
      <c r="B21597" s="683"/>
      <c r="C21597" s="683"/>
      <c r="D21597" s="684"/>
    </row>
    <row r="21598" spans="2:4" ht="15" customHeight="1" x14ac:dyDescent="0.25">
      <c r="B21598" s="683"/>
      <c r="C21598" s="683"/>
      <c r="D21598" s="684"/>
    </row>
    <row r="21599" spans="2:4" ht="15" customHeight="1" x14ac:dyDescent="0.25">
      <c r="B21599" s="683"/>
      <c r="C21599" s="683"/>
      <c r="D21599" s="684"/>
    </row>
    <row r="21600" spans="2:4" ht="15" customHeight="1" x14ac:dyDescent="0.25">
      <c r="B21600" s="683"/>
      <c r="C21600" s="683"/>
      <c r="D21600" s="684"/>
    </row>
    <row r="21601" spans="2:4" ht="15" customHeight="1" x14ac:dyDescent="0.25">
      <c r="B21601" s="683"/>
      <c r="C21601" s="683"/>
      <c r="D21601" s="684"/>
    </row>
    <row r="21602" spans="2:4" ht="15" customHeight="1" x14ac:dyDescent="0.25">
      <c r="B21602" s="683"/>
      <c r="C21602" s="683"/>
      <c r="D21602" s="684"/>
    </row>
    <row r="21603" spans="2:4" ht="15" customHeight="1" x14ac:dyDescent="0.25">
      <c r="B21603" s="683"/>
      <c r="C21603" s="683"/>
      <c r="D21603" s="684"/>
    </row>
    <row r="21604" spans="2:4" ht="15" customHeight="1" x14ac:dyDescent="0.25">
      <c r="B21604" s="683"/>
      <c r="C21604" s="683"/>
      <c r="D21604" s="684"/>
    </row>
    <row r="21605" spans="2:4" ht="15" customHeight="1" x14ac:dyDescent="0.25">
      <c r="B21605" s="683"/>
      <c r="C21605" s="683"/>
      <c r="D21605" s="684"/>
    </row>
    <row r="21606" spans="2:4" ht="15" customHeight="1" x14ac:dyDescent="0.25">
      <c r="B21606" s="683"/>
      <c r="C21606" s="683"/>
      <c r="D21606" s="684"/>
    </row>
    <row r="21607" spans="2:4" ht="15" customHeight="1" x14ac:dyDescent="0.25">
      <c r="B21607" s="683"/>
      <c r="C21607" s="683"/>
      <c r="D21607" s="684"/>
    </row>
    <row r="21608" spans="2:4" ht="15" customHeight="1" x14ac:dyDescent="0.25">
      <c r="B21608" s="683"/>
      <c r="C21608" s="683"/>
      <c r="D21608" s="684"/>
    </row>
    <row r="21609" spans="2:4" ht="15" customHeight="1" x14ac:dyDescent="0.25">
      <c r="B21609" s="683"/>
      <c r="C21609" s="683"/>
      <c r="D21609" s="684"/>
    </row>
    <row r="21610" spans="2:4" ht="15" customHeight="1" x14ac:dyDescent="0.25">
      <c r="B21610" s="683"/>
      <c r="C21610" s="683"/>
      <c r="D21610" s="684"/>
    </row>
    <row r="21611" spans="2:4" ht="15" customHeight="1" x14ac:dyDescent="0.25">
      <c r="B21611" s="683"/>
      <c r="C21611" s="683"/>
      <c r="D21611" s="684"/>
    </row>
    <row r="21612" spans="2:4" ht="15" customHeight="1" x14ac:dyDescent="0.25">
      <c r="B21612" s="683"/>
      <c r="C21612" s="683"/>
      <c r="D21612" s="684"/>
    </row>
    <row r="21613" spans="2:4" ht="15" customHeight="1" x14ac:dyDescent="0.25">
      <c r="B21613" s="683"/>
      <c r="C21613" s="683"/>
      <c r="D21613" s="684"/>
    </row>
    <row r="21614" spans="2:4" ht="15" customHeight="1" x14ac:dyDescent="0.25">
      <c r="B21614" s="683"/>
      <c r="C21614" s="683"/>
      <c r="D21614" s="684"/>
    </row>
    <row r="21615" spans="2:4" ht="15" customHeight="1" x14ac:dyDescent="0.25">
      <c r="B21615" s="683"/>
      <c r="C21615" s="683"/>
      <c r="D21615" s="684"/>
    </row>
    <row r="21616" spans="2:4" ht="15" customHeight="1" x14ac:dyDescent="0.25">
      <c r="B21616" s="683"/>
      <c r="C21616" s="683"/>
      <c r="D21616" s="684"/>
    </row>
    <row r="21617" spans="2:4" ht="15" customHeight="1" x14ac:dyDescent="0.25">
      <c r="B21617" s="683"/>
      <c r="C21617" s="683"/>
      <c r="D21617" s="684"/>
    </row>
    <row r="21618" spans="2:4" ht="15" customHeight="1" x14ac:dyDescent="0.25">
      <c r="B21618" s="683"/>
      <c r="C21618" s="683"/>
      <c r="D21618" s="684"/>
    </row>
    <row r="21619" spans="2:4" ht="15" customHeight="1" x14ac:dyDescent="0.25">
      <c r="B21619" s="683"/>
      <c r="C21619" s="683"/>
      <c r="D21619" s="684"/>
    </row>
    <row r="21620" spans="2:4" ht="15" customHeight="1" x14ac:dyDescent="0.25">
      <c r="B21620" s="683"/>
      <c r="C21620" s="683"/>
      <c r="D21620" s="684"/>
    </row>
    <row r="21621" spans="2:4" ht="15" customHeight="1" x14ac:dyDescent="0.25">
      <c r="B21621" s="683"/>
      <c r="C21621" s="683"/>
      <c r="D21621" s="684"/>
    </row>
    <row r="21622" spans="2:4" ht="15" customHeight="1" x14ac:dyDescent="0.25">
      <c r="B21622" s="683"/>
      <c r="C21622" s="683"/>
      <c r="D21622" s="684"/>
    </row>
    <row r="21623" spans="2:4" ht="15" customHeight="1" x14ac:dyDescent="0.25">
      <c r="B21623" s="683"/>
      <c r="C21623" s="683"/>
      <c r="D21623" s="684"/>
    </row>
    <row r="21624" spans="2:4" ht="15" customHeight="1" x14ac:dyDescent="0.25">
      <c r="B21624" s="683"/>
      <c r="C21624" s="683"/>
      <c r="D21624" s="684"/>
    </row>
    <row r="21625" spans="2:4" ht="15" customHeight="1" x14ac:dyDescent="0.25">
      <c r="B21625" s="683"/>
      <c r="C21625" s="683"/>
      <c r="D21625" s="684"/>
    </row>
    <row r="21626" spans="2:4" ht="15" customHeight="1" x14ac:dyDescent="0.25">
      <c r="B21626" s="683"/>
      <c r="C21626" s="683"/>
      <c r="D21626" s="684"/>
    </row>
    <row r="21627" spans="2:4" ht="15" customHeight="1" x14ac:dyDescent="0.25">
      <c r="B21627" s="683"/>
      <c r="C21627" s="683"/>
      <c r="D21627" s="684"/>
    </row>
    <row r="21628" spans="2:4" ht="15" customHeight="1" x14ac:dyDescent="0.25">
      <c r="B21628" s="683"/>
      <c r="C21628" s="683"/>
      <c r="D21628" s="684"/>
    </row>
    <row r="21629" spans="2:4" ht="15" customHeight="1" x14ac:dyDescent="0.25">
      <c r="B21629" s="683"/>
      <c r="C21629" s="683"/>
      <c r="D21629" s="684"/>
    </row>
    <row r="21630" spans="2:4" ht="15" customHeight="1" x14ac:dyDescent="0.25">
      <c r="B21630" s="683"/>
      <c r="C21630" s="683"/>
      <c r="D21630" s="684"/>
    </row>
    <row r="21631" spans="2:4" ht="15" customHeight="1" x14ac:dyDescent="0.25">
      <c r="B21631" s="683"/>
      <c r="C21631" s="683"/>
      <c r="D21631" s="684"/>
    </row>
    <row r="21632" spans="2:4" ht="15" customHeight="1" x14ac:dyDescent="0.25">
      <c r="B21632" s="683"/>
      <c r="C21632" s="683"/>
      <c r="D21632" s="684"/>
    </row>
    <row r="21633" spans="2:4" ht="15" customHeight="1" x14ac:dyDescent="0.25">
      <c r="B21633" s="683"/>
      <c r="C21633" s="683"/>
      <c r="D21633" s="684"/>
    </row>
    <row r="21634" spans="2:4" ht="15" customHeight="1" x14ac:dyDescent="0.25">
      <c r="B21634" s="683"/>
      <c r="C21634" s="683"/>
      <c r="D21634" s="684"/>
    </row>
    <row r="21635" spans="2:4" ht="15" customHeight="1" x14ac:dyDescent="0.25">
      <c r="B21635" s="683"/>
      <c r="C21635" s="683"/>
      <c r="D21635" s="684"/>
    </row>
    <row r="21636" spans="2:4" ht="15" customHeight="1" x14ac:dyDescent="0.25">
      <c r="B21636" s="683"/>
      <c r="C21636" s="683"/>
      <c r="D21636" s="684"/>
    </row>
    <row r="21637" spans="2:4" ht="15" customHeight="1" x14ac:dyDescent="0.25">
      <c r="B21637" s="683"/>
      <c r="C21637" s="683"/>
      <c r="D21637" s="684"/>
    </row>
    <row r="21638" spans="2:4" ht="15" customHeight="1" x14ac:dyDescent="0.25">
      <c r="B21638" s="683"/>
      <c r="C21638" s="683"/>
      <c r="D21638" s="684"/>
    </row>
    <row r="21639" spans="2:4" ht="15" customHeight="1" x14ac:dyDescent="0.25">
      <c r="B21639" s="683"/>
      <c r="C21639" s="683"/>
      <c r="D21639" s="684"/>
    </row>
    <row r="21640" spans="2:4" ht="15" customHeight="1" x14ac:dyDescent="0.25">
      <c r="B21640" s="683"/>
      <c r="C21640" s="683"/>
      <c r="D21640" s="684"/>
    </row>
    <row r="21641" spans="2:4" ht="15" customHeight="1" x14ac:dyDescent="0.25">
      <c r="B21641" s="683"/>
      <c r="C21641" s="683"/>
      <c r="D21641" s="684"/>
    </row>
    <row r="21642" spans="2:4" ht="15" customHeight="1" x14ac:dyDescent="0.25">
      <c r="B21642" s="683"/>
      <c r="C21642" s="683"/>
      <c r="D21642" s="684"/>
    </row>
    <row r="21643" spans="2:4" ht="15" customHeight="1" x14ac:dyDescent="0.25">
      <c r="B21643" s="683"/>
      <c r="C21643" s="683"/>
      <c r="D21643" s="684"/>
    </row>
    <row r="21644" spans="2:4" ht="15" customHeight="1" x14ac:dyDescent="0.25">
      <c r="B21644" s="683"/>
      <c r="C21644" s="683"/>
      <c r="D21644" s="684"/>
    </row>
    <row r="21645" spans="2:4" ht="15" customHeight="1" x14ac:dyDescent="0.25">
      <c r="B21645" s="683"/>
      <c r="C21645" s="683"/>
      <c r="D21645" s="684"/>
    </row>
    <row r="21646" spans="2:4" ht="15" customHeight="1" x14ac:dyDescent="0.25">
      <c r="B21646" s="683"/>
      <c r="C21646" s="683"/>
      <c r="D21646" s="684"/>
    </row>
    <row r="21647" spans="2:4" ht="15" customHeight="1" x14ac:dyDescent="0.25">
      <c r="B21647" s="683"/>
      <c r="C21647" s="683"/>
      <c r="D21647" s="684"/>
    </row>
    <row r="21648" spans="2:4" ht="15" customHeight="1" x14ac:dyDescent="0.25">
      <c r="B21648" s="683"/>
      <c r="C21648" s="683"/>
      <c r="D21648" s="684"/>
    </row>
    <row r="21649" spans="2:4" ht="15" customHeight="1" x14ac:dyDescent="0.25">
      <c r="B21649" s="683"/>
      <c r="C21649" s="683"/>
      <c r="D21649" s="684"/>
    </row>
    <row r="21650" spans="2:4" ht="15" customHeight="1" x14ac:dyDescent="0.25">
      <c r="B21650" s="683"/>
      <c r="C21650" s="683"/>
      <c r="D21650" s="684"/>
    </row>
    <row r="21651" spans="2:4" ht="15" customHeight="1" x14ac:dyDescent="0.25">
      <c r="B21651" s="683"/>
      <c r="C21651" s="683"/>
      <c r="D21651" s="684"/>
    </row>
    <row r="21652" spans="2:4" ht="15" customHeight="1" x14ac:dyDescent="0.25">
      <c r="B21652" s="683"/>
      <c r="C21652" s="683"/>
      <c r="D21652" s="684"/>
    </row>
    <row r="21653" spans="2:4" ht="15" customHeight="1" x14ac:dyDescent="0.25">
      <c r="B21653" s="683"/>
      <c r="C21653" s="683"/>
      <c r="D21653" s="684"/>
    </row>
    <row r="21654" spans="2:4" ht="15" customHeight="1" x14ac:dyDescent="0.25">
      <c r="B21654" s="683"/>
      <c r="C21654" s="683"/>
      <c r="D21654" s="684"/>
    </row>
    <row r="21655" spans="2:4" ht="15" customHeight="1" x14ac:dyDescent="0.25">
      <c r="B21655" s="683"/>
      <c r="C21655" s="683"/>
      <c r="D21655" s="684"/>
    </row>
    <row r="21656" spans="2:4" ht="15" customHeight="1" x14ac:dyDescent="0.25">
      <c r="B21656" s="683"/>
      <c r="C21656" s="683"/>
      <c r="D21656" s="684"/>
    </row>
    <row r="21657" spans="2:4" ht="15" customHeight="1" x14ac:dyDescent="0.25">
      <c r="B21657" s="683"/>
      <c r="C21657" s="683"/>
      <c r="D21657" s="684"/>
    </row>
    <row r="21658" spans="2:4" ht="15" customHeight="1" x14ac:dyDescent="0.25">
      <c r="B21658" s="683"/>
      <c r="C21658" s="683"/>
      <c r="D21658" s="684"/>
    </row>
    <row r="21659" spans="2:4" ht="15" customHeight="1" x14ac:dyDescent="0.25">
      <c r="B21659" s="683"/>
      <c r="C21659" s="683"/>
      <c r="D21659" s="684"/>
    </row>
    <row r="21660" spans="2:4" ht="15" customHeight="1" x14ac:dyDescent="0.25">
      <c r="B21660" s="683"/>
      <c r="C21660" s="683"/>
      <c r="D21660" s="684"/>
    </row>
    <row r="21661" spans="2:4" ht="15" customHeight="1" x14ac:dyDescent="0.25">
      <c r="B21661" s="683"/>
      <c r="C21661" s="683"/>
      <c r="D21661" s="684"/>
    </row>
    <row r="21662" spans="2:4" ht="15" customHeight="1" x14ac:dyDescent="0.25">
      <c r="B21662" s="683"/>
      <c r="C21662" s="683"/>
      <c r="D21662" s="684"/>
    </row>
    <row r="21663" spans="2:4" ht="15" customHeight="1" x14ac:dyDescent="0.25">
      <c r="B21663" s="683"/>
      <c r="C21663" s="683"/>
      <c r="D21663" s="684"/>
    </row>
    <row r="21664" spans="2:4" ht="15" customHeight="1" x14ac:dyDescent="0.25">
      <c r="B21664" s="683"/>
      <c r="C21664" s="683"/>
      <c r="D21664" s="684"/>
    </row>
    <row r="21665" spans="2:4" ht="15" customHeight="1" x14ac:dyDescent="0.25">
      <c r="B21665" s="683"/>
      <c r="C21665" s="683"/>
      <c r="D21665" s="684"/>
    </row>
    <row r="21666" spans="2:4" ht="15" customHeight="1" x14ac:dyDescent="0.25">
      <c r="B21666" s="683"/>
      <c r="C21666" s="683"/>
      <c r="D21666" s="684"/>
    </row>
    <row r="21667" spans="2:4" ht="15" customHeight="1" x14ac:dyDescent="0.25">
      <c r="B21667" s="683"/>
      <c r="C21667" s="683"/>
      <c r="D21667" s="684"/>
    </row>
    <row r="21668" spans="2:4" ht="15" customHeight="1" x14ac:dyDescent="0.25">
      <c r="B21668" s="683"/>
      <c r="C21668" s="683"/>
      <c r="D21668" s="684"/>
    </row>
    <row r="21669" spans="2:4" ht="15" customHeight="1" x14ac:dyDescent="0.25">
      <c r="B21669" s="683"/>
      <c r="C21669" s="683"/>
      <c r="D21669" s="684"/>
    </row>
    <row r="21670" spans="2:4" ht="15" customHeight="1" x14ac:dyDescent="0.25">
      <c r="B21670" s="683"/>
      <c r="C21670" s="683"/>
      <c r="D21670" s="684"/>
    </row>
    <row r="21671" spans="2:4" ht="15" customHeight="1" x14ac:dyDescent="0.25">
      <c r="B21671" s="683"/>
      <c r="C21671" s="683"/>
      <c r="D21671" s="684"/>
    </row>
    <row r="21672" spans="2:4" ht="15" customHeight="1" x14ac:dyDescent="0.25">
      <c r="B21672" s="683"/>
      <c r="C21672" s="683"/>
      <c r="D21672" s="684"/>
    </row>
    <row r="21673" spans="2:4" ht="15" customHeight="1" x14ac:dyDescent="0.25">
      <c r="B21673" s="683"/>
      <c r="C21673" s="683"/>
      <c r="D21673" s="684"/>
    </row>
    <row r="21674" spans="2:4" ht="15" customHeight="1" x14ac:dyDescent="0.25">
      <c r="B21674" s="683"/>
      <c r="C21674" s="683"/>
      <c r="D21674" s="684"/>
    </row>
    <row r="21675" spans="2:4" ht="15" customHeight="1" x14ac:dyDescent="0.25">
      <c r="B21675" s="683"/>
      <c r="C21675" s="683"/>
      <c r="D21675" s="684"/>
    </row>
    <row r="21676" spans="2:4" ht="15" customHeight="1" x14ac:dyDescent="0.25">
      <c r="B21676" s="683"/>
      <c r="C21676" s="683"/>
      <c r="D21676" s="684"/>
    </row>
    <row r="21677" spans="2:4" ht="15" customHeight="1" x14ac:dyDescent="0.25">
      <c r="B21677" s="683"/>
      <c r="C21677" s="683"/>
      <c r="D21677" s="684"/>
    </row>
    <row r="21678" spans="2:4" ht="15" customHeight="1" x14ac:dyDescent="0.25">
      <c r="B21678" s="683"/>
      <c r="C21678" s="683"/>
      <c r="D21678" s="684"/>
    </row>
    <row r="21679" spans="2:4" ht="15" customHeight="1" x14ac:dyDescent="0.25">
      <c r="B21679" s="683"/>
      <c r="C21679" s="683"/>
      <c r="D21679" s="684"/>
    </row>
    <row r="21680" spans="2:4" ht="15" customHeight="1" x14ac:dyDescent="0.25">
      <c r="B21680" s="683"/>
      <c r="C21680" s="683"/>
      <c r="D21680" s="684"/>
    </row>
    <row r="21681" spans="2:4" ht="15" customHeight="1" x14ac:dyDescent="0.25">
      <c r="B21681" s="683"/>
      <c r="C21681" s="683"/>
      <c r="D21681" s="684"/>
    </row>
    <row r="21682" spans="2:4" ht="15" customHeight="1" x14ac:dyDescent="0.25">
      <c r="B21682" s="683"/>
      <c r="C21682" s="683"/>
      <c r="D21682" s="684"/>
    </row>
    <row r="21683" spans="2:4" ht="15" customHeight="1" x14ac:dyDescent="0.25">
      <c r="B21683" s="683"/>
      <c r="C21683" s="683"/>
      <c r="D21683" s="684"/>
    </row>
    <row r="21684" spans="2:4" ht="15" customHeight="1" x14ac:dyDescent="0.25">
      <c r="B21684" s="683"/>
      <c r="C21684" s="683"/>
      <c r="D21684" s="684"/>
    </row>
    <row r="21685" spans="2:4" ht="15" customHeight="1" x14ac:dyDescent="0.25">
      <c r="B21685" s="683"/>
      <c r="C21685" s="683"/>
      <c r="D21685" s="684"/>
    </row>
    <row r="21686" spans="2:4" ht="15" customHeight="1" x14ac:dyDescent="0.25">
      <c r="B21686" s="683"/>
      <c r="C21686" s="683"/>
      <c r="D21686" s="684"/>
    </row>
    <row r="21687" spans="2:4" ht="15" customHeight="1" x14ac:dyDescent="0.25">
      <c r="B21687" s="683"/>
      <c r="C21687" s="683"/>
      <c r="D21687" s="684"/>
    </row>
    <row r="21688" spans="2:4" ht="15" customHeight="1" x14ac:dyDescent="0.25">
      <c r="B21688" s="683"/>
      <c r="C21688" s="683"/>
      <c r="D21688" s="684"/>
    </row>
    <row r="21689" spans="2:4" ht="15" customHeight="1" x14ac:dyDescent="0.25">
      <c r="B21689" s="683"/>
      <c r="C21689" s="683"/>
      <c r="D21689" s="684"/>
    </row>
    <row r="21690" spans="2:4" ht="15" customHeight="1" x14ac:dyDescent="0.25">
      <c r="B21690" s="683"/>
      <c r="C21690" s="683"/>
      <c r="D21690" s="684"/>
    </row>
    <row r="21691" spans="2:4" ht="15" customHeight="1" x14ac:dyDescent="0.25">
      <c r="B21691" s="683"/>
      <c r="C21691" s="683"/>
      <c r="D21691" s="684"/>
    </row>
    <row r="21692" spans="2:4" ht="15" customHeight="1" x14ac:dyDescent="0.25">
      <c r="B21692" s="683"/>
      <c r="C21692" s="683"/>
      <c r="D21692" s="684"/>
    </row>
    <row r="21693" spans="2:4" ht="15" customHeight="1" x14ac:dyDescent="0.25">
      <c r="B21693" s="683"/>
      <c r="C21693" s="683"/>
      <c r="D21693" s="684"/>
    </row>
    <row r="21694" spans="2:4" ht="15" customHeight="1" x14ac:dyDescent="0.25">
      <c r="B21694" s="683"/>
      <c r="C21694" s="683"/>
      <c r="D21694" s="684"/>
    </row>
    <row r="21695" spans="2:4" ht="15" customHeight="1" x14ac:dyDescent="0.25">
      <c r="B21695" s="683"/>
      <c r="C21695" s="683"/>
      <c r="D21695" s="684"/>
    </row>
    <row r="21696" spans="2:4" ht="15" customHeight="1" x14ac:dyDescent="0.25">
      <c r="B21696" s="683"/>
      <c r="C21696" s="683"/>
      <c r="D21696" s="684"/>
    </row>
    <row r="21697" spans="2:4" ht="15" customHeight="1" x14ac:dyDescent="0.25">
      <c r="B21697" s="683"/>
      <c r="C21697" s="683"/>
      <c r="D21697" s="684"/>
    </row>
    <row r="21698" spans="2:4" ht="15" customHeight="1" x14ac:dyDescent="0.25">
      <c r="B21698" s="683"/>
      <c r="C21698" s="683"/>
      <c r="D21698" s="684"/>
    </row>
    <row r="21699" spans="2:4" ht="15" customHeight="1" x14ac:dyDescent="0.25">
      <c r="B21699" s="683"/>
      <c r="C21699" s="683"/>
      <c r="D21699" s="684"/>
    </row>
    <row r="21700" spans="2:4" ht="15" customHeight="1" x14ac:dyDescent="0.25">
      <c r="B21700" s="683"/>
      <c r="C21700" s="683"/>
      <c r="D21700" s="684"/>
    </row>
    <row r="21701" spans="2:4" ht="15" customHeight="1" x14ac:dyDescent="0.25">
      <c r="B21701" s="683"/>
      <c r="C21701" s="683"/>
      <c r="D21701" s="684"/>
    </row>
    <row r="21702" spans="2:4" ht="15" customHeight="1" x14ac:dyDescent="0.25">
      <c r="B21702" s="683"/>
      <c r="C21702" s="683"/>
      <c r="D21702" s="684"/>
    </row>
    <row r="21703" spans="2:4" ht="15" customHeight="1" x14ac:dyDescent="0.25">
      <c r="B21703" s="683"/>
      <c r="C21703" s="683"/>
      <c r="D21703" s="684"/>
    </row>
    <row r="21704" spans="2:4" ht="15" customHeight="1" x14ac:dyDescent="0.25">
      <c r="B21704" s="683"/>
      <c r="C21704" s="683"/>
      <c r="D21704" s="684"/>
    </row>
    <row r="21705" spans="2:4" ht="15" customHeight="1" x14ac:dyDescent="0.25">
      <c r="B21705" s="683"/>
      <c r="C21705" s="683"/>
      <c r="D21705" s="684"/>
    </row>
    <row r="21706" spans="2:4" ht="15" customHeight="1" x14ac:dyDescent="0.25">
      <c r="B21706" s="683"/>
      <c r="C21706" s="683"/>
      <c r="D21706" s="684"/>
    </row>
    <row r="21707" spans="2:4" ht="15" customHeight="1" x14ac:dyDescent="0.25">
      <c r="B21707" s="683"/>
      <c r="C21707" s="683"/>
      <c r="D21707" s="684"/>
    </row>
    <row r="21708" spans="2:4" ht="15" customHeight="1" x14ac:dyDescent="0.25">
      <c r="B21708" s="683"/>
      <c r="C21708" s="683"/>
      <c r="D21708" s="684"/>
    </row>
    <row r="21709" spans="2:4" ht="15" customHeight="1" x14ac:dyDescent="0.25">
      <c r="B21709" s="683"/>
      <c r="C21709" s="683"/>
      <c r="D21709" s="684"/>
    </row>
    <row r="21710" spans="2:4" ht="15" customHeight="1" x14ac:dyDescent="0.25">
      <c r="B21710" s="683"/>
      <c r="C21710" s="683"/>
      <c r="D21710" s="684"/>
    </row>
    <row r="21711" spans="2:4" ht="15" customHeight="1" x14ac:dyDescent="0.25">
      <c r="B21711" s="683"/>
      <c r="C21711" s="683"/>
      <c r="D21711" s="684"/>
    </row>
    <row r="21712" spans="2:4" ht="15" customHeight="1" x14ac:dyDescent="0.25">
      <c r="B21712" s="683"/>
      <c r="C21712" s="683"/>
      <c r="D21712" s="684"/>
    </row>
    <row r="21713" spans="2:4" ht="15" customHeight="1" x14ac:dyDescent="0.25">
      <c r="B21713" s="683"/>
      <c r="C21713" s="683"/>
      <c r="D21713" s="684"/>
    </row>
    <row r="21714" spans="2:4" ht="15" customHeight="1" x14ac:dyDescent="0.25">
      <c r="B21714" s="683"/>
      <c r="C21714" s="683"/>
      <c r="D21714" s="684"/>
    </row>
    <row r="21715" spans="2:4" ht="15" customHeight="1" x14ac:dyDescent="0.25">
      <c r="B21715" s="683"/>
      <c r="C21715" s="683"/>
      <c r="D21715" s="684"/>
    </row>
    <row r="21716" spans="2:4" ht="15" customHeight="1" x14ac:dyDescent="0.25">
      <c r="B21716" s="683"/>
      <c r="C21716" s="683"/>
      <c r="D21716" s="684"/>
    </row>
    <row r="21717" spans="2:4" ht="15" customHeight="1" x14ac:dyDescent="0.25">
      <c r="B21717" s="683"/>
      <c r="C21717" s="683"/>
      <c r="D21717" s="684"/>
    </row>
    <row r="21718" spans="2:4" ht="15" customHeight="1" x14ac:dyDescent="0.25">
      <c r="B21718" s="683"/>
      <c r="C21718" s="683"/>
      <c r="D21718" s="684"/>
    </row>
    <row r="21719" spans="2:4" ht="15" customHeight="1" x14ac:dyDescent="0.25">
      <c r="B21719" s="683"/>
      <c r="C21719" s="683"/>
      <c r="D21719" s="684"/>
    </row>
    <row r="21720" spans="2:4" ht="15" customHeight="1" x14ac:dyDescent="0.25">
      <c r="B21720" s="683"/>
      <c r="C21720" s="683"/>
      <c r="D21720" s="684"/>
    </row>
    <row r="21721" spans="2:4" ht="15" customHeight="1" x14ac:dyDescent="0.25">
      <c r="B21721" s="683"/>
      <c r="C21721" s="683"/>
      <c r="D21721" s="684"/>
    </row>
    <row r="21722" spans="2:4" ht="15" customHeight="1" x14ac:dyDescent="0.25">
      <c r="B21722" s="683"/>
      <c r="C21722" s="683"/>
      <c r="D21722" s="684"/>
    </row>
    <row r="21723" spans="2:4" ht="15" customHeight="1" x14ac:dyDescent="0.25">
      <c r="B21723" s="683"/>
      <c r="C21723" s="683"/>
      <c r="D21723" s="684"/>
    </row>
    <row r="21724" spans="2:4" ht="15" customHeight="1" x14ac:dyDescent="0.25">
      <c r="B21724" s="683"/>
      <c r="C21724" s="683"/>
      <c r="D21724" s="684"/>
    </row>
    <row r="21725" spans="2:4" ht="15" customHeight="1" x14ac:dyDescent="0.25">
      <c r="B21725" s="683"/>
      <c r="C21725" s="683"/>
      <c r="D21725" s="684"/>
    </row>
    <row r="21726" spans="2:4" ht="15" customHeight="1" x14ac:dyDescent="0.25">
      <c r="B21726" s="683"/>
      <c r="C21726" s="683"/>
      <c r="D21726" s="684"/>
    </row>
    <row r="21727" spans="2:4" ht="15" customHeight="1" x14ac:dyDescent="0.25">
      <c r="B21727" s="683"/>
      <c r="C21727" s="683"/>
      <c r="D21727" s="684"/>
    </row>
    <row r="21728" spans="2:4" ht="15" customHeight="1" x14ac:dyDescent="0.25">
      <c r="B21728" s="683"/>
      <c r="C21728" s="683"/>
      <c r="D21728" s="684"/>
    </row>
    <row r="21729" spans="2:4" ht="15" customHeight="1" x14ac:dyDescent="0.25">
      <c r="B21729" s="683"/>
      <c r="C21729" s="683"/>
      <c r="D21729" s="684"/>
    </row>
    <row r="21730" spans="2:4" ht="15" customHeight="1" x14ac:dyDescent="0.25">
      <c r="B21730" s="683"/>
      <c r="C21730" s="683"/>
      <c r="D21730" s="684"/>
    </row>
    <row r="21731" spans="2:4" ht="15" customHeight="1" x14ac:dyDescent="0.25">
      <c r="B21731" s="683"/>
      <c r="C21731" s="683"/>
      <c r="D21731" s="684"/>
    </row>
    <row r="21732" spans="2:4" ht="15" customHeight="1" x14ac:dyDescent="0.25">
      <c r="B21732" s="683"/>
      <c r="C21732" s="683"/>
      <c r="D21732" s="684"/>
    </row>
    <row r="21733" spans="2:4" ht="15" customHeight="1" x14ac:dyDescent="0.25">
      <c r="B21733" s="683"/>
      <c r="C21733" s="683"/>
      <c r="D21733" s="684"/>
    </row>
    <row r="21734" spans="2:4" ht="15" customHeight="1" x14ac:dyDescent="0.25">
      <c r="B21734" s="683"/>
      <c r="C21734" s="683"/>
      <c r="D21734" s="684"/>
    </row>
    <row r="21735" spans="2:4" ht="15" customHeight="1" x14ac:dyDescent="0.25">
      <c r="B21735" s="683"/>
      <c r="C21735" s="683"/>
      <c r="D21735" s="684"/>
    </row>
    <row r="21736" spans="2:4" ht="15" customHeight="1" x14ac:dyDescent="0.25">
      <c r="B21736" s="683"/>
      <c r="C21736" s="683"/>
      <c r="D21736" s="684"/>
    </row>
    <row r="21737" spans="2:4" ht="15" customHeight="1" x14ac:dyDescent="0.25">
      <c r="B21737" s="683"/>
      <c r="C21737" s="683"/>
      <c r="D21737" s="684"/>
    </row>
    <row r="21738" spans="2:4" ht="15" customHeight="1" x14ac:dyDescent="0.25">
      <c r="B21738" s="683"/>
      <c r="C21738" s="683"/>
      <c r="D21738" s="684"/>
    </row>
    <row r="21739" spans="2:4" ht="15" customHeight="1" x14ac:dyDescent="0.25">
      <c r="B21739" s="683"/>
      <c r="C21739" s="683"/>
      <c r="D21739" s="684"/>
    </row>
    <row r="21740" spans="2:4" ht="15" customHeight="1" x14ac:dyDescent="0.25">
      <c r="B21740" s="683"/>
      <c r="C21740" s="683"/>
      <c r="D21740" s="684"/>
    </row>
    <row r="21741" spans="2:4" ht="15" customHeight="1" x14ac:dyDescent="0.25">
      <c r="B21741" s="683"/>
      <c r="C21741" s="683"/>
      <c r="D21741" s="684"/>
    </row>
    <row r="21742" spans="2:4" ht="15" customHeight="1" x14ac:dyDescent="0.25">
      <c r="B21742" s="683"/>
      <c r="C21742" s="683"/>
      <c r="D21742" s="684"/>
    </row>
    <row r="21743" spans="2:4" ht="15" customHeight="1" x14ac:dyDescent="0.25">
      <c r="B21743" s="683"/>
      <c r="C21743" s="683"/>
      <c r="D21743" s="684"/>
    </row>
    <row r="21744" spans="2:4" ht="15" customHeight="1" x14ac:dyDescent="0.25">
      <c r="B21744" s="683"/>
      <c r="C21744" s="683"/>
      <c r="D21744" s="684"/>
    </row>
    <row r="21745" spans="2:4" ht="15" customHeight="1" x14ac:dyDescent="0.25">
      <c r="B21745" s="683"/>
      <c r="C21745" s="683"/>
      <c r="D21745" s="684"/>
    </row>
    <row r="21746" spans="2:4" ht="15" customHeight="1" x14ac:dyDescent="0.25">
      <c r="B21746" s="683"/>
      <c r="C21746" s="683"/>
      <c r="D21746" s="684"/>
    </row>
    <row r="21747" spans="2:4" ht="15" customHeight="1" x14ac:dyDescent="0.25">
      <c r="B21747" s="683"/>
      <c r="C21747" s="683"/>
      <c r="D21747" s="684"/>
    </row>
    <row r="21748" spans="2:4" ht="15" customHeight="1" x14ac:dyDescent="0.25">
      <c r="B21748" s="683"/>
      <c r="C21748" s="683"/>
      <c r="D21748" s="684"/>
    </row>
    <row r="21749" spans="2:4" ht="15" customHeight="1" x14ac:dyDescent="0.25">
      <c r="B21749" s="683"/>
      <c r="C21749" s="683"/>
      <c r="D21749" s="684"/>
    </row>
    <row r="21750" spans="2:4" ht="15" customHeight="1" x14ac:dyDescent="0.25">
      <c r="B21750" s="683"/>
      <c r="C21750" s="683"/>
      <c r="D21750" s="684"/>
    </row>
    <row r="21751" spans="2:4" ht="15" customHeight="1" x14ac:dyDescent="0.25">
      <c r="B21751" s="683"/>
      <c r="C21751" s="683"/>
      <c r="D21751" s="684"/>
    </row>
    <row r="21752" spans="2:4" ht="15" customHeight="1" x14ac:dyDescent="0.25">
      <c r="B21752" s="683"/>
      <c r="C21752" s="683"/>
      <c r="D21752" s="684"/>
    </row>
    <row r="21753" spans="2:4" ht="15" customHeight="1" x14ac:dyDescent="0.25">
      <c r="B21753" s="683"/>
      <c r="C21753" s="683"/>
      <c r="D21753" s="684"/>
    </row>
    <row r="21754" spans="2:4" ht="15" customHeight="1" x14ac:dyDescent="0.25">
      <c r="B21754" s="683"/>
      <c r="C21754" s="683"/>
      <c r="D21754" s="684"/>
    </row>
    <row r="21755" spans="2:4" ht="15" customHeight="1" x14ac:dyDescent="0.25">
      <c r="B21755" s="683"/>
      <c r="C21755" s="683"/>
      <c r="D21755" s="684"/>
    </row>
    <row r="21756" spans="2:4" ht="15" customHeight="1" x14ac:dyDescent="0.25">
      <c r="B21756" s="683"/>
      <c r="C21756" s="683"/>
      <c r="D21756" s="684"/>
    </row>
    <row r="21757" spans="2:4" ht="15" customHeight="1" x14ac:dyDescent="0.25">
      <c r="B21757" s="683"/>
      <c r="C21757" s="683"/>
      <c r="D21757" s="684"/>
    </row>
    <row r="21758" spans="2:4" ht="15" customHeight="1" x14ac:dyDescent="0.25">
      <c r="B21758" s="683"/>
      <c r="C21758" s="683"/>
      <c r="D21758" s="684"/>
    </row>
    <row r="21759" spans="2:4" ht="15" customHeight="1" x14ac:dyDescent="0.25">
      <c r="B21759" s="683"/>
      <c r="C21759" s="683"/>
      <c r="D21759" s="684"/>
    </row>
    <row r="21760" spans="2:4" ht="15" customHeight="1" x14ac:dyDescent="0.25">
      <c r="B21760" s="683"/>
      <c r="C21760" s="683"/>
      <c r="D21760" s="684"/>
    </row>
    <row r="21761" spans="2:4" ht="15" customHeight="1" x14ac:dyDescent="0.25">
      <c r="B21761" s="683"/>
      <c r="C21761" s="683"/>
      <c r="D21761" s="684"/>
    </row>
    <row r="21762" spans="2:4" ht="15" customHeight="1" x14ac:dyDescent="0.25">
      <c r="B21762" s="683"/>
      <c r="C21762" s="683"/>
      <c r="D21762" s="684"/>
    </row>
    <row r="21763" spans="2:4" ht="15" customHeight="1" x14ac:dyDescent="0.25">
      <c r="B21763" s="683"/>
      <c r="C21763" s="683"/>
      <c r="D21763" s="684"/>
    </row>
    <row r="21764" spans="2:4" ht="15" customHeight="1" x14ac:dyDescent="0.25">
      <c r="B21764" s="683"/>
      <c r="C21764" s="683"/>
      <c r="D21764" s="684"/>
    </row>
    <row r="21765" spans="2:4" ht="15" customHeight="1" x14ac:dyDescent="0.25">
      <c r="B21765" s="683"/>
      <c r="C21765" s="683"/>
      <c r="D21765" s="684"/>
    </row>
    <row r="21766" spans="2:4" ht="15" customHeight="1" x14ac:dyDescent="0.25">
      <c r="B21766" s="683"/>
      <c r="C21766" s="683"/>
      <c r="D21766" s="684"/>
    </row>
    <row r="21767" spans="2:4" ht="15" customHeight="1" x14ac:dyDescent="0.25">
      <c r="B21767" s="683"/>
      <c r="C21767" s="683"/>
      <c r="D21767" s="684"/>
    </row>
    <row r="21768" spans="2:4" ht="15" customHeight="1" x14ac:dyDescent="0.25">
      <c r="B21768" s="683"/>
      <c r="C21768" s="683"/>
      <c r="D21768" s="684"/>
    </row>
    <row r="21769" spans="2:4" ht="15" customHeight="1" x14ac:dyDescent="0.25">
      <c r="B21769" s="683"/>
      <c r="C21769" s="683"/>
      <c r="D21769" s="684"/>
    </row>
    <row r="21770" spans="2:4" ht="15" customHeight="1" x14ac:dyDescent="0.25">
      <c r="B21770" s="683"/>
      <c r="C21770" s="683"/>
      <c r="D21770" s="684"/>
    </row>
    <row r="21771" spans="2:4" ht="15" customHeight="1" x14ac:dyDescent="0.25">
      <c r="B21771" s="683"/>
      <c r="C21771" s="683"/>
      <c r="D21771" s="684"/>
    </row>
    <row r="21772" spans="2:4" ht="15" customHeight="1" x14ac:dyDescent="0.25">
      <c r="B21772" s="683"/>
      <c r="C21772" s="683"/>
      <c r="D21772" s="684"/>
    </row>
    <row r="21773" spans="2:4" ht="15" customHeight="1" x14ac:dyDescent="0.25">
      <c r="B21773" s="683"/>
      <c r="C21773" s="683"/>
      <c r="D21773" s="684"/>
    </row>
    <row r="21774" spans="2:4" ht="15" customHeight="1" x14ac:dyDescent="0.25">
      <c r="B21774" s="683"/>
      <c r="C21774" s="683"/>
      <c r="D21774" s="684"/>
    </row>
    <row r="21775" spans="2:4" ht="15" customHeight="1" x14ac:dyDescent="0.25">
      <c r="B21775" s="683"/>
      <c r="C21775" s="683"/>
      <c r="D21775" s="684"/>
    </row>
    <row r="21776" spans="2:4" ht="15" customHeight="1" x14ac:dyDescent="0.25">
      <c r="B21776" s="683"/>
      <c r="C21776" s="683"/>
      <c r="D21776" s="684"/>
    </row>
    <row r="21777" spans="2:4" ht="15" customHeight="1" x14ac:dyDescent="0.25">
      <c r="B21777" s="683"/>
      <c r="C21777" s="683"/>
      <c r="D21777" s="684"/>
    </row>
    <row r="21778" spans="2:4" ht="15" customHeight="1" x14ac:dyDescent="0.25">
      <c r="B21778" s="683"/>
      <c r="C21778" s="683"/>
      <c r="D21778" s="684"/>
    </row>
    <row r="21779" spans="2:4" ht="15" customHeight="1" x14ac:dyDescent="0.25">
      <c r="B21779" s="683"/>
      <c r="C21779" s="683"/>
      <c r="D21779" s="684"/>
    </row>
    <row r="21780" spans="2:4" ht="15" customHeight="1" x14ac:dyDescent="0.25">
      <c r="B21780" s="683"/>
      <c r="C21780" s="683"/>
      <c r="D21780" s="684"/>
    </row>
    <row r="21781" spans="2:4" ht="15" customHeight="1" x14ac:dyDescent="0.25">
      <c r="B21781" s="683"/>
      <c r="C21781" s="683"/>
      <c r="D21781" s="684"/>
    </row>
    <row r="21782" spans="2:4" ht="15" customHeight="1" x14ac:dyDescent="0.25">
      <c r="B21782" s="683"/>
      <c r="C21782" s="683"/>
      <c r="D21782" s="684"/>
    </row>
    <row r="21783" spans="2:4" ht="15" customHeight="1" x14ac:dyDescent="0.25">
      <c r="B21783" s="683"/>
      <c r="C21783" s="683"/>
      <c r="D21783" s="684"/>
    </row>
    <row r="21784" spans="2:4" ht="15" customHeight="1" x14ac:dyDescent="0.25">
      <c r="B21784" s="683"/>
      <c r="C21784" s="683"/>
      <c r="D21784" s="684"/>
    </row>
    <row r="21785" spans="2:4" ht="15" customHeight="1" x14ac:dyDescent="0.25">
      <c r="B21785" s="683"/>
      <c r="C21785" s="683"/>
      <c r="D21785" s="684"/>
    </row>
    <row r="21786" spans="2:4" ht="15" customHeight="1" x14ac:dyDescent="0.25">
      <c r="B21786" s="683"/>
      <c r="C21786" s="683"/>
      <c r="D21786" s="684"/>
    </row>
    <row r="21787" spans="2:4" ht="15" customHeight="1" x14ac:dyDescent="0.25">
      <c r="B21787" s="683"/>
      <c r="C21787" s="683"/>
      <c r="D21787" s="684"/>
    </row>
    <row r="21788" spans="2:4" ht="15" customHeight="1" x14ac:dyDescent="0.25">
      <c r="B21788" s="683"/>
      <c r="C21788" s="683"/>
      <c r="D21788" s="684"/>
    </row>
    <row r="21789" spans="2:4" ht="15" customHeight="1" x14ac:dyDescent="0.25">
      <c r="B21789" s="683"/>
      <c r="C21789" s="683"/>
      <c r="D21789" s="684"/>
    </row>
    <row r="21790" spans="2:4" ht="15" customHeight="1" x14ac:dyDescent="0.25">
      <c r="B21790" s="683"/>
      <c r="C21790" s="683"/>
      <c r="D21790" s="684"/>
    </row>
    <row r="21791" spans="2:4" ht="15" customHeight="1" x14ac:dyDescent="0.25">
      <c r="B21791" s="683"/>
      <c r="C21791" s="683"/>
      <c r="D21791" s="684"/>
    </row>
    <row r="21792" spans="2:4" ht="15" customHeight="1" x14ac:dyDescent="0.25">
      <c r="B21792" s="683"/>
      <c r="C21792" s="683"/>
      <c r="D21792" s="684"/>
    </row>
    <row r="21793" spans="2:4" ht="15" customHeight="1" x14ac:dyDescent="0.25">
      <c r="B21793" s="683"/>
      <c r="C21793" s="683"/>
      <c r="D21793" s="684"/>
    </row>
    <row r="21794" spans="2:4" ht="15" customHeight="1" x14ac:dyDescent="0.25">
      <c r="B21794" s="683"/>
      <c r="C21794" s="683"/>
      <c r="D21794" s="684"/>
    </row>
    <row r="21795" spans="2:4" ht="15" customHeight="1" x14ac:dyDescent="0.25">
      <c r="B21795" s="683"/>
      <c r="C21795" s="683"/>
      <c r="D21795" s="684"/>
    </row>
    <row r="21796" spans="2:4" ht="15" customHeight="1" x14ac:dyDescent="0.25">
      <c r="B21796" s="683"/>
      <c r="C21796" s="683"/>
      <c r="D21796" s="684"/>
    </row>
    <row r="21797" spans="2:4" ht="15" customHeight="1" x14ac:dyDescent="0.25">
      <c r="B21797" s="683"/>
      <c r="C21797" s="683"/>
      <c r="D21797" s="684"/>
    </row>
    <row r="21798" spans="2:4" ht="15" customHeight="1" x14ac:dyDescent="0.25">
      <c r="B21798" s="683"/>
      <c r="C21798" s="683"/>
      <c r="D21798" s="684"/>
    </row>
    <row r="21799" spans="2:4" ht="15" customHeight="1" x14ac:dyDescent="0.25">
      <c r="B21799" s="683"/>
      <c r="C21799" s="683"/>
      <c r="D21799" s="684"/>
    </row>
    <row r="21800" spans="2:4" ht="15" customHeight="1" x14ac:dyDescent="0.25">
      <c r="B21800" s="683"/>
      <c r="C21800" s="683"/>
      <c r="D21800" s="684"/>
    </row>
    <row r="21801" spans="2:4" ht="15" customHeight="1" x14ac:dyDescent="0.25">
      <c r="B21801" s="683"/>
      <c r="C21801" s="683"/>
      <c r="D21801" s="684"/>
    </row>
    <row r="21802" spans="2:4" ht="15" customHeight="1" x14ac:dyDescent="0.25">
      <c r="B21802" s="683"/>
      <c r="C21802" s="683"/>
      <c r="D21802" s="684"/>
    </row>
    <row r="21803" spans="2:4" ht="15" customHeight="1" x14ac:dyDescent="0.25">
      <c r="B21803" s="683"/>
      <c r="C21803" s="683"/>
      <c r="D21803" s="684"/>
    </row>
    <row r="21804" spans="2:4" ht="15" customHeight="1" x14ac:dyDescent="0.25">
      <c r="B21804" s="683"/>
      <c r="C21804" s="683"/>
      <c r="D21804" s="684"/>
    </row>
    <row r="21805" spans="2:4" ht="15" customHeight="1" x14ac:dyDescent="0.25">
      <c r="B21805" s="683"/>
      <c r="C21805" s="683"/>
      <c r="D21805" s="684"/>
    </row>
    <row r="21806" spans="2:4" ht="15" customHeight="1" x14ac:dyDescent="0.25">
      <c r="B21806" s="683"/>
      <c r="C21806" s="683"/>
      <c r="D21806" s="684"/>
    </row>
    <row r="21807" spans="2:4" ht="15" customHeight="1" x14ac:dyDescent="0.25">
      <c r="B21807" s="683"/>
      <c r="C21807" s="683"/>
      <c r="D21807" s="684"/>
    </row>
    <row r="21808" spans="2:4" ht="15" customHeight="1" x14ac:dyDescent="0.25">
      <c r="B21808" s="683"/>
      <c r="C21808" s="683"/>
      <c r="D21808" s="684"/>
    </row>
    <row r="21809" spans="2:4" ht="15" customHeight="1" x14ac:dyDescent="0.25">
      <c r="B21809" s="683"/>
      <c r="C21809" s="683"/>
      <c r="D21809" s="684"/>
    </row>
    <row r="21810" spans="2:4" ht="15" customHeight="1" x14ac:dyDescent="0.25">
      <c r="B21810" s="683"/>
      <c r="C21810" s="683"/>
      <c r="D21810" s="684"/>
    </row>
    <row r="21811" spans="2:4" ht="15" customHeight="1" x14ac:dyDescent="0.25">
      <c r="B21811" s="683"/>
      <c r="C21811" s="683"/>
      <c r="D21811" s="684"/>
    </row>
    <row r="21812" spans="2:4" ht="15" customHeight="1" x14ac:dyDescent="0.25">
      <c r="B21812" s="683"/>
      <c r="C21812" s="683"/>
      <c r="D21812" s="684"/>
    </row>
    <row r="21813" spans="2:4" ht="15" customHeight="1" x14ac:dyDescent="0.25">
      <c r="B21813" s="683"/>
      <c r="C21813" s="683"/>
      <c r="D21813" s="684"/>
    </row>
    <row r="21814" spans="2:4" ht="15" customHeight="1" x14ac:dyDescent="0.25">
      <c r="B21814" s="683"/>
      <c r="C21814" s="683"/>
      <c r="D21814" s="684"/>
    </row>
    <row r="21815" spans="2:4" ht="15" customHeight="1" x14ac:dyDescent="0.25">
      <c r="B21815" s="683"/>
      <c r="C21815" s="683"/>
      <c r="D21815" s="684"/>
    </row>
    <row r="21816" spans="2:4" ht="15" customHeight="1" x14ac:dyDescent="0.25">
      <c r="B21816" s="683"/>
      <c r="C21816" s="683"/>
      <c r="D21816" s="684"/>
    </row>
    <row r="21817" spans="2:4" ht="15" customHeight="1" x14ac:dyDescent="0.25">
      <c r="B21817" s="683"/>
      <c r="C21817" s="683"/>
      <c r="D21817" s="684"/>
    </row>
    <row r="21818" spans="2:4" ht="15" customHeight="1" x14ac:dyDescent="0.25">
      <c r="B21818" s="683"/>
      <c r="C21818" s="683"/>
      <c r="D21818" s="684"/>
    </row>
    <row r="21819" spans="2:4" ht="15" customHeight="1" x14ac:dyDescent="0.25">
      <c r="B21819" s="683"/>
      <c r="C21819" s="683"/>
      <c r="D21819" s="684"/>
    </row>
    <row r="21820" spans="2:4" ht="15" customHeight="1" x14ac:dyDescent="0.25">
      <c r="B21820" s="683"/>
      <c r="C21820" s="683"/>
      <c r="D21820" s="684"/>
    </row>
    <row r="21821" spans="2:4" ht="15" customHeight="1" x14ac:dyDescent="0.25">
      <c r="B21821" s="683"/>
      <c r="C21821" s="683"/>
      <c r="D21821" s="684"/>
    </row>
    <row r="21822" spans="2:4" ht="15" customHeight="1" x14ac:dyDescent="0.25">
      <c r="B21822" s="683"/>
      <c r="C21822" s="683"/>
      <c r="D21822" s="684"/>
    </row>
    <row r="21823" spans="2:4" ht="15" customHeight="1" x14ac:dyDescent="0.25">
      <c r="B21823" s="683"/>
      <c r="C21823" s="683"/>
      <c r="D21823" s="684"/>
    </row>
    <row r="21824" spans="2:4" ht="15" customHeight="1" x14ac:dyDescent="0.25">
      <c r="B21824" s="683"/>
      <c r="C21824" s="683"/>
      <c r="D21824" s="684"/>
    </row>
    <row r="21825" spans="2:4" ht="15" customHeight="1" x14ac:dyDescent="0.25">
      <c r="B21825" s="683"/>
      <c r="C21825" s="683"/>
      <c r="D21825" s="684"/>
    </row>
    <row r="21826" spans="2:4" ht="15" customHeight="1" x14ac:dyDescent="0.25">
      <c r="B21826" s="683"/>
      <c r="C21826" s="683"/>
      <c r="D21826" s="684"/>
    </row>
    <row r="21827" spans="2:4" ht="15" customHeight="1" x14ac:dyDescent="0.25">
      <c r="B21827" s="683"/>
      <c r="C21827" s="683"/>
      <c r="D21827" s="684"/>
    </row>
    <row r="21828" spans="2:4" ht="15" customHeight="1" x14ac:dyDescent="0.25">
      <c r="B21828" s="683"/>
      <c r="C21828" s="683"/>
      <c r="D21828" s="684"/>
    </row>
    <row r="21829" spans="2:4" ht="15" customHeight="1" x14ac:dyDescent="0.25">
      <c r="B21829" s="683"/>
      <c r="C21829" s="683"/>
      <c r="D21829" s="684"/>
    </row>
    <row r="21830" spans="2:4" ht="15" customHeight="1" x14ac:dyDescent="0.25">
      <c r="B21830" s="683"/>
      <c r="C21830" s="683"/>
      <c r="D21830" s="684"/>
    </row>
    <row r="21831" spans="2:4" ht="15" customHeight="1" x14ac:dyDescent="0.25">
      <c r="B21831" s="683"/>
      <c r="C21831" s="683"/>
      <c r="D21831" s="684"/>
    </row>
    <row r="21832" spans="2:4" ht="15" customHeight="1" x14ac:dyDescent="0.25">
      <c r="B21832" s="683"/>
      <c r="C21832" s="683"/>
      <c r="D21832" s="684"/>
    </row>
    <row r="21833" spans="2:4" ht="15" customHeight="1" x14ac:dyDescent="0.25">
      <c r="B21833" s="683"/>
      <c r="C21833" s="683"/>
      <c r="D21833" s="684"/>
    </row>
    <row r="21834" spans="2:4" ht="15" customHeight="1" x14ac:dyDescent="0.25">
      <c r="B21834" s="683"/>
      <c r="C21834" s="683"/>
      <c r="D21834" s="684"/>
    </row>
    <row r="21835" spans="2:4" ht="15" customHeight="1" x14ac:dyDescent="0.25">
      <c r="B21835" s="683"/>
      <c r="C21835" s="683"/>
      <c r="D21835" s="684"/>
    </row>
    <row r="21836" spans="2:4" ht="15" customHeight="1" x14ac:dyDescent="0.25">
      <c r="B21836" s="683"/>
      <c r="C21836" s="683"/>
      <c r="D21836" s="684"/>
    </row>
    <row r="21837" spans="2:4" ht="15" customHeight="1" x14ac:dyDescent="0.25">
      <c r="B21837" s="683"/>
      <c r="C21837" s="683"/>
      <c r="D21837" s="684"/>
    </row>
    <row r="21838" spans="2:4" ht="15" customHeight="1" x14ac:dyDescent="0.25">
      <c r="B21838" s="683"/>
      <c r="C21838" s="683"/>
      <c r="D21838" s="684"/>
    </row>
    <row r="21839" spans="2:4" ht="15" customHeight="1" x14ac:dyDescent="0.25">
      <c r="B21839" s="683"/>
      <c r="C21839" s="683"/>
      <c r="D21839" s="684"/>
    </row>
    <row r="21840" spans="2:4" ht="15" customHeight="1" x14ac:dyDescent="0.25">
      <c r="B21840" s="683"/>
      <c r="C21840" s="683"/>
      <c r="D21840" s="684"/>
    </row>
    <row r="21841" spans="2:4" ht="15" customHeight="1" x14ac:dyDescent="0.25">
      <c r="B21841" s="683"/>
      <c r="C21841" s="683"/>
      <c r="D21841" s="684"/>
    </row>
    <row r="21842" spans="2:4" ht="15" customHeight="1" x14ac:dyDescent="0.25">
      <c r="B21842" s="683"/>
      <c r="C21842" s="683"/>
      <c r="D21842" s="684"/>
    </row>
    <row r="21843" spans="2:4" ht="15" customHeight="1" x14ac:dyDescent="0.25">
      <c r="B21843" s="683"/>
      <c r="C21843" s="683"/>
      <c r="D21843" s="684"/>
    </row>
    <row r="21844" spans="2:4" ht="15" customHeight="1" x14ac:dyDescent="0.25">
      <c r="B21844" s="683"/>
      <c r="C21844" s="683"/>
      <c r="D21844" s="684"/>
    </row>
    <row r="21845" spans="2:4" ht="15" customHeight="1" x14ac:dyDescent="0.25">
      <c r="B21845" s="683"/>
      <c r="C21845" s="683"/>
      <c r="D21845" s="684"/>
    </row>
    <row r="21846" spans="2:4" ht="15" customHeight="1" x14ac:dyDescent="0.25">
      <c r="B21846" s="683"/>
      <c r="C21846" s="683"/>
      <c r="D21846" s="684"/>
    </row>
    <row r="21847" spans="2:4" ht="15" customHeight="1" x14ac:dyDescent="0.25">
      <c r="B21847" s="683"/>
      <c r="C21847" s="683"/>
      <c r="D21847" s="684"/>
    </row>
    <row r="21848" spans="2:4" ht="15" customHeight="1" x14ac:dyDescent="0.25">
      <c r="B21848" s="683"/>
      <c r="C21848" s="683"/>
      <c r="D21848" s="684"/>
    </row>
    <row r="21849" spans="2:4" ht="15" customHeight="1" x14ac:dyDescent="0.25">
      <c r="B21849" s="683"/>
      <c r="C21849" s="683"/>
      <c r="D21849" s="684"/>
    </row>
    <row r="21850" spans="2:4" ht="15" customHeight="1" x14ac:dyDescent="0.25">
      <c r="B21850" s="683"/>
      <c r="C21850" s="683"/>
      <c r="D21850" s="684"/>
    </row>
    <row r="21851" spans="2:4" ht="15" customHeight="1" x14ac:dyDescent="0.25">
      <c r="B21851" s="683"/>
      <c r="C21851" s="683"/>
      <c r="D21851" s="684"/>
    </row>
    <row r="21852" spans="2:4" ht="15" customHeight="1" x14ac:dyDescent="0.25">
      <c r="B21852" s="683"/>
      <c r="C21852" s="683"/>
      <c r="D21852" s="684"/>
    </row>
    <row r="21853" spans="2:4" ht="15" customHeight="1" x14ac:dyDescent="0.25">
      <c r="B21853" s="683"/>
      <c r="C21853" s="683"/>
      <c r="D21853" s="684"/>
    </row>
    <row r="21854" spans="2:4" ht="15" customHeight="1" x14ac:dyDescent="0.25">
      <c r="B21854" s="683"/>
      <c r="C21854" s="683"/>
      <c r="D21854" s="684"/>
    </row>
    <row r="21855" spans="2:4" ht="15" customHeight="1" x14ac:dyDescent="0.25">
      <c r="B21855" s="683"/>
      <c r="C21855" s="683"/>
      <c r="D21855" s="684"/>
    </row>
    <row r="21856" spans="2:4" ht="15" customHeight="1" x14ac:dyDescent="0.25">
      <c r="B21856" s="683"/>
      <c r="C21856" s="683"/>
      <c r="D21856" s="684"/>
    </row>
    <row r="21857" spans="2:4" ht="15" customHeight="1" x14ac:dyDescent="0.25">
      <c r="B21857" s="683"/>
      <c r="C21857" s="683"/>
      <c r="D21857" s="684"/>
    </row>
    <row r="21858" spans="2:4" ht="15" customHeight="1" x14ac:dyDescent="0.25">
      <c r="B21858" s="683"/>
      <c r="C21858" s="683"/>
      <c r="D21858" s="684"/>
    </row>
    <row r="21859" spans="2:4" ht="15" customHeight="1" x14ac:dyDescent="0.25">
      <c r="B21859" s="683"/>
      <c r="C21859" s="683"/>
      <c r="D21859" s="684"/>
    </row>
    <row r="21860" spans="2:4" ht="15" customHeight="1" x14ac:dyDescent="0.25">
      <c r="B21860" s="683"/>
      <c r="C21860" s="683"/>
      <c r="D21860" s="684"/>
    </row>
    <row r="21861" spans="2:4" ht="15" customHeight="1" x14ac:dyDescent="0.25">
      <c r="B21861" s="683"/>
      <c r="C21861" s="683"/>
      <c r="D21861" s="684"/>
    </row>
    <row r="21862" spans="2:4" ht="15" customHeight="1" x14ac:dyDescent="0.25">
      <c r="B21862" s="683"/>
      <c r="C21862" s="683"/>
      <c r="D21862" s="684"/>
    </row>
    <row r="21863" spans="2:4" ht="15" customHeight="1" x14ac:dyDescent="0.25">
      <c r="B21863" s="683"/>
      <c r="C21863" s="683"/>
      <c r="D21863" s="684"/>
    </row>
    <row r="21864" spans="2:4" ht="15" customHeight="1" x14ac:dyDescent="0.25">
      <c r="B21864" s="683"/>
      <c r="C21864" s="683"/>
      <c r="D21864" s="684"/>
    </row>
    <row r="21865" spans="2:4" ht="15" customHeight="1" x14ac:dyDescent="0.25">
      <c r="B21865" s="683"/>
      <c r="C21865" s="683"/>
      <c r="D21865" s="684"/>
    </row>
    <row r="21866" spans="2:4" ht="15" customHeight="1" x14ac:dyDescent="0.25">
      <c r="B21866" s="683"/>
      <c r="C21866" s="683"/>
      <c r="D21866" s="684"/>
    </row>
    <row r="21867" spans="2:4" ht="15" customHeight="1" x14ac:dyDescent="0.25">
      <c r="B21867" s="683"/>
      <c r="C21867" s="683"/>
      <c r="D21867" s="684"/>
    </row>
    <row r="21868" spans="2:4" ht="15" customHeight="1" x14ac:dyDescent="0.25">
      <c r="B21868" s="683"/>
      <c r="C21868" s="683"/>
      <c r="D21868" s="684"/>
    </row>
    <row r="21869" spans="2:4" ht="15" customHeight="1" x14ac:dyDescent="0.25">
      <c r="B21869" s="683"/>
      <c r="C21869" s="683"/>
      <c r="D21869" s="684"/>
    </row>
    <row r="21870" spans="2:4" ht="15" customHeight="1" x14ac:dyDescent="0.25">
      <c r="B21870" s="683"/>
      <c r="C21870" s="683"/>
      <c r="D21870" s="684"/>
    </row>
    <row r="21871" spans="2:4" ht="15" customHeight="1" x14ac:dyDescent="0.25">
      <c r="B21871" s="683"/>
      <c r="C21871" s="683"/>
      <c r="D21871" s="684"/>
    </row>
    <row r="21872" spans="2:4" ht="15" customHeight="1" x14ac:dyDescent="0.25">
      <c r="B21872" s="683"/>
      <c r="C21872" s="683"/>
      <c r="D21872" s="684"/>
    </row>
    <row r="21873" spans="2:4" ht="15" customHeight="1" x14ac:dyDescent="0.25">
      <c r="B21873" s="683"/>
      <c r="C21873" s="683"/>
      <c r="D21873" s="684"/>
    </row>
    <row r="21874" spans="2:4" ht="15" customHeight="1" x14ac:dyDescent="0.25">
      <c r="B21874" s="683"/>
      <c r="C21874" s="683"/>
      <c r="D21874" s="684"/>
    </row>
    <row r="21875" spans="2:4" ht="15" customHeight="1" x14ac:dyDescent="0.25">
      <c r="B21875" s="683"/>
      <c r="C21875" s="683"/>
      <c r="D21875" s="684"/>
    </row>
    <row r="21876" spans="2:4" ht="15" customHeight="1" x14ac:dyDescent="0.25">
      <c r="B21876" s="683"/>
      <c r="C21876" s="683"/>
      <c r="D21876" s="684"/>
    </row>
    <row r="21877" spans="2:4" ht="15" customHeight="1" x14ac:dyDescent="0.25">
      <c r="B21877" s="683"/>
      <c r="C21877" s="683"/>
      <c r="D21877" s="684"/>
    </row>
    <row r="21878" spans="2:4" ht="15" customHeight="1" x14ac:dyDescent="0.25">
      <c r="B21878" s="683"/>
      <c r="C21878" s="683"/>
      <c r="D21878" s="684"/>
    </row>
    <row r="21879" spans="2:4" ht="15" customHeight="1" x14ac:dyDescent="0.25">
      <c r="B21879" s="683"/>
      <c r="C21879" s="683"/>
      <c r="D21879" s="684"/>
    </row>
    <row r="21880" spans="2:4" ht="15" customHeight="1" x14ac:dyDescent="0.25">
      <c r="B21880" s="683"/>
      <c r="C21880" s="683"/>
      <c r="D21880" s="684"/>
    </row>
    <row r="21881" spans="2:4" ht="15" customHeight="1" x14ac:dyDescent="0.25">
      <c r="B21881" s="683"/>
      <c r="C21881" s="683"/>
      <c r="D21881" s="684"/>
    </row>
    <row r="21882" spans="2:4" ht="15" customHeight="1" x14ac:dyDescent="0.25">
      <c r="B21882" s="683"/>
      <c r="C21882" s="683"/>
      <c r="D21882" s="684"/>
    </row>
    <row r="21883" spans="2:4" ht="15" customHeight="1" x14ac:dyDescent="0.25">
      <c r="B21883" s="683"/>
      <c r="C21883" s="683"/>
      <c r="D21883" s="684"/>
    </row>
    <row r="21884" spans="2:4" ht="15" customHeight="1" x14ac:dyDescent="0.25">
      <c r="B21884" s="683"/>
      <c r="C21884" s="683"/>
      <c r="D21884" s="684"/>
    </row>
    <row r="21885" spans="2:4" ht="15" customHeight="1" x14ac:dyDescent="0.25">
      <c r="B21885" s="683"/>
      <c r="C21885" s="683"/>
      <c r="D21885" s="684"/>
    </row>
    <row r="21886" spans="2:4" ht="15" customHeight="1" x14ac:dyDescent="0.25">
      <c r="B21886" s="683"/>
      <c r="C21886" s="683"/>
      <c r="D21886" s="684"/>
    </row>
    <row r="21887" spans="2:4" ht="15" customHeight="1" x14ac:dyDescent="0.25">
      <c r="B21887" s="683"/>
      <c r="C21887" s="683"/>
      <c r="D21887" s="684"/>
    </row>
    <row r="21888" spans="2:4" ht="15" customHeight="1" x14ac:dyDescent="0.25">
      <c r="B21888" s="683"/>
      <c r="C21888" s="683"/>
      <c r="D21888" s="684"/>
    </row>
    <row r="21889" spans="2:4" ht="15" customHeight="1" x14ac:dyDescent="0.25">
      <c r="B21889" s="683"/>
      <c r="C21889" s="683"/>
      <c r="D21889" s="684"/>
    </row>
    <row r="21890" spans="2:4" ht="15" customHeight="1" x14ac:dyDescent="0.25">
      <c r="B21890" s="683"/>
      <c r="C21890" s="683"/>
      <c r="D21890" s="684"/>
    </row>
    <row r="21891" spans="2:4" ht="15" customHeight="1" x14ac:dyDescent="0.25">
      <c r="B21891" s="683"/>
      <c r="C21891" s="683"/>
      <c r="D21891" s="684"/>
    </row>
    <row r="21892" spans="2:4" ht="15" customHeight="1" x14ac:dyDescent="0.25">
      <c r="B21892" s="683"/>
      <c r="C21892" s="683"/>
      <c r="D21892" s="684"/>
    </row>
    <row r="21893" spans="2:4" ht="15" customHeight="1" x14ac:dyDescent="0.25">
      <c r="B21893" s="683"/>
      <c r="C21893" s="683"/>
      <c r="D21893" s="684"/>
    </row>
    <row r="21894" spans="2:4" ht="15" customHeight="1" x14ac:dyDescent="0.25">
      <c r="B21894" s="683"/>
      <c r="C21894" s="683"/>
      <c r="D21894" s="684"/>
    </row>
    <row r="21895" spans="2:4" ht="15" customHeight="1" x14ac:dyDescent="0.25">
      <c r="B21895" s="683"/>
      <c r="C21895" s="683"/>
      <c r="D21895" s="684"/>
    </row>
    <row r="21896" spans="2:4" ht="15" customHeight="1" x14ac:dyDescent="0.25">
      <c r="B21896" s="683"/>
      <c r="C21896" s="683"/>
      <c r="D21896" s="684"/>
    </row>
    <row r="21897" spans="2:4" ht="15" customHeight="1" x14ac:dyDescent="0.25">
      <c r="B21897" s="683"/>
      <c r="C21897" s="683"/>
      <c r="D21897" s="684"/>
    </row>
    <row r="21898" spans="2:4" ht="15" customHeight="1" x14ac:dyDescent="0.25">
      <c r="B21898" s="683"/>
      <c r="C21898" s="683"/>
      <c r="D21898" s="684"/>
    </row>
    <row r="21899" spans="2:4" ht="15" customHeight="1" x14ac:dyDescent="0.25">
      <c r="B21899" s="683"/>
      <c r="C21899" s="683"/>
      <c r="D21899" s="684"/>
    </row>
    <row r="21900" spans="2:4" ht="15" customHeight="1" x14ac:dyDescent="0.25">
      <c r="B21900" s="683"/>
      <c r="C21900" s="683"/>
      <c r="D21900" s="684"/>
    </row>
    <row r="21901" spans="2:4" ht="15" customHeight="1" x14ac:dyDescent="0.25">
      <c r="B21901" s="683"/>
      <c r="C21901" s="683"/>
      <c r="D21901" s="684"/>
    </row>
    <row r="21902" spans="2:4" ht="15" customHeight="1" x14ac:dyDescent="0.25">
      <c r="B21902" s="683"/>
      <c r="C21902" s="683"/>
      <c r="D21902" s="684"/>
    </row>
    <row r="21903" spans="2:4" ht="15" customHeight="1" x14ac:dyDescent="0.25">
      <c r="B21903" s="683"/>
      <c r="C21903" s="683"/>
      <c r="D21903" s="684"/>
    </row>
    <row r="21904" spans="2:4" ht="15" customHeight="1" x14ac:dyDescent="0.25">
      <c r="B21904" s="683"/>
      <c r="C21904" s="683"/>
      <c r="D21904" s="684"/>
    </row>
    <row r="21905" spans="2:4" ht="15" customHeight="1" x14ac:dyDescent="0.25">
      <c r="B21905" s="683"/>
      <c r="C21905" s="683"/>
      <c r="D21905" s="684"/>
    </row>
    <row r="21906" spans="2:4" ht="15" customHeight="1" x14ac:dyDescent="0.25">
      <c r="B21906" s="683"/>
      <c r="C21906" s="683"/>
      <c r="D21906" s="684"/>
    </row>
    <row r="21907" spans="2:4" ht="15" customHeight="1" x14ac:dyDescent="0.25">
      <c r="B21907" s="683"/>
      <c r="C21907" s="683"/>
      <c r="D21907" s="684"/>
    </row>
    <row r="21908" spans="2:4" ht="15" customHeight="1" x14ac:dyDescent="0.25">
      <c r="B21908" s="683"/>
      <c r="C21908" s="683"/>
      <c r="D21908" s="684"/>
    </row>
    <row r="21909" spans="2:4" ht="15" customHeight="1" x14ac:dyDescent="0.25">
      <c r="B21909" s="683"/>
      <c r="C21909" s="683"/>
      <c r="D21909" s="684"/>
    </row>
    <row r="21910" spans="2:4" ht="15" customHeight="1" x14ac:dyDescent="0.25">
      <c r="B21910" s="683"/>
      <c r="C21910" s="683"/>
      <c r="D21910" s="684"/>
    </row>
    <row r="21911" spans="2:4" ht="15" customHeight="1" x14ac:dyDescent="0.25">
      <c r="B21911" s="683"/>
      <c r="C21911" s="683"/>
      <c r="D21911" s="684"/>
    </row>
    <row r="21912" spans="2:4" ht="15" customHeight="1" x14ac:dyDescent="0.25">
      <c r="B21912" s="683"/>
      <c r="C21912" s="683"/>
      <c r="D21912" s="684"/>
    </row>
    <row r="21913" spans="2:4" ht="15" customHeight="1" x14ac:dyDescent="0.25">
      <c r="B21913" s="683"/>
      <c r="C21913" s="683"/>
      <c r="D21913" s="684"/>
    </row>
    <row r="21914" spans="2:4" ht="15" customHeight="1" x14ac:dyDescent="0.25">
      <c r="B21914" s="683"/>
      <c r="C21914" s="683"/>
      <c r="D21914" s="684"/>
    </row>
    <row r="21915" spans="2:4" ht="15" customHeight="1" x14ac:dyDescent="0.25">
      <c r="B21915" s="683"/>
      <c r="C21915" s="683"/>
      <c r="D21915" s="684"/>
    </row>
    <row r="21916" spans="2:4" ht="15" customHeight="1" x14ac:dyDescent="0.25">
      <c r="B21916" s="683"/>
      <c r="C21916" s="683"/>
      <c r="D21916" s="684"/>
    </row>
    <row r="21917" spans="2:4" ht="15" customHeight="1" x14ac:dyDescent="0.25">
      <c r="B21917" s="683"/>
      <c r="C21917" s="683"/>
      <c r="D21917" s="684"/>
    </row>
    <row r="21918" spans="2:4" ht="15" customHeight="1" x14ac:dyDescent="0.25">
      <c r="B21918" s="683"/>
      <c r="C21918" s="683"/>
      <c r="D21918" s="684"/>
    </row>
    <row r="21919" spans="2:4" ht="15" customHeight="1" x14ac:dyDescent="0.25">
      <c r="B21919" s="683"/>
      <c r="C21919" s="683"/>
      <c r="D21919" s="684"/>
    </row>
    <row r="21920" spans="2:4" ht="15" customHeight="1" x14ac:dyDescent="0.25">
      <c r="B21920" s="683"/>
      <c r="C21920" s="683"/>
      <c r="D21920" s="684"/>
    </row>
    <row r="21921" spans="2:4" ht="15" customHeight="1" x14ac:dyDescent="0.25">
      <c r="B21921" s="683"/>
      <c r="C21921" s="683"/>
      <c r="D21921" s="684"/>
    </row>
    <row r="21922" spans="2:4" ht="15" customHeight="1" x14ac:dyDescent="0.25">
      <c r="B21922" s="683"/>
      <c r="C21922" s="683"/>
      <c r="D21922" s="684"/>
    </row>
    <row r="21923" spans="2:4" ht="15" customHeight="1" x14ac:dyDescent="0.25">
      <c r="B21923" s="683"/>
      <c r="C21923" s="683"/>
      <c r="D21923" s="684"/>
    </row>
    <row r="21924" spans="2:4" ht="15" customHeight="1" x14ac:dyDescent="0.25">
      <c r="B21924" s="683"/>
      <c r="C21924" s="683"/>
      <c r="D21924" s="684"/>
    </row>
    <row r="21925" spans="2:4" ht="15" customHeight="1" x14ac:dyDescent="0.25">
      <c r="B21925" s="683"/>
      <c r="C21925" s="683"/>
      <c r="D21925" s="684"/>
    </row>
    <row r="21926" spans="2:4" ht="15" customHeight="1" x14ac:dyDescent="0.25">
      <c r="B21926" s="683"/>
      <c r="C21926" s="683"/>
      <c r="D21926" s="684"/>
    </row>
    <row r="21927" spans="2:4" ht="15" customHeight="1" x14ac:dyDescent="0.25">
      <c r="B21927" s="683"/>
      <c r="C21927" s="683"/>
      <c r="D21927" s="684"/>
    </row>
    <row r="21928" spans="2:4" ht="15" customHeight="1" x14ac:dyDescent="0.25">
      <c r="B21928" s="683"/>
      <c r="C21928" s="683"/>
      <c r="D21928" s="684"/>
    </row>
    <row r="21929" spans="2:4" ht="15" customHeight="1" x14ac:dyDescent="0.25">
      <c r="B21929" s="683"/>
      <c r="C21929" s="683"/>
      <c r="D21929" s="684"/>
    </row>
    <row r="21930" spans="2:4" ht="15" customHeight="1" x14ac:dyDescent="0.25">
      <c r="B21930" s="683"/>
      <c r="C21930" s="683"/>
      <c r="D21930" s="684"/>
    </row>
    <row r="21931" spans="2:4" ht="15" customHeight="1" x14ac:dyDescent="0.25">
      <c r="B21931" s="683"/>
      <c r="C21931" s="683"/>
      <c r="D21931" s="684"/>
    </row>
    <row r="21932" spans="2:4" ht="15" customHeight="1" x14ac:dyDescent="0.25">
      <c r="B21932" s="683"/>
      <c r="C21932" s="683"/>
      <c r="D21932" s="684"/>
    </row>
    <row r="21933" spans="2:4" ht="15" customHeight="1" x14ac:dyDescent="0.25">
      <c r="B21933" s="683"/>
      <c r="C21933" s="683"/>
      <c r="D21933" s="684"/>
    </row>
    <row r="21934" spans="2:4" ht="15" customHeight="1" x14ac:dyDescent="0.25">
      <c r="B21934" s="683"/>
      <c r="C21934" s="683"/>
      <c r="D21934" s="684"/>
    </row>
    <row r="21935" spans="2:4" ht="15" customHeight="1" x14ac:dyDescent="0.25">
      <c r="B21935" s="683"/>
      <c r="C21935" s="683"/>
      <c r="D21935" s="684"/>
    </row>
    <row r="21936" spans="2:4" ht="15" customHeight="1" x14ac:dyDescent="0.25">
      <c r="B21936" s="683"/>
      <c r="C21936" s="683"/>
      <c r="D21936" s="684"/>
    </row>
    <row r="21937" spans="2:4" ht="15" customHeight="1" x14ac:dyDescent="0.25">
      <c r="B21937" s="683"/>
      <c r="C21937" s="683"/>
      <c r="D21937" s="684"/>
    </row>
    <row r="21938" spans="2:4" ht="15" customHeight="1" x14ac:dyDescent="0.25">
      <c r="B21938" s="683"/>
      <c r="C21938" s="683"/>
      <c r="D21938" s="684"/>
    </row>
    <row r="21939" spans="2:4" ht="15" customHeight="1" x14ac:dyDescent="0.25">
      <c r="B21939" s="683"/>
      <c r="C21939" s="683"/>
      <c r="D21939" s="684"/>
    </row>
    <row r="21940" spans="2:4" ht="15" customHeight="1" x14ac:dyDescent="0.25">
      <c r="B21940" s="683"/>
      <c r="C21940" s="683"/>
      <c r="D21940" s="684"/>
    </row>
    <row r="21941" spans="2:4" ht="15" customHeight="1" x14ac:dyDescent="0.25">
      <c r="B21941" s="683"/>
      <c r="C21941" s="683"/>
      <c r="D21941" s="684"/>
    </row>
    <row r="21942" spans="2:4" ht="15" customHeight="1" x14ac:dyDescent="0.25">
      <c r="B21942" s="683"/>
      <c r="C21942" s="683"/>
      <c r="D21942" s="684"/>
    </row>
    <row r="21943" spans="2:4" ht="15" customHeight="1" x14ac:dyDescent="0.25">
      <c r="B21943" s="683"/>
      <c r="C21943" s="683"/>
      <c r="D21943" s="684"/>
    </row>
    <row r="21944" spans="2:4" ht="15" customHeight="1" x14ac:dyDescent="0.25">
      <c r="B21944" s="683"/>
      <c r="C21944" s="683"/>
      <c r="D21944" s="684"/>
    </row>
    <row r="21945" spans="2:4" ht="15" customHeight="1" x14ac:dyDescent="0.25">
      <c r="B21945" s="683"/>
      <c r="C21945" s="683"/>
      <c r="D21945" s="684"/>
    </row>
    <row r="21946" spans="2:4" ht="15" customHeight="1" x14ac:dyDescent="0.25">
      <c r="B21946" s="683"/>
      <c r="C21946" s="683"/>
      <c r="D21946" s="684"/>
    </row>
    <row r="21947" spans="2:4" ht="15" customHeight="1" x14ac:dyDescent="0.25">
      <c r="B21947" s="683"/>
      <c r="C21947" s="683"/>
      <c r="D21947" s="684"/>
    </row>
    <row r="21948" spans="2:4" ht="15" customHeight="1" x14ac:dyDescent="0.25">
      <c r="B21948" s="683"/>
      <c r="C21948" s="683"/>
      <c r="D21948" s="684"/>
    </row>
    <row r="21949" spans="2:4" ht="15" customHeight="1" x14ac:dyDescent="0.25">
      <c r="B21949" s="683"/>
      <c r="C21949" s="683"/>
      <c r="D21949" s="684"/>
    </row>
    <row r="21950" spans="2:4" ht="15" customHeight="1" x14ac:dyDescent="0.25">
      <c r="B21950" s="683"/>
      <c r="C21950" s="683"/>
      <c r="D21950" s="684"/>
    </row>
    <row r="21951" spans="2:4" ht="15" customHeight="1" x14ac:dyDescent="0.25">
      <c r="B21951" s="683"/>
      <c r="C21951" s="683"/>
      <c r="D21951" s="684"/>
    </row>
    <row r="21952" spans="2:4" ht="15" customHeight="1" x14ac:dyDescent="0.25">
      <c r="B21952" s="683"/>
      <c r="C21952" s="683"/>
      <c r="D21952" s="684"/>
    </row>
    <row r="21953" spans="2:4" ht="15" customHeight="1" x14ac:dyDescent="0.25">
      <c r="B21953" s="683"/>
      <c r="C21953" s="683"/>
      <c r="D21953" s="684"/>
    </row>
    <row r="21954" spans="2:4" ht="15" customHeight="1" x14ac:dyDescent="0.25">
      <c r="B21954" s="683"/>
      <c r="C21954" s="683"/>
      <c r="D21954" s="684"/>
    </row>
    <row r="21955" spans="2:4" ht="15" customHeight="1" x14ac:dyDescent="0.25">
      <c r="B21955" s="683"/>
      <c r="C21955" s="683"/>
      <c r="D21955" s="684"/>
    </row>
    <row r="21956" spans="2:4" ht="15" customHeight="1" x14ac:dyDescent="0.25">
      <c r="B21956" s="683"/>
      <c r="C21956" s="683"/>
      <c r="D21956" s="684"/>
    </row>
    <row r="21957" spans="2:4" ht="15" customHeight="1" x14ac:dyDescent="0.25">
      <c r="B21957" s="683"/>
      <c r="C21957" s="683"/>
      <c r="D21957" s="684"/>
    </row>
    <row r="21958" spans="2:4" ht="15" customHeight="1" x14ac:dyDescent="0.25">
      <c r="B21958" s="683"/>
      <c r="C21958" s="683"/>
      <c r="D21958" s="684"/>
    </row>
    <row r="21959" spans="2:4" ht="15" customHeight="1" x14ac:dyDescent="0.25">
      <c r="B21959" s="683"/>
      <c r="C21959" s="683"/>
      <c r="D21959" s="684"/>
    </row>
    <row r="21960" spans="2:4" ht="15" customHeight="1" x14ac:dyDescent="0.25">
      <c r="B21960" s="683"/>
      <c r="C21960" s="683"/>
      <c r="D21960" s="684"/>
    </row>
    <row r="21961" spans="2:4" ht="15" customHeight="1" x14ac:dyDescent="0.25">
      <c r="B21961" s="683"/>
      <c r="C21961" s="683"/>
      <c r="D21961" s="684"/>
    </row>
    <row r="21962" spans="2:4" ht="15" customHeight="1" x14ac:dyDescent="0.25">
      <c r="B21962" s="683"/>
      <c r="C21962" s="683"/>
      <c r="D21962" s="684"/>
    </row>
    <row r="21963" spans="2:4" ht="15" customHeight="1" x14ac:dyDescent="0.25">
      <c r="B21963" s="683"/>
      <c r="C21963" s="683"/>
      <c r="D21963" s="684"/>
    </row>
    <row r="21964" spans="2:4" ht="15" customHeight="1" x14ac:dyDescent="0.25">
      <c r="B21964" s="683"/>
      <c r="C21964" s="683"/>
      <c r="D21964" s="684"/>
    </row>
    <row r="21965" spans="2:4" ht="15" customHeight="1" x14ac:dyDescent="0.25">
      <c r="B21965" s="683"/>
      <c r="C21965" s="683"/>
      <c r="D21965" s="684"/>
    </row>
    <row r="21966" spans="2:4" ht="15" customHeight="1" x14ac:dyDescent="0.25">
      <c r="B21966" s="683"/>
      <c r="C21966" s="683"/>
      <c r="D21966" s="684"/>
    </row>
    <row r="21967" spans="2:4" ht="15" customHeight="1" x14ac:dyDescent="0.25">
      <c r="B21967" s="683"/>
      <c r="C21967" s="683"/>
      <c r="D21967" s="684"/>
    </row>
    <row r="21968" spans="2:4" ht="15" customHeight="1" x14ac:dyDescent="0.25">
      <c r="B21968" s="683"/>
      <c r="C21968" s="683"/>
      <c r="D21968" s="684"/>
    </row>
    <row r="21969" spans="2:4" ht="15" customHeight="1" x14ac:dyDescent="0.25">
      <c r="B21969" s="683"/>
      <c r="C21969" s="683"/>
      <c r="D21969" s="684"/>
    </row>
    <row r="21970" spans="2:4" ht="15" customHeight="1" x14ac:dyDescent="0.25">
      <c r="B21970" s="683"/>
      <c r="C21970" s="683"/>
      <c r="D21970" s="684"/>
    </row>
    <row r="21971" spans="2:4" ht="15" customHeight="1" x14ac:dyDescent="0.25">
      <c r="B21971" s="683"/>
      <c r="C21971" s="683"/>
      <c r="D21971" s="684"/>
    </row>
    <row r="21972" spans="2:4" ht="15" customHeight="1" x14ac:dyDescent="0.25">
      <c r="B21972" s="683"/>
      <c r="C21972" s="683"/>
      <c r="D21972" s="684"/>
    </row>
    <row r="21973" spans="2:4" ht="15" customHeight="1" x14ac:dyDescent="0.25">
      <c r="B21973" s="683"/>
      <c r="C21973" s="683"/>
      <c r="D21973" s="684"/>
    </row>
    <row r="21974" spans="2:4" ht="15" customHeight="1" x14ac:dyDescent="0.25">
      <c r="B21974" s="683"/>
      <c r="C21974" s="683"/>
      <c r="D21974" s="684"/>
    </row>
    <row r="21975" spans="2:4" ht="15" customHeight="1" x14ac:dyDescent="0.25">
      <c r="B21975" s="683"/>
      <c r="C21975" s="683"/>
      <c r="D21975" s="684"/>
    </row>
    <row r="21976" spans="2:4" ht="15" customHeight="1" x14ac:dyDescent="0.25">
      <c r="B21976" s="683"/>
      <c r="C21976" s="683"/>
      <c r="D21976" s="684"/>
    </row>
    <row r="21977" spans="2:4" ht="15" customHeight="1" x14ac:dyDescent="0.25">
      <c r="B21977" s="683"/>
      <c r="C21977" s="683"/>
      <c r="D21977" s="684"/>
    </row>
    <row r="21978" spans="2:4" ht="15" customHeight="1" x14ac:dyDescent="0.25">
      <c r="B21978" s="683"/>
      <c r="C21978" s="683"/>
      <c r="D21978" s="684"/>
    </row>
    <row r="21979" spans="2:4" ht="15" customHeight="1" x14ac:dyDescent="0.25">
      <c r="B21979" s="683"/>
      <c r="C21979" s="683"/>
      <c r="D21979" s="684"/>
    </row>
    <row r="21980" spans="2:4" ht="15" customHeight="1" x14ac:dyDescent="0.25">
      <c r="B21980" s="683"/>
      <c r="C21980" s="683"/>
      <c r="D21980" s="684"/>
    </row>
    <row r="21981" spans="2:4" ht="15" customHeight="1" x14ac:dyDescent="0.25">
      <c r="B21981" s="683"/>
      <c r="C21981" s="683"/>
      <c r="D21981" s="684"/>
    </row>
    <row r="21982" spans="2:4" ht="15" customHeight="1" x14ac:dyDescent="0.25">
      <c r="B21982" s="683"/>
      <c r="C21982" s="683"/>
      <c r="D21982" s="684"/>
    </row>
    <row r="21983" spans="2:4" ht="15" customHeight="1" x14ac:dyDescent="0.25">
      <c r="B21983" s="683"/>
      <c r="C21983" s="683"/>
      <c r="D21983" s="684"/>
    </row>
    <row r="21984" spans="2:4" ht="15" customHeight="1" x14ac:dyDescent="0.25">
      <c r="B21984" s="683"/>
      <c r="C21984" s="683"/>
      <c r="D21984" s="684"/>
    </row>
    <row r="21985" spans="2:4" ht="15" customHeight="1" x14ac:dyDescent="0.25">
      <c r="B21985" s="683"/>
      <c r="C21985" s="683"/>
      <c r="D21985" s="684"/>
    </row>
    <row r="21986" spans="2:4" ht="15" customHeight="1" x14ac:dyDescent="0.25">
      <c r="B21986" s="683"/>
      <c r="C21986" s="683"/>
      <c r="D21986" s="684"/>
    </row>
    <row r="21987" spans="2:4" ht="15" customHeight="1" x14ac:dyDescent="0.25">
      <c r="B21987" s="683"/>
      <c r="C21987" s="683"/>
      <c r="D21987" s="684"/>
    </row>
    <row r="21988" spans="2:4" ht="15" customHeight="1" x14ac:dyDescent="0.25">
      <c r="B21988" s="683"/>
      <c r="C21988" s="683"/>
      <c r="D21988" s="684"/>
    </row>
    <row r="21989" spans="2:4" ht="15" customHeight="1" x14ac:dyDescent="0.25">
      <c r="B21989" s="683"/>
      <c r="C21989" s="683"/>
      <c r="D21989" s="684"/>
    </row>
    <row r="21990" spans="2:4" ht="15" customHeight="1" x14ac:dyDescent="0.25">
      <c r="B21990" s="683"/>
      <c r="C21990" s="683"/>
      <c r="D21990" s="684"/>
    </row>
    <row r="21991" spans="2:4" ht="15" customHeight="1" x14ac:dyDescent="0.25">
      <c r="B21991" s="683"/>
      <c r="C21991" s="683"/>
      <c r="D21991" s="684"/>
    </row>
    <row r="21992" spans="2:4" ht="15" customHeight="1" x14ac:dyDescent="0.25">
      <c r="B21992" s="683"/>
      <c r="C21992" s="683"/>
      <c r="D21992" s="684"/>
    </row>
    <row r="21993" spans="2:4" ht="15" customHeight="1" x14ac:dyDescent="0.25">
      <c r="B21993" s="683"/>
      <c r="C21993" s="683"/>
      <c r="D21993" s="684"/>
    </row>
    <row r="21994" spans="2:4" ht="15" customHeight="1" x14ac:dyDescent="0.25">
      <c r="B21994" s="683"/>
      <c r="C21994" s="683"/>
      <c r="D21994" s="684"/>
    </row>
    <row r="21995" spans="2:4" ht="15" customHeight="1" x14ac:dyDescent="0.25">
      <c r="B21995" s="683"/>
      <c r="C21995" s="683"/>
      <c r="D21995" s="684"/>
    </row>
    <row r="21996" spans="2:4" ht="15" customHeight="1" x14ac:dyDescent="0.25">
      <c r="B21996" s="683"/>
      <c r="C21996" s="683"/>
      <c r="D21996" s="684"/>
    </row>
    <row r="21997" spans="2:4" ht="15" customHeight="1" x14ac:dyDescent="0.25">
      <c r="B21997" s="683"/>
      <c r="C21997" s="683"/>
      <c r="D21997" s="684"/>
    </row>
    <row r="21998" spans="2:4" ht="15" customHeight="1" x14ac:dyDescent="0.25">
      <c r="B21998" s="683"/>
      <c r="C21998" s="683"/>
      <c r="D21998" s="684"/>
    </row>
    <row r="21999" spans="2:4" ht="15" customHeight="1" x14ac:dyDescent="0.25">
      <c r="B21999" s="683"/>
      <c r="C21999" s="683"/>
      <c r="D21999" s="684"/>
    </row>
    <row r="22000" spans="2:4" ht="15" customHeight="1" x14ac:dyDescent="0.25">
      <c r="B22000" s="683"/>
      <c r="C22000" s="683"/>
      <c r="D22000" s="684"/>
    </row>
    <row r="22001" spans="2:4" ht="15" customHeight="1" x14ac:dyDescent="0.25">
      <c r="B22001" s="683"/>
      <c r="C22001" s="683"/>
      <c r="D22001" s="684"/>
    </row>
    <row r="22002" spans="2:4" ht="15" customHeight="1" x14ac:dyDescent="0.25">
      <c r="B22002" s="683"/>
      <c r="C22002" s="683"/>
      <c r="D22002" s="684"/>
    </row>
    <row r="22003" spans="2:4" ht="15" customHeight="1" x14ac:dyDescent="0.25">
      <c r="B22003" s="683"/>
      <c r="C22003" s="683"/>
      <c r="D22003" s="684"/>
    </row>
    <row r="22004" spans="2:4" ht="15" customHeight="1" x14ac:dyDescent="0.25">
      <c r="B22004" s="683"/>
      <c r="C22004" s="683"/>
      <c r="D22004" s="684"/>
    </row>
    <row r="22005" spans="2:4" ht="15" customHeight="1" x14ac:dyDescent="0.25">
      <c r="B22005" s="683"/>
      <c r="C22005" s="683"/>
      <c r="D22005" s="684"/>
    </row>
    <row r="22006" spans="2:4" ht="15" customHeight="1" x14ac:dyDescent="0.25">
      <c r="B22006" s="683"/>
      <c r="C22006" s="683"/>
      <c r="D22006" s="684"/>
    </row>
    <row r="22007" spans="2:4" ht="15" customHeight="1" x14ac:dyDescent="0.25">
      <c r="B22007" s="683"/>
      <c r="C22007" s="683"/>
      <c r="D22007" s="684"/>
    </row>
    <row r="22008" spans="2:4" ht="15" customHeight="1" x14ac:dyDescent="0.25">
      <c r="B22008" s="683"/>
      <c r="C22008" s="683"/>
      <c r="D22008" s="684"/>
    </row>
    <row r="22009" spans="2:4" ht="15" customHeight="1" x14ac:dyDescent="0.25">
      <c r="B22009" s="683"/>
      <c r="C22009" s="683"/>
      <c r="D22009" s="684"/>
    </row>
    <row r="22010" spans="2:4" ht="15" customHeight="1" x14ac:dyDescent="0.25">
      <c r="B22010" s="683"/>
      <c r="C22010" s="683"/>
      <c r="D22010" s="684"/>
    </row>
    <row r="22011" spans="2:4" ht="15" customHeight="1" x14ac:dyDescent="0.25">
      <c r="B22011" s="683"/>
      <c r="C22011" s="683"/>
      <c r="D22011" s="684"/>
    </row>
    <row r="22012" spans="2:4" ht="15" customHeight="1" x14ac:dyDescent="0.25">
      <c r="B22012" s="683"/>
      <c r="C22012" s="683"/>
      <c r="D22012" s="684"/>
    </row>
    <row r="22013" spans="2:4" ht="15" customHeight="1" x14ac:dyDescent="0.25">
      <c r="B22013" s="683"/>
      <c r="C22013" s="683"/>
      <c r="D22013" s="684"/>
    </row>
    <row r="22014" spans="2:4" ht="15" customHeight="1" x14ac:dyDescent="0.25">
      <c r="B22014" s="683"/>
      <c r="C22014" s="683"/>
      <c r="D22014" s="684"/>
    </row>
    <row r="22015" spans="2:4" ht="15" customHeight="1" x14ac:dyDescent="0.25">
      <c r="B22015" s="683"/>
      <c r="C22015" s="683"/>
      <c r="D22015" s="684"/>
    </row>
    <row r="22016" spans="2:4" ht="15" customHeight="1" x14ac:dyDescent="0.25">
      <c r="B22016" s="683"/>
      <c r="C22016" s="683"/>
      <c r="D22016" s="684"/>
    </row>
    <row r="22017" spans="2:4" ht="15" customHeight="1" x14ac:dyDescent="0.25">
      <c r="B22017" s="683"/>
      <c r="C22017" s="683"/>
      <c r="D22017" s="684"/>
    </row>
    <row r="22018" spans="2:4" ht="15" customHeight="1" x14ac:dyDescent="0.25">
      <c r="B22018" s="683"/>
      <c r="C22018" s="683"/>
      <c r="D22018" s="684"/>
    </row>
    <row r="22019" spans="2:4" ht="15" customHeight="1" x14ac:dyDescent="0.25">
      <c r="B22019" s="683"/>
      <c r="C22019" s="683"/>
      <c r="D22019" s="684"/>
    </row>
    <row r="22020" spans="2:4" ht="15" customHeight="1" x14ac:dyDescent="0.25">
      <c r="B22020" s="683"/>
      <c r="C22020" s="683"/>
      <c r="D22020" s="684"/>
    </row>
    <row r="22021" spans="2:4" ht="15" customHeight="1" x14ac:dyDescent="0.25">
      <c r="B22021" s="683"/>
      <c r="C22021" s="683"/>
      <c r="D22021" s="684"/>
    </row>
    <row r="22022" spans="2:4" ht="15" customHeight="1" x14ac:dyDescent="0.25">
      <c r="B22022" s="683"/>
      <c r="C22022" s="683"/>
      <c r="D22022" s="684"/>
    </row>
    <row r="22023" spans="2:4" ht="15" customHeight="1" x14ac:dyDescent="0.25">
      <c r="B22023" s="683"/>
      <c r="C22023" s="683"/>
      <c r="D22023" s="684"/>
    </row>
    <row r="22024" spans="2:4" ht="15" customHeight="1" x14ac:dyDescent="0.25">
      <c r="B22024" s="683"/>
      <c r="C22024" s="683"/>
      <c r="D22024" s="684"/>
    </row>
    <row r="22025" spans="2:4" ht="15" customHeight="1" x14ac:dyDescent="0.25">
      <c r="B22025" s="683"/>
      <c r="C22025" s="683"/>
      <c r="D22025" s="684"/>
    </row>
    <row r="22026" spans="2:4" ht="15" customHeight="1" x14ac:dyDescent="0.25">
      <c r="B22026" s="683"/>
      <c r="C22026" s="683"/>
      <c r="D22026" s="684"/>
    </row>
    <row r="22027" spans="2:4" ht="15" customHeight="1" x14ac:dyDescent="0.25">
      <c r="B22027" s="683"/>
      <c r="C22027" s="683"/>
      <c r="D22027" s="684"/>
    </row>
    <row r="22028" spans="2:4" ht="15" customHeight="1" x14ac:dyDescent="0.25">
      <c r="B22028" s="683"/>
      <c r="C22028" s="683"/>
      <c r="D22028" s="684"/>
    </row>
    <row r="22029" spans="2:4" ht="15" customHeight="1" x14ac:dyDescent="0.25">
      <c r="B22029" s="683"/>
      <c r="C22029" s="683"/>
      <c r="D22029" s="684"/>
    </row>
    <row r="22030" spans="2:4" ht="15" customHeight="1" x14ac:dyDescent="0.25">
      <c r="B22030" s="683"/>
      <c r="C22030" s="683"/>
      <c r="D22030" s="684"/>
    </row>
    <row r="22031" spans="2:4" ht="15" customHeight="1" x14ac:dyDescent="0.25">
      <c r="B22031" s="683"/>
      <c r="C22031" s="683"/>
      <c r="D22031" s="684"/>
    </row>
    <row r="22032" spans="2:4" ht="15" customHeight="1" x14ac:dyDescent="0.25">
      <c r="B22032" s="683"/>
      <c r="C22032" s="683"/>
      <c r="D22032" s="684"/>
    </row>
    <row r="22033" spans="2:4" ht="15" customHeight="1" x14ac:dyDescent="0.25">
      <c r="B22033" s="683"/>
      <c r="C22033" s="683"/>
      <c r="D22033" s="684"/>
    </row>
    <row r="22034" spans="2:4" ht="15" customHeight="1" x14ac:dyDescent="0.25">
      <c r="B22034" s="683"/>
      <c r="C22034" s="683"/>
      <c r="D22034" s="684"/>
    </row>
    <row r="22035" spans="2:4" ht="15" customHeight="1" x14ac:dyDescent="0.25">
      <c r="B22035" s="683"/>
      <c r="C22035" s="683"/>
      <c r="D22035" s="684"/>
    </row>
    <row r="22036" spans="2:4" ht="15" customHeight="1" x14ac:dyDescent="0.25">
      <c r="B22036" s="683"/>
      <c r="C22036" s="683"/>
      <c r="D22036" s="684"/>
    </row>
    <row r="22037" spans="2:4" ht="15" customHeight="1" x14ac:dyDescent="0.25">
      <c r="B22037" s="683"/>
      <c r="C22037" s="683"/>
      <c r="D22037" s="684"/>
    </row>
    <row r="22038" spans="2:4" ht="15" customHeight="1" x14ac:dyDescent="0.25">
      <c r="B22038" s="683"/>
      <c r="C22038" s="683"/>
      <c r="D22038" s="684"/>
    </row>
    <row r="22039" spans="2:4" ht="15" customHeight="1" x14ac:dyDescent="0.25">
      <c r="B22039" s="683"/>
      <c r="C22039" s="683"/>
      <c r="D22039" s="684"/>
    </row>
    <row r="22040" spans="2:4" ht="15" customHeight="1" x14ac:dyDescent="0.25">
      <c r="B22040" s="683"/>
      <c r="C22040" s="683"/>
      <c r="D22040" s="684"/>
    </row>
    <row r="22041" spans="2:4" ht="15" customHeight="1" x14ac:dyDescent="0.25">
      <c r="B22041" s="683"/>
      <c r="C22041" s="683"/>
      <c r="D22041" s="684"/>
    </row>
    <row r="22042" spans="2:4" ht="15" customHeight="1" x14ac:dyDescent="0.25">
      <c r="B22042" s="683"/>
      <c r="C22042" s="683"/>
      <c r="D22042" s="684"/>
    </row>
    <row r="22043" spans="2:4" ht="15" customHeight="1" x14ac:dyDescent="0.25">
      <c r="B22043" s="683"/>
      <c r="C22043" s="683"/>
      <c r="D22043" s="684"/>
    </row>
    <row r="22044" spans="2:4" ht="15" customHeight="1" x14ac:dyDescent="0.25">
      <c r="B22044" s="683"/>
      <c r="C22044" s="683"/>
      <c r="D22044" s="684"/>
    </row>
    <row r="22045" spans="2:4" ht="15" customHeight="1" x14ac:dyDescent="0.25">
      <c r="B22045" s="683"/>
      <c r="C22045" s="683"/>
      <c r="D22045" s="684"/>
    </row>
    <row r="22046" spans="2:4" ht="15" customHeight="1" x14ac:dyDescent="0.25">
      <c r="B22046" s="683"/>
      <c r="C22046" s="683"/>
      <c r="D22046" s="684"/>
    </row>
    <row r="22047" spans="2:4" ht="15" customHeight="1" x14ac:dyDescent="0.25">
      <c r="B22047" s="683"/>
      <c r="C22047" s="683"/>
      <c r="D22047" s="684"/>
    </row>
    <row r="22048" spans="2:4" ht="15" customHeight="1" x14ac:dyDescent="0.25">
      <c r="B22048" s="683"/>
      <c r="C22048" s="683"/>
      <c r="D22048" s="684"/>
    </row>
    <row r="22049" spans="2:4" ht="15" customHeight="1" x14ac:dyDescent="0.25">
      <c r="B22049" s="683"/>
      <c r="C22049" s="683"/>
      <c r="D22049" s="684"/>
    </row>
    <row r="22050" spans="2:4" ht="15" customHeight="1" x14ac:dyDescent="0.25">
      <c r="B22050" s="683"/>
      <c r="C22050" s="683"/>
      <c r="D22050" s="684"/>
    </row>
    <row r="22051" spans="2:4" ht="15" customHeight="1" x14ac:dyDescent="0.25">
      <c r="B22051" s="683"/>
      <c r="C22051" s="683"/>
      <c r="D22051" s="684"/>
    </row>
    <row r="22052" spans="2:4" ht="15" customHeight="1" x14ac:dyDescent="0.25">
      <c r="B22052" s="683"/>
      <c r="C22052" s="683"/>
      <c r="D22052" s="684"/>
    </row>
    <row r="22053" spans="2:4" ht="15" customHeight="1" x14ac:dyDescent="0.25">
      <c r="B22053" s="683"/>
      <c r="C22053" s="683"/>
      <c r="D22053" s="684"/>
    </row>
    <row r="22054" spans="2:4" ht="15" customHeight="1" x14ac:dyDescent="0.25">
      <c r="B22054" s="683"/>
      <c r="C22054" s="683"/>
      <c r="D22054" s="684"/>
    </row>
    <row r="22055" spans="2:4" ht="15" customHeight="1" x14ac:dyDescent="0.25">
      <c r="B22055" s="683"/>
      <c r="C22055" s="683"/>
      <c r="D22055" s="684"/>
    </row>
    <row r="22056" spans="2:4" ht="15" customHeight="1" x14ac:dyDescent="0.25">
      <c r="B22056" s="683"/>
      <c r="C22056" s="683"/>
      <c r="D22056" s="684"/>
    </row>
    <row r="22057" spans="2:4" ht="15" customHeight="1" x14ac:dyDescent="0.25">
      <c r="B22057" s="683"/>
      <c r="C22057" s="683"/>
      <c r="D22057" s="684"/>
    </row>
    <row r="22058" spans="2:4" ht="15" customHeight="1" x14ac:dyDescent="0.25">
      <c r="B22058" s="683"/>
      <c r="C22058" s="683"/>
      <c r="D22058" s="684"/>
    </row>
    <row r="22059" spans="2:4" ht="15" customHeight="1" x14ac:dyDescent="0.25">
      <c r="B22059" s="683"/>
      <c r="C22059" s="683"/>
      <c r="D22059" s="684"/>
    </row>
    <row r="22060" spans="2:4" ht="15" customHeight="1" x14ac:dyDescent="0.25">
      <c r="B22060" s="683"/>
      <c r="C22060" s="683"/>
      <c r="D22060" s="684"/>
    </row>
    <row r="22061" spans="2:4" ht="15" customHeight="1" x14ac:dyDescent="0.25">
      <c r="B22061" s="683"/>
      <c r="C22061" s="683"/>
      <c r="D22061" s="684"/>
    </row>
    <row r="22062" spans="2:4" ht="15" customHeight="1" x14ac:dyDescent="0.25">
      <c r="B22062" s="683"/>
      <c r="C22062" s="683"/>
      <c r="D22062" s="684"/>
    </row>
    <row r="22063" spans="2:4" ht="15" customHeight="1" x14ac:dyDescent="0.25">
      <c r="B22063" s="683"/>
      <c r="C22063" s="683"/>
      <c r="D22063" s="684"/>
    </row>
    <row r="22064" spans="2:4" ht="15" customHeight="1" x14ac:dyDescent="0.25">
      <c r="B22064" s="683"/>
      <c r="C22064" s="683"/>
      <c r="D22064" s="684"/>
    </row>
    <row r="22065" spans="2:4" ht="15" customHeight="1" x14ac:dyDescent="0.25">
      <c r="B22065" s="683"/>
      <c r="C22065" s="683"/>
      <c r="D22065" s="684"/>
    </row>
    <row r="22066" spans="2:4" ht="15" customHeight="1" x14ac:dyDescent="0.25">
      <c r="B22066" s="683"/>
      <c r="C22066" s="683"/>
      <c r="D22066" s="684"/>
    </row>
    <row r="22067" spans="2:4" ht="15" customHeight="1" x14ac:dyDescent="0.25">
      <c r="B22067" s="683"/>
      <c r="C22067" s="683"/>
      <c r="D22067" s="684"/>
    </row>
    <row r="22068" spans="2:4" ht="15" customHeight="1" x14ac:dyDescent="0.25">
      <c r="B22068" s="683"/>
      <c r="C22068" s="683"/>
      <c r="D22068" s="684"/>
    </row>
    <row r="22069" spans="2:4" ht="15" customHeight="1" x14ac:dyDescent="0.25">
      <c r="B22069" s="683"/>
      <c r="C22069" s="683"/>
      <c r="D22069" s="684"/>
    </row>
    <row r="22070" spans="2:4" ht="15" customHeight="1" x14ac:dyDescent="0.25">
      <c r="B22070" s="683"/>
      <c r="C22070" s="683"/>
      <c r="D22070" s="684"/>
    </row>
    <row r="22071" spans="2:4" ht="15" customHeight="1" x14ac:dyDescent="0.25">
      <c r="B22071" s="683"/>
      <c r="C22071" s="683"/>
      <c r="D22071" s="684"/>
    </row>
    <row r="22072" spans="2:4" ht="15" customHeight="1" x14ac:dyDescent="0.25">
      <c r="B22072" s="683"/>
      <c r="C22072" s="683"/>
      <c r="D22072" s="684"/>
    </row>
    <row r="22073" spans="2:4" ht="15" customHeight="1" x14ac:dyDescent="0.25">
      <c r="B22073" s="683"/>
      <c r="C22073" s="683"/>
      <c r="D22073" s="684"/>
    </row>
    <row r="22074" spans="2:4" ht="15" customHeight="1" x14ac:dyDescent="0.25">
      <c r="B22074" s="683"/>
      <c r="C22074" s="683"/>
      <c r="D22074" s="684"/>
    </row>
    <row r="22075" spans="2:4" ht="15" customHeight="1" x14ac:dyDescent="0.25">
      <c r="B22075" s="683"/>
      <c r="C22075" s="683"/>
      <c r="D22075" s="684"/>
    </row>
    <row r="22076" spans="2:4" ht="15" customHeight="1" x14ac:dyDescent="0.25">
      <c r="B22076" s="683"/>
      <c r="C22076" s="683"/>
      <c r="D22076" s="684"/>
    </row>
    <row r="22077" spans="2:4" ht="15" customHeight="1" x14ac:dyDescent="0.25">
      <c r="B22077" s="683"/>
      <c r="C22077" s="683"/>
      <c r="D22077" s="684"/>
    </row>
    <row r="22078" spans="2:4" ht="15" customHeight="1" x14ac:dyDescent="0.25">
      <c r="B22078" s="683"/>
      <c r="C22078" s="683"/>
      <c r="D22078" s="684"/>
    </row>
    <row r="22079" spans="2:4" ht="15" customHeight="1" x14ac:dyDescent="0.25">
      <c r="B22079" s="683"/>
      <c r="C22079" s="683"/>
      <c r="D22079" s="684"/>
    </row>
    <row r="22080" spans="2:4" ht="15" customHeight="1" x14ac:dyDescent="0.25">
      <c r="B22080" s="683"/>
      <c r="C22080" s="683"/>
      <c r="D22080" s="684"/>
    </row>
    <row r="22081" spans="2:4" ht="15" customHeight="1" x14ac:dyDescent="0.25">
      <c r="B22081" s="683"/>
      <c r="C22081" s="683"/>
      <c r="D22081" s="684"/>
    </row>
    <row r="22082" spans="2:4" ht="15" customHeight="1" x14ac:dyDescent="0.25">
      <c r="B22082" s="683"/>
      <c r="C22082" s="683"/>
      <c r="D22082" s="684"/>
    </row>
    <row r="22083" spans="2:4" ht="15" customHeight="1" x14ac:dyDescent="0.25">
      <c r="B22083" s="683"/>
      <c r="C22083" s="683"/>
      <c r="D22083" s="684"/>
    </row>
    <row r="22084" spans="2:4" ht="15" customHeight="1" x14ac:dyDescent="0.25">
      <c r="B22084" s="683"/>
      <c r="C22084" s="683"/>
      <c r="D22084" s="684"/>
    </row>
    <row r="22085" spans="2:4" ht="15" customHeight="1" x14ac:dyDescent="0.25">
      <c r="B22085" s="683"/>
      <c r="C22085" s="683"/>
      <c r="D22085" s="684"/>
    </row>
    <row r="22086" spans="2:4" ht="15" customHeight="1" x14ac:dyDescent="0.25">
      <c r="B22086" s="683"/>
      <c r="C22086" s="683"/>
      <c r="D22086" s="684"/>
    </row>
    <row r="22087" spans="2:4" ht="15" customHeight="1" x14ac:dyDescent="0.25">
      <c r="B22087" s="683"/>
      <c r="C22087" s="683"/>
      <c r="D22087" s="684"/>
    </row>
    <row r="22088" spans="2:4" ht="15" customHeight="1" x14ac:dyDescent="0.25">
      <c r="B22088" s="683"/>
      <c r="C22088" s="683"/>
      <c r="D22088" s="684"/>
    </row>
    <row r="22089" spans="2:4" ht="15" customHeight="1" x14ac:dyDescent="0.25">
      <c r="B22089" s="683"/>
      <c r="C22089" s="683"/>
      <c r="D22089" s="684"/>
    </row>
    <row r="22090" spans="2:4" ht="15" customHeight="1" x14ac:dyDescent="0.25">
      <c r="B22090" s="683"/>
      <c r="C22090" s="683"/>
      <c r="D22090" s="684"/>
    </row>
    <row r="22091" spans="2:4" ht="15" customHeight="1" x14ac:dyDescent="0.25">
      <c r="B22091" s="683"/>
      <c r="C22091" s="683"/>
      <c r="D22091" s="684"/>
    </row>
    <row r="22092" spans="2:4" ht="15" customHeight="1" x14ac:dyDescent="0.25">
      <c r="B22092" s="683"/>
      <c r="C22092" s="683"/>
      <c r="D22092" s="684"/>
    </row>
    <row r="22093" spans="2:4" ht="15" customHeight="1" x14ac:dyDescent="0.25">
      <c r="B22093" s="683"/>
      <c r="C22093" s="683"/>
      <c r="D22093" s="684"/>
    </row>
    <row r="22094" spans="2:4" ht="15" customHeight="1" x14ac:dyDescent="0.25">
      <c r="B22094" s="683"/>
      <c r="C22094" s="683"/>
      <c r="D22094" s="684"/>
    </row>
    <row r="22095" spans="2:4" ht="15" customHeight="1" x14ac:dyDescent="0.25">
      <c r="B22095" s="683"/>
      <c r="C22095" s="683"/>
      <c r="D22095" s="684"/>
    </row>
    <row r="22096" spans="2:4" ht="15" customHeight="1" x14ac:dyDescent="0.25">
      <c r="B22096" s="683"/>
      <c r="C22096" s="683"/>
      <c r="D22096" s="684"/>
    </row>
    <row r="22097" spans="2:4" ht="15" customHeight="1" x14ac:dyDescent="0.25">
      <c r="B22097" s="683"/>
      <c r="C22097" s="683"/>
      <c r="D22097" s="684"/>
    </row>
    <row r="22098" spans="2:4" ht="15" customHeight="1" x14ac:dyDescent="0.25">
      <c r="B22098" s="683"/>
      <c r="C22098" s="683"/>
      <c r="D22098" s="684"/>
    </row>
    <row r="22099" spans="2:4" ht="15" customHeight="1" x14ac:dyDescent="0.25">
      <c r="B22099" s="683"/>
      <c r="C22099" s="683"/>
      <c r="D22099" s="684"/>
    </row>
    <row r="22100" spans="2:4" ht="15" customHeight="1" x14ac:dyDescent="0.25">
      <c r="B22100" s="683"/>
      <c r="C22100" s="683"/>
      <c r="D22100" s="684"/>
    </row>
    <row r="22101" spans="2:4" ht="15" customHeight="1" x14ac:dyDescent="0.25">
      <c r="B22101" s="683"/>
      <c r="C22101" s="683"/>
      <c r="D22101" s="684"/>
    </row>
    <row r="22102" spans="2:4" ht="15" customHeight="1" x14ac:dyDescent="0.25">
      <c r="B22102" s="683"/>
      <c r="C22102" s="683"/>
      <c r="D22102" s="684"/>
    </row>
    <row r="22103" spans="2:4" ht="15" customHeight="1" x14ac:dyDescent="0.25">
      <c r="B22103" s="683"/>
      <c r="C22103" s="683"/>
      <c r="D22103" s="684"/>
    </row>
    <row r="22104" spans="2:4" ht="15" customHeight="1" x14ac:dyDescent="0.25">
      <c r="B22104" s="683"/>
      <c r="C22104" s="683"/>
      <c r="D22104" s="684"/>
    </row>
    <row r="22105" spans="2:4" ht="15" customHeight="1" x14ac:dyDescent="0.25">
      <c r="B22105" s="683"/>
      <c r="C22105" s="683"/>
      <c r="D22105" s="684"/>
    </row>
    <row r="22106" spans="2:4" ht="15" customHeight="1" x14ac:dyDescent="0.25">
      <c r="B22106" s="683"/>
      <c r="C22106" s="683"/>
      <c r="D22106" s="684"/>
    </row>
    <row r="22107" spans="2:4" ht="15" customHeight="1" x14ac:dyDescent="0.25">
      <c r="B22107" s="683"/>
      <c r="C22107" s="683"/>
      <c r="D22107" s="684"/>
    </row>
    <row r="22108" spans="2:4" ht="15" customHeight="1" x14ac:dyDescent="0.25">
      <c r="B22108" s="683"/>
      <c r="C22108" s="683"/>
      <c r="D22108" s="684"/>
    </row>
    <row r="22109" spans="2:4" ht="15" customHeight="1" x14ac:dyDescent="0.25">
      <c r="B22109" s="683"/>
      <c r="C22109" s="683"/>
      <c r="D22109" s="684"/>
    </row>
    <row r="22110" spans="2:4" ht="15" customHeight="1" x14ac:dyDescent="0.25">
      <c r="B22110" s="683"/>
      <c r="C22110" s="683"/>
      <c r="D22110" s="684"/>
    </row>
    <row r="22111" spans="2:4" ht="15" customHeight="1" x14ac:dyDescent="0.25">
      <c r="B22111" s="683"/>
      <c r="C22111" s="683"/>
      <c r="D22111" s="684"/>
    </row>
    <row r="22112" spans="2:4" ht="15" customHeight="1" x14ac:dyDescent="0.25">
      <c r="B22112" s="683"/>
      <c r="C22112" s="683"/>
      <c r="D22112" s="684"/>
    </row>
    <row r="22113" spans="2:4" ht="15" customHeight="1" x14ac:dyDescent="0.25">
      <c r="B22113" s="683"/>
      <c r="C22113" s="683"/>
      <c r="D22113" s="684"/>
    </row>
    <row r="22114" spans="2:4" ht="15" customHeight="1" x14ac:dyDescent="0.25">
      <c r="B22114" s="683"/>
      <c r="C22114" s="683"/>
      <c r="D22114" s="684"/>
    </row>
    <row r="22115" spans="2:4" ht="15" customHeight="1" x14ac:dyDescent="0.25">
      <c r="B22115" s="683"/>
      <c r="C22115" s="683"/>
      <c r="D22115" s="684"/>
    </row>
    <row r="22116" spans="2:4" ht="15" customHeight="1" x14ac:dyDescent="0.25">
      <c r="B22116" s="683"/>
      <c r="C22116" s="683"/>
      <c r="D22116" s="684"/>
    </row>
    <row r="22117" spans="2:4" ht="15" customHeight="1" x14ac:dyDescent="0.25">
      <c r="B22117" s="683"/>
      <c r="C22117" s="683"/>
      <c r="D22117" s="684"/>
    </row>
    <row r="22118" spans="2:4" ht="15" customHeight="1" x14ac:dyDescent="0.25">
      <c r="B22118" s="683"/>
      <c r="C22118" s="683"/>
      <c r="D22118" s="684"/>
    </row>
    <row r="22119" spans="2:4" ht="15" customHeight="1" x14ac:dyDescent="0.25">
      <c r="B22119" s="683"/>
      <c r="C22119" s="683"/>
      <c r="D22119" s="684"/>
    </row>
    <row r="22120" spans="2:4" ht="15" customHeight="1" x14ac:dyDescent="0.25">
      <c r="B22120" s="683"/>
      <c r="C22120" s="683"/>
      <c r="D22120" s="684"/>
    </row>
    <row r="22121" spans="2:4" ht="15" customHeight="1" x14ac:dyDescent="0.25">
      <c r="B22121" s="683"/>
      <c r="C22121" s="683"/>
      <c r="D22121" s="684"/>
    </row>
    <row r="22122" spans="2:4" ht="15" customHeight="1" x14ac:dyDescent="0.25">
      <c r="B22122" s="683"/>
      <c r="C22122" s="683"/>
      <c r="D22122" s="684"/>
    </row>
    <row r="22123" spans="2:4" ht="15" customHeight="1" x14ac:dyDescent="0.25">
      <c r="B22123" s="683"/>
      <c r="C22123" s="683"/>
      <c r="D22123" s="684"/>
    </row>
    <row r="22124" spans="2:4" ht="15" customHeight="1" x14ac:dyDescent="0.25">
      <c r="B22124" s="683"/>
      <c r="C22124" s="683"/>
      <c r="D22124" s="684"/>
    </row>
    <row r="22125" spans="2:4" ht="15" customHeight="1" x14ac:dyDescent="0.25">
      <c r="B22125" s="683"/>
      <c r="C22125" s="683"/>
      <c r="D22125" s="684"/>
    </row>
    <row r="22126" spans="2:4" ht="15" customHeight="1" x14ac:dyDescent="0.25">
      <c r="B22126" s="683"/>
      <c r="C22126" s="683"/>
      <c r="D22126" s="684"/>
    </row>
    <row r="22127" spans="2:4" ht="15" customHeight="1" x14ac:dyDescent="0.25">
      <c r="B22127" s="683"/>
      <c r="C22127" s="683"/>
      <c r="D22127" s="684"/>
    </row>
    <row r="22128" spans="2:4" ht="15" customHeight="1" x14ac:dyDescent="0.25">
      <c r="B22128" s="683"/>
      <c r="C22128" s="683"/>
      <c r="D22128" s="684"/>
    </row>
    <row r="22129" spans="2:4" ht="15" customHeight="1" x14ac:dyDescent="0.25">
      <c r="B22129" s="683"/>
      <c r="C22129" s="683"/>
      <c r="D22129" s="684"/>
    </row>
    <row r="22130" spans="2:4" ht="15" customHeight="1" x14ac:dyDescent="0.25">
      <c r="B22130" s="683"/>
      <c r="C22130" s="683"/>
      <c r="D22130" s="684"/>
    </row>
    <row r="22131" spans="2:4" ht="15" customHeight="1" x14ac:dyDescent="0.25">
      <c r="B22131" s="683"/>
      <c r="C22131" s="683"/>
      <c r="D22131" s="684"/>
    </row>
    <row r="22132" spans="2:4" ht="15" customHeight="1" x14ac:dyDescent="0.25">
      <c r="B22132" s="683"/>
      <c r="C22132" s="683"/>
      <c r="D22132" s="684"/>
    </row>
    <row r="22133" spans="2:4" ht="15" customHeight="1" x14ac:dyDescent="0.25">
      <c r="B22133" s="683"/>
      <c r="C22133" s="683"/>
      <c r="D22133" s="684"/>
    </row>
    <row r="22134" spans="2:4" ht="15" customHeight="1" x14ac:dyDescent="0.25">
      <c r="B22134" s="683"/>
      <c r="C22134" s="683"/>
      <c r="D22134" s="684"/>
    </row>
    <row r="22135" spans="2:4" ht="15" customHeight="1" x14ac:dyDescent="0.25">
      <c r="B22135" s="683"/>
      <c r="C22135" s="683"/>
      <c r="D22135" s="684"/>
    </row>
    <row r="22136" spans="2:4" ht="15" customHeight="1" x14ac:dyDescent="0.25">
      <c r="B22136" s="683"/>
      <c r="C22136" s="683"/>
      <c r="D22136" s="684"/>
    </row>
    <row r="22137" spans="2:4" ht="15" customHeight="1" x14ac:dyDescent="0.25">
      <c r="B22137" s="683"/>
      <c r="C22137" s="683"/>
      <c r="D22137" s="684"/>
    </row>
    <row r="22138" spans="2:4" ht="15" customHeight="1" x14ac:dyDescent="0.25">
      <c r="B22138" s="683"/>
      <c r="C22138" s="683"/>
      <c r="D22138" s="684"/>
    </row>
    <row r="22139" spans="2:4" ht="15" customHeight="1" x14ac:dyDescent="0.25">
      <c r="B22139" s="683"/>
      <c r="C22139" s="683"/>
      <c r="D22139" s="684"/>
    </row>
    <row r="22140" spans="2:4" ht="15" customHeight="1" x14ac:dyDescent="0.25">
      <c r="B22140" s="683"/>
      <c r="C22140" s="683"/>
      <c r="D22140" s="684"/>
    </row>
    <row r="22141" spans="2:4" ht="15" customHeight="1" x14ac:dyDescent="0.25">
      <c r="B22141" s="683"/>
      <c r="C22141" s="683"/>
      <c r="D22141" s="684"/>
    </row>
    <row r="22142" spans="2:4" ht="15" customHeight="1" x14ac:dyDescent="0.25">
      <c r="B22142" s="683"/>
      <c r="C22142" s="683"/>
      <c r="D22142" s="684"/>
    </row>
    <row r="22143" spans="2:4" ht="15" customHeight="1" x14ac:dyDescent="0.25">
      <c r="B22143" s="683"/>
      <c r="C22143" s="683"/>
      <c r="D22143" s="684"/>
    </row>
    <row r="22144" spans="2:4" ht="15" customHeight="1" x14ac:dyDescent="0.25">
      <c r="B22144" s="683"/>
      <c r="C22144" s="683"/>
      <c r="D22144" s="684"/>
    </row>
    <row r="22145" spans="2:4" ht="15" customHeight="1" x14ac:dyDescent="0.25">
      <c r="B22145" s="683"/>
      <c r="C22145" s="683"/>
      <c r="D22145" s="684"/>
    </row>
    <row r="22146" spans="2:4" ht="15" customHeight="1" x14ac:dyDescent="0.25">
      <c r="B22146" s="683"/>
      <c r="C22146" s="683"/>
      <c r="D22146" s="684"/>
    </row>
    <row r="22147" spans="2:4" ht="15" customHeight="1" x14ac:dyDescent="0.25">
      <c r="B22147" s="683"/>
      <c r="C22147" s="683"/>
      <c r="D22147" s="684"/>
    </row>
    <row r="22148" spans="2:4" ht="15" customHeight="1" x14ac:dyDescent="0.25">
      <c r="B22148" s="683"/>
      <c r="C22148" s="683"/>
      <c r="D22148" s="684"/>
    </row>
    <row r="22149" spans="2:4" ht="15" customHeight="1" x14ac:dyDescent="0.25">
      <c r="B22149" s="683"/>
      <c r="C22149" s="683"/>
      <c r="D22149" s="684"/>
    </row>
    <row r="22150" spans="2:4" ht="15" customHeight="1" x14ac:dyDescent="0.25">
      <c r="B22150" s="683"/>
      <c r="C22150" s="683"/>
      <c r="D22150" s="684"/>
    </row>
    <row r="22151" spans="2:4" ht="15" customHeight="1" x14ac:dyDescent="0.25">
      <c r="B22151" s="683"/>
      <c r="C22151" s="683"/>
      <c r="D22151" s="684"/>
    </row>
    <row r="22152" spans="2:4" ht="15" customHeight="1" x14ac:dyDescent="0.25">
      <c r="B22152" s="683"/>
      <c r="C22152" s="683"/>
      <c r="D22152" s="684"/>
    </row>
    <row r="22153" spans="2:4" ht="15" customHeight="1" x14ac:dyDescent="0.25">
      <c r="B22153" s="683"/>
      <c r="C22153" s="683"/>
      <c r="D22153" s="684"/>
    </row>
    <row r="22154" spans="2:4" ht="15" customHeight="1" x14ac:dyDescent="0.25">
      <c r="B22154" s="683"/>
      <c r="C22154" s="683"/>
      <c r="D22154" s="684"/>
    </row>
    <row r="22155" spans="2:4" ht="15" customHeight="1" x14ac:dyDescent="0.25">
      <c r="B22155" s="683"/>
      <c r="C22155" s="683"/>
      <c r="D22155" s="684"/>
    </row>
    <row r="22156" spans="2:4" ht="15" customHeight="1" x14ac:dyDescent="0.25">
      <c r="B22156" s="683"/>
      <c r="C22156" s="683"/>
      <c r="D22156" s="684"/>
    </row>
    <row r="22157" spans="2:4" ht="15" customHeight="1" x14ac:dyDescent="0.25">
      <c r="B22157" s="683"/>
      <c r="C22157" s="683"/>
      <c r="D22157" s="684"/>
    </row>
    <row r="22158" spans="2:4" ht="15" customHeight="1" x14ac:dyDescent="0.25">
      <c r="B22158" s="683"/>
      <c r="C22158" s="683"/>
      <c r="D22158" s="684"/>
    </row>
    <row r="22159" spans="2:4" ht="15" customHeight="1" x14ac:dyDescent="0.25">
      <c r="B22159" s="683"/>
      <c r="C22159" s="683"/>
      <c r="D22159" s="684"/>
    </row>
    <row r="22160" spans="2:4" ht="15" customHeight="1" x14ac:dyDescent="0.25">
      <c r="B22160" s="683"/>
      <c r="C22160" s="683"/>
      <c r="D22160" s="684"/>
    </row>
    <row r="22161" spans="2:4" ht="15" customHeight="1" x14ac:dyDescent="0.25">
      <c r="B22161" s="683"/>
      <c r="C22161" s="683"/>
      <c r="D22161" s="684"/>
    </row>
    <row r="22162" spans="2:4" ht="15" customHeight="1" x14ac:dyDescent="0.25">
      <c r="B22162" s="683"/>
      <c r="C22162" s="683"/>
      <c r="D22162" s="684"/>
    </row>
    <row r="22163" spans="2:4" ht="15" customHeight="1" x14ac:dyDescent="0.25">
      <c r="B22163" s="683"/>
      <c r="C22163" s="683"/>
      <c r="D22163" s="684"/>
    </row>
    <row r="22164" spans="2:4" ht="15" customHeight="1" x14ac:dyDescent="0.25">
      <c r="B22164" s="683"/>
      <c r="C22164" s="683"/>
      <c r="D22164" s="684"/>
    </row>
    <row r="22165" spans="2:4" ht="15" customHeight="1" x14ac:dyDescent="0.25">
      <c r="B22165" s="683"/>
      <c r="C22165" s="683"/>
      <c r="D22165" s="684"/>
    </row>
    <row r="22166" spans="2:4" ht="15" customHeight="1" x14ac:dyDescent="0.25">
      <c r="B22166" s="683"/>
      <c r="C22166" s="683"/>
      <c r="D22166" s="684"/>
    </row>
    <row r="22167" spans="2:4" ht="15" customHeight="1" x14ac:dyDescent="0.25">
      <c r="B22167" s="683"/>
      <c r="C22167" s="683"/>
      <c r="D22167" s="684"/>
    </row>
    <row r="22168" spans="2:4" ht="15" customHeight="1" x14ac:dyDescent="0.25">
      <c r="B22168" s="683"/>
      <c r="C22168" s="683"/>
      <c r="D22168" s="684"/>
    </row>
    <row r="22169" spans="2:4" ht="15" customHeight="1" x14ac:dyDescent="0.25">
      <c r="B22169" s="683"/>
      <c r="C22169" s="683"/>
      <c r="D22169" s="684"/>
    </row>
    <row r="22170" spans="2:4" ht="15" customHeight="1" x14ac:dyDescent="0.25">
      <c r="B22170" s="683"/>
      <c r="C22170" s="683"/>
      <c r="D22170" s="684"/>
    </row>
    <row r="22171" spans="2:4" ht="15" customHeight="1" x14ac:dyDescent="0.25">
      <c r="B22171" s="683"/>
      <c r="C22171" s="683"/>
      <c r="D22171" s="684"/>
    </row>
    <row r="22172" spans="2:4" ht="15" customHeight="1" x14ac:dyDescent="0.25">
      <c r="B22172" s="683"/>
      <c r="C22172" s="683"/>
      <c r="D22172" s="684"/>
    </row>
    <row r="22173" spans="2:4" ht="15" customHeight="1" x14ac:dyDescent="0.25">
      <c r="B22173" s="683"/>
      <c r="C22173" s="683"/>
      <c r="D22173" s="684"/>
    </row>
    <row r="22174" spans="2:4" ht="15" customHeight="1" x14ac:dyDescent="0.25">
      <c r="B22174" s="683"/>
      <c r="C22174" s="683"/>
      <c r="D22174" s="684"/>
    </row>
    <row r="22175" spans="2:4" ht="15" customHeight="1" x14ac:dyDescent="0.25">
      <c r="B22175" s="683"/>
      <c r="C22175" s="683"/>
      <c r="D22175" s="684"/>
    </row>
    <row r="22176" spans="2:4" ht="15" customHeight="1" x14ac:dyDescent="0.25">
      <c r="B22176" s="683"/>
      <c r="C22176" s="683"/>
      <c r="D22176" s="684"/>
    </row>
    <row r="22177" spans="2:4" ht="15" customHeight="1" x14ac:dyDescent="0.25">
      <c r="B22177" s="683"/>
      <c r="C22177" s="683"/>
      <c r="D22177" s="684"/>
    </row>
    <row r="22178" spans="2:4" ht="15" customHeight="1" x14ac:dyDescent="0.25">
      <c r="B22178" s="683"/>
      <c r="C22178" s="683"/>
      <c r="D22178" s="684"/>
    </row>
    <row r="22179" spans="2:4" ht="15" customHeight="1" x14ac:dyDescent="0.25">
      <c r="B22179" s="683"/>
      <c r="C22179" s="683"/>
      <c r="D22179" s="684"/>
    </row>
    <row r="22180" spans="2:4" ht="15" customHeight="1" x14ac:dyDescent="0.25">
      <c r="B22180" s="683"/>
      <c r="C22180" s="683"/>
      <c r="D22180" s="684"/>
    </row>
    <row r="22181" spans="2:4" ht="15" customHeight="1" x14ac:dyDescent="0.25">
      <c r="B22181" s="683"/>
      <c r="C22181" s="683"/>
      <c r="D22181" s="684"/>
    </row>
    <row r="22182" spans="2:4" ht="15" customHeight="1" x14ac:dyDescent="0.25">
      <c r="B22182" s="683"/>
      <c r="C22182" s="683"/>
      <c r="D22182" s="684"/>
    </row>
    <row r="22183" spans="2:4" ht="15" customHeight="1" x14ac:dyDescent="0.25">
      <c r="B22183" s="683"/>
      <c r="C22183" s="683"/>
      <c r="D22183" s="684"/>
    </row>
    <row r="22184" spans="2:4" ht="15" customHeight="1" x14ac:dyDescent="0.25">
      <c r="B22184" s="683"/>
      <c r="C22184" s="683"/>
      <c r="D22184" s="684"/>
    </row>
    <row r="22185" spans="2:4" ht="15" customHeight="1" x14ac:dyDescent="0.25">
      <c r="B22185" s="683"/>
      <c r="C22185" s="683"/>
      <c r="D22185" s="684"/>
    </row>
    <row r="22186" spans="2:4" ht="15" customHeight="1" x14ac:dyDescent="0.25">
      <c r="B22186" s="683"/>
      <c r="C22186" s="683"/>
      <c r="D22186" s="684"/>
    </row>
    <row r="22187" spans="2:4" ht="15" customHeight="1" x14ac:dyDescent="0.25">
      <c r="B22187" s="683"/>
      <c r="C22187" s="683"/>
      <c r="D22187" s="684"/>
    </row>
    <row r="22188" spans="2:4" ht="15" customHeight="1" x14ac:dyDescent="0.25">
      <c r="B22188" s="683"/>
      <c r="C22188" s="683"/>
      <c r="D22188" s="684"/>
    </row>
    <row r="22189" spans="2:4" ht="15" customHeight="1" x14ac:dyDescent="0.25">
      <c r="B22189" s="683"/>
      <c r="C22189" s="683"/>
      <c r="D22189" s="684"/>
    </row>
    <row r="22190" spans="2:4" ht="15" customHeight="1" x14ac:dyDescent="0.25">
      <c r="B22190" s="683"/>
      <c r="C22190" s="683"/>
      <c r="D22190" s="684"/>
    </row>
    <row r="22191" spans="2:4" ht="15" customHeight="1" x14ac:dyDescent="0.25">
      <c r="B22191" s="683"/>
      <c r="C22191" s="683"/>
      <c r="D22191" s="684"/>
    </row>
    <row r="22192" spans="2:4" ht="15" customHeight="1" x14ac:dyDescent="0.25">
      <c r="B22192" s="683"/>
      <c r="C22192" s="683"/>
      <c r="D22192" s="684"/>
    </row>
    <row r="22193" spans="2:4" ht="15" customHeight="1" x14ac:dyDescent="0.25">
      <c r="B22193" s="683"/>
      <c r="C22193" s="683"/>
      <c r="D22193" s="684"/>
    </row>
    <row r="22194" spans="2:4" ht="15" customHeight="1" x14ac:dyDescent="0.25">
      <c r="B22194" s="683"/>
      <c r="C22194" s="683"/>
      <c r="D22194" s="684"/>
    </row>
    <row r="22195" spans="2:4" ht="15" customHeight="1" x14ac:dyDescent="0.25">
      <c r="B22195" s="683"/>
      <c r="C22195" s="683"/>
      <c r="D22195" s="684"/>
    </row>
    <row r="22196" spans="2:4" ht="15" customHeight="1" x14ac:dyDescent="0.25">
      <c r="B22196" s="683"/>
      <c r="C22196" s="683"/>
      <c r="D22196" s="684"/>
    </row>
    <row r="22197" spans="2:4" ht="15" customHeight="1" x14ac:dyDescent="0.25">
      <c r="B22197" s="683"/>
      <c r="C22197" s="683"/>
      <c r="D22197" s="684"/>
    </row>
    <row r="22198" spans="2:4" ht="15" customHeight="1" x14ac:dyDescent="0.25">
      <c r="B22198" s="683"/>
      <c r="C22198" s="683"/>
      <c r="D22198" s="684"/>
    </row>
    <row r="22199" spans="2:4" ht="15" customHeight="1" x14ac:dyDescent="0.25">
      <c r="B22199" s="683"/>
      <c r="C22199" s="683"/>
      <c r="D22199" s="684"/>
    </row>
    <row r="22200" spans="2:4" ht="15" customHeight="1" x14ac:dyDescent="0.25">
      <c r="B22200" s="683"/>
      <c r="C22200" s="683"/>
      <c r="D22200" s="684"/>
    </row>
    <row r="22201" spans="2:4" ht="15" customHeight="1" x14ac:dyDescent="0.25">
      <c r="B22201" s="683"/>
      <c r="C22201" s="683"/>
      <c r="D22201" s="684"/>
    </row>
    <row r="22202" spans="2:4" ht="15" customHeight="1" x14ac:dyDescent="0.25">
      <c r="B22202" s="683"/>
      <c r="C22202" s="683"/>
      <c r="D22202" s="684"/>
    </row>
    <row r="22203" spans="2:4" ht="15" customHeight="1" x14ac:dyDescent="0.25">
      <c r="B22203" s="683"/>
      <c r="C22203" s="683"/>
      <c r="D22203" s="684"/>
    </row>
    <row r="22204" spans="2:4" ht="15" customHeight="1" x14ac:dyDescent="0.25">
      <c r="B22204" s="683"/>
      <c r="C22204" s="683"/>
      <c r="D22204" s="684"/>
    </row>
    <row r="22205" spans="2:4" ht="15" customHeight="1" x14ac:dyDescent="0.25">
      <c r="B22205" s="683"/>
      <c r="C22205" s="683"/>
      <c r="D22205" s="684"/>
    </row>
    <row r="22206" spans="2:4" ht="15" customHeight="1" x14ac:dyDescent="0.25">
      <c r="B22206" s="683"/>
      <c r="C22206" s="683"/>
      <c r="D22206" s="684"/>
    </row>
    <row r="22207" spans="2:4" ht="15" customHeight="1" x14ac:dyDescent="0.25">
      <c r="B22207" s="683"/>
      <c r="C22207" s="683"/>
      <c r="D22207" s="684"/>
    </row>
    <row r="22208" spans="2:4" ht="15" customHeight="1" x14ac:dyDescent="0.25">
      <c r="B22208" s="683"/>
      <c r="C22208" s="683"/>
      <c r="D22208" s="684"/>
    </row>
    <row r="22209" spans="2:4" ht="15" customHeight="1" x14ac:dyDescent="0.25">
      <c r="B22209" s="683"/>
      <c r="C22209" s="683"/>
      <c r="D22209" s="684"/>
    </row>
    <row r="22210" spans="2:4" ht="15" customHeight="1" x14ac:dyDescent="0.25">
      <c r="B22210" s="683"/>
      <c r="C22210" s="683"/>
      <c r="D22210" s="684"/>
    </row>
    <row r="22211" spans="2:4" ht="15" customHeight="1" x14ac:dyDescent="0.25">
      <c r="B22211" s="683"/>
      <c r="C22211" s="683"/>
      <c r="D22211" s="684"/>
    </row>
    <row r="22212" spans="2:4" ht="15" customHeight="1" x14ac:dyDescent="0.25">
      <c r="B22212" s="683"/>
      <c r="C22212" s="683"/>
      <c r="D22212" s="684"/>
    </row>
    <row r="22213" spans="2:4" ht="15" customHeight="1" x14ac:dyDescent="0.25">
      <c r="B22213" s="683"/>
      <c r="C22213" s="683"/>
      <c r="D22213" s="684"/>
    </row>
    <row r="22214" spans="2:4" ht="15" customHeight="1" x14ac:dyDescent="0.25">
      <c r="B22214" s="683"/>
      <c r="C22214" s="683"/>
      <c r="D22214" s="684"/>
    </row>
    <row r="22215" spans="2:4" ht="15" customHeight="1" x14ac:dyDescent="0.25">
      <c r="B22215" s="683"/>
      <c r="C22215" s="683"/>
      <c r="D22215" s="684"/>
    </row>
    <row r="22216" spans="2:4" ht="15" customHeight="1" x14ac:dyDescent="0.25">
      <c r="B22216" s="683"/>
      <c r="C22216" s="683"/>
      <c r="D22216" s="684"/>
    </row>
    <row r="22217" spans="2:4" ht="15" customHeight="1" x14ac:dyDescent="0.25">
      <c r="B22217" s="683"/>
      <c r="C22217" s="683"/>
      <c r="D22217" s="684"/>
    </row>
    <row r="22218" spans="2:4" ht="15" customHeight="1" x14ac:dyDescent="0.25">
      <c r="B22218" s="683"/>
      <c r="C22218" s="683"/>
      <c r="D22218" s="684"/>
    </row>
    <row r="22219" spans="2:4" ht="15" customHeight="1" x14ac:dyDescent="0.25">
      <c r="B22219" s="683"/>
      <c r="C22219" s="683"/>
      <c r="D22219" s="684"/>
    </row>
    <row r="22220" spans="2:4" ht="15" customHeight="1" x14ac:dyDescent="0.25">
      <c r="B22220" s="683"/>
      <c r="C22220" s="683"/>
      <c r="D22220" s="684"/>
    </row>
    <row r="22221" spans="2:4" ht="15" customHeight="1" x14ac:dyDescent="0.25">
      <c r="B22221" s="683"/>
      <c r="C22221" s="683"/>
      <c r="D22221" s="684"/>
    </row>
    <row r="22222" spans="2:4" ht="15" customHeight="1" x14ac:dyDescent="0.25">
      <c r="B22222" s="683"/>
      <c r="C22222" s="683"/>
      <c r="D22222" s="684"/>
    </row>
    <row r="22223" spans="2:4" ht="15" customHeight="1" x14ac:dyDescent="0.25">
      <c r="B22223" s="683"/>
      <c r="C22223" s="683"/>
      <c r="D22223" s="684"/>
    </row>
    <row r="22224" spans="2:4" ht="15" customHeight="1" x14ac:dyDescent="0.25">
      <c r="B22224" s="683"/>
      <c r="C22224" s="683"/>
      <c r="D22224" s="684"/>
    </row>
    <row r="22225" spans="2:4" ht="15" customHeight="1" x14ac:dyDescent="0.25">
      <c r="B22225" s="683"/>
      <c r="C22225" s="683"/>
      <c r="D22225" s="684"/>
    </row>
    <row r="22226" spans="2:4" ht="15" customHeight="1" x14ac:dyDescent="0.25">
      <c r="B22226" s="683"/>
      <c r="C22226" s="683"/>
      <c r="D22226" s="684"/>
    </row>
    <row r="22227" spans="2:4" ht="15" customHeight="1" x14ac:dyDescent="0.25">
      <c r="B22227" s="683"/>
      <c r="C22227" s="683"/>
      <c r="D22227" s="684"/>
    </row>
    <row r="22228" spans="2:4" ht="15" customHeight="1" x14ac:dyDescent="0.25">
      <c r="B22228" s="683"/>
      <c r="C22228" s="683"/>
      <c r="D22228" s="684"/>
    </row>
    <row r="22229" spans="2:4" ht="15" customHeight="1" x14ac:dyDescent="0.25">
      <c r="B22229" s="683"/>
      <c r="C22229" s="683"/>
      <c r="D22229" s="684"/>
    </row>
    <row r="22230" spans="2:4" ht="15" customHeight="1" x14ac:dyDescent="0.25">
      <c r="B22230" s="683"/>
      <c r="C22230" s="683"/>
      <c r="D22230" s="684"/>
    </row>
    <row r="22231" spans="2:4" ht="15" customHeight="1" x14ac:dyDescent="0.25">
      <c r="B22231" s="683"/>
      <c r="C22231" s="683"/>
      <c r="D22231" s="684"/>
    </row>
    <row r="22232" spans="2:4" ht="15" customHeight="1" x14ac:dyDescent="0.25">
      <c r="B22232" s="683"/>
      <c r="C22232" s="683"/>
      <c r="D22232" s="684"/>
    </row>
    <row r="22233" spans="2:4" ht="15" customHeight="1" x14ac:dyDescent="0.25">
      <c r="B22233" s="683"/>
      <c r="C22233" s="683"/>
      <c r="D22233" s="684"/>
    </row>
    <row r="22234" spans="2:4" ht="15" customHeight="1" x14ac:dyDescent="0.25">
      <c r="B22234" s="683"/>
      <c r="C22234" s="683"/>
      <c r="D22234" s="684"/>
    </row>
    <row r="22235" spans="2:4" ht="15" customHeight="1" x14ac:dyDescent="0.25">
      <c r="B22235" s="683"/>
      <c r="C22235" s="683"/>
      <c r="D22235" s="684"/>
    </row>
    <row r="22236" spans="2:4" ht="15" customHeight="1" x14ac:dyDescent="0.25">
      <c r="B22236" s="683"/>
      <c r="C22236" s="683"/>
      <c r="D22236" s="684"/>
    </row>
    <row r="22237" spans="2:4" ht="15" customHeight="1" x14ac:dyDescent="0.25">
      <c r="B22237" s="683"/>
      <c r="C22237" s="683"/>
      <c r="D22237" s="684"/>
    </row>
    <row r="22238" spans="2:4" ht="15" customHeight="1" x14ac:dyDescent="0.25">
      <c r="B22238" s="683"/>
      <c r="C22238" s="683"/>
      <c r="D22238" s="684"/>
    </row>
    <row r="22239" spans="2:4" ht="15" customHeight="1" x14ac:dyDescent="0.25">
      <c r="B22239" s="683"/>
      <c r="C22239" s="683"/>
      <c r="D22239" s="684"/>
    </row>
    <row r="22240" spans="2:4" ht="15" customHeight="1" x14ac:dyDescent="0.25">
      <c r="B22240" s="683"/>
      <c r="C22240" s="683"/>
      <c r="D22240" s="684"/>
    </row>
    <row r="22241" spans="2:4" ht="15" customHeight="1" x14ac:dyDescent="0.25">
      <c r="B22241" s="683"/>
      <c r="C22241" s="683"/>
      <c r="D22241" s="684"/>
    </row>
    <row r="22242" spans="2:4" ht="15" customHeight="1" x14ac:dyDescent="0.25">
      <c r="B22242" s="683"/>
      <c r="C22242" s="683"/>
      <c r="D22242" s="684"/>
    </row>
    <row r="22243" spans="2:4" ht="15" customHeight="1" x14ac:dyDescent="0.25">
      <c r="B22243" s="683"/>
      <c r="C22243" s="683"/>
      <c r="D22243" s="684"/>
    </row>
    <row r="22244" spans="2:4" ht="15" customHeight="1" x14ac:dyDescent="0.25">
      <c r="B22244" s="683"/>
      <c r="C22244" s="683"/>
      <c r="D22244" s="684"/>
    </row>
    <row r="22245" spans="2:4" ht="15" customHeight="1" x14ac:dyDescent="0.25">
      <c r="B22245" s="683"/>
      <c r="C22245" s="683"/>
      <c r="D22245" s="684"/>
    </row>
    <row r="22246" spans="2:4" ht="15" customHeight="1" x14ac:dyDescent="0.25">
      <c r="B22246" s="683"/>
      <c r="C22246" s="683"/>
      <c r="D22246" s="684"/>
    </row>
    <row r="22247" spans="2:4" ht="15" customHeight="1" x14ac:dyDescent="0.25">
      <c r="B22247" s="683"/>
      <c r="C22247" s="683"/>
      <c r="D22247" s="684"/>
    </row>
    <row r="22248" spans="2:4" ht="15" customHeight="1" x14ac:dyDescent="0.25">
      <c r="B22248" s="683"/>
      <c r="C22248" s="683"/>
      <c r="D22248" s="684"/>
    </row>
    <row r="22249" spans="2:4" ht="15" customHeight="1" x14ac:dyDescent="0.25">
      <c r="B22249" s="683"/>
      <c r="C22249" s="683"/>
      <c r="D22249" s="684"/>
    </row>
    <row r="22250" spans="2:4" ht="15" customHeight="1" x14ac:dyDescent="0.25">
      <c r="B22250" s="683"/>
      <c r="C22250" s="683"/>
      <c r="D22250" s="684"/>
    </row>
    <row r="22251" spans="2:4" ht="15" customHeight="1" x14ac:dyDescent="0.25">
      <c r="B22251" s="683"/>
      <c r="C22251" s="683"/>
      <c r="D22251" s="684"/>
    </row>
    <row r="22252" spans="2:4" ht="15" customHeight="1" x14ac:dyDescent="0.25">
      <c r="B22252" s="683"/>
      <c r="C22252" s="683"/>
      <c r="D22252" s="684"/>
    </row>
    <row r="22253" spans="2:4" ht="15" customHeight="1" x14ac:dyDescent="0.25">
      <c r="B22253" s="683"/>
      <c r="C22253" s="683"/>
      <c r="D22253" s="684"/>
    </row>
    <row r="22254" spans="2:4" ht="15" customHeight="1" x14ac:dyDescent="0.25">
      <c r="B22254" s="683"/>
      <c r="C22254" s="683"/>
      <c r="D22254" s="684"/>
    </row>
    <row r="22255" spans="2:4" ht="15" customHeight="1" x14ac:dyDescent="0.25">
      <c r="B22255" s="683"/>
      <c r="C22255" s="683"/>
      <c r="D22255" s="684"/>
    </row>
    <row r="22256" spans="2:4" ht="15" customHeight="1" x14ac:dyDescent="0.25">
      <c r="B22256" s="683"/>
      <c r="C22256" s="683"/>
      <c r="D22256" s="684"/>
    </row>
    <row r="22257" spans="2:4" ht="15" customHeight="1" x14ac:dyDescent="0.25">
      <c r="B22257" s="683"/>
      <c r="C22257" s="683"/>
      <c r="D22257" s="684"/>
    </row>
    <row r="22258" spans="2:4" ht="15" customHeight="1" x14ac:dyDescent="0.25">
      <c r="B22258" s="683"/>
      <c r="C22258" s="683"/>
      <c r="D22258" s="684"/>
    </row>
    <row r="22259" spans="2:4" ht="15" customHeight="1" x14ac:dyDescent="0.25">
      <c r="B22259" s="683"/>
      <c r="C22259" s="683"/>
      <c r="D22259" s="684"/>
    </row>
    <row r="22260" spans="2:4" ht="15" customHeight="1" x14ac:dyDescent="0.25">
      <c r="B22260" s="683"/>
      <c r="C22260" s="683"/>
      <c r="D22260" s="684"/>
    </row>
    <row r="22261" spans="2:4" ht="15" customHeight="1" x14ac:dyDescent="0.25">
      <c r="B22261" s="683"/>
      <c r="C22261" s="683"/>
      <c r="D22261" s="684"/>
    </row>
    <row r="22262" spans="2:4" ht="15" customHeight="1" x14ac:dyDescent="0.25">
      <c r="B22262" s="683"/>
      <c r="C22262" s="683"/>
      <c r="D22262" s="684"/>
    </row>
    <row r="22263" spans="2:4" ht="15" customHeight="1" x14ac:dyDescent="0.25">
      <c r="B22263" s="683"/>
      <c r="C22263" s="683"/>
      <c r="D22263" s="684"/>
    </row>
    <row r="22264" spans="2:4" ht="15" customHeight="1" x14ac:dyDescent="0.25">
      <c r="B22264" s="683"/>
      <c r="C22264" s="683"/>
      <c r="D22264" s="684"/>
    </row>
    <row r="22265" spans="2:4" ht="15" customHeight="1" x14ac:dyDescent="0.25">
      <c r="B22265" s="683"/>
      <c r="C22265" s="683"/>
      <c r="D22265" s="684"/>
    </row>
    <row r="22266" spans="2:4" ht="15" customHeight="1" x14ac:dyDescent="0.25">
      <c r="B22266" s="683"/>
      <c r="C22266" s="683"/>
      <c r="D22266" s="684"/>
    </row>
    <row r="22267" spans="2:4" ht="15" customHeight="1" x14ac:dyDescent="0.25">
      <c r="B22267" s="683"/>
      <c r="C22267" s="683"/>
      <c r="D22267" s="684"/>
    </row>
    <row r="22268" spans="2:4" ht="15" customHeight="1" x14ac:dyDescent="0.25">
      <c r="B22268" s="683"/>
      <c r="C22268" s="683"/>
      <c r="D22268" s="684"/>
    </row>
    <row r="22269" spans="2:4" ht="15" customHeight="1" x14ac:dyDescent="0.25">
      <c r="B22269" s="683"/>
      <c r="C22269" s="683"/>
      <c r="D22269" s="684"/>
    </row>
    <row r="22270" spans="2:4" ht="15" customHeight="1" x14ac:dyDescent="0.25">
      <c r="B22270" s="683"/>
      <c r="C22270" s="683"/>
      <c r="D22270" s="684"/>
    </row>
    <row r="22271" spans="2:4" ht="15" customHeight="1" x14ac:dyDescent="0.25">
      <c r="B22271" s="683"/>
      <c r="C22271" s="683"/>
      <c r="D22271" s="684"/>
    </row>
    <row r="22272" spans="2:4" ht="15" customHeight="1" x14ac:dyDescent="0.25">
      <c r="B22272" s="683"/>
      <c r="C22272" s="683"/>
      <c r="D22272" s="684"/>
    </row>
    <row r="22273" spans="2:4" ht="15" customHeight="1" x14ac:dyDescent="0.25">
      <c r="B22273" s="683"/>
      <c r="C22273" s="683"/>
      <c r="D22273" s="684"/>
    </row>
    <row r="22274" spans="2:4" ht="15" customHeight="1" x14ac:dyDescent="0.25">
      <c r="B22274" s="683"/>
      <c r="C22274" s="683"/>
      <c r="D22274" s="684"/>
    </row>
    <row r="22275" spans="2:4" ht="15" customHeight="1" x14ac:dyDescent="0.25">
      <c r="B22275" s="683"/>
      <c r="C22275" s="683"/>
      <c r="D22275" s="684"/>
    </row>
    <row r="22276" spans="2:4" ht="15" customHeight="1" x14ac:dyDescent="0.25">
      <c r="B22276" s="683"/>
      <c r="C22276" s="683"/>
      <c r="D22276" s="684"/>
    </row>
    <row r="22277" spans="2:4" ht="15" customHeight="1" x14ac:dyDescent="0.25">
      <c r="B22277" s="683"/>
      <c r="C22277" s="683"/>
      <c r="D22277" s="684"/>
    </row>
    <row r="22278" spans="2:4" ht="15" customHeight="1" x14ac:dyDescent="0.25">
      <c r="B22278" s="683"/>
      <c r="C22278" s="683"/>
      <c r="D22278" s="684"/>
    </row>
    <row r="22279" spans="2:4" ht="15" customHeight="1" x14ac:dyDescent="0.25">
      <c r="B22279" s="683"/>
      <c r="C22279" s="683"/>
      <c r="D22279" s="684"/>
    </row>
    <row r="22280" spans="2:4" ht="15" customHeight="1" x14ac:dyDescent="0.25">
      <c r="B22280" s="683"/>
      <c r="C22280" s="683"/>
      <c r="D22280" s="684"/>
    </row>
    <row r="22281" spans="2:4" ht="15" customHeight="1" x14ac:dyDescent="0.25">
      <c r="B22281" s="683"/>
      <c r="C22281" s="683"/>
      <c r="D22281" s="684"/>
    </row>
    <row r="22282" spans="2:4" ht="15" customHeight="1" x14ac:dyDescent="0.25">
      <c r="B22282" s="683"/>
      <c r="C22282" s="683"/>
      <c r="D22282" s="684"/>
    </row>
    <row r="22283" spans="2:4" ht="15" customHeight="1" x14ac:dyDescent="0.25">
      <c r="B22283" s="683"/>
      <c r="C22283" s="683"/>
      <c r="D22283" s="684"/>
    </row>
    <row r="22284" spans="2:4" ht="15" customHeight="1" x14ac:dyDescent="0.25">
      <c r="B22284" s="683"/>
      <c r="C22284" s="683"/>
      <c r="D22284" s="684"/>
    </row>
    <row r="22285" spans="2:4" ht="15" customHeight="1" x14ac:dyDescent="0.25">
      <c r="B22285" s="683"/>
      <c r="C22285" s="683"/>
      <c r="D22285" s="684"/>
    </row>
    <row r="22286" spans="2:4" ht="15" customHeight="1" x14ac:dyDescent="0.25">
      <c r="B22286" s="683"/>
      <c r="C22286" s="683"/>
      <c r="D22286" s="684"/>
    </row>
    <row r="22287" spans="2:4" ht="15" customHeight="1" x14ac:dyDescent="0.25">
      <c r="B22287" s="683"/>
      <c r="C22287" s="683"/>
      <c r="D22287" s="684"/>
    </row>
    <row r="22288" spans="2:4" ht="15" customHeight="1" x14ac:dyDescent="0.25">
      <c r="B22288" s="683"/>
      <c r="C22288" s="683"/>
      <c r="D22288" s="684"/>
    </row>
    <row r="22289" spans="2:4" ht="15" customHeight="1" x14ac:dyDescent="0.25">
      <c r="B22289" s="683"/>
      <c r="C22289" s="683"/>
      <c r="D22289" s="684"/>
    </row>
    <row r="22290" spans="2:4" ht="15" customHeight="1" x14ac:dyDescent="0.25">
      <c r="B22290" s="683"/>
      <c r="C22290" s="683"/>
      <c r="D22290" s="684"/>
    </row>
    <row r="22291" spans="2:4" ht="15" customHeight="1" x14ac:dyDescent="0.25">
      <c r="B22291" s="683"/>
      <c r="C22291" s="683"/>
      <c r="D22291" s="684"/>
    </row>
    <row r="22292" spans="2:4" ht="15" customHeight="1" x14ac:dyDescent="0.25">
      <c r="B22292" s="683"/>
      <c r="C22292" s="683"/>
      <c r="D22292" s="684"/>
    </row>
    <row r="22293" spans="2:4" ht="15" customHeight="1" x14ac:dyDescent="0.25">
      <c r="B22293" s="683"/>
      <c r="C22293" s="683"/>
      <c r="D22293" s="684"/>
    </row>
    <row r="22294" spans="2:4" ht="15" customHeight="1" x14ac:dyDescent="0.25">
      <c r="B22294" s="683"/>
      <c r="C22294" s="683"/>
      <c r="D22294" s="684"/>
    </row>
    <row r="22295" spans="2:4" ht="15" customHeight="1" x14ac:dyDescent="0.25">
      <c r="B22295" s="683"/>
      <c r="C22295" s="683"/>
      <c r="D22295" s="684"/>
    </row>
    <row r="22296" spans="2:4" ht="15" customHeight="1" x14ac:dyDescent="0.25">
      <c r="B22296" s="683"/>
      <c r="C22296" s="683"/>
      <c r="D22296" s="684"/>
    </row>
    <row r="22297" spans="2:4" ht="15" customHeight="1" x14ac:dyDescent="0.25">
      <c r="B22297" s="683"/>
      <c r="C22297" s="683"/>
      <c r="D22297" s="684"/>
    </row>
    <row r="22298" spans="2:4" ht="15" customHeight="1" x14ac:dyDescent="0.25">
      <c r="B22298" s="683"/>
      <c r="C22298" s="683"/>
      <c r="D22298" s="684"/>
    </row>
    <row r="22299" spans="2:4" ht="15" customHeight="1" x14ac:dyDescent="0.25">
      <c r="B22299" s="683"/>
      <c r="C22299" s="683"/>
      <c r="D22299" s="684"/>
    </row>
    <row r="22300" spans="2:4" ht="15" customHeight="1" x14ac:dyDescent="0.25">
      <c r="B22300" s="683"/>
      <c r="C22300" s="683"/>
      <c r="D22300" s="684"/>
    </row>
    <row r="22301" spans="2:4" ht="15" customHeight="1" x14ac:dyDescent="0.25">
      <c r="B22301" s="683"/>
      <c r="C22301" s="683"/>
      <c r="D22301" s="684"/>
    </row>
    <row r="22302" spans="2:4" ht="15" customHeight="1" x14ac:dyDescent="0.25">
      <c r="B22302" s="683"/>
      <c r="C22302" s="683"/>
      <c r="D22302" s="684"/>
    </row>
    <row r="22303" spans="2:4" ht="15" customHeight="1" x14ac:dyDescent="0.25">
      <c r="B22303" s="683"/>
      <c r="C22303" s="683"/>
      <c r="D22303" s="684"/>
    </row>
    <row r="22304" spans="2:4" ht="15" customHeight="1" x14ac:dyDescent="0.25">
      <c r="B22304" s="683"/>
      <c r="C22304" s="683"/>
      <c r="D22304" s="684"/>
    </row>
    <row r="22305" spans="2:4" ht="15" customHeight="1" x14ac:dyDescent="0.25">
      <c r="B22305" s="683"/>
      <c r="C22305" s="683"/>
      <c r="D22305" s="684"/>
    </row>
    <row r="22306" spans="2:4" ht="15" customHeight="1" x14ac:dyDescent="0.25">
      <c r="B22306" s="683"/>
      <c r="C22306" s="683"/>
      <c r="D22306" s="684"/>
    </row>
    <row r="22307" spans="2:4" ht="15" customHeight="1" x14ac:dyDescent="0.25">
      <c r="B22307" s="683"/>
      <c r="C22307" s="683"/>
      <c r="D22307" s="684"/>
    </row>
    <row r="22308" spans="2:4" ht="15" customHeight="1" x14ac:dyDescent="0.25">
      <c r="B22308" s="683"/>
      <c r="C22308" s="683"/>
      <c r="D22308" s="684"/>
    </row>
    <row r="22309" spans="2:4" ht="15" customHeight="1" x14ac:dyDescent="0.25">
      <c r="B22309" s="683"/>
      <c r="C22309" s="683"/>
      <c r="D22309" s="684"/>
    </row>
    <row r="22310" spans="2:4" ht="15" customHeight="1" x14ac:dyDescent="0.25">
      <c r="B22310" s="683"/>
      <c r="C22310" s="683"/>
      <c r="D22310" s="684"/>
    </row>
    <row r="22311" spans="2:4" ht="15" customHeight="1" x14ac:dyDescent="0.25">
      <c r="B22311" s="683"/>
      <c r="C22311" s="683"/>
      <c r="D22311" s="684"/>
    </row>
    <row r="22312" spans="2:4" ht="15" customHeight="1" x14ac:dyDescent="0.25">
      <c r="B22312" s="683"/>
      <c r="C22312" s="683"/>
      <c r="D22312" s="684"/>
    </row>
    <row r="22313" spans="2:4" ht="15" customHeight="1" x14ac:dyDescent="0.25">
      <c r="B22313" s="683"/>
      <c r="C22313" s="683"/>
      <c r="D22313" s="684"/>
    </row>
    <row r="22314" spans="2:4" ht="15" customHeight="1" x14ac:dyDescent="0.25">
      <c r="B22314" s="683"/>
      <c r="C22314" s="683"/>
      <c r="D22314" s="684"/>
    </row>
    <row r="22315" spans="2:4" ht="15" customHeight="1" x14ac:dyDescent="0.25">
      <c r="B22315" s="683"/>
      <c r="C22315" s="683"/>
      <c r="D22315" s="684"/>
    </row>
    <row r="22316" spans="2:4" ht="15" customHeight="1" x14ac:dyDescent="0.25">
      <c r="B22316" s="683"/>
      <c r="C22316" s="683"/>
      <c r="D22316" s="684"/>
    </row>
    <row r="22317" spans="2:4" ht="15" customHeight="1" x14ac:dyDescent="0.25">
      <c r="B22317" s="683"/>
      <c r="C22317" s="683"/>
      <c r="D22317" s="684"/>
    </row>
    <row r="22318" spans="2:4" ht="15" customHeight="1" x14ac:dyDescent="0.25">
      <c r="B22318" s="683"/>
      <c r="C22318" s="683"/>
      <c r="D22318" s="684"/>
    </row>
    <row r="22319" spans="2:4" ht="15" customHeight="1" x14ac:dyDescent="0.25">
      <c r="B22319" s="683"/>
      <c r="C22319" s="683"/>
      <c r="D22319" s="684"/>
    </row>
    <row r="22320" spans="2:4" ht="15" customHeight="1" x14ac:dyDescent="0.25">
      <c r="B22320" s="683"/>
      <c r="C22320" s="683"/>
      <c r="D22320" s="684"/>
    </row>
    <row r="22321" spans="2:4" ht="15" customHeight="1" x14ac:dyDescent="0.25">
      <c r="B22321" s="683"/>
      <c r="C22321" s="683"/>
      <c r="D22321" s="684"/>
    </row>
    <row r="22322" spans="2:4" ht="15" customHeight="1" x14ac:dyDescent="0.25">
      <c r="B22322" s="683"/>
      <c r="C22322" s="683"/>
      <c r="D22322" s="684"/>
    </row>
    <row r="22323" spans="2:4" ht="15" customHeight="1" x14ac:dyDescent="0.25">
      <c r="B22323" s="683"/>
      <c r="C22323" s="683"/>
      <c r="D22323" s="684"/>
    </row>
    <row r="22324" spans="2:4" ht="15" customHeight="1" x14ac:dyDescent="0.25">
      <c r="B22324" s="683"/>
      <c r="C22324" s="683"/>
      <c r="D22324" s="684"/>
    </row>
    <row r="22325" spans="2:4" ht="15" customHeight="1" x14ac:dyDescent="0.25">
      <c r="B22325" s="683"/>
      <c r="C22325" s="683"/>
      <c r="D22325" s="684"/>
    </row>
    <row r="22326" spans="2:4" ht="15" customHeight="1" x14ac:dyDescent="0.25">
      <c r="B22326" s="683"/>
      <c r="C22326" s="683"/>
      <c r="D22326" s="684"/>
    </row>
    <row r="22327" spans="2:4" ht="15" customHeight="1" x14ac:dyDescent="0.25">
      <c r="B22327" s="683"/>
      <c r="C22327" s="683"/>
      <c r="D22327" s="684"/>
    </row>
    <row r="22328" spans="2:4" ht="15" customHeight="1" x14ac:dyDescent="0.25">
      <c r="B22328" s="683"/>
      <c r="C22328" s="683"/>
      <c r="D22328" s="684"/>
    </row>
    <row r="22329" spans="2:4" ht="15" customHeight="1" x14ac:dyDescent="0.25">
      <c r="B22329" s="683"/>
      <c r="C22329" s="683"/>
      <c r="D22329" s="684"/>
    </row>
    <row r="22330" spans="2:4" ht="15" customHeight="1" x14ac:dyDescent="0.25">
      <c r="B22330" s="683"/>
      <c r="C22330" s="683"/>
      <c r="D22330" s="684"/>
    </row>
    <row r="22331" spans="2:4" ht="15" customHeight="1" x14ac:dyDescent="0.25">
      <c r="B22331" s="683"/>
      <c r="C22331" s="683"/>
      <c r="D22331" s="684"/>
    </row>
    <row r="22332" spans="2:4" ht="15" customHeight="1" x14ac:dyDescent="0.25">
      <c r="B22332" s="683"/>
      <c r="C22332" s="683"/>
      <c r="D22332" s="684"/>
    </row>
    <row r="22333" spans="2:4" ht="15" customHeight="1" x14ac:dyDescent="0.25">
      <c r="B22333" s="683"/>
      <c r="C22333" s="683"/>
      <c r="D22333" s="684"/>
    </row>
    <row r="22334" spans="2:4" ht="15" customHeight="1" x14ac:dyDescent="0.25">
      <c r="B22334" s="683"/>
      <c r="C22334" s="683"/>
      <c r="D22334" s="684"/>
    </row>
    <row r="22335" spans="2:4" ht="15" customHeight="1" x14ac:dyDescent="0.25">
      <c r="B22335" s="683"/>
      <c r="C22335" s="683"/>
      <c r="D22335" s="684"/>
    </row>
    <row r="22336" spans="2:4" ht="15" customHeight="1" x14ac:dyDescent="0.25">
      <c r="B22336" s="683"/>
      <c r="C22336" s="683"/>
      <c r="D22336" s="684"/>
    </row>
    <row r="22337" spans="2:4" ht="15" customHeight="1" x14ac:dyDescent="0.25">
      <c r="B22337" s="683"/>
      <c r="C22337" s="683"/>
      <c r="D22337" s="684"/>
    </row>
    <row r="22338" spans="2:4" ht="15" customHeight="1" x14ac:dyDescent="0.25">
      <c r="B22338" s="683"/>
      <c r="C22338" s="683"/>
      <c r="D22338" s="684"/>
    </row>
    <row r="22339" spans="2:4" ht="15" customHeight="1" x14ac:dyDescent="0.25">
      <c r="B22339" s="683"/>
      <c r="C22339" s="683"/>
      <c r="D22339" s="684"/>
    </row>
    <row r="22340" spans="2:4" ht="15" customHeight="1" x14ac:dyDescent="0.25">
      <c r="B22340" s="683"/>
      <c r="C22340" s="683"/>
      <c r="D22340" s="684"/>
    </row>
    <row r="22341" spans="2:4" ht="15" customHeight="1" x14ac:dyDescent="0.25">
      <c r="B22341" s="683"/>
      <c r="C22341" s="683"/>
      <c r="D22341" s="684"/>
    </row>
    <row r="22342" spans="2:4" ht="15" customHeight="1" x14ac:dyDescent="0.25">
      <c r="B22342" s="683"/>
      <c r="C22342" s="683"/>
      <c r="D22342" s="684"/>
    </row>
    <row r="22343" spans="2:4" ht="15" customHeight="1" x14ac:dyDescent="0.25">
      <c r="B22343" s="683"/>
      <c r="C22343" s="683"/>
      <c r="D22343" s="684"/>
    </row>
    <row r="22344" spans="2:4" ht="15" customHeight="1" x14ac:dyDescent="0.25">
      <c r="B22344" s="683"/>
      <c r="C22344" s="683"/>
      <c r="D22344" s="684"/>
    </row>
    <row r="22345" spans="2:4" ht="15" customHeight="1" x14ac:dyDescent="0.25">
      <c r="B22345" s="683"/>
      <c r="C22345" s="683"/>
      <c r="D22345" s="684"/>
    </row>
    <row r="22346" spans="2:4" ht="15" customHeight="1" x14ac:dyDescent="0.25">
      <c r="B22346" s="683"/>
      <c r="C22346" s="683"/>
      <c r="D22346" s="684"/>
    </row>
    <row r="22347" spans="2:4" ht="15" customHeight="1" x14ac:dyDescent="0.25">
      <c r="B22347" s="683"/>
      <c r="C22347" s="683"/>
      <c r="D22347" s="684"/>
    </row>
    <row r="22348" spans="2:4" ht="15" customHeight="1" x14ac:dyDescent="0.25">
      <c r="B22348" s="683"/>
      <c r="C22348" s="683"/>
      <c r="D22348" s="684"/>
    </row>
    <row r="22349" spans="2:4" ht="15" customHeight="1" x14ac:dyDescent="0.25">
      <c r="B22349" s="683"/>
      <c r="C22349" s="683"/>
      <c r="D22349" s="684"/>
    </row>
    <row r="22350" spans="2:4" ht="15" customHeight="1" x14ac:dyDescent="0.25">
      <c r="B22350" s="683"/>
      <c r="C22350" s="683"/>
      <c r="D22350" s="684"/>
    </row>
    <row r="22351" spans="2:4" ht="15" customHeight="1" x14ac:dyDescent="0.25">
      <c r="B22351" s="683"/>
      <c r="C22351" s="683"/>
      <c r="D22351" s="684"/>
    </row>
    <row r="22352" spans="2:4" ht="15" customHeight="1" x14ac:dyDescent="0.25">
      <c r="B22352" s="683"/>
      <c r="C22352" s="683"/>
      <c r="D22352" s="684"/>
    </row>
    <row r="22353" spans="2:4" ht="15" customHeight="1" x14ac:dyDescent="0.25">
      <c r="B22353" s="683"/>
      <c r="C22353" s="683"/>
      <c r="D22353" s="684"/>
    </row>
    <row r="22354" spans="2:4" ht="15" customHeight="1" x14ac:dyDescent="0.25">
      <c r="B22354" s="683"/>
      <c r="C22354" s="683"/>
      <c r="D22354" s="684"/>
    </row>
    <row r="22355" spans="2:4" ht="15" customHeight="1" x14ac:dyDescent="0.25">
      <c r="B22355" s="683"/>
      <c r="C22355" s="683"/>
      <c r="D22355" s="684"/>
    </row>
    <row r="22356" spans="2:4" ht="15" customHeight="1" x14ac:dyDescent="0.25">
      <c r="B22356" s="683"/>
      <c r="C22356" s="683"/>
      <c r="D22356" s="684"/>
    </row>
    <row r="22357" spans="2:4" ht="15" customHeight="1" x14ac:dyDescent="0.25">
      <c r="B22357" s="683"/>
      <c r="C22357" s="683"/>
      <c r="D22357" s="684"/>
    </row>
    <row r="22358" spans="2:4" ht="15" customHeight="1" x14ac:dyDescent="0.25">
      <c r="B22358" s="683"/>
      <c r="C22358" s="683"/>
      <c r="D22358" s="684"/>
    </row>
    <row r="22359" spans="2:4" ht="15" customHeight="1" x14ac:dyDescent="0.25">
      <c r="B22359" s="683"/>
      <c r="C22359" s="683"/>
      <c r="D22359" s="684"/>
    </row>
    <row r="22360" spans="2:4" ht="15" customHeight="1" x14ac:dyDescent="0.25">
      <c r="B22360" s="683"/>
      <c r="C22360" s="683"/>
      <c r="D22360" s="684"/>
    </row>
    <row r="22361" spans="2:4" ht="15" customHeight="1" x14ac:dyDescent="0.25">
      <c r="B22361" s="683"/>
      <c r="C22361" s="683"/>
      <c r="D22361" s="684"/>
    </row>
    <row r="22362" spans="2:4" ht="15" customHeight="1" x14ac:dyDescent="0.25">
      <c r="B22362" s="683"/>
      <c r="C22362" s="683"/>
      <c r="D22362" s="684"/>
    </row>
    <row r="22363" spans="2:4" ht="15" customHeight="1" x14ac:dyDescent="0.25">
      <c r="B22363" s="683"/>
      <c r="C22363" s="683"/>
      <c r="D22363" s="684"/>
    </row>
    <row r="22364" spans="2:4" ht="15" customHeight="1" x14ac:dyDescent="0.25">
      <c r="B22364" s="683"/>
      <c r="C22364" s="683"/>
      <c r="D22364" s="684"/>
    </row>
    <row r="22365" spans="2:4" ht="15" customHeight="1" x14ac:dyDescent="0.25">
      <c r="B22365" s="683"/>
      <c r="C22365" s="683"/>
      <c r="D22365" s="684"/>
    </row>
    <row r="22366" spans="2:4" ht="15" customHeight="1" x14ac:dyDescent="0.25">
      <c r="B22366" s="683"/>
      <c r="C22366" s="683"/>
      <c r="D22366" s="684"/>
    </row>
    <row r="22367" spans="2:4" ht="15" customHeight="1" x14ac:dyDescent="0.25">
      <c r="B22367" s="683"/>
      <c r="C22367" s="683"/>
      <c r="D22367" s="684"/>
    </row>
    <row r="22368" spans="2:4" ht="15" customHeight="1" x14ac:dyDescent="0.25">
      <c r="B22368" s="683"/>
      <c r="C22368" s="683"/>
      <c r="D22368" s="684"/>
    </row>
    <row r="22369" spans="2:4" ht="15" customHeight="1" x14ac:dyDescent="0.25">
      <c r="B22369" s="683"/>
      <c r="C22369" s="683"/>
      <c r="D22369" s="684"/>
    </row>
    <row r="22370" spans="2:4" ht="15" customHeight="1" x14ac:dyDescent="0.25">
      <c r="B22370" s="683"/>
      <c r="C22370" s="683"/>
      <c r="D22370" s="684"/>
    </row>
    <row r="22371" spans="2:4" ht="15" customHeight="1" x14ac:dyDescent="0.25">
      <c r="B22371" s="683"/>
      <c r="C22371" s="683"/>
      <c r="D22371" s="684"/>
    </row>
    <row r="22372" spans="2:4" ht="15" customHeight="1" x14ac:dyDescent="0.25">
      <c r="B22372" s="683"/>
      <c r="C22372" s="683"/>
      <c r="D22372" s="684"/>
    </row>
    <row r="22373" spans="2:4" ht="15" customHeight="1" x14ac:dyDescent="0.25">
      <c r="B22373" s="683"/>
      <c r="C22373" s="683"/>
      <c r="D22373" s="684"/>
    </row>
    <row r="22374" spans="2:4" ht="15" customHeight="1" x14ac:dyDescent="0.25">
      <c r="B22374" s="683"/>
      <c r="C22374" s="683"/>
      <c r="D22374" s="684"/>
    </row>
    <row r="22375" spans="2:4" ht="15" customHeight="1" x14ac:dyDescent="0.25">
      <c r="B22375" s="683"/>
      <c r="C22375" s="683"/>
      <c r="D22375" s="684"/>
    </row>
    <row r="22376" spans="2:4" ht="15" customHeight="1" x14ac:dyDescent="0.25">
      <c r="B22376" s="683"/>
      <c r="C22376" s="683"/>
      <c r="D22376" s="684"/>
    </row>
    <row r="22377" spans="2:4" ht="15" customHeight="1" x14ac:dyDescent="0.25">
      <c r="B22377" s="683"/>
      <c r="C22377" s="683"/>
      <c r="D22377" s="684"/>
    </row>
    <row r="22378" spans="2:4" ht="15" customHeight="1" x14ac:dyDescent="0.25">
      <c r="B22378" s="683"/>
      <c r="C22378" s="683"/>
      <c r="D22378" s="684"/>
    </row>
    <row r="22379" spans="2:4" ht="15" customHeight="1" x14ac:dyDescent="0.25">
      <c r="B22379" s="683"/>
      <c r="C22379" s="683"/>
      <c r="D22379" s="684"/>
    </row>
    <row r="22380" spans="2:4" ht="15" customHeight="1" x14ac:dyDescent="0.25">
      <c r="B22380" s="683"/>
      <c r="C22380" s="683"/>
      <c r="D22380" s="684"/>
    </row>
    <row r="22381" spans="2:4" ht="15" customHeight="1" x14ac:dyDescent="0.25">
      <c r="B22381" s="683"/>
      <c r="C22381" s="683"/>
      <c r="D22381" s="684"/>
    </row>
    <row r="22382" spans="2:4" ht="15" customHeight="1" x14ac:dyDescent="0.25">
      <c r="B22382" s="683"/>
      <c r="C22382" s="683"/>
      <c r="D22382" s="684"/>
    </row>
    <row r="22383" spans="2:4" ht="15" customHeight="1" x14ac:dyDescent="0.25">
      <c r="B22383" s="683"/>
      <c r="C22383" s="683"/>
      <c r="D22383" s="684"/>
    </row>
    <row r="22384" spans="2:4" ht="15" customHeight="1" x14ac:dyDescent="0.25">
      <c r="B22384" s="683"/>
      <c r="C22384" s="683"/>
      <c r="D22384" s="684"/>
    </row>
    <row r="22385" spans="2:4" ht="15" customHeight="1" x14ac:dyDescent="0.25">
      <c r="B22385" s="683"/>
      <c r="C22385" s="683"/>
      <c r="D22385" s="684"/>
    </row>
    <row r="22386" spans="2:4" ht="15" customHeight="1" x14ac:dyDescent="0.25">
      <c r="B22386" s="683"/>
      <c r="C22386" s="683"/>
      <c r="D22386" s="684"/>
    </row>
    <row r="22387" spans="2:4" ht="15" customHeight="1" x14ac:dyDescent="0.25">
      <c r="B22387" s="683"/>
      <c r="C22387" s="683"/>
      <c r="D22387" s="684"/>
    </row>
    <row r="22388" spans="2:4" ht="15" customHeight="1" x14ac:dyDescent="0.25">
      <c r="B22388" s="683"/>
      <c r="C22388" s="683"/>
      <c r="D22388" s="684"/>
    </row>
    <row r="22389" spans="2:4" ht="15" customHeight="1" x14ac:dyDescent="0.25">
      <c r="B22389" s="683"/>
      <c r="C22389" s="683"/>
      <c r="D22389" s="684"/>
    </row>
    <row r="22390" spans="2:4" ht="15" customHeight="1" x14ac:dyDescent="0.25">
      <c r="B22390" s="683"/>
      <c r="C22390" s="683"/>
      <c r="D22390" s="684"/>
    </row>
    <row r="22391" spans="2:4" ht="15" customHeight="1" x14ac:dyDescent="0.25">
      <c r="B22391" s="683"/>
      <c r="C22391" s="683"/>
      <c r="D22391" s="684"/>
    </row>
    <row r="22392" spans="2:4" ht="15" customHeight="1" x14ac:dyDescent="0.25">
      <c r="B22392" s="683"/>
      <c r="C22392" s="683"/>
      <c r="D22392" s="684"/>
    </row>
    <row r="22393" spans="2:4" ht="15" customHeight="1" x14ac:dyDescent="0.25">
      <c r="B22393" s="683"/>
      <c r="C22393" s="683"/>
      <c r="D22393" s="684"/>
    </row>
    <row r="22394" spans="2:4" ht="15" customHeight="1" x14ac:dyDescent="0.25">
      <c r="B22394" s="683"/>
      <c r="C22394" s="683"/>
      <c r="D22394" s="684"/>
    </row>
    <row r="22395" spans="2:4" ht="15" customHeight="1" x14ac:dyDescent="0.25">
      <c r="B22395" s="683"/>
      <c r="C22395" s="683"/>
      <c r="D22395" s="684"/>
    </row>
    <row r="22396" spans="2:4" ht="15" customHeight="1" x14ac:dyDescent="0.25">
      <c r="B22396" s="683"/>
      <c r="C22396" s="683"/>
      <c r="D22396" s="684"/>
    </row>
    <row r="22397" spans="2:4" ht="15" customHeight="1" x14ac:dyDescent="0.25">
      <c r="B22397" s="683"/>
      <c r="C22397" s="683"/>
      <c r="D22397" s="684"/>
    </row>
    <row r="22398" spans="2:4" ht="15" customHeight="1" x14ac:dyDescent="0.25">
      <c r="B22398" s="683"/>
      <c r="C22398" s="683"/>
      <c r="D22398" s="684"/>
    </row>
    <row r="22399" spans="2:4" ht="15" customHeight="1" x14ac:dyDescent="0.25">
      <c r="B22399" s="683"/>
      <c r="C22399" s="683"/>
      <c r="D22399" s="684"/>
    </row>
    <row r="22400" spans="2:4" ht="15" customHeight="1" x14ac:dyDescent="0.25">
      <c r="B22400" s="683"/>
      <c r="C22400" s="683"/>
      <c r="D22400" s="684"/>
    </row>
    <row r="22401" spans="2:4" ht="15" customHeight="1" x14ac:dyDescent="0.25">
      <c r="B22401" s="683"/>
      <c r="C22401" s="683"/>
      <c r="D22401" s="684"/>
    </row>
    <row r="22402" spans="2:4" ht="15" customHeight="1" x14ac:dyDescent="0.25">
      <c r="B22402" s="683"/>
      <c r="C22402" s="683"/>
      <c r="D22402" s="684"/>
    </row>
    <row r="22403" spans="2:4" ht="15" customHeight="1" x14ac:dyDescent="0.25">
      <c r="B22403" s="683"/>
      <c r="C22403" s="683"/>
      <c r="D22403" s="684"/>
    </row>
    <row r="22404" spans="2:4" ht="15" customHeight="1" x14ac:dyDescent="0.25">
      <c r="B22404" s="683"/>
      <c r="C22404" s="683"/>
      <c r="D22404" s="684"/>
    </row>
    <row r="22405" spans="2:4" ht="15" customHeight="1" x14ac:dyDescent="0.25">
      <c r="B22405" s="683"/>
      <c r="C22405" s="683"/>
      <c r="D22405" s="684"/>
    </row>
    <row r="22406" spans="2:4" ht="15" customHeight="1" x14ac:dyDescent="0.25">
      <c r="B22406" s="683"/>
      <c r="C22406" s="683"/>
      <c r="D22406" s="684"/>
    </row>
    <row r="22407" spans="2:4" ht="15" customHeight="1" x14ac:dyDescent="0.25">
      <c r="B22407" s="683"/>
      <c r="C22407" s="683"/>
      <c r="D22407" s="684"/>
    </row>
    <row r="22408" spans="2:4" ht="15" customHeight="1" x14ac:dyDescent="0.25">
      <c r="B22408" s="683"/>
      <c r="C22408" s="683"/>
      <c r="D22408" s="684"/>
    </row>
    <row r="22409" spans="2:4" ht="15" customHeight="1" x14ac:dyDescent="0.25">
      <c r="B22409" s="683"/>
      <c r="C22409" s="683"/>
      <c r="D22409" s="684"/>
    </row>
    <row r="22410" spans="2:4" ht="15" customHeight="1" x14ac:dyDescent="0.25">
      <c r="B22410" s="683"/>
      <c r="C22410" s="683"/>
      <c r="D22410" s="684"/>
    </row>
    <row r="22411" spans="2:4" ht="15" customHeight="1" x14ac:dyDescent="0.25">
      <c r="B22411" s="683"/>
      <c r="C22411" s="683"/>
      <c r="D22411" s="684"/>
    </row>
    <row r="22412" spans="2:4" ht="15" customHeight="1" x14ac:dyDescent="0.25">
      <c r="B22412" s="683"/>
      <c r="C22412" s="683"/>
      <c r="D22412" s="684"/>
    </row>
    <row r="22413" spans="2:4" ht="15" customHeight="1" x14ac:dyDescent="0.25">
      <c r="B22413" s="683"/>
      <c r="C22413" s="683"/>
      <c r="D22413" s="684"/>
    </row>
    <row r="22414" spans="2:4" ht="15" customHeight="1" x14ac:dyDescent="0.25">
      <c r="B22414" s="683"/>
      <c r="C22414" s="683"/>
      <c r="D22414" s="684"/>
    </row>
    <row r="22415" spans="2:4" ht="15" customHeight="1" x14ac:dyDescent="0.25">
      <c r="B22415" s="683"/>
      <c r="C22415" s="683"/>
      <c r="D22415" s="684"/>
    </row>
    <row r="22416" spans="2:4" ht="15" customHeight="1" x14ac:dyDescent="0.25">
      <c r="B22416" s="683"/>
      <c r="C22416" s="683"/>
      <c r="D22416" s="684"/>
    </row>
    <row r="22417" spans="2:4" ht="15" customHeight="1" x14ac:dyDescent="0.25">
      <c r="B22417" s="683"/>
      <c r="C22417" s="683"/>
      <c r="D22417" s="684"/>
    </row>
    <row r="22418" spans="2:4" ht="15" customHeight="1" x14ac:dyDescent="0.25">
      <c r="B22418" s="683"/>
      <c r="C22418" s="683"/>
      <c r="D22418" s="684"/>
    </row>
    <row r="22419" spans="2:4" ht="15" customHeight="1" x14ac:dyDescent="0.25">
      <c r="B22419" s="683"/>
      <c r="C22419" s="683"/>
      <c r="D22419" s="684"/>
    </row>
    <row r="22420" spans="2:4" ht="15" customHeight="1" x14ac:dyDescent="0.25">
      <c r="B22420" s="683"/>
      <c r="C22420" s="683"/>
      <c r="D22420" s="684"/>
    </row>
    <row r="22421" spans="2:4" ht="15" customHeight="1" x14ac:dyDescent="0.25">
      <c r="B22421" s="683"/>
      <c r="C22421" s="683"/>
      <c r="D22421" s="684"/>
    </row>
    <row r="22422" spans="2:4" ht="15" customHeight="1" x14ac:dyDescent="0.25">
      <c r="B22422" s="683"/>
      <c r="C22422" s="683"/>
      <c r="D22422" s="684"/>
    </row>
    <row r="22423" spans="2:4" ht="15" customHeight="1" x14ac:dyDescent="0.25">
      <c r="B22423" s="683"/>
      <c r="C22423" s="683"/>
      <c r="D22423" s="684"/>
    </row>
    <row r="22424" spans="2:4" ht="15" customHeight="1" x14ac:dyDescent="0.25">
      <c r="B22424" s="683"/>
      <c r="C22424" s="683"/>
      <c r="D22424" s="684"/>
    </row>
    <row r="22425" spans="2:4" ht="15" customHeight="1" x14ac:dyDescent="0.25">
      <c r="B22425" s="683"/>
      <c r="C22425" s="683"/>
      <c r="D22425" s="684"/>
    </row>
    <row r="22426" spans="2:4" ht="15" customHeight="1" x14ac:dyDescent="0.25">
      <c r="B22426" s="683"/>
      <c r="C22426" s="683"/>
      <c r="D22426" s="684"/>
    </row>
    <row r="22427" spans="2:4" ht="15" customHeight="1" x14ac:dyDescent="0.25">
      <c r="B22427" s="683"/>
      <c r="C22427" s="683"/>
      <c r="D22427" s="684"/>
    </row>
    <row r="22428" spans="2:4" ht="15" customHeight="1" x14ac:dyDescent="0.25">
      <c r="B22428" s="683"/>
      <c r="C22428" s="683"/>
      <c r="D22428" s="684"/>
    </row>
    <row r="22429" spans="2:4" ht="15" customHeight="1" x14ac:dyDescent="0.25">
      <c r="B22429" s="683"/>
      <c r="C22429" s="683"/>
      <c r="D22429" s="684"/>
    </row>
    <row r="22430" spans="2:4" ht="15" customHeight="1" x14ac:dyDescent="0.25">
      <c r="B22430" s="683"/>
      <c r="C22430" s="683"/>
      <c r="D22430" s="684"/>
    </row>
    <row r="22431" spans="2:4" ht="15" customHeight="1" x14ac:dyDescent="0.25">
      <c r="B22431" s="683"/>
      <c r="C22431" s="683"/>
      <c r="D22431" s="684"/>
    </row>
    <row r="22432" spans="2:4" ht="15" customHeight="1" x14ac:dyDescent="0.25">
      <c r="B22432" s="683"/>
      <c r="C22432" s="683"/>
      <c r="D22432" s="684"/>
    </row>
    <row r="22433" spans="2:4" ht="15" customHeight="1" x14ac:dyDescent="0.25">
      <c r="B22433" s="683"/>
      <c r="C22433" s="683"/>
      <c r="D22433" s="684"/>
    </row>
    <row r="22434" spans="2:4" ht="15" customHeight="1" x14ac:dyDescent="0.25">
      <c r="B22434" s="683"/>
      <c r="C22434" s="683"/>
      <c r="D22434" s="684"/>
    </row>
    <row r="22435" spans="2:4" ht="15" customHeight="1" x14ac:dyDescent="0.25">
      <c r="B22435" s="683"/>
      <c r="C22435" s="683"/>
      <c r="D22435" s="684"/>
    </row>
    <row r="22436" spans="2:4" ht="15" customHeight="1" x14ac:dyDescent="0.25">
      <c r="B22436" s="683"/>
      <c r="C22436" s="683"/>
      <c r="D22436" s="684"/>
    </row>
    <row r="22437" spans="2:4" ht="15" customHeight="1" x14ac:dyDescent="0.25">
      <c r="B22437" s="683"/>
      <c r="C22437" s="683"/>
      <c r="D22437" s="684"/>
    </row>
    <row r="22438" spans="2:4" ht="15" customHeight="1" x14ac:dyDescent="0.25">
      <c r="B22438" s="683"/>
      <c r="C22438" s="683"/>
      <c r="D22438" s="684"/>
    </row>
    <row r="22439" spans="2:4" ht="15" customHeight="1" x14ac:dyDescent="0.25">
      <c r="B22439" s="683"/>
      <c r="C22439" s="683"/>
      <c r="D22439" s="684"/>
    </row>
    <row r="22440" spans="2:4" ht="15" customHeight="1" x14ac:dyDescent="0.25">
      <c r="B22440" s="683"/>
      <c r="C22440" s="683"/>
      <c r="D22440" s="684"/>
    </row>
    <row r="22441" spans="2:4" ht="15" customHeight="1" x14ac:dyDescent="0.25">
      <c r="B22441" s="683"/>
      <c r="C22441" s="683"/>
      <c r="D22441" s="684"/>
    </row>
    <row r="22442" spans="2:4" ht="15" customHeight="1" x14ac:dyDescent="0.25">
      <c r="B22442" s="683"/>
      <c r="C22442" s="683"/>
      <c r="D22442" s="684"/>
    </row>
    <row r="22443" spans="2:4" ht="15" customHeight="1" x14ac:dyDescent="0.25">
      <c r="B22443" s="683"/>
      <c r="C22443" s="683"/>
      <c r="D22443" s="684"/>
    </row>
    <row r="22444" spans="2:4" ht="15" customHeight="1" x14ac:dyDescent="0.25">
      <c r="B22444" s="683"/>
      <c r="C22444" s="683"/>
      <c r="D22444" s="684"/>
    </row>
    <row r="22445" spans="2:4" ht="15" customHeight="1" x14ac:dyDescent="0.25">
      <c r="B22445" s="683"/>
      <c r="C22445" s="683"/>
      <c r="D22445" s="684"/>
    </row>
    <row r="22446" spans="2:4" ht="15" customHeight="1" x14ac:dyDescent="0.25">
      <c r="B22446" s="683"/>
      <c r="C22446" s="683"/>
      <c r="D22446" s="684"/>
    </row>
    <row r="22447" spans="2:4" ht="15" customHeight="1" x14ac:dyDescent="0.25">
      <c r="B22447" s="683"/>
      <c r="C22447" s="683"/>
      <c r="D22447" s="684"/>
    </row>
    <row r="22448" spans="2:4" ht="15" customHeight="1" x14ac:dyDescent="0.25">
      <c r="B22448" s="683"/>
      <c r="C22448" s="683"/>
      <c r="D22448" s="684"/>
    </row>
    <row r="22449" spans="2:4" ht="15" customHeight="1" x14ac:dyDescent="0.25">
      <c r="B22449" s="683"/>
      <c r="C22449" s="683"/>
      <c r="D22449" s="684"/>
    </row>
    <row r="22450" spans="2:4" ht="15" customHeight="1" x14ac:dyDescent="0.25">
      <c r="B22450" s="683"/>
      <c r="C22450" s="683"/>
      <c r="D22450" s="684"/>
    </row>
    <row r="22451" spans="2:4" ht="15" customHeight="1" x14ac:dyDescent="0.25">
      <c r="B22451" s="683"/>
      <c r="C22451" s="683"/>
      <c r="D22451" s="684"/>
    </row>
    <row r="22452" spans="2:4" ht="15" customHeight="1" x14ac:dyDescent="0.25">
      <c r="B22452" s="683"/>
      <c r="C22452" s="683"/>
      <c r="D22452" s="684"/>
    </row>
    <row r="22453" spans="2:4" ht="15" customHeight="1" x14ac:dyDescent="0.25">
      <c r="B22453" s="683"/>
      <c r="C22453" s="683"/>
      <c r="D22453" s="684"/>
    </row>
    <row r="22454" spans="2:4" ht="15" customHeight="1" x14ac:dyDescent="0.25">
      <c r="B22454" s="683"/>
      <c r="C22454" s="683"/>
      <c r="D22454" s="684"/>
    </row>
    <row r="22455" spans="2:4" ht="15" customHeight="1" x14ac:dyDescent="0.25">
      <c r="B22455" s="683"/>
      <c r="C22455" s="683"/>
      <c r="D22455" s="684"/>
    </row>
    <row r="22456" spans="2:4" ht="15" customHeight="1" x14ac:dyDescent="0.25">
      <c r="B22456" s="683"/>
      <c r="C22456" s="683"/>
      <c r="D22456" s="684"/>
    </row>
    <row r="22457" spans="2:4" ht="15" customHeight="1" x14ac:dyDescent="0.25">
      <c r="B22457" s="683"/>
      <c r="C22457" s="683"/>
      <c r="D22457" s="684"/>
    </row>
    <row r="22458" spans="2:4" ht="15" customHeight="1" x14ac:dyDescent="0.25">
      <c r="B22458" s="683"/>
      <c r="C22458" s="683"/>
      <c r="D22458" s="684"/>
    </row>
    <row r="22459" spans="2:4" ht="15" customHeight="1" x14ac:dyDescent="0.25">
      <c r="B22459" s="683"/>
      <c r="C22459" s="683"/>
      <c r="D22459" s="684"/>
    </row>
    <row r="22460" spans="2:4" ht="15" customHeight="1" x14ac:dyDescent="0.25">
      <c r="B22460" s="683"/>
      <c r="C22460" s="683"/>
      <c r="D22460" s="684"/>
    </row>
    <row r="22461" spans="2:4" ht="15" customHeight="1" x14ac:dyDescent="0.25">
      <c r="B22461" s="683"/>
      <c r="C22461" s="683"/>
      <c r="D22461" s="684"/>
    </row>
    <row r="22462" spans="2:4" ht="15" customHeight="1" x14ac:dyDescent="0.25">
      <c r="B22462" s="683"/>
      <c r="C22462" s="683"/>
      <c r="D22462" s="684"/>
    </row>
    <row r="22463" spans="2:4" ht="15" customHeight="1" x14ac:dyDescent="0.25">
      <c r="B22463" s="683"/>
      <c r="C22463" s="683"/>
      <c r="D22463" s="684"/>
    </row>
    <row r="22464" spans="2:4" ht="15" customHeight="1" x14ac:dyDescent="0.25">
      <c r="B22464" s="683"/>
      <c r="C22464" s="683"/>
      <c r="D22464" s="684"/>
    </row>
    <row r="22465" spans="2:4" ht="15" customHeight="1" x14ac:dyDescent="0.25">
      <c r="B22465" s="683"/>
      <c r="C22465" s="683"/>
      <c r="D22465" s="684"/>
    </row>
    <row r="22466" spans="2:4" ht="15" customHeight="1" x14ac:dyDescent="0.25">
      <c r="B22466" s="683"/>
      <c r="C22466" s="683"/>
      <c r="D22466" s="684"/>
    </row>
    <row r="22467" spans="2:4" ht="15" customHeight="1" x14ac:dyDescent="0.25">
      <c r="B22467" s="683"/>
      <c r="C22467" s="683"/>
      <c r="D22467" s="684"/>
    </row>
    <row r="22468" spans="2:4" ht="15" customHeight="1" x14ac:dyDescent="0.25">
      <c r="B22468" s="683"/>
      <c r="C22468" s="683"/>
      <c r="D22468" s="684"/>
    </row>
    <row r="22469" spans="2:4" ht="15" customHeight="1" x14ac:dyDescent="0.25">
      <c r="B22469" s="683"/>
      <c r="C22469" s="683"/>
      <c r="D22469" s="684"/>
    </row>
    <row r="22470" spans="2:4" ht="15" customHeight="1" x14ac:dyDescent="0.25">
      <c r="B22470" s="683"/>
      <c r="C22470" s="683"/>
      <c r="D22470" s="684"/>
    </row>
    <row r="22471" spans="2:4" ht="15" customHeight="1" x14ac:dyDescent="0.25">
      <c r="B22471" s="683"/>
      <c r="C22471" s="683"/>
      <c r="D22471" s="684"/>
    </row>
    <row r="22472" spans="2:4" ht="15" customHeight="1" x14ac:dyDescent="0.25">
      <c r="B22472" s="683"/>
      <c r="C22472" s="683"/>
      <c r="D22472" s="684"/>
    </row>
    <row r="22473" spans="2:4" ht="15" customHeight="1" x14ac:dyDescent="0.25">
      <c r="B22473" s="683"/>
      <c r="C22473" s="683"/>
      <c r="D22473" s="684"/>
    </row>
    <row r="22474" spans="2:4" ht="15" customHeight="1" x14ac:dyDescent="0.25">
      <c r="B22474" s="683"/>
      <c r="C22474" s="683"/>
      <c r="D22474" s="684"/>
    </row>
    <row r="22475" spans="2:4" ht="15" customHeight="1" x14ac:dyDescent="0.25">
      <c r="B22475" s="683"/>
      <c r="C22475" s="683"/>
      <c r="D22475" s="684"/>
    </row>
    <row r="22476" spans="2:4" ht="15" customHeight="1" x14ac:dyDescent="0.25">
      <c r="B22476" s="683"/>
      <c r="C22476" s="683"/>
      <c r="D22476" s="684"/>
    </row>
    <row r="22477" spans="2:4" ht="15" customHeight="1" x14ac:dyDescent="0.25">
      <c r="B22477" s="683"/>
      <c r="C22477" s="683"/>
      <c r="D22477" s="684"/>
    </row>
    <row r="22478" spans="2:4" ht="15" customHeight="1" x14ac:dyDescent="0.25">
      <c r="B22478" s="683"/>
      <c r="C22478" s="683"/>
      <c r="D22478" s="684"/>
    </row>
    <row r="22479" spans="2:4" ht="15" customHeight="1" x14ac:dyDescent="0.25">
      <c r="B22479" s="683"/>
      <c r="C22479" s="683"/>
      <c r="D22479" s="684"/>
    </row>
    <row r="22480" spans="2:4" ht="15" customHeight="1" x14ac:dyDescent="0.25">
      <c r="B22480" s="683"/>
      <c r="C22480" s="683"/>
      <c r="D22480" s="684"/>
    </row>
    <row r="22481" spans="2:4" ht="15" customHeight="1" x14ac:dyDescent="0.25">
      <c r="B22481" s="683"/>
      <c r="C22481" s="683"/>
      <c r="D22481" s="684"/>
    </row>
    <row r="22482" spans="2:4" ht="15" customHeight="1" x14ac:dyDescent="0.25">
      <c r="B22482" s="683"/>
      <c r="C22482" s="683"/>
      <c r="D22482" s="684"/>
    </row>
    <row r="22483" spans="2:4" ht="15" customHeight="1" x14ac:dyDescent="0.25">
      <c r="B22483" s="683"/>
      <c r="C22483" s="683"/>
      <c r="D22483" s="684"/>
    </row>
    <row r="22484" spans="2:4" ht="15" customHeight="1" x14ac:dyDescent="0.25">
      <c r="B22484" s="683"/>
      <c r="C22484" s="683"/>
      <c r="D22484" s="684"/>
    </row>
    <row r="22485" spans="2:4" ht="15" customHeight="1" x14ac:dyDescent="0.25">
      <c r="B22485" s="683"/>
      <c r="C22485" s="683"/>
      <c r="D22485" s="684"/>
    </row>
    <row r="22486" spans="2:4" ht="15" customHeight="1" x14ac:dyDescent="0.25">
      <c r="B22486" s="683"/>
      <c r="C22486" s="683"/>
      <c r="D22486" s="684"/>
    </row>
    <row r="22487" spans="2:4" ht="15" customHeight="1" x14ac:dyDescent="0.25">
      <c r="B22487" s="683"/>
      <c r="C22487" s="683"/>
      <c r="D22487" s="684"/>
    </row>
    <row r="22488" spans="2:4" ht="15" customHeight="1" x14ac:dyDescent="0.25">
      <c r="B22488" s="683"/>
      <c r="C22488" s="683"/>
      <c r="D22488" s="684"/>
    </row>
    <row r="22489" spans="2:4" ht="15" customHeight="1" x14ac:dyDescent="0.25">
      <c r="B22489" s="683"/>
      <c r="C22489" s="683"/>
      <c r="D22489" s="684"/>
    </row>
    <row r="22490" spans="2:4" ht="15" customHeight="1" x14ac:dyDescent="0.25">
      <c r="B22490" s="683"/>
      <c r="C22490" s="683"/>
      <c r="D22490" s="684"/>
    </row>
    <row r="22491" spans="2:4" ht="15" customHeight="1" x14ac:dyDescent="0.25">
      <c r="B22491" s="683"/>
      <c r="C22491" s="683"/>
      <c r="D22491" s="684"/>
    </row>
    <row r="22492" spans="2:4" ht="15" customHeight="1" x14ac:dyDescent="0.25">
      <c r="B22492" s="683"/>
      <c r="C22492" s="683"/>
      <c r="D22492" s="684"/>
    </row>
    <row r="22493" spans="2:4" ht="15" customHeight="1" x14ac:dyDescent="0.25">
      <c r="B22493" s="683"/>
      <c r="C22493" s="683"/>
      <c r="D22493" s="684"/>
    </row>
    <row r="22494" spans="2:4" ht="15" customHeight="1" x14ac:dyDescent="0.25">
      <c r="B22494" s="683"/>
      <c r="C22494" s="683"/>
      <c r="D22494" s="684"/>
    </row>
    <row r="22495" spans="2:4" ht="15" customHeight="1" x14ac:dyDescent="0.25">
      <c r="B22495" s="683"/>
      <c r="C22495" s="683"/>
      <c r="D22495" s="684"/>
    </row>
    <row r="22496" spans="2:4" ht="15" customHeight="1" x14ac:dyDescent="0.25">
      <c r="B22496" s="683"/>
      <c r="C22496" s="683"/>
      <c r="D22496" s="684"/>
    </row>
    <row r="22497" spans="2:4" ht="15" customHeight="1" x14ac:dyDescent="0.25">
      <c r="B22497" s="683"/>
      <c r="C22497" s="683"/>
      <c r="D22497" s="684"/>
    </row>
    <row r="22498" spans="2:4" ht="15" customHeight="1" x14ac:dyDescent="0.25">
      <c r="B22498" s="683"/>
      <c r="C22498" s="683"/>
      <c r="D22498" s="684"/>
    </row>
    <row r="22499" spans="2:4" ht="15" customHeight="1" x14ac:dyDescent="0.25">
      <c r="B22499" s="683"/>
      <c r="C22499" s="683"/>
      <c r="D22499" s="684"/>
    </row>
    <row r="22500" spans="2:4" ht="15" customHeight="1" x14ac:dyDescent="0.25">
      <c r="B22500" s="683"/>
      <c r="C22500" s="683"/>
      <c r="D22500" s="684"/>
    </row>
    <row r="22501" spans="2:4" ht="15" customHeight="1" x14ac:dyDescent="0.25">
      <c r="B22501" s="683"/>
      <c r="C22501" s="683"/>
      <c r="D22501" s="684"/>
    </row>
    <row r="22502" spans="2:4" ht="15" customHeight="1" x14ac:dyDescent="0.25">
      <c r="B22502" s="683"/>
      <c r="C22502" s="683"/>
      <c r="D22502" s="684"/>
    </row>
    <row r="22503" spans="2:4" ht="15" customHeight="1" x14ac:dyDescent="0.25">
      <c r="B22503" s="683"/>
      <c r="C22503" s="683"/>
      <c r="D22503" s="684"/>
    </row>
    <row r="22504" spans="2:4" ht="15" customHeight="1" x14ac:dyDescent="0.25">
      <c r="B22504" s="683"/>
      <c r="C22504" s="683"/>
      <c r="D22504" s="684"/>
    </row>
    <row r="22505" spans="2:4" ht="15" customHeight="1" x14ac:dyDescent="0.25">
      <c r="B22505" s="683"/>
      <c r="C22505" s="683"/>
      <c r="D22505" s="684"/>
    </row>
    <row r="22506" spans="2:4" ht="15" customHeight="1" x14ac:dyDescent="0.25">
      <c r="B22506" s="683"/>
      <c r="C22506" s="683"/>
      <c r="D22506" s="684"/>
    </row>
    <row r="22507" spans="2:4" ht="15" customHeight="1" x14ac:dyDescent="0.25">
      <c r="B22507" s="683"/>
      <c r="C22507" s="683"/>
      <c r="D22507" s="684"/>
    </row>
    <row r="22508" spans="2:4" ht="15" customHeight="1" x14ac:dyDescent="0.25">
      <c r="B22508" s="683"/>
      <c r="C22508" s="683"/>
      <c r="D22508" s="684"/>
    </row>
    <row r="22509" spans="2:4" ht="15" customHeight="1" x14ac:dyDescent="0.25">
      <c r="B22509" s="683"/>
      <c r="C22509" s="683"/>
      <c r="D22509" s="684"/>
    </row>
    <row r="22510" spans="2:4" ht="15" customHeight="1" x14ac:dyDescent="0.25">
      <c r="B22510" s="683"/>
      <c r="C22510" s="683"/>
      <c r="D22510" s="684"/>
    </row>
    <row r="22511" spans="2:4" ht="15" customHeight="1" x14ac:dyDescent="0.25">
      <c r="B22511" s="683"/>
      <c r="C22511" s="683"/>
      <c r="D22511" s="684"/>
    </row>
    <row r="22512" spans="2:4" ht="15" customHeight="1" x14ac:dyDescent="0.25">
      <c r="B22512" s="683"/>
      <c r="C22512" s="683"/>
      <c r="D22512" s="684"/>
    </row>
    <row r="22513" spans="2:4" ht="15" customHeight="1" x14ac:dyDescent="0.25">
      <c r="B22513" s="683"/>
      <c r="C22513" s="683"/>
      <c r="D22513" s="684"/>
    </row>
    <row r="22514" spans="2:4" ht="15" customHeight="1" x14ac:dyDescent="0.25">
      <c r="B22514" s="683"/>
      <c r="C22514" s="683"/>
      <c r="D22514" s="684"/>
    </row>
    <row r="22515" spans="2:4" ht="15" customHeight="1" x14ac:dyDescent="0.25">
      <c r="B22515" s="683"/>
      <c r="C22515" s="683"/>
      <c r="D22515" s="684"/>
    </row>
    <row r="22516" spans="2:4" ht="15" customHeight="1" x14ac:dyDescent="0.25">
      <c r="B22516" s="683"/>
      <c r="C22516" s="683"/>
      <c r="D22516" s="684"/>
    </row>
    <row r="22517" spans="2:4" ht="15" customHeight="1" x14ac:dyDescent="0.25">
      <c r="B22517" s="683"/>
      <c r="C22517" s="683"/>
      <c r="D22517" s="684"/>
    </row>
    <row r="22518" spans="2:4" ht="15" customHeight="1" x14ac:dyDescent="0.25">
      <c r="B22518" s="683"/>
      <c r="C22518" s="683"/>
      <c r="D22518" s="684"/>
    </row>
    <row r="22519" spans="2:4" ht="15" customHeight="1" x14ac:dyDescent="0.25">
      <c r="B22519" s="683"/>
      <c r="C22519" s="683"/>
      <c r="D22519" s="684"/>
    </row>
    <row r="22520" spans="2:4" ht="15" customHeight="1" x14ac:dyDescent="0.25">
      <c r="B22520" s="683"/>
      <c r="C22520" s="683"/>
      <c r="D22520" s="684"/>
    </row>
    <row r="22521" spans="2:4" ht="15" customHeight="1" x14ac:dyDescent="0.25">
      <c r="B22521" s="683"/>
      <c r="C22521" s="683"/>
      <c r="D22521" s="684"/>
    </row>
    <row r="22522" spans="2:4" ht="15" customHeight="1" x14ac:dyDescent="0.25">
      <c r="B22522" s="683"/>
      <c r="C22522" s="683"/>
      <c r="D22522" s="684"/>
    </row>
    <row r="22523" spans="2:4" ht="15" customHeight="1" x14ac:dyDescent="0.25">
      <c r="B22523" s="683"/>
      <c r="C22523" s="683"/>
      <c r="D22523" s="684"/>
    </row>
    <row r="22524" spans="2:4" ht="15" customHeight="1" x14ac:dyDescent="0.25">
      <c r="B22524" s="683"/>
      <c r="C22524" s="683"/>
      <c r="D22524" s="684"/>
    </row>
    <row r="22525" spans="2:4" ht="15" customHeight="1" x14ac:dyDescent="0.25">
      <c r="B22525" s="683"/>
      <c r="C22525" s="683"/>
      <c r="D22525" s="684"/>
    </row>
    <row r="22526" spans="2:4" ht="15" customHeight="1" x14ac:dyDescent="0.25">
      <c r="B22526" s="683"/>
      <c r="C22526" s="683"/>
      <c r="D22526" s="684"/>
    </row>
    <row r="22527" spans="2:4" ht="15" customHeight="1" x14ac:dyDescent="0.25">
      <c r="B22527" s="683"/>
      <c r="C22527" s="683"/>
      <c r="D22527" s="684"/>
    </row>
    <row r="22528" spans="2:4" ht="15" customHeight="1" x14ac:dyDescent="0.25">
      <c r="B22528" s="683"/>
      <c r="C22528" s="683"/>
      <c r="D22528" s="684"/>
    </row>
    <row r="22529" spans="2:4" ht="15" customHeight="1" x14ac:dyDescent="0.25">
      <c r="B22529" s="683"/>
      <c r="C22529" s="683"/>
      <c r="D22529" s="684"/>
    </row>
    <row r="22530" spans="2:4" ht="15" customHeight="1" x14ac:dyDescent="0.25">
      <c r="B22530" s="683"/>
      <c r="C22530" s="683"/>
      <c r="D22530" s="684"/>
    </row>
    <row r="22531" spans="2:4" ht="15" customHeight="1" x14ac:dyDescent="0.25">
      <c r="B22531" s="683"/>
      <c r="C22531" s="683"/>
      <c r="D22531" s="684"/>
    </row>
    <row r="22532" spans="2:4" ht="15" customHeight="1" x14ac:dyDescent="0.25">
      <c r="B22532" s="683"/>
      <c r="C22532" s="683"/>
      <c r="D22532" s="684"/>
    </row>
    <row r="22533" spans="2:4" ht="15" customHeight="1" x14ac:dyDescent="0.25">
      <c r="B22533" s="683"/>
      <c r="C22533" s="683"/>
      <c r="D22533" s="684"/>
    </row>
    <row r="22534" spans="2:4" ht="15" customHeight="1" x14ac:dyDescent="0.25">
      <c r="B22534" s="683"/>
      <c r="C22534" s="683"/>
      <c r="D22534" s="684"/>
    </row>
    <row r="22535" spans="2:4" ht="15" customHeight="1" x14ac:dyDescent="0.25">
      <c r="B22535" s="683"/>
      <c r="C22535" s="683"/>
      <c r="D22535" s="684"/>
    </row>
    <row r="22536" spans="2:4" ht="15" customHeight="1" x14ac:dyDescent="0.25">
      <c r="B22536" s="683"/>
      <c r="C22536" s="683"/>
      <c r="D22536" s="684"/>
    </row>
    <row r="22537" spans="2:4" ht="15" customHeight="1" x14ac:dyDescent="0.25">
      <c r="B22537" s="683"/>
      <c r="C22537" s="683"/>
      <c r="D22537" s="684"/>
    </row>
    <row r="22538" spans="2:4" ht="15" customHeight="1" x14ac:dyDescent="0.25">
      <c r="B22538" s="683"/>
      <c r="C22538" s="683"/>
      <c r="D22538" s="684"/>
    </row>
    <row r="22539" spans="2:4" ht="15" customHeight="1" x14ac:dyDescent="0.25">
      <c r="B22539" s="683"/>
      <c r="C22539" s="683"/>
      <c r="D22539" s="684"/>
    </row>
    <row r="22540" spans="2:4" ht="15" customHeight="1" x14ac:dyDescent="0.25">
      <c r="B22540" s="683"/>
      <c r="C22540" s="683"/>
      <c r="D22540" s="684"/>
    </row>
    <row r="22541" spans="2:4" ht="15" customHeight="1" x14ac:dyDescent="0.25">
      <c r="B22541" s="683"/>
      <c r="C22541" s="683"/>
      <c r="D22541" s="684"/>
    </row>
    <row r="22542" spans="2:4" ht="15" customHeight="1" x14ac:dyDescent="0.25">
      <c r="B22542" s="683"/>
      <c r="C22542" s="683"/>
      <c r="D22542" s="684"/>
    </row>
    <row r="22543" spans="2:4" ht="15" customHeight="1" x14ac:dyDescent="0.25">
      <c r="B22543" s="683"/>
      <c r="C22543" s="683"/>
      <c r="D22543" s="684"/>
    </row>
    <row r="22544" spans="2:4" ht="15" customHeight="1" x14ac:dyDescent="0.25">
      <c r="B22544" s="683"/>
      <c r="C22544" s="683"/>
      <c r="D22544" s="684"/>
    </row>
    <row r="22545" spans="2:4" ht="15" customHeight="1" x14ac:dyDescent="0.25">
      <c r="B22545" s="683"/>
      <c r="C22545" s="683"/>
      <c r="D22545" s="684"/>
    </row>
    <row r="22546" spans="2:4" ht="15" customHeight="1" x14ac:dyDescent="0.25">
      <c r="B22546" s="683"/>
      <c r="C22546" s="683"/>
      <c r="D22546" s="684"/>
    </row>
    <row r="22547" spans="2:4" ht="15" customHeight="1" x14ac:dyDescent="0.25">
      <c r="B22547" s="683"/>
      <c r="C22547" s="683"/>
      <c r="D22547" s="684"/>
    </row>
    <row r="22548" spans="2:4" ht="15" customHeight="1" x14ac:dyDescent="0.25">
      <c r="B22548" s="683"/>
      <c r="C22548" s="683"/>
      <c r="D22548" s="684"/>
    </row>
    <row r="22549" spans="2:4" ht="15" customHeight="1" x14ac:dyDescent="0.25">
      <c r="B22549" s="683"/>
      <c r="C22549" s="683"/>
      <c r="D22549" s="684"/>
    </row>
    <row r="22550" spans="2:4" ht="15" customHeight="1" x14ac:dyDescent="0.25">
      <c r="B22550" s="683"/>
      <c r="C22550" s="683"/>
      <c r="D22550" s="684"/>
    </row>
    <row r="22551" spans="2:4" ht="15" customHeight="1" x14ac:dyDescent="0.25">
      <c r="B22551" s="683"/>
      <c r="C22551" s="683"/>
      <c r="D22551" s="684"/>
    </row>
    <row r="22552" spans="2:4" ht="15" customHeight="1" x14ac:dyDescent="0.25">
      <c r="B22552" s="683"/>
      <c r="C22552" s="683"/>
      <c r="D22552" s="684"/>
    </row>
    <row r="22553" spans="2:4" ht="15" customHeight="1" x14ac:dyDescent="0.25">
      <c r="B22553" s="683"/>
      <c r="C22553" s="683"/>
      <c r="D22553" s="684"/>
    </row>
    <row r="22554" spans="2:4" ht="15" customHeight="1" x14ac:dyDescent="0.25">
      <c r="B22554" s="683"/>
      <c r="C22554" s="683"/>
      <c r="D22554" s="684"/>
    </row>
    <row r="22555" spans="2:4" ht="15" customHeight="1" x14ac:dyDescent="0.25">
      <c r="B22555" s="683"/>
      <c r="C22555" s="683"/>
      <c r="D22555" s="684"/>
    </row>
    <row r="22556" spans="2:4" ht="15" customHeight="1" x14ac:dyDescent="0.25">
      <c r="B22556" s="683"/>
      <c r="C22556" s="683"/>
      <c r="D22556" s="684"/>
    </row>
    <row r="22557" spans="2:4" ht="15" customHeight="1" x14ac:dyDescent="0.25">
      <c r="B22557" s="683"/>
      <c r="C22557" s="683"/>
      <c r="D22557" s="684"/>
    </row>
    <row r="22558" spans="2:4" ht="15" customHeight="1" x14ac:dyDescent="0.25">
      <c r="B22558" s="683"/>
      <c r="C22558" s="683"/>
      <c r="D22558" s="684"/>
    </row>
    <row r="22559" spans="2:4" ht="15" customHeight="1" x14ac:dyDescent="0.25">
      <c r="B22559" s="683"/>
      <c r="C22559" s="683"/>
      <c r="D22559" s="684"/>
    </row>
    <row r="22560" spans="2:4" ht="15" customHeight="1" x14ac:dyDescent="0.25">
      <c r="B22560" s="683"/>
      <c r="C22560" s="683"/>
      <c r="D22560" s="684"/>
    </row>
    <row r="22561" spans="2:4" ht="15" customHeight="1" x14ac:dyDescent="0.25">
      <c r="B22561" s="683"/>
      <c r="C22561" s="683"/>
      <c r="D22561" s="684"/>
    </row>
    <row r="22562" spans="2:4" ht="15" customHeight="1" x14ac:dyDescent="0.25">
      <c r="B22562" s="683"/>
      <c r="C22562" s="683"/>
      <c r="D22562" s="684"/>
    </row>
    <row r="22563" spans="2:4" ht="15" customHeight="1" x14ac:dyDescent="0.25">
      <c r="B22563" s="683"/>
      <c r="C22563" s="683"/>
      <c r="D22563" s="684"/>
    </row>
    <row r="22564" spans="2:4" ht="15" customHeight="1" x14ac:dyDescent="0.25">
      <c r="B22564" s="683"/>
      <c r="C22564" s="683"/>
      <c r="D22564" s="684"/>
    </row>
    <row r="22565" spans="2:4" ht="15" customHeight="1" x14ac:dyDescent="0.25">
      <c r="B22565" s="683"/>
      <c r="C22565" s="683"/>
      <c r="D22565" s="684"/>
    </row>
    <row r="22566" spans="2:4" ht="15" customHeight="1" x14ac:dyDescent="0.25">
      <c r="B22566" s="683"/>
      <c r="C22566" s="683"/>
      <c r="D22566" s="684"/>
    </row>
    <row r="22567" spans="2:4" ht="15" customHeight="1" x14ac:dyDescent="0.25">
      <c r="B22567" s="683"/>
      <c r="C22567" s="683"/>
      <c r="D22567" s="684"/>
    </row>
    <row r="22568" spans="2:4" ht="15" customHeight="1" x14ac:dyDescent="0.25">
      <c r="B22568" s="683"/>
      <c r="C22568" s="683"/>
      <c r="D22568" s="684"/>
    </row>
    <row r="22569" spans="2:4" ht="15" customHeight="1" x14ac:dyDescent="0.25">
      <c r="B22569" s="683"/>
      <c r="C22569" s="683"/>
      <c r="D22569" s="684"/>
    </row>
    <row r="22570" spans="2:4" ht="15" customHeight="1" x14ac:dyDescent="0.25">
      <c r="B22570" s="683"/>
      <c r="C22570" s="683"/>
      <c r="D22570" s="684"/>
    </row>
    <row r="22571" spans="2:4" ht="15" customHeight="1" x14ac:dyDescent="0.25">
      <c r="B22571" s="683"/>
      <c r="C22571" s="683"/>
      <c r="D22571" s="684"/>
    </row>
    <row r="22572" spans="2:4" ht="15" customHeight="1" x14ac:dyDescent="0.25">
      <c r="B22572" s="683"/>
      <c r="C22572" s="683"/>
      <c r="D22572" s="684"/>
    </row>
    <row r="22573" spans="2:4" ht="15" customHeight="1" x14ac:dyDescent="0.25">
      <c r="B22573" s="683"/>
      <c r="C22573" s="683"/>
      <c r="D22573" s="684"/>
    </row>
    <row r="22574" spans="2:4" ht="15" customHeight="1" x14ac:dyDescent="0.25">
      <c r="B22574" s="683"/>
      <c r="C22574" s="683"/>
      <c r="D22574" s="684"/>
    </row>
    <row r="22575" spans="2:4" ht="15" customHeight="1" x14ac:dyDescent="0.25">
      <c r="B22575" s="683"/>
      <c r="C22575" s="683"/>
      <c r="D22575" s="684"/>
    </row>
    <row r="22576" spans="2:4" ht="15" customHeight="1" x14ac:dyDescent="0.25">
      <c r="B22576" s="683"/>
      <c r="C22576" s="683"/>
      <c r="D22576" s="684"/>
    </row>
    <row r="22577" spans="2:4" ht="15" customHeight="1" x14ac:dyDescent="0.25">
      <c r="B22577" s="683"/>
      <c r="C22577" s="683"/>
      <c r="D22577" s="684"/>
    </row>
    <row r="22578" spans="2:4" ht="15" customHeight="1" x14ac:dyDescent="0.25">
      <c r="B22578" s="683"/>
      <c r="C22578" s="683"/>
      <c r="D22578" s="684"/>
    </row>
    <row r="22579" spans="2:4" ht="15" customHeight="1" x14ac:dyDescent="0.25">
      <c r="B22579" s="683"/>
      <c r="C22579" s="683"/>
      <c r="D22579" s="684"/>
    </row>
    <row r="22580" spans="2:4" ht="15" customHeight="1" x14ac:dyDescent="0.25">
      <c r="B22580" s="683"/>
      <c r="C22580" s="683"/>
      <c r="D22580" s="684"/>
    </row>
    <row r="22581" spans="2:4" ht="15" customHeight="1" x14ac:dyDescent="0.25">
      <c r="B22581" s="683"/>
      <c r="C22581" s="683"/>
      <c r="D22581" s="684"/>
    </row>
    <row r="22582" spans="2:4" ht="15" customHeight="1" x14ac:dyDescent="0.25">
      <c r="B22582" s="683"/>
      <c r="C22582" s="683"/>
      <c r="D22582" s="684"/>
    </row>
    <row r="22583" spans="2:4" ht="15" customHeight="1" x14ac:dyDescent="0.25">
      <c r="B22583" s="683"/>
      <c r="C22583" s="683"/>
      <c r="D22583" s="684"/>
    </row>
    <row r="22584" spans="2:4" ht="15" customHeight="1" x14ac:dyDescent="0.25">
      <c r="B22584" s="683"/>
      <c r="C22584" s="683"/>
      <c r="D22584" s="684"/>
    </row>
    <row r="22585" spans="2:4" ht="15" customHeight="1" x14ac:dyDescent="0.25">
      <c r="B22585" s="683"/>
      <c r="C22585" s="683"/>
      <c r="D22585" s="684"/>
    </row>
    <row r="22586" spans="2:4" ht="15" customHeight="1" x14ac:dyDescent="0.25">
      <c r="B22586" s="683"/>
      <c r="C22586" s="683"/>
      <c r="D22586" s="684"/>
    </row>
    <row r="22587" spans="2:4" ht="15" customHeight="1" x14ac:dyDescent="0.25">
      <c r="B22587" s="683"/>
      <c r="C22587" s="683"/>
      <c r="D22587" s="684"/>
    </row>
    <row r="22588" spans="2:4" ht="15" customHeight="1" x14ac:dyDescent="0.25">
      <c r="B22588" s="683"/>
      <c r="C22588" s="683"/>
      <c r="D22588" s="684"/>
    </row>
    <row r="22589" spans="2:4" ht="15" customHeight="1" x14ac:dyDescent="0.25">
      <c r="B22589" s="683"/>
      <c r="C22589" s="683"/>
      <c r="D22589" s="684"/>
    </row>
    <row r="22590" spans="2:4" ht="15" customHeight="1" x14ac:dyDescent="0.25">
      <c r="B22590" s="683"/>
      <c r="C22590" s="683"/>
      <c r="D22590" s="684"/>
    </row>
    <row r="22591" spans="2:4" ht="15" customHeight="1" x14ac:dyDescent="0.25">
      <c r="B22591" s="683"/>
      <c r="C22591" s="683"/>
      <c r="D22591" s="684"/>
    </row>
    <row r="22592" spans="2:4" ht="15" customHeight="1" x14ac:dyDescent="0.25">
      <c r="B22592" s="683"/>
      <c r="C22592" s="683"/>
      <c r="D22592" s="684"/>
    </row>
    <row r="22593" spans="2:4" ht="15" customHeight="1" x14ac:dyDescent="0.25">
      <c r="B22593" s="683"/>
      <c r="C22593" s="683"/>
      <c r="D22593" s="684"/>
    </row>
    <row r="22594" spans="2:4" ht="15" customHeight="1" x14ac:dyDescent="0.25">
      <c r="B22594" s="683"/>
      <c r="C22594" s="683"/>
      <c r="D22594" s="684"/>
    </row>
    <row r="22595" spans="2:4" ht="15" customHeight="1" x14ac:dyDescent="0.25">
      <c r="B22595" s="683"/>
      <c r="C22595" s="683"/>
      <c r="D22595" s="684"/>
    </row>
    <row r="22596" spans="2:4" ht="15" customHeight="1" x14ac:dyDescent="0.25">
      <c r="B22596" s="683"/>
      <c r="C22596" s="683"/>
      <c r="D22596" s="684"/>
    </row>
    <row r="22597" spans="2:4" ht="15" customHeight="1" x14ac:dyDescent="0.25">
      <c r="B22597" s="683"/>
      <c r="C22597" s="683"/>
      <c r="D22597" s="684"/>
    </row>
    <row r="22598" spans="2:4" ht="15" customHeight="1" x14ac:dyDescent="0.25">
      <c r="B22598" s="683"/>
      <c r="C22598" s="683"/>
      <c r="D22598" s="684"/>
    </row>
    <row r="22599" spans="2:4" ht="15" customHeight="1" x14ac:dyDescent="0.25">
      <c r="B22599" s="683"/>
      <c r="C22599" s="683"/>
      <c r="D22599" s="684"/>
    </row>
    <row r="22600" spans="2:4" ht="15" customHeight="1" x14ac:dyDescent="0.25">
      <c r="B22600" s="683"/>
      <c r="C22600" s="683"/>
      <c r="D22600" s="684"/>
    </row>
    <row r="22601" spans="2:4" ht="15" customHeight="1" x14ac:dyDescent="0.25">
      <c r="B22601" s="683"/>
      <c r="C22601" s="683"/>
      <c r="D22601" s="684"/>
    </row>
    <row r="22602" spans="2:4" ht="15" customHeight="1" x14ac:dyDescent="0.25">
      <c r="B22602" s="683"/>
      <c r="C22602" s="683"/>
      <c r="D22602" s="684"/>
    </row>
    <row r="22603" spans="2:4" ht="15" customHeight="1" x14ac:dyDescent="0.25">
      <c r="B22603" s="683"/>
      <c r="C22603" s="683"/>
      <c r="D22603" s="684"/>
    </row>
    <row r="22604" spans="2:4" ht="15" customHeight="1" x14ac:dyDescent="0.25">
      <c r="B22604" s="683"/>
      <c r="C22604" s="683"/>
      <c r="D22604" s="684"/>
    </row>
    <row r="22605" spans="2:4" ht="15" customHeight="1" x14ac:dyDescent="0.25">
      <c r="B22605" s="683"/>
      <c r="C22605" s="683"/>
      <c r="D22605" s="684"/>
    </row>
    <row r="22606" spans="2:4" ht="15" customHeight="1" x14ac:dyDescent="0.25">
      <c r="B22606" s="683"/>
      <c r="C22606" s="683"/>
      <c r="D22606" s="684"/>
    </row>
    <row r="22607" spans="2:4" ht="15" customHeight="1" x14ac:dyDescent="0.25">
      <c r="B22607" s="683"/>
      <c r="C22607" s="683"/>
      <c r="D22607" s="684"/>
    </row>
    <row r="22608" spans="2:4" ht="15" customHeight="1" x14ac:dyDescent="0.25">
      <c r="B22608" s="683"/>
      <c r="C22608" s="683"/>
      <c r="D22608" s="684"/>
    </row>
    <row r="22609" spans="2:4" ht="15" customHeight="1" x14ac:dyDescent="0.25">
      <c r="B22609" s="683"/>
      <c r="C22609" s="683"/>
      <c r="D22609" s="684"/>
    </row>
    <row r="22610" spans="2:4" ht="15" customHeight="1" x14ac:dyDescent="0.25">
      <c r="B22610" s="683"/>
      <c r="C22610" s="683"/>
      <c r="D22610" s="684"/>
    </row>
    <row r="22611" spans="2:4" ht="15" customHeight="1" x14ac:dyDescent="0.25">
      <c r="B22611" s="683"/>
      <c r="C22611" s="683"/>
      <c r="D22611" s="684"/>
    </row>
    <row r="22612" spans="2:4" ht="15" customHeight="1" x14ac:dyDescent="0.25">
      <c r="B22612" s="683"/>
      <c r="C22612" s="683"/>
      <c r="D22612" s="684"/>
    </row>
    <row r="22613" spans="2:4" ht="15" customHeight="1" x14ac:dyDescent="0.25">
      <c r="B22613" s="683"/>
      <c r="C22613" s="683"/>
      <c r="D22613" s="684"/>
    </row>
    <row r="22614" spans="2:4" ht="15" customHeight="1" x14ac:dyDescent="0.25">
      <c r="B22614" s="683"/>
      <c r="C22614" s="683"/>
      <c r="D22614" s="684"/>
    </row>
    <row r="22615" spans="2:4" ht="15" customHeight="1" x14ac:dyDescent="0.25">
      <c r="B22615" s="683"/>
      <c r="C22615" s="683"/>
      <c r="D22615" s="684"/>
    </row>
    <row r="22616" spans="2:4" ht="15" customHeight="1" x14ac:dyDescent="0.25">
      <c r="B22616" s="683"/>
      <c r="C22616" s="683"/>
      <c r="D22616" s="684"/>
    </row>
    <row r="22617" spans="2:4" ht="15" customHeight="1" x14ac:dyDescent="0.25">
      <c r="B22617" s="683"/>
      <c r="C22617" s="683"/>
      <c r="D22617" s="684"/>
    </row>
    <row r="22618" spans="2:4" ht="15" customHeight="1" x14ac:dyDescent="0.25">
      <c r="B22618" s="683"/>
      <c r="C22618" s="683"/>
      <c r="D22618" s="684"/>
    </row>
    <row r="22619" spans="2:4" ht="15" customHeight="1" x14ac:dyDescent="0.25">
      <c r="B22619" s="683"/>
      <c r="C22619" s="683"/>
      <c r="D22619" s="684"/>
    </row>
    <row r="22620" spans="2:4" ht="15" customHeight="1" x14ac:dyDescent="0.25">
      <c r="B22620" s="683"/>
      <c r="C22620" s="683"/>
      <c r="D22620" s="684"/>
    </row>
    <row r="22621" spans="2:4" ht="15" customHeight="1" x14ac:dyDescent="0.25">
      <c r="B22621" s="683"/>
      <c r="C22621" s="683"/>
      <c r="D22621" s="684"/>
    </row>
    <row r="22622" spans="2:4" ht="15" customHeight="1" x14ac:dyDescent="0.25">
      <c r="B22622" s="683"/>
      <c r="C22622" s="683"/>
      <c r="D22622" s="684"/>
    </row>
    <row r="22623" spans="2:4" ht="15" customHeight="1" x14ac:dyDescent="0.25">
      <c r="B22623" s="683"/>
      <c r="C22623" s="683"/>
      <c r="D22623" s="684"/>
    </row>
    <row r="22624" spans="2:4" ht="15" customHeight="1" x14ac:dyDescent="0.25">
      <c r="B22624" s="683"/>
      <c r="C22624" s="683"/>
      <c r="D22624" s="684"/>
    </row>
    <row r="22625" spans="2:4" ht="15" customHeight="1" x14ac:dyDescent="0.25">
      <c r="B22625" s="683"/>
      <c r="C22625" s="683"/>
      <c r="D22625" s="684"/>
    </row>
    <row r="22626" spans="2:4" ht="15" customHeight="1" x14ac:dyDescent="0.25">
      <c r="B22626" s="683"/>
      <c r="C22626" s="683"/>
      <c r="D22626" s="684"/>
    </row>
    <row r="22627" spans="2:4" ht="15" customHeight="1" x14ac:dyDescent="0.25">
      <c r="B22627" s="683"/>
      <c r="C22627" s="683"/>
      <c r="D22627" s="684"/>
    </row>
    <row r="22628" spans="2:4" ht="15" customHeight="1" x14ac:dyDescent="0.25">
      <c r="B22628" s="683"/>
      <c r="C22628" s="683"/>
      <c r="D22628" s="684"/>
    </row>
    <row r="22629" spans="2:4" ht="15" customHeight="1" x14ac:dyDescent="0.25">
      <c r="B22629" s="683"/>
      <c r="C22629" s="683"/>
      <c r="D22629" s="684"/>
    </row>
    <row r="22630" spans="2:4" ht="15" customHeight="1" x14ac:dyDescent="0.25">
      <c r="B22630" s="683"/>
      <c r="C22630" s="683"/>
      <c r="D22630" s="684"/>
    </row>
    <row r="22631" spans="2:4" ht="15" customHeight="1" x14ac:dyDescent="0.25">
      <c r="B22631" s="683"/>
      <c r="C22631" s="683"/>
      <c r="D22631" s="684"/>
    </row>
    <row r="22632" spans="2:4" ht="15" customHeight="1" x14ac:dyDescent="0.25">
      <c r="B22632" s="683"/>
      <c r="C22632" s="683"/>
      <c r="D22632" s="684"/>
    </row>
    <row r="22633" spans="2:4" ht="15" customHeight="1" x14ac:dyDescent="0.25">
      <c r="B22633" s="683"/>
      <c r="C22633" s="683"/>
      <c r="D22633" s="684"/>
    </row>
    <row r="22634" spans="2:4" ht="15" customHeight="1" x14ac:dyDescent="0.25">
      <c r="B22634" s="683"/>
      <c r="C22634" s="683"/>
      <c r="D22634" s="684"/>
    </row>
    <row r="22635" spans="2:4" ht="15" customHeight="1" x14ac:dyDescent="0.25">
      <c r="B22635" s="683"/>
      <c r="C22635" s="683"/>
      <c r="D22635" s="684"/>
    </row>
    <row r="22636" spans="2:4" ht="15" customHeight="1" x14ac:dyDescent="0.25">
      <c r="B22636" s="683"/>
      <c r="C22636" s="683"/>
      <c r="D22636" s="684"/>
    </row>
    <row r="22637" spans="2:4" ht="15" customHeight="1" x14ac:dyDescent="0.25">
      <c r="B22637" s="683"/>
      <c r="C22637" s="683"/>
      <c r="D22637" s="684"/>
    </row>
    <row r="22638" spans="2:4" ht="15" customHeight="1" x14ac:dyDescent="0.25">
      <c r="B22638" s="683"/>
      <c r="C22638" s="683"/>
      <c r="D22638" s="684"/>
    </row>
    <row r="22639" spans="2:4" ht="15" customHeight="1" x14ac:dyDescent="0.25">
      <c r="B22639" s="683"/>
      <c r="C22639" s="683"/>
      <c r="D22639" s="684"/>
    </row>
    <row r="22640" spans="2:4" ht="15" customHeight="1" x14ac:dyDescent="0.25">
      <c r="B22640" s="683"/>
      <c r="C22640" s="683"/>
      <c r="D22640" s="684"/>
    </row>
    <row r="22641" spans="2:4" ht="15" customHeight="1" x14ac:dyDescent="0.25">
      <c r="B22641" s="683"/>
      <c r="C22641" s="683"/>
      <c r="D22641" s="684"/>
    </row>
    <row r="22642" spans="2:4" ht="15" customHeight="1" x14ac:dyDescent="0.25">
      <c r="B22642" s="683"/>
      <c r="C22642" s="683"/>
      <c r="D22642" s="684"/>
    </row>
    <row r="22643" spans="2:4" ht="15" customHeight="1" x14ac:dyDescent="0.25">
      <c r="B22643" s="683"/>
      <c r="C22643" s="683"/>
      <c r="D22643" s="684"/>
    </row>
    <row r="22644" spans="2:4" ht="15" customHeight="1" x14ac:dyDescent="0.25">
      <c r="B22644" s="683"/>
      <c r="C22644" s="683"/>
      <c r="D22644" s="684"/>
    </row>
    <row r="22645" spans="2:4" ht="15" customHeight="1" x14ac:dyDescent="0.25">
      <c r="B22645" s="683"/>
      <c r="C22645" s="683"/>
      <c r="D22645" s="684"/>
    </row>
    <row r="22646" spans="2:4" ht="15" customHeight="1" x14ac:dyDescent="0.25">
      <c r="B22646" s="683"/>
      <c r="C22646" s="683"/>
      <c r="D22646" s="684"/>
    </row>
    <row r="22647" spans="2:4" ht="15" customHeight="1" x14ac:dyDescent="0.25">
      <c r="B22647" s="683"/>
      <c r="C22647" s="683"/>
      <c r="D22647" s="684"/>
    </row>
    <row r="22648" spans="2:4" ht="15" customHeight="1" x14ac:dyDescent="0.25">
      <c r="B22648" s="683"/>
      <c r="C22648" s="683"/>
      <c r="D22648" s="684"/>
    </row>
    <row r="22649" spans="2:4" ht="15" customHeight="1" x14ac:dyDescent="0.25">
      <c r="B22649" s="683"/>
      <c r="C22649" s="683"/>
      <c r="D22649" s="684"/>
    </row>
    <row r="22650" spans="2:4" ht="15" customHeight="1" x14ac:dyDescent="0.25">
      <c r="B22650" s="683"/>
      <c r="C22650" s="683"/>
      <c r="D22650" s="684"/>
    </row>
    <row r="22651" spans="2:4" ht="15" customHeight="1" x14ac:dyDescent="0.25">
      <c r="B22651" s="683"/>
      <c r="C22651" s="683"/>
      <c r="D22651" s="684"/>
    </row>
    <row r="22652" spans="2:4" ht="15" customHeight="1" x14ac:dyDescent="0.25">
      <c r="B22652" s="683"/>
      <c r="C22652" s="683"/>
      <c r="D22652" s="684"/>
    </row>
    <row r="22653" spans="2:4" ht="15" customHeight="1" x14ac:dyDescent="0.25">
      <c r="B22653" s="683"/>
      <c r="C22653" s="683"/>
      <c r="D22653" s="684"/>
    </row>
    <row r="22654" spans="2:4" ht="15" customHeight="1" x14ac:dyDescent="0.25">
      <c r="B22654" s="683"/>
      <c r="C22654" s="683"/>
      <c r="D22654" s="684"/>
    </row>
    <row r="22655" spans="2:4" ht="15" customHeight="1" x14ac:dyDescent="0.25">
      <c r="B22655" s="683"/>
      <c r="C22655" s="683"/>
      <c r="D22655" s="684"/>
    </row>
    <row r="22656" spans="2:4" ht="15" customHeight="1" x14ac:dyDescent="0.25">
      <c r="B22656" s="683"/>
      <c r="C22656" s="683"/>
      <c r="D22656" s="684"/>
    </row>
    <row r="22657" spans="2:4" ht="15" customHeight="1" x14ac:dyDescent="0.25">
      <c r="B22657" s="683"/>
      <c r="C22657" s="683"/>
      <c r="D22657" s="684"/>
    </row>
    <row r="22658" spans="2:4" ht="15" customHeight="1" x14ac:dyDescent="0.25">
      <c r="B22658" s="683"/>
      <c r="C22658" s="683"/>
      <c r="D22658" s="684"/>
    </row>
    <row r="22659" spans="2:4" ht="15" customHeight="1" x14ac:dyDescent="0.25">
      <c r="B22659" s="683"/>
      <c r="C22659" s="683"/>
      <c r="D22659" s="684"/>
    </row>
    <row r="22660" spans="2:4" ht="15" customHeight="1" x14ac:dyDescent="0.25">
      <c r="B22660" s="683"/>
      <c r="C22660" s="683"/>
      <c r="D22660" s="684"/>
    </row>
    <row r="22661" spans="2:4" ht="15" customHeight="1" x14ac:dyDescent="0.25">
      <c r="B22661" s="683"/>
      <c r="C22661" s="683"/>
      <c r="D22661" s="684"/>
    </row>
    <row r="22662" spans="2:4" ht="15" customHeight="1" x14ac:dyDescent="0.25">
      <c r="B22662" s="683"/>
      <c r="C22662" s="683"/>
      <c r="D22662" s="684"/>
    </row>
    <row r="22663" spans="2:4" ht="15" customHeight="1" x14ac:dyDescent="0.25">
      <c r="B22663" s="683"/>
      <c r="C22663" s="683"/>
      <c r="D22663" s="684"/>
    </row>
    <row r="22664" spans="2:4" ht="15" customHeight="1" x14ac:dyDescent="0.25">
      <c r="B22664" s="683"/>
      <c r="C22664" s="683"/>
      <c r="D22664" s="684"/>
    </row>
    <row r="22665" spans="2:4" ht="15" customHeight="1" x14ac:dyDescent="0.25">
      <c r="B22665" s="683"/>
      <c r="C22665" s="683"/>
      <c r="D22665" s="684"/>
    </row>
    <row r="22666" spans="2:4" ht="15" customHeight="1" x14ac:dyDescent="0.25">
      <c r="B22666" s="683"/>
      <c r="C22666" s="683"/>
      <c r="D22666" s="684"/>
    </row>
    <row r="22667" spans="2:4" ht="15" customHeight="1" x14ac:dyDescent="0.25">
      <c r="B22667" s="683"/>
      <c r="C22667" s="683"/>
      <c r="D22667" s="684"/>
    </row>
    <row r="22668" spans="2:4" ht="15" customHeight="1" x14ac:dyDescent="0.25">
      <c r="B22668" s="683"/>
      <c r="C22668" s="683"/>
      <c r="D22668" s="684"/>
    </row>
    <row r="22669" spans="2:4" ht="15" customHeight="1" x14ac:dyDescent="0.25">
      <c r="B22669" s="683"/>
      <c r="C22669" s="683"/>
      <c r="D22669" s="684"/>
    </row>
    <row r="22670" spans="2:4" ht="15" customHeight="1" x14ac:dyDescent="0.25">
      <c r="B22670" s="683"/>
      <c r="C22670" s="683"/>
      <c r="D22670" s="684"/>
    </row>
    <row r="22671" spans="2:4" ht="15" customHeight="1" x14ac:dyDescent="0.25">
      <c r="B22671" s="683"/>
      <c r="C22671" s="683"/>
      <c r="D22671" s="684"/>
    </row>
    <row r="22672" spans="2:4" ht="15" customHeight="1" x14ac:dyDescent="0.25">
      <c r="B22672" s="683"/>
      <c r="C22672" s="683"/>
      <c r="D22672" s="684"/>
    </row>
    <row r="22673" spans="2:4" ht="15" customHeight="1" x14ac:dyDescent="0.25">
      <c r="B22673" s="683"/>
      <c r="C22673" s="683"/>
      <c r="D22673" s="684"/>
    </row>
    <row r="22674" spans="2:4" ht="15" customHeight="1" x14ac:dyDescent="0.25">
      <c r="B22674" s="683"/>
      <c r="C22674" s="683"/>
      <c r="D22674" s="684"/>
    </row>
    <row r="22675" spans="2:4" ht="15" customHeight="1" x14ac:dyDescent="0.25">
      <c r="B22675" s="683"/>
      <c r="C22675" s="683"/>
      <c r="D22675" s="684"/>
    </row>
    <row r="22676" spans="2:4" ht="15" customHeight="1" x14ac:dyDescent="0.25">
      <c r="B22676" s="683"/>
      <c r="C22676" s="683"/>
      <c r="D22676" s="684"/>
    </row>
    <row r="22677" spans="2:4" ht="15" customHeight="1" x14ac:dyDescent="0.25">
      <c r="B22677" s="683"/>
      <c r="C22677" s="683"/>
      <c r="D22677" s="684"/>
    </row>
    <row r="22678" spans="2:4" ht="15" customHeight="1" x14ac:dyDescent="0.25">
      <c r="B22678" s="683"/>
      <c r="C22678" s="683"/>
      <c r="D22678" s="684"/>
    </row>
    <row r="22679" spans="2:4" ht="15" customHeight="1" x14ac:dyDescent="0.25">
      <c r="B22679" s="683"/>
      <c r="C22679" s="683"/>
      <c r="D22679" s="684"/>
    </row>
    <row r="22680" spans="2:4" ht="15" customHeight="1" x14ac:dyDescent="0.25">
      <c r="B22680" s="683"/>
      <c r="C22680" s="683"/>
      <c r="D22680" s="684"/>
    </row>
    <row r="22681" spans="2:4" ht="15" customHeight="1" x14ac:dyDescent="0.25">
      <c r="B22681" s="683"/>
      <c r="C22681" s="683"/>
      <c r="D22681" s="684"/>
    </row>
    <row r="22682" spans="2:4" ht="15" customHeight="1" x14ac:dyDescent="0.25">
      <c r="B22682" s="683"/>
      <c r="C22682" s="683"/>
      <c r="D22682" s="684"/>
    </row>
    <row r="22683" spans="2:4" ht="15" customHeight="1" x14ac:dyDescent="0.25">
      <c r="B22683" s="683"/>
      <c r="C22683" s="683"/>
      <c r="D22683" s="684"/>
    </row>
    <row r="22684" spans="2:4" ht="15" customHeight="1" x14ac:dyDescent="0.25">
      <c r="B22684" s="683"/>
      <c r="C22684" s="683"/>
      <c r="D22684" s="684"/>
    </row>
    <row r="22685" spans="2:4" ht="15" customHeight="1" x14ac:dyDescent="0.25">
      <c r="B22685" s="683"/>
      <c r="C22685" s="683"/>
      <c r="D22685" s="684"/>
    </row>
    <row r="22686" spans="2:4" ht="15" customHeight="1" x14ac:dyDescent="0.25">
      <c r="B22686" s="683"/>
      <c r="C22686" s="683"/>
      <c r="D22686" s="684"/>
    </row>
    <row r="22687" spans="2:4" ht="15" customHeight="1" x14ac:dyDescent="0.25">
      <c r="B22687" s="683"/>
      <c r="C22687" s="683"/>
      <c r="D22687" s="684"/>
    </row>
    <row r="22688" spans="2:4" ht="15" customHeight="1" x14ac:dyDescent="0.25">
      <c r="B22688" s="683"/>
      <c r="C22688" s="683"/>
      <c r="D22688" s="684"/>
    </row>
    <row r="22689" spans="2:4" ht="15" customHeight="1" x14ac:dyDescent="0.25">
      <c r="B22689" s="683"/>
      <c r="C22689" s="683"/>
      <c r="D22689" s="684"/>
    </row>
    <row r="22690" spans="2:4" ht="15" customHeight="1" x14ac:dyDescent="0.25">
      <c r="B22690" s="683"/>
      <c r="C22690" s="683"/>
      <c r="D22690" s="684"/>
    </row>
    <row r="22691" spans="2:4" ht="15" customHeight="1" x14ac:dyDescent="0.25">
      <c r="B22691" s="683"/>
      <c r="C22691" s="683"/>
      <c r="D22691" s="684"/>
    </row>
    <row r="22692" spans="2:4" ht="15" customHeight="1" x14ac:dyDescent="0.25">
      <c r="B22692" s="683"/>
      <c r="C22692" s="683"/>
      <c r="D22692" s="684"/>
    </row>
    <row r="22693" spans="2:4" ht="15" customHeight="1" x14ac:dyDescent="0.25">
      <c r="B22693" s="683"/>
      <c r="C22693" s="683"/>
      <c r="D22693" s="684"/>
    </row>
    <row r="22694" spans="2:4" ht="15" customHeight="1" x14ac:dyDescent="0.25">
      <c r="B22694" s="683"/>
      <c r="C22694" s="683"/>
      <c r="D22694" s="684"/>
    </row>
    <row r="22695" spans="2:4" ht="15" customHeight="1" x14ac:dyDescent="0.25">
      <c r="B22695" s="683"/>
      <c r="C22695" s="683"/>
      <c r="D22695" s="684"/>
    </row>
    <row r="22696" spans="2:4" ht="15" customHeight="1" x14ac:dyDescent="0.25">
      <c r="B22696" s="683"/>
      <c r="C22696" s="683"/>
      <c r="D22696" s="684"/>
    </row>
    <row r="22697" spans="2:4" ht="15" customHeight="1" x14ac:dyDescent="0.25">
      <c r="B22697" s="683"/>
      <c r="C22697" s="683"/>
      <c r="D22697" s="684"/>
    </row>
    <row r="22698" spans="2:4" ht="15" customHeight="1" x14ac:dyDescent="0.25">
      <c r="B22698" s="683"/>
      <c r="C22698" s="683"/>
      <c r="D22698" s="684"/>
    </row>
    <row r="22699" spans="2:4" ht="15" customHeight="1" x14ac:dyDescent="0.25">
      <c r="B22699" s="683"/>
      <c r="C22699" s="683"/>
      <c r="D22699" s="684"/>
    </row>
    <row r="22700" spans="2:4" ht="15" customHeight="1" x14ac:dyDescent="0.25">
      <c r="B22700" s="683"/>
      <c r="C22700" s="683"/>
      <c r="D22700" s="684"/>
    </row>
    <row r="22701" spans="2:4" ht="15" customHeight="1" x14ac:dyDescent="0.25">
      <c r="B22701" s="683"/>
      <c r="C22701" s="683"/>
      <c r="D22701" s="684"/>
    </row>
    <row r="22702" spans="2:4" ht="15" customHeight="1" x14ac:dyDescent="0.25">
      <c r="B22702" s="683"/>
      <c r="C22702" s="683"/>
      <c r="D22702" s="684"/>
    </row>
    <row r="22703" spans="2:4" ht="15" customHeight="1" x14ac:dyDescent="0.25">
      <c r="B22703" s="683"/>
      <c r="C22703" s="683"/>
      <c r="D22703" s="684"/>
    </row>
    <row r="22704" spans="2:4" ht="15" customHeight="1" x14ac:dyDescent="0.25">
      <c r="B22704" s="683"/>
      <c r="C22704" s="683"/>
      <c r="D22704" s="684"/>
    </row>
    <row r="22705" spans="2:4" ht="15" customHeight="1" x14ac:dyDescent="0.25">
      <c r="B22705" s="683"/>
      <c r="C22705" s="683"/>
      <c r="D22705" s="684"/>
    </row>
    <row r="22706" spans="2:4" ht="15" customHeight="1" x14ac:dyDescent="0.25">
      <c r="B22706" s="683"/>
      <c r="C22706" s="683"/>
      <c r="D22706" s="684"/>
    </row>
    <row r="22707" spans="2:4" ht="15" customHeight="1" x14ac:dyDescent="0.25">
      <c r="B22707" s="683"/>
      <c r="C22707" s="683"/>
      <c r="D22707" s="684"/>
    </row>
    <row r="22708" spans="2:4" ht="15" customHeight="1" x14ac:dyDescent="0.25">
      <c r="B22708" s="683"/>
      <c r="C22708" s="683"/>
      <c r="D22708" s="684"/>
    </row>
    <row r="22709" spans="2:4" ht="15" customHeight="1" x14ac:dyDescent="0.25">
      <c r="B22709" s="683"/>
      <c r="C22709" s="683"/>
      <c r="D22709" s="684"/>
    </row>
    <row r="22710" spans="2:4" ht="15" customHeight="1" x14ac:dyDescent="0.25">
      <c r="B22710" s="683"/>
      <c r="C22710" s="683"/>
      <c r="D22710" s="684"/>
    </row>
    <row r="22711" spans="2:4" ht="15" customHeight="1" x14ac:dyDescent="0.25">
      <c r="B22711" s="683"/>
      <c r="C22711" s="683"/>
      <c r="D22711" s="684"/>
    </row>
    <row r="22712" spans="2:4" ht="15" customHeight="1" x14ac:dyDescent="0.25">
      <c r="B22712" s="683"/>
      <c r="C22712" s="683"/>
      <c r="D22712" s="684"/>
    </row>
    <row r="22713" spans="2:4" ht="15" customHeight="1" x14ac:dyDescent="0.25">
      <c r="B22713" s="683"/>
      <c r="C22713" s="683"/>
      <c r="D22713" s="684"/>
    </row>
    <row r="22714" spans="2:4" ht="15" customHeight="1" x14ac:dyDescent="0.25">
      <c r="B22714" s="683"/>
      <c r="C22714" s="683"/>
      <c r="D22714" s="684"/>
    </row>
    <row r="22715" spans="2:4" ht="15" customHeight="1" x14ac:dyDescent="0.25">
      <c r="B22715" s="683"/>
      <c r="C22715" s="683"/>
      <c r="D22715" s="684"/>
    </row>
    <row r="22716" spans="2:4" ht="15" customHeight="1" x14ac:dyDescent="0.25">
      <c r="B22716" s="683"/>
      <c r="C22716" s="683"/>
      <c r="D22716" s="684"/>
    </row>
    <row r="22717" spans="2:4" ht="15" customHeight="1" x14ac:dyDescent="0.25">
      <c r="B22717" s="683"/>
      <c r="C22717" s="683"/>
      <c r="D22717" s="684"/>
    </row>
    <row r="22718" spans="2:4" ht="15" customHeight="1" x14ac:dyDescent="0.25">
      <c r="B22718" s="683"/>
      <c r="C22718" s="683"/>
      <c r="D22718" s="684"/>
    </row>
    <row r="22719" spans="2:4" ht="15" customHeight="1" x14ac:dyDescent="0.25">
      <c r="B22719" s="683"/>
      <c r="C22719" s="683"/>
      <c r="D22719" s="684"/>
    </row>
    <row r="22720" spans="2:4" ht="15" customHeight="1" x14ac:dyDescent="0.25">
      <c r="B22720" s="683"/>
      <c r="C22720" s="683"/>
      <c r="D22720" s="684"/>
    </row>
    <row r="22721" spans="2:4" ht="15" customHeight="1" x14ac:dyDescent="0.25">
      <c r="B22721" s="683"/>
      <c r="C22721" s="683"/>
      <c r="D22721" s="684"/>
    </row>
    <row r="22722" spans="2:4" ht="15" customHeight="1" x14ac:dyDescent="0.25">
      <c r="B22722" s="683"/>
      <c r="C22722" s="683"/>
      <c r="D22722" s="684"/>
    </row>
    <row r="22723" spans="2:4" ht="15" customHeight="1" x14ac:dyDescent="0.25">
      <c r="B22723" s="683"/>
      <c r="C22723" s="683"/>
      <c r="D22723" s="684"/>
    </row>
    <row r="22724" spans="2:4" ht="15" customHeight="1" x14ac:dyDescent="0.25">
      <c r="B22724" s="683"/>
      <c r="C22724" s="683"/>
      <c r="D22724" s="684"/>
    </row>
    <row r="22725" spans="2:4" ht="15" customHeight="1" x14ac:dyDescent="0.25">
      <c r="B22725" s="683"/>
      <c r="C22725" s="683"/>
      <c r="D22725" s="684"/>
    </row>
    <row r="22726" spans="2:4" ht="15" customHeight="1" x14ac:dyDescent="0.25">
      <c r="B22726" s="683"/>
      <c r="C22726" s="683"/>
      <c r="D22726" s="684"/>
    </row>
    <row r="22727" spans="2:4" ht="15" customHeight="1" x14ac:dyDescent="0.25">
      <c r="B22727" s="683"/>
      <c r="C22727" s="683"/>
      <c r="D22727" s="684"/>
    </row>
    <row r="22728" spans="2:4" ht="15" customHeight="1" x14ac:dyDescent="0.25">
      <c r="B22728" s="683"/>
      <c r="C22728" s="683"/>
      <c r="D22728" s="684"/>
    </row>
    <row r="22729" spans="2:4" ht="15" customHeight="1" x14ac:dyDescent="0.25">
      <c r="B22729" s="683"/>
      <c r="C22729" s="683"/>
      <c r="D22729" s="684"/>
    </row>
    <row r="22730" spans="2:4" ht="15" customHeight="1" x14ac:dyDescent="0.25">
      <c r="B22730" s="683"/>
      <c r="C22730" s="683"/>
      <c r="D22730" s="684"/>
    </row>
    <row r="22731" spans="2:4" ht="15" customHeight="1" x14ac:dyDescent="0.25">
      <c r="B22731" s="683"/>
      <c r="C22731" s="683"/>
      <c r="D22731" s="684"/>
    </row>
    <row r="22732" spans="2:4" ht="15" customHeight="1" x14ac:dyDescent="0.25">
      <c r="B22732" s="683"/>
      <c r="C22732" s="683"/>
      <c r="D22732" s="684"/>
    </row>
    <row r="22733" spans="2:4" ht="15" customHeight="1" x14ac:dyDescent="0.25">
      <c r="B22733" s="683"/>
      <c r="C22733" s="683"/>
      <c r="D22733" s="684"/>
    </row>
    <row r="22734" spans="2:4" ht="15" customHeight="1" x14ac:dyDescent="0.25">
      <c r="B22734" s="683"/>
      <c r="C22734" s="683"/>
      <c r="D22734" s="684"/>
    </row>
    <row r="22735" spans="2:4" ht="15" customHeight="1" x14ac:dyDescent="0.25">
      <c r="B22735" s="683"/>
      <c r="C22735" s="683"/>
      <c r="D22735" s="684"/>
    </row>
    <row r="22736" spans="2:4" ht="15" customHeight="1" x14ac:dyDescent="0.25">
      <c r="B22736" s="683"/>
      <c r="C22736" s="683"/>
      <c r="D22736" s="684"/>
    </row>
    <row r="22737" spans="2:4" ht="15" customHeight="1" x14ac:dyDescent="0.25">
      <c r="B22737" s="683"/>
      <c r="C22737" s="683"/>
      <c r="D22737" s="684"/>
    </row>
    <row r="22738" spans="2:4" ht="15" customHeight="1" x14ac:dyDescent="0.25">
      <c r="B22738" s="683"/>
      <c r="C22738" s="683"/>
      <c r="D22738" s="684"/>
    </row>
    <row r="22739" spans="2:4" ht="15" customHeight="1" x14ac:dyDescent="0.25">
      <c r="B22739" s="683"/>
      <c r="C22739" s="683"/>
      <c r="D22739" s="684"/>
    </row>
    <row r="22740" spans="2:4" ht="15" customHeight="1" x14ac:dyDescent="0.25">
      <c r="B22740" s="683"/>
      <c r="C22740" s="683"/>
      <c r="D22740" s="684"/>
    </row>
    <row r="22741" spans="2:4" ht="15" customHeight="1" x14ac:dyDescent="0.25">
      <c r="B22741" s="683"/>
      <c r="C22741" s="683"/>
      <c r="D22741" s="684"/>
    </row>
    <row r="22742" spans="2:4" ht="15" customHeight="1" x14ac:dyDescent="0.25">
      <c r="B22742" s="683"/>
      <c r="C22742" s="683"/>
      <c r="D22742" s="684"/>
    </row>
    <row r="22743" spans="2:4" ht="15" customHeight="1" x14ac:dyDescent="0.25">
      <c r="B22743" s="683"/>
      <c r="C22743" s="683"/>
      <c r="D22743" s="684"/>
    </row>
    <row r="22744" spans="2:4" ht="15" customHeight="1" x14ac:dyDescent="0.25">
      <c r="B22744" s="683"/>
      <c r="C22744" s="683"/>
      <c r="D22744" s="684"/>
    </row>
    <row r="22745" spans="2:4" ht="15" customHeight="1" x14ac:dyDescent="0.25">
      <c r="B22745" s="683"/>
      <c r="C22745" s="683"/>
      <c r="D22745" s="684"/>
    </row>
    <row r="22746" spans="2:4" ht="15" customHeight="1" x14ac:dyDescent="0.25">
      <c r="B22746" s="683"/>
      <c r="C22746" s="683"/>
      <c r="D22746" s="684"/>
    </row>
    <row r="22747" spans="2:4" ht="15" customHeight="1" x14ac:dyDescent="0.25">
      <c r="B22747" s="683"/>
      <c r="C22747" s="683"/>
      <c r="D22747" s="684"/>
    </row>
    <row r="22748" spans="2:4" ht="15" customHeight="1" x14ac:dyDescent="0.25">
      <c r="B22748" s="683"/>
      <c r="C22748" s="683"/>
      <c r="D22748" s="684"/>
    </row>
    <row r="22749" spans="2:4" ht="15" customHeight="1" x14ac:dyDescent="0.25">
      <c r="B22749" s="683"/>
      <c r="C22749" s="683"/>
      <c r="D22749" s="684"/>
    </row>
    <row r="22750" spans="2:4" ht="15" customHeight="1" x14ac:dyDescent="0.25">
      <c r="B22750" s="683"/>
      <c r="C22750" s="683"/>
      <c r="D22750" s="684"/>
    </row>
    <row r="22751" spans="2:4" ht="15" customHeight="1" x14ac:dyDescent="0.25">
      <c r="B22751" s="683"/>
      <c r="C22751" s="683"/>
      <c r="D22751" s="684"/>
    </row>
    <row r="22752" spans="2:4" ht="15" customHeight="1" x14ac:dyDescent="0.25">
      <c r="B22752" s="683"/>
      <c r="C22752" s="683"/>
      <c r="D22752" s="684"/>
    </row>
    <row r="22753" spans="2:4" ht="15" customHeight="1" x14ac:dyDescent="0.25">
      <c r="B22753" s="683"/>
      <c r="C22753" s="683"/>
      <c r="D22753" s="684"/>
    </row>
    <row r="22754" spans="2:4" ht="15" customHeight="1" x14ac:dyDescent="0.25">
      <c r="B22754" s="683"/>
      <c r="C22754" s="683"/>
      <c r="D22754" s="684"/>
    </row>
    <row r="22755" spans="2:4" ht="15" customHeight="1" x14ac:dyDescent="0.25">
      <c r="B22755" s="683"/>
      <c r="C22755" s="683"/>
      <c r="D22755" s="684"/>
    </row>
    <row r="22756" spans="2:4" ht="15" customHeight="1" x14ac:dyDescent="0.25">
      <c r="B22756" s="683"/>
      <c r="C22756" s="683"/>
      <c r="D22756" s="684"/>
    </row>
    <row r="22757" spans="2:4" ht="15" customHeight="1" x14ac:dyDescent="0.25">
      <c r="B22757" s="683"/>
      <c r="C22757" s="683"/>
      <c r="D22757" s="684"/>
    </row>
    <row r="22758" spans="2:4" ht="15" customHeight="1" x14ac:dyDescent="0.25">
      <c r="B22758" s="683"/>
      <c r="C22758" s="683"/>
      <c r="D22758" s="684"/>
    </row>
    <row r="22759" spans="2:4" ht="15" customHeight="1" x14ac:dyDescent="0.25">
      <c r="B22759" s="683"/>
      <c r="C22759" s="683"/>
      <c r="D22759" s="684"/>
    </row>
    <row r="22760" spans="2:4" ht="15" customHeight="1" x14ac:dyDescent="0.25">
      <c r="B22760" s="683"/>
      <c r="C22760" s="683"/>
      <c r="D22760" s="684"/>
    </row>
    <row r="22761" spans="2:4" ht="15" customHeight="1" x14ac:dyDescent="0.25">
      <c r="B22761" s="683"/>
      <c r="C22761" s="683"/>
      <c r="D22761" s="684"/>
    </row>
    <row r="22762" spans="2:4" ht="15" customHeight="1" x14ac:dyDescent="0.25">
      <c r="B22762" s="683"/>
      <c r="C22762" s="683"/>
      <c r="D22762" s="684"/>
    </row>
    <row r="22763" spans="2:4" ht="15" customHeight="1" x14ac:dyDescent="0.25">
      <c r="B22763" s="683"/>
      <c r="C22763" s="683"/>
      <c r="D22763" s="684"/>
    </row>
    <row r="22764" spans="2:4" ht="15" customHeight="1" x14ac:dyDescent="0.25">
      <c r="B22764" s="683"/>
      <c r="C22764" s="683"/>
      <c r="D22764" s="684"/>
    </row>
    <row r="22765" spans="2:4" ht="15" customHeight="1" x14ac:dyDescent="0.25">
      <c r="B22765" s="683"/>
      <c r="C22765" s="683"/>
      <c r="D22765" s="684"/>
    </row>
    <row r="22766" spans="2:4" ht="15" customHeight="1" x14ac:dyDescent="0.25">
      <c r="B22766" s="683"/>
      <c r="C22766" s="683"/>
      <c r="D22766" s="684"/>
    </row>
    <row r="22767" spans="2:4" ht="15" customHeight="1" x14ac:dyDescent="0.25">
      <c r="B22767" s="683"/>
      <c r="C22767" s="683"/>
      <c r="D22767" s="684"/>
    </row>
    <row r="22768" spans="2:4" ht="15" customHeight="1" x14ac:dyDescent="0.25">
      <c r="B22768" s="683"/>
      <c r="C22768" s="683"/>
      <c r="D22768" s="684"/>
    </row>
    <row r="22769" spans="2:4" ht="15" customHeight="1" x14ac:dyDescent="0.25">
      <c r="B22769" s="683"/>
      <c r="C22769" s="683"/>
      <c r="D22769" s="684"/>
    </row>
    <row r="22770" spans="2:4" ht="15" customHeight="1" x14ac:dyDescent="0.25">
      <c r="B22770" s="683"/>
      <c r="C22770" s="683"/>
      <c r="D22770" s="684"/>
    </row>
    <row r="22771" spans="2:4" ht="15" customHeight="1" x14ac:dyDescent="0.25">
      <c r="B22771" s="683"/>
      <c r="C22771" s="683"/>
      <c r="D22771" s="684"/>
    </row>
    <row r="22772" spans="2:4" ht="15" customHeight="1" x14ac:dyDescent="0.25">
      <c r="B22772" s="683"/>
      <c r="C22772" s="683"/>
      <c r="D22772" s="684"/>
    </row>
    <row r="22773" spans="2:4" ht="15" customHeight="1" x14ac:dyDescent="0.25">
      <c r="B22773" s="683"/>
      <c r="C22773" s="683"/>
      <c r="D22773" s="684"/>
    </row>
    <row r="22774" spans="2:4" ht="15" customHeight="1" x14ac:dyDescent="0.25">
      <c r="B22774" s="683"/>
      <c r="C22774" s="683"/>
      <c r="D22774" s="684"/>
    </row>
    <row r="22775" spans="2:4" ht="15" customHeight="1" x14ac:dyDescent="0.25">
      <c r="B22775" s="683"/>
      <c r="C22775" s="683"/>
      <c r="D22775" s="684"/>
    </row>
    <row r="22776" spans="2:4" ht="15" customHeight="1" x14ac:dyDescent="0.25">
      <c r="B22776" s="683"/>
      <c r="C22776" s="683"/>
      <c r="D22776" s="684"/>
    </row>
    <row r="22777" spans="2:4" ht="15" customHeight="1" x14ac:dyDescent="0.25">
      <c r="B22777" s="683"/>
      <c r="C22777" s="683"/>
      <c r="D22777" s="684"/>
    </row>
    <row r="22778" spans="2:4" ht="15" customHeight="1" x14ac:dyDescent="0.25">
      <c r="B22778" s="683"/>
      <c r="C22778" s="683"/>
      <c r="D22778" s="684"/>
    </row>
    <row r="22779" spans="2:4" ht="15" customHeight="1" x14ac:dyDescent="0.25">
      <c r="B22779" s="683"/>
      <c r="C22779" s="683"/>
      <c r="D22779" s="684"/>
    </row>
    <row r="22780" spans="2:4" ht="15" customHeight="1" x14ac:dyDescent="0.25">
      <c r="B22780" s="683"/>
      <c r="C22780" s="683"/>
      <c r="D22780" s="684"/>
    </row>
    <row r="22781" spans="2:4" ht="15" customHeight="1" x14ac:dyDescent="0.25">
      <c r="B22781" s="683"/>
      <c r="C22781" s="683"/>
      <c r="D22781" s="684"/>
    </row>
    <row r="22782" spans="2:4" ht="15" customHeight="1" x14ac:dyDescent="0.25">
      <c r="B22782" s="683"/>
      <c r="C22782" s="683"/>
      <c r="D22782" s="684"/>
    </row>
    <row r="22783" spans="2:4" ht="15" customHeight="1" x14ac:dyDescent="0.25">
      <c r="B22783" s="683"/>
      <c r="C22783" s="683"/>
      <c r="D22783" s="684"/>
    </row>
    <row r="22784" spans="2:4" ht="15" customHeight="1" x14ac:dyDescent="0.25">
      <c r="B22784" s="683"/>
      <c r="C22784" s="683"/>
      <c r="D22784" s="684"/>
    </row>
    <row r="22785" spans="2:4" ht="15" customHeight="1" x14ac:dyDescent="0.25">
      <c r="B22785" s="683"/>
      <c r="C22785" s="683"/>
      <c r="D22785" s="684"/>
    </row>
    <row r="22786" spans="2:4" ht="15" customHeight="1" x14ac:dyDescent="0.25">
      <c r="B22786" s="683"/>
      <c r="C22786" s="683"/>
      <c r="D22786" s="684"/>
    </row>
    <row r="22787" spans="2:4" ht="15" customHeight="1" x14ac:dyDescent="0.25">
      <c r="B22787" s="683"/>
      <c r="C22787" s="683"/>
      <c r="D22787" s="684"/>
    </row>
    <row r="22788" spans="2:4" ht="15" customHeight="1" x14ac:dyDescent="0.25">
      <c r="B22788" s="683"/>
      <c r="C22788" s="683"/>
      <c r="D22788" s="684"/>
    </row>
    <row r="22789" spans="2:4" ht="15" customHeight="1" x14ac:dyDescent="0.25">
      <c r="B22789" s="683"/>
      <c r="C22789" s="683"/>
      <c r="D22789" s="684"/>
    </row>
    <row r="22790" spans="2:4" ht="15" customHeight="1" x14ac:dyDescent="0.25">
      <c r="B22790" s="683"/>
      <c r="C22790" s="683"/>
      <c r="D22790" s="684"/>
    </row>
    <row r="22791" spans="2:4" ht="15" customHeight="1" x14ac:dyDescent="0.25">
      <c r="B22791" s="683"/>
      <c r="C22791" s="683"/>
      <c r="D22791" s="684"/>
    </row>
    <row r="22792" spans="2:4" ht="15" customHeight="1" x14ac:dyDescent="0.25">
      <c r="B22792" s="683"/>
      <c r="C22792" s="683"/>
      <c r="D22792" s="684"/>
    </row>
    <row r="22793" spans="2:4" ht="15" customHeight="1" x14ac:dyDescent="0.25">
      <c r="B22793" s="683"/>
      <c r="C22793" s="683"/>
      <c r="D22793" s="684"/>
    </row>
    <row r="22794" spans="2:4" ht="15" customHeight="1" x14ac:dyDescent="0.25">
      <c r="B22794" s="683"/>
      <c r="C22794" s="683"/>
      <c r="D22794" s="684"/>
    </row>
    <row r="22795" spans="2:4" ht="15" customHeight="1" x14ac:dyDescent="0.25">
      <c r="B22795" s="683"/>
      <c r="C22795" s="683"/>
      <c r="D22795" s="684"/>
    </row>
    <row r="22796" spans="2:4" ht="15" customHeight="1" x14ac:dyDescent="0.25">
      <c r="B22796" s="683"/>
      <c r="C22796" s="683"/>
      <c r="D22796" s="684"/>
    </row>
    <row r="22797" spans="2:4" ht="15" customHeight="1" x14ac:dyDescent="0.25">
      <c r="B22797" s="683"/>
      <c r="C22797" s="683"/>
      <c r="D22797" s="684"/>
    </row>
    <row r="22798" spans="2:4" ht="15" customHeight="1" x14ac:dyDescent="0.25">
      <c r="B22798" s="683"/>
      <c r="C22798" s="683"/>
      <c r="D22798" s="684"/>
    </row>
    <row r="22799" spans="2:4" ht="15" customHeight="1" x14ac:dyDescent="0.25">
      <c r="B22799" s="683"/>
      <c r="C22799" s="683"/>
      <c r="D22799" s="684"/>
    </row>
    <row r="22800" spans="2:4" ht="15" customHeight="1" x14ac:dyDescent="0.25">
      <c r="B22800" s="683"/>
      <c r="C22800" s="683"/>
      <c r="D22800" s="684"/>
    </row>
    <row r="22801" spans="2:4" ht="15" customHeight="1" x14ac:dyDescent="0.25">
      <c r="B22801" s="683"/>
      <c r="C22801" s="683"/>
      <c r="D22801" s="684"/>
    </row>
    <row r="22802" spans="2:4" ht="15" customHeight="1" x14ac:dyDescent="0.25">
      <c r="B22802" s="683"/>
      <c r="C22802" s="683"/>
      <c r="D22802" s="684"/>
    </row>
    <row r="22803" spans="2:4" ht="15" customHeight="1" x14ac:dyDescent="0.25">
      <c r="B22803" s="683"/>
      <c r="C22803" s="683"/>
      <c r="D22803" s="684"/>
    </row>
    <row r="22804" spans="2:4" ht="15" customHeight="1" x14ac:dyDescent="0.25">
      <c r="B22804" s="683"/>
      <c r="C22804" s="683"/>
      <c r="D22804" s="684"/>
    </row>
    <row r="22805" spans="2:4" ht="15" customHeight="1" x14ac:dyDescent="0.25">
      <c r="B22805" s="683"/>
      <c r="C22805" s="683"/>
      <c r="D22805" s="684"/>
    </row>
    <row r="22806" spans="2:4" ht="15" customHeight="1" x14ac:dyDescent="0.25">
      <c r="B22806" s="683"/>
      <c r="C22806" s="683"/>
      <c r="D22806" s="684"/>
    </row>
    <row r="22807" spans="2:4" ht="15" customHeight="1" x14ac:dyDescent="0.25">
      <c r="B22807" s="683"/>
      <c r="C22807" s="683"/>
      <c r="D22807" s="684"/>
    </row>
    <row r="22808" spans="2:4" ht="15" customHeight="1" x14ac:dyDescent="0.25">
      <c r="B22808" s="683"/>
      <c r="C22808" s="683"/>
      <c r="D22808" s="684"/>
    </row>
    <row r="22809" spans="2:4" ht="15" customHeight="1" x14ac:dyDescent="0.25">
      <c r="B22809" s="683"/>
      <c r="C22809" s="683"/>
      <c r="D22809" s="684"/>
    </row>
    <row r="22810" spans="2:4" ht="15" customHeight="1" x14ac:dyDescent="0.25">
      <c r="B22810" s="683"/>
      <c r="C22810" s="683"/>
      <c r="D22810" s="684"/>
    </row>
    <row r="22811" spans="2:4" ht="15" customHeight="1" x14ac:dyDescent="0.25">
      <c r="B22811" s="683"/>
      <c r="C22811" s="683"/>
      <c r="D22811" s="684"/>
    </row>
    <row r="22812" spans="2:4" ht="15" customHeight="1" x14ac:dyDescent="0.25">
      <c r="B22812" s="683"/>
      <c r="C22812" s="683"/>
      <c r="D22812" s="684"/>
    </row>
    <row r="22813" spans="2:4" ht="15" customHeight="1" x14ac:dyDescent="0.25">
      <c r="B22813" s="683"/>
      <c r="C22813" s="683"/>
      <c r="D22813" s="684"/>
    </row>
    <row r="22814" spans="2:4" ht="15" customHeight="1" x14ac:dyDescent="0.25">
      <c r="B22814" s="683"/>
      <c r="C22814" s="683"/>
      <c r="D22814" s="684"/>
    </row>
    <row r="22815" spans="2:4" ht="15" customHeight="1" x14ac:dyDescent="0.25">
      <c r="B22815" s="683"/>
      <c r="C22815" s="683"/>
      <c r="D22815" s="684"/>
    </row>
    <row r="22816" spans="2:4" ht="15" customHeight="1" x14ac:dyDescent="0.25">
      <c r="B22816" s="683"/>
      <c r="C22816" s="683"/>
      <c r="D22816" s="684"/>
    </row>
    <row r="22817" spans="2:4" ht="15" customHeight="1" x14ac:dyDescent="0.25">
      <c r="B22817" s="683"/>
      <c r="C22817" s="683"/>
      <c r="D22817" s="684"/>
    </row>
    <row r="22818" spans="2:4" ht="15" customHeight="1" x14ac:dyDescent="0.25">
      <c r="B22818" s="683"/>
      <c r="C22818" s="683"/>
      <c r="D22818" s="684"/>
    </row>
    <row r="22819" spans="2:4" ht="15" customHeight="1" x14ac:dyDescent="0.25">
      <c r="B22819" s="683"/>
      <c r="C22819" s="683"/>
      <c r="D22819" s="684"/>
    </row>
    <row r="22820" spans="2:4" ht="15" customHeight="1" x14ac:dyDescent="0.25">
      <c r="B22820" s="683"/>
      <c r="C22820" s="683"/>
      <c r="D22820" s="684"/>
    </row>
    <row r="22821" spans="2:4" ht="15" customHeight="1" x14ac:dyDescent="0.25">
      <c r="B22821" s="683"/>
      <c r="C22821" s="683"/>
      <c r="D22821" s="684"/>
    </row>
    <row r="22822" spans="2:4" ht="15" customHeight="1" x14ac:dyDescent="0.25">
      <c r="B22822" s="683"/>
      <c r="C22822" s="683"/>
      <c r="D22822" s="684"/>
    </row>
    <row r="22823" spans="2:4" ht="15" customHeight="1" x14ac:dyDescent="0.25">
      <c r="B22823" s="683"/>
      <c r="C22823" s="683"/>
      <c r="D22823" s="684"/>
    </row>
    <row r="22824" spans="2:4" ht="15" customHeight="1" x14ac:dyDescent="0.25">
      <c r="B22824" s="683"/>
      <c r="C22824" s="683"/>
      <c r="D22824" s="684"/>
    </row>
    <row r="22825" spans="2:4" ht="15" customHeight="1" x14ac:dyDescent="0.25">
      <c r="B22825" s="683"/>
      <c r="C22825" s="683"/>
      <c r="D22825" s="684"/>
    </row>
    <row r="22826" spans="2:4" ht="15" customHeight="1" x14ac:dyDescent="0.25">
      <c r="B22826" s="683"/>
      <c r="C22826" s="683"/>
      <c r="D22826" s="684"/>
    </row>
    <row r="22827" spans="2:4" ht="15" customHeight="1" x14ac:dyDescent="0.25">
      <c r="B22827" s="683"/>
      <c r="C22827" s="683"/>
      <c r="D22827" s="684"/>
    </row>
    <row r="22828" spans="2:4" ht="15" customHeight="1" x14ac:dyDescent="0.25">
      <c r="B22828" s="683"/>
      <c r="C22828" s="683"/>
      <c r="D22828" s="684"/>
    </row>
    <row r="22829" spans="2:4" ht="15" customHeight="1" x14ac:dyDescent="0.25">
      <c r="B22829" s="683"/>
      <c r="C22829" s="683"/>
      <c r="D22829" s="684"/>
    </row>
    <row r="22830" spans="2:4" ht="15" customHeight="1" x14ac:dyDescent="0.25">
      <c r="B22830" s="683"/>
      <c r="C22830" s="683"/>
      <c r="D22830" s="684"/>
    </row>
    <row r="22831" spans="2:4" ht="15" customHeight="1" x14ac:dyDescent="0.25">
      <c r="B22831" s="683"/>
      <c r="C22831" s="683"/>
      <c r="D22831" s="684"/>
    </row>
    <row r="22832" spans="2:4" ht="15" customHeight="1" x14ac:dyDescent="0.25">
      <c r="B22832" s="683"/>
      <c r="C22832" s="683"/>
      <c r="D22832" s="684"/>
    </row>
    <row r="22833" spans="2:4" ht="15" customHeight="1" x14ac:dyDescent="0.25">
      <c r="B22833" s="683"/>
      <c r="C22833" s="683"/>
      <c r="D22833" s="684"/>
    </row>
    <row r="22834" spans="2:4" ht="15" customHeight="1" x14ac:dyDescent="0.25">
      <c r="B22834" s="683"/>
      <c r="C22834" s="683"/>
      <c r="D22834" s="684"/>
    </row>
    <row r="22835" spans="2:4" ht="15" customHeight="1" x14ac:dyDescent="0.25">
      <c r="B22835" s="683"/>
      <c r="C22835" s="683"/>
      <c r="D22835" s="684"/>
    </row>
    <row r="22836" spans="2:4" ht="15" customHeight="1" x14ac:dyDescent="0.25">
      <c r="B22836" s="683"/>
      <c r="C22836" s="683"/>
      <c r="D22836" s="684"/>
    </row>
    <row r="22837" spans="2:4" ht="15" customHeight="1" x14ac:dyDescent="0.25">
      <c r="B22837" s="683"/>
      <c r="C22837" s="683"/>
      <c r="D22837" s="684"/>
    </row>
    <row r="22838" spans="2:4" ht="15" customHeight="1" x14ac:dyDescent="0.25">
      <c r="B22838" s="683"/>
      <c r="C22838" s="683"/>
      <c r="D22838" s="684"/>
    </row>
    <row r="22839" spans="2:4" ht="15" customHeight="1" x14ac:dyDescent="0.25">
      <c r="B22839" s="683"/>
      <c r="C22839" s="683"/>
      <c r="D22839" s="684"/>
    </row>
    <row r="22840" spans="2:4" ht="15" customHeight="1" x14ac:dyDescent="0.25">
      <c r="B22840" s="683"/>
      <c r="C22840" s="683"/>
      <c r="D22840" s="684"/>
    </row>
    <row r="22841" spans="2:4" ht="15" customHeight="1" x14ac:dyDescent="0.25">
      <c r="B22841" s="683"/>
      <c r="C22841" s="683"/>
      <c r="D22841" s="684"/>
    </row>
    <row r="22842" spans="2:4" ht="15" customHeight="1" x14ac:dyDescent="0.25">
      <c r="B22842" s="683"/>
      <c r="C22842" s="683"/>
      <c r="D22842" s="684"/>
    </row>
    <row r="22843" spans="2:4" ht="15" customHeight="1" x14ac:dyDescent="0.25">
      <c r="B22843" s="683"/>
      <c r="C22843" s="683"/>
      <c r="D22843" s="684"/>
    </row>
    <row r="22844" spans="2:4" ht="15" customHeight="1" x14ac:dyDescent="0.25">
      <c r="B22844" s="683"/>
      <c r="C22844" s="683"/>
      <c r="D22844" s="684"/>
    </row>
    <row r="22845" spans="2:4" ht="15" customHeight="1" x14ac:dyDescent="0.25">
      <c r="B22845" s="683"/>
      <c r="C22845" s="683"/>
      <c r="D22845" s="684"/>
    </row>
    <row r="22846" spans="2:4" ht="15" customHeight="1" x14ac:dyDescent="0.25">
      <c r="B22846" s="683"/>
      <c r="C22846" s="683"/>
      <c r="D22846" s="684"/>
    </row>
    <row r="22847" spans="2:4" ht="15" customHeight="1" x14ac:dyDescent="0.25">
      <c r="B22847" s="683"/>
      <c r="C22847" s="683"/>
      <c r="D22847" s="684"/>
    </row>
    <row r="22848" spans="2:4" ht="15" customHeight="1" x14ac:dyDescent="0.25">
      <c r="B22848" s="683"/>
      <c r="C22848" s="683"/>
      <c r="D22848" s="684"/>
    </row>
    <row r="22849" spans="2:4" ht="15" customHeight="1" x14ac:dyDescent="0.25">
      <c r="B22849" s="683"/>
      <c r="C22849" s="683"/>
      <c r="D22849" s="684"/>
    </row>
    <row r="22850" spans="2:4" ht="15" customHeight="1" x14ac:dyDescent="0.25">
      <c r="B22850" s="683"/>
      <c r="C22850" s="683"/>
      <c r="D22850" s="684"/>
    </row>
    <row r="22851" spans="2:4" ht="15" customHeight="1" x14ac:dyDescent="0.25">
      <c r="B22851" s="683"/>
      <c r="C22851" s="683"/>
      <c r="D22851" s="684"/>
    </row>
    <row r="22852" spans="2:4" ht="15" customHeight="1" x14ac:dyDescent="0.25">
      <c r="B22852" s="683"/>
      <c r="C22852" s="683"/>
      <c r="D22852" s="684"/>
    </row>
    <row r="22853" spans="2:4" ht="15" customHeight="1" x14ac:dyDescent="0.25">
      <c r="B22853" s="683"/>
      <c r="C22853" s="683"/>
      <c r="D22853" s="684"/>
    </row>
    <row r="22854" spans="2:4" ht="15" customHeight="1" x14ac:dyDescent="0.25">
      <c r="B22854" s="683"/>
      <c r="C22854" s="683"/>
      <c r="D22854" s="684"/>
    </row>
    <row r="22855" spans="2:4" ht="15" customHeight="1" x14ac:dyDescent="0.25">
      <c r="B22855" s="683"/>
      <c r="C22855" s="683"/>
      <c r="D22855" s="684"/>
    </row>
    <row r="22856" spans="2:4" ht="15" customHeight="1" x14ac:dyDescent="0.25">
      <c r="B22856" s="683"/>
      <c r="C22856" s="683"/>
      <c r="D22856" s="684"/>
    </row>
    <row r="22857" spans="2:4" ht="15" customHeight="1" x14ac:dyDescent="0.25">
      <c r="B22857" s="683"/>
      <c r="C22857" s="683"/>
      <c r="D22857" s="684"/>
    </row>
    <row r="22858" spans="2:4" ht="15" customHeight="1" x14ac:dyDescent="0.25">
      <c r="B22858" s="683"/>
      <c r="C22858" s="683"/>
      <c r="D22858" s="684"/>
    </row>
    <row r="22859" spans="2:4" ht="15" customHeight="1" x14ac:dyDescent="0.25">
      <c r="B22859" s="683"/>
      <c r="C22859" s="683"/>
      <c r="D22859" s="684"/>
    </row>
    <row r="22860" spans="2:4" ht="15" customHeight="1" x14ac:dyDescent="0.25">
      <c r="B22860" s="683"/>
      <c r="C22860" s="683"/>
      <c r="D22860" s="684"/>
    </row>
    <row r="22861" spans="2:4" ht="15" customHeight="1" x14ac:dyDescent="0.25">
      <c r="B22861" s="683"/>
      <c r="C22861" s="683"/>
      <c r="D22861" s="684"/>
    </row>
    <row r="22862" spans="2:4" ht="15" customHeight="1" x14ac:dyDescent="0.25">
      <c r="B22862" s="683"/>
      <c r="C22862" s="683"/>
      <c r="D22862" s="684"/>
    </row>
    <row r="22863" spans="2:4" ht="15" customHeight="1" x14ac:dyDescent="0.25">
      <c r="B22863" s="683"/>
      <c r="C22863" s="683"/>
      <c r="D22863" s="684"/>
    </row>
    <row r="22864" spans="2:4" ht="15" customHeight="1" x14ac:dyDescent="0.25">
      <c r="B22864" s="683"/>
      <c r="C22864" s="683"/>
      <c r="D22864" s="684"/>
    </row>
    <row r="22865" spans="2:4" ht="15" customHeight="1" x14ac:dyDescent="0.25">
      <c r="B22865" s="683"/>
      <c r="C22865" s="683"/>
      <c r="D22865" s="684"/>
    </row>
    <row r="22866" spans="2:4" ht="15" customHeight="1" x14ac:dyDescent="0.25">
      <c r="B22866" s="683"/>
      <c r="C22866" s="683"/>
      <c r="D22866" s="684"/>
    </row>
    <row r="22867" spans="2:4" ht="15" customHeight="1" x14ac:dyDescent="0.25">
      <c r="B22867" s="683"/>
      <c r="C22867" s="683"/>
      <c r="D22867" s="684"/>
    </row>
    <row r="22868" spans="2:4" ht="15" customHeight="1" x14ac:dyDescent="0.25">
      <c r="B22868" s="683"/>
      <c r="C22868" s="683"/>
      <c r="D22868" s="684"/>
    </row>
    <row r="22869" spans="2:4" ht="15" customHeight="1" x14ac:dyDescent="0.25">
      <c r="B22869" s="683"/>
      <c r="C22869" s="683"/>
      <c r="D22869" s="684"/>
    </row>
    <row r="22870" spans="2:4" ht="15" customHeight="1" x14ac:dyDescent="0.25">
      <c r="B22870" s="683"/>
      <c r="C22870" s="683"/>
      <c r="D22870" s="684"/>
    </row>
    <row r="22871" spans="2:4" ht="15" customHeight="1" x14ac:dyDescent="0.25">
      <c r="B22871" s="683"/>
      <c r="C22871" s="683"/>
      <c r="D22871" s="684"/>
    </row>
    <row r="22872" spans="2:4" ht="15" customHeight="1" x14ac:dyDescent="0.25">
      <c r="B22872" s="683"/>
      <c r="C22872" s="683"/>
      <c r="D22872" s="684"/>
    </row>
    <row r="22873" spans="2:4" ht="15" customHeight="1" x14ac:dyDescent="0.25">
      <c r="B22873" s="683"/>
      <c r="C22873" s="683"/>
      <c r="D22873" s="684"/>
    </row>
    <row r="22874" spans="2:4" ht="15" customHeight="1" x14ac:dyDescent="0.25">
      <c r="B22874" s="683"/>
      <c r="C22874" s="683"/>
      <c r="D22874" s="684"/>
    </row>
    <row r="22875" spans="2:4" ht="15" customHeight="1" x14ac:dyDescent="0.25">
      <c r="B22875" s="683"/>
      <c r="C22875" s="683"/>
      <c r="D22875" s="684"/>
    </row>
    <row r="22876" spans="2:4" ht="15" customHeight="1" x14ac:dyDescent="0.25">
      <c r="B22876" s="683"/>
      <c r="C22876" s="683"/>
      <c r="D22876" s="684"/>
    </row>
    <row r="22877" spans="2:4" ht="15" customHeight="1" x14ac:dyDescent="0.25">
      <c r="B22877" s="683"/>
      <c r="C22877" s="683"/>
      <c r="D22877" s="684"/>
    </row>
    <row r="22878" spans="2:4" ht="15" customHeight="1" x14ac:dyDescent="0.25">
      <c r="B22878" s="683"/>
      <c r="C22878" s="683"/>
      <c r="D22878" s="684"/>
    </row>
    <row r="22879" spans="2:4" ht="15" customHeight="1" x14ac:dyDescent="0.25">
      <c r="B22879" s="683"/>
      <c r="C22879" s="683"/>
      <c r="D22879" s="684"/>
    </row>
    <row r="22880" spans="2:4" ht="15" customHeight="1" x14ac:dyDescent="0.25">
      <c r="B22880" s="683"/>
      <c r="C22880" s="683"/>
      <c r="D22880" s="684"/>
    </row>
    <row r="22881" spans="2:4" ht="15" customHeight="1" x14ac:dyDescent="0.25">
      <c r="B22881" s="683"/>
      <c r="C22881" s="683"/>
      <c r="D22881" s="684"/>
    </row>
    <row r="22882" spans="2:4" ht="15" customHeight="1" x14ac:dyDescent="0.25">
      <c r="B22882" s="683"/>
      <c r="C22882" s="683"/>
      <c r="D22882" s="684"/>
    </row>
    <row r="22883" spans="2:4" ht="15" customHeight="1" x14ac:dyDescent="0.25">
      <c r="B22883" s="683"/>
      <c r="C22883" s="683"/>
      <c r="D22883" s="684"/>
    </row>
    <row r="22884" spans="2:4" ht="15" customHeight="1" x14ac:dyDescent="0.25">
      <c r="B22884" s="683"/>
      <c r="C22884" s="683"/>
      <c r="D22884" s="684"/>
    </row>
    <row r="22885" spans="2:4" ht="15" customHeight="1" x14ac:dyDescent="0.25">
      <c r="B22885" s="683"/>
      <c r="C22885" s="683"/>
      <c r="D22885" s="684"/>
    </row>
    <row r="22886" spans="2:4" ht="15" customHeight="1" x14ac:dyDescent="0.25">
      <c r="B22886" s="683"/>
      <c r="C22886" s="683"/>
      <c r="D22886" s="684"/>
    </row>
    <row r="22887" spans="2:4" ht="15" customHeight="1" x14ac:dyDescent="0.25">
      <c r="B22887" s="683"/>
      <c r="C22887" s="683"/>
      <c r="D22887" s="684"/>
    </row>
    <row r="22888" spans="2:4" ht="15" customHeight="1" x14ac:dyDescent="0.25">
      <c r="B22888" s="683"/>
      <c r="C22888" s="683"/>
      <c r="D22888" s="684"/>
    </row>
    <row r="22889" spans="2:4" ht="15" customHeight="1" x14ac:dyDescent="0.25">
      <c r="B22889" s="683"/>
      <c r="C22889" s="683"/>
      <c r="D22889" s="684"/>
    </row>
    <row r="22890" spans="2:4" ht="15" customHeight="1" x14ac:dyDescent="0.25">
      <c r="B22890" s="683"/>
      <c r="C22890" s="683"/>
      <c r="D22890" s="684"/>
    </row>
    <row r="22891" spans="2:4" ht="15" customHeight="1" x14ac:dyDescent="0.25">
      <c r="B22891" s="683"/>
      <c r="C22891" s="683"/>
      <c r="D22891" s="684"/>
    </row>
    <row r="22892" spans="2:4" ht="15" customHeight="1" x14ac:dyDescent="0.25">
      <c r="B22892" s="683"/>
      <c r="C22892" s="683"/>
      <c r="D22892" s="684"/>
    </row>
    <row r="22893" spans="2:4" ht="15" customHeight="1" x14ac:dyDescent="0.25">
      <c r="B22893" s="683"/>
      <c r="C22893" s="683"/>
      <c r="D22893" s="684"/>
    </row>
    <row r="22894" spans="2:4" ht="15" customHeight="1" x14ac:dyDescent="0.25">
      <c r="B22894" s="683"/>
      <c r="C22894" s="683"/>
      <c r="D22894" s="684"/>
    </row>
    <row r="22895" spans="2:4" ht="15" customHeight="1" x14ac:dyDescent="0.25">
      <c r="B22895" s="683"/>
      <c r="C22895" s="683"/>
      <c r="D22895" s="684"/>
    </row>
    <row r="22896" spans="2:4" ht="15" customHeight="1" x14ac:dyDescent="0.25">
      <c r="B22896" s="683"/>
      <c r="C22896" s="683"/>
      <c r="D22896" s="684"/>
    </row>
    <row r="22897" spans="2:4" ht="15" customHeight="1" x14ac:dyDescent="0.25">
      <c r="B22897" s="683"/>
      <c r="C22897" s="683"/>
      <c r="D22897" s="684"/>
    </row>
    <row r="22898" spans="2:4" ht="15" customHeight="1" x14ac:dyDescent="0.25">
      <c r="B22898" s="683"/>
      <c r="C22898" s="683"/>
      <c r="D22898" s="684"/>
    </row>
    <row r="22899" spans="2:4" ht="15" customHeight="1" x14ac:dyDescent="0.25">
      <c r="B22899" s="683"/>
      <c r="C22899" s="683"/>
      <c r="D22899" s="684"/>
    </row>
    <row r="22900" spans="2:4" ht="15" customHeight="1" x14ac:dyDescent="0.25">
      <c r="B22900" s="683"/>
      <c r="C22900" s="683"/>
      <c r="D22900" s="684"/>
    </row>
    <row r="22901" spans="2:4" ht="15" customHeight="1" x14ac:dyDescent="0.25">
      <c r="B22901" s="683"/>
      <c r="C22901" s="683"/>
      <c r="D22901" s="684"/>
    </row>
    <row r="22902" spans="2:4" ht="15" customHeight="1" x14ac:dyDescent="0.25">
      <c r="B22902" s="683"/>
      <c r="C22902" s="683"/>
      <c r="D22902" s="684"/>
    </row>
    <row r="22903" spans="2:4" ht="15" customHeight="1" x14ac:dyDescent="0.25">
      <c r="B22903" s="683"/>
      <c r="C22903" s="683"/>
      <c r="D22903" s="684"/>
    </row>
    <row r="22904" spans="2:4" ht="15" customHeight="1" x14ac:dyDescent="0.25">
      <c r="B22904" s="683"/>
      <c r="C22904" s="683"/>
      <c r="D22904" s="684"/>
    </row>
    <row r="22905" spans="2:4" ht="15" customHeight="1" x14ac:dyDescent="0.25">
      <c r="B22905" s="683"/>
      <c r="C22905" s="683"/>
      <c r="D22905" s="684"/>
    </row>
    <row r="22906" spans="2:4" ht="15" customHeight="1" x14ac:dyDescent="0.25">
      <c r="B22906" s="683"/>
      <c r="C22906" s="683"/>
      <c r="D22906" s="684"/>
    </row>
    <row r="22907" spans="2:4" ht="15" customHeight="1" x14ac:dyDescent="0.25">
      <c r="B22907" s="683"/>
      <c r="C22907" s="683"/>
      <c r="D22907" s="684"/>
    </row>
    <row r="22908" spans="2:4" ht="15" customHeight="1" x14ac:dyDescent="0.25">
      <c r="B22908" s="683"/>
      <c r="C22908" s="683"/>
      <c r="D22908" s="684"/>
    </row>
    <row r="22909" spans="2:4" ht="15" customHeight="1" x14ac:dyDescent="0.25">
      <c r="B22909" s="683"/>
      <c r="C22909" s="683"/>
      <c r="D22909" s="684"/>
    </row>
    <row r="22910" spans="2:4" ht="15" customHeight="1" x14ac:dyDescent="0.25">
      <c r="B22910" s="683"/>
      <c r="C22910" s="683"/>
      <c r="D22910" s="684"/>
    </row>
    <row r="22911" spans="2:4" ht="15" customHeight="1" x14ac:dyDescent="0.25">
      <c r="B22911" s="683"/>
      <c r="C22911" s="683"/>
      <c r="D22911" s="684"/>
    </row>
    <row r="22912" spans="2:4" ht="15" customHeight="1" x14ac:dyDescent="0.25">
      <c r="B22912" s="683"/>
      <c r="C22912" s="683"/>
      <c r="D22912" s="684"/>
    </row>
    <row r="22913" spans="2:4" ht="15" customHeight="1" x14ac:dyDescent="0.25">
      <c r="B22913" s="683"/>
      <c r="C22913" s="683"/>
      <c r="D22913" s="684"/>
    </row>
    <row r="22914" spans="2:4" ht="15" customHeight="1" x14ac:dyDescent="0.25">
      <c r="B22914" s="683"/>
      <c r="C22914" s="683"/>
      <c r="D22914" s="684"/>
    </row>
    <row r="22915" spans="2:4" ht="15" customHeight="1" x14ac:dyDescent="0.25">
      <c r="B22915" s="683"/>
      <c r="C22915" s="683"/>
      <c r="D22915" s="684"/>
    </row>
    <row r="22916" spans="2:4" ht="15" customHeight="1" x14ac:dyDescent="0.25">
      <c r="B22916" s="683"/>
      <c r="C22916" s="683"/>
      <c r="D22916" s="684"/>
    </row>
    <row r="22917" spans="2:4" ht="15" customHeight="1" x14ac:dyDescent="0.25">
      <c r="B22917" s="683"/>
      <c r="C22917" s="683"/>
      <c r="D22917" s="684"/>
    </row>
    <row r="22918" spans="2:4" ht="15" customHeight="1" x14ac:dyDescent="0.25">
      <c r="B22918" s="683"/>
      <c r="C22918" s="683"/>
      <c r="D22918" s="684"/>
    </row>
    <row r="22919" spans="2:4" ht="15" customHeight="1" x14ac:dyDescent="0.25">
      <c r="B22919" s="683"/>
      <c r="C22919" s="683"/>
      <c r="D22919" s="684"/>
    </row>
    <row r="22920" spans="2:4" ht="15" customHeight="1" x14ac:dyDescent="0.25">
      <c r="B22920" s="683"/>
      <c r="C22920" s="683"/>
      <c r="D22920" s="684"/>
    </row>
    <row r="22921" spans="2:4" ht="15" customHeight="1" x14ac:dyDescent="0.25">
      <c r="B22921" s="683"/>
      <c r="C22921" s="683"/>
      <c r="D22921" s="684"/>
    </row>
    <row r="22922" spans="2:4" ht="15" customHeight="1" x14ac:dyDescent="0.25">
      <c r="B22922" s="683"/>
      <c r="C22922" s="683"/>
      <c r="D22922" s="684"/>
    </row>
    <row r="22923" spans="2:4" ht="15" customHeight="1" x14ac:dyDescent="0.25">
      <c r="B22923" s="683"/>
      <c r="C22923" s="683"/>
      <c r="D22923" s="684"/>
    </row>
    <row r="22924" spans="2:4" ht="15" customHeight="1" x14ac:dyDescent="0.25">
      <c r="B22924" s="683"/>
      <c r="C22924" s="683"/>
      <c r="D22924" s="684"/>
    </row>
    <row r="22925" spans="2:4" ht="15" customHeight="1" x14ac:dyDescent="0.25">
      <c r="B22925" s="683"/>
      <c r="C22925" s="683"/>
      <c r="D22925" s="684"/>
    </row>
    <row r="22926" spans="2:4" ht="15" customHeight="1" x14ac:dyDescent="0.25">
      <c r="B22926" s="683"/>
      <c r="C22926" s="683"/>
      <c r="D22926" s="684"/>
    </row>
    <row r="22927" spans="2:4" ht="15" customHeight="1" x14ac:dyDescent="0.25">
      <c r="B22927" s="683"/>
      <c r="C22927" s="683"/>
      <c r="D22927" s="684"/>
    </row>
    <row r="22928" spans="2:4" ht="15" customHeight="1" x14ac:dyDescent="0.25">
      <c r="B22928" s="683"/>
      <c r="C22928" s="683"/>
      <c r="D22928" s="684"/>
    </row>
    <row r="22929" spans="2:4" ht="15" customHeight="1" x14ac:dyDescent="0.25">
      <c r="B22929" s="683"/>
      <c r="C22929" s="683"/>
      <c r="D22929" s="684"/>
    </row>
    <row r="22930" spans="2:4" ht="15" customHeight="1" x14ac:dyDescent="0.25">
      <c r="B22930" s="683"/>
      <c r="C22930" s="683"/>
      <c r="D22930" s="684"/>
    </row>
    <row r="22931" spans="2:4" ht="15" customHeight="1" x14ac:dyDescent="0.25">
      <c r="B22931" s="683"/>
      <c r="C22931" s="683"/>
      <c r="D22931" s="684"/>
    </row>
    <row r="22932" spans="2:4" ht="15" customHeight="1" x14ac:dyDescent="0.25">
      <c r="B22932" s="683"/>
      <c r="C22932" s="683"/>
      <c r="D22932" s="684"/>
    </row>
    <row r="22933" spans="2:4" ht="15" customHeight="1" x14ac:dyDescent="0.25">
      <c r="B22933" s="683"/>
      <c r="C22933" s="683"/>
      <c r="D22933" s="684"/>
    </row>
    <row r="22934" spans="2:4" ht="15" customHeight="1" x14ac:dyDescent="0.25">
      <c r="B22934" s="683"/>
      <c r="C22934" s="683"/>
      <c r="D22934" s="684"/>
    </row>
    <row r="22935" spans="2:4" ht="15" customHeight="1" x14ac:dyDescent="0.25">
      <c r="B22935" s="683"/>
      <c r="C22935" s="683"/>
      <c r="D22935" s="684"/>
    </row>
    <row r="22936" spans="2:4" ht="15" customHeight="1" x14ac:dyDescent="0.25">
      <c r="B22936" s="683"/>
      <c r="C22936" s="683"/>
      <c r="D22936" s="684"/>
    </row>
    <row r="22937" spans="2:4" ht="15" customHeight="1" x14ac:dyDescent="0.25">
      <c r="B22937" s="683"/>
      <c r="C22937" s="683"/>
      <c r="D22937" s="684"/>
    </row>
    <row r="22938" spans="2:4" ht="15" customHeight="1" x14ac:dyDescent="0.25">
      <c r="B22938" s="683"/>
      <c r="C22938" s="683"/>
      <c r="D22938" s="684"/>
    </row>
    <row r="22939" spans="2:4" ht="15" customHeight="1" x14ac:dyDescent="0.25">
      <c r="B22939" s="683"/>
      <c r="C22939" s="683"/>
      <c r="D22939" s="684"/>
    </row>
    <row r="22940" spans="2:4" ht="15" customHeight="1" x14ac:dyDescent="0.25">
      <c r="B22940" s="683"/>
      <c r="C22940" s="683"/>
      <c r="D22940" s="684"/>
    </row>
    <row r="22941" spans="2:4" ht="15" customHeight="1" x14ac:dyDescent="0.25">
      <c r="B22941" s="683"/>
      <c r="C22941" s="683"/>
      <c r="D22941" s="684"/>
    </row>
    <row r="22942" spans="2:4" ht="15" customHeight="1" x14ac:dyDescent="0.25">
      <c r="B22942" s="683"/>
      <c r="C22942" s="683"/>
      <c r="D22942" s="684"/>
    </row>
    <row r="22943" spans="2:4" ht="15" customHeight="1" x14ac:dyDescent="0.25">
      <c r="B22943" s="683"/>
      <c r="C22943" s="683"/>
      <c r="D22943" s="684"/>
    </row>
    <row r="22944" spans="2:4" ht="15" customHeight="1" x14ac:dyDescent="0.25">
      <c r="B22944" s="683"/>
      <c r="C22944" s="683"/>
      <c r="D22944" s="684"/>
    </row>
    <row r="22945" spans="2:4" ht="15" customHeight="1" x14ac:dyDescent="0.25">
      <c r="B22945" s="683"/>
      <c r="C22945" s="683"/>
      <c r="D22945" s="684"/>
    </row>
    <row r="22946" spans="2:4" ht="15" customHeight="1" x14ac:dyDescent="0.25">
      <c r="B22946" s="683"/>
      <c r="C22946" s="683"/>
      <c r="D22946" s="684"/>
    </row>
    <row r="22947" spans="2:4" ht="15" customHeight="1" x14ac:dyDescent="0.25">
      <c r="B22947" s="683"/>
      <c r="C22947" s="683"/>
      <c r="D22947" s="684"/>
    </row>
    <row r="22948" spans="2:4" ht="15" customHeight="1" x14ac:dyDescent="0.25">
      <c r="B22948" s="683"/>
      <c r="C22948" s="683"/>
      <c r="D22948" s="684"/>
    </row>
    <row r="22949" spans="2:4" ht="15" customHeight="1" x14ac:dyDescent="0.25">
      <c r="B22949" s="683"/>
      <c r="C22949" s="683"/>
      <c r="D22949" s="684"/>
    </row>
    <row r="22950" spans="2:4" ht="15" customHeight="1" x14ac:dyDescent="0.25">
      <c r="B22950" s="683"/>
      <c r="C22950" s="683"/>
      <c r="D22950" s="684"/>
    </row>
    <row r="22951" spans="2:4" ht="15" customHeight="1" x14ac:dyDescent="0.25">
      <c r="B22951" s="683"/>
      <c r="C22951" s="683"/>
      <c r="D22951" s="684"/>
    </row>
    <row r="22952" spans="2:4" ht="15" customHeight="1" x14ac:dyDescent="0.25">
      <c r="B22952" s="683"/>
      <c r="C22952" s="683"/>
      <c r="D22952" s="684"/>
    </row>
    <row r="22953" spans="2:4" ht="15" customHeight="1" x14ac:dyDescent="0.25">
      <c r="B22953" s="683"/>
      <c r="C22953" s="683"/>
      <c r="D22953" s="684"/>
    </row>
    <row r="22954" spans="2:4" ht="15" customHeight="1" x14ac:dyDescent="0.25">
      <c r="B22954" s="683"/>
      <c r="C22954" s="683"/>
      <c r="D22954" s="684"/>
    </row>
    <row r="22955" spans="2:4" ht="15" customHeight="1" x14ac:dyDescent="0.25">
      <c r="B22955" s="683"/>
      <c r="C22955" s="683"/>
      <c r="D22955" s="684"/>
    </row>
    <row r="22956" spans="2:4" ht="15" customHeight="1" x14ac:dyDescent="0.25">
      <c r="B22956" s="683"/>
      <c r="C22956" s="683"/>
      <c r="D22956" s="684"/>
    </row>
    <row r="22957" spans="2:4" ht="15" customHeight="1" x14ac:dyDescent="0.25">
      <c r="B22957" s="683"/>
      <c r="C22957" s="683"/>
      <c r="D22957" s="684"/>
    </row>
    <row r="22958" spans="2:4" ht="15" customHeight="1" x14ac:dyDescent="0.25">
      <c r="B22958" s="683"/>
      <c r="C22958" s="683"/>
      <c r="D22958" s="684"/>
    </row>
    <row r="22959" spans="2:4" ht="15" customHeight="1" x14ac:dyDescent="0.25">
      <c r="B22959" s="683"/>
      <c r="C22959" s="683"/>
      <c r="D22959" s="684"/>
    </row>
    <row r="22960" spans="2:4" ht="15" customHeight="1" x14ac:dyDescent="0.25">
      <c r="B22960" s="683"/>
      <c r="C22960" s="683"/>
      <c r="D22960" s="684"/>
    </row>
    <row r="22961" spans="2:4" ht="15" customHeight="1" x14ac:dyDescent="0.25">
      <c r="B22961" s="683"/>
      <c r="C22961" s="683"/>
      <c r="D22961" s="684"/>
    </row>
    <row r="22962" spans="2:4" ht="15" customHeight="1" x14ac:dyDescent="0.25">
      <c r="B22962" s="683"/>
      <c r="C22962" s="683"/>
      <c r="D22962" s="684"/>
    </row>
    <row r="22963" spans="2:4" ht="15" customHeight="1" x14ac:dyDescent="0.25">
      <c r="B22963" s="683"/>
      <c r="C22963" s="683"/>
      <c r="D22963" s="684"/>
    </row>
    <row r="22964" spans="2:4" ht="15" customHeight="1" x14ac:dyDescent="0.25">
      <c r="B22964" s="683"/>
      <c r="C22964" s="683"/>
      <c r="D22964" s="684"/>
    </row>
    <row r="22965" spans="2:4" ht="15" customHeight="1" x14ac:dyDescent="0.25">
      <c r="B22965" s="683"/>
      <c r="C22965" s="683"/>
      <c r="D22965" s="684"/>
    </row>
    <row r="22966" spans="2:4" ht="15" customHeight="1" x14ac:dyDescent="0.25">
      <c r="B22966" s="683"/>
      <c r="C22966" s="683"/>
      <c r="D22966" s="684"/>
    </row>
    <row r="22967" spans="2:4" ht="15" customHeight="1" x14ac:dyDescent="0.25">
      <c r="B22967" s="683"/>
      <c r="C22967" s="683"/>
      <c r="D22967" s="684"/>
    </row>
    <row r="22968" spans="2:4" ht="15" customHeight="1" x14ac:dyDescent="0.25">
      <c r="B22968" s="683"/>
      <c r="C22968" s="683"/>
      <c r="D22968" s="684"/>
    </row>
    <row r="22969" spans="2:4" ht="15" customHeight="1" x14ac:dyDescent="0.25">
      <c r="B22969" s="683"/>
      <c r="C22969" s="683"/>
      <c r="D22969" s="684"/>
    </row>
    <row r="22970" spans="2:4" ht="15" customHeight="1" x14ac:dyDescent="0.25">
      <c r="B22970" s="683"/>
      <c r="C22970" s="683"/>
      <c r="D22970" s="684"/>
    </row>
    <row r="22971" spans="2:4" ht="15" customHeight="1" x14ac:dyDescent="0.25">
      <c r="B22971" s="683"/>
      <c r="C22971" s="683"/>
      <c r="D22971" s="684"/>
    </row>
    <row r="22972" spans="2:4" ht="15" customHeight="1" x14ac:dyDescent="0.25">
      <c r="B22972" s="683"/>
      <c r="C22972" s="683"/>
      <c r="D22972" s="684"/>
    </row>
    <row r="22973" spans="2:4" ht="15" customHeight="1" x14ac:dyDescent="0.25">
      <c r="B22973" s="683"/>
      <c r="C22973" s="683"/>
      <c r="D22973" s="684"/>
    </row>
    <row r="22974" spans="2:4" ht="15" customHeight="1" x14ac:dyDescent="0.25">
      <c r="B22974" s="683"/>
      <c r="C22974" s="683"/>
      <c r="D22974" s="684"/>
    </row>
    <row r="22975" spans="2:4" ht="15" customHeight="1" x14ac:dyDescent="0.25">
      <c r="B22975" s="683"/>
      <c r="C22975" s="683"/>
      <c r="D22975" s="684"/>
    </row>
    <row r="22976" spans="2:4" ht="15" customHeight="1" x14ac:dyDescent="0.25">
      <c r="B22976" s="683"/>
      <c r="C22976" s="683"/>
      <c r="D22976" s="684"/>
    </row>
    <row r="22977" spans="2:4" ht="15" customHeight="1" x14ac:dyDescent="0.25">
      <c r="B22977" s="683"/>
      <c r="C22977" s="683"/>
      <c r="D22977" s="684"/>
    </row>
    <row r="22978" spans="2:4" ht="15" customHeight="1" x14ac:dyDescent="0.25">
      <c r="B22978" s="683"/>
      <c r="C22978" s="683"/>
      <c r="D22978" s="684"/>
    </row>
    <row r="22979" spans="2:4" ht="15" customHeight="1" x14ac:dyDescent="0.25">
      <c r="B22979" s="683"/>
      <c r="C22979" s="683"/>
      <c r="D22979" s="684"/>
    </row>
    <row r="22980" spans="2:4" ht="15" customHeight="1" x14ac:dyDescent="0.25">
      <c r="B22980" s="683"/>
      <c r="C22980" s="683"/>
      <c r="D22980" s="684"/>
    </row>
    <row r="22981" spans="2:4" ht="15" customHeight="1" x14ac:dyDescent="0.25">
      <c r="B22981" s="683"/>
      <c r="C22981" s="683"/>
      <c r="D22981" s="684"/>
    </row>
    <row r="22982" spans="2:4" ht="15" customHeight="1" x14ac:dyDescent="0.25">
      <c r="B22982" s="683"/>
      <c r="C22982" s="683"/>
      <c r="D22982" s="684"/>
    </row>
    <row r="22983" spans="2:4" ht="15" customHeight="1" x14ac:dyDescent="0.25">
      <c r="B22983" s="683"/>
      <c r="C22983" s="683"/>
      <c r="D22983" s="684"/>
    </row>
    <row r="22984" spans="2:4" ht="15" customHeight="1" x14ac:dyDescent="0.25">
      <c r="B22984" s="683"/>
      <c r="C22984" s="683"/>
      <c r="D22984" s="684"/>
    </row>
    <row r="22985" spans="2:4" ht="15" customHeight="1" x14ac:dyDescent="0.25">
      <c r="B22985" s="683"/>
      <c r="C22985" s="683"/>
      <c r="D22985" s="684"/>
    </row>
    <row r="22986" spans="2:4" ht="15" customHeight="1" x14ac:dyDescent="0.25">
      <c r="B22986" s="683"/>
      <c r="C22986" s="683"/>
      <c r="D22986" s="684"/>
    </row>
    <row r="22987" spans="2:4" ht="15" customHeight="1" x14ac:dyDescent="0.25">
      <c r="B22987" s="683"/>
      <c r="C22987" s="683"/>
      <c r="D22987" s="684"/>
    </row>
    <row r="22988" spans="2:4" ht="15" customHeight="1" x14ac:dyDescent="0.25">
      <c r="B22988" s="683"/>
      <c r="C22988" s="683"/>
      <c r="D22988" s="684"/>
    </row>
    <row r="22989" spans="2:4" ht="15" customHeight="1" x14ac:dyDescent="0.25">
      <c r="B22989" s="683"/>
      <c r="C22989" s="683"/>
      <c r="D22989" s="684"/>
    </row>
    <row r="22990" spans="2:4" ht="15" customHeight="1" x14ac:dyDescent="0.25">
      <c r="B22990" s="683"/>
      <c r="C22990" s="683"/>
      <c r="D22990" s="684"/>
    </row>
    <row r="22991" spans="2:4" ht="15" customHeight="1" x14ac:dyDescent="0.25">
      <c r="B22991" s="683"/>
      <c r="C22991" s="683"/>
      <c r="D22991" s="684"/>
    </row>
    <row r="22992" spans="2:4" ht="15" customHeight="1" x14ac:dyDescent="0.25">
      <c r="B22992" s="683"/>
      <c r="C22992" s="683"/>
      <c r="D22992" s="684"/>
    </row>
    <row r="22993" spans="2:4" ht="15" customHeight="1" x14ac:dyDescent="0.25">
      <c r="B22993" s="683"/>
      <c r="C22993" s="683"/>
      <c r="D22993" s="684"/>
    </row>
    <row r="22994" spans="2:4" ht="15" customHeight="1" x14ac:dyDescent="0.25">
      <c r="B22994" s="683"/>
      <c r="C22994" s="683"/>
      <c r="D22994" s="684"/>
    </row>
    <row r="22995" spans="2:4" ht="15" customHeight="1" x14ac:dyDescent="0.25">
      <c r="B22995" s="683"/>
      <c r="C22995" s="683"/>
      <c r="D22995" s="684"/>
    </row>
    <row r="22996" spans="2:4" ht="15" customHeight="1" x14ac:dyDescent="0.25">
      <c r="B22996" s="683"/>
      <c r="C22996" s="683"/>
      <c r="D22996" s="684"/>
    </row>
    <row r="22997" spans="2:4" ht="15" customHeight="1" x14ac:dyDescent="0.25">
      <c r="B22997" s="683"/>
      <c r="C22997" s="683"/>
      <c r="D22997" s="684"/>
    </row>
    <row r="22998" spans="2:4" ht="15" customHeight="1" x14ac:dyDescent="0.25">
      <c r="B22998" s="683"/>
      <c r="C22998" s="683"/>
      <c r="D22998" s="684"/>
    </row>
    <row r="22999" spans="2:4" ht="15" customHeight="1" x14ac:dyDescent="0.25">
      <c r="B22999" s="683"/>
      <c r="C22999" s="683"/>
      <c r="D22999" s="684"/>
    </row>
    <row r="23000" spans="2:4" ht="15" customHeight="1" x14ac:dyDescent="0.25">
      <c r="B23000" s="683"/>
      <c r="C23000" s="683"/>
      <c r="D23000" s="684"/>
    </row>
    <row r="23001" spans="2:4" ht="15" customHeight="1" x14ac:dyDescent="0.25">
      <c r="B23001" s="683"/>
      <c r="C23001" s="683"/>
      <c r="D23001" s="684"/>
    </row>
    <row r="23002" spans="2:4" ht="15" customHeight="1" x14ac:dyDescent="0.25">
      <c r="B23002" s="683"/>
      <c r="C23002" s="683"/>
      <c r="D23002" s="684"/>
    </row>
    <row r="23003" spans="2:4" ht="15" customHeight="1" x14ac:dyDescent="0.25">
      <c r="B23003" s="683"/>
      <c r="C23003" s="683"/>
      <c r="D23003" s="684"/>
    </row>
    <row r="23004" spans="2:4" ht="15" customHeight="1" x14ac:dyDescent="0.25">
      <c r="B23004" s="683"/>
      <c r="C23004" s="683"/>
      <c r="D23004" s="684"/>
    </row>
    <row r="23005" spans="2:4" ht="15" customHeight="1" x14ac:dyDescent="0.25">
      <c r="B23005" s="683"/>
      <c r="C23005" s="683"/>
      <c r="D23005" s="684"/>
    </row>
    <row r="23006" spans="2:4" ht="15" customHeight="1" x14ac:dyDescent="0.25">
      <c r="B23006" s="683"/>
      <c r="C23006" s="683"/>
      <c r="D23006" s="684"/>
    </row>
    <row r="23007" spans="2:4" ht="15" customHeight="1" x14ac:dyDescent="0.25">
      <c r="B23007" s="683"/>
      <c r="C23007" s="683"/>
      <c r="D23007" s="684"/>
    </row>
    <row r="23008" spans="2:4" ht="15" customHeight="1" x14ac:dyDescent="0.25">
      <c r="B23008" s="683"/>
      <c r="C23008" s="683"/>
      <c r="D23008" s="684"/>
    </row>
    <row r="23009" spans="2:4" ht="15" customHeight="1" x14ac:dyDescent="0.25">
      <c r="B23009" s="683"/>
      <c r="C23009" s="683"/>
      <c r="D23009" s="684"/>
    </row>
    <row r="23010" spans="2:4" ht="15" customHeight="1" x14ac:dyDescent="0.25">
      <c r="B23010" s="683"/>
      <c r="C23010" s="683"/>
      <c r="D23010" s="684"/>
    </row>
    <row r="23011" spans="2:4" ht="15" customHeight="1" x14ac:dyDescent="0.25">
      <c r="B23011" s="683"/>
      <c r="C23011" s="683"/>
      <c r="D23011" s="684"/>
    </row>
    <row r="23012" spans="2:4" ht="15" customHeight="1" x14ac:dyDescent="0.25">
      <c r="B23012" s="683"/>
      <c r="C23012" s="683"/>
      <c r="D23012" s="684"/>
    </row>
    <row r="23013" spans="2:4" ht="15" customHeight="1" x14ac:dyDescent="0.25">
      <c r="B23013" s="683"/>
      <c r="C23013" s="683"/>
      <c r="D23013" s="684"/>
    </row>
    <row r="23014" spans="2:4" ht="15" customHeight="1" x14ac:dyDescent="0.25">
      <c r="B23014" s="683"/>
      <c r="C23014" s="683"/>
      <c r="D23014" s="684"/>
    </row>
    <row r="23015" spans="2:4" ht="15" customHeight="1" x14ac:dyDescent="0.25">
      <c r="B23015" s="683"/>
      <c r="C23015" s="683"/>
      <c r="D23015" s="684"/>
    </row>
    <row r="23016" spans="2:4" ht="15" customHeight="1" x14ac:dyDescent="0.25">
      <c r="B23016" s="683"/>
      <c r="C23016" s="683"/>
      <c r="D23016" s="684"/>
    </row>
    <row r="23017" spans="2:4" ht="15" customHeight="1" x14ac:dyDescent="0.25">
      <c r="B23017" s="683"/>
      <c r="C23017" s="683"/>
      <c r="D23017" s="684"/>
    </row>
    <row r="23018" spans="2:4" ht="15" customHeight="1" x14ac:dyDescent="0.25">
      <c r="B23018" s="683"/>
      <c r="C23018" s="683"/>
      <c r="D23018" s="684"/>
    </row>
    <row r="23019" spans="2:4" ht="15" customHeight="1" x14ac:dyDescent="0.25">
      <c r="B23019" s="683"/>
      <c r="C23019" s="683"/>
      <c r="D23019" s="684"/>
    </row>
    <row r="23020" spans="2:4" ht="15" customHeight="1" x14ac:dyDescent="0.25">
      <c r="B23020" s="683"/>
      <c r="C23020" s="683"/>
      <c r="D23020" s="684"/>
    </row>
    <row r="23021" spans="2:4" ht="15" customHeight="1" x14ac:dyDescent="0.25">
      <c r="B23021" s="683"/>
      <c r="C23021" s="683"/>
      <c r="D23021" s="684"/>
    </row>
    <row r="23022" spans="2:4" ht="15" customHeight="1" x14ac:dyDescent="0.25">
      <c r="B23022" s="683"/>
      <c r="C23022" s="683"/>
      <c r="D23022" s="684"/>
    </row>
    <row r="23023" spans="2:4" ht="15" customHeight="1" x14ac:dyDescent="0.25">
      <c r="B23023" s="683"/>
      <c r="C23023" s="683"/>
      <c r="D23023" s="684"/>
    </row>
    <row r="23024" spans="2:4" ht="15" customHeight="1" x14ac:dyDescent="0.25">
      <c r="B23024" s="683"/>
      <c r="C23024" s="683"/>
      <c r="D23024" s="684"/>
    </row>
    <row r="23025" spans="2:4" ht="15" customHeight="1" x14ac:dyDescent="0.25">
      <c r="B23025" s="683"/>
      <c r="C23025" s="683"/>
      <c r="D23025" s="684"/>
    </row>
    <row r="23026" spans="2:4" ht="15" customHeight="1" x14ac:dyDescent="0.25">
      <c r="B23026" s="683"/>
      <c r="C23026" s="683"/>
      <c r="D23026" s="684"/>
    </row>
    <row r="23027" spans="2:4" ht="15" customHeight="1" x14ac:dyDescent="0.25">
      <c r="B23027" s="683"/>
      <c r="C23027" s="683"/>
      <c r="D23027" s="684"/>
    </row>
    <row r="23028" spans="2:4" ht="15" customHeight="1" x14ac:dyDescent="0.25">
      <c r="B23028" s="683"/>
      <c r="C23028" s="683"/>
      <c r="D23028" s="684"/>
    </row>
    <row r="23029" spans="2:4" ht="15" customHeight="1" x14ac:dyDescent="0.25">
      <c r="B23029" s="683"/>
      <c r="C23029" s="683"/>
      <c r="D23029" s="684"/>
    </row>
    <row r="23030" spans="2:4" ht="15" customHeight="1" x14ac:dyDescent="0.25">
      <c r="B23030" s="683"/>
      <c r="C23030" s="683"/>
      <c r="D23030" s="684"/>
    </row>
    <row r="23031" spans="2:4" ht="15" customHeight="1" x14ac:dyDescent="0.25">
      <c r="B23031" s="683"/>
      <c r="C23031" s="683"/>
      <c r="D23031" s="684"/>
    </row>
    <row r="23032" spans="2:4" ht="15" customHeight="1" x14ac:dyDescent="0.25">
      <c r="B23032" s="683"/>
      <c r="C23032" s="683"/>
      <c r="D23032" s="684"/>
    </row>
    <row r="23033" spans="2:4" ht="15" customHeight="1" x14ac:dyDescent="0.25">
      <c r="B23033" s="683"/>
      <c r="C23033" s="683"/>
      <c r="D23033" s="684"/>
    </row>
    <row r="23034" spans="2:4" ht="15" customHeight="1" x14ac:dyDescent="0.25">
      <c r="B23034" s="683"/>
      <c r="C23034" s="683"/>
      <c r="D23034" s="684"/>
    </row>
    <row r="23035" spans="2:4" ht="15" customHeight="1" x14ac:dyDescent="0.25">
      <c r="B23035" s="683"/>
      <c r="C23035" s="683"/>
      <c r="D23035" s="684"/>
    </row>
    <row r="23036" spans="2:4" ht="15" customHeight="1" x14ac:dyDescent="0.25">
      <c r="B23036" s="683"/>
      <c r="C23036" s="683"/>
      <c r="D23036" s="684"/>
    </row>
    <row r="23037" spans="2:4" ht="15" customHeight="1" x14ac:dyDescent="0.25">
      <c r="B23037" s="683"/>
      <c r="C23037" s="683"/>
      <c r="D23037" s="684"/>
    </row>
    <row r="23038" spans="2:4" ht="15" customHeight="1" x14ac:dyDescent="0.25">
      <c r="B23038" s="683"/>
      <c r="C23038" s="683"/>
      <c r="D23038" s="684"/>
    </row>
    <row r="23039" spans="2:4" ht="15" customHeight="1" x14ac:dyDescent="0.25">
      <c r="B23039" s="683"/>
      <c r="C23039" s="683"/>
      <c r="D23039" s="684"/>
    </row>
    <row r="23040" spans="2:4" ht="15" customHeight="1" x14ac:dyDescent="0.25">
      <c r="B23040" s="683"/>
      <c r="C23040" s="683"/>
      <c r="D23040" s="684"/>
    </row>
    <row r="23041" spans="2:4" ht="15" customHeight="1" x14ac:dyDescent="0.25">
      <c r="B23041" s="683"/>
      <c r="C23041" s="683"/>
      <c r="D23041" s="684"/>
    </row>
    <row r="23042" spans="2:4" ht="15" customHeight="1" x14ac:dyDescent="0.25">
      <c r="B23042" s="683"/>
      <c r="C23042" s="683"/>
      <c r="D23042" s="684"/>
    </row>
    <row r="23043" spans="2:4" ht="15" customHeight="1" x14ac:dyDescent="0.25">
      <c r="B23043" s="683"/>
      <c r="C23043" s="683"/>
      <c r="D23043" s="684"/>
    </row>
    <row r="23044" spans="2:4" ht="15" customHeight="1" x14ac:dyDescent="0.25">
      <c r="B23044" s="683"/>
      <c r="C23044" s="683"/>
      <c r="D23044" s="684"/>
    </row>
    <row r="23045" spans="2:4" ht="15" customHeight="1" x14ac:dyDescent="0.25">
      <c r="B23045" s="683"/>
      <c r="C23045" s="683"/>
      <c r="D23045" s="684"/>
    </row>
    <row r="23046" spans="2:4" ht="15" customHeight="1" x14ac:dyDescent="0.25">
      <c r="B23046" s="683"/>
      <c r="C23046" s="683"/>
      <c r="D23046" s="684"/>
    </row>
    <row r="23047" spans="2:4" ht="15" customHeight="1" x14ac:dyDescent="0.25">
      <c r="B23047" s="683"/>
      <c r="C23047" s="683"/>
      <c r="D23047" s="684"/>
    </row>
    <row r="23048" spans="2:4" ht="15" customHeight="1" x14ac:dyDescent="0.25">
      <c r="B23048" s="683"/>
      <c r="C23048" s="683"/>
      <c r="D23048" s="684"/>
    </row>
    <row r="23049" spans="2:4" ht="15" customHeight="1" x14ac:dyDescent="0.25">
      <c r="B23049" s="683"/>
      <c r="C23049" s="683"/>
      <c r="D23049" s="684"/>
    </row>
    <row r="23050" spans="2:4" ht="15" customHeight="1" x14ac:dyDescent="0.25">
      <c r="B23050" s="683"/>
      <c r="C23050" s="683"/>
      <c r="D23050" s="684"/>
    </row>
    <row r="23051" spans="2:4" ht="15" customHeight="1" x14ac:dyDescent="0.25">
      <c r="B23051" s="683"/>
      <c r="C23051" s="683"/>
      <c r="D23051" s="684"/>
    </row>
    <row r="23052" spans="2:4" ht="15" customHeight="1" x14ac:dyDescent="0.25">
      <c r="B23052" s="683"/>
      <c r="C23052" s="683"/>
      <c r="D23052" s="684"/>
    </row>
    <row r="23053" spans="2:4" ht="15" customHeight="1" x14ac:dyDescent="0.25">
      <c r="B23053" s="683"/>
      <c r="C23053" s="683"/>
      <c r="D23053" s="684"/>
    </row>
    <row r="23054" spans="2:4" ht="15" customHeight="1" x14ac:dyDescent="0.25">
      <c r="B23054" s="683"/>
      <c r="C23054" s="683"/>
      <c r="D23054" s="684"/>
    </row>
    <row r="23055" spans="2:4" ht="15" customHeight="1" x14ac:dyDescent="0.25">
      <c r="B23055" s="683"/>
      <c r="C23055" s="683"/>
      <c r="D23055" s="684"/>
    </row>
    <row r="23056" spans="2:4" ht="15" customHeight="1" x14ac:dyDescent="0.25">
      <c r="B23056" s="683"/>
      <c r="C23056" s="683"/>
      <c r="D23056" s="684"/>
    </row>
    <row r="23057" spans="2:4" ht="15" customHeight="1" x14ac:dyDescent="0.25">
      <c r="B23057" s="683"/>
      <c r="C23057" s="683"/>
      <c r="D23057" s="684"/>
    </row>
    <row r="23058" spans="2:4" ht="15" customHeight="1" x14ac:dyDescent="0.25">
      <c r="B23058" s="683"/>
      <c r="C23058" s="683"/>
      <c r="D23058" s="684"/>
    </row>
    <row r="23059" spans="2:4" ht="15" customHeight="1" x14ac:dyDescent="0.25">
      <c r="B23059" s="683"/>
      <c r="C23059" s="683"/>
      <c r="D23059" s="684"/>
    </row>
    <row r="23060" spans="2:4" ht="15" customHeight="1" x14ac:dyDescent="0.25">
      <c r="B23060" s="683"/>
      <c r="C23060" s="683"/>
      <c r="D23060" s="684"/>
    </row>
    <row r="23061" spans="2:4" ht="15" customHeight="1" x14ac:dyDescent="0.25">
      <c r="B23061" s="683"/>
      <c r="C23061" s="683"/>
      <c r="D23061" s="684"/>
    </row>
    <row r="23062" spans="2:4" ht="15" customHeight="1" x14ac:dyDescent="0.25">
      <c r="B23062" s="683"/>
      <c r="C23062" s="683"/>
      <c r="D23062" s="684"/>
    </row>
    <row r="23063" spans="2:4" ht="15" customHeight="1" x14ac:dyDescent="0.25">
      <c r="B23063" s="683"/>
      <c r="C23063" s="683"/>
      <c r="D23063" s="684"/>
    </row>
    <row r="23064" spans="2:4" ht="15" customHeight="1" x14ac:dyDescent="0.25">
      <c r="B23064" s="683"/>
      <c r="C23064" s="683"/>
      <c r="D23064" s="684"/>
    </row>
    <row r="23065" spans="2:4" ht="15" customHeight="1" x14ac:dyDescent="0.25">
      <c r="B23065" s="683"/>
      <c r="C23065" s="683"/>
      <c r="D23065" s="684"/>
    </row>
    <row r="23066" spans="2:4" ht="15" customHeight="1" x14ac:dyDescent="0.25">
      <c r="B23066" s="683"/>
      <c r="C23066" s="683"/>
      <c r="D23066" s="684"/>
    </row>
    <row r="23067" spans="2:4" ht="15" customHeight="1" x14ac:dyDescent="0.25">
      <c r="B23067" s="683"/>
      <c r="C23067" s="683"/>
      <c r="D23067" s="684"/>
    </row>
    <row r="23068" spans="2:4" ht="15" customHeight="1" x14ac:dyDescent="0.25">
      <c r="B23068" s="683"/>
      <c r="C23068" s="683"/>
      <c r="D23068" s="684"/>
    </row>
    <row r="23069" spans="2:4" ht="15" customHeight="1" x14ac:dyDescent="0.25">
      <c r="B23069" s="683"/>
      <c r="C23069" s="683"/>
      <c r="D23069" s="684"/>
    </row>
    <row r="23070" spans="2:4" ht="15" customHeight="1" x14ac:dyDescent="0.25">
      <c r="B23070" s="683"/>
      <c r="C23070" s="683"/>
      <c r="D23070" s="684"/>
    </row>
    <row r="23071" spans="2:4" ht="15" customHeight="1" x14ac:dyDescent="0.25">
      <c r="B23071" s="683"/>
      <c r="C23071" s="683"/>
      <c r="D23071" s="684"/>
    </row>
    <row r="23072" spans="2:4" ht="15" customHeight="1" x14ac:dyDescent="0.25">
      <c r="B23072" s="683"/>
      <c r="C23072" s="683"/>
      <c r="D23072" s="684"/>
    </row>
    <row r="23073" spans="2:4" ht="15" customHeight="1" x14ac:dyDescent="0.25">
      <c r="B23073" s="683"/>
      <c r="C23073" s="683"/>
      <c r="D23073" s="684"/>
    </row>
    <row r="23074" spans="2:4" ht="15" customHeight="1" x14ac:dyDescent="0.25">
      <c r="B23074" s="683"/>
      <c r="C23074" s="683"/>
      <c r="D23074" s="684"/>
    </row>
    <row r="23075" spans="2:4" ht="15" customHeight="1" x14ac:dyDescent="0.25">
      <c r="B23075" s="683"/>
      <c r="C23075" s="683"/>
      <c r="D23075" s="684"/>
    </row>
    <row r="23076" spans="2:4" ht="15" customHeight="1" x14ac:dyDescent="0.25">
      <c r="B23076" s="683"/>
      <c r="C23076" s="683"/>
      <c r="D23076" s="684"/>
    </row>
    <row r="23077" spans="2:4" ht="15" customHeight="1" x14ac:dyDescent="0.25">
      <c r="B23077" s="683"/>
      <c r="C23077" s="683"/>
      <c r="D23077" s="684"/>
    </row>
    <row r="23078" spans="2:4" ht="15" customHeight="1" x14ac:dyDescent="0.25">
      <c r="B23078" s="683"/>
      <c r="C23078" s="683"/>
      <c r="D23078" s="684"/>
    </row>
    <row r="23079" spans="2:4" ht="15" customHeight="1" x14ac:dyDescent="0.25">
      <c r="B23079" s="683"/>
      <c r="C23079" s="683"/>
      <c r="D23079" s="684"/>
    </row>
    <row r="23080" spans="2:4" ht="15" customHeight="1" x14ac:dyDescent="0.25">
      <c r="B23080" s="683"/>
      <c r="C23080" s="683"/>
      <c r="D23080" s="684"/>
    </row>
    <row r="23081" spans="2:4" ht="15" customHeight="1" x14ac:dyDescent="0.25">
      <c r="B23081" s="683"/>
      <c r="C23081" s="683"/>
      <c r="D23081" s="684"/>
    </row>
    <row r="23082" spans="2:4" ht="15" customHeight="1" x14ac:dyDescent="0.25">
      <c r="B23082" s="683"/>
      <c r="C23082" s="683"/>
      <c r="D23082" s="684"/>
    </row>
    <row r="23083" spans="2:4" ht="15" customHeight="1" x14ac:dyDescent="0.25">
      <c r="B23083" s="683"/>
      <c r="C23083" s="683"/>
      <c r="D23083" s="684"/>
    </row>
    <row r="23084" spans="2:4" ht="15" customHeight="1" x14ac:dyDescent="0.25">
      <c r="B23084" s="683"/>
      <c r="C23084" s="683"/>
      <c r="D23084" s="684"/>
    </row>
    <row r="23085" spans="2:4" ht="15" customHeight="1" x14ac:dyDescent="0.25">
      <c r="B23085" s="683"/>
      <c r="C23085" s="683"/>
      <c r="D23085" s="684"/>
    </row>
    <row r="23086" spans="2:4" ht="15" customHeight="1" x14ac:dyDescent="0.25">
      <c r="B23086" s="683"/>
      <c r="C23086" s="683"/>
      <c r="D23086" s="684"/>
    </row>
    <row r="23087" spans="2:4" ht="15" customHeight="1" x14ac:dyDescent="0.25">
      <c r="B23087" s="683"/>
      <c r="C23087" s="683"/>
      <c r="D23087" s="684"/>
    </row>
    <row r="23088" spans="2:4" ht="15" customHeight="1" x14ac:dyDescent="0.25">
      <c r="B23088" s="683"/>
      <c r="C23088" s="683"/>
      <c r="D23088" s="684"/>
    </row>
    <row r="23089" spans="2:4" ht="15" customHeight="1" x14ac:dyDescent="0.25">
      <c r="B23089" s="683"/>
      <c r="C23089" s="683"/>
      <c r="D23089" s="684"/>
    </row>
    <row r="23090" spans="2:4" ht="15" customHeight="1" x14ac:dyDescent="0.25">
      <c r="B23090" s="683"/>
      <c r="C23090" s="683"/>
      <c r="D23090" s="684"/>
    </row>
    <row r="23091" spans="2:4" ht="15" customHeight="1" x14ac:dyDescent="0.25">
      <c r="B23091" s="683"/>
      <c r="C23091" s="683"/>
      <c r="D23091" s="684"/>
    </row>
    <row r="23092" spans="2:4" ht="15" customHeight="1" x14ac:dyDescent="0.25">
      <c r="B23092" s="683"/>
      <c r="C23092" s="683"/>
      <c r="D23092" s="684"/>
    </row>
    <row r="23093" spans="2:4" ht="15" customHeight="1" x14ac:dyDescent="0.25">
      <c r="B23093" s="683"/>
      <c r="C23093" s="683"/>
      <c r="D23093" s="684"/>
    </row>
    <row r="23094" spans="2:4" ht="15" customHeight="1" x14ac:dyDescent="0.25">
      <c r="B23094" s="683"/>
      <c r="C23094" s="683"/>
      <c r="D23094" s="684"/>
    </row>
    <row r="23095" spans="2:4" ht="15" customHeight="1" x14ac:dyDescent="0.25">
      <c r="B23095" s="683"/>
      <c r="C23095" s="683"/>
      <c r="D23095" s="684"/>
    </row>
    <row r="23096" spans="2:4" ht="15" customHeight="1" x14ac:dyDescent="0.25">
      <c r="B23096" s="683"/>
      <c r="C23096" s="683"/>
      <c r="D23096" s="684"/>
    </row>
    <row r="23097" spans="2:4" ht="15" customHeight="1" x14ac:dyDescent="0.25">
      <c r="B23097" s="683"/>
      <c r="C23097" s="683"/>
      <c r="D23097" s="684"/>
    </row>
    <row r="23098" spans="2:4" ht="15" customHeight="1" x14ac:dyDescent="0.25">
      <c r="B23098" s="683"/>
      <c r="C23098" s="683"/>
      <c r="D23098" s="684"/>
    </row>
    <row r="23099" spans="2:4" ht="15" customHeight="1" x14ac:dyDescent="0.25">
      <c r="B23099" s="683"/>
      <c r="C23099" s="683"/>
      <c r="D23099" s="684"/>
    </row>
    <row r="23100" spans="2:4" ht="15" customHeight="1" x14ac:dyDescent="0.25">
      <c r="B23100" s="683"/>
      <c r="C23100" s="683"/>
      <c r="D23100" s="684"/>
    </row>
    <row r="23101" spans="2:4" ht="15" customHeight="1" x14ac:dyDescent="0.25">
      <c r="B23101" s="683"/>
      <c r="C23101" s="683"/>
      <c r="D23101" s="684"/>
    </row>
    <row r="23102" spans="2:4" ht="15" customHeight="1" x14ac:dyDescent="0.25">
      <c r="B23102" s="683"/>
      <c r="C23102" s="683"/>
      <c r="D23102" s="684"/>
    </row>
    <row r="23103" spans="2:4" ht="15" customHeight="1" x14ac:dyDescent="0.25">
      <c r="B23103" s="683"/>
      <c r="C23103" s="683"/>
      <c r="D23103" s="684"/>
    </row>
    <row r="23104" spans="2:4" ht="15" customHeight="1" x14ac:dyDescent="0.25">
      <c r="B23104" s="683"/>
      <c r="C23104" s="683"/>
      <c r="D23104" s="684"/>
    </row>
    <row r="23105" spans="2:4" ht="15" customHeight="1" x14ac:dyDescent="0.25">
      <c r="B23105" s="683"/>
      <c r="C23105" s="683"/>
      <c r="D23105" s="684"/>
    </row>
    <row r="23106" spans="2:4" ht="15" customHeight="1" x14ac:dyDescent="0.25">
      <c r="B23106" s="683"/>
      <c r="C23106" s="683"/>
      <c r="D23106" s="684"/>
    </row>
    <row r="23107" spans="2:4" ht="15" customHeight="1" x14ac:dyDescent="0.25">
      <c r="B23107" s="683"/>
      <c r="C23107" s="683"/>
      <c r="D23107" s="684"/>
    </row>
    <row r="23108" spans="2:4" ht="15" customHeight="1" x14ac:dyDescent="0.25">
      <c r="B23108" s="683"/>
      <c r="C23108" s="683"/>
      <c r="D23108" s="684"/>
    </row>
    <row r="23109" spans="2:4" ht="15" customHeight="1" x14ac:dyDescent="0.25">
      <c r="B23109" s="683"/>
      <c r="C23109" s="683"/>
      <c r="D23109" s="684"/>
    </row>
    <row r="23110" spans="2:4" ht="15" customHeight="1" x14ac:dyDescent="0.25">
      <c r="B23110" s="683"/>
      <c r="C23110" s="683"/>
      <c r="D23110" s="684"/>
    </row>
    <row r="23111" spans="2:4" ht="15" customHeight="1" x14ac:dyDescent="0.25">
      <c r="B23111" s="683"/>
      <c r="C23111" s="683"/>
      <c r="D23111" s="684"/>
    </row>
    <row r="23112" spans="2:4" ht="15" customHeight="1" x14ac:dyDescent="0.25">
      <c r="B23112" s="683"/>
      <c r="C23112" s="683"/>
      <c r="D23112" s="684"/>
    </row>
    <row r="23113" spans="2:4" ht="15" customHeight="1" x14ac:dyDescent="0.25">
      <c r="B23113" s="683"/>
      <c r="C23113" s="683"/>
      <c r="D23113" s="684"/>
    </row>
    <row r="23114" spans="2:4" ht="15" customHeight="1" x14ac:dyDescent="0.25">
      <c r="B23114" s="683"/>
      <c r="C23114" s="683"/>
      <c r="D23114" s="684"/>
    </row>
    <row r="23115" spans="2:4" ht="15" customHeight="1" x14ac:dyDescent="0.25">
      <c r="B23115" s="683"/>
      <c r="C23115" s="683"/>
      <c r="D23115" s="684"/>
    </row>
    <row r="23116" spans="2:4" ht="15" customHeight="1" x14ac:dyDescent="0.25">
      <c r="B23116" s="683"/>
      <c r="C23116" s="683"/>
      <c r="D23116" s="684"/>
    </row>
    <row r="23117" spans="2:4" ht="15" customHeight="1" x14ac:dyDescent="0.25">
      <c r="B23117" s="683"/>
      <c r="C23117" s="683"/>
      <c r="D23117" s="684"/>
    </row>
    <row r="23118" spans="2:4" ht="15" customHeight="1" x14ac:dyDescent="0.25">
      <c r="B23118" s="683"/>
      <c r="C23118" s="683"/>
      <c r="D23118" s="684"/>
    </row>
    <row r="23119" spans="2:4" ht="15" customHeight="1" x14ac:dyDescent="0.25">
      <c r="B23119" s="683"/>
      <c r="C23119" s="683"/>
      <c r="D23119" s="684"/>
    </row>
    <row r="23120" spans="2:4" ht="15" customHeight="1" x14ac:dyDescent="0.25">
      <c r="B23120" s="683"/>
      <c r="C23120" s="683"/>
      <c r="D23120" s="684"/>
    </row>
    <row r="23121" spans="2:4" ht="15" customHeight="1" x14ac:dyDescent="0.25">
      <c r="B23121" s="683"/>
      <c r="C23121" s="683"/>
      <c r="D23121" s="684"/>
    </row>
    <row r="23122" spans="2:4" ht="15" customHeight="1" x14ac:dyDescent="0.25">
      <c r="B23122" s="683"/>
      <c r="C23122" s="683"/>
      <c r="D23122" s="684"/>
    </row>
    <row r="23123" spans="2:4" ht="15" customHeight="1" x14ac:dyDescent="0.25">
      <c r="B23123" s="683"/>
      <c r="C23123" s="683"/>
      <c r="D23123" s="684"/>
    </row>
    <row r="23124" spans="2:4" ht="15" customHeight="1" x14ac:dyDescent="0.25">
      <c r="B23124" s="683"/>
      <c r="C23124" s="683"/>
      <c r="D23124" s="684"/>
    </row>
    <row r="23125" spans="2:4" ht="15" customHeight="1" x14ac:dyDescent="0.25">
      <c r="B23125" s="683"/>
      <c r="C23125" s="683"/>
      <c r="D23125" s="684"/>
    </row>
    <row r="23126" spans="2:4" ht="15" customHeight="1" x14ac:dyDescent="0.25">
      <c r="B23126" s="683"/>
      <c r="C23126" s="683"/>
      <c r="D23126" s="684"/>
    </row>
    <row r="23127" spans="2:4" ht="15" customHeight="1" x14ac:dyDescent="0.25">
      <c r="B23127" s="683"/>
      <c r="C23127" s="683"/>
      <c r="D23127" s="684"/>
    </row>
    <row r="23128" spans="2:4" ht="15" customHeight="1" x14ac:dyDescent="0.25">
      <c r="B23128" s="683"/>
      <c r="C23128" s="683"/>
      <c r="D23128" s="684"/>
    </row>
    <row r="23129" spans="2:4" ht="15" customHeight="1" x14ac:dyDescent="0.25">
      <c r="B23129" s="683"/>
      <c r="C23129" s="683"/>
      <c r="D23129" s="684"/>
    </row>
    <row r="23130" spans="2:4" ht="15" customHeight="1" x14ac:dyDescent="0.25">
      <c r="B23130" s="683"/>
      <c r="C23130" s="683"/>
      <c r="D23130" s="684"/>
    </row>
    <row r="23131" spans="2:4" ht="15" customHeight="1" x14ac:dyDescent="0.25">
      <c r="B23131" s="683"/>
      <c r="C23131" s="683"/>
      <c r="D23131" s="684"/>
    </row>
    <row r="23132" spans="2:4" ht="15" customHeight="1" x14ac:dyDescent="0.25">
      <c r="B23132" s="683"/>
      <c r="C23132" s="683"/>
      <c r="D23132" s="684"/>
    </row>
    <row r="23133" spans="2:4" ht="15" customHeight="1" x14ac:dyDescent="0.25">
      <c r="B23133" s="683"/>
      <c r="C23133" s="683"/>
      <c r="D23133" s="684"/>
    </row>
    <row r="23134" spans="2:4" ht="15" customHeight="1" x14ac:dyDescent="0.25">
      <c r="B23134" s="683"/>
      <c r="C23134" s="683"/>
      <c r="D23134" s="684"/>
    </row>
    <row r="23135" spans="2:4" ht="15" customHeight="1" x14ac:dyDescent="0.25">
      <c r="B23135" s="683"/>
      <c r="C23135" s="683"/>
      <c r="D23135" s="684"/>
    </row>
    <row r="23136" spans="2:4" ht="15" customHeight="1" x14ac:dyDescent="0.25">
      <c r="B23136" s="683"/>
      <c r="C23136" s="683"/>
      <c r="D23136" s="684"/>
    </row>
    <row r="23137" spans="2:4" ht="15" customHeight="1" x14ac:dyDescent="0.25">
      <c r="B23137" s="683"/>
      <c r="C23137" s="683"/>
      <c r="D23137" s="684"/>
    </row>
    <row r="23138" spans="2:4" ht="15" customHeight="1" x14ac:dyDescent="0.25">
      <c r="B23138" s="683"/>
      <c r="C23138" s="683"/>
      <c r="D23138" s="684"/>
    </row>
    <row r="23139" spans="2:4" ht="15" customHeight="1" x14ac:dyDescent="0.25">
      <c r="B23139" s="683"/>
      <c r="C23139" s="683"/>
      <c r="D23139" s="684"/>
    </row>
    <row r="23140" spans="2:4" ht="15" customHeight="1" x14ac:dyDescent="0.25">
      <c r="B23140" s="683"/>
      <c r="C23140" s="683"/>
      <c r="D23140" s="684"/>
    </row>
    <row r="23141" spans="2:4" ht="15" customHeight="1" x14ac:dyDescent="0.25">
      <c r="B23141" s="683"/>
      <c r="C23141" s="683"/>
      <c r="D23141" s="684"/>
    </row>
    <row r="23142" spans="2:4" ht="15" customHeight="1" x14ac:dyDescent="0.25">
      <c r="B23142" s="683"/>
      <c r="C23142" s="683"/>
      <c r="D23142" s="684"/>
    </row>
    <row r="23143" spans="2:4" ht="15" customHeight="1" x14ac:dyDescent="0.25">
      <c r="B23143" s="683"/>
      <c r="C23143" s="683"/>
      <c r="D23143" s="684"/>
    </row>
    <row r="23144" spans="2:4" ht="15" customHeight="1" x14ac:dyDescent="0.25">
      <c r="B23144" s="683"/>
      <c r="C23144" s="683"/>
      <c r="D23144" s="684"/>
    </row>
    <row r="23145" spans="2:4" ht="15" customHeight="1" x14ac:dyDescent="0.25">
      <c r="B23145" s="683"/>
      <c r="C23145" s="683"/>
      <c r="D23145" s="684"/>
    </row>
    <row r="23146" spans="2:4" ht="15" customHeight="1" x14ac:dyDescent="0.25">
      <c r="B23146" s="683"/>
      <c r="C23146" s="683"/>
      <c r="D23146" s="684"/>
    </row>
    <row r="23147" spans="2:4" ht="15" customHeight="1" x14ac:dyDescent="0.25">
      <c r="B23147" s="683"/>
      <c r="C23147" s="683"/>
      <c r="D23147" s="684"/>
    </row>
    <row r="23148" spans="2:4" ht="15" customHeight="1" x14ac:dyDescent="0.25">
      <c r="B23148" s="683"/>
      <c r="C23148" s="683"/>
      <c r="D23148" s="684"/>
    </row>
    <row r="23149" spans="2:4" ht="15" customHeight="1" x14ac:dyDescent="0.25">
      <c r="B23149" s="683"/>
      <c r="C23149" s="683"/>
      <c r="D23149" s="684"/>
    </row>
    <row r="23150" spans="2:4" ht="15" customHeight="1" x14ac:dyDescent="0.25">
      <c r="B23150" s="683"/>
      <c r="C23150" s="683"/>
      <c r="D23150" s="684"/>
    </row>
    <row r="23151" spans="2:4" ht="15" customHeight="1" x14ac:dyDescent="0.25">
      <c r="B23151" s="683"/>
      <c r="C23151" s="683"/>
      <c r="D23151" s="684"/>
    </row>
    <row r="23152" spans="2:4" ht="15" customHeight="1" x14ac:dyDescent="0.25">
      <c r="B23152" s="683"/>
      <c r="C23152" s="683"/>
      <c r="D23152" s="684"/>
    </row>
    <row r="23153" spans="2:4" ht="15" customHeight="1" x14ac:dyDescent="0.25">
      <c r="B23153" s="683"/>
      <c r="C23153" s="683"/>
      <c r="D23153" s="684"/>
    </row>
    <row r="23154" spans="2:4" ht="15" customHeight="1" x14ac:dyDescent="0.25">
      <c r="B23154" s="683"/>
      <c r="C23154" s="683"/>
      <c r="D23154" s="684"/>
    </row>
    <row r="23155" spans="2:4" ht="15" customHeight="1" x14ac:dyDescent="0.25">
      <c r="B23155" s="683"/>
      <c r="C23155" s="683"/>
      <c r="D23155" s="684"/>
    </row>
    <row r="23156" spans="2:4" ht="15" customHeight="1" x14ac:dyDescent="0.25">
      <c r="B23156" s="683"/>
      <c r="C23156" s="683"/>
      <c r="D23156" s="684"/>
    </row>
    <row r="23157" spans="2:4" ht="15" customHeight="1" x14ac:dyDescent="0.25">
      <c r="B23157" s="683"/>
      <c r="C23157" s="683"/>
      <c r="D23157" s="684"/>
    </row>
    <row r="23158" spans="2:4" ht="15" customHeight="1" x14ac:dyDescent="0.25">
      <c r="B23158" s="683"/>
      <c r="C23158" s="683"/>
      <c r="D23158" s="684"/>
    </row>
    <row r="23159" spans="2:4" ht="15" customHeight="1" x14ac:dyDescent="0.25">
      <c r="B23159" s="683"/>
      <c r="C23159" s="683"/>
      <c r="D23159" s="684"/>
    </row>
    <row r="23160" spans="2:4" ht="15" customHeight="1" x14ac:dyDescent="0.25">
      <c r="B23160" s="683"/>
      <c r="C23160" s="683"/>
      <c r="D23160" s="684"/>
    </row>
    <row r="23161" spans="2:4" ht="15" customHeight="1" x14ac:dyDescent="0.25">
      <c r="B23161" s="683"/>
      <c r="C23161" s="683"/>
      <c r="D23161" s="684"/>
    </row>
    <row r="23162" spans="2:4" ht="15" customHeight="1" x14ac:dyDescent="0.25">
      <c r="B23162" s="683"/>
      <c r="C23162" s="683"/>
      <c r="D23162" s="684"/>
    </row>
    <row r="23163" spans="2:4" ht="15" customHeight="1" x14ac:dyDescent="0.25">
      <c r="B23163" s="683"/>
      <c r="C23163" s="683"/>
      <c r="D23163" s="684"/>
    </row>
    <row r="23164" spans="2:4" ht="15" customHeight="1" x14ac:dyDescent="0.25">
      <c r="B23164" s="683"/>
      <c r="C23164" s="683"/>
      <c r="D23164" s="684"/>
    </row>
    <row r="23165" spans="2:4" ht="15" customHeight="1" x14ac:dyDescent="0.25">
      <c r="B23165" s="683"/>
      <c r="C23165" s="683"/>
      <c r="D23165" s="684"/>
    </row>
    <row r="23166" spans="2:4" ht="15" customHeight="1" x14ac:dyDescent="0.25">
      <c r="B23166" s="683"/>
      <c r="C23166" s="683"/>
      <c r="D23166" s="684"/>
    </row>
    <row r="23167" spans="2:4" ht="15" customHeight="1" x14ac:dyDescent="0.25">
      <c r="B23167" s="683"/>
      <c r="C23167" s="683"/>
      <c r="D23167" s="684"/>
    </row>
    <row r="23168" spans="2:4" ht="15" customHeight="1" x14ac:dyDescent="0.25">
      <c r="B23168" s="683"/>
      <c r="C23168" s="683"/>
      <c r="D23168" s="684"/>
    </row>
    <row r="23169" spans="2:4" ht="15" customHeight="1" x14ac:dyDescent="0.25">
      <c r="B23169" s="683"/>
      <c r="C23169" s="683"/>
      <c r="D23169" s="684"/>
    </row>
    <row r="23170" spans="2:4" ht="15" customHeight="1" x14ac:dyDescent="0.25">
      <c r="B23170" s="683"/>
      <c r="C23170" s="683"/>
      <c r="D23170" s="684"/>
    </row>
    <row r="23171" spans="2:4" ht="15" customHeight="1" x14ac:dyDescent="0.25">
      <c r="B23171" s="683"/>
      <c r="C23171" s="683"/>
      <c r="D23171" s="684"/>
    </row>
    <row r="23172" spans="2:4" ht="15" customHeight="1" x14ac:dyDescent="0.25">
      <c r="B23172" s="683"/>
      <c r="C23172" s="683"/>
      <c r="D23172" s="684"/>
    </row>
    <row r="23173" spans="2:4" ht="15" customHeight="1" x14ac:dyDescent="0.25">
      <c r="B23173" s="683"/>
      <c r="C23173" s="683"/>
      <c r="D23173" s="684"/>
    </row>
    <row r="23174" spans="2:4" ht="15" customHeight="1" x14ac:dyDescent="0.25">
      <c r="B23174" s="683"/>
      <c r="C23174" s="683"/>
      <c r="D23174" s="684"/>
    </row>
    <row r="23175" spans="2:4" ht="15" customHeight="1" x14ac:dyDescent="0.25">
      <c r="B23175" s="683"/>
      <c r="C23175" s="683"/>
      <c r="D23175" s="684"/>
    </row>
    <row r="23176" spans="2:4" ht="15" customHeight="1" x14ac:dyDescent="0.25">
      <c r="B23176" s="683"/>
      <c r="C23176" s="683"/>
      <c r="D23176" s="684"/>
    </row>
    <row r="23177" spans="2:4" ht="15" customHeight="1" x14ac:dyDescent="0.25">
      <c r="B23177" s="683"/>
      <c r="C23177" s="683"/>
      <c r="D23177" s="684"/>
    </row>
    <row r="23178" spans="2:4" ht="15" customHeight="1" x14ac:dyDescent="0.25">
      <c r="B23178" s="683"/>
      <c r="C23178" s="683"/>
      <c r="D23178" s="684"/>
    </row>
    <row r="23179" spans="2:4" ht="15" customHeight="1" x14ac:dyDescent="0.25">
      <c r="B23179" s="683"/>
      <c r="C23179" s="683"/>
      <c r="D23179" s="684"/>
    </row>
    <row r="23180" spans="2:4" ht="15" customHeight="1" x14ac:dyDescent="0.25">
      <c r="B23180" s="683"/>
      <c r="C23180" s="683"/>
      <c r="D23180" s="684"/>
    </row>
    <row r="23181" spans="2:4" ht="15" customHeight="1" x14ac:dyDescent="0.25">
      <c r="B23181" s="683"/>
      <c r="C23181" s="683"/>
      <c r="D23181" s="684"/>
    </row>
    <row r="23182" spans="2:4" ht="15" customHeight="1" x14ac:dyDescent="0.25">
      <c r="B23182" s="683"/>
      <c r="C23182" s="683"/>
      <c r="D23182" s="684"/>
    </row>
    <row r="23183" spans="2:4" ht="15" customHeight="1" x14ac:dyDescent="0.25">
      <c r="B23183" s="683"/>
      <c r="C23183" s="683"/>
      <c r="D23183" s="684"/>
    </row>
    <row r="23184" spans="2:4" ht="15" customHeight="1" x14ac:dyDescent="0.25">
      <c r="B23184" s="683"/>
      <c r="C23184" s="683"/>
      <c r="D23184" s="684"/>
    </row>
    <row r="23185" spans="2:4" ht="15" customHeight="1" x14ac:dyDescent="0.25">
      <c r="B23185" s="683"/>
      <c r="C23185" s="683"/>
      <c r="D23185" s="684"/>
    </row>
    <row r="23186" spans="2:4" ht="15" customHeight="1" x14ac:dyDescent="0.25">
      <c r="B23186" s="683"/>
      <c r="C23186" s="683"/>
      <c r="D23186" s="684"/>
    </row>
    <row r="23187" spans="2:4" ht="15" customHeight="1" x14ac:dyDescent="0.25">
      <c r="B23187" s="683"/>
      <c r="C23187" s="683"/>
      <c r="D23187" s="684"/>
    </row>
    <row r="23188" spans="2:4" ht="15" customHeight="1" x14ac:dyDescent="0.25">
      <c r="B23188" s="683"/>
      <c r="C23188" s="683"/>
      <c r="D23188" s="684"/>
    </row>
    <row r="23189" spans="2:4" ht="15" customHeight="1" x14ac:dyDescent="0.25">
      <c r="B23189" s="683"/>
      <c r="C23189" s="683"/>
      <c r="D23189" s="684"/>
    </row>
    <row r="23190" spans="2:4" ht="15" customHeight="1" x14ac:dyDescent="0.25">
      <c r="B23190" s="683"/>
      <c r="C23190" s="683"/>
      <c r="D23190" s="684"/>
    </row>
    <row r="23191" spans="2:4" ht="15" customHeight="1" x14ac:dyDescent="0.25">
      <c r="B23191" s="683"/>
      <c r="C23191" s="683"/>
      <c r="D23191" s="684"/>
    </row>
    <row r="23192" spans="2:4" ht="15" customHeight="1" x14ac:dyDescent="0.25">
      <c r="B23192" s="683"/>
      <c r="C23192" s="683"/>
      <c r="D23192" s="684"/>
    </row>
    <row r="23193" spans="2:4" ht="15" customHeight="1" x14ac:dyDescent="0.25">
      <c r="B23193" s="683"/>
      <c r="C23193" s="683"/>
      <c r="D23193" s="684"/>
    </row>
    <row r="23194" spans="2:4" ht="15" customHeight="1" x14ac:dyDescent="0.25">
      <c r="B23194" s="683"/>
      <c r="C23194" s="683"/>
      <c r="D23194" s="684"/>
    </row>
    <row r="23195" spans="2:4" ht="15" customHeight="1" x14ac:dyDescent="0.25">
      <c r="B23195" s="683"/>
      <c r="C23195" s="683"/>
      <c r="D23195" s="684"/>
    </row>
    <row r="23196" spans="2:4" ht="15" customHeight="1" x14ac:dyDescent="0.25">
      <c r="B23196" s="683"/>
      <c r="C23196" s="683"/>
      <c r="D23196" s="684"/>
    </row>
    <row r="23197" spans="2:4" ht="15" customHeight="1" x14ac:dyDescent="0.25">
      <c r="B23197" s="683"/>
      <c r="C23197" s="683"/>
      <c r="D23197" s="684"/>
    </row>
    <row r="23198" spans="2:4" ht="15" customHeight="1" x14ac:dyDescent="0.25">
      <c r="B23198" s="683"/>
      <c r="C23198" s="683"/>
      <c r="D23198" s="684"/>
    </row>
    <row r="23199" spans="2:4" ht="15" customHeight="1" x14ac:dyDescent="0.25">
      <c r="B23199" s="683"/>
      <c r="C23199" s="683"/>
      <c r="D23199" s="684"/>
    </row>
    <row r="23200" spans="2:4" ht="15" customHeight="1" x14ac:dyDescent="0.25">
      <c r="B23200" s="683"/>
      <c r="C23200" s="683"/>
      <c r="D23200" s="684"/>
    </row>
    <row r="23201" spans="2:4" ht="15" customHeight="1" x14ac:dyDescent="0.25">
      <c r="B23201" s="683"/>
      <c r="C23201" s="683"/>
      <c r="D23201" s="684"/>
    </row>
    <row r="23202" spans="2:4" ht="15" customHeight="1" x14ac:dyDescent="0.25">
      <c r="B23202" s="683"/>
      <c r="C23202" s="683"/>
      <c r="D23202" s="684"/>
    </row>
    <row r="23203" spans="2:4" ht="15" customHeight="1" x14ac:dyDescent="0.25">
      <c r="B23203" s="683"/>
      <c r="C23203" s="683"/>
      <c r="D23203" s="684"/>
    </row>
    <row r="23204" spans="2:4" ht="15" customHeight="1" x14ac:dyDescent="0.25">
      <c r="B23204" s="683"/>
      <c r="C23204" s="683"/>
      <c r="D23204" s="684"/>
    </row>
    <row r="23205" spans="2:4" ht="15" customHeight="1" x14ac:dyDescent="0.25">
      <c r="B23205" s="683"/>
      <c r="C23205" s="683"/>
      <c r="D23205" s="684"/>
    </row>
    <row r="23206" spans="2:4" ht="15" customHeight="1" x14ac:dyDescent="0.25">
      <c r="B23206" s="683"/>
      <c r="C23206" s="683"/>
      <c r="D23206" s="684"/>
    </row>
    <row r="23207" spans="2:4" ht="15" customHeight="1" x14ac:dyDescent="0.25">
      <c r="B23207" s="683"/>
      <c r="C23207" s="683"/>
      <c r="D23207" s="684"/>
    </row>
    <row r="23208" spans="2:4" ht="15" customHeight="1" x14ac:dyDescent="0.25">
      <c r="B23208" s="683"/>
      <c r="C23208" s="683"/>
      <c r="D23208" s="684"/>
    </row>
    <row r="23209" spans="2:4" ht="15" customHeight="1" x14ac:dyDescent="0.25">
      <c r="B23209" s="683"/>
      <c r="C23209" s="683"/>
      <c r="D23209" s="684"/>
    </row>
    <row r="23210" spans="2:4" ht="15" customHeight="1" x14ac:dyDescent="0.25">
      <c r="B23210" s="683"/>
      <c r="C23210" s="683"/>
      <c r="D23210" s="684"/>
    </row>
    <row r="23211" spans="2:4" ht="15" customHeight="1" x14ac:dyDescent="0.25">
      <c r="B23211" s="683"/>
      <c r="C23211" s="683"/>
      <c r="D23211" s="684"/>
    </row>
    <row r="23212" spans="2:4" ht="15" customHeight="1" x14ac:dyDescent="0.25">
      <c r="B23212" s="683"/>
      <c r="C23212" s="683"/>
      <c r="D23212" s="684"/>
    </row>
    <row r="23213" spans="2:4" ht="15" customHeight="1" x14ac:dyDescent="0.25">
      <c r="B23213" s="683"/>
      <c r="C23213" s="683"/>
      <c r="D23213" s="684"/>
    </row>
    <row r="23214" spans="2:4" ht="15" customHeight="1" x14ac:dyDescent="0.25">
      <c r="B23214" s="683"/>
      <c r="C23214" s="683"/>
      <c r="D23214" s="684"/>
    </row>
    <row r="23215" spans="2:4" ht="15" customHeight="1" x14ac:dyDescent="0.25">
      <c r="B23215" s="683"/>
      <c r="C23215" s="683"/>
      <c r="D23215" s="684"/>
    </row>
    <row r="23216" spans="2:4" ht="15" customHeight="1" x14ac:dyDescent="0.25">
      <c r="B23216" s="683"/>
      <c r="C23216" s="683"/>
      <c r="D23216" s="684"/>
    </row>
    <row r="23217" spans="2:4" ht="15" customHeight="1" x14ac:dyDescent="0.25">
      <c r="B23217" s="683"/>
      <c r="C23217" s="683"/>
      <c r="D23217" s="684"/>
    </row>
    <row r="23218" spans="2:4" ht="15" customHeight="1" x14ac:dyDescent="0.25">
      <c r="B23218" s="683"/>
      <c r="C23218" s="683"/>
      <c r="D23218" s="684"/>
    </row>
    <row r="23219" spans="2:4" ht="15" customHeight="1" x14ac:dyDescent="0.25">
      <c r="B23219" s="683"/>
      <c r="C23219" s="683"/>
      <c r="D23219" s="684"/>
    </row>
    <row r="23220" spans="2:4" ht="15" customHeight="1" x14ac:dyDescent="0.25">
      <c r="B23220" s="683"/>
      <c r="C23220" s="683"/>
      <c r="D23220" s="684"/>
    </row>
    <row r="23221" spans="2:4" ht="15" customHeight="1" x14ac:dyDescent="0.25">
      <c r="B23221" s="683"/>
      <c r="C23221" s="683"/>
      <c r="D23221" s="684"/>
    </row>
    <row r="23222" spans="2:4" ht="15" customHeight="1" x14ac:dyDescent="0.25">
      <c r="B23222" s="683"/>
      <c r="C23222" s="683"/>
      <c r="D23222" s="684"/>
    </row>
    <row r="23223" spans="2:4" ht="15" customHeight="1" x14ac:dyDescent="0.25">
      <c r="B23223" s="683"/>
      <c r="C23223" s="683"/>
      <c r="D23223" s="684"/>
    </row>
    <row r="23224" spans="2:4" ht="15" customHeight="1" x14ac:dyDescent="0.25">
      <c r="B23224" s="683"/>
      <c r="C23224" s="683"/>
      <c r="D23224" s="684"/>
    </row>
    <row r="23225" spans="2:4" ht="15" customHeight="1" x14ac:dyDescent="0.25">
      <c r="B23225" s="683"/>
      <c r="C23225" s="683"/>
      <c r="D23225" s="684"/>
    </row>
    <row r="23226" spans="2:4" ht="15" customHeight="1" x14ac:dyDescent="0.25">
      <c r="B23226" s="683"/>
      <c r="C23226" s="683"/>
      <c r="D23226" s="684"/>
    </row>
    <row r="23227" spans="2:4" ht="15" customHeight="1" x14ac:dyDescent="0.25">
      <c r="B23227" s="683"/>
      <c r="C23227" s="683"/>
      <c r="D23227" s="684"/>
    </row>
    <row r="23228" spans="2:4" ht="15" customHeight="1" x14ac:dyDescent="0.25">
      <c r="B23228" s="683"/>
      <c r="C23228" s="683"/>
      <c r="D23228" s="684"/>
    </row>
    <row r="23229" spans="2:4" ht="15" customHeight="1" x14ac:dyDescent="0.25">
      <c r="B23229" s="683"/>
      <c r="C23229" s="683"/>
      <c r="D23229" s="684"/>
    </row>
    <row r="23230" spans="2:4" ht="15" customHeight="1" x14ac:dyDescent="0.25">
      <c r="B23230" s="683"/>
      <c r="C23230" s="683"/>
      <c r="D23230" s="684"/>
    </row>
    <row r="23231" spans="2:4" ht="15" customHeight="1" x14ac:dyDescent="0.25">
      <c r="B23231" s="683"/>
      <c r="C23231" s="683"/>
      <c r="D23231" s="684"/>
    </row>
    <row r="23232" spans="2:4" ht="15" customHeight="1" x14ac:dyDescent="0.25">
      <c r="B23232" s="683"/>
      <c r="C23232" s="683"/>
      <c r="D23232" s="684"/>
    </row>
    <row r="23233" spans="2:4" ht="15" customHeight="1" x14ac:dyDescent="0.25">
      <c r="B23233" s="683"/>
      <c r="C23233" s="683"/>
      <c r="D23233" s="684"/>
    </row>
    <row r="23234" spans="2:4" ht="15" customHeight="1" x14ac:dyDescent="0.25">
      <c r="B23234" s="683"/>
      <c r="C23234" s="683"/>
      <c r="D23234" s="684"/>
    </row>
    <row r="23235" spans="2:4" ht="15" customHeight="1" x14ac:dyDescent="0.25">
      <c r="B23235" s="683"/>
      <c r="C23235" s="683"/>
      <c r="D23235" s="684"/>
    </row>
    <row r="23236" spans="2:4" ht="15" customHeight="1" x14ac:dyDescent="0.25">
      <c r="B23236" s="683"/>
      <c r="C23236" s="683"/>
      <c r="D23236" s="684"/>
    </row>
    <row r="23237" spans="2:4" ht="15" customHeight="1" x14ac:dyDescent="0.25">
      <c r="B23237" s="683"/>
      <c r="C23237" s="683"/>
      <c r="D23237" s="684"/>
    </row>
    <row r="23238" spans="2:4" ht="15" customHeight="1" x14ac:dyDescent="0.25">
      <c r="B23238" s="683"/>
      <c r="C23238" s="683"/>
      <c r="D23238" s="684"/>
    </row>
    <row r="23239" spans="2:4" ht="15" customHeight="1" x14ac:dyDescent="0.25">
      <c r="B23239" s="683"/>
      <c r="C23239" s="683"/>
      <c r="D23239" s="684"/>
    </row>
    <row r="23240" spans="2:4" ht="15" customHeight="1" x14ac:dyDescent="0.25">
      <c r="B23240" s="683"/>
      <c r="C23240" s="683"/>
      <c r="D23240" s="684"/>
    </row>
    <row r="23241" spans="2:4" ht="15" customHeight="1" x14ac:dyDescent="0.25">
      <c r="B23241" s="683"/>
      <c r="C23241" s="683"/>
      <c r="D23241" s="684"/>
    </row>
    <row r="23242" spans="2:4" ht="15" customHeight="1" x14ac:dyDescent="0.25">
      <c r="B23242" s="683"/>
      <c r="C23242" s="683"/>
      <c r="D23242" s="684"/>
    </row>
    <row r="23243" spans="2:4" ht="15" customHeight="1" x14ac:dyDescent="0.25">
      <c r="B23243" s="683"/>
      <c r="C23243" s="683"/>
      <c r="D23243" s="684"/>
    </row>
    <row r="23244" spans="2:4" ht="15" customHeight="1" x14ac:dyDescent="0.25">
      <c r="B23244" s="683"/>
      <c r="C23244" s="683"/>
      <c r="D23244" s="684"/>
    </row>
    <row r="23245" spans="2:4" ht="15" customHeight="1" x14ac:dyDescent="0.25">
      <c r="B23245" s="683"/>
      <c r="C23245" s="683"/>
      <c r="D23245" s="684"/>
    </row>
    <row r="23246" spans="2:4" ht="15" customHeight="1" x14ac:dyDescent="0.25">
      <c r="B23246" s="683"/>
      <c r="C23246" s="683"/>
      <c r="D23246" s="684"/>
    </row>
    <row r="23247" spans="2:4" ht="15" customHeight="1" x14ac:dyDescent="0.25">
      <c r="B23247" s="683"/>
      <c r="C23247" s="683"/>
      <c r="D23247" s="684"/>
    </row>
    <row r="23248" spans="2:4" ht="15" customHeight="1" x14ac:dyDescent="0.25">
      <c r="B23248" s="683"/>
      <c r="C23248" s="683"/>
      <c r="D23248" s="684"/>
    </row>
    <row r="23249" spans="2:4" ht="15" customHeight="1" x14ac:dyDescent="0.25">
      <c r="B23249" s="683"/>
      <c r="C23249" s="683"/>
      <c r="D23249" s="684"/>
    </row>
    <row r="23250" spans="2:4" ht="15" customHeight="1" x14ac:dyDescent="0.25">
      <c r="B23250" s="683"/>
      <c r="C23250" s="683"/>
      <c r="D23250" s="684"/>
    </row>
    <row r="23251" spans="2:4" ht="15" customHeight="1" x14ac:dyDescent="0.25">
      <c r="B23251" s="683"/>
      <c r="C23251" s="683"/>
      <c r="D23251" s="684"/>
    </row>
    <row r="23252" spans="2:4" ht="15" customHeight="1" x14ac:dyDescent="0.25">
      <c r="B23252" s="683"/>
      <c r="C23252" s="683"/>
      <c r="D23252" s="684"/>
    </row>
    <row r="23253" spans="2:4" ht="15" customHeight="1" x14ac:dyDescent="0.25">
      <c r="B23253" s="683"/>
      <c r="C23253" s="683"/>
      <c r="D23253" s="684"/>
    </row>
    <row r="23254" spans="2:4" ht="15" customHeight="1" x14ac:dyDescent="0.25">
      <c r="B23254" s="683"/>
      <c r="C23254" s="683"/>
      <c r="D23254" s="684"/>
    </row>
    <row r="23255" spans="2:4" ht="15" customHeight="1" x14ac:dyDescent="0.25">
      <c r="B23255" s="683"/>
      <c r="C23255" s="683"/>
      <c r="D23255" s="684"/>
    </row>
    <row r="23256" spans="2:4" ht="15" customHeight="1" x14ac:dyDescent="0.25">
      <c r="B23256" s="683"/>
      <c r="C23256" s="683"/>
      <c r="D23256" s="684"/>
    </row>
    <row r="23257" spans="2:4" ht="15" customHeight="1" x14ac:dyDescent="0.25">
      <c r="B23257" s="683"/>
      <c r="C23257" s="683"/>
      <c r="D23257" s="684"/>
    </row>
    <row r="23258" spans="2:4" ht="15" customHeight="1" x14ac:dyDescent="0.25">
      <c r="B23258" s="683"/>
      <c r="C23258" s="683"/>
      <c r="D23258" s="684"/>
    </row>
    <row r="23259" spans="2:4" ht="15" customHeight="1" x14ac:dyDescent="0.25">
      <c r="B23259" s="683"/>
      <c r="C23259" s="683"/>
      <c r="D23259" s="684"/>
    </row>
    <row r="23260" spans="2:4" ht="15" customHeight="1" x14ac:dyDescent="0.25">
      <c r="B23260" s="683"/>
      <c r="C23260" s="683"/>
      <c r="D23260" s="684"/>
    </row>
    <row r="23261" spans="2:4" ht="15" customHeight="1" x14ac:dyDescent="0.25">
      <c r="B23261" s="683"/>
      <c r="C23261" s="683"/>
      <c r="D23261" s="684"/>
    </row>
    <row r="23262" spans="2:4" ht="15" customHeight="1" x14ac:dyDescent="0.25">
      <c r="B23262" s="683"/>
      <c r="C23262" s="683"/>
      <c r="D23262" s="684"/>
    </row>
    <row r="23263" spans="2:4" ht="15" customHeight="1" x14ac:dyDescent="0.25">
      <c r="B23263" s="683"/>
      <c r="C23263" s="683"/>
      <c r="D23263" s="684"/>
    </row>
    <row r="23264" spans="2:4" ht="15" customHeight="1" x14ac:dyDescent="0.25">
      <c r="B23264" s="683"/>
      <c r="C23264" s="683"/>
      <c r="D23264" s="684"/>
    </row>
    <row r="23265" spans="2:4" ht="15" customHeight="1" x14ac:dyDescent="0.25">
      <c r="B23265" s="683"/>
      <c r="C23265" s="683"/>
      <c r="D23265" s="684"/>
    </row>
    <row r="23266" spans="2:4" ht="15" customHeight="1" x14ac:dyDescent="0.25">
      <c r="B23266" s="683"/>
      <c r="C23266" s="683"/>
      <c r="D23266" s="684"/>
    </row>
    <row r="23267" spans="2:4" ht="15" customHeight="1" x14ac:dyDescent="0.25">
      <c r="B23267" s="683"/>
      <c r="C23267" s="683"/>
      <c r="D23267" s="684"/>
    </row>
    <row r="23268" spans="2:4" ht="15" customHeight="1" x14ac:dyDescent="0.25">
      <c r="B23268" s="683"/>
      <c r="C23268" s="683"/>
      <c r="D23268" s="684"/>
    </row>
    <row r="23269" spans="2:4" ht="15" customHeight="1" x14ac:dyDescent="0.25">
      <c r="B23269" s="683"/>
      <c r="C23269" s="683"/>
      <c r="D23269" s="684"/>
    </row>
    <row r="23270" spans="2:4" ht="15" customHeight="1" x14ac:dyDescent="0.25">
      <c r="B23270" s="683"/>
      <c r="C23270" s="683"/>
      <c r="D23270" s="684"/>
    </row>
    <row r="23271" spans="2:4" ht="15" customHeight="1" x14ac:dyDescent="0.25">
      <c r="B23271" s="683"/>
      <c r="C23271" s="683"/>
      <c r="D23271" s="684"/>
    </row>
    <row r="23272" spans="2:4" ht="15" customHeight="1" x14ac:dyDescent="0.25">
      <c r="B23272" s="683"/>
      <c r="C23272" s="683"/>
      <c r="D23272" s="684"/>
    </row>
    <row r="23273" spans="2:4" ht="15" customHeight="1" x14ac:dyDescent="0.25">
      <c r="B23273" s="683"/>
      <c r="C23273" s="683"/>
      <c r="D23273" s="684"/>
    </row>
    <row r="23274" spans="2:4" ht="15" customHeight="1" x14ac:dyDescent="0.25">
      <c r="B23274" s="683"/>
      <c r="C23274" s="683"/>
      <c r="D23274" s="684"/>
    </row>
    <row r="23275" spans="2:4" ht="15" customHeight="1" x14ac:dyDescent="0.25">
      <c r="B23275" s="683"/>
      <c r="C23275" s="683"/>
      <c r="D23275" s="684"/>
    </row>
    <row r="23276" spans="2:4" ht="15" customHeight="1" x14ac:dyDescent="0.25">
      <c r="B23276" s="683"/>
      <c r="C23276" s="683"/>
      <c r="D23276" s="684"/>
    </row>
    <row r="23277" spans="2:4" ht="15" customHeight="1" x14ac:dyDescent="0.25">
      <c r="B23277" s="683"/>
      <c r="C23277" s="683"/>
      <c r="D23277" s="684"/>
    </row>
    <row r="23278" spans="2:4" ht="15" customHeight="1" x14ac:dyDescent="0.25">
      <c r="B23278" s="683"/>
      <c r="C23278" s="683"/>
      <c r="D23278" s="684"/>
    </row>
    <row r="23279" spans="2:4" ht="15" customHeight="1" x14ac:dyDescent="0.25">
      <c r="B23279" s="683"/>
      <c r="C23279" s="683"/>
      <c r="D23279" s="684"/>
    </row>
    <row r="23280" spans="2:4" ht="15" customHeight="1" x14ac:dyDescent="0.25">
      <c r="B23280" s="683"/>
      <c r="C23280" s="683"/>
      <c r="D23280" s="684"/>
    </row>
    <row r="23281" spans="2:4" ht="15" customHeight="1" x14ac:dyDescent="0.25">
      <c r="B23281" s="683"/>
      <c r="C23281" s="683"/>
      <c r="D23281" s="684"/>
    </row>
    <row r="23282" spans="2:4" ht="15" customHeight="1" x14ac:dyDescent="0.25">
      <c r="B23282" s="683"/>
      <c r="C23282" s="683"/>
      <c r="D23282" s="684"/>
    </row>
    <row r="23283" spans="2:4" ht="15" customHeight="1" x14ac:dyDescent="0.25">
      <c r="B23283" s="683"/>
      <c r="C23283" s="683"/>
      <c r="D23283" s="684"/>
    </row>
    <row r="23284" spans="2:4" ht="15" customHeight="1" x14ac:dyDescent="0.25">
      <c r="B23284" s="683"/>
      <c r="C23284" s="683"/>
      <c r="D23284" s="684"/>
    </row>
    <row r="23285" spans="2:4" ht="15" customHeight="1" x14ac:dyDescent="0.25">
      <c r="B23285" s="683"/>
      <c r="C23285" s="683"/>
      <c r="D23285" s="684"/>
    </row>
    <row r="23286" spans="2:4" ht="15" customHeight="1" x14ac:dyDescent="0.25">
      <c r="B23286" s="683"/>
      <c r="C23286" s="683"/>
      <c r="D23286" s="684"/>
    </row>
    <row r="23287" spans="2:4" ht="15" customHeight="1" x14ac:dyDescent="0.25">
      <c r="B23287" s="683"/>
      <c r="C23287" s="683"/>
      <c r="D23287" s="684"/>
    </row>
    <row r="23288" spans="2:4" ht="15" customHeight="1" x14ac:dyDescent="0.25">
      <c r="B23288" s="683"/>
      <c r="C23288" s="683"/>
      <c r="D23288" s="684"/>
    </row>
    <row r="23289" spans="2:4" ht="15" customHeight="1" x14ac:dyDescent="0.25">
      <c r="B23289" s="683"/>
      <c r="C23289" s="683"/>
      <c r="D23289" s="684"/>
    </row>
    <row r="23290" spans="2:4" ht="15" customHeight="1" x14ac:dyDescent="0.25">
      <c r="B23290" s="683"/>
      <c r="C23290" s="683"/>
      <c r="D23290" s="684"/>
    </row>
    <row r="23291" spans="2:4" ht="15" customHeight="1" x14ac:dyDescent="0.25">
      <c r="B23291" s="683"/>
      <c r="C23291" s="683"/>
      <c r="D23291" s="684"/>
    </row>
    <row r="23292" spans="2:4" ht="15" customHeight="1" x14ac:dyDescent="0.25">
      <c r="B23292" s="683"/>
      <c r="C23292" s="683"/>
      <c r="D23292" s="684"/>
    </row>
    <row r="23293" spans="2:4" ht="15" customHeight="1" x14ac:dyDescent="0.25">
      <c r="B23293" s="683"/>
      <c r="C23293" s="683"/>
      <c r="D23293" s="684"/>
    </row>
    <row r="23294" spans="2:4" ht="15" customHeight="1" x14ac:dyDescent="0.25">
      <c r="B23294" s="683"/>
      <c r="C23294" s="683"/>
      <c r="D23294" s="684"/>
    </row>
    <row r="23295" spans="2:4" ht="15" customHeight="1" x14ac:dyDescent="0.25">
      <c r="B23295" s="683"/>
      <c r="C23295" s="683"/>
      <c r="D23295" s="684"/>
    </row>
    <row r="23296" spans="2:4" ht="15" customHeight="1" x14ac:dyDescent="0.25">
      <c r="B23296" s="683"/>
      <c r="C23296" s="683"/>
      <c r="D23296" s="684"/>
    </row>
    <row r="23297" spans="2:4" ht="15" customHeight="1" x14ac:dyDescent="0.25">
      <c r="B23297" s="683"/>
      <c r="C23297" s="683"/>
      <c r="D23297" s="684"/>
    </row>
    <row r="23298" spans="2:4" ht="15" customHeight="1" x14ac:dyDescent="0.25">
      <c r="B23298" s="683"/>
      <c r="C23298" s="683"/>
      <c r="D23298" s="684"/>
    </row>
    <row r="23299" spans="2:4" ht="15" customHeight="1" x14ac:dyDescent="0.25">
      <c r="B23299" s="683"/>
      <c r="C23299" s="683"/>
      <c r="D23299" s="684"/>
    </row>
    <row r="23300" spans="2:4" ht="15" customHeight="1" x14ac:dyDescent="0.25">
      <c r="B23300" s="683"/>
      <c r="C23300" s="683"/>
      <c r="D23300" s="684"/>
    </row>
    <row r="23301" spans="2:4" ht="15" customHeight="1" x14ac:dyDescent="0.25">
      <c r="B23301" s="683"/>
      <c r="C23301" s="683"/>
      <c r="D23301" s="684"/>
    </row>
    <row r="23302" spans="2:4" ht="15" customHeight="1" x14ac:dyDescent="0.25">
      <c r="B23302" s="683"/>
      <c r="C23302" s="683"/>
      <c r="D23302" s="684"/>
    </row>
    <row r="23303" spans="2:4" ht="15" customHeight="1" x14ac:dyDescent="0.25">
      <c r="B23303" s="683"/>
      <c r="C23303" s="683"/>
      <c r="D23303" s="684"/>
    </row>
    <row r="23304" spans="2:4" ht="15" customHeight="1" x14ac:dyDescent="0.25">
      <c r="B23304" s="683"/>
      <c r="C23304" s="683"/>
      <c r="D23304" s="684"/>
    </row>
    <row r="23305" spans="2:4" ht="15" customHeight="1" x14ac:dyDescent="0.25">
      <c r="B23305" s="683"/>
      <c r="C23305" s="683"/>
      <c r="D23305" s="684"/>
    </row>
    <row r="23306" spans="2:4" ht="15" customHeight="1" x14ac:dyDescent="0.25">
      <c r="B23306" s="683"/>
      <c r="C23306" s="683"/>
      <c r="D23306" s="684"/>
    </row>
    <row r="23307" spans="2:4" ht="15" customHeight="1" x14ac:dyDescent="0.25">
      <c r="B23307" s="683"/>
      <c r="C23307" s="683"/>
      <c r="D23307" s="684"/>
    </row>
    <row r="23308" spans="2:4" ht="15" customHeight="1" x14ac:dyDescent="0.25">
      <c r="B23308" s="683"/>
      <c r="C23308" s="683"/>
      <c r="D23308" s="684"/>
    </row>
    <row r="23309" spans="2:4" ht="15" customHeight="1" x14ac:dyDescent="0.25">
      <c r="B23309" s="683"/>
      <c r="C23309" s="683"/>
      <c r="D23309" s="684"/>
    </row>
    <row r="23310" spans="2:4" ht="15" customHeight="1" x14ac:dyDescent="0.25">
      <c r="B23310" s="683"/>
      <c r="C23310" s="683"/>
      <c r="D23310" s="684"/>
    </row>
    <row r="23311" spans="2:4" ht="15" customHeight="1" x14ac:dyDescent="0.25">
      <c r="B23311" s="683"/>
      <c r="C23311" s="683"/>
      <c r="D23311" s="684"/>
    </row>
    <row r="23312" spans="2:4" ht="15" customHeight="1" x14ac:dyDescent="0.25">
      <c r="B23312" s="683"/>
      <c r="C23312" s="683"/>
      <c r="D23312" s="684"/>
    </row>
    <row r="23313" spans="2:4" ht="15" customHeight="1" x14ac:dyDescent="0.25">
      <c r="B23313" s="683"/>
      <c r="C23313" s="683"/>
      <c r="D23313" s="684"/>
    </row>
    <row r="23314" spans="2:4" ht="15" customHeight="1" x14ac:dyDescent="0.25">
      <c r="B23314" s="683"/>
      <c r="C23314" s="683"/>
      <c r="D23314" s="684"/>
    </row>
    <row r="23315" spans="2:4" ht="15" customHeight="1" x14ac:dyDescent="0.25">
      <c r="B23315" s="683"/>
      <c r="C23315" s="683"/>
      <c r="D23315" s="684"/>
    </row>
    <row r="23316" spans="2:4" ht="15" customHeight="1" x14ac:dyDescent="0.25">
      <c r="B23316" s="683"/>
      <c r="C23316" s="683"/>
      <c r="D23316" s="684"/>
    </row>
    <row r="23317" spans="2:4" ht="15" customHeight="1" x14ac:dyDescent="0.25">
      <c r="B23317" s="683"/>
      <c r="C23317" s="683"/>
      <c r="D23317" s="684"/>
    </row>
    <row r="23318" spans="2:4" ht="15" customHeight="1" x14ac:dyDescent="0.25">
      <c r="B23318" s="683"/>
      <c r="C23318" s="683"/>
      <c r="D23318" s="684"/>
    </row>
    <row r="23319" spans="2:4" ht="15" customHeight="1" x14ac:dyDescent="0.25">
      <c r="B23319" s="683"/>
      <c r="C23319" s="683"/>
      <c r="D23319" s="684"/>
    </row>
    <row r="23320" spans="2:4" ht="15" customHeight="1" x14ac:dyDescent="0.25">
      <c r="B23320" s="683"/>
      <c r="C23320" s="683"/>
      <c r="D23320" s="684"/>
    </row>
    <row r="23321" spans="2:4" ht="15" customHeight="1" x14ac:dyDescent="0.25">
      <c r="B23321" s="683"/>
      <c r="C23321" s="683"/>
      <c r="D23321" s="684"/>
    </row>
    <row r="23322" spans="2:4" ht="15" customHeight="1" x14ac:dyDescent="0.25">
      <c r="B23322" s="683"/>
      <c r="C23322" s="683"/>
      <c r="D23322" s="684"/>
    </row>
    <row r="23323" spans="2:4" ht="15" customHeight="1" x14ac:dyDescent="0.25">
      <c r="B23323" s="683"/>
      <c r="C23323" s="683"/>
      <c r="D23323" s="684"/>
    </row>
    <row r="23324" spans="2:4" ht="15" customHeight="1" x14ac:dyDescent="0.25">
      <c r="B23324" s="683"/>
      <c r="C23324" s="683"/>
      <c r="D23324" s="684"/>
    </row>
    <row r="23325" spans="2:4" ht="15" customHeight="1" x14ac:dyDescent="0.25">
      <c r="B23325" s="683"/>
      <c r="C23325" s="683"/>
      <c r="D23325" s="684"/>
    </row>
    <row r="23326" spans="2:4" ht="15" customHeight="1" x14ac:dyDescent="0.25">
      <c r="B23326" s="683"/>
      <c r="C23326" s="683"/>
      <c r="D23326" s="684"/>
    </row>
    <row r="23327" spans="2:4" ht="15" customHeight="1" x14ac:dyDescent="0.25">
      <c r="B23327" s="683"/>
      <c r="C23327" s="683"/>
      <c r="D23327" s="684"/>
    </row>
    <row r="23328" spans="2:4" ht="15" customHeight="1" x14ac:dyDescent="0.25">
      <c r="B23328" s="683"/>
      <c r="C23328" s="683"/>
      <c r="D23328" s="684"/>
    </row>
    <row r="23329" spans="2:4" ht="15" customHeight="1" x14ac:dyDescent="0.25">
      <c r="B23329" s="683"/>
      <c r="C23329" s="683"/>
      <c r="D23329" s="684"/>
    </row>
    <row r="23330" spans="2:4" ht="15" customHeight="1" x14ac:dyDescent="0.25">
      <c r="B23330" s="683"/>
      <c r="C23330" s="683"/>
      <c r="D23330" s="684"/>
    </row>
    <row r="23331" spans="2:4" ht="15" customHeight="1" x14ac:dyDescent="0.25">
      <c r="B23331" s="683"/>
      <c r="C23331" s="683"/>
      <c r="D23331" s="684"/>
    </row>
    <row r="23332" spans="2:4" ht="15" customHeight="1" x14ac:dyDescent="0.25">
      <c r="B23332" s="683"/>
      <c r="C23332" s="683"/>
      <c r="D23332" s="684"/>
    </row>
    <row r="23333" spans="2:4" ht="15" customHeight="1" x14ac:dyDescent="0.25">
      <c r="B23333" s="683"/>
      <c r="C23333" s="683"/>
      <c r="D23333" s="684"/>
    </row>
    <row r="23334" spans="2:4" ht="15" customHeight="1" x14ac:dyDescent="0.25">
      <c r="B23334" s="683"/>
      <c r="C23334" s="683"/>
      <c r="D23334" s="684"/>
    </row>
    <row r="23335" spans="2:4" ht="15" customHeight="1" x14ac:dyDescent="0.25">
      <c r="B23335" s="683"/>
      <c r="C23335" s="683"/>
      <c r="D23335" s="684"/>
    </row>
    <row r="23336" spans="2:4" ht="15" customHeight="1" x14ac:dyDescent="0.25">
      <c r="B23336" s="683"/>
      <c r="C23336" s="683"/>
      <c r="D23336" s="684"/>
    </row>
    <row r="23337" spans="2:4" ht="15" customHeight="1" x14ac:dyDescent="0.25">
      <c r="B23337" s="683"/>
      <c r="C23337" s="683"/>
      <c r="D23337" s="684"/>
    </row>
    <row r="23338" spans="2:4" ht="15" customHeight="1" x14ac:dyDescent="0.25">
      <c r="B23338" s="683"/>
      <c r="C23338" s="683"/>
      <c r="D23338" s="684"/>
    </row>
    <row r="23339" spans="2:4" ht="15" customHeight="1" x14ac:dyDescent="0.25">
      <c r="B23339" s="683"/>
      <c r="C23339" s="683"/>
      <c r="D23339" s="684"/>
    </row>
    <row r="23340" spans="2:4" ht="15" customHeight="1" x14ac:dyDescent="0.25">
      <c r="B23340" s="683"/>
      <c r="C23340" s="683"/>
      <c r="D23340" s="684"/>
    </row>
    <row r="23341" spans="2:4" ht="15" customHeight="1" x14ac:dyDescent="0.25">
      <c r="B23341" s="683"/>
      <c r="C23341" s="683"/>
      <c r="D23341" s="684"/>
    </row>
    <row r="23342" spans="2:4" ht="15" customHeight="1" x14ac:dyDescent="0.25">
      <c r="B23342" s="683"/>
      <c r="C23342" s="683"/>
      <c r="D23342" s="684"/>
    </row>
    <row r="23343" spans="2:4" ht="15" customHeight="1" x14ac:dyDescent="0.25">
      <c r="B23343" s="683"/>
      <c r="C23343" s="683"/>
      <c r="D23343" s="684"/>
    </row>
    <row r="23344" spans="2:4" ht="15" customHeight="1" x14ac:dyDescent="0.25">
      <c r="B23344" s="683"/>
      <c r="C23344" s="683"/>
      <c r="D23344" s="684"/>
    </row>
    <row r="23345" spans="2:4" ht="15" customHeight="1" x14ac:dyDescent="0.25">
      <c r="B23345" s="683"/>
      <c r="C23345" s="683"/>
      <c r="D23345" s="684"/>
    </row>
    <row r="23346" spans="2:4" ht="15" customHeight="1" x14ac:dyDescent="0.25">
      <c r="B23346" s="683"/>
      <c r="C23346" s="683"/>
      <c r="D23346" s="684"/>
    </row>
    <row r="23347" spans="2:4" ht="15" customHeight="1" x14ac:dyDescent="0.25">
      <c r="B23347" s="683"/>
      <c r="C23347" s="683"/>
      <c r="D23347" s="684"/>
    </row>
    <row r="23348" spans="2:4" ht="15" customHeight="1" x14ac:dyDescent="0.25">
      <c r="B23348" s="683"/>
      <c r="C23348" s="683"/>
      <c r="D23348" s="684"/>
    </row>
    <row r="23349" spans="2:4" ht="15" customHeight="1" x14ac:dyDescent="0.25">
      <c r="B23349" s="683"/>
      <c r="C23349" s="683"/>
      <c r="D23349" s="684"/>
    </row>
    <row r="23350" spans="2:4" ht="15" customHeight="1" x14ac:dyDescent="0.25">
      <c r="B23350" s="683"/>
      <c r="C23350" s="683"/>
      <c r="D23350" s="684"/>
    </row>
    <row r="23351" spans="2:4" ht="15" customHeight="1" x14ac:dyDescent="0.25">
      <c r="B23351" s="683"/>
      <c r="C23351" s="683"/>
      <c r="D23351" s="684"/>
    </row>
    <row r="23352" spans="2:4" ht="15" customHeight="1" x14ac:dyDescent="0.25">
      <c r="B23352" s="683"/>
      <c r="C23352" s="683"/>
      <c r="D23352" s="684"/>
    </row>
    <row r="23353" spans="2:4" ht="15" customHeight="1" x14ac:dyDescent="0.25">
      <c r="B23353" s="683"/>
      <c r="C23353" s="683"/>
      <c r="D23353" s="684"/>
    </row>
    <row r="23354" spans="2:4" ht="15" customHeight="1" x14ac:dyDescent="0.25">
      <c r="B23354" s="683"/>
      <c r="C23354" s="683"/>
      <c r="D23354" s="684"/>
    </row>
    <row r="23355" spans="2:4" ht="15" customHeight="1" x14ac:dyDescent="0.25">
      <c r="B23355" s="683"/>
      <c r="C23355" s="683"/>
      <c r="D23355" s="684"/>
    </row>
    <row r="23356" spans="2:4" ht="15" customHeight="1" x14ac:dyDescent="0.25">
      <c r="B23356" s="683"/>
      <c r="C23356" s="683"/>
      <c r="D23356" s="684"/>
    </row>
    <row r="23357" spans="2:4" ht="15" customHeight="1" x14ac:dyDescent="0.25">
      <c r="B23357" s="683"/>
      <c r="C23357" s="683"/>
      <c r="D23357" s="684"/>
    </row>
    <row r="23358" spans="2:4" ht="15" customHeight="1" x14ac:dyDescent="0.25">
      <c r="B23358" s="683"/>
      <c r="C23358" s="683"/>
      <c r="D23358" s="684"/>
    </row>
    <row r="23359" spans="2:4" ht="15" customHeight="1" x14ac:dyDescent="0.25">
      <c r="B23359" s="683"/>
      <c r="C23359" s="683"/>
      <c r="D23359" s="684"/>
    </row>
    <row r="23360" spans="2:4" ht="15" customHeight="1" x14ac:dyDescent="0.25">
      <c r="B23360" s="683"/>
      <c r="C23360" s="683"/>
      <c r="D23360" s="684"/>
    </row>
    <row r="23361" spans="2:4" ht="15" customHeight="1" x14ac:dyDescent="0.25">
      <c r="B23361" s="683"/>
      <c r="C23361" s="683"/>
      <c r="D23361" s="684"/>
    </row>
    <row r="23362" spans="2:4" ht="15" customHeight="1" x14ac:dyDescent="0.25">
      <c r="B23362" s="683"/>
      <c r="C23362" s="683"/>
      <c r="D23362" s="684"/>
    </row>
    <row r="23363" spans="2:4" ht="15" customHeight="1" x14ac:dyDescent="0.25">
      <c r="B23363" s="683"/>
      <c r="C23363" s="683"/>
      <c r="D23363" s="684"/>
    </row>
    <row r="23364" spans="2:4" ht="15" customHeight="1" x14ac:dyDescent="0.25">
      <c r="B23364" s="683"/>
      <c r="C23364" s="683"/>
      <c r="D23364" s="684"/>
    </row>
    <row r="23365" spans="2:4" ht="15" customHeight="1" x14ac:dyDescent="0.25">
      <c r="B23365" s="683"/>
      <c r="C23365" s="683"/>
      <c r="D23365" s="684"/>
    </row>
    <row r="23366" spans="2:4" ht="15" customHeight="1" x14ac:dyDescent="0.25">
      <c r="B23366" s="683"/>
      <c r="C23366" s="683"/>
      <c r="D23366" s="684"/>
    </row>
    <row r="23367" spans="2:4" ht="15" customHeight="1" x14ac:dyDescent="0.25">
      <c r="B23367" s="683"/>
      <c r="C23367" s="683"/>
      <c r="D23367" s="684"/>
    </row>
    <row r="23368" spans="2:4" ht="15" customHeight="1" x14ac:dyDescent="0.25">
      <c r="B23368" s="683"/>
      <c r="C23368" s="683"/>
      <c r="D23368" s="684"/>
    </row>
    <row r="23369" spans="2:4" ht="15" customHeight="1" x14ac:dyDescent="0.25">
      <c r="B23369" s="683"/>
      <c r="C23369" s="683"/>
      <c r="D23369" s="684"/>
    </row>
    <row r="23370" spans="2:4" ht="15" customHeight="1" x14ac:dyDescent="0.25">
      <c r="B23370" s="683"/>
      <c r="C23370" s="683"/>
      <c r="D23370" s="684"/>
    </row>
    <row r="23371" spans="2:4" ht="15" customHeight="1" x14ac:dyDescent="0.25">
      <c r="B23371" s="683"/>
      <c r="C23371" s="683"/>
      <c r="D23371" s="684"/>
    </row>
    <row r="23372" spans="2:4" ht="15" customHeight="1" x14ac:dyDescent="0.25">
      <c r="B23372" s="683"/>
      <c r="C23372" s="683"/>
      <c r="D23372" s="684"/>
    </row>
    <row r="23373" spans="2:4" ht="15" customHeight="1" x14ac:dyDescent="0.25">
      <c r="B23373" s="683"/>
      <c r="C23373" s="683"/>
      <c r="D23373" s="684"/>
    </row>
    <row r="23374" spans="2:4" ht="15" customHeight="1" x14ac:dyDescent="0.25">
      <c r="B23374" s="683"/>
      <c r="C23374" s="683"/>
      <c r="D23374" s="684"/>
    </row>
    <row r="23375" spans="2:4" ht="15" customHeight="1" x14ac:dyDescent="0.25">
      <c r="B23375" s="683"/>
      <c r="C23375" s="683"/>
      <c r="D23375" s="684"/>
    </row>
    <row r="23376" spans="2:4" ht="15" customHeight="1" x14ac:dyDescent="0.25">
      <c r="B23376" s="683"/>
      <c r="C23376" s="683"/>
      <c r="D23376" s="684"/>
    </row>
    <row r="23377" spans="2:4" ht="15" customHeight="1" x14ac:dyDescent="0.25">
      <c r="B23377" s="683"/>
      <c r="C23377" s="683"/>
      <c r="D23377" s="684"/>
    </row>
    <row r="23378" spans="2:4" ht="15" customHeight="1" x14ac:dyDescent="0.25">
      <c r="B23378" s="683"/>
      <c r="C23378" s="683"/>
      <c r="D23378" s="684"/>
    </row>
    <row r="23379" spans="2:4" ht="15" customHeight="1" x14ac:dyDescent="0.25">
      <c r="B23379" s="683"/>
      <c r="C23379" s="683"/>
      <c r="D23379" s="684"/>
    </row>
    <row r="23380" spans="2:4" ht="15" customHeight="1" x14ac:dyDescent="0.25">
      <c r="B23380" s="683"/>
      <c r="C23380" s="683"/>
      <c r="D23380" s="684"/>
    </row>
    <row r="23381" spans="2:4" ht="15" customHeight="1" x14ac:dyDescent="0.25">
      <c r="B23381" s="683"/>
      <c r="C23381" s="683"/>
      <c r="D23381" s="684"/>
    </row>
    <row r="23382" spans="2:4" ht="15" customHeight="1" x14ac:dyDescent="0.25">
      <c r="B23382" s="683"/>
      <c r="C23382" s="683"/>
      <c r="D23382" s="684"/>
    </row>
    <row r="23383" spans="2:4" ht="15" customHeight="1" x14ac:dyDescent="0.25">
      <c r="B23383" s="683"/>
      <c r="C23383" s="683"/>
      <c r="D23383" s="684"/>
    </row>
    <row r="23384" spans="2:4" ht="15" customHeight="1" x14ac:dyDescent="0.25">
      <c r="B23384" s="683"/>
      <c r="C23384" s="683"/>
      <c r="D23384" s="684"/>
    </row>
    <row r="23385" spans="2:4" ht="15" customHeight="1" x14ac:dyDescent="0.25">
      <c r="B23385" s="683"/>
      <c r="C23385" s="683"/>
      <c r="D23385" s="684"/>
    </row>
    <row r="23386" spans="2:4" ht="15" customHeight="1" x14ac:dyDescent="0.25">
      <c r="B23386" s="683"/>
      <c r="C23386" s="683"/>
      <c r="D23386" s="684"/>
    </row>
    <row r="23387" spans="2:4" ht="15" customHeight="1" x14ac:dyDescent="0.25">
      <c r="B23387" s="683"/>
      <c r="C23387" s="683"/>
      <c r="D23387" s="684"/>
    </row>
    <row r="23388" spans="2:4" ht="15" customHeight="1" x14ac:dyDescent="0.25">
      <c r="B23388" s="683"/>
      <c r="C23388" s="683"/>
      <c r="D23388" s="684"/>
    </row>
    <row r="23389" spans="2:4" ht="15" customHeight="1" x14ac:dyDescent="0.25">
      <c r="B23389" s="683"/>
      <c r="C23389" s="683"/>
      <c r="D23389" s="684"/>
    </row>
    <row r="23390" spans="2:4" ht="15" customHeight="1" x14ac:dyDescent="0.25">
      <c r="B23390" s="683"/>
      <c r="C23390" s="683"/>
      <c r="D23390" s="684"/>
    </row>
    <row r="23391" spans="2:4" ht="15" customHeight="1" x14ac:dyDescent="0.25">
      <c r="B23391" s="683"/>
      <c r="C23391" s="683"/>
      <c r="D23391" s="684"/>
    </row>
    <row r="23392" spans="2:4" ht="15" customHeight="1" x14ac:dyDescent="0.25">
      <c r="B23392" s="683"/>
      <c r="C23392" s="683"/>
      <c r="D23392" s="684"/>
    </row>
    <row r="23393" spans="2:4" ht="15" customHeight="1" x14ac:dyDescent="0.25">
      <c r="B23393" s="683"/>
      <c r="C23393" s="683"/>
      <c r="D23393" s="684"/>
    </row>
    <row r="23394" spans="2:4" ht="15" customHeight="1" x14ac:dyDescent="0.25">
      <c r="B23394" s="683"/>
      <c r="C23394" s="683"/>
      <c r="D23394" s="684"/>
    </row>
    <row r="23395" spans="2:4" ht="15" customHeight="1" x14ac:dyDescent="0.25">
      <c r="B23395" s="683"/>
      <c r="C23395" s="683"/>
      <c r="D23395" s="684"/>
    </row>
    <row r="23396" spans="2:4" ht="15" customHeight="1" x14ac:dyDescent="0.25">
      <c r="B23396" s="683"/>
      <c r="C23396" s="683"/>
      <c r="D23396" s="684"/>
    </row>
    <row r="23397" spans="2:4" ht="15" customHeight="1" x14ac:dyDescent="0.25">
      <c r="B23397" s="683"/>
      <c r="C23397" s="683"/>
      <c r="D23397" s="684"/>
    </row>
    <row r="23398" spans="2:4" ht="15" customHeight="1" x14ac:dyDescent="0.25">
      <c r="B23398" s="683"/>
      <c r="C23398" s="683"/>
      <c r="D23398" s="684"/>
    </row>
    <row r="23399" spans="2:4" ht="15" customHeight="1" x14ac:dyDescent="0.25">
      <c r="B23399" s="683"/>
      <c r="C23399" s="683"/>
      <c r="D23399" s="684"/>
    </row>
    <row r="23400" spans="2:4" ht="15" customHeight="1" x14ac:dyDescent="0.25">
      <c r="B23400" s="683"/>
      <c r="C23400" s="683"/>
      <c r="D23400" s="684"/>
    </row>
    <row r="23401" spans="2:4" ht="15" customHeight="1" x14ac:dyDescent="0.25">
      <c r="B23401" s="683"/>
      <c r="C23401" s="683"/>
      <c r="D23401" s="684"/>
    </row>
    <row r="23402" spans="2:4" ht="15" customHeight="1" x14ac:dyDescent="0.25">
      <c r="B23402" s="683"/>
      <c r="C23402" s="683"/>
      <c r="D23402" s="684"/>
    </row>
    <row r="23403" spans="2:4" ht="15" customHeight="1" x14ac:dyDescent="0.25">
      <c r="B23403" s="683"/>
      <c r="C23403" s="683"/>
      <c r="D23403" s="684"/>
    </row>
    <row r="23404" spans="2:4" ht="15" customHeight="1" x14ac:dyDescent="0.25">
      <c r="B23404" s="683"/>
      <c r="C23404" s="683"/>
      <c r="D23404" s="684"/>
    </row>
    <row r="23405" spans="2:4" ht="15" customHeight="1" x14ac:dyDescent="0.25">
      <c r="B23405" s="683"/>
      <c r="C23405" s="683"/>
      <c r="D23405" s="684"/>
    </row>
    <row r="23406" spans="2:4" ht="15" customHeight="1" x14ac:dyDescent="0.25">
      <c r="B23406" s="683"/>
      <c r="C23406" s="683"/>
      <c r="D23406" s="684"/>
    </row>
    <row r="23407" spans="2:4" ht="15" customHeight="1" x14ac:dyDescent="0.25">
      <c r="B23407" s="683"/>
      <c r="C23407" s="683"/>
      <c r="D23407" s="684"/>
    </row>
    <row r="23408" spans="2:4" ht="15" customHeight="1" x14ac:dyDescent="0.25">
      <c r="B23408" s="683"/>
      <c r="C23408" s="683"/>
      <c r="D23408" s="684"/>
    </row>
    <row r="23409" spans="2:4" ht="15" customHeight="1" x14ac:dyDescent="0.25">
      <c r="B23409" s="683"/>
      <c r="C23409" s="683"/>
      <c r="D23409" s="684"/>
    </row>
    <row r="23410" spans="2:4" ht="15" customHeight="1" x14ac:dyDescent="0.25">
      <c r="B23410" s="683"/>
      <c r="C23410" s="683"/>
      <c r="D23410" s="684"/>
    </row>
    <row r="23411" spans="2:4" ht="15" customHeight="1" x14ac:dyDescent="0.25">
      <c r="B23411" s="683"/>
      <c r="C23411" s="683"/>
      <c r="D23411" s="684"/>
    </row>
    <row r="23412" spans="2:4" ht="15" customHeight="1" x14ac:dyDescent="0.25">
      <c r="B23412" s="683"/>
      <c r="C23412" s="683"/>
      <c r="D23412" s="684"/>
    </row>
    <row r="23413" spans="2:4" ht="15" customHeight="1" x14ac:dyDescent="0.25">
      <c r="B23413" s="683"/>
      <c r="C23413" s="683"/>
      <c r="D23413" s="684"/>
    </row>
    <row r="23414" spans="2:4" ht="15" customHeight="1" x14ac:dyDescent="0.25">
      <c r="B23414" s="683"/>
      <c r="C23414" s="683"/>
      <c r="D23414" s="684"/>
    </row>
    <row r="23415" spans="2:4" ht="15" customHeight="1" x14ac:dyDescent="0.25">
      <c r="B23415" s="683"/>
      <c r="C23415" s="683"/>
      <c r="D23415" s="684"/>
    </row>
    <row r="23416" spans="2:4" ht="15" customHeight="1" x14ac:dyDescent="0.25">
      <c r="B23416" s="683"/>
      <c r="C23416" s="683"/>
      <c r="D23416" s="684"/>
    </row>
    <row r="23417" spans="2:4" ht="15" customHeight="1" x14ac:dyDescent="0.25">
      <c r="B23417" s="683"/>
      <c r="C23417" s="683"/>
      <c r="D23417" s="684"/>
    </row>
    <row r="23418" spans="2:4" ht="15" customHeight="1" x14ac:dyDescent="0.25">
      <c r="B23418" s="683"/>
      <c r="C23418" s="683"/>
      <c r="D23418" s="684"/>
    </row>
    <row r="23419" spans="2:4" ht="15" customHeight="1" x14ac:dyDescent="0.25">
      <c r="B23419" s="683"/>
      <c r="C23419" s="683"/>
      <c r="D23419" s="684"/>
    </row>
    <row r="23420" spans="2:4" ht="15" customHeight="1" x14ac:dyDescent="0.25">
      <c r="B23420" s="683"/>
      <c r="C23420" s="683"/>
      <c r="D23420" s="684"/>
    </row>
    <row r="23421" spans="2:4" ht="15" customHeight="1" x14ac:dyDescent="0.25">
      <c r="B23421" s="683"/>
      <c r="C23421" s="683"/>
      <c r="D23421" s="684"/>
    </row>
    <row r="23422" spans="2:4" ht="15" customHeight="1" x14ac:dyDescent="0.25">
      <c r="B23422" s="683"/>
      <c r="C23422" s="683"/>
      <c r="D23422" s="684"/>
    </row>
    <row r="23423" spans="2:4" ht="15" customHeight="1" x14ac:dyDescent="0.25">
      <c r="B23423" s="683"/>
      <c r="C23423" s="683"/>
      <c r="D23423" s="684"/>
    </row>
    <row r="23424" spans="2:4" ht="15" customHeight="1" x14ac:dyDescent="0.25">
      <c r="B23424" s="683"/>
      <c r="C23424" s="683"/>
      <c r="D23424" s="684"/>
    </row>
    <row r="23425" spans="2:4" ht="15" customHeight="1" x14ac:dyDescent="0.25">
      <c r="B23425" s="683"/>
      <c r="C23425" s="683"/>
      <c r="D23425" s="684"/>
    </row>
    <row r="23426" spans="2:4" ht="15" customHeight="1" x14ac:dyDescent="0.25">
      <c r="B23426" s="683"/>
      <c r="C23426" s="683"/>
      <c r="D23426" s="684"/>
    </row>
    <row r="23427" spans="2:4" ht="15" customHeight="1" x14ac:dyDescent="0.25">
      <c r="B23427" s="683"/>
      <c r="C23427" s="683"/>
      <c r="D23427" s="684"/>
    </row>
    <row r="23428" spans="2:4" ht="15" customHeight="1" x14ac:dyDescent="0.25">
      <c r="B23428" s="683"/>
      <c r="C23428" s="683"/>
      <c r="D23428" s="684"/>
    </row>
    <row r="23429" spans="2:4" ht="15" customHeight="1" x14ac:dyDescent="0.25">
      <c r="B23429" s="683"/>
      <c r="C23429" s="683"/>
      <c r="D23429" s="684"/>
    </row>
    <row r="23430" spans="2:4" ht="15" customHeight="1" x14ac:dyDescent="0.25">
      <c r="B23430" s="683"/>
      <c r="C23430" s="683"/>
      <c r="D23430" s="684"/>
    </row>
    <row r="23431" spans="2:4" ht="15" customHeight="1" x14ac:dyDescent="0.25">
      <c r="B23431" s="683"/>
      <c r="C23431" s="683"/>
      <c r="D23431" s="684"/>
    </row>
    <row r="23432" spans="2:4" ht="15" customHeight="1" x14ac:dyDescent="0.25">
      <c r="B23432" s="683"/>
      <c r="C23432" s="683"/>
      <c r="D23432" s="684"/>
    </row>
    <row r="23433" spans="2:4" ht="15" customHeight="1" x14ac:dyDescent="0.25">
      <c r="B23433" s="683"/>
      <c r="C23433" s="683"/>
      <c r="D23433" s="684"/>
    </row>
    <row r="23434" spans="2:4" ht="15" customHeight="1" x14ac:dyDescent="0.25">
      <c r="B23434" s="683"/>
      <c r="C23434" s="683"/>
      <c r="D23434" s="684"/>
    </row>
    <row r="23435" spans="2:4" ht="15" customHeight="1" x14ac:dyDescent="0.25">
      <c r="B23435" s="683"/>
      <c r="C23435" s="683"/>
      <c r="D23435" s="684"/>
    </row>
    <row r="23436" spans="2:4" ht="15" customHeight="1" x14ac:dyDescent="0.25">
      <c r="B23436" s="683"/>
      <c r="C23436" s="683"/>
      <c r="D23436" s="684"/>
    </row>
    <row r="23437" spans="2:4" ht="15" customHeight="1" x14ac:dyDescent="0.25">
      <c r="B23437" s="683"/>
      <c r="C23437" s="683"/>
      <c r="D23437" s="684"/>
    </row>
    <row r="23438" spans="2:4" ht="15" customHeight="1" x14ac:dyDescent="0.25">
      <c r="B23438" s="683"/>
      <c r="C23438" s="683"/>
      <c r="D23438" s="684"/>
    </row>
    <row r="23439" spans="2:4" ht="15" customHeight="1" x14ac:dyDescent="0.25">
      <c r="B23439" s="683"/>
      <c r="C23439" s="683"/>
      <c r="D23439" s="684"/>
    </row>
    <row r="23440" spans="2:4" ht="15" customHeight="1" x14ac:dyDescent="0.25">
      <c r="B23440" s="683"/>
      <c r="C23440" s="683"/>
      <c r="D23440" s="684"/>
    </row>
    <row r="23441" spans="2:4" ht="15" customHeight="1" x14ac:dyDescent="0.25">
      <c r="B23441" s="683"/>
      <c r="C23441" s="683"/>
      <c r="D23441" s="684"/>
    </row>
    <row r="23442" spans="2:4" ht="15" customHeight="1" x14ac:dyDescent="0.25">
      <c r="B23442" s="683"/>
      <c r="C23442" s="683"/>
      <c r="D23442" s="684"/>
    </row>
    <row r="23443" spans="2:4" ht="15" customHeight="1" x14ac:dyDescent="0.25">
      <c r="B23443" s="683"/>
      <c r="C23443" s="683"/>
      <c r="D23443" s="684"/>
    </row>
    <row r="23444" spans="2:4" ht="15" customHeight="1" x14ac:dyDescent="0.25">
      <c r="B23444" s="683"/>
      <c r="C23444" s="683"/>
      <c r="D23444" s="684"/>
    </row>
    <row r="23445" spans="2:4" ht="15" customHeight="1" x14ac:dyDescent="0.25">
      <c r="B23445" s="683"/>
      <c r="C23445" s="683"/>
      <c r="D23445" s="684"/>
    </row>
    <row r="23446" spans="2:4" ht="15" customHeight="1" x14ac:dyDescent="0.25">
      <c r="B23446" s="683"/>
      <c r="C23446" s="683"/>
      <c r="D23446" s="684"/>
    </row>
    <row r="23447" spans="2:4" ht="15" customHeight="1" x14ac:dyDescent="0.25">
      <c r="B23447" s="683"/>
      <c r="C23447" s="683"/>
      <c r="D23447" s="684"/>
    </row>
    <row r="23448" spans="2:4" ht="15" customHeight="1" x14ac:dyDescent="0.25">
      <c r="B23448" s="683"/>
      <c r="C23448" s="683"/>
      <c r="D23448" s="684"/>
    </row>
    <row r="23449" spans="2:4" ht="15" customHeight="1" x14ac:dyDescent="0.25">
      <c r="B23449" s="683"/>
      <c r="C23449" s="683"/>
      <c r="D23449" s="684"/>
    </row>
    <row r="23450" spans="2:4" ht="15" customHeight="1" x14ac:dyDescent="0.25">
      <c r="B23450" s="683"/>
      <c r="C23450" s="683"/>
      <c r="D23450" s="684"/>
    </row>
    <row r="23451" spans="2:4" ht="15" customHeight="1" x14ac:dyDescent="0.25">
      <c r="B23451" s="683"/>
      <c r="C23451" s="683"/>
      <c r="D23451" s="684"/>
    </row>
    <row r="23452" spans="2:4" ht="15" customHeight="1" x14ac:dyDescent="0.25">
      <c r="B23452" s="683"/>
      <c r="C23452" s="683"/>
      <c r="D23452" s="684"/>
    </row>
    <row r="23453" spans="2:4" ht="15" customHeight="1" x14ac:dyDescent="0.25">
      <c r="B23453" s="683"/>
      <c r="C23453" s="683"/>
      <c r="D23453" s="684"/>
    </row>
    <row r="23454" spans="2:4" ht="15" customHeight="1" x14ac:dyDescent="0.25">
      <c r="B23454" s="683"/>
      <c r="C23454" s="683"/>
      <c r="D23454" s="684"/>
    </row>
    <row r="23455" spans="2:4" ht="15" customHeight="1" x14ac:dyDescent="0.25">
      <c r="B23455" s="683"/>
      <c r="C23455" s="683"/>
      <c r="D23455" s="684"/>
    </row>
    <row r="23456" spans="2:4" ht="15" customHeight="1" x14ac:dyDescent="0.25">
      <c r="B23456" s="683"/>
      <c r="C23456" s="683"/>
      <c r="D23456" s="684"/>
    </row>
    <row r="23457" spans="2:4" ht="15" customHeight="1" x14ac:dyDescent="0.25">
      <c r="B23457" s="683"/>
      <c r="C23457" s="683"/>
      <c r="D23457" s="684"/>
    </row>
    <row r="23458" spans="2:4" ht="15" customHeight="1" x14ac:dyDescent="0.25">
      <c r="B23458" s="683"/>
      <c r="C23458" s="683"/>
      <c r="D23458" s="684"/>
    </row>
    <row r="23459" spans="2:4" ht="15" customHeight="1" x14ac:dyDescent="0.25">
      <c r="B23459" s="683"/>
      <c r="C23459" s="683"/>
      <c r="D23459" s="684"/>
    </row>
    <row r="23460" spans="2:4" ht="15" customHeight="1" x14ac:dyDescent="0.25">
      <c r="B23460" s="683"/>
      <c r="C23460" s="683"/>
      <c r="D23460" s="684"/>
    </row>
    <row r="23461" spans="2:4" ht="15" customHeight="1" x14ac:dyDescent="0.25">
      <c r="B23461" s="683"/>
      <c r="C23461" s="683"/>
      <c r="D23461" s="684"/>
    </row>
    <row r="23462" spans="2:4" ht="15" customHeight="1" x14ac:dyDescent="0.25">
      <c r="B23462" s="683"/>
      <c r="C23462" s="683"/>
      <c r="D23462" s="684"/>
    </row>
    <row r="23463" spans="2:4" ht="15" customHeight="1" x14ac:dyDescent="0.25">
      <c r="B23463" s="683"/>
      <c r="C23463" s="683"/>
      <c r="D23463" s="684"/>
    </row>
    <row r="23464" spans="2:4" ht="15" customHeight="1" x14ac:dyDescent="0.25">
      <c r="B23464" s="683"/>
      <c r="C23464" s="683"/>
      <c r="D23464" s="684"/>
    </row>
    <row r="23465" spans="2:4" ht="15" customHeight="1" x14ac:dyDescent="0.25">
      <c r="B23465" s="683"/>
      <c r="C23465" s="683"/>
      <c r="D23465" s="684"/>
    </row>
    <row r="23466" spans="2:4" ht="15" customHeight="1" x14ac:dyDescent="0.25">
      <c r="B23466" s="683"/>
      <c r="C23466" s="683"/>
      <c r="D23466" s="684"/>
    </row>
    <row r="23467" spans="2:4" ht="15" customHeight="1" x14ac:dyDescent="0.25">
      <c r="B23467" s="683"/>
      <c r="C23467" s="683"/>
      <c r="D23467" s="684"/>
    </row>
    <row r="23468" spans="2:4" ht="15" customHeight="1" x14ac:dyDescent="0.25">
      <c r="B23468" s="683"/>
      <c r="C23468" s="683"/>
      <c r="D23468" s="684"/>
    </row>
    <row r="23469" spans="2:4" ht="15" customHeight="1" x14ac:dyDescent="0.25">
      <c r="B23469" s="683"/>
      <c r="C23469" s="683"/>
      <c r="D23469" s="684"/>
    </row>
    <row r="23470" spans="2:4" ht="15" customHeight="1" x14ac:dyDescent="0.25">
      <c r="B23470" s="683"/>
      <c r="C23470" s="683"/>
      <c r="D23470" s="684"/>
    </row>
    <row r="23471" spans="2:4" ht="15" customHeight="1" x14ac:dyDescent="0.25">
      <c r="B23471" s="683"/>
      <c r="C23471" s="683"/>
      <c r="D23471" s="684"/>
    </row>
    <row r="23472" spans="2:4" ht="15" customHeight="1" x14ac:dyDescent="0.25">
      <c r="B23472" s="683"/>
      <c r="C23472" s="683"/>
      <c r="D23472" s="684"/>
    </row>
    <row r="23473" spans="2:4" ht="15" customHeight="1" x14ac:dyDescent="0.25">
      <c r="B23473" s="683"/>
      <c r="C23473" s="683"/>
      <c r="D23473" s="684"/>
    </row>
    <row r="23474" spans="2:4" ht="15" customHeight="1" x14ac:dyDescent="0.25">
      <c r="B23474" s="683"/>
      <c r="C23474" s="683"/>
      <c r="D23474" s="684"/>
    </row>
    <row r="23475" spans="2:4" ht="15" customHeight="1" x14ac:dyDescent="0.25">
      <c r="B23475" s="683"/>
      <c r="C23475" s="683"/>
      <c r="D23475" s="684"/>
    </row>
    <row r="23476" spans="2:4" ht="15" customHeight="1" x14ac:dyDescent="0.25">
      <c r="B23476" s="683"/>
      <c r="C23476" s="683"/>
      <c r="D23476" s="684"/>
    </row>
    <row r="23477" spans="2:4" ht="15" customHeight="1" x14ac:dyDescent="0.25">
      <c r="B23477" s="683"/>
      <c r="C23477" s="683"/>
      <c r="D23477" s="684"/>
    </row>
    <row r="23478" spans="2:4" ht="15" customHeight="1" x14ac:dyDescent="0.25">
      <c r="B23478" s="683"/>
      <c r="C23478" s="683"/>
      <c r="D23478" s="684"/>
    </row>
    <row r="23479" spans="2:4" ht="15" customHeight="1" x14ac:dyDescent="0.25">
      <c r="B23479" s="683"/>
      <c r="C23479" s="683"/>
      <c r="D23479" s="684"/>
    </row>
    <row r="23480" spans="2:4" ht="15" customHeight="1" x14ac:dyDescent="0.25">
      <c r="B23480" s="683"/>
      <c r="C23480" s="683"/>
      <c r="D23480" s="684"/>
    </row>
    <row r="23481" spans="2:4" ht="15" customHeight="1" x14ac:dyDescent="0.25">
      <c r="B23481" s="683"/>
      <c r="C23481" s="683"/>
      <c r="D23481" s="684"/>
    </row>
    <row r="23482" spans="2:4" ht="15" customHeight="1" x14ac:dyDescent="0.25">
      <c r="B23482" s="683"/>
      <c r="C23482" s="683"/>
      <c r="D23482" s="684"/>
    </row>
    <row r="23483" spans="2:4" ht="15" customHeight="1" x14ac:dyDescent="0.25">
      <c r="B23483" s="683"/>
      <c r="C23483" s="683"/>
      <c r="D23483" s="684"/>
    </row>
    <row r="23484" spans="2:4" ht="15" customHeight="1" x14ac:dyDescent="0.25">
      <c r="B23484" s="683"/>
      <c r="C23484" s="683"/>
      <c r="D23484" s="684"/>
    </row>
    <row r="23485" spans="2:4" ht="15" customHeight="1" x14ac:dyDescent="0.25">
      <c r="B23485" s="683"/>
      <c r="C23485" s="683"/>
      <c r="D23485" s="684"/>
    </row>
    <row r="23486" spans="2:4" ht="15" customHeight="1" x14ac:dyDescent="0.25">
      <c r="B23486" s="683"/>
      <c r="C23486" s="683"/>
      <c r="D23486" s="684"/>
    </row>
    <row r="23487" spans="2:4" ht="15" customHeight="1" x14ac:dyDescent="0.25">
      <c r="B23487" s="683"/>
      <c r="C23487" s="683"/>
      <c r="D23487" s="684"/>
    </row>
    <row r="23488" spans="2:4" ht="15" customHeight="1" x14ac:dyDescent="0.25">
      <c r="B23488" s="683"/>
      <c r="C23488" s="683"/>
      <c r="D23488" s="684"/>
    </row>
    <row r="23489" spans="2:4" ht="15" customHeight="1" x14ac:dyDescent="0.25">
      <c r="B23489" s="683"/>
      <c r="C23489" s="683"/>
      <c r="D23489" s="684"/>
    </row>
    <row r="23490" spans="2:4" ht="15" customHeight="1" x14ac:dyDescent="0.25">
      <c r="B23490" s="683"/>
      <c r="C23490" s="683"/>
      <c r="D23490" s="684"/>
    </row>
    <row r="23491" spans="2:4" ht="15" customHeight="1" x14ac:dyDescent="0.25">
      <c r="B23491" s="683"/>
      <c r="C23491" s="683"/>
      <c r="D23491" s="684"/>
    </row>
    <row r="23492" spans="2:4" ht="15" customHeight="1" x14ac:dyDescent="0.25">
      <c r="B23492" s="683"/>
      <c r="C23492" s="683"/>
      <c r="D23492" s="684"/>
    </row>
    <row r="23493" spans="2:4" ht="15" customHeight="1" x14ac:dyDescent="0.25">
      <c r="B23493" s="683"/>
      <c r="C23493" s="683"/>
      <c r="D23493" s="684"/>
    </row>
    <row r="23494" spans="2:4" ht="15" customHeight="1" x14ac:dyDescent="0.25">
      <c r="B23494" s="683"/>
      <c r="C23494" s="683"/>
      <c r="D23494" s="684"/>
    </row>
    <row r="23495" spans="2:4" ht="15" customHeight="1" x14ac:dyDescent="0.25">
      <c r="B23495" s="683"/>
      <c r="C23495" s="683"/>
      <c r="D23495" s="684"/>
    </row>
    <row r="23496" spans="2:4" ht="15" customHeight="1" x14ac:dyDescent="0.25">
      <c r="B23496" s="683"/>
      <c r="C23496" s="683"/>
      <c r="D23496" s="684"/>
    </row>
    <row r="23497" spans="2:4" ht="15" customHeight="1" x14ac:dyDescent="0.25">
      <c r="B23497" s="683"/>
      <c r="C23497" s="683"/>
      <c r="D23497" s="684"/>
    </row>
    <row r="23498" spans="2:4" ht="15" customHeight="1" x14ac:dyDescent="0.25">
      <c r="B23498" s="683"/>
      <c r="C23498" s="683"/>
      <c r="D23498" s="684"/>
    </row>
    <row r="23499" spans="2:4" ht="15" customHeight="1" x14ac:dyDescent="0.25">
      <c r="B23499" s="683"/>
      <c r="C23499" s="683"/>
      <c r="D23499" s="684"/>
    </row>
    <row r="23500" spans="2:4" ht="15" customHeight="1" x14ac:dyDescent="0.25">
      <c r="B23500" s="683"/>
      <c r="C23500" s="683"/>
      <c r="D23500" s="684"/>
    </row>
    <row r="23501" spans="2:4" ht="15" customHeight="1" x14ac:dyDescent="0.25">
      <c r="B23501" s="683"/>
      <c r="C23501" s="683"/>
      <c r="D23501" s="684"/>
    </row>
    <row r="23502" spans="2:4" ht="15" customHeight="1" x14ac:dyDescent="0.25">
      <c r="B23502" s="683"/>
      <c r="C23502" s="683"/>
      <c r="D23502" s="684"/>
    </row>
    <row r="23503" spans="2:4" ht="15" customHeight="1" x14ac:dyDescent="0.25">
      <c r="B23503" s="683"/>
      <c r="C23503" s="683"/>
      <c r="D23503" s="684"/>
    </row>
    <row r="23504" spans="2:4" ht="15" customHeight="1" x14ac:dyDescent="0.25">
      <c r="B23504" s="683"/>
      <c r="C23504" s="683"/>
      <c r="D23504" s="684"/>
    </row>
    <row r="23505" spans="2:4" ht="15" customHeight="1" x14ac:dyDescent="0.25">
      <c r="B23505" s="683"/>
      <c r="C23505" s="683"/>
      <c r="D23505" s="684"/>
    </row>
    <row r="23506" spans="2:4" ht="15" customHeight="1" x14ac:dyDescent="0.25">
      <c r="B23506" s="683"/>
      <c r="C23506" s="683"/>
      <c r="D23506" s="684"/>
    </row>
    <row r="23507" spans="2:4" ht="15" customHeight="1" x14ac:dyDescent="0.25">
      <c r="B23507" s="683"/>
      <c r="C23507" s="683"/>
      <c r="D23507" s="684"/>
    </row>
    <row r="23508" spans="2:4" ht="15" customHeight="1" x14ac:dyDescent="0.25">
      <c r="B23508" s="683"/>
      <c r="C23508" s="683"/>
      <c r="D23508" s="684"/>
    </row>
    <row r="23509" spans="2:4" ht="15" customHeight="1" x14ac:dyDescent="0.25">
      <c r="B23509" s="683"/>
      <c r="C23509" s="683"/>
      <c r="D23509" s="684"/>
    </row>
    <row r="23510" spans="2:4" ht="15" customHeight="1" x14ac:dyDescent="0.25">
      <c r="B23510" s="683"/>
      <c r="C23510" s="683"/>
      <c r="D23510" s="684"/>
    </row>
    <row r="23511" spans="2:4" ht="15" customHeight="1" x14ac:dyDescent="0.25">
      <c r="B23511" s="683"/>
      <c r="C23511" s="683"/>
      <c r="D23511" s="684"/>
    </row>
    <row r="23512" spans="2:4" ht="15" customHeight="1" x14ac:dyDescent="0.25">
      <c r="B23512" s="683"/>
      <c r="C23512" s="683"/>
      <c r="D23512" s="684"/>
    </row>
    <row r="23513" spans="2:4" ht="15" customHeight="1" x14ac:dyDescent="0.25">
      <c r="B23513" s="683"/>
      <c r="C23513" s="683"/>
      <c r="D23513" s="684"/>
    </row>
    <row r="23514" spans="2:4" ht="15" customHeight="1" x14ac:dyDescent="0.25">
      <c r="B23514" s="683"/>
      <c r="C23514" s="683"/>
      <c r="D23514" s="684"/>
    </row>
    <row r="23515" spans="2:4" ht="15" customHeight="1" x14ac:dyDescent="0.25">
      <c r="B23515" s="683"/>
      <c r="C23515" s="683"/>
      <c r="D23515" s="684"/>
    </row>
    <row r="23516" spans="2:4" ht="15" customHeight="1" x14ac:dyDescent="0.25">
      <c r="B23516" s="683"/>
      <c r="C23516" s="683"/>
      <c r="D23516" s="684"/>
    </row>
    <row r="23517" spans="2:4" ht="15" customHeight="1" x14ac:dyDescent="0.25">
      <c r="B23517" s="683"/>
      <c r="C23517" s="683"/>
      <c r="D23517" s="684"/>
    </row>
    <row r="23518" spans="2:4" ht="15" customHeight="1" x14ac:dyDescent="0.25">
      <c r="B23518" s="683"/>
      <c r="C23518" s="683"/>
      <c r="D23518" s="684"/>
    </row>
    <row r="23519" spans="2:4" ht="15" customHeight="1" x14ac:dyDescent="0.25">
      <c r="B23519" s="683"/>
      <c r="C23519" s="683"/>
      <c r="D23519" s="684"/>
    </row>
    <row r="23520" spans="2:4" ht="15" customHeight="1" x14ac:dyDescent="0.25">
      <c r="B23520" s="683"/>
      <c r="C23520" s="683"/>
      <c r="D23520" s="684"/>
    </row>
    <row r="23521" spans="2:4" ht="15" customHeight="1" x14ac:dyDescent="0.25">
      <c r="B23521" s="683"/>
      <c r="C23521" s="683"/>
      <c r="D23521" s="684"/>
    </row>
    <row r="23522" spans="2:4" ht="15" customHeight="1" x14ac:dyDescent="0.25">
      <c r="B23522" s="683"/>
      <c r="C23522" s="683"/>
      <c r="D23522" s="684"/>
    </row>
    <row r="23523" spans="2:4" ht="15" customHeight="1" x14ac:dyDescent="0.25">
      <c r="B23523" s="683"/>
      <c r="C23523" s="683"/>
      <c r="D23523" s="684"/>
    </row>
    <row r="23524" spans="2:4" ht="15" customHeight="1" x14ac:dyDescent="0.25">
      <c r="B23524" s="683"/>
      <c r="C23524" s="683"/>
      <c r="D23524" s="684"/>
    </row>
    <row r="23525" spans="2:4" ht="15" customHeight="1" x14ac:dyDescent="0.25">
      <c r="B23525" s="683"/>
      <c r="C23525" s="683"/>
      <c r="D23525" s="684"/>
    </row>
    <row r="23526" spans="2:4" ht="15" customHeight="1" x14ac:dyDescent="0.25">
      <c r="B23526" s="683"/>
      <c r="C23526" s="683"/>
      <c r="D23526" s="684"/>
    </row>
    <row r="23527" spans="2:4" ht="15" customHeight="1" x14ac:dyDescent="0.25">
      <c r="B23527" s="683"/>
      <c r="C23527" s="683"/>
      <c r="D23527" s="684"/>
    </row>
    <row r="23528" spans="2:4" ht="15" customHeight="1" x14ac:dyDescent="0.25">
      <c r="B23528" s="683"/>
      <c r="C23528" s="683"/>
      <c r="D23528" s="684"/>
    </row>
    <row r="23529" spans="2:4" ht="15" customHeight="1" x14ac:dyDescent="0.25">
      <c r="B23529" s="683"/>
      <c r="C23529" s="683"/>
      <c r="D23529" s="684"/>
    </row>
    <row r="23530" spans="2:4" ht="15" customHeight="1" x14ac:dyDescent="0.25">
      <c r="B23530" s="683"/>
      <c r="C23530" s="683"/>
      <c r="D23530" s="684"/>
    </row>
    <row r="23531" spans="2:4" ht="15" customHeight="1" x14ac:dyDescent="0.25">
      <c r="B23531" s="683"/>
      <c r="C23531" s="683"/>
      <c r="D23531" s="684"/>
    </row>
    <row r="23532" spans="2:4" ht="15" customHeight="1" x14ac:dyDescent="0.25">
      <c r="B23532" s="683"/>
      <c r="C23532" s="683"/>
      <c r="D23532" s="684"/>
    </row>
    <row r="23533" spans="2:4" ht="15" customHeight="1" x14ac:dyDescent="0.25">
      <c r="B23533" s="683"/>
      <c r="C23533" s="683"/>
      <c r="D23533" s="684"/>
    </row>
    <row r="23534" spans="2:4" ht="15" customHeight="1" x14ac:dyDescent="0.25">
      <c r="B23534" s="683"/>
      <c r="C23534" s="683"/>
      <c r="D23534" s="684"/>
    </row>
    <row r="23535" spans="2:4" ht="15" customHeight="1" x14ac:dyDescent="0.25">
      <c r="B23535" s="683"/>
      <c r="C23535" s="683"/>
      <c r="D23535" s="684"/>
    </row>
    <row r="23536" spans="2:4" ht="15" customHeight="1" x14ac:dyDescent="0.25">
      <c r="B23536" s="683"/>
      <c r="C23536" s="683"/>
      <c r="D23536" s="684"/>
    </row>
    <row r="23537" spans="2:4" ht="15" customHeight="1" x14ac:dyDescent="0.25">
      <c r="B23537" s="683"/>
      <c r="C23537" s="683"/>
      <c r="D23537" s="684"/>
    </row>
    <row r="23538" spans="2:4" ht="15" customHeight="1" x14ac:dyDescent="0.25">
      <c r="B23538" s="683"/>
      <c r="C23538" s="683"/>
      <c r="D23538" s="684"/>
    </row>
    <row r="23539" spans="2:4" ht="15" customHeight="1" x14ac:dyDescent="0.25">
      <c r="B23539" s="683"/>
      <c r="C23539" s="683"/>
      <c r="D23539" s="684"/>
    </row>
    <row r="23540" spans="2:4" ht="15" customHeight="1" x14ac:dyDescent="0.25">
      <c r="B23540" s="683"/>
      <c r="C23540" s="683"/>
      <c r="D23540" s="684"/>
    </row>
    <row r="23541" spans="2:4" ht="15" customHeight="1" x14ac:dyDescent="0.25">
      <c r="B23541" s="683"/>
      <c r="C23541" s="683"/>
      <c r="D23541" s="684"/>
    </row>
    <row r="23542" spans="2:4" ht="15" customHeight="1" x14ac:dyDescent="0.25">
      <c r="B23542" s="683"/>
      <c r="C23542" s="683"/>
      <c r="D23542" s="684"/>
    </row>
    <row r="23543" spans="2:4" ht="15" customHeight="1" x14ac:dyDescent="0.25">
      <c r="B23543" s="683"/>
      <c r="C23543" s="683"/>
      <c r="D23543" s="684"/>
    </row>
    <row r="23544" spans="2:4" ht="15" customHeight="1" x14ac:dyDescent="0.25">
      <c r="B23544" s="683"/>
      <c r="C23544" s="683"/>
      <c r="D23544" s="684"/>
    </row>
    <row r="23545" spans="2:4" ht="15" customHeight="1" x14ac:dyDescent="0.25">
      <c r="B23545" s="683"/>
      <c r="C23545" s="683"/>
      <c r="D23545" s="684"/>
    </row>
    <row r="23546" spans="2:4" ht="15" customHeight="1" x14ac:dyDescent="0.25">
      <c r="B23546" s="683"/>
      <c r="C23546" s="683"/>
      <c r="D23546" s="684"/>
    </row>
    <row r="23547" spans="2:4" ht="15" customHeight="1" x14ac:dyDescent="0.25">
      <c r="B23547" s="683"/>
      <c r="C23547" s="683"/>
      <c r="D23547" s="684"/>
    </row>
    <row r="23548" spans="2:4" ht="15" customHeight="1" x14ac:dyDescent="0.25">
      <c r="B23548" s="683"/>
      <c r="C23548" s="683"/>
      <c r="D23548" s="684"/>
    </row>
    <row r="23549" spans="2:4" ht="15" customHeight="1" x14ac:dyDescent="0.25">
      <c r="B23549" s="683"/>
      <c r="C23549" s="683"/>
      <c r="D23549" s="684"/>
    </row>
    <row r="23550" spans="2:4" ht="15" customHeight="1" x14ac:dyDescent="0.25">
      <c r="B23550" s="683"/>
      <c r="C23550" s="683"/>
      <c r="D23550" s="684"/>
    </row>
    <row r="23551" spans="2:4" ht="15" customHeight="1" x14ac:dyDescent="0.25">
      <c r="B23551" s="683"/>
      <c r="C23551" s="683"/>
      <c r="D23551" s="684"/>
    </row>
    <row r="23552" spans="2:4" ht="15" customHeight="1" x14ac:dyDescent="0.25">
      <c r="B23552" s="683"/>
      <c r="C23552" s="683"/>
      <c r="D23552" s="684"/>
    </row>
    <row r="23553" spans="2:4" ht="15" customHeight="1" x14ac:dyDescent="0.25">
      <c r="B23553" s="683"/>
      <c r="C23553" s="683"/>
      <c r="D23553" s="684"/>
    </row>
    <row r="23554" spans="2:4" ht="15" customHeight="1" x14ac:dyDescent="0.25">
      <c r="B23554" s="683"/>
      <c r="C23554" s="683"/>
      <c r="D23554" s="684"/>
    </row>
    <row r="23555" spans="2:4" ht="15" customHeight="1" x14ac:dyDescent="0.25">
      <c r="B23555" s="683"/>
      <c r="C23555" s="683"/>
      <c r="D23555" s="684"/>
    </row>
    <row r="23556" spans="2:4" ht="15" customHeight="1" x14ac:dyDescent="0.25">
      <c r="B23556" s="683"/>
      <c r="C23556" s="683"/>
      <c r="D23556" s="684"/>
    </row>
    <row r="23557" spans="2:4" ht="15" customHeight="1" x14ac:dyDescent="0.25">
      <c r="B23557" s="683"/>
      <c r="C23557" s="683"/>
      <c r="D23557" s="684"/>
    </row>
    <row r="23558" spans="2:4" ht="15" customHeight="1" x14ac:dyDescent="0.25">
      <c r="B23558" s="683"/>
      <c r="C23558" s="683"/>
      <c r="D23558" s="684"/>
    </row>
    <row r="23559" spans="2:4" ht="15" customHeight="1" x14ac:dyDescent="0.25">
      <c r="B23559" s="683"/>
      <c r="C23559" s="683"/>
      <c r="D23559" s="684"/>
    </row>
    <row r="23560" spans="2:4" ht="15" customHeight="1" x14ac:dyDescent="0.25">
      <c r="B23560" s="683"/>
      <c r="C23560" s="683"/>
      <c r="D23560" s="684"/>
    </row>
    <row r="23561" spans="2:4" ht="15" customHeight="1" x14ac:dyDescent="0.25">
      <c r="B23561" s="683"/>
      <c r="C23561" s="683"/>
      <c r="D23561" s="684"/>
    </row>
    <row r="23562" spans="2:4" ht="15" customHeight="1" x14ac:dyDescent="0.25">
      <c r="B23562" s="683"/>
      <c r="C23562" s="683"/>
      <c r="D23562" s="684"/>
    </row>
    <row r="23563" spans="2:4" ht="15" customHeight="1" x14ac:dyDescent="0.25">
      <c r="B23563" s="683"/>
      <c r="C23563" s="683"/>
      <c r="D23563" s="684"/>
    </row>
    <row r="23564" spans="2:4" ht="15" customHeight="1" x14ac:dyDescent="0.25">
      <c r="B23564" s="683"/>
      <c r="C23564" s="683"/>
      <c r="D23564" s="684"/>
    </row>
    <row r="23565" spans="2:4" ht="15" customHeight="1" x14ac:dyDescent="0.25">
      <c r="B23565" s="683"/>
      <c r="C23565" s="683"/>
      <c r="D23565" s="684"/>
    </row>
    <row r="23566" spans="2:4" ht="15" customHeight="1" x14ac:dyDescent="0.25">
      <c r="B23566" s="683"/>
      <c r="C23566" s="683"/>
      <c r="D23566" s="684"/>
    </row>
    <row r="23567" spans="2:4" ht="15" customHeight="1" x14ac:dyDescent="0.25">
      <c r="B23567" s="683"/>
      <c r="C23567" s="683"/>
      <c r="D23567" s="684"/>
    </row>
    <row r="23568" spans="2:4" ht="15" customHeight="1" x14ac:dyDescent="0.25">
      <c r="B23568" s="683"/>
      <c r="C23568" s="683"/>
      <c r="D23568" s="684"/>
    </row>
    <row r="23569" spans="2:4" ht="15" customHeight="1" x14ac:dyDescent="0.25">
      <c r="B23569" s="683"/>
      <c r="C23569" s="683"/>
      <c r="D23569" s="684"/>
    </row>
    <row r="23570" spans="2:4" ht="15" customHeight="1" x14ac:dyDescent="0.25">
      <c r="B23570" s="683"/>
      <c r="C23570" s="683"/>
      <c r="D23570" s="684"/>
    </row>
    <row r="23571" spans="2:4" ht="15" customHeight="1" x14ac:dyDescent="0.25">
      <c r="B23571" s="683"/>
      <c r="C23571" s="683"/>
      <c r="D23571" s="684"/>
    </row>
    <row r="23572" spans="2:4" ht="15" customHeight="1" x14ac:dyDescent="0.25">
      <c r="B23572" s="683"/>
      <c r="C23572" s="683"/>
      <c r="D23572" s="684"/>
    </row>
    <row r="23573" spans="2:4" ht="15" customHeight="1" x14ac:dyDescent="0.25">
      <c r="B23573" s="683"/>
      <c r="C23573" s="683"/>
      <c r="D23573" s="684"/>
    </row>
    <row r="23574" spans="2:4" ht="15" customHeight="1" x14ac:dyDescent="0.25">
      <c r="B23574" s="683"/>
      <c r="C23574" s="683"/>
      <c r="D23574" s="684"/>
    </row>
    <row r="23575" spans="2:4" ht="15" customHeight="1" x14ac:dyDescent="0.25">
      <c r="B23575" s="683"/>
      <c r="C23575" s="683"/>
      <c r="D23575" s="684"/>
    </row>
    <row r="23576" spans="2:4" ht="15" customHeight="1" x14ac:dyDescent="0.25">
      <c r="B23576" s="683"/>
      <c r="C23576" s="683"/>
      <c r="D23576" s="684"/>
    </row>
    <row r="23577" spans="2:4" ht="15" customHeight="1" x14ac:dyDescent="0.25">
      <c r="B23577" s="683"/>
      <c r="C23577" s="683"/>
      <c r="D23577" s="684"/>
    </row>
    <row r="23578" spans="2:4" ht="15" customHeight="1" x14ac:dyDescent="0.25">
      <c r="B23578" s="683"/>
      <c r="C23578" s="683"/>
      <c r="D23578" s="684"/>
    </row>
    <row r="23579" spans="2:4" ht="15" customHeight="1" x14ac:dyDescent="0.25">
      <c r="B23579" s="683"/>
      <c r="C23579" s="683"/>
      <c r="D23579" s="684"/>
    </row>
    <row r="23580" spans="2:4" ht="15" customHeight="1" x14ac:dyDescent="0.25">
      <c r="B23580" s="683"/>
      <c r="C23580" s="683"/>
      <c r="D23580" s="684"/>
    </row>
    <row r="23581" spans="2:4" ht="15" customHeight="1" x14ac:dyDescent="0.25">
      <c r="B23581" s="683"/>
      <c r="C23581" s="683"/>
      <c r="D23581" s="684"/>
    </row>
    <row r="23582" spans="2:4" ht="15" customHeight="1" x14ac:dyDescent="0.25">
      <c r="B23582" s="683"/>
      <c r="C23582" s="683"/>
      <c r="D23582" s="684"/>
    </row>
    <row r="23583" spans="2:4" ht="15" customHeight="1" x14ac:dyDescent="0.25">
      <c r="B23583" s="683"/>
      <c r="C23583" s="683"/>
      <c r="D23583" s="684"/>
    </row>
    <row r="23584" spans="2:4" ht="15" customHeight="1" x14ac:dyDescent="0.25">
      <c r="B23584" s="683"/>
      <c r="C23584" s="683"/>
      <c r="D23584" s="684"/>
    </row>
    <row r="23585" spans="2:4" ht="15" customHeight="1" x14ac:dyDescent="0.25">
      <c r="B23585" s="683"/>
      <c r="C23585" s="683"/>
      <c r="D23585" s="684"/>
    </row>
    <row r="23586" spans="2:4" ht="15" customHeight="1" x14ac:dyDescent="0.25">
      <c r="B23586" s="683"/>
      <c r="C23586" s="683"/>
      <c r="D23586" s="684"/>
    </row>
    <row r="23587" spans="2:4" ht="15" customHeight="1" x14ac:dyDescent="0.25">
      <c r="B23587" s="683"/>
      <c r="C23587" s="683"/>
      <c r="D23587" s="684"/>
    </row>
    <row r="23588" spans="2:4" ht="15" customHeight="1" x14ac:dyDescent="0.25">
      <c r="B23588" s="683"/>
      <c r="C23588" s="683"/>
      <c r="D23588" s="684"/>
    </row>
    <row r="23589" spans="2:4" ht="15" customHeight="1" x14ac:dyDescent="0.25">
      <c r="B23589" s="683"/>
      <c r="C23589" s="683"/>
      <c r="D23589" s="684"/>
    </row>
    <row r="23590" spans="2:4" ht="15" customHeight="1" x14ac:dyDescent="0.25">
      <c r="B23590" s="683"/>
      <c r="C23590" s="683"/>
      <c r="D23590" s="684"/>
    </row>
    <row r="23591" spans="2:4" ht="15" customHeight="1" x14ac:dyDescent="0.25">
      <c r="B23591" s="683"/>
      <c r="C23591" s="683"/>
      <c r="D23591" s="684"/>
    </row>
    <row r="23592" spans="2:4" ht="15" customHeight="1" x14ac:dyDescent="0.25">
      <c r="B23592" s="683"/>
      <c r="C23592" s="683"/>
      <c r="D23592" s="684"/>
    </row>
    <row r="23593" spans="2:4" ht="15" customHeight="1" x14ac:dyDescent="0.25">
      <c r="B23593" s="683"/>
      <c r="C23593" s="683"/>
      <c r="D23593" s="684"/>
    </row>
    <row r="23594" spans="2:4" ht="15" customHeight="1" x14ac:dyDescent="0.25">
      <c r="B23594" s="683"/>
      <c r="C23594" s="683"/>
      <c r="D23594" s="684"/>
    </row>
    <row r="23595" spans="2:4" ht="15" customHeight="1" x14ac:dyDescent="0.25">
      <c r="B23595" s="683"/>
      <c r="C23595" s="683"/>
      <c r="D23595" s="684"/>
    </row>
    <row r="23596" spans="2:4" ht="15" customHeight="1" x14ac:dyDescent="0.25">
      <c r="B23596" s="683"/>
      <c r="C23596" s="683"/>
      <c r="D23596" s="684"/>
    </row>
    <row r="23597" spans="2:4" ht="15" customHeight="1" x14ac:dyDescent="0.25">
      <c r="B23597" s="683"/>
      <c r="C23597" s="683"/>
      <c r="D23597" s="684"/>
    </row>
    <row r="23598" spans="2:4" ht="15" customHeight="1" x14ac:dyDescent="0.25">
      <c r="B23598" s="683"/>
      <c r="C23598" s="683"/>
      <c r="D23598" s="684"/>
    </row>
    <row r="23599" spans="2:4" ht="15" customHeight="1" x14ac:dyDescent="0.25">
      <c r="B23599" s="683"/>
      <c r="C23599" s="683"/>
      <c r="D23599" s="684"/>
    </row>
    <row r="23600" spans="2:4" ht="15" customHeight="1" x14ac:dyDescent="0.25">
      <c r="B23600" s="683"/>
      <c r="C23600" s="683"/>
      <c r="D23600" s="684"/>
    </row>
    <row r="23601" spans="2:4" ht="15" customHeight="1" x14ac:dyDescent="0.25">
      <c r="B23601" s="683"/>
      <c r="C23601" s="683"/>
      <c r="D23601" s="684"/>
    </row>
    <row r="23602" spans="2:4" ht="15" customHeight="1" x14ac:dyDescent="0.25">
      <c r="B23602" s="683"/>
      <c r="C23602" s="683"/>
      <c r="D23602" s="684"/>
    </row>
    <row r="23603" spans="2:4" ht="15" customHeight="1" x14ac:dyDescent="0.25">
      <c r="B23603" s="683"/>
      <c r="C23603" s="683"/>
      <c r="D23603" s="684"/>
    </row>
    <row r="23604" spans="2:4" ht="15" customHeight="1" x14ac:dyDescent="0.25">
      <c r="B23604" s="683"/>
      <c r="C23604" s="683"/>
      <c r="D23604" s="684"/>
    </row>
    <row r="23605" spans="2:4" ht="15" customHeight="1" x14ac:dyDescent="0.25">
      <c r="B23605" s="683"/>
      <c r="C23605" s="683"/>
      <c r="D23605" s="684"/>
    </row>
    <row r="23606" spans="2:4" ht="15" customHeight="1" x14ac:dyDescent="0.25">
      <c r="B23606" s="683"/>
      <c r="C23606" s="683"/>
      <c r="D23606" s="684"/>
    </row>
    <row r="23607" spans="2:4" ht="15" customHeight="1" x14ac:dyDescent="0.25">
      <c r="B23607" s="683"/>
      <c r="C23607" s="683"/>
      <c r="D23607" s="684"/>
    </row>
    <row r="23608" spans="2:4" ht="15" customHeight="1" x14ac:dyDescent="0.25">
      <c r="B23608" s="683"/>
      <c r="C23608" s="683"/>
      <c r="D23608" s="684"/>
    </row>
    <row r="23609" spans="2:4" ht="15" customHeight="1" x14ac:dyDescent="0.25">
      <c r="B23609" s="683"/>
      <c r="C23609" s="683"/>
      <c r="D23609" s="684"/>
    </row>
    <row r="23610" spans="2:4" ht="15" customHeight="1" x14ac:dyDescent="0.25">
      <c r="B23610" s="683"/>
      <c r="C23610" s="683"/>
      <c r="D23610" s="684"/>
    </row>
    <row r="23611" spans="2:4" ht="15" customHeight="1" x14ac:dyDescent="0.25">
      <c r="B23611" s="683"/>
      <c r="C23611" s="683"/>
      <c r="D23611" s="684"/>
    </row>
    <row r="23612" spans="2:4" ht="15" customHeight="1" x14ac:dyDescent="0.25">
      <c r="B23612" s="683"/>
      <c r="C23612" s="683"/>
      <c r="D23612" s="684"/>
    </row>
    <row r="23613" spans="2:4" ht="15" customHeight="1" x14ac:dyDescent="0.25">
      <c r="B23613" s="683"/>
      <c r="C23613" s="683"/>
      <c r="D23613" s="684"/>
    </row>
    <row r="23614" spans="2:4" ht="15" customHeight="1" x14ac:dyDescent="0.25">
      <c r="B23614" s="683"/>
      <c r="C23614" s="683"/>
      <c r="D23614" s="684"/>
    </row>
    <row r="23615" spans="2:4" ht="15" customHeight="1" x14ac:dyDescent="0.25">
      <c r="B23615" s="683"/>
      <c r="C23615" s="683"/>
      <c r="D23615" s="684"/>
    </row>
    <row r="23616" spans="2:4" ht="15" customHeight="1" x14ac:dyDescent="0.25">
      <c r="B23616" s="683"/>
      <c r="C23616" s="683"/>
      <c r="D23616" s="684"/>
    </row>
    <row r="23617" spans="2:4" ht="15" customHeight="1" x14ac:dyDescent="0.25">
      <c r="B23617" s="683"/>
      <c r="C23617" s="683"/>
      <c r="D23617" s="684"/>
    </row>
    <row r="23618" spans="2:4" ht="15" customHeight="1" x14ac:dyDescent="0.25">
      <c r="B23618" s="683"/>
      <c r="C23618" s="683"/>
      <c r="D23618" s="684"/>
    </row>
    <row r="23619" spans="2:4" ht="15" customHeight="1" x14ac:dyDescent="0.25">
      <c r="B23619" s="683"/>
      <c r="C23619" s="683"/>
      <c r="D23619" s="684"/>
    </row>
    <row r="23620" spans="2:4" ht="15" customHeight="1" x14ac:dyDescent="0.25">
      <c r="B23620" s="683"/>
      <c r="C23620" s="683"/>
      <c r="D23620" s="684"/>
    </row>
    <row r="23621" spans="2:4" ht="15" customHeight="1" x14ac:dyDescent="0.25">
      <c r="B23621" s="683"/>
      <c r="C23621" s="683"/>
      <c r="D23621" s="684"/>
    </row>
    <row r="23622" spans="2:4" ht="15" customHeight="1" x14ac:dyDescent="0.25">
      <c r="B23622" s="683"/>
      <c r="C23622" s="683"/>
      <c r="D23622" s="684"/>
    </row>
    <row r="23623" spans="2:4" ht="15" customHeight="1" x14ac:dyDescent="0.25">
      <c r="B23623" s="683"/>
      <c r="C23623" s="683"/>
      <c r="D23623" s="684"/>
    </row>
    <row r="23624" spans="2:4" ht="15" customHeight="1" x14ac:dyDescent="0.25">
      <c r="B23624" s="683"/>
      <c r="C23624" s="683"/>
      <c r="D23624" s="684"/>
    </row>
    <row r="23625" spans="2:4" ht="15" customHeight="1" x14ac:dyDescent="0.25">
      <c r="B23625" s="683"/>
      <c r="C23625" s="683"/>
      <c r="D23625" s="684"/>
    </row>
    <row r="23626" spans="2:4" ht="15" customHeight="1" x14ac:dyDescent="0.25">
      <c r="B23626" s="683"/>
      <c r="C23626" s="683"/>
      <c r="D23626" s="684"/>
    </row>
    <row r="23627" spans="2:4" ht="15" customHeight="1" x14ac:dyDescent="0.25">
      <c r="B23627" s="683"/>
      <c r="C23627" s="683"/>
      <c r="D23627" s="684"/>
    </row>
    <row r="23628" spans="2:4" ht="15" customHeight="1" x14ac:dyDescent="0.25">
      <c r="B23628" s="683"/>
      <c r="C23628" s="683"/>
      <c r="D23628" s="684"/>
    </row>
    <row r="23629" spans="2:4" ht="15" customHeight="1" x14ac:dyDescent="0.25">
      <c r="B23629" s="683"/>
      <c r="C23629" s="683"/>
      <c r="D23629" s="684"/>
    </row>
    <row r="23630" spans="2:4" ht="15" customHeight="1" x14ac:dyDescent="0.25">
      <c r="B23630" s="683"/>
      <c r="C23630" s="683"/>
      <c r="D23630" s="684"/>
    </row>
    <row r="23631" spans="2:4" ht="15" customHeight="1" x14ac:dyDescent="0.25">
      <c r="B23631" s="683"/>
      <c r="C23631" s="683"/>
      <c r="D23631" s="684"/>
    </row>
    <row r="23632" spans="2:4" ht="15" customHeight="1" x14ac:dyDescent="0.25">
      <c r="B23632" s="683"/>
      <c r="C23632" s="683"/>
      <c r="D23632" s="684"/>
    </row>
    <row r="23633" spans="2:4" ht="15" customHeight="1" x14ac:dyDescent="0.25">
      <c r="B23633" s="683"/>
      <c r="C23633" s="683"/>
      <c r="D23633" s="684"/>
    </row>
    <row r="23634" spans="2:4" ht="15" customHeight="1" x14ac:dyDescent="0.25">
      <c r="B23634" s="683"/>
      <c r="C23634" s="683"/>
      <c r="D23634" s="684"/>
    </row>
    <row r="23635" spans="2:4" ht="15" customHeight="1" x14ac:dyDescent="0.25">
      <c r="B23635" s="683"/>
      <c r="C23635" s="683"/>
      <c r="D23635" s="684"/>
    </row>
    <row r="23636" spans="2:4" ht="15" customHeight="1" x14ac:dyDescent="0.25">
      <c r="B23636" s="683"/>
      <c r="C23636" s="683"/>
      <c r="D23636" s="684"/>
    </row>
    <row r="23637" spans="2:4" ht="15" customHeight="1" x14ac:dyDescent="0.25">
      <c r="B23637" s="683"/>
      <c r="C23637" s="683"/>
      <c r="D23637" s="684"/>
    </row>
    <row r="23638" spans="2:4" ht="15" customHeight="1" x14ac:dyDescent="0.25">
      <c r="B23638" s="683"/>
      <c r="C23638" s="683"/>
      <c r="D23638" s="684"/>
    </row>
    <row r="23639" spans="2:4" ht="15" customHeight="1" x14ac:dyDescent="0.25">
      <c r="B23639" s="683"/>
      <c r="C23639" s="683"/>
      <c r="D23639" s="684"/>
    </row>
    <row r="23640" spans="2:4" ht="15" customHeight="1" x14ac:dyDescent="0.25">
      <c r="B23640" s="683"/>
      <c r="C23640" s="683"/>
      <c r="D23640" s="684"/>
    </row>
    <row r="23641" spans="2:4" ht="15" customHeight="1" x14ac:dyDescent="0.25">
      <c r="B23641" s="683"/>
      <c r="C23641" s="683"/>
      <c r="D23641" s="684"/>
    </row>
    <row r="23642" spans="2:4" ht="15" customHeight="1" x14ac:dyDescent="0.25">
      <c r="B23642" s="683"/>
      <c r="C23642" s="683"/>
      <c r="D23642" s="684"/>
    </row>
    <row r="23643" spans="2:4" ht="15" customHeight="1" x14ac:dyDescent="0.25">
      <c r="B23643" s="683"/>
      <c r="C23643" s="683"/>
      <c r="D23643" s="684"/>
    </row>
    <row r="23644" spans="2:4" ht="15" customHeight="1" x14ac:dyDescent="0.25">
      <c r="B23644" s="683"/>
      <c r="C23644" s="683"/>
      <c r="D23644" s="684"/>
    </row>
    <row r="23645" spans="2:4" ht="15" customHeight="1" x14ac:dyDescent="0.25">
      <c r="B23645" s="683"/>
      <c r="C23645" s="683"/>
      <c r="D23645" s="684"/>
    </row>
    <row r="23646" spans="2:4" ht="15" customHeight="1" x14ac:dyDescent="0.25">
      <c r="B23646" s="683"/>
      <c r="C23646" s="683"/>
      <c r="D23646" s="684"/>
    </row>
    <row r="23647" spans="2:4" ht="15" customHeight="1" x14ac:dyDescent="0.25">
      <c r="B23647" s="683"/>
      <c r="C23647" s="683"/>
      <c r="D23647" s="684"/>
    </row>
    <row r="23648" spans="2:4" ht="15" customHeight="1" x14ac:dyDescent="0.25">
      <c r="B23648" s="683"/>
      <c r="C23648" s="683"/>
      <c r="D23648" s="684"/>
    </row>
    <row r="23649" spans="2:4" ht="15" customHeight="1" x14ac:dyDescent="0.25">
      <c r="B23649" s="683"/>
      <c r="C23649" s="683"/>
      <c r="D23649" s="684"/>
    </row>
    <row r="23650" spans="2:4" ht="15" customHeight="1" x14ac:dyDescent="0.25">
      <c r="B23650" s="683"/>
      <c r="C23650" s="683"/>
      <c r="D23650" s="684"/>
    </row>
    <row r="23651" spans="2:4" ht="15" customHeight="1" x14ac:dyDescent="0.25">
      <c r="B23651" s="683"/>
      <c r="C23651" s="683"/>
      <c r="D23651" s="684"/>
    </row>
    <row r="23652" spans="2:4" ht="15" customHeight="1" x14ac:dyDescent="0.25">
      <c r="B23652" s="683"/>
      <c r="C23652" s="683"/>
      <c r="D23652" s="684"/>
    </row>
    <row r="23653" spans="2:4" ht="15" customHeight="1" x14ac:dyDescent="0.25">
      <c r="B23653" s="683"/>
      <c r="C23653" s="683"/>
      <c r="D23653" s="684"/>
    </row>
    <row r="23654" spans="2:4" ht="15" customHeight="1" x14ac:dyDescent="0.25">
      <c r="B23654" s="683"/>
      <c r="C23654" s="683"/>
      <c r="D23654" s="684"/>
    </row>
    <row r="23655" spans="2:4" ht="15" customHeight="1" x14ac:dyDescent="0.25">
      <c r="B23655" s="683"/>
      <c r="C23655" s="683"/>
      <c r="D23655" s="684"/>
    </row>
    <row r="23656" spans="2:4" ht="15" customHeight="1" x14ac:dyDescent="0.25">
      <c r="B23656" s="683"/>
      <c r="C23656" s="683"/>
      <c r="D23656" s="684"/>
    </row>
    <row r="23657" spans="2:4" ht="15" customHeight="1" x14ac:dyDescent="0.25">
      <c r="B23657" s="683"/>
      <c r="C23657" s="683"/>
      <c r="D23657" s="684"/>
    </row>
    <row r="23658" spans="2:4" ht="15" customHeight="1" x14ac:dyDescent="0.25">
      <c r="B23658" s="683"/>
      <c r="C23658" s="683"/>
      <c r="D23658" s="684"/>
    </row>
    <row r="23659" spans="2:4" ht="15" customHeight="1" x14ac:dyDescent="0.25">
      <c r="B23659" s="683"/>
      <c r="C23659" s="683"/>
      <c r="D23659" s="684"/>
    </row>
    <row r="23660" spans="2:4" ht="15" customHeight="1" x14ac:dyDescent="0.25">
      <c r="B23660" s="683"/>
      <c r="C23660" s="683"/>
      <c r="D23660" s="684"/>
    </row>
    <row r="23661" spans="2:4" ht="15" customHeight="1" x14ac:dyDescent="0.25">
      <c r="B23661" s="683"/>
      <c r="C23661" s="683"/>
      <c r="D23661" s="684"/>
    </row>
    <row r="23662" spans="2:4" ht="15" customHeight="1" x14ac:dyDescent="0.25">
      <c r="B23662" s="683"/>
      <c r="C23662" s="683"/>
      <c r="D23662" s="684"/>
    </row>
    <row r="23663" spans="2:4" ht="15" customHeight="1" x14ac:dyDescent="0.25">
      <c r="B23663" s="683"/>
      <c r="C23663" s="683"/>
      <c r="D23663" s="684"/>
    </row>
    <row r="23664" spans="2:4" ht="15" customHeight="1" x14ac:dyDescent="0.25">
      <c r="B23664" s="683"/>
      <c r="C23664" s="683"/>
      <c r="D23664" s="684"/>
    </row>
    <row r="23665" spans="2:4" ht="15" customHeight="1" x14ac:dyDescent="0.25">
      <c r="B23665" s="683"/>
      <c r="C23665" s="683"/>
      <c r="D23665" s="684"/>
    </row>
    <row r="23666" spans="2:4" ht="15" customHeight="1" x14ac:dyDescent="0.25">
      <c r="B23666" s="683"/>
      <c r="C23666" s="683"/>
      <c r="D23666" s="684"/>
    </row>
    <row r="23667" spans="2:4" ht="15" customHeight="1" x14ac:dyDescent="0.25">
      <c r="B23667" s="683"/>
      <c r="C23667" s="683"/>
      <c r="D23667" s="684"/>
    </row>
    <row r="23668" spans="2:4" ht="15" customHeight="1" x14ac:dyDescent="0.25">
      <c r="B23668" s="683"/>
      <c r="C23668" s="683"/>
      <c r="D23668" s="684"/>
    </row>
    <row r="23669" spans="2:4" ht="15" customHeight="1" x14ac:dyDescent="0.25">
      <c r="B23669" s="683"/>
      <c r="C23669" s="683"/>
      <c r="D23669" s="684"/>
    </row>
    <row r="23670" spans="2:4" ht="15" customHeight="1" x14ac:dyDescent="0.25">
      <c r="B23670" s="683"/>
      <c r="C23670" s="683"/>
      <c r="D23670" s="684"/>
    </row>
    <row r="23671" spans="2:4" ht="15" customHeight="1" x14ac:dyDescent="0.25">
      <c r="B23671" s="683"/>
      <c r="C23671" s="683"/>
      <c r="D23671" s="684"/>
    </row>
    <row r="23672" spans="2:4" ht="15" customHeight="1" x14ac:dyDescent="0.25">
      <c r="B23672" s="683"/>
      <c r="C23672" s="683"/>
      <c r="D23672" s="684"/>
    </row>
    <row r="23673" spans="2:4" ht="15" customHeight="1" x14ac:dyDescent="0.25">
      <c r="B23673" s="683"/>
      <c r="C23673" s="683"/>
      <c r="D23673" s="684"/>
    </row>
    <row r="23674" spans="2:4" ht="15" customHeight="1" x14ac:dyDescent="0.25">
      <c r="B23674" s="683"/>
      <c r="C23674" s="683"/>
      <c r="D23674" s="684"/>
    </row>
    <row r="23675" spans="2:4" ht="15" customHeight="1" x14ac:dyDescent="0.25">
      <c r="B23675" s="683"/>
      <c r="C23675" s="683"/>
      <c r="D23675" s="684"/>
    </row>
    <row r="23676" spans="2:4" ht="15" customHeight="1" x14ac:dyDescent="0.25">
      <c r="B23676" s="683"/>
      <c r="C23676" s="683"/>
      <c r="D23676" s="684"/>
    </row>
    <row r="23677" spans="2:4" ht="15" customHeight="1" x14ac:dyDescent="0.25">
      <c r="B23677" s="683"/>
      <c r="C23677" s="683"/>
      <c r="D23677" s="684"/>
    </row>
    <row r="23678" spans="2:4" ht="15" customHeight="1" x14ac:dyDescent="0.25">
      <c r="B23678" s="683"/>
      <c r="C23678" s="683"/>
      <c r="D23678" s="684"/>
    </row>
    <row r="23679" spans="2:4" ht="15" customHeight="1" x14ac:dyDescent="0.25">
      <c r="B23679" s="683"/>
      <c r="C23679" s="683"/>
      <c r="D23679" s="684"/>
    </row>
    <row r="23680" spans="2:4" ht="15" customHeight="1" x14ac:dyDescent="0.25">
      <c r="B23680" s="683"/>
      <c r="C23680" s="683"/>
      <c r="D23680" s="684"/>
    </row>
    <row r="23681" spans="2:4" ht="15" customHeight="1" x14ac:dyDescent="0.25">
      <c r="B23681" s="683"/>
      <c r="C23681" s="683"/>
      <c r="D23681" s="684"/>
    </row>
    <row r="23682" spans="2:4" ht="15" customHeight="1" x14ac:dyDescent="0.25">
      <c r="B23682" s="683"/>
      <c r="C23682" s="683"/>
      <c r="D23682" s="684"/>
    </row>
    <row r="23683" spans="2:4" ht="15" customHeight="1" x14ac:dyDescent="0.25">
      <c r="B23683" s="683"/>
      <c r="C23683" s="683"/>
      <c r="D23683" s="684"/>
    </row>
    <row r="23684" spans="2:4" ht="15" customHeight="1" x14ac:dyDescent="0.25">
      <c r="B23684" s="683"/>
      <c r="C23684" s="683"/>
      <c r="D23684" s="684"/>
    </row>
    <row r="23685" spans="2:4" ht="15" customHeight="1" x14ac:dyDescent="0.25">
      <c r="B23685" s="683"/>
      <c r="C23685" s="683"/>
      <c r="D23685" s="684"/>
    </row>
    <row r="23686" spans="2:4" ht="15" customHeight="1" x14ac:dyDescent="0.25">
      <c r="B23686" s="683"/>
      <c r="C23686" s="683"/>
      <c r="D23686" s="684"/>
    </row>
    <row r="23687" spans="2:4" ht="15" customHeight="1" x14ac:dyDescent="0.25">
      <c r="B23687" s="683"/>
      <c r="C23687" s="683"/>
      <c r="D23687" s="684"/>
    </row>
    <row r="23688" spans="2:4" ht="15" customHeight="1" x14ac:dyDescent="0.25">
      <c r="B23688" s="683"/>
      <c r="C23688" s="683"/>
      <c r="D23688" s="684"/>
    </row>
    <row r="23689" spans="2:4" ht="15" customHeight="1" x14ac:dyDescent="0.25">
      <c r="B23689" s="683"/>
      <c r="C23689" s="683"/>
      <c r="D23689" s="684"/>
    </row>
    <row r="23690" spans="2:4" ht="15" customHeight="1" x14ac:dyDescent="0.25">
      <c r="B23690" s="683"/>
      <c r="C23690" s="683"/>
      <c r="D23690" s="684"/>
    </row>
    <row r="23691" spans="2:4" ht="15" customHeight="1" x14ac:dyDescent="0.25">
      <c r="B23691" s="683"/>
      <c r="C23691" s="683"/>
      <c r="D23691" s="684"/>
    </row>
    <row r="23692" spans="2:4" ht="15" customHeight="1" x14ac:dyDescent="0.25">
      <c r="B23692" s="683"/>
      <c r="C23692" s="683"/>
      <c r="D23692" s="684"/>
    </row>
    <row r="23693" spans="2:4" ht="15" customHeight="1" x14ac:dyDescent="0.25">
      <c r="B23693" s="683"/>
      <c r="C23693" s="683"/>
      <c r="D23693" s="684"/>
    </row>
    <row r="23694" spans="2:4" ht="15" customHeight="1" x14ac:dyDescent="0.25">
      <c r="B23694" s="683"/>
      <c r="C23694" s="683"/>
      <c r="D23694" s="684"/>
    </row>
    <row r="23695" spans="2:4" ht="15" customHeight="1" x14ac:dyDescent="0.25">
      <c r="B23695" s="683"/>
      <c r="C23695" s="683"/>
      <c r="D23695" s="684"/>
    </row>
    <row r="23696" spans="2:4" ht="15" customHeight="1" x14ac:dyDescent="0.25">
      <c r="B23696" s="683"/>
      <c r="C23696" s="683"/>
      <c r="D23696" s="684"/>
    </row>
    <row r="23697" spans="2:4" ht="15" customHeight="1" x14ac:dyDescent="0.25">
      <c r="B23697" s="683"/>
      <c r="C23697" s="683"/>
      <c r="D23697" s="684"/>
    </row>
    <row r="23698" spans="2:4" ht="15" customHeight="1" x14ac:dyDescent="0.25">
      <c r="B23698" s="683"/>
      <c r="C23698" s="683"/>
      <c r="D23698" s="684"/>
    </row>
    <row r="23699" spans="2:4" ht="15" customHeight="1" x14ac:dyDescent="0.25">
      <c r="B23699" s="683"/>
      <c r="C23699" s="683"/>
      <c r="D23699" s="684"/>
    </row>
    <row r="23700" spans="2:4" ht="15" customHeight="1" x14ac:dyDescent="0.25">
      <c r="B23700" s="683"/>
      <c r="C23700" s="683"/>
      <c r="D23700" s="684"/>
    </row>
    <row r="23701" spans="2:4" ht="15" customHeight="1" x14ac:dyDescent="0.25">
      <c r="B23701" s="683"/>
      <c r="C23701" s="683"/>
      <c r="D23701" s="684"/>
    </row>
    <row r="23702" spans="2:4" ht="15" customHeight="1" x14ac:dyDescent="0.25">
      <c r="B23702" s="683"/>
      <c r="C23702" s="683"/>
      <c r="D23702" s="684"/>
    </row>
    <row r="23703" spans="2:4" ht="15" customHeight="1" x14ac:dyDescent="0.25">
      <c r="B23703" s="683"/>
      <c r="C23703" s="683"/>
      <c r="D23703" s="684"/>
    </row>
    <row r="23704" spans="2:4" ht="15" customHeight="1" x14ac:dyDescent="0.25">
      <c r="B23704" s="683"/>
      <c r="C23704" s="683"/>
      <c r="D23704" s="684"/>
    </row>
    <row r="23705" spans="2:4" ht="15" customHeight="1" x14ac:dyDescent="0.25">
      <c r="B23705" s="683"/>
      <c r="C23705" s="683"/>
      <c r="D23705" s="684"/>
    </row>
    <row r="23706" spans="2:4" ht="15" customHeight="1" x14ac:dyDescent="0.25">
      <c r="B23706" s="683"/>
      <c r="C23706" s="683"/>
      <c r="D23706" s="684"/>
    </row>
    <row r="23707" spans="2:4" ht="15" customHeight="1" x14ac:dyDescent="0.25">
      <c r="B23707" s="683"/>
      <c r="C23707" s="683"/>
      <c r="D23707" s="684"/>
    </row>
    <row r="23708" spans="2:4" ht="15" customHeight="1" x14ac:dyDescent="0.25">
      <c r="B23708" s="683"/>
      <c r="C23708" s="683"/>
      <c r="D23708" s="684"/>
    </row>
    <row r="23709" spans="2:4" ht="15" customHeight="1" x14ac:dyDescent="0.25">
      <c r="B23709" s="683"/>
      <c r="C23709" s="683"/>
      <c r="D23709" s="684"/>
    </row>
    <row r="23710" spans="2:4" ht="15" customHeight="1" x14ac:dyDescent="0.25">
      <c r="B23710" s="683"/>
      <c r="C23710" s="683"/>
      <c r="D23710" s="684"/>
    </row>
    <row r="23711" spans="2:4" ht="15" customHeight="1" x14ac:dyDescent="0.25">
      <c r="B23711" s="683"/>
      <c r="C23711" s="683"/>
      <c r="D23711" s="684"/>
    </row>
    <row r="23712" spans="2:4" ht="15" customHeight="1" x14ac:dyDescent="0.25">
      <c r="B23712" s="683"/>
      <c r="C23712" s="683"/>
      <c r="D23712" s="684"/>
    </row>
    <row r="23713" spans="2:4" ht="15" customHeight="1" x14ac:dyDescent="0.25">
      <c r="B23713" s="683"/>
      <c r="C23713" s="683"/>
      <c r="D23713" s="684"/>
    </row>
    <row r="23714" spans="2:4" ht="15" customHeight="1" x14ac:dyDescent="0.25">
      <c r="B23714" s="683"/>
      <c r="C23714" s="683"/>
      <c r="D23714" s="684"/>
    </row>
    <row r="23715" spans="2:4" ht="15" customHeight="1" x14ac:dyDescent="0.25">
      <c r="B23715" s="683"/>
      <c r="C23715" s="683"/>
      <c r="D23715" s="684"/>
    </row>
    <row r="23716" spans="2:4" ht="15" customHeight="1" x14ac:dyDescent="0.25">
      <c r="B23716" s="683"/>
      <c r="C23716" s="683"/>
      <c r="D23716" s="684"/>
    </row>
    <row r="23717" spans="2:4" ht="15" customHeight="1" x14ac:dyDescent="0.25">
      <c r="B23717" s="683"/>
      <c r="C23717" s="683"/>
      <c r="D23717" s="684"/>
    </row>
    <row r="23718" spans="2:4" ht="15" customHeight="1" x14ac:dyDescent="0.25">
      <c r="B23718" s="683"/>
      <c r="C23718" s="683"/>
      <c r="D23718" s="684"/>
    </row>
    <row r="23719" spans="2:4" ht="15" customHeight="1" x14ac:dyDescent="0.25">
      <c r="B23719" s="683"/>
      <c r="C23719" s="683"/>
      <c r="D23719" s="684"/>
    </row>
    <row r="23720" spans="2:4" ht="15" customHeight="1" x14ac:dyDescent="0.25">
      <c r="B23720" s="683"/>
      <c r="C23720" s="683"/>
      <c r="D23720" s="684"/>
    </row>
    <row r="23721" spans="2:4" ht="15" customHeight="1" x14ac:dyDescent="0.25">
      <c r="B23721" s="683"/>
      <c r="C23721" s="683"/>
      <c r="D23721" s="684"/>
    </row>
    <row r="23722" spans="2:4" ht="15" customHeight="1" x14ac:dyDescent="0.25">
      <c r="B23722" s="683"/>
      <c r="C23722" s="683"/>
      <c r="D23722" s="684"/>
    </row>
    <row r="23723" spans="2:4" ht="15" customHeight="1" x14ac:dyDescent="0.25">
      <c r="B23723" s="683"/>
      <c r="C23723" s="683"/>
      <c r="D23723" s="684"/>
    </row>
    <row r="23724" spans="2:4" ht="15" customHeight="1" x14ac:dyDescent="0.25">
      <c r="B23724" s="683"/>
      <c r="C23724" s="683"/>
      <c r="D23724" s="684"/>
    </row>
    <row r="23725" spans="2:4" ht="15" customHeight="1" x14ac:dyDescent="0.25">
      <c r="B23725" s="683"/>
      <c r="C23725" s="683"/>
      <c r="D23725" s="684"/>
    </row>
    <row r="23726" spans="2:4" ht="15" customHeight="1" x14ac:dyDescent="0.25">
      <c r="B23726" s="683"/>
      <c r="C23726" s="683"/>
      <c r="D23726" s="684"/>
    </row>
    <row r="23727" spans="2:4" ht="15" customHeight="1" x14ac:dyDescent="0.25">
      <c r="B23727" s="683"/>
      <c r="C23727" s="683"/>
      <c r="D23727" s="684"/>
    </row>
    <row r="23728" spans="2:4" ht="15" customHeight="1" x14ac:dyDescent="0.25">
      <c r="B23728" s="683"/>
      <c r="C23728" s="683"/>
      <c r="D23728" s="684"/>
    </row>
    <row r="23729" spans="2:4" ht="15" customHeight="1" x14ac:dyDescent="0.25">
      <c r="B23729" s="683"/>
      <c r="C23729" s="683"/>
      <c r="D23729" s="684"/>
    </row>
    <row r="23730" spans="2:4" ht="15" customHeight="1" x14ac:dyDescent="0.25">
      <c r="B23730" s="683"/>
      <c r="C23730" s="683"/>
      <c r="D23730" s="684"/>
    </row>
    <row r="23731" spans="2:4" ht="15" customHeight="1" x14ac:dyDescent="0.25">
      <c r="B23731" s="683"/>
      <c r="C23731" s="683"/>
      <c r="D23731" s="684"/>
    </row>
    <row r="23732" spans="2:4" ht="15" customHeight="1" x14ac:dyDescent="0.25">
      <c r="B23732" s="683"/>
      <c r="C23732" s="683"/>
      <c r="D23732" s="684"/>
    </row>
    <row r="23733" spans="2:4" ht="15" customHeight="1" x14ac:dyDescent="0.25">
      <c r="B23733" s="683"/>
      <c r="C23733" s="683"/>
      <c r="D23733" s="684"/>
    </row>
    <row r="23734" spans="2:4" ht="15" customHeight="1" x14ac:dyDescent="0.25">
      <c r="B23734" s="683"/>
      <c r="C23734" s="683"/>
      <c r="D23734" s="684"/>
    </row>
    <row r="23735" spans="2:4" ht="15" customHeight="1" x14ac:dyDescent="0.25">
      <c r="B23735" s="683"/>
      <c r="C23735" s="683"/>
      <c r="D23735" s="684"/>
    </row>
    <row r="23736" spans="2:4" ht="15" customHeight="1" x14ac:dyDescent="0.25">
      <c r="B23736" s="683"/>
      <c r="C23736" s="683"/>
      <c r="D23736" s="684"/>
    </row>
    <row r="23737" spans="2:4" ht="15" customHeight="1" x14ac:dyDescent="0.25">
      <c r="B23737" s="683"/>
      <c r="C23737" s="683"/>
      <c r="D23737" s="684"/>
    </row>
    <row r="23738" spans="2:4" ht="15" customHeight="1" x14ac:dyDescent="0.25">
      <c r="B23738" s="683"/>
      <c r="C23738" s="683"/>
      <c r="D23738" s="684"/>
    </row>
    <row r="23739" spans="2:4" ht="15" customHeight="1" x14ac:dyDescent="0.25">
      <c r="B23739" s="683"/>
      <c r="C23739" s="683"/>
      <c r="D23739" s="684"/>
    </row>
    <row r="23740" spans="2:4" ht="15" customHeight="1" x14ac:dyDescent="0.25">
      <c r="B23740" s="683"/>
      <c r="C23740" s="683"/>
      <c r="D23740" s="684"/>
    </row>
    <row r="23741" spans="2:4" ht="15" customHeight="1" x14ac:dyDescent="0.25">
      <c r="B23741" s="683"/>
      <c r="C23741" s="683"/>
      <c r="D23741" s="684"/>
    </row>
    <row r="23742" spans="2:4" ht="15" customHeight="1" x14ac:dyDescent="0.25">
      <c r="B23742" s="683"/>
      <c r="C23742" s="683"/>
      <c r="D23742" s="684"/>
    </row>
    <row r="23743" spans="2:4" ht="15" customHeight="1" x14ac:dyDescent="0.25">
      <c r="B23743" s="683"/>
      <c r="C23743" s="683"/>
      <c r="D23743" s="684"/>
    </row>
    <row r="23744" spans="2:4" ht="15" customHeight="1" x14ac:dyDescent="0.25">
      <c r="B23744" s="683"/>
      <c r="C23744" s="683"/>
      <c r="D23744" s="684"/>
    </row>
    <row r="23745" spans="2:4" ht="15" customHeight="1" x14ac:dyDescent="0.25">
      <c r="B23745" s="683"/>
      <c r="C23745" s="683"/>
      <c r="D23745" s="684"/>
    </row>
    <row r="23746" spans="2:4" ht="15" customHeight="1" x14ac:dyDescent="0.25">
      <c r="B23746" s="683"/>
      <c r="C23746" s="683"/>
      <c r="D23746" s="684"/>
    </row>
    <row r="23747" spans="2:4" ht="15" customHeight="1" x14ac:dyDescent="0.25">
      <c r="B23747" s="683"/>
      <c r="C23747" s="683"/>
      <c r="D23747" s="684"/>
    </row>
    <row r="23748" spans="2:4" ht="15" customHeight="1" x14ac:dyDescent="0.25">
      <c r="B23748" s="683"/>
      <c r="C23748" s="683"/>
      <c r="D23748" s="684"/>
    </row>
    <row r="23749" spans="2:4" ht="15" customHeight="1" x14ac:dyDescent="0.25">
      <c r="B23749" s="683"/>
      <c r="C23749" s="683"/>
      <c r="D23749" s="684"/>
    </row>
    <row r="23750" spans="2:4" ht="15" customHeight="1" x14ac:dyDescent="0.25">
      <c r="B23750" s="683"/>
      <c r="C23750" s="683"/>
      <c r="D23750" s="684"/>
    </row>
    <row r="23751" spans="2:4" ht="15" customHeight="1" x14ac:dyDescent="0.25">
      <c r="B23751" s="683"/>
      <c r="C23751" s="683"/>
      <c r="D23751" s="684"/>
    </row>
    <row r="23752" spans="2:4" ht="15" customHeight="1" x14ac:dyDescent="0.25">
      <c r="B23752" s="683"/>
      <c r="C23752" s="683"/>
      <c r="D23752" s="684"/>
    </row>
    <row r="23753" spans="2:4" ht="15" customHeight="1" x14ac:dyDescent="0.25">
      <c r="B23753" s="683"/>
      <c r="C23753" s="683"/>
      <c r="D23753" s="684"/>
    </row>
    <row r="23754" spans="2:4" ht="15" customHeight="1" x14ac:dyDescent="0.25">
      <c r="B23754" s="683"/>
      <c r="C23754" s="683"/>
      <c r="D23754" s="684"/>
    </row>
    <row r="23755" spans="2:4" ht="15" customHeight="1" x14ac:dyDescent="0.25">
      <c r="B23755" s="683"/>
      <c r="C23755" s="683"/>
      <c r="D23755" s="684"/>
    </row>
    <row r="23756" spans="2:4" ht="15" customHeight="1" x14ac:dyDescent="0.25">
      <c r="B23756" s="683"/>
      <c r="C23756" s="683"/>
      <c r="D23756" s="684"/>
    </row>
    <row r="23757" spans="2:4" ht="15" customHeight="1" x14ac:dyDescent="0.25">
      <c r="B23757" s="683"/>
      <c r="C23757" s="683"/>
      <c r="D23757" s="684"/>
    </row>
    <row r="23758" spans="2:4" ht="15" customHeight="1" x14ac:dyDescent="0.25">
      <c r="B23758" s="683"/>
      <c r="C23758" s="683"/>
      <c r="D23758" s="684"/>
    </row>
    <row r="23759" spans="2:4" ht="15" customHeight="1" x14ac:dyDescent="0.25">
      <c r="B23759" s="683"/>
      <c r="C23759" s="683"/>
      <c r="D23759" s="684"/>
    </row>
    <row r="23760" spans="2:4" ht="15" customHeight="1" x14ac:dyDescent="0.25">
      <c r="B23760" s="683"/>
      <c r="C23760" s="683"/>
      <c r="D23760" s="684"/>
    </row>
    <row r="23761" spans="2:4" ht="15" customHeight="1" x14ac:dyDescent="0.25">
      <c r="B23761" s="683"/>
      <c r="C23761" s="683"/>
      <c r="D23761" s="684"/>
    </row>
    <row r="23762" spans="2:4" ht="15" customHeight="1" x14ac:dyDescent="0.25">
      <c r="B23762" s="683"/>
      <c r="C23762" s="683"/>
      <c r="D23762" s="684"/>
    </row>
    <row r="23763" spans="2:4" ht="15" customHeight="1" x14ac:dyDescent="0.25">
      <c r="B23763" s="683"/>
      <c r="C23763" s="683"/>
      <c r="D23763" s="684"/>
    </row>
    <row r="23764" spans="2:4" ht="15" customHeight="1" x14ac:dyDescent="0.25">
      <c r="B23764" s="683"/>
      <c r="C23764" s="683"/>
      <c r="D23764" s="684"/>
    </row>
    <row r="23765" spans="2:4" ht="15" customHeight="1" x14ac:dyDescent="0.25">
      <c r="B23765" s="683"/>
      <c r="C23765" s="683"/>
      <c r="D23765" s="684"/>
    </row>
    <row r="23766" spans="2:4" ht="15" customHeight="1" x14ac:dyDescent="0.25">
      <c r="B23766" s="683"/>
      <c r="C23766" s="683"/>
      <c r="D23766" s="684"/>
    </row>
    <row r="23767" spans="2:4" ht="15" customHeight="1" x14ac:dyDescent="0.25">
      <c r="B23767" s="683"/>
      <c r="C23767" s="683"/>
      <c r="D23767" s="684"/>
    </row>
    <row r="23768" spans="2:4" ht="15" customHeight="1" x14ac:dyDescent="0.25">
      <c r="B23768" s="683"/>
      <c r="C23768" s="683"/>
      <c r="D23768" s="684"/>
    </row>
    <row r="23769" spans="2:4" ht="15" customHeight="1" x14ac:dyDescent="0.25">
      <c r="B23769" s="683"/>
      <c r="C23769" s="683"/>
      <c r="D23769" s="684"/>
    </row>
    <row r="23770" spans="2:4" ht="15" customHeight="1" x14ac:dyDescent="0.25">
      <c r="B23770" s="683"/>
      <c r="C23770" s="683"/>
      <c r="D23770" s="684"/>
    </row>
    <row r="23771" spans="2:4" ht="15" customHeight="1" x14ac:dyDescent="0.25">
      <c r="B23771" s="683"/>
      <c r="C23771" s="683"/>
      <c r="D23771" s="684"/>
    </row>
    <row r="23772" spans="2:4" ht="15" customHeight="1" x14ac:dyDescent="0.25">
      <c r="B23772" s="683"/>
      <c r="C23772" s="683"/>
      <c r="D23772" s="684"/>
    </row>
    <row r="23773" spans="2:4" ht="15" customHeight="1" x14ac:dyDescent="0.25">
      <c r="B23773" s="683"/>
      <c r="C23773" s="683"/>
      <c r="D23773" s="684"/>
    </row>
    <row r="23774" spans="2:4" ht="15" customHeight="1" x14ac:dyDescent="0.25">
      <c r="B23774" s="683"/>
      <c r="C23774" s="683"/>
      <c r="D23774" s="684"/>
    </row>
    <row r="23775" spans="2:4" ht="15" customHeight="1" x14ac:dyDescent="0.25">
      <c r="B23775" s="683"/>
      <c r="C23775" s="683"/>
      <c r="D23775" s="684"/>
    </row>
    <row r="23776" spans="2:4" ht="15" customHeight="1" x14ac:dyDescent="0.25">
      <c r="B23776" s="683"/>
      <c r="C23776" s="683"/>
      <c r="D23776" s="684"/>
    </row>
    <row r="23777" spans="2:4" ht="15" customHeight="1" x14ac:dyDescent="0.25">
      <c r="B23777" s="683"/>
      <c r="C23777" s="683"/>
      <c r="D23777" s="684"/>
    </row>
    <row r="23778" spans="2:4" ht="15" customHeight="1" x14ac:dyDescent="0.25">
      <c r="B23778" s="683"/>
      <c r="C23778" s="683"/>
      <c r="D23778" s="684"/>
    </row>
    <row r="23779" spans="2:4" ht="15" customHeight="1" x14ac:dyDescent="0.25">
      <c r="B23779" s="683"/>
      <c r="C23779" s="683"/>
      <c r="D23779" s="684"/>
    </row>
    <row r="23780" spans="2:4" ht="15" customHeight="1" x14ac:dyDescent="0.25">
      <c r="B23780" s="683"/>
      <c r="C23780" s="683"/>
      <c r="D23780" s="684"/>
    </row>
    <row r="23781" spans="2:4" ht="15" customHeight="1" x14ac:dyDescent="0.25">
      <c r="B23781" s="683"/>
      <c r="C23781" s="683"/>
      <c r="D23781" s="684"/>
    </row>
    <row r="23782" spans="2:4" ht="15" customHeight="1" x14ac:dyDescent="0.25">
      <c r="B23782" s="683"/>
      <c r="C23782" s="683"/>
      <c r="D23782" s="684"/>
    </row>
    <row r="23783" spans="2:4" ht="15" customHeight="1" x14ac:dyDescent="0.25">
      <c r="B23783" s="683"/>
      <c r="C23783" s="683"/>
      <c r="D23783" s="684"/>
    </row>
    <row r="23784" spans="2:4" ht="15" customHeight="1" x14ac:dyDescent="0.25">
      <c r="B23784" s="683"/>
      <c r="C23784" s="683"/>
      <c r="D23784" s="684"/>
    </row>
    <row r="23785" spans="2:4" ht="15" customHeight="1" x14ac:dyDescent="0.25">
      <c r="B23785" s="683"/>
      <c r="C23785" s="683"/>
      <c r="D23785" s="684"/>
    </row>
    <row r="23786" spans="2:4" ht="15" customHeight="1" x14ac:dyDescent="0.25">
      <c r="B23786" s="683"/>
      <c r="C23786" s="683"/>
      <c r="D23786" s="684"/>
    </row>
    <row r="23787" spans="2:4" ht="15" customHeight="1" x14ac:dyDescent="0.25">
      <c r="B23787" s="683"/>
      <c r="C23787" s="683"/>
      <c r="D23787" s="684"/>
    </row>
    <row r="23788" spans="2:4" ht="15" customHeight="1" x14ac:dyDescent="0.25">
      <c r="B23788" s="683"/>
      <c r="C23788" s="683"/>
      <c r="D23788" s="684"/>
    </row>
    <row r="23789" spans="2:4" ht="15" customHeight="1" x14ac:dyDescent="0.25">
      <c r="B23789" s="683"/>
      <c r="C23789" s="683"/>
      <c r="D23789" s="684"/>
    </row>
    <row r="23790" spans="2:4" ht="15" customHeight="1" x14ac:dyDescent="0.25">
      <c r="B23790" s="683"/>
      <c r="C23790" s="683"/>
      <c r="D23790" s="684"/>
    </row>
    <row r="23791" spans="2:4" ht="15" customHeight="1" x14ac:dyDescent="0.25">
      <c r="B23791" s="683"/>
      <c r="C23791" s="683"/>
      <c r="D23791" s="684"/>
    </row>
    <row r="23792" spans="2:4" ht="15" customHeight="1" x14ac:dyDescent="0.25">
      <c r="B23792" s="683"/>
      <c r="C23792" s="683"/>
      <c r="D23792" s="684"/>
    </row>
    <row r="23793" spans="2:4" ht="15" customHeight="1" x14ac:dyDescent="0.25">
      <c r="B23793" s="683"/>
      <c r="C23793" s="683"/>
      <c r="D23793" s="684"/>
    </row>
    <row r="23794" spans="2:4" ht="15" customHeight="1" x14ac:dyDescent="0.25">
      <c r="B23794" s="683"/>
      <c r="C23794" s="683"/>
      <c r="D23794" s="684"/>
    </row>
    <row r="23795" spans="2:4" ht="15" customHeight="1" x14ac:dyDescent="0.25">
      <c r="B23795" s="683"/>
      <c r="C23795" s="683"/>
      <c r="D23795" s="684"/>
    </row>
    <row r="23796" spans="2:4" ht="15" customHeight="1" x14ac:dyDescent="0.25">
      <c r="B23796" s="683"/>
      <c r="C23796" s="683"/>
      <c r="D23796" s="684"/>
    </row>
    <row r="23797" spans="2:4" ht="15" customHeight="1" x14ac:dyDescent="0.25">
      <c r="B23797" s="683"/>
      <c r="C23797" s="683"/>
      <c r="D23797" s="684"/>
    </row>
    <row r="23798" spans="2:4" ht="15" customHeight="1" x14ac:dyDescent="0.25">
      <c r="B23798" s="683"/>
      <c r="C23798" s="683"/>
      <c r="D23798" s="684"/>
    </row>
    <row r="23799" spans="2:4" ht="15" customHeight="1" x14ac:dyDescent="0.25">
      <c r="B23799" s="683"/>
      <c r="C23799" s="683"/>
      <c r="D23799" s="684"/>
    </row>
    <row r="23800" spans="2:4" ht="15" customHeight="1" x14ac:dyDescent="0.25">
      <c r="B23800" s="683"/>
      <c r="C23800" s="683"/>
      <c r="D23800" s="684"/>
    </row>
    <row r="23801" spans="2:4" ht="15" customHeight="1" x14ac:dyDescent="0.25">
      <c r="B23801" s="683"/>
      <c r="C23801" s="683"/>
      <c r="D23801" s="684"/>
    </row>
    <row r="23802" spans="2:4" ht="15" customHeight="1" x14ac:dyDescent="0.25">
      <c r="B23802" s="683"/>
      <c r="C23802" s="683"/>
      <c r="D23802" s="684"/>
    </row>
    <row r="23803" spans="2:4" ht="15" customHeight="1" x14ac:dyDescent="0.25">
      <c r="B23803" s="683"/>
      <c r="C23803" s="683"/>
      <c r="D23803" s="684"/>
    </row>
    <row r="23804" spans="2:4" ht="15" customHeight="1" x14ac:dyDescent="0.25">
      <c r="B23804" s="683"/>
      <c r="C23804" s="683"/>
      <c r="D23804" s="684"/>
    </row>
    <row r="23805" spans="2:4" ht="15" customHeight="1" x14ac:dyDescent="0.25">
      <c r="B23805" s="683"/>
      <c r="C23805" s="683"/>
      <c r="D23805" s="684"/>
    </row>
    <row r="23806" spans="2:4" ht="15" customHeight="1" x14ac:dyDescent="0.25">
      <c r="B23806" s="683"/>
      <c r="C23806" s="683"/>
      <c r="D23806" s="684"/>
    </row>
    <row r="23807" spans="2:4" ht="15" customHeight="1" x14ac:dyDescent="0.25">
      <c r="B23807" s="683"/>
      <c r="C23807" s="683"/>
      <c r="D23807" s="684"/>
    </row>
    <row r="23808" spans="2:4" ht="15" customHeight="1" x14ac:dyDescent="0.25">
      <c r="B23808" s="683"/>
      <c r="C23808" s="683"/>
      <c r="D23808" s="684"/>
    </row>
    <row r="23809" spans="2:4" ht="15" customHeight="1" x14ac:dyDescent="0.25">
      <c r="B23809" s="683"/>
      <c r="C23809" s="683"/>
      <c r="D23809" s="684"/>
    </row>
    <row r="23810" spans="2:4" ht="15" customHeight="1" x14ac:dyDescent="0.25">
      <c r="B23810" s="683"/>
      <c r="C23810" s="683"/>
      <c r="D23810" s="684"/>
    </row>
    <row r="23811" spans="2:4" ht="15" customHeight="1" x14ac:dyDescent="0.25">
      <c r="B23811" s="683"/>
      <c r="C23811" s="683"/>
      <c r="D23811" s="684"/>
    </row>
    <row r="23812" spans="2:4" ht="15" customHeight="1" x14ac:dyDescent="0.25">
      <c r="B23812" s="683"/>
      <c r="C23812" s="683"/>
      <c r="D23812" s="684"/>
    </row>
    <row r="23813" spans="2:4" ht="15" customHeight="1" x14ac:dyDescent="0.25">
      <c r="B23813" s="683"/>
      <c r="C23813" s="683"/>
      <c r="D23813" s="684"/>
    </row>
    <row r="23814" spans="2:4" ht="15" customHeight="1" x14ac:dyDescent="0.25">
      <c r="B23814" s="683"/>
      <c r="C23814" s="683"/>
      <c r="D23814" s="684"/>
    </row>
    <row r="23815" spans="2:4" ht="15" customHeight="1" x14ac:dyDescent="0.25">
      <c r="B23815" s="683"/>
      <c r="C23815" s="683"/>
      <c r="D23815" s="684"/>
    </row>
    <row r="23816" spans="2:4" ht="15" customHeight="1" x14ac:dyDescent="0.25">
      <c r="B23816" s="683"/>
      <c r="C23816" s="683"/>
      <c r="D23816" s="684"/>
    </row>
    <row r="23817" spans="2:4" ht="15" customHeight="1" x14ac:dyDescent="0.25">
      <c r="B23817" s="683"/>
      <c r="C23817" s="683"/>
      <c r="D23817" s="684"/>
    </row>
    <row r="23818" spans="2:4" ht="15" customHeight="1" x14ac:dyDescent="0.25">
      <c r="B23818" s="683"/>
      <c r="C23818" s="683"/>
      <c r="D23818" s="684"/>
    </row>
    <row r="23819" spans="2:4" ht="15" customHeight="1" x14ac:dyDescent="0.25">
      <c r="B23819" s="683"/>
      <c r="C23819" s="683"/>
      <c r="D23819" s="684"/>
    </row>
    <row r="23820" spans="2:4" ht="15" customHeight="1" x14ac:dyDescent="0.25">
      <c r="B23820" s="683"/>
      <c r="C23820" s="683"/>
      <c r="D23820" s="684"/>
    </row>
    <row r="23821" spans="2:4" ht="15" customHeight="1" x14ac:dyDescent="0.25">
      <c r="B23821" s="683"/>
      <c r="C23821" s="683"/>
      <c r="D23821" s="684"/>
    </row>
    <row r="23822" spans="2:4" ht="15" customHeight="1" x14ac:dyDescent="0.25">
      <c r="B23822" s="683"/>
      <c r="C23822" s="683"/>
      <c r="D23822" s="684"/>
    </row>
    <row r="23823" spans="2:4" ht="15" customHeight="1" x14ac:dyDescent="0.25">
      <c r="B23823" s="683"/>
      <c r="C23823" s="683"/>
      <c r="D23823" s="684"/>
    </row>
    <row r="23824" spans="2:4" ht="15" customHeight="1" x14ac:dyDescent="0.25">
      <c r="B23824" s="683"/>
      <c r="C23824" s="683"/>
      <c r="D23824" s="684"/>
    </row>
    <row r="23825" spans="2:4" ht="15" customHeight="1" x14ac:dyDescent="0.25">
      <c r="B23825" s="683"/>
      <c r="C23825" s="683"/>
      <c r="D23825" s="684"/>
    </row>
    <row r="23826" spans="2:4" ht="15" customHeight="1" x14ac:dyDescent="0.25">
      <c r="B23826" s="683"/>
      <c r="C23826" s="683"/>
      <c r="D23826" s="684"/>
    </row>
    <row r="23827" spans="2:4" ht="15" customHeight="1" x14ac:dyDescent="0.25">
      <c r="B23827" s="683"/>
      <c r="C23827" s="683"/>
      <c r="D23827" s="684"/>
    </row>
    <row r="23828" spans="2:4" ht="15" customHeight="1" x14ac:dyDescent="0.25">
      <c r="B23828" s="683"/>
      <c r="C23828" s="683"/>
      <c r="D23828" s="684"/>
    </row>
    <row r="23829" spans="2:4" ht="15" customHeight="1" x14ac:dyDescent="0.25">
      <c r="B23829" s="683"/>
      <c r="C23829" s="683"/>
      <c r="D23829" s="684"/>
    </row>
    <row r="23830" spans="2:4" ht="15" customHeight="1" x14ac:dyDescent="0.25">
      <c r="B23830" s="683"/>
      <c r="C23830" s="683"/>
      <c r="D23830" s="684"/>
    </row>
    <row r="23831" spans="2:4" ht="15" customHeight="1" x14ac:dyDescent="0.25">
      <c r="B23831" s="683"/>
      <c r="C23831" s="683"/>
      <c r="D23831" s="684"/>
    </row>
    <row r="23832" spans="2:4" ht="15" customHeight="1" x14ac:dyDescent="0.25">
      <c r="B23832" s="683"/>
      <c r="C23832" s="683"/>
      <c r="D23832" s="684"/>
    </row>
    <row r="23833" spans="2:4" ht="15" customHeight="1" x14ac:dyDescent="0.25">
      <c r="B23833" s="683"/>
      <c r="C23833" s="683"/>
      <c r="D23833" s="684"/>
    </row>
    <row r="23834" spans="2:4" ht="15" customHeight="1" x14ac:dyDescent="0.25">
      <c r="B23834" s="683"/>
      <c r="C23834" s="683"/>
      <c r="D23834" s="684"/>
    </row>
    <row r="23835" spans="2:4" ht="15" customHeight="1" x14ac:dyDescent="0.25">
      <c r="B23835" s="683"/>
      <c r="C23835" s="683"/>
      <c r="D23835" s="684"/>
    </row>
    <row r="23836" spans="2:4" ht="15" customHeight="1" x14ac:dyDescent="0.25">
      <c r="B23836" s="683"/>
      <c r="C23836" s="683"/>
      <c r="D23836" s="684"/>
    </row>
    <row r="23837" spans="2:4" ht="15" customHeight="1" x14ac:dyDescent="0.25">
      <c r="B23837" s="683"/>
      <c r="C23837" s="683"/>
      <c r="D23837" s="684"/>
    </row>
    <row r="23838" spans="2:4" ht="15" customHeight="1" x14ac:dyDescent="0.25">
      <c r="B23838" s="683"/>
      <c r="C23838" s="683"/>
      <c r="D23838" s="684"/>
    </row>
    <row r="23839" spans="2:4" ht="15" customHeight="1" x14ac:dyDescent="0.25">
      <c r="B23839" s="683"/>
      <c r="C23839" s="683"/>
      <c r="D23839" s="684"/>
    </row>
    <row r="23840" spans="2:4" ht="15" customHeight="1" x14ac:dyDescent="0.25">
      <c r="B23840" s="683"/>
      <c r="C23840" s="683"/>
      <c r="D23840" s="684"/>
    </row>
    <row r="23841" spans="2:4" ht="15" customHeight="1" x14ac:dyDescent="0.25">
      <c r="B23841" s="683"/>
      <c r="C23841" s="683"/>
      <c r="D23841" s="684"/>
    </row>
    <row r="23842" spans="2:4" ht="15" customHeight="1" x14ac:dyDescent="0.25">
      <c r="B23842" s="683"/>
      <c r="C23842" s="683"/>
      <c r="D23842" s="684"/>
    </row>
    <row r="23843" spans="2:4" ht="15" customHeight="1" x14ac:dyDescent="0.25">
      <c r="B23843" s="683"/>
      <c r="C23843" s="683"/>
      <c r="D23843" s="684"/>
    </row>
    <row r="23844" spans="2:4" ht="15" customHeight="1" x14ac:dyDescent="0.25">
      <c r="B23844" s="683"/>
      <c r="C23844" s="683"/>
      <c r="D23844" s="684"/>
    </row>
    <row r="23845" spans="2:4" ht="15" customHeight="1" x14ac:dyDescent="0.25">
      <c r="B23845" s="683"/>
      <c r="C23845" s="683"/>
      <c r="D23845" s="684"/>
    </row>
    <row r="23846" spans="2:4" ht="15" customHeight="1" x14ac:dyDescent="0.25">
      <c r="B23846" s="683"/>
      <c r="C23846" s="683"/>
      <c r="D23846" s="684"/>
    </row>
    <row r="23847" spans="2:4" ht="15" customHeight="1" x14ac:dyDescent="0.25">
      <c r="B23847" s="683"/>
      <c r="C23847" s="683"/>
      <c r="D23847" s="684"/>
    </row>
    <row r="23848" spans="2:4" ht="15" customHeight="1" x14ac:dyDescent="0.25">
      <c r="B23848" s="683"/>
      <c r="C23848" s="683"/>
      <c r="D23848" s="684"/>
    </row>
    <row r="23849" spans="2:4" ht="15" customHeight="1" x14ac:dyDescent="0.25">
      <c r="B23849" s="683"/>
      <c r="C23849" s="683"/>
      <c r="D23849" s="684"/>
    </row>
    <row r="23850" spans="2:4" ht="15" customHeight="1" x14ac:dyDescent="0.25">
      <c r="B23850" s="683"/>
      <c r="C23850" s="683"/>
      <c r="D23850" s="684"/>
    </row>
    <row r="23851" spans="2:4" ht="15" customHeight="1" x14ac:dyDescent="0.25">
      <c r="B23851" s="683"/>
      <c r="C23851" s="683"/>
      <c r="D23851" s="684"/>
    </row>
    <row r="23852" spans="2:4" ht="15" customHeight="1" x14ac:dyDescent="0.25">
      <c r="B23852" s="683"/>
      <c r="C23852" s="683"/>
      <c r="D23852" s="684"/>
    </row>
    <row r="23853" spans="2:4" ht="15" customHeight="1" x14ac:dyDescent="0.25">
      <c r="B23853" s="683"/>
      <c r="C23853" s="683"/>
      <c r="D23853" s="684"/>
    </row>
    <row r="23854" spans="2:4" ht="15" customHeight="1" x14ac:dyDescent="0.25">
      <c r="B23854" s="683"/>
      <c r="C23854" s="683"/>
      <c r="D23854" s="684"/>
    </row>
    <row r="23855" spans="2:4" ht="15" customHeight="1" x14ac:dyDescent="0.25">
      <c r="B23855" s="683"/>
      <c r="C23855" s="683"/>
      <c r="D23855" s="684"/>
    </row>
    <row r="23856" spans="2:4" ht="15" customHeight="1" x14ac:dyDescent="0.25">
      <c r="B23856" s="683"/>
      <c r="C23856" s="683"/>
      <c r="D23856" s="684"/>
    </row>
    <row r="23857" spans="2:4" ht="15" customHeight="1" x14ac:dyDescent="0.25">
      <c r="B23857" s="683"/>
      <c r="C23857" s="683"/>
      <c r="D23857" s="684"/>
    </row>
    <row r="23858" spans="2:4" ht="15" customHeight="1" x14ac:dyDescent="0.25">
      <c r="B23858" s="683"/>
      <c r="C23858" s="683"/>
      <c r="D23858" s="684"/>
    </row>
    <row r="23859" spans="2:4" ht="15" customHeight="1" x14ac:dyDescent="0.25">
      <c r="B23859" s="683"/>
      <c r="C23859" s="683"/>
      <c r="D23859" s="684"/>
    </row>
    <row r="23860" spans="2:4" ht="15" customHeight="1" x14ac:dyDescent="0.25">
      <c r="B23860" s="683"/>
      <c r="C23860" s="683"/>
      <c r="D23860" s="684"/>
    </row>
    <row r="23861" spans="2:4" ht="15" customHeight="1" x14ac:dyDescent="0.25">
      <c r="B23861" s="683"/>
      <c r="C23861" s="683"/>
      <c r="D23861" s="684"/>
    </row>
    <row r="23862" spans="2:4" ht="15" customHeight="1" x14ac:dyDescent="0.25">
      <c r="B23862" s="683"/>
      <c r="C23862" s="683"/>
      <c r="D23862" s="684"/>
    </row>
    <row r="23863" spans="2:4" ht="15" customHeight="1" x14ac:dyDescent="0.25">
      <c r="B23863" s="683"/>
      <c r="C23863" s="683"/>
      <c r="D23863" s="684"/>
    </row>
    <row r="23864" spans="2:4" ht="15" customHeight="1" x14ac:dyDescent="0.25">
      <c r="B23864" s="683"/>
      <c r="C23864" s="683"/>
      <c r="D23864" s="684"/>
    </row>
    <row r="23865" spans="2:4" ht="15" customHeight="1" x14ac:dyDescent="0.25">
      <c r="B23865" s="683"/>
      <c r="C23865" s="683"/>
      <c r="D23865" s="684"/>
    </row>
    <row r="23866" spans="2:4" ht="15" customHeight="1" x14ac:dyDescent="0.25">
      <c r="B23866" s="683"/>
      <c r="C23866" s="683"/>
      <c r="D23866" s="684"/>
    </row>
    <row r="23867" spans="2:4" ht="15" customHeight="1" x14ac:dyDescent="0.25">
      <c r="B23867" s="683"/>
      <c r="C23867" s="683"/>
      <c r="D23867" s="684"/>
    </row>
    <row r="23868" spans="2:4" ht="15" customHeight="1" x14ac:dyDescent="0.25">
      <c r="B23868" s="683"/>
      <c r="C23868" s="683"/>
      <c r="D23868" s="684"/>
    </row>
    <row r="23869" spans="2:4" ht="15" customHeight="1" x14ac:dyDescent="0.25">
      <c r="B23869" s="683"/>
      <c r="C23869" s="683"/>
      <c r="D23869" s="684"/>
    </row>
    <row r="23870" spans="2:4" ht="15" customHeight="1" x14ac:dyDescent="0.25">
      <c r="B23870" s="683"/>
      <c r="C23870" s="683"/>
      <c r="D23870" s="684"/>
    </row>
    <row r="23871" spans="2:4" ht="15" customHeight="1" x14ac:dyDescent="0.25">
      <c r="B23871" s="683"/>
      <c r="C23871" s="683"/>
      <c r="D23871" s="684"/>
    </row>
    <row r="23872" spans="2:4" ht="15" customHeight="1" x14ac:dyDescent="0.25">
      <c r="B23872" s="683"/>
      <c r="C23872" s="683"/>
      <c r="D23872" s="684"/>
    </row>
    <row r="23873" spans="2:4" ht="15" customHeight="1" x14ac:dyDescent="0.25">
      <c r="B23873" s="683"/>
      <c r="C23873" s="683"/>
      <c r="D23873" s="684"/>
    </row>
    <row r="23874" spans="2:4" ht="15" customHeight="1" x14ac:dyDescent="0.25">
      <c r="B23874" s="683"/>
      <c r="C23874" s="683"/>
      <c r="D23874" s="684"/>
    </row>
    <row r="23875" spans="2:4" ht="15" customHeight="1" x14ac:dyDescent="0.25">
      <c r="B23875" s="683"/>
      <c r="C23875" s="683"/>
      <c r="D23875" s="684"/>
    </row>
    <row r="23876" spans="2:4" ht="15" customHeight="1" x14ac:dyDescent="0.25">
      <c r="B23876" s="683"/>
      <c r="C23876" s="683"/>
      <c r="D23876" s="684"/>
    </row>
    <row r="23877" spans="2:4" ht="15" customHeight="1" x14ac:dyDescent="0.25">
      <c r="B23877" s="683"/>
      <c r="C23877" s="683"/>
      <c r="D23877" s="684"/>
    </row>
    <row r="23878" spans="2:4" ht="15" customHeight="1" x14ac:dyDescent="0.25">
      <c r="B23878" s="683"/>
      <c r="C23878" s="683"/>
      <c r="D23878" s="684"/>
    </row>
    <row r="23879" spans="2:4" ht="15" customHeight="1" x14ac:dyDescent="0.25">
      <c r="B23879" s="683"/>
      <c r="C23879" s="683"/>
      <c r="D23879" s="684"/>
    </row>
    <row r="23880" spans="2:4" ht="15" customHeight="1" x14ac:dyDescent="0.25">
      <c r="B23880" s="683"/>
      <c r="C23880" s="683"/>
      <c r="D23880" s="684"/>
    </row>
    <row r="23881" spans="2:4" ht="15" customHeight="1" x14ac:dyDescent="0.25">
      <c r="B23881" s="683"/>
      <c r="C23881" s="683"/>
      <c r="D23881" s="684"/>
    </row>
    <row r="23882" spans="2:4" ht="15" customHeight="1" x14ac:dyDescent="0.25">
      <c r="B23882" s="683"/>
      <c r="C23882" s="683"/>
      <c r="D23882" s="684"/>
    </row>
    <row r="23883" spans="2:4" ht="15" customHeight="1" x14ac:dyDescent="0.25">
      <c r="B23883" s="683"/>
      <c r="C23883" s="683"/>
      <c r="D23883" s="684"/>
    </row>
    <row r="23884" spans="2:4" ht="15" customHeight="1" x14ac:dyDescent="0.25">
      <c r="B23884" s="683"/>
      <c r="C23884" s="683"/>
      <c r="D23884" s="684"/>
    </row>
    <row r="23885" spans="2:4" ht="15" customHeight="1" x14ac:dyDescent="0.25">
      <c r="B23885" s="683"/>
      <c r="C23885" s="683"/>
      <c r="D23885" s="684"/>
    </row>
    <row r="23886" spans="2:4" ht="15" customHeight="1" x14ac:dyDescent="0.25">
      <c r="B23886" s="683"/>
      <c r="C23886" s="683"/>
      <c r="D23886" s="684"/>
    </row>
    <row r="23887" spans="2:4" ht="15" customHeight="1" x14ac:dyDescent="0.25">
      <c r="B23887" s="683"/>
      <c r="C23887" s="683"/>
      <c r="D23887" s="684"/>
    </row>
    <row r="23888" spans="2:4" ht="15" customHeight="1" x14ac:dyDescent="0.25">
      <c r="B23888" s="683"/>
      <c r="C23888" s="683"/>
      <c r="D23888" s="684"/>
    </row>
    <row r="23889" spans="2:4" ht="15" customHeight="1" x14ac:dyDescent="0.25">
      <c r="B23889" s="683"/>
      <c r="C23889" s="683"/>
      <c r="D23889" s="684"/>
    </row>
    <row r="23890" spans="2:4" ht="15" customHeight="1" x14ac:dyDescent="0.25">
      <c r="B23890" s="683"/>
      <c r="C23890" s="683"/>
      <c r="D23890" s="684"/>
    </row>
    <row r="23891" spans="2:4" ht="15" customHeight="1" x14ac:dyDescent="0.25">
      <c r="B23891" s="683"/>
      <c r="C23891" s="683"/>
      <c r="D23891" s="684"/>
    </row>
    <row r="23892" spans="2:4" ht="15" customHeight="1" x14ac:dyDescent="0.25">
      <c r="B23892" s="683"/>
      <c r="C23892" s="683"/>
      <c r="D23892" s="684"/>
    </row>
    <row r="23893" spans="2:4" ht="15" customHeight="1" x14ac:dyDescent="0.25">
      <c r="B23893" s="683"/>
      <c r="C23893" s="683"/>
      <c r="D23893" s="684"/>
    </row>
    <row r="23894" spans="2:4" ht="15" customHeight="1" x14ac:dyDescent="0.25">
      <c r="B23894" s="683"/>
      <c r="C23894" s="683"/>
      <c r="D23894" s="684"/>
    </row>
    <row r="23895" spans="2:4" ht="15" customHeight="1" x14ac:dyDescent="0.25">
      <c r="B23895" s="683"/>
      <c r="C23895" s="683"/>
      <c r="D23895" s="684"/>
    </row>
    <row r="23896" spans="2:4" ht="15" customHeight="1" x14ac:dyDescent="0.25">
      <c r="B23896" s="683"/>
      <c r="C23896" s="683"/>
      <c r="D23896" s="684"/>
    </row>
    <row r="23897" spans="2:4" ht="15" customHeight="1" x14ac:dyDescent="0.25">
      <c r="B23897" s="683"/>
      <c r="C23897" s="683"/>
      <c r="D23897" s="684"/>
    </row>
    <row r="23898" spans="2:4" ht="15" customHeight="1" x14ac:dyDescent="0.25">
      <c r="B23898" s="683"/>
      <c r="C23898" s="683"/>
      <c r="D23898" s="684"/>
    </row>
    <row r="23899" spans="2:4" ht="15" customHeight="1" x14ac:dyDescent="0.25">
      <c r="B23899" s="683"/>
      <c r="C23899" s="683"/>
      <c r="D23899" s="684"/>
    </row>
    <row r="23900" spans="2:4" ht="15" customHeight="1" x14ac:dyDescent="0.25">
      <c r="B23900" s="683"/>
      <c r="C23900" s="683"/>
      <c r="D23900" s="684"/>
    </row>
    <row r="23901" spans="2:4" ht="15" customHeight="1" x14ac:dyDescent="0.25">
      <c r="B23901" s="683"/>
      <c r="C23901" s="683"/>
      <c r="D23901" s="684"/>
    </row>
    <row r="23902" spans="2:4" ht="15" customHeight="1" x14ac:dyDescent="0.25">
      <c r="B23902" s="683"/>
      <c r="C23902" s="683"/>
      <c r="D23902" s="684"/>
    </row>
    <row r="23903" spans="2:4" ht="15" customHeight="1" x14ac:dyDescent="0.25">
      <c r="B23903" s="683"/>
      <c r="C23903" s="683"/>
      <c r="D23903" s="684"/>
    </row>
    <row r="23904" spans="2:4" ht="15" customHeight="1" x14ac:dyDescent="0.25">
      <c r="B23904" s="683"/>
      <c r="C23904" s="683"/>
      <c r="D23904" s="684"/>
    </row>
    <row r="23905" spans="2:4" ht="15" customHeight="1" x14ac:dyDescent="0.25">
      <c r="B23905" s="683"/>
      <c r="C23905" s="683"/>
      <c r="D23905" s="684"/>
    </row>
    <row r="23906" spans="2:4" ht="15" customHeight="1" x14ac:dyDescent="0.25">
      <c r="B23906" s="683"/>
      <c r="C23906" s="683"/>
      <c r="D23906" s="684"/>
    </row>
    <row r="23907" spans="2:4" ht="15" customHeight="1" x14ac:dyDescent="0.25">
      <c r="B23907" s="683"/>
      <c r="C23907" s="683"/>
      <c r="D23907" s="684"/>
    </row>
    <row r="23908" spans="2:4" ht="15" customHeight="1" x14ac:dyDescent="0.25">
      <c r="B23908" s="683"/>
      <c r="C23908" s="683"/>
      <c r="D23908" s="684"/>
    </row>
    <row r="23909" spans="2:4" ht="15" customHeight="1" x14ac:dyDescent="0.25">
      <c r="B23909" s="683"/>
      <c r="C23909" s="683"/>
      <c r="D23909" s="684"/>
    </row>
    <row r="23910" spans="2:4" ht="15" customHeight="1" x14ac:dyDescent="0.25">
      <c r="B23910" s="683"/>
      <c r="C23910" s="683"/>
      <c r="D23910" s="684"/>
    </row>
    <row r="23911" spans="2:4" ht="15" customHeight="1" x14ac:dyDescent="0.25">
      <c r="B23911" s="683"/>
      <c r="C23911" s="683"/>
      <c r="D23911" s="684"/>
    </row>
    <row r="23912" spans="2:4" ht="15" customHeight="1" x14ac:dyDescent="0.25">
      <c r="B23912" s="683"/>
      <c r="C23912" s="683"/>
      <c r="D23912" s="684"/>
    </row>
    <row r="23913" spans="2:4" ht="15" customHeight="1" x14ac:dyDescent="0.25">
      <c r="B23913" s="683"/>
      <c r="C23913" s="683"/>
      <c r="D23913" s="684"/>
    </row>
    <row r="23914" spans="2:4" ht="15" customHeight="1" x14ac:dyDescent="0.25">
      <c r="B23914" s="683"/>
      <c r="C23914" s="683"/>
      <c r="D23914" s="684"/>
    </row>
    <row r="23915" spans="2:4" ht="15" customHeight="1" x14ac:dyDescent="0.25">
      <c r="B23915" s="683"/>
      <c r="C23915" s="683"/>
      <c r="D23915" s="684"/>
    </row>
    <row r="23916" spans="2:4" ht="15" customHeight="1" x14ac:dyDescent="0.25">
      <c r="B23916" s="683"/>
      <c r="C23916" s="683"/>
      <c r="D23916" s="684"/>
    </row>
    <row r="23917" spans="2:4" ht="15" customHeight="1" x14ac:dyDescent="0.25">
      <c r="B23917" s="683"/>
      <c r="C23917" s="683"/>
      <c r="D23917" s="684"/>
    </row>
    <row r="23918" spans="2:4" ht="15" customHeight="1" x14ac:dyDescent="0.25">
      <c r="B23918" s="683"/>
      <c r="C23918" s="683"/>
      <c r="D23918" s="684"/>
    </row>
    <row r="23919" spans="2:4" ht="15" customHeight="1" x14ac:dyDescent="0.25">
      <c r="B23919" s="683"/>
      <c r="C23919" s="683"/>
      <c r="D23919" s="684"/>
    </row>
    <row r="23920" spans="2:4" ht="15" customHeight="1" x14ac:dyDescent="0.25">
      <c r="B23920" s="683"/>
      <c r="C23920" s="683"/>
      <c r="D23920" s="684"/>
    </row>
    <row r="23921" spans="2:4" ht="15" customHeight="1" x14ac:dyDescent="0.25">
      <c r="B23921" s="683"/>
      <c r="C23921" s="683"/>
      <c r="D23921" s="684"/>
    </row>
    <row r="23922" spans="2:4" ht="15" customHeight="1" x14ac:dyDescent="0.25">
      <c r="B23922" s="683"/>
      <c r="C23922" s="683"/>
      <c r="D23922" s="684"/>
    </row>
    <row r="23923" spans="2:4" ht="15" customHeight="1" x14ac:dyDescent="0.25">
      <c r="B23923" s="683"/>
      <c r="C23923" s="683"/>
      <c r="D23923" s="684"/>
    </row>
    <row r="23924" spans="2:4" ht="15" customHeight="1" x14ac:dyDescent="0.25">
      <c r="B23924" s="683"/>
      <c r="C23924" s="683"/>
      <c r="D23924" s="684"/>
    </row>
    <row r="23925" spans="2:4" ht="15" customHeight="1" x14ac:dyDescent="0.25">
      <c r="B23925" s="683"/>
      <c r="C23925" s="683"/>
      <c r="D23925" s="684"/>
    </row>
    <row r="23926" spans="2:4" ht="15" customHeight="1" x14ac:dyDescent="0.25">
      <c r="B23926" s="683"/>
      <c r="C23926" s="683"/>
      <c r="D23926" s="684"/>
    </row>
    <row r="23927" spans="2:4" ht="15" customHeight="1" x14ac:dyDescent="0.25">
      <c r="B23927" s="683"/>
      <c r="C23927" s="683"/>
      <c r="D23927" s="684"/>
    </row>
    <row r="23928" spans="2:4" ht="15" customHeight="1" x14ac:dyDescent="0.25">
      <c r="B23928" s="683"/>
      <c r="C23928" s="683"/>
      <c r="D23928" s="684"/>
    </row>
    <row r="23929" spans="2:4" ht="15" customHeight="1" x14ac:dyDescent="0.25">
      <c r="B23929" s="683"/>
      <c r="C23929" s="683"/>
      <c r="D23929" s="684"/>
    </row>
    <row r="23930" spans="2:4" ht="15" customHeight="1" x14ac:dyDescent="0.25">
      <c r="B23930" s="683"/>
      <c r="C23930" s="683"/>
      <c r="D23930" s="684"/>
    </row>
    <row r="23931" spans="2:4" ht="15" customHeight="1" x14ac:dyDescent="0.25">
      <c r="B23931" s="683"/>
      <c r="C23931" s="683"/>
      <c r="D23931" s="684"/>
    </row>
    <row r="23932" spans="2:4" ht="15" customHeight="1" x14ac:dyDescent="0.25">
      <c r="B23932" s="683"/>
      <c r="C23932" s="683"/>
      <c r="D23932" s="684"/>
    </row>
    <row r="23933" spans="2:4" ht="15" customHeight="1" x14ac:dyDescent="0.25">
      <c r="B23933" s="683"/>
      <c r="C23933" s="683"/>
      <c r="D23933" s="684"/>
    </row>
    <row r="23934" spans="2:4" ht="15" customHeight="1" x14ac:dyDescent="0.25">
      <c r="B23934" s="683"/>
      <c r="C23934" s="683"/>
      <c r="D23934" s="684"/>
    </row>
    <row r="23935" spans="2:4" ht="15" customHeight="1" x14ac:dyDescent="0.25">
      <c r="B23935" s="683"/>
      <c r="C23935" s="683"/>
      <c r="D23935" s="684"/>
    </row>
    <row r="23936" spans="2:4" ht="15" customHeight="1" x14ac:dyDescent="0.25">
      <c r="B23936" s="683"/>
      <c r="C23936" s="683"/>
      <c r="D23936" s="684"/>
    </row>
    <row r="23937" spans="2:4" ht="15" customHeight="1" x14ac:dyDescent="0.25">
      <c r="B23937" s="683"/>
      <c r="C23937" s="683"/>
      <c r="D23937" s="684"/>
    </row>
    <row r="23938" spans="2:4" ht="15" customHeight="1" x14ac:dyDescent="0.25">
      <c r="B23938" s="683"/>
      <c r="C23938" s="683"/>
      <c r="D23938" s="684"/>
    </row>
    <row r="23939" spans="2:4" ht="15" customHeight="1" x14ac:dyDescent="0.25">
      <c r="B23939" s="683"/>
      <c r="C23939" s="683"/>
      <c r="D23939" s="684"/>
    </row>
    <row r="23940" spans="2:4" ht="15" customHeight="1" x14ac:dyDescent="0.25">
      <c r="B23940" s="683"/>
      <c r="C23940" s="683"/>
      <c r="D23940" s="684"/>
    </row>
    <row r="23941" spans="2:4" ht="15" customHeight="1" x14ac:dyDescent="0.25">
      <c r="B23941" s="683"/>
      <c r="C23941" s="683"/>
      <c r="D23941" s="684"/>
    </row>
    <row r="23942" spans="2:4" ht="15" customHeight="1" x14ac:dyDescent="0.25">
      <c r="B23942" s="683"/>
      <c r="C23942" s="683"/>
      <c r="D23942" s="684"/>
    </row>
    <row r="23943" spans="2:4" ht="15" customHeight="1" x14ac:dyDescent="0.25">
      <c r="B23943" s="683"/>
      <c r="C23943" s="683"/>
      <c r="D23943" s="684"/>
    </row>
    <row r="23944" spans="2:4" ht="15" customHeight="1" x14ac:dyDescent="0.25">
      <c r="B23944" s="683"/>
      <c r="C23944" s="683"/>
      <c r="D23944" s="684"/>
    </row>
    <row r="23945" spans="2:4" ht="15" customHeight="1" x14ac:dyDescent="0.25">
      <c r="B23945" s="683"/>
      <c r="C23945" s="683"/>
      <c r="D23945" s="684"/>
    </row>
    <row r="23946" spans="2:4" ht="15" customHeight="1" x14ac:dyDescent="0.25">
      <c r="B23946" s="683"/>
      <c r="C23946" s="683"/>
      <c r="D23946" s="684"/>
    </row>
    <row r="23947" spans="2:4" ht="15" customHeight="1" x14ac:dyDescent="0.25">
      <c r="B23947" s="683"/>
      <c r="C23947" s="683"/>
      <c r="D23947" s="684"/>
    </row>
    <row r="23948" spans="2:4" ht="15" customHeight="1" x14ac:dyDescent="0.25">
      <c r="B23948" s="683"/>
      <c r="C23948" s="683"/>
      <c r="D23948" s="684"/>
    </row>
    <row r="23949" spans="2:4" ht="15" customHeight="1" x14ac:dyDescent="0.25">
      <c r="B23949" s="683"/>
      <c r="C23949" s="683"/>
      <c r="D23949" s="684"/>
    </row>
    <row r="23950" spans="2:4" ht="15" customHeight="1" x14ac:dyDescent="0.25">
      <c r="B23950" s="683"/>
      <c r="C23950" s="683"/>
      <c r="D23950" s="684"/>
    </row>
    <row r="23951" spans="2:4" ht="15" customHeight="1" x14ac:dyDescent="0.25">
      <c r="B23951" s="683"/>
      <c r="C23951" s="683"/>
      <c r="D23951" s="684"/>
    </row>
    <row r="23952" spans="2:4" ht="15" customHeight="1" x14ac:dyDescent="0.25">
      <c r="B23952" s="683"/>
      <c r="C23952" s="683"/>
      <c r="D23952" s="684"/>
    </row>
    <row r="23953" spans="2:4" ht="15" customHeight="1" x14ac:dyDescent="0.25">
      <c r="B23953" s="683"/>
      <c r="C23953" s="683"/>
      <c r="D23953" s="684"/>
    </row>
    <row r="23954" spans="2:4" ht="15" customHeight="1" x14ac:dyDescent="0.25">
      <c r="B23954" s="683"/>
      <c r="C23954" s="683"/>
      <c r="D23954" s="684"/>
    </row>
    <row r="23955" spans="2:4" ht="15" customHeight="1" x14ac:dyDescent="0.25">
      <c r="B23955" s="683"/>
      <c r="C23955" s="683"/>
      <c r="D23955" s="684"/>
    </row>
    <row r="23956" spans="2:4" ht="15" customHeight="1" x14ac:dyDescent="0.25">
      <c r="B23956" s="683"/>
      <c r="C23956" s="683"/>
      <c r="D23956" s="684"/>
    </row>
    <row r="23957" spans="2:4" ht="15" customHeight="1" x14ac:dyDescent="0.25">
      <c r="B23957" s="683"/>
      <c r="C23957" s="683"/>
      <c r="D23957" s="684"/>
    </row>
    <row r="23958" spans="2:4" ht="15" customHeight="1" x14ac:dyDescent="0.25">
      <c r="B23958" s="683"/>
      <c r="C23958" s="683"/>
      <c r="D23958" s="684"/>
    </row>
    <row r="23959" spans="2:4" ht="15" customHeight="1" x14ac:dyDescent="0.25">
      <c r="B23959" s="683"/>
      <c r="C23959" s="683"/>
      <c r="D23959" s="684"/>
    </row>
    <row r="23960" spans="2:4" ht="15" customHeight="1" x14ac:dyDescent="0.25">
      <c r="B23960" s="683"/>
      <c r="C23960" s="683"/>
      <c r="D23960" s="684"/>
    </row>
    <row r="23961" spans="2:4" ht="15" customHeight="1" x14ac:dyDescent="0.25">
      <c r="B23961" s="683"/>
      <c r="C23961" s="683"/>
      <c r="D23961" s="684"/>
    </row>
    <row r="23962" spans="2:4" ht="15" customHeight="1" x14ac:dyDescent="0.25">
      <c r="B23962" s="683"/>
      <c r="C23962" s="683"/>
      <c r="D23962" s="684"/>
    </row>
    <row r="23963" spans="2:4" ht="15" customHeight="1" x14ac:dyDescent="0.25">
      <c r="B23963" s="683"/>
      <c r="C23963" s="683"/>
      <c r="D23963" s="684"/>
    </row>
    <row r="23964" spans="2:4" ht="15" customHeight="1" x14ac:dyDescent="0.25">
      <c r="B23964" s="683"/>
      <c r="C23964" s="683"/>
      <c r="D23964" s="684"/>
    </row>
    <row r="23965" spans="2:4" ht="15" customHeight="1" x14ac:dyDescent="0.25">
      <c r="B23965" s="683"/>
      <c r="C23965" s="683"/>
      <c r="D23965" s="684"/>
    </row>
    <row r="23966" spans="2:4" ht="15" customHeight="1" x14ac:dyDescent="0.25">
      <c r="B23966" s="683"/>
      <c r="C23966" s="683"/>
      <c r="D23966" s="684"/>
    </row>
    <row r="23967" spans="2:4" ht="15" customHeight="1" x14ac:dyDescent="0.25">
      <c r="B23967" s="683"/>
      <c r="C23967" s="683"/>
      <c r="D23967" s="684"/>
    </row>
    <row r="23968" spans="2:4" ht="15" customHeight="1" x14ac:dyDescent="0.25">
      <c r="B23968" s="683"/>
      <c r="C23968" s="683"/>
      <c r="D23968" s="684"/>
    </row>
    <row r="23969" spans="2:4" ht="15" customHeight="1" x14ac:dyDescent="0.25">
      <c r="B23969" s="683"/>
      <c r="C23969" s="683"/>
      <c r="D23969" s="684"/>
    </row>
    <row r="23970" spans="2:4" ht="15" customHeight="1" x14ac:dyDescent="0.25">
      <c r="B23970" s="683"/>
      <c r="C23970" s="683"/>
      <c r="D23970" s="684"/>
    </row>
    <row r="23971" spans="2:4" ht="15" customHeight="1" x14ac:dyDescent="0.25">
      <c r="B23971" s="683"/>
      <c r="C23971" s="683"/>
      <c r="D23971" s="684"/>
    </row>
    <row r="23972" spans="2:4" ht="15" customHeight="1" x14ac:dyDescent="0.25">
      <c r="B23972" s="683"/>
      <c r="C23972" s="683"/>
      <c r="D23972" s="684"/>
    </row>
    <row r="23973" spans="2:4" ht="15" customHeight="1" x14ac:dyDescent="0.25">
      <c r="B23973" s="683"/>
      <c r="C23973" s="683"/>
      <c r="D23973" s="684"/>
    </row>
    <row r="23974" spans="2:4" ht="15" customHeight="1" x14ac:dyDescent="0.25">
      <c r="B23974" s="683"/>
      <c r="C23974" s="683"/>
      <c r="D23974" s="684"/>
    </row>
    <row r="23975" spans="2:4" ht="15" customHeight="1" x14ac:dyDescent="0.25">
      <c r="B23975" s="683"/>
      <c r="C23975" s="683"/>
      <c r="D23975" s="684"/>
    </row>
    <row r="23976" spans="2:4" ht="15" customHeight="1" x14ac:dyDescent="0.25">
      <c r="B23976" s="683"/>
      <c r="C23976" s="683"/>
      <c r="D23976" s="684"/>
    </row>
    <row r="23977" spans="2:4" ht="15" customHeight="1" x14ac:dyDescent="0.25">
      <c r="B23977" s="683"/>
      <c r="C23977" s="683"/>
      <c r="D23977" s="684"/>
    </row>
    <row r="23978" spans="2:4" ht="15" customHeight="1" x14ac:dyDescent="0.25">
      <c r="B23978" s="683"/>
      <c r="C23978" s="683"/>
      <c r="D23978" s="684"/>
    </row>
    <row r="23979" spans="2:4" ht="15" customHeight="1" x14ac:dyDescent="0.25">
      <c r="B23979" s="683"/>
      <c r="C23979" s="683"/>
      <c r="D23979" s="684"/>
    </row>
    <row r="23980" spans="2:4" ht="15" customHeight="1" x14ac:dyDescent="0.25">
      <c r="B23980" s="683"/>
      <c r="C23980" s="683"/>
      <c r="D23980" s="684"/>
    </row>
    <row r="23981" spans="2:4" ht="15" customHeight="1" x14ac:dyDescent="0.25">
      <c r="B23981" s="683"/>
      <c r="C23981" s="683"/>
      <c r="D23981" s="684"/>
    </row>
    <row r="23982" spans="2:4" ht="15" customHeight="1" x14ac:dyDescent="0.25">
      <c r="B23982" s="683"/>
      <c r="C23982" s="683"/>
      <c r="D23982" s="684"/>
    </row>
    <row r="23983" spans="2:4" ht="15" customHeight="1" x14ac:dyDescent="0.25">
      <c r="B23983" s="683"/>
      <c r="C23983" s="683"/>
      <c r="D23983" s="684"/>
    </row>
    <row r="23984" spans="2:4" ht="15" customHeight="1" x14ac:dyDescent="0.25">
      <c r="B23984" s="683"/>
      <c r="C23984" s="683"/>
      <c r="D23984" s="684"/>
    </row>
    <row r="23985" spans="2:4" ht="15" customHeight="1" x14ac:dyDescent="0.25">
      <c r="B23985" s="683"/>
      <c r="C23985" s="683"/>
      <c r="D23985" s="684"/>
    </row>
    <row r="23986" spans="2:4" ht="15" customHeight="1" x14ac:dyDescent="0.25">
      <c r="B23986" s="683"/>
      <c r="C23986" s="683"/>
      <c r="D23986" s="684"/>
    </row>
    <row r="23987" spans="2:4" ht="15" customHeight="1" x14ac:dyDescent="0.25">
      <c r="B23987" s="683"/>
      <c r="C23987" s="683"/>
      <c r="D23987" s="684"/>
    </row>
    <row r="23988" spans="2:4" ht="15" customHeight="1" x14ac:dyDescent="0.25">
      <c r="B23988" s="683"/>
      <c r="C23988" s="683"/>
      <c r="D23988" s="684"/>
    </row>
    <row r="23989" spans="2:4" ht="15" customHeight="1" x14ac:dyDescent="0.25">
      <c r="B23989" s="683"/>
      <c r="C23989" s="683"/>
      <c r="D23989" s="684"/>
    </row>
    <row r="23990" spans="2:4" ht="15" customHeight="1" x14ac:dyDescent="0.25">
      <c r="B23990" s="683"/>
      <c r="C23990" s="683"/>
      <c r="D23990" s="684"/>
    </row>
    <row r="23991" spans="2:4" ht="15" customHeight="1" x14ac:dyDescent="0.25">
      <c r="B23991" s="683"/>
      <c r="C23991" s="683"/>
      <c r="D23991" s="684"/>
    </row>
    <row r="23992" spans="2:4" ht="15" customHeight="1" x14ac:dyDescent="0.25">
      <c r="B23992" s="683"/>
      <c r="C23992" s="683"/>
      <c r="D23992" s="684"/>
    </row>
    <row r="23993" spans="2:4" ht="15" customHeight="1" x14ac:dyDescent="0.25">
      <c r="B23993" s="683"/>
      <c r="C23993" s="683"/>
      <c r="D23993" s="684"/>
    </row>
    <row r="23994" spans="2:4" ht="15" customHeight="1" x14ac:dyDescent="0.25">
      <c r="B23994" s="683"/>
      <c r="C23994" s="683"/>
      <c r="D23994" s="684"/>
    </row>
    <row r="23995" spans="2:4" ht="15" customHeight="1" x14ac:dyDescent="0.25">
      <c r="B23995" s="683"/>
      <c r="C23995" s="683"/>
      <c r="D23995" s="684"/>
    </row>
    <row r="23996" spans="2:4" ht="15" customHeight="1" x14ac:dyDescent="0.25">
      <c r="B23996" s="683"/>
      <c r="C23996" s="683"/>
      <c r="D23996" s="684"/>
    </row>
    <row r="23997" spans="2:4" ht="15" customHeight="1" x14ac:dyDescent="0.25">
      <c r="B23997" s="683"/>
      <c r="C23997" s="683"/>
      <c r="D23997" s="684"/>
    </row>
    <row r="23998" spans="2:4" ht="15" customHeight="1" x14ac:dyDescent="0.25">
      <c r="B23998" s="683"/>
      <c r="C23998" s="683"/>
      <c r="D23998" s="684"/>
    </row>
    <row r="23999" spans="2:4" ht="15" customHeight="1" x14ac:dyDescent="0.25">
      <c r="B23999" s="683"/>
      <c r="C23999" s="683"/>
      <c r="D23999" s="684"/>
    </row>
    <row r="24000" spans="2:4" ht="15" customHeight="1" x14ac:dyDescent="0.25">
      <c r="B24000" s="683"/>
      <c r="C24000" s="683"/>
      <c r="D24000" s="684"/>
    </row>
    <row r="24001" spans="2:4" ht="15" customHeight="1" x14ac:dyDescent="0.25">
      <c r="B24001" s="683"/>
      <c r="C24001" s="683"/>
      <c r="D24001" s="684"/>
    </row>
    <row r="24002" spans="2:4" ht="15" customHeight="1" x14ac:dyDescent="0.25">
      <c r="B24002" s="683"/>
      <c r="C24002" s="683"/>
      <c r="D24002" s="684"/>
    </row>
    <row r="24003" spans="2:4" ht="15" customHeight="1" x14ac:dyDescent="0.25">
      <c r="B24003" s="683"/>
      <c r="C24003" s="683"/>
      <c r="D24003" s="684"/>
    </row>
    <row r="24004" spans="2:4" ht="15" customHeight="1" x14ac:dyDescent="0.25">
      <c r="B24004" s="683"/>
      <c r="C24004" s="683"/>
      <c r="D24004" s="684"/>
    </row>
    <row r="24005" spans="2:4" ht="15" customHeight="1" x14ac:dyDescent="0.25">
      <c r="B24005" s="683"/>
      <c r="C24005" s="683"/>
      <c r="D24005" s="684"/>
    </row>
    <row r="24006" spans="2:4" ht="15" customHeight="1" x14ac:dyDescent="0.25">
      <c r="B24006" s="683"/>
      <c r="C24006" s="683"/>
      <c r="D24006" s="684"/>
    </row>
    <row r="24007" spans="2:4" ht="15" customHeight="1" x14ac:dyDescent="0.25">
      <c r="B24007" s="683"/>
      <c r="C24007" s="683"/>
      <c r="D24007" s="684"/>
    </row>
    <row r="24008" spans="2:4" ht="15" customHeight="1" x14ac:dyDescent="0.25">
      <c r="B24008" s="683"/>
      <c r="C24008" s="683"/>
      <c r="D24008" s="684"/>
    </row>
    <row r="24009" spans="2:4" ht="15" customHeight="1" x14ac:dyDescent="0.25">
      <c r="B24009" s="683"/>
      <c r="C24009" s="683"/>
      <c r="D24009" s="684"/>
    </row>
    <row r="24010" spans="2:4" ht="15" customHeight="1" x14ac:dyDescent="0.25">
      <c r="B24010" s="683"/>
      <c r="C24010" s="683"/>
      <c r="D24010" s="684"/>
    </row>
    <row r="24011" spans="2:4" ht="15" customHeight="1" x14ac:dyDescent="0.25">
      <c r="B24011" s="683"/>
      <c r="C24011" s="683"/>
      <c r="D24011" s="684"/>
    </row>
    <row r="24012" spans="2:4" ht="15" customHeight="1" x14ac:dyDescent="0.25">
      <c r="B24012" s="683"/>
      <c r="C24012" s="683"/>
      <c r="D24012" s="684"/>
    </row>
    <row r="24013" spans="2:4" ht="15" customHeight="1" x14ac:dyDescent="0.25">
      <c r="B24013" s="683"/>
      <c r="C24013" s="683"/>
      <c r="D24013" s="684"/>
    </row>
    <row r="24014" spans="2:4" ht="15" customHeight="1" x14ac:dyDescent="0.25">
      <c r="B24014" s="683"/>
      <c r="C24014" s="683"/>
      <c r="D24014" s="684"/>
    </row>
    <row r="24015" spans="2:4" ht="15" customHeight="1" x14ac:dyDescent="0.25">
      <c r="B24015" s="683"/>
      <c r="C24015" s="683"/>
      <c r="D24015" s="684"/>
    </row>
    <row r="24016" spans="2:4" ht="15" customHeight="1" x14ac:dyDescent="0.25">
      <c r="B24016" s="683"/>
      <c r="C24016" s="683"/>
      <c r="D24016" s="684"/>
    </row>
    <row r="24017" spans="2:4" ht="15" customHeight="1" x14ac:dyDescent="0.25">
      <c r="B24017" s="683"/>
      <c r="C24017" s="683"/>
      <c r="D24017" s="684"/>
    </row>
    <row r="24018" spans="2:4" ht="15" customHeight="1" x14ac:dyDescent="0.25">
      <c r="B24018" s="683"/>
      <c r="C24018" s="683"/>
      <c r="D24018" s="684"/>
    </row>
    <row r="24019" spans="2:4" ht="15" customHeight="1" x14ac:dyDescent="0.25">
      <c r="B24019" s="683"/>
      <c r="C24019" s="683"/>
      <c r="D24019" s="684"/>
    </row>
    <row r="24020" spans="2:4" ht="15" customHeight="1" x14ac:dyDescent="0.25">
      <c r="B24020" s="683"/>
      <c r="C24020" s="683"/>
      <c r="D24020" s="684"/>
    </row>
    <row r="24021" spans="2:4" ht="15" customHeight="1" x14ac:dyDescent="0.25">
      <c r="B24021" s="683"/>
      <c r="C24021" s="683"/>
      <c r="D24021" s="684"/>
    </row>
    <row r="24022" spans="2:4" ht="15" customHeight="1" x14ac:dyDescent="0.25">
      <c r="B24022" s="683"/>
      <c r="C24022" s="683"/>
      <c r="D24022" s="684"/>
    </row>
    <row r="24023" spans="2:4" ht="15" customHeight="1" x14ac:dyDescent="0.25">
      <c r="B24023" s="683"/>
      <c r="C24023" s="683"/>
      <c r="D24023" s="684"/>
    </row>
    <row r="24024" spans="2:4" ht="15" customHeight="1" x14ac:dyDescent="0.25">
      <c r="B24024" s="683"/>
      <c r="C24024" s="683"/>
      <c r="D24024" s="684"/>
    </row>
    <row r="24025" spans="2:4" ht="15" customHeight="1" x14ac:dyDescent="0.25">
      <c r="B24025" s="683"/>
      <c r="C24025" s="683"/>
      <c r="D24025" s="684"/>
    </row>
    <row r="24026" spans="2:4" ht="15" customHeight="1" x14ac:dyDescent="0.25">
      <c r="B24026" s="683"/>
      <c r="C24026" s="683"/>
      <c r="D24026" s="684"/>
    </row>
    <row r="24027" spans="2:4" ht="15" customHeight="1" x14ac:dyDescent="0.25">
      <c r="B24027" s="683"/>
      <c r="C24027" s="683"/>
      <c r="D24027" s="684"/>
    </row>
    <row r="24028" spans="2:4" ht="15" customHeight="1" x14ac:dyDescent="0.25">
      <c r="B24028" s="683"/>
      <c r="C24028" s="683"/>
      <c r="D24028" s="684"/>
    </row>
    <row r="24029" spans="2:4" ht="15" customHeight="1" x14ac:dyDescent="0.25">
      <c r="B24029" s="683"/>
      <c r="C24029" s="683"/>
      <c r="D24029" s="684"/>
    </row>
    <row r="24030" spans="2:4" ht="15" customHeight="1" x14ac:dyDescent="0.25">
      <c r="B24030" s="683"/>
      <c r="C24030" s="683"/>
      <c r="D24030" s="684"/>
    </row>
    <row r="24031" spans="2:4" ht="15" customHeight="1" x14ac:dyDescent="0.25">
      <c r="B24031" s="683"/>
      <c r="C24031" s="683"/>
      <c r="D24031" s="684"/>
    </row>
    <row r="24032" spans="2:4" ht="15" customHeight="1" x14ac:dyDescent="0.25">
      <c r="B24032" s="683"/>
      <c r="C24032" s="683"/>
      <c r="D24032" s="684"/>
    </row>
    <row r="24033" spans="2:4" ht="15" customHeight="1" x14ac:dyDescent="0.25">
      <c r="B24033" s="683"/>
      <c r="C24033" s="683"/>
      <c r="D24033" s="684"/>
    </row>
    <row r="24034" spans="2:4" ht="15" customHeight="1" x14ac:dyDescent="0.25">
      <c r="B24034" s="683"/>
      <c r="C24034" s="683"/>
      <c r="D24034" s="684"/>
    </row>
    <row r="24035" spans="2:4" ht="15" customHeight="1" x14ac:dyDescent="0.25">
      <c r="B24035" s="683"/>
      <c r="C24035" s="683"/>
      <c r="D24035" s="684"/>
    </row>
    <row r="24036" spans="2:4" ht="15" customHeight="1" x14ac:dyDescent="0.25">
      <c r="B24036" s="683"/>
      <c r="C24036" s="683"/>
      <c r="D24036" s="684"/>
    </row>
    <row r="24037" spans="2:4" ht="15" customHeight="1" x14ac:dyDescent="0.25">
      <c r="B24037" s="683"/>
      <c r="C24037" s="683"/>
      <c r="D24037" s="684"/>
    </row>
    <row r="24038" spans="2:4" ht="15" customHeight="1" x14ac:dyDescent="0.25">
      <c r="B24038" s="683"/>
      <c r="C24038" s="683"/>
      <c r="D24038" s="684"/>
    </row>
    <row r="24039" spans="2:4" ht="15" customHeight="1" x14ac:dyDescent="0.25">
      <c r="B24039" s="683"/>
      <c r="C24039" s="683"/>
      <c r="D24039" s="684"/>
    </row>
    <row r="24040" spans="2:4" ht="15" customHeight="1" x14ac:dyDescent="0.25">
      <c r="B24040" s="683"/>
      <c r="C24040" s="683"/>
      <c r="D24040" s="684"/>
    </row>
    <row r="24041" spans="2:4" ht="15" customHeight="1" x14ac:dyDescent="0.25">
      <c r="B24041" s="683"/>
      <c r="C24041" s="683"/>
      <c r="D24041" s="684"/>
    </row>
    <row r="24042" spans="2:4" ht="15" customHeight="1" x14ac:dyDescent="0.25">
      <c r="B24042" s="683"/>
      <c r="C24042" s="683"/>
      <c r="D24042" s="684"/>
    </row>
    <row r="24043" spans="2:4" ht="15" customHeight="1" x14ac:dyDescent="0.25">
      <c r="B24043" s="683"/>
      <c r="C24043" s="683"/>
      <c r="D24043" s="684"/>
    </row>
    <row r="24044" spans="2:4" ht="15" customHeight="1" x14ac:dyDescent="0.25">
      <c r="B24044" s="683"/>
      <c r="C24044" s="683"/>
      <c r="D24044" s="684"/>
    </row>
    <row r="24045" spans="2:4" ht="15" customHeight="1" x14ac:dyDescent="0.25">
      <c r="B24045" s="683"/>
      <c r="C24045" s="683"/>
      <c r="D24045" s="684"/>
    </row>
    <row r="24046" spans="2:4" ht="15" customHeight="1" x14ac:dyDescent="0.25">
      <c r="B24046" s="683"/>
      <c r="C24046" s="683"/>
      <c r="D24046" s="684"/>
    </row>
    <row r="24047" spans="2:4" ht="15" customHeight="1" x14ac:dyDescent="0.25">
      <c r="B24047" s="683"/>
      <c r="C24047" s="683"/>
      <c r="D24047" s="684"/>
    </row>
    <row r="24048" spans="2:4" ht="15" customHeight="1" x14ac:dyDescent="0.25">
      <c r="B24048" s="683"/>
      <c r="C24048" s="683"/>
      <c r="D24048" s="684"/>
    </row>
    <row r="24049" spans="2:4" ht="15" customHeight="1" x14ac:dyDescent="0.25">
      <c r="B24049" s="683"/>
      <c r="C24049" s="683"/>
      <c r="D24049" s="684"/>
    </row>
    <row r="24050" spans="2:4" ht="15" customHeight="1" x14ac:dyDescent="0.25">
      <c r="B24050" s="683"/>
      <c r="C24050" s="683"/>
      <c r="D24050" s="684"/>
    </row>
    <row r="24051" spans="2:4" ht="15" customHeight="1" x14ac:dyDescent="0.25">
      <c r="B24051" s="683"/>
      <c r="C24051" s="683"/>
      <c r="D24051" s="684"/>
    </row>
    <row r="24052" spans="2:4" ht="15" customHeight="1" x14ac:dyDescent="0.25">
      <c r="B24052" s="683"/>
      <c r="C24052" s="683"/>
      <c r="D24052" s="684"/>
    </row>
    <row r="24053" spans="2:4" ht="15" customHeight="1" x14ac:dyDescent="0.25">
      <c r="B24053" s="683"/>
      <c r="C24053" s="683"/>
      <c r="D24053" s="684"/>
    </row>
    <row r="24054" spans="2:4" ht="15" customHeight="1" x14ac:dyDescent="0.25">
      <c r="B24054" s="683"/>
      <c r="C24054" s="683"/>
      <c r="D24054" s="684"/>
    </row>
    <row r="24055" spans="2:4" ht="15" customHeight="1" x14ac:dyDescent="0.25">
      <c r="B24055" s="683"/>
      <c r="C24055" s="683"/>
      <c r="D24055" s="684"/>
    </row>
    <row r="24056" spans="2:4" ht="15" customHeight="1" x14ac:dyDescent="0.25">
      <c r="B24056" s="683"/>
      <c r="C24056" s="683"/>
      <c r="D24056" s="684"/>
    </row>
    <row r="24057" spans="2:4" ht="15" customHeight="1" x14ac:dyDescent="0.25">
      <c r="B24057" s="683"/>
      <c r="C24057" s="683"/>
      <c r="D24057" s="684"/>
    </row>
    <row r="24058" spans="2:4" ht="15" customHeight="1" x14ac:dyDescent="0.25">
      <c r="B24058" s="683"/>
      <c r="C24058" s="683"/>
      <c r="D24058" s="684"/>
    </row>
    <row r="24059" spans="2:4" ht="15" customHeight="1" x14ac:dyDescent="0.25">
      <c r="B24059" s="683"/>
      <c r="C24059" s="683"/>
      <c r="D24059" s="684"/>
    </row>
    <row r="24060" spans="2:4" ht="15" customHeight="1" x14ac:dyDescent="0.25">
      <c r="B24060" s="683"/>
      <c r="C24060" s="683"/>
      <c r="D24060" s="684"/>
    </row>
    <row r="24061" spans="2:4" ht="15" customHeight="1" x14ac:dyDescent="0.25">
      <c r="B24061" s="683"/>
      <c r="C24061" s="683"/>
      <c r="D24061" s="684"/>
    </row>
    <row r="24062" spans="2:4" ht="15" customHeight="1" x14ac:dyDescent="0.25">
      <c r="B24062" s="683"/>
      <c r="C24062" s="683"/>
      <c r="D24062" s="684"/>
    </row>
    <row r="24063" spans="2:4" ht="15" customHeight="1" x14ac:dyDescent="0.25">
      <c r="B24063" s="683"/>
      <c r="C24063" s="683"/>
      <c r="D24063" s="684"/>
    </row>
    <row r="24064" spans="2:4" ht="15" customHeight="1" x14ac:dyDescent="0.25">
      <c r="B24064" s="683"/>
      <c r="C24064" s="683"/>
      <c r="D24064" s="684"/>
    </row>
    <row r="24065" spans="2:4" ht="15" customHeight="1" x14ac:dyDescent="0.25">
      <c r="B24065" s="683"/>
      <c r="C24065" s="683"/>
      <c r="D24065" s="684"/>
    </row>
    <row r="24066" spans="2:4" ht="15" customHeight="1" x14ac:dyDescent="0.25">
      <c r="B24066" s="683"/>
      <c r="C24066" s="683"/>
      <c r="D24066" s="684"/>
    </row>
    <row r="24067" spans="2:4" ht="15" customHeight="1" x14ac:dyDescent="0.25">
      <c r="B24067" s="683"/>
      <c r="C24067" s="683"/>
      <c r="D24067" s="684"/>
    </row>
    <row r="24068" spans="2:4" ht="15" customHeight="1" x14ac:dyDescent="0.25">
      <c r="B24068" s="683"/>
      <c r="C24068" s="683"/>
      <c r="D24068" s="684"/>
    </row>
    <row r="24069" spans="2:4" ht="15" customHeight="1" x14ac:dyDescent="0.25">
      <c r="B24069" s="683"/>
      <c r="C24069" s="683"/>
      <c r="D24069" s="684"/>
    </row>
    <row r="24070" spans="2:4" ht="15" customHeight="1" x14ac:dyDescent="0.25">
      <c r="B24070" s="683"/>
      <c r="C24070" s="683"/>
      <c r="D24070" s="684"/>
    </row>
    <row r="24071" spans="2:4" ht="15" customHeight="1" x14ac:dyDescent="0.25">
      <c r="B24071" s="683"/>
      <c r="C24071" s="683"/>
      <c r="D24071" s="684"/>
    </row>
    <row r="24072" spans="2:4" ht="15" customHeight="1" x14ac:dyDescent="0.25">
      <c r="B24072" s="683"/>
      <c r="C24072" s="683"/>
      <c r="D24072" s="684"/>
    </row>
    <row r="24073" spans="2:4" ht="15" customHeight="1" x14ac:dyDescent="0.25">
      <c r="B24073" s="683"/>
      <c r="C24073" s="683"/>
      <c r="D24073" s="684"/>
    </row>
    <row r="24074" spans="2:4" ht="15" customHeight="1" x14ac:dyDescent="0.25">
      <c r="B24074" s="683"/>
      <c r="C24074" s="683"/>
      <c r="D24074" s="684"/>
    </row>
    <row r="24075" spans="2:4" ht="15" customHeight="1" x14ac:dyDescent="0.25">
      <c r="B24075" s="683"/>
      <c r="C24075" s="683"/>
      <c r="D24075" s="684"/>
    </row>
    <row r="24076" spans="2:4" ht="15" customHeight="1" x14ac:dyDescent="0.25">
      <c r="B24076" s="683"/>
      <c r="C24076" s="683"/>
      <c r="D24076" s="684"/>
    </row>
    <row r="24077" spans="2:4" ht="15" customHeight="1" x14ac:dyDescent="0.25">
      <c r="B24077" s="683"/>
      <c r="C24077" s="683"/>
      <c r="D24077" s="684"/>
    </row>
    <row r="24078" spans="2:4" ht="15" customHeight="1" x14ac:dyDescent="0.25">
      <c r="B24078" s="683"/>
      <c r="C24078" s="683"/>
      <c r="D24078" s="684"/>
    </row>
    <row r="24079" spans="2:4" ht="15" customHeight="1" x14ac:dyDescent="0.25">
      <c r="B24079" s="683"/>
      <c r="C24079" s="683"/>
      <c r="D24079" s="684"/>
    </row>
    <row r="24080" spans="2:4" ht="15" customHeight="1" x14ac:dyDescent="0.25">
      <c r="B24080" s="683"/>
      <c r="C24080" s="683"/>
      <c r="D24080" s="684"/>
    </row>
    <row r="24081" spans="2:4" ht="15" customHeight="1" x14ac:dyDescent="0.25">
      <c r="B24081" s="683"/>
      <c r="C24081" s="683"/>
      <c r="D24081" s="684"/>
    </row>
    <row r="24082" spans="2:4" ht="15" customHeight="1" x14ac:dyDescent="0.25">
      <c r="B24082" s="683"/>
      <c r="C24082" s="683"/>
      <c r="D24082" s="684"/>
    </row>
    <row r="24083" spans="2:4" ht="15" customHeight="1" x14ac:dyDescent="0.25">
      <c r="B24083" s="683"/>
      <c r="C24083" s="683"/>
      <c r="D24083" s="684"/>
    </row>
    <row r="24084" spans="2:4" ht="15" customHeight="1" x14ac:dyDescent="0.25">
      <c r="B24084" s="683"/>
      <c r="C24084" s="683"/>
      <c r="D24084" s="684"/>
    </row>
    <row r="24085" spans="2:4" ht="15" customHeight="1" x14ac:dyDescent="0.25">
      <c r="B24085" s="683"/>
      <c r="C24085" s="683"/>
      <c r="D24085" s="684"/>
    </row>
    <row r="24086" spans="2:4" ht="15" customHeight="1" x14ac:dyDescent="0.25">
      <c r="B24086" s="683"/>
      <c r="C24086" s="683"/>
      <c r="D24086" s="684"/>
    </row>
    <row r="24087" spans="2:4" ht="15" customHeight="1" x14ac:dyDescent="0.25">
      <c r="B24087" s="683"/>
      <c r="C24087" s="683"/>
      <c r="D24087" s="684"/>
    </row>
    <row r="24088" spans="2:4" ht="15" customHeight="1" x14ac:dyDescent="0.25">
      <c r="B24088" s="683"/>
      <c r="C24088" s="683"/>
      <c r="D24088" s="684"/>
    </row>
    <row r="24089" spans="2:4" ht="15" customHeight="1" x14ac:dyDescent="0.25">
      <c r="B24089" s="683"/>
      <c r="C24089" s="683"/>
      <c r="D24089" s="684"/>
    </row>
    <row r="24090" spans="2:4" ht="15" customHeight="1" x14ac:dyDescent="0.25">
      <c r="B24090" s="683"/>
      <c r="C24090" s="683"/>
      <c r="D24090" s="684"/>
    </row>
    <row r="24091" spans="2:4" ht="15" customHeight="1" x14ac:dyDescent="0.25">
      <c r="B24091" s="683"/>
      <c r="C24091" s="683"/>
      <c r="D24091" s="684"/>
    </row>
    <row r="24092" spans="2:4" ht="15" customHeight="1" x14ac:dyDescent="0.25">
      <c r="B24092" s="683"/>
      <c r="C24092" s="683"/>
      <c r="D24092" s="684"/>
    </row>
    <row r="24093" spans="2:4" ht="15" customHeight="1" x14ac:dyDescent="0.25">
      <c r="B24093" s="683"/>
      <c r="C24093" s="683"/>
      <c r="D24093" s="684"/>
    </row>
    <row r="24094" spans="2:4" ht="15" customHeight="1" x14ac:dyDescent="0.25">
      <c r="B24094" s="683"/>
      <c r="C24094" s="683"/>
      <c r="D24094" s="684"/>
    </row>
    <row r="24095" spans="2:4" ht="15" customHeight="1" x14ac:dyDescent="0.25">
      <c r="B24095" s="683"/>
      <c r="C24095" s="683"/>
      <c r="D24095" s="684"/>
    </row>
    <row r="24096" spans="2:4" ht="15" customHeight="1" x14ac:dyDescent="0.25">
      <c r="B24096" s="683"/>
      <c r="C24096" s="683"/>
      <c r="D24096" s="684"/>
    </row>
    <row r="24097" spans="2:4" ht="15" customHeight="1" x14ac:dyDescent="0.25">
      <c r="B24097" s="683"/>
      <c r="C24097" s="683"/>
      <c r="D24097" s="684"/>
    </row>
    <row r="24098" spans="2:4" ht="15" customHeight="1" x14ac:dyDescent="0.25">
      <c r="B24098" s="683"/>
      <c r="C24098" s="683"/>
      <c r="D24098" s="684"/>
    </row>
    <row r="24099" spans="2:4" ht="15" customHeight="1" x14ac:dyDescent="0.25">
      <c r="B24099" s="683"/>
      <c r="C24099" s="683"/>
      <c r="D24099" s="684"/>
    </row>
    <row r="24100" spans="2:4" ht="15" customHeight="1" x14ac:dyDescent="0.25">
      <c r="B24100" s="683"/>
      <c r="C24100" s="683"/>
      <c r="D24100" s="684"/>
    </row>
    <row r="24101" spans="2:4" ht="15" customHeight="1" x14ac:dyDescent="0.25">
      <c r="B24101" s="683"/>
      <c r="C24101" s="683"/>
      <c r="D24101" s="684"/>
    </row>
    <row r="24102" spans="2:4" ht="15" customHeight="1" x14ac:dyDescent="0.25">
      <c r="B24102" s="683"/>
      <c r="C24102" s="683"/>
      <c r="D24102" s="684"/>
    </row>
    <row r="24103" spans="2:4" ht="15" customHeight="1" x14ac:dyDescent="0.25">
      <c r="B24103" s="683"/>
      <c r="C24103" s="683"/>
      <c r="D24103" s="684"/>
    </row>
    <row r="24104" spans="2:4" ht="15" customHeight="1" x14ac:dyDescent="0.25">
      <c r="B24104" s="683"/>
      <c r="C24104" s="683"/>
      <c r="D24104" s="684"/>
    </row>
    <row r="24105" spans="2:4" ht="15" customHeight="1" x14ac:dyDescent="0.25">
      <c r="B24105" s="683"/>
      <c r="C24105" s="683"/>
      <c r="D24105" s="684"/>
    </row>
    <row r="24106" spans="2:4" ht="15" customHeight="1" x14ac:dyDescent="0.25">
      <c r="B24106" s="683"/>
      <c r="C24106" s="683"/>
      <c r="D24106" s="684"/>
    </row>
    <row r="24107" spans="2:4" ht="15" customHeight="1" x14ac:dyDescent="0.25">
      <c r="B24107" s="683"/>
      <c r="C24107" s="683"/>
      <c r="D24107" s="684"/>
    </row>
    <row r="24108" spans="2:4" ht="15" customHeight="1" x14ac:dyDescent="0.25">
      <c r="B24108" s="683"/>
      <c r="C24108" s="683"/>
      <c r="D24108" s="684"/>
    </row>
    <row r="24109" spans="2:4" ht="15" customHeight="1" x14ac:dyDescent="0.25">
      <c r="B24109" s="683"/>
      <c r="C24109" s="683"/>
      <c r="D24109" s="684"/>
    </row>
    <row r="24110" spans="2:4" ht="15" customHeight="1" x14ac:dyDescent="0.25">
      <c r="B24110" s="683"/>
      <c r="C24110" s="683"/>
      <c r="D24110" s="684"/>
    </row>
    <row r="24111" spans="2:4" ht="15" customHeight="1" x14ac:dyDescent="0.25">
      <c r="B24111" s="683"/>
      <c r="C24111" s="683"/>
      <c r="D24111" s="684"/>
    </row>
    <row r="24112" spans="2:4" ht="15" customHeight="1" x14ac:dyDescent="0.25">
      <c r="B24112" s="683"/>
      <c r="C24112" s="683"/>
      <c r="D24112" s="684"/>
    </row>
    <row r="24113" spans="2:4" ht="15" customHeight="1" x14ac:dyDescent="0.25">
      <c r="B24113" s="683"/>
      <c r="C24113" s="683"/>
      <c r="D24113" s="684"/>
    </row>
    <row r="24114" spans="2:4" ht="15" customHeight="1" x14ac:dyDescent="0.25">
      <c r="B24114" s="683"/>
      <c r="C24114" s="683"/>
      <c r="D24114" s="684"/>
    </row>
    <row r="24115" spans="2:4" ht="15" customHeight="1" x14ac:dyDescent="0.25">
      <c r="B24115" s="683"/>
      <c r="C24115" s="683"/>
      <c r="D24115" s="684"/>
    </row>
    <row r="24116" spans="2:4" ht="15" customHeight="1" x14ac:dyDescent="0.25">
      <c r="B24116" s="683"/>
      <c r="C24116" s="683"/>
      <c r="D24116" s="684"/>
    </row>
    <row r="24117" spans="2:4" ht="15" customHeight="1" x14ac:dyDescent="0.25">
      <c r="B24117" s="683"/>
      <c r="C24117" s="683"/>
      <c r="D24117" s="684"/>
    </row>
    <row r="24118" spans="2:4" ht="15" customHeight="1" x14ac:dyDescent="0.25">
      <c r="B24118" s="683"/>
      <c r="C24118" s="683"/>
      <c r="D24118" s="684"/>
    </row>
    <row r="24119" spans="2:4" ht="15" customHeight="1" x14ac:dyDescent="0.25">
      <c r="B24119" s="683"/>
      <c r="C24119" s="683"/>
      <c r="D24119" s="684"/>
    </row>
    <row r="24120" spans="2:4" ht="15" customHeight="1" x14ac:dyDescent="0.25">
      <c r="B24120" s="683"/>
      <c r="C24120" s="683"/>
      <c r="D24120" s="684"/>
    </row>
    <row r="24121" spans="2:4" ht="15" customHeight="1" x14ac:dyDescent="0.25">
      <c r="B24121" s="683"/>
      <c r="C24121" s="683"/>
      <c r="D24121" s="684"/>
    </row>
    <row r="24122" spans="2:4" ht="15" customHeight="1" x14ac:dyDescent="0.25">
      <c r="B24122" s="683"/>
      <c r="C24122" s="683"/>
      <c r="D24122" s="684"/>
    </row>
    <row r="24123" spans="2:4" ht="15" customHeight="1" x14ac:dyDescent="0.25">
      <c r="B24123" s="683"/>
      <c r="C24123" s="683"/>
      <c r="D24123" s="684"/>
    </row>
    <row r="24124" spans="2:4" ht="15" customHeight="1" x14ac:dyDescent="0.25">
      <c r="B24124" s="683"/>
      <c r="C24124" s="683"/>
      <c r="D24124" s="684"/>
    </row>
    <row r="24125" spans="2:4" ht="15" customHeight="1" x14ac:dyDescent="0.25">
      <c r="B24125" s="683"/>
      <c r="C24125" s="683"/>
      <c r="D24125" s="684"/>
    </row>
    <row r="24126" spans="2:4" ht="15" customHeight="1" x14ac:dyDescent="0.25">
      <c r="B24126" s="683"/>
      <c r="C24126" s="683"/>
      <c r="D24126" s="684"/>
    </row>
    <row r="24127" spans="2:4" ht="15" customHeight="1" x14ac:dyDescent="0.25">
      <c r="B24127" s="683"/>
      <c r="C24127" s="683"/>
      <c r="D24127" s="684"/>
    </row>
    <row r="24128" spans="2:4" ht="15" customHeight="1" x14ac:dyDescent="0.25">
      <c r="B24128" s="683"/>
      <c r="C24128" s="683"/>
      <c r="D24128" s="684"/>
    </row>
    <row r="24129" spans="2:4" ht="15" customHeight="1" x14ac:dyDescent="0.25">
      <c r="B24129" s="683"/>
      <c r="C24129" s="683"/>
      <c r="D24129" s="684"/>
    </row>
    <row r="24130" spans="2:4" ht="15" customHeight="1" x14ac:dyDescent="0.25">
      <c r="B24130" s="683"/>
      <c r="C24130" s="683"/>
      <c r="D24130" s="684"/>
    </row>
    <row r="24131" spans="2:4" ht="15" customHeight="1" x14ac:dyDescent="0.25">
      <c r="B24131" s="683"/>
      <c r="C24131" s="683"/>
      <c r="D24131" s="684"/>
    </row>
    <row r="24132" spans="2:4" ht="15" customHeight="1" x14ac:dyDescent="0.25">
      <c r="B24132" s="683"/>
      <c r="C24132" s="683"/>
      <c r="D24132" s="684"/>
    </row>
    <row r="24133" spans="2:4" ht="15" customHeight="1" x14ac:dyDescent="0.25">
      <c r="B24133" s="683"/>
      <c r="C24133" s="683"/>
      <c r="D24133" s="684"/>
    </row>
    <row r="24134" spans="2:4" ht="15" customHeight="1" x14ac:dyDescent="0.25">
      <c r="B24134" s="683"/>
      <c r="C24134" s="683"/>
      <c r="D24134" s="684"/>
    </row>
    <row r="24135" spans="2:4" ht="15" customHeight="1" x14ac:dyDescent="0.25">
      <c r="B24135" s="683"/>
      <c r="C24135" s="683"/>
      <c r="D24135" s="684"/>
    </row>
    <row r="24136" spans="2:4" ht="15" customHeight="1" x14ac:dyDescent="0.25">
      <c r="B24136" s="683"/>
      <c r="C24136" s="683"/>
      <c r="D24136" s="684"/>
    </row>
    <row r="24137" spans="2:4" ht="15" customHeight="1" x14ac:dyDescent="0.25">
      <c r="B24137" s="683"/>
      <c r="C24137" s="683"/>
      <c r="D24137" s="684"/>
    </row>
    <row r="24138" spans="2:4" ht="15" customHeight="1" x14ac:dyDescent="0.25">
      <c r="B24138" s="683"/>
      <c r="C24138" s="683"/>
      <c r="D24138" s="684"/>
    </row>
    <row r="24139" spans="2:4" ht="15" customHeight="1" x14ac:dyDescent="0.25">
      <c r="B24139" s="683"/>
      <c r="C24139" s="683"/>
      <c r="D24139" s="684"/>
    </row>
    <row r="24140" spans="2:4" ht="15" customHeight="1" x14ac:dyDescent="0.25">
      <c r="B24140" s="683"/>
      <c r="C24140" s="683"/>
      <c r="D24140" s="684"/>
    </row>
    <row r="24141" spans="2:4" ht="15" customHeight="1" x14ac:dyDescent="0.25">
      <c r="B24141" s="683"/>
      <c r="C24141" s="683"/>
      <c r="D24141" s="684"/>
    </row>
    <row r="24142" spans="2:4" ht="15" customHeight="1" x14ac:dyDescent="0.25">
      <c r="B24142" s="683"/>
      <c r="C24142" s="683"/>
      <c r="D24142" s="684"/>
    </row>
    <row r="24143" spans="2:4" ht="15" customHeight="1" x14ac:dyDescent="0.25">
      <c r="B24143" s="683"/>
      <c r="C24143" s="683"/>
      <c r="D24143" s="684"/>
    </row>
    <row r="24144" spans="2:4" ht="15" customHeight="1" x14ac:dyDescent="0.25">
      <c r="B24144" s="683"/>
      <c r="C24144" s="683"/>
      <c r="D24144" s="684"/>
    </row>
    <row r="24145" spans="2:4" ht="15" customHeight="1" x14ac:dyDescent="0.25">
      <c r="B24145" s="683"/>
      <c r="C24145" s="683"/>
      <c r="D24145" s="684"/>
    </row>
    <row r="24146" spans="2:4" ht="15" customHeight="1" x14ac:dyDescent="0.25">
      <c r="B24146" s="683"/>
      <c r="C24146" s="683"/>
      <c r="D24146" s="684"/>
    </row>
    <row r="24147" spans="2:4" ht="15" customHeight="1" x14ac:dyDescent="0.25">
      <c r="B24147" s="683"/>
      <c r="C24147" s="683"/>
      <c r="D24147" s="684"/>
    </row>
    <row r="24148" spans="2:4" ht="15" customHeight="1" x14ac:dyDescent="0.25">
      <c r="B24148" s="683"/>
      <c r="C24148" s="683"/>
      <c r="D24148" s="684"/>
    </row>
    <row r="24149" spans="2:4" ht="15" customHeight="1" x14ac:dyDescent="0.25">
      <c r="B24149" s="683"/>
      <c r="C24149" s="683"/>
      <c r="D24149" s="684"/>
    </row>
    <row r="24150" spans="2:4" ht="15" customHeight="1" x14ac:dyDescent="0.25">
      <c r="B24150" s="683"/>
      <c r="C24150" s="683"/>
      <c r="D24150" s="684"/>
    </row>
    <row r="24151" spans="2:4" ht="15" customHeight="1" x14ac:dyDescent="0.25">
      <c r="B24151" s="683"/>
      <c r="C24151" s="683"/>
      <c r="D24151" s="684"/>
    </row>
    <row r="24152" spans="2:4" ht="15" customHeight="1" x14ac:dyDescent="0.25">
      <c r="B24152" s="683"/>
      <c r="C24152" s="683"/>
      <c r="D24152" s="684"/>
    </row>
    <row r="24153" spans="2:4" ht="15" customHeight="1" x14ac:dyDescent="0.25">
      <c r="B24153" s="683"/>
      <c r="C24153" s="683"/>
      <c r="D24153" s="684"/>
    </row>
    <row r="24154" spans="2:4" ht="15" customHeight="1" x14ac:dyDescent="0.25">
      <c r="B24154" s="683"/>
      <c r="C24154" s="683"/>
      <c r="D24154" s="684"/>
    </row>
    <row r="24155" spans="2:4" ht="15" customHeight="1" x14ac:dyDescent="0.25">
      <c r="B24155" s="683"/>
      <c r="C24155" s="683"/>
      <c r="D24155" s="684"/>
    </row>
    <row r="24156" spans="2:4" ht="15" customHeight="1" x14ac:dyDescent="0.25">
      <c r="B24156" s="683"/>
      <c r="C24156" s="683"/>
      <c r="D24156" s="684"/>
    </row>
    <row r="24157" spans="2:4" ht="15" customHeight="1" x14ac:dyDescent="0.25">
      <c r="B24157" s="683"/>
      <c r="C24157" s="683"/>
      <c r="D24157" s="684"/>
    </row>
    <row r="24158" spans="2:4" ht="15" customHeight="1" x14ac:dyDescent="0.25">
      <c r="B24158" s="683"/>
      <c r="C24158" s="683"/>
      <c r="D24158" s="684"/>
    </row>
    <row r="24159" spans="2:4" ht="15" customHeight="1" x14ac:dyDescent="0.25">
      <c r="B24159" s="683"/>
      <c r="C24159" s="683"/>
      <c r="D24159" s="684"/>
    </row>
    <row r="24160" spans="2:4" ht="15" customHeight="1" x14ac:dyDescent="0.25">
      <c r="B24160" s="683"/>
      <c r="C24160" s="683"/>
      <c r="D24160" s="684"/>
    </row>
    <row r="24161" spans="2:4" ht="15" customHeight="1" x14ac:dyDescent="0.25">
      <c r="B24161" s="683"/>
      <c r="C24161" s="683"/>
      <c r="D24161" s="684"/>
    </row>
    <row r="24162" spans="2:4" ht="15" customHeight="1" x14ac:dyDescent="0.25">
      <c r="B24162" s="683"/>
      <c r="C24162" s="683"/>
      <c r="D24162" s="684"/>
    </row>
    <row r="24163" spans="2:4" ht="15" customHeight="1" x14ac:dyDescent="0.25">
      <c r="B24163" s="683"/>
      <c r="C24163" s="683"/>
      <c r="D24163" s="684"/>
    </row>
    <row r="24164" spans="2:4" ht="15" customHeight="1" x14ac:dyDescent="0.25">
      <c r="B24164" s="683"/>
      <c r="C24164" s="683"/>
      <c r="D24164" s="684"/>
    </row>
    <row r="24165" spans="2:4" ht="15" customHeight="1" x14ac:dyDescent="0.25">
      <c r="B24165" s="683"/>
      <c r="C24165" s="683"/>
      <c r="D24165" s="684"/>
    </row>
    <row r="24166" spans="2:4" ht="15" customHeight="1" x14ac:dyDescent="0.25">
      <c r="B24166" s="683"/>
      <c r="C24166" s="683"/>
      <c r="D24166" s="684"/>
    </row>
    <row r="24167" spans="2:4" ht="15" customHeight="1" x14ac:dyDescent="0.25">
      <c r="B24167" s="683"/>
      <c r="C24167" s="683"/>
      <c r="D24167" s="684"/>
    </row>
    <row r="24168" spans="2:4" ht="15" customHeight="1" x14ac:dyDescent="0.25">
      <c r="B24168" s="683"/>
      <c r="C24168" s="683"/>
      <c r="D24168" s="684"/>
    </row>
    <row r="24169" spans="2:4" ht="15" customHeight="1" x14ac:dyDescent="0.25">
      <c r="B24169" s="683"/>
      <c r="C24169" s="683"/>
      <c r="D24169" s="684"/>
    </row>
    <row r="24170" spans="2:4" ht="15" customHeight="1" x14ac:dyDescent="0.25">
      <c r="B24170" s="683"/>
      <c r="C24170" s="683"/>
      <c r="D24170" s="684"/>
    </row>
    <row r="24171" spans="2:4" ht="15" customHeight="1" x14ac:dyDescent="0.25">
      <c r="B24171" s="683"/>
      <c r="C24171" s="683"/>
      <c r="D24171" s="684"/>
    </row>
    <row r="24172" spans="2:4" ht="15" customHeight="1" x14ac:dyDescent="0.25">
      <c r="B24172" s="683"/>
      <c r="C24172" s="683"/>
      <c r="D24172" s="684"/>
    </row>
    <row r="24173" spans="2:4" ht="15" customHeight="1" x14ac:dyDescent="0.25">
      <c r="B24173" s="683"/>
      <c r="C24173" s="683"/>
      <c r="D24173" s="684"/>
    </row>
    <row r="24174" spans="2:4" ht="15" customHeight="1" x14ac:dyDescent="0.25">
      <c r="B24174" s="683"/>
      <c r="C24174" s="683"/>
      <c r="D24174" s="684"/>
    </row>
    <row r="24175" spans="2:4" ht="15" customHeight="1" x14ac:dyDescent="0.25">
      <c r="B24175" s="683"/>
      <c r="C24175" s="683"/>
      <c r="D24175" s="684"/>
    </row>
    <row r="24176" spans="2:4" ht="15" customHeight="1" x14ac:dyDescent="0.25">
      <c r="B24176" s="683"/>
      <c r="C24176" s="683"/>
      <c r="D24176" s="684"/>
    </row>
    <row r="24177" spans="2:4" ht="15" customHeight="1" x14ac:dyDescent="0.25">
      <c r="B24177" s="683"/>
      <c r="C24177" s="683"/>
      <c r="D24177" s="684"/>
    </row>
    <row r="24178" spans="2:4" ht="15" customHeight="1" x14ac:dyDescent="0.25">
      <c r="B24178" s="683"/>
      <c r="C24178" s="683"/>
      <c r="D24178" s="684"/>
    </row>
    <row r="24179" spans="2:4" ht="15" customHeight="1" x14ac:dyDescent="0.25">
      <c r="B24179" s="683"/>
      <c r="C24179" s="683"/>
      <c r="D24179" s="684"/>
    </row>
    <row r="24180" spans="2:4" ht="15" customHeight="1" x14ac:dyDescent="0.25">
      <c r="B24180" s="683"/>
      <c r="C24180" s="683"/>
      <c r="D24180" s="684"/>
    </row>
    <row r="24181" spans="2:4" ht="15" customHeight="1" x14ac:dyDescent="0.25">
      <c r="B24181" s="683"/>
      <c r="C24181" s="683"/>
      <c r="D24181" s="684"/>
    </row>
    <row r="24182" spans="2:4" ht="15" customHeight="1" x14ac:dyDescent="0.25">
      <c r="B24182" s="683"/>
      <c r="C24182" s="683"/>
      <c r="D24182" s="684"/>
    </row>
    <row r="24183" spans="2:4" ht="15" customHeight="1" x14ac:dyDescent="0.25">
      <c r="B24183" s="683"/>
      <c r="C24183" s="683"/>
      <c r="D24183" s="684"/>
    </row>
    <row r="24184" spans="2:4" ht="15" customHeight="1" x14ac:dyDescent="0.25">
      <c r="B24184" s="683"/>
      <c r="C24184" s="683"/>
      <c r="D24184" s="684"/>
    </row>
    <row r="24185" spans="2:4" ht="15" customHeight="1" x14ac:dyDescent="0.25">
      <c r="B24185" s="683"/>
      <c r="C24185" s="683"/>
      <c r="D24185" s="684"/>
    </row>
    <row r="24186" spans="2:4" ht="15" customHeight="1" x14ac:dyDescent="0.25">
      <c r="B24186" s="683"/>
      <c r="C24186" s="683"/>
      <c r="D24186" s="684"/>
    </row>
    <row r="24187" spans="2:4" ht="15" customHeight="1" x14ac:dyDescent="0.25">
      <c r="B24187" s="683"/>
      <c r="C24187" s="683"/>
      <c r="D24187" s="684"/>
    </row>
    <row r="24188" spans="2:4" ht="15" customHeight="1" x14ac:dyDescent="0.25">
      <c r="B24188" s="683"/>
      <c r="C24188" s="683"/>
      <c r="D24188" s="684"/>
    </row>
    <row r="24189" spans="2:4" ht="15" customHeight="1" x14ac:dyDescent="0.25">
      <c r="B24189" s="683"/>
      <c r="C24189" s="683"/>
      <c r="D24189" s="684"/>
    </row>
    <row r="24190" spans="2:4" ht="15" customHeight="1" x14ac:dyDescent="0.25">
      <c r="B24190" s="683"/>
      <c r="C24190" s="683"/>
      <c r="D24190" s="684"/>
    </row>
    <row r="24191" spans="2:4" ht="15" customHeight="1" x14ac:dyDescent="0.25">
      <c r="B24191" s="683"/>
      <c r="C24191" s="683"/>
      <c r="D24191" s="684"/>
    </row>
    <row r="24192" spans="2:4" ht="15" customHeight="1" x14ac:dyDescent="0.25">
      <c r="B24192" s="683"/>
      <c r="C24192" s="683"/>
      <c r="D24192" s="684"/>
    </row>
    <row r="24193" spans="2:4" ht="15" customHeight="1" x14ac:dyDescent="0.25">
      <c r="B24193" s="683"/>
      <c r="C24193" s="683"/>
      <c r="D24193" s="684"/>
    </row>
    <row r="24194" spans="2:4" ht="15" customHeight="1" x14ac:dyDescent="0.25">
      <c r="B24194" s="683"/>
      <c r="C24194" s="683"/>
      <c r="D24194" s="684"/>
    </row>
    <row r="24195" spans="2:4" ht="15" customHeight="1" x14ac:dyDescent="0.25">
      <c r="B24195" s="683"/>
      <c r="C24195" s="683"/>
      <c r="D24195" s="684"/>
    </row>
    <row r="24196" spans="2:4" ht="15" customHeight="1" x14ac:dyDescent="0.25">
      <c r="B24196" s="683"/>
      <c r="C24196" s="683"/>
      <c r="D24196" s="684"/>
    </row>
    <row r="24197" spans="2:4" ht="15" customHeight="1" x14ac:dyDescent="0.25">
      <c r="B24197" s="683"/>
      <c r="C24197" s="683"/>
      <c r="D24197" s="684"/>
    </row>
    <row r="24198" spans="2:4" ht="15" customHeight="1" x14ac:dyDescent="0.25">
      <c r="B24198" s="683"/>
      <c r="C24198" s="683"/>
      <c r="D24198" s="684"/>
    </row>
    <row r="24199" spans="2:4" ht="15" customHeight="1" x14ac:dyDescent="0.25">
      <c r="B24199" s="683"/>
      <c r="C24199" s="683"/>
      <c r="D24199" s="684"/>
    </row>
    <row r="24200" spans="2:4" ht="15" customHeight="1" x14ac:dyDescent="0.25">
      <c r="B24200" s="683"/>
      <c r="C24200" s="683"/>
      <c r="D24200" s="684"/>
    </row>
    <row r="24201" spans="2:4" ht="15" customHeight="1" x14ac:dyDescent="0.25">
      <c r="B24201" s="683"/>
      <c r="C24201" s="683"/>
      <c r="D24201" s="684"/>
    </row>
    <row r="24202" spans="2:4" ht="15" customHeight="1" x14ac:dyDescent="0.25">
      <c r="B24202" s="683"/>
      <c r="C24202" s="683"/>
      <c r="D24202" s="684"/>
    </row>
    <row r="24203" spans="2:4" ht="15" customHeight="1" x14ac:dyDescent="0.25">
      <c r="B24203" s="683"/>
      <c r="C24203" s="683"/>
      <c r="D24203" s="684"/>
    </row>
    <row r="24204" spans="2:4" ht="15" customHeight="1" x14ac:dyDescent="0.25">
      <c r="B24204" s="683"/>
      <c r="C24204" s="683"/>
      <c r="D24204" s="684"/>
    </row>
    <row r="24205" spans="2:4" ht="15" customHeight="1" x14ac:dyDescent="0.25">
      <c r="B24205" s="683"/>
      <c r="C24205" s="683"/>
      <c r="D24205" s="684"/>
    </row>
    <row r="24206" spans="2:4" ht="15" customHeight="1" x14ac:dyDescent="0.25">
      <c r="B24206" s="683"/>
      <c r="C24206" s="683"/>
      <c r="D24206" s="684"/>
    </row>
    <row r="24207" spans="2:4" ht="15" customHeight="1" x14ac:dyDescent="0.25">
      <c r="B24207" s="683"/>
      <c r="C24207" s="683"/>
      <c r="D24207" s="684"/>
    </row>
    <row r="24208" spans="2:4" ht="15" customHeight="1" x14ac:dyDescent="0.25">
      <c r="B24208" s="683"/>
      <c r="C24208" s="683"/>
      <c r="D24208" s="684"/>
    </row>
    <row r="24209" spans="2:4" ht="15" customHeight="1" x14ac:dyDescent="0.25">
      <c r="B24209" s="683"/>
      <c r="C24209" s="683"/>
      <c r="D24209" s="684"/>
    </row>
    <row r="24210" spans="2:4" ht="15" customHeight="1" x14ac:dyDescent="0.25">
      <c r="B24210" s="683"/>
      <c r="C24210" s="683"/>
      <c r="D24210" s="684"/>
    </row>
    <row r="24211" spans="2:4" ht="15" customHeight="1" x14ac:dyDescent="0.25">
      <c r="B24211" s="683"/>
      <c r="C24211" s="683"/>
      <c r="D24211" s="684"/>
    </row>
    <row r="24212" spans="2:4" ht="15" customHeight="1" x14ac:dyDescent="0.25">
      <c r="B24212" s="683"/>
      <c r="C24212" s="683"/>
      <c r="D24212" s="684"/>
    </row>
    <row r="24213" spans="2:4" ht="15" customHeight="1" x14ac:dyDescent="0.25">
      <c r="B24213" s="683"/>
      <c r="C24213" s="683"/>
      <c r="D24213" s="684"/>
    </row>
    <row r="24214" spans="2:4" ht="15" customHeight="1" x14ac:dyDescent="0.25">
      <c r="B24214" s="683"/>
      <c r="C24214" s="683"/>
      <c r="D24214" s="684"/>
    </row>
    <row r="24215" spans="2:4" ht="15" customHeight="1" x14ac:dyDescent="0.25">
      <c r="B24215" s="683"/>
      <c r="C24215" s="683"/>
      <c r="D24215" s="684"/>
    </row>
    <row r="24216" spans="2:4" ht="15" customHeight="1" x14ac:dyDescent="0.25">
      <c r="B24216" s="683"/>
      <c r="C24216" s="683"/>
      <c r="D24216" s="684"/>
    </row>
    <row r="24217" spans="2:4" ht="15" customHeight="1" x14ac:dyDescent="0.25">
      <c r="B24217" s="683"/>
      <c r="C24217" s="683"/>
      <c r="D24217" s="684"/>
    </row>
    <row r="24218" spans="2:4" ht="15" customHeight="1" x14ac:dyDescent="0.25">
      <c r="B24218" s="683"/>
      <c r="C24218" s="683"/>
      <c r="D24218" s="684"/>
    </row>
    <row r="24219" spans="2:4" ht="15" customHeight="1" x14ac:dyDescent="0.25">
      <c r="B24219" s="683"/>
      <c r="C24219" s="683"/>
      <c r="D24219" s="684"/>
    </row>
    <row r="24220" spans="2:4" ht="15" customHeight="1" x14ac:dyDescent="0.25">
      <c r="B24220" s="683"/>
      <c r="C24220" s="683"/>
      <c r="D24220" s="684"/>
    </row>
    <row r="24221" spans="2:4" ht="15" customHeight="1" x14ac:dyDescent="0.25">
      <c r="B24221" s="683"/>
      <c r="C24221" s="683"/>
      <c r="D24221" s="684"/>
    </row>
    <row r="24222" spans="2:4" ht="15" customHeight="1" x14ac:dyDescent="0.25">
      <c r="B24222" s="683"/>
      <c r="C24222" s="683"/>
      <c r="D24222" s="684"/>
    </row>
    <row r="24223" spans="2:4" ht="15" customHeight="1" x14ac:dyDescent="0.25">
      <c r="B24223" s="683"/>
      <c r="C24223" s="683"/>
      <c r="D24223" s="684"/>
    </row>
    <row r="24224" spans="2:4" ht="15" customHeight="1" x14ac:dyDescent="0.25">
      <c r="B24224" s="683"/>
      <c r="C24224" s="683"/>
      <c r="D24224" s="684"/>
    </row>
    <row r="24225" spans="2:4" ht="15" customHeight="1" x14ac:dyDescent="0.25">
      <c r="B24225" s="683"/>
      <c r="C24225" s="683"/>
      <c r="D24225" s="684"/>
    </row>
    <row r="24226" spans="2:4" ht="15" customHeight="1" x14ac:dyDescent="0.25">
      <c r="B24226" s="683"/>
      <c r="C24226" s="683"/>
      <c r="D24226" s="684"/>
    </row>
    <row r="24227" spans="2:4" ht="15" customHeight="1" x14ac:dyDescent="0.25">
      <c r="B24227" s="683"/>
      <c r="C24227" s="683"/>
      <c r="D24227" s="684"/>
    </row>
    <row r="24228" spans="2:4" ht="15" customHeight="1" x14ac:dyDescent="0.25">
      <c r="B24228" s="683"/>
      <c r="C24228" s="683"/>
      <c r="D24228" s="684"/>
    </row>
    <row r="24229" spans="2:4" ht="15" customHeight="1" x14ac:dyDescent="0.25">
      <c r="B24229" s="683"/>
      <c r="C24229" s="683"/>
      <c r="D24229" s="684"/>
    </row>
    <row r="24230" spans="2:4" ht="15" customHeight="1" x14ac:dyDescent="0.25">
      <c r="B24230" s="683"/>
      <c r="C24230" s="683"/>
      <c r="D24230" s="684"/>
    </row>
    <row r="24231" spans="2:4" ht="15" customHeight="1" x14ac:dyDescent="0.25">
      <c r="B24231" s="683"/>
      <c r="C24231" s="683"/>
      <c r="D24231" s="684"/>
    </row>
    <row r="24232" spans="2:4" ht="15" customHeight="1" x14ac:dyDescent="0.25">
      <c r="B24232" s="683"/>
      <c r="C24232" s="683"/>
      <c r="D24232" s="684"/>
    </row>
    <row r="24233" spans="2:4" ht="15" customHeight="1" x14ac:dyDescent="0.25">
      <c r="B24233" s="683"/>
      <c r="C24233" s="683"/>
      <c r="D24233" s="684"/>
    </row>
    <row r="24234" spans="2:4" ht="15" customHeight="1" x14ac:dyDescent="0.25">
      <c r="B24234" s="683"/>
      <c r="C24234" s="683"/>
      <c r="D24234" s="684"/>
    </row>
    <row r="24235" spans="2:4" ht="15" customHeight="1" x14ac:dyDescent="0.25">
      <c r="B24235" s="683"/>
      <c r="C24235" s="683"/>
      <c r="D24235" s="684"/>
    </row>
    <row r="24236" spans="2:4" ht="15" customHeight="1" x14ac:dyDescent="0.25">
      <c r="B24236" s="683"/>
      <c r="C24236" s="683"/>
      <c r="D24236" s="684"/>
    </row>
    <row r="24237" spans="2:4" ht="15" customHeight="1" x14ac:dyDescent="0.25">
      <c r="B24237" s="683"/>
      <c r="C24237" s="683"/>
      <c r="D24237" s="684"/>
    </row>
    <row r="24238" spans="2:4" ht="15" customHeight="1" x14ac:dyDescent="0.25">
      <c r="B24238" s="683"/>
      <c r="C24238" s="683"/>
      <c r="D24238" s="684"/>
    </row>
    <row r="24239" spans="2:4" ht="15" customHeight="1" x14ac:dyDescent="0.25">
      <c r="B24239" s="683"/>
      <c r="C24239" s="683"/>
      <c r="D24239" s="684"/>
    </row>
    <row r="24240" spans="2:4" ht="15" customHeight="1" x14ac:dyDescent="0.25">
      <c r="B24240" s="683"/>
      <c r="C24240" s="683"/>
      <c r="D24240" s="684"/>
    </row>
    <row r="24241" spans="2:4" ht="15" customHeight="1" x14ac:dyDescent="0.25">
      <c r="B24241" s="683"/>
      <c r="C24241" s="683"/>
      <c r="D24241" s="684"/>
    </row>
    <row r="24242" spans="2:4" ht="15" customHeight="1" x14ac:dyDescent="0.25">
      <c r="B24242" s="683"/>
      <c r="C24242" s="683"/>
      <c r="D24242" s="684"/>
    </row>
    <row r="24243" spans="2:4" ht="15" customHeight="1" x14ac:dyDescent="0.25">
      <c r="B24243" s="683"/>
      <c r="C24243" s="683"/>
      <c r="D24243" s="684"/>
    </row>
    <row r="24244" spans="2:4" ht="15" customHeight="1" x14ac:dyDescent="0.25">
      <c r="B24244" s="683"/>
      <c r="C24244" s="683"/>
      <c r="D24244" s="684"/>
    </row>
    <row r="24245" spans="2:4" ht="15" customHeight="1" x14ac:dyDescent="0.25">
      <c r="B24245" s="683"/>
      <c r="C24245" s="683"/>
      <c r="D24245" s="684"/>
    </row>
    <row r="24246" spans="2:4" ht="15" customHeight="1" x14ac:dyDescent="0.25">
      <c r="B24246" s="683"/>
      <c r="C24246" s="683"/>
      <c r="D24246" s="684"/>
    </row>
    <row r="24247" spans="2:4" ht="15" customHeight="1" x14ac:dyDescent="0.25">
      <c r="B24247" s="683"/>
      <c r="C24247" s="683"/>
      <c r="D24247" s="684"/>
    </row>
    <row r="24248" spans="2:4" ht="15" customHeight="1" x14ac:dyDescent="0.25">
      <c r="B24248" s="683"/>
      <c r="C24248" s="683"/>
      <c r="D24248" s="684"/>
    </row>
    <row r="24249" spans="2:4" ht="15" customHeight="1" x14ac:dyDescent="0.25">
      <c r="B24249" s="683"/>
      <c r="C24249" s="683"/>
      <c r="D24249" s="684"/>
    </row>
    <row r="24250" spans="2:4" ht="15" customHeight="1" x14ac:dyDescent="0.25">
      <c r="B24250" s="683"/>
      <c r="C24250" s="683"/>
      <c r="D24250" s="684"/>
    </row>
    <row r="24251" spans="2:4" ht="15" customHeight="1" x14ac:dyDescent="0.25">
      <c r="B24251" s="683"/>
      <c r="C24251" s="683"/>
      <c r="D24251" s="684"/>
    </row>
    <row r="24252" spans="2:4" ht="15" customHeight="1" x14ac:dyDescent="0.25">
      <c r="B24252" s="683"/>
      <c r="C24252" s="683"/>
      <c r="D24252" s="684"/>
    </row>
    <row r="24253" spans="2:4" ht="15" customHeight="1" x14ac:dyDescent="0.25">
      <c r="B24253" s="683"/>
      <c r="C24253" s="683"/>
      <c r="D24253" s="684"/>
    </row>
    <row r="24254" spans="2:4" ht="15" customHeight="1" x14ac:dyDescent="0.25">
      <c r="B24254" s="683"/>
      <c r="C24254" s="683"/>
      <c r="D24254" s="684"/>
    </row>
    <row r="24255" spans="2:4" ht="15" customHeight="1" x14ac:dyDescent="0.25">
      <c r="B24255" s="683"/>
      <c r="C24255" s="683"/>
      <c r="D24255" s="684"/>
    </row>
    <row r="24256" spans="2:4" ht="15" customHeight="1" x14ac:dyDescent="0.25">
      <c r="B24256" s="683"/>
      <c r="C24256" s="683"/>
      <c r="D24256" s="684"/>
    </row>
    <row r="24257" spans="2:4" ht="15" customHeight="1" x14ac:dyDescent="0.25">
      <c r="B24257" s="683"/>
      <c r="C24257" s="683"/>
      <c r="D24257" s="684"/>
    </row>
    <row r="24258" spans="2:4" ht="15" customHeight="1" x14ac:dyDescent="0.25">
      <c r="B24258" s="683"/>
      <c r="C24258" s="683"/>
      <c r="D24258" s="684"/>
    </row>
    <row r="24259" spans="2:4" ht="15" customHeight="1" x14ac:dyDescent="0.25">
      <c r="B24259" s="683"/>
      <c r="C24259" s="683"/>
      <c r="D24259" s="684"/>
    </row>
    <row r="24260" spans="2:4" ht="15" customHeight="1" x14ac:dyDescent="0.25">
      <c r="B24260" s="683"/>
      <c r="C24260" s="683"/>
      <c r="D24260" s="684"/>
    </row>
    <row r="24261" spans="2:4" ht="15" customHeight="1" x14ac:dyDescent="0.25">
      <c r="B24261" s="683"/>
      <c r="C24261" s="683"/>
      <c r="D24261" s="684"/>
    </row>
    <row r="24262" spans="2:4" ht="15" customHeight="1" x14ac:dyDescent="0.25">
      <c r="B24262" s="683"/>
      <c r="C24262" s="683"/>
      <c r="D24262" s="684"/>
    </row>
    <row r="24263" spans="2:4" ht="15" customHeight="1" x14ac:dyDescent="0.25">
      <c r="B24263" s="683"/>
      <c r="C24263" s="683"/>
      <c r="D24263" s="684"/>
    </row>
    <row r="24264" spans="2:4" ht="15" customHeight="1" x14ac:dyDescent="0.25">
      <c r="B24264" s="683"/>
      <c r="C24264" s="683"/>
      <c r="D24264" s="684"/>
    </row>
    <row r="24265" spans="2:4" ht="15" customHeight="1" x14ac:dyDescent="0.25">
      <c r="B24265" s="683"/>
      <c r="C24265" s="683"/>
      <c r="D24265" s="684"/>
    </row>
    <row r="24266" spans="2:4" ht="15" customHeight="1" x14ac:dyDescent="0.25">
      <c r="B24266" s="683"/>
      <c r="C24266" s="683"/>
      <c r="D24266" s="684"/>
    </row>
    <row r="24267" spans="2:4" ht="15" customHeight="1" x14ac:dyDescent="0.25">
      <c r="B24267" s="683"/>
      <c r="C24267" s="683"/>
      <c r="D24267" s="684"/>
    </row>
    <row r="24268" spans="2:4" ht="15" customHeight="1" x14ac:dyDescent="0.25">
      <c r="B24268" s="683"/>
      <c r="C24268" s="683"/>
      <c r="D24268" s="684"/>
    </row>
    <row r="24269" spans="2:4" ht="15" customHeight="1" x14ac:dyDescent="0.25">
      <c r="B24269" s="683"/>
      <c r="C24269" s="683"/>
      <c r="D24269" s="684"/>
    </row>
    <row r="24270" spans="2:4" ht="15" customHeight="1" x14ac:dyDescent="0.25">
      <c r="B24270" s="683"/>
      <c r="C24270" s="683"/>
      <c r="D24270" s="684"/>
    </row>
    <row r="24271" spans="2:4" ht="15" customHeight="1" x14ac:dyDescent="0.25">
      <c r="B24271" s="683"/>
      <c r="C24271" s="683"/>
      <c r="D24271" s="684"/>
    </row>
    <row r="24272" spans="2:4" ht="15" customHeight="1" x14ac:dyDescent="0.25">
      <c r="B24272" s="683"/>
      <c r="C24272" s="683"/>
      <c r="D24272" s="684"/>
    </row>
    <row r="24273" spans="2:4" ht="15" customHeight="1" x14ac:dyDescent="0.25">
      <c r="B24273" s="683"/>
      <c r="C24273" s="683"/>
      <c r="D24273" s="684"/>
    </row>
    <row r="24274" spans="2:4" ht="15" customHeight="1" x14ac:dyDescent="0.25">
      <c r="B24274" s="683"/>
      <c r="C24274" s="683"/>
      <c r="D24274" s="684"/>
    </row>
    <row r="24275" spans="2:4" ht="15" customHeight="1" x14ac:dyDescent="0.25">
      <c r="B24275" s="683"/>
      <c r="C24275" s="683"/>
      <c r="D24275" s="684"/>
    </row>
    <row r="24276" spans="2:4" ht="15" customHeight="1" x14ac:dyDescent="0.25">
      <c r="B24276" s="683"/>
      <c r="C24276" s="683"/>
      <c r="D24276" s="684"/>
    </row>
    <row r="24277" spans="2:4" ht="15" customHeight="1" x14ac:dyDescent="0.25">
      <c r="B24277" s="683"/>
      <c r="C24277" s="683"/>
      <c r="D24277" s="684"/>
    </row>
    <row r="24278" spans="2:4" ht="15" customHeight="1" x14ac:dyDescent="0.25">
      <c r="B24278" s="683"/>
      <c r="C24278" s="683"/>
      <c r="D24278" s="684"/>
    </row>
    <row r="24279" spans="2:4" ht="15" customHeight="1" x14ac:dyDescent="0.25">
      <c r="B24279" s="683"/>
      <c r="C24279" s="683"/>
      <c r="D24279" s="684"/>
    </row>
    <row r="24280" spans="2:4" ht="15" customHeight="1" x14ac:dyDescent="0.25">
      <c r="B24280" s="683"/>
      <c r="C24280" s="683"/>
      <c r="D24280" s="684"/>
    </row>
    <row r="24281" spans="2:4" ht="15" customHeight="1" x14ac:dyDescent="0.25">
      <c r="B24281" s="683"/>
      <c r="C24281" s="683"/>
      <c r="D24281" s="684"/>
    </row>
    <row r="24282" spans="2:4" ht="15" customHeight="1" x14ac:dyDescent="0.25">
      <c r="B24282" s="683"/>
      <c r="C24282" s="683"/>
      <c r="D24282" s="684"/>
    </row>
    <row r="24283" spans="2:4" ht="15" customHeight="1" x14ac:dyDescent="0.25">
      <c r="B24283" s="683"/>
      <c r="C24283" s="683"/>
      <c r="D24283" s="684"/>
    </row>
    <row r="24284" spans="2:4" ht="15" customHeight="1" x14ac:dyDescent="0.25">
      <c r="B24284" s="683"/>
      <c r="C24284" s="683"/>
      <c r="D24284" s="684"/>
    </row>
    <row r="24285" spans="2:4" ht="15" customHeight="1" x14ac:dyDescent="0.25">
      <c r="B24285" s="683"/>
      <c r="C24285" s="683"/>
      <c r="D24285" s="684"/>
    </row>
    <row r="24286" spans="2:4" ht="15" customHeight="1" x14ac:dyDescent="0.25">
      <c r="B24286" s="683"/>
      <c r="C24286" s="683"/>
      <c r="D24286" s="684"/>
    </row>
    <row r="24287" spans="2:4" ht="15" customHeight="1" x14ac:dyDescent="0.25">
      <c r="B24287" s="683"/>
      <c r="C24287" s="683"/>
      <c r="D24287" s="684"/>
    </row>
    <row r="24288" spans="2:4" ht="15" customHeight="1" x14ac:dyDescent="0.25">
      <c r="B24288" s="683"/>
      <c r="C24288" s="683"/>
      <c r="D24288" s="684"/>
    </row>
    <row r="24289" spans="2:4" ht="15" customHeight="1" x14ac:dyDescent="0.25">
      <c r="B24289" s="683"/>
      <c r="C24289" s="683"/>
      <c r="D24289" s="684"/>
    </row>
    <row r="24290" spans="2:4" ht="15" customHeight="1" x14ac:dyDescent="0.25">
      <c r="B24290" s="683"/>
      <c r="C24290" s="683"/>
      <c r="D24290" s="684"/>
    </row>
    <row r="24291" spans="2:4" ht="15" customHeight="1" x14ac:dyDescent="0.25">
      <c r="B24291" s="683"/>
      <c r="C24291" s="683"/>
      <c r="D24291" s="684"/>
    </row>
    <row r="24292" spans="2:4" ht="15" customHeight="1" x14ac:dyDescent="0.25">
      <c r="B24292" s="683"/>
      <c r="C24292" s="683"/>
      <c r="D24292" s="684"/>
    </row>
    <row r="24293" spans="2:4" ht="15" customHeight="1" x14ac:dyDescent="0.25">
      <c r="B24293" s="683"/>
      <c r="C24293" s="683"/>
      <c r="D24293" s="684"/>
    </row>
    <row r="24294" spans="2:4" ht="15" customHeight="1" x14ac:dyDescent="0.25">
      <c r="B24294" s="683"/>
      <c r="C24294" s="683"/>
      <c r="D24294" s="684"/>
    </row>
    <row r="24295" spans="2:4" ht="15" customHeight="1" x14ac:dyDescent="0.25">
      <c r="B24295" s="683"/>
      <c r="C24295" s="683"/>
      <c r="D24295" s="684"/>
    </row>
    <row r="24296" spans="2:4" ht="15" customHeight="1" x14ac:dyDescent="0.25">
      <c r="B24296" s="683"/>
      <c r="C24296" s="683"/>
      <c r="D24296" s="684"/>
    </row>
    <row r="24297" spans="2:4" ht="15" customHeight="1" x14ac:dyDescent="0.25">
      <c r="B24297" s="683"/>
      <c r="C24297" s="683"/>
      <c r="D24297" s="684"/>
    </row>
    <row r="24298" spans="2:4" ht="15" customHeight="1" x14ac:dyDescent="0.25">
      <c r="B24298" s="683"/>
      <c r="C24298" s="683"/>
      <c r="D24298" s="684"/>
    </row>
    <row r="24299" spans="2:4" ht="15" customHeight="1" x14ac:dyDescent="0.25">
      <c r="B24299" s="683"/>
      <c r="C24299" s="683"/>
      <c r="D24299" s="684"/>
    </row>
    <row r="24300" spans="2:4" ht="15" customHeight="1" x14ac:dyDescent="0.25">
      <c r="B24300" s="683"/>
      <c r="C24300" s="683"/>
      <c r="D24300" s="684"/>
    </row>
    <row r="24301" spans="2:4" ht="15" customHeight="1" x14ac:dyDescent="0.25">
      <c r="B24301" s="683"/>
      <c r="C24301" s="683"/>
      <c r="D24301" s="684"/>
    </row>
    <row r="24302" spans="2:4" ht="15" customHeight="1" x14ac:dyDescent="0.25">
      <c r="B24302" s="683"/>
      <c r="C24302" s="683"/>
      <c r="D24302" s="684"/>
    </row>
    <row r="24303" spans="2:4" ht="15" customHeight="1" x14ac:dyDescent="0.25">
      <c r="B24303" s="683"/>
      <c r="C24303" s="683"/>
      <c r="D24303" s="684"/>
    </row>
    <row r="24304" spans="2:4" ht="15" customHeight="1" x14ac:dyDescent="0.25">
      <c r="B24304" s="683"/>
      <c r="C24304" s="683"/>
      <c r="D24304" s="684"/>
    </row>
    <row r="24305" spans="2:4" ht="15" customHeight="1" x14ac:dyDescent="0.25">
      <c r="B24305" s="683"/>
      <c r="C24305" s="683"/>
      <c r="D24305" s="684"/>
    </row>
    <row r="24306" spans="2:4" ht="15" customHeight="1" x14ac:dyDescent="0.25">
      <c r="B24306" s="683"/>
      <c r="C24306" s="683"/>
      <c r="D24306" s="684"/>
    </row>
    <row r="24307" spans="2:4" ht="15" customHeight="1" x14ac:dyDescent="0.25">
      <c r="B24307" s="683"/>
      <c r="C24307" s="683"/>
      <c r="D24307" s="684"/>
    </row>
    <row r="24308" spans="2:4" ht="15" customHeight="1" x14ac:dyDescent="0.25">
      <c r="B24308" s="683"/>
      <c r="C24308" s="683"/>
      <c r="D24308" s="684"/>
    </row>
    <row r="24309" spans="2:4" ht="15" customHeight="1" x14ac:dyDescent="0.25">
      <c r="B24309" s="683"/>
      <c r="C24309" s="683"/>
      <c r="D24309" s="684"/>
    </row>
    <row r="24310" spans="2:4" ht="15" customHeight="1" x14ac:dyDescent="0.25">
      <c r="B24310" s="683"/>
      <c r="C24310" s="683"/>
      <c r="D24310" s="684"/>
    </row>
    <row r="24311" spans="2:4" ht="15" customHeight="1" x14ac:dyDescent="0.25">
      <c r="B24311" s="683"/>
      <c r="C24311" s="683"/>
      <c r="D24311" s="684"/>
    </row>
    <row r="24312" spans="2:4" ht="15" customHeight="1" x14ac:dyDescent="0.25">
      <c r="B24312" s="683"/>
      <c r="C24312" s="683"/>
      <c r="D24312" s="684"/>
    </row>
    <row r="24313" spans="2:4" ht="15" customHeight="1" x14ac:dyDescent="0.25">
      <c r="B24313" s="683"/>
      <c r="C24313" s="683"/>
      <c r="D24313" s="684"/>
    </row>
    <row r="24314" spans="2:4" ht="15" customHeight="1" x14ac:dyDescent="0.25">
      <c r="B24314" s="683"/>
      <c r="C24314" s="683"/>
      <c r="D24314" s="684"/>
    </row>
    <row r="24315" spans="2:4" ht="15" customHeight="1" x14ac:dyDescent="0.25">
      <c r="B24315" s="683"/>
      <c r="C24315" s="683"/>
      <c r="D24315" s="684"/>
    </row>
    <row r="24316" spans="2:4" ht="15" customHeight="1" x14ac:dyDescent="0.25">
      <c r="B24316" s="683"/>
      <c r="C24316" s="683"/>
      <c r="D24316" s="684"/>
    </row>
    <row r="24317" spans="2:4" ht="15" customHeight="1" x14ac:dyDescent="0.25">
      <c r="B24317" s="683"/>
      <c r="C24317" s="683"/>
      <c r="D24317" s="684"/>
    </row>
    <row r="24318" spans="2:4" ht="15" customHeight="1" x14ac:dyDescent="0.25">
      <c r="B24318" s="683"/>
      <c r="C24318" s="683"/>
      <c r="D24318" s="684"/>
    </row>
    <row r="24319" spans="2:4" ht="15" customHeight="1" x14ac:dyDescent="0.25">
      <c r="B24319" s="683"/>
      <c r="C24319" s="683"/>
      <c r="D24319" s="684"/>
    </row>
    <row r="24320" spans="2:4" ht="15" customHeight="1" x14ac:dyDescent="0.25">
      <c r="B24320" s="683"/>
      <c r="C24320" s="683"/>
      <c r="D24320" s="684"/>
    </row>
    <row r="24321" spans="2:4" ht="15" customHeight="1" x14ac:dyDescent="0.25">
      <c r="B24321" s="683"/>
      <c r="C24321" s="683"/>
      <c r="D24321" s="684"/>
    </row>
    <row r="24322" spans="2:4" ht="15" customHeight="1" x14ac:dyDescent="0.25">
      <c r="B24322" s="683"/>
      <c r="C24322" s="683"/>
      <c r="D24322" s="684"/>
    </row>
    <row r="24323" spans="2:4" ht="15" customHeight="1" x14ac:dyDescent="0.25">
      <c r="B24323" s="683"/>
      <c r="C24323" s="683"/>
      <c r="D24323" s="684"/>
    </row>
    <row r="24324" spans="2:4" ht="15" customHeight="1" x14ac:dyDescent="0.25">
      <c r="B24324" s="683"/>
      <c r="C24324" s="683"/>
      <c r="D24324" s="684"/>
    </row>
    <row r="24325" spans="2:4" ht="15" customHeight="1" x14ac:dyDescent="0.25">
      <c r="B24325" s="683"/>
      <c r="C24325" s="683"/>
      <c r="D24325" s="684"/>
    </row>
    <row r="24326" spans="2:4" ht="15" customHeight="1" x14ac:dyDescent="0.25">
      <c r="B24326" s="683"/>
      <c r="C24326" s="683"/>
      <c r="D24326" s="684"/>
    </row>
    <row r="24327" spans="2:4" ht="15" customHeight="1" x14ac:dyDescent="0.25">
      <c r="B24327" s="683"/>
      <c r="C24327" s="683"/>
      <c r="D24327" s="684"/>
    </row>
    <row r="24328" spans="2:4" ht="15" customHeight="1" x14ac:dyDescent="0.25">
      <c r="B24328" s="683"/>
      <c r="C24328" s="683"/>
      <c r="D24328" s="684"/>
    </row>
    <row r="24329" spans="2:4" ht="15" customHeight="1" x14ac:dyDescent="0.25">
      <c r="B24329" s="683"/>
      <c r="C24329" s="683"/>
      <c r="D24329" s="684"/>
    </row>
    <row r="24330" spans="2:4" ht="15" customHeight="1" x14ac:dyDescent="0.25">
      <c r="B24330" s="683"/>
      <c r="C24330" s="683"/>
      <c r="D24330" s="684"/>
    </row>
    <row r="24331" spans="2:4" ht="15" customHeight="1" x14ac:dyDescent="0.25">
      <c r="B24331" s="683"/>
      <c r="C24331" s="683"/>
      <c r="D24331" s="684"/>
    </row>
    <row r="24332" spans="2:4" ht="15" customHeight="1" x14ac:dyDescent="0.25">
      <c r="B24332" s="683"/>
      <c r="C24332" s="683"/>
      <c r="D24332" s="684"/>
    </row>
    <row r="24333" spans="2:4" ht="15" customHeight="1" x14ac:dyDescent="0.25">
      <c r="B24333" s="683"/>
      <c r="C24333" s="683"/>
      <c r="D24333" s="684"/>
    </row>
    <row r="24334" spans="2:4" ht="15" customHeight="1" x14ac:dyDescent="0.25">
      <c r="B24334" s="683"/>
      <c r="C24334" s="683"/>
      <c r="D24334" s="684"/>
    </row>
    <row r="24335" spans="2:4" ht="15" customHeight="1" x14ac:dyDescent="0.25">
      <c r="B24335" s="683"/>
      <c r="C24335" s="683"/>
      <c r="D24335" s="684"/>
    </row>
    <row r="24336" spans="2:4" ht="15" customHeight="1" x14ac:dyDescent="0.25">
      <c r="B24336" s="683"/>
      <c r="C24336" s="683"/>
      <c r="D24336" s="684"/>
    </row>
    <row r="24337" spans="2:4" ht="15" customHeight="1" x14ac:dyDescent="0.25">
      <c r="B24337" s="683"/>
      <c r="C24337" s="683"/>
      <c r="D24337" s="684"/>
    </row>
    <row r="24338" spans="2:4" ht="15" customHeight="1" x14ac:dyDescent="0.25">
      <c r="B24338" s="683"/>
      <c r="C24338" s="683"/>
      <c r="D24338" s="684"/>
    </row>
    <row r="24339" spans="2:4" ht="15" customHeight="1" x14ac:dyDescent="0.25">
      <c r="B24339" s="683"/>
      <c r="C24339" s="683"/>
      <c r="D24339" s="684"/>
    </row>
    <row r="24340" spans="2:4" ht="15" customHeight="1" x14ac:dyDescent="0.25">
      <c r="B24340" s="683"/>
      <c r="C24340" s="683"/>
      <c r="D24340" s="684"/>
    </row>
    <row r="24341" spans="2:4" ht="15" customHeight="1" x14ac:dyDescent="0.25">
      <c r="B24341" s="683"/>
      <c r="C24341" s="683"/>
      <c r="D24341" s="684"/>
    </row>
    <row r="24342" spans="2:4" ht="15" customHeight="1" x14ac:dyDescent="0.25">
      <c r="B24342" s="683"/>
      <c r="C24342" s="683"/>
      <c r="D24342" s="684"/>
    </row>
    <row r="24343" spans="2:4" ht="15" customHeight="1" x14ac:dyDescent="0.25">
      <c r="B24343" s="683"/>
      <c r="C24343" s="683"/>
      <c r="D24343" s="684"/>
    </row>
    <row r="24344" spans="2:4" ht="15" customHeight="1" x14ac:dyDescent="0.25">
      <c r="B24344" s="683"/>
      <c r="C24344" s="683"/>
      <c r="D24344" s="684"/>
    </row>
    <row r="24345" spans="2:4" ht="15" customHeight="1" x14ac:dyDescent="0.25">
      <c r="B24345" s="683"/>
      <c r="C24345" s="683"/>
      <c r="D24345" s="684"/>
    </row>
    <row r="24346" spans="2:4" ht="15" customHeight="1" x14ac:dyDescent="0.25">
      <c r="B24346" s="683"/>
      <c r="C24346" s="683"/>
      <c r="D24346" s="684"/>
    </row>
    <row r="24347" spans="2:4" ht="15" customHeight="1" x14ac:dyDescent="0.25">
      <c r="B24347" s="683"/>
      <c r="C24347" s="683"/>
      <c r="D24347" s="684"/>
    </row>
    <row r="24348" spans="2:4" ht="15" customHeight="1" x14ac:dyDescent="0.25">
      <c r="B24348" s="683"/>
      <c r="C24348" s="683"/>
      <c r="D24348" s="684"/>
    </row>
    <row r="24349" spans="2:4" ht="15" customHeight="1" x14ac:dyDescent="0.25">
      <c r="B24349" s="683"/>
      <c r="C24349" s="683"/>
      <c r="D24349" s="684"/>
    </row>
    <row r="24350" spans="2:4" ht="15" customHeight="1" x14ac:dyDescent="0.25">
      <c r="B24350" s="683"/>
      <c r="C24350" s="683"/>
      <c r="D24350" s="684"/>
    </row>
    <row r="24351" spans="2:4" ht="15" customHeight="1" x14ac:dyDescent="0.25">
      <c r="B24351" s="683"/>
      <c r="C24351" s="683"/>
      <c r="D24351" s="684"/>
    </row>
    <row r="24352" spans="2:4" ht="15" customHeight="1" x14ac:dyDescent="0.25">
      <c r="B24352" s="683"/>
      <c r="C24352" s="683"/>
      <c r="D24352" s="684"/>
    </row>
    <row r="24353" spans="2:4" ht="15" customHeight="1" x14ac:dyDescent="0.25">
      <c r="B24353" s="683"/>
      <c r="C24353" s="683"/>
      <c r="D24353" s="684"/>
    </row>
    <row r="24354" spans="2:4" ht="15" customHeight="1" x14ac:dyDescent="0.25">
      <c r="B24354" s="683"/>
      <c r="C24354" s="683"/>
      <c r="D24354" s="684"/>
    </row>
    <row r="24355" spans="2:4" ht="15" customHeight="1" x14ac:dyDescent="0.25">
      <c r="B24355" s="683"/>
      <c r="C24355" s="683"/>
      <c r="D24355" s="684"/>
    </row>
    <row r="24356" spans="2:4" ht="15" customHeight="1" x14ac:dyDescent="0.25">
      <c r="B24356" s="683"/>
      <c r="C24356" s="683"/>
      <c r="D24356" s="684"/>
    </row>
    <row r="24357" spans="2:4" ht="15" customHeight="1" x14ac:dyDescent="0.25">
      <c r="B24357" s="683"/>
      <c r="C24357" s="683"/>
      <c r="D24357" s="684"/>
    </row>
    <row r="24358" spans="2:4" ht="15" customHeight="1" x14ac:dyDescent="0.25">
      <c r="B24358" s="683"/>
      <c r="C24358" s="683"/>
      <c r="D24358" s="684"/>
    </row>
    <row r="24359" spans="2:4" ht="15" customHeight="1" x14ac:dyDescent="0.25">
      <c r="B24359" s="683"/>
      <c r="C24359" s="683"/>
      <c r="D24359" s="684"/>
    </row>
    <row r="24360" spans="2:4" ht="15" customHeight="1" x14ac:dyDescent="0.25">
      <c r="B24360" s="683"/>
      <c r="C24360" s="683"/>
      <c r="D24360" s="684"/>
    </row>
    <row r="24361" spans="2:4" ht="15" customHeight="1" x14ac:dyDescent="0.25">
      <c r="B24361" s="683"/>
      <c r="C24361" s="683"/>
      <c r="D24361" s="684"/>
    </row>
    <row r="24362" spans="2:4" ht="15" customHeight="1" x14ac:dyDescent="0.25">
      <c r="B24362" s="683"/>
      <c r="C24362" s="683"/>
      <c r="D24362" s="684"/>
    </row>
    <row r="24363" spans="2:4" ht="15" customHeight="1" x14ac:dyDescent="0.25">
      <c r="B24363" s="683"/>
      <c r="C24363" s="683"/>
      <c r="D24363" s="684"/>
    </row>
    <row r="24364" spans="2:4" ht="15" customHeight="1" x14ac:dyDescent="0.25">
      <c r="B24364" s="683"/>
      <c r="C24364" s="683"/>
      <c r="D24364" s="684"/>
    </row>
    <row r="24365" spans="2:4" ht="15" customHeight="1" x14ac:dyDescent="0.25">
      <c r="B24365" s="683"/>
      <c r="C24365" s="683"/>
      <c r="D24365" s="684"/>
    </row>
    <row r="24366" spans="2:4" ht="15" customHeight="1" x14ac:dyDescent="0.25">
      <c r="B24366" s="683"/>
      <c r="C24366" s="683"/>
      <c r="D24366" s="684"/>
    </row>
    <row r="24367" spans="2:4" ht="15" customHeight="1" x14ac:dyDescent="0.25">
      <c r="B24367" s="683"/>
      <c r="C24367" s="683"/>
      <c r="D24367" s="684"/>
    </row>
    <row r="24368" spans="2:4" ht="15" customHeight="1" x14ac:dyDescent="0.25">
      <c r="B24368" s="683"/>
      <c r="C24368" s="683"/>
      <c r="D24368" s="684"/>
    </row>
    <row r="24369" spans="2:4" ht="15" customHeight="1" x14ac:dyDescent="0.25">
      <c r="B24369" s="683"/>
      <c r="C24369" s="683"/>
      <c r="D24369" s="684"/>
    </row>
    <row r="24370" spans="2:4" ht="15" customHeight="1" x14ac:dyDescent="0.25">
      <c r="B24370" s="683"/>
      <c r="C24370" s="683"/>
      <c r="D24370" s="684"/>
    </row>
    <row r="24371" spans="2:4" ht="15" customHeight="1" x14ac:dyDescent="0.25">
      <c r="B24371" s="683"/>
      <c r="C24371" s="683"/>
      <c r="D24371" s="684"/>
    </row>
    <row r="24372" spans="2:4" ht="15" customHeight="1" x14ac:dyDescent="0.25">
      <c r="B24372" s="683"/>
      <c r="C24372" s="683"/>
      <c r="D24372" s="684"/>
    </row>
    <row r="24373" spans="2:4" ht="15" customHeight="1" x14ac:dyDescent="0.25">
      <c r="B24373" s="683"/>
      <c r="C24373" s="683"/>
      <c r="D24373" s="684"/>
    </row>
    <row r="24374" spans="2:4" ht="15" customHeight="1" x14ac:dyDescent="0.25">
      <c r="B24374" s="683"/>
      <c r="C24374" s="683"/>
      <c r="D24374" s="684"/>
    </row>
    <row r="24375" spans="2:4" ht="15" customHeight="1" x14ac:dyDescent="0.25">
      <c r="B24375" s="683"/>
      <c r="C24375" s="683"/>
      <c r="D24375" s="684"/>
    </row>
    <row r="24376" spans="2:4" ht="15" customHeight="1" x14ac:dyDescent="0.25">
      <c r="B24376" s="683"/>
      <c r="C24376" s="683"/>
      <c r="D24376" s="684"/>
    </row>
    <row r="24377" spans="2:4" ht="15" customHeight="1" x14ac:dyDescent="0.25">
      <c r="B24377" s="683"/>
      <c r="C24377" s="683"/>
      <c r="D24377" s="684"/>
    </row>
    <row r="24378" spans="2:4" ht="15" customHeight="1" x14ac:dyDescent="0.25">
      <c r="B24378" s="683"/>
      <c r="C24378" s="683"/>
      <c r="D24378" s="684"/>
    </row>
    <row r="24379" spans="2:4" ht="15" customHeight="1" x14ac:dyDescent="0.25">
      <c r="B24379" s="683"/>
      <c r="C24379" s="683"/>
      <c r="D24379" s="684"/>
    </row>
    <row r="24380" spans="2:4" ht="15" customHeight="1" x14ac:dyDescent="0.25">
      <c r="B24380" s="683"/>
      <c r="C24380" s="683"/>
      <c r="D24380" s="684"/>
    </row>
    <row r="24381" spans="2:4" ht="15" customHeight="1" x14ac:dyDescent="0.25">
      <c r="B24381" s="683"/>
      <c r="C24381" s="683"/>
      <c r="D24381" s="684"/>
    </row>
    <row r="24382" spans="2:4" ht="15" customHeight="1" x14ac:dyDescent="0.25">
      <c r="B24382" s="683"/>
      <c r="C24382" s="683"/>
      <c r="D24382" s="684"/>
    </row>
    <row r="24383" spans="2:4" ht="15" customHeight="1" x14ac:dyDescent="0.25">
      <c r="B24383" s="683"/>
      <c r="C24383" s="683"/>
      <c r="D24383" s="684"/>
    </row>
    <row r="24384" spans="2:4" ht="15" customHeight="1" x14ac:dyDescent="0.25">
      <c r="B24384" s="683"/>
      <c r="C24384" s="683"/>
      <c r="D24384" s="684"/>
    </row>
    <row r="24385" spans="2:4" ht="15" customHeight="1" x14ac:dyDescent="0.25">
      <c r="B24385" s="683"/>
      <c r="C24385" s="683"/>
      <c r="D24385" s="684"/>
    </row>
    <row r="24386" spans="2:4" ht="15" customHeight="1" x14ac:dyDescent="0.25">
      <c r="B24386" s="683"/>
      <c r="C24386" s="683"/>
      <c r="D24386" s="684"/>
    </row>
    <row r="24387" spans="2:4" ht="15" customHeight="1" x14ac:dyDescent="0.25">
      <c r="B24387" s="683"/>
      <c r="C24387" s="683"/>
      <c r="D24387" s="684"/>
    </row>
    <row r="24388" spans="2:4" ht="15" customHeight="1" x14ac:dyDescent="0.25">
      <c r="B24388" s="683"/>
      <c r="C24388" s="683"/>
      <c r="D24388" s="684"/>
    </row>
    <row r="24389" spans="2:4" ht="15" customHeight="1" x14ac:dyDescent="0.25">
      <c r="B24389" s="683"/>
      <c r="C24389" s="683"/>
      <c r="D24389" s="684"/>
    </row>
    <row r="24390" spans="2:4" ht="15" customHeight="1" x14ac:dyDescent="0.25">
      <c r="B24390" s="683"/>
      <c r="C24390" s="683"/>
      <c r="D24390" s="684"/>
    </row>
    <row r="24391" spans="2:4" ht="15" customHeight="1" x14ac:dyDescent="0.25">
      <c r="B24391" s="683"/>
      <c r="C24391" s="683"/>
      <c r="D24391" s="684"/>
    </row>
    <row r="24392" spans="2:4" ht="15" customHeight="1" x14ac:dyDescent="0.25">
      <c r="B24392" s="683"/>
      <c r="C24392" s="683"/>
      <c r="D24392" s="684"/>
    </row>
    <row r="24393" spans="2:4" ht="15" customHeight="1" x14ac:dyDescent="0.25">
      <c r="B24393" s="683"/>
      <c r="C24393" s="683"/>
      <c r="D24393" s="684"/>
    </row>
    <row r="24394" spans="2:4" ht="15" customHeight="1" x14ac:dyDescent="0.25">
      <c r="B24394" s="683"/>
      <c r="C24394" s="683"/>
      <c r="D24394" s="684"/>
    </row>
    <row r="24395" spans="2:4" ht="15" customHeight="1" x14ac:dyDescent="0.25">
      <c r="B24395" s="683"/>
      <c r="C24395" s="683"/>
      <c r="D24395" s="684"/>
    </row>
    <row r="24396" spans="2:4" ht="15" customHeight="1" x14ac:dyDescent="0.25">
      <c r="B24396" s="683"/>
      <c r="C24396" s="683"/>
      <c r="D24396" s="684"/>
    </row>
    <row r="24397" spans="2:4" ht="15" customHeight="1" x14ac:dyDescent="0.25">
      <c r="B24397" s="683"/>
      <c r="C24397" s="683"/>
      <c r="D24397" s="684"/>
    </row>
    <row r="24398" spans="2:4" ht="15" customHeight="1" x14ac:dyDescent="0.25">
      <c r="B24398" s="683"/>
      <c r="C24398" s="683"/>
      <c r="D24398" s="684"/>
    </row>
    <row r="24399" spans="2:4" ht="15" customHeight="1" x14ac:dyDescent="0.25">
      <c r="B24399" s="683"/>
      <c r="C24399" s="683"/>
      <c r="D24399" s="684"/>
    </row>
    <row r="24400" spans="2:4" ht="15" customHeight="1" x14ac:dyDescent="0.25">
      <c r="B24400" s="683"/>
      <c r="C24400" s="683"/>
      <c r="D24400" s="684"/>
    </row>
    <row r="24401" spans="2:4" ht="15" customHeight="1" x14ac:dyDescent="0.25">
      <c r="B24401" s="683"/>
      <c r="C24401" s="683"/>
      <c r="D24401" s="684"/>
    </row>
    <row r="24402" spans="2:4" ht="15" customHeight="1" x14ac:dyDescent="0.25">
      <c r="B24402" s="683"/>
      <c r="C24402" s="683"/>
      <c r="D24402" s="684"/>
    </row>
    <row r="24403" spans="2:4" ht="15" customHeight="1" x14ac:dyDescent="0.25">
      <c r="B24403" s="683"/>
      <c r="C24403" s="683"/>
      <c r="D24403" s="684"/>
    </row>
    <row r="24404" spans="2:4" ht="15" customHeight="1" x14ac:dyDescent="0.25">
      <c r="B24404" s="683"/>
      <c r="C24404" s="683"/>
      <c r="D24404" s="684"/>
    </row>
    <row r="24405" spans="2:4" ht="15" customHeight="1" x14ac:dyDescent="0.25">
      <c r="B24405" s="683"/>
      <c r="C24405" s="683"/>
      <c r="D24405" s="684"/>
    </row>
    <row r="24406" spans="2:4" ht="15" customHeight="1" x14ac:dyDescent="0.25">
      <c r="B24406" s="683"/>
      <c r="C24406" s="683"/>
      <c r="D24406" s="684"/>
    </row>
    <row r="24407" spans="2:4" ht="15" customHeight="1" x14ac:dyDescent="0.25">
      <c r="B24407" s="683"/>
      <c r="C24407" s="683"/>
      <c r="D24407" s="684"/>
    </row>
    <row r="24408" spans="2:4" ht="15" customHeight="1" x14ac:dyDescent="0.25">
      <c r="B24408" s="683"/>
      <c r="C24408" s="683"/>
      <c r="D24408" s="684"/>
    </row>
    <row r="24409" spans="2:4" ht="15" customHeight="1" x14ac:dyDescent="0.25">
      <c r="B24409" s="683"/>
      <c r="C24409" s="683"/>
      <c r="D24409" s="684"/>
    </row>
    <row r="24410" spans="2:4" ht="15" customHeight="1" x14ac:dyDescent="0.25">
      <c r="B24410" s="683"/>
      <c r="C24410" s="683"/>
      <c r="D24410" s="684"/>
    </row>
    <row r="24411" spans="2:4" ht="15" customHeight="1" x14ac:dyDescent="0.25">
      <c r="B24411" s="683"/>
      <c r="C24411" s="683"/>
      <c r="D24411" s="684"/>
    </row>
    <row r="24412" spans="2:4" ht="15" customHeight="1" x14ac:dyDescent="0.25">
      <c r="B24412" s="683"/>
      <c r="C24412" s="683"/>
      <c r="D24412" s="684"/>
    </row>
    <row r="24413" spans="2:4" ht="15" customHeight="1" x14ac:dyDescent="0.25">
      <c r="B24413" s="683"/>
      <c r="C24413" s="683"/>
      <c r="D24413" s="684"/>
    </row>
    <row r="24414" spans="2:4" ht="15" customHeight="1" x14ac:dyDescent="0.25">
      <c r="B24414" s="683"/>
      <c r="C24414" s="683"/>
      <c r="D24414" s="684"/>
    </row>
    <row r="24415" spans="2:4" ht="15" customHeight="1" x14ac:dyDescent="0.25">
      <c r="B24415" s="683"/>
      <c r="C24415" s="683"/>
      <c r="D24415" s="684"/>
    </row>
    <row r="24416" spans="2:4" ht="15" customHeight="1" x14ac:dyDescent="0.25">
      <c r="B24416" s="683"/>
      <c r="C24416" s="683"/>
      <c r="D24416" s="684"/>
    </row>
    <row r="24417" spans="2:4" ht="15" customHeight="1" x14ac:dyDescent="0.25">
      <c r="B24417" s="683"/>
      <c r="C24417" s="683"/>
      <c r="D24417" s="684"/>
    </row>
    <row r="24418" spans="2:4" ht="15" customHeight="1" x14ac:dyDescent="0.25">
      <c r="B24418" s="683"/>
      <c r="C24418" s="683"/>
      <c r="D24418" s="684"/>
    </row>
    <row r="24419" spans="2:4" ht="15" customHeight="1" x14ac:dyDescent="0.25">
      <c r="B24419" s="683"/>
      <c r="C24419" s="683"/>
      <c r="D24419" s="684"/>
    </row>
    <row r="24420" spans="2:4" ht="15" customHeight="1" x14ac:dyDescent="0.25">
      <c r="B24420" s="683"/>
      <c r="C24420" s="683"/>
      <c r="D24420" s="684"/>
    </row>
    <row r="24421" spans="2:4" ht="15" customHeight="1" x14ac:dyDescent="0.25">
      <c r="B24421" s="683"/>
      <c r="C24421" s="683"/>
      <c r="D24421" s="684"/>
    </row>
    <row r="24422" spans="2:4" ht="15" customHeight="1" x14ac:dyDescent="0.25">
      <c r="B24422" s="683"/>
      <c r="C24422" s="683"/>
      <c r="D24422" s="684"/>
    </row>
    <row r="24423" spans="2:4" ht="15" customHeight="1" x14ac:dyDescent="0.25">
      <c r="B24423" s="683"/>
      <c r="C24423" s="683"/>
      <c r="D24423" s="684"/>
    </row>
    <row r="24424" spans="2:4" ht="15" customHeight="1" x14ac:dyDescent="0.25">
      <c r="B24424" s="683"/>
      <c r="C24424" s="683"/>
      <c r="D24424" s="684"/>
    </row>
    <row r="24425" spans="2:4" ht="15" customHeight="1" x14ac:dyDescent="0.25">
      <c r="B24425" s="683"/>
      <c r="C24425" s="683"/>
      <c r="D24425" s="684"/>
    </row>
    <row r="24426" spans="2:4" ht="15" customHeight="1" x14ac:dyDescent="0.25">
      <c r="B24426" s="683"/>
      <c r="C24426" s="683"/>
      <c r="D24426" s="684"/>
    </row>
    <row r="24427" spans="2:4" ht="15" customHeight="1" x14ac:dyDescent="0.25">
      <c r="B24427" s="683"/>
      <c r="C24427" s="683"/>
      <c r="D24427" s="684"/>
    </row>
    <row r="24428" spans="2:4" ht="15" customHeight="1" x14ac:dyDescent="0.25">
      <c r="B24428" s="683"/>
      <c r="C24428" s="683"/>
      <c r="D24428" s="684"/>
    </row>
    <row r="24429" spans="2:4" ht="15" customHeight="1" x14ac:dyDescent="0.25">
      <c r="B24429" s="683"/>
      <c r="C24429" s="683"/>
      <c r="D24429" s="684"/>
    </row>
    <row r="24430" spans="2:4" ht="15" customHeight="1" x14ac:dyDescent="0.25">
      <c r="B24430" s="683"/>
      <c r="C24430" s="683"/>
      <c r="D24430" s="684"/>
    </row>
    <row r="24431" spans="2:4" ht="15" customHeight="1" x14ac:dyDescent="0.25">
      <c r="B24431" s="683"/>
      <c r="C24431" s="683"/>
      <c r="D24431" s="684"/>
    </row>
    <row r="24432" spans="2:4" ht="15" customHeight="1" x14ac:dyDescent="0.25">
      <c r="B24432" s="683"/>
      <c r="C24432" s="683"/>
      <c r="D24432" s="684"/>
    </row>
    <row r="24433" spans="2:4" ht="15" customHeight="1" x14ac:dyDescent="0.25">
      <c r="B24433" s="683"/>
      <c r="C24433" s="683"/>
      <c r="D24433" s="684"/>
    </row>
    <row r="24434" spans="2:4" ht="15" customHeight="1" x14ac:dyDescent="0.25">
      <c r="B24434" s="683"/>
      <c r="C24434" s="683"/>
      <c r="D24434" s="684"/>
    </row>
    <row r="24435" spans="2:4" ht="15" customHeight="1" x14ac:dyDescent="0.25">
      <c r="B24435" s="683"/>
      <c r="C24435" s="683"/>
      <c r="D24435" s="684"/>
    </row>
    <row r="24436" spans="2:4" ht="15" customHeight="1" x14ac:dyDescent="0.25">
      <c r="B24436" s="683"/>
      <c r="C24436" s="683"/>
      <c r="D24436" s="684"/>
    </row>
    <row r="24437" spans="2:4" ht="15" customHeight="1" x14ac:dyDescent="0.25">
      <c r="B24437" s="683"/>
      <c r="C24437" s="683"/>
      <c r="D24437" s="684"/>
    </row>
    <row r="24438" spans="2:4" ht="15" customHeight="1" x14ac:dyDescent="0.25">
      <c r="B24438" s="683"/>
      <c r="C24438" s="683"/>
      <c r="D24438" s="684"/>
    </row>
    <row r="24439" spans="2:4" ht="15" customHeight="1" x14ac:dyDescent="0.25">
      <c r="B24439" s="683"/>
      <c r="C24439" s="683"/>
      <c r="D24439" s="684"/>
    </row>
    <row r="24440" spans="2:4" ht="15" customHeight="1" x14ac:dyDescent="0.25">
      <c r="B24440" s="683"/>
      <c r="C24440" s="683"/>
      <c r="D24440" s="684"/>
    </row>
    <row r="24441" spans="2:4" ht="15" customHeight="1" x14ac:dyDescent="0.25">
      <c r="B24441" s="683"/>
      <c r="C24441" s="683"/>
      <c r="D24441" s="684"/>
    </row>
    <row r="24442" spans="2:4" ht="15" customHeight="1" x14ac:dyDescent="0.25">
      <c r="B24442" s="683"/>
      <c r="C24442" s="683"/>
      <c r="D24442" s="684"/>
    </row>
    <row r="24443" spans="2:4" ht="15" customHeight="1" x14ac:dyDescent="0.25">
      <c r="B24443" s="683"/>
      <c r="C24443" s="683"/>
      <c r="D24443" s="684"/>
    </row>
    <row r="24444" spans="2:4" ht="15" customHeight="1" x14ac:dyDescent="0.25">
      <c r="B24444" s="683"/>
      <c r="C24444" s="683"/>
      <c r="D24444" s="684"/>
    </row>
    <row r="24445" spans="2:4" ht="15" customHeight="1" x14ac:dyDescent="0.25">
      <c r="B24445" s="683"/>
      <c r="C24445" s="683"/>
      <c r="D24445" s="684"/>
    </row>
    <row r="24446" spans="2:4" ht="15" customHeight="1" x14ac:dyDescent="0.25">
      <c r="B24446" s="683"/>
      <c r="C24446" s="683"/>
      <c r="D24446" s="684"/>
    </row>
    <row r="24447" spans="2:4" ht="15" customHeight="1" x14ac:dyDescent="0.25">
      <c r="B24447" s="683"/>
      <c r="C24447" s="683"/>
      <c r="D24447" s="684"/>
    </row>
    <row r="24448" spans="2:4" ht="15" customHeight="1" x14ac:dyDescent="0.25">
      <c r="B24448" s="683"/>
      <c r="C24448" s="683"/>
      <c r="D24448" s="684"/>
    </row>
    <row r="24449" spans="2:4" ht="15" customHeight="1" x14ac:dyDescent="0.25">
      <c r="B24449" s="683"/>
      <c r="C24449" s="683"/>
      <c r="D24449" s="684"/>
    </row>
    <row r="24450" spans="2:4" ht="15" customHeight="1" x14ac:dyDescent="0.25">
      <c r="B24450" s="683"/>
      <c r="C24450" s="683"/>
      <c r="D24450" s="684"/>
    </row>
    <row r="24451" spans="2:4" ht="15" customHeight="1" x14ac:dyDescent="0.25">
      <c r="B24451" s="683"/>
      <c r="C24451" s="683"/>
      <c r="D24451" s="684"/>
    </row>
    <row r="24452" spans="2:4" ht="15" customHeight="1" x14ac:dyDescent="0.25">
      <c r="B24452" s="683"/>
      <c r="C24452" s="683"/>
      <c r="D24452" s="684"/>
    </row>
    <row r="24453" spans="2:4" ht="15" customHeight="1" x14ac:dyDescent="0.25">
      <c r="B24453" s="683"/>
      <c r="C24453" s="683"/>
      <c r="D24453" s="684"/>
    </row>
    <row r="24454" spans="2:4" ht="15" customHeight="1" x14ac:dyDescent="0.25">
      <c r="B24454" s="683"/>
      <c r="C24454" s="683"/>
      <c r="D24454" s="684"/>
    </row>
    <row r="24455" spans="2:4" ht="15" customHeight="1" x14ac:dyDescent="0.25">
      <c r="B24455" s="683"/>
      <c r="C24455" s="683"/>
      <c r="D24455" s="684"/>
    </row>
    <row r="24456" spans="2:4" ht="15" customHeight="1" x14ac:dyDescent="0.25">
      <c r="B24456" s="683"/>
      <c r="C24456" s="683"/>
      <c r="D24456" s="684"/>
    </row>
    <row r="24457" spans="2:4" ht="15" customHeight="1" x14ac:dyDescent="0.25">
      <c r="B24457" s="683"/>
      <c r="C24457" s="683"/>
      <c r="D24457" s="684"/>
    </row>
    <row r="24458" spans="2:4" ht="15" customHeight="1" x14ac:dyDescent="0.25">
      <c r="B24458" s="683"/>
      <c r="C24458" s="683"/>
      <c r="D24458" s="684"/>
    </row>
    <row r="24459" spans="2:4" ht="15" customHeight="1" x14ac:dyDescent="0.25">
      <c r="B24459" s="683"/>
      <c r="C24459" s="683"/>
      <c r="D24459" s="684"/>
    </row>
    <row r="24460" spans="2:4" ht="15" customHeight="1" x14ac:dyDescent="0.25">
      <c r="B24460" s="683"/>
      <c r="C24460" s="683"/>
      <c r="D24460" s="684"/>
    </row>
    <row r="24461" spans="2:4" ht="15" customHeight="1" x14ac:dyDescent="0.25">
      <c r="B24461" s="683"/>
      <c r="C24461" s="683"/>
      <c r="D24461" s="684"/>
    </row>
    <row r="24462" spans="2:4" ht="15" customHeight="1" x14ac:dyDescent="0.25">
      <c r="B24462" s="683"/>
      <c r="C24462" s="683"/>
      <c r="D24462" s="684"/>
    </row>
    <row r="24463" spans="2:4" ht="15" customHeight="1" x14ac:dyDescent="0.25">
      <c r="B24463" s="683"/>
      <c r="C24463" s="683"/>
      <c r="D24463" s="684"/>
    </row>
    <row r="24464" spans="2:4" ht="15" customHeight="1" x14ac:dyDescent="0.25">
      <c r="B24464" s="683"/>
      <c r="C24464" s="683"/>
      <c r="D24464" s="684"/>
    </row>
    <row r="24465" spans="2:4" ht="15" customHeight="1" x14ac:dyDescent="0.25">
      <c r="B24465" s="683"/>
      <c r="C24465" s="683"/>
      <c r="D24465" s="684"/>
    </row>
    <row r="24466" spans="2:4" ht="15" customHeight="1" x14ac:dyDescent="0.25">
      <c r="B24466" s="683"/>
      <c r="C24466" s="683"/>
      <c r="D24466" s="684"/>
    </row>
    <row r="24467" spans="2:4" ht="15" customHeight="1" x14ac:dyDescent="0.25">
      <c r="B24467" s="683"/>
      <c r="C24467" s="683"/>
      <c r="D24467" s="684"/>
    </row>
    <row r="24468" spans="2:4" ht="15" customHeight="1" x14ac:dyDescent="0.25">
      <c r="B24468" s="683"/>
      <c r="C24468" s="683"/>
      <c r="D24468" s="684"/>
    </row>
    <row r="24469" spans="2:4" ht="15" customHeight="1" x14ac:dyDescent="0.25">
      <c r="B24469" s="683"/>
      <c r="C24469" s="683"/>
      <c r="D24469" s="684"/>
    </row>
    <row r="24470" spans="2:4" ht="15" customHeight="1" x14ac:dyDescent="0.25">
      <c r="B24470" s="683"/>
      <c r="C24470" s="683"/>
      <c r="D24470" s="684"/>
    </row>
    <row r="24471" spans="2:4" ht="15" customHeight="1" x14ac:dyDescent="0.25">
      <c r="B24471" s="683"/>
      <c r="C24471" s="683"/>
      <c r="D24471" s="684"/>
    </row>
    <row r="24472" spans="2:4" ht="15" customHeight="1" x14ac:dyDescent="0.25">
      <c r="B24472" s="683"/>
      <c r="C24472" s="683"/>
      <c r="D24472" s="684"/>
    </row>
    <row r="24473" spans="2:4" ht="15" customHeight="1" x14ac:dyDescent="0.25">
      <c r="B24473" s="683"/>
      <c r="C24473" s="683"/>
      <c r="D24473" s="684"/>
    </row>
    <row r="24474" spans="2:4" ht="15" customHeight="1" x14ac:dyDescent="0.25">
      <c r="B24474" s="683"/>
      <c r="C24474" s="683"/>
      <c r="D24474" s="684"/>
    </row>
    <row r="24475" spans="2:4" ht="15" customHeight="1" x14ac:dyDescent="0.25">
      <c r="B24475" s="683"/>
      <c r="C24475" s="683"/>
      <c r="D24475" s="684"/>
    </row>
    <row r="24476" spans="2:4" ht="15" customHeight="1" x14ac:dyDescent="0.25">
      <c r="B24476" s="683"/>
      <c r="C24476" s="683"/>
      <c r="D24476" s="684"/>
    </row>
    <row r="24477" spans="2:4" ht="15" customHeight="1" x14ac:dyDescent="0.25">
      <c r="B24477" s="683"/>
      <c r="C24477" s="683"/>
      <c r="D24477" s="684"/>
    </row>
    <row r="24478" spans="2:4" ht="15" customHeight="1" x14ac:dyDescent="0.25">
      <c r="B24478" s="683"/>
      <c r="C24478" s="683"/>
      <c r="D24478" s="684"/>
    </row>
    <row r="24479" spans="2:4" ht="15" customHeight="1" x14ac:dyDescent="0.25">
      <c r="B24479" s="683"/>
      <c r="C24479" s="683"/>
      <c r="D24479" s="684"/>
    </row>
    <row r="24480" spans="2:4" ht="15" customHeight="1" x14ac:dyDescent="0.25">
      <c r="B24480" s="683"/>
      <c r="C24480" s="683"/>
      <c r="D24480" s="684"/>
    </row>
    <row r="24481" spans="2:4" ht="15" customHeight="1" x14ac:dyDescent="0.25">
      <c r="B24481" s="683"/>
      <c r="C24481" s="683"/>
      <c r="D24481" s="684"/>
    </row>
    <row r="24482" spans="2:4" ht="15" customHeight="1" x14ac:dyDescent="0.25">
      <c r="B24482" s="683"/>
      <c r="C24482" s="683"/>
      <c r="D24482" s="684"/>
    </row>
    <row r="24483" spans="2:4" ht="15" customHeight="1" x14ac:dyDescent="0.25">
      <c r="B24483" s="683"/>
      <c r="C24483" s="683"/>
      <c r="D24483" s="684"/>
    </row>
    <row r="24484" spans="2:4" ht="15" customHeight="1" x14ac:dyDescent="0.25">
      <c r="B24484" s="683"/>
      <c r="C24484" s="683"/>
      <c r="D24484" s="684"/>
    </row>
    <row r="24485" spans="2:4" ht="15" customHeight="1" x14ac:dyDescent="0.25">
      <c r="B24485" s="683"/>
      <c r="C24485" s="683"/>
      <c r="D24485" s="684"/>
    </row>
    <row r="24486" spans="2:4" ht="15" customHeight="1" x14ac:dyDescent="0.25">
      <c r="B24486" s="683"/>
      <c r="C24486" s="683"/>
      <c r="D24486" s="684"/>
    </row>
    <row r="24487" spans="2:4" ht="15" customHeight="1" x14ac:dyDescent="0.25">
      <c r="B24487" s="683"/>
      <c r="C24487" s="683"/>
      <c r="D24487" s="684"/>
    </row>
    <row r="24488" spans="2:4" ht="15" customHeight="1" x14ac:dyDescent="0.25">
      <c r="B24488" s="683"/>
      <c r="C24488" s="683"/>
      <c r="D24488" s="684"/>
    </row>
    <row r="24489" spans="2:4" ht="15" customHeight="1" x14ac:dyDescent="0.25">
      <c r="B24489" s="683"/>
      <c r="C24489" s="683"/>
      <c r="D24489" s="684"/>
    </row>
    <row r="24490" spans="2:4" ht="15" customHeight="1" x14ac:dyDescent="0.25">
      <c r="B24490" s="683"/>
      <c r="C24490" s="683"/>
      <c r="D24490" s="684"/>
    </row>
    <row r="24491" spans="2:4" ht="15" customHeight="1" x14ac:dyDescent="0.25">
      <c r="B24491" s="683"/>
      <c r="C24491" s="683"/>
      <c r="D24491" s="684"/>
    </row>
    <row r="24492" spans="2:4" ht="15" customHeight="1" x14ac:dyDescent="0.25">
      <c r="B24492" s="683"/>
      <c r="C24492" s="683"/>
      <c r="D24492" s="684"/>
    </row>
    <row r="24493" spans="2:4" ht="15" customHeight="1" x14ac:dyDescent="0.25">
      <c r="B24493" s="683"/>
      <c r="C24493" s="683"/>
      <c r="D24493" s="684"/>
    </row>
    <row r="24494" spans="2:4" ht="15" customHeight="1" x14ac:dyDescent="0.25">
      <c r="B24494" s="683"/>
      <c r="C24494" s="683"/>
      <c r="D24494" s="684"/>
    </row>
    <row r="24495" spans="2:4" ht="15" customHeight="1" x14ac:dyDescent="0.25">
      <c r="B24495" s="683"/>
      <c r="C24495" s="683"/>
      <c r="D24495" s="684"/>
    </row>
    <row r="24496" spans="2:4" ht="15" customHeight="1" x14ac:dyDescent="0.25">
      <c r="B24496" s="683"/>
      <c r="C24496" s="683"/>
      <c r="D24496" s="684"/>
    </row>
    <row r="24497" spans="2:4" ht="15" customHeight="1" x14ac:dyDescent="0.25">
      <c r="B24497" s="683"/>
      <c r="C24497" s="683"/>
      <c r="D24497" s="684"/>
    </row>
    <row r="24498" spans="2:4" ht="15" customHeight="1" x14ac:dyDescent="0.25">
      <c r="B24498" s="683"/>
      <c r="C24498" s="683"/>
      <c r="D24498" s="684"/>
    </row>
    <row r="24499" spans="2:4" ht="15" customHeight="1" x14ac:dyDescent="0.25">
      <c r="B24499" s="683"/>
      <c r="C24499" s="683"/>
      <c r="D24499" s="684"/>
    </row>
    <row r="24500" spans="2:4" ht="15" customHeight="1" x14ac:dyDescent="0.25">
      <c r="B24500" s="683"/>
      <c r="C24500" s="683"/>
      <c r="D24500" s="684"/>
    </row>
    <row r="24501" spans="2:4" ht="15" customHeight="1" x14ac:dyDescent="0.25">
      <c r="B24501" s="683"/>
      <c r="C24501" s="683"/>
      <c r="D24501" s="684"/>
    </row>
    <row r="24502" spans="2:4" ht="15" customHeight="1" x14ac:dyDescent="0.25">
      <c r="B24502" s="683"/>
      <c r="C24502" s="683"/>
      <c r="D24502" s="684"/>
    </row>
    <row r="24503" spans="2:4" ht="15" customHeight="1" x14ac:dyDescent="0.25">
      <c r="B24503" s="683"/>
      <c r="C24503" s="683"/>
      <c r="D24503" s="684"/>
    </row>
    <row r="24504" spans="2:4" ht="15" customHeight="1" x14ac:dyDescent="0.25">
      <c r="B24504" s="683"/>
      <c r="C24504" s="683"/>
      <c r="D24504" s="684"/>
    </row>
    <row r="24505" spans="2:4" ht="15" customHeight="1" x14ac:dyDescent="0.25">
      <c r="B24505" s="683"/>
      <c r="C24505" s="683"/>
      <c r="D24505" s="684"/>
    </row>
    <row r="24506" spans="2:4" ht="15" customHeight="1" x14ac:dyDescent="0.25">
      <c r="B24506" s="683"/>
      <c r="C24506" s="683"/>
      <c r="D24506" s="684"/>
    </row>
    <row r="24507" spans="2:4" ht="15" customHeight="1" x14ac:dyDescent="0.25">
      <c r="B24507" s="683"/>
      <c r="C24507" s="683"/>
      <c r="D24507" s="684"/>
    </row>
    <row r="24508" spans="2:4" ht="15" customHeight="1" x14ac:dyDescent="0.25">
      <c r="B24508" s="683"/>
      <c r="C24508" s="683"/>
      <c r="D24508" s="684"/>
    </row>
    <row r="24509" spans="2:4" ht="15" customHeight="1" x14ac:dyDescent="0.25">
      <c r="B24509" s="683"/>
      <c r="C24509" s="683"/>
      <c r="D24509" s="684"/>
    </row>
    <row r="24510" spans="2:4" ht="15" customHeight="1" x14ac:dyDescent="0.25">
      <c r="B24510" s="683"/>
      <c r="C24510" s="683"/>
      <c r="D24510" s="684"/>
    </row>
    <row r="24511" spans="2:4" ht="15" customHeight="1" x14ac:dyDescent="0.25">
      <c r="B24511" s="683"/>
      <c r="C24511" s="683"/>
      <c r="D24511" s="684"/>
    </row>
    <row r="24512" spans="2:4" ht="15" customHeight="1" x14ac:dyDescent="0.25">
      <c r="B24512" s="683"/>
      <c r="C24512" s="683"/>
      <c r="D24512" s="684"/>
    </row>
    <row r="24513" spans="2:4" ht="15" customHeight="1" x14ac:dyDescent="0.25">
      <c r="B24513" s="683"/>
      <c r="C24513" s="683"/>
      <c r="D24513" s="684"/>
    </row>
    <row r="24514" spans="2:4" ht="15" customHeight="1" x14ac:dyDescent="0.25">
      <c r="B24514" s="683"/>
      <c r="C24514" s="683"/>
      <c r="D24514" s="684"/>
    </row>
    <row r="24515" spans="2:4" ht="15" customHeight="1" x14ac:dyDescent="0.25">
      <c r="B24515" s="683"/>
      <c r="C24515" s="683"/>
      <c r="D24515" s="684"/>
    </row>
    <row r="24516" spans="2:4" ht="15" customHeight="1" x14ac:dyDescent="0.25">
      <c r="B24516" s="683"/>
      <c r="C24516" s="683"/>
      <c r="D24516" s="684"/>
    </row>
    <row r="24517" spans="2:4" ht="15" customHeight="1" x14ac:dyDescent="0.25">
      <c r="B24517" s="683"/>
      <c r="C24517" s="683"/>
      <c r="D24517" s="684"/>
    </row>
    <row r="24518" spans="2:4" ht="15" customHeight="1" x14ac:dyDescent="0.25">
      <c r="B24518" s="683"/>
      <c r="C24518" s="683"/>
      <c r="D24518" s="684"/>
    </row>
    <row r="24519" spans="2:4" ht="15" customHeight="1" x14ac:dyDescent="0.25">
      <c r="B24519" s="683"/>
      <c r="C24519" s="683"/>
      <c r="D24519" s="684"/>
    </row>
    <row r="24520" spans="2:4" ht="15" customHeight="1" x14ac:dyDescent="0.25">
      <c r="B24520" s="683"/>
      <c r="C24520" s="683"/>
      <c r="D24520" s="684"/>
    </row>
    <row r="24521" spans="2:4" ht="15" customHeight="1" x14ac:dyDescent="0.25">
      <c r="B24521" s="683"/>
      <c r="C24521" s="683"/>
      <c r="D24521" s="684"/>
    </row>
    <row r="24522" spans="2:4" ht="15" customHeight="1" x14ac:dyDescent="0.25">
      <c r="B24522" s="683"/>
      <c r="C24522" s="683"/>
      <c r="D24522" s="684"/>
    </row>
    <row r="24523" spans="2:4" ht="15" customHeight="1" x14ac:dyDescent="0.25">
      <c r="B24523" s="683"/>
      <c r="C24523" s="683"/>
      <c r="D24523" s="684"/>
    </row>
    <row r="24524" spans="2:4" ht="15" customHeight="1" x14ac:dyDescent="0.25">
      <c r="B24524" s="683"/>
      <c r="C24524" s="683"/>
      <c r="D24524" s="684"/>
    </row>
    <row r="24525" spans="2:4" ht="15" customHeight="1" x14ac:dyDescent="0.25">
      <c r="B24525" s="683"/>
      <c r="C24525" s="683"/>
      <c r="D24525" s="684"/>
    </row>
    <row r="24526" spans="2:4" ht="15" customHeight="1" x14ac:dyDescent="0.25">
      <c r="B24526" s="683"/>
      <c r="C24526" s="683"/>
      <c r="D24526" s="684"/>
    </row>
    <row r="24527" spans="2:4" ht="15" customHeight="1" x14ac:dyDescent="0.25">
      <c r="B24527" s="683"/>
      <c r="C24527" s="683"/>
      <c r="D24527" s="684"/>
    </row>
    <row r="24528" spans="2:4" ht="15" customHeight="1" x14ac:dyDescent="0.25">
      <c r="B24528" s="683"/>
      <c r="C24528" s="683"/>
      <c r="D24528" s="684"/>
    </row>
    <row r="24529" spans="2:4" ht="15" customHeight="1" x14ac:dyDescent="0.25">
      <c r="B24529" s="683"/>
      <c r="C24529" s="683"/>
      <c r="D24529" s="684"/>
    </row>
    <row r="24530" spans="2:4" ht="15" customHeight="1" x14ac:dyDescent="0.25">
      <c r="B24530" s="683"/>
      <c r="C24530" s="683"/>
      <c r="D24530" s="684"/>
    </row>
    <row r="24531" spans="2:4" ht="15" customHeight="1" x14ac:dyDescent="0.25">
      <c r="B24531" s="683"/>
      <c r="C24531" s="683"/>
      <c r="D24531" s="684"/>
    </row>
    <row r="24532" spans="2:4" ht="15" customHeight="1" x14ac:dyDescent="0.25">
      <c r="B24532" s="683"/>
      <c r="C24532" s="683"/>
      <c r="D24532" s="684"/>
    </row>
    <row r="24533" spans="2:4" ht="15" customHeight="1" x14ac:dyDescent="0.25">
      <c r="B24533" s="683"/>
      <c r="C24533" s="683"/>
      <c r="D24533" s="684"/>
    </row>
    <row r="24534" spans="2:4" ht="15" customHeight="1" x14ac:dyDescent="0.25">
      <c r="B24534" s="683"/>
      <c r="C24534" s="683"/>
      <c r="D24534" s="684"/>
    </row>
    <row r="24535" spans="2:4" ht="15" customHeight="1" x14ac:dyDescent="0.25">
      <c r="B24535" s="683"/>
      <c r="C24535" s="683"/>
      <c r="D24535" s="684"/>
    </row>
    <row r="24536" spans="2:4" ht="15" customHeight="1" x14ac:dyDescent="0.25">
      <c r="B24536" s="683"/>
      <c r="C24536" s="683"/>
      <c r="D24536" s="684"/>
    </row>
    <row r="24537" spans="2:4" ht="15" customHeight="1" x14ac:dyDescent="0.25">
      <c r="B24537" s="683"/>
      <c r="C24537" s="683"/>
      <c r="D24537" s="684"/>
    </row>
    <row r="24538" spans="2:4" ht="15" customHeight="1" x14ac:dyDescent="0.25">
      <c r="B24538" s="683"/>
      <c r="C24538" s="683"/>
      <c r="D24538" s="684"/>
    </row>
    <row r="24539" spans="2:4" ht="15" customHeight="1" x14ac:dyDescent="0.25">
      <c r="B24539" s="683"/>
      <c r="C24539" s="683"/>
      <c r="D24539" s="684"/>
    </row>
    <row r="24540" spans="2:4" ht="15" customHeight="1" x14ac:dyDescent="0.25">
      <c r="B24540" s="683"/>
      <c r="C24540" s="683"/>
      <c r="D24540" s="684"/>
    </row>
    <row r="24541" spans="2:4" ht="15" customHeight="1" x14ac:dyDescent="0.25">
      <c r="B24541" s="683"/>
      <c r="C24541" s="683"/>
      <c r="D24541" s="684"/>
    </row>
    <row r="24542" spans="2:4" ht="15" customHeight="1" x14ac:dyDescent="0.25">
      <c r="B24542" s="683"/>
      <c r="C24542" s="683"/>
      <c r="D24542" s="684"/>
    </row>
    <row r="24543" spans="2:4" ht="15" customHeight="1" x14ac:dyDescent="0.25">
      <c r="B24543" s="683"/>
      <c r="C24543" s="683"/>
      <c r="D24543" s="684"/>
    </row>
    <row r="24544" spans="2:4" ht="15" customHeight="1" x14ac:dyDescent="0.25">
      <c r="B24544" s="683"/>
      <c r="C24544" s="683"/>
      <c r="D24544" s="684"/>
    </row>
    <row r="24545" spans="2:4" ht="15" customHeight="1" x14ac:dyDescent="0.25">
      <c r="B24545" s="683"/>
      <c r="C24545" s="683"/>
      <c r="D24545" s="684"/>
    </row>
    <row r="24546" spans="2:4" ht="15" customHeight="1" x14ac:dyDescent="0.25">
      <c r="B24546" s="683"/>
      <c r="C24546" s="683"/>
      <c r="D24546" s="684"/>
    </row>
    <row r="24547" spans="2:4" ht="15" customHeight="1" x14ac:dyDescent="0.25">
      <c r="B24547" s="683"/>
      <c r="C24547" s="683"/>
      <c r="D24547" s="684"/>
    </row>
    <row r="24548" spans="2:4" ht="15" customHeight="1" x14ac:dyDescent="0.25">
      <c r="B24548" s="683"/>
      <c r="C24548" s="683"/>
      <c r="D24548" s="684"/>
    </row>
    <row r="24549" spans="2:4" ht="15" customHeight="1" x14ac:dyDescent="0.25">
      <c r="B24549" s="683"/>
      <c r="C24549" s="683"/>
      <c r="D24549" s="684"/>
    </row>
    <row r="24550" spans="2:4" ht="15" customHeight="1" x14ac:dyDescent="0.25">
      <c r="B24550" s="683"/>
      <c r="C24550" s="683"/>
      <c r="D24550" s="684"/>
    </row>
    <row r="24551" spans="2:4" ht="15" customHeight="1" x14ac:dyDescent="0.25">
      <c r="B24551" s="683"/>
      <c r="C24551" s="683"/>
      <c r="D24551" s="684"/>
    </row>
    <row r="24552" spans="2:4" ht="15" customHeight="1" x14ac:dyDescent="0.25">
      <c r="B24552" s="683"/>
      <c r="C24552" s="683"/>
      <c r="D24552" s="684"/>
    </row>
    <row r="24553" spans="2:4" ht="15" customHeight="1" x14ac:dyDescent="0.25">
      <c r="B24553" s="683"/>
      <c r="C24553" s="683"/>
      <c r="D24553" s="684"/>
    </row>
    <row r="24554" spans="2:4" ht="15" customHeight="1" x14ac:dyDescent="0.25">
      <c r="B24554" s="683"/>
      <c r="C24554" s="683"/>
      <c r="D24554" s="684"/>
    </row>
    <row r="24555" spans="2:4" ht="15" customHeight="1" x14ac:dyDescent="0.25">
      <c r="B24555" s="683"/>
      <c r="C24555" s="683"/>
      <c r="D24555" s="684"/>
    </row>
    <row r="24556" spans="2:4" ht="15" customHeight="1" x14ac:dyDescent="0.25">
      <c r="B24556" s="683"/>
      <c r="C24556" s="683"/>
      <c r="D24556" s="684"/>
    </row>
    <row r="24557" spans="2:4" ht="15" customHeight="1" x14ac:dyDescent="0.25">
      <c r="B24557" s="683"/>
      <c r="C24557" s="683"/>
      <c r="D24557" s="684"/>
    </row>
    <row r="24558" spans="2:4" ht="15" customHeight="1" x14ac:dyDescent="0.25">
      <c r="B24558" s="683"/>
      <c r="C24558" s="683"/>
      <c r="D24558" s="684"/>
    </row>
    <row r="24559" spans="2:4" ht="15" customHeight="1" x14ac:dyDescent="0.25">
      <c r="B24559" s="683"/>
      <c r="C24559" s="683"/>
      <c r="D24559" s="684"/>
    </row>
    <row r="24560" spans="2:4" ht="15" customHeight="1" x14ac:dyDescent="0.25">
      <c r="B24560" s="683"/>
      <c r="C24560" s="683"/>
      <c r="D24560" s="684"/>
    </row>
    <row r="24561" spans="2:4" ht="15" customHeight="1" x14ac:dyDescent="0.25">
      <c r="B24561" s="683"/>
      <c r="C24561" s="683"/>
      <c r="D24561" s="684"/>
    </row>
    <row r="24562" spans="2:4" ht="15" customHeight="1" x14ac:dyDescent="0.25">
      <c r="B24562" s="683"/>
      <c r="C24562" s="683"/>
      <c r="D24562" s="684"/>
    </row>
    <row r="24563" spans="2:4" ht="15" customHeight="1" x14ac:dyDescent="0.25">
      <c r="B24563" s="683"/>
      <c r="C24563" s="683"/>
      <c r="D24563" s="684"/>
    </row>
    <row r="24564" spans="2:4" ht="15" customHeight="1" x14ac:dyDescent="0.25">
      <c r="B24564" s="683"/>
      <c r="C24564" s="683"/>
      <c r="D24564" s="684"/>
    </row>
    <row r="24565" spans="2:4" ht="15" customHeight="1" x14ac:dyDescent="0.25">
      <c r="B24565" s="683"/>
      <c r="C24565" s="683"/>
      <c r="D24565" s="684"/>
    </row>
    <row r="24566" spans="2:4" ht="15" customHeight="1" x14ac:dyDescent="0.25">
      <c r="B24566" s="683"/>
      <c r="C24566" s="683"/>
      <c r="D24566" s="684"/>
    </row>
    <row r="24567" spans="2:4" ht="15" customHeight="1" x14ac:dyDescent="0.25">
      <c r="B24567" s="683"/>
      <c r="C24567" s="683"/>
      <c r="D24567" s="684"/>
    </row>
    <row r="24568" spans="2:4" ht="15" customHeight="1" x14ac:dyDescent="0.25">
      <c r="B24568" s="683"/>
      <c r="C24568" s="683"/>
      <c r="D24568" s="684"/>
    </row>
    <row r="24569" spans="2:4" ht="15" customHeight="1" x14ac:dyDescent="0.25">
      <c r="B24569" s="683"/>
      <c r="C24569" s="683"/>
      <c r="D24569" s="684"/>
    </row>
    <row r="24570" spans="2:4" ht="15" customHeight="1" x14ac:dyDescent="0.25">
      <c r="B24570" s="683"/>
      <c r="C24570" s="683"/>
      <c r="D24570" s="684"/>
    </row>
    <row r="24571" spans="2:4" ht="15" customHeight="1" x14ac:dyDescent="0.25">
      <c r="B24571" s="683"/>
      <c r="C24571" s="683"/>
      <c r="D24571" s="684"/>
    </row>
    <row r="24572" spans="2:4" ht="15" customHeight="1" x14ac:dyDescent="0.25">
      <c r="B24572" s="683"/>
      <c r="C24572" s="683"/>
      <c r="D24572" s="684"/>
    </row>
    <row r="24573" spans="2:4" ht="15" customHeight="1" x14ac:dyDescent="0.25">
      <c r="B24573" s="683"/>
      <c r="C24573" s="683"/>
      <c r="D24573" s="684"/>
    </row>
    <row r="24574" spans="2:4" ht="15" customHeight="1" x14ac:dyDescent="0.25">
      <c r="B24574" s="683"/>
      <c r="C24574" s="683"/>
      <c r="D24574" s="684"/>
    </row>
    <row r="24575" spans="2:4" ht="15" customHeight="1" x14ac:dyDescent="0.25">
      <c r="B24575" s="683"/>
      <c r="C24575" s="683"/>
      <c r="D24575" s="684"/>
    </row>
    <row r="24576" spans="2:4" ht="15" customHeight="1" x14ac:dyDescent="0.25">
      <c r="B24576" s="683"/>
      <c r="C24576" s="683"/>
      <c r="D24576" s="684"/>
    </row>
    <row r="24577" spans="2:4" ht="15" customHeight="1" x14ac:dyDescent="0.25">
      <c r="B24577" s="683"/>
      <c r="C24577" s="683"/>
      <c r="D24577" s="684"/>
    </row>
    <row r="24578" spans="2:4" ht="15" customHeight="1" x14ac:dyDescent="0.25">
      <c r="B24578" s="683"/>
      <c r="C24578" s="683"/>
      <c r="D24578" s="684"/>
    </row>
    <row r="24579" spans="2:4" ht="15" customHeight="1" x14ac:dyDescent="0.25">
      <c r="B24579" s="683"/>
      <c r="C24579" s="683"/>
      <c r="D24579" s="684"/>
    </row>
    <row r="24580" spans="2:4" ht="15" customHeight="1" x14ac:dyDescent="0.25">
      <c r="B24580" s="683"/>
      <c r="C24580" s="683"/>
      <c r="D24580" s="684"/>
    </row>
    <row r="24581" spans="2:4" ht="15" customHeight="1" x14ac:dyDescent="0.25">
      <c r="B24581" s="683"/>
      <c r="C24581" s="683"/>
      <c r="D24581" s="684"/>
    </row>
    <row r="24582" spans="2:4" ht="15" customHeight="1" x14ac:dyDescent="0.25">
      <c r="B24582" s="683"/>
      <c r="C24582" s="683"/>
      <c r="D24582" s="684"/>
    </row>
    <row r="24583" spans="2:4" ht="15" customHeight="1" x14ac:dyDescent="0.25">
      <c r="B24583" s="683"/>
      <c r="C24583" s="683"/>
      <c r="D24583" s="684"/>
    </row>
    <row r="24584" spans="2:4" ht="15" customHeight="1" x14ac:dyDescent="0.25">
      <c r="B24584" s="683"/>
      <c r="C24584" s="683"/>
      <c r="D24584" s="684"/>
    </row>
    <row r="24585" spans="2:4" ht="15" customHeight="1" x14ac:dyDescent="0.25">
      <c r="B24585" s="683"/>
      <c r="C24585" s="683"/>
      <c r="D24585" s="684"/>
    </row>
    <row r="24586" spans="2:4" ht="15" customHeight="1" x14ac:dyDescent="0.25">
      <c r="B24586" s="683"/>
      <c r="C24586" s="683"/>
      <c r="D24586" s="684"/>
    </row>
    <row r="24587" spans="2:4" ht="15" customHeight="1" x14ac:dyDescent="0.25">
      <c r="B24587" s="683"/>
      <c r="C24587" s="683"/>
      <c r="D24587" s="684"/>
    </row>
    <row r="24588" spans="2:4" ht="15" customHeight="1" x14ac:dyDescent="0.25">
      <c r="B24588" s="683"/>
      <c r="C24588" s="683"/>
      <c r="D24588" s="684"/>
    </row>
    <row r="24589" spans="2:4" ht="15" customHeight="1" x14ac:dyDescent="0.25">
      <c r="B24589" s="683"/>
      <c r="C24589" s="683"/>
      <c r="D24589" s="684"/>
    </row>
    <row r="24590" spans="2:4" ht="15" customHeight="1" x14ac:dyDescent="0.25">
      <c r="B24590" s="683"/>
      <c r="C24590" s="683"/>
      <c r="D24590" s="684"/>
    </row>
    <row r="24591" spans="2:4" ht="15" customHeight="1" x14ac:dyDescent="0.25">
      <c r="B24591" s="683"/>
      <c r="C24591" s="683"/>
      <c r="D24591" s="684"/>
    </row>
    <row r="24592" spans="2:4" ht="15" customHeight="1" x14ac:dyDescent="0.25">
      <c r="B24592" s="683"/>
      <c r="C24592" s="683"/>
      <c r="D24592" s="684"/>
    </row>
    <row r="24593" spans="2:4" ht="15" customHeight="1" x14ac:dyDescent="0.25">
      <c r="B24593" s="683"/>
      <c r="C24593" s="683"/>
      <c r="D24593" s="684"/>
    </row>
    <row r="24594" spans="2:4" ht="15" customHeight="1" x14ac:dyDescent="0.25">
      <c r="B24594" s="683"/>
      <c r="C24594" s="683"/>
      <c r="D24594" s="684"/>
    </row>
    <row r="24595" spans="2:4" ht="15" customHeight="1" x14ac:dyDescent="0.25">
      <c r="B24595" s="683"/>
      <c r="C24595" s="683"/>
      <c r="D24595" s="684"/>
    </row>
    <row r="24596" spans="2:4" ht="15" customHeight="1" x14ac:dyDescent="0.25">
      <c r="B24596" s="683"/>
      <c r="C24596" s="683"/>
      <c r="D24596" s="684"/>
    </row>
    <row r="24597" spans="2:4" ht="15" customHeight="1" x14ac:dyDescent="0.25">
      <c r="B24597" s="683"/>
      <c r="C24597" s="683"/>
      <c r="D24597" s="684"/>
    </row>
    <row r="24598" spans="2:4" ht="15" customHeight="1" x14ac:dyDescent="0.25">
      <c r="B24598" s="683"/>
      <c r="C24598" s="683"/>
      <c r="D24598" s="684"/>
    </row>
    <row r="24599" spans="2:4" ht="15" customHeight="1" x14ac:dyDescent="0.25">
      <c r="B24599" s="683"/>
      <c r="C24599" s="683"/>
      <c r="D24599" s="684"/>
    </row>
    <row r="24600" spans="2:4" ht="15" customHeight="1" x14ac:dyDescent="0.25">
      <c r="B24600" s="683"/>
      <c r="C24600" s="683"/>
      <c r="D24600" s="684"/>
    </row>
    <row r="24601" spans="2:4" ht="15" customHeight="1" x14ac:dyDescent="0.25">
      <c r="B24601" s="683"/>
      <c r="C24601" s="683"/>
      <c r="D24601" s="684"/>
    </row>
    <row r="24602" spans="2:4" ht="15" customHeight="1" x14ac:dyDescent="0.25">
      <c r="B24602" s="683"/>
      <c r="C24602" s="683"/>
      <c r="D24602" s="684"/>
    </row>
    <row r="24603" spans="2:4" ht="15" customHeight="1" x14ac:dyDescent="0.25">
      <c r="B24603" s="683"/>
      <c r="C24603" s="683"/>
      <c r="D24603" s="684"/>
    </row>
    <row r="24604" spans="2:4" ht="15" customHeight="1" x14ac:dyDescent="0.25">
      <c r="B24604" s="683"/>
      <c r="C24604" s="683"/>
      <c r="D24604" s="684"/>
    </row>
    <row r="24605" spans="2:4" ht="15" customHeight="1" x14ac:dyDescent="0.25">
      <c r="B24605" s="683"/>
      <c r="C24605" s="683"/>
      <c r="D24605" s="684"/>
    </row>
    <row r="24606" spans="2:4" ht="15" customHeight="1" x14ac:dyDescent="0.25">
      <c r="B24606" s="683"/>
      <c r="C24606" s="683"/>
      <c r="D24606" s="684"/>
    </row>
    <row r="24607" spans="2:4" ht="15" customHeight="1" x14ac:dyDescent="0.25">
      <c r="B24607" s="683"/>
      <c r="C24607" s="683"/>
      <c r="D24607" s="684"/>
    </row>
    <row r="24608" spans="2:4" ht="15" customHeight="1" x14ac:dyDescent="0.25">
      <c r="B24608" s="683"/>
      <c r="C24608" s="683"/>
      <c r="D24608" s="684"/>
    </row>
    <row r="24609" spans="2:4" ht="15" customHeight="1" x14ac:dyDescent="0.25">
      <c r="B24609" s="683"/>
      <c r="C24609" s="683"/>
      <c r="D24609" s="684"/>
    </row>
    <row r="24610" spans="2:4" ht="15" customHeight="1" x14ac:dyDescent="0.25">
      <c r="B24610" s="683"/>
      <c r="C24610" s="683"/>
      <c r="D24610" s="684"/>
    </row>
    <row r="24611" spans="2:4" ht="15" customHeight="1" x14ac:dyDescent="0.25">
      <c r="B24611" s="683"/>
      <c r="C24611" s="683"/>
      <c r="D24611" s="684"/>
    </row>
    <row r="24612" spans="2:4" ht="15" customHeight="1" x14ac:dyDescent="0.25">
      <c r="B24612" s="683"/>
      <c r="C24612" s="683"/>
      <c r="D24612" s="684"/>
    </row>
    <row r="24613" spans="2:4" ht="15" customHeight="1" x14ac:dyDescent="0.25">
      <c r="B24613" s="683"/>
      <c r="C24613" s="683"/>
      <c r="D24613" s="684"/>
    </row>
    <row r="24614" spans="2:4" ht="15" customHeight="1" x14ac:dyDescent="0.25">
      <c r="B24614" s="683"/>
      <c r="C24614" s="683"/>
      <c r="D24614" s="684"/>
    </row>
    <row r="24615" spans="2:4" ht="15" customHeight="1" x14ac:dyDescent="0.25">
      <c r="B24615" s="683"/>
      <c r="C24615" s="683"/>
      <c r="D24615" s="684"/>
    </row>
    <row r="24616" spans="2:4" ht="15" customHeight="1" x14ac:dyDescent="0.25">
      <c r="B24616" s="683"/>
      <c r="C24616" s="683"/>
      <c r="D24616" s="684"/>
    </row>
    <row r="24617" spans="2:4" ht="15" customHeight="1" x14ac:dyDescent="0.25">
      <c r="B24617" s="683"/>
      <c r="C24617" s="683"/>
      <c r="D24617" s="684"/>
    </row>
    <row r="24618" spans="2:4" ht="15" customHeight="1" x14ac:dyDescent="0.25">
      <c r="B24618" s="683"/>
      <c r="C24618" s="683"/>
      <c r="D24618" s="684"/>
    </row>
    <row r="24619" spans="2:4" ht="15" customHeight="1" x14ac:dyDescent="0.25">
      <c r="B24619" s="683"/>
      <c r="C24619" s="683"/>
      <c r="D24619" s="684"/>
    </row>
    <row r="24620" spans="2:4" ht="15" customHeight="1" x14ac:dyDescent="0.25">
      <c r="B24620" s="683"/>
      <c r="C24620" s="683"/>
      <c r="D24620" s="684"/>
    </row>
    <row r="24621" spans="2:4" ht="15" customHeight="1" x14ac:dyDescent="0.25">
      <c r="B24621" s="683"/>
      <c r="C24621" s="683"/>
      <c r="D24621" s="684"/>
    </row>
    <row r="24622" spans="2:4" ht="15" customHeight="1" x14ac:dyDescent="0.25">
      <c r="B24622" s="683"/>
      <c r="C24622" s="683"/>
      <c r="D24622" s="684"/>
    </row>
    <row r="24623" spans="2:4" ht="15" customHeight="1" x14ac:dyDescent="0.25">
      <c r="B24623" s="683"/>
      <c r="C24623" s="683"/>
      <c r="D24623" s="684"/>
    </row>
    <row r="24624" spans="2:4" ht="15" customHeight="1" x14ac:dyDescent="0.25">
      <c r="B24624" s="683"/>
      <c r="C24624" s="683"/>
      <c r="D24624" s="684"/>
    </row>
    <row r="24625" spans="2:4" ht="15" customHeight="1" x14ac:dyDescent="0.25">
      <c r="B24625" s="683"/>
      <c r="C24625" s="683"/>
      <c r="D24625" s="684"/>
    </row>
    <row r="24626" spans="2:4" ht="15" customHeight="1" x14ac:dyDescent="0.25">
      <c r="B24626" s="683"/>
      <c r="C24626" s="683"/>
      <c r="D24626" s="684"/>
    </row>
    <row r="24627" spans="2:4" ht="15" customHeight="1" x14ac:dyDescent="0.25">
      <c r="B24627" s="683"/>
      <c r="C24627" s="683"/>
      <c r="D24627" s="684"/>
    </row>
    <row r="24628" spans="2:4" ht="15" customHeight="1" x14ac:dyDescent="0.25">
      <c r="B24628" s="683"/>
      <c r="C24628" s="683"/>
      <c r="D24628" s="684"/>
    </row>
    <row r="24629" spans="2:4" ht="15" customHeight="1" x14ac:dyDescent="0.25">
      <c r="B24629" s="683"/>
      <c r="C24629" s="683"/>
      <c r="D24629" s="684"/>
    </row>
    <row r="24630" spans="2:4" ht="15" customHeight="1" x14ac:dyDescent="0.25">
      <c r="B24630" s="683"/>
      <c r="C24630" s="683"/>
      <c r="D24630" s="684"/>
    </row>
    <row r="24631" spans="2:4" ht="15" customHeight="1" x14ac:dyDescent="0.25">
      <c r="B24631" s="683"/>
      <c r="C24631" s="683"/>
      <c r="D24631" s="684"/>
    </row>
    <row r="24632" spans="2:4" ht="15" customHeight="1" x14ac:dyDescent="0.25">
      <c r="B24632" s="683"/>
      <c r="C24632" s="683"/>
      <c r="D24632" s="684"/>
    </row>
    <row r="24633" spans="2:4" ht="15" customHeight="1" x14ac:dyDescent="0.25">
      <c r="B24633" s="683"/>
      <c r="C24633" s="683"/>
      <c r="D24633" s="684"/>
    </row>
    <row r="24634" spans="2:4" ht="15" customHeight="1" x14ac:dyDescent="0.25">
      <c r="B24634" s="683"/>
      <c r="C24634" s="683"/>
      <c r="D24634" s="684"/>
    </row>
    <row r="24635" spans="2:4" ht="15" customHeight="1" x14ac:dyDescent="0.25">
      <c r="B24635" s="683"/>
      <c r="C24635" s="683"/>
      <c r="D24635" s="684"/>
    </row>
    <row r="24636" spans="2:4" ht="15" customHeight="1" x14ac:dyDescent="0.25">
      <c r="B24636" s="683"/>
      <c r="C24636" s="683"/>
      <c r="D24636" s="684"/>
    </row>
    <row r="24637" spans="2:4" ht="15" customHeight="1" x14ac:dyDescent="0.25">
      <c r="B24637" s="683"/>
      <c r="C24637" s="683"/>
      <c r="D24637" s="684"/>
    </row>
    <row r="24638" spans="2:4" ht="15" customHeight="1" x14ac:dyDescent="0.25">
      <c r="B24638" s="683"/>
      <c r="C24638" s="683"/>
      <c r="D24638" s="684"/>
    </row>
    <row r="24639" spans="2:4" ht="15" customHeight="1" x14ac:dyDescent="0.25">
      <c r="B24639" s="683"/>
      <c r="C24639" s="683"/>
      <c r="D24639" s="684"/>
    </row>
    <row r="24640" spans="2:4" ht="15" customHeight="1" x14ac:dyDescent="0.25">
      <c r="B24640" s="683"/>
      <c r="C24640" s="683"/>
      <c r="D24640" s="684"/>
    </row>
    <row r="24641" spans="2:4" ht="15" customHeight="1" x14ac:dyDescent="0.25">
      <c r="B24641" s="683"/>
      <c r="C24641" s="683"/>
      <c r="D24641" s="684"/>
    </row>
    <row r="24642" spans="2:4" ht="15" customHeight="1" x14ac:dyDescent="0.25">
      <c r="B24642" s="683"/>
      <c r="C24642" s="683"/>
      <c r="D24642" s="684"/>
    </row>
    <row r="24643" spans="2:4" ht="15" customHeight="1" x14ac:dyDescent="0.25">
      <c r="B24643" s="683"/>
      <c r="C24643" s="683"/>
      <c r="D24643" s="684"/>
    </row>
    <row r="24644" spans="2:4" ht="15" customHeight="1" x14ac:dyDescent="0.25">
      <c r="B24644" s="683"/>
      <c r="C24644" s="683"/>
      <c r="D24644" s="684"/>
    </row>
    <row r="24645" spans="2:4" ht="15" customHeight="1" x14ac:dyDescent="0.25">
      <c r="B24645" s="683"/>
      <c r="C24645" s="683"/>
      <c r="D24645" s="684"/>
    </row>
    <row r="24646" spans="2:4" ht="15" customHeight="1" x14ac:dyDescent="0.25">
      <c r="B24646" s="683"/>
      <c r="C24646" s="683"/>
      <c r="D24646" s="684"/>
    </row>
    <row r="24647" spans="2:4" ht="15" customHeight="1" x14ac:dyDescent="0.25">
      <c r="B24647" s="683"/>
      <c r="C24647" s="683"/>
      <c r="D24647" s="684"/>
    </row>
    <row r="24648" spans="2:4" ht="15" customHeight="1" x14ac:dyDescent="0.25">
      <c r="B24648" s="683"/>
      <c r="C24648" s="683"/>
      <c r="D24648" s="684"/>
    </row>
    <row r="24649" spans="2:4" ht="15" customHeight="1" x14ac:dyDescent="0.25">
      <c r="B24649" s="683"/>
      <c r="C24649" s="683"/>
      <c r="D24649" s="684"/>
    </row>
    <row r="24650" spans="2:4" ht="15" customHeight="1" x14ac:dyDescent="0.25">
      <c r="B24650" s="683"/>
      <c r="C24650" s="683"/>
      <c r="D24650" s="684"/>
    </row>
    <row r="24651" spans="2:4" ht="15" customHeight="1" x14ac:dyDescent="0.25">
      <c r="B24651" s="683"/>
      <c r="C24651" s="683"/>
      <c r="D24651" s="684"/>
    </row>
    <row r="24652" spans="2:4" ht="15" customHeight="1" x14ac:dyDescent="0.25">
      <c r="B24652" s="683"/>
      <c r="C24652" s="683"/>
      <c r="D24652" s="684"/>
    </row>
    <row r="24653" spans="2:4" ht="15" customHeight="1" x14ac:dyDescent="0.25">
      <c r="B24653" s="683"/>
      <c r="C24653" s="683"/>
      <c r="D24653" s="684"/>
    </row>
    <row r="24654" spans="2:4" ht="15" customHeight="1" x14ac:dyDescent="0.25">
      <c r="B24654" s="683"/>
      <c r="C24654" s="683"/>
      <c r="D24654" s="684"/>
    </row>
    <row r="24655" spans="2:4" ht="15" customHeight="1" x14ac:dyDescent="0.25">
      <c r="B24655" s="683"/>
      <c r="C24655" s="683"/>
      <c r="D24655" s="684"/>
    </row>
    <row r="24656" spans="2:4" ht="15" customHeight="1" x14ac:dyDescent="0.25">
      <c r="B24656" s="683"/>
      <c r="C24656" s="683"/>
      <c r="D24656" s="684"/>
    </row>
    <row r="24657" spans="2:4" ht="15" customHeight="1" x14ac:dyDescent="0.25">
      <c r="B24657" s="683"/>
      <c r="C24657" s="683"/>
      <c r="D24657" s="684"/>
    </row>
    <row r="24658" spans="2:4" ht="15" customHeight="1" x14ac:dyDescent="0.25">
      <c r="B24658" s="683"/>
      <c r="C24658" s="683"/>
      <c r="D24658" s="684"/>
    </row>
    <row r="24659" spans="2:4" ht="15" customHeight="1" x14ac:dyDescent="0.25">
      <c r="B24659" s="683"/>
      <c r="C24659" s="683"/>
      <c r="D24659" s="684"/>
    </row>
    <row r="24660" spans="2:4" ht="15" customHeight="1" x14ac:dyDescent="0.25">
      <c r="B24660" s="683"/>
      <c r="C24660" s="683"/>
      <c r="D24660" s="684"/>
    </row>
    <row r="24661" spans="2:4" ht="15" customHeight="1" x14ac:dyDescent="0.25">
      <c r="B24661" s="683"/>
      <c r="C24661" s="683"/>
      <c r="D24661" s="684"/>
    </row>
    <row r="24662" spans="2:4" ht="15" customHeight="1" x14ac:dyDescent="0.25">
      <c r="B24662" s="683"/>
      <c r="C24662" s="683"/>
      <c r="D24662" s="684"/>
    </row>
    <row r="24663" spans="2:4" ht="15" customHeight="1" x14ac:dyDescent="0.25">
      <c r="B24663" s="683"/>
      <c r="C24663" s="683"/>
      <c r="D24663" s="684"/>
    </row>
    <row r="24664" spans="2:4" ht="15" customHeight="1" x14ac:dyDescent="0.25">
      <c r="B24664" s="683"/>
      <c r="C24664" s="683"/>
      <c r="D24664" s="684"/>
    </row>
    <row r="24665" spans="2:4" ht="15" customHeight="1" x14ac:dyDescent="0.25">
      <c r="B24665" s="683"/>
      <c r="C24665" s="683"/>
      <c r="D24665" s="684"/>
    </row>
    <row r="24666" spans="2:4" ht="15" customHeight="1" x14ac:dyDescent="0.25">
      <c r="B24666" s="683"/>
      <c r="C24666" s="683"/>
      <c r="D24666" s="684"/>
    </row>
    <row r="24667" spans="2:4" ht="15" customHeight="1" x14ac:dyDescent="0.25">
      <c r="B24667" s="683"/>
      <c r="C24667" s="683"/>
      <c r="D24667" s="684"/>
    </row>
    <row r="24668" spans="2:4" ht="15" customHeight="1" x14ac:dyDescent="0.25">
      <c r="B24668" s="683"/>
      <c r="C24668" s="683"/>
      <c r="D24668" s="684"/>
    </row>
    <row r="24669" spans="2:4" ht="15" customHeight="1" x14ac:dyDescent="0.25">
      <c r="B24669" s="683"/>
      <c r="C24669" s="683"/>
      <c r="D24669" s="684"/>
    </row>
    <row r="24670" spans="2:4" ht="15" customHeight="1" x14ac:dyDescent="0.25">
      <c r="B24670" s="683"/>
      <c r="C24670" s="683"/>
      <c r="D24670" s="684"/>
    </row>
    <row r="24671" spans="2:4" ht="15" customHeight="1" x14ac:dyDescent="0.25">
      <c r="B24671" s="683"/>
      <c r="C24671" s="683"/>
      <c r="D24671" s="684"/>
    </row>
    <row r="24672" spans="2:4" ht="15" customHeight="1" x14ac:dyDescent="0.25">
      <c r="B24672" s="683"/>
      <c r="C24672" s="683"/>
      <c r="D24672" s="684"/>
    </row>
    <row r="24673" spans="2:4" ht="15" customHeight="1" x14ac:dyDescent="0.25">
      <c r="B24673" s="683"/>
      <c r="C24673" s="683"/>
      <c r="D24673" s="684"/>
    </row>
    <row r="24674" spans="2:4" ht="15" customHeight="1" x14ac:dyDescent="0.25">
      <c r="B24674" s="683"/>
      <c r="C24674" s="683"/>
      <c r="D24674" s="684"/>
    </row>
    <row r="24675" spans="2:4" ht="15" customHeight="1" x14ac:dyDescent="0.25">
      <c r="B24675" s="683"/>
      <c r="C24675" s="683"/>
      <c r="D24675" s="684"/>
    </row>
    <row r="24676" spans="2:4" ht="15" customHeight="1" x14ac:dyDescent="0.25">
      <c r="B24676" s="683"/>
      <c r="C24676" s="683"/>
      <c r="D24676" s="684"/>
    </row>
    <row r="24677" spans="2:4" ht="15" customHeight="1" x14ac:dyDescent="0.25">
      <c r="B24677" s="683"/>
      <c r="C24677" s="683"/>
      <c r="D24677" s="684"/>
    </row>
    <row r="24678" spans="2:4" ht="15" customHeight="1" x14ac:dyDescent="0.25">
      <c r="B24678" s="683"/>
      <c r="C24678" s="683"/>
      <c r="D24678" s="684"/>
    </row>
    <row r="24679" spans="2:4" ht="15" customHeight="1" x14ac:dyDescent="0.25">
      <c r="B24679" s="683"/>
      <c r="C24679" s="683"/>
      <c r="D24679" s="684"/>
    </row>
    <row r="24680" spans="2:4" ht="15" customHeight="1" x14ac:dyDescent="0.25">
      <c r="B24680" s="683"/>
      <c r="C24680" s="683"/>
      <c r="D24680" s="684"/>
    </row>
    <row r="24681" spans="2:4" ht="15" customHeight="1" x14ac:dyDescent="0.25">
      <c r="B24681" s="683"/>
      <c r="C24681" s="683"/>
      <c r="D24681" s="684"/>
    </row>
    <row r="24682" spans="2:4" ht="15" customHeight="1" x14ac:dyDescent="0.25">
      <c r="B24682" s="683"/>
      <c r="C24682" s="683"/>
      <c r="D24682" s="684"/>
    </row>
    <row r="24683" spans="2:4" ht="15" customHeight="1" x14ac:dyDescent="0.25">
      <c r="B24683" s="683"/>
      <c r="C24683" s="683"/>
      <c r="D24683" s="684"/>
    </row>
    <row r="24684" spans="2:4" ht="15" customHeight="1" x14ac:dyDescent="0.25">
      <c r="B24684" s="683"/>
      <c r="C24684" s="683"/>
      <c r="D24684" s="684"/>
    </row>
    <row r="24685" spans="2:4" ht="15" customHeight="1" x14ac:dyDescent="0.25">
      <c r="B24685" s="683"/>
      <c r="C24685" s="683"/>
      <c r="D24685" s="684"/>
    </row>
    <row r="24686" spans="2:4" ht="15" customHeight="1" x14ac:dyDescent="0.25">
      <c r="B24686" s="683"/>
      <c r="C24686" s="683"/>
      <c r="D24686" s="684"/>
    </row>
    <row r="24687" spans="2:4" ht="15" customHeight="1" x14ac:dyDescent="0.25">
      <c r="B24687" s="683"/>
      <c r="C24687" s="683"/>
      <c r="D24687" s="684"/>
    </row>
    <row r="24688" spans="2:4" ht="15" customHeight="1" x14ac:dyDescent="0.25">
      <c r="B24688" s="683"/>
      <c r="C24688" s="683"/>
      <c r="D24688" s="684"/>
    </row>
    <row r="24689" spans="2:4" ht="15" customHeight="1" x14ac:dyDescent="0.25">
      <c r="B24689" s="683"/>
      <c r="C24689" s="683"/>
      <c r="D24689" s="684"/>
    </row>
    <row r="24690" spans="2:4" ht="15" customHeight="1" x14ac:dyDescent="0.25">
      <c r="B24690" s="683"/>
      <c r="C24690" s="683"/>
      <c r="D24690" s="684"/>
    </row>
    <row r="24691" spans="2:4" ht="15" customHeight="1" x14ac:dyDescent="0.25">
      <c r="B24691" s="683"/>
      <c r="C24691" s="683"/>
      <c r="D24691" s="684"/>
    </row>
    <row r="24692" spans="2:4" ht="15" customHeight="1" x14ac:dyDescent="0.25">
      <c r="B24692" s="683"/>
      <c r="C24692" s="683"/>
      <c r="D24692" s="684"/>
    </row>
    <row r="24693" spans="2:4" ht="15" customHeight="1" x14ac:dyDescent="0.25">
      <c r="B24693" s="683"/>
      <c r="C24693" s="683"/>
      <c r="D24693" s="684"/>
    </row>
    <row r="24694" spans="2:4" ht="15" customHeight="1" x14ac:dyDescent="0.25">
      <c r="B24694" s="683"/>
      <c r="C24694" s="683"/>
      <c r="D24694" s="684"/>
    </row>
    <row r="24695" spans="2:4" ht="15" customHeight="1" x14ac:dyDescent="0.25">
      <c r="B24695" s="683"/>
      <c r="C24695" s="683"/>
      <c r="D24695" s="684"/>
    </row>
    <row r="24696" spans="2:4" ht="15" customHeight="1" x14ac:dyDescent="0.25">
      <c r="B24696" s="683"/>
      <c r="C24696" s="683"/>
      <c r="D24696" s="684"/>
    </row>
    <row r="24697" spans="2:4" ht="15" customHeight="1" x14ac:dyDescent="0.25">
      <c r="B24697" s="683"/>
      <c r="C24697" s="683"/>
      <c r="D24697" s="684"/>
    </row>
    <row r="24698" spans="2:4" ht="15" customHeight="1" x14ac:dyDescent="0.25">
      <c r="B24698" s="683"/>
      <c r="C24698" s="683"/>
      <c r="D24698" s="684"/>
    </row>
    <row r="24699" spans="2:4" ht="15" customHeight="1" x14ac:dyDescent="0.25">
      <c r="B24699" s="683"/>
      <c r="C24699" s="683"/>
      <c r="D24699" s="684"/>
    </row>
    <row r="24700" spans="2:4" ht="15" customHeight="1" x14ac:dyDescent="0.25">
      <c r="B24700" s="683"/>
      <c r="C24700" s="683"/>
      <c r="D24700" s="684"/>
    </row>
    <row r="24701" spans="2:4" ht="15" customHeight="1" x14ac:dyDescent="0.25">
      <c r="B24701" s="683"/>
      <c r="C24701" s="683"/>
      <c r="D24701" s="684"/>
    </row>
    <row r="24702" spans="2:4" ht="15" customHeight="1" x14ac:dyDescent="0.25">
      <c r="B24702" s="683"/>
      <c r="C24702" s="683"/>
      <c r="D24702" s="684"/>
    </row>
    <row r="24703" spans="2:4" ht="15" customHeight="1" x14ac:dyDescent="0.25">
      <c r="B24703" s="683"/>
      <c r="C24703" s="683"/>
      <c r="D24703" s="684"/>
    </row>
    <row r="24704" spans="2:4" ht="15" customHeight="1" x14ac:dyDescent="0.25">
      <c r="B24704" s="683"/>
      <c r="C24704" s="683"/>
      <c r="D24704" s="684"/>
    </row>
    <row r="24705" spans="2:4" ht="15" customHeight="1" x14ac:dyDescent="0.25">
      <c r="B24705" s="683"/>
      <c r="C24705" s="683"/>
      <c r="D24705" s="684"/>
    </row>
    <row r="24706" spans="2:4" ht="15" customHeight="1" x14ac:dyDescent="0.25">
      <c r="B24706" s="683"/>
      <c r="C24706" s="683"/>
      <c r="D24706" s="684"/>
    </row>
    <row r="24707" spans="2:4" ht="15" customHeight="1" x14ac:dyDescent="0.25">
      <c r="B24707" s="683"/>
      <c r="C24707" s="683"/>
      <c r="D24707" s="684"/>
    </row>
    <row r="24708" spans="2:4" ht="15" customHeight="1" x14ac:dyDescent="0.25">
      <c r="B24708" s="683"/>
      <c r="C24708" s="683"/>
      <c r="D24708" s="684"/>
    </row>
    <row r="24709" spans="2:4" ht="15" customHeight="1" x14ac:dyDescent="0.25">
      <c r="B24709" s="683"/>
      <c r="C24709" s="683"/>
      <c r="D24709" s="684"/>
    </row>
    <row r="24710" spans="2:4" ht="15" customHeight="1" x14ac:dyDescent="0.25">
      <c r="B24710" s="683"/>
      <c r="C24710" s="683"/>
      <c r="D24710" s="684"/>
    </row>
    <row r="24711" spans="2:4" ht="15" customHeight="1" x14ac:dyDescent="0.25">
      <c r="B24711" s="683"/>
      <c r="C24711" s="683"/>
      <c r="D24711" s="684"/>
    </row>
    <row r="24712" spans="2:4" ht="15" customHeight="1" x14ac:dyDescent="0.25">
      <c r="B24712" s="683"/>
      <c r="C24712" s="683"/>
      <c r="D24712" s="684"/>
    </row>
    <row r="24713" spans="2:4" ht="15" customHeight="1" x14ac:dyDescent="0.25">
      <c r="B24713" s="683"/>
      <c r="C24713" s="683"/>
      <c r="D24713" s="684"/>
    </row>
    <row r="24714" spans="2:4" ht="15" customHeight="1" x14ac:dyDescent="0.25">
      <c r="B24714" s="683"/>
      <c r="C24714" s="683"/>
      <c r="D24714" s="684"/>
    </row>
    <row r="24715" spans="2:4" ht="15" customHeight="1" x14ac:dyDescent="0.25">
      <c r="B24715" s="683"/>
      <c r="C24715" s="683"/>
      <c r="D24715" s="684"/>
    </row>
    <row r="24716" spans="2:4" ht="15" customHeight="1" x14ac:dyDescent="0.25">
      <c r="B24716" s="683"/>
      <c r="C24716" s="683"/>
      <c r="D24716" s="684"/>
    </row>
    <row r="24717" spans="2:4" ht="15" customHeight="1" x14ac:dyDescent="0.25">
      <c r="B24717" s="683"/>
      <c r="C24717" s="683"/>
      <c r="D24717" s="684"/>
    </row>
    <row r="24718" spans="2:4" ht="15" customHeight="1" x14ac:dyDescent="0.25">
      <c r="B24718" s="683"/>
      <c r="C24718" s="683"/>
      <c r="D24718" s="684"/>
    </row>
    <row r="24719" spans="2:4" ht="15" customHeight="1" x14ac:dyDescent="0.25">
      <c r="B24719" s="683"/>
      <c r="C24719" s="683"/>
      <c r="D24719" s="684"/>
    </row>
    <row r="24720" spans="2:4" ht="15" customHeight="1" x14ac:dyDescent="0.25">
      <c r="B24720" s="683"/>
      <c r="C24720" s="683"/>
      <c r="D24720" s="684"/>
    </row>
    <row r="24721" spans="2:4" ht="15" customHeight="1" x14ac:dyDescent="0.25">
      <c r="B24721" s="683"/>
      <c r="C24721" s="683"/>
      <c r="D24721" s="684"/>
    </row>
    <row r="24722" spans="2:4" ht="15" customHeight="1" x14ac:dyDescent="0.25">
      <c r="B24722" s="683"/>
      <c r="C24722" s="683"/>
      <c r="D24722" s="684"/>
    </row>
    <row r="24723" spans="2:4" ht="15" customHeight="1" x14ac:dyDescent="0.25">
      <c r="B24723" s="683"/>
      <c r="C24723" s="683"/>
      <c r="D24723" s="684"/>
    </row>
    <row r="24724" spans="2:4" ht="15" customHeight="1" x14ac:dyDescent="0.25">
      <c r="B24724" s="683"/>
      <c r="C24724" s="683"/>
      <c r="D24724" s="684"/>
    </row>
    <row r="24725" spans="2:4" ht="15" customHeight="1" x14ac:dyDescent="0.25">
      <c r="B24725" s="683"/>
      <c r="C24725" s="683"/>
      <c r="D24725" s="684"/>
    </row>
    <row r="24726" spans="2:4" ht="15" customHeight="1" x14ac:dyDescent="0.25">
      <c r="B24726" s="683"/>
      <c r="C24726" s="683"/>
      <c r="D24726" s="684"/>
    </row>
    <row r="24727" spans="2:4" ht="15" customHeight="1" x14ac:dyDescent="0.25">
      <c r="B24727" s="683"/>
      <c r="C24727" s="683"/>
      <c r="D24727" s="684"/>
    </row>
    <row r="24728" spans="2:4" ht="15" customHeight="1" x14ac:dyDescent="0.25">
      <c r="B24728" s="683"/>
      <c r="C24728" s="683"/>
      <c r="D24728" s="684"/>
    </row>
    <row r="24729" spans="2:4" ht="15" customHeight="1" x14ac:dyDescent="0.25">
      <c r="B24729" s="683"/>
      <c r="C24729" s="683"/>
      <c r="D24729" s="684"/>
    </row>
    <row r="24730" spans="2:4" ht="15" customHeight="1" x14ac:dyDescent="0.25">
      <c r="B24730" s="683"/>
      <c r="C24730" s="683"/>
      <c r="D24730" s="684"/>
    </row>
    <row r="24731" spans="2:4" ht="15" customHeight="1" x14ac:dyDescent="0.25">
      <c r="B24731" s="683"/>
      <c r="C24731" s="683"/>
      <c r="D24731" s="684"/>
    </row>
    <row r="24732" spans="2:4" ht="15" customHeight="1" x14ac:dyDescent="0.25">
      <c r="B24732" s="683"/>
      <c r="C24732" s="683"/>
      <c r="D24732" s="684"/>
    </row>
    <row r="24733" spans="2:4" ht="15" customHeight="1" x14ac:dyDescent="0.25">
      <c r="B24733" s="683"/>
      <c r="C24733" s="683"/>
      <c r="D24733" s="684"/>
    </row>
    <row r="24734" spans="2:4" ht="15" customHeight="1" x14ac:dyDescent="0.25">
      <c r="B24734" s="683"/>
      <c r="C24734" s="683"/>
      <c r="D24734" s="684"/>
    </row>
    <row r="24735" spans="2:4" ht="15" customHeight="1" x14ac:dyDescent="0.25">
      <c r="B24735" s="683"/>
      <c r="C24735" s="683"/>
      <c r="D24735" s="684"/>
    </row>
    <row r="24736" spans="2:4" ht="15" customHeight="1" x14ac:dyDescent="0.25">
      <c r="B24736" s="683"/>
      <c r="C24736" s="683"/>
      <c r="D24736" s="684"/>
    </row>
    <row r="24737" spans="2:4" ht="15" customHeight="1" x14ac:dyDescent="0.25">
      <c r="B24737" s="683"/>
      <c r="C24737" s="683"/>
      <c r="D24737" s="684"/>
    </row>
    <row r="24738" spans="2:4" ht="15" customHeight="1" x14ac:dyDescent="0.25">
      <c r="B24738" s="683"/>
      <c r="C24738" s="683"/>
      <c r="D24738" s="684"/>
    </row>
    <row r="24739" spans="2:4" ht="15" customHeight="1" x14ac:dyDescent="0.25">
      <c r="B24739" s="683"/>
      <c r="C24739" s="683"/>
      <c r="D24739" s="684"/>
    </row>
    <row r="24740" spans="2:4" ht="15" customHeight="1" x14ac:dyDescent="0.25">
      <c r="B24740" s="683"/>
      <c r="C24740" s="683"/>
      <c r="D24740" s="684"/>
    </row>
    <row r="24741" spans="2:4" ht="15" customHeight="1" x14ac:dyDescent="0.25">
      <c r="B24741" s="683"/>
      <c r="C24741" s="683"/>
      <c r="D24741" s="684"/>
    </row>
    <row r="24742" spans="2:4" ht="15" customHeight="1" x14ac:dyDescent="0.25">
      <c r="B24742" s="683"/>
      <c r="C24742" s="683"/>
      <c r="D24742" s="684"/>
    </row>
    <row r="24743" spans="2:4" ht="15" customHeight="1" x14ac:dyDescent="0.25">
      <c r="B24743" s="683"/>
      <c r="C24743" s="683"/>
      <c r="D24743" s="684"/>
    </row>
    <row r="24744" spans="2:4" ht="15" customHeight="1" x14ac:dyDescent="0.25">
      <c r="B24744" s="683"/>
      <c r="C24744" s="683"/>
      <c r="D24744" s="684"/>
    </row>
    <row r="24745" spans="2:4" ht="15" customHeight="1" x14ac:dyDescent="0.25">
      <c r="B24745" s="683"/>
      <c r="C24745" s="683"/>
      <c r="D24745" s="684"/>
    </row>
    <row r="24746" spans="2:4" ht="15" customHeight="1" x14ac:dyDescent="0.25">
      <c r="B24746" s="683"/>
      <c r="C24746" s="683"/>
      <c r="D24746" s="684"/>
    </row>
    <row r="24747" spans="2:4" ht="15" customHeight="1" x14ac:dyDescent="0.25">
      <c r="B24747" s="683"/>
      <c r="C24747" s="683"/>
      <c r="D24747" s="684"/>
    </row>
    <row r="24748" spans="2:4" ht="15" customHeight="1" x14ac:dyDescent="0.25">
      <c r="B24748" s="683"/>
      <c r="C24748" s="683"/>
      <c r="D24748" s="684"/>
    </row>
    <row r="24749" spans="2:4" ht="15" customHeight="1" x14ac:dyDescent="0.25">
      <c r="B24749" s="683"/>
      <c r="C24749" s="683"/>
      <c r="D24749" s="684"/>
    </row>
    <row r="24750" spans="2:4" ht="15" customHeight="1" x14ac:dyDescent="0.25">
      <c r="B24750" s="683"/>
      <c r="C24750" s="683"/>
      <c r="D24750" s="684"/>
    </row>
    <row r="24751" spans="2:4" ht="15" customHeight="1" x14ac:dyDescent="0.25">
      <c r="B24751" s="683"/>
      <c r="C24751" s="683"/>
      <c r="D24751" s="684"/>
    </row>
    <row r="24752" spans="2:4" ht="15" customHeight="1" x14ac:dyDescent="0.25">
      <c r="B24752" s="683"/>
      <c r="C24752" s="683"/>
      <c r="D24752" s="684"/>
    </row>
    <row r="24753" spans="2:4" ht="15" customHeight="1" x14ac:dyDescent="0.25">
      <c r="B24753" s="683"/>
      <c r="C24753" s="683"/>
      <c r="D24753" s="684"/>
    </row>
    <row r="24754" spans="2:4" ht="15" customHeight="1" x14ac:dyDescent="0.25">
      <c r="B24754" s="683"/>
      <c r="C24754" s="683"/>
      <c r="D24754" s="684"/>
    </row>
    <row r="24755" spans="2:4" ht="15" customHeight="1" x14ac:dyDescent="0.25">
      <c r="B24755" s="683"/>
      <c r="C24755" s="683"/>
      <c r="D24755" s="684"/>
    </row>
    <row r="24756" spans="2:4" ht="15" customHeight="1" x14ac:dyDescent="0.25">
      <c r="B24756" s="683"/>
      <c r="C24756" s="683"/>
      <c r="D24756" s="684"/>
    </row>
    <row r="24757" spans="2:4" ht="15" customHeight="1" x14ac:dyDescent="0.25">
      <c r="B24757" s="683"/>
      <c r="C24757" s="683"/>
      <c r="D24757" s="684"/>
    </row>
    <row r="24758" spans="2:4" ht="15" customHeight="1" x14ac:dyDescent="0.25">
      <c r="B24758" s="683"/>
      <c r="C24758" s="683"/>
      <c r="D24758" s="684"/>
    </row>
    <row r="24759" spans="2:4" ht="15" customHeight="1" x14ac:dyDescent="0.25">
      <c r="B24759" s="683"/>
      <c r="C24759" s="683"/>
      <c r="D24759" s="684"/>
    </row>
    <row r="24760" spans="2:4" ht="15" customHeight="1" x14ac:dyDescent="0.25">
      <c r="B24760" s="683"/>
      <c r="C24760" s="683"/>
      <c r="D24760" s="684"/>
    </row>
    <row r="24761" spans="2:4" ht="15" customHeight="1" x14ac:dyDescent="0.25">
      <c r="B24761" s="683"/>
      <c r="C24761" s="683"/>
      <c r="D24761" s="684"/>
    </row>
    <row r="24762" spans="2:4" ht="15" customHeight="1" x14ac:dyDescent="0.25">
      <c r="B24762" s="683"/>
      <c r="C24762" s="683"/>
      <c r="D24762" s="684"/>
    </row>
    <row r="24763" spans="2:4" ht="15" customHeight="1" x14ac:dyDescent="0.25">
      <c r="B24763" s="683"/>
      <c r="C24763" s="683"/>
      <c r="D24763" s="684"/>
    </row>
    <row r="24764" spans="2:4" ht="15" customHeight="1" x14ac:dyDescent="0.25">
      <c r="B24764" s="683"/>
      <c r="C24764" s="683"/>
      <c r="D24764" s="684"/>
    </row>
    <row r="24765" spans="2:4" ht="15" customHeight="1" x14ac:dyDescent="0.25">
      <c r="B24765" s="683"/>
      <c r="C24765" s="683"/>
      <c r="D24765" s="684"/>
    </row>
    <row r="24766" spans="2:4" ht="15" customHeight="1" x14ac:dyDescent="0.25">
      <c r="B24766" s="683"/>
      <c r="C24766" s="683"/>
      <c r="D24766" s="684"/>
    </row>
    <row r="24767" spans="2:4" ht="15" customHeight="1" x14ac:dyDescent="0.25">
      <c r="B24767" s="683"/>
      <c r="C24767" s="683"/>
      <c r="D24767" s="684"/>
    </row>
    <row r="24768" spans="2:4" ht="15" customHeight="1" x14ac:dyDescent="0.25">
      <c r="B24768" s="683"/>
      <c r="C24768" s="683"/>
      <c r="D24768" s="684"/>
    </row>
    <row r="24769" spans="2:4" ht="15" customHeight="1" x14ac:dyDescent="0.25">
      <c r="B24769" s="683"/>
      <c r="C24769" s="683"/>
      <c r="D24769" s="684"/>
    </row>
    <row r="24770" spans="2:4" ht="15" customHeight="1" x14ac:dyDescent="0.25">
      <c r="B24770" s="683"/>
      <c r="C24770" s="683"/>
      <c r="D24770" s="684"/>
    </row>
    <row r="24771" spans="2:4" ht="15" customHeight="1" x14ac:dyDescent="0.25">
      <c r="B24771" s="683"/>
      <c r="C24771" s="683"/>
      <c r="D24771" s="684"/>
    </row>
    <row r="24772" spans="2:4" ht="15" customHeight="1" x14ac:dyDescent="0.25">
      <c r="B24772" s="683"/>
      <c r="C24772" s="683"/>
      <c r="D24772" s="684"/>
    </row>
    <row r="24773" spans="2:4" ht="15" customHeight="1" x14ac:dyDescent="0.25">
      <c r="B24773" s="683"/>
      <c r="C24773" s="683"/>
      <c r="D24773" s="684"/>
    </row>
    <row r="24774" spans="2:4" ht="15" customHeight="1" x14ac:dyDescent="0.25">
      <c r="B24774" s="683"/>
      <c r="C24774" s="683"/>
      <c r="D24774" s="684"/>
    </row>
    <row r="24775" spans="2:4" ht="15" customHeight="1" x14ac:dyDescent="0.25">
      <c r="B24775" s="683"/>
      <c r="C24775" s="683"/>
      <c r="D24775" s="684"/>
    </row>
    <row r="24776" spans="2:4" ht="15" customHeight="1" x14ac:dyDescent="0.25">
      <c r="B24776" s="683"/>
      <c r="C24776" s="683"/>
      <c r="D24776" s="684"/>
    </row>
    <row r="24777" spans="2:4" ht="15" customHeight="1" x14ac:dyDescent="0.25">
      <c r="B24777" s="683"/>
      <c r="C24777" s="683"/>
      <c r="D24777" s="684"/>
    </row>
    <row r="24778" spans="2:4" ht="15" customHeight="1" x14ac:dyDescent="0.25">
      <c r="B24778" s="683"/>
      <c r="C24778" s="683"/>
      <c r="D24778" s="684"/>
    </row>
    <row r="24779" spans="2:4" ht="15" customHeight="1" x14ac:dyDescent="0.25">
      <c r="B24779" s="683"/>
      <c r="C24779" s="683"/>
      <c r="D24779" s="684"/>
    </row>
    <row r="24780" spans="2:4" ht="15" customHeight="1" x14ac:dyDescent="0.25">
      <c r="B24780" s="683"/>
      <c r="C24780" s="683"/>
      <c r="D24780" s="684"/>
    </row>
    <row r="24781" spans="2:4" ht="15" customHeight="1" x14ac:dyDescent="0.25">
      <c r="B24781" s="683"/>
      <c r="C24781" s="683"/>
      <c r="D24781" s="684"/>
    </row>
    <row r="24782" spans="2:4" ht="15" customHeight="1" x14ac:dyDescent="0.25">
      <c r="B24782" s="683"/>
      <c r="C24782" s="683"/>
      <c r="D24782" s="684"/>
    </row>
    <row r="24783" spans="2:4" ht="15" customHeight="1" x14ac:dyDescent="0.25">
      <c r="B24783" s="683"/>
      <c r="C24783" s="683"/>
      <c r="D24783" s="684"/>
    </row>
    <row r="24784" spans="2:4" ht="15" customHeight="1" x14ac:dyDescent="0.25">
      <c r="B24784" s="683"/>
      <c r="C24784" s="683"/>
      <c r="D24784" s="684"/>
    </row>
    <row r="24785" spans="2:4" ht="15" customHeight="1" x14ac:dyDescent="0.25">
      <c r="B24785" s="683"/>
      <c r="C24785" s="683"/>
      <c r="D24785" s="684"/>
    </row>
    <row r="24786" spans="2:4" ht="15" customHeight="1" x14ac:dyDescent="0.25">
      <c r="B24786" s="683"/>
      <c r="C24786" s="683"/>
      <c r="D24786" s="684"/>
    </row>
    <row r="24787" spans="2:4" ht="15" customHeight="1" x14ac:dyDescent="0.25">
      <c r="B24787" s="683"/>
      <c r="C24787" s="683"/>
      <c r="D24787" s="684"/>
    </row>
    <row r="24788" spans="2:4" ht="15" customHeight="1" x14ac:dyDescent="0.25">
      <c r="B24788" s="683"/>
      <c r="C24788" s="683"/>
      <c r="D24788" s="684"/>
    </row>
    <row r="24789" spans="2:4" ht="15" customHeight="1" x14ac:dyDescent="0.25">
      <c r="B24789" s="683"/>
      <c r="C24789" s="683"/>
      <c r="D24789" s="684"/>
    </row>
    <row r="24790" spans="2:4" ht="15" customHeight="1" x14ac:dyDescent="0.25">
      <c r="B24790" s="683"/>
      <c r="C24790" s="683"/>
      <c r="D24790" s="684"/>
    </row>
    <row r="24791" spans="2:4" ht="15" customHeight="1" x14ac:dyDescent="0.25">
      <c r="B24791" s="683"/>
      <c r="C24791" s="683"/>
      <c r="D24791" s="684"/>
    </row>
    <row r="24792" spans="2:4" ht="15" customHeight="1" x14ac:dyDescent="0.25">
      <c r="B24792" s="683"/>
      <c r="C24792" s="683"/>
      <c r="D24792" s="684"/>
    </row>
    <row r="24793" spans="2:4" ht="15" customHeight="1" x14ac:dyDescent="0.25">
      <c r="B24793" s="683"/>
      <c r="C24793" s="683"/>
      <c r="D24793" s="684"/>
    </row>
    <row r="24794" spans="2:4" ht="15" customHeight="1" x14ac:dyDescent="0.25">
      <c r="B24794" s="683"/>
      <c r="C24794" s="683"/>
      <c r="D24794" s="684"/>
    </row>
    <row r="24795" spans="2:4" ht="15" customHeight="1" x14ac:dyDescent="0.25">
      <c r="B24795" s="683"/>
      <c r="C24795" s="683"/>
      <c r="D24795" s="684"/>
    </row>
    <row r="24796" spans="2:4" ht="15" customHeight="1" x14ac:dyDescent="0.25">
      <c r="B24796" s="683"/>
      <c r="C24796" s="683"/>
      <c r="D24796" s="684"/>
    </row>
    <row r="24797" spans="2:4" ht="15" customHeight="1" x14ac:dyDescent="0.25">
      <c r="B24797" s="683"/>
      <c r="C24797" s="683"/>
      <c r="D24797" s="684"/>
    </row>
    <row r="24798" spans="2:4" ht="15" customHeight="1" x14ac:dyDescent="0.25">
      <c r="B24798" s="683"/>
      <c r="C24798" s="683"/>
      <c r="D24798" s="684"/>
    </row>
    <row r="24799" spans="2:4" ht="15" customHeight="1" x14ac:dyDescent="0.25">
      <c r="B24799" s="683"/>
      <c r="C24799" s="683"/>
      <c r="D24799" s="684"/>
    </row>
    <row r="24800" spans="2:4" ht="15" customHeight="1" x14ac:dyDescent="0.25">
      <c r="B24800" s="683"/>
      <c r="C24800" s="683"/>
      <c r="D24800" s="684"/>
    </row>
    <row r="24801" spans="2:4" ht="15" customHeight="1" x14ac:dyDescent="0.25">
      <c r="B24801" s="683"/>
      <c r="C24801" s="683"/>
      <c r="D24801" s="684"/>
    </row>
    <row r="24802" spans="2:4" ht="15" customHeight="1" x14ac:dyDescent="0.25">
      <c r="B24802" s="683"/>
      <c r="C24802" s="683"/>
      <c r="D24802" s="684"/>
    </row>
    <row r="24803" spans="2:4" ht="15" customHeight="1" x14ac:dyDescent="0.25">
      <c r="B24803" s="683"/>
      <c r="C24803" s="683"/>
      <c r="D24803" s="684"/>
    </row>
    <row r="24804" spans="2:4" ht="15" customHeight="1" x14ac:dyDescent="0.25">
      <c r="B24804" s="683"/>
      <c r="C24804" s="683"/>
      <c r="D24804" s="684"/>
    </row>
    <row r="24805" spans="2:4" ht="15" customHeight="1" x14ac:dyDescent="0.25">
      <c r="B24805" s="683"/>
      <c r="C24805" s="683"/>
      <c r="D24805" s="684"/>
    </row>
    <row r="24806" spans="2:4" ht="15" customHeight="1" x14ac:dyDescent="0.25">
      <c r="B24806" s="683"/>
      <c r="C24806" s="683"/>
      <c r="D24806" s="684"/>
    </row>
    <row r="24807" spans="2:4" ht="15" customHeight="1" x14ac:dyDescent="0.25">
      <c r="B24807" s="683"/>
      <c r="C24807" s="683"/>
      <c r="D24807" s="684"/>
    </row>
    <row r="24808" spans="2:4" ht="15" customHeight="1" x14ac:dyDescent="0.25">
      <c r="B24808" s="683"/>
      <c r="C24808" s="683"/>
      <c r="D24808" s="684"/>
    </row>
    <row r="24809" spans="2:4" ht="15" customHeight="1" x14ac:dyDescent="0.25">
      <c r="B24809" s="683"/>
      <c r="C24809" s="683"/>
      <c r="D24809" s="684"/>
    </row>
    <row r="24810" spans="2:4" ht="15" customHeight="1" x14ac:dyDescent="0.25">
      <c r="B24810" s="683"/>
      <c r="C24810" s="683"/>
      <c r="D24810" s="684"/>
    </row>
    <row r="24811" spans="2:4" ht="15" customHeight="1" x14ac:dyDescent="0.25">
      <c r="B24811" s="683"/>
      <c r="C24811" s="683"/>
      <c r="D24811" s="684"/>
    </row>
    <row r="24812" spans="2:4" ht="15" customHeight="1" x14ac:dyDescent="0.25">
      <c r="B24812" s="683"/>
      <c r="C24812" s="683"/>
      <c r="D24812" s="684"/>
    </row>
    <row r="24813" spans="2:4" ht="15" customHeight="1" x14ac:dyDescent="0.25">
      <c r="B24813" s="683"/>
      <c r="C24813" s="683"/>
      <c r="D24813" s="684"/>
    </row>
    <row r="24814" spans="2:4" ht="15" customHeight="1" x14ac:dyDescent="0.25">
      <c r="B24814" s="683"/>
      <c r="C24814" s="683"/>
      <c r="D24814" s="684"/>
    </row>
    <row r="24815" spans="2:4" ht="15" customHeight="1" x14ac:dyDescent="0.25">
      <c r="B24815" s="683"/>
      <c r="C24815" s="683"/>
      <c r="D24815" s="684"/>
    </row>
    <row r="24816" spans="2:4" ht="15" customHeight="1" x14ac:dyDescent="0.25">
      <c r="B24816" s="683"/>
      <c r="C24816" s="683"/>
      <c r="D24816" s="684"/>
    </row>
    <row r="24817" spans="2:4" ht="15" customHeight="1" x14ac:dyDescent="0.25">
      <c r="B24817" s="683"/>
      <c r="C24817" s="683"/>
      <c r="D24817" s="684"/>
    </row>
    <row r="24818" spans="2:4" ht="15" customHeight="1" x14ac:dyDescent="0.25">
      <c r="B24818" s="683"/>
      <c r="C24818" s="683"/>
      <c r="D24818" s="684"/>
    </row>
    <row r="24819" spans="2:4" ht="15" customHeight="1" x14ac:dyDescent="0.25">
      <c r="B24819" s="683"/>
      <c r="C24819" s="683"/>
      <c r="D24819" s="684"/>
    </row>
    <row r="24820" spans="2:4" ht="15" customHeight="1" x14ac:dyDescent="0.25">
      <c r="B24820" s="683"/>
      <c r="C24820" s="683"/>
      <c r="D24820" s="684"/>
    </row>
    <row r="24821" spans="2:4" ht="15" customHeight="1" x14ac:dyDescent="0.25">
      <c r="B24821" s="683"/>
      <c r="C24821" s="683"/>
      <c r="D24821" s="684"/>
    </row>
    <row r="24822" spans="2:4" ht="15" customHeight="1" x14ac:dyDescent="0.25">
      <c r="B24822" s="683"/>
      <c r="C24822" s="683"/>
      <c r="D24822" s="684"/>
    </row>
    <row r="24823" spans="2:4" ht="15" customHeight="1" x14ac:dyDescent="0.25">
      <c r="B24823" s="683"/>
      <c r="C24823" s="683"/>
      <c r="D24823" s="684"/>
    </row>
    <row r="24824" spans="2:4" ht="15" customHeight="1" x14ac:dyDescent="0.25">
      <c r="B24824" s="683"/>
      <c r="C24824" s="683"/>
      <c r="D24824" s="684"/>
    </row>
    <row r="24825" spans="2:4" ht="15" customHeight="1" x14ac:dyDescent="0.25">
      <c r="B24825" s="683"/>
      <c r="C24825" s="683"/>
      <c r="D24825" s="684"/>
    </row>
    <row r="24826" spans="2:4" ht="15" customHeight="1" x14ac:dyDescent="0.25">
      <c r="B24826" s="683"/>
      <c r="C24826" s="683"/>
      <c r="D24826" s="684"/>
    </row>
    <row r="24827" spans="2:4" ht="15" customHeight="1" x14ac:dyDescent="0.25">
      <c r="B24827" s="683"/>
      <c r="C24827" s="683"/>
      <c r="D24827" s="684"/>
    </row>
    <row r="24828" spans="2:4" ht="15" customHeight="1" x14ac:dyDescent="0.25">
      <c r="B24828" s="683"/>
      <c r="C24828" s="683"/>
      <c r="D24828" s="684"/>
    </row>
    <row r="24829" spans="2:4" ht="15" customHeight="1" x14ac:dyDescent="0.25">
      <c r="B24829" s="683"/>
      <c r="C24829" s="683"/>
      <c r="D24829" s="684"/>
    </row>
    <row r="24830" spans="2:4" ht="15" customHeight="1" x14ac:dyDescent="0.25">
      <c r="B24830" s="683"/>
      <c r="C24830" s="683"/>
      <c r="D24830" s="684"/>
    </row>
    <row r="24831" spans="2:4" ht="15" customHeight="1" x14ac:dyDescent="0.25">
      <c r="B24831" s="683"/>
      <c r="C24831" s="683"/>
      <c r="D24831" s="684"/>
    </row>
    <row r="24832" spans="2:4" ht="15" customHeight="1" x14ac:dyDescent="0.25">
      <c r="B24832" s="683"/>
      <c r="C24832" s="683"/>
      <c r="D24832" s="684"/>
    </row>
    <row r="24833" spans="2:4" ht="15" customHeight="1" x14ac:dyDescent="0.25">
      <c r="B24833" s="683"/>
      <c r="C24833" s="683"/>
      <c r="D24833" s="684"/>
    </row>
    <row r="24834" spans="2:4" ht="15" customHeight="1" x14ac:dyDescent="0.25">
      <c r="B24834" s="683"/>
      <c r="C24834" s="683"/>
      <c r="D24834" s="684"/>
    </row>
    <row r="24835" spans="2:4" ht="15" customHeight="1" x14ac:dyDescent="0.25">
      <c r="B24835" s="683"/>
      <c r="C24835" s="683"/>
      <c r="D24835" s="684"/>
    </row>
    <row r="24836" spans="2:4" ht="15" customHeight="1" x14ac:dyDescent="0.25">
      <c r="B24836" s="683"/>
      <c r="C24836" s="683"/>
      <c r="D24836" s="684"/>
    </row>
    <row r="24837" spans="2:4" ht="15" customHeight="1" x14ac:dyDescent="0.25">
      <c r="B24837" s="683"/>
      <c r="C24837" s="683"/>
      <c r="D24837" s="684"/>
    </row>
    <row r="24838" spans="2:4" ht="15" customHeight="1" x14ac:dyDescent="0.25">
      <c r="B24838" s="683"/>
      <c r="C24838" s="683"/>
      <c r="D24838" s="684"/>
    </row>
    <row r="24839" spans="2:4" ht="15" customHeight="1" x14ac:dyDescent="0.25">
      <c r="B24839" s="683"/>
      <c r="C24839" s="683"/>
      <c r="D24839" s="684"/>
    </row>
    <row r="24840" spans="2:4" ht="15" customHeight="1" x14ac:dyDescent="0.25">
      <c r="B24840" s="683"/>
      <c r="C24840" s="683"/>
      <c r="D24840" s="684"/>
    </row>
    <row r="24841" spans="2:4" ht="15" customHeight="1" x14ac:dyDescent="0.25">
      <c r="B24841" s="683"/>
      <c r="C24841" s="683"/>
      <c r="D24841" s="684"/>
    </row>
    <row r="24842" spans="2:4" ht="15" customHeight="1" x14ac:dyDescent="0.25">
      <c r="B24842" s="683"/>
      <c r="C24842" s="683"/>
      <c r="D24842" s="684"/>
    </row>
    <row r="24843" spans="2:4" ht="15" customHeight="1" x14ac:dyDescent="0.25">
      <c r="B24843" s="683"/>
      <c r="C24843" s="683"/>
      <c r="D24843" s="684"/>
    </row>
    <row r="24844" spans="2:4" ht="15" customHeight="1" x14ac:dyDescent="0.25">
      <c r="B24844" s="683"/>
      <c r="C24844" s="683"/>
      <c r="D24844" s="684"/>
    </row>
    <row r="24845" spans="2:4" ht="15" customHeight="1" x14ac:dyDescent="0.25">
      <c r="B24845" s="683"/>
      <c r="C24845" s="683"/>
      <c r="D24845" s="684"/>
    </row>
    <row r="24846" spans="2:4" ht="15" customHeight="1" x14ac:dyDescent="0.25">
      <c r="B24846" s="683"/>
      <c r="C24846" s="683"/>
      <c r="D24846" s="684"/>
    </row>
    <row r="24847" spans="2:4" ht="15" customHeight="1" x14ac:dyDescent="0.25">
      <c r="B24847" s="683"/>
      <c r="C24847" s="683"/>
      <c r="D24847" s="684"/>
    </row>
    <row r="24848" spans="2:4" ht="15" customHeight="1" x14ac:dyDescent="0.25">
      <c r="B24848" s="683"/>
      <c r="C24848" s="683"/>
      <c r="D24848" s="684"/>
    </row>
    <row r="24849" spans="2:4" ht="15" customHeight="1" x14ac:dyDescent="0.25">
      <c r="B24849" s="683"/>
      <c r="C24849" s="683"/>
      <c r="D24849" s="684"/>
    </row>
    <row r="24850" spans="2:4" ht="15" customHeight="1" x14ac:dyDescent="0.25">
      <c r="B24850" s="683"/>
      <c r="C24850" s="683"/>
      <c r="D24850" s="684"/>
    </row>
    <row r="24851" spans="2:4" ht="15" customHeight="1" x14ac:dyDescent="0.25">
      <c r="B24851" s="683"/>
      <c r="C24851" s="683"/>
      <c r="D24851" s="684"/>
    </row>
    <row r="24852" spans="2:4" ht="15" customHeight="1" x14ac:dyDescent="0.25">
      <c r="B24852" s="683"/>
      <c r="C24852" s="683"/>
      <c r="D24852" s="684"/>
    </row>
    <row r="24853" spans="2:4" ht="15" customHeight="1" x14ac:dyDescent="0.25">
      <c r="B24853" s="683"/>
      <c r="C24853" s="683"/>
      <c r="D24853" s="684"/>
    </row>
    <row r="24854" spans="2:4" ht="15" customHeight="1" x14ac:dyDescent="0.25">
      <c r="B24854" s="683"/>
      <c r="C24854" s="683"/>
      <c r="D24854" s="684"/>
    </row>
    <row r="24855" spans="2:4" ht="15" customHeight="1" x14ac:dyDescent="0.25">
      <c r="B24855" s="683"/>
      <c r="C24855" s="683"/>
      <c r="D24855" s="684"/>
    </row>
    <row r="24856" spans="2:4" ht="15" customHeight="1" x14ac:dyDescent="0.25">
      <c r="B24856" s="683"/>
      <c r="C24856" s="683"/>
      <c r="D24856" s="684"/>
    </row>
    <row r="24857" spans="2:4" ht="15" customHeight="1" x14ac:dyDescent="0.25">
      <c r="B24857" s="683"/>
      <c r="C24857" s="683"/>
      <c r="D24857" s="684"/>
    </row>
    <row r="24858" spans="2:4" ht="15" customHeight="1" x14ac:dyDescent="0.25">
      <c r="B24858" s="683"/>
      <c r="C24858" s="683"/>
      <c r="D24858" s="684"/>
    </row>
    <row r="24859" spans="2:4" ht="15" customHeight="1" x14ac:dyDescent="0.25">
      <c r="B24859" s="683"/>
      <c r="C24859" s="683"/>
      <c r="D24859" s="684"/>
    </row>
    <row r="24860" spans="2:4" ht="15" customHeight="1" x14ac:dyDescent="0.25">
      <c r="B24860" s="683"/>
      <c r="C24860" s="683"/>
      <c r="D24860" s="684"/>
    </row>
    <row r="24861" spans="2:4" ht="15" customHeight="1" x14ac:dyDescent="0.25">
      <c r="B24861" s="683"/>
      <c r="C24861" s="683"/>
      <c r="D24861" s="684"/>
    </row>
    <row r="24862" spans="2:4" ht="15" customHeight="1" x14ac:dyDescent="0.25">
      <c r="B24862" s="683"/>
      <c r="C24862" s="683"/>
      <c r="D24862" s="684"/>
    </row>
    <row r="24863" spans="2:4" ht="15" customHeight="1" x14ac:dyDescent="0.25">
      <c r="B24863" s="683"/>
      <c r="C24863" s="683"/>
      <c r="D24863" s="684"/>
    </row>
    <row r="24864" spans="2:4" ht="15" customHeight="1" x14ac:dyDescent="0.25">
      <c r="B24864" s="683"/>
      <c r="C24864" s="683"/>
      <c r="D24864" s="684"/>
    </row>
    <row r="24865" spans="2:4" ht="15" customHeight="1" x14ac:dyDescent="0.25">
      <c r="B24865" s="683"/>
      <c r="C24865" s="683"/>
      <c r="D24865" s="684"/>
    </row>
    <row r="24866" spans="2:4" ht="15" customHeight="1" x14ac:dyDescent="0.25">
      <c r="B24866" s="683"/>
      <c r="C24866" s="683"/>
      <c r="D24866" s="684"/>
    </row>
    <row r="24867" spans="2:4" ht="15" customHeight="1" x14ac:dyDescent="0.25">
      <c r="B24867" s="683"/>
      <c r="C24867" s="683"/>
      <c r="D24867" s="684"/>
    </row>
    <row r="24868" spans="2:4" ht="15" customHeight="1" x14ac:dyDescent="0.25">
      <c r="B24868" s="683"/>
      <c r="C24868" s="683"/>
      <c r="D24868" s="684"/>
    </row>
    <row r="24869" spans="2:4" ht="15" customHeight="1" x14ac:dyDescent="0.25">
      <c r="B24869" s="683"/>
      <c r="C24869" s="683"/>
      <c r="D24869" s="684"/>
    </row>
    <row r="24870" spans="2:4" ht="15" customHeight="1" x14ac:dyDescent="0.25">
      <c r="B24870" s="683"/>
      <c r="C24870" s="683"/>
      <c r="D24870" s="684"/>
    </row>
    <row r="24871" spans="2:4" ht="15" customHeight="1" x14ac:dyDescent="0.25">
      <c r="B24871" s="683"/>
      <c r="C24871" s="683"/>
      <c r="D24871" s="684"/>
    </row>
    <row r="24872" spans="2:4" ht="15" customHeight="1" x14ac:dyDescent="0.25">
      <c r="B24872" s="683"/>
      <c r="C24872" s="683"/>
      <c r="D24872" s="684"/>
    </row>
    <row r="24873" spans="2:4" ht="15" customHeight="1" x14ac:dyDescent="0.25">
      <c r="B24873" s="683"/>
      <c r="C24873" s="683"/>
      <c r="D24873" s="684"/>
    </row>
    <row r="24874" spans="2:4" ht="15" customHeight="1" x14ac:dyDescent="0.25">
      <c r="B24874" s="683"/>
      <c r="C24874" s="683"/>
      <c r="D24874" s="684"/>
    </row>
    <row r="24875" spans="2:4" ht="15" customHeight="1" x14ac:dyDescent="0.25">
      <c r="B24875" s="683"/>
      <c r="C24875" s="683"/>
      <c r="D24875" s="684"/>
    </row>
    <row r="24876" spans="2:4" ht="15" customHeight="1" x14ac:dyDescent="0.25">
      <c r="B24876" s="683"/>
      <c r="C24876" s="683"/>
      <c r="D24876" s="684"/>
    </row>
    <row r="24877" spans="2:4" ht="15" customHeight="1" x14ac:dyDescent="0.25">
      <c r="B24877" s="683"/>
      <c r="C24877" s="683"/>
      <c r="D24877" s="684"/>
    </row>
    <row r="24878" spans="2:4" ht="15" customHeight="1" x14ac:dyDescent="0.25">
      <c r="B24878" s="683"/>
      <c r="C24878" s="683"/>
      <c r="D24878" s="684"/>
    </row>
    <row r="24879" spans="2:4" ht="15" customHeight="1" x14ac:dyDescent="0.25">
      <c r="B24879" s="683"/>
      <c r="C24879" s="683"/>
      <c r="D24879" s="684"/>
    </row>
    <row r="24880" spans="2:4" ht="15" customHeight="1" x14ac:dyDescent="0.25">
      <c r="B24880" s="683"/>
      <c r="C24880" s="683"/>
      <c r="D24880" s="684"/>
    </row>
    <row r="24881" spans="2:4" ht="15" customHeight="1" x14ac:dyDescent="0.25">
      <c r="B24881" s="683"/>
      <c r="C24881" s="683"/>
      <c r="D24881" s="684"/>
    </row>
    <row r="24882" spans="2:4" ht="15" customHeight="1" x14ac:dyDescent="0.25">
      <c r="B24882" s="683"/>
      <c r="C24882" s="683"/>
      <c r="D24882" s="684"/>
    </row>
    <row r="24883" spans="2:4" ht="15" customHeight="1" x14ac:dyDescent="0.25">
      <c r="B24883" s="683"/>
      <c r="C24883" s="683"/>
      <c r="D24883" s="684"/>
    </row>
    <row r="24884" spans="2:4" ht="15" customHeight="1" x14ac:dyDescent="0.25">
      <c r="B24884" s="683"/>
      <c r="C24884" s="683"/>
      <c r="D24884" s="684"/>
    </row>
    <row r="24885" spans="2:4" ht="15" customHeight="1" x14ac:dyDescent="0.25">
      <c r="B24885" s="683"/>
      <c r="C24885" s="683"/>
      <c r="D24885" s="684"/>
    </row>
    <row r="24886" spans="2:4" ht="15" customHeight="1" x14ac:dyDescent="0.25">
      <c r="B24886" s="683"/>
      <c r="C24886" s="683"/>
      <c r="D24886" s="684"/>
    </row>
    <row r="24887" spans="2:4" ht="15" customHeight="1" x14ac:dyDescent="0.25">
      <c r="B24887" s="683"/>
      <c r="C24887" s="683"/>
      <c r="D24887" s="684"/>
    </row>
    <row r="24888" spans="2:4" ht="15" customHeight="1" x14ac:dyDescent="0.25">
      <c r="B24888" s="683"/>
      <c r="C24888" s="683"/>
      <c r="D24888" s="684"/>
    </row>
    <row r="24889" spans="2:4" ht="15" customHeight="1" x14ac:dyDescent="0.25">
      <c r="B24889" s="683"/>
      <c r="C24889" s="683"/>
      <c r="D24889" s="684"/>
    </row>
    <row r="24890" spans="2:4" ht="15" customHeight="1" x14ac:dyDescent="0.25">
      <c r="B24890" s="683"/>
      <c r="C24890" s="683"/>
      <c r="D24890" s="684"/>
    </row>
    <row r="24891" spans="2:4" ht="15" customHeight="1" x14ac:dyDescent="0.25">
      <c r="B24891" s="683"/>
      <c r="C24891" s="683"/>
      <c r="D24891" s="684"/>
    </row>
    <row r="24892" spans="2:4" ht="15" customHeight="1" x14ac:dyDescent="0.25">
      <c r="B24892" s="683"/>
      <c r="C24892" s="683"/>
      <c r="D24892" s="684"/>
    </row>
    <row r="24893" spans="2:4" ht="15" customHeight="1" x14ac:dyDescent="0.25">
      <c r="B24893" s="683"/>
      <c r="C24893" s="683"/>
      <c r="D24893" s="684"/>
    </row>
    <row r="24894" spans="2:4" ht="15" customHeight="1" x14ac:dyDescent="0.25">
      <c r="B24894" s="683"/>
      <c r="C24894" s="683"/>
      <c r="D24894" s="684"/>
    </row>
    <row r="24895" spans="2:4" ht="15" customHeight="1" x14ac:dyDescent="0.25">
      <c r="B24895" s="683"/>
      <c r="C24895" s="683"/>
      <c r="D24895" s="684"/>
    </row>
    <row r="24896" spans="2:4" ht="15" customHeight="1" x14ac:dyDescent="0.25">
      <c r="B24896" s="683"/>
      <c r="C24896" s="683"/>
      <c r="D24896" s="684"/>
    </row>
    <row r="24897" spans="2:4" ht="15" customHeight="1" x14ac:dyDescent="0.25">
      <c r="B24897" s="683"/>
      <c r="C24897" s="683"/>
      <c r="D24897" s="684"/>
    </row>
    <row r="24898" spans="2:4" ht="15" customHeight="1" x14ac:dyDescent="0.25">
      <c r="B24898" s="683"/>
      <c r="C24898" s="683"/>
      <c r="D24898" s="684"/>
    </row>
    <row r="24899" spans="2:4" ht="15" customHeight="1" x14ac:dyDescent="0.25">
      <c r="B24899" s="683"/>
      <c r="C24899" s="683"/>
      <c r="D24899" s="684"/>
    </row>
    <row r="24900" spans="2:4" ht="15" customHeight="1" x14ac:dyDescent="0.25">
      <c r="B24900" s="683"/>
      <c r="C24900" s="683"/>
      <c r="D24900" s="684"/>
    </row>
    <row r="24901" spans="2:4" ht="15" customHeight="1" x14ac:dyDescent="0.25">
      <c r="B24901" s="683"/>
      <c r="C24901" s="683"/>
      <c r="D24901" s="684"/>
    </row>
    <row r="24902" spans="2:4" ht="15" customHeight="1" x14ac:dyDescent="0.25">
      <c r="B24902" s="683"/>
      <c r="C24902" s="683"/>
      <c r="D24902" s="684"/>
    </row>
    <row r="24903" spans="2:4" ht="15" customHeight="1" x14ac:dyDescent="0.25">
      <c r="B24903" s="683"/>
      <c r="C24903" s="683"/>
      <c r="D24903" s="684"/>
    </row>
    <row r="24904" spans="2:4" ht="15" customHeight="1" x14ac:dyDescent="0.25">
      <c r="B24904" s="683"/>
      <c r="C24904" s="683"/>
      <c r="D24904" s="684"/>
    </row>
    <row r="24905" spans="2:4" ht="15" customHeight="1" x14ac:dyDescent="0.25">
      <c r="B24905" s="683"/>
      <c r="C24905" s="683"/>
      <c r="D24905" s="684"/>
    </row>
    <row r="24906" spans="2:4" ht="15" customHeight="1" x14ac:dyDescent="0.25">
      <c r="B24906" s="683"/>
      <c r="C24906" s="683"/>
      <c r="D24906" s="684"/>
    </row>
    <row r="24907" spans="2:4" ht="15" customHeight="1" x14ac:dyDescent="0.25">
      <c r="B24907" s="683"/>
      <c r="C24907" s="683"/>
      <c r="D24907" s="684"/>
    </row>
    <row r="24908" spans="2:4" ht="15" customHeight="1" x14ac:dyDescent="0.25">
      <c r="B24908" s="683"/>
      <c r="C24908" s="683"/>
      <c r="D24908" s="684"/>
    </row>
    <row r="24909" spans="2:4" ht="15" customHeight="1" x14ac:dyDescent="0.25">
      <c r="B24909" s="683"/>
      <c r="C24909" s="683"/>
      <c r="D24909" s="684"/>
    </row>
    <row r="24910" spans="2:4" ht="15" customHeight="1" x14ac:dyDescent="0.25">
      <c r="B24910" s="683"/>
      <c r="C24910" s="683"/>
      <c r="D24910" s="684"/>
    </row>
    <row r="24911" spans="2:4" ht="15" customHeight="1" x14ac:dyDescent="0.25">
      <c r="B24911" s="683"/>
      <c r="C24911" s="683"/>
      <c r="D24911" s="684"/>
    </row>
    <row r="24912" spans="2:4" ht="15" customHeight="1" x14ac:dyDescent="0.25">
      <c r="B24912" s="683"/>
      <c r="C24912" s="683"/>
      <c r="D24912" s="684"/>
    </row>
    <row r="24913" spans="2:4" ht="15" customHeight="1" x14ac:dyDescent="0.25">
      <c r="B24913" s="683"/>
      <c r="C24913" s="683"/>
      <c r="D24913" s="684"/>
    </row>
    <row r="24914" spans="2:4" ht="15" customHeight="1" x14ac:dyDescent="0.25">
      <c r="B24914" s="683"/>
      <c r="C24914" s="683"/>
      <c r="D24914" s="684"/>
    </row>
    <row r="24915" spans="2:4" ht="15" customHeight="1" x14ac:dyDescent="0.25">
      <c r="B24915" s="683"/>
      <c r="C24915" s="683"/>
      <c r="D24915" s="684"/>
    </row>
    <row r="24916" spans="2:4" ht="15" customHeight="1" x14ac:dyDescent="0.25">
      <c r="B24916" s="683"/>
      <c r="C24916" s="683"/>
      <c r="D24916" s="684"/>
    </row>
    <row r="24917" spans="2:4" ht="15" customHeight="1" x14ac:dyDescent="0.25">
      <c r="B24917" s="683"/>
      <c r="C24917" s="683"/>
      <c r="D24917" s="684"/>
    </row>
    <row r="24918" spans="2:4" ht="15" customHeight="1" x14ac:dyDescent="0.25">
      <c r="B24918" s="683"/>
      <c r="C24918" s="683"/>
      <c r="D24918" s="684"/>
    </row>
    <row r="24919" spans="2:4" ht="15" customHeight="1" x14ac:dyDescent="0.25">
      <c r="B24919" s="683"/>
      <c r="C24919" s="683"/>
      <c r="D24919" s="684"/>
    </row>
    <row r="24920" spans="2:4" ht="15" customHeight="1" x14ac:dyDescent="0.25">
      <c r="B24920" s="683"/>
      <c r="C24920" s="683"/>
      <c r="D24920" s="684"/>
    </row>
    <row r="24921" spans="2:4" ht="15" customHeight="1" x14ac:dyDescent="0.25">
      <c r="B24921" s="683"/>
      <c r="C24921" s="683"/>
      <c r="D24921" s="684"/>
    </row>
    <row r="24922" spans="2:4" ht="15" customHeight="1" x14ac:dyDescent="0.25">
      <c r="B24922" s="683"/>
      <c r="C24922" s="683"/>
      <c r="D24922" s="684"/>
    </row>
    <row r="24923" spans="2:4" ht="15" customHeight="1" x14ac:dyDescent="0.25">
      <c r="B24923" s="683"/>
      <c r="C24923" s="683"/>
      <c r="D24923" s="684"/>
    </row>
    <row r="24924" spans="2:4" ht="15" customHeight="1" x14ac:dyDescent="0.25">
      <c r="B24924" s="683"/>
      <c r="C24924" s="683"/>
      <c r="D24924" s="684"/>
    </row>
    <row r="24925" spans="2:4" ht="15" customHeight="1" x14ac:dyDescent="0.25">
      <c r="B24925" s="683"/>
      <c r="C24925" s="683"/>
      <c r="D24925" s="684"/>
    </row>
    <row r="24926" spans="2:4" ht="15" customHeight="1" x14ac:dyDescent="0.25">
      <c r="B24926" s="683"/>
      <c r="C24926" s="683"/>
      <c r="D24926" s="684"/>
    </row>
    <row r="24927" spans="2:4" ht="15" customHeight="1" x14ac:dyDescent="0.25">
      <c r="B24927" s="683"/>
      <c r="C24927" s="683"/>
      <c r="D24927" s="684"/>
    </row>
    <row r="24928" spans="2:4" ht="15" customHeight="1" x14ac:dyDescent="0.25">
      <c r="B24928" s="683"/>
      <c r="C24928" s="683"/>
      <c r="D24928" s="684"/>
    </row>
    <row r="24929" spans="2:4" ht="15" customHeight="1" x14ac:dyDescent="0.25">
      <c r="B24929" s="683"/>
      <c r="C24929" s="683"/>
      <c r="D24929" s="684"/>
    </row>
    <row r="24930" spans="2:4" ht="15" customHeight="1" x14ac:dyDescent="0.25">
      <c r="B24930" s="683"/>
      <c r="C24930" s="683"/>
      <c r="D24930" s="684"/>
    </row>
    <row r="24931" spans="2:4" ht="15" customHeight="1" x14ac:dyDescent="0.25">
      <c r="B24931" s="683"/>
      <c r="C24931" s="683"/>
      <c r="D24931" s="684"/>
    </row>
    <row r="24932" spans="2:4" ht="15" customHeight="1" x14ac:dyDescent="0.25">
      <c r="B24932" s="683"/>
      <c r="C24932" s="683"/>
      <c r="D24932" s="684"/>
    </row>
    <row r="24933" spans="2:4" ht="15" customHeight="1" x14ac:dyDescent="0.25">
      <c r="B24933" s="683"/>
      <c r="C24933" s="683"/>
      <c r="D24933" s="684"/>
    </row>
    <row r="24934" spans="2:4" ht="15" customHeight="1" x14ac:dyDescent="0.25">
      <c r="B24934" s="683"/>
      <c r="C24934" s="683"/>
      <c r="D24934" s="684"/>
    </row>
    <row r="24935" spans="2:4" ht="15" customHeight="1" x14ac:dyDescent="0.25">
      <c r="B24935" s="683"/>
      <c r="C24935" s="683"/>
      <c r="D24935" s="684"/>
    </row>
    <row r="24936" spans="2:4" ht="15" customHeight="1" x14ac:dyDescent="0.25">
      <c r="B24936" s="683"/>
      <c r="C24936" s="683"/>
      <c r="D24936" s="684"/>
    </row>
    <row r="24937" spans="2:4" ht="15" customHeight="1" x14ac:dyDescent="0.25">
      <c r="B24937" s="683"/>
      <c r="C24937" s="683"/>
      <c r="D24937" s="684"/>
    </row>
    <row r="24938" spans="2:4" ht="15" customHeight="1" x14ac:dyDescent="0.25">
      <c r="B24938" s="683"/>
      <c r="C24938" s="683"/>
      <c r="D24938" s="684"/>
    </row>
    <row r="24939" spans="2:4" ht="15" customHeight="1" x14ac:dyDescent="0.25">
      <c r="B24939" s="683"/>
      <c r="C24939" s="683"/>
      <c r="D24939" s="684"/>
    </row>
    <row r="24940" spans="2:4" ht="15" customHeight="1" x14ac:dyDescent="0.25">
      <c r="B24940" s="683"/>
      <c r="C24940" s="683"/>
      <c r="D24940" s="684"/>
    </row>
    <row r="24941" spans="2:4" ht="15" customHeight="1" x14ac:dyDescent="0.25">
      <c r="B24941" s="683"/>
      <c r="C24941" s="683"/>
      <c r="D24941" s="684"/>
    </row>
    <row r="24942" spans="2:4" ht="15" customHeight="1" x14ac:dyDescent="0.25">
      <c r="B24942" s="683"/>
      <c r="C24942" s="683"/>
      <c r="D24942" s="684"/>
    </row>
    <row r="24943" spans="2:4" ht="15" customHeight="1" x14ac:dyDescent="0.25">
      <c r="B24943" s="683"/>
      <c r="C24943" s="683"/>
      <c r="D24943" s="684"/>
    </row>
    <row r="24944" spans="2:4" ht="15" customHeight="1" x14ac:dyDescent="0.25">
      <c r="B24944" s="683"/>
      <c r="C24944" s="683"/>
      <c r="D24944" s="684"/>
    </row>
    <row r="24945" spans="2:4" ht="15" customHeight="1" x14ac:dyDescent="0.25">
      <c r="B24945" s="683"/>
      <c r="C24945" s="683"/>
      <c r="D24945" s="684"/>
    </row>
    <row r="24946" spans="2:4" ht="15" customHeight="1" x14ac:dyDescent="0.25">
      <c r="B24946" s="683"/>
      <c r="C24946" s="683"/>
      <c r="D24946" s="684"/>
    </row>
    <row r="24947" spans="2:4" ht="15" customHeight="1" x14ac:dyDescent="0.25">
      <c r="B24947" s="683"/>
      <c r="C24947" s="683"/>
      <c r="D24947" s="684"/>
    </row>
    <row r="24948" spans="2:4" ht="15" customHeight="1" x14ac:dyDescent="0.25">
      <c r="B24948" s="683"/>
      <c r="C24948" s="683"/>
      <c r="D24948" s="684"/>
    </row>
    <row r="24949" spans="2:4" ht="15" customHeight="1" x14ac:dyDescent="0.25">
      <c r="B24949" s="683"/>
      <c r="C24949" s="683"/>
      <c r="D24949" s="684"/>
    </row>
    <row r="24950" spans="2:4" ht="15" customHeight="1" x14ac:dyDescent="0.25">
      <c r="B24950" s="683"/>
      <c r="C24950" s="683"/>
      <c r="D24950" s="684"/>
    </row>
    <row r="24951" spans="2:4" ht="15" customHeight="1" x14ac:dyDescent="0.25">
      <c r="B24951" s="683"/>
      <c r="C24951" s="683"/>
      <c r="D24951" s="684"/>
    </row>
    <row r="24952" spans="2:4" ht="15" customHeight="1" x14ac:dyDescent="0.25">
      <c r="B24952" s="683"/>
      <c r="C24952" s="683"/>
      <c r="D24952" s="684"/>
    </row>
    <row r="24953" spans="2:4" ht="15" customHeight="1" x14ac:dyDescent="0.25">
      <c r="B24953" s="683"/>
      <c r="C24953" s="683"/>
      <c r="D24953" s="684"/>
    </row>
    <row r="24954" spans="2:4" ht="15" customHeight="1" x14ac:dyDescent="0.25">
      <c r="B24954" s="683"/>
      <c r="C24954" s="683"/>
      <c r="D24954" s="684"/>
    </row>
    <row r="24955" spans="2:4" ht="15" customHeight="1" x14ac:dyDescent="0.25">
      <c r="B24955" s="683"/>
      <c r="C24955" s="683"/>
      <c r="D24955" s="684"/>
    </row>
    <row r="24956" spans="2:4" ht="15" customHeight="1" x14ac:dyDescent="0.25">
      <c r="B24956" s="683"/>
      <c r="C24956" s="683"/>
      <c r="D24956" s="684"/>
    </row>
    <row r="24957" spans="2:4" ht="15" customHeight="1" x14ac:dyDescent="0.25">
      <c r="B24957" s="683"/>
      <c r="C24957" s="683"/>
      <c r="D24957" s="684"/>
    </row>
    <row r="24958" spans="2:4" ht="15" customHeight="1" x14ac:dyDescent="0.25">
      <c r="B24958" s="683"/>
      <c r="C24958" s="683"/>
      <c r="D24958" s="684"/>
    </row>
    <row r="24959" spans="2:4" ht="15" customHeight="1" x14ac:dyDescent="0.25">
      <c r="B24959" s="683"/>
      <c r="C24959" s="683"/>
      <c r="D24959" s="684"/>
    </row>
    <row r="24960" spans="2:4" ht="15" customHeight="1" x14ac:dyDescent="0.25">
      <c r="B24960" s="683"/>
      <c r="C24960" s="683"/>
      <c r="D24960" s="684"/>
    </row>
    <row r="24961" spans="2:4" ht="15" customHeight="1" x14ac:dyDescent="0.25">
      <c r="B24961" s="683"/>
      <c r="C24961" s="683"/>
      <c r="D24961" s="684"/>
    </row>
    <row r="24962" spans="2:4" ht="15" customHeight="1" x14ac:dyDescent="0.25">
      <c r="B24962" s="683"/>
      <c r="C24962" s="683"/>
      <c r="D24962" s="684"/>
    </row>
    <row r="24963" spans="2:4" ht="15" customHeight="1" x14ac:dyDescent="0.25">
      <c r="B24963" s="683"/>
      <c r="C24963" s="683"/>
      <c r="D24963" s="684"/>
    </row>
    <row r="24964" spans="2:4" ht="15" customHeight="1" x14ac:dyDescent="0.25">
      <c r="B24964" s="683"/>
      <c r="C24964" s="683"/>
      <c r="D24964" s="684"/>
    </row>
    <row r="24965" spans="2:4" ht="15" customHeight="1" x14ac:dyDescent="0.25">
      <c r="B24965" s="683"/>
      <c r="C24965" s="683"/>
      <c r="D24965" s="684"/>
    </row>
    <row r="24966" spans="2:4" ht="15" customHeight="1" x14ac:dyDescent="0.25">
      <c r="B24966" s="683"/>
      <c r="C24966" s="683"/>
      <c r="D24966" s="684"/>
    </row>
    <row r="24967" spans="2:4" ht="15" customHeight="1" x14ac:dyDescent="0.25">
      <c r="B24967" s="683"/>
      <c r="C24967" s="683"/>
      <c r="D24967" s="684"/>
    </row>
    <row r="24968" spans="2:4" ht="15" customHeight="1" x14ac:dyDescent="0.25">
      <c r="B24968" s="683"/>
      <c r="C24968" s="683"/>
      <c r="D24968" s="684"/>
    </row>
    <row r="24969" spans="2:4" ht="15" customHeight="1" x14ac:dyDescent="0.25">
      <c r="B24969" s="683"/>
      <c r="C24969" s="683"/>
      <c r="D24969" s="684"/>
    </row>
    <row r="24970" spans="2:4" ht="15" customHeight="1" x14ac:dyDescent="0.25">
      <c r="B24970" s="683"/>
      <c r="C24970" s="683"/>
      <c r="D24970" s="684"/>
    </row>
    <row r="24971" spans="2:4" ht="15" customHeight="1" x14ac:dyDescent="0.25">
      <c r="B24971" s="683"/>
      <c r="C24971" s="683"/>
      <c r="D24971" s="684"/>
    </row>
    <row r="24972" spans="2:4" ht="15" customHeight="1" x14ac:dyDescent="0.25">
      <c r="B24972" s="683"/>
      <c r="C24972" s="683"/>
      <c r="D24972" s="684"/>
    </row>
    <row r="24973" spans="2:4" ht="15" customHeight="1" x14ac:dyDescent="0.25">
      <c r="B24973" s="683"/>
      <c r="C24973" s="683"/>
      <c r="D24973" s="684"/>
    </row>
    <row r="24974" spans="2:4" ht="15" customHeight="1" x14ac:dyDescent="0.25">
      <c r="B24974" s="683"/>
      <c r="C24974" s="683"/>
      <c r="D24974" s="684"/>
    </row>
    <row r="24975" spans="2:4" ht="15" customHeight="1" x14ac:dyDescent="0.25">
      <c r="B24975" s="683"/>
      <c r="C24975" s="683"/>
      <c r="D24975" s="684"/>
    </row>
    <row r="24976" spans="2:4" ht="15" customHeight="1" x14ac:dyDescent="0.25">
      <c r="B24976" s="683"/>
      <c r="C24976" s="683"/>
      <c r="D24976" s="684"/>
    </row>
    <row r="24977" spans="2:4" ht="15" customHeight="1" x14ac:dyDescent="0.25">
      <c r="B24977" s="683"/>
      <c r="C24977" s="683"/>
      <c r="D24977" s="684"/>
    </row>
    <row r="24978" spans="2:4" ht="15" customHeight="1" x14ac:dyDescent="0.25">
      <c r="B24978" s="683"/>
      <c r="C24978" s="683"/>
      <c r="D24978" s="684"/>
    </row>
    <row r="24979" spans="2:4" ht="15" customHeight="1" x14ac:dyDescent="0.25">
      <c r="B24979" s="683"/>
      <c r="C24979" s="683"/>
      <c r="D24979" s="684"/>
    </row>
    <row r="24980" spans="2:4" ht="15" customHeight="1" x14ac:dyDescent="0.25">
      <c r="B24980" s="683"/>
      <c r="C24980" s="683"/>
      <c r="D24980" s="684"/>
    </row>
    <row r="24981" spans="2:4" ht="15" customHeight="1" x14ac:dyDescent="0.25">
      <c r="B24981" s="683"/>
      <c r="C24981" s="683"/>
      <c r="D24981" s="684"/>
    </row>
    <row r="24982" spans="2:4" ht="15" customHeight="1" x14ac:dyDescent="0.25">
      <c r="B24982" s="683"/>
      <c r="C24982" s="683"/>
      <c r="D24982" s="684"/>
    </row>
    <row r="24983" spans="2:4" ht="15" customHeight="1" x14ac:dyDescent="0.25">
      <c r="B24983" s="683"/>
      <c r="C24983" s="683"/>
      <c r="D24983" s="684"/>
    </row>
    <row r="24984" spans="2:4" ht="15" customHeight="1" x14ac:dyDescent="0.25">
      <c r="B24984" s="683"/>
      <c r="C24984" s="683"/>
      <c r="D24984" s="684"/>
    </row>
    <row r="24985" spans="2:4" ht="15" customHeight="1" x14ac:dyDescent="0.25">
      <c r="B24985" s="683"/>
      <c r="C24985" s="683"/>
      <c r="D24985" s="684"/>
    </row>
    <row r="24986" spans="2:4" ht="15" customHeight="1" x14ac:dyDescent="0.25">
      <c r="B24986" s="683"/>
      <c r="C24986" s="683"/>
      <c r="D24986" s="684"/>
    </row>
    <row r="24987" spans="2:4" ht="15" customHeight="1" x14ac:dyDescent="0.25">
      <c r="B24987" s="683"/>
      <c r="C24987" s="683"/>
      <c r="D24987" s="684"/>
    </row>
    <row r="24988" spans="2:4" ht="15" customHeight="1" x14ac:dyDescent="0.25">
      <c r="B24988" s="683"/>
      <c r="C24988" s="683"/>
      <c r="D24988" s="684"/>
    </row>
    <row r="24989" spans="2:4" ht="15" customHeight="1" x14ac:dyDescent="0.25">
      <c r="B24989" s="683"/>
      <c r="C24989" s="683"/>
      <c r="D24989" s="684"/>
    </row>
    <row r="24990" spans="2:4" ht="15" customHeight="1" x14ac:dyDescent="0.25">
      <c r="B24990" s="683"/>
      <c r="C24990" s="683"/>
      <c r="D24990" s="684"/>
    </row>
    <row r="24991" spans="2:4" ht="15" customHeight="1" x14ac:dyDescent="0.25">
      <c r="B24991" s="683"/>
      <c r="C24991" s="683"/>
      <c r="D24991" s="684"/>
    </row>
    <row r="24992" spans="2:4" ht="15" customHeight="1" x14ac:dyDescent="0.25">
      <c r="B24992" s="683"/>
      <c r="C24992" s="683"/>
      <c r="D24992" s="684"/>
    </row>
    <row r="24993" spans="2:4" ht="15" customHeight="1" x14ac:dyDescent="0.25">
      <c r="B24993" s="683"/>
      <c r="C24993" s="683"/>
      <c r="D24993" s="684"/>
    </row>
    <row r="24994" spans="2:4" ht="15" customHeight="1" x14ac:dyDescent="0.25">
      <c r="B24994" s="683"/>
      <c r="C24994" s="683"/>
      <c r="D24994" s="684"/>
    </row>
    <row r="24995" spans="2:4" ht="15" customHeight="1" x14ac:dyDescent="0.25">
      <c r="B24995" s="683"/>
      <c r="C24995" s="683"/>
      <c r="D24995" s="684"/>
    </row>
    <row r="24996" spans="2:4" ht="15" customHeight="1" x14ac:dyDescent="0.25">
      <c r="B24996" s="683"/>
      <c r="C24996" s="683"/>
      <c r="D24996" s="684"/>
    </row>
    <row r="24997" spans="2:4" ht="15" customHeight="1" x14ac:dyDescent="0.25">
      <c r="B24997" s="683"/>
      <c r="C24997" s="683"/>
      <c r="D24997" s="684"/>
    </row>
    <row r="24998" spans="2:4" ht="15" customHeight="1" x14ac:dyDescent="0.25">
      <c r="B24998" s="683"/>
      <c r="C24998" s="683"/>
      <c r="D24998" s="684"/>
    </row>
    <row r="24999" spans="2:4" ht="15" customHeight="1" x14ac:dyDescent="0.25">
      <c r="B24999" s="683"/>
      <c r="C24999" s="683"/>
      <c r="D24999" s="684"/>
    </row>
    <row r="25000" spans="2:4" ht="15" customHeight="1" x14ac:dyDescent="0.25">
      <c r="B25000" s="683"/>
      <c r="C25000" s="683"/>
      <c r="D25000" s="684"/>
    </row>
    <row r="25001" spans="2:4" ht="15" customHeight="1" x14ac:dyDescent="0.25">
      <c r="B25001" s="683"/>
      <c r="C25001" s="683"/>
      <c r="D25001" s="684"/>
    </row>
    <row r="25002" spans="2:4" ht="15" customHeight="1" x14ac:dyDescent="0.25">
      <c r="B25002" s="683"/>
      <c r="C25002" s="683"/>
      <c r="D25002" s="684"/>
    </row>
    <row r="25003" spans="2:4" ht="15" customHeight="1" x14ac:dyDescent="0.25">
      <c r="B25003" s="683"/>
      <c r="C25003" s="683"/>
      <c r="D25003" s="684"/>
    </row>
    <row r="25004" spans="2:4" ht="15" customHeight="1" x14ac:dyDescent="0.25">
      <c r="B25004" s="683"/>
      <c r="C25004" s="683"/>
      <c r="D25004" s="684"/>
    </row>
    <row r="25005" spans="2:4" ht="15" customHeight="1" x14ac:dyDescent="0.25">
      <c r="B25005" s="683"/>
      <c r="C25005" s="683"/>
      <c r="D25005" s="684"/>
    </row>
    <row r="25006" spans="2:4" ht="15" customHeight="1" x14ac:dyDescent="0.25">
      <c r="B25006" s="683"/>
      <c r="C25006" s="683"/>
      <c r="D25006" s="684"/>
    </row>
    <row r="25007" spans="2:4" ht="15" customHeight="1" x14ac:dyDescent="0.25">
      <c r="B25007" s="683"/>
      <c r="C25007" s="683"/>
      <c r="D25007" s="684"/>
    </row>
    <row r="25008" spans="2:4" ht="15" customHeight="1" x14ac:dyDescent="0.25">
      <c r="B25008" s="683"/>
      <c r="C25008" s="683"/>
      <c r="D25008" s="684"/>
    </row>
    <row r="25009" spans="2:4" ht="15" customHeight="1" x14ac:dyDescent="0.25">
      <c r="B25009" s="683"/>
      <c r="C25009" s="683"/>
      <c r="D25009" s="684"/>
    </row>
    <row r="25010" spans="2:4" ht="15" customHeight="1" x14ac:dyDescent="0.25">
      <c r="B25010" s="683"/>
      <c r="C25010" s="683"/>
      <c r="D25010" s="684"/>
    </row>
    <row r="25011" spans="2:4" ht="15" customHeight="1" x14ac:dyDescent="0.25">
      <c r="B25011" s="683"/>
      <c r="C25011" s="683"/>
      <c r="D25011" s="684"/>
    </row>
    <row r="25012" spans="2:4" ht="15" customHeight="1" x14ac:dyDescent="0.25">
      <c r="B25012" s="683"/>
      <c r="C25012" s="683"/>
      <c r="D25012" s="684"/>
    </row>
    <row r="25013" spans="2:4" ht="15" customHeight="1" x14ac:dyDescent="0.25">
      <c r="B25013" s="683"/>
      <c r="C25013" s="683"/>
      <c r="D25013" s="684"/>
    </row>
    <row r="25014" spans="2:4" ht="15" customHeight="1" x14ac:dyDescent="0.25">
      <c r="B25014" s="683"/>
      <c r="C25014" s="683"/>
      <c r="D25014" s="684"/>
    </row>
    <row r="25015" spans="2:4" ht="15" customHeight="1" x14ac:dyDescent="0.25">
      <c r="B25015" s="683"/>
      <c r="C25015" s="683"/>
      <c r="D25015" s="684"/>
    </row>
    <row r="25016" spans="2:4" ht="15" customHeight="1" x14ac:dyDescent="0.25">
      <c r="B25016" s="683"/>
      <c r="C25016" s="683"/>
      <c r="D25016" s="684"/>
    </row>
    <row r="25017" spans="2:4" ht="15" customHeight="1" x14ac:dyDescent="0.25">
      <c r="B25017" s="683"/>
      <c r="C25017" s="683"/>
      <c r="D25017" s="684"/>
    </row>
    <row r="25018" spans="2:4" ht="15" customHeight="1" x14ac:dyDescent="0.25">
      <c r="B25018" s="683"/>
      <c r="C25018" s="683"/>
      <c r="D25018" s="684"/>
    </row>
    <row r="25019" spans="2:4" ht="15" customHeight="1" x14ac:dyDescent="0.25">
      <c r="B25019" s="683"/>
      <c r="C25019" s="683"/>
      <c r="D25019" s="684"/>
    </row>
    <row r="25020" spans="2:4" ht="15" customHeight="1" x14ac:dyDescent="0.25">
      <c r="B25020" s="683"/>
      <c r="C25020" s="683"/>
      <c r="D25020" s="684"/>
    </row>
    <row r="25021" spans="2:4" ht="15" customHeight="1" x14ac:dyDescent="0.25">
      <c r="B25021" s="683"/>
      <c r="C25021" s="683"/>
      <c r="D25021" s="684"/>
    </row>
    <row r="25022" spans="2:4" ht="15" customHeight="1" x14ac:dyDescent="0.25">
      <c r="B25022" s="683"/>
      <c r="C25022" s="683"/>
      <c r="D25022" s="684"/>
    </row>
    <row r="25023" spans="2:4" ht="15" customHeight="1" x14ac:dyDescent="0.25">
      <c r="B25023" s="683"/>
      <c r="C25023" s="683"/>
      <c r="D25023" s="684"/>
    </row>
    <row r="25024" spans="2:4" ht="15" customHeight="1" x14ac:dyDescent="0.25">
      <c r="B25024" s="683"/>
      <c r="C25024" s="683"/>
      <c r="D25024" s="684"/>
    </row>
    <row r="25025" spans="2:4" ht="15" customHeight="1" x14ac:dyDescent="0.25">
      <c r="B25025" s="683"/>
      <c r="C25025" s="683"/>
      <c r="D25025" s="684"/>
    </row>
    <row r="25026" spans="2:4" ht="15" customHeight="1" x14ac:dyDescent="0.25">
      <c r="B25026" s="683"/>
      <c r="C25026" s="683"/>
      <c r="D25026" s="684"/>
    </row>
    <row r="25027" spans="2:4" ht="15" customHeight="1" x14ac:dyDescent="0.25">
      <c r="B25027" s="683"/>
      <c r="C25027" s="683"/>
      <c r="D25027" s="684"/>
    </row>
    <row r="25028" spans="2:4" ht="15" customHeight="1" x14ac:dyDescent="0.25">
      <c r="B25028" s="683"/>
      <c r="C25028" s="683"/>
      <c r="D25028" s="684"/>
    </row>
    <row r="25029" spans="2:4" ht="15" customHeight="1" x14ac:dyDescent="0.25">
      <c r="B25029" s="683"/>
      <c r="C25029" s="683"/>
      <c r="D25029" s="684"/>
    </row>
    <row r="25030" spans="2:4" ht="15" customHeight="1" x14ac:dyDescent="0.25">
      <c r="B25030" s="683"/>
      <c r="C25030" s="683"/>
      <c r="D25030" s="684"/>
    </row>
    <row r="25031" spans="2:4" ht="15" customHeight="1" x14ac:dyDescent="0.25">
      <c r="B25031" s="683"/>
      <c r="C25031" s="683"/>
      <c r="D25031" s="684"/>
    </row>
    <row r="25032" spans="2:4" ht="15" customHeight="1" x14ac:dyDescent="0.25">
      <c r="B25032" s="683"/>
      <c r="C25032" s="683"/>
      <c r="D25032" s="684"/>
    </row>
    <row r="25033" spans="2:4" ht="15" customHeight="1" x14ac:dyDescent="0.25">
      <c r="B25033" s="683"/>
      <c r="C25033" s="683"/>
      <c r="D25033" s="684"/>
    </row>
    <row r="25034" spans="2:4" ht="15" customHeight="1" x14ac:dyDescent="0.25">
      <c r="B25034" s="683"/>
      <c r="C25034" s="683"/>
      <c r="D25034" s="684"/>
    </row>
    <row r="25035" spans="2:4" ht="15" customHeight="1" x14ac:dyDescent="0.25">
      <c r="B25035" s="683"/>
      <c r="C25035" s="683"/>
      <c r="D25035" s="684"/>
    </row>
    <row r="25036" spans="2:4" ht="15" customHeight="1" x14ac:dyDescent="0.25">
      <c r="B25036" s="683"/>
      <c r="C25036" s="683"/>
      <c r="D25036" s="684"/>
    </row>
    <row r="25037" spans="2:4" ht="15" customHeight="1" x14ac:dyDescent="0.25">
      <c r="B25037" s="683"/>
      <c r="C25037" s="683"/>
      <c r="D25037" s="684"/>
    </row>
    <row r="25038" spans="2:4" ht="15" customHeight="1" x14ac:dyDescent="0.25">
      <c r="B25038" s="683"/>
      <c r="C25038" s="683"/>
      <c r="D25038" s="684"/>
    </row>
    <row r="25039" spans="2:4" ht="15" customHeight="1" x14ac:dyDescent="0.25">
      <c r="B25039" s="683"/>
      <c r="C25039" s="683"/>
      <c r="D25039" s="684"/>
    </row>
    <row r="25040" spans="2:4" ht="15" customHeight="1" x14ac:dyDescent="0.25">
      <c r="B25040" s="683"/>
      <c r="C25040" s="683"/>
      <c r="D25040" s="684"/>
    </row>
    <row r="25041" spans="2:4" ht="15" customHeight="1" x14ac:dyDescent="0.25">
      <c r="B25041" s="683"/>
      <c r="C25041" s="683"/>
      <c r="D25041" s="684"/>
    </row>
    <row r="25042" spans="2:4" ht="15" customHeight="1" x14ac:dyDescent="0.25">
      <c r="B25042" s="683"/>
      <c r="C25042" s="683"/>
      <c r="D25042" s="684"/>
    </row>
    <row r="25043" spans="2:4" ht="15" customHeight="1" x14ac:dyDescent="0.25">
      <c r="B25043" s="683"/>
      <c r="C25043" s="683"/>
      <c r="D25043" s="684"/>
    </row>
    <row r="25044" spans="2:4" ht="15" customHeight="1" x14ac:dyDescent="0.25">
      <c r="B25044" s="683"/>
      <c r="C25044" s="683"/>
      <c r="D25044" s="684"/>
    </row>
    <row r="25045" spans="2:4" ht="15" customHeight="1" x14ac:dyDescent="0.25">
      <c r="B25045" s="683"/>
      <c r="C25045" s="683"/>
      <c r="D25045" s="684"/>
    </row>
    <row r="25046" spans="2:4" ht="15" customHeight="1" x14ac:dyDescent="0.25">
      <c r="B25046" s="683"/>
      <c r="C25046" s="683"/>
      <c r="D25046" s="684"/>
    </row>
    <row r="25047" spans="2:4" ht="15" customHeight="1" x14ac:dyDescent="0.25">
      <c r="B25047" s="683"/>
      <c r="C25047" s="683"/>
      <c r="D25047" s="684"/>
    </row>
    <row r="25048" spans="2:4" ht="15" customHeight="1" x14ac:dyDescent="0.25">
      <c r="B25048" s="683"/>
      <c r="C25048" s="683"/>
      <c r="D25048" s="684"/>
    </row>
    <row r="25049" spans="2:4" ht="15" customHeight="1" x14ac:dyDescent="0.25">
      <c r="B25049" s="683"/>
      <c r="C25049" s="683"/>
      <c r="D25049" s="684"/>
    </row>
    <row r="25050" spans="2:4" ht="15" customHeight="1" x14ac:dyDescent="0.25">
      <c r="B25050" s="683"/>
      <c r="C25050" s="683"/>
      <c r="D25050" s="684"/>
    </row>
    <row r="25051" spans="2:4" ht="15" customHeight="1" x14ac:dyDescent="0.25">
      <c r="B25051" s="683"/>
      <c r="C25051" s="683"/>
      <c r="D25051" s="684"/>
    </row>
    <row r="25052" spans="2:4" ht="15" customHeight="1" x14ac:dyDescent="0.25">
      <c r="B25052" s="683"/>
      <c r="C25052" s="683"/>
      <c r="D25052" s="684"/>
    </row>
    <row r="25053" spans="2:4" ht="15" customHeight="1" x14ac:dyDescent="0.25">
      <c r="B25053" s="683"/>
      <c r="C25053" s="683"/>
      <c r="D25053" s="684"/>
    </row>
    <row r="25054" spans="2:4" ht="15" customHeight="1" x14ac:dyDescent="0.25">
      <c r="B25054" s="683"/>
      <c r="C25054" s="683"/>
      <c r="D25054" s="684"/>
    </row>
    <row r="25055" spans="2:4" ht="15" customHeight="1" x14ac:dyDescent="0.25">
      <c r="B25055" s="683"/>
      <c r="C25055" s="683"/>
      <c r="D25055" s="684"/>
    </row>
    <row r="25056" spans="2:4" ht="15" customHeight="1" x14ac:dyDescent="0.25">
      <c r="B25056" s="683"/>
      <c r="C25056" s="683"/>
      <c r="D25056" s="684"/>
    </row>
    <row r="25057" spans="2:4" ht="15" customHeight="1" x14ac:dyDescent="0.25">
      <c r="B25057" s="683"/>
      <c r="C25057" s="683"/>
      <c r="D25057" s="684"/>
    </row>
    <row r="25058" spans="2:4" ht="15" customHeight="1" x14ac:dyDescent="0.25">
      <c r="B25058" s="683"/>
      <c r="C25058" s="683"/>
      <c r="D25058" s="684"/>
    </row>
    <row r="25059" spans="2:4" ht="15" customHeight="1" x14ac:dyDescent="0.25">
      <c r="B25059" s="683"/>
      <c r="C25059" s="683"/>
      <c r="D25059" s="684"/>
    </row>
    <row r="25060" spans="2:4" ht="15" customHeight="1" x14ac:dyDescent="0.25">
      <c r="B25060" s="683"/>
      <c r="C25060" s="683"/>
      <c r="D25060" s="684"/>
    </row>
    <row r="25061" spans="2:4" ht="15" customHeight="1" x14ac:dyDescent="0.25">
      <c r="B25061" s="683"/>
      <c r="C25061" s="683"/>
      <c r="D25061" s="684"/>
    </row>
    <row r="25062" spans="2:4" ht="15" customHeight="1" x14ac:dyDescent="0.25">
      <c r="B25062" s="683"/>
      <c r="C25062" s="683"/>
      <c r="D25062" s="684"/>
    </row>
    <row r="25063" spans="2:4" ht="15" customHeight="1" x14ac:dyDescent="0.25">
      <c r="B25063" s="683"/>
      <c r="C25063" s="683"/>
      <c r="D25063" s="684"/>
    </row>
    <row r="25064" spans="2:4" ht="15" customHeight="1" x14ac:dyDescent="0.25">
      <c r="B25064" s="683"/>
      <c r="C25064" s="683"/>
      <c r="D25064" s="684"/>
    </row>
    <row r="25065" spans="2:4" ht="15" customHeight="1" x14ac:dyDescent="0.25">
      <c r="B25065" s="683"/>
      <c r="C25065" s="683"/>
      <c r="D25065" s="684"/>
    </row>
    <row r="25066" spans="2:4" ht="15" customHeight="1" x14ac:dyDescent="0.25">
      <c r="B25066" s="683"/>
      <c r="C25066" s="683"/>
      <c r="D25066" s="684"/>
    </row>
    <row r="25067" spans="2:4" ht="15" customHeight="1" x14ac:dyDescent="0.25">
      <c r="B25067" s="683"/>
      <c r="C25067" s="683"/>
      <c r="D25067" s="684"/>
    </row>
    <row r="25068" spans="2:4" ht="15" customHeight="1" x14ac:dyDescent="0.25">
      <c r="B25068" s="683"/>
      <c r="C25068" s="683"/>
      <c r="D25068" s="684"/>
    </row>
    <row r="25069" spans="2:4" ht="15" customHeight="1" x14ac:dyDescent="0.25">
      <c r="B25069" s="683"/>
      <c r="C25069" s="683"/>
      <c r="D25069" s="684"/>
    </row>
    <row r="25070" spans="2:4" ht="15" customHeight="1" x14ac:dyDescent="0.25">
      <c r="B25070" s="683"/>
      <c r="C25070" s="683"/>
      <c r="D25070" s="684"/>
    </row>
    <row r="25071" spans="2:4" ht="15" customHeight="1" x14ac:dyDescent="0.25">
      <c r="B25071" s="683"/>
      <c r="C25071" s="683"/>
      <c r="D25071" s="684"/>
    </row>
    <row r="25072" spans="2:4" ht="15" customHeight="1" x14ac:dyDescent="0.25">
      <c r="B25072" s="683"/>
      <c r="C25072" s="683"/>
      <c r="D25072" s="684"/>
    </row>
    <row r="25073" spans="2:4" ht="15" customHeight="1" x14ac:dyDescent="0.25">
      <c r="B25073" s="683"/>
      <c r="C25073" s="683"/>
      <c r="D25073" s="684"/>
    </row>
    <row r="25074" spans="2:4" ht="15" customHeight="1" x14ac:dyDescent="0.25">
      <c r="B25074" s="683"/>
      <c r="C25074" s="683"/>
      <c r="D25074" s="684"/>
    </row>
    <row r="25075" spans="2:4" ht="15" customHeight="1" x14ac:dyDescent="0.25">
      <c r="B25075" s="683"/>
      <c r="C25075" s="683"/>
      <c r="D25075" s="684"/>
    </row>
    <row r="25076" spans="2:4" ht="15" customHeight="1" x14ac:dyDescent="0.25">
      <c r="B25076" s="683"/>
      <c r="C25076" s="683"/>
      <c r="D25076" s="684"/>
    </row>
    <row r="25077" spans="2:4" ht="15" customHeight="1" x14ac:dyDescent="0.25">
      <c r="B25077" s="683"/>
      <c r="C25077" s="683"/>
      <c r="D25077" s="684"/>
    </row>
    <row r="25078" spans="2:4" ht="15" customHeight="1" x14ac:dyDescent="0.25">
      <c r="B25078" s="683"/>
      <c r="C25078" s="683"/>
      <c r="D25078" s="684"/>
    </row>
    <row r="25079" spans="2:4" ht="15" customHeight="1" x14ac:dyDescent="0.25">
      <c r="B25079" s="683"/>
      <c r="C25079" s="683"/>
      <c r="D25079" s="684"/>
    </row>
    <row r="25080" spans="2:4" ht="15" customHeight="1" x14ac:dyDescent="0.25">
      <c r="B25080" s="683"/>
      <c r="C25080" s="683"/>
      <c r="D25080" s="684"/>
    </row>
    <row r="25081" spans="2:4" ht="15" customHeight="1" x14ac:dyDescent="0.25">
      <c r="B25081" s="683"/>
      <c r="C25081" s="683"/>
      <c r="D25081" s="684"/>
    </row>
    <row r="25082" spans="2:4" ht="15" customHeight="1" x14ac:dyDescent="0.25">
      <c r="B25082" s="683"/>
      <c r="C25082" s="683"/>
      <c r="D25082" s="684"/>
    </row>
    <row r="25083" spans="2:4" ht="15" customHeight="1" x14ac:dyDescent="0.25">
      <c r="B25083" s="683"/>
      <c r="C25083" s="683"/>
      <c r="D25083" s="684"/>
    </row>
    <row r="25084" spans="2:4" ht="15" customHeight="1" x14ac:dyDescent="0.25">
      <c r="B25084" s="683"/>
      <c r="C25084" s="683"/>
      <c r="D25084" s="684"/>
    </row>
    <row r="25085" spans="2:4" ht="15" customHeight="1" x14ac:dyDescent="0.25">
      <c r="B25085" s="683"/>
      <c r="C25085" s="683"/>
      <c r="D25085" s="684"/>
    </row>
    <row r="25086" spans="2:4" ht="15" customHeight="1" x14ac:dyDescent="0.25">
      <c r="B25086" s="683"/>
      <c r="C25086" s="683"/>
      <c r="D25086" s="684"/>
    </row>
    <row r="25087" spans="2:4" ht="15" customHeight="1" x14ac:dyDescent="0.25">
      <c r="B25087" s="683"/>
      <c r="C25087" s="683"/>
      <c r="D25087" s="684"/>
    </row>
    <row r="25088" spans="2:4" ht="15" customHeight="1" x14ac:dyDescent="0.25">
      <c r="B25088" s="683"/>
      <c r="C25088" s="683"/>
      <c r="D25088" s="684"/>
    </row>
    <row r="25089" spans="2:4" ht="15" customHeight="1" x14ac:dyDescent="0.25">
      <c r="B25089" s="683"/>
      <c r="C25089" s="683"/>
      <c r="D25089" s="684"/>
    </row>
    <row r="25090" spans="2:4" ht="15" customHeight="1" x14ac:dyDescent="0.25">
      <c r="B25090" s="683"/>
      <c r="C25090" s="683"/>
      <c r="D25090" s="684"/>
    </row>
    <row r="25091" spans="2:4" ht="15" customHeight="1" x14ac:dyDescent="0.25">
      <c r="B25091" s="683"/>
      <c r="C25091" s="683"/>
      <c r="D25091" s="684"/>
    </row>
    <row r="25092" spans="2:4" ht="15" customHeight="1" x14ac:dyDescent="0.25">
      <c r="B25092" s="683"/>
      <c r="C25092" s="683"/>
      <c r="D25092" s="684"/>
    </row>
    <row r="25093" spans="2:4" ht="15" customHeight="1" x14ac:dyDescent="0.25">
      <c r="B25093" s="683"/>
      <c r="C25093" s="683"/>
      <c r="D25093" s="684"/>
    </row>
    <row r="25094" spans="2:4" ht="15" customHeight="1" x14ac:dyDescent="0.25">
      <c r="B25094" s="683"/>
      <c r="C25094" s="683"/>
      <c r="D25094" s="684"/>
    </row>
    <row r="25095" spans="2:4" ht="15" customHeight="1" x14ac:dyDescent="0.25">
      <c r="B25095" s="683"/>
      <c r="C25095" s="683"/>
      <c r="D25095" s="684"/>
    </row>
    <row r="25096" spans="2:4" ht="15" customHeight="1" x14ac:dyDescent="0.25">
      <c r="B25096" s="683"/>
      <c r="C25096" s="683"/>
      <c r="D25096" s="684"/>
    </row>
    <row r="25097" spans="2:4" ht="15" customHeight="1" x14ac:dyDescent="0.25">
      <c r="B25097" s="683"/>
      <c r="C25097" s="683"/>
      <c r="D25097" s="684"/>
    </row>
    <row r="25098" spans="2:4" ht="15" customHeight="1" x14ac:dyDescent="0.25">
      <c r="B25098" s="683"/>
      <c r="C25098" s="683"/>
      <c r="D25098" s="684"/>
    </row>
    <row r="25099" spans="2:4" ht="15" customHeight="1" x14ac:dyDescent="0.25">
      <c r="B25099" s="683"/>
      <c r="C25099" s="683"/>
      <c r="D25099" s="684"/>
    </row>
    <row r="25100" spans="2:4" ht="15" customHeight="1" x14ac:dyDescent="0.25">
      <c r="B25100" s="683"/>
      <c r="C25100" s="683"/>
      <c r="D25100" s="684"/>
    </row>
    <row r="25101" spans="2:4" ht="15" customHeight="1" x14ac:dyDescent="0.25">
      <c r="B25101" s="683"/>
      <c r="C25101" s="683"/>
      <c r="D25101" s="684"/>
    </row>
    <row r="25102" spans="2:4" ht="15" customHeight="1" x14ac:dyDescent="0.25">
      <c r="B25102" s="683"/>
      <c r="C25102" s="683"/>
      <c r="D25102" s="684"/>
    </row>
    <row r="25103" spans="2:4" ht="15" customHeight="1" x14ac:dyDescent="0.25">
      <c r="B25103" s="683"/>
      <c r="C25103" s="683"/>
      <c r="D25103" s="684"/>
    </row>
    <row r="25104" spans="2:4" ht="15" customHeight="1" x14ac:dyDescent="0.25">
      <c r="B25104" s="683"/>
      <c r="C25104" s="683"/>
      <c r="D25104" s="684"/>
    </row>
    <row r="25105" spans="2:4" ht="15" customHeight="1" x14ac:dyDescent="0.25">
      <c r="B25105" s="683"/>
      <c r="C25105" s="683"/>
      <c r="D25105" s="684"/>
    </row>
    <row r="25106" spans="2:4" ht="15" customHeight="1" x14ac:dyDescent="0.25">
      <c r="B25106" s="683"/>
      <c r="C25106" s="683"/>
      <c r="D25106" s="684"/>
    </row>
    <row r="25107" spans="2:4" ht="15" customHeight="1" x14ac:dyDescent="0.25">
      <c r="B25107" s="683"/>
      <c r="C25107" s="683"/>
      <c r="D25107" s="684"/>
    </row>
    <row r="25108" spans="2:4" ht="15" customHeight="1" x14ac:dyDescent="0.25">
      <c r="B25108" s="683"/>
      <c r="C25108" s="683"/>
      <c r="D25108" s="684"/>
    </row>
    <row r="25109" spans="2:4" ht="15" customHeight="1" x14ac:dyDescent="0.25">
      <c r="B25109" s="683"/>
      <c r="C25109" s="683"/>
      <c r="D25109" s="684"/>
    </row>
    <row r="25110" spans="2:4" ht="15" customHeight="1" x14ac:dyDescent="0.25">
      <c r="B25110" s="683"/>
      <c r="C25110" s="683"/>
      <c r="D25110" s="684"/>
    </row>
    <row r="25111" spans="2:4" ht="15" customHeight="1" x14ac:dyDescent="0.25">
      <c r="B25111" s="683"/>
      <c r="C25111" s="683"/>
      <c r="D25111" s="684"/>
    </row>
    <row r="25112" spans="2:4" ht="15" customHeight="1" x14ac:dyDescent="0.25">
      <c r="B25112" s="683"/>
      <c r="C25112" s="683"/>
      <c r="D25112" s="684"/>
    </row>
    <row r="25113" spans="2:4" ht="15" customHeight="1" x14ac:dyDescent="0.25">
      <c r="B25113" s="683"/>
      <c r="C25113" s="683"/>
      <c r="D25113" s="684"/>
    </row>
    <row r="25114" spans="2:4" ht="15" customHeight="1" x14ac:dyDescent="0.25">
      <c r="B25114" s="683"/>
      <c r="C25114" s="683"/>
      <c r="D25114" s="684"/>
    </row>
    <row r="25115" spans="2:4" ht="15" customHeight="1" x14ac:dyDescent="0.25">
      <c r="B25115" s="683"/>
      <c r="C25115" s="683"/>
      <c r="D25115" s="684"/>
    </row>
    <row r="25116" spans="2:4" ht="15" customHeight="1" x14ac:dyDescent="0.25">
      <c r="B25116" s="683"/>
      <c r="C25116" s="683"/>
      <c r="D25116" s="684"/>
    </row>
    <row r="25117" spans="2:4" ht="15" customHeight="1" x14ac:dyDescent="0.25">
      <c r="B25117" s="683"/>
      <c r="C25117" s="683"/>
      <c r="D25117" s="684"/>
    </row>
    <row r="25118" spans="2:4" ht="15" customHeight="1" x14ac:dyDescent="0.25">
      <c r="B25118" s="683"/>
      <c r="C25118" s="683"/>
      <c r="D25118" s="684"/>
    </row>
    <row r="25119" spans="2:4" ht="15" customHeight="1" x14ac:dyDescent="0.25">
      <c r="B25119" s="683"/>
      <c r="C25119" s="683"/>
      <c r="D25119" s="684"/>
    </row>
    <row r="25120" spans="2:4" ht="15" customHeight="1" x14ac:dyDescent="0.25">
      <c r="B25120" s="683"/>
      <c r="C25120" s="683"/>
      <c r="D25120" s="684"/>
    </row>
    <row r="25121" spans="2:4" ht="15" customHeight="1" x14ac:dyDescent="0.25">
      <c r="B25121" s="683"/>
      <c r="C25121" s="683"/>
      <c r="D25121" s="684"/>
    </row>
    <row r="25122" spans="2:4" ht="15" customHeight="1" x14ac:dyDescent="0.25">
      <c r="B25122" s="683"/>
      <c r="C25122" s="683"/>
      <c r="D25122" s="684"/>
    </row>
    <row r="25123" spans="2:4" ht="15" customHeight="1" x14ac:dyDescent="0.25">
      <c r="B25123" s="683"/>
      <c r="C25123" s="683"/>
      <c r="D25123" s="684"/>
    </row>
    <row r="25124" spans="2:4" ht="15" customHeight="1" x14ac:dyDescent="0.25">
      <c r="B25124" s="683"/>
      <c r="C25124" s="683"/>
      <c r="D25124" s="684"/>
    </row>
    <row r="25125" spans="2:4" ht="15" customHeight="1" x14ac:dyDescent="0.25">
      <c r="B25125" s="683"/>
      <c r="C25125" s="683"/>
      <c r="D25125" s="684"/>
    </row>
    <row r="25126" spans="2:4" ht="15" customHeight="1" x14ac:dyDescent="0.25">
      <c r="B25126" s="683"/>
      <c r="C25126" s="683"/>
      <c r="D25126" s="684"/>
    </row>
    <row r="25127" spans="2:4" ht="15" customHeight="1" x14ac:dyDescent="0.25">
      <c r="B25127" s="683"/>
      <c r="C25127" s="683"/>
      <c r="D25127" s="684"/>
    </row>
    <row r="25128" spans="2:4" ht="15" customHeight="1" x14ac:dyDescent="0.25">
      <c r="B25128" s="683"/>
      <c r="C25128" s="683"/>
      <c r="D25128" s="684"/>
    </row>
    <row r="25129" spans="2:4" ht="15" customHeight="1" x14ac:dyDescent="0.25">
      <c r="B25129" s="683"/>
      <c r="C25129" s="683"/>
      <c r="D25129" s="684"/>
    </row>
    <row r="25130" spans="2:4" ht="15" customHeight="1" x14ac:dyDescent="0.25">
      <c r="B25130" s="683"/>
      <c r="C25130" s="683"/>
      <c r="D25130" s="684"/>
    </row>
    <row r="25131" spans="2:4" ht="15" customHeight="1" x14ac:dyDescent="0.25">
      <c r="B25131" s="683"/>
      <c r="C25131" s="683"/>
      <c r="D25131" s="684"/>
    </row>
    <row r="25132" spans="2:4" ht="15" customHeight="1" x14ac:dyDescent="0.25">
      <c r="B25132" s="683"/>
      <c r="C25132" s="683"/>
      <c r="D25132" s="684"/>
    </row>
    <row r="25133" spans="2:4" ht="15" customHeight="1" x14ac:dyDescent="0.25">
      <c r="B25133" s="683"/>
      <c r="C25133" s="683"/>
      <c r="D25133" s="684"/>
    </row>
    <row r="25134" spans="2:4" ht="15" customHeight="1" x14ac:dyDescent="0.25">
      <c r="B25134" s="683"/>
      <c r="C25134" s="683"/>
      <c r="D25134" s="684"/>
    </row>
    <row r="25135" spans="2:4" ht="15" customHeight="1" x14ac:dyDescent="0.25">
      <c r="B25135" s="683"/>
      <c r="C25135" s="683"/>
      <c r="D25135" s="684"/>
    </row>
    <row r="25136" spans="2:4" ht="15" customHeight="1" x14ac:dyDescent="0.25">
      <c r="B25136" s="683"/>
      <c r="C25136" s="683"/>
      <c r="D25136" s="684"/>
    </row>
    <row r="25137" spans="2:4" ht="15" customHeight="1" x14ac:dyDescent="0.25">
      <c r="B25137" s="683"/>
      <c r="C25137" s="683"/>
      <c r="D25137" s="684"/>
    </row>
    <row r="25138" spans="2:4" ht="15" customHeight="1" x14ac:dyDescent="0.25">
      <c r="B25138" s="683"/>
      <c r="C25138" s="683"/>
      <c r="D25138" s="684"/>
    </row>
    <row r="25139" spans="2:4" ht="15" customHeight="1" x14ac:dyDescent="0.25">
      <c r="B25139" s="683"/>
      <c r="C25139" s="683"/>
      <c r="D25139" s="684"/>
    </row>
    <row r="25140" spans="2:4" ht="15" customHeight="1" x14ac:dyDescent="0.25">
      <c r="B25140" s="683"/>
      <c r="C25140" s="683"/>
      <c r="D25140" s="684"/>
    </row>
    <row r="25141" spans="2:4" ht="15" customHeight="1" x14ac:dyDescent="0.25">
      <c r="B25141" s="683"/>
      <c r="C25141" s="683"/>
      <c r="D25141" s="684"/>
    </row>
    <row r="25142" spans="2:4" ht="15" customHeight="1" x14ac:dyDescent="0.25">
      <c r="B25142" s="683"/>
      <c r="C25142" s="683"/>
      <c r="D25142" s="684"/>
    </row>
    <row r="25143" spans="2:4" ht="15" customHeight="1" x14ac:dyDescent="0.25">
      <c r="B25143" s="683"/>
      <c r="C25143" s="683"/>
      <c r="D25143" s="684"/>
    </row>
    <row r="25144" spans="2:4" ht="15" customHeight="1" x14ac:dyDescent="0.25">
      <c r="B25144" s="683"/>
      <c r="C25144" s="683"/>
      <c r="D25144" s="684"/>
    </row>
    <row r="25145" spans="2:4" ht="15" customHeight="1" x14ac:dyDescent="0.25">
      <c r="B25145" s="683"/>
      <c r="C25145" s="683"/>
      <c r="D25145" s="684"/>
    </row>
    <row r="25146" spans="2:4" ht="15" customHeight="1" x14ac:dyDescent="0.25">
      <c r="B25146" s="683"/>
      <c r="C25146" s="683"/>
      <c r="D25146" s="684"/>
    </row>
    <row r="25147" spans="2:4" ht="15" customHeight="1" x14ac:dyDescent="0.25">
      <c r="B25147" s="683"/>
      <c r="C25147" s="683"/>
      <c r="D25147" s="684"/>
    </row>
    <row r="25148" spans="2:4" ht="15" customHeight="1" x14ac:dyDescent="0.25">
      <c r="B25148" s="683"/>
      <c r="C25148" s="683"/>
      <c r="D25148" s="684"/>
    </row>
    <row r="25149" spans="2:4" ht="15" customHeight="1" x14ac:dyDescent="0.25">
      <c r="B25149" s="683"/>
      <c r="C25149" s="683"/>
      <c r="D25149" s="684"/>
    </row>
    <row r="25150" spans="2:4" ht="15" customHeight="1" x14ac:dyDescent="0.25">
      <c r="B25150" s="683"/>
      <c r="C25150" s="683"/>
      <c r="D25150" s="684"/>
    </row>
    <row r="25151" spans="2:4" ht="15" customHeight="1" x14ac:dyDescent="0.25">
      <c r="B25151" s="683"/>
      <c r="C25151" s="683"/>
      <c r="D25151" s="684"/>
    </row>
    <row r="25152" spans="2:4" ht="15" customHeight="1" x14ac:dyDescent="0.25">
      <c r="B25152" s="683"/>
      <c r="C25152" s="683"/>
      <c r="D25152" s="684"/>
    </row>
    <row r="25153" spans="2:4" ht="15" customHeight="1" x14ac:dyDescent="0.25">
      <c r="B25153" s="683"/>
      <c r="C25153" s="683"/>
      <c r="D25153" s="684"/>
    </row>
    <row r="25154" spans="2:4" ht="15" customHeight="1" x14ac:dyDescent="0.25">
      <c r="B25154" s="683"/>
      <c r="C25154" s="683"/>
      <c r="D25154" s="684"/>
    </row>
    <row r="25155" spans="2:4" ht="15" customHeight="1" x14ac:dyDescent="0.25">
      <c r="B25155" s="683"/>
      <c r="C25155" s="683"/>
      <c r="D25155" s="684"/>
    </row>
    <row r="25156" spans="2:4" ht="15" customHeight="1" x14ac:dyDescent="0.25">
      <c r="B25156" s="683"/>
      <c r="C25156" s="683"/>
      <c r="D25156" s="684"/>
    </row>
    <row r="25157" spans="2:4" ht="15" customHeight="1" x14ac:dyDescent="0.25">
      <c r="B25157" s="683"/>
      <c r="C25157" s="683"/>
      <c r="D25157" s="684"/>
    </row>
    <row r="25158" spans="2:4" ht="15" customHeight="1" x14ac:dyDescent="0.25">
      <c r="B25158" s="683"/>
      <c r="C25158" s="683"/>
      <c r="D25158" s="684"/>
    </row>
    <row r="25159" spans="2:4" ht="15" customHeight="1" x14ac:dyDescent="0.25">
      <c r="B25159" s="683"/>
      <c r="C25159" s="683"/>
      <c r="D25159" s="684"/>
    </row>
    <row r="25160" spans="2:4" ht="15" customHeight="1" x14ac:dyDescent="0.25">
      <c r="B25160" s="683"/>
      <c r="C25160" s="683"/>
      <c r="D25160" s="684"/>
    </row>
    <row r="25161" spans="2:4" ht="15" customHeight="1" x14ac:dyDescent="0.25">
      <c r="B25161" s="683"/>
      <c r="C25161" s="683"/>
      <c r="D25161" s="684"/>
    </row>
    <row r="25162" spans="2:4" ht="15" customHeight="1" x14ac:dyDescent="0.25">
      <c r="B25162" s="683"/>
      <c r="C25162" s="683"/>
      <c r="D25162" s="684"/>
    </row>
    <row r="25163" spans="2:4" ht="15" customHeight="1" x14ac:dyDescent="0.25">
      <c r="B25163" s="683"/>
      <c r="C25163" s="683"/>
      <c r="D25163" s="684"/>
    </row>
    <row r="25164" spans="2:4" ht="15" customHeight="1" x14ac:dyDescent="0.25">
      <c r="B25164" s="683"/>
      <c r="C25164" s="683"/>
      <c r="D25164" s="684"/>
    </row>
    <row r="25165" spans="2:4" ht="15" customHeight="1" x14ac:dyDescent="0.25">
      <c r="B25165" s="683"/>
      <c r="C25165" s="683"/>
      <c r="D25165" s="684"/>
    </row>
    <row r="25166" spans="2:4" ht="15" customHeight="1" x14ac:dyDescent="0.25">
      <c r="B25166" s="683"/>
      <c r="C25166" s="683"/>
      <c r="D25166" s="684"/>
    </row>
    <row r="25167" spans="2:4" ht="15" customHeight="1" x14ac:dyDescent="0.25">
      <c r="B25167" s="683"/>
      <c r="C25167" s="683"/>
      <c r="D25167" s="684"/>
    </row>
    <row r="25168" spans="2:4" ht="15" customHeight="1" x14ac:dyDescent="0.25">
      <c r="B25168" s="683"/>
      <c r="C25168" s="683"/>
      <c r="D25168" s="684"/>
    </row>
    <row r="25169" spans="2:4" ht="15" customHeight="1" x14ac:dyDescent="0.25">
      <c r="B25169" s="683"/>
      <c r="C25169" s="683"/>
      <c r="D25169" s="684"/>
    </row>
    <row r="25170" spans="2:4" ht="15" customHeight="1" x14ac:dyDescent="0.25">
      <c r="B25170" s="683"/>
      <c r="C25170" s="683"/>
      <c r="D25170" s="684"/>
    </row>
    <row r="25171" spans="2:4" ht="15" customHeight="1" x14ac:dyDescent="0.25">
      <c r="B25171" s="683"/>
      <c r="C25171" s="683"/>
      <c r="D25171" s="684"/>
    </row>
    <row r="25172" spans="2:4" ht="15" customHeight="1" x14ac:dyDescent="0.25">
      <c r="B25172" s="683"/>
      <c r="C25172" s="683"/>
      <c r="D25172" s="684"/>
    </row>
    <row r="25173" spans="2:4" ht="15" customHeight="1" x14ac:dyDescent="0.25">
      <c r="B25173" s="683"/>
      <c r="C25173" s="683"/>
      <c r="D25173" s="684"/>
    </row>
    <row r="25174" spans="2:4" ht="15" customHeight="1" x14ac:dyDescent="0.25">
      <c r="B25174" s="683"/>
      <c r="C25174" s="683"/>
      <c r="D25174" s="684"/>
    </row>
    <row r="25175" spans="2:4" ht="15" customHeight="1" x14ac:dyDescent="0.25">
      <c r="B25175" s="683"/>
      <c r="C25175" s="683"/>
      <c r="D25175" s="684"/>
    </row>
    <row r="25176" spans="2:4" ht="15" customHeight="1" x14ac:dyDescent="0.25">
      <c r="B25176" s="683"/>
      <c r="C25176" s="683"/>
      <c r="D25176" s="684"/>
    </row>
    <row r="25177" spans="2:4" ht="15" customHeight="1" x14ac:dyDescent="0.25">
      <c r="B25177" s="683"/>
      <c r="C25177" s="683"/>
      <c r="D25177" s="684"/>
    </row>
    <row r="25178" spans="2:4" ht="15" customHeight="1" x14ac:dyDescent="0.25">
      <c r="B25178" s="683"/>
      <c r="C25178" s="683"/>
      <c r="D25178" s="684"/>
    </row>
    <row r="25179" spans="2:4" ht="15" customHeight="1" x14ac:dyDescent="0.25">
      <c r="B25179" s="683"/>
      <c r="C25179" s="683"/>
      <c r="D25179" s="684"/>
    </row>
    <row r="25180" spans="2:4" ht="15" customHeight="1" x14ac:dyDescent="0.25">
      <c r="B25180" s="683"/>
      <c r="C25180" s="683"/>
      <c r="D25180" s="684"/>
    </row>
    <row r="25181" spans="2:4" ht="15" customHeight="1" x14ac:dyDescent="0.25">
      <c r="B25181" s="683"/>
      <c r="C25181" s="683"/>
      <c r="D25181" s="684"/>
    </row>
    <row r="25182" spans="2:4" ht="15" customHeight="1" x14ac:dyDescent="0.25">
      <c r="B25182" s="683"/>
      <c r="C25182" s="683"/>
      <c r="D25182" s="684"/>
    </row>
    <row r="25183" spans="2:4" ht="15" customHeight="1" x14ac:dyDescent="0.25">
      <c r="B25183" s="683"/>
      <c r="C25183" s="683"/>
      <c r="D25183" s="684"/>
    </row>
    <row r="25184" spans="2:4" ht="15" customHeight="1" x14ac:dyDescent="0.25">
      <c r="B25184" s="683"/>
      <c r="C25184" s="683"/>
      <c r="D25184" s="684"/>
    </row>
    <row r="25185" spans="2:4" ht="15" customHeight="1" x14ac:dyDescent="0.25">
      <c r="B25185" s="683"/>
      <c r="C25185" s="683"/>
      <c r="D25185" s="684"/>
    </row>
    <row r="25186" spans="2:4" ht="15" customHeight="1" x14ac:dyDescent="0.25">
      <c r="B25186" s="683"/>
      <c r="C25186" s="683"/>
      <c r="D25186" s="684"/>
    </row>
    <row r="25187" spans="2:4" ht="15" customHeight="1" x14ac:dyDescent="0.25">
      <c r="B25187" s="683"/>
      <c r="C25187" s="683"/>
      <c r="D25187" s="684"/>
    </row>
    <row r="25188" spans="2:4" ht="15" customHeight="1" x14ac:dyDescent="0.25">
      <c r="B25188" s="683"/>
      <c r="C25188" s="683"/>
      <c r="D25188" s="684"/>
    </row>
    <row r="25189" spans="2:4" ht="15" customHeight="1" x14ac:dyDescent="0.25">
      <c r="B25189" s="683"/>
      <c r="C25189" s="683"/>
      <c r="D25189" s="684"/>
    </row>
    <row r="25190" spans="2:4" ht="15" customHeight="1" x14ac:dyDescent="0.25">
      <c r="B25190" s="683"/>
      <c r="C25190" s="683"/>
      <c r="D25190" s="684"/>
    </row>
    <row r="25191" spans="2:4" ht="15" customHeight="1" x14ac:dyDescent="0.25">
      <c r="B25191" s="683"/>
      <c r="C25191" s="683"/>
      <c r="D25191" s="684"/>
    </row>
    <row r="25192" spans="2:4" ht="15" customHeight="1" x14ac:dyDescent="0.25">
      <c r="B25192" s="683"/>
      <c r="C25192" s="683"/>
      <c r="D25192" s="684"/>
    </row>
    <row r="25193" spans="2:4" ht="15" customHeight="1" x14ac:dyDescent="0.25">
      <c r="B25193" s="683"/>
      <c r="C25193" s="683"/>
      <c r="D25193" s="684"/>
    </row>
    <row r="25194" spans="2:4" ht="15" customHeight="1" x14ac:dyDescent="0.25">
      <c r="B25194" s="683"/>
      <c r="C25194" s="683"/>
      <c r="D25194" s="684"/>
    </row>
    <row r="25195" spans="2:4" ht="15" customHeight="1" x14ac:dyDescent="0.25">
      <c r="B25195" s="683"/>
      <c r="C25195" s="683"/>
      <c r="D25195" s="684"/>
    </row>
    <row r="25196" spans="2:4" ht="15" customHeight="1" x14ac:dyDescent="0.25">
      <c r="B25196" s="683"/>
      <c r="C25196" s="683"/>
      <c r="D25196" s="684"/>
    </row>
    <row r="25197" spans="2:4" ht="15" customHeight="1" x14ac:dyDescent="0.25">
      <c r="B25197" s="683"/>
      <c r="C25197" s="683"/>
      <c r="D25197" s="684"/>
    </row>
    <row r="25198" spans="2:4" ht="15" customHeight="1" x14ac:dyDescent="0.25">
      <c r="B25198" s="683"/>
      <c r="C25198" s="683"/>
      <c r="D25198" s="684"/>
    </row>
    <row r="25199" spans="2:4" ht="15" customHeight="1" x14ac:dyDescent="0.25">
      <c r="B25199" s="683"/>
      <c r="C25199" s="683"/>
      <c r="D25199" s="684"/>
    </row>
    <row r="25200" spans="2:4" ht="15" customHeight="1" x14ac:dyDescent="0.25">
      <c r="B25200" s="683"/>
      <c r="C25200" s="683"/>
      <c r="D25200" s="684"/>
    </row>
    <row r="25201" spans="2:4" ht="15" customHeight="1" x14ac:dyDescent="0.25">
      <c r="B25201" s="683"/>
      <c r="C25201" s="683"/>
      <c r="D25201" s="684"/>
    </row>
    <row r="25202" spans="2:4" ht="15" customHeight="1" x14ac:dyDescent="0.25">
      <c r="B25202" s="683"/>
      <c r="C25202" s="683"/>
      <c r="D25202" s="684"/>
    </row>
    <row r="25203" spans="2:4" ht="15" customHeight="1" x14ac:dyDescent="0.25">
      <c r="B25203" s="683"/>
      <c r="C25203" s="683"/>
      <c r="D25203" s="684"/>
    </row>
    <row r="25204" spans="2:4" ht="15" customHeight="1" x14ac:dyDescent="0.25">
      <c r="B25204" s="683"/>
      <c r="C25204" s="683"/>
      <c r="D25204" s="684"/>
    </row>
    <row r="25205" spans="2:4" ht="15" customHeight="1" x14ac:dyDescent="0.25">
      <c r="B25205" s="683"/>
      <c r="C25205" s="683"/>
      <c r="D25205" s="684"/>
    </row>
    <row r="25206" spans="2:4" ht="15" customHeight="1" x14ac:dyDescent="0.25">
      <c r="B25206" s="683"/>
      <c r="C25206" s="683"/>
      <c r="D25206" s="684"/>
    </row>
    <row r="25207" spans="2:4" ht="15" customHeight="1" x14ac:dyDescent="0.25">
      <c r="B25207" s="683"/>
      <c r="C25207" s="683"/>
      <c r="D25207" s="684"/>
    </row>
    <row r="25208" spans="2:4" ht="15" customHeight="1" x14ac:dyDescent="0.25">
      <c r="B25208" s="683"/>
      <c r="C25208" s="683"/>
      <c r="D25208" s="684"/>
    </row>
    <row r="25209" spans="2:4" ht="15" customHeight="1" x14ac:dyDescent="0.25">
      <c r="B25209" s="683"/>
      <c r="C25209" s="683"/>
      <c r="D25209" s="684"/>
    </row>
    <row r="25210" spans="2:4" ht="15" customHeight="1" x14ac:dyDescent="0.25">
      <c r="B25210" s="683"/>
      <c r="C25210" s="683"/>
      <c r="D25210" s="684"/>
    </row>
    <row r="25211" spans="2:4" ht="15" customHeight="1" x14ac:dyDescent="0.25">
      <c r="B25211" s="683"/>
      <c r="C25211" s="683"/>
      <c r="D25211" s="684"/>
    </row>
    <row r="25212" spans="2:4" ht="15" customHeight="1" x14ac:dyDescent="0.25">
      <c r="B25212" s="683"/>
      <c r="C25212" s="683"/>
      <c r="D25212" s="684"/>
    </row>
    <row r="25213" spans="2:4" ht="15" customHeight="1" x14ac:dyDescent="0.25">
      <c r="B25213" s="683"/>
      <c r="C25213" s="683"/>
      <c r="D25213" s="684"/>
    </row>
    <row r="25214" spans="2:4" ht="15" customHeight="1" x14ac:dyDescent="0.25">
      <c r="B25214" s="683"/>
      <c r="C25214" s="683"/>
      <c r="D25214" s="684"/>
    </row>
    <row r="25215" spans="2:4" ht="15" customHeight="1" x14ac:dyDescent="0.25">
      <c r="B25215" s="683"/>
      <c r="C25215" s="683"/>
      <c r="D25215" s="684"/>
    </row>
    <row r="25216" spans="2:4" ht="15" customHeight="1" x14ac:dyDescent="0.25">
      <c r="B25216" s="683"/>
      <c r="C25216" s="683"/>
      <c r="D25216" s="684"/>
    </row>
    <row r="25217" spans="2:4" ht="15" customHeight="1" x14ac:dyDescent="0.25">
      <c r="B25217" s="683"/>
      <c r="C25217" s="683"/>
      <c r="D25217" s="684"/>
    </row>
    <row r="25218" spans="2:4" ht="15" customHeight="1" x14ac:dyDescent="0.25">
      <c r="B25218" s="683"/>
      <c r="C25218" s="683"/>
      <c r="D25218" s="684"/>
    </row>
    <row r="25219" spans="2:4" ht="15" customHeight="1" x14ac:dyDescent="0.25">
      <c r="B25219" s="683"/>
      <c r="C25219" s="683"/>
      <c r="D25219" s="684"/>
    </row>
    <row r="25220" spans="2:4" ht="15" customHeight="1" x14ac:dyDescent="0.25">
      <c r="B25220" s="683"/>
      <c r="C25220" s="683"/>
      <c r="D25220" s="684"/>
    </row>
    <row r="25221" spans="2:4" ht="15" customHeight="1" x14ac:dyDescent="0.25">
      <c r="B25221" s="683"/>
      <c r="C25221" s="683"/>
      <c r="D25221" s="684"/>
    </row>
    <row r="25222" spans="2:4" ht="15" customHeight="1" x14ac:dyDescent="0.25">
      <c r="B25222" s="683"/>
      <c r="C25222" s="683"/>
      <c r="D25222" s="684"/>
    </row>
    <row r="25223" spans="2:4" ht="15" customHeight="1" x14ac:dyDescent="0.25">
      <c r="B25223" s="683"/>
      <c r="C25223" s="683"/>
      <c r="D25223" s="684"/>
    </row>
    <row r="25224" spans="2:4" ht="15" customHeight="1" x14ac:dyDescent="0.25">
      <c r="B25224" s="683"/>
      <c r="C25224" s="683"/>
      <c r="D25224" s="684"/>
    </row>
    <row r="25225" spans="2:4" ht="15" customHeight="1" x14ac:dyDescent="0.25">
      <c r="B25225" s="683"/>
      <c r="C25225" s="683"/>
      <c r="D25225" s="684"/>
    </row>
    <row r="25226" spans="2:4" ht="15" customHeight="1" x14ac:dyDescent="0.25">
      <c r="B25226" s="683"/>
      <c r="C25226" s="683"/>
      <c r="D25226" s="684"/>
    </row>
    <row r="25227" spans="2:4" ht="15" customHeight="1" x14ac:dyDescent="0.25">
      <c r="B25227" s="683"/>
      <c r="C25227" s="683"/>
      <c r="D25227" s="684"/>
    </row>
    <row r="25228" spans="2:4" ht="15" customHeight="1" x14ac:dyDescent="0.25">
      <c r="B25228" s="683"/>
      <c r="C25228" s="683"/>
      <c r="D25228" s="684"/>
    </row>
    <row r="25229" spans="2:4" ht="15" customHeight="1" x14ac:dyDescent="0.25">
      <c r="B25229" s="683"/>
      <c r="C25229" s="683"/>
      <c r="D25229" s="684"/>
    </row>
    <row r="25230" spans="2:4" ht="15" customHeight="1" x14ac:dyDescent="0.25">
      <c r="B25230" s="683"/>
      <c r="C25230" s="683"/>
      <c r="D25230" s="684"/>
    </row>
    <row r="25231" spans="2:4" ht="15" customHeight="1" x14ac:dyDescent="0.25">
      <c r="B25231" s="683"/>
      <c r="C25231" s="683"/>
      <c r="D25231" s="684"/>
    </row>
    <row r="25232" spans="2:4" ht="15" customHeight="1" x14ac:dyDescent="0.25">
      <c r="B25232" s="683"/>
      <c r="C25232" s="683"/>
      <c r="D25232" s="684"/>
    </row>
    <row r="25233" spans="2:4" ht="15" customHeight="1" x14ac:dyDescent="0.25">
      <c r="B25233" s="683"/>
      <c r="C25233" s="683"/>
      <c r="D25233" s="684"/>
    </row>
    <row r="25234" spans="2:4" ht="15" customHeight="1" x14ac:dyDescent="0.25">
      <c r="B25234" s="683"/>
      <c r="C25234" s="683"/>
      <c r="D25234" s="684"/>
    </row>
    <row r="25235" spans="2:4" ht="15" customHeight="1" x14ac:dyDescent="0.25">
      <c r="B25235" s="683"/>
      <c r="C25235" s="683"/>
      <c r="D25235" s="684"/>
    </row>
    <row r="25236" spans="2:4" ht="15" customHeight="1" x14ac:dyDescent="0.25">
      <c r="B25236" s="683"/>
      <c r="C25236" s="683"/>
      <c r="D25236" s="684"/>
    </row>
    <row r="25237" spans="2:4" ht="15" customHeight="1" x14ac:dyDescent="0.25">
      <c r="B25237" s="683"/>
      <c r="C25237" s="683"/>
      <c r="D25237" s="684"/>
    </row>
    <row r="25238" spans="2:4" ht="15" customHeight="1" x14ac:dyDescent="0.25">
      <c r="B25238" s="683"/>
      <c r="C25238" s="683"/>
      <c r="D25238" s="684"/>
    </row>
    <row r="25239" spans="2:4" ht="15" customHeight="1" x14ac:dyDescent="0.25">
      <c r="B25239" s="683"/>
      <c r="C25239" s="683"/>
      <c r="D25239" s="684"/>
    </row>
    <row r="25240" spans="2:4" ht="15" customHeight="1" x14ac:dyDescent="0.25">
      <c r="B25240" s="683"/>
      <c r="C25240" s="683"/>
      <c r="D25240" s="684"/>
    </row>
    <row r="25241" spans="2:4" ht="15" customHeight="1" x14ac:dyDescent="0.25">
      <c r="B25241" s="683"/>
      <c r="C25241" s="683"/>
      <c r="D25241" s="684"/>
    </row>
    <row r="25242" spans="2:4" ht="15" customHeight="1" x14ac:dyDescent="0.25">
      <c r="B25242" s="683"/>
      <c r="C25242" s="683"/>
      <c r="D25242" s="684"/>
    </row>
    <row r="25243" spans="2:4" ht="15" customHeight="1" x14ac:dyDescent="0.25">
      <c r="B25243" s="683"/>
      <c r="C25243" s="683"/>
      <c r="D25243" s="684"/>
    </row>
    <row r="25244" spans="2:4" ht="15" customHeight="1" x14ac:dyDescent="0.25">
      <c r="B25244" s="683"/>
      <c r="C25244" s="683"/>
      <c r="D25244" s="684"/>
    </row>
    <row r="25245" spans="2:4" ht="15" customHeight="1" x14ac:dyDescent="0.25">
      <c r="B25245" s="683"/>
      <c r="C25245" s="683"/>
      <c r="D25245" s="684"/>
    </row>
    <row r="25246" spans="2:4" ht="15" customHeight="1" x14ac:dyDescent="0.25">
      <c r="B25246" s="683"/>
      <c r="C25246" s="683"/>
      <c r="D25246" s="684"/>
    </row>
    <row r="25247" spans="2:4" ht="15" customHeight="1" x14ac:dyDescent="0.25">
      <c r="B25247" s="683"/>
      <c r="C25247" s="683"/>
      <c r="D25247" s="684"/>
    </row>
    <row r="25248" spans="2:4" ht="15" customHeight="1" x14ac:dyDescent="0.25">
      <c r="B25248" s="683"/>
      <c r="C25248" s="683"/>
      <c r="D25248" s="684"/>
    </row>
    <row r="25249" spans="2:4" ht="15" customHeight="1" x14ac:dyDescent="0.25">
      <c r="B25249" s="683"/>
      <c r="C25249" s="683"/>
      <c r="D25249" s="684"/>
    </row>
    <row r="25250" spans="2:4" ht="15" customHeight="1" x14ac:dyDescent="0.25">
      <c r="B25250" s="683"/>
      <c r="C25250" s="683"/>
      <c r="D25250" s="684"/>
    </row>
    <row r="25251" spans="2:4" ht="15" customHeight="1" x14ac:dyDescent="0.25">
      <c r="B25251" s="683"/>
      <c r="C25251" s="683"/>
      <c r="D25251" s="684"/>
    </row>
    <row r="25252" spans="2:4" ht="15" customHeight="1" x14ac:dyDescent="0.25">
      <c r="B25252" s="683"/>
      <c r="C25252" s="683"/>
      <c r="D25252" s="684"/>
    </row>
    <row r="25253" spans="2:4" ht="15" customHeight="1" x14ac:dyDescent="0.25">
      <c r="B25253" s="683"/>
      <c r="C25253" s="683"/>
      <c r="D25253" s="684"/>
    </row>
    <row r="25254" spans="2:4" ht="15" customHeight="1" x14ac:dyDescent="0.25">
      <c r="B25254" s="683"/>
      <c r="C25254" s="683"/>
      <c r="D25254" s="684"/>
    </row>
    <row r="25255" spans="2:4" ht="15" customHeight="1" x14ac:dyDescent="0.25">
      <c r="B25255" s="683"/>
      <c r="C25255" s="683"/>
      <c r="D25255" s="684"/>
    </row>
    <row r="25256" spans="2:4" ht="15" customHeight="1" x14ac:dyDescent="0.25">
      <c r="B25256" s="683"/>
      <c r="C25256" s="683"/>
      <c r="D25256" s="684"/>
    </row>
    <row r="25257" spans="2:4" ht="15" customHeight="1" x14ac:dyDescent="0.25">
      <c r="B25257" s="683"/>
      <c r="C25257" s="683"/>
      <c r="D25257" s="684"/>
    </row>
    <row r="25258" spans="2:4" ht="15" customHeight="1" x14ac:dyDescent="0.25">
      <c r="B25258" s="683"/>
      <c r="C25258" s="683"/>
      <c r="D25258" s="684"/>
    </row>
    <row r="25259" spans="2:4" ht="15" customHeight="1" x14ac:dyDescent="0.25">
      <c r="B25259" s="683"/>
      <c r="C25259" s="683"/>
      <c r="D25259" s="684"/>
    </row>
    <row r="25260" spans="2:4" ht="15" customHeight="1" x14ac:dyDescent="0.25">
      <c r="B25260" s="683"/>
      <c r="C25260" s="683"/>
      <c r="D25260" s="684"/>
    </row>
    <row r="25261" spans="2:4" ht="15" customHeight="1" x14ac:dyDescent="0.25">
      <c r="B25261" s="683"/>
      <c r="C25261" s="683"/>
      <c r="D25261" s="684"/>
    </row>
    <row r="25262" spans="2:4" ht="15" customHeight="1" x14ac:dyDescent="0.25">
      <c r="B25262" s="683"/>
      <c r="C25262" s="683"/>
      <c r="D25262" s="684"/>
    </row>
    <row r="25263" spans="2:4" ht="15" customHeight="1" x14ac:dyDescent="0.25">
      <c r="B25263" s="683"/>
      <c r="C25263" s="683"/>
      <c r="D25263" s="684"/>
    </row>
    <row r="25264" spans="2:4" ht="15" customHeight="1" x14ac:dyDescent="0.25">
      <c r="B25264" s="683"/>
      <c r="C25264" s="683"/>
      <c r="D25264" s="684"/>
    </row>
    <row r="25265" spans="2:4" ht="15" customHeight="1" x14ac:dyDescent="0.25">
      <c r="B25265" s="683"/>
      <c r="C25265" s="683"/>
      <c r="D25265" s="684"/>
    </row>
    <row r="25266" spans="2:4" ht="15" customHeight="1" x14ac:dyDescent="0.25">
      <c r="B25266" s="683"/>
      <c r="C25266" s="683"/>
      <c r="D25266" s="684"/>
    </row>
    <row r="25267" spans="2:4" ht="15" customHeight="1" x14ac:dyDescent="0.25">
      <c r="B25267" s="683"/>
      <c r="C25267" s="683"/>
      <c r="D25267" s="684"/>
    </row>
    <row r="25268" spans="2:4" ht="15" customHeight="1" x14ac:dyDescent="0.25">
      <c r="B25268" s="683"/>
      <c r="C25268" s="683"/>
      <c r="D25268" s="684"/>
    </row>
    <row r="25269" spans="2:4" ht="15" customHeight="1" x14ac:dyDescent="0.25">
      <c r="B25269" s="683"/>
      <c r="C25269" s="683"/>
      <c r="D25269" s="684"/>
    </row>
    <row r="25270" spans="2:4" ht="15" customHeight="1" x14ac:dyDescent="0.25">
      <c r="B25270" s="683"/>
      <c r="C25270" s="683"/>
      <c r="D25270" s="684"/>
    </row>
    <row r="25271" spans="2:4" ht="15" customHeight="1" x14ac:dyDescent="0.25">
      <c r="B25271" s="683"/>
      <c r="C25271" s="683"/>
      <c r="D25271" s="684"/>
    </row>
    <row r="25272" spans="2:4" ht="15" customHeight="1" x14ac:dyDescent="0.25">
      <c r="B25272" s="683"/>
      <c r="C25272" s="683"/>
      <c r="D25272" s="684"/>
    </row>
    <row r="25273" spans="2:4" ht="15" customHeight="1" x14ac:dyDescent="0.25">
      <c r="B25273" s="683"/>
      <c r="C25273" s="683"/>
      <c r="D25273" s="684"/>
    </row>
    <row r="25274" spans="2:4" ht="15" customHeight="1" x14ac:dyDescent="0.25">
      <c r="B25274" s="683"/>
      <c r="C25274" s="683"/>
      <c r="D25274" s="684"/>
    </row>
    <row r="25275" spans="2:4" ht="15" customHeight="1" x14ac:dyDescent="0.25">
      <c r="B25275" s="683"/>
      <c r="C25275" s="683"/>
      <c r="D25275" s="684"/>
    </row>
    <row r="25276" spans="2:4" ht="15" customHeight="1" x14ac:dyDescent="0.25">
      <c r="B25276" s="683"/>
      <c r="C25276" s="683"/>
      <c r="D25276" s="684"/>
    </row>
    <row r="25277" spans="2:4" ht="15" customHeight="1" x14ac:dyDescent="0.25">
      <c r="B25277" s="683"/>
      <c r="C25277" s="683"/>
      <c r="D25277" s="684"/>
    </row>
    <row r="25278" spans="2:4" ht="15" customHeight="1" x14ac:dyDescent="0.25">
      <c r="B25278" s="683"/>
      <c r="C25278" s="683"/>
      <c r="D25278" s="684"/>
    </row>
    <row r="25279" spans="2:4" ht="15" customHeight="1" x14ac:dyDescent="0.25">
      <c r="B25279" s="683"/>
      <c r="C25279" s="683"/>
      <c r="D25279" s="684"/>
    </row>
    <row r="25280" spans="2:4" ht="15" customHeight="1" x14ac:dyDescent="0.25">
      <c r="B25280" s="683"/>
      <c r="C25280" s="683"/>
      <c r="D25280" s="684"/>
    </row>
    <row r="25281" spans="2:4" ht="15" customHeight="1" x14ac:dyDescent="0.25">
      <c r="B25281" s="683"/>
      <c r="C25281" s="683"/>
      <c r="D25281" s="684"/>
    </row>
    <row r="25282" spans="2:4" ht="15" customHeight="1" x14ac:dyDescent="0.25">
      <c r="B25282" s="683"/>
      <c r="C25282" s="683"/>
      <c r="D25282" s="684"/>
    </row>
    <row r="25283" spans="2:4" ht="15" customHeight="1" x14ac:dyDescent="0.25">
      <c r="B25283" s="683"/>
      <c r="C25283" s="683"/>
      <c r="D25283" s="684"/>
    </row>
    <row r="25284" spans="2:4" ht="15" customHeight="1" x14ac:dyDescent="0.25">
      <c r="B25284" s="683"/>
      <c r="C25284" s="683"/>
      <c r="D25284" s="684"/>
    </row>
    <row r="25285" spans="2:4" ht="15" customHeight="1" x14ac:dyDescent="0.25">
      <c r="B25285" s="683"/>
      <c r="C25285" s="683"/>
      <c r="D25285" s="684"/>
    </row>
    <row r="25286" spans="2:4" ht="15" customHeight="1" x14ac:dyDescent="0.25">
      <c r="B25286" s="683"/>
      <c r="C25286" s="683"/>
      <c r="D25286" s="684"/>
    </row>
    <row r="25287" spans="2:4" ht="15" customHeight="1" x14ac:dyDescent="0.25">
      <c r="B25287" s="683"/>
      <c r="C25287" s="683"/>
      <c r="D25287" s="684"/>
    </row>
    <row r="25288" spans="2:4" ht="15" customHeight="1" x14ac:dyDescent="0.25">
      <c r="B25288" s="683"/>
      <c r="C25288" s="683"/>
      <c r="D25288" s="684"/>
    </row>
    <row r="25289" spans="2:4" ht="15" customHeight="1" x14ac:dyDescent="0.25">
      <c r="B25289" s="683"/>
      <c r="C25289" s="683"/>
      <c r="D25289" s="684"/>
    </row>
    <row r="25290" spans="2:4" ht="15" customHeight="1" x14ac:dyDescent="0.25">
      <c r="B25290" s="683"/>
      <c r="C25290" s="683"/>
      <c r="D25290" s="684"/>
    </row>
    <row r="25291" spans="2:4" ht="15" customHeight="1" x14ac:dyDescent="0.25">
      <c r="B25291" s="683"/>
      <c r="C25291" s="683"/>
      <c r="D25291" s="684"/>
    </row>
    <row r="25292" spans="2:4" ht="15" customHeight="1" x14ac:dyDescent="0.25">
      <c r="B25292" s="683"/>
      <c r="C25292" s="683"/>
      <c r="D25292" s="684"/>
    </row>
    <row r="25293" spans="2:4" ht="15" customHeight="1" x14ac:dyDescent="0.25">
      <c r="B25293" s="683"/>
      <c r="C25293" s="683"/>
      <c r="D25293" s="684"/>
    </row>
    <row r="25294" spans="2:4" ht="15" customHeight="1" x14ac:dyDescent="0.25">
      <c r="B25294" s="683"/>
      <c r="C25294" s="683"/>
      <c r="D25294" s="684"/>
    </row>
    <row r="25295" spans="2:4" ht="15" customHeight="1" x14ac:dyDescent="0.25">
      <c r="B25295" s="683"/>
      <c r="C25295" s="683"/>
      <c r="D25295" s="684"/>
    </row>
    <row r="25296" spans="2:4" ht="15" customHeight="1" x14ac:dyDescent="0.25">
      <c r="B25296" s="683"/>
      <c r="C25296" s="683"/>
      <c r="D25296" s="684"/>
    </row>
    <row r="25297" spans="2:4" ht="15" customHeight="1" x14ac:dyDescent="0.25">
      <c r="B25297" s="683"/>
      <c r="C25297" s="683"/>
      <c r="D25297" s="684"/>
    </row>
    <row r="25298" spans="2:4" ht="15" customHeight="1" x14ac:dyDescent="0.25">
      <c r="B25298" s="683"/>
      <c r="C25298" s="683"/>
      <c r="D25298" s="684"/>
    </row>
    <row r="25299" spans="2:4" ht="15" customHeight="1" x14ac:dyDescent="0.25">
      <c r="B25299" s="683"/>
      <c r="C25299" s="683"/>
      <c r="D25299" s="684"/>
    </row>
    <row r="25300" spans="2:4" ht="15" customHeight="1" x14ac:dyDescent="0.25">
      <c r="B25300" s="683"/>
      <c r="C25300" s="683"/>
      <c r="D25300" s="684"/>
    </row>
    <row r="25301" spans="2:4" ht="15" customHeight="1" x14ac:dyDescent="0.25">
      <c r="B25301" s="683"/>
      <c r="C25301" s="683"/>
      <c r="D25301" s="684"/>
    </row>
    <row r="25302" spans="2:4" ht="15" customHeight="1" x14ac:dyDescent="0.25">
      <c r="B25302" s="683"/>
      <c r="C25302" s="683"/>
      <c r="D25302" s="684"/>
    </row>
    <row r="25303" spans="2:4" ht="15" customHeight="1" x14ac:dyDescent="0.25">
      <c r="B25303" s="683"/>
      <c r="C25303" s="683"/>
      <c r="D25303" s="684"/>
    </row>
    <row r="25304" spans="2:4" ht="15" customHeight="1" x14ac:dyDescent="0.25">
      <c r="B25304" s="683"/>
      <c r="C25304" s="683"/>
      <c r="D25304" s="684"/>
    </row>
    <row r="25305" spans="2:4" ht="15" customHeight="1" x14ac:dyDescent="0.25">
      <c r="B25305" s="683"/>
      <c r="C25305" s="683"/>
      <c r="D25305" s="684"/>
    </row>
    <row r="25306" spans="2:4" ht="15" customHeight="1" x14ac:dyDescent="0.25">
      <c r="B25306" s="683"/>
      <c r="C25306" s="683"/>
      <c r="D25306" s="684"/>
    </row>
    <row r="25307" spans="2:4" ht="15" customHeight="1" x14ac:dyDescent="0.25">
      <c r="B25307" s="683"/>
      <c r="C25307" s="683"/>
      <c r="D25307" s="684"/>
    </row>
    <row r="25308" spans="2:4" ht="15" customHeight="1" x14ac:dyDescent="0.25">
      <c r="B25308" s="683"/>
      <c r="C25308" s="683"/>
      <c r="D25308" s="684"/>
    </row>
    <row r="25309" spans="2:4" ht="15" customHeight="1" x14ac:dyDescent="0.25">
      <c r="B25309" s="683"/>
      <c r="C25309" s="683"/>
      <c r="D25309" s="684"/>
    </row>
    <row r="25310" spans="2:4" ht="15" customHeight="1" x14ac:dyDescent="0.25">
      <c r="B25310" s="683"/>
      <c r="C25310" s="683"/>
      <c r="D25310" s="684"/>
    </row>
    <row r="25311" spans="2:4" ht="15" customHeight="1" x14ac:dyDescent="0.25">
      <c r="B25311" s="683"/>
      <c r="C25311" s="683"/>
      <c r="D25311" s="684"/>
    </row>
    <row r="25312" spans="2:4" ht="15" customHeight="1" x14ac:dyDescent="0.25">
      <c r="B25312" s="683"/>
      <c r="C25312" s="683"/>
      <c r="D25312" s="684"/>
    </row>
    <row r="25313" spans="2:4" ht="15" customHeight="1" x14ac:dyDescent="0.25">
      <c r="B25313" s="683"/>
      <c r="C25313" s="683"/>
      <c r="D25313" s="684"/>
    </row>
    <row r="25314" spans="2:4" ht="15" customHeight="1" x14ac:dyDescent="0.25">
      <c r="B25314" s="683"/>
      <c r="C25314" s="683"/>
      <c r="D25314" s="684"/>
    </row>
    <row r="25315" spans="2:4" ht="15" customHeight="1" x14ac:dyDescent="0.25">
      <c r="B25315" s="683"/>
      <c r="C25315" s="683"/>
      <c r="D25315" s="684"/>
    </row>
    <row r="25316" spans="2:4" ht="15" customHeight="1" x14ac:dyDescent="0.25">
      <c r="B25316" s="683"/>
      <c r="C25316" s="683"/>
      <c r="D25316" s="684"/>
    </row>
    <row r="25317" spans="2:4" ht="15" customHeight="1" x14ac:dyDescent="0.25">
      <c r="B25317" s="683"/>
      <c r="C25317" s="683"/>
      <c r="D25317" s="684"/>
    </row>
    <row r="25318" spans="2:4" ht="15" customHeight="1" x14ac:dyDescent="0.25">
      <c r="B25318" s="683"/>
      <c r="C25318" s="683"/>
      <c r="D25318" s="684"/>
    </row>
    <row r="25319" spans="2:4" ht="15" customHeight="1" x14ac:dyDescent="0.25">
      <c r="B25319" s="683"/>
      <c r="C25319" s="683"/>
      <c r="D25319" s="684"/>
    </row>
    <row r="25320" spans="2:4" ht="15" customHeight="1" x14ac:dyDescent="0.25">
      <c r="B25320" s="683"/>
      <c r="C25320" s="683"/>
      <c r="D25320" s="684"/>
    </row>
    <row r="25321" spans="2:4" ht="15" customHeight="1" x14ac:dyDescent="0.25">
      <c r="B25321" s="683"/>
      <c r="C25321" s="683"/>
      <c r="D25321" s="684"/>
    </row>
    <row r="25322" spans="2:4" ht="15" customHeight="1" x14ac:dyDescent="0.25">
      <c r="B25322" s="683"/>
      <c r="C25322" s="683"/>
      <c r="D25322" s="684"/>
    </row>
    <row r="25323" spans="2:4" ht="15" customHeight="1" x14ac:dyDescent="0.25">
      <c r="B25323" s="683"/>
      <c r="C25323" s="683"/>
      <c r="D25323" s="684"/>
    </row>
    <row r="25324" spans="2:4" ht="15" customHeight="1" x14ac:dyDescent="0.25">
      <c r="B25324" s="683"/>
      <c r="C25324" s="683"/>
      <c r="D25324" s="684"/>
    </row>
    <row r="25325" spans="2:4" ht="15" customHeight="1" x14ac:dyDescent="0.25">
      <c r="B25325" s="683"/>
      <c r="C25325" s="683"/>
      <c r="D25325" s="684"/>
    </row>
    <row r="25326" spans="2:4" ht="15" customHeight="1" x14ac:dyDescent="0.25">
      <c r="B25326" s="683"/>
      <c r="C25326" s="683"/>
      <c r="D25326" s="684"/>
    </row>
    <row r="25327" spans="2:4" ht="15" customHeight="1" x14ac:dyDescent="0.25">
      <c r="B25327" s="683"/>
      <c r="C25327" s="683"/>
      <c r="D25327" s="684"/>
    </row>
    <row r="25328" spans="2:4" ht="15" customHeight="1" x14ac:dyDescent="0.25">
      <c r="B25328" s="683"/>
      <c r="C25328" s="683"/>
      <c r="D25328" s="684"/>
    </row>
    <row r="25329" spans="2:4" ht="15" customHeight="1" x14ac:dyDescent="0.25">
      <c r="B25329" s="683"/>
      <c r="C25329" s="683"/>
      <c r="D25329" s="684"/>
    </row>
    <row r="25330" spans="2:4" ht="15" customHeight="1" x14ac:dyDescent="0.25">
      <c r="B25330" s="683"/>
      <c r="C25330" s="683"/>
      <c r="D25330" s="684"/>
    </row>
    <row r="25331" spans="2:4" ht="15" customHeight="1" x14ac:dyDescent="0.25">
      <c r="B25331" s="683"/>
      <c r="C25331" s="683"/>
      <c r="D25331" s="684"/>
    </row>
    <row r="25332" spans="2:4" ht="15" customHeight="1" x14ac:dyDescent="0.25">
      <c r="B25332" s="683"/>
      <c r="C25332" s="683"/>
      <c r="D25332" s="684"/>
    </row>
    <row r="25333" spans="2:4" ht="15" customHeight="1" x14ac:dyDescent="0.25">
      <c r="B25333" s="683"/>
      <c r="C25333" s="683"/>
      <c r="D25333" s="684"/>
    </row>
    <row r="25334" spans="2:4" ht="15" customHeight="1" x14ac:dyDescent="0.25">
      <c r="B25334" s="683"/>
      <c r="C25334" s="683"/>
      <c r="D25334" s="684"/>
    </row>
    <row r="25335" spans="2:4" ht="15" customHeight="1" x14ac:dyDescent="0.25">
      <c r="B25335" s="683"/>
      <c r="C25335" s="683"/>
      <c r="D25335" s="684"/>
    </row>
    <row r="25336" spans="2:4" ht="15" customHeight="1" x14ac:dyDescent="0.25">
      <c r="B25336" s="683"/>
      <c r="C25336" s="683"/>
      <c r="D25336" s="684"/>
    </row>
    <row r="25337" spans="2:4" ht="15" customHeight="1" x14ac:dyDescent="0.25">
      <c r="B25337" s="683"/>
      <c r="C25337" s="683"/>
      <c r="D25337" s="684"/>
    </row>
    <row r="25338" spans="2:4" ht="15" customHeight="1" x14ac:dyDescent="0.25">
      <c r="B25338" s="683"/>
      <c r="C25338" s="683"/>
      <c r="D25338" s="684"/>
    </row>
    <row r="25339" spans="2:4" ht="15" customHeight="1" x14ac:dyDescent="0.25">
      <c r="B25339" s="683"/>
      <c r="C25339" s="683"/>
      <c r="D25339" s="684"/>
    </row>
    <row r="25340" spans="2:4" ht="15" customHeight="1" x14ac:dyDescent="0.25">
      <c r="B25340" s="683"/>
      <c r="C25340" s="683"/>
      <c r="D25340" s="684"/>
    </row>
    <row r="25341" spans="2:4" ht="15" customHeight="1" x14ac:dyDescent="0.25">
      <c r="B25341" s="683"/>
      <c r="C25341" s="683"/>
      <c r="D25341" s="684"/>
    </row>
    <row r="25342" spans="2:4" ht="15" customHeight="1" x14ac:dyDescent="0.25">
      <c r="B25342" s="683"/>
      <c r="C25342" s="683"/>
      <c r="D25342" s="684"/>
    </row>
    <row r="25343" spans="2:4" ht="15" customHeight="1" x14ac:dyDescent="0.25">
      <c r="B25343" s="683"/>
      <c r="C25343" s="683"/>
      <c r="D25343" s="684"/>
    </row>
    <row r="25344" spans="2:4" ht="15" customHeight="1" x14ac:dyDescent="0.25">
      <c r="B25344" s="683"/>
      <c r="C25344" s="683"/>
      <c r="D25344" s="684"/>
    </row>
    <row r="25345" spans="2:4" ht="15" customHeight="1" x14ac:dyDescent="0.25">
      <c r="B25345" s="683"/>
      <c r="C25345" s="683"/>
      <c r="D25345" s="684"/>
    </row>
    <row r="25346" spans="2:4" ht="15" customHeight="1" x14ac:dyDescent="0.25">
      <c r="B25346" s="683"/>
      <c r="C25346" s="683"/>
      <c r="D25346" s="684"/>
    </row>
    <row r="25347" spans="2:4" ht="15" customHeight="1" x14ac:dyDescent="0.25">
      <c r="B25347" s="683"/>
      <c r="C25347" s="683"/>
      <c r="D25347" s="684"/>
    </row>
    <row r="25348" spans="2:4" ht="15" customHeight="1" x14ac:dyDescent="0.25">
      <c r="B25348" s="683"/>
      <c r="C25348" s="683"/>
      <c r="D25348" s="684"/>
    </row>
    <row r="25349" spans="2:4" ht="15" customHeight="1" x14ac:dyDescent="0.25">
      <c r="B25349" s="683"/>
      <c r="C25349" s="683"/>
      <c r="D25349" s="684"/>
    </row>
    <row r="25350" spans="2:4" ht="15" customHeight="1" x14ac:dyDescent="0.25">
      <c r="B25350" s="683"/>
      <c r="C25350" s="683"/>
      <c r="D25350" s="684"/>
    </row>
    <row r="25351" spans="2:4" ht="15" customHeight="1" x14ac:dyDescent="0.25">
      <c r="B25351" s="683"/>
      <c r="C25351" s="683"/>
      <c r="D25351" s="684"/>
    </row>
    <row r="25352" spans="2:4" ht="15" customHeight="1" x14ac:dyDescent="0.25">
      <c r="B25352" s="683"/>
      <c r="C25352" s="683"/>
      <c r="D25352" s="684"/>
    </row>
    <row r="25353" spans="2:4" ht="15" customHeight="1" x14ac:dyDescent="0.25">
      <c r="B25353" s="683"/>
      <c r="C25353" s="683"/>
      <c r="D25353" s="684"/>
    </row>
    <row r="25354" spans="2:4" ht="15" customHeight="1" x14ac:dyDescent="0.25">
      <c r="B25354" s="683"/>
      <c r="C25354" s="683"/>
      <c r="D25354" s="684"/>
    </row>
    <row r="25355" spans="2:4" ht="15" customHeight="1" x14ac:dyDescent="0.25">
      <c r="B25355" s="683"/>
      <c r="C25355" s="683"/>
      <c r="D25355" s="684"/>
    </row>
    <row r="25356" spans="2:4" ht="15" customHeight="1" x14ac:dyDescent="0.25">
      <c r="B25356" s="683"/>
      <c r="C25356" s="683"/>
      <c r="D25356" s="684"/>
    </row>
    <row r="25357" spans="2:4" ht="15" customHeight="1" x14ac:dyDescent="0.25">
      <c r="B25357" s="683"/>
      <c r="C25357" s="683"/>
      <c r="D25357" s="684"/>
    </row>
    <row r="25358" spans="2:4" ht="15" customHeight="1" x14ac:dyDescent="0.25">
      <c r="B25358" s="683"/>
      <c r="C25358" s="683"/>
      <c r="D25358" s="684"/>
    </row>
    <row r="25359" spans="2:4" ht="15" customHeight="1" x14ac:dyDescent="0.25">
      <c r="B25359" s="683"/>
      <c r="C25359" s="683"/>
      <c r="D25359" s="684"/>
    </row>
    <row r="25360" spans="2:4" ht="15" customHeight="1" x14ac:dyDescent="0.25">
      <c r="B25360" s="683"/>
      <c r="C25360" s="683"/>
      <c r="D25360" s="684"/>
    </row>
    <row r="25361" spans="2:4" ht="15" customHeight="1" x14ac:dyDescent="0.25">
      <c r="B25361" s="683"/>
      <c r="C25361" s="683"/>
      <c r="D25361" s="684"/>
    </row>
    <row r="25362" spans="2:4" ht="15" customHeight="1" x14ac:dyDescent="0.25">
      <c r="B25362" s="683"/>
      <c r="C25362" s="683"/>
      <c r="D25362" s="684"/>
    </row>
    <row r="25363" spans="2:4" ht="15" customHeight="1" x14ac:dyDescent="0.25">
      <c r="B25363" s="683"/>
      <c r="C25363" s="683"/>
      <c r="D25363" s="684"/>
    </row>
    <row r="25364" spans="2:4" ht="15" customHeight="1" x14ac:dyDescent="0.25">
      <c r="B25364" s="683"/>
      <c r="C25364" s="683"/>
      <c r="D25364" s="684"/>
    </row>
    <row r="25365" spans="2:4" ht="15" customHeight="1" x14ac:dyDescent="0.25">
      <c r="B25365" s="683"/>
      <c r="C25365" s="683"/>
      <c r="D25365" s="684"/>
    </row>
    <row r="25366" spans="2:4" ht="15" customHeight="1" x14ac:dyDescent="0.25">
      <c r="B25366" s="683"/>
      <c r="C25366" s="683"/>
      <c r="D25366" s="684"/>
    </row>
    <row r="25367" spans="2:4" ht="15" customHeight="1" x14ac:dyDescent="0.25">
      <c r="B25367" s="683"/>
      <c r="C25367" s="683"/>
      <c r="D25367" s="684"/>
    </row>
    <row r="25368" spans="2:4" ht="15" customHeight="1" x14ac:dyDescent="0.25">
      <c r="B25368" s="683"/>
      <c r="C25368" s="683"/>
      <c r="D25368" s="684"/>
    </row>
    <row r="25369" spans="2:4" ht="15" customHeight="1" x14ac:dyDescent="0.25">
      <c r="B25369" s="683"/>
      <c r="C25369" s="683"/>
      <c r="D25369" s="684"/>
    </row>
    <row r="25370" spans="2:4" ht="15" customHeight="1" x14ac:dyDescent="0.25">
      <c r="B25370" s="683"/>
      <c r="C25370" s="683"/>
      <c r="D25370" s="684"/>
    </row>
    <row r="25371" spans="2:4" ht="15" customHeight="1" x14ac:dyDescent="0.25">
      <c r="B25371" s="683"/>
      <c r="C25371" s="683"/>
      <c r="D25371" s="684"/>
    </row>
    <row r="25372" spans="2:4" ht="15" customHeight="1" x14ac:dyDescent="0.25">
      <c r="B25372" s="683"/>
      <c r="C25372" s="683"/>
      <c r="D25372" s="684"/>
    </row>
    <row r="25373" spans="2:4" ht="15" customHeight="1" x14ac:dyDescent="0.25">
      <c r="B25373" s="683"/>
      <c r="C25373" s="683"/>
      <c r="D25373" s="684"/>
    </row>
    <row r="25374" spans="2:4" ht="15" customHeight="1" x14ac:dyDescent="0.25">
      <c r="B25374" s="683"/>
      <c r="C25374" s="683"/>
      <c r="D25374" s="684"/>
    </row>
    <row r="25375" spans="2:4" ht="15" customHeight="1" x14ac:dyDescent="0.25">
      <c r="B25375" s="683"/>
      <c r="C25375" s="683"/>
      <c r="D25375" s="684"/>
    </row>
    <row r="25376" spans="2:4" ht="15" customHeight="1" x14ac:dyDescent="0.25">
      <c r="B25376" s="683"/>
      <c r="C25376" s="683"/>
      <c r="D25376" s="684"/>
    </row>
    <row r="25377" spans="2:4" ht="15" customHeight="1" x14ac:dyDescent="0.25">
      <c r="B25377" s="683"/>
      <c r="C25377" s="683"/>
      <c r="D25377" s="684"/>
    </row>
    <row r="25378" spans="2:4" ht="15" customHeight="1" x14ac:dyDescent="0.25">
      <c r="B25378" s="683"/>
      <c r="C25378" s="683"/>
      <c r="D25378" s="684"/>
    </row>
    <row r="25379" spans="2:4" ht="15" customHeight="1" x14ac:dyDescent="0.25">
      <c r="B25379" s="683"/>
      <c r="C25379" s="683"/>
      <c r="D25379" s="684"/>
    </row>
    <row r="25380" spans="2:4" ht="15" customHeight="1" x14ac:dyDescent="0.25">
      <c r="B25380" s="683"/>
      <c r="C25380" s="683"/>
      <c r="D25380" s="684"/>
    </row>
    <row r="25381" spans="2:4" ht="15" customHeight="1" x14ac:dyDescent="0.25">
      <c r="B25381" s="683"/>
      <c r="C25381" s="683"/>
      <c r="D25381" s="684"/>
    </row>
    <row r="25382" spans="2:4" ht="15" customHeight="1" x14ac:dyDescent="0.25">
      <c r="B25382" s="683"/>
      <c r="C25382" s="683"/>
      <c r="D25382" s="684"/>
    </row>
    <row r="25383" spans="2:4" ht="15" customHeight="1" x14ac:dyDescent="0.25">
      <c r="B25383" s="683"/>
      <c r="C25383" s="683"/>
      <c r="D25383" s="684"/>
    </row>
    <row r="25384" spans="2:4" ht="15" customHeight="1" x14ac:dyDescent="0.25">
      <c r="B25384" s="683"/>
      <c r="C25384" s="683"/>
      <c r="D25384" s="684"/>
    </row>
    <row r="25385" spans="2:4" ht="15" customHeight="1" x14ac:dyDescent="0.25">
      <c r="B25385" s="683"/>
      <c r="C25385" s="683"/>
      <c r="D25385" s="684"/>
    </row>
    <row r="25386" spans="2:4" ht="15" customHeight="1" x14ac:dyDescent="0.25">
      <c r="B25386" s="683"/>
      <c r="C25386" s="683"/>
      <c r="D25386" s="684"/>
    </row>
    <row r="25387" spans="2:4" ht="15" customHeight="1" x14ac:dyDescent="0.25">
      <c r="B25387" s="683"/>
      <c r="C25387" s="683"/>
      <c r="D25387" s="684"/>
    </row>
    <row r="25388" spans="2:4" ht="15" customHeight="1" x14ac:dyDescent="0.25">
      <c r="B25388" s="683"/>
      <c r="C25388" s="683"/>
      <c r="D25388" s="684"/>
    </row>
    <row r="25389" spans="2:4" ht="15" customHeight="1" x14ac:dyDescent="0.25">
      <c r="B25389" s="683"/>
      <c r="C25389" s="683"/>
      <c r="D25389" s="684"/>
    </row>
    <row r="25390" spans="2:4" ht="15" customHeight="1" x14ac:dyDescent="0.25">
      <c r="B25390" s="683"/>
      <c r="C25390" s="683"/>
      <c r="D25390" s="684"/>
    </row>
    <row r="25391" spans="2:4" ht="15" customHeight="1" x14ac:dyDescent="0.25">
      <c r="B25391" s="683"/>
      <c r="C25391" s="683"/>
      <c r="D25391" s="684"/>
    </row>
    <row r="25392" spans="2:4" ht="15" customHeight="1" x14ac:dyDescent="0.25">
      <c r="B25392" s="683"/>
      <c r="C25392" s="683"/>
      <c r="D25392" s="684"/>
    </row>
    <row r="25393" spans="2:4" ht="15" customHeight="1" x14ac:dyDescent="0.25">
      <c r="B25393" s="683"/>
      <c r="C25393" s="683"/>
      <c r="D25393" s="684"/>
    </row>
    <row r="25394" spans="2:4" ht="15" customHeight="1" x14ac:dyDescent="0.25">
      <c r="B25394" s="683"/>
      <c r="C25394" s="683"/>
      <c r="D25394" s="684"/>
    </row>
    <row r="25395" spans="2:4" ht="15" customHeight="1" x14ac:dyDescent="0.25">
      <c r="B25395" s="683"/>
      <c r="C25395" s="683"/>
      <c r="D25395" s="684"/>
    </row>
    <row r="25396" spans="2:4" ht="15" customHeight="1" x14ac:dyDescent="0.25">
      <c r="B25396" s="683"/>
      <c r="C25396" s="683"/>
      <c r="D25396" s="684"/>
    </row>
    <row r="25397" spans="2:4" ht="15" customHeight="1" x14ac:dyDescent="0.25">
      <c r="B25397" s="683"/>
      <c r="C25397" s="683"/>
      <c r="D25397" s="684"/>
    </row>
    <row r="25398" spans="2:4" ht="15" customHeight="1" x14ac:dyDescent="0.25">
      <c r="B25398" s="683"/>
      <c r="C25398" s="683"/>
      <c r="D25398" s="684"/>
    </row>
    <row r="25399" spans="2:4" ht="15" customHeight="1" x14ac:dyDescent="0.25">
      <c r="B25399" s="683"/>
      <c r="C25399" s="683"/>
      <c r="D25399" s="684"/>
    </row>
    <row r="25400" spans="2:4" ht="15" customHeight="1" x14ac:dyDescent="0.25">
      <c r="B25400" s="683"/>
      <c r="C25400" s="683"/>
      <c r="D25400" s="684"/>
    </row>
    <row r="25401" spans="2:4" ht="15" customHeight="1" x14ac:dyDescent="0.25">
      <c r="B25401" s="683"/>
      <c r="C25401" s="683"/>
      <c r="D25401" s="684"/>
    </row>
    <row r="25402" spans="2:4" ht="15" customHeight="1" x14ac:dyDescent="0.25">
      <c r="B25402" s="683"/>
      <c r="C25402" s="683"/>
      <c r="D25402" s="684"/>
    </row>
    <row r="25403" spans="2:4" ht="15" customHeight="1" x14ac:dyDescent="0.25">
      <c r="B25403" s="683"/>
      <c r="C25403" s="683"/>
      <c r="D25403" s="684"/>
    </row>
    <row r="25404" spans="2:4" ht="15" customHeight="1" x14ac:dyDescent="0.25">
      <c r="B25404" s="683"/>
      <c r="C25404" s="683"/>
      <c r="D25404" s="684"/>
    </row>
    <row r="25405" spans="2:4" ht="15" customHeight="1" x14ac:dyDescent="0.25">
      <c r="B25405" s="683"/>
      <c r="C25405" s="683"/>
      <c r="D25405" s="684"/>
    </row>
    <row r="25406" spans="2:4" ht="15" customHeight="1" x14ac:dyDescent="0.25">
      <c r="B25406" s="683"/>
      <c r="C25406" s="683"/>
      <c r="D25406" s="684"/>
    </row>
    <row r="25407" spans="2:4" ht="15" customHeight="1" x14ac:dyDescent="0.25">
      <c r="B25407" s="683"/>
      <c r="C25407" s="683"/>
      <c r="D25407" s="684"/>
    </row>
    <row r="25408" spans="2:4" ht="15" customHeight="1" x14ac:dyDescent="0.25">
      <c r="B25408" s="683"/>
      <c r="C25408" s="683"/>
      <c r="D25408" s="684"/>
    </row>
    <row r="25409" spans="2:4" ht="15" customHeight="1" x14ac:dyDescent="0.25">
      <c r="B25409" s="683"/>
      <c r="C25409" s="683"/>
      <c r="D25409" s="684"/>
    </row>
    <row r="25410" spans="2:4" ht="15" customHeight="1" x14ac:dyDescent="0.25">
      <c r="B25410" s="683"/>
      <c r="C25410" s="683"/>
      <c r="D25410" s="684"/>
    </row>
    <row r="25411" spans="2:4" ht="15" customHeight="1" x14ac:dyDescent="0.25">
      <c r="B25411" s="683"/>
      <c r="C25411" s="683"/>
      <c r="D25411" s="684"/>
    </row>
    <row r="25412" spans="2:4" ht="15" customHeight="1" x14ac:dyDescent="0.25">
      <c r="B25412" s="683"/>
      <c r="C25412" s="683"/>
      <c r="D25412" s="684"/>
    </row>
    <row r="25413" spans="2:4" ht="15" customHeight="1" x14ac:dyDescent="0.25">
      <c r="B25413" s="683"/>
      <c r="C25413" s="683"/>
      <c r="D25413" s="684"/>
    </row>
    <row r="25414" spans="2:4" ht="15" customHeight="1" x14ac:dyDescent="0.25">
      <c r="B25414" s="683"/>
      <c r="C25414" s="683"/>
      <c r="D25414" s="684"/>
    </row>
    <row r="25415" spans="2:4" ht="15" customHeight="1" x14ac:dyDescent="0.25">
      <c r="B25415" s="683"/>
      <c r="C25415" s="683"/>
      <c r="D25415" s="684"/>
    </row>
    <row r="25416" spans="2:4" ht="15" customHeight="1" x14ac:dyDescent="0.25">
      <c r="B25416" s="683"/>
      <c r="C25416" s="683"/>
      <c r="D25416" s="684"/>
    </row>
    <row r="25417" spans="2:4" ht="15" customHeight="1" x14ac:dyDescent="0.25">
      <c r="B25417" s="683"/>
      <c r="C25417" s="683"/>
      <c r="D25417" s="684"/>
    </row>
    <row r="25418" spans="2:4" ht="15" customHeight="1" x14ac:dyDescent="0.25">
      <c r="B25418" s="683"/>
      <c r="C25418" s="683"/>
      <c r="D25418" s="684"/>
    </row>
    <row r="25419" spans="2:4" ht="15" customHeight="1" x14ac:dyDescent="0.25">
      <c r="B25419" s="683"/>
      <c r="C25419" s="683"/>
      <c r="D25419" s="684"/>
    </row>
    <row r="25420" spans="2:4" ht="15" customHeight="1" x14ac:dyDescent="0.25">
      <c r="B25420" s="683"/>
      <c r="C25420" s="683"/>
      <c r="D25420" s="684"/>
    </row>
    <row r="25421" spans="2:4" ht="15" customHeight="1" x14ac:dyDescent="0.25">
      <c r="B25421" s="683"/>
      <c r="C25421" s="683"/>
      <c r="D25421" s="684"/>
    </row>
    <row r="25422" spans="2:4" ht="15" customHeight="1" x14ac:dyDescent="0.25">
      <c r="B25422" s="683"/>
      <c r="C25422" s="683"/>
      <c r="D25422" s="684"/>
    </row>
    <row r="25423" spans="2:4" ht="15" customHeight="1" x14ac:dyDescent="0.25">
      <c r="B25423" s="683"/>
      <c r="C25423" s="683"/>
      <c r="D25423" s="684"/>
    </row>
    <row r="25424" spans="2:4" ht="15" customHeight="1" x14ac:dyDescent="0.25">
      <c r="B25424" s="683"/>
      <c r="C25424" s="683"/>
      <c r="D25424" s="684"/>
    </row>
    <row r="25425" spans="2:4" ht="15" customHeight="1" x14ac:dyDescent="0.25">
      <c r="B25425" s="683"/>
      <c r="C25425" s="683"/>
      <c r="D25425" s="684"/>
    </row>
    <row r="25426" spans="2:4" ht="15" customHeight="1" x14ac:dyDescent="0.25">
      <c r="B25426" s="683"/>
      <c r="C25426" s="683"/>
      <c r="D25426" s="684"/>
    </row>
    <row r="25427" spans="2:4" ht="15" customHeight="1" x14ac:dyDescent="0.25">
      <c r="B25427" s="683"/>
      <c r="C25427" s="683"/>
      <c r="D25427" s="684"/>
    </row>
    <row r="25428" spans="2:4" ht="15" customHeight="1" x14ac:dyDescent="0.25">
      <c r="B25428" s="683"/>
      <c r="C25428" s="683"/>
      <c r="D25428" s="684"/>
    </row>
    <row r="25429" spans="2:4" ht="15" customHeight="1" x14ac:dyDescent="0.25">
      <c r="B25429" s="683"/>
      <c r="C25429" s="683"/>
      <c r="D25429" s="684"/>
    </row>
    <row r="25430" spans="2:4" ht="15" customHeight="1" x14ac:dyDescent="0.25">
      <c r="B25430" s="683"/>
      <c r="C25430" s="683"/>
      <c r="D25430" s="684"/>
    </row>
    <row r="25431" spans="2:4" ht="15" customHeight="1" x14ac:dyDescent="0.25">
      <c r="B25431" s="683"/>
      <c r="C25431" s="683"/>
      <c r="D25431" s="684"/>
    </row>
    <row r="25432" spans="2:4" ht="15" customHeight="1" x14ac:dyDescent="0.25">
      <c r="B25432" s="683"/>
      <c r="C25432" s="683"/>
      <c r="D25432" s="684"/>
    </row>
    <row r="25433" spans="2:4" ht="15" customHeight="1" x14ac:dyDescent="0.25">
      <c r="B25433" s="683"/>
      <c r="C25433" s="683"/>
      <c r="D25433" s="684"/>
    </row>
    <row r="25434" spans="2:4" ht="15" customHeight="1" x14ac:dyDescent="0.25">
      <c r="B25434" s="683"/>
      <c r="C25434" s="683"/>
      <c r="D25434" s="684"/>
    </row>
    <row r="25435" spans="2:4" ht="15" customHeight="1" x14ac:dyDescent="0.25">
      <c r="B25435" s="683"/>
      <c r="C25435" s="683"/>
      <c r="D25435" s="684"/>
    </row>
    <row r="25436" spans="2:4" ht="15" customHeight="1" x14ac:dyDescent="0.25">
      <c r="B25436" s="683"/>
      <c r="C25436" s="683"/>
      <c r="D25436" s="684"/>
    </row>
    <row r="25437" spans="2:4" ht="15" customHeight="1" x14ac:dyDescent="0.25">
      <c r="B25437" s="683"/>
      <c r="C25437" s="683"/>
      <c r="D25437" s="684"/>
    </row>
    <row r="25438" spans="2:4" ht="15" customHeight="1" x14ac:dyDescent="0.25">
      <c r="B25438" s="683"/>
      <c r="C25438" s="683"/>
      <c r="D25438" s="684"/>
    </row>
    <row r="25439" spans="2:4" ht="15" customHeight="1" x14ac:dyDescent="0.25">
      <c r="B25439" s="683"/>
      <c r="C25439" s="683"/>
      <c r="D25439" s="684"/>
    </row>
    <row r="25440" spans="2:4" ht="15" customHeight="1" x14ac:dyDescent="0.25">
      <c r="B25440" s="683"/>
      <c r="C25440" s="683"/>
      <c r="D25440" s="684"/>
    </row>
    <row r="25441" spans="2:4" ht="15" customHeight="1" x14ac:dyDescent="0.25">
      <c r="B25441" s="683"/>
      <c r="C25441" s="683"/>
      <c r="D25441" s="684"/>
    </row>
    <row r="25442" spans="2:4" ht="15" customHeight="1" x14ac:dyDescent="0.25">
      <c r="B25442" s="683"/>
      <c r="C25442" s="683"/>
      <c r="D25442" s="684"/>
    </row>
    <row r="25443" spans="2:4" ht="15" customHeight="1" x14ac:dyDescent="0.25">
      <c r="B25443" s="683"/>
      <c r="C25443" s="683"/>
      <c r="D25443" s="684"/>
    </row>
    <row r="25444" spans="2:4" ht="15" customHeight="1" x14ac:dyDescent="0.25">
      <c r="B25444" s="683"/>
      <c r="C25444" s="683"/>
      <c r="D25444" s="684"/>
    </row>
    <row r="25445" spans="2:4" ht="15" customHeight="1" x14ac:dyDescent="0.25">
      <c r="B25445" s="683"/>
      <c r="C25445" s="683"/>
      <c r="D25445" s="684"/>
    </row>
    <row r="25446" spans="2:4" ht="15" customHeight="1" x14ac:dyDescent="0.25">
      <c r="B25446" s="683"/>
      <c r="C25446" s="683"/>
      <c r="D25446" s="684"/>
    </row>
    <row r="25447" spans="2:4" ht="15" customHeight="1" x14ac:dyDescent="0.25">
      <c r="B25447" s="683"/>
      <c r="C25447" s="683"/>
      <c r="D25447" s="684"/>
    </row>
    <row r="25448" spans="2:4" ht="15" customHeight="1" x14ac:dyDescent="0.25">
      <c r="B25448" s="683"/>
      <c r="C25448" s="683"/>
      <c r="D25448" s="684"/>
    </row>
    <row r="25449" spans="2:4" ht="15" customHeight="1" x14ac:dyDescent="0.25">
      <c r="B25449" s="683"/>
      <c r="C25449" s="683"/>
      <c r="D25449" s="684"/>
    </row>
    <row r="25450" spans="2:4" ht="15" customHeight="1" x14ac:dyDescent="0.25">
      <c r="B25450" s="683"/>
      <c r="C25450" s="683"/>
      <c r="D25450" s="684"/>
    </row>
    <row r="25451" spans="2:4" ht="15" customHeight="1" x14ac:dyDescent="0.25">
      <c r="B25451" s="683"/>
      <c r="C25451" s="683"/>
      <c r="D25451" s="684"/>
    </row>
    <row r="25452" spans="2:4" ht="15" customHeight="1" x14ac:dyDescent="0.25">
      <c r="B25452" s="683"/>
      <c r="C25452" s="683"/>
      <c r="D25452" s="684"/>
    </row>
    <row r="25453" spans="2:4" ht="15" customHeight="1" x14ac:dyDescent="0.25">
      <c r="B25453" s="683"/>
      <c r="C25453" s="683"/>
      <c r="D25453" s="684"/>
    </row>
    <row r="25454" spans="2:4" ht="15" customHeight="1" x14ac:dyDescent="0.25">
      <c r="B25454" s="683"/>
      <c r="C25454" s="683"/>
      <c r="D25454" s="684"/>
    </row>
    <row r="25455" spans="2:4" ht="15" customHeight="1" x14ac:dyDescent="0.25">
      <c r="B25455" s="683"/>
      <c r="C25455" s="683"/>
      <c r="D25455" s="684"/>
    </row>
    <row r="25456" spans="2:4" ht="15" customHeight="1" x14ac:dyDescent="0.25">
      <c r="B25456" s="683"/>
      <c r="C25456" s="683"/>
      <c r="D25456" s="684"/>
    </row>
    <row r="25457" spans="2:4" ht="15" customHeight="1" x14ac:dyDescent="0.25">
      <c r="B25457" s="683"/>
      <c r="C25457" s="683"/>
      <c r="D25457" s="684"/>
    </row>
    <row r="25458" spans="2:4" ht="15" customHeight="1" x14ac:dyDescent="0.25">
      <c r="B25458" s="683"/>
      <c r="C25458" s="683"/>
      <c r="D25458" s="684"/>
    </row>
    <row r="25459" spans="2:4" ht="15" customHeight="1" x14ac:dyDescent="0.25">
      <c r="B25459" s="683"/>
      <c r="C25459" s="683"/>
      <c r="D25459" s="684"/>
    </row>
    <row r="25460" spans="2:4" ht="15" customHeight="1" x14ac:dyDescent="0.25">
      <c r="B25460" s="683"/>
      <c r="C25460" s="683"/>
      <c r="D25460" s="684"/>
    </row>
    <row r="25461" spans="2:4" ht="15" customHeight="1" x14ac:dyDescent="0.25">
      <c r="B25461" s="683"/>
      <c r="C25461" s="683"/>
      <c r="D25461" s="684"/>
    </row>
    <row r="25462" spans="2:4" ht="15" customHeight="1" x14ac:dyDescent="0.25">
      <c r="B25462" s="683"/>
      <c r="C25462" s="683"/>
      <c r="D25462" s="684"/>
    </row>
    <row r="25463" spans="2:4" ht="15" customHeight="1" x14ac:dyDescent="0.25">
      <c r="B25463" s="683"/>
      <c r="C25463" s="683"/>
      <c r="D25463" s="684"/>
    </row>
    <row r="25464" spans="2:4" ht="15" customHeight="1" x14ac:dyDescent="0.25">
      <c r="B25464" s="683"/>
      <c r="C25464" s="683"/>
      <c r="D25464" s="684"/>
    </row>
    <row r="25465" spans="2:4" ht="15" customHeight="1" x14ac:dyDescent="0.25">
      <c r="B25465" s="683"/>
      <c r="C25465" s="683"/>
      <c r="D25465" s="684"/>
    </row>
    <row r="25466" spans="2:4" ht="15" customHeight="1" x14ac:dyDescent="0.25">
      <c r="B25466" s="683"/>
      <c r="C25466" s="683"/>
      <c r="D25466" s="684"/>
    </row>
    <row r="25467" spans="2:4" ht="15" customHeight="1" x14ac:dyDescent="0.25">
      <c r="B25467" s="683"/>
      <c r="C25467" s="683"/>
      <c r="D25467" s="684"/>
    </row>
    <row r="25468" spans="2:4" ht="15" customHeight="1" x14ac:dyDescent="0.25">
      <c r="B25468" s="683"/>
      <c r="C25468" s="683"/>
      <c r="D25468" s="684"/>
    </row>
    <row r="25469" spans="2:4" ht="15" customHeight="1" x14ac:dyDescent="0.25">
      <c r="B25469" s="683"/>
      <c r="C25469" s="683"/>
      <c r="D25469" s="684"/>
    </row>
    <row r="25470" spans="2:4" ht="15" customHeight="1" x14ac:dyDescent="0.25">
      <c r="B25470" s="683"/>
      <c r="C25470" s="683"/>
      <c r="D25470" s="684"/>
    </row>
    <row r="25471" spans="2:4" ht="15" customHeight="1" x14ac:dyDescent="0.25">
      <c r="B25471" s="683"/>
      <c r="C25471" s="683"/>
      <c r="D25471" s="684"/>
    </row>
    <row r="25472" spans="2:4" ht="15" customHeight="1" x14ac:dyDescent="0.25">
      <c r="B25472" s="683"/>
      <c r="C25472" s="683"/>
      <c r="D25472" s="684"/>
    </row>
    <row r="25473" spans="2:4" ht="15" customHeight="1" x14ac:dyDescent="0.25">
      <c r="B25473" s="683"/>
      <c r="C25473" s="683"/>
      <c r="D25473" s="684"/>
    </row>
    <row r="25474" spans="2:4" ht="15" customHeight="1" x14ac:dyDescent="0.25">
      <c r="B25474" s="683"/>
      <c r="C25474" s="683"/>
      <c r="D25474" s="684"/>
    </row>
    <row r="25475" spans="2:4" ht="15" customHeight="1" x14ac:dyDescent="0.25">
      <c r="B25475" s="683"/>
      <c r="C25475" s="683"/>
      <c r="D25475" s="684"/>
    </row>
    <row r="25476" spans="2:4" ht="15" customHeight="1" x14ac:dyDescent="0.25">
      <c r="B25476" s="683"/>
      <c r="C25476" s="683"/>
      <c r="D25476" s="684"/>
    </row>
    <row r="25477" spans="2:4" ht="15" customHeight="1" x14ac:dyDescent="0.25">
      <c r="B25477" s="683"/>
      <c r="C25477" s="683"/>
      <c r="D25477" s="684"/>
    </row>
    <row r="25478" spans="2:4" ht="15" customHeight="1" x14ac:dyDescent="0.25">
      <c r="B25478" s="683"/>
      <c r="C25478" s="683"/>
      <c r="D25478" s="684"/>
    </row>
    <row r="25479" spans="2:4" ht="15" customHeight="1" x14ac:dyDescent="0.25">
      <c r="B25479" s="683"/>
      <c r="C25479" s="683"/>
      <c r="D25479" s="684"/>
    </row>
    <row r="25480" spans="2:4" ht="15" customHeight="1" x14ac:dyDescent="0.25">
      <c r="B25480" s="683"/>
      <c r="C25480" s="683"/>
      <c r="D25480" s="684"/>
    </row>
    <row r="25481" spans="2:4" ht="15" customHeight="1" x14ac:dyDescent="0.25">
      <c r="B25481" s="683"/>
      <c r="C25481" s="683"/>
      <c r="D25481" s="684"/>
    </row>
    <row r="25482" spans="2:4" ht="15" customHeight="1" x14ac:dyDescent="0.25">
      <c r="B25482" s="683"/>
      <c r="C25482" s="683"/>
      <c r="D25482" s="684"/>
    </row>
    <row r="25483" spans="2:4" ht="15" customHeight="1" x14ac:dyDescent="0.25">
      <c r="B25483" s="683"/>
      <c r="C25483" s="683"/>
      <c r="D25483" s="684"/>
    </row>
    <row r="25484" spans="2:4" ht="15" customHeight="1" x14ac:dyDescent="0.25">
      <c r="B25484" s="683"/>
      <c r="C25484" s="683"/>
      <c r="D25484" s="684"/>
    </row>
    <row r="25485" spans="2:4" ht="15" customHeight="1" x14ac:dyDescent="0.25">
      <c r="B25485" s="683"/>
      <c r="C25485" s="683"/>
      <c r="D25485" s="684"/>
    </row>
    <row r="25486" spans="2:4" ht="15" customHeight="1" x14ac:dyDescent="0.25">
      <c r="B25486" s="683"/>
      <c r="C25486" s="683"/>
      <c r="D25486" s="684"/>
    </row>
    <row r="25487" spans="2:4" ht="15" customHeight="1" x14ac:dyDescent="0.25">
      <c r="B25487" s="683"/>
      <c r="C25487" s="683"/>
      <c r="D25487" s="684"/>
    </row>
    <row r="25488" spans="2:4" ht="15" customHeight="1" x14ac:dyDescent="0.25">
      <c r="B25488" s="683"/>
      <c r="C25488" s="683"/>
      <c r="D25488" s="684"/>
    </row>
    <row r="25489" spans="2:4" ht="15" customHeight="1" x14ac:dyDescent="0.25">
      <c r="B25489" s="683"/>
      <c r="C25489" s="683"/>
      <c r="D25489" s="684"/>
    </row>
    <row r="25490" spans="2:4" ht="15" customHeight="1" x14ac:dyDescent="0.25">
      <c r="B25490" s="683"/>
      <c r="C25490" s="683"/>
      <c r="D25490" s="684"/>
    </row>
    <row r="25491" spans="2:4" ht="15" customHeight="1" x14ac:dyDescent="0.25">
      <c r="B25491" s="683"/>
      <c r="C25491" s="683"/>
      <c r="D25491" s="684"/>
    </row>
    <row r="25492" spans="2:4" ht="15" customHeight="1" x14ac:dyDescent="0.25">
      <c r="B25492" s="683"/>
      <c r="C25492" s="683"/>
      <c r="D25492" s="684"/>
    </row>
    <row r="25493" spans="2:4" ht="15" customHeight="1" x14ac:dyDescent="0.25">
      <c r="B25493" s="683"/>
      <c r="C25493" s="683"/>
      <c r="D25493" s="684"/>
    </row>
    <row r="25494" spans="2:4" ht="15" customHeight="1" x14ac:dyDescent="0.25">
      <c r="B25494" s="683"/>
      <c r="C25494" s="683"/>
      <c r="D25494" s="684"/>
    </row>
    <row r="25495" spans="2:4" ht="15" customHeight="1" x14ac:dyDescent="0.25">
      <c r="B25495" s="683"/>
      <c r="C25495" s="683"/>
      <c r="D25495" s="684"/>
    </row>
    <row r="25496" spans="2:4" ht="15" customHeight="1" x14ac:dyDescent="0.25">
      <c r="B25496" s="683"/>
      <c r="C25496" s="683"/>
      <c r="D25496" s="684"/>
    </row>
    <row r="25497" spans="2:4" ht="15" customHeight="1" x14ac:dyDescent="0.25">
      <c r="B25497" s="683"/>
      <c r="C25497" s="683"/>
      <c r="D25497" s="684"/>
    </row>
    <row r="25498" spans="2:4" ht="15" customHeight="1" x14ac:dyDescent="0.25">
      <c r="B25498" s="683"/>
      <c r="C25498" s="683"/>
      <c r="D25498" s="684"/>
    </row>
    <row r="25499" spans="2:4" ht="15" customHeight="1" x14ac:dyDescent="0.25">
      <c r="B25499" s="683"/>
      <c r="C25499" s="683"/>
      <c r="D25499" s="684"/>
    </row>
    <row r="25500" spans="2:4" ht="15" customHeight="1" x14ac:dyDescent="0.25">
      <c r="B25500" s="683"/>
      <c r="C25500" s="683"/>
      <c r="D25500" s="684"/>
    </row>
    <row r="25501" spans="2:4" ht="15" customHeight="1" x14ac:dyDescent="0.25">
      <c r="B25501" s="683"/>
      <c r="C25501" s="683"/>
      <c r="D25501" s="684"/>
    </row>
    <row r="25502" spans="2:4" ht="15" customHeight="1" x14ac:dyDescent="0.25">
      <c r="B25502" s="683"/>
      <c r="C25502" s="683"/>
      <c r="D25502" s="684"/>
    </row>
    <row r="25503" spans="2:4" ht="15" customHeight="1" x14ac:dyDescent="0.25">
      <c r="B25503" s="683"/>
      <c r="C25503" s="683"/>
      <c r="D25503" s="684"/>
    </row>
    <row r="25504" spans="2:4" ht="15" customHeight="1" x14ac:dyDescent="0.25">
      <c r="B25504" s="683"/>
      <c r="C25504" s="683"/>
      <c r="D25504" s="684"/>
    </row>
    <row r="25505" spans="2:4" ht="15" customHeight="1" x14ac:dyDescent="0.25">
      <c r="B25505" s="683"/>
      <c r="C25505" s="683"/>
      <c r="D25505" s="684"/>
    </row>
    <row r="25506" spans="2:4" ht="15" customHeight="1" x14ac:dyDescent="0.25">
      <c r="B25506" s="683"/>
      <c r="C25506" s="683"/>
      <c r="D25506" s="684"/>
    </row>
    <row r="25507" spans="2:4" ht="15" customHeight="1" x14ac:dyDescent="0.25">
      <c r="B25507" s="683"/>
      <c r="C25507" s="683"/>
      <c r="D25507" s="684"/>
    </row>
    <row r="25508" spans="2:4" ht="15" customHeight="1" x14ac:dyDescent="0.25">
      <c r="B25508" s="683"/>
      <c r="C25508" s="683"/>
      <c r="D25508" s="684"/>
    </row>
    <row r="25509" spans="2:4" ht="15" customHeight="1" x14ac:dyDescent="0.25">
      <c r="B25509" s="683"/>
      <c r="C25509" s="683"/>
      <c r="D25509" s="684"/>
    </row>
    <row r="25510" spans="2:4" ht="15" customHeight="1" x14ac:dyDescent="0.25">
      <c r="B25510" s="683"/>
      <c r="C25510" s="683"/>
      <c r="D25510" s="684"/>
    </row>
    <row r="25511" spans="2:4" ht="15" customHeight="1" x14ac:dyDescent="0.25">
      <c r="B25511" s="683"/>
      <c r="C25511" s="683"/>
      <c r="D25511" s="684"/>
    </row>
    <row r="25512" spans="2:4" ht="15" customHeight="1" x14ac:dyDescent="0.25">
      <c r="B25512" s="683"/>
      <c r="C25512" s="683"/>
      <c r="D25512" s="684"/>
    </row>
    <row r="25513" spans="2:4" ht="15" customHeight="1" x14ac:dyDescent="0.25">
      <c r="B25513" s="683"/>
      <c r="C25513" s="683"/>
      <c r="D25513" s="684"/>
    </row>
    <row r="25514" spans="2:4" ht="15" customHeight="1" x14ac:dyDescent="0.25">
      <c r="B25514" s="683"/>
      <c r="C25514" s="683"/>
      <c r="D25514" s="684"/>
    </row>
    <row r="25515" spans="2:4" ht="15" customHeight="1" x14ac:dyDescent="0.25">
      <c r="B25515" s="683"/>
      <c r="C25515" s="683"/>
      <c r="D25515" s="684"/>
    </row>
    <row r="25516" spans="2:4" ht="15" customHeight="1" x14ac:dyDescent="0.25">
      <c r="B25516" s="683"/>
      <c r="C25516" s="683"/>
      <c r="D25516" s="684"/>
    </row>
    <row r="25517" spans="2:4" ht="15" customHeight="1" x14ac:dyDescent="0.25">
      <c r="B25517" s="683"/>
      <c r="C25517" s="683"/>
      <c r="D25517" s="684"/>
    </row>
    <row r="25518" spans="2:4" ht="15" customHeight="1" x14ac:dyDescent="0.25">
      <c r="B25518" s="683"/>
      <c r="C25518" s="683"/>
      <c r="D25518" s="684"/>
    </row>
    <row r="25519" spans="2:4" ht="15" customHeight="1" x14ac:dyDescent="0.25">
      <c r="B25519" s="683"/>
      <c r="C25519" s="683"/>
      <c r="D25519" s="684"/>
    </row>
    <row r="25520" spans="2:4" ht="15" customHeight="1" x14ac:dyDescent="0.25">
      <c r="B25520" s="683"/>
      <c r="C25520" s="683"/>
      <c r="D25520" s="684"/>
    </row>
    <row r="25521" spans="2:4" ht="15" customHeight="1" x14ac:dyDescent="0.25">
      <c r="B25521" s="683"/>
      <c r="C25521" s="683"/>
      <c r="D25521" s="684"/>
    </row>
    <row r="25522" spans="2:4" ht="15" customHeight="1" x14ac:dyDescent="0.25">
      <c r="B25522" s="683"/>
      <c r="C25522" s="683"/>
      <c r="D25522" s="684"/>
    </row>
    <row r="25523" spans="2:4" ht="15" customHeight="1" x14ac:dyDescent="0.25">
      <c r="B25523" s="683"/>
      <c r="C25523" s="683"/>
      <c r="D25523" s="684"/>
    </row>
    <row r="25524" spans="2:4" ht="15" customHeight="1" x14ac:dyDescent="0.25">
      <c r="B25524" s="683"/>
      <c r="C25524" s="683"/>
      <c r="D25524" s="684"/>
    </row>
    <row r="25525" spans="2:4" ht="15" customHeight="1" x14ac:dyDescent="0.25">
      <c r="B25525" s="683"/>
      <c r="C25525" s="683"/>
      <c r="D25525" s="684"/>
    </row>
    <row r="25526" spans="2:4" ht="15" customHeight="1" x14ac:dyDescent="0.25">
      <c r="B25526" s="683"/>
      <c r="C25526" s="683"/>
      <c r="D25526" s="684"/>
    </row>
    <row r="25527" spans="2:4" ht="15" customHeight="1" x14ac:dyDescent="0.25">
      <c r="B25527" s="683"/>
      <c r="C25527" s="683"/>
      <c r="D25527" s="684"/>
    </row>
    <row r="25528" spans="2:4" ht="15" customHeight="1" x14ac:dyDescent="0.25">
      <c r="B25528" s="683"/>
      <c r="C25528" s="683"/>
      <c r="D25528" s="684"/>
    </row>
    <row r="25529" spans="2:4" ht="15" customHeight="1" x14ac:dyDescent="0.25">
      <c r="B25529" s="683"/>
      <c r="C25529" s="683"/>
      <c r="D25529" s="684"/>
    </row>
    <row r="25530" spans="2:4" ht="15" customHeight="1" x14ac:dyDescent="0.25">
      <c r="B25530" s="683"/>
      <c r="C25530" s="683"/>
      <c r="D25530" s="684"/>
    </row>
    <row r="25531" spans="2:4" ht="15" customHeight="1" x14ac:dyDescent="0.25">
      <c r="B25531" s="683"/>
      <c r="C25531" s="683"/>
      <c r="D25531" s="684"/>
    </row>
    <row r="25532" spans="2:4" ht="15" customHeight="1" x14ac:dyDescent="0.25">
      <c r="B25532" s="683"/>
      <c r="C25532" s="683"/>
      <c r="D25532" s="684"/>
    </row>
    <row r="25533" spans="2:4" ht="15" customHeight="1" x14ac:dyDescent="0.25">
      <c r="B25533" s="683"/>
      <c r="C25533" s="683"/>
      <c r="D25533" s="684"/>
    </row>
    <row r="25534" spans="2:4" ht="15" customHeight="1" x14ac:dyDescent="0.25">
      <c r="B25534" s="683"/>
      <c r="C25534" s="683"/>
      <c r="D25534" s="684"/>
    </row>
    <row r="25535" spans="2:4" ht="15" customHeight="1" x14ac:dyDescent="0.25">
      <c r="B25535" s="683"/>
      <c r="C25535" s="683"/>
      <c r="D25535" s="684"/>
    </row>
    <row r="25536" spans="2:4" ht="15" customHeight="1" x14ac:dyDescent="0.25">
      <c r="B25536" s="683"/>
      <c r="C25536" s="683"/>
      <c r="D25536" s="684"/>
    </row>
    <row r="25537" spans="2:4" ht="15" customHeight="1" x14ac:dyDescent="0.25">
      <c r="B25537" s="683"/>
      <c r="C25537" s="683"/>
      <c r="D25537" s="684"/>
    </row>
    <row r="25538" spans="2:4" ht="15" customHeight="1" x14ac:dyDescent="0.25">
      <c r="B25538" s="683"/>
      <c r="C25538" s="683"/>
      <c r="D25538" s="684"/>
    </row>
    <row r="25539" spans="2:4" ht="15" customHeight="1" x14ac:dyDescent="0.25">
      <c r="B25539" s="683"/>
      <c r="C25539" s="683"/>
      <c r="D25539" s="684"/>
    </row>
    <row r="25540" spans="2:4" ht="15" customHeight="1" x14ac:dyDescent="0.25">
      <c r="B25540" s="683"/>
      <c r="C25540" s="683"/>
      <c r="D25540" s="684"/>
    </row>
    <row r="25541" spans="2:4" ht="15" customHeight="1" x14ac:dyDescent="0.25">
      <c r="B25541" s="683"/>
      <c r="C25541" s="683"/>
      <c r="D25541" s="684"/>
    </row>
    <row r="25542" spans="2:4" ht="15" customHeight="1" x14ac:dyDescent="0.25">
      <c r="B25542" s="683"/>
      <c r="C25542" s="683"/>
      <c r="D25542" s="684"/>
    </row>
    <row r="25543" spans="2:4" ht="15" customHeight="1" x14ac:dyDescent="0.25">
      <c r="B25543" s="683"/>
      <c r="C25543" s="683"/>
      <c r="D25543" s="684"/>
    </row>
    <row r="25544" spans="2:4" ht="15" customHeight="1" x14ac:dyDescent="0.25">
      <c r="B25544" s="683"/>
      <c r="C25544" s="683"/>
      <c r="D25544" s="684"/>
    </row>
    <row r="25545" spans="2:4" ht="15" customHeight="1" x14ac:dyDescent="0.25">
      <c r="B25545" s="683"/>
      <c r="C25545" s="683"/>
      <c r="D25545" s="684"/>
    </row>
    <row r="25546" spans="2:4" ht="15" customHeight="1" x14ac:dyDescent="0.25">
      <c r="B25546" s="683"/>
      <c r="C25546" s="683"/>
      <c r="D25546" s="684"/>
    </row>
    <row r="25547" spans="2:4" ht="15" customHeight="1" x14ac:dyDescent="0.25">
      <c r="B25547" s="683"/>
      <c r="C25547" s="683"/>
      <c r="D25547" s="684"/>
    </row>
    <row r="25548" spans="2:4" ht="15" customHeight="1" x14ac:dyDescent="0.25">
      <c r="B25548" s="683"/>
      <c r="C25548" s="683"/>
      <c r="D25548" s="684"/>
    </row>
    <row r="25549" spans="2:4" ht="15" customHeight="1" x14ac:dyDescent="0.25">
      <c r="B25549" s="683"/>
      <c r="C25549" s="683"/>
      <c r="D25549" s="684"/>
    </row>
    <row r="25550" spans="2:4" ht="15" customHeight="1" x14ac:dyDescent="0.25">
      <c r="B25550" s="683"/>
      <c r="C25550" s="683"/>
      <c r="D25550" s="684"/>
    </row>
    <row r="25551" spans="2:4" ht="15" customHeight="1" x14ac:dyDescent="0.25">
      <c r="B25551" s="683"/>
      <c r="C25551" s="683"/>
      <c r="D25551" s="684"/>
    </row>
    <row r="25552" spans="2:4" ht="15" customHeight="1" x14ac:dyDescent="0.25">
      <c r="B25552" s="683"/>
      <c r="C25552" s="683"/>
      <c r="D25552" s="684"/>
    </row>
    <row r="25553" spans="2:4" ht="15" customHeight="1" x14ac:dyDescent="0.25">
      <c r="B25553" s="683"/>
      <c r="C25553" s="683"/>
      <c r="D25553" s="684"/>
    </row>
    <row r="25554" spans="2:4" ht="15" customHeight="1" x14ac:dyDescent="0.25">
      <c r="B25554" s="683"/>
      <c r="C25554" s="683"/>
      <c r="D25554" s="684"/>
    </row>
    <row r="25555" spans="2:4" ht="15" customHeight="1" x14ac:dyDescent="0.25">
      <c r="B25555" s="683"/>
      <c r="C25555" s="683"/>
      <c r="D25555" s="684"/>
    </row>
    <row r="25556" spans="2:4" ht="15" customHeight="1" x14ac:dyDescent="0.25">
      <c r="B25556" s="683"/>
      <c r="C25556" s="683"/>
      <c r="D25556" s="684"/>
    </row>
    <row r="25557" spans="2:4" ht="15" customHeight="1" x14ac:dyDescent="0.25">
      <c r="B25557" s="683"/>
      <c r="C25557" s="683"/>
      <c r="D25557" s="684"/>
    </row>
    <row r="25558" spans="2:4" ht="15" customHeight="1" x14ac:dyDescent="0.25">
      <c r="B25558" s="683"/>
      <c r="C25558" s="683"/>
      <c r="D25558" s="684"/>
    </row>
    <row r="25559" spans="2:4" ht="15" customHeight="1" x14ac:dyDescent="0.25">
      <c r="B25559" s="683"/>
      <c r="C25559" s="683"/>
      <c r="D25559" s="684"/>
    </row>
    <row r="25560" spans="2:4" ht="15" customHeight="1" x14ac:dyDescent="0.25">
      <c r="B25560" s="683"/>
      <c r="C25560" s="683"/>
      <c r="D25560" s="684"/>
    </row>
    <row r="25561" spans="2:4" ht="15" customHeight="1" x14ac:dyDescent="0.25">
      <c r="B25561" s="683"/>
      <c r="C25561" s="683"/>
      <c r="D25561" s="684"/>
    </row>
    <row r="25562" spans="2:4" ht="15" customHeight="1" x14ac:dyDescent="0.25">
      <c r="B25562" s="683"/>
      <c r="C25562" s="683"/>
      <c r="D25562" s="684"/>
    </row>
    <row r="25563" spans="2:4" ht="15" customHeight="1" x14ac:dyDescent="0.25">
      <c r="B25563" s="683"/>
      <c r="C25563" s="683"/>
      <c r="D25563" s="684"/>
    </row>
    <row r="25564" spans="2:4" ht="15" customHeight="1" x14ac:dyDescent="0.25">
      <c r="B25564" s="683"/>
      <c r="C25564" s="683"/>
      <c r="D25564" s="684"/>
    </row>
    <row r="25565" spans="2:4" ht="15" customHeight="1" x14ac:dyDescent="0.25">
      <c r="B25565" s="683"/>
      <c r="C25565" s="683"/>
      <c r="D25565" s="684"/>
    </row>
    <row r="25566" spans="2:4" ht="15" customHeight="1" x14ac:dyDescent="0.25">
      <c r="B25566" s="683"/>
      <c r="C25566" s="683"/>
      <c r="D25566" s="684"/>
    </row>
    <row r="25567" spans="2:4" ht="15" customHeight="1" x14ac:dyDescent="0.25">
      <c r="B25567" s="683"/>
      <c r="C25567" s="683"/>
      <c r="D25567" s="684"/>
    </row>
    <row r="25568" spans="2:4" ht="15" customHeight="1" x14ac:dyDescent="0.25">
      <c r="B25568" s="683"/>
      <c r="C25568" s="683"/>
      <c r="D25568" s="684"/>
    </row>
    <row r="25569" spans="2:4" ht="15" customHeight="1" x14ac:dyDescent="0.25">
      <c r="B25569" s="683"/>
      <c r="C25569" s="683"/>
      <c r="D25569" s="684"/>
    </row>
    <row r="25570" spans="2:4" ht="15" customHeight="1" x14ac:dyDescent="0.25">
      <c r="B25570" s="683"/>
      <c r="C25570" s="683"/>
      <c r="D25570" s="684"/>
    </row>
    <row r="25571" spans="2:4" ht="15" customHeight="1" x14ac:dyDescent="0.25">
      <c r="B25571" s="683"/>
      <c r="C25571" s="683"/>
      <c r="D25571" s="684"/>
    </row>
    <row r="25572" spans="2:4" ht="15" customHeight="1" x14ac:dyDescent="0.25">
      <c r="B25572" s="683"/>
      <c r="C25572" s="683"/>
      <c r="D25572" s="684"/>
    </row>
    <row r="25573" spans="2:4" ht="15" customHeight="1" x14ac:dyDescent="0.25">
      <c r="B25573" s="683"/>
      <c r="C25573" s="683"/>
      <c r="D25573" s="684"/>
    </row>
    <row r="25574" spans="2:4" ht="15" customHeight="1" x14ac:dyDescent="0.25">
      <c r="B25574" s="683"/>
      <c r="C25574" s="683"/>
      <c r="D25574" s="684"/>
    </row>
    <row r="25575" spans="2:4" ht="15" customHeight="1" x14ac:dyDescent="0.25">
      <c r="B25575" s="683"/>
      <c r="C25575" s="683"/>
      <c r="D25575" s="684"/>
    </row>
    <row r="25576" spans="2:4" ht="15" customHeight="1" x14ac:dyDescent="0.25">
      <c r="B25576" s="683"/>
      <c r="C25576" s="683"/>
      <c r="D25576" s="684"/>
    </row>
    <row r="25577" spans="2:4" ht="15" customHeight="1" x14ac:dyDescent="0.25">
      <c r="B25577" s="683"/>
      <c r="C25577" s="683"/>
      <c r="D25577" s="684"/>
    </row>
    <row r="25578" spans="2:4" ht="15" customHeight="1" x14ac:dyDescent="0.25">
      <c r="B25578" s="683"/>
      <c r="C25578" s="683"/>
      <c r="D25578" s="684"/>
    </row>
    <row r="25579" spans="2:4" ht="15" customHeight="1" x14ac:dyDescent="0.25">
      <c r="B25579" s="683"/>
      <c r="C25579" s="683"/>
      <c r="D25579" s="684"/>
    </row>
    <row r="25580" spans="2:4" ht="15" customHeight="1" x14ac:dyDescent="0.25">
      <c r="B25580" s="683"/>
      <c r="C25580" s="683"/>
      <c r="D25580" s="684"/>
    </row>
    <row r="25581" spans="2:4" ht="15" customHeight="1" x14ac:dyDescent="0.25">
      <c r="B25581" s="683"/>
      <c r="C25581" s="683"/>
      <c r="D25581" s="684"/>
    </row>
    <row r="25582" spans="2:4" ht="15" customHeight="1" x14ac:dyDescent="0.25">
      <c r="B25582" s="683"/>
      <c r="C25582" s="683"/>
      <c r="D25582" s="684"/>
    </row>
    <row r="25583" spans="2:4" ht="15" customHeight="1" x14ac:dyDescent="0.25">
      <c r="B25583" s="683"/>
      <c r="C25583" s="683"/>
      <c r="D25583" s="684"/>
    </row>
    <row r="25584" spans="2:4" ht="15" customHeight="1" x14ac:dyDescent="0.25">
      <c r="B25584" s="683"/>
      <c r="C25584" s="683"/>
      <c r="D25584" s="684"/>
    </row>
    <row r="25585" spans="2:4" ht="15" customHeight="1" x14ac:dyDescent="0.25">
      <c r="B25585" s="683"/>
      <c r="C25585" s="683"/>
      <c r="D25585" s="684"/>
    </row>
    <row r="25586" spans="2:4" ht="15" customHeight="1" x14ac:dyDescent="0.25">
      <c r="B25586" s="683"/>
      <c r="C25586" s="683"/>
      <c r="D25586" s="684"/>
    </row>
    <row r="25587" spans="2:4" ht="15" customHeight="1" x14ac:dyDescent="0.25">
      <c r="B25587" s="683"/>
      <c r="C25587" s="683"/>
      <c r="D25587" s="684"/>
    </row>
    <row r="25588" spans="2:4" ht="15" customHeight="1" x14ac:dyDescent="0.25">
      <c r="B25588" s="683"/>
      <c r="C25588" s="683"/>
      <c r="D25588" s="684"/>
    </row>
    <row r="25589" spans="2:4" ht="15" customHeight="1" x14ac:dyDescent="0.25">
      <c r="B25589" s="683"/>
      <c r="C25589" s="683"/>
      <c r="D25589" s="684"/>
    </row>
    <row r="25590" spans="2:4" ht="15" customHeight="1" x14ac:dyDescent="0.25">
      <c r="B25590" s="683"/>
      <c r="C25590" s="683"/>
      <c r="D25590" s="684"/>
    </row>
    <row r="25591" spans="2:4" ht="15" customHeight="1" x14ac:dyDescent="0.25">
      <c r="B25591" s="683"/>
      <c r="C25591" s="683"/>
      <c r="D25591" s="684"/>
    </row>
    <row r="25592" spans="2:4" ht="15" customHeight="1" x14ac:dyDescent="0.25">
      <c r="B25592" s="683"/>
      <c r="C25592" s="683"/>
      <c r="D25592" s="684"/>
    </row>
    <row r="25593" spans="2:4" ht="15" customHeight="1" x14ac:dyDescent="0.25">
      <c r="B25593" s="683"/>
      <c r="C25593" s="683"/>
      <c r="D25593" s="684"/>
    </row>
    <row r="25594" spans="2:4" ht="15" customHeight="1" x14ac:dyDescent="0.25">
      <c r="B25594" s="683"/>
      <c r="C25594" s="683"/>
      <c r="D25594" s="684"/>
    </row>
    <row r="25595" spans="2:4" ht="15" customHeight="1" x14ac:dyDescent="0.25">
      <c r="B25595" s="683"/>
      <c r="C25595" s="683"/>
      <c r="D25595" s="684"/>
    </row>
    <row r="25596" spans="2:4" ht="15" customHeight="1" x14ac:dyDescent="0.25">
      <c r="B25596" s="683"/>
      <c r="C25596" s="683"/>
      <c r="D25596" s="684"/>
    </row>
    <row r="25597" spans="2:4" ht="15" customHeight="1" x14ac:dyDescent="0.25">
      <c r="B25597" s="683"/>
      <c r="C25597" s="683"/>
      <c r="D25597" s="684"/>
    </row>
    <row r="25598" spans="2:4" ht="15" customHeight="1" x14ac:dyDescent="0.25">
      <c r="B25598" s="683"/>
      <c r="C25598" s="683"/>
      <c r="D25598" s="684"/>
    </row>
    <row r="25599" spans="2:4" ht="15" customHeight="1" x14ac:dyDescent="0.25">
      <c r="B25599" s="683"/>
      <c r="C25599" s="683"/>
      <c r="D25599" s="684"/>
    </row>
    <row r="25600" spans="2:4" ht="15" customHeight="1" x14ac:dyDescent="0.25">
      <c r="B25600" s="683"/>
      <c r="C25600" s="683"/>
      <c r="D25600" s="684"/>
    </row>
    <row r="25601" spans="2:4" ht="15" customHeight="1" x14ac:dyDescent="0.25">
      <c r="B25601" s="683"/>
      <c r="C25601" s="683"/>
      <c r="D25601" s="684"/>
    </row>
    <row r="25602" spans="2:4" ht="15" customHeight="1" x14ac:dyDescent="0.25">
      <c r="B25602" s="683"/>
      <c r="C25602" s="683"/>
      <c r="D25602" s="684"/>
    </row>
    <row r="25603" spans="2:4" ht="15" customHeight="1" x14ac:dyDescent="0.25">
      <c r="B25603" s="683"/>
      <c r="C25603" s="683"/>
      <c r="D25603" s="684"/>
    </row>
    <row r="25604" spans="2:4" ht="15" customHeight="1" x14ac:dyDescent="0.25">
      <c r="B25604" s="683"/>
      <c r="C25604" s="683"/>
      <c r="D25604" s="684"/>
    </row>
    <row r="25605" spans="2:4" ht="15" customHeight="1" x14ac:dyDescent="0.25">
      <c r="B25605" s="683"/>
      <c r="C25605" s="683"/>
      <c r="D25605" s="684"/>
    </row>
    <row r="25606" spans="2:4" ht="15" customHeight="1" x14ac:dyDescent="0.25">
      <c r="B25606" s="683"/>
      <c r="C25606" s="683"/>
      <c r="D25606" s="684"/>
    </row>
    <row r="25607" spans="2:4" ht="15" customHeight="1" x14ac:dyDescent="0.25">
      <c r="B25607" s="683"/>
      <c r="C25607" s="683"/>
      <c r="D25607" s="684"/>
    </row>
    <row r="25608" spans="2:4" ht="15" customHeight="1" x14ac:dyDescent="0.25">
      <c r="B25608" s="683"/>
      <c r="C25608" s="683"/>
      <c r="D25608" s="684"/>
    </row>
    <row r="25609" spans="2:4" ht="15" customHeight="1" x14ac:dyDescent="0.25">
      <c r="B25609" s="683"/>
      <c r="C25609" s="683"/>
      <c r="D25609" s="684"/>
    </row>
    <row r="25610" spans="2:4" ht="15" customHeight="1" x14ac:dyDescent="0.25">
      <c r="B25610" s="683"/>
      <c r="C25610" s="683"/>
      <c r="D25610" s="684"/>
    </row>
    <row r="25611" spans="2:4" ht="15" customHeight="1" x14ac:dyDescent="0.25">
      <c r="B25611" s="683"/>
      <c r="C25611" s="683"/>
      <c r="D25611" s="684"/>
    </row>
    <row r="25612" spans="2:4" ht="15" customHeight="1" x14ac:dyDescent="0.25">
      <c r="B25612" s="683"/>
      <c r="C25612" s="683"/>
      <c r="D25612" s="684"/>
    </row>
    <row r="25613" spans="2:4" ht="15" customHeight="1" x14ac:dyDescent="0.25">
      <c r="B25613" s="683"/>
      <c r="C25613" s="683"/>
      <c r="D25613" s="684"/>
    </row>
    <row r="25614" spans="2:4" ht="15" customHeight="1" x14ac:dyDescent="0.25">
      <c r="B25614" s="683"/>
      <c r="C25614" s="683"/>
      <c r="D25614" s="684"/>
    </row>
    <row r="25615" spans="2:4" ht="15" customHeight="1" x14ac:dyDescent="0.25">
      <c r="B25615" s="683"/>
      <c r="C25615" s="683"/>
      <c r="D25615" s="684"/>
    </row>
    <row r="25616" spans="2:4" ht="15" customHeight="1" x14ac:dyDescent="0.25">
      <c r="B25616" s="683"/>
      <c r="C25616" s="683"/>
      <c r="D25616" s="684"/>
    </row>
    <row r="25617" spans="2:4" ht="15" customHeight="1" x14ac:dyDescent="0.25">
      <c r="B25617" s="683"/>
      <c r="C25617" s="683"/>
      <c r="D25617" s="684"/>
    </row>
    <row r="25618" spans="2:4" ht="15" customHeight="1" x14ac:dyDescent="0.25">
      <c r="B25618" s="683"/>
      <c r="C25618" s="683"/>
      <c r="D25618" s="684"/>
    </row>
    <row r="25619" spans="2:4" ht="15" customHeight="1" x14ac:dyDescent="0.25">
      <c r="B25619" s="683"/>
      <c r="C25619" s="683"/>
      <c r="D25619" s="684"/>
    </row>
    <row r="25620" spans="2:4" ht="15" customHeight="1" x14ac:dyDescent="0.25">
      <c r="B25620" s="683"/>
      <c r="C25620" s="683"/>
      <c r="D25620" s="684"/>
    </row>
    <row r="25621" spans="2:4" ht="15" customHeight="1" x14ac:dyDescent="0.25">
      <c r="B25621" s="683"/>
      <c r="C25621" s="683"/>
      <c r="D25621" s="684"/>
    </row>
    <row r="25622" spans="2:4" ht="15" customHeight="1" x14ac:dyDescent="0.25">
      <c r="B25622" s="683"/>
      <c r="C25622" s="683"/>
      <c r="D25622" s="684"/>
    </row>
    <row r="25623" spans="2:4" ht="15" customHeight="1" x14ac:dyDescent="0.25">
      <c r="B25623" s="683"/>
      <c r="C25623" s="683"/>
      <c r="D25623" s="684"/>
    </row>
    <row r="25624" spans="2:4" ht="15" customHeight="1" x14ac:dyDescent="0.25">
      <c r="B25624" s="683"/>
      <c r="C25624" s="683"/>
      <c r="D25624" s="684"/>
    </row>
    <row r="25625" spans="2:4" ht="15" customHeight="1" x14ac:dyDescent="0.25">
      <c r="B25625" s="683"/>
      <c r="C25625" s="683"/>
      <c r="D25625" s="684"/>
    </row>
    <row r="25626" spans="2:4" ht="15" customHeight="1" x14ac:dyDescent="0.25">
      <c r="B25626" s="683"/>
      <c r="C25626" s="683"/>
      <c r="D25626" s="684"/>
    </row>
    <row r="25627" spans="2:4" ht="15" customHeight="1" x14ac:dyDescent="0.25">
      <c r="B25627" s="683"/>
      <c r="C25627" s="683"/>
      <c r="D25627" s="684"/>
    </row>
    <row r="25628" spans="2:4" ht="15" customHeight="1" x14ac:dyDescent="0.25">
      <c r="B25628" s="683"/>
      <c r="C25628" s="683"/>
      <c r="D25628" s="684"/>
    </row>
    <row r="25629" spans="2:4" ht="15" customHeight="1" x14ac:dyDescent="0.25">
      <c r="B25629" s="683"/>
      <c r="C25629" s="683"/>
      <c r="D25629" s="684"/>
    </row>
    <row r="25630" spans="2:4" ht="15" customHeight="1" x14ac:dyDescent="0.25">
      <c r="B25630" s="683"/>
      <c r="C25630" s="683"/>
      <c r="D25630" s="684"/>
    </row>
    <row r="25631" spans="2:4" ht="15" customHeight="1" x14ac:dyDescent="0.25">
      <c r="B25631" s="683"/>
      <c r="C25631" s="683"/>
      <c r="D25631" s="684"/>
    </row>
    <row r="25632" spans="2:4" ht="15" customHeight="1" x14ac:dyDescent="0.25">
      <c r="B25632" s="683"/>
      <c r="C25632" s="683"/>
      <c r="D25632" s="684"/>
    </row>
    <row r="25633" spans="2:4" ht="15" customHeight="1" x14ac:dyDescent="0.25">
      <c r="B25633" s="683"/>
      <c r="C25633" s="683"/>
      <c r="D25633" s="684"/>
    </row>
    <row r="25634" spans="2:4" ht="15" customHeight="1" x14ac:dyDescent="0.25">
      <c r="B25634" s="683"/>
      <c r="C25634" s="683"/>
      <c r="D25634" s="684"/>
    </row>
    <row r="25635" spans="2:4" ht="15" customHeight="1" x14ac:dyDescent="0.25">
      <c r="B25635" s="683"/>
      <c r="C25635" s="683"/>
      <c r="D25635" s="684"/>
    </row>
    <row r="25636" spans="2:4" ht="15" customHeight="1" x14ac:dyDescent="0.25">
      <c r="B25636" s="683"/>
      <c r="C25636" s="683"/>
      <c r="D25636" s="684"/>
    </row>
    <row r="25637" spans="2:4" ht="15" customHeight="1" x14ac:dyDescent="0.25">
      <c r="B25637" s="683"/>
      <c r="C25637" s="683"/>
      <c r="D25637" s="684"/>
    </row>
    <row r="25638" spans="2:4" ht="15" customHeight="1" x14ac:dyDescent="0.25">
      <c r="B25638" s="683"/>
      <c r="C25638" s="683"/>
      <c r="D25638" s="684"/>
    </row>
    <row r="25639" spans="2:4" ht="15" customHeight="1" x14ac:dyDescent="0.25">
      <c r="B25639" s="683"/>
      <c r="C25639" s="683"/>
      <c r="D25639" s="684"/>
    </row>
    <row r="25640" spans="2:4" ht="15" customHeight="1" x14ac:dyDescent="0.25">
      <c r="B25640" s="683"/>
      <c r="C25640" s="683"/>
      <c r="D25640" s="684"/>
    </row>
    <row r="25641" spans="2:4" ht="15" customHeight="1" x14ac:dyDescent="0.25">
      <c r="B25641" s="683"/>
      <c r="C25641" s="683"/>
      <c r="D25641" s="684"/>
    </row>
    <row r="25642" spans="2:4" ht="15" customHeight="1" x14ac:dyDescent="0.25">
      <c r="B25642" s="683"/>
      <c r="C25642" s="683"/>
      <c r="D25642" s="684"/>
    </row>
    <row r="25643" spans="2:4" ht="15" customHeight="1" x14ac:dyDescent="0.25">
      <c r="B25643" s="683"/>
      <c r="C25643" s="683"/>
      <c r="D25643" s="684"/>
    </row>
    <row r="25644" spans="2:4" ht="15" customHeight="1" x14ac:dyDescent="0.25">
      <c r="B25644" s="683"/>
      <c r="C25644" s="683"/>
      <c r="D25644" s="684"/>
    </row>
    <row r="25645" spans="2:4" ht="15" customHeight="1" x14ac:dyDescent="0.25">
      <c r="B25645" s="683"/>
      <c r="C25645" s="683"/>
      <c r="D25645" s="684"/>
    </row>
    <row r="25646" spans="2:4" ht="15" customHeight="1" x14ac:dyDescent="0.25">
      <c r="B25646" s="683"/>
      <c r="C25646" s="683"/>
      <c r="D25646" s="684"/>
    </row>
    <row r="25647" spans="2:4" ht="15" customHeight="1" x14ac:dyDescent="0.25">
      <c r="B25647" s="683"/>
      <c r="C25647" s="683"/>
      <c r="D25647" s="684"/>
    </row>
    <row r="25648" spans="2:4" ht="15" customHeight="1" x14ac:dyDescent="0.25">
      <c r="B25648" s="683"/>
      <c r="C25648" s="683"/>
      <c r="D25648" s="684"/>
    </row>
    <row r="25649" spans="2:4" ht="15" customHeight="1" x14ac:dyDescent="0.25">
      <c r="B25649" s="683"/>
      <c r="C25649" s="683"/>
      <c r="D25649" s="684"/>
    </row>
    <row r="25650" spans="2:4" ht="15" customHeight="1" x14ac:dyDescent="0.25">
      <c r="B25650" s="683"/>
      <c r="C25650" s="683"/>
      <c r="D25650" s="684"/>
    </row>
    <row r="25651" spans="2:4" ht="15" customHeight="1" x14ac:dyDescent="0.25">
      <c r="B25651" s="683"/>
      <c r="C25651" s="683"/>
      <c r="D25651" s="684"/>
    </row>
    <row r="25652" spans="2:4" ht="15" customHeight="1" x14ac:dyDescent="0.25">
      <c r="B25652" s="683"/>
      <c r="C25652" s="683"/>
      <c r="D25652" s="684"/>
    </row>
    <row r="25653" spans="2:4" ht="15" customHeight="1" x14ac:dyDescent="0.25">
      <c r="B25653" s="683"/>
      <c r="C25653" s="683"/>
      <c r="D25653" s="684"/>
    </row>
    <row r="25654" spans="2:4" ht="15" customHeight="1" x14ac:dyDescent="0.25">
      <c r="B25654" s="683"/>
      <c r="C25654" s="683"/>
      <c r="D25654" s="684"/>
    </row>
    <row r="25655" spans="2:4" ht="15" customHeight="1" x14ac:dyDescent="0.25">
      <c r="B25655" s="683"/>
      <c r="C25655" s="683"/>
      <c r="D25655" s="684"/>
    </row>
    <row r="25656" spans="2:4" ht="15" customHeight="1" x14ac:dyDescent="0.25">
      <c r="B25656" s="683"/>
      <c r="C25656" s="683"/>
      <c r="D25656" s="684"/>
    </row>
    <row r="25657" spans="2:4" ht="15" customHeight="1" x14ac:dyDescent="0.25">
      <c r="B25657" s="683"/>
      <c r="C25657" s="683"/>
      <c r="D25657" s="684"/>
    </row>
    <row r="25658" spans="2:4" ht="15" customHeight="1" x14ac:dyDescent="0.25">
      <c r="B25658" s="683"/>
      <c r="C25658" s="683"/>
      <c r="D25658" s="684"/>
    </row>
    <row r="25659" spans="2:4" ht="15" customHeight="1" x14ac:dyDescent="0.25">
      <c r="B25659" s="683"/>
      <c r="C25659" s="683"/>
      <c r="D25659" s="684"/>
    </row>
    <row r="25660" spans="2:4" ht="15" customHeight="1" x14ac:dyDescent="0.25">
      <c r="B25660" s="683"/>
      <c r="C25660" s="683"/>
      <c r="D25660" s="684"/>
    </row>
    <row r="25661" spans="2:4" ht="15" customHeight="1" x14ac:dyDescent="0.25">
      <c r="B25661" s="683"/>
      <c r="C25661" s="683"/>
      <c r="D25661" s="684"/>
    </row>
    <row r="25662" spans="2:4" ht="15" customHeight="1" x14ac:dyDescent="0.25">
      <c r="B25662" s="683"/>
      <c r="C25662" s="683"/>
      <c r="D25662" s="684"/>
    </row>
    <row r="25663" spans="2:4" ht="15" customHeight="1" x14ac:dyDescent="0.25">
      <c r="B25663" s="683"/>
      <c r="C25663" s="683"/>
      <c r="D25663" s="684"/>
    </row>
    <row r="25664" spans="2:4" ht="15" customHeight="1" x14ac:dyDescent="0.25">
      <c r="B25664" s="683"/>
      <c r="C25664" s="683"/>
      <c r="D25664" s="684"/>
    </row>
    <row r="25665" spans="2:4" ht="15" customHeight="1" x14ac:dyDescent="0.25">
      <c r="B25665" s="683"/>
      <c r="C25665" s="683"/>
      <c r="D25665" s="684"/>
    </row>
    <row r="25666" spans="2:4" ht="15" customHeight="1" x14ac:dyDescent="0.25">
      <c r="B25666" s="683"/>
      <c r="C25666" s="683"/>
      <c r="D25666" s="684"/>
    </row>
    <row r="25667" spans="2:4" ht="15" customHeight="1" x14ac:dyDescent="0.25">
      <c r="B25667" s="683"/>
      <c r="C25667" s="683"/>
      <c r="D25667" s="684"/>
    </row>
    <row r="25668" spans="2:4" ht="15" customHeight="1" x14ac:dyDescent="0.25">
      <c r="B25668" s="683"/>
      <c r="C25668" s="683"/>
      <c r="D25668" s="684"/>
    </row>
    <row r="25669" spans="2:4" ht="15" customHeight="1" x14ac:dyDescent="0.25">
      <c r="B25669" s="683"/>
      <c r="C25669" s="683"/>
      <c r="D25669" s="684"/>
    </row>
    <row r="25670" spans="2:4" ht="15" customHeight="1" x14ac:dyDescent="0.25">
      <c r="B25670" s="683"/>
      <c r="C25670" s="683"/>
      <c r="D25670" s="684"/>
    </row>
    <row r="25671" spans="2:4" ht="15" customHeight="1" x14ac:dyDescent="0.25">
      <c r="B25671" s="683"/>
      <c r="C25671" s="683"/>
      <c r="D25671" s="684"/>
    </row>
    <row r="25672" spans="2:4" ht="15" customHeight="1" x14ac:dyDescent="0.25">
      <c r="B25672" s="683"/>
      <c r="C25672" s="683"/>
      <c r="D25672" s="684"/>
    </row>
    <row r="25673" spans="2:4" ht="15" customHeight="1" x14ac:dyDescent="0.25">
      <c r="B25673" s="683"/>
      <c r="C25673" s="683"/>
      <c r="D25673" s="684"/>
    </row>
    <row r="25674" spans="2:4" ht="15" customHeight="1" x14ac:dyDescent="0.25">
      <c r="B25674" s="683"/>
      <c r="C25674" s="683"/>
      <c r="D25674" s="684"/>
    </row>
    <row r="25675" spans="2:4" ht="15" customHeight="1" x14ac:dyDescent="0.25">
      <c r="B25675" s="683"/>
      <c r="C25675" s="683"/>
      <c r="D25675" s="684"/>
    </row>
    <row r="25676" spans="2:4" ht="15" customHeight="1" x14ac:dyDescent="0.25">
      <c r="B25676" s="683"/>
      <c r="C25676" s="683"/>
      <c r="D25676" s="684"/>
    </row>
    <row r="25677" spans="2:4" ht="15" customHeight="1" x14ac:dyDescent="0.25">
      <c r="B25677" s="683"/>
      <c r="C25677" s="683"/>
      <c r="D25677" s="684"/>
    </row>
    <row r="25678" spans="2:4" ht="15" customHeight="1" x14ac:dyDescent="0.25">
      <c r="B25678" s="683"/>
      <c r="C25678" s="683"/>
      <c r="D25678" s="684"/>
    </row>
    <row r="25679" spans="2:4" ht="15" customHeight="1" x14ac:dyDescent="0.25">
      <c r="B25679" s="683"/>
      <c r="C25679" s="683"/>
      <c r="D25679" s="684"/>
    </row>
    <row r="25680" spans="2:4" ht="15" customHeight="1" x14ac:dyDescent="0.25">
      <c r="B25680" s="683"/>
      <c r="C25680" s="683"/>
      <c r="D25680" s="684"/>
    </row>
    <row r="25681" spans="2:4" ht="15" customHeight="1" x14ac:dyDescent="0.25">
      <c r="B25681" s="683"/>
      <c r="C25681" s="683"/>
      <c r="D25681" s="684"/>
    </row>
    <row r="25682" spans="2:4" ht="15" customHeight="1" x14ac:dyDescent="0.25">
      <c r="B25682" s="683"/>
      <c r="C25682" s="683"/>
      <c r="D25682" s="684"/>
    </row>
    <row r="25683" spans="2:4" ht="15" customHeight="1" x14ac:dyDescent="0.25">
      <c r="B25683" s="683"/>
      <c r="C25683" s="683"/>
      <c r="D25683" s="684"/>
    </row>
    <row r="25684" spans="2:4" ht="15" customHeight="1" x14ac:dyDescent="0.25">
      <c r="B25684" s="683"/>
      <c r="C25684" s="683"/>
      <c r="D25684" s="684"/>
    </row>
    <row r="25685" spans="2:4" ht="15" customHeight="1" x14ac:dyDescent="0.25">
      <c r="B25685" s="683"/>
      <c r="C25685" s="683"/>
      <c r="D25685" s="684"/>
    </row>
    <row r="25686" spans="2:4" ht="15" customHeight="1" x14ac:dyDescent="0.25">
      <c r="B25686" s="683"/>
      <c r="C25686" s="683"/>
      <c r="D25686" s="684"/>
    </row>
    <row r="25687" spans="2:4" ht="15" customHeight="1" x14ac:dyDescent="0.25">
      <c r="B25687" s="683"/>
      <c r="C25687" s="683"/>
      <c r="D25687" s="684"/>
    </row>
    <row r="25688" spans="2:4" ht="15" customHeight="1" x14ac:dyDescent="0.25">
      <c r="B25688" s="683"/>
      <c r="C25688" s="683"/>
      <c r="D25688" s="684"/>
    </row>
    <row r="25689" spans="2:4" ht="15" customHeight="1" x14ac:dyDescent="0.25">
      <c r="B25689" s="683"/>
      <c r="C25689" s="683"/>
      <c r="D25689" s="684"/>
    </row>
    <row r="25690" spans="2:4" ht="15" customHeight="1" x14ac:dyDescent="0.25">
      <c r="B25690" s="683"/>
      <c r="C25690" s="683"/>
      <c r="D25690" s="684"/>
    </row>
    <row r="25691" spans="2:4" ht="15" customHeight="1" x14ac:dyDescent="0.25">
      <c r="B25691" s="683"/>
      <c r="C25691" s="683"/>
      <c r="D25691" s="684"/>
    </row>
    <row r="25692" spans="2:4" ht="15" customHeight="1" x14ac:dyDescent="0.25">
      <c r="B25692" s="683"/>
      <c r="C25692" s="683"/>
      <c r="D25692" s="684"/>
    </row>
    <row r="25693" spans="2:4" ht="15" customHeight="1" x14ac:dyDescent="0.25">
      <c r="B25693" s="683"/>
      <c r="C25693" s="683"/>
      <c r="D25693" s="684"/>
    </row>
    <row r="25694" spans="2:4" ht="15" customHeight="1" x14ac:dyDescent="0.25">
      <c r="B25694" s="683"/>
      <c r="C25694" s="683"/>
      <c r="D25694" s="684"/>
    </row>
    <row r="25695" spans="2:4" ht="15" customHeight="1" x14ac:dyDescent="0.25">
      <c r="B25695" s="683"/>
      <c r="C25695" s="683"/>
      <c r="D25695" s="684"/>
    </row>
    <row r="25696" spans="2:4" ht="15" customHeight="1" x14ac:dyDescent="0.25">
      <c r="B25696" s="683"/>
      <c r="C25696" s="683"/>
      <c r="D25696" s="684"/>
    </row>
    <row r="25697" spans="2:4" ht="15" customHeight="1" x14ac:dyDescent="0.25">
      <c r="B25697" s="683"/>
      <c r="C25697" s="683"/>
      <c r="D25697" s="684"/>
    </row>
    <row r="25698" spans="2:4" ht="15" customHeight="1" x14ac:dyDescent="0.25">
      <c r="B25698" s="683"/>
      <c r="C25698" s="683"/>
      <c r="D25698" s="684"/>
    </row>
    <row r="25699" spans="2:4" ht="15" customHeight="1" x14ac:dyDescent="0.25">
      <c r="B25699" s="683"/>
      <c r="C25699" s="683"/>
      <c r="D25699" s="684"/>
    </row>
    <row r="25700" spans="2:4" ht="15" customHeight="1" x14ac:dyDescent="0.25">
      <c r="B25700" s="683"/>
      <c r="C25700" s="683"/>
      <c r="D25700" s="684"/>
    </row>
    <row r="25701" spans="2:4" ht="15" customHeight="1" x14ac:dyDescent="0.25">
      <c r="B25701" s="683"/>
      <c r="C25701" s="683"/>
      <c r="D25701" s="684"/>
    </row>
    <row r="25702" spans="2:4" ht="15" customHeight="1" x14ac:dyDescent="0.25">
      <c r="B25702" s="683"/>
      <c r="C25702" s="683"/>
      <c r="D25702" s="684"/>
    </row>
    <row r="25703" spans="2:4" ht="15" customHeight="1" x14ac:dyDescent="0.25">
      <c r="B25703" s="683"/>
      <c r="C25703" s="683"/>
      <c r="D25703" s="684"/>
    </row>
    <row r="25704" spans="2:4" ht="15" customHeight="1" x14ac:dyDescent="0.25">
      <c r="B25704" s="683"/>
      <c r="C25704" s="683"/>
      <c r="D25704" s="684"/>
    </row>
    <row r="25705" spans="2:4" ht="15" customHeight="1" x14ac:dyDescent="0.25">
      <c r="B25705" s="683"/>
      <c r="C25705" s="683"/>
      <c r="D25705" s="684"/>
    </row>
    <row r="25706" spans="2:4" ht="15" customHeight="1" x14ac:dyDescent="0.25">
      <c r="B25706" s="683"/>
      <c r="C25706" s="683"/>
      <c r="D25706" s="684"/>
    </row>
    <row r="25707" spans="2:4" ht="15" customHeight="1" x14ac:dyDescent="0.25">
      <c r="B25707" s="683"/>
      <c r="C25707" s="683"/>
      <c r="D25707" s="684"/>
    </row>
    <row r="25708" spans="2:4" ht="15" customHeight="1" x14ac:dyDescent="0.25">
      <c r="B25708" s="683"/>
      <c r="C25708" s="683"/>
      <c r="D25708" s="684"/>
    </row>
    <row r="25709" spans="2:4" ht="15" customHeight="1" x14ac:dyDescent="0.25">
      <c r="B25709" s="683"/>
      <c r="C25709" s="683"/>
      <c r="D25709" s="684"/>
    </row>
    <row r="25710" spans="2:4" ht="15" customHeight="1" x14ac:dyDescent="0.25">
      <c r="B25710" s="683"/>
      <c r="C25710" s="683"/>
      <c r="D25710" s="684"/>
    </row>
    <row r="25711" spans="2:4" ht="15" customHeight="1" x14ac:dyDescent="0.25">
      <c r="B25711" s="683"/>
      <c r="C25711" s="683"/>
      <c r="D25711" s="684"/>
    </row>
    <row r="25712" spans="2:4" ht="15" customHeight="1" x14ac:dyDescent="0.25">
      <c r="B25712" s="683"/>
      <c r="C25712" s="683"/>
      <c r="D25712" s="684"/>
    </row>
    <row r="25713" spans="2:4" ht="15" customHeight="1" x14ac:dyDescent="0.25">
      <c r="B25713" s="683"/>
      <c r="C25713" s="683"/>
      <c r="D25713" s="684"/>
    </row>
    <row r="25714" spans="2:4" ht="15" customHeight="1" x14ac:dyDescent="0.25">
      <c r="B25714" s="683"/>
      <c r="C25714" s="683"/>
      <c r="D25714" s="684"/>
    </row>
    <row r="25715" spans="2:4" ht="15" customHeight="1" x14ac:dyDescent="0.25">
      <c r="B25715" s="683"/>
      <c r="C25715" s="683"/>
      <c r="D25715" s="684"/>
    </row>
    <row r="25716" spans="2:4" ht="15" customHeight="1" x14ac:dyDescent="0.25">
      <c r="B25716" s="683"/>
      <c r="C25716" s="683"/>
      <c r="D25716" s="684"/>
    </row>
    <row r="25717" spans="2:4" ht="15" customHeight="1" x14ac:dyDescent="0.25">
      <c r="B25717" s="683"/>
      <c r="C25717" s="683"/>
      <c r="D25717" s="684"/>
    </row>
    <row r="25718" spans="2:4" ht="15" customHeight="1" x14ac:dyDescent="0.25">
      <c r="B25718" s="683"/>
      <c r="C25718" s="683"/>
      <c r="D25718" s="684"/>
    </row>
    <row r="25719" spans="2:4" ht="15" customHeight="1" x14ac:dyDescent="0.25">
      <c r="B25719" s="683"/>
      <c r="C25719" s="683"/>
      <c r="D25719" s="684"/>
    </row>
    <row r="25720" spans="2:4" ht="15" customHeight="1" x14ac:dyDescent="0.25">
      <c r="B25720" s="683"/>
      <c r="C25720" s="683"/>
      <c r="D25720" s="684"/>
    </row>
    <row r="25721" spans="2:4" ht="15" customHeight="1" x14ac:dyDescent="0.25">
      <c r="B25721" s="683"/>
      <c r="C25721" s="683"/>
      <c r="D25721" s="684"/>
    </row>
    <row r="25722" spans="2:4" ht="15" customHeight="1" x14ac:dyDescent="0.25">
      <c r="B25722" s="683"/>
      <c r="C25722" s="683"/>
      <c r="D25722" s="684"/>
    </row>
    <row r="25723" spans="2:4" ht="15" customHeight="1" x14ac:dyDescent="0.25">
      <c r="B25723" s="683"/>
      <c r="C25723" s="683"/>
      <c r="D25723" s="684"/>
    </row>
    <row r="25724" spans="2:4" ht="15" customHeight="1" x14ac:dyDescent="0.25">
      <c r="B25724" s="683"/>
      <c r="C25724" s="683"/>
      <c r="D25724" s="684"/>
    </row>
    <row r="25725" spans="2:4" ht="15" customHeight="1" x14ac:dyDescent="0.25">
      <c r="B25725" s="683"/>
      <c r="C25725" s="683"/>
      <c r="D25725" s="684"/>
    </row>
    <row r="25726" spans="2:4" ht="15" customHeight="1" x14ac:dyDescent="0.25">
      <c r="B25726" s="683"/>
      <c r="C25726" s="683"/>
      <c r="D25726" s="684"/>
    </row>
    <row r="25727" spans="2:4" ht="15" customHeight="1" x14ac:dyDescent="0.25">
      <c r="B25727" s="683"/>
      <c r="C25727" s="683"/>
      <c r="D25727" s="684"/>
    </row>
    <row r="25728" spans="2:4" ht="15" customHeight="1" x14ac:dyDescent="0.25">
      <c r="B25728" s="683"/>
      <c r="C25728" s="683"/>
      <c r="D25728" s="684"/>
    </row>
    <row r="25729" spans="2:4" ht="15" customHeight="1" x14ac:dyDescent="0.25">
      <c r="B25729" s="683"/>
      <c r="C25729" s="683"/>
      <c r="D25729" s="684"/>
    </row>
    <row r="25730" spans="2:4" ht="15" customHeight="1" x14ac:dyDescent="0.25">
      <c r="B25730" s="683"/>
      <c r="C25730" s="683"/>
      <c r="D25730" s="684"/>
    </row>
    <row r="25731" spans="2:4" ht="15" customHeight="1" x14ac:dyDescent="0.25">
      <c r="B25731" s="683"/>
      <c r="C25731" s="683"/>
      <c r="D25731" s="684"/>
    </row>
    <row r="25732" spans="2:4" ht="15" customHeight="1" x14ac:dyDescent="0.25">
      <c r="B25732" s="683"/>
      <c r="C25732" s="683"/>
      <c r="D25732" s="684"/>
    </row>
    <row r="25733" spans="2:4" ht="15" customHeight="1" x14ac:dyDescent="0.25">
      <c r="B25733" s="683"/>
      <c r="C25733" s="683"/>
      <c r="D25733" s="684"/>
    </row>
    <row r="25734" spans="2:4" ht="15" customHeight="1" x14ac:dyDescent="0.25">
      <c r="B25734" s="683"/>
      <c r="C25734" s="683"/>
      <c r="D25734" s="684"/>
    </row>
    <row r="25735" spans="2:4" ht="15" customHeight="1" x14ac:dyDescent="0.25">
      <c r="B25735" s="683"/>
      <c r="C25735" s="683"/>
      <c r="D25735" s="684"/>
    </row>
    <row r="25736" spans="2:4" ht="15" customHeight="1" x14ac:dyDescent="0.25">
      <c r="B25736" s="683"/>
      <c r="C25736" s="683"/>
      <c r="D25736" s="684"/>
    </row>
    <row r="25737" spans="2:4" ht="15" customHeight="1" x14ac:dyDescent="0.25">
      <c r="B25737" s="683"/>
      <c r="C25737" s="683"/>
      <c r="D25737" s="684"/>
    </row>
    <row r="25738" spans="2:4" ht="15" customHeight="1" x14ac:dyDescent="0.25">
      <c r="B25738" s="683"/>
      <c r="C25738" s="683"/>
      <c r="D25738" s="684"/>
    </row>
    <row r="25739" spans="2:4" ht="15" customHeight="1" x14ac:dyDescent="0.25">
      <c r="B25739" s="683"/>
      <c r="C25739" s="683"/>
      <c r="D25739" s="684"/>
    </row>
    <row r="25740" spans="2:4" ht="15" customHeight="1" x14ac:dyDescent="0.25">
      <c r="B25740" s="683"/>
      <c r="C25740" s="683"/>
      <c r="D25740" s="684"/>
    </row>
    <row r="25741" spans="2:4" ht="15" customHeight="1" x14ac:dyDescent="0.25">
      <c r="B25741" s="683"/>
      <c r="C25741" s="683"/>
      <c r="D25741" s="684"/>
    </row>
    <row r="25742" spans="2:4" ht="15" customHeight="1" x14ac:dyDescent="0.25">
      <c r="B25742" s="683"/>
      <c r="C25742" s="683"/>
      <c r="D25742" s="684"/>
    </row>
    <row r="25743" spans="2:4" ht="15" customHeight="1" x14ac:dyDescent="0.25">
      <c r="B25743" s="683"/>
      <c r="C25743" s="683"/>
      <c r="D25743" s="684"/>
    </row>
    <row r="25744" spans="2:4" ht="15" customHeight="1" x14ac:dyDescent="0.25">
      <c r="B25744" s="683"/>
      <c r="C25744" s="683"/>
      <c r="D25744" s="684"/>
    </row>
    <row r="25745" spans="2:4" ht="15" customHeight="1" x14ac:dyDescent="0.25">
      <c r="B25745" s="683"/>
      <c r="C25745" s="683"/>
      <c r="D25745" s="684"/>
    </row>
    <row r="25746" spans="2:4" ht="15" customHeight="1" x14ac:dyDescent="0.25">
      <c r="B25746" s="683"/>
      <c r="C25746" s="683"/>
      <c r="D25746" s="684"/>
    </row>
    <row r="25747" spans="2:4" ht="15" customHeight="1" x14ac:dyDescent="0.25">
      <c r="B25747" s="683"/>
      <c r="C25747" s="683"/>
      <c r="D25747" s="684"/>
    </row>
    <row r="25748" spans="2:4" ht="15" customHeight="1" x14ac:dyDescent="0.25">
      <c r="B25748" s="683"/>
      <c r="C25748" s="683"/>
      <c r="D25748" s="684"/>
    </row>
    <row r="25749" spans="2:4" ht="15" customHeight="1" x14ac:dyDescent="0.25">
      <c r="B25749" s="683"/>
      <c r="C25749" s="683"/>
      <c r="D25749" s="684"/>
    </row>
    <row r="25750" spans="2:4" ht="15" customHeight="1" x14ac:dyDescent="0.25">
      <c r="B25750" s="683"/>
      <c r="C25750" s="683"/>
      <c r="D25750" s="684"/>
    </row>
    <row r="25751" spans="2:4" ht="15" customHeight="1" x14ac:dyDescent="0.25">
      <c r="B25751" s="683"/>
      <c r="C25751" s="683"/>
      <c r="D25751" s="684"/>
    </row>
    <row r="25752" spans="2:4" ht="15" customHeight="1" x14ac:dyDescent="0.25">
      <c r="B25752" s="683"/>
      <c r="C25752" s="683"/>
      <c r="D25752" s="684"/>
    </row>
    <row r="25753" spans="2:4" ht="15" customHeight="1" x14ac:dyDescent="0.25">
      <c r="B25753" s="683"/>
      <c r="C25753" s="683"/>
      <c r="D25753" s="684"/>
    </row>
    <row r="25754" spans="2:4" ht="15" customHeight="1" x14ac:dyDescent="0.25">
      <c r="B25754" s="683"/>
      <c r="C25754" s="683"/>
      <c r="D25754" s="684"/>
    </row>
    <row r="25755" spans="2:4" ht="15" customHeight="1" x14ac:dyDescent="0.25">
      <c r="B25755" s="683"/>
      <c r="C25755" s="683"/>
      <c r="D25755" s="684"/>
    </row>
    <row r="25756" spans="2:4" ht="15" customHeight="1" x14ac:dyDescent="0.25">
      <c r="B25756" s="683"/>
      <c r="C25756" s="683"/>
      <c r="D25756" s="684"/>
    </row>
    <row r="25757" spans="2:4" ht="15" customHeight="1" x14ac:dyDescent="0.25">
      <c r="B25757" s="683"/>
      <c r="C25757" s="683"/>
      <c r="D25757" s="684"/>
    </row>
    <row r="25758" spans="2:4" ht="15" customHeight="1" x14ac:dyDescent="0.25">
      <c r="B25758" s="683"/>
      <c r="C25758" s="683"/>
      <c r="D25758" s="684"/>
    </row>
    <row r="25759" spans="2:4" ht="15" customHeight="1" x14ac:dyDescent="0.25">
      <c r="B25759" s="683"/>
      <c r="C25759" s="683"/>
      <c r="D25759" s="684"/>
    </row>
    <row r="25760" spans="2:4" ht="15" customHeight="1" x14ac:dyDescent="0.25">
      <c r="B25760" s="683"/>
      <c r="C25760" s="683"/>
      <c r="D25760" s="684"/>
    </row>
    <row r="25761" spans="2:4" ht="15" customHeight="1" x14ac:dyDescent="0.25">
      <c r="B25761" s="683"/>
      <c r="C25761" s="683"/>
      <c r="D25761" s="684"/>
    </row>
    <row r="25762" spans="2:4" ht="15" customHeight="1" x14ac:dyDescent="0.25">
      <c r="B25762" s="683"/>
      <c r="C25762" s="683"/>
      <c r="D25762" s="684"/>
    </row>
    <row r="25763" spans="2:4" ht="15" customHeight="1" x14ac:dyDescent="0.25">
      <c r="B25763" s="683"/>
      <c r="C25763" s="683"/>
      <c r="D25763" s="684"/>
    </row>
    <row r="25764" spans="2:4" ht="15" customHeight="1" x14ac:dyDescent="0.25">
      <c r="B25764" s="683"/>
      <c r="C25764" s="683"/>
      <c r="D25764" s="684"/>
    </row>
    <row r="25765" spans="2:4" ht="15" customHeight="1" x14ac:dyDescent="0.25">
      <c r="B25765" s="683"/>
      <c r="C25765" s="683"/>
      <c r="D25765" s="684"/>
    </row>
    <row r="25766" spans="2:4" ht="15" customHeight="1" x14ac:dyDescent="0.25">
      <c r="B25766" s="683"/>
      <c r="C25766" s="683"/>
      <c r="D25766" s="684"/>
    </row>
    <row r="25767" spans="2:4" ht="15" customHeight="1" x14ac:dyDescent="0.25">
      <c r="B25767" s="683"/>
      <c r="C25767" s="683"/>
      <c r="D25767" s="684"/>
    </row>
    <row r="25768" spans="2:4" ht="15" customHeight="1" x14ac:dyDescent="0.25">
      <c r="B25768" s="683"/>
      <c r="C25768" s="683"/>
      <c r="D25768" s="684"/>
    </row>
    <row r="25769" spans="2:4" ht="15" customHeight="1" x14ac:dyDescent="0.25">
      <c r="B25769" s="683"/>
      <c r="C25769" s="683"/>
      <c r="D25769" s="684"/>
    </row>
    <row r="25770" spans="2:4" ht="15" customHeight="1" x14ac:dyDescent="0.25">
      <c r="B25770" s="683"/>
      <c r="C25770" s="683"/>
      <c r="D25770" s="684"/>
    </row>
    <row r="25771" spans="2:4" ht="15" customHeight="1" x14ac:dyDescent="0.25">
      <c r="B25771" s="683"/>
      <c r="C25771" s="683"/>
      <c r="D25771" s="684"/>
    </row>
    <row r="25772" spans="2:4" ht="15" customHeight="1" x14ac:dyDescent="0.25">
      <c r="B25772" s="683"/>
      <c r="C25772" s="683"/>
      <c r="D25772" s="684"/>
    </row>
    <row r="25773" spans="2:4" ht="15" customHeight="1" x14ac:dyDescent="0.25">
      <c r="B25773" s="683"/>
      <c r="C25773" s="683"/>
      <c r="D25773" s="684"/>
    </row>
    <row r="25774" spans="2:4" ht="15" customHeight="1" x14ac:dyDescent="0.25">
      <c r="B25774" s="683"/>
      <c r="C25774" s="683"/>
      <c r="D25774" s="684"/>
    </row>
    <row r="25775" spans="2:4" ht="15" customHeight="1" x14ac:dyDescent="0.25">
      <c r="B25775" s="683"/>
      <c r="C25775" s="683"/>
      <c r="D25775" s="684"/>
    </row>
    <row r="25776" spans="2:4" ht="15" customHeight="1" x14ac:dyDescent="0.25">
      <c r="B25776" s="683"/>
      <c r="C25776" s="683"/>
      <c r="D25776" s="684"/>
    </row>
    <row r="25777" spans="2:4" ht="15" customHeight="1" x14ac:dyDescent="0.25">
      <c r="B25777" s="683"/>
      <c r="C25777" s="683"/>
      <c r="D25777" s="684"/>
    </row>
    <row r="25778" spans="2:4" ht="15" customHeight="1" x14ac:dyDescent="0.25">
      <c r="B25778" s="683"/>
      <c r="C25778" s="683"/>
      <c r="D25778" s="684"/>
    </row>
    <row r="25779" spans="2:4" ht="15" customHeight="1" x14ac:dyDescent="0.25">
      <c r="B25779" s="683"/>
      <c r="C25779" s="683"/>
      <c r="D25779" s="684"/>
    </row>
    <row r="25780" spans="2:4" ht="15" customHeight="1" x14ac:dyDescent="0.25">
      <c r="B25780" s="683"/>
      <c r="C25780" s="683"/>
      <c r="D25780" s="684"/>
    </row>
    <row r="25781" spans="2:4" ht="15" customHeight="1" x14ac:dyDescent="0.25">
      <c r="B25781" s="683"/>
      <c r="C25781" s="683"/>
      <c r="D25781" s="684"/>
    </row>
    <row r="25782" spans="2:4" ht="15" customHeight="1" x14ac:dyDescent="0.25">
      <c r="B25782" s="683"/>
      <c r="C25782" s="683"/>
      <c r="D25782" s="684"/>
    </row>
    <row r="25783" spans="2:4" ht="15" customHeight="1" x14ac:dyDescent="0.25">
      <c r="B25783" s="683"/>
      <c r="C25783" s="683"/>
      <c r="D25783" s="684"/>
    </row>
    <row r="25784" spans="2:4" ht="15" customHeight="1" x14ac:dyDescent="0.25">
      <c r="B25784" s="683"/>
      <c r="C25784" s="683"/>
      <c r="D25784" s="684"/>
    </row>
    <row r="25785" spans="2:4" ht="15" customHeight="1" x14ac:dyDescent="0.25">
      <c r="B25785" s="683"/>
      <c r="C25785" s="683"/>
      <c r="D25785" s="684"/>
    </row>
    <row r="25786" spans="2:4" ht="15" customHeight="1" x14ac:dyDescent="0.25">
      <c r="B25786" s="683"/>
      <c r="C25786" s="683"/>
      <c r="D25786" s="684"/>
    </row>
    <row r="25787" spans="2:4" ht="15" customHeight="1" x14ac:dyDescent="0.25">
      <c r="B25787" s="683"/>
      <c r="C25787" s="683"/>
      <c r="D25787" s="684"/>
    </row>
    <row r="25788" spans="2:4" ht="15" customHeight="1" x14ac:dyDescent="0.25">
      <c r="B25788" s="683"/>
      <c r="C25788" s="683"/>
      <c r="D25788" s="684"/>
    </row>
    <row r="25789" spans="2:4" ht="15" customHeight="1" x14ac:dyDescent="0.25">
      <c r="B25789" s="683"/>
      <c r="C25789" s="683"/>
      <c r="D25789" s="684"/>
    </row>
    <row r="25790" spans="2:4" ht="15" customHeight="1" x14ac:dyDescent="0.25">
      <c r="B25790" s="683"/>
      <c r="C25790" s="683"/>
      <c r="D25790" s="684"/>
    </row>
    <row r="25791" spans="2:4" ht="15" customHeight="1" x14ac:dyDescent="0.25">
      <c r="B25791" s="683"/>
      <c r="C25791" s="683"/>
      <c r="D25791" s="684"/>
    </row>
    <row r="25792" spans="2:4" ht="15" customHeight="1" x14ac:dyDescent="0.25">
      <c r="B25792" s="683"/>
      <c r="C25792" s="683"/>
      <c r="D25792" s="684"/>
    </row>
    <row r="25793" spans="2:4" ht="15" customHeight="1" x14ac:dyDescent="0.25">
      <c r="B25793" s="683"/>
      <c r="C25793" s="683"/>
      <c r="D25793" s="684"/>
    </row>
    <row r="25794" spans="2:4" ht="15" customHeight="1" x14ac:dyDescent="0.25">
      <c r="B25794" s="683"/>
      <c r="C25794" s="683"/>
      <c r="D25794" s="684"/>
    </row>
    <row r="25795" spans="2:4" ht="15" customHeight="1" x14ac:dyDescent="0.25">
      <c r="B25795" s="683"/>
      <c r="C25795" s="683"/>
      <c r="D25795" s="684"/>
    </row>
    <row r="25796" spans="2:4" ht="15" customHeight="1" x14ac:dyDescent="0.25">
      <c r="B25796" s="683"/>
      <c r="C25796" s="683"/>
      <c r="D25796" s="684"/>
    </row>
    <row r="25797" spans="2:4" ht="15" customHeight="1" x14ac:dyDescent="0.25">
      <c r="B25797" s="683"/>
      <c r="C25797" s="683"/>
      <c r="D25797" s="684"/>
    </row>
    <row r="25798" spans="2:4" ht="15" customHeight="1" x14ac:dyDescent="0.25">
      <c r="B25798" s="683"/>
      <c r="C25798" s="683"/>
      <c r="D25798" s="684"/>
    </row>
    <row r="25799" spans="2:4" ht="15" customHeight="1" x14ac:dyDescent="0.25">
      <c r="B25799" s="683"/>
      <c r="C25799" s="683"/>
      <c r="D25799" s="684"/>
    </row>
    <row r="25800" spans="2:4" ht="15" customHeight="1" x14ac:dyDescent="0.25">
      <c r="B25800" s="683"/>
      <c r="C25800" s="683"/>
      <c r="D25800" s="684"/>
    </row>
    <row r="25801" spans="2:4" ht="15" customHeight="1" x14ac:dyDescent="0.25">
      <c r="B25801" s="683"/>
      <c r="C25801" s="683"/>
      <c r="D25801" s="684"/>
    </row>
    <row r="25802" spans="2:4" ht="15" customHeight="1" x14ac:dyDescent="0.25">
      <c r="B25802" s="683"/>
      <c r="C25802" s="683"/>
      <c r="D25802" s="684"/>
    </row>
    <row r="25803" spans="2:4" ht="15" customHeight="1" x14ac:dyDescent="0.25">
      <c r="B25803" s="683"/>
      <c r="C25803" s="683"/>
      <c r="D25803" s="684"/>
    </row>
    <row r="25804" spans="2:4" ht="15" customHeight="1" x14ac:dyDescent="0.25">
      <c r="B25804" s="683"/>
      <c r="C25804" s="683"/>
      <c r="D25804" s="684"/>
    </row>
    <row r="25805" spans="2:4" ht="15" customHeight="1" x14ac:dyDescent="0.25">
      <c r="B25805" s="683"/>
      <c r="C25805" s="683"/>
      <c r="D25805" s="684"/>
    </row>
    <row r="25806" spans="2:4" ht="15" customHeight="1" x14ac:dyDescent="0.25">
      <c r="B25806" s="683"/>
      <c r="C25806" s="683"/>
      <c r="D25806" s="684"/>
    </row>
    <row r="25807" spans="2:4" ht="15" customHeight="1" x14ac:dyDescent="0.25">
      <c r="B25807" s="683"/>
      <c r="C25807" s="683"/>
      <c r="D25807" s="684"/>
    </row>
    <row r="25808" spans="2:4" ht="15" customHeight="1" x14ac:dyDescent="0.25">
      <c r="B25808" s="683"/>
      <c r="C25808" s="683"/>
      <c r="D25808" s="684"/>
    </row>
    <row r="25809" spans="2:4" ht="15" customHeight="1" x14ac:dyDescent="0.25">
      <c r="B25809" s="683"/>
      <c r="C25809" s="683"/>
      <c r="D25809" s="684"/>
    </row>
    <row r="25810" spans="2:4" ht="15" customHeight="1" x14ac:dyDescent="0.25">
      <c r="B25810" s="683"/>
      <c r="C25810" s="683"/>
      <c r="D25810" s="684"/>
    </row>
    <row r="25811" spans="2:4" ht="15" customHeight="1" x14ac:dyDescent="0.25">
      <c r="B25811" s="683"/>
      <c r="C25811" s="683"/>
      <c r="D25811" s="684"/>
    </row>
    <row r="25812" spans="2:4" ht="15" customHeight="1" x14ac:dyDescent="0.25">
      <c r="B25812" s="683"/>
      <c r="C25812" s="683"/>
      <c r="D25812" s="684"/>
    </row>
    <row r="25813" spans="2:4" ht="15" customHeight="1" x14ac:dyDescent="0.25">
      <c r="B25813" s="683"/>
      <c r="C25813" s="683"/>
      <c r="D25813" s="684"/>
    </row>
    <row r="25814" spans="2:4" ht="15" customHeight="1" x14ac:dyDescent="0.25">
      <c r="B25814" s="683"/>
      <c r="C25814" s="683"/>
      <c r="D25814" s="684"/>
    </row>
    <row r="25815" spans="2:4" ht="15" customHeight="1" x14ac:dyDescent="0.25">
      <c r="B25815" s="683"/>
      <c r="C25815" s="683"/>
      <c r="D25815" s="684"/>
    </row>
    <row r="25816" spans="2:4" ht="15" customHeight="1" x14ac:dyDescent="0.25">
      <c r="B25816" s="683"/>
      <c r="C25816" s="683"/>
      <c r="D25816" s="684"/>
    </row>
    <row r="25817" spans="2:4" ht="15" customHeight="1" x14ac:dyDescent="0.25">
      <c r="B25817" s="683"/>
      <c r="C25817" s="683"/>
      <c r="D25817" s="684"/>
    </row>
    <row r="25818" spans="2:4" ht="15" customHeight="1" x14ac:dyDescent="0.25">
      <c r="B25818" s="683"/>
      <c r="C25818" s="683"/>
      <c r="D25818" s="684"/>
    </row>
    <row r="25819" spans="2:4" ht="15" customHeight="1" x14ac:dyDescent="0.25">
      <c r="B25819" s="683"/>
      <c r="C25819" s="683"/>
      <c r="D25819" s="684"/>
    </row>
    <row r="25820" spans="2:4" ht="15" customHeight="1" x14ac:dyDescent="0.25">
      <c r="B25820" s="683"/>
      <c r="C25820" s="683"/>
      <c r="D25820" s="684"/>
    </row>
    <row r="25821" spans="2:4" ht="15" customHeight="1" x14ac:dyDescent="0.25">
      <c r="B25821" s="683"/>
      <c r="C25821" s="683"/>
      <c r="D25821" s="684"/>
    </row>
    <row r="25822" spans="2:4" ht="15" customHeight="1" x14ac:dyDescent="0.25">
      <c r="B25822" s="683"/>
      <c r="C25822" s="683"/>
      <c r="D25822" s="684"/>
    </row>
    <row r="25823" spans="2:4" ht="15" customHeight="1" x14ac:dyDescent="0.25">
      <c r="B25823" s="683"/>
      <c r="C25823" s="683"/>
      <c r="D25823" s="684"/>
    </row>
    <row r="25824" spans="2:4" ht="15" customHeight="1" x14ac:dyDescent="0.25">
      <c r="B25824" s="683"/>
      <c r="C25824" s="683"/>
      <c r="D25824" s="684"/>
    </row>
    <row r="25825" spans="2:4" ht="15" customHeight="1" x14ac:dyDescent="0.25">
      <c r="B25825" s="683"/>
      <c r="C25825" s="683"/>
      <c r="D25825" s="684"/>
    </row>
    <row r="25826" spans="2:4" ht="15" customHeight="1" x14ac:dyDescent="0.25">
      <c r="B25826" s="683"/>
      <c r="C25826" s="683"/>
      <c r="D25826" s="684"/>
    </row>
    <row r="25827" spans="2:4" ht="15" customHeight="1" x14ac:dyDescent="0.25">
      <c r="B25827" s="683"/>
      <c r="C25827" s="683"/>
      <c r="D25827" s="684"/>
    </row>
    <row r="25828" spans="2:4" ht="15" customHeight="1" x14ac:dyDescent="0.25">
      <c r="B25828" s="683"/>
      <c r="C25828" s="683"/>
      <c r="D25828" s="684"/>
    </row>
    <row r="25829" spans="2:4" ht="15" customHeight="1" x14ac:dyDescent="0.25">
      <c r="B25829" s="683"/>
      <c r="C25829" s="683"/>
      <c r="D25829" s="684"/>
    </row>
    <row r="25830" spans="2:4" ht="15" customHeight="1" x14ac:dyDescent="0.25">
      <c r="B25830" s="683"/>
      <c r="C25830" s="683"/>
      <c r="D25830" s="684"/>
    </row>
    <row r="25831" spans="2:4" ht="15" customHeight="1" x14ac:dyDescent="0.25">
      <c r="B25831" s="683"/>
      <c r="C25831" s="683"/>
      <c r="D25831" s="684"/>
    </row>
    <row r="25832" spans="2:4" ht="15" customHeight="1" x14ac:dyDescent="0.25">
      <c r="B25832" s="683"/>
      <c r="C25832" s="683"/>
      <c r="D25832" s="684"/>
    </row>
    <row r="25833" spans="2:4" ht="15" customHeight="1" x14ac:dyDescent="0.25">
      <c r="B25833" s="683"/>
      <c r="C25833" s="683"/>
      <c r="D25833" s="684"/>
    </row>
    <row r="25834" spans="2:4" ht="15" customHeight="1" x14ac:dyDescent="0.25">
      <c r="B25834" s="683"/>
      <c r="C25834" s="683"/>
      <c r="D25834" s="684"/>
    </row>
    <row r="25835" spans="2:4" ht="15" customHeight="1" x14ac:dyDescent="0.25">
      <c r="B25835" s="683"/>
      <c r="C25835" s="683"/>
      <c r="D25835" s="684"/>
    </row>
    <row r="25836" spans="2:4" ht="15" customHeight="1" x14ac:dyDescent="0.25">
      <c r="B25836" s="683"/>
      <c r="C25836" s="683"/>
      <c r="D25836" s="684"/>
    </row>
    <row r="25837" spans="2:4" ht="15" customHeight="1" x14ac:dyDescent="0.25">
      <c r="B25837" s="683"/>
      <c r="C25837" s="683"/>
      <c r="D25837" s="684"/>
    </row>
    <row r="25838" spans="2:4" ht="15" customHeight="1" x14ac:dyDescent="0.25">
      <c r="B25838" s="683"/>
      <c r="C25838" s="683"/>
      <c r="D25838" s="684"/>
    </row>
    <row r="25839" spans="2:4" ht="15" customHeight="1" x14ac:dyDescent="0.25">
      <c r="B25839" s="683"/>
      <c r="C25839" s="683"/>
      <c r="D25839" s="684"/>
    </row>
    <row r="25840" spans="2:4" ht="15" customHeight="1" x14ac:dyDescent="0.25">
      <c r="B25840" s="683"/>
      <c r="C25840" s="683"/>
      <c r="D25840" s="684"/>
    </row>
    <row r="25841" spans="2:4" ht="15" customHeight="1" x14ac:dyDescent="0.25">
      <c r="B25841" s="683"/>
      <c r="C25841" s="683"/>
      <c r="D25841" s="684"/>
    </row>
    <row r="25842" spans="2:4" ht="15" customHeight="1" x14ac:dyDescent="0.25">
      <c r="B25842" s="683"/>
      <c r="C25842" s="683"/>
      <c r="D25842" s="684"/>
    </row>
    <row r="25843" spans="2:4" ht="15" customHeight="1" x14ac:dyDescent="0.25">
      <c r="B25843" s="683"/>
      <c r="C25843" s="683"/>
      <c r="D25843" s="684"/>
    </row>
    <row r="25844" spans="2:4" ht="15" customHeight="1" x14ac:dyDescent="0.25">
      <c r="B25844" s="683"/>
      <c r="C25844" s="683"/>
      <c r="D25844" s="684"/>
    </row>
    <row r="25845" spans="2:4" ht="15" customHeight="1" x14ac:dyDescent="0.25">
      <c r="B25845" s="683"/>
      <c r="C25845" s="683"/>
      <c r="D25845" s="684"/>
    </row>
    <row r="25846" spans="2:4" ht="15" customHeight="1" x14ac:dyDescent="0.25">
      <c r="B25846" s="683"/>
      <c r="C25846" s="683"/>
      <c r="D25846" s="684"/>
    </row>
    <row r="25847" spans="2:4" ht="15" customHeight="1" x14ac:dyDescent="0.25">
      <c r="B25847" s="683"/>
      <c r="C25847" s="683"/>
      <c r="D25847" s="684"/>
    </row>
    <row r="25848" spans="2:4" ht="15" customHeight="1" x14ac:dyDescent="0.25">
      <c r="B25848" s="683"/>
      <c r="C25848" s="683"/>
      <c r="D25848" s="684"/>
    </row>
    <row r="25849" spans="2:4" ht="15" customHeight="1" x14ac:dyDescent="0.25">
      <c r="B25849" s="683"/>
      <c r="C25849" s="683"/>
      <c r="D25849" s="684"/>
    </row>
    <row r="25850" spans="2:4" ht="15" customHeight="1" x14ac:dyDescent="0.25">
      <c r="B25850" s="683"/>
      <c r="C25850" s="683"/>
      <c r="D25850" s="684"/>
    </row>
    <row r="25851" spans="2:4" ht="15" customHeight="1" x14ac:dyDescent="0.25">
      <c r="B25851" s="683"/>
      <c r="C25851" s="683"/>
      <c r="D25851" s="684"/>
    </row>
    <row r="25852" spans="2:4" ht="15" customHeight="1" x14ac:dyDescent="0.25">
      <c r="B25852" s="683"/>
      <c r="C25852" s="683"/>
      <c r="D25852" s="684"/>
    </row>
    <row r="25853" spans="2:4" ht="15" customHeight="1" x14ac:dyDescent="0.25">
      <c r="B25853" s="683"/>
      <c r="C25853" s="683"/>
      <c r="D25853" s="684"/>
    </row>
    <row r="25854" spans="2:4" ht="15" customHeight="1" x14ac:dyDescent="0.25">
      <c r="B25854" s="683"/>
      <c r="C25854" s="683"/>
      <c r="D25854" s="684"/>
    </row>
    <row r="25855" spans="2:4" ht="15" customHeight="1" x14ac:dyDescent="0.25">
      <c r="B25855" s="683"/>
      <c r="C25855" s="683"/>
      <c r="D25855" s="684"/>
    </row>
    <row r="25856" spans="2:4" ht="15" customHeight="1" x14ac:dyDescent="0.25">
      <c r="B25856" s="683"/>
      <c r="C25856" s="683"/>
      <c r="D25856" s="684"/>
    </row>
    <row r="25857" spans="2:4" ht="15" customHeight="1" x14ac:dyDescent="0.25">
      <c r="B25857" s="683"/>
      <c r="C25857" s="683"/>
      <c r="D25857" s="684"/>
    </row>
    <row r="25858" spans="2:4" ht="15" customHeight="1" x14ac:dyDescent="0.25">
      <c r="B25858" s="683"/>
      <c r="C25858" s="683"/>
      <c r="D25858" s="684"/>
    </row>
    <row r="25859" spans="2:4" ht="15" customHeight="1" x14ac:dyDescent="0.25">
      <c r="B25859" s="683"/>
      <c r="C25859" s="683"/>
      <c r="D25859" s="684"/>
    </row>
    <row r="25860" spans="2:4" ht="15" customHeight="1" x14ac:dyDescent="0.25">
      <c r="B25860" s="683"/>
      <c r="C25860" s="683"/>
      <c r="D25860" s="684"/>
    </row>
    <row r="25861" spans="2:4" ht="15" customHeight="1" x14ac:dyDescent="0.25">
      <c r="B25861" s="683"/>
      <c r="C25861" s="683"/>
      <c r="D25861" s="684"/>
    </row>
    <row r="25862" spans="2:4" ht="15" customHeight="1" x14ac:dyDescent="0.25">
      <c r="B25862" s="683"/>
      <c r="C25862" s="683"/>
      <c r="D25862" s="684"/>
    </row>
    <row r="25863" spans="2:4" ht="15" customHeight="1" x14ac:dyDescent="0.25">
      <c r="B25863" s="683"/>
      <c r="C25863" s="683"/>
      <c r="D25863" s="684"/>
    </row>
    <row r="25864" spans="2:4" ht="15" customHeight="1" x14ac:dyDescent="0.25">
      <c r="B25864" s="683"/>
      <c r="C25864" s="683"/>
      <c r="D25864" s="684"/>
    </row>
    <row r="25865" spans="2:4" ht="15" customHeight="1" x14ac:dyDescent="0.25">
      <c r="B25865" s="683"/>
      <c r="C25865" s="683"/>
      <c r="D25865" s="684"/>
    </row>
    <row r="25866" spans="2:4" ht="15" customHeight="1" x14ac:dyDescent="0.25">
      <c r="B25866" s="683"/>
      <c r="C25866" s="683"/>
      <c r="D25866" s="684"/>
    </row>
    <row r="25867" spans="2:4" ht="15" customHeight="1" x14ac:dyDescent="0.25">
      <c r="B25867" s="683"/>
      <c r="C25867" s="683"/>
      <c r="D25867" s="684"/>
    </row>
    <row r="25868" spans="2:4" ht="15" customHeight="1" x14ac:dyDescent="0.25">
      <c r="B25868" s="683"/>
      <c r="C25868" s="683"/>
      <c r="D25868" s="684"/>
    </row>
    <row r="25869" spans="2:4" ht="15" customHeight="1" x14ac:dyDescent="0.25">
      <c r="B25869" s="683"/>
      <c r="C25869" s="683"/>
      <c r="D25869" s="684"/>
    </row>
    <row r="25870" spans="2:4" ht="15" customHeight="1" x14ac:dyDescent="0.25">
      <c r="B25870" s="683"/>
      <c r="C25870" s="683"/>
      <c r="D25870" s="684"/>
    </row>
    <row r="25871" spans="2:4" ht="15" customHeight="1" x14ac:dyDescent="0.25">
      <c r="B25871" s="683"/>
      <c r="C25871" s="683"/>
      <c r="D25871" s="684"/>
    </row>
    <row r="25872" spans="2:4" ht="15" customHeight="1" x14ac:dyDescent="0.25">
      <c r="B25872" s="683"/>
      <c r="C25872" s="683"/>
      <c r="D25872" s="684"/>
    </row>
    <row r="25873" spans="2:4" ht="15" customHeight="1" x14ac:dyDescent="0.25">
      <c r="B25873" s="683"/>
      <c r="C25873" s="683"/>
      <c r="D25873" s="684"/>
    </row>
    <row r="25874" spans="2:4" ht="15" customHeight="1" x14ac:dyDescent="0.25">
      <c r="B25874" s="683"/>
      <c r="C25874" s="683"/>
      <c r="D25874" s="684"/>
    </row>
    <row r="25875" spans="2:4" ht="15" customHeight="1" x14ac:dyDescent="0.25">
      <c r="B25875" s="683"/>
      <c r="C25875" s="683"/>
      <c r="D25875" s="684"/>
    </row>
    <row r="25876" spans="2:4" ht="15" customHeight="1" x14ac:dyDescent="0.25">
      <c r="B25876" s="683"/>
      <c r="C25876" s="683"/>
      <c r="D25876" s="684"/>
    </row>
    <row r="25877" spans="2:4" ht="15" customHeight="1" x14ac:dyDescent="0.25">
      <c r="B25877" s="683"/>
      <c r="C25877" s="683"/>
      <c r="D25877" s="684"/>
    </row>
    <row r="25878" spans="2:4" ht="15" customHeight="1" x14ac:dyDescent="0.25">
      <c r="B25878" s="683"/>
      <c r="C25878" s="683"/>
      <c r="D25878" s="684"/>
    </row>
    <row r="25879" spans="2:4" ht="15" customHeight="1" x14ac:dyDescent="0.25">
      <c r="B25879" s="683"/>
      <c r="C25879" s="683"/>
      <c r="D25879" s="684"/>
    </row>
    <row r="25880" spans="2:4" ht="15" customHeight="1" x14ac:dyDescent="0.25">
      <c r="B25880" s="683"/>
      <c r="C25880" s="683"/>
      <c r="D25880" s="684"/>
    </row>
    <row r="25881" spans="2:4" ht="15" customHeight="1" x14ac:dyDescent="0.25">
      <c r="B25881" s="683"/>
      <c r="C25881" s="683"/>
      <c r="D25881" s="684"/>
    </row>
    <row r="25882" spans="2:4" ht="15" customHeight="1" x14ac:dyDescent="0.25">
      <c r="B25882" s="683"/>
      <c r="C25882" s="683"/>
      <c r="D25882" s="684"/>
    </row>
    <row r="25883" spans="2:4" ht="15" customHeight="1" x14ac:dyDescent="0.25">
      <c r="B25883" s="683"/>
      <c r="C25883" s="683"/>
      <c r="D25883" s="684"/>
    </row>
    <row r="25884" spans="2:4" ht="15" customHeight="1" x14ac:dyDescent="0.25">
      <c r="B25884" s="683"/>
      <c r="C25884" s="683"/>
      <c r="D25884" s="684"/>
    </row>
    <row r="25885" spans="2:4" ht="15" customHeight="1" x14ac:dyDescent="0.25">
      <c r="B25885" s="683"/>
      <c r="C25885" s="683"/>
      <c r="D25885" s="684"/>
    </row>
    <row r="25886" spans="2:4" ht="15" customHeight="1" x14ac:dyDescent="0.25">
      <c r="B25886" s="683"/>
      <c r="C25886" s="683"/>
      <c r="D25886" s="684"/>
    </row>
    <row r="25887" spans="2:4" ht="15" customHeight="1" x14ac:dyDescent="0.25">
      <c r="B25887" s="683"/>
      <c r="C25887" s="683"/>
      <c r="D25887" s="684"/>
    </row>
    <row r="25888" spans="2:4" ht="15" customHeight="1" x14ac:dyDescent="0.25">
      <c r="B25888" s="683"/>
      <c r="C25888" s="683"/>
      <c r="D25888" s="684"/>
    </row>
    <row r="25889" spans="2:4" ht="15" customHeight="1" x14ac:dyDescent="0.25">
      <c r="B25889" s="683"/>
      <c r="C25889" s="683"/>
      <c r="D25889" s="684"/>
    </row>
    <row r="25890" spans="2:4" ht="15" customHeight="1" x14ac:dyDescent="0.25">
      <c r="B25890" s="683"/>
      <c r="C25890" s="683"/>
      <c r="D25890" s="684"/>
    </row>
    <row r="25891" spans="2:4" ht="15" customHeight="1" x14ac:dyDescent="0.25">
      <c r="B25891" s="683"/>
      <c r="C25891" s="683"/>
      <c r="D25891" s="684"/>
    </row>
    <row r="25892" spans="2:4" ht="15" customHeight="1" x14ac:dyDescent="0.25">
      <c r="B25892" s="683"/>
      <c r="C25892" s="683"/>
      <c r="D25892" s="684"/>
    </row>
    <row r="25893" spans="2:4" ht="15" customHeight="1" x14ac:dyDescent="0.25">
      <c r="B25893" s="683"/>
      <c r="C25893" s="683"/>
      <c r="D25893" s="684"/>
    </row>
    <row r="25894" spans="2:4" ht="15" customHeight="1" x14ac:dyDescent="0.25">
      <c r="B25894" s="683"/>
      <c r="C25894" s="683"/>
      <c r="D25894" s="684"/>
    </row>
    <row r="25895" spans="2:4" ht="15" customHeight="1" x14ac:dyDescent="0.25">
      <c r="B25895" s="683"/>
      <c r="C25895" s="683"/>
      <c r="D25895" s="684"/>
    </row>
    <row r="25896" spans="2:4" ht="15" customHeight="1" x14ac:dyDescent="0.25">
      <c r="B25896" s="683"/>
      <c r="C25896" s="683"/>
      <c r="D25896" s="684"/>
    </row>
    <row r="25897" spans="2:4" ht="15" customHeight="1" x14ac:dyDescent="0.25">
      <c r="B25897" s="683"/>
      <c r="C25897" s="683"/>
      <c r="D25897" s="684"/>
    </row>
    <row r="25898" spans="2:4" ht="15" customHeight="1" x14ac:dyDescent="0.25">
      <c r="B25898" s="683"/>
      <c r="C25898" s="683"/>
      <c r="D25898" s="684"/>
    </row>
    <row r="25899" spans="2:4" ht="15" customHeight="1" x14ac:dyDescent="0.25">
      <c r="B25899" s="683"/>
      <c r="C25899" s="683"/>
      <c r="D25899" s="684"/>
    </row>
    <row r="25900" spans="2:4" ht="15" customHeight="1" x14ac:dyDescent="0.25">
      <c r="B25900" s="683"/>
      <c r="C25900" s="683"/>
      <c r="D25900" s="684"/>
    </row>
    <row r="25901" spans="2:4" ht="15" customHeight="1" x14ac:dyDescent="0.25">
      <c r="B25901" s="683"/>
      <c r="C25901" s="683"/>
      <c r="D25901" s="684"/>
    </row>
    <row r="25902" spans="2:4" ht="15" customHeight="1" x14ac:dyDescent="0.25">
      <c r="B25902" s="683"/>
      <c r="C25902" s="683"/>
      <c r="D25902" s="684"/>
    </row>
    <row r="25903" spans="2:4" ht="15" customHeight="1" x14ac:dyDescent="0.25">
      <c r="B25903" s="683"/>
      <c r="C25903" s="683"/>
      <c r="D25903" s="684"/>
    </row>
    <row r="25904" spans="2:4" ht="15" customHeight="1" x14ac:dyDescent="0.25">
      <c r="B25904" s="683"/>
      <c r="C25904" s="683"/>
      <c r="D25904" s="684"/>
    </row>
    <row r="25905" spans="2:4" ht="15" customHeight="1" x14ac:dyDescent="0.25">
      <c r="B25905" s="683"/>
      <c r="C25905" s="683"/>
      <c r="D25905" s="684"/>
    </row>
    <row r="25906" spans="2:4" ht="15" customHeight="1" x14ac:dyDescent="0.25">
      <c r="B25906" s="683"/>
      <c r="C25906" s="683"/>
      <c r="D25906" s="684"/>
    </row>
    <row r="25907" spans="2:4" ht="15" customHeight="1" x14ac:dyDescent="0.25">
      <c r="B25907" s="683"/>
      <c r="C25907" s="683"/>
      <c r="D25907" s="684"/>
    </row>
    <row r="25908" spans="2:4" ht="15" customHeight="1" x14ac:dyDescent="0.25">
      <c r="B25908" s="683"/>
      <c r="C25908" s="683"/>
      <c r="D25908" s="684"/>
    </row>
    <row r="25909" spans="2:4" ht="15" customHeight="1" x14ac:dyDescent="0.25">
      <c r="B25909" s="683"/>
      <c r="C25909" s="683"/>
      <c r="D25909" s="684"/>
    </row>
    <row r="25910" spans="2:4" ht="15" customHeight="1" x14ac:dyDescent="0.25">
      <c r="B25910" s="683"/>
      <c r="C25910" s="683"/>
      <c r="D25910" s="684"/>
    </row>
    <row r="25911" spans="2:4" ht="15" customHeight="1" x14ac:dyDescent="0.25">
      <c r="B25911" s="683"/>
      <c r="C25911" s="683"/>
      <c r="D25911" s="684"/>
    </row>
    <row r="25912" spans="2:4" ht="15" customHeight="1" x14ac:dyDescent="0.25">
      <c r="B25912" s="683"/>
      <c r="C25912" s="683"/>
      <c r="D25912" s="684"/>
    </row>
    <row r="25913" spans="2:4" ht="15" customHeight="1" x14ac:dyDescent="0.25">
      <c r="B25913" s="683"/>
      <c r="C25913" s="683"/>
      <c r="D25913" s="684"/>
    </row>
    <row r="25914" spans="2:4" ht="15" customHeight="1" x14ac:dyDescent="0.25">
      <c r="B25914" s="683"/>
      <c r="C25914" s="683"/>
      <c r="D25914" s="684"/>
    </row>
    <row r="25915" spans="2:4" ht="15" customHeight="1" x14ac:dyDescent="0.25">
      <c r="B25915" s="683"/>
      <c r="C25915" s="683"/>
      <c r="D25915" s="684"/>
    </row>
    <row r="25916" spans="2:4" ht="15" customHeight="1" x14ac:dyDescent="0.25">
      <c r="B25916" s="683"/>
      <c r="C25916" s="683"/>
      <c r="D25916" s="684"/>
    </row>
    <row r="25917" spans="2:4" ht="15" customHeight="1" x14ac:dyDescent="0.25">
      <c r="B25917" s="683"/>
      <c r="C25917" s="683"/>
      <c r="D25917" s="684"/>
    </row>
    <row r="25918" spans="2:4" ht="15" customHeight="1" x14ac:dyDescent="0.25">
      <c r="B25918" s="683"/>
      <c r="C25918" s="683"/>
      <c r="D25918" s="684"/>
    </row>
    <row r="25919" spans="2:4" ht="15" customHeight="1" x14ac:dyDescent="0.25">
      <c r="B25919" s="683"/>
      <c r="C25919" s="683"/>
      <c r="D25919" s="684"/>
    </row>
    <row r="25920" spans="2:4" ht="15" customHeight="1" x14ac:dyDescent="0.25">
      <c r="B25920" s="683"/>
      <c r="C25920" s="683"/>
      <c r="D25920" s="684"/>
    </row>
    <row r="25921" spans="2:4" ht="15" customHeight="1" x14ac:dyDescent="0.25">
      <c r="B25921" s="683"/>
      <c r="C25921" s="683"/>
      <c r="D25921" s="684"/>
    </row>
    <row r="25922" spans="2:4" ht="15" customHeight="1" x14ac:dyDescent="0.25">
      <c r="B25922" s="683"/>
      <c r="C25922" s="683"/>
      <c r="D25922" s="684"/>
    </row>
    <row r="25923" spans="2:4" ht="15" customHeight="1" x14ac:dyDescent="0.25">
      <c r="B25923" s="683"/>
      <c r="C25923" s="683"/>
      <c r="D25923" s="684"/>
    </row>
    <row r="25924" spans="2:4" ht="15" customHeight="1" x14ac:dyDescent="0.25">
      <c r="B25924" s="683"/>
      <c r="C25924" s="683"/>
      <c r="D25924" s="684"/>
    </row>
    <row r="25925" spans="2:4" ht="15" customHeight="1" x14ac:dyDescent="0.25">
      <c r="B25925" s="683"/>
      <c r="C25925" s="683"/>
      <c r="D25925" s="684"/>
    </row>
    <row r="25926" spans="2:4" ht="15" customHeight="1" x14ac:dyDescent="0.25">
      <c r="B25926" s="683"/>
      <c r="C25926" s="683"/>
      <c r="D25926" s="684"/>
    </row>
    <row r="25927" spans="2:4" ht="15" customHeight="1" x14ac:dyDescent="0.25">
      <c r="B25927" s="683"/>
      <c r="C25927" s="683"/>
      <c r="D25927" s="684"/>
    </row>
    <row r="25928" spans="2:4" ht="15" customHeight="1" x14ac:dyDescent="0.25">
      <c r="B25928" s="683"/>
      <c r="C25928" s="683"/>
      <c r="D25928" s="684"/>
    </row>
    <row r="25929" spans="2:4" ht="15" customHeight="1" x14ac:dyDescent="0.25">
      <c r="B25929" s="683"/>
      <c r="C25929" s="683"/>
      <c r="D25929" s="684"/>
    </row>
    <row r="25930" spans="2:4" ht="15" customHeight="1" x14ac:dyDescent="0.25">
      <c r="B25930" s="683"/>
      <c r="C25930" s="683"/>
      <c r="D25930" s="684"/>
    </row>
    <row r="25931" spans="2:4" ht="15" customHeight="1" x14ac:dyDescent="0.25">
      <c r="B25931" s="683"/>
      <c r="C25931" s="683"/>
      <c r="D25931" s="684"/>
    </row>
    <row r="25932" spans="2:4" ht="15" customHeight="1" x14ac:dyDescent="0.25">
      <c r="B25932" s="683"/>
      <c r="C25932" s="683"/>
      <c r="D25932" s="684"/>
    </row>
    <row r="25933" spans="2:4" ht="15" customHeight="1" x14ac:dyDescent="0.25">
      <c r="B25933" s="683"/>
      <c r="C25933" s="683"/>
      <c r="D25933" s="684"/>
    </row>
    <row r="25934" spans="2:4" ht="15" customHeight="1" x14ac:dyDescent="0.25">
      <c r="B25934" s="683"/>
      <c r="C25934" s="683"/>
      <c r="D25934" s="684"/>
    </row>
    <row r="25935" spans="2:4" ht="15" customHeight="1" x14ac:dyDescent="0.25">
      <c r="B25935" s="683"/>
      <c r="C25935" s="683"/>
      <c r="D25935" s="684"/>
    </row>
    <row r="25936" spans="2:4" ht="15" customHeight="1" x14ac:dyDescent="0.25">
      <c r="B25936" s="683"/>
      <c r="C25936" s="683"/>
      <c r="D25936" s="684"/>
    </row>
    <row r="25937" spans="2:4" ht="15" customHeight="1" x14ac:dyDescent="0.25">
      <c r="B25937" s="683"/>
      <c r="C25937" s="683"/>
      <c r="D25937" s="684"/>
    </row>
    <row r="25938" spans="2:4" ht="15" customHeight="1" x14ac:dyDescent="0.25">
      <c r="B25938" s="683"/>
      <c r="C25938" s="683"/>
      <c r="D25938" s="684"/>
    </row>
    <row r="25939" spans="2:4" ht="15" customHeight="1" x14ac:dyDescent="0.25">
      <c r="B25939" s="683"/>
      <c r="C25939" s="683"/>
      <c r="D25939" s="684"/>
    </row>
    <row r="25940" spans="2:4" ht="15" customHeight="1" x14ac:dyDescent="0.25">
      <c r="B25940" s="683"/>
      <c r="C25940" s="683"/>
      <c r="D25940" s="684"/>
    </row>
    <row r="25941" spans="2:4" ht="15" customHeight="1" x14ac:dyDescent="0.25">
      <c r="B25941" s="683"/>
      <c r="C25941" s="683"/>
      <c r="D25941" s="684"/>
    </row>
    <row r="25942" spans="2:4" ht="15" customHeight="1" x14ac:dyDescent="0.25">
      <c r="B25942" s="683"/>
      <c r="C25942" s="683"/>
      <c r="D25942" s="684"/>
    </row>
    <row r="25943" spans="2:4" ht="15" customHeight="1" x14ac:dyDescent="0.25">
      <c r="B25943" s="683"/>
      <c r="C25943" s="683"/>
      <c r="D25943" s="684"/>
    </row>
    <row r="25944" spans="2:4" ht="15" customHeight="1" x14ac:dyDescent="0.25">
      <c r="B25944" s="683"/>
      <c r="C25944" s="683"/>
      <c r="D25944" s="684"/>
    </row>
    <row r="25945" spans="2:4" ht="15" customHeight="1" x14ac:dyDescent="0.25">
      <c r="B25945" s="683"/>
      <c r="C25945" s="683"/>
      <c r="D25945" s="684"/>
    </row>
    <row r="25946" spans="2:4" ht="15" customHeight="1" x14ac:dyDescent="0.25">
      <c r="B25946" s="683"/>
      <c r="C25946" s="683"/>
      <c r="D25946" s="684"/>
    </row>
    <row r="25947" spans="2:4" ht="15" customHeight="1" x14ac:dyDescent="0.25">
      <c r="B25947" s="683"/>
      <c r="C25947" s="683"/>
      <c r="D25947" s="684"/>
    </row>
    <row r="25948" spans="2:4" ht="15" customHeight="1" x14ac:dyDescent="0.25">
      <c r="B25948" s="683"/>
      <c r="C25948" s="683"/>
      <c r="D25948" s="684"/>
    </row>
    <row r="25949" spans="2:4" ht="15" customHeight="1" x14ac:dyDescent="0.25">
      <c r="B25949" s="683"/>
      <c r="C25949" s="683"/>
      <c r="D25949" s="684"/>
    </row>
    <row r="25950" spans="2:4" ht="15" customHeight="1" x14ac:dyDescent="0.25">
      <c r="B25950" s="683"/>
      <c r="C25950" s="683"/>
      <c r="D25950" s="684"/>
    </row>
    <row r="25951" spans="2:4" ht="15" customHeight="1" x14ac:dyDescent="0.25">
      <c r="B25951" s="683"/>
      <c r="C25951" s="683"/>
      <c r="D25951" s="684"/>
    </row>
    <row r="25952" spans="2:4" ht="15" customHeight="1" x14ac:dyDescent="0.25">
      <c r="B25952" s="683"/>
      <c r="C25952" s="683"/>
      <c r="D25952" s="684"/>
    </row>
    <row r="25953" spans="2:4" ht="15" customHeight="1" x14ac:dyDescent="0.25">
      <c r="B25953" s="683"/>
      <c r="C25953" s="683"/>
      <c r="D25953" s="684"/>
    </row>
    <row r="25954" spans="2:4" ht="15" customHeight="1" x14ac:dyDescent="0.25">
      <c r="B25954" s="683"/>
      <c r="C25954" s="683"/>
      <c r="D25954" s="684"/>
    </row>
    <row r="25955" spans="2:4" ht="15" customHeight="1" x14ac:dyDescent="0.25">
      <c r="B25955" s="683"/>
      <c r="C25955" s="683"/>
      <c r="D25955" s="684"/>
    </row>
    <row r="25956" spans="2:4" ht="15" customHeight="1" x14ac:dyDescent="0.25">
      <c r="B25956" s="683"/>
      <c r="C25956" s="683"/>
      <c r="D25956" s="684"/>
    </row>
    <row r="25957" spans="2:4" ht="15" customHeight="1" x14ac:dyDescent="0.25">
      <c r="B25957" s="683"/>
      <c r="C25957" s="683"/>
      <c r="D25957" s="684"/>
    </row>
    <row r="25958" spans="2:4" ht="15" customHeight="1" x14ac:dyDescent="0.25">
      <c r="B25958" s="683"/>
      <c r="C25958" s="683"/>
      <c r="D25958" s="684"/>
    </row>
    <row r="25959" spans="2:4" ht="15" customHeight="1" x14ac:dyDescent="0.25">
      <c r="B25959" s="683"/>
      <c r="C25959" s="683"/>
      <c r="D25959" s="684"/>
    </row>
    <row r="25960" spans="2:4" ht="15" customHeight="1" x14ac:dyDescent="0.25">
      <c r="B25960" s="683"/>
      <c r="C25960" s="683"/>
      <c r="D25960" s="684"/>
    </row>
    <row r="25961" spans="2:4" ht="15" customHeight="1" x14ac:dyDescent="0.25">
      <c r="B25961" s="683"/>
      <c r="C25961" s="683"/>
      <c r="D25961" s="684"/>
    </row>
    <row r="25962" spans="2:4" ht="15" customHeight="1" x14ac:dyDescent="0.25">
      <c r="B25962" s="683"/>
      <c r="C25962" s="683"/>
      <c r="D25962" s="684"/>
    </row>
    <row r="25963" spans="2:4" ht="15" customHeight="1" x14ac:dyDescent="0.25">
      <c r="B25963" s="683"/>
      <c r="C25963" s="683"/>
      <c r="D25963" s="684"/>
    </row>
    <row r="25964" spans="2:4" ht="15" customHeight="1" x14ac:dyDescent="0.25">
      <c r="B25964" s="683"/>
      <c r="C25964" s="683"/>
      <c r="D25964" s="684"/>
    </row>
    <row r="25965" spans="2:4" ht="15" customHeight="1" x14ac:dyDescent="0.25">
      <c r="B25965" s="683"/>
      <c r="C25965" s="683"/>
      <c r="D25965" s="684"/>
    </row>
    <row r="25966" spans="2:4" ht="15" customHeight="1" x14ac:dyDescent="0.25">
      <c r="B25966" s="683"/>
      <c r="C25966" s="683"/>
      <c r="D25966" s="684"/>
    </row>
    <row r="25967" spans="2:4" ht="15" customHeight="1" x14ac:dyDescent="0.25">
      <c r="B25967" s="683"/>
      <c r="C25967" s="683"/>
      <c r="D25967" s="684"/>
    </row>
    <row r="25968" spans="2:4" ht="15" customHeight="1" x14ac:dyDescent="0.25">
      <c r="B25968" s="683"/>
      <c r="C25968" s="683"/>
      <c r="D25968" s="684"/>
    </row>
    <row r="25969" spans="2:4" ht="15" customHeight="1" x14ac:dyDescent="0.25">
      <c r="B25969" s="683"/>
      <c r="C25969" s="683"/>
      <c r="D25969" s="684"/>
    </row>
    <row r="25970" spans="2:4" ht="15" customHeight="1" x14ac:dyDescent="0.25">
      <c r="B25970" s="683"/>
      <c r="C25970" s="683"/>
      <c r="D25970" s="684"/>
    </row>
    <row r="25971" spans="2:4" ht="15" customHeight="1" x14ac:dyDescent="0.25">
      <c r="B25971" s="683"/>
      <c r="C25971" s="683"/>
      <c r="D25971" s="684"/>
    </row>
    <row r="25972" spans="2:4" ht="15" customHeight="1" x14ac:dyDescent="0.25">
      <c r="B25972" s="683"/>
      <c r="C25972" s="683"/>
      <c r="D25972" s="684"/>
    </row>
    <row r="25973" spans="2:4" ht="15" customHeight="1" x14ac:dyDescent="0.25">
      <c r="B25973" s="683"/>
      <c r="C25973" s="683"/>
      <c r="D25973" s="684"/>
    </row>
    <row r="25974" spans="2:4" ht="15" customHeight="1" x14ac:dyDescent="0.25">
      <c r="B25974" s="683"/>
      <c r="C25974" s="683"/>
      <c r="D25974" s="684"/>
    </row>
    <row r="25975" spans="2:4" ht="15" customHeight="1" x14ac:dyDescent="0.25">
      <c r="B25975" s="683"/>
      <c r="C25975" s="683"/>
      <c r="D25975" s="684"/>
    </row>
    <row r="25976" spans="2:4" ht="15" customHeight="1" x14ac:dyDescent="0.25">
      <c r="B25976" s="683"/>
      <c r="C25976" s="683"/>
      <c r="D25976" s="684"/>
    </row>
    <row r="25977" spans="2:4" ht="15" customHeight="1" x14ac:dyDescent="0.25">
      <c r="B25977" s="683"/>
      <c r="C25977" s="683"/>
      <c r="D25977" s="684"/>
    </row>
    <row r="25978" spans="2:4" ht="15" customHeight="1" x14ac:dyDescent="0.25">
      <c r="B25978" s="683"/>
      <c r="C25978" s="683"/>
      <c r="D25978" s="684"/>
    </row>
    <row r="25979" spans="2:4" ht="15" customHeight="1" x14ac:dyDescent="0.25">
      <c r="B25979" s="683"/>
      <c r="C25979" s="683"/>
      <c r="D25979" s="684"/>
    </row>
    <row r="25980" spans="2:4" ht="15" customHeight="1" x14ac:dyDescent="0.25">
      <c r="B25980" s="683"/>
      <c r="C25980" s="683"/>
      <c r="D25980" s="684"/>
    </row>
    <row r="25981" spans="2:4" ht="15" customHeight="1" x14ac:dyDescent="0.25">
      <c r="B25981" s="683"/>
      <c r="C25981" s="683"/>
      <c r="D25981" s="684"/>
    </row>
    <row r="25982" spans="2:4" ht="15" customHeight="1" x14ac:dyDescent="0.25">
      <c r="B25982" s="683"/>
      <c r="C25982" s="683"/>
      <c r="D25982" s="684"/>
    </row>
    <row r="25983" spans="2:4" ht="15" customHeight="1" x14ac:dyDescent="0.25">
      <c r="B25983" s="683"/>
      <c r="C25983" s="683"/>
      <c r="D25983" s="684"/>
    </row>
    <row r="25984" spans="2:4" ht="15" customHeight="1" x14ac:dyDescent="0.25">
      <c r="B25984" s="683"/>
      <c r="C25984" s="683"/>
      <c r="D25984" s="684"/>
    </row>
    <row r="25985" spans="2:4" ht="15" customHeight="1" x14ac:dyDescent="0.25">
      <c r="B25985" s="683"/>
      <c r="C25985" s="683"/>
      <c r="D25985" s="684"/>
    </row>
    <row r="25986" spans="2:4" ht="15" customHeight="1" x14ac:dyDescent="0.25">
      <c r="B25986" s="683"/>
      <c r="C25986" s="683"/>
      <c r="D25986" s="684"/>
    </row>
    <row r="25987" spans="2:4" ht="15" customHeight="1" x14ac:dyDescent="0.25">
      <c r="B25987" s="683"/>
      <c r="C25987" s="683"/>
      <c r="D25987" s="684"/>
    </row>
    <row r="25988" spans="2:4" ht="15" customHeight="1" x14ac:dyDescent="0.25">
      <c r="B25988" s="683"/>
      <c r="C25988" s="683"/>
      <c r="D25988" s="684"/>
    </row>
    <row r="25989" spans="2:4" ht="15" customHeight="1" x14ac:dyDescent="0.25">
      <c r="B25989" s="683"/>
      <c r="C25989" s="683"/>
      <c r="D25989" s="684"/>
    </row>
    <row r="25990" spans="2:4" ht="15" customHeight="1" x14ac:dyDescent="0.25">
      <c r="B25990" s="683"/>
      <c r="C25990" s="683"/>
      <c r="D25990" s="684"/>
    </row>
    <row r="25991" spans="2:4" ht="15" customHeight="1" x14ac:dyDescent="0.25">
      <c r="B25991" s="683"/>
      <c r="C25991" s="683"/>
      <c r="D25991" s="684"/>
    </row>
    <row r="25992" spans="2:4" ht="15" customHeight="1" x14ac:dyDescent="0.25">
      <c r="B25992" s="683"/>
      <c r="C25992" s="683"/>
      <c r="D25992" s="684"/>
    </row>
    <row r="25993" spans="2:4" ht="15" customHeight="1" x14ac:dyDescent="0.25">
      <c r="B25993" s="683"/>
      <c r="C25993" s="683"/>
      <c r="D25993" s="684"/>
    </row>
    <row r="25994" spans="2:4" ht="15" customHeight="1" x14ac:dyDescent="0.25">
      <c r="B25994" s="683"/>
      <c r="C25994" s="683"/>
      <c r="D25994" s="684"/>
    </row>
    <row r="25995" spans="2:4" ht="15" customHeight="1" x14ac:dyDescent="0.25">
      <c r="B25995" s="683"/>
      <c r="C25995" s="683"/>
      <c r="D25995" s="684"/>
    </row>
    <row r="25996" spans="2:4" ht="15" customHeight="1" x14ac:dyDescent="0.25">
      <c r="B25996" s="683"/>
      <c r="C25996" s="683"/>
      <c r="D25996" s="684"/>
    </row>
    <row r="25997" spans="2:4" ht="15" customHeight="1" x14ac:dyDescent="0.25">
      <c r="B25997" s="683"/>
      <c r="C25997" s="683"/>
      <c r="D25997" s="684"/>
    </row>
    <row r="25998" spans="2:4" ht="15" customHeight="1" x14ac:dyDescent="0.25">
      <c r="B25998" s="683"/>
      <c r="C25998" s="683"/>
      <c r="D25998" s="684"/>
    </row>
    <row r="25999" spans="2:4" ht="15" customHeight="1" x14ac:dyDescent="0.25">
      <c r="B25999" s="683"/>
      <c r="C25999" s="683"/>
      <c r="D25999" s="684"/>
    </row>
    <row r="26000" spans="2:4" ht="15" customHeight="1" x14ac:dyDescent="0.25">
      <c r="B26000" s="683"/>
      <c r="C26000" s="683"/>
      <c r="D26000" s="684"/>
    </row>
    <row r="26001" spans="2:4" ht="15" customHeight="1" x14ac:dyDescent="0.25">
      <c r="B26001" s="683"/>
      <c r="C26001" s="683"/>
      <c r="D26001" s="684"/>
    </row>
    <row r="26002" spans="2:4" ht="15" customHeight="1" x14ac:dyDescent="0.25">
      <c r="B26002" s="683"/>
      <c r="C26002" s="683"/>
      <c r="D26002" s="684"/>
    </row>
    <row r="26003" spans="2:4" ht="15" customHeight="1" x14ac:dyDescent="0.25">
      <c r="B26003" s="683"/>
      <c r="C26003" s="683"/>
      <c r="D26003" s="684"/>
    </row>
    <row r="26004" spans="2:4" ht="15" customHeight="1" x14ac:dyDescent="0.25">
      <c r="B26004" s="683"/>
      <c r="C26004" s="683"/>
      <c r="D26004" s="684"/>
    </row>
    <row r="26005" spans="2:4" ht="15" customHeight="1" x14ac:dyDescent="0.25">
      <c r="B26005" s="683"/>
      <c r="C26005" s="683"/>
      <c r="D26005" s="684"/>
    </row>
    <row r="26006" spans="2:4" ht="15" customHeight="1" x14ac:dyDescent="0.25">
      <c r="B26006" s="683"/>
      <c r="C26006" s="683"/>
      <c r="D26006" s="684"/>
    </row>
    <row r="26007" spans="2:4" ht="15" customHeight="1" x14ac:dyDescent="0.25">
      <c r="B26007" s="683"/>
      <c r="C26007" s="683"/>
      <c r="D26007" s="684"/>
    </row>
    <row r="26008" spans="2:4" ht="15" customHeight="1" x14ac:dyDescent="0.25">
      <c r="B26008" s="683"/>
      <c r="C26008" s="683"/>
      <c r="D26008" s="684"/>
    </row>
    <row r="26009" spans="2:4" ht="15" customHeight="1" x14ac:dyDescent="0.25">
      <c r="B26009" s="683"/>
      <c r="C26009" s="683"/>
      <c r="D26009" s="684"/>
    </row>
    <row r="26010" spans="2:4" ht="15" customHeight="1" x14ac:dyDescent="0.25">
      <c r="B26010" s="683"/>
      <c r="C26010" s="683"/>
      <c r="D26010" s="684"/>
    </row>
    <row r="26011" spans="2:4" ht="15" customHeight="1" x14ac:dyDescent="0.25">
      <c r="B26011" s="683"/>
      <c r="C26011" s="683"/>
      <c r="D26011" s="684"/>
    </row>
    <row r="26012" spans="2:4" ht="15" customHeight="1" x14ac:dyDescent="0.25">
      <c r="B26012" s="683"/>
      <c r="C26012" s="683"/>
      <c r="D26012" s="684"/>
    </row>
    <row r="26013" spans="2:4" ht="15" customHeight="1" x14ac:dyDescent="0.25">
      <c r="B26013" s="683"/>
      <c r="C26013" s="683"/>
      <c r="D26013" s="684"/>
    </row>
    <row r="26014" spans="2:4" ht="15" customHeight="1" x14ac:dyDescent="0.25">
      <c r="B26014" s="683"/>
      <c r="C26014" s="683"/>
      <c r="D26014" s="684"/>
    </row>
    <row r="26015" spans="2:4" ht="15" customHeight="1" x14ac:dyDescent="0.25">
      <c r="B26015" s="683"/>
      <c r="C26015" s="683"/>
      <c r="D26015" s="684"/>
    </row>
    <row r="26016" spans="2:4" ht="15" customHeight="1" x14ac:dyDescent="0.25">
      <c r="B26016" s="683"/>
      <c r="C26016" s="683"/>
      <c r="D26016" s="684"/>
    </row>
    <row r="26017" spans="2:4" ht="15" customHeight="1" x14ac:dyDescent="0.25">
      <c r="B26017" s="683"/>
      <c r="C26017" s="683"/>
      <c r="D26017" s="684"/>
    </row>
    <row r="26018" spans="2:4" ht="15" customHeight="1" x14ac:dyDescent="0.25">
      <c r="B26018" s="683"/>
      <c r="C26018" s="683"/>
      <c r="D26018" s="684"/>
    </row>
    <row r="26019" spans="2:4" ht="15" customHeight="1" x14ac:dyDescent="0.25">
      <c r="B26019" s="683"/>
      <c r="C26019" s="683"/>
      <c r="D26019" s="684"/>
    </row>
    <row r="26020" spans="2:4" ht="15" customHeight="1" x14ac:dyDescent="0.25">
      <c r="B26020" s="683"/>
      <c r="C26020" s="683"/>
      <c r="D26020" s="684"/>
    </row>
    <row r="26021" spans="2:4" ht="15" customHeight="1" x14ac:dyDescent="0.25">
      <c r="B26021" s="683"/>
      <c r="C26021" s="683"/>
      <c r="D26021" s="684"/>
    </row>
    <row r="26022" spans="2:4" ht="15" customHeight="1" x14ac:dyDescent="0.25">
      <c r="B26022" s="683"/>
      <c r="C26022" s="683"/>
      <c r="D26022" s="684"/>
    </row>
    <row r="26023" spans="2:4" ht="15" customHeight="1" x14ac:dyDescent="0.25">
      <c r="B26023" s="683"/>
      <c r="C26023" s="683"/>
      <c r="D26023" s="684"/>
    </row>
    <row r="26024" spans="2:4" ht="15" customHeight="1" x14ac:dyDescent="0.25">
      <c r="B26024" s="683"/>
      <c r="C26024" s="683"/>
      <c r="D26024" s="684"/>
    </row>
    <row r="26025" spans="2:4" ht="15" customHeight="1" x14ac:dyDescent="0.25">
      <c r="B26025" s="683"/>
      <c r="C26025" s="683"/>
      <c r="D26025" s="684"/>
    </row>
    <row r="26026" spans="2:4" ht="15" customHeight="1" x14ac:dyDescent="0.25">
      <c r="B26026" s="683"/>
      <c r="C26026" s="683"/>
      <c r="D26026" s="684"/>
    </row>
    <row r="26027" spans="2:4" ht="15" customHeight="1" x14ac:dyDescent="0.25">
      <c r="B26027" s="683"/>
      <c r="C26027" s="683"/>
      <c r="D26027" s="684"/>
    </row>
    <row r="26028" spans="2:4" ht="15" customHeight="1" x14ac:dyDescent="0.25">
      <c r="B26028" s="683"/>
      <c r="C26028" s="683"/>
      <c r="D26028" s="684"/>
    </row>
    <row r="26029" spans="2:4" ht="15" customHeight="1" x14ac:dyDescent="0.25">
      <c r="B26029" s="683"/>
      <c r="C26029" s="683"/>
      <c r="D26029" s="684"/>
    </row>
    <row r="26030" spans="2:4" ht="15" customHeight="1" x14ac:dyDescent="0.25">
      <c r="B26030" s="683"/>
      <c r="C26030" s="683"/>
      <c r="D26030" s="684"/>
    </row>
    <row r="26031" spans="2:4" ht="15" customHeight="1" x14ac:dyDescent="0.25">
      <c r="B26031" s="683"/>
      <c r="C26031" s="683"/>
      <c r="D26031" s="684"/>
    </row>
    <row r="26032" spans="2:4" ht="15" customHeight="1" x14ac:dyDescent="0.25">
      <c r="B26032" s="683"/>
      <c r="C26032" s="683"/>
      <c r="D26032" s="684"/>
    </row>
    <row r="26033" spans="2:4" ht="15" customHeight="1" x14ac:dyDescent="0.25">
      <c r="B26033" s="683"/>
      <c r="C26033" s="683"/>
      <c r="D26033" s="684"/>
    </row>
    <row r="26034" spans="2:4" ht="15" customHeight="1" x14ac:dyDescent="0.25">
      <c r="B26034" s="683"/>
      <c r="C26034" s="683"/>
      <c r="D26034" s="684"/>
    </row>
    <row r="26035" spans="2:4" ht="15" customHeight="1" x14ac:dyDescent="0.25">
      <c r="B26035" s="683"/>
      <c r="C26035" s="683"/>
      <c r="D26035" s="684"/>
    </row>
    <row r="26036" spans="2:4" ht="15" customHeight="1" x14ac:dyDescent="0.25">
      <c r="B26036" s="683"/>
      <c r="C26036" s="683"/>
      <c r="D26036" s="684"/>
    </row>
    <row r="26037" spans="2:4" ht="15" customHeight="1" x14ac:dyDescent="0.25">
      <c r="B26037" s="683"/>
      <c r="C26037" s="683"/>
      <c r="D26037" s="684"/>
    </row>
    <row r="26038" spans="2:4" ht="15" customHeight="1" x14ac:dyDescent="0.25">
      <c r="B26038" s="683"/>
      <c r="C26038" s="683"/>
      <c r="D26038" s="684"/>
    </row>
    <row r="26039" spans="2:4" ht="15" customHeight="1" x14ac:dyDescent="0.25">
      <c r="B26039" s="683"/>
      <c r="C26039" s="683"/>
      <c r="D26039" s="684"/>
    </row>
    <row r="26040" spans="2:4" ht="15" customHeight="1" x14ac:dyDescent="0.25">
      <c r="B26040" s="683"/>
      <c r="C26040" s="683"/>
      <c r="D26040" s="684"/>
    </row>
    <row r="26041" spans="2:4" ht="15" customHeight="1" x14ac:dyDescent="0.25">
      <c r="B26041" s="683"/>
      <c r="C26041" s="683"/>
      <c r="D26041" s="684"/>
    </row>
    <row r="26042" spans="2:4" ht="15" customHeight="1" x14ac:dyDescent="0.25">
      <c r="B26042" s="683"/>
      <c r="C26042" s="683"/>
      <c r="D26042" s="684"/>
    </row>
    <row r="26043" spans="2:4" ht="15" customHeight="1" x14ac:dyDescent="0.25">
      <c r="B26043" s="683"/>
      <c r="C26043" s="683"/>
      <c r="D26043" s="684"/>
    </row>
    <row r="26044" spans="2:4" ht="15" customHeight="1" x14ac:dyDescent="0.25">
      <c r="B26044" s="683"/>
      <c r="C26044" s="683"/>
      <c r="D26044" s="684"/>
    </row>
    <row r="26045" spans="2:4" ht="15" customHeight="1" x14ac:dyDescent="0.25">
      <c r="B26045" s="683"/>
      <c r="C26045" s="683"/>
      <c r="D26045" s="684"/>
    </row>
    <row r="26046" spans="2:4" ht="15" customHeight="1" x14ac:dyDescent="0.25">
      <c r="B26046" s="683"/>
      <c r="C26046" s="683"/>
      <c r="D26046" s="684"/>
    </row>
    <row r="26047" spans="2:4" ht="15" customHeight="1" x14ac:dyDescent="0.25">
      <c r="B26047" s="683"/>
      <c r="C26047" s="683"/>
      <c r="D26047" s="684"/>
    </row>
    <row r="26048" spans="2:4" ht="15" customHeight="1" x14ac:dyDescent="0.25">
      <c r="B26048" s="683"/>
      <c r="C26048" s="683"/>
      <c r="D26048" s="684"/>
    </row>
    <row r="26049" spans="2:4" ht="15" customHeight="1" x14ac:dyDescent="0.25">
      <c r="B26049" s="683"/>
      <c r="C26049" s="683"/>
      <c r="D26049" s="684"/>
    </row>
    <row r="26050" spans="2:4" ht="15" customHeight="1" x14ac:dyDescent="0.25">
      <c r="B26050" s="683"/>
      <c r="C26050" s="683"/>
      <c r="D26050" s="684"/>
    </row>
    <row r="26051" spans="2:4" ht="15" customHeight="1" x14ac:dyDescent="0.25">
      <c r="B26051" s="683"/>
      <c r="C26051" s="683"/>
      <c r="D26051" s="684"/>
    </row>
    <row r="26052" spans="2:4" ht="15" customHeight="1" x14ac:dyDescent="0.25">
      <c r="B26052" s="683"/>
      <c r="C26052" s="683"/>
      <c r="D26052" s="684"/>
    </row>
    <row r="26053" spans="2:4" ht="15" customHeight="1" x14ac:dyDescent="0.25">
      <c r="B26053" s="683"/>
      <c r="C26053" s="683"/>
      <c r="D26053" s="684"/>
    </row>
    <row r="26054" spans="2:4" ht="15" customHeight="1" x14ac:dyDescent="0.25">
      <c r="B26054" s="683"/>
      <c r="C26054" s="683"/>
      <c r="D26054" s="684"/>
    </row>
    <row r="26055" spans="2:4" ht="15" customHeight="1" x14ac:dyDescent="0.25">
      <c r="B26055" s="683"/>
      <c r="C26055" s="683"/>
      <c r="D26055" s="684"/>
    </row>
    <row r="26056" spans="2:4" ht="15" customHeight="1" x14ac:dyDescent="0.25">
      <c r="B26056" s="683"/>
      <c r="C26056" s="683"/>
      <c r="D26056" s="684"/>
    </row>
    <row r="26057" spans="2:4" ht="15" customHeight="1" x14ac:dyDescent="0.25">
      <c r="B26057" s="683"/>
      <c r="C26057" s="683"/>
      <c r="D26057" s="684"/>
    </row>
    <row r="26058" spans="2:4" ht="15" customHeight="1" x14ac:dyDescent="0.25">
      <c r="B26058" s="683"/>
      <c r="C26058" s="683"/>
      <c r="D26058" s="684"/>
    </row>
    <row r="26059" spans="2:4" ht="15" customHeight="1" x14ac:dyDescent="0.25">
      <c r="B26059" s="683"/>
      <c r="C26059" s="683"/>
      <c r="D26059" s="684"/>
    </row>
    <row r="26060" spans="2:4" ht="15" customHeight="1" x14ac:dyDescent="0.25">
      <c r="B26060" s="683"/>
      <c r="C26060" s="683"/>
      <c r="D26060" s="684"/>
    </row>
    <row r="26061" spans="2:4" ht="15" customHeight="1" x14ac:dyDescent="0.25">
      <c r="B26061" s="683"/>
      <c r="C26061" s="683"/>
      <c r="D26061" s="684"/>
    </row>
    <row r="26062" spans="2:4" ht="15" customHeight="1" x14ac:dyDescent="0.25">
      <c r="B26062" s="683"/>
      <c r="C26062" s="683"/>
      <c r="D26062" s="684"/>
    </row>
    <row r="26063" spans="2:4" ht="15" customHeight="1" x14ac:dyDescent="0.25">
      <c r="B26063" s="683"/>
      <c r="C26063" s="683"/>
      <c r="D26063" s="684"/>
    </row>
    <row r="26064" spans="2:4" ht="15" customHeight="1" x14ac:dyDescent="0.25">
      <c r="B26064" s="683"/>
      <c r="C26064" s="683"/>
      <c r="D26064" s="684"/>
    </row>
    <row r="26065" spans="2:4" ht="15" customHeight="1" x14ac:dyDescent="0.25">
      <c r="B26065" s="683"/>
      <c r="C26065" s="683"/>
      <c r="D26065" s="684"/>
    </row>
    <row r="26066" spans="2:4" ht="15" customHeight="1" x14ac:dyDescent="0.25">
      <c r="B26066" s="683"/>
      <c r="C26066" s="683"/>
      <c r="D26066" s="684"/>
    </row>
    <row r="26067" spans="2:4" ht="15" customHeight="1" x14ac:dyDescent="0.25">
      <c r="B26067" s="683"/>
      <c r="C26067" s="683"/>
      <c r="D26067" s="684"/>
    </row>
    <row r="26068" spans="2:4" ht="15" customHeight="1" x14ac:dyDescent="0.25">
      <c r="B26068" s="683"/>
      <c r="C26068" s="683"/>
      <c r="D26068" s="684"/>
    </row>
    <row r="26069" spans="2:4" ht="15" customHeight="1" x14ac:dyDescent="0.25">
      <c r="B26069" s="683"/>
      <c r="C26069" s="683"/>
      <c r="D26069" s="684"/>
    </row>
    <row r="26070" spans="2:4" ht="15" customHeight="1" x14ac:dyDescent="0.25">
      <c r="B26070" s="683"/>
      <c r="C26070" s="683"/>
      <c r="D26070" s="684"/>
    </row>
    <row r="26071" spans="2:4" ht="15" customHeight="1" x14ac:dyDescent="0.25">
      <c r="B26071" s="683"/>
      <c r="C26071" s="683"/>
      <c r="D26071" s="684"/>
    </row>
    <row r="26072" spans="2:4" ht="15" customHeight="1" x14ac:dyDescent="0.25">
      <c r="B26072" s="683"/>
      <c r="C26072" s="683"/>
      <c r="D26072" s="684"/>
    </row>
    <row r="26073" spans="2:4" ht="15" customHeight="1" x14ac:dyDescent="0.25">
      <c r="B26073" s="683"/>
      <c r="C26073" s="683"/>
      <c r="D26073" s="684"/>
    </row>
    <row r="26074" spans="2:4" ht="15" customHeight="1" x14ac:dyDescent="0.25">
      <c r="B26074" s="683"/>
      <c r="C26074" s="683"/>
      <c r="D26074" s="684"/>
    </row>
    <row r="26075" spans="2:4" ht="15" customHeight="1" x14ac:dyDescent="0.25">
      <c r="B26075" s="683"/>
      <c r="C26075" s="683"/>
      <c r="D26075" s="684"/>
    </row>
    <row r="26076" spans="2:4" ht="15" customHeight="1" x14ac:dyDescent="0.25">
      <c r="B26076" s="683"/>
      <c r="C26076" s="683"/>
      <c r="D26076" s="684"/>
    </row>
    <row r="26077" spans="2:4" ht="15" customHeight="1" x14ac:dyDescent="0.25">
      <c r="B26077" s="683"/>
      <c r="C26077" s="683"/>
      <c r="D26077" s="684"/>
    </row>
    <row r="26078" spans="2:4" ht="15" customHeight="1" x14ac:dyDescent="0.25">
      <c r="B26078" s="683"/>
      <c r="C26078" s="683"/>
      <c r="D26078" s="684"/>
    </row>
    <row r="26079" spans="2:4" ht="15" customHeight="1" x14ac:dyDescent="0.25">
      <c r="B26079" s="683"/>
      <c r="C26079" s="683"/>
      <c r="D26079" s="684"/>
    </row>
    <row r="26080" spans="2:4" ht="15" customHeight="1" x14ac:dyDescent="0.25">
      <c r="B26080" s="683"/>
      <c r="C26080" s="683"/>
      <c r="D26080" s="684"/>
    </row>
    <row r="26081" spans="2:4" ht="15" customHeight="1" x14ac:dyDescent="0.25">
      <c r="B26081" s="683"/>
      <c r="C26081" s="683"/>
      <c r="D26081" s="684"/>
    </row>
    <row r="26082" spans="2:4" ht="15" customHeight="1" x14ac:dyDescent="0.25">
      <c r="B26082" s="683"/>
      <c r="C26082" s="683"/>
      <c r="D26082" s="684"/>
    </row>
    <row r="26083" spans="2:4" ht="15" customHeight="1" x14ac:dyDescent="0.25">
      <c r="B26083" s="683"/>
      <c r="C26083" s="683"/>
      <c r="D26083" s="684"/>
    </row>
    <row r="26084" spans="2:4" ht="15" customHeight="1" x14ac:dyDescent="0.25">
      <c r="B26084" s="683"/>
      <c r="C26084" s="683"/>
      <c r="D26084" s="684"/>
    </row>
    <row r="26085" spans="2:4" ht="15" customHeight="1" x14ac:dyDescent="0.25">
      <c r="B26085" s="683"/>
      <c r="C26085" s="683"/>
      <c r="D26085" s="684"/>
    </row>
    <row r="26086" spans="2:4" ht="15" customHeight="1" x14ac:dyDescent="0.25">
      <c r="B26086" s="683"/>
      <c r="C26086" s="683"/>
      <c r="D26086" s="684"/>
    </row>
    <row r="26087" spans="2:4" ht="15" customHeight="1" x14ac:dyDescent="0.25">
      <c r="B26087" s="683"/>
      <c r="C26087" s="683"/>
      <c r="D26087" s="684"/>
    </row>
    <row r="26088" spans="2:4" ht="15" customHeight="1" x14ac:dyDescent="0.25">
      <c r="B26088" s="683"/>
      <c r="C26088" s="683"/>
      <c r="D26088" s="684"/>
    </row>
    <row r="26089" spans="2:4" ht="15" customHeight="1" x14ac:dyDescent="0.25">
      <c r="B26089" s="683"/>
      <c r="C26089" s="683"/>
      <c r="D26089" s="684"/>
    </row>
    <row r="26090" spans="2:4" ht="15" customHeight="1" x14ac:dyDescent="0.25">
      <c r="B26090" s="683"/>
      <c r="C26090" s="683"/>
      <c r="D26090" s="684"/>
    </row>
    <row r="26091" spans="2:4" ht="15" customHeight="1" x14ac:dyDescent="0.25">
      <c r="B26091" s="683"/>
      <c r="C26091" s="683"/>
      <c r="D26091" s="684"/>
    </row>
    <row r="26092" spans="2:4" ht="15" customHeight="1" x14ac:dyDescent="0.25">
      <c r="B26092" s="683"/>
      <c r="C26092" s="683"/>
      <c r="D26092" s="684"/>
    </row>
    <row r="26093" spans="2:4" ht="15" customHeight="1" x14ac:dyDescent="0.25">
      <c r="B26093" s="683"/>
      <c r="C26093" s="683"/>
      <c r="D26093" s="684"/>
    </row>
    <row r="26094" spans="2:4" ht="15" customHeight="1" x14ac:dyDescent="0.25">
      <c r="B26094" s="683"/>
      <c r="C26094" s="683"/>
      <c r="D26094" s="684"/>
    </row>
    <row r="26095" spans="2:4" ht="15" customHeight="1" x14ac:dyDescent="0.25">
      <c r="B26095" s="683"/>
      <c r="C26095" s="683"/>
      <c r="D26095" s="684"/>
    </row>
    <row r="26096" spans="2:4" ht="15" customHeight="1" x14ac:dyDescent="0.25">
      <c r="B26096" s="683"/>
      <c r="C26096" s="683"/>
      <c r="D26096" s="684"/>
    </row>
    <row r="26097" spans="2:4" ht="15" customHeight="1" x14ac:dyDescent="0.25">
      <c r="B26097" s="683"/>
      <c r="C26097" s="683"/>
      <c r="D26097" s="684"/>
    </row>
    <row r="26098" spans="2:4" ht="15" customHeight="1" x14ac:dyDescent="0.25">
      <c r="B26098" s="683"/>
      <c r="C26098" s="683"/>
      <c r="D26098" s="684"/>
    </row>
    <row r="26099" spans="2:4" ht="15" customHeight="1" x14ac:dyDescent="0.25">
      <c r="B26099" s="683"/>
      <c r="C26099" s="683"/>
      <c r="D26099" s="684"/>
    </row>
    <row r="26100" spans="2:4" ht="15" customHeight="1" x14ac:dyDescent="0.25">
      <c r="B26100" s="683"/>
      <c r="C26100" s="683"/>
      <c r="D26100" s="684"/>
    </row>
    <row r="26101" spans="2:4" ht="15" customHeight="1" x14ac:dyDescent="0.25">
      <c r="B26101" s="683"/>
      <c r="C26101" s="683"/>
      <c r="D26101" s="684"/>
    </row>
    <row r="26102" spans="2:4" ht="15" customHeight="1" x14ac:dyDescent="0.25">
      <c r="B26102" s="683"/>
      <c r="C26102" s="683"/>
      <c r="D26102" s="684"/>
    </row>
    <row r="26103" spans="2:4" ht="15" customHeight="1" x14ac:dyDescent="0.25">
      <c r="B26103" s="683"/>
      <c r="C26103" s="683"/>
      <c r="D26103" s="684"/>
    </row>
    <row r="26104" spans="2:4" ht="15" customHeight="1" x14ac:dyDescent="0.25">
      <c r="B26104" s="683"/>
      <c r="C26104" s="683"/>
      <c r="D26104" s="684"/>
    </row>
    <row r="26105" spans="2:4" ht="15" customHeight="1" x14ac:dyDescent="0.25">
      <c r="B26105" s="683"/>
      <c r="C26105" s="683"/>
      <c r="D26105" s="684"/>
    </row>
    <row r="26106" spans="2:4" ht="15" customHeight="1" x14ac:dyDescent="0.25">
      <c r="B26106" s="683"/>
      <c r="C26106" s="683"/>
      <c r="D26106" s="684"/>
    </row>
    <row r="26107" spans="2:4" ht="15" customHeight="1" x14ac:dyDescent="0.25">
      <c r="B26107" s="683"/>
      <c r="C26107" s="683"/>
      <c r="D26107" s="684"/>
    </row>
    <row r="26108" spans="2:4" ht="15" customHeight="1" x14ac:dyDescent="0.25">
      <c r="B26108" s="683"/>
      <c r="C26108" s="683"/>
      <c r="D26108" s="684"/>
    </row>
    <row r="26109" spans="2:4" ht="15" customHeight="1" x14ac:dyDescent="0.25">
      <c r="B26109" s="683"/>
      <c r="C26109" s="683"/>
      <c r="D26109" s="684"/>
    </row>
    <row r="26110" spans="2:4" ht="15" customHeight="1" x14ac:dyDescent="0.25">
      <c r="B26110" s="683"/>
      <c r="C26110" s="683"/>
      <c r="D26110" s="684"/>
    </row>
    <row r="26111" spans="2:4" ht="15" customHeight="1" x14ac:dyDescent="0.25">
      <c r="B26111" s="683"/>
      <c r="C26111" s="683"/>
      <c r="D26111" s="684"/>
    </row>
    <row r="26112" spans="2:4" ht="15" customHeight="1" x14ac:dyDescent="0.25">
      <c r="B26112" s="683"/>
      <c r="C26112" s="683"/>
      <c r="D26112" s="684"/>
    </row>
    <row r="26113" spans="2:4" ht="15" customHeight="1" x14ac:dyDescent="0.25">
      <c r="B26113" s="683"/>
      <c r="C26113" s="683"/>
      <c r="D26113" s="684"/>
    </row>
    <row r="26114" spans="2:4" ht="15" customHeight="1" x14ac:dyDescent="0.25">
      <c r="B26114" s="683"/>
      <c r="C26114" s="683"/>
      <c r="D26114" s="684"/>
    </row>
    <row r="26115" spans="2:4" ht="15" customHeight="1" x14ac:dyDescent="0.25">
      <c r="B26115" s="683"/>
      <c r="C26115" s="683"/>
      <c r="D26115" s="684"/>
    </row>
    <row r="26116" spans="2:4" ht="15" customHeight="1" x14ac:dyDescent="0.25">
      <c r="B26116" s="683"/>
      <c r="C26116" s="683"/>
      <c r="D26116" s="684"/>
    </row>
    <row r="26117" spans="2:4" ht="15" customHeight="1" x14ac:dyDescent="0.25">
      <c r="B26117" s="683"/>
      <c r="C26117" s="683"/>
      <c r="D26117" s="684"/>
    </row>
    <row r="26118" spans="2:4" ht="15" customHeight="1" x14ac:dyDescent="0.25">
      <c r="B26118" s="683"/>
      <c r="C26118" s="683"/>
      <c r="D26118" s="684"/>
    </row>
    <row r="26119" spans="2:4" ht="15" customHeight="1" x14ac:dyDescent="0.25">
      <c r="B26119" s="683"/>
      <c r="C26119" s="683"/>
      <c r="D26119" s="684"/>
    </row>
    <row r="26120" spans="2:4" ht="15" customHeight="1" x14ac:dyDescent="0.25">
      <c r="B26120" s="683"/>
      <c r="C26120" s="683"/>
      <c r="D26120" s="684"/>
    </row>
    <row r="26121" spans="2:4" ht="15" customHeight="1" x14ac:dyDescent="0.25">
      <c r="B26121" s="683"/>
      <c r="C26121" s="683"/>
      <c r="D26121" s="684"/>
    </row>
    <row r="26122" spans="2:4" ht="15" customHeight="1" x14ac:dyDescent="0.25">
      <c r="B26122" s="683"/>
      <c r="C26122" s="683"/>
      <c r="D26122" s="684"/>
    </row>
    <row r="26123" spans="2:4" ht="15" customHeight="1" x14ac:dyDescent="0.25">
      <c r="B26123" s="683"/>
      <c r="C26123" s="683"/>
      <c r="D26123" s="684"/>
    </row>
    <row r="26124" spans="2:4" ht="15" customHeight="1" x14ac:dyDescent="0.25">
      <c r="B26124" s="683"/>
      <c r="C26124" s="683"/>
      <c r="D26124" s="684"/>
    </row>
    <row r="26125" spans="2:4" ht="15" customHeight="1" x14ac:dyDescent="0.25">
      <c r="B26125" s="683"/>
      <c r="C26125" s="683"/>
      <c r="D26125" s="684"/>
    </row>
    <row r="26126" spans="2:4" ht="15" customHeight="1" x14ac:dyDescent="0.25">
      <c r="B26126" s="683"/>
      <c r="C26126" s="683"/>
      <c r="D26126" s="684"/>
    </row>
    <row r="26127" spans="2:4" ht="15" customHeight="1" x14ac:dyDescent="0.25">
      <c r="B26127" s="683"/>
      <c r="C26127" s="683"/>
      <c r="D26127" s="684"/>
    </row>
    <row r="26128" spans="2:4" ht="15" customHeight="1" x14ac:dyDescent="0.25">
      <c r="B26128" s="683"/>
      <c r="C26128" s="683"/>
      <c r="D26128" s="684"/>
    </row>
    <row r="26129" spans="2:4" ht="15" customHeight="1" x14ac:dyDescent="0.25">
      <c r="B26129" s="683"/>
      <c r="C26129" s="683"/>
      <c r="D26129" s="684"/>
    </row>
    <row r="26130" spans="2:4" ht="15" customHeight="1" x14ac:dyDescent="0.25">
      <c r="B26130" s="683"/>
      <c r="C26130" s="683"/>
      <c r="D26130" s="684"/>
    </row>
    <row r="26131" spans="2:4" ht="15" customHeight="1" x14ac:dyDescent="0.25">
      <c r="B26131" s="683"/>
      <c r="C26131" s="683"/>
      <c r="D26131" s="684"/>
    </row>
    <row r="26132" spans="2:4" ht="15" customHeight="1" x14ac:dyDescent="0.25">
      <c r="B26132" s="683"/>
      <c r="C26132" s="683"/>
      <c r="D26132" s="684"/>
    </row>
    <row r="26133" spans="2:4" ht="15" customHeight="1" x14ac:dyDescent="0.25">
      <c r="B26133" s="683"/>
      <c r="C26133" s="683"/>
      <c r="D26133" s="684"/>
    </row>
    <row r="26134" spans="2:4" ht="15" customHeight="1" x14ac:dyDescent="0.25">
      <c r="B26134" s="683"/>
      <c r="C26134" s="683"/>
      <c r="D26134" s="684"/>
    </row>
    <row r="26135" spans="2:4" ht="15" customHeight="1" x14ac:dyDescent="0.25">
      <c r="B26135" s="683"/>
      <c r="C26135" s="683"/>
      <c r="D26135" s="684"/>
    </row>
    <row r="26136" spans="2:4" ht="15" customHeight="1" x14ac:dyDescent="0.25">
      <c r="B26136" s="683"/>
      <c r="C26136" s="683"/>
      <c r="D26136" s="684"/>
    </row>
    <row r="26137" spans="2:4" ht="15" customHeight="1" x14ac:dyDescent="0.25">
      <c r="B26137" s="683"/>
      <c r="C26137" s="683"/>
      <c r="D26137" s="684"/>
    </row>
    <row r="26138" spans="2:4" ht="15" customHeight="1" x14ac:dyDescent="0.25">
      <c r="B26138" s="683"/>
      <c r="C26138" s="683"/>
      <c r="D26138" s="684"/>
    </row>
    <row r="26139" spans="2:4" ht="15" customHeight="1" x14ac:dyDescent="0.25">
      <c r="B26139" s="683"/>
      <c r="C26139" s="683"/>
      <c r="D26139" s="684"/>
    </row>
    <row r="26140" spans="2:4" ht="15" customHeight="1" x14ac:dyDescent="0.25">
      <c r="B26140" s="683"/>
      <c r="C26140" s="683"/>
      <c r="D26140" s="684"/>
    </row>
    <row r="26141" spans="2:4" ht="15" customHeight="1" x14ac:dyDescent="0.25">
      <c r="B26141" s="683"/>
      <c r="C26141" s="683"/>
      <c r="D26141" s="684"/>
    </row>
    <row r="26142" spans="2:4" ht="15" customHeight="1" x14ac:dyDescent="0.25">
      <c r="B26142" s="683"/>
      <c r="C26142" s="683"/>
      <c r="D26142" s="684"/>
    </row>
    <row r="26143" spans="2:4" ht="15" customHeight="1" x14ac:dyDescent="0.25">
      <c r="B26143" s="683"/>
      <c r="C26143" s="683"/>
      <c r="D26143" s="684"/>
    </row>
    <row r="26144" spans="2:4" ht="15" customHeight="1" x14ac:dyDescent="0.25">
      <c r="B26144" s="683"/>
      <c r="C26144" s="683"/>
      <c r="D26144" s="684"/>
    </row>
    <row r="26145" spans="2:4" ht="15" customHeight="1" x14ac:dyDescent="0.25">
      <c r="B26145" s="683"/>
      <c r="C26145" s="683"/>
      <c r="D26145" s="684"/>
    </row>
    <row r="26146" spans="2:4" ht="15" customHeight="1" x14ac:dyDescent="0.25">
      <c r="B26146" s="683"/>
      <c r="C26146" s="683"/>
      <c r="D26146" s="684"/>
    </row>
    <row r="26147" spans="2:4" ht="15" customHeight="1" x14ac:dyDescent="0.25">
      <c r="B26147" s="683"/>
      <c r="C26147" s="683"/>
      <c r="D26147" s="684"/>
    </row>
    <row r="26148" spans="2:4" ht="15" customHeight="1" x14ac:dyDescent="0.25">
      <c r="B26148" s="683"/>
      <c r="C26148" s="683"/>
      <c r="D26148" s="684"/>
    </row>
    <row r="26149" spans="2:4" ht="15" customHeight="1" x14ac:dyDescent="0.25">
      <c r="B26149" s="683"/>
      <c r="C26149" s="683"/>
      <c r="D26149" s="684"/>
    </row>
    <row r="26150" spans="2:4" ht="15" customHeight="1" x14ac:dyDescent="0.25">
      <c r="B26150" s="683"/>
      <c r="C26150" s="683"/>
      <c r="D26150" s="684"/>
    </row>
    <row r="26151" spans="2:4" ht="15" customHeight="1" x14ac:dyDescent="0.25">
      <c r="B26151" s="683"/>
      <c r="C26151" s="683"/>
      <c r="D26151" s="684"/>
    </row>
    <row r="26152" spans="2:4" ht="15" customHeight="1" x14ac:dyDescent="0.25">
      <c r="B26152" s="683"/>
      <c r="C26152" s="683"/>
      <c r="D26152" s="684"/>
    </row>
    <row r="26153" spans="2:4" ht="15" customHeight="1" x14ac:dyDescent="0.25">
      <c r="B26153" s="683"/>
      <c r="C26153" s="683"/>
      <c r="D26153" s="684"/>
    </row>
    <row r="26154" spans="2:4" ht="15" customHeight="1" x14ac:dyDescent="0.25">
      <c r="B26154" s="683"/>
      <c r="C26154" s="683"/>
      <c r="D26154" s="684"/>
    </row>
    <row r="26155" spans="2:4" ht="15" customHeight="1" x14ac:dyDescent="0.25">
      <c r="B26155" s="683"/>
      <c r="C26155" s="683"/>
      <c r="D26155" s="684"/>
    </row>
    <row r="26156" spans="2:4" ht="15" customHeight="1" x14ac:dyDescent="0.25">
      <c r="B26156" s="683"/>
      <c r="C26156" s="683"/>
      <c r="D26156" s="684"/>
    </row>
    <row r="26157" spans="2:4" ht="15" customHeight="1" x14ac:dyDescent="0.25">
      <c r="B26157" s="683"/>
      <c r="C26157" s="683"/>
      <c r="D26157" s="684"/>
    </row>
    <row r="26158" spans="2:4" ht="15" customHeight="1" x14ac:dyDescent="0.25">
      <c r="B26158" s="683"/>
      <c r="C26158" s="683"/>
      <c r="D26158" s="684"/>
    </row>
    <row r="26159" spans="2:4" ht="15" customHeight="1" x14ac:dyDescent="0.25">
      <c r="B26159" s="683"/>
      <c r="C26159" s="683"/>
      <c r="D26159" s="684"/>
    </row>
    <row r="26160" spans="2:4" ht="15" customHeight="1" x14ac:dyDescent="0.25">
      <c r="B26160" s="683"/>
      <c r="C26160" s="683"/>
      <c r="D26160" s="684"/>
    </row>
    <row r="26161" spans="2:4" ht="15" customHeight="1" x14ac:dyDescent="0.25">
      <c r="B26161" s="683"/>
      <c r="C26161" s="683"/>
      <c r="D26161" s="684"/>
    </row>
    <row r="26162" spans="2:4" ht="15" customHeight="1" x14ac:dyDescent="0.25">
      <c r="B26162" s="683"/>
      <c r="C26162" s="683"/>
      <c r="D26162" s="684"/>
    </row>
    <row r="26163" spans="2:4" ht="15" customHeight="1" x14ac:dyDescent="0.25">
      <c r="B26163" s="683"/>
      <c r="C26163" s="683"/>
      <c r="D26163" s="684"/>
    </row>
    <row r="26164" spans="2:4" ht="15" customHeight="1" x14ac:dyDescent="0.25">
      <c r="B26164" s="683"/>
      <c r="C26164" s="683"/>
      <c r="D26164" s="684"/>
    </row>
    <row r="26165" spans="2:4" ht="15" customHeight="1" x14ac:dyDescent="0.25">
      <c r="B26165" s="683"/>
      <c r="C26165" s="683"/>
      <c r="D26165" s="684"/>
    </row>
    <row r="26166" spans="2:4" ht="15" customHeight="1" x14ac:dyDescent="0.25">
      <c r="B26166" s="683"/>
      <c r="C26166" s="683"/>
      <c r="D26166" s="684"/>
    </row>
    <row r="26167" spans="2:4" ht="15" customHeight="1" x14ac:dyDescent="0.25">
      <c r="B26167" s="683"/>
      <c r="C26167" s="683"/>
      <c r="D26167" s="684"/>
    </row>
    <row r="26168" spans="2:4" ht="15" customHeight="1" x14ac:dyDescent="0.25">
      <c r="B26168" s="683"/>
      <c r="C26168" s="683"/>
      <c r="D26168" s="684"/>
    </row>
    <row r="26169" spans="2:4" ht="15" customHeight="1" x14ac:dyDescent="0.25">
      <c r="B26169" s="683"/>
      <c r="C26169" s="683"/>
      <c r="D26169" s="684"/>
    </row>
    <row r="26170" spans="2:4" ht="15" customHeight="1" x14ac:dyDescent="0.25">
      <c r="B26170" s="683"/>
      <c r="C26170" s="683"/>
      <c r="D26170" s="684"/>
    </row>
    <row r="26171" spans="2:4" ht="15" customHeight="1" x14ac:dyDescent="0.25">
      <c r="B26171" s="683"/>
      <c r="C26171" s="683"/>
      <c r="D26171" s="684"/>
    </row>
    <row r="26172" spans="2:4" ht="15" customHeight="1" x14ac:dyDescent="0.25">
      <c r="B26172" s="683"/>
      <c r="C26172" s="683"/>
      <c r="D26172" s="684"/>
    </row>
    <row r="26173" spans="2:4" ht="15" customHeight="1" x14ac:dyDescent="0.25">
      <c r="B26173" s="683"/>
      <c r="C26173" s="683"/>
      <c r="D26173" s="684"/>
    </row>
    <row r="26174" spans="2:4" ht="15" customHeight="1" x14ac:dyDescent="0.25">
      <c r="B26174" s="683"/>
      <c r="C26174" s="683"/>
      <c r="D26174" s="684"/>
    </row>
    <row r="26175" spans="2:4" ht="15" customHeight="1" x14ac:dyDescent="0.25">
      <c r="B26175" s="683"/>
      <c r="C26175" s="683"/>
      <c r="D26175" s="684"/>
    </row>
    <row r="26176" spans="2:4" ht="15" customHeight="1" x14ac:dyDescent="0.25">
      <c r="B26176" s="683"/>
      <c r="C26176" s="683"/>
      <c r="D26176" s="684"/>
    </row>
    <row r="26177" spans="2:4" ht="15" customHeight="1" x14ac:dyDescent="0.25">
      <c r="B26177" s="683"/>
      <c r="C26177" s="683"/>
      <c r="D26177" s="684"/>
    </row>
    <row r="26178" spans="2:4" ht="15" customHeight="1" x14ac:dyDescent="0.25">
      <c r="B26178" s="683"/>
      <c r="C26178" s="683"/>
      <c r="D26178" s="684"/>
    </row>
    <row r="26179" spans="2:4" ht="15" customHeight="1" x14ac:dyDescent="0.25">
      <c r="B26179" s="683"/>
      <c r="C26179" s="683"/>
      <c r="D26179" s="684"/>
    </row>
    <row r="26180" spans="2:4" ht="15" customHeight="1" x14ac:dyDescent="0.25">
      <c r="B26180" s="683"/>
      <c r="C26180" s="683"/>
      <c r="D26180" s="684"/>
    </row>
    <row r="26181" spans="2:4" ht="15" customHeight="1" x14ac:dyDescent="0.25">
      <c r="B26181" s="683"/>
      <c r="C26181" s="683"/>
      <c r="D26181" s="684"/>
    </row>
    <row r="26182" spans="2:4" ht="15" customHeight="1" x14ac:dyDescent="0.25">
      <c r="B26182" s="683"/>
      <c r="C26182" s="683"/>
      <c r="D26182" s="684"/>
    </row>
    <row r="26183" spans="2:4" ht="15" customHeight="1" x14ac:dyDescent="0.25">
      <c r="B26183" s="683"/>
      <c r="C26183" s="683"/>
      <c r="D26183" s="684"/>
    </row>
    <row r="26184" spans="2:4" ht="15" customHeight="1" x14ac:dyDescent="0.25">
      <c r="B26184" s="683"/>
      <c r="C26184" s="683"/>
      <c r="D26184" s="684"/>
    </row>
    <row r="26185" spans="2:4" ht="15" customHeight="1" x14ac:dyDescent="0.25">
      <c r="B26185" s="683"/>
      <c r="C26185" s="683"/>
      <c r="D26185" s="684"/>
    </row>
    <row r="26186" spans="2:4" ht="15" customHeight="1" x14ac:dyDescent="0.25">
      <c r="B26186" s="683"/>
      <c r="C26186" s="683"/>
      <c r="D26186" s="684"/>
    </row>
    <row r="26187" spans="2:4" ht="15" customHeight="1" x14ac:dyDescent="0.25">
      <c r="B26187" s="683"/>
      <c r="C26187" s="683"/>
      <c r="D26187" s="684"/>
    </row>
    <row r="26188" spans="2:4" ht="15" customHeight="1" x14ac:dyDescent="0.25">
      <c r="B26188" s="683"/>
      <c r="C26188" s="683"/>
      <c r="D26188" s="684"/>
    </row>
    <row r="26189" spans="2:4" ht="15" customHeight="1" x14ac:dyDescent="0.25">
      <c r="B26189" s="683"/>
      <c r="C26189" s="683"/>
      <c r="D26189" s="684"/>
    </row>
    <row r="26190" spans="2:4" ht="15" customHeight="1" x14ac:dyDescent="0.25">
      <c r="B26190" s="683"/>
      <c r="C26190" s="683"/>
      <c r="D26190" s="684"/>
    </row>
    <row r="26191" spans="2:4" ht="15" customHeight="1" x14ac:dyDescent="0.25">
      <c r="B26191" s="683"/>
      <c r="C26191" s="683"/>
      <c r="D26191" s="684"/>
    </row>
    <row r="26192" spans="2:4" ht="15" customHeight="1" x14ac:dyDescent="0.25">
      <c r="B26192" s="683"/>
      <c r="C26192" s="683"/>
      <c r="D26192" s="684"/>
    </row>
    <row r="26193" spans="2:4" ht="15" customHeight="1" x14ac:dyDescent="0.25">
      <c r="B26193" s="683"/>
      <c r="C26193" s="683"/>
      <c r="D26193" s="684"/>
    </row>
    <row r="26194" spans="2:4" ht="15" customHeight="1" x14ac:dyDescent="0.25">
      <c r="B26194" s="683"/>
      <c r="C26194" s="683"/>
      <c r="D26194" s="684"/>
    </row>
    <row r="26195" spans="2:4" ht="15" customHeight="1" x14ac:dyDescent="0.25">
      <c r="B26195" s="683"/>
      <c r="C26195" s="683"/>
      <c r="D26195" s="684"/>
    </row>
    <row r="26196" spans="2:4" ht="15" customHeight="1" x14ac:dyDescent="0.25">
      <c r="B26196" s="683"/>
      <c r="C26196" s="683"/>
      <c r="D26196" s="684"/>
    </row>
    <row r="26197" spans="2:4" ht="15" customHeight="1" x14ac:dyDescent="0.25">
      <c r="B26197" s="683"/>
      <c r="C26197" s="683"/>
      <c r="D26197" s="684"/>
    </row>
    <row r="26198" spans="2:4" ht="15" customHeight="1" x14ac:dyDescent="0.25">
      <c r="B26198" s="683"/>
      <c r="C26198" s="683"/>
      <c r="D26198" s="684"/>
    </row>
    <row r="26199" spans="2:4" ht="15" customHeight="1" x14ac:dyDescent="0.25">
      <c r="B26199" s="683"/>
      <c r="C26199" s="683"/>
      <c r="D26199" s="684"/>
    </row>
    <row r="26200" spans="2:4" ht="15" customHeight="1" x14ac:dyDescent="0.25">
      <c r="B26200" s="683"/>
      <c r="C26200" s="683"/>
      <c r="D26200" s="684"/>
    </row>
    <row r="26201" spans="2:4" ht="15" customHeight="1" x14ac:dyDescent="0.25">
      <c r="B26201" s="683"/>
      <c r="C26201" s="683"/>
      <c r="D26201" s="684"/>
    </row>
    <row r="26202" spans="2:4" ht="15" customHeight="1" x14ac:dyDescent="0.25">
      <c r="B26202" s="683"/>
      <c r="C26202" s="683"/>
      <c r="D26202" s="684"/>
    </row>
    <row r="26203" spans="2:4" ht="15" customHeight="1" x14ac:dyDescent="0.25">
      <c r="B26203" s="683"/>
      <c r="C26203" s="683"/>
      <c r="D26203" s="684"/>
    </row>
    <row r="26204" spans="2:4" ht="15" customHeight="1" x14ac:dyDescent="0.25">
      <c r="B26204" s="683"/>
      <c r="C26204" s="683"/>
      <c r="D26204" s="684"/>
    </row>
    <row r="26205" spans="2:4" ht="15" customHeight="1" x14ac:dyDescent="0.25">
      <c r="B26205" s="683"/>
      <c r="C26205" s="683"/>
      <c r="D26205" s="684"/>
    </row>
    <row r="26206" spans="2:4" ht="15" customHeight="1" x14ac:dyDescent="0.25">
      <c r="B26206" s="683"/>
      <c r="C26206" s="683"/>
      <c r="D26206" s="684"/>
    </row>
    <row r="26207" spans="2:4" ht="15" customHeight="1" x14ac:dyDescent="0.25">
      <c r="B26207" s="683"/>
      <c r="C26207" s="683"/>
      <c r="D26207" s="684"/>
    </row>
    <row r="26208" spans="2:4" ht="15" customHeight="1" x14ac:dyDescent="0.25">
      <c r="B26208" s="683"/>
      <c r="C26208" s="683"/>
      <c r="D26208" s="684"/>
    </row>
    <row r="26209" spans="2:4" ht="15" customHeight="1" x14ac:dyDescent="0.25">
      <c r="B26209" s="683"/>
      <c r="C26209" s="683"/>
      <c r="D26209" s="684"/>
    </row>
    <row r="26210" spans="2:4" ht="15" customHeight="1" x14ac:dyDescent="0.25">
      <c r="B26210" s="683"/>
      <c r="C26210" s="683"/>
      <c r="D26210" s="684"/>
    </row>
    <row r="26211" spans="2:4" ht="15" customHeight="1" x14ac:dyDescent="0.25">
      <c r="B26211" s="683"/>
      <c r="C26211" s="683"/>
      <c r="D26211" s="684"/>
    </row>
    <row r="26212" spans="2:4" ht="15" customHeight="1" x14ac:dyDescent="0.25">
      <c r="B26212" s="683"/>
      <c r="C26212" s="683"/>
      <c r="D26212" s="684"/>
    </row>
    <row r="26213" spans="2:4" ht="15" customHeight="1" x14ac:dyDescent="0.25">
      <c r="B26213" s="683"/>
      <c r="C26213" s="683"/>
      <c r="D26213" s="684"/>
    </row>
    <row r="26214" spans="2:4" ht="15" customHeight="1" x14ac:dyDescent="0.25">
      <c r="B26214" s="683"/>
      <c r="C26214" s="683"/>
      <c r="D26214" s="684"/>
    </row>
    <row r="26215" spans="2:4" ht="15" customHeight="1" x14ac:dyDescent="0.25">
      <c r="B26215" s="683"/>
      <c r="C26215" s="683"/>
      <c r="D26215" s="684"/>
    </row>
    <row r="26216" spans="2:4" ht="15" customHeight="1" x14ac:dyDescent="0.25">
      <c r="B26216" s="683"/>
      <c r="C26216" s="683"/>
      <c r="D26216" s="684"/>
    </row>
    <row r="26217" spans="2:4" ht="15" customHeight="1" x14ac:dyDescent="0.25">
      <c r="B26217" s="683"/>
      <c r="C26217" s="683"/>
      <c r="D26217" s="684"/>
    </row>
    <row r="26218" spans="2:4" ht="15" customHeight="1" x14ac:dyDescent="0.25">
      <c r="B26218" s="683"/>
      <c r="C26218" s="683"/>
      <c r="D26218" s="684"/>
    </row>
    <row r="26219" spans="2:4" ht="15" customHeight="1" x14ac:dyDescent="0.25">
      <c r="B26219" s="683"/>
      <c r="C26219" s="683"/>
      <c r="D26219" s="684"/>
    </row>
    <row r="26220" spans="2:4" ht="15" customHeight="1" x14ac:dyDescent="0.25">
      <c r="B26220" s="683"/>
      <c r="C26220" s="683"/>
      <c r="D26220" s="684"/>
    </row>
    <row r="26221" spans="2:4" ht="15" customHeight="1" x14ac:dyDescent="0.25">
      <c r="B26221" s="683"/>
      <c r="C26221" s="683"/>
      <c r="D26221" s="684"/>
    </row>
    <row r="26222" spans="2:4" ht="15" customHeight="1" x14ac:dyDescent="0.25">
      <c r="B26222" s="683"/>
      <c r="C26222" s="683"/>
      <c r="D26222" s="684"/>
    </row>
    <row r="26223" spans="2:4" ht="15" customHeight="1" x14ac:dyDescent="0.25">
      <c r="B26223" s="683"/>
      <c r="C26223" s="683"/>
      <c r="D26223" s="684"/>
    </row>
    <row r="26224" spans="2:4" ht="15" customHeight="1" x14ac:dyDescent="0.25">
      <c r="B26224" s="683"/>
      <c r="C26224" s="683"/>
      <c r="D26224" s="684"/>
    </row>
    <row r="26225" spans="2:4" ht="15" customHeight="1" x14ac:dyDescent="0.25">
      <c r="B26225" s="683"/>
      <c r="C26225" s="683"/>
      <c r="D26225" s="684"/>
    </row>
    <row r="26226" spans="2:4" ht="15" customHeight="1" x14ac:dyDescent="0.25">
      <c r="B26226" s="683"/>
      <c r="C26226" s="683"/>
      <c r="D26226" s="684"/>
    </row>
    <row r="26227" spans="2:4" ht="15" customHeight="1" x14ac:dyDescent="0.25">
      <c r="B26227" s="683"/>
      <c r="C26227" s="683"/>
      <c r="D26227" s="684"/>
    </row>
    <row r="26228" spans="2:4" ht="15" customHeight="1" x14ac:dyDescent="0.25">
      <c r="B26228" s="683"/>
      <c r="C26228" s="683"/>
      <c r="D26228" s="684"/>
    </row>
    <row r="26229" spans="2:4" ht="15" customHeight="1" x14ac:dyDescent="0.25">
      <c r="B26229" s="683"/>
      <c r="C26229" s="683"/>
      <c r="D26229" s="684"/>
    </row>
    <row r="26230" spans="2:4" ht="15" customHeight="1" x14ac:dyDescent="0.25">
      <c r="B26230" s="683"/>
      <c r="C26230" s="683"/>
      <c r="D26230" s="684"/>
    </row>
    <row r="26231" spans="2:4" ht="15" customHeight="1" x14ac:dyDescent="0.25">
      <c r="B26231" s="683"/>
      <c r="C26231" s="683"/>
      <c r="D26231" s="684"/>
    </row>
    <row r="26232" spans="2:4" ht="15" customHeight="1" x14ac:dyDescent="0.25">
      <c r="B26232" s="683"/>
      <c r="C26232" s="683"/>
      <c r="D26232" s="684"/>
    </row>
    <row r="26233" spans="2:4" ht="15" customHeight="1" x14ac:dyDescent="0.25">
      <c r="B26233" s="683"/>
      <c r="C26233" s="683"/>
      <c r="D26233" s="684"/>
    </row>
    <row r="26234" spans="2:4" ht="15" customHeight="1" x14ac:dyDescent="0.25">
      <c r="B26234" s="683"/>
      <c r="C26234" s="683"/>
      <c r="D26234" s="684"/>
    </row>
    <row r="26235" spans="2:4" ht="15" customHeight="1" x14ac:dyDescent="0.25">
      <c r="B26235" s="683"/>
      <c r="C26235" s="683"/>
      <c r="D26235" s="684"/>
    </row>
    <row r="26236" spans="2:4" ht="15" customHeight="1" x14ac:dyDescent="0.25">
      <c r="B26236" s="683"/>
      <c r="C26236" s="683"/>
      <c r="D26236" s="684"/>
    </row>
    <row r="26237" spans="2:4" ht="15" customHeight="1" x14ac:dyDescent="0.25">
      <c r="B26237" s="683"/>
      <c r="C26237" s="683"/>
      <c r="D26237" s="684"/>
    </row>
    <row r="26238" spans="2:4" ht="15" customHeight="1" x14ac:dyDescent="0.25">
      <c r="B26238" s="683"/>
      <c r="C26238" s="683"/>
      <c r="D26238" s="684"/>
    </row>
    <row r="26239" spans="2:4" ht="15" customHeight="1" x14ac:dyDescent="0.25">
      <c r="B26239" s="683"/>
      <c r="C26239" s="683"/>
      <c r="D26239" s="684"/>
    </row>
    <row r="26240" spans="2:4" ht="15" customHeight="1" x14ac:dyDescent="0.25">
      <c r="B26240" s="683"/>
      <c r="C26240" s="683"/>
      <c r="D26240" s="684"/>
    </row>
    <row r="26241" spans="2:4" ht="15" customHeight="1" x14ac:dyDescent="0.25">
      <c r="B26241" s="683"/>
      <c r="C26241" s="683"/>
      <c r="D26241" s="684"/>
    </row>
    <row r="26242" spans="2:4" ht="15" customHeight="1" x14ac:dyDescent="0.25">
      <c r="B26242" s="683"/>
      <c r="C26242" s="683"/>
      <c r="D26242" s="684"/>
    </row>
    <row r="26243" spans="2:4" ht="15" customHeight="1" x14ac:dyDescent="0.25">
      <c r="B26243" s="683"/>
      <c r="C26243" s="683"/>
      <c r="D26243" s="684"/>
    </row>
    <row r="26244" spans="2:4" ht="15" customHeight="1" x14ac:dyDescent="0.25">
      <c r="B26244" s="683"/>
      <c r="C26244" s="683"/>
      <c r="D26244" s="684"/>
    </row>
    <row r="26245" spans="2:4" ht="15" customHeight="1" x14ac:dyDescent="0.25">
      <c r="B26245" s="683"/>
      <c r="C26245" s="683"/>
      <c r="D26245" s="684"/>
    </row>
    <row r="26246" spans="2:4" ht="15" customHeight="1" x14ac:dyDescent="0.25">
      <c r="B26246" s="683"/>
      <c r="C26246" s="683"/>
      <c r="D26246" s="684"/>
    </row>
    <row r="26247" spans="2:4" ht="15" customHeight="1" x14ac:dyDescent="0.25">
      <c r="B26247" s="683"/>
      <c r="C26247" s="683"/>
      <c r="D26247" s="684"/>
    </row>
    <row r="26248" spans="2:4" ht="15" customHeight="1" x14ac:dyDescent="0.25">
      <c r="B26248" s="683"/>
      <c r="C26248" s="683"/>
      <c r="D26248" s="684"/>
    </row>
    <row r="26249" spans="2:4" ht="15" customHeight="1" x14ac:dyDescent="0.25">
      <c r="B26249" s="683"/>
      <c r="C26249" s="683"/>
      <c r="D26249" s="684"/>
    </row>
    <row r="26250" spans="2:4" ht="15" customHeight="1" x14ac:dyDescent="0.25">
      <c r="B26250" s="683"/>
      <c r="C26250" s="683"/>
      <c r="D26250" s="684"/>
    </row>
    <row r="26251" spans="2:4" ht="15" customHeight="1" x14ac:dyDescent="0.25">
      <c r="B26251" s="683"/>
      <c r="C26251" s="683"/>
      <c r="D26251" s="684"/>
    </row>
    <row r="26252" spans="2:4" ht="15" customHeight="1" x14ac:dyDescent="0.25">
      <c r="B26252" s="683"/>
      <c r="C26252" s="683"/>
      <c r="D26252" s="684"/>
    </row>
    <row r="26253" spans="2:4" ht="15" customHeight="1" x14ac:dyDescent="0.25">
      <c r="B26253" s="683"/>
      <c r="C26253" s="683"/>
      <c r="D26253" s="684"/>
    </row>
    <row r="26254" spans="2:4" ht="15" customHeight="1" x14ac:dyDescent="0.25">
      <c r="B26254" s="683"/>
      <c r="C26254" s="683"/>
      <c r="D26254" s="684"/>
    </row>
    <row r="26255" spans="2:4" ht="15" customHeight="1" x14ac:dyDescent="0.25">
      <c r="B26255" s="683"/>
      <c r="C26255" s="683"/>
      <c r="D26255" s="684"/>
    </row>
    <row r="26256" spans="2:4" ht="15" customHeight="1" x14ac:dyDescent="0.25">
      <c r="B26256" s="683"/>
      <c r="C26256" s="683"/>
      <c r="D26256" s="684"/>
    </row>
    <row r="26257" spans="2:4" ht="15" customHeight="1" x14ac:dyDescent="0.25">
      <c r="B26257" s="683"/>
      <c r="C26257" s="683"/>
      <c r="D26257" s="684"/>
    </row>
    <row r="26258" spans="2:4" ht="15" customHeight="1" x14ac:dyDescent="0.25">
      <c r="B26258" s="683"/>
      <c r="C26258" s="683"/>
      <c r="D26258" s="684"/>
    </row>
    <row r="26259" spans="2:4" ht="15" customHeight="1" x14ac:dyDescent="0.25">
      <c r="B26259" s="683"/>
      <c r="C26259" s="683"/>
      <c r="D26259" s="684"/>
    </row>
    <row r="26260" spans="2:4" ht="15" customHeight="1" x14ac:dyDescent="0.25">
      <c r="B26260" s="683"/>
      <c r="C26260" s="683"/>
      <c r="D26260" s="684"/>
    </row>
    <row r="26261" spans="2:4" ht="15" customHeight="1" x14ac:dyDescent="0.25">
      <c r="B26261" s="683"/>
      <c r="C26261" s="683"/>
      <c r="D26261" s="684"/>
    </row>
    <row r="26262" spans="2:4" ht="15" customHeight="1" x14ac:dyDescent="0.25">
      <c r="B26262" s="683"/>
      <c r="C26262" s="683"/>
      <c r="D26262" s="684"/>
    </row>
    <row r="26263" spans="2:4" ht="15" customHeight="1" x14ac:dyDescent="0.25">
      <c r="B26263" s="683"/>
      <c r="C26263" s="683"/>
      <c r="D26263" s="684"/>
    </row>
    <row r="26264" spans="2:4" ht="15" customHeight="1" x14ac:dyDescent="0.25">
      <c r="B26264" s="683"/>
      <c r="C26264" s="683"/>
      <c r="D26264" s="684"/>
    </row>
    <row r="26265" spans="2:4" ht="15" customHeight="1" x14ac:dyDescent="0.25">
      <c r="B26265" s="683"/>
      <c r="C26265" s="683"/>
      <c r="D26265" s="684"/>
    </row>
    <row r="26266" spans="2:4" ht="15" customHeight="1" x14ac:dyDescent="0.25">
      <c r="B26266" s="683"/>
      <c r="C26266" s="683"/>
      <c r="D26266" s="684"/>
    </row>
    <row r="26267" spans="2:4" ht="15" customHeight="1" x14ac:dyDescent="0.25">
      <c r="B26267" s="683"/>
      <c r="C26267" s="683"/>
      <c r="D26267" s="684"/>
    </row>
    <row r="26268" spans="2:4" ht="15" customHeight="1" x14ac:dyDescent="0.25">
      <c r="B26268" s="683"/>
      <c r="C26268" s="683"/>
      <c r="D26268" s="684"/>
    </row>
    <row r="26269" spans="2:4" ht="15" customHeight="1" x14ac:dyDescent="0.25">
      <c r="B26269" s="683"/>
      <c r="C26269" s="683"/>
      <c r="D26269" s="684"/>
    </row>
    <row r="26270" spans="2:4" ht="15" customHeight="1" x14ac:dyDescent="0.25">
      <c r="B26270" s="683"/>
      <c r="C26270" s="683"/>
      <c r="D26270" s="684"/>
    </row>
    <row r="26271" spans="2:4" ht="15" customHeight="1" x14ac:dyDescent="0.25">
      <c r="B26271" s="683"/>
      <c r="C26271" s="683"/>
      <c r="D26271" s="684"/>
    </row>
    <row r="26272" spans="2:4" ht="15" customHeight="1" x14ac:dyDescent="0.25">
      <c r="B26272" s="683"/>
      <c r="C26272" s="683"/>
      <c r="D26272" s="684"/>
    </row>
    <row r="26273" spans="2:4" ht="15" customHeight="1" x14ac:dyDescent="0.25">
      <c r="B26273" s="683"/>
      <c r="C26273" s="683"/>
      <c r="D26273" s="684"/>
    </row>
    <row r="26274" spans="2:4" ht="15" customHeight="1" x14ac:dyDescent="0.25">
      <c r="B26274" s="683"/>
      <c r="C26274" s="683"/>
      <c r="D26274" s="684"/>
    </row>
    <row r="26275" spans="2:4" ht="15" customHeight="1" x14ac:dyDescent="0.25">
      <c r="B26275" s="683"/>
      <c r="C26275" s="683"/>
      <c r="D26275" s="684"/>
    </row>
    <row r="26276" spans="2:4" ht="15" customHeight="1" x14ac:dyDescent="0.25">
      <c r="B26276" s="683"/>
      <c r="C26276" s="683"/>
      <c r="D26276" s="684"/>
    </row>
    <row r="26277" spans="2:4" ht="15" customHeight="1" x14ac:dyDescent="0.25">
      <c r="B26277" s="683"/>
      <c r="C26277" s="683"/>
      <c r="D26277" s="684"/>
    </row>
    <row r="26278" spans="2:4" ht="15" customHeight="1" x14ac:dyDescent="0.25">
      <c r="B26278" s="683"/>
      <c r="C26278" s="683"/>
      <c r="D26278" s="684"/>
    </row>
    <row r="26279" spans="2:4" ht="15" customHeight="1" x14ac:dyDescent="0.25">
      <c r="B26279" s="683"/>
      <c r="C26279" s="683"/>
      <c r="D26279" s="684"/>
    </row>
    <row r="26280" spans="2:4" ht="15" customHeight="1" x14ac:dyDescent="0.25">
      <c r="B26280" s="683"/>
      <c r="C26280" s="683"/>
      <c r="D26280" s="684"/>
    </row>
    <row r="26281" spans="2:4" ht="15" customHeight="1" x14ac:dyDescent="0.25">
      <c r="B26281" s="683"/>
      <c r="C26281" s="683"/>
      <c r="D26281" s="684"/>
    </row>
    <row r="26282" spans="2:4" ht="15" customHeight="1" x14ac:dyDescent="0.25">
      <c r="B26282" s="683"/>
      <c r="C26282" s="683"/>
      <c r="D26282" s="684"/>
    </row>
    <row r="26283" spans="2:4" ht="15" customHeight="1" x14ac:dyDescent="0.25">
      <c r="B26283" s="683"/>
      <c r="C26283" s="683"/>
      <c r="D26283" s="684"/>
    </row>
    <row r="26284" spans="2:4" ht="15" customHeight="1" x14ac:dyDescent="0.25">
      <c r="B26284" s="683"/>
      <c r="C26284" s="683"/>
      <c r="D26284" s="684"/>
    </row>
    <row r="26285" spans="2:4" ht="15" customHeight="1" x14ac:dyDescent="0.25">
      <c r="B26285" s="683"/>
      <c r="C26285" s="683"/>
      <c r="D26285" s="684"/>
    </row>
    <row r="26286" spans="2:4" ht="15" customHeight="1" x14ac:dyDescent="0.25">
      <c r="B26286" s="683"/>
      <c r="C26286" s="683"/>
      <c r="D26286" s="684"/>
    </row>
    <row r="26287" spans="2:4" ht="15" customHeight="1" x14ac:dyDescent="0.25">
      <c r="B26287" s="683"/>
      <c r="C26287" s="683"/>
      <c r="D26287" s="684"/>
    </row>
    <row r="26288" spans="2:4" ht="15" customHeight="1" x14ac:dyDescent="0.25">
      <c r="B26288" s="683"/>
      <c r="C26288" s="683"/>
      <c r="D26288" s="684"/>
    </row>
    <row r="26289" spans="2:4" ht="15" customHeight="1" x14ac:dyDescent="0.25">
      <c r="B26289" s="683"/>
      <c r="C26289" s="683"/>
      <c r="D26289" s="684"/>
    </row>
    <row r="26290" spans="2:4" ht="15" customHeight="1" x14ac:dyDescent="0.25">
      <c r="B26290" s="683"/>
      <c r="C26290" s="683"/>
      <c r="D26290" s="684"/>
    </row>
    <row r="26291" spans="2:4" ht="15" customHeight="1" x14ac:dyDescent="0.25">
      <c r="B26291" s="683"/>
      <c r="C26291" s="683"/>
      <c r="D26291" s="684"/>
    </row>
    <row r="26292" spans="2:4" ht="15" customHeight="1" x14ac:dyDescent="0.25">
      <c r="B26292" s="683"/>
      <c r="C26292" s="683"/>
      <c r="D26292" s="684"/>
    </row>
    <row r="26293" spans="2:4" ht="15" customHeight="1" x14ac:dyDescent="0.25">
      <c r="B26293" s="683"/>
      <c r="C26293" s="683"/>
      <c r="D26293" s="684"/>
    </row>
    <row r="26294" spans="2:4" ht="15" customHeight="1" x14ac:dyDescent="0.25">
      <c r="B26294" s="683"/>
      <c r="C26294" s="683"/>
      <c r="D26294" s="684"/>
    </row>
    <row r="26295" spans="2:4" ht="15" customHeight="1" x14ac:dyDescent="0.25">
      <c r="B26295" s="683"/>
      <c r="C26295" s="683"/>
      <c r="D26295" s="684"/>
    </row>
    <row r="26296" spans="2:4" ht="15" customHeight="1" x14ac:dyDescent="0.25">
      <c r="B26296" s="683"/>
      <c r="C26296" s="683"/>
      <c r="D26296" s="684"/>
    </row>
    <row r="26297" spans="2:4" ht="15" customHeight="1" x14ac:dyDescent="0.25">
      <c r="B26297" s="683"/>
      <c r="C26297" s="683"/>
      <c r="D26297" s="684"/>
    </row>
    <row r="26298" spans="2:4" ht="15" customHeight="1" x14ac:dyDescent="0.25">
      <c r="B26298" s="683"/>
      <c r="C26298" s="683"/>
      <c r="D26298" s="684"/>
    </row>
    <row r="26299" spans="2:4" ht="15" customHeight="1" x14ac:dyDescent="0.25">
      <c r="B26299" s="683"/>
      <c r="C26299" s="683"/>
      <c r="D26299" s="684"/>
    </row>
    <row r="26300" spans="2:4" ht="15" customHeight="1" x14ac:dyDescent="0.25">
      <c r="B26300" s="683"/>
      <c r="C26300" s="683"/>
      <c r="D26300" s="684"/>
    </row>
    <row r="26301" spans="2:4" ht="15" customHeight="1" x14ac:dyDescent="0.25">
      <c r="B26301" s="683"/>
      <c r="C26301" s="683"/>
      <c r="D26301" s="684"/>
    </row>
    <row r="26302" spans="2:4" ht="15" customHeight="1" x14ac:dyDescent="0.25">
      <c r="B26302" s="683"/>
      <c r="C26302" s="683"/>
      <c r="D26302" s="684"/>
    </row>
    <row r="26303" spans="2:4" ht="15" customHeight="1" x14ac:dyDescent="0.25">
      <c r="B26303" s="683"/>
      <c r="C26303" s="683"/>
      <c r="D26303" s="684"/>
    </row>
    <row r="26304" spans="2:4" ht="15" customHeight="1" x14ac:dyDescent="0.25">
      <c r="B26304" s="683"/>
      <c r="C26304" s="683"/>
      <c r="D26304" s="684"/>
    </row>
    <row r="26305" spans="2:4" ht="15" customHeight="1" x14ac:dyDescent="0.25">
      <c r="B26305" s="683"/>
      <c r="C26305" s="683"/>
      <c r="D26305" s="684"/>
    </row>
    <row r="26306" spans="2:4" ht="15" customHeight="1" x14ac:dyDescent="0.25">
      <c r="B26306" s="683"/>
      <c r="C26306" s="683"/>
      <c r="D26306" s="684"/>
    </row>
    <row r="26307" spans="2:4" ht="15" customHeight="1" x14ac:dyDescent="0.25">
      <c r="B26307" s="683"/>
      <c r="C26307" s="683"/>
      <c r="D26307" s="684"/>
    </row>
    <row r="26308" spans="2:4" ht="15" customHeight="1" x14ac:dyDescent="0.25">
      <c r="B26308" s="683"/>
      <c r="C26308" s="683"/>
      <c r="D26308" s="684"/>
    </row>
    <row r="26309" spans="2:4" ht="15" customHeight="1" x14ac:dyDescent="0.25">
      <c r="B26309" s="683"/>
      <c r="C26309" s="683"/>
      <c r="D26309" s="684"/>
    </row>
    <row r="26310" spans="2:4" ht="15" customHeight="1" x14ac:dyDescent="0.25">
      <c r="B26310" s="683"/>
      <c r="C26310" s="683"/>
      <c r="D26310" s="684"/>
    </row>
    <row r="26311" spans="2:4" ht="15" customHeight="1" x14ac:dyDescent="0.25">
      <c r="B26311" s="683"/>
      <c r="C26311" s="683"/>
      <c r="D26311" s="684"/>
    </row>
    <row r="26312" spans="2:4" ht="15" customHeight="1" x14ac:dyDescent="0.25">
      <c r="B26312" s="683"/>
      <c r="C26312" s="683"/>
      <c r="D26312" s="684"/>
    </row>
    <row r="26313" spans="2:4" ht="15" customHeight="1" x14ac:dyDescent="0.25">
      <c r="B26313" s="683"/>
      <c r="C26313" s="683"/>
      <c r="D26313" s="684"/>
    </row>
    <row r="26314" spans="2:4" ht="15" customHeight="1" x14ac:dyDescent="0.25">
      <c r="B26314" s="683"/>
      <c r="C26314" s="683"/>
      <c r="D26314" s="684"/>
    </row>
    <row r="26315" spans="2:4" ht="15" customHeight="1" x14ac:dyDescent="0.25">
      <c r="B26315" s="683"/>
      <c r="C26315" s="683"/>
      <c r="D26315" s="684"/>
    </row>
    <row r="26316" spans="2:4" ht="15" customHeight="1" x14ac:dyDescent="0.25">
      <c r="B26316" s="683"/>
      <c r="C26316" s="683"/>
      <c r="D26316" s="684"/>
    </row>
    <row r="26317" spans="2:4" ht="15" customHeight="1" x14ac:dyDescent="0.25">
      <c r="B26317" s="683"/>
      <c r="C26317" s="683"/>
      <c r="D26317" s="684"/>
    </row>
    <row r="26318" spans="2:4" ht="15" customHeight="1" x14ac:dyDescent="0.25">
      <c r="B26318" s="683"/>
      <c r="C26318" s="683"/>
      <c r="D26318" s="684"/>
    </row>
    <row r="26319" spans="2:4" ht="15" customHeight="1" x14ac:dyDescent="0.25">
      <c r="B26319" s="683"/>
      <c r="C26319" s="683"/>
      <c r="D26319" s="684"/>
    </row>
    <row r="26320" spans="2:4" ht="15" customHeight="1" x14ac:dyDescent="0.25">
      <c r="B26320" s="683"/>
      <c r="C26320" s="683"/>
      <c r="D26320" s="684"/>
    </row>
    <row r="26321" spans="2:4" ht="15" customHeight="1" x14ac:dyDescent="0.25">
      <c r="B26321" s="683"/>
      <c r="C26321" s="683"/>
      <c r="D26321" s="684"/>
    </row>
    <row r="26322" spans="2:4" ht="15" customHeight="1" x14ac:dyDescent="0.25">
      <c r="B26322" s="683"/>
      <c r="C26322" s="683"/>
      <c r="D26322" s="684"/>
    </row>
    <row r="26323" spans="2:4" ht="15" customHeight="1" x14ac:dyDescent="0.25">
      <c r="B26323" s="683"/>
      <c r="C26323" s="683"/>
      <c r="D26323" s="684"/>
    </row>
    <row r="26324" spans="2:4" ht="15" customHeight="1" x14ac:dyDescent="0.25">
      <c r="B26324" s="683"/>
      <c r="C26324" s="683"/>
      <c r="D26324" s="684"/>
    </row>
    <row r="26325" spans="2:4" ht="15" customHeight="1" x14ac:dyDescent="0.25">
      <c r="B26325" s="683"/>
      <c r="C26325" s="683"/>
      <c r="D26325" s="684"/>
    </row>
    <row r="26326" spans="2:4" ht="15" customHeight="1" x14ac:dyDescent="0.25">
      <c r="B26326" s="683"/>
      <c r="C26326" s="683"/>
      <c r="D26326" s="684"/>
    </row>
    <row r="26327" spans="2:4" ht="15" customHeight="1" x14ac:dyDescent="0.25">
      <c r="B26327" s="683"/>
      <c r="C26327" s="683"/>
      <c r="D26327" s="684"/>
    </row>
    <row r="26328" spans="2:4" ht="15" customHeight="1" x14ac:dyDescent="0.25">
      <c r="B26328" s="683"/>
      <c r="C26328" s="683"/>
      <c r="D26328" s="684"/>
    </row>
    <row r="26329" spans="2:4" ht="15" customHeight="1" x14ac:dyDescent="0.25">
      <c r="B26329" s="683"/>
      <c r="C26329" s="683"/>
      <c r="D26329" s="684"/>
    </row>
    <row r="26330" spans="2:4" ht="15" customHeight="1" x14ac:dyDescent="0.25">
      <c r="B26330" s="683"/>
      <c r="C26330" s="683"/>
      <c r="D26330" s="684"/>
    </row>
    <row r="26331" spans="2:4" ht="15" customHeight="1" x14ac:dyDescent="0.25">
      <c r="B26331" s="683"/>
      <c r="C26331" s="683"/>
      <c r="D26331" s="684"/>
    </row>
    <row r="26332" spans="2:4" ht="15" customHeight="1" x14ac:dyDescent="0.25">
      <c r="B26332" s="683"/>
      <c r="C26332" s="683"/>
      <c r="D26332" s="684"/>
    </row>
    <row r="26333" spans="2:4" ht="15" customHeight="1" x14ac:dyDescent="0.25">
      <c r="B26333" s="683"/>
      <c r="C26333" s="683"/>
      <c r="D26333" s="684"/>
    </row>
    <row r="26334" spans="2:4" ht="15" customHeight="1" x14ac:dyDescent="0.25">
      <c r="B26334" s="683"/>
      <c r="C26334" s="683"/>
      <c r="D26334" s="684"/>
    </row>
    <row r="26335" spans="2:4" ht="15" customHeight="1" x14ac:dyDescent="0.25">
      <c r="B26335" s="683"/>
      <c r="C26335" s="683"/>
      <c r="D26335" s="684"/>
    </row>
    <row r="26336" spans="2:4" ht="15" customHeight="1" x14ac:dyDescent="0.25">
      <c r="B26336" s="683"/>
      <c r="C26336" s="683"/>
      <c r="D26336" s="684"/>
    </row>
    <row r="26337" spans="2:4" ht="15" customHeight="1" x14ac:dyDescent="0.25">
      <c r="B26337" s="683"/>
      <c r="C26337" s="683"/>
      <c r="D26337" s="684"/>
    </row>
    <row r="26338" spans="2:4" ht="15" customHeight="1" x14ac:dyDescent="0.25">
      <c r="B26338" s="683"/>
      <c r="C26338" s="683"/>
      <c r="D26338" s="684"/>
    </row>
    <row r="26339" spans="2:4" ht="15" customHeight="1" x14ac:dyDescent="0.25">
      <c r="B26339" s="683"/>
      <c r="C26339" s="683"/>
      <c r="D26339" s="684"/>
    </row>
    <row r="26340" spans="2:4" ht="15" customHeight="1" x14ac:dyDescent="0.25">
      <c r="B26340" s="683"/>
      <c r="C26340" s="683"/>
      <c r="D26340" s="684"/>
    </row>
    <row r="26341" spans="2:4" ht="15" customHeight="1" x14ac:dyDescent="0.25">
      <c r="B26341" s="683"/>
      <c r="C26341" s="683"/>
      <c r="D26341" s="684"/>
    </row>
    <row r="26342" spans="2:4" ht="15" customHeight="1" x14ac:dyDescent="0.25">
      <c r="B26342" s="683"/>
      <c r="C26342" s="683"/>
      <c r="D26342" s="684"/>
    </row>
    <row r="26343" spans="2:4" ht="15" customHeight="1" x14ac:dyDescent="0.25">
      <c r="B26343" s="683"/>
      <c r="C26343" s="683"/>
      <c r="D26343" s="684"/>
    </row>
    <row r="26344" spans="2:4" ht="15" customHeight="1" x14ac:dyDescent="0.25">
      <c r="B26344" s="683"/>
      <c r="C26344" s="683"/>
      <c r="D26344" s="684"/>
    </row>
    <row r="26345" spans="2:4" ht="15" customHeight="1" x14ac:dyDescent="0.25">
      <c r="B26345" s="683"/>
      <c r="C26345" s="683"/>
      <c r="D26345" s="684"/>
    </row>
    <row r="26346" spans="2:4" ht="15" customHeight="1" x14ac:dyDescent="0.25">
      <c r="B26346" s="683"/>
      <c r="C26346" s="683"/>
      <c r="D26346" s="684"/>
    </row>
    <row r="26347" spans="2:4" ht="15" customHeight="1" x14ac:dyDescent="0.25">
      <c r="B26347" s="683"/>
      <c r="C26347" s="683"/>
      <c r="D26347" s="684"/>
    </row>
    <row r="26348" spans="2:4" ht="15" customHeight="1" x14ac:dyDescent="0.25">
      <c r="B26348" s="683"/>
      <c r="C26348" s="683"/>
      <c r="D26348" s="684"/>
    </row>
    <row r="26349" spans="2:4" ht="15" customHeight="1" x14ac:dyDescent="0.25">
      <c r="B26349" s="683"/>
      <c r="C26349" s="683"/>
      <c r="D26349" s="684"/>
    </row>
    <row r="26350" spans="2:4" ht="15" customHeight="1" x14ac:dyDescent="0.25">
      <c r="B26350" s="683"/>
      <c r="C26350" s="683"/>
      <c r="D26350" s="684"/>
    </row>
    <row r="26351" spans="2:4" ht="15" customHeight="1" x14ac:dyDescent="0.25">
      <c r="B26351" s="683"/>
      <c r="C26351" s="683"/>
      <c r="D26351" s="684"/>
    </row>
    <row r="26352" spans="2:4" ht="15" customHeight="1" x14ac:dyDescent="0.25">
      <c r="B26352" s="683"/>
      <c r="C26352" s="683"/>
      <c r="D26352" s="684"/>
    </row>
    <row r="26353" spans="2:4" ht="15" customHeight="1" x14ac:dyDescent="0.25">
      <c r="B26353" s="683"/>
      <c r="C26353" s="683"/>
      <c r="D26353" s="684"/>
    </row>
    <row r="26354" spans="2:4" ht="15" customHeight="1" x14ac:dyDescent="0.25">
      <c r="B26354" s="683"/>
      <c r="C26354" s="683"/>
      <c r="D26354" s="684"/>
    </row>
    <row r="26355" spans="2:4" ht="15" customHeight="1" x14ac:dyDescent="0.25">
      <c r="B26355" s="683"/>
      <c r="C26355" s="683"/>
      <c r="D26355" s="684"/>
    </row>
    <row r="26356" spans="2:4" ht="15" customHeight="1" x14ac:dyDescent="0.25">
      <c r="B26356" s="683"/>
      <c r="C26356" s="683"/>
      <c r="D26356" s="684"/>
    </row>
    <row r="26357" spans="2:4" ht="15" customHeight="1" x14ac:dyDescent="0.25">
      <c r="B26357" s="683"/>
      <c r="C26357" s="683"/>
      <c r="D26357" s="684"/>
    </row>
    <row r="26358" spans="2:4" ht="15" customHeight="1" x14ac:dyDescent="0.25">
      <c r="B26358" s="683"/>
      <c r="C26358" s="683"/>
      <c r="D26358" s="684"/>
    </row>
    <row r="26359" spans="2:4" ht="15" customHeight="1" x14ac:dyDescent="0.25">
      <c r="B26359" s="683"/>
      <c r="C26359" s="683"/>
      <c r="D26359" s="684"/>
    </row>
    <row r="26360" spans="2:4" ht="15" customHeight="1" x14ac:dyDescent="0.25">
      <c r="B26360" s="683"/>
      <c r="C26360" s="683"/>
      <c r="D26360" s="684"/>
    </row>
    <row r="26361" spans="2:4" ht="15" customHeight="1" x14ac:dyDescent="0.25">
      <c r="B26361" s="683"/>
      <c r="C26361" s="683"/>
      <c r="D26361" s="684"/>
    </row>
    <row r="26362" spans="2:4" ht="15" customHeight="1" x14ac:dyDescent="0.25">
      <c r="B26362" s="683"/>
      <c r="C26362" s="683"/>
      <c r="D26362" s="684"/>
    </row>
    <row r="26363" spans="2:4" ht="15" customHeight="1" x14ac:dyDescent="0.25">
      <c r="B26363" s="683"/>
      <c r="C26363" s="683"/>
      <c r="D26363" s="684"/>
    </row>
    <row r="26364" spans="2:4" ht="15" customHeight="1" x14ac:dyDescent="0.25">
      <c r="B26364" s="683"/>
      <c r="C26364" s="683"/>
      <c r="D26364" s="684"/>
    </row>
    <row r="26365" spans="2:4" ht="15" customHeight="1" x14ac:dyDescent="0.25">
      <c r="B26365" s="683"/>
      <c r="C26365" s="683"/>
      <c r="D26365" s="684"/>
    </row>
    <row r="26366" spans="2:4" ht="15" customHeight="1" x14ac:dyDescent="0.25">
      <c r="B26366" s="683"/>
      <c r="C26366" s="683"/>
      <c r="D26366" s="684"/>
    </row>
    <row r="26367" spans="2:4" ht="15" customHeight="1" x14ac:dyDescent="0.25">
      <c r="B26367" s="683"/>
      <c r="C26367" s="683"/>
      <c r="D26367" s="684"/>
    </row>
    <row r="26368" spans="2:4" ht="15" customHeight="1" x14ac:dyDescent="0.25">
      <c r="B26368" s="683"/>
      <c r="C26368" s="683"/>
      <c r="D26368" s="684"/>
    </row>
    <row r="26369" spans="2:4" ht="15" customHeight="1" x14ac:dyDescent="0.25">
      <c r="B26369" s="683"/>
      <c r="C26369" s="683"/>
      <c r="D26369" s="684"/>
    </row>
    <row r="26370" spans="2:4" ht="15" customHeight="1" x14ac:dyDescent="0.25">
      <c r="B26370" s="683"/>
      <c r="C26370" s="683"/>
      <c r="D26370" s="684"/>
    </row>
    <row r="26371" spans="2:4" ht="15" customHeight="1" x14ac:dyDescent="0.25">
      <c r="B26371" s="683"/>
      <c r="C26371" s="683"/>
      <c r="D26371" s="684"/>
    </row>
    <row r="26372" spans="2:4" ht="15" customHeight="1" x14ac:dyDescent="0.25">
      <c r="B26372" s="683"/>
      <c r="C26372" s="683"/>
      <c r="D26372" s="684"/>
    </row>
    <row r="26373" spans="2:4" ht="15" customHeight="1" x14ac:dyDescent="0.25">
      <c r="B26373" s="683"/>
      <c r="C26373" s="683"/>
      <c r="D26373" s="684"/>
    </row>
    <row r="26374" spans="2:4" ht="15" customHeight="1" x14ac:dyDescent="0.25">
      <c r="B26374" s="683"/>
      <c r="C26374" s="683"/>
      <c r="D26374" s="684"/>
    </row>
    <row r="26375" spans="2:4" ht="15" customHeight="1" x14ac:dyDescent="0.25">
      <c r="B26375" s="683"/>
      <c r="C26375" s="683"/>
      <c r="D26375" s="684"/>
    </row>
    <row r="26376" spans="2:4" ht="15" customHeight="1" x14ac:dyDescent="0.25">
      <c r="B26376" s="683"/>
      <c r="C26376" s="683"/>
      <c r="D26376" s="684"/>
    </row>
    <row r="26377" spans="2:4" ht="15" customHeight="1" x14ac:dyDescent="0.25">
      <c r="B26377" s="683"/>
      <c r="C26377" s="683"/>
      <c r="D26377" s="684"/>
    </row>
    <row r="26378" spans="2:4" ht="15" customHeight="1" x14ac:dyDescent="0.25">
      <c r="B26378" s="683"/>
      <c r="C26378" s="683"/>
      <c r="D26378" s="684"/>
    </row>
    <row r="26379" spans="2:4" ht="15" customHeight="1" x14ac:dyDescent="0.25">
      <c r="B26379" s="683"/>
      <c r="C26379" s="683"/>
      <c r="D26379" s="684"/>
    </row>
    <row r="26380" spans="2:4" ht="15" customHeight="1" x14ac:dyDescent="0.25">
      <c r="B26380" s="683"/>
      <c r="C26380" s="683"/>
      <c r="D26380" s="684"/>
    </row>
    <row r="26381" spans="2:4" ht="15" customHeight="1" x14ac:dyDescent="0.25">
      <c r="B26381" s="683"/>
      <c r="C26381" s="683"/>
      <c r="D26381" s="684"/>
    </row>
    <row r="26382" spans="2:4" ht="15" customHeight="1" x14ac:dyDescent="0.25">
      <c r="B26382" s="683"/>
      <c r="C26382" s="683"/>
      <c r="D26382" s="684"/>
    </row>
    <row r="26383" spans="2:4" ht="15" customHeight="1" x14ac:dyDescent="0.25">
      <c r="B26383" s="683"/>
      <c r="C26383" s="683"/>
      <c r="D26383" s="684"/>
    </row>
    <row r="26384" spans="2:4" ht="15" customHeight="1" x14ac:dyDescent="0.25">
      <c r="B26384" s="683"/>
      <c r="C26384" s="683"/>
      <c r="D26384" s="684"/>
    </row>
    <row r="26385" spans="2:4" ht="15" customHeight="1" x14ac:dyDescent="0.25">
      <c r="B26385" s="683"/>
      <c r="C26385" s="683"/>
      <c r="D26385" s="684"/>
    </row>
    <row r="26386" spans="2:4" ht="15" customHeight="1" x14ac:dyDescent="0.25">
      <c r="B26386" s="683"/>
      <c r="C26386" s="683"/>
      <c r="D26386" s="684"/>
    </row>
    <row r="26387" spans="2:4" ht="15" customHeight="1" x14ac:dyDescent="0.25">
      <c r="B26387" s="683"/>
      <c r="C26387" s="683"/>
      <c r="D26387" s="684"/>
    </row>
    <row r="26388" spans="2:4" ht="15" customHeight="1" x14ac:dyDescent="0.25">
      <c r="B26388" s="683"/>
      <c r="C26388" s="683"/>
      <c r="D26388" s="684"/>
    </row>
    <row r="26389" spans="2:4" ht="15" customHeight="1" x14ac:dyDescent="0.25">
      <c r="B26389" s="683"/>
      <c r="C26389" s="683"/>
      <c r="D26389" s="684"/>
    </row>
    <row r="26390" spans="2:4" ht="15" customHeight="1" x14ac:dyDescent="0.25">
      <c r="B26390" s="683"/>
      <c r="C26390" s="683"/>
      <c r="D26390" s="684"/>
    </row>
    <row r="26391" spans="2:4" ht="15" customHeight="1" x14ac:dyDescent="0.25">
      <c r="B26391" s="683"/>
      <c r="C26391" s="683"/>
      <c r="D26391" s="684"/>
    </row>
    <row r="26392" spans="2:4" ht="15" customHeight="1" x14ac:dyDescent="0.25">
      <c r="B26392" s="683"/>
      <c r="C26392" s="683"/>
      <c r="D26392" s="684"/>
    </row>
    <row r="26393" spans="2:4" ht="15" customHeight="1" x14ac:dyDescent="0.25">
      <c r="B26393" s="683"/>
      <c r="C26393" s="683"/>
      <c r="D26393" s="684"/>
    </row>
    <row r="26394" spans="2:4" ht="15" customHeight="1" x14ac:dyDescent="0.25">
      <c r="B26394" s="683"/>
      <c r="C26394" s="683"/>
      <c r="D26394" s="684"/>
    </row>
    <row r="26395" spans="2:4" ht="15" customHeight="1" x14ac:dyDescent="0.25">
      <c r="B26395" s="683"/>
      <c r="C26395" s="683"/>
      <c r="D26395" s="684"/>
    </row>
    <row r="26396" spans="2:4" ht="15" customHeight="1" x14ac:dyDescent="0.25">
      <c r="B26396" s="683"/>
      <c r="C26396" s="683"/>
      <c r="D26396" s="684"/>
    </row>
    <row r="26397" spans="2:4" ht="15" customHeight="1" x14ac:dyDescent="0.25">
      <c r="B26397" s="683"/>
      <c r="C26397" s="683"/>
      <c r="D26397" s="684"/>
    </row>
    <row r="26398" spans="2:4" ht="15" customHeight="1" x14ac:dyDescent="0.25">
      <c r="B26398" s="683"/>
      <c r="C26398" s="683"/>
      <c r="D26398" s="684"/>
    </row>
    <row r="26399" spans="2:4" ht="15" customHeight="1" x14ac:dyDescent="0.25">
      <c r="B26399" s="683"/>
      <c r="C26399" s="683"/>
      <c r="D26399" s="684"/>
    </row>
    <row r="26400" spans="2:4" ht="15" customHeight="1" x14ac:dyDescent="0.25">
      <c r="B26400" s="683"/>
      <c r="C26400" s="683"/>
      <c r="D26400" s="684"/>
    </row>
    <row r="26401" spans="2:4" ht="15" customHeight="1" x14ac:dyDescent="0.25">
      <c r="B26401" s="683"/>
      <c r="C26401" s="683"/>
      <c r="D26401" s="684"/>
    </row>
    <row r="26402" spans="2:4" ht="15" customHeight="1" x14ac:dyDescent="0.25">
      <c r="B26402" s="683"/>
      <c r="C26402" s="683"/>
      <c r="D26402" s="684"/>
    </row>
    <row r="26403" spans="2:4" ht="15" customHeight="1" x14ac:dyDescent="0.25">
      <c r="B26403" s="683"/>
      <c r="C26403" s="683"/>
      <c r="D26403" s="684"/>
    </row>
    <row r="26404" spans="2:4" ht="15" customHeight="1" x14ac:dyDescent="0.25">
      <c r="B26404" s="683"/>
      <c r="C26404" s="683"/>
      <c r="D26404" s="684"/>
    </row>
    <row r="26405" spans="2:4" ht="15" customHeight="1" x14ac:dyDescent="0.25">
      <c r="B26405" s="683"/>
      <c r="C26405" s="683"/>
      <c r="D26405" s="684"/>
    </row>
    <row r="26406" spans="2:4" ht="15" customHeight="1" x14ac:dyDescent="0.25">
      <c r="B26406" s="683"/>
      <c r="C26406" s="683"/>
      <c r="D26406" s="684"/>
    </row>
    <row r="26407" spans="2:4" ht="15" customHeight="1" x14ac:dyDescent="0.25">
      <c r="B26407" s="683"/>
      <c r="C26407" s="683"/>
      <c r="D26407" s="684"/>
    </row>
    <row r="26408" spans="2:4" ht="15" customHeight="1" x14ac:dyDescent="0.25">
      <c r="B26408" s="683"/>
      <c r="C26408" s="683"/>
      <c r="D26408" s="684"/>
    </row>
    <row r="26409" spans="2:4" ht="15" customHeight="1" x14ac:dyDescent="0.25">
      <c r="B26409" s="683"/>
      <c r="C26409" s="683"/>
      <c r="D26409" s="684"/>
    </row>
    <row r="26410" spans="2:4" ht="15" customHeight="1" x14ac:dyDescent="0.25">
      <c r="B26410" s="683"/>
      <c r="C26410" s="683"/>
      <c r="D26410" s="684"/>
    </row>
    <row r="26411" spans="2:4" ht="15" customHeight="1" x14ac:dyDescent="0.25">
      <c r="B26411" s="683"/>
      <c r="C26411" s="683"/>
      <c r="D26411" s="684"/>
    </row>
    <row r="26412" spans="2:4" ht="15" customHeight="1" x14ac:dyDescent="0.25">
      <c r="B26412" s="683"/>
      <c r="C26412" s="683"/>
      <c r="D26412" s="684"/>
    </row>
    <row r="26413" spans="2:4" ht="15" customHeight="1" x14ac:dyDescent="0.25">
      <c r="B26413" s="683"/>
      <c r="C26413" s="683"/>
      <c r="D26413" s="684"/>
    </row>
    <row r="26414" spans="2:4" ht="15" customHeight="1" x14ac:dyDescent="0.25">
      <c r="B26414" s="683"/>
      <c r="C26414" s="683"/>
      <c r="D26414" s="684"/>
    </row>
    <row r="26415" spans="2:4" ht="15" customHeight="1" x14ac:dyDescent="0.25">
      <c r="B26415" s="683"/>
      <c r="C26415" s="683"/>
      <c r="D26415" s="684"/>
    </row>
    <row r="26416" spans="2:4" ht="15" customHeight="1" x14ac:dyDescent="0.25">
      <c r="B26416" s="683"/>
      <c r="C26416" s="683"/>
      <c r="D26416" s="684"/>
    </row>
    <row r="26417" spans="2:4" ht="15" customHeight="1" x14ac:dyDescent="0.25">
      <c r="B26417" s="683"/>
      <c r="C26417" s="683"/>
      <c r="D26417" s="684"/>
    </row>
    <row r="26418" spans="2:4" ht="15" customHeight="1" x14ac:dyDescent="0.25">
      <c r="B26418" s="683"/>
      <c r="C26418" s="683"/>
      <c r="D26418" s="684"/>
    </row>
    <row r="26419" spans="2:4" ht="15" customHeight="1" x14ac:dyDescent="0.25">
      <c r="B26419" s="683"/>
      <c r="C26419" s="683"/>
      <c r="D26419" s="684"/>
    </row>
    <row r="26420" spans="2:4" ht="15" customHeight="1" x14ac:dyDescent="0.25">
      <c r="B26420" s="683"/>
      <c r="C26420" s="683"/>
      <c r="D26420" s="684"/>
    </row>
    <row r="26421" spans="2:4" ht="15" customHeight="1" x14ac:dyDescent="0.25">
      <c r="B26421" s="683"/>
      <c r="C26421" s="683"/>
      <c r="D26421" s="684"/>
    </row>
    <row r="26422" spans="2:4" ht="15" customHeight="1" x14ac:dyDescent="0.25">
      <c r="B26422" s="683"/>
      <c r="C26422" s="683"/>
      <c r="D26422" s="684"/>
    </row>
    <row r="26423" spans="2:4" ht="15" customHeight="1" x14ac:dyDescent="0.25">
      <c r="B26423" s="683"/>
      <c r="C26423" s="683"/>
      <c r="D26423" s="684"/>
    </row>
    <row r="26424" spans="2:4" ht="15" customHeight="1" x14ac:dyDescent="0.25">
      <c r="B26424" s="683"/>
      <c r="C26424" s="683"/>
      <c r="D26424" s="684"/>
    </row>
    <row r="26425" spans="2:4" ht="15" customHeight="1" x14ac:dyDescent="0.25">
      <c r="B26425" s="683"/>
      <c r="C26425" s="683"/>
      <c r="D26425" s="684"/>
    </row>
    <row r="26426" spans="2:4" ht="15" customHeight="1" x14ac:dyDescent="0.25">
      <c r="B26426" s="683"/>
      <c r="C26426" s="683"/>
      <c r="D26426" s="684"/>
    </row>
    <row r="26427" spans="2:4" ht="15" customHeight="1" x14ac:dyDescent="0.25">
      <c r="B26427" s="683"/>
      <c r="C26427" s="683"/>
      <c r="D26427" s="684"/>
    </row>
    <row r="26428" spans="2:4" ht="15" customHeight="1" x14ac:dyDescent="0.25">
      <c r="B26428" s="683"/>
      <c r="C26428" s="683"/>
      <c r="D26428" s="684"/>
    </row>
    <row r="26429" spans="2:4" ht="15" customHeight="1" x14ac:dyDescent="0.25">
      <c r="B26429" s="683"/>
      <c r="C26429" s="683"/>
      <c r="D26429" s="684"/>
    </row>
    <row r="26430" spans="2:4" ht="15" customHeight="1" x14ac:dyDescent="0.25">
      <c r="B26430" s="683"/>
      <c r="C26430" s="683"/>
      <c r="D26430" s="684"/>
    </row>
    <row r="26431" spans="2:4" ht="15" customHeight="1" x14ac:dyDescent="0.25">
      <c r="B26431" s="683"/>
      <c r="C26431" s="683"/>
      <c r="D26431" s="684"/>
    </row>
    <row r="26432" spans="2:4" ht="15" customHeight="1" x14ac:dyDescent="0.25">
      <c r="B26432" s="683"/>
      <c r="C26432" s="683"/>
      <c r="D26432" s="684"/>
    </row>
    <row r="26433" spans="2:4" ht="15" customHeight="1" x14ac:dyDescent="0.25">
      <c r="B26433" s="683"/>
      <c r="C26433" s="683"/>
      <c r="D26433" s="684"/>
    </row>
    <row r="26434" spans="2:4" ht="15" customHeight="1" x14ac:dyDescent="0.25">
      <c r="B26434" s="683"/>
      <c r="C26434" s="683"/>
      <c r="D26434" s="684"/>
    </row>
    <row r="26435" spans="2:4" ht="15" customHeight="1" x14ac:dyDescent="0.25">
      <c r="B26435" s="683"/>
      <c r="C26435" s="683"/>
      <c r="D26435" s="684"/>
    </row>
    <row r="26436" spans="2:4" ht="15" customHeight="1" x14ac:dyDescent="0.25">
      <c r="B26436" s="683"/>
      <c r="C26436" s="683"/>
      <c r="D26436" s="684"/>
    </row>
    <row r="26437" spans="2:4" ht="15" customHeight="1" x14ac:dyDescent="0.25">
      <c r="B26437" s="683"/>
      <c r="C26437" s="683"/>
      <c r="D26437" s="684"/>
    </row>
    <row r="26438" spans="2:4" ht="15" customHeight="1" x14ac:dyDescent="0.25">
      <c r="B26438" s="683"/>
      <c r="C26438" s="683"/>
      <c r="D26438" s="684"/>
    </row>
    <row r="26439" spans="2:4" ht="15" customHeight="1" x14ac:dyDescent="0.25">
      <c r="B26439" s="683"/>
      <c r="C26439" s="683"/>
      <c r="D26439" s="684"/>
    </row>
    <row r="26440" spans="2:4" ht="15" customHeight="1" x14ac:dyDescent="0.25">
      <c r="B26440" s="683"/>
      <c r="C26440" s="683"/>
      <c r="D26440" s="684"/>
    </row>
    <row r="26441" spans="2:4" ht="15" customHeight="1" x14ac:dyDescent="0.25">
      <c r="B26441" s="683"/>
      <c r="C26441" s="683"/>
      <c r="D26441" s="684"/>
    </row>
    <row r="26442" spans="2:4" ht="15" customHeight="1" x14ac:dyDescent="0.25">
      <c r="B26442" s="683"/>
      <c r="C26442" s="683"/>
      <c r="D26442" s="684"/>
    </row>
    <row r="26443" spans="2:4" ht="15" customHeight="1" x14ac:dyDescent="0.25">
      <c r="B26443" s="683"/>
      <c r="C26443" s="683"/>
      <c r="D26443" s="684"/>
    </row>
    <row r="26444" spans="2:4" ht="15" customHeight="1" x14ac:dyDescent="0.25">
      <c r="B26444" s="683"/>
      <c r="C26444" s="683"/>
      <c r="D26444" s="684"/>
    </row>
    <row r="26445" spans="2:4" ht="15" customHeight="1" x14ac:dyDescent="0.25">
      <c r="B26445" s="683"/>
      <c r="C26445" s="683"/>
      <c r="D26445" s="684"/>
    </row>
    <row r="26446" spans="2:4" ht="15" customHeight="1" x14ac:dyDescent="0.25">
      <c r="B26446" s="683"/>
      <c r="C26446" s="683"/>
      <c r="D26446" s="684"/>
    </row>
    <row r="26447" spans="2:4" ht="15" customHeight="1" x14ac:dyDescent="0.25">
      <c r="B26447" s="683"/>
      <c r="C26447" s="683"/>
      <c r="D26447" s="684"/>
    </row>
    <row r="26448" spans="2:4" ht="15" customHeight="1" x14ac:dyDescent="0.25">
      <c r="B26448" s="683"/>
      <c r="C26448" s="683"/>
      <c r="D26448" s="684"/>
    </row>
    <row r="26449" spans="2:4" ht="15" customHeight="1" x14ac:dyDescent="0.25">
      <c r="B26449" s="683"/>
      <c r="C26449" s="683"/>
      <c r="D26449" s="684"/>
    </row>
    <row r="26450" spans="2:4" ht="15" customHeight="1" x14ac:dyDescent="0.25">
      <c r="B26450" s="683"/>
      <c r="C26450" s="683"/>
      <c r="D26450" s="684"/>
    </row>
    <row r="26451" spans="2:4" ht="15" customHeight="1" x14ac:dyDescent="0.25">
      <c r="B26451" s="683"/>
      <c r="C26451" s="683"/>
      <c r="D26451" s="684"/>
    </row>
    <row r="26452" spans="2:4" ht="15" customHeight="1" x14ac:dyDescent="0.25">
      <c r="B26452" s="683"/>
      <c r="C26452" s="683"/>
      <c r="D26452" s="684"/>
    </row>
    <row r="26453" spans="2:4" ht="15" customHeight="1" x14ac:dyDescent="0.25">
      <c r="B26453" s="683"/>
      <c r="C26453" s="683"/>
      <c r="D26453" s="684"/>
    </row>
    <row r="26454" spans="2:4" ht="15" customHeight="1" x14ac:dyDescent="0.25">
      <c r="B26454" s="683"/>
      <c r="C26454" s="683"/>
      <c r="D26454" s="684"/>
    </row>
    <row r="26455" spans="2:4" ht="15" customHeight="1" x14ac:dyDescent="0.25">
      <c r="B26455" s="683"/>
      <c r="C26455" s="683"/>
      <c r="D26455" s="684"/>
    </row>
    <row r="26456" spans="2:4" ht="15" customHeight="1" x14ac:dyDescent="0.25">
      <c r="B26456" s="683"/>
      <c r="C26456" s="683"/>
      <c r="D26456" s="684"/>
    </row>
    <row r="26457" spans="2:4" ht="15" customHeight="1" x14ac:dyDescent="0.25">
      <c r="B26457" s="683"/>
      <c r="C26457" s="683"/>
      <c r="D26457" s="684"/>
    </row>
    <row r="26458" spans="2:4" ht="15" customHeight="1" x14ac:dyDescent="0.25">
      <c r="B26458" s="683"/>
      <c r="C26458" s="683"/>
      <c r="D26458" s="684"/>
    </row>
    <row r="26459" spans="2:4" ht="15" customHeight="1" x14ac:dyDescent="0.25">
      <c r="B26459" s="683"/>
      <c r="C26459" s="683"/>
      <c r="D26459" s="684"/>
    </row>
    <row r="26460" spans="2:4" ht="15" customHeight="1" x14ac:dyDescent="0.25">
      <c r="B26460" s="683"/>
      <c r="C26460" s="683"/>
      <c r="D26460" s="684"/>
    </row>
    <row r="26461" spans="2:4" ht="15" customHeight="1" x14ac:dyDescent="0.25">
      <c r="B26461" s="683"/>
      <c r="C26461" s="683"/>
      <c r="D26461" s="684"/>
    </row>
    <row r="26462" spans="2:4" ht="15" customHeight="1" x14ac:dyDescent="0.25">
      <c r="B26462" s="683"/>
      <c r="C26462" s="683"/>
      <c r="D26462" s="684"/>
    </row>
    <row r="26463" spans="2:4" ht="15" customHeight="1" x14ac:dyDescent="0.25">
      <c r="B26463" s="683"/>
      <c r="C26463" s="683"/>
      <c r="D26463" s="684"/>
    </row>
    <row r="26464" spans="2:4" ht="15" customHeight="1" x14ac:dyDescent="0.25">
      <c r="B26464" s="683"/>
      <c r="C26464" s="683"/>
      <c r="D26464" s="684"/>
    </row>
    <row r="26465" spans="2:4" ht="15" customHeight="1" x14ac:dyDescent="0.25">
      <c r="B26465" s="683"/>
      <c r="C26465" s="683"/>
      <c r="D26465" s="684"/>
    </row>
    <row r="26466" spans="2:4" ht="15" customHeight="1" x14ac:dyDescent="0.25">
      <c r="B26466" s="683"/>
      <c r="C26466" s="683"/>
      <c r="D26466" s="684"/>
    </row>
    <row r="26467" spans="2:4" ht="15" customHeight="1" x14ac:dyDescent="0.25">
      <c r="B26467" s="683"/>
      <c r="C26467" s="683"/>
      <c r="D26467" s="684"/>
    </row>
    <row r="26468" spans="2:4" ht="15" customHeight="1" x14ac:dyDescent="0.25">
      <c r="B26468" s="683"/>
      <c r="C26468" s="683"/>
      <c r="D26468" s="684"/>
    </row>
    <row r="26469" spans="2:4" ht="15" customHeight="1" x14ac:dyDescent="0.25">
      <c r="B26469" s="683"/>
      <c r="C26469" s="683"/>
      <c r="D26469" s="684"/>
    </row>
    <row r="26470" spans="2:4" ht="15" customHeight="1" x14ac:dyDescent="0.25">
      <c r="B26470" s="683"/>
      <c r="C26470" s="683"/>
      <c r="D26470" s="684"/>
    </row>
    <row r="26471" spans="2:4" ht="15" customHeight="1" x14ac:dyDescent="0.25">
      <c r="B26471" s="683"/>
      <c r="C26471" s="683"/>
      <c r="D26471" s="684"/>
    </row>
    <row r="26472" spans="2:4" ht="15" customHeight="1" x14ac:dyDescent="0.25">
      <c r="B26472" s="683"/>
      <c r="C26472" s="683"/>
      <c r="D26472" s="684"/>
    </row>
    <row r="26473" spans="2:4" ht="15" customHeight="1" x14ac:dyDescent="0.25">
      <c r="B26473" s="683"/>
      <c r="C26473" s="683"/>
      <c r="D26473" s="684"/>
    </row>
    <row r="26474" spans="2:4" ht="15" customHeight="1" x14ac:dyDescent="0.25">
      <c r="B26474" s="683"/>
      <c r="C26474" s="683"/>
      <c r="D26474" s="684"/>
    </row>
    <row r="26475" spans="2:4" ht="15" customHeight="1" x14ac:dyDescent="0.25">
      <c r="B26475" s="683"/>
      <c r="C26475" s="683"/>
      <c r="D26475" s="684"/>
    </row>
    <row r="26476" spans="2:4" ht="15" customHeight="1" x14ac:dyDescent="0.25">
      <c r="B26476" s="683"/>
      <c r="C26476" s="683"/>
      <c r="D26476" s="684"/>
    </row>
    <row r="26477" spans="2:4" ht="15" customHeight="1" x14ac:dyDescent="0.25">
      <c r="B26477" s="683"/>
      <c r="C26477" s="683"/>
      <c r="D26477" s="684"/>
    </row>
    <row r="26478" spans="2:4" ht="15" customHeight="1" x14ac:dyDescent="0.25">
      <c r="B26478" s="683"/>
      <c r="C26478" s="683"/>
      <c r="D26478" s="684"/>
    </row>
    <row r="26479" spans="2:4" ht="15" customHeight="1" x14ac:dyDescent="0.25">
      <c r="B26479" s="683"/>
      <c r="C26479" s="683"/>
      <c r="D26479" s="684"/>
    </row>
    <row r="26480" spans="2:4" ht="15" customHeight="1" x14ac:dyDescent="0.25">
      <c r="B26480" s="683"/>
      <c r="C26480" s="683"/>
      <c r="D26480" s="684"/>
    </row>
    <row r="26481" spans="2:4" ht="15" customHeight="1" x14ac:dyDescent="0.25">
      <c r="B26481" s="683"/>
      <c r="C26481" s="683"/>
      <c r="D26481" s="684"/>
    </row>
    <row r="26482" spans="2:4" ht="15" customHeight="1" x14ac:dyDescent="0.25">
      <c r="B26482" s="683"/>
      <c r="C26482" s="683"/>
      <c r="D26482" s="684"/>
    </row>
    <row r="26483" spans="2:4" ht="15" customHeight="1" x14ac:dyDescent="0.25">
      <c r="B26483" s="683"/>
      <c r="C26483" s="683"/>
      <c r="D26483" s="684"/>
    </row>
    <row r="26484" spans="2:4" ht="15" customHeight="1" x14ac:dyDescent="0.25">
      <c r="B26484" s="683"/>
      <c r="C26484" s="683"/>
      <c r="D26484" s="684"/>
    </row>
    <row r="26485" spans="2:4" ht="15" customHeight="1" x14ac:dyDescent="0.25">
      <c r="B26485" s="683"/>
      <c r="C26485" s="683"/>
      <c r="D26485" s="684"/>
    </row>
    <row r="26486" spans="2:4" ht="15" customHeight="1" x14ac:dyDescent="0.25">
      <c r="B26486" s="683"/>
      <c r="C26486" s="683"/>
      <c r="D26486" s="684"/>
    </row>
    <row r="26487" spans="2:4" ht="15" customHeight="1" x14ac:dyDescent="0.25">
      <c r="B26487" s="683"/>
      <c r="C26487" s="683"/>
      <c r="D26487" s="684"/>
    </row>
    <row r="26488" spans="2:4" ht="15" customHeight="1" x14ac:dyDescent="0.25">
      <c r="B26488" s="683"/>
      <c r="C26488" s="683"/>
      <c r="D26488" s="684"/>
    </row>
    <row r="26489" spans="2:4" ht="15" customHeight="1" x14ac:dyDescent="0.25">
      <c r="B26489" s="683"/>
      <c r="C26489" s="683"/>
      <c r="D26489" s="684"/>
    </row>
    <row r="26490" spans="2:4" ht="15" customHeight="1" x14ac:dyDescent="0.25">
      <c r="B26490" s="683"/>
      <c r="C26490" s="683"/>
      <c r="D26490" s="684"/>
    </row>
    <row r="26491" spans="2:4" ht="15" customHeight="1" x14ac:dyDescent="0.25">
      <c r="B26491" s="683"/>
      <c r="C26491" s="683"/>
      <c r="D26491" s="684"/>
    </row>
    <row r="26492" spans="2:4" ht="15" customHeight="1" x14ac:dyDescent="0.25">
      <c r="B26492" s="683"/>
      <c r="C26492" s="683"/>
      <c r="D26492" s="684"/>
    </row>
    <row r="26493" spans="2:4" ht="15" customHeight="1" x14ac:dyDescent="0.25">
      <c r="B26493" s="683"/>
      <c r="C26493" s="683"/>
      <c r="D26493" s="684"/>
    </row>
    <row r="26494" spans="2:4" ht="15" customHeight="1" x14ac:dyDescent="0.25">
      <c r="B26494" s="683"/>
      <c r="C26494" s="683"/>
      <c r="D26494" s="684"/>
    </row>
    <row r="26495" spans="2:4" ht="15" customHeight="1" x14ac:dyDescent="0.25">
      <c r="B26495" s="683"/>
      <c r="C26495" s="683"/>
      <c r="D26495" s="684"/>
    </row>
    <row r="26496" spans="2:4" ht="15" customHeight="1" x14ac:dyDescent="0.25">
      <c r="B26496" s="683"/>
      <c r="C26496" s="683"/>
      <c r="D26496" s="684"/>
    </row>
    <row r="26497" spans="2:4" ht="15" customHeight="1" x14ac:dyDescent="0.25">
      <c r="B26497" s="683"/>
      <c r="C26497" s="683"/>
      <c r="D26497" s="684"/>
    </row>
    <row r="26498" spans="2:4" ht="15" customHeight="1" x14ac:dyDescent="0.25">
      <c r="B26498" s="683"/>
      <c r="C26498" s="683"/>
      <c r="D26498" s="684"/>
    </row>
    <row r="26499" spans="2:4" ht="15" customHeight="1" x14ac:dyDescent="0.25">
      <c r="B26499" s="683"/>
      <c r="C26499" s="683"/>
      <c r="D26499" s="684"/>
    </row>
    <row r="26500" spans="2:4" ht="15" customHeight="1" x14ac:dyDescent="0.25">
      <c r="B26500" s="683"/>
      <c r="C26500" s="683"/>
      <c r="D26500" s="684"/>
    </row>
    <row r="26501" spans="2:4" ht="15" customHeight="1" x14ac:dyDescent="0.25">
      <c r="B26501" s="683"/>
      <c r="C26501" s="683"/>
      <c r="D26501" s="684"/>
    </row>
    <row r="26502" spans="2:4" ht="15" customHeight="1" x14ac:dyDescent="0.25">
      <c r="B26502" s="683"/>
      <c r="C26502" s="683"/>
      <c r="D26502" s="684"/>
    </row>
    <row r="26503" spans="2:4" ht="15" customHeight="1" x14ac:dyDescent="0.25">
      <c r="B26503" s="683"/>
      <c r="C26503" s="683"/>
      <c r="D26503" s="684"/>
    </row>
    <row r="26504" spans="2:4" ht="15" customHeight="1" x14ac:dyDescent="0.25">
      <c r="B26504" s="683"/>
      <c r="C26504" s="683"/>
      <c r="D26504" s="684"/>
    </row>
    <row r="26505" spans="2:4" ht="15" customHeight="1" x14ac:dyDescent="0.25">
      <c r="B26505" s="683"/>
      <c r="C26505" s="683"/>
      <c r="D26505" s="684"/>
    </row>
    <row r="26506" spans="2:4" ht="15" customHeight="1" x14ac:dyDescent="0.25">
      <c r="B26506" s="683"/>
      <c r="C26506" s="683"/>
      <c r="D26506" s="684"/>
    </row>
    <row r="26507" spans="2:4" ht="15" customHeight="1" x14ac:dyDescent="0.25">
      <c r="B26507" s="683"/>
      <c r="C26507" s="683"/>
      <c r="D26507" s="684"/>
    </row>
    <row r="26508" spans="2:4" ht="15" customHeight="1" x14ac:dyDescent="0.25">
      <c r="B26508" s="683"/>
      <c r="C26508" s="683"/>
      <c r="D26508" s="684"/>
    </row>
    <row r="26509" spans="2:4" ht="15" customHeight="1" x14ac:dyDescent="0.25">
      <c r="B26509" s="683"/>
      <c r="C26509" s="683"/>
      <c r="D26509" s="684"/>
    </row>
    <row r="26510" spans="2:4" ht="15" customHeight="1" x14ac:dyDescent="0.25">
      <c r="B26510" s="683"/>
      <c r="C26510" s="683"/>
      <c r="D26510" s="684"/>
    </row>
    <row r="26511" spans="2:4" ht="15" customHeight="1" x14ac:dyDescent="0.25">
      <c r="B26511" s="683"/>
      <c r="C26511" s="683"/>
      <c r="D26511" s="684"/>
    </row>
    <row r="26512" spans="2:4" ht="15" customHeight="1" x14ac:dyDescent="0.25">
      <c r="B26512" s="683"/>
      <c r="C26512" s="683"/>
      <c r="D26512" s="684"/>
    </row>
    <row r="26513" spans="2:4" ht="15" customHeight="1" x14ac:dyDescent="0.25">
      <c r="B26513" s="683"/>
      <c r="C26513" s="683"/>
      <c r="D26513" s="684"/>
    </row>
    <row r="26514" spans="2:4" ht="15" customHeight="1" x14ac:dyDescent="0.25">
      <c r="B26514" s="683"/>
      <c r="C26514" s="683"/>
      <c r="D26514" s="684"/>
    </row>
    <row r="26515" spans="2:4" ht="15" customHeight="1" x14ac:dyDescent="0.25">
      <c r="B26515" s="683"/>
      <c r="C26515" s="683"/>
      <c r="D26515" s="684"/>
    </row>
    <row r="26516" spans="2:4" ht="15" customHeight="1" x14ac:dyDescent="0.25">
      <c r="B26516" s="683"/>
      <c r="C26516" s="683"/>
      <c r="D26516" s="684"/>
    </row>
    <row r="26517" spans="2:4" ht="15" customHeight="1" x14ac:dyDescent="0.25">
      <c r="B26517" s="683"/>
      <c r="C26517" s="683"/>
      <c r="D26517" s="684"/>
    </row>
    <row r="26518" spans="2:4" ht="15" customHeight="1" x14ac:dyDescent="0.25">
      <c r="B26518" s="683"/>
      <c r="C26518" s="683"/>
      <c r="D26518" s="684"/>
    </row>
    <row r="26519" spans="2:4" ht="15" customHeight="1" x14ac:dyDescent="0.25">
      <c r="B26519" s="683"/>
      <c r="C26519" s="683"/>
      <c r="D26519" s="684"/>
    </row>
    <row r="26520" spans="2:4" ht="15" customHeight="1" x14ac:dyDescent="0.25">
      <c r="B26520" s="683"/>
      <c r="C26520" s="683"/>
      <c r="D26520" s="684"/>
    </row>
    <row r="26521" spans="2:4" ht="15" customHeight="1" x14ac:dyDescent="0.25">
      <c r="B26521" s="683"/>
      <c r="C26521" s="683"/>
      <c r="D26521" s="684"/>
    </row>
    <row r="26522" spans="2:4" ht="15" customHeight="1" x14ac:dyDescent="0.25">
      <c r="B26522" s="683"/>
      <c r="C26522" s="683"/>
      <c r="D26522" s="684"/>
    </row>
    <row r="26523" spans="2:4" ht="15" customHeight="1" x14ac:dyDescent="0.25">
      <c r="B26523" s="683"/>
      <c r="C26523" s="683"/>
      <c r="D26523" s="684"/>
    </row>
    <row r="26524" spans="2:4" ht="15" customHeight="1" x14ac:dyDescent="0.25">
      <c r="B26524" s="683"/>
      <c r="C26524" s="683"/>
      <c r="D26524" s="684"/>
    </row>
    <row r="26525" spans="2:4" ht="15" customHeight="1" x14ac:dyDescent="0.25">
      <c r="B26525" s="683"/>
      <c r="C26525" s="683"/>
      <c r="D26525" s="684"/>
    </row>
    <row r="26526" spans="2:4" ht="15" customHeight="1" x14ac:dyDescent="0.25">
      <c r="B26526" s="683"/>
      <c r="C26526" s="683"/>
      <c r="D26526" s="684"/>
    </row>
    <row r="26527" spans="2:4" ht="15" customHeight="1" x14ac:dyDescent="0.25">
      <c r="B26527" s="683"/>
      <c r="C26527" s="683"/>
      <c r="D26527" s="684"/>
    </row>
    <row r="26528" spans="2:4" ht="15" customHeight="1" x14ac:dyDescent="0.25">
      <c r="B26528" s="683"/>
      <c r="C26528" s="683"/>
      <c r="D26528" s="684"/>
    </row>
    <row r="26529" spans="2:4" ht="15" customHeight="1" x14ac:dyDescent="0.25">
      <c r="B26529" s="683"/>
      <c r="C26529" s="683"/>
      <c r="D26529" s="684"/>
    </row>
    <row r="26530" spans="2:4" ht="15" customHeight="1" x14ac:dyDescent="0.25">
      <c r="B26530" s="683"/>
      <c r="C26530" s="683"/>
      <c r="D26530" s="684"/>
    </row>
    <row r="26531" spans="2:4" ht="15" customHeight="1" x14ac:dyDescent="0.25">
      <c r="B26531" s="683"/>
      <c r="C26531" s="683"/>
      <c r="D26531" s="684"/>
    </row>
    <row r="26532" spans="2:4" ht="15" customHeight="1" x14ac:dyDescent="0.25">
      <c r="B26532" s="683"/>
      <c r="C26532" s="683"/>
      <c r="D26532" s="684"/>
    </row>
    <row r="26533" spans="2:4" ht="15" customHeight="1" x14ac:dyDescent="0.25">
      <c r="B26533" s="683"/>
      <c r="C26533" s="683"/>
      <c r="D26533" s="684"/>
    </row>
    <row r="26534" spans="2:4" ht="15" customHeight="1" x14ac:dyDescent="0.25">
      <c r="B26534" s="683"/>
      <c r="C26534" s="683"/>
      <c r="D26534" s="684"/>
    </row>
    <row r="26535" spans="2:4" ht="15" customHeight="1" x14ac:dyDescent="0.25">
      <c r="B26535" s="683"/>
      <c r="C26535" s="683"/>
      <c r="D26535" s="684"/>
    </row>
    <row r="26536" spans="2:4" ht="15" customHeight="1" x14ac:dyDescent="0.25">
      <c r="B26536" s="683"/>
      <c r="C26536" s="683"/>
      <c r="D26536" s="684"/>
    </row>
    <row r="26537" spans="2:4" ht="15" customHeight="1" x14ac:dyDescent="0.25">
      <c r="B26537" s="683"/>
      <c r="C26537" s="683"/>
      <c r="D26537" s="684"/>
    </row>
    <row r="26538" spans="2:4" ht="15" customHeight="1" x14ac:dyDescent="0.25">
      <c r="B26538" s="683"/>
      <c r="C26538" s="683"/>
      <c r="D26538" s="684"/>
    </row>
    <row r="26539" spans="2:4" ht="15" customHeight="1" x14ac:dyDescent="0.25">
      <c r="B26539" s="683"/>
      <c r="C26539" s="683"/>
      <c r="D26539" s="684"/>
    </row>
    <row r="26540" spans="2:4" ht="15" customHeight="1" x14ac:dyDescent="0.25">
      <c r="B26540" s="683"/>
      <c r="C26540" s="683"/>
      <c r="D26540" s="684"/>
    </row>
    <row r="26541" spans="2:4" ht="15" customHeight="1" x14ac:dyDescent="0.25">
      <c r="B26541" s="683"/>
      <c r="C26541" s="683"/>
      <c r="D26541" s="684"/>
    </row>
    <row r="26542" spans="2:4" ht="15" customHeight="1" x14ac:dyDescent="0.25">
      <c r="B26542" s="683"/>
      <c r="C26542" s="683"/>
      <c r="D26542" s="684"/>
    </row>
    <row r="26543" spans="2:4" ht="15" customHeight="1" x14ac:dyDescent="0.25">
      <c r="B26543" s="683"/>
      <c r="C26543" s="683"/>
      <c r="D26543" s="684"/>
    </row>
    <row r="26544" spans="2:4" ht="15" customHeight="1" x14ac:dyDescent="0.25">
      <c r="B26544" s="683"/>
      <c r="C26544" s="683"/>
      <c r="D26544" s="684"/>
    </row>
    <row r="26545" spans="2:4" ht="15" customHeight="1" x14ac:dyDescent="0.25">
      <c r="B26545" s="683"/>
      <c r="C26545" s="683"/>
      <c r="D26545" s="684"/>
    </row>
    <row r="26546" spans="2:4" ht="15" customHeight="1" x14ac:dyDescent="0.25">
      <c r="B26546" s="683"/>
      <c r="C26546" s="683"/>
      <c r="D26546" s="684"/>
    </row>
    <row r="26547" spans="2:4" ht="15" customHeight="1" x14ac:dyDescent="0.25">
      <c r="B26547" s="683"/>
      <c r="C26547" s="683"/>
      <c r="D26547" s="684"/>
    </row>
    <row r="26548" spans="2:4" ht="15" customHeight="1" x14ac:dyDescent="0.25">
      <c r="B26548" s="683"/>
      <c r="C26548" s="683"/>
      <c r="D26548" s="684"/>
    </row>
    <row r="26549" spans="2:4" ht="15" customHeight="1" x14ac:dyDescent="0.25">
      <c r="B26549" s="683"/>
      <c r="C26549" s="683"/>
      <c r="D26549" s="684"/>
    </row>
    <row r="26550" spans="2:4" ht="15" customHeight="1" x14ac:dyDescent="0.25">
      <c r="B26550" s="683"/>
      <c r="C26550" s="683"/>
      <c r="D26550" s="684"/>
    </row>
    <row r="26551" spans="2:4" ht="15" customHeight="1" x14ac:dyDescent="0.25">
      <c r="B26551" s="683"/>
      <c r="C26551" s="683"/>
      <c r="D26551" s="684"/>
    </row>
    <row r="26552" spans="2:4" ht="15" customHeight="1" x14ac:dyDescent="0.25">
      <c r="B26552" s="683"/>
      <c r="C26552" s="683"/>
      <c r="D26552" s="684"/>
    </row>
    <row r="26553" spans="2:4" ht="15" customHeight="1" x14ac:dyDescent="0.25">
      <c r="B26553" s="683"/>
      <c r="C26553" s="683"/>
      <c r="D26553" s="684"/>
    </row>
    <row r="26554" spans="2:4" ht="15" customHeight="1" x14ac:dyDescent="0.25">
      <c r="B26554" s="683"/>
      <c r="C26554" s="683"/>
      <c r="D26554" s="684"/>
    </row>
    <row r="26555" spans="2:4" ht="15" customHeight="1" x14ac:dyDescent="0.25">
      <c r="B26555" s="683"/>
      <c r="C26555" s="683"/>
      <c r="D26555" s="684"/>
    </row>
    <row r="26556" spans="2:4" ht="15" customHeight="1" x14ac:dyDescent="0.25">
      <c r="B26556" s="683"/>
      <c r="C26556" s="683"/>
      <c r="D26556" s="684"/>
    </row>
    <row r="26557" spans="2:4" ht="15" customHeight="1" x14ac:dyDescent="0.25">
      <c r="B26557" s="683"/>
      <c r="C26557" s="683"/>
      <c r="D26557" s="684"/>
    </row>
    <row r="26558" spans="2:4" ht="15" customHeight="1" x14ac:dyDescent="0.25">
      <c r="B26558" s="683"/>
      <c r="C26558" s="683"/>
      <c r="D26558" s="684"/>
    </row>
    <row r="26559" spans="2:4" ht="15" customHeight="1" x14ac:dyDescent="0.25">
      <c r="B26559" s="683"/>
      <c r="C26559" s="683"/>
      <c r="D26559" s="684"/>
    </row>
    <row r="26560" spans="2:4" ht="15" customHeight="1" x14ac:dyDescent="0.25">
      <c r="B26560" s="683"/>
      <c r="C26560" s="683"/>
      <c r="D26560" s="684"/>
    </row>
    <row r="26561" spans="2:4" ht="15" customHeight="1" x14ac:dyDescent="0.25">
      <c r="B26561" s="683"/>
      <c r="C26561" s="683"/>
      <c r="D26561" s="684"/>
    </row>
    <row r="26562" spans="2:4" ht="15" customHeight="1" x14ac:dyDescent="0.25">
      <c r="B26562" s="683"/>
      <c r="C26562" s="683"/>
      <c r="D26562" s="684"/>
    </row>
    <row r="26563" spans="2:4" ht="15" customHeight="1" x14ac:dyDescent="0.25">
      <c r="B26563" s="683"/>
      <c r="C26563" s="683"/>
      <c r="D26563" s="684"/>
    </row>
    <row r="26564" spans="2:4" ht="15" customHeight="1" x14ac:dyDescent="0.25">
      <c r="B26564" s="683"/>
      <c r="C26564" s="683"/>
      <c r="D26564" s="684"/>
    </row>
    <row r="26565" spans="2:4" ht="15" customHeight="1" x14ac:dyDescent="0.25">
      <c r="B26565" s="683"/>
      <c r="C26565" s="683"/>
      <c r="D26565" s="684"/>
    </row>
    <row r="26566" spans="2:4" ht="15" customHeight="1" x14ac:dyDescent="0.25">
      <c r="B26566" s="683"/>
      <c r="C26566" s="683"/>
      <c r="D26566" s="684"/>
    </row>
    <row r="26567" spans="2:4" ht="15" customHeight="1" x14ac:dyDescent="0.25">
      <c r="B26567" s="683"/>
      <c r="C26567" s="683"/>
      <c r="D26567" s="684"/>
    </row>
    <row r="26568" spans="2:4" ht="15" customHeight="1" x14ac:dyDescent="0.25">
      <c r="B26568" s="683"/>
      <c r="C26568" s="683"/>
      <c r="D26568" s="684"/>
    </row>
    <row r="26569" spans="2:4" ht="15" customHeight="1" x14ac:dyDescent="0.25">
      <c r="B26569" s="683"/>
      <c r="C26569" s="683"/>
      <c r="D26569" s="684"/>
    </row>
    <row r="26570" spans="2:4" ht="15" customHeight="1" x14ac:dyDescent="0.25">
      <c r="B26570" s="683"/>
      <c r="C26570" s="683"/>
      <c r="D26570" s="684"/>
    </row>
    <row r="26571" spans="2:4" ht="15" customHeight="1" x14ac:dyDescent="0.25">
      <c r="B26571" s="683"/>
      <c r="C26571" s="683"/>
      <c r="D26571" s="684"/>
    </row>
    <row r="26572" spans="2:4" ht="15" customHeight="1" x14ac:dyDescent="0.25">
      <c r="B26572" s="683"/>
      <c r="C26572" s="683"/>
      <c r="D26572" s="684"/>
    </row>
    <row r="26573" spans="2:4" ht="15" customHeight="1" x14ac:dyDescent="0.25">
      <c r="B26573" s="683"/>
      <c r="C26573" s="683"/>
      <c r="D26573" s="684"/>
    </row>
    <row r="26574" spans="2:4" ht="15" customHeight="1" x14ac:dyDescent="0.25">
      <c r="B26574" s="683"/>
      <c r="C26574" s="683"/>
      <c r="D26574" s="684"/>
    </row>
    <row r="26575" spans="2:4" ht="15" customHeight="1" x14ac:dyDescent="0.25">
      <c r="B26575" s="683"/>
      <c r="C26575" s="683"/>
      <c r="D26575" s="684"/>
    </row>
    <row r="26576" spans="2:4" ht="15" customHeight="1" x14ac:dyDescent="0.25">
      <c r="B26576" s="683"/>
      <c r="C26576" s="683"/>
      <c r="D26576" s="684"/>
    </row>
    <row r="26577" spans="2:4" ht="15" customHeight="1" x14ac:dyDescent="0.25">
      <c r="B26577" s="683"/>
      <c r="C26577" s="683"/>
      <c r="D26577" s="684"/>
    </row>
    <row r="26578" spans="2:4" ht="15" customHeight="1" x14ac:dyDescent="0.25">
      <c r="B26578" s="683"/>
      <c r="C26578" s="683"/>
      <c r="D26578" s="684"/>
    </row>
    <row r="26579" spans="2:4" ht="15" customHeight="1" x14ac:dyDescent="0.25">
      <c r="B26579" s="683"/>
      <c r="C26579" s="683"/>
      <c r="D26579" s="684"/>
    </row>
    <row r="26580" spans="2:4" ht="15" customHeight="1" x14ac:dyDescent="0.25">
      <c r="B26580" s="683"/>
      <c r="C26580" s="683"/>
      <c r="D26580" s="684"/>
    </row>
    <row r="26581" spans="2:4" ht="15" customHeight="1" x14ac:dyDescent="0.25">
      <c r="B26581" s="683"/>
      <c r="C26581" s="683"/>
      <c r="D26581" s="684"/>
    </row>
    <row r="26582" spans="2:4" ht="15" customHeight="1" x14ac:dyDescent="0.25">
      <c r="B26582" s="683"/>
      <c r="C26582" s="683"/>
      <c r="D26582" s="684"/>
    </row>
    <row r="26583" spans="2:4" ht="15" customHeight="1" x14ac:dyDescent="0.25">
      <c r="B26583" s="683"/>
      <c r="C26583" s="683"/>
      <c r="D26583" s="684"/>
    </row>
    <row r="26584" spans="2:4" ht="15" customHeight="1" x14ac:dyDescent="0.25">
      <c r="B26584" s="683"/>
      <c r="C26584" s="683"/>
      <c r="D26584" s="684"/>
    </row>
    <row r="26585" spans="2:4" ht="15" customHeight="1" x14ac:dyDescent="0.25">
      <c r="B26585" s="683"/>
      <c r="C26585" s="683"/>
      <c r="D26585" s="684"/>
    </row>
    <row r="26586" spans="2:4" ht="15" customHeight="1" x14ac:dyDescent="0.25">
      <c r="B26586" s="683"/>
      <c r="C26586" s="683"/>
      <c r="D26586" s="684"/>
    </row>
    <row r="26587" spans="2:4" ht="15" customHeight="1" x14ac:dyDescent="0.25">
      <c r="B26587" s="683"/>
      <c r="C26587" s="683"/>
      <c r="D26587" s="684"/>
    </row>
    <row r="26588" spans="2:4" ht="15" customHeight="1" x14ac:dyDescent="0.25">
      <c r="B26588" s="683"/>
      <c r="C26588" s="683"/>
      <c r="D26588" s="684"/>
    </row>
    <row r="26589" spans="2:4" ht="15" customHeight="1" x14ac:dyDescent="0.25">
      <c r="B26589" s="683"/>
      <c r="C26589" s="683"/>
      <c r="D26589" s="684"/>
    </row>
    <row r="26590" spans="2:4" ht="15" customHeight="1" x14ac:dyDescent="0.25">
      <c r="B26590" s="683"/>
      <c r="C26590" s="683"/>
      <c r="D26590" s="684"/>
    </row>
    <row r="26591" spans="2:4" ht="15" customHeight="1" x14ac:dyDescent="0.25">
      <c r="B26591" s="683"/>
      <c r="C26591" s="683"/>
      <c r="D26591" s="684"/>
    </row>
    <row r="26592" spans="2:4" ht="15" customHeight="1" x14ac:dyDescent="0.25">
      <c r="B26592" s="683"/>
      <c r="C26592" s="683"/>
      <c r="D26592" s="684"/>
    </row>
    <row r="26593" spans="2:4" ht="15" customHeight="1" x14ac:dyDescent="0.25">
      <c r="B26593" s="683"/>
      <c r="C26593" s="683"/>
      <c r="D26593" s="684"/>
    </row>
    <row r="26594" spans="2:4" ht="15" customHeight="1" x14ac:dyDescent="0.25">
      <c r="B26594" s="683"/>
      <c r="C26594" s="683"/>
      <c r="D26594" s="684"/>
    </row>
    <row r="26595" spans="2:4" ht="15" customHeight="1" x14ac:dyDescent="0.25">
      <c r="B26595" s="683"/>
      <c r="C26595" s="683"/>
      <c r="D26595" s="684"/>
    </row>
    <row r="26596" spans="2:4" ht="15" customHeight="1" x14ac:dyDescent="0.25">
      <c r="B26596" s="683"/>
      <c r="C26596" s="683"/>
      <c r="D26596" s="684"/>
    </row>
    <row r="26597" spans="2:4" ht="15" customHeight="1" x14ac:dyDescent="0.25">
      <c r="B26597" s="683"/>
      <c r="C26597" s="683"/>
      <c r="D26597" s="684"/>
    </row>
    <row r="26598" spans="2:4" ht="15" customHeight="1" x14ac:dyDescent="0.25">
      <c r="B26598" s="683"/>
      <c r="C26598" s="683"/>
      <c r="D26598" s="684"/>
    </row>
    <row r="26599" spans="2:4" ht="15" customHeight="1" x14ac:dyDescent="0.25">
      <c r="B26599" s="683"/>
      <c r="C26599" s="683"/>
      <c r="D26599" s="684"/>
    </row>
    <row r="26600" spans="2:4" ht="15" customHeight="1" x14ac:dyDescent="0.25">
      <c r="B26600" s="683"/>
      <c r="C26600" s="683"/>
      <c r="D26600" s="684"/>
    </row>
    <row r="26601" spans="2:4" ht="15" customHeight="1" x14ac:dyDescent="0.25">
      <c r="B26601" s="683"/>
      <c r="C26601" s="683"/>
      <c r="D26601" s="684"/>
    </row>
    <row r="26602" spans="2:4" ht="15" customHeight="1" x14ac:dyDescent="0.25">
      <c r="B26602" s="683"/>
      <c r="C26602" s="683"/>
      <c r="D26602" s="684"/>
    </row>
    <row r="26603" spans="2:4" ht="15" customHeight="1" x14ac:dyDescent="0.25">
      <c r="B26603" s="683"/>
      <c r="C26603" s="683"/>
      <c r="D26603" s="684"/>
    </row>
    <row r="26604" spans="2:4" ht="15" customHeight="1" x14ac:dyDescent="0.25">
      <c r="B26604" s="683"/>
      <c r="C26604" s="683"/>
      <c r="D26604" s="684"/>
    </row>
    <row r="26605" spans="2:4" ht="15" customHeight="1" x14ac:dyDescent="0.25">
      <c r="B26605" s="683"/>
      <c r="C26605" s="683"/>
      <c r="D26605" s="684"/>
    </row>
    <row r="26606" spans="2:4" ht="15" customHeight="1" x14ac:dyDescent="0.25">
      <c r="B26606" s="683"/>
      <c r="C26606" s="683"/>
      <c r="D26606" s="684"/>
    </row>
    <row r="26607" spans="2:4" ht="15" customHeight="1" x14ac:dyDescent="0.25">
      <c r="B26607" s="683"/>
      <c r="C26607" s="683"/>
      <c r="D26607" s="684"/>
    </row>
    <row r="26608" spans="2:4" ht="15" customHeight="1" x14ac:dyDescent="0.25">
      <c r="B26608" s="683"/>
      <c r="C26608" s="683"/>
      <c r="D26608" s="684"/>
    </row>
    <row r="26609" spans="2:4" ht="15" customHeight="1" x14ac:dyDescent="0.25">
      <c r="B26609" s="683"/>
      <c r="C26609" s="683"/>
      <c r="D26609" s="684"/>
    </row>
    <row r="26610" spans="2:4" ht="15" customHeight="1" x14ac:dyDescent="0.25">
      <c r="B26610" s="683"/>
      <c r="C26610" s="683"/>
      <c r="D26610" s="684"/>
    </row>
    <row r="26611" spans="2:4" ht="15" customHeight="1" x14ac:dyDescent="0.25">
      <c r="B26611" s="683"/>
      <c r="C26611" s="683"/>
      <c r="D26611" s="684"/>
    </row>
    <row r="26612" spans="2:4" ht="15" customHeight="1" x14ac:dyDescent="0.25">
      <c r="B26612" s="683"/>
      <c r="C26612" s="683"/>
      <c r="D26612" s="684"/>
    </row>
    <row r="26613" spans="2:4" ht="15" customHeight="1" x14ac:dyDescent="0.25">
      <c r="B26613" s="683"/>
      <c r="C26613" s="683"/>
      <c r="D26613" s="684"/>
    </row>
    <row r="26614" spans="2:4" ht="15" customHeight="1" x14ac:dyDescent="0.25">
      <c r="B26614" s="683"/>
      <c r="C26614" s="683"/>
      <c r="D26614" s="684"/>
    </row>
    <row r="26615" spans="2:4" ht="15" customHeight="1" x14ac:dyDescent="0.25">
      <c r="B26615" s="683"/>
      <c r="C26615" s="683"/>
      <c r="D26615" s="684"/>
    </row>
    <row r="26616" spans="2:4" ht="15" customHeight="1" x14ac:dyDescent="0.25">
      <c r="B26616" s="683"/>
      <c r="C26616" s="683"/>
      <c r="D26616" s="684"/>
    </row>
    <row r="26617" spans="2:4" ht="15" customHeight="1" x14ac:dyDescent="0.25">
      <c r="B26617" s="683"/>
      <c r="C26617" s="683"/>
      <c r="D26617" s="684"/>
    </row>
    <row r="26618" spans="2:4" ht="15" customHeight="1" x14ac:dyDescent="0.25">
      <c r="B26618" s="683"/>
      <c r="C26618" s="683"/>
      <c r="D26618" s="684"/>
    </row>
    <row r="26619" spans="2:4" ht="15" customHeight="1" x14ac:dyDescent="0.25">
      <c r="B26619" s="683"/>
      <c r="C26619" s="683"/>
      <c r="D26619" s="684"/>
    </row>
    <row r="26620" spans="2:4" ht="15" customHeight="1" x14ac:dyDescent="0.25">
      <c r="B26620" s="683"/>
      <c r="C26620" s="683"/>
      <c r="D26620" s="684"/>
    </row>
    <row r="26621" spans="2:4" ht="15" customHeight="1" x14ac:dyDescent="0.25">
      <c r="B26621" s="683"/>
      <c r="C26621" s="683"/>
      <c r="D26621" s="684"/>
    </row>
    <row r="26622" spans="2:4" ht="15" customHeight="1" x14ac:dyDescent="0.25">
      <c r="B26622" s="683"/>
      <c r="C26622" s="683"/>
      <c r="D26622" s="684"/>
    </row>
    <row r="26623" spans="2:4" ht="15" customHeight="1" x14ac:dyDescent="0.25">
      <c r="B26623" s="683"/>
      <c r="C26623" s="683"/>
      <c r="D26623" s="684"/>
    </row>
    <row r="26624" spans="2:4" ht="15" customHeight="1" x14ac:dyDescent="0.25">
      <c r="B26624" s="683"/>
      <c r="C26624" s="683"/>
      <c r="D26624" s="684"/>
    </row>
    <row r="26625" spans="2:4" ht="15" customHeight="1" x14ac:dyDescent="0.25">
      <c r="B26625" s="683"/>
      <c r="C26625" s="683"/>
      <c r="D26625" s="684"/>
    </row>
    <row r="26626" spans="2:4" ht="15" customHeight="1" x14ac:dyDescent="0.25">
      <c r="B26626" s="683"/>
      <c r="C26626" s="683"/>
      <c r="D26626" s="684"/>
    </row>
    <row r="26627" spans="2:4" ht="15" customHeight="1" x14ac:dyDescent="0.25">
      <c r="B26627" s="683"/>
      <c r="C26627" s="683"/>
      <c r="D26627" s="684"/>
    </row>
    <row r="26628" spans="2:4" ht="15" customHeight="1" x14ac:dyDescent="0.25">
      <c r="B26628" s="683"/>
      <c r="C26628" s="683"/>
      <c r="D26628" s="684"/>
    </row>
    <row r="26629" spans="2:4" ht="15" customHeight="1" x14ac:dyDescent="0.25">
      <c r="B26629" s="683"/>
      <c r="C26629" s="683"/>
      <c r="D26629" s="684"/>
    </row>
    <row r="26630" spans="2:4" ht="15" customHeight="1" x14ac:dyDescent="0.25">
      <c r="B26630" s="683"/>
      <c r="C26630" s="683"/>
      <c r="D26630" s="684"/>
    </row>
    <row r="26631" spans="2:4" ht="15" customHeight="1" x14ac:dyDescent="0.25">
      <c r="B26631" s="683"/>
      <c r="C26631" s="683"/>
      <c r="D26631" s="684"/>
    </row>
    <row r="26632" spans="2:4" ht="15" customHeight="1" x14ac:dyDescent="0.25">
      <c r="B26632" s="683"/>
      <c r="C26632" s="683"/>
      <c r="D26632" s="684"/>
    </row>
    <row r="26633" spans="2:4" ht="15" customHeight="1" x14ac:dyDescent="0.25">
      <c r="B26633" s="683"/>
      <c r="C26633" s="683"/>
      <c r="D26633" s="684"/>
    </row>
    <row r="26634" spans="2:4" ht="15" customHeight="1" x14ac:dyDescent="0.25">
      <c r="B26634" s="683"/>
      <c r="C26634" s="683"/>
      <c r="D26634" s="684"/>
    </row>
    <row r="26635" spans="2:4" ht="15" customHeight="1" x14ac:dyDescent="0.25">
      <c r="B26635" s="683"/>
      <c r="C26635" s="683"/>
      <c r="D26635" s="684"/>
    </row>
    <row r="26636" spans="2:4" ht="15" customHeight="1" x14ac:dyDescent="0.25">
      <c r="B26636" s="683"/>
      <c r="C26636" s="683"/>
      <c r="D26636" s="684"/>
    </row>
    <row r="26637" spans="2:4" ht="15" customHeight="1" x14ac:dyDescent="0.25">
      <c r="B26637" s="683"/>
      <c r="C26637" s="683"/>
      <c r="D26637" s="684"/>
    </row>
    <row r="26638" spans="2:4" ht="15" customHeight="1" x14ac:dyDescent="0.25">
      <c r="B26638" s="683"/>
      <c r="C26638" s="683"/>
      <c r="D26638" s="684"/>
    </row>
    <row r="26639" spans="2:4" ht="15" customHeight="1" x14ac:dyDescent="0.25">
      <c r="B26639" s="683"/>
      <c r="C26639" s="683"/>
      <c r="D26639" s="684"/>
    </row>
    <row r="26640" spans="2:4" ht="15" customHeight="1" x14ac:dyDescent="0.25">
      <c r="B26640" s="683"/>
      <c r="C26640" s="683"/>
      <c r="D26640" s="684"/>
    </row>
    <row r="26641" spans="2:4" ht="15" customHeight="1" x14ac:dyDescent="0.25">
      <c r="B26641" s="683"/>
      <c r="C26641" s="683"/>
      <c r="D26641" s="684"/>
    </row>
    <row r="26642" spans="2:4" ht="15" customHeight="1" x14ac:dyDescent="0.25">
      <c r="B26642" s="683"/>
      <c r="C26642" s="683"/>
      <c r="D26642" s="684"/>
    </row>
    <row r="26643" spans="2:4" ht="15" customHeight="1" x14ac:dyDescent="0.25">
      <c r="B26643" s="683"/>
      <c r="C26643" s="683"/>
      <c r="D26643" s="684"/>
    </row>
    <row r="26644" spans="2:4" ht="15" customHeight="1" x14ac:dyDescent="0.25">
      <c r="B26644" s="683"/>
      <c r="C26644" s="683"/>
      <c r="D26644" s="684"/>
    </row>
    <row r="26645" spans="2:4" ht="15" customHeight="1" x14ac:dyDescent="0.25">
      <c r="B26645" s="683"/>
      <c r="C26645" s="683"/>
      <c r="D26645" s="684"/>
    </row>
    <row r="26646" spans="2:4" ht="15" customHeight="1" x14ac:dyDescent="0.25">
      <c r="B26646" s="683"/>
      <c r="C26646" s="683"/>
      <c r="D26646" s="684"/>
    </row>
    <row r="26647" spans="2:4" ht="15" customHeight="1" x14ac:dyDescent="0.25">
      <c r="B26647" s="683"/>
      <c r="C26647" s="683"/>
      <c r="D26647" s="684"/>
    </row>
    <row r="26648" spans="2:4" ht="15" customHeight="1" x14ac:dyDescent="0.25">
      <c r="B26648" s="683"/>
      <c r="C26648" s="683"/>
      <c r="D26648" s="684"/>
    </row>
    <row r="26649" spans="2:4" ht="15" customHeight="1" x14ac:dyDescent="0.25">
      <c r="B26649" s="683"/>
      <c r="C26649" s="683"/>
      <c r="D26649" s="684"/>
    </row>
    <row r="26650" spans="2:4" ht="15" customHeight="1" x14ac:dyDescent="0.25">
      <c r="B26650" s="683"/>
      <c r="C26650" s="683"/>
      <c r="D26650" s="684"/>
    </row>
    <row r="26651" spans="2:4" ht="15" customHeight="1" x14ac:dyDescent="0.25">
      <c r="B26651" s="683"/>
      <c r="C26651" s="683"/>
      <c r="D26651" s="684"/>
    </row>
    <row r="26652" spans="2:4" ht="15" customHeight="1" x14ac:dyDescent="0.25">
      <c r="B26652" s="683"/>
      <c r="C26652" s="683"/>
      <c r="D26652" s="684"/>
    </row>
    <row r="26653" spans="2:4" ht="15" customHeight="1" x14ac:dyDescent="0.25">
      <c r="B26653" s="683"/>
      <c r="C26653" s="683"/>
      <c r="D26653" s="684"/>
    </row>
    <row r="26654" spans="2:4" ht="15" customHeight="1" x14ac:dyDescent="0.25">
      <c r="B26654" s="683"/>
      <c r="C26654" s="683"/>
      <c r="D26654" s="684"/>
    </row>
    <row r="26655" spans="2:4" ht="15" customHeight="1" x14ac:dyDescent="0.25">
      <c r="B26655" s="683"/>
      <c r="C26655" s="683"/>
      <c r="D26655" s="684"/>
    </row>
    <row r="26656" spans="2:4" ht="15" customHeight="1" x14ac:dyDescent="0.25">
      <c r="B26656" s="683"/>
      <c r="C26656" s="683"/>
      <c r="D26656" s="684"/>
    </row>
    <row r="26657" spans="2:4" ht="15" customHeight="1" x14ac:dyDescent="0.25">
      <c r="B26657" s="683"/>
      <c r="C26657" s="683"/>
      <c r="D26657" s="684"/>
    </row>
    <row r="26658" spans="2:4" ht="15" customHeight="1" x14ac:dyDescent="0.25">
      <c r="B26658" s="683"/>
      <c r="C26658" s="683"/>
      <c r="D26658" s="684"/>
    </row>
    <row r="26659" spans="2:4" ht="15" customHeight="1" x14ac:dyDescent="0.25">
      <c r="B26659" s="683"/>
      <c r="C26659" s="683"/>
      <c r="D26659" s="684"/>
    </row>
    <row r="26660" spans="2:4" ht="15" customHeight="1" x14ac:dyDescent="0.25">
      <c r="B26660" s="683"/>
      <c r="C26660" s="683"/>
      <c r="D26660" s="684"/>
    </row>
    <row r="26661" spans="2:4" ht="15" customHeight="1" x14ac:dyDescent="0.25">
      <c r="B26661" s="683"/>
      <c r="C26661" s="683"/>
      <c r="D26661" s="684"/>
    </row>
    <row r="26662" spans="2:4" ht="15" customHeight="1" x14ac:dyDescent="0.25">
      <c r="B26662" s="683"/>
      <c r="C26662" s="683"/>
      <c r="D26662" s="684"/>
    </row>
    <row r="26663" spans="2:4" ht="15" customHeight="1" x14ac:dyDescent="0.25">
      <c r="B26663" s="683"/>
      <c r="C26663" s="683"/>
      <c r="D26663" s="684"/>
    </row>
    <row r="26664" spans="2:4" ht="15" customHeight="1" x14ac:dyDescent="0.25">
      <c r="B26664" s="683"/>
      <c r="C26664" s="683"/>
      <c r="D26664" s="684"/>
    </row>
    <row r="26665" spans="2:4" ht="15" customHeight="1" x14ac:dyDescent="0.25">
      <c r="B26665" s="683"/>
      <c r="C26665" s="683"/>
      <c r="D26665" s="684"/>
    </row>
    <row r="26666" spans="2:4" ht="15" customHeight="1" x14ac:dyDescent="0.25">
      <c r="B26666" s="683"/>
      <c r="C26666" s="683"/>
      <c r="D26666" s="684"/>
    </row>
    <row r="26667" spans="2:4" ht="15" customHeight="1" x14ac:dyDescent="0.25">
      <c r="B26667" s="683"/>
      <c r="C26667" s="683"/>
      <c r="D26667" s="684"/>
    </row>
    <row r="26668" spans="2:4" ht="15" customHeight="1" x14ac:dyDescent="0.25">
      <c r="B26668" s="683"/>
      <c r="C26668" s="683"/>
      <c r="D26668" s="684"/>
    </row>
    <row r="26669" spans="2:4" ht="15" customHeight="1" x14ac:dyDescent="0.25">
      <c r="B26669" s="683"/>
      <c r="C26669" s="683"/>
      <c r="D26669" s="684"/>
    </row>
    <row r="26670" spans="2:4" ht="15" customHeight="1" x14ac:dyDescent="0.25">
      <c r="B26670" s="683"/>
      <c r="C26670" s="683"/>
      <c r="D26670" s="684"/>
    </row>
    <row r="26671" spans="2:4" ht="15" customHeight="1" x14ac:dyDescent="0.25">
      <c r="B26671" s="683"/>
      <c r="C26671" s="683"/>
      <c r="D26671" s="684"/>
    </row>
    <row r="26672" spans="2:4" ht="15" customHeight="1" x14ac:dyDescent="0.25">
      <c r="B26672" s="683"/>
      <c r="C26672" s="683"/>
      <c r="D26672" s="684"/>
    </row>
    <row r="26673" spans="2:4" ht="15" customHeight="1" x14ac:dyDescent="0.25">
      <c r="B26673" s="683"/>
      <c r="C26673" s="683"/>
      <c r="D26673" s="684"/>
    </row>
    <row r="26674" spans="2:4" ht="15" customHeight="1" x14ac:dyDescent="0.25">
      <c r="B26674" s="683"/>
      <c r="C26674" s="683"/>
      <c r="D26674" s="684"/>
    </row>
    <row r="26675" spans="2:4" ht="15" customHeight="1" x14ac:dyDescent="0.25">
      <c r="B26675" s="683"/>
      <c r="C26675" s="683"/>
      <c r="D26675" s="684"/>
    </row>
    <row r="26676" spans="2:4" ht="15" customHeight="1" x14ac:dyDescent="0.25">
      <c r="B26676" s="683"/>
      <c r="C26676" s="683"/>
      <c r="D26676" s="684"/>
    </row>
    <row r="26677" spans="2:4" ht="15" customHeight="1" x14ac:dyDescent="0.25">
      <c r="B26677" s="683"/>
      <c r="C26677" s="683"/>
      <c r="D26677" s="684"/>
    </row>
    <row r="26678" spans="2:4" ht="15" customHeight="1" x14ac:dyDescent="0.25">
      <c r="B26678" s="683"/>
      <c r="C26678" s="683"/>
      <c r="D26678" s="684"/>
    </row>
    <row r="26679" spans="2:4" ht="15" customHeight="1" x14ac:dyDescent="0.25">
      <c r="B26679" s="683"/>
      <c r="C26679" s="683"/>
      <c r="D26679" s="684"/>
    </row>
    <row r="26680" spans="2:4" ht="15" customHeight="1" x14ac:dyDescent="0.25">
      <c r="B26680" s="683"/>
      <c r="C26680" s="683"/>
      <c r="D26680" s="684"/>
    </row>
    <row r="26681" spans="2:4" ht="15" customHeight="1" x14ac:dyDescent="0.25">
      <c r="B26681" s="683"/>
      <c r="C26681" s="683"/>
      <c r="D26681" s="684"/>
    </row>
    <row r="26682" spans="2:4" ht="15" customHeight="1" x14ac:dyDescent="0.25">
      <c r="B26682" s="683"/>
      <c r="C26682" s="683"/>
      <c r="D26682" s="684"/>
    </row>
    <row r="26683" spans="2:4" ht="15" customHeight="1" x14ac:dyDescent="0.25">
      <c r="B26683" s="683"/>
      <c r="C26683" s="683"/>
      <c r="D26683" s="684"/>
    </row>
    <row r="26684" spans="2:4" ht="15" customHeight="1" x14ac:dyDescent="0.25">
      <c r="B26684" s="683"/>
      <c r="C26684" s="683"/>
      <c r="D26684" s="684"/>
    </row>
    <row r="26685" spans="2:4" ht="15" customHeight="1" x14ac:dyDescent="0.25">
      <c r="B26685" s="683"/>
      <c r="C26685" s="683"/>
      <c r="D26685" s="684"/>
    </row>
    <row r="26686" spans="2:4" ht="15" customHeight="1" x14ac:dyDescent="0.25">
      <c r="B26686" s="683"/>
      <c r="C26686" s="683"/>
      <c r="D26686" s="684"/>
    </row>
    <row r="26687" spans="2:4" ht="15" customHeight="1" x14ac:dyDescent="0.25">
      <c r="B26687" s="683"/>
      <c r="C26687" s="683"/>
      <c r="D26687" s="684"/>
    </row>
    <row r="26688" spans="2:4" ht="15" customHeight="1" x14ac:dyDescent="0.25">
      <c r="B26688" s="683"/>
      <c r="C26688" s="683"/>
      <c r="D26688" s="684"/>
    </row>
    <row r="26689" spans="2:4" ht="15" customHeight="1" x14ac:dyDescent="0.25">
      <c r="B26689" s="683"/>
      <c r="C26689" s="683"/>
      <c r="D26689" s="684"/>
    </row>
    <row r="26690" spans="2:4" ht="15" customHeight="1" x14ac:dyDescent="0.25">
      <c r="B26690" s="683"/>
      <c r="C26690" s="683"/>
      <c r="D26690" s="684"/>
    </row>
    <row r="26691" spans="2:4" ht="15" customHeight="1" x14ac:dyDescent="0.25">
      <c r="B26691" s="683"/>
      <c r="C26691" s="683"/>
      <c r="D26691" s="684"/>
    </row>
    <row r="26692" spans="2:4" ht="15" customHeight="1" x14ac:dyDescent="0.25">
      <c r="B26692" s="683"/>
      <c r="C26692" s="683"/>
      <c r="D26692" s="684"/>
    </row>
    <row r="26693" spans="2:4" ht="15" customHeight="1" x14ac:dyDescent="0.25">
      <c r="B26693" s="683"/>
      <c r="C26693" s="683"/>
      <c r="D26693" s="684"/>
    </row>
    <row r="26694" spans="2:4" ht="15" customHeight="1" x14ac:dyDescent="0.25">
      <c r="B26694" s="683"/>
      <c r="C26694" s="683"/>
      <c r="D26694" s="684"/>
    </row>
    <row r="26695" spans="2:4" ht="15" customHeight="1" x14ac:dyDescent="0.25">
      <c r="B26695" s="683"/>
      <c r="C26695" s="683"/>
      <c r="D26695" s="684"/>
    </row>
    <row r="26696" spans="2:4" ht="15" customHeight="1" x14ac:dyDescent="0.25">
      <c r="B26696" s="683"/>
      <c r="C26696" s="683"/>
      <c r="D26696" s="684"/>
    </row>
    <row r="26697" spans="2:4" ht="15" customHeight="1" x14ac:dyDescent="0.25">
      <c r="B26697" s="683"/>
      <c r="C26697" s="683"/>
      <c r="D26697" s="684"/>
    </row>
    <row r="26698" spans="2:4" ht="15" customHeight="1" x14ac:dyDescent="0.25">
      <c r="B26698" s="683"/>
      <c r="C26698" s="683"/>
      <c r="D26698" s="684"/>
    </row>
    <row r="26699" spans="2:4" ht="15" customHeight="1" x14ac:dyDescent="0.25">
      <c r="B26699" s="683"/>
      <c r="C26699" s="683"/>
      <c r="D26699" s="684"/>
    </row>
    <row r="26700" spans="2:4" ht="15" customHeight="1" x14ac:dyDescent="0.25">
      <c r="B26700" s="683"/>
      <c r="C26700" s="683"/>
      <c r="D26700" s="684"/>
    </row>
    <row r="26701" spans="2:4" ht="15" customHeight="1" x14ac:dyDescent="0.25">
      <c r="B26701" s="683"/>
      <c r="C26701" s="683"/>
      <c r="D26701" s="684"/>
    </row>
    <row r="26702" spans="2:4" ht="15" customHeight="1" x14ac:dyDescent="0.25">
      <c r="B26702" s="683"/>
      <c r="C26702" s="683"/>
      <c r="D26702" s="684"/>
    </row>
    <row r="26703" spans="2:4" ht="15" customHeight="1" x14ac:dyDescent="0.25">
      <c r="B26703" s="683"/>
      <c r="C26703" s="683"/>
      <c r="D26703" s="684"/>
    </row>
    <row r="26704" spans="2:4" ht="15" customHeight="1" x14ac:dyDescent="0.25">
      <c r="B26704" s="683"/>
      <c r="C26704" s="683"/>
      <c r="D26704" s="684"/>
    </row>
    <row r="26705" spans="2:4" ht="15" customHeight="1" x14ac:dyDescent="0.25">
      <c r="B26705" s="683"/>
      <c r="C26705" s="683"/>
      <c r="D26705" s="684"/>
    </row>
    <row r="26706" spans="2:4" ht="15" customHeight="1" x14ac:dyDescent="0.25">
      <c r="B26706" s="683"/>
      <c r="C26706" s="683"/>
      <c r="D26706" s="684"/>
    </row>
    <row r="26707" spans="2:4" ht="15" customHeight="1" x14ac:dyDescent="0.25">
      <c r="B26707" s="683"/>
      <c r="C26707" s="683"/>
      <c r="D26707" s="684"/>
    </row>
    <row r="26708" spans="2:4" ht="15" customHeight="1" x14ac:dyDescent="0.25">
      <c r="B26708" s="683"/>
      <c r="C26708" s="683"/>
      <c r="D26708" s="684"/>
    </row>
    <row r="26709" spans="2:4" ht="15" customHeight="1" x14ac:dyDescent="0.25">
      <c r="B26709" s="683"/>
      <c r="C26709" s="683"/>
      <c r="D26709" s="684"/>
    </row>
    <row r="26710" spans="2:4" ht="15" customHeight="1" x14ac:dyDescent="0.25">
      <c r="B26710" s="683"/>
      <c r="C26710" s="683"/>
      <c r="D26710" s="684"/>
    </row>
    <row r="26711" spans="2:4" ht="15" customHeight="1" x14ac:dyDescent="0.25">
      <c r="B26711" s="683"/>
      <c r="C26711" s="683"/>
      <c r="D26711" s="684"/>
    </row>
    <row r="26712" spans="2:4" ht="15" customHeight="1" x14ac:dyDescent="0.25">
      <c r="B26712" s="683"/>
      <c r="C26712" s="683"/>
      <c r="D26712" s="684"/>
    </row>
    <row r="26713" spans="2:4" ht="15" customHeight="1" x14ac:dyDescent="0.25">
      <c r="B26713" s="683"/>
      <c r="C26713" s="683"/>
      <c r="D26713" s="684"/>
    </row>
    <row r="26714" spans="2:4" ht="15" customHeight="1" x14ac:dyDescent="0.25">
      <c r="B26714" s="683"/>
      <c r="C26714" s="683"/>
      <c r="D26714" s="684"/>
    </row>
    <row r="26715" spans="2:4" ht="15" customHeight="1" x14ac:dyDescent="0.25">
      <c r="B26715" s="683"/>
      <c r="C26715" s="683"/>
      <c r="D26715" s="684"/>
    </row>
    <row r="26716" spans="2:4" ht="15" customHeight="1" x14ac:dyDescent="0.25">
      <c r="B26716" s="683"/>
      <c r="C26716" s="683"/>
      <c r="D26716" s="684"/>
    </row>
    <row r="26717" spans="2:4" ht="15" customHeight="1" x14ac:dyDescent="0.25">
      <c r="B26717" s="683"/>
      <c r="C26717" s="683"/>
      <c r="D26717" s="684"/>
    </row>
    <row r="26718" spans="2:4" ht="15" customHeight="1" x14ac:dyDescent="0.25">
      <c r="B26718" s="683"/>
      <c r="C26718" s="683"/>
      <c r="D26718" s="684"/>
    </row>
    <row r="26719" spans="2:4" ht="15" customHeight="1" x14ac:dyDescent="0.25">
      <c r="B26719" s="683"/>
      <c r="C26719" s="683"/>
      <c r="D26719" s="684"/>
    </row>
    <row r="26720" spans="2:4" ht="15" customHeight="1" x14ac:dyDescent="0.25">
      <c r="B26720" s="683"/>
      <c r="C26720" s="683"/>
      <c r="D26720" s="684"/>
    </row>
    <row r="26721" spans="2:4" ht="15" customHeight="1" x14ac:dyDescent="0.25">
      <c r="B26721" s="683"/>
      <c r="C26721" s="683"/>
      <c r="D26721" s="684"/>
    </row>
    <row r="26722" spans="2:4" ht="15" customHeight="1" x14ac:dyDescent="0.25">
      <c r="B26722" s="683"/>
      <c r="C26722" s="683"/>
      <c r="D26722" s="684"/>
    </row>
    <row r="26723" spans="2:4" ht="15" customHeight="1" x14ac:dyDescent="0.25">
      <c r="B26723" s="683"/>
      <c r="C26723" s="683"/>
      <c r="D26723" s="684"/>
    </row>
    <row r="26724" spans="2:4" ht="15" customHeight="1" x14ac:dyDescent="0.25">
      <c r="B26724" s="683"/>
      <c r="C26724" s="683"/>
      <c r="D26724" s="684"/>
    </row>
    <row r="26725" spans="2:4" ht="15" customHeight="1" x14ac:dyDescent="0.25">
      <c r="B26725" s="683"/>
      <c r="C26725" s="683"/>
      <c r="D26725" s="684"/>
    </row>
    <row r="26726" spans="2:4" ht="15" customHeight="1" x14ac:dyDescent="0.25">
      <c r="B26726" s="683"/>
      <c r="C26726" s="683"/>
      <c r="D26726" s="684"/>
    </row>
    <row r="26727" spans="2:4" ht="15" customHeight="1" x14ac:dyDescent="0.25">
      <c r="B26727" s="683"/>
      <c r="C26727" s="683"/>
      <c r="D26727" s="684"/>
    </row>
    <row r="26728" spans="2:4" ht="15" customHeight="1" x14ac:dyDescent="0.25">
      <c r="B26728" s="683"/>
      <c r="C26728" s="683"/>
      <c r="D26728" s="684"/>
    </row>
    <row r="26729" spans="2:4" ht="15" customHeight="1" x14ac:dyDescent="0.25">
      <c r="B26729" s="683"/>
      <c r="C26729" s="683"/>
      <c r="D26729" s="684"/>
    </row>
    <row r="26730" spans="2:4" ht="15" customHeight="1" x14ac:dyDescent="0.25">
      <c r="B26730" s="683"/>
      <c r="C26730" s="683"/>
      <c r="D26730" s="684"/>
    </row>
    <row r="26731" spans="2:4" ht="15" customHeight="1" x14ac:dyDescent="0.25">
      <c r="B26731" s="683"/>
      <c r="C26731" s="683"/>
      <c r="D26731" s="684"/>
    </row>
    <row r="26732" spans="2:4" ht="15" customHeight="1" x14ac:dyDescent="0.25">
      <c r="B26732" s="683"/>
      <c r="C26732" s="683"/>
      <c r="D26732" s="684"/>
    </row>
    <row r="26733" spans="2:4" ht="15" customHeight="1" x14ac:dyDescent="0.25">
      <c r="B26733" s="683"/>
      <c r="C26733" s="683"/>
      <c r="D26733" s="684"/>
    </row>
    <row r="26734" spans="2:4" ht="15" customHeight="1" x14ac:dyDescent="0.25">
      <c r="B26734" s="683"/>
      <c r="C26734" s="683"/>
      <c r="D26734" s="684"/>
    </row>
    <row r="26735" spans="2:4" ht="15" customHeight="1" x14ac:dyDescent="0.25">
      <c r="B26735" s="683"/>
      <c r="C26735" s="683"/>
      <c r="D26735" s="684"/>
    </row>
    <row r="26736" spans="2:4" ht="15" customHeight="1" x14ac:dyDescent="0.25">
      <c r="B26736" s="683"/>
      <c r="C26736" s="683"/>
      <c r="D26736" s="684"/>
    </row>
    <row r="26737" spans="2:4" ht="15" customHeight="1" x14ac:dyDescent="0.25">
      <c r="B26737" s="683"/>
      <c r="C26737" s="683"/>
      <c r="D26737" s="684"/>
    </row>
    <row r="26738" spans="2:4" ht="15" customHeight="1" x14ac:dyDescent="0.25">
      <c r="B26738" s="683"/>
      <c r="C26738" s="683"/>
      <c r="D26738" s="684"/>
    </row>
    <row r="26739" spans="2:4" ht="15" customHeight="1" x14ac:dyDescent="0.25">
      <c r="B26739" s="683"/>
      <c r="C26739" s="683"/>
      <c r="D26739" s="684"/>
    </row>
    <row r="26740" spans="2:4" ht="15" customHeight="1" x14ac:dyDescent="0.25">
      <c r="B26740" s="683"/>
      <c r="C26740" s="683"/>
      <c r="D26740" s="684"/>
    </row>
    <row r="26741" spans="2:4" ht="15" customHeight="1" x14ac:dyDescent="0.25">
      <c r="B26741" s="683"/>
      <c r="C26741" s="683"/>
      <c r="D26741" s="684"/>
    </row>
    <row r="26742" spans="2:4" ht="15" customHeight="1" x14ac:dyDescent="0.25">
      <c r="B26742" s="683"/>
      <c r="C26742" s="683"/>
      <c r="D26742" s="684"/>
    </row>
    <row r="26743" spans="2:4" ht="15" customHeight="1" x14ac:dyDescent="0.25">
      <c r="B26743" s="683"/>
      <c r="C26743" s="683"/>
      <c r="D26743" s="684"/>
    </row>
    <row r="26744" spans="2:4" ht="15" customHeight="1" x14ac:dyDescent="0.25">
      <c r="B26744" s="683"/>
      <c r="C26744" s="683"/>
      <c r="D26744" s="684"/>
    </row>
    <row r="26745" spans="2:4" ht="15" customHeight="1" x14ac:dyDescent="0.25">
      <c r="B26745" s="683"/>
      <c r="C26745" s="683"/>
      <c r="D26745" s="684"/>
    </row>
    <row r="26746" spans="2:4" ht="15" customHeight="1" x14ac:dyDescent="0.25">
      <c r="B26746" s="683"/>
      <c r="C26746" s="683"/>
      <c r="D26746" s="684"/>
    </row>
    <row r="26747" spans="2:4" ht="15" customHeight="1" x14ac:dyDescent="0.25">
      <c r="B26747" s="683"/>
      <c r="C26747" s="683"/>
      <c r="D26747" s="684"/>
    </row>
    <row r="26748" spans="2:4" ht="15" customHeight="1" x14ac:dyDescent="0.25">
      <c r="B26748" s="683"/>
      <c r="C26748" s="683"/>
      <c r="D26748" s="684"/>
    </row>
    <row r="26749" spans="2:4" ht="15" customHeight="1" x14ac:dyDescent="0.25">
      <c r="B26749" s="683"/>
      <c r="C26749" s="683"/>
      <c r="D26749" s="684"/>
    </row>
    <row r="26750" spans="2:4" ht="15" customHeight="1" x14ac:dyDescent="0.25">
      <c r="B26750" s="683"/>
      <c r="C26750" s="683"/>
      <c r="D26750" s="684"/>
    </row>
    <row r="26751" spans="2:4" ht="15" customHeight="1" x14ac:dyDescent="0.25">
      <c r="B26751" s="683"/>
      <c r="C26751" s="683"/>
      <c r="D26751" s="684"/>
    </row>
    <row r="26752" spans="2:4" ht="15" customHeight="1" x14ac:dyDescent="0.25">
      <c r="B26752" s="683"/>
      <c r="C26752" s="683"/>
      <c r="D26752" s="684"/>
    </row>
    <row r="26753" spans="2:4" ht="15" customHeight="1" x14ac:dyDescent="0.25">
      <c r="B26753" s="683"/>
      <c r="C26753" s="683"/>
      <c r="D26753" s="684"/>
    </row>
    <row r="26754" spans="2:4" ht="15" customHeight="1" x14ac:dyDescent="0.25">
      <c r="B26754" s="683"/>
      <c r="C26754" s="683"/>
      <c r="D26754" s="684"/>
    </row>
    <row r="26755" spans="2:4" ht="15" customHeight="1" x14ac:dyDescent="0.25">
      <c r="B26755" s="683"/>
      <c r="C26755" s="683"/>
      <c r="D26755" s="684"/>
    </row>
    <row r="26756" spans="2:4" ht="15" customHeight="1" x14ac:dyDescent="0.25">
      <c r="B26756" s="683"/>
      <c r="C26756" s="683"/>
      <c r="D26756" s="684"/>
    </row>
    <row r="26757" spans="2:4" ht="15" customHeight="1" x14ac:dyDescent="0.25">
      <c r="B26757" s="683"/>
      <c r="C26757" s="683"/>
      <c r="D26757" s="684"/>
    </row>
    <row r="26758" spans="2:4" ht="15" customHeight="1" x14ac:dyDescent="0.25">
      <c r="B26758" s="683"/>
      <c r="C26758" s="683"/>
      <c r="D26758" s="684"/>
    </row>
    <row r="26759" spans="2:4" ht="15" customHeight="1" x14ac:dyDescent="0.25">
      <c r="B26759" s="683"/>
      <c r="C26759" s="683"/>
      <c r="D26759" s="684"/>
    </row>
    <row r="26760" spans="2:4" ht="15" customHeight="1" x14ac:dyDescent="0.25">
      <c r="B26760" s="683"/>
      <c r="C26760" s="683"/>
      <c r="D26760" s="684"/>
    </row>
    <row r="26761" spans="2:4" ht="15" customHeight="1" x14ac:dyDescent="0.25">
      <c r="B26761" s="683"/>
      <c r="C26761" s="683"/>
      <c r="D26761" s="684"/>
    </row>
    <row r="26762" spans="2:4" ht="15" customHeight="1" x14ac:dyDescent="0.25">
      <c r="B26762" s="683"/>
      <c r="C26762" s="683"/>
      <c r="D26762" s="684"/>
    </row>
    <row r="26763" spans="2:4" ht="15" customHeight="1" x14ac:dyDescent="0.25">
      <c r="B26763" s="683"/>
      <c r="C26763" s="683"/>
      <c r="D26763" s="684"/>
    </row>
    <row r="26764" spans="2:4" ht="15" customHeight="1" x14ac:dyDescent="0.25">
      <c r="B26764" s="683"/>
      <c r="C26764" s="683"/>
      <c r="D26764" s="684"/>
    </row>
    <row r="26765" spans="2:4" ht="15" customHeight="1" x14ac:dyDescent="0.25">
      <c r="B26765" s="683"/>
      <c r="C26765" s="683"/>
      <c r="D26765" s="684"/>
    </row>
    <row r="26766" spans="2:4" ht="15" customHeight="1" x14ac:dyDescent="0.25">
      <c r="B26766" s="683"/>
      <c r="C26766" s="683"/>
      <c r="D26766" s="684"/>
    </row>
    <row r="26767" spans="2:4" ht="15" customHeight="1" x14ac:dyDescent="0.25">
      <c r="B26767" s="683"/>
      <c r="C26767" s="683"/>
      <c r="D26767" s="684"/>
    </row>
    <row r="26768" spans="2:4" ht="15" customHeight="1" x14ac:dyDescent="0.25">
      <c r="B26768" s="683"/>
      <c r="C26768" s="683"/>
      <c r="D26768" s="684"/>
    </row>
    <row r="26769" spans="2:4" ht="15" customHeight="1" x14ac:dyDescent="0.25">
      <c r="B26769" s="683"/>
      <c r="C26769" s="683"/>
      <c r="D26769" s="684"/>
    </row>
    <row r="26770" spans="2:4" ht="15" customHeight="1" x14ac:dyDescent="0.25">
      <c r="B26770" s="683"/>
      <c r="C26770" s="683"/>
      <c r="D26770" s="684"/>
    </row>
    <row r="26771" spans="2:4" ht="15" customHeight="1" x14ac:dyDescent="0.25">
      <c r="B26771" s="683"/>
      <c r="C26771" s="683"/>
      <c r="D26771" s="684"/>
    </row>
    <row r="26772" spans="2:4" ht="15" customHeight="1" x14ac:dyDescent="0.25">
      <c r="B26772" s="683"/>
      <c r="C26772" s="683"/>
      <c r="D26772" s="684"/>
    </row>
    <row r="26773" spans="2:4" ht="15" customHeight="1" x14ac:dyDescent="0.25">
      <c r="B26773" s="683"/>
      <c r="C26773" s="683"/>
      <c r="D26773" s="684"/>
    </row>
    <row r="26774" spans="2:4" ht="15" customHeight="1" x14ac:dyDescent="0.25">
      <c r="B26774" s="683"/>
      <c r="C26774" s="683"/>
      <c r="D26774" s="684"/>
    </row>
    <row r="26775" spans="2:4" ht="15" customHeight="1" x14ac:dyDescent="0.25">
      <c r="B26775" s="683"/>
      <c r="C26775" s="683"/>
      <c r="D26775" s="684"/>
    </row>
    <row r="26776" spans="2:4" ht="15" customHeight="1" x14ac:dyDescent="0.25">
      <c r="B26776" s="683"/>
      <c r="C26776" s="683"/>
      <c r="D26776" s="684"/>
    </row>
    <row r="26777" spans="2:4" ht="15" customHeight="1" x14ac:dyDescent="0.25">
      <c r="B26777" s="683"/>
      <c r="C26777" s="683"/>
      <c r="D26777" s="684"/>
    </row>
    <row r="26778" spans="2:4" ht="15" customHeight="1" x14ac:dyDescent="0.25">
      <c r="B26778" s="683"/>
      <c r="C26778" s="683"/>
      <c r="D26778" s="684"/>
    </row>
    <row r="26779" spans="2:4" ht="15" customHeight="1" x14ac:dyDescent="0.25">
      <c r="B26779" s="683"/>
      <c r="C26779" s="683"/>
      <c r="D26779" s="684"/>
    </row>
    <row r="26780" spans="2:4" ht="15" customHeight="1" x14ac:dyDescent="0.25">
      <c r="B26780" s="683"/>
      <c r="C26780" s="683"/>
      <c r="D26780" s="684"/>
    </row>
    <row r="26781" spans="2:4" ht="15" customHeight="1" x14ac:dyDescent="0.25">
      <c r="B26781" s="683"/>
      <c r="C26781" s="683"/>
      <c r="D26781" s="684"/>
    </row>
    <row r="26782" spans="2:4" ht="15" customHeight="1" x14ac:dyDescent="0.25">
      <c r="B26782" s="683"/>
      <c r="C26782" s="683"/>
      <c r="D26782" s="684"/>
    </row>
    <row r="26783" spans="2:4" ht="15" customHeight="1" x14ac:dyDescent="0.25">
      <c r="B26783" s="683"/>
      <c r="C26783" s="683"/>
      <c r="D26783" s="684"/>
    </row>
    <row r="26784" spans="2:4" ht="15" customHeight="1" x14ac:dyDescent="0.25">
      <c r="B26784" s="683"/>
      <c r="C26784" s="683"/>
      <c r="D26784" s="684"/>
    </row>
    <row r="26785" spans="2:4" ht="15" customHeight="1" x14ac:dyDescent="0.25">
      <c r="B26785" s="683"/>
      <c r="C26785" s="683"/>
      <c r="D26785" s="684"/>
    </row>
    <row r="26786" spans="2:4" ht="15" customHeight="1" x14ac:dyDescent="0.25">
      <c r="B26786" s="683"/>
      <c r="C26786" s="683"/>
      <c r="D26786" s="684"/>
    </row>
    <row r="26787" spans="2:4" ht="15" customHeight="1" x14ac:dyDescent="0.25">
      <c r="B26787" s="683"/>
      <c r="C26787" s="683"/>
      <c r="D26787" s="684"/>
    </row>
    <row r="26788" spans="2:4" ht="15" customHeight="1" x14ac:dyDescent="0.25">
      <c r="B26788" s="683"/>
      <c r="C26788" s="683"/>
      <c r="D26788" s="684"/>
    </row>
    <row r="26789" spans="2:4" ht="15" customHeight="1" x14ac:dyDescent="0.25">
      <c r="B26789" s="683"/>
      <c r="C26789" s="683"/>
      <c r="D26789" s="684"/>
    </row>
    <row r="26790" spans="2:4" ht="15" customHeight="1" x14ac:dyDescent="0.25">
      <c r="B26790" s="683"/>
      <c r="C26790" s="683"/>
      <c r="D26790" s="684"/>
    </row>
    <row r="26791" spans="2:4" ht="15" customHeight="1" x14ac:dyDescent="0.25">
      <c r="B26791" s="683"/>
      <c r="C26791" s="683"/>
      <c r="D26791" s="684"/>
    </row>
    <row r="26792" spans="2:4" ht="15" customHeight="1" x14ac:dyDescent="0.25">
      <c r="B26792" s="683"/>
      <c r="C26792" s="683"/>
      <c r="D26792" s="684"/>
    </row>
    <row r="26793" spans="2:4" ht="15" customHeight="1" x14ac:dyDescent="0.25">
      <c r="B26793" s="683"/>
      <c r="C26793" s="683"/>
      <c r="D26793" s="684"/>
    </row>
    <row r="26794" spans="2:4" ht="15" customHeight="1" x14ac:dyDescent="0.25">
      <c r="B26794" s="683"/>
      <c r="C26794" s="683"/>
      <c r="D26794" s="684"/>
    </row>
    <row r="26795" spans="2:4" ht="15" customHeight="1" x14ac:dyDescent="0.25">
      <c r="B26795" s="683"/>
      <c r="C26795" s="683"/>
      <c r="D26795" s="684"/>
    </row>
    <row r="26796" spans="2:4" ht="15" customHeight="1" x14ac:dyDescent="0.25">
      <c r="B26796" s="683"/>
      <c r="C26796" s="683"/>
      <c r="D26796" s="684"/>
    </row>
    <row r="26797" spans="2:4" ht="15" customHeight="1" x14ac:dyDescent="0.25">
      <c r="B26797" s="683"/>
      <c r="C26797" s="683"/>
      <c r="D26797" s="684"/>
    </row>
    <row r="26798" spans="2:4" ht="15" customHeight="1" x14ac:dyDescent="0.25">
      <c r="B26798" s="683"/>
      <c r="C26798" s="683"/>
      <c r="D26798" s="684"/>
    </row>
    <row r="26799" spans="2:4" ht="15" customHeight="1" x14ac:dyDescent="0.25">
      <c r="B26799" s="683"/>
      <c r="C26799" s="683"/>
      <c r="D26799" s="684"/>
    </row>
    <row r="26800" spans="2:4" ht="15" customHeight="1" x14ac:dyDescent="0.25">
      <c r="B26800" s="683"/>
      <c r="C26800" s="683"/>
      <c r="D26800" s="684"/>
    </row>
    <row r="26801" spans="2:4" ht="15" customHeight="1" x14ac:dyDescent="0.25">
      <c r="B26801" s="683"/>
      <c r="C26801" s="683"/>
      <c r="D26801" s="684"/>
    </row>
    <row r="26802" spans="2:4" ht="15" customHeight="1" x14ac:dyDescent="0.25">
      <c r="B26802" s="683"/>
      <c r="C26802" s="683"/>
      <c r="D26802" s="684"/>
    </row>
    <row r="26803" spans="2:4" ht="15" customHeight="1" x14ac:dyDescent="0.25">
      <c r="B26803" s="683"/>
      <c r="C26803" s="683"/>
      <c r="D26803" s="684"/>
    </row>
    <row r="26804" spans="2:4" ht="15" customHeight="1" x14ac:dyDescent="0.25">
      <c r="B26804" s="683"/>
      <c r="C26804" s="683"/>
      <c r="D26804" s="684"/>
    </row>
    <row r="26805" spans="2:4" ht="15" customHeight="1" x14ac:dyDescent="0.25">
      <c r="B26805" s="683"/>
      <c r="C26805" s="683"/>
      <c r="D26805" s="684"/>
    </row>
    <row r="26806" spans="2:4" ht="15" customHeight="1" x14ac:dyDescent="0.25">
      <c r="B26806" s="683"/>
      <c r="C26806" s="683"/>
      <c r="D26806" s="684"/>
    </row>
    <row r="26807" spans="2:4" ht="15" customHeight="1" x14ac:dyDescent="0.25">
      <c r="B26807" s="683"/>
      <c r="C26807" s="683"/>
      <c r="D26807" s="684"/>
    </row>
    <row r="26808" spans="2:4" ht="15" customHeight="1" x14ac:dyDescent="0.25">
      <c r="B26808" s="683"/>
      <c r="C26808" s="683"/>
      <c r="D26808" s="684"/>
    </row>
    <row r="26809" spans="2:4" ht="15" customHeight="1" x14ac:dyDescent="0.25">
      <c r="B26809" s="683"/>
      <c r="C26809" s="683"/>
      <c r="D26809" s="684"/>
    </row>
    <row r="26810" spans="2:4" ht="15" customHeight="1" x14ac:dyDescent="0.25">
      <c r="B26810" s="683"/>
      <c r="C26810" s="683"/>
      <c r="D26810" s="684"/>
    </row>
    <row r="26811" spans="2:4" ht="15" customHeight="1" x14ac:dyDescent="0.25">
      <c r="B26811" s="683"/>
      <c r="C26811" s="683"/>
      <c r="D26811" s="684"/>
    </row>
    <row r="26812" spans="2:4" ht="15" customHeight="1" x14ac:dyDescent="0.25">
      <c r="B26812" s="683"/>
      <c r="C26812" s="683"/>
      <c r="D26812" s="684"/>
    </row>
    <row r="26813" spans="2:4" ht="15" customHeight="1" x14ac:dyDescent="0.25">
      <c r="B26813" s="683"/>
      <c r="C26813" s="683"/>
      <c r="D26813" s="684"/>
    </row>
    <row r="26814" spans="2:4" ht="15" customHeight="1" x14ac:dyDescent="0.25">
      <c r="B26814" s="683"/>
      <c r="C26814" s="683"/>
      <c r="D26814" s="684"/>
    </row>
    <row r="26815" spans="2:4" ht="15" customHeight="1" x14ac:dyDescent="0.25">
      <c r="B26815" s="683"/>
      <c r="C26815" s="683"/>
      <c r="D26815" s="684"/>
    </row>
    <row r="26816" spans="2:4" ht="15" customHeight="1" x14ac:dyDescent="0.25">
      <c r="B26816" s="683"/>
      <c r="C26816" s="683"/>
      <c r="D26816" s="684"/>
    </row>
    <row r="26817" spans="2:4" ht="15" customHeight="1" x14ac:dyDescent="0.25">
      <c r="B26817" s="683"/>
      <c r="C26817" s="683"/>
      <c r="D26817" s="684"/>
    </row>
    <row r="26818" spans="2:4" ht="15" customHeight="1" x14ac:dyDescent="0.25">
      <c r="B26818" s="683"/>
      <c r="C26818" s="683"/>
      <c r="D26818" s="684"/>
    </row>
    <row r="26819" spans="2:4" ht="15" customHeight="1" x14ac:dyDescent="0.25">
      <c r="B26819" s="683"/>
      <c r="C26819" s="683"/>
      <c r="D26819" s="684"/>
    </row>
    <row r="26820" spans="2:4" ht="15" customHeight="1" x14ac:dyDescent="0.25">
      <c r="B26820" s="683"/>
      <c r="C26820" s="683"/>
      <c r="D26820" s="684"/>
    </row>
    <row r="26821" spans="2:4" ht="15" customHeight="1" x14ac:dyDescent="0.25">
      <c r="B26821" s="683"/>
      <c r="C26821" s="683"/>
      <c r="D26821" s="684"/>
    </row>
    <row r="26822" spans="2:4" ht="15" customHeight="1" x14ac:dyDescent="0.25">
      <c r="B26822" s="683"/>
      <c r="C26822" s="683"/>
      <c r="D26822" s="684"/>
    </row>
    <row r="26823" spans="2:4" ht="15" customHeight="1" x14ac:dyDescent="0.25">
      <c r="B26823" s="683"/>
      <c r="C26823" s="683"/>
      <c r="D26823" s="684"/>
    </row>
    <row r="26824" spans="2:4" ht="15" customHeight="1" x14ac:dyDescent="0.25">
      <c r="B26824" s="683"/>
      <c r="C26824" s="683"/>
      <c r="D26824" s="684"/>
    </row>
    <row r="26825" spans="2:4" ht="15" customHeight="1" x14ac:dyDescent="0.25">
      <c r="B26825" s="683"/>
      <c r="C26825" s="683"/>
      <c r="D26825" s="684"/>
    </row>
    <row r="26826" spans="2:4" ht="15" customHeight="1" x14ac:dyDescent="0.25">
      <c r="B26826" s="683"/>
      <c r="C26826" s="683"/>
      <c r="D26826" s="684"/>
    </row>
    <row r="26827" spans="2:4" ht="15" customHeight="1" x14ac:dyDescent="0.25">
      <c r="B26827" s="683"/>
      <c r="C26827" s="683"/>
      <c r="D26827" s="684"/>
    </row>
    <row r="26828" spans="2:4" ht="15" customHeight="1" x14ac:dyDescent="0.25">
      <c r="B26828" s="683"/>
      <c r="C26828" s="683"/>
      <c r="D26828" s="684"/>
    </row>
    <row r="26829" spans="2:4" ht="15" customHeight="1" x14ac:dyDescent="0.25">
      <c r="B26829" s="683"/>
      <c r="C26829" s="683"/>
      <c r="D26829" s="684"/>
    </row>
    <row r="26830" spans="2:4" ht="15" customHeight="1" x14ac:dyDescent="0.25">
      <c r="B26830" s="683"/>
      <c r="C26830" s="683"/>
      <c r="D26830" s="684"/>
    </row>
    <row r="26831" spans="2:4" ht="15" customHeight="1" x14ac:dyDescent="0.25">
      <c r="B26831" s="683"/>
      <c r="C26831" s="683"/>
      <c r="D26831" s="684"/>
    </row>
    <row r="26832" spans="2:4" ht="15" customHeight="1" x14ac:dyDescent="0.25">
      <c r="B26832" s="683"/>
      <c r="C26832" s="683"/>
      <c r="D26832" s="684"/>
    </row>
    <row r="26833" spans="2:4" ht="15" customHeight="1" x14ac:dyDescent="0.25">
      <c r="B26833" s="683"/>
      <c r="C26833" s="683"/>
      <c r="D26833" s="684"/>
    </row>
    <row r="26834" spans="2:4" ht="15" customHeight="1" x14ac:dyDescent="0.25">
      <c r="B26834" s="683"/>
      <c r="C26834" s="683"/>
      <c r="D26834" s="684"/>
    </row>
    <row r="26835" spans="2:4" ht="15" customHeight="1" x14ac:dyDescent="0.25">
      <c r="B26835" s="683"/>
      <c r="C26835" s="683"/>
      <c r="D26835" s="684"/>
    </row>
    <row r="26836" spans="2:4" ht="15" customHeight="1" x14ac:dyDescent="0.25">
      <c r="B26836" s="683"/>
      <c r="C26836" s="683"/>
      <c r="D26836" s="684"/>
    </row>
    <row r="26837" spans="2:4" ht="15" customHeight="1" x14ac:dyDescent="0.25">
      <c r="B26837" s="683"/>
      <c r="C26837" s="683"/>
      <c r="D26837" s="684"/>
    </row>
    <row r="26838" spans="2:4" ht="15" customHeight="1" x14ac:dyDescent="0.25">
      <c r="B26838" s="683"/>
      <c r="C26838" s="683"/>
      <c r="D26838" s="684"/>
    </row>
    <row r="26839" spans="2:4" ht="15" customHeight="1" x14ac:dyDescent="0.25">
      <c r="B26839" s="683"/>
      <c r="C26839" s="683"/>
      <c r="D26839" s="684"/>
    </row>
    <row r="26840" spans="2:4" ht="15" customHeight="1" x14ac:dyDescent="0.25">
      <c r="B26840" s="683"/>
      <c r="C26840" s="683"/>
      <c r="D26840" s="684"/>
    </row>
    <row r="26841" spans="2:4" ht="15" customHeight="1" x14ac:dyDescent="0.25">
      <c r="B26841" s="683"/>
      <c r="C26841" s="683"/>
      <c r="D26841" s="684"/>
    </row>
    <row r="26842" spans="2:4" ht="15" customHeight="1" x14ac:dyDescent="0.25">
      <c r="B26842" s="683"/>
      <c r="C26842" s="683"/>
      <c r="D26842" s="684"/>
    </row>
    <row r="26843" spans="2:4" ht="15" customHeight="1" x14ac:dyDescent="0.25">
      <c r="B26843" s="683"/>
      <c r="C26843" s="683"/>
      <c r="D26843" s="684"/>
    </row>
    <row r="26844" spans="2:4" ht="15" customHeight="1" x14ac:dyDescent="0.25">
      <c r="B26844" s="683"/>
      <c r="C26844" s="683"/>
      <c r="D26844" s="684"/>
    </row>
    <row r="26845" spans="2:4" ht="15" customHeight="1" x14ac:dyDescent="0.25">
      <c r="B26845" s="683"/>
      <c r="C26845" s="683"/>
      <c r="D26845" s="684"/>
    </row>
    <row r="26846" spans="2:4" ht="15" customHeight="1" x14ac:dyDescent="0.25">
      <c r="B26846" s="683"/>
      <c r="C26846" s="683"/>
      <c r="D26846" s="684"/>
    </row>
    <row r="26847" spans="2:4" ht="15" customHeight="1" x14ac:dyDescent="0.25">
      <c r="B26847" s="683"/>
      <c r="C26847" s="683"/>
      <c r="D26847" s="684"/>
    </row>
    <row r="26848" spans="2:4" ht="15" customHeight="1" x14ac:dyDescent="0.25">
      <c r="B26848" s="683"/>
      <c r="C26848" s="683"/>
      <c r="D26848" s="684"/>
    </row>
    <row r="26849" spans="2:4" ht="15" customHeight="1" x14ac:dyDescent="0.25">
      <c r="B26849" s="683"/>
      <c r="C26849" s="683"/>
      <c r="D26849" s="684"/>
    </row>
    <row r="26850" spans="2:4" ht="15" customHeight="1" x14ac:dyDescent="0.25">
      <c r="B26850" s="683"/>
      <c r="C26850" s="683"/>
      <c r="D26850" s="684"/>
    </row>
    <row r="26851" spans="2:4" ht="15" customHeight="1" x14ac:dyDescent="0.25">
      <c r="B26851" s="683"/>
      <c r="C26851" s="683"/>
      <c r="D26851" s="684"/>
    </row>
    <row r="26852" spans="2:4" ht="15" customHeight="1" x14ac:dyDescent="0.25">
      <c r="B26852" s="683"/>
      <c r="C26852" s="683"/>
      <c r="D26852" s="684"/>
    </row>
    <row r="26853" spans="2:4" ht="15" customHeight="1" x14ac:dyDescent="0.25">
      <c r="B26853" s="683"/>
      <c r="C26853" s="683"/>
      <c r="D26853" s="684"/>
    </row>
    <row r="26854" spans="2:4" ht="15" customHeight="1" x14ac:dyDescent="0.25">
      <c r="B26854" s="683"/>
      <c r="C26854" s="683"/>
      <c r="D26854" s="684"/>
    </row>
    <row r="26855" spans="2:4" ht="15" customHeight="1" x14ac:dyDescent="0.25">
      <c r="B26855" s="683"/>
      <c r="C26855" s="683"/>
      <c r="D26855" s="684"/>
    </row>
    <row r="26856" spans="2:4" ht="15" customHeight="1" x14ac:dyDescent="0.25">
      <c r="B26856" s="683"/>
      <c r="C26856" s="683"/>
      <c r="D26856" s="684"/>
    </row>
    <row r="26857" spans="2:4" ht="15" customHeight="1" x14ac:dyDescent="0.25">
      <c r="B26857" s="683"/>
      <c r="C26857" s="683"/>
      <c r="D26857" s="684"/>
    </row>
    <row r="26858" spans="2:4" ht="15" customHeight="1" x14ac:dyDescent="0.25">
      <c r="B26858" s="683"/>
      <c r="C26858" s="683"/>
      <c r="D26858" s="684"/>
    </row>
    <row r="26859" spans="2:4" ht="15" customHeight="1" x14ac:dyDescent="0.25">
      <c r="B26859" s="683"/>
      <c r="C26859" s="683"/>
      <c r="D26859" s="684"/>
    </row>
    <row r="26860" spans="2:4" ht="15" customHeight="1" x14ac:dyDescent="0.25">
      <c r="B26860" s="683"/>
      <c r="C26860" s="683"/>
      <c r="D26860" s="684"/>
    </row>
    <row r="26861" spans="2:4" ht="15" customHeight="1" x14ac:dyDescent="0.25">
      <c r="B26861" s="683"/>
      <c r="C26861" s="683"/>
      <c r="D26861" s="684"/>
    </row>
    <row r="26862" spans="2:4" ht="15" customHeight="1" x14ac:dyDescent="0.25">
      <c r="B26862" s="683"/>
      <c r="C26862" s="683"/>
      <c r="D26862" s="684"/>
    </row>
    <row r="26863" spans="2:4" ht="15" customHeight="1" x14ac:dyDescent="0.25">
      <c r="B26863" s="683"/>
      <c r="C26863" s="683"/>
      <c r="D26863" s="684"/>
    </row>
    <row r="26864" spans="2:4" ht="15" customHeight="1" x14ac:dyDescent="0.25">
      <c r="B26864" s="683"/>
      <c r="C26864" s="683"/>
      <c r="D26864" s="684"/>
    </row>
    <row r="26865" spans="2:4" ht="15" customHeight="1" x14ac:dyDescent="0.25">
      <c r="B26865" s="683"/>
      <c r="C26865" s="683"/>
      <c r="D26865" s="684"/>
    </row>
    <row r="26866" spans="2:4" ht="15" customHeight="1" x14ac:dyDescent="0.25">
      <c r="B26866" s="683"/>
      <c r="C26866" s="683"/>
      <c r="D26866" s="684"/>
    </row>
    <row r="26867" spans="2:4" ht="15" customHeight="1" x14ac:dyDescent="0.25">
      <c r="B26867" s="683"/>
      <c r="C26867" s="683"/>
      <c r="D26867" s="684"/>
    </row>
    <row r="26868" spans="2:4" ht="15" customHeight="1" x14ac:dyDescent="0.25">
      <c r="B26868" s="683"/>
      <c r="C26868" s="683"/>
      <c r="D26868" s="684"/>
    </row>
    <row r="26869" spans="2:4" ht="15" customHeight="1" x14ac:dyDescent="0.25">
      <c r="B26869" s="683"/>
      <c r="C26869" s="683"/>
      <c r="D26869" s="684"/>
    </row>
    <row r="26870" spans="2:4" ht="15" customHeight="1" x14ac:dyDescent="0.25">
      <c r="B26870" s="683"/>
      <c r="C26870" s="683"/>
      <c r="D26870" s="684"/>
    </row>
    <row r="26871" spans="2:4" ht="15" customHeight="1" x14ac:dyDescent="0.25">
      <c r="B26871" s="683"/>
      <c r="C26871" s="683"/>
      <c r="D26871" s="684"/>
    </row>
    <row r="26872" spans="2:4" ht="15" customHeight="1" x14ac:dyDescent="0.25">
      <c r="B26872" s="683"/>
      <c r="C26872" s="683"/>
      <c r="D26872" s="684"/>
    </row>
    <row r="26873" spans="2:4" ht="15" customHeight="1" x14ac:dyDescent="0.25">
      <c r="B26873" s="683"/>
      <c r="C26873" s="683"/>
      <c r="D26873" s="684"/>
    </row>
    <row r="26874" spans="2:4" ht="15" customHeight="1" x14ac:dyDescent="0.25">
      <c r="B26874" s="683"/>
      <c r="C26874" s="683"/>
      <c r="D26874" s="684"/>
    </row>
    <row r="26875" spans="2:4" ht="15" customHeight="1" x14ac:dyDescent="0.25">
      <c r="B26875" s="683"/>
      <c r="C26875" s="683"/>
      <c r="D26875" s="684"/>
    </row>
    <row r="26876" spans="2:4" ht="15" customHeight="1" x14ac:dyDescent="0.25">
      <c r="B26876" s="683"/>
      <c r="C26876" s="683"/>
      <c r="D26876" s="684"/>
    </row>
    <row r="26877" spans="2:4" ht="15" customHeight="1" x14ac:dyDescent="0.25">
      <c r="B26877" s="683"/>
      <c r="C26877" s="683"/>
      <c r="D26877" s="684"/>
    </row>
    <row r="26878" spans="2:4" ht="15" customHeight="1" x14ac:dyDescent="0.25">
      <c r="B26878" s="683"/>
      <c r="C26878" s="683"/>
      <c r="D26878" s="684"/>
    </row>
    <row r="26879" spans="2:4" ht="15" customHeight="1" x14ac:dyDescent="0.25">
      <c r="B26879" s="683"/>
      <c r="C26879" s="683"/>
      <c r="D26879" s="684"/>
    </row>
    <row r="26880" spans="2:4" ht="15" customHeight="1" x14ac:dyDescent="0.25">
      <c r="B26880" s="683"/>
      <c r="C26880" s="683"/>
      <c r="D26880" s="684"/>
    </row>
    <row r="26881" spans="2:4" ht="15" customHeight="1" x14ac:dyDescent="0.25">
      <c r="B26881" s="683"/>
      <c r="C26881" s="683"/>
      <c r="D26881" s="684"/>
    </row>
    <row r="26882" spans="2:4" ht="15" customHeight="1" x14ac:dyDescent="0.25">
      <c r="B26882" s="683"/>
      <c r="C26882" s="683"/>
      <c r="D26882" s="684"/>
    </row>
    <row r="26883" spans="2:4" ht="15" customHeight="1" x14ac:dyDescent="0.25">
      <c r="B26883" s="683"/>
      <c r="C26883" s="683"/>
      <c r="D26883" s="684"/>
    </row>
    <row r="26884" spans="2:4" ht="15" customHeight="1" x14ac:dyDescent="0.25">
      <c r="B26884" s="683"/>
      <c r="C26884" s="683"/>
      <c r="D26884" s="684"/>
    </row>
    <row r="26885" spans="2:4" ht="15" customHeight="1" x14ac:dyDescent="0.25">
      <c r="B26885" s="683"/>
      <c r="C26885" s="683"/>
      <c r="D26885" s="684"/>
    </row>
    <row r="26886" spans="2:4" ht="15" customHeight="1" x14ac:dyDescent="0.25">
      <c r="B26886" s="683"/>
      <c r="C26886" s="683"/>
      <c r="D26886" s="684"/>
    </row>
    <row r="26887" spans="2:4" ht="15" customHeight="1" x14ac:dyDescent="0.25">
      <c r="B26887" s="683"/>
      <c r="C26887" s="683"/>
      <c r="D26887" s="684"/>
    </row>
    <row r="26888" spans="2:4" ht="15" customHeight="1" x14ac:dyDescent="0.25">
      <c r="B26888" s="683"/>
      <c r="C26888" s="683"/>
      <c r="D26888" s="684"/>
    </row>
    <row r="26889" spans="2:4" ht="15" customHeight="1" x14ac:dyDescent="0.25">
      <c r="B26889" s="683"/>
      <c r="C26889" s="683"/>
      <c r="D26889" s="684"/>
    </row>
    <row r="26890" spans="2:4" ht="15" customHeight="1" x14ac:dyDescent="0.25">
      <c r="B26890" s="683"/>
      <c r="C26890" s="683"/>
      <c r="D26890" s="684"/>
    </row>
    <row r="26891" spans="2:4" ht="15" customHeight="1" x14ac:dyDescent="0.25">
      <c r="B26891" s="683"/>
      <c r="C26891" s="683"/>
      <c r="D26891" s="684"/>
    </row>
    <row r="26892" spans="2:4" ht="15" customHeight="1" x14ac:dyDescent="0.25">
      <c r="B26892" s="683"/>
      <c r="C26892" s="683"/>
      <c r="D26892" s="684"/>
    </row>
    <row r="26893" spans="2:4" ht="15" customHeight="1" x14ac:dyDescent="0.25">
      <c r="B26893" s="683"/>
      <c r="C26893" s="683"/>
      <c r="D26893" s="684"/>
    </row>
    <row r="26894" spans="2:4" ht="15" customHeight="1" x14ac:dyDescent="0.25">
      <c r="B26894" s="683"/>
      <c r="C26894" s="683"/>
      <c r="D26894" s="684"/>
    </row>
    <row r="26895" spans="2:4" ht="15" customHeight="1" x14ac:dyDescent="0.25">
      <c r="B26895" s="683"/>
      <c r="C26895" s="683"/>
      <c r="D26895" s="684"/>
    </row>
    <row r="26896" spans="2:4" ht="15" customHeight="1" x14ac:dyDescent="0.25">
      <c r="B26896" s="683"/>
      <c r="C26896" s="683"/>
      <c r="D26896" s="684"/>
    </row>
    <row r="26897" spans="2:4" ht="15" customHeight="1" x14ac:dyDescent="0.25">
      <c r="B26897" s="683"/>
      <c r="C26897" s="683"/>
      <c r="D26897" s="684"/>
    </row>
    <row r="26898" spans="2:4" ht="15" customHeight="1" x14ac:dyDescent="0.25">
      <c r="B26898" s="683"/>
      <c r="C26898" s="683"/>
      <c r="D26898" s="684"/>
    </row>
    <row r="26899" spans="2:4" ht="15" customHeight="1" x14ac:dyDescent="0.25">
      <c r="B26899" s="683"/>
      <c r="C26899" s="683"/>
      <c r="D26899" s="684"/>
    </row>
    <row r="26900" spans="2:4" ht="15" customHeight="1" x14ac:dyDescent="0.25">
      <c r="B26900" s="683"/>
      <c r="C26900" s="683"/>
      <c r="D26900" s="684"/>
    </row>
    <row r="26901" spans="2:4" ht="15" customHeight="1" x14ac:dyDescent="0.25">
      <c r="B26901" s="683"/>
      <c r="C26901" s="683"/>
      <c r="D26901" s="684"/>
    </row>
    <row r="26902" spans="2:4" ht="15" customHeight="1" x14ac:dyDescent="0.25">
      <c r="B26902" s="683"/>
      <c r="C26902" s="683"/>
      <c r="D26902" s="684"/>
    </row>
    <row r="26903" spans="2:4" ht="15" customHeight="1" x14ac:dyDescent="0.25">
      <c r="B26903" s="683"/>
      <c r="C26903" s="683"/>
      <c r="D26903" s="684"/>
    </row>
    <row r="26904" spans="2:4" ht="15" customHeight="1" x14ac:dyDescent="0.25">
      <c r="B26904" s="683"/>
      <c r="C26904" s="683"/>
      <c r="D26904" s="684"/>
    </row>
    <row r="26905" spans="2:4" ht="15" customHeight="1" x14ac:dyDescent="0.25">
      <c r="B26905" s="683"/>
      <c r="C26905" s="683"/>
      <c r="D26905" s="684"/>
    </row>
    <row r="26906" spans="2:4" ht="15" customHeight="1" x14ac:dyDescent="0.25">
      <c r="B26906" s="683"/>
      <c r="C26906" s="683"/>
      <c r="D26906" s="684"/>
    </row>
    <row r="26907" spans="2:4" ht="15" customHeight="1" x14ac:dyDescent="0.25">
      <c r="B26907" s="683"/>
      <c r="C26907" s="683"/>
      <c r="D26907" s="684"/>
    </row>
    <row r="26908" spans="2:4" ht="15" customHeight="1" x14ac:dyDescent="0.25">
      <c r="B26908" s="683"/>
      <c r="C26908" s="683"/>
      <c r="D26908" s="684"/>
    </row>
    <row r="26909" spans="2:4" ht="15" customHeight="1" x14ac:dyDescent="0.25">
      <c r="B26909" s="683"/>
      <c r="C26909" s="683"/>
      <c r="D26909" s="684"/>
    </row>
    <row r="26910" spans="2:4" ht="15" customHeight="1" x14ac:dyDescent="0.25">
      <c r="B26910" s="683"/>
      <c r="C26910" s="683"/>
      <c r="D26910" s="684"/>
    </row>
    <row r="26911" spans="2:4" ht="15" customHeight="1" x14ac:dyDescent="0.25">
      <c r="B26911" s="683"/>
      <c r="C26911" s="683"/>
      <c r="D26911" s="684"/>
    </row>
    <row r="26912" spans="2:4" ht="15" customHeight="1" x14ac:dyDescent="0.25">
      <c r="B26912" s="683"/>
      <c r="C26912" s="683"/>
      <c r="D26912" s="684"/>
    </row>
    <row r="26913" spans="2:4" ht="15" customHeight="1" x14ac:dyDescent="0.25">
      <c r="B26913" s="683"/>
      <c r="C26913" s="683"/>
      <c r="D26913" s="684"/>
    </row>
    <row r="26914" spans="2:4" ht="15" customHeight="1" x14ac:dyDescent="0.25">
      <c r="B26914" s="683"/>
      <c r="C26914" s="683"/>
      <c r="D26914" s="684"/>
    </row>
    <row r="26915" spans="2:4" ht="15" customHeight="1" x14ac:dyDescent="0.25">
      <c r="B26915" s="683"/>
      <c r="C26915" s="683"/>
      <c r="D26915" s="684"/>
    </row>
    <row r="26916" spans="2:4" ht="15" customHeight="1" x14ac:dyDescent="0.25">
      <c r="B26916" s="683"/>
      <c r="C26916" s="683"/>
      <c r="D26916" s="684"/>
    </row>
    <row r="26917" spans="2:4" ht="15" customHeight="1" x14ac:dyDescent="0.25">
      <c r="B26917" s="683"/>
      <c r="C26917" s="683"/>
      <c r="D26917" s="684"/>
    </row>
    <row r="26918" spans="2:4" ht="15" customHeight="1" x14ac:dyDescent="0.25">
      <c r="B26918" s="683"/>
      <c r="C26918" s="683"/>
      <c r="D26918" s="684"/>
    </row>
    <row r="26919" spans="2:4" ht="15" customHeight="1" x14ac:dyDescent="0.25">
      <c r="B26919" s="683"/>
      <c r="C26919" s="683"/>
      <c r="D26919" s="684"/>
    </row>
    <row r="26920" spans="2:4" ht="15" customHeight="1" x14ac:dyDescent="0.25">
      <c r="B26920" s="683"/>
      <c r="C26920" s="683"/>
      <c r="D26920" s="684"/>
    </row>
    <row r="26921" spans="2:4" ht="15" customHeight="1" x14ac:dyDescent="0.25">
      <c r="B26921" s="683"/>
      <c r="C26921" s="683"/>
      <c r="D26921" s="684"/>
    </row>
    <row r="26922" spans="2:4" ht="15" customHeight="1" x14ac:dyDescent="0.25">
      <c r="B26922" s="683"/>
      <c r="C26922" s="683"/>
      <c r="D26922" s="684"/>
    </row>
    <row r="26923" spans="2:4" ht="15" customHeight="1" x14ac:dyDescent="0.25">
      <c r="B26923" s="683"/>
      <c r="C26923" s="683"/>
      <c r="D26923" s="684"/>
    </row>
    <row r="26924" spans="2:4" ht="15" customHeight="1" x14ac:dyDescent="0.25">
      <c r="B26924" s="683"/>
      <c r="C26924" s="683"/>
      <c r="D26924" s="684"/>
    </row>
    <row r="26925" spans="2:4" ht="15" customHeight="1" x14ac:dyDescent="0.25">
      <c r="B26925" s="683"/>
      <c r="C26925" s="683"/>
      <c r="D26925" s="684"/>
    </row>
    <row r="26926" spans="2:4" ht="15" customHeight="1" x14ac:dyDescent="0.25">
      <c r="B26926" s="683"/>
      <c r="C26926" s="683"/>
      <c r="D26926" s="684"/>
    </row>
    <row r="26927" spans="2:4" ht="15" customHeight="1" x14ac:dyDescent="0.25">
      <c r="B26927" s="683"/>
      <c r="C26927" s="683"/>
      <c r="D26927" s="684"/>
    </row>
    <row r="26928" spans="2:4" ht="15" customHeight="1" x14ac:dyDescent="0.25">
      <c r="B26928" s="683"/>
      <c r="C26928" s="683"/>
      <c r="D26928" s="684"/>
    </row>
    <row r="26929" spans="2:4" ht="15" customHeight="1" x14ac:dyDescent="0.25">
      <c r="B26929" s="683"/>
      <c r="C26929" s="683"/>
      <c r="D26929" s="684"/>
    </row>
    <row r="26930" spans="2:4" ht="15" customHeight="1" x14ac:dyDescent="0.25">
      <c r="B26930" s="683"/>
      <c r="C26930" s="683"/>
      <c r="D26930" s="684"/>
    </row>
    <row r="26931" spans="2:4" ht="15" customHeight="1" x14ac:dyDescent="0.25">
      <c r="B26931" s="683"/>
      <c r="C26931" s="683"/>
      <c r="D26931" s="684"/>
    </row>
    <row r="26932" spans="2:4" ht="15" customHeight="1" x14ac:dyDescent="0.25">
      <c r="B26932" s="683"/>
      <c r="C26932" s="683"/>
      <c r="D26932" s="684"/>
    </row>
    <row r="26933" spans="2:4" ht="15" customHeight="1" x14ac:dyDescent="0.25">
      <c r="B26933" s="683"/>
      <c r="C26933" s="683"/>
      <c r="D26933" s="684"/>
    </row>
    <row r="26934" spans="2:4" ht="15" customHeight="1" x14ac:dyDescent="0.25">
      <c r="B26934" s="683"/>
      <c r="C26934" s="683"/>
      <c r="D26934" s="684"/>
    </row>
    <row r="26935" spans="2:4" ht="15" customHeight="1" x14ac:dyDescent="0.25">
      <c r="B26935" s="683"/>
      <c r="C26935" s="683"/>
      <c r="D26935" s="684"/>
    </row>
    <row r="26936" spans="2:4" ht="15" customHeight="1" x14ac:dyDescent="0.25">
      <c r="B26936" s="683"/>
      <c r="C26936" s="683"/>
      <c r="D26936" s="684"/>
    </row>
    <row r="26937" spans="2:4" ht="15" customHeight="1" x14ac:dyDescent="0.25">
      <c r="B26937" s="683"/>
      <c r="C26937" s="683"/>
      <c r="D26937" s="684"/>
    </row>
    <row r="26938" spans="2:4" ht="15" customHeight="1" x14ac:dyDescent="0.25">
      <c r="B26938" s="683"/>
      <c r="C26938" s="683"/>
      <c r="D26938" s="684"/>
    </row>
    <row r="26939" spans="2:4" ht="15" customHeight="1" x14ac:dyDescent="0.25">
      <c r="B26939" s="683"/>
      <c r="C26939" s="683"/>
      <c r="D26939" s="684"/>
    </row>
    <row r="26940" spans="2:4" ht="15" customHeight="1" x14ac:dyDescent="0.25">
      <c r="B26940" s="683"/>
      <c r="C26940" s="683"/>
      <c r="D26940" s="684"/>
    </row>
    <row r="26941" spans="2:4" ht="15" customHeight="1" x14ac:dyDescent="0.25">
      <c r="B26941" s="683"/>
      <c r="C26941" s="683"/>
      <c r="D26941" s="684"/>
    </row>
    <row r="26942" spans="2:4" ht="15" customHeight="1" x14ac:dyDescent="0.25">
      <c r="B26942" s="683"/>
      <c r="C26942" s="683"/>
      <c r="D26942" s="684"/>
    </row>
    <row r="26943" spans="2:4" ht="15" customHeight="1" x14ac:dyDescent="0.25">
      <c r="B26943" s="683"/>
      <c r="C26943" s="683"/>
      <c r="D26943" s="684"/>
    </row>
    <row r="26944" spans="2:4" ht="15" customHeight="1" x14ac:dyDescent="0.25">
      <c r="B26944" s="683"/>
      <c r="C26944" s="683"/>
      <c r="D26944" s="684"/>
    </row>
    <row r="26945" spans="2:4" ht="15" customHeight="1" x14ac:dyDescent="0.25">
      <c r="B26945" s="683"/>
      <c r="C26945" s="683"/>
      <c r="D26945" s="684"/>
    </row>
    <row r="26946" spans="2:4" ht="15" customHeight="1" x14ac:dyDescent="0.25">
      <c r="B26946" s="683"/>
      <c r="C26946" s="683"/>
      <c r="D26946" s="684"/>
    </row>
    <row r="26947" spans="2:4" ht="15" customHeight="1" x14ac:dyDescent="0.25">
      <c r="B26947" s="683"/>
      <c r="C26947" s="683"/>
      <c r="D26947" s="684"/>
    </row>
    <row r="26948" spans="2:4" ht="15" customHeight="1" x14ac:dyDescent="0.25">
      <c r="B26948" s="683"/>
      <c r="C26948" s="683"/>
      <c r="D26948" s="684"/>
    </row>
    <row r="26949" spans="2:4" ht="15" customHeight="1" x14ac:dyDescent="0.25">
      <c r="B26949" s="683"/>
      <c r="C26949" s="683"/>
      <c r="D26949" s="684"/>
    </row>
    <row r="26950" spans="2:4" ht="15" customHeight="1" x14ac:dyDescent="0.25">
      <c r="B26950" s="683"/>
      <c r="C26950" s="683"/>
      <c r="D26950" s="684"/>
    </row>
    <row r="26951" spans="2:4" ht="15" customHeight="1" x14ac:dyDescent="0.25">
      <c r="B26951" s="683"/>
      <c r="C26951" s="683"/>
      <c r="D26951" s="684"/>
    </row>
    <row r="26952" spans="2:4" ht="15" customHeight="1" x14ac:dyDescent="0.25">
      <c r="B26952" s="683"/>
      <c r="C26952" s="683"/>
      <c r="D26952" s="684"/>
    </row>
    <row r="26953" spans="2:4" ht="15" customHeight="1" x14ac:dyDescent="0.25">
      <c r="B26953" s="683"/>
      <c r="C26953" s="683"/>
      <c r="D26953" s="684"/>
    </row>
    <row r="26954" spans="2:4" ht="15" customHeight="1" x14ac:dyDescent="0.25">
      <c r="B26954" s="683"/>
      <c r="C26954" s="683"/>
      <c r="D26954" s="684"/>
    </row>
    <row r="26955" spans="2:4" ht="15" customHeight="1" x14ac:dyDescent="0.25">
      <c r="B26955" s="683"/>
      <c r="C26955" s="683"/>
      <c r="D26955" s="684"/>
    </row>
    <row r="26956" spans="2:4" ht="15" customHeight="1" x14ac:dyDescent="0.25">
      <c r="B26956" s="683"/>
      <c r="C26956" s="683"/>
      <c r="D26956" s="684"/>
    </row>
    <row r="26957" spans="2:4" ht="15" customHeight="1" x14ac:dyDescent="0.25">
      <c r="B26957" s="683"/>
      <c r="C26957" s="683"/>
      <c r="D26957" s="684"/>
    </row>
    <row r="26958" spans="2:4" ht="15" customHeight="1" x14ac:dyDescent="0.25">
      <c r="B26958" s="683"/>
      <c r="C26958" s="683"/>
      <c r="D26958" s="684"/>
    </row>
    <row r="26959" spans="2:4" ht="15" customHeight="1" x14ac:dyDescent="0.25">
      <c r="B26959" s="683"/>
      <c r="C26959" s="683"/>
      <c r="D26959" s="684"/>
    </row>
    <row r="26960" spans="2:4" ht="15" customHeight="1" x14ac:dyDescent="0.25">
      <c r="B26960" s="683"/>
      <c r="C26960" s="683"/>
      <c r="D26960" s="684"/>
    </row>
    <row r="26961" spans="2:4" ht="15" customHeight="1" x14ac:dyDescent="0.25">
      <c r="B26961" s="683"/>
      <c r="C26961" s="683"/>
      <c r="D26961" s="684"/>
    </row>
    <row r="26962" spans="2:4" ht="15" customHeight="1" x14ac:dyDescent="0.25">
      <c r="B26962" s="683"/>
      <c r="C26962" s="683"/>
      <c r="D26962" s="684"/>
    </row>
    <row r="26963" spans="2:4" ht="15" customHeight="1" x14ac:dyDescent="0.25">
      <c r="B26963" s="683"/>
      <c r="C26963" s="683"/>
      <c r="D26963" s="684"/>
    </row>
    <row r="26964" spans="2:4" ht="15" customHeight="1" x14ac:dyDescent="0.25">
      <c r="B26964" s="683"/>
      <c r="C26964" s="683"/>
      <c r="D26964" s="684"/>
    </row>
    <row r="26965" spans="2:4" ht="15" customHeight="1" x14ac:dyDescent="0.25">
      <c r="B26965" s="683"/>
      <c r="C26965" s="683"/>
      <c r="D26965" s="684"/>
    </row>
    <row r="26966" spans="2:4" ht="15" customHeight="1" x14ac:dyDescent="0.25">
      <c r="B26966" s="683"/>
      <c r="C26966" s="683"/>
      <c r="D26966" s="684"/>
    </row>
    <row r="26967" spans="2:4" ht="15" customHeight="1" x14ac:dyDescent="0.25">
      <c r="B26967" s="683"/>
      <c r="C26967" s="683"/>
      <c r="D26967" s="684"/>
    </row>
    <row r="26968" spans="2:4" ht="15" customHeight="1" x14ac:dyDescent="0.25">
      <c r="B26968" s="683"/>
      <c r="C26968" s="683"/>
      <c r="D26968" s="684"/>
    </row>
    <row r="26969" spans="2:4" ht="15" customHeight="1" x14ac:dyDescent="0.25">
      <c r="B26969" s="683"/>
      <c r="C26969" s="683"/>
      <c r="D26969" s="684"/>
    </row>
    <row r="26970" spans="2:4" ht="15" customHeight="1" x14ac:dyDescent="0.25">
      <c r="B26970" s="683"/>
      <c r="C26970" s="683"/>
      <c r="D26970" s="684"/>
    </row>
    <row r="26971" spans="2:4" ht="15" customHeight="1" x14ac:dyDescent="0.25">
      <c r="B26971" s="683"/>
      <c r="C26971" s="683"/>
      <c r="D26971" s="684"/>
    </row>
    <row r="26972" spans="2:4" ht="15" customHeight="1" x14ac:dyDescent="0.25">
      <c r="B26972" s="683"/>
      <c r="C26972" s="683"/>
      <c r="D26972" s="684"/>
    </row>
    <row r="26973" spans="2:4" ht="15" customHeight="1" x14ac:dyDescent="0.25">
      <c r="B26973" s="683"/>
      <c r="C26973" s="683"/>
      <c r="D26973" s="684"/>
    </row>
    <row r="26974" spans="2:4" ht="15" customHeight="1" x14ac:dyDescent="0.25">
      <c r="B26974" s="683"/>
      <c r="C26974" s="683"/>
      <c r="D26974" s="684"/>
    </row>
    <row r="26975" spans="2:4" ht="15" customHeight="1" x14ac:dyDescent="0.25">
      <c r="B26975" s="683"/>
      <c r="C26975" s="683"/>
      <c r="D26975" s="684"/>
    </row>
    <row r="26976" spans="2:4" ht="15" customHeight="1" x14ac:dyDescent="0.25">
      <c r="B26976" s="683"/>
      <c r="C26976" s="683"/>
      <c r="D26976" s="684"/>
    </row>
    <row r="26977" spans="2:4" ht="15" customHeight="1" x14ac:dyDescent="0.25">
      <c r="B26977" s="683"/>
      <c r="C26977" s="683"/>
      <c r="D26977" s="684"/>
    </row>
    <row r="26978" spans="2:4" ht="15" customHeight="1" x14ac:dyDescent="0.25">
      <c r="B26978" s="683"/>
      <c r="C26978" s="683"/>
      <c r="D26978" s="684"/>
    </row>
    <row r="26979" spans="2:4" ht="15" customHeight="1" x14ac:dyDescent="0.25">
      <c r="B26979" s="683"/>
      <c r="C26979" s="683"/>
      <c r="D26979" s="684"/>
    </row>
    <row r="26980" spans="2:4" ht="15" customHeight="1" x14ac:dyDescent="0.25">
      <c r="B26980" s="683"/>
      <c r="C26980" s="683"/>
      <c r="D26980" s="684"/>
    </row>
    <row r="26981" spans="2:4" ht="15" customHeight="1" x14ac:dyDescent="0.25">
      <c r="B26981" s="683"/>
      <c r="C26981" s="683"/>
      <c r="D26981" s="684"/>
    </row>
    <row r="26982" spans="2:4" ht="15" customHeight="1" x14ac:dyDescent="0.25">
      <c r="B26982" s="683"/>
      <c r="C26982" s="683"/>
      <c r="D26982" s="684"/>
    </row>
    <row r="26983" spans="2:4" ht="15" customHeight="1" x14ac:dyDescent="0.25">
      <c r="B26983" s="683"/>
      <c r="C26983" s="683"/>
      <c r="D26983" s="684"/>
    </row>
    <row r="26984" spans="2:4" ht="15" customHeight="1" x14ac:dyDescent="0.25">
      <c r="B26984" s="683"/>
      <c r="C26984" s="683"/>
      <c r="D26984" s="684"/>
    </row>
    <row r="26985" spans="2:4" ht="15" customHeight="1" x14ac:dyDescent="0.25">
      <c r="B26985" s="683"/>
      <c r="C26985" s="683"/>
      <c r="D26985" s="684"/>
    </row>
    <row r="26986" spans="2:4" ht="15" customHeight="1" x14ac:dyDescent="0.25">
      <c r="B26986" s="683"/>
      <c r="C26986" s="683"/>
      <c r="D26986" s="684"/>
    </row>
    <row r="26987" spans="2:4" ht="15" customHeight="1" x14ac:dyDescent="0.25">
      <c r="B26987" s="683"/>
      <c r="C26987" s="683"/>
      <c r="D26987" s="684"/>
    </row>
    <row r="26988" spans="2:4" ht="15" customHeight="1" x14ac:dyDescent="0.25">
      <c r="B26988" s="683"/>
      <c r="C26988" s="683"/>
      <c r="D26988" s="684"/>
    </row>
    <row r="26989" spans="2:4" ht="15" customHeight="1" x14ac:dyDescent="0.25">
      <c r="B26989" s="683"/>
      <c r="C26989" s="683"/>
      <c r="D26989" s="684"/>
    </row>
    <row r="26990" spans="2:4" ht="15" customHeight="1" x14ac:dyDescent="0.25">
      <c r="B26990" s="683"/>
      <c r="C26990" s="683"/>
      <c r="D26990" s="684"/>
    </row>
    <row r="26991" spans="2:4" ht="15" customHeight="1" x14ac:dyDescent="0.25">
      <c r="B26991" s="683"/>
      <c r="C26991" s="683"/>
      <c r="D26991" s="684"/>
    </row>
    <row r="26992" spans="2:4" ht="15" customHeight="1" x14ac:dyDescent="0.25">
      <c r="B26992" s="683"/>
      <c r="C26992" s="683"/>
      <c r="D26992" s="684"/>
    </row>
    <row r="26993" spans="2:4" ht="15" customHeight="1" x14ac:dyDescent="0.25">
      <c r="B26993" s="683"/>
      <c r="C26993" s="683"/>
      <c r="D26993" s="684"/>
    </row>
    <row r="26994" spans="2:4" ht="15" customHeight="1" x14ac:dyDescent="0.25">
      <c r="B26994" s="683"/>
      <c r="C26994" s="683"/>
      <c r="D26994" s="684"/>
    </row>
    <row r="26995" spans="2:4" ht="15" customHeight="1" x14ac:dyDescent="0.25">
      <c r="B26995" s="683"/>
      <c r="C26995" s="683"/>
      <c r="D26995" s="684"/>
    </row>
    <row r="26996" spans="2:4" ht="15" customHeight="1" x14ac:dyDescent="0.25">
      <c r="B26996" s="683"/>
      <c r="C26996" s="683"/>
      <c r="D26996" s="684"/>
    </row>
    <row r="26997" spans="2:4" ht="15" customHeight="1" x14ac:dyDescent="0.25">
      <c r="B26997" s="683"/>
      <c r="C26997" s="683"/>
      <c r="D26997" s="684"/>
    </row>
    <row r="26998" spans="2:4" ht="15" customHeight="1" x14ac:dyDescent="0.25">
      <c r="B26998" s="683"/>
      <c r="C26998" s="683"/>
      <c r="D26998" s="684"/>
    </row>
    <row r="26999" spans="2:4" ht="15" customHeight="1" x14ac:dyDescent="0.25">
      <c r="B26999" s="683"/>
      <c r="C26999" s="683"/>
      <c r="D26999" s="684"/>
    </row>
    <row r="27000" spans="2:4" ht="15" customHeight="1" x14ac:dyDescent="0.25">
      <c r="B27000" s="683"/>
      <c r="C27000" s="683"/>
      <c r="D27000" s="684"/>
    </row>
    <row r="27001" spans="2:4" ht="15" customHeight="1" x14ac:dyDescent="0.25">
      <c r="B27001" s="683"/>
      <c r="C27001" s="683"/>
      <c r="D27001" s="684"/>
    </row>
    <row r="27002" spans="2:4" ht="15" customHeight="1" x14ac:dyDescent="0.25">
      <c r="B27002" s="683"/>
      <c r="C27002" s="683"/>
      <c r="D27002" s="684"/>
    </row>
    <row r="27003" spans="2:4" ht="15" customHeight="1" x14ac:dyDescent="0.25">
      <c r="B27003" s="683"/>
      <c r="C27003" s="683"/>
      <c r="D27003" s="684"/>
    </row>
    <row r="27004" spans="2:4" ht="15" customHeight="1" x14ac:dyDescent="0.25">
      <c r="B27004" s="683"/>
      <c r="C27004" s="683"/>
      <c r="D27004" s="684"/>
    </row>
    <row r="27005" spans="2:4" ht="15" customHeight="1" x14ac:dyDescent="0.25">
      <c r="B27005" s="683"/>
      <c r="C27005" s="683"/>
      <c r="D27005" s="684"/>
    </row>
    <row r="27006" spans="2:4" ht="15" customHeight="1" x14ac:dyDescent="0.25">
      <c r="B27006" s="683"/>
      <c r="C27006" s="683"/>
      <c r="D27006" s="684"/>
    </row>
    <row r="27007" spans="2:4" ht="15" customHeight="1" x14ac:dyDescent="0.25">
      <c r="B27007" s="683"/>
      <c r="C27007" s="683"/>
      <c r="D27007" s="684"/>
    </row>
    <row r="27008" spans="2:4" ht="15" customHeight="1" x14ac:dyDescent="0.25">
      <c r="B27008" s="683"/>
      <c r="C27008" s="683"/>
      <c r="D27008" s="684"/>
    </row>
    <row r="27009" spans="2:4" ht="15" customHeight="1" x14ac:dyDescent="0.25">
      <c r="B27009" s="683"/>
      <c r="C27009" s="683"/>
      <c r="D27009" s="684"/>
    </row>
    <row r="27010" spans="2:4" ht="15" customHeight="1" x14ac:dyDescent="0.25">
      <c r="B27010" s="683"/>
      <c r="C27010" s="683"/>
      <c r="D27010" s="684"/>
    </row>
    <row r="27011" spans="2:4" ht="15" customHeight="1" x14ac:dyDescent="0.25">
      <c r="B27011" s="683"/>
      <c r="C27011" s="683"/>
      <c r="D27011" s="684"/>
    </row>
    <row r="27012" spans="2:4" ht="15" customHeight="1" x14ac:dyDescent="0.25">
      <c r="B27012" s="683"/>
      <c r="C27012" s="683"/>
      <c r="D27012" s="684"/>
    </row>
    <row r="27013" spans="2:4" ht="15" customHeight="1" x14ac:dyDescent="0.25">
      <c r="B27013" s="683"/>
      <c r="C27013" s="683"/>
      <c r="D27013" s="684"/>
    </row>
    <row r="27014" spans="2:4" ht="15" customHeight="1" x14ac:dyDescent="0.25">
      <c r="B27014" s="683"/>
      <c r="C27014" s="683"/>
      <c r="D27014" s="684"/>
    </row>
    <row r="27015" spans="2:4" ht="15" customHeight="1" x14ac:dyDescent="0.25">
      <c r="B27015" s="683"/>
      <c r="C27015" s="683"/>
      <c r="D27015" s="684"/>
    </row>
    <row r="27016" spans="2:4" ht="15" customHeight="1" x14ac:dyDescent="0.25">
      <c r="B27016" s="683"/>
      <c r="C27016" s="683"/>
      <c r="D27016" s="684"/>
    </row>
    <row r="27017" spans="2:4" ht="15" customHeight="1" x14ac:dyDescent="0.25">
      <c r="B27017" s="683"/>
      <c r="C27017" s="683"/>
      <c r="D27017" s="684"/>
    </row>
    <row r="27018" spans="2:4" ht="15" customHeight="1" x14ac:dyDescent="0.25">
      <c r="B27018" s="683"/>
      <c r="C27018" s="683"/>
      <c r="D27018" s="684"/>
    </row>
    <row r="27019" spans="2:4" ht="15" customHeight="1" x14ac:dyDescent="0.25">
      <c r="B27019" s="683"/>
      <c r="C27019" s="683"/>
      <c r="D27019" s="684"/>
    </row>
    <row r="27020" spans="2:4" ht="15" customHeight="1" x14ac:dyDescent="0.25">
      <c r="B27020" s="683"/>
      <c r="C27020" s="683"/>
      <c r="D27020" s="684"/>
    </row>
    <row r="27021" spans="2:4" ht="15" customHeight="1" x14ac:dyDescent="0.25">
      <c r="B27021" s="683"/>
      <c r="C27021" s="683"/>
      <c r="D27021" s="684"/>
    </row>
    <row r="27022" spans="2:4" ht="15" customHeight="1" x14ac:dyDescent="0.25">
      <c r="B27022" s="683"/>
      <c r="C27022" s="683"/>
      <c r="D27022" s="684"/>
    </row>
    <row r="27023" spans="2:4" ht="15" customHeight="1" x14ac:dyDescent="0.25">
      <c r="B27023" s="683"/>
      <c r="C27023" s="683"/>
      <c r="D27023" s="684"/>
    </row>
    <row r="27024" spans="2:4" ht="15" customHeight="1" x14ac:dyDescent="0.25">
      <c r="B27024" s="683"/>
      <c r="C27024" s="683"/>
      <c r="D27024" s="684"/>
    </row>
    <row r="27025" spans="2:4" ht="15" customHeight="1" x14ac:dyDescent="0.25">
      <c r="B27025" s="683"/>
      <c r="C27025" s="683"/>
      <c r="D27025" s="684"/>
    </row>
    <row r="27026" spans="2:4" ht="15" customHeight="1" x14ac:dyDescent="0.25">
      <c r="B27026" s="683"/>
      <c r="C27026" s="683"/>
      <c r="D27026" s="684"/>
    </row>
    <row r="27027" spans="2:4" ht="15" customHeight="1" x14ac:dyDescent="0.25">
      <c r="B27027" s="683"/>
      <c r="C27027" s="683"/>
      <c r="D27027" s="684"/>
    </row>
    <row r="27028" spans="2:4" ht="15" customHeight="1" x14ac:dyDescent="0.25">
      <c r="B27028" s="683"/>
      <c r="C27028" s="683"/>
      <c r="D27028" s="684"/>
    </row>
    <row r="27029" spans="2:4" ht="15" customHeight="1" x14ac:dyDescent="0.25">
      <c r="B27029" s="683"/>
      <c r="C27029" s="683"/>
      <c r="D27029" s="684"/>
    </row>
    <row r="27030" spans="2:4" ht="15" customHeight="1" x14ac:dyDescent="0.25">
      <c r="B27030" s="683"/>
      <c r="C27030" s="683"/>
      <c r="D27030" s="684"/>
    </row>
    <row r="27031" spans="2:4" ht="15" customHeight="1" x14ac:dyDescent="0.25">
      <c r="B27031" s="683"/>
      <c r="C27031" s="683"/>
      <c r="D27031" s="684"/>
    </row>
    <row r="27032" spans="2:4" ht="15" customHeight="1" x14ac:dyDescent="0.25">
      <c r="B27032" s="683"/>
      <c r="C27032" s="683"/>
      <c r="D27032" s="684"/>
    </row>
    <row r="27033" spans="2:4" ht="15" customHeight="1" x14ac:dyDescent="0.25">
      <c r="B27033" s="683"/>
      <c r="C27033" s="683"/>
      <c r="D27033" s="684"/>
    </row>
    <row r="27034" spans="2:4" ht="15" customHeight="1" x14ac:dyDescent="0.25">
      <c r="B27034" s="683"/>
      <c r="C27034" s="683"/>
      <c r="D27034" s="684"/>
    </row>
    <row r="27035" spans="2:4" ht="15" customHeight="1" x14ac:dyDescent="0.25">
      <c r="B27035" s="683"/>
      <c r="C27035" s="683"/>
      <c r="D27035" s="684"/>
    </row>
    <row r="27036" spans="2:4" ht="15" customHeight="1" x14ac:dyDescent="0.25">
      <c r="B27036" s="683"/>
      <c r="C27036" s="683"/>
      <c r="D27036" s="684"/>
    </row>
    <row r="27037" spans="2:4" ht="15" customHeight="1" x14ac:dyDescent="0.25">
      <c r="B27037" s="683"/>
      <c r="C27037" s="683"/>
      <c r="D27037" s="684"/>
    </row>
    <row r="27038" spans="2:4" ht="15" customHeight="1" x14ac:dyDescent="0.25">
      <c r="B27038" s="683"/>
      <c r="C27038" s="683"/>
      <c r="D27038" s="684"/>
    </row>
    <row r="27039" spans="2:4" ht="15" customHeight="1" x14ac:dyDescent="0.25">
      <c r="B27039" s="683"/>
      <c r="C27039" s="683"/>
      <c r="D27039" s="684"/>
    </row>
    <row r="27040" spans="2:4" ht="15" customHeight="1" x14ac:dyDescent="0.25">
      <c r="B27040" s="683"/>
      <c r="C27040" s="683"/>
      <c r="D27040" s="684"/>
    </row>
    <row r="27041" spans="2:4" ht="15" customHeight="1" x14ac:dyDescent="0.25">
      <c r="B27041" s="683"/>
      <c r="C27041" s="683"/>
      <c r="D27041" s="684"/>
    </row>
    <row r="27042" spans="2:4" ht="15" customHeight="1" x14ac:dyDescent="0.25">
      <c r="B27042" s="683"/>
      <c r="C27042" s="683"/>
      <c r="D27042" s="684"/>
    </row>
    <row r="27043" spans="2:4" ht="15" customHeight="1" x14ac:dyDescent="0.25">
      <c r="B27043" s="683"/>
      <c r="C27043" s="683"/>
      <c r="D27043" s="684"/>
    </row>
    <row r="27044" spans="2:4" ht="15" customHeight="1" x14ac:dyDescent="0.25">
      <c r="B27044" s="683"/>
      <c r="C27044" s="683"/>
      <c r="D27044" s="684"/>
    </row>
    <row r="27045" spans="2:4" ht="15" customHeight="1" x14ac:dyDescent="0.25">
      <c r="B27045" s="683"/>
      <c r="C27045" s="683"/>
      <c r="D27045" s="684"/>
    </row>
    <row r="27046" spans="2:4" ht="15" customHeight="1" x14ac:dyDescent="0.25">
      <c r="B27046" s="683"/>
      <c r="C27046" s="683"/>
      <c r="D27046" s="684"/>
    </row>
    <row r="27047" spans="2:4" ht="15" customHeight="1" x14ac:dyDescent="0.25">
      <c r="B27047" s="683"/>
      <c r="C27047" s="683"/>
      <c r="D27047" s="684"/>
    </row>
    <row r="27048" spans="2:4" ht="15" customHeight="1" x14ac:dyDescent="0.25">
      <c r="B27048" s="683"/>
      <c r="C27048" s="683"/>
      <c r="D27048" s="684"/>
    </row>
    <row r="27049" spans="2:4" ht="15" customHeight="1" x14ac:dyDescent="0.25">
      <c r="B27049" s="683"/>
      <c r="C27049" s="683"/>
      <c r="D27049" s="684"/>
    </row>
    <row r="27050" spans="2:4" ht="15" customHeight="1" x14ac:dyDescent="0.25">
      <c r="B27050" s="683"/>
      <c r="C27050" s="683"/>
      <c r="D27050" s="684"/>
    </row>
    <row r="27051" spans="2:4" ht="15" customHeight="1" x14ac:dyDescent="0.25">
      <c r="B27051" s="683"/>
      <c r="C27051" s="683"/>
      <c r="D27051" s="684"/>
    </row>
    <row r="27052" spans="2:4" ht="15" customHeight="1" x14ac:dyDescent="0.25">
      <c r="B27052" s="683"/>
      <c r="C27052" s="683"/>
      <c r="D27052" s="684"/>
    </row>
    <row r="27053" spans="2:4" ht="15" customHeight="1" x14ac:dyDescent="0.25">
      <c r="B27053" s="683"/>
      <c r="C27053" s="683"/>
      <c r="D27053" s="684"/>
    </row>
    <row r="27054" spans="2:4" ht="15" customHeight="1" x14ac:dyDescent="0.25">
      <c r="B27054" s="683"/>
      <c r="C27054" s="683"/>
      <c r="D27054" s="684"/>
    </row>
    <row r="27055" spans="2:4" ht="15" customHeight="1" x14ac:dyDescent="0.25">
      <c r="B27055" s="683"/>
      <c r="C27055" s="683"/>
      <c r="D27055" s="684"/>
    </row>
    <row r="27056" spans="2:4" ht="15" customHeight="1" x14ac:dyDescent="0.25">
      <c r="B27056" s="683"/>
      <c r="C27056" s="683"/>
      <c r="D27056" s="684"/>
    </row>
    <row r="27057" spans="2:4" ht="15" customHeight="1" x14ac:dyDescent="0.25">
      <c r="B27057" s="683"/>
      <c r="C27057" s="683"/>
      <c r="D27057" s="684"/>
    </row>
    <row r="27058" spans="2:4" ht="15" customHeight="1" x14ac:dyDescent="0.25">
      <c r="B27058" s="683"/>
      <c r="C27058" s="683"/>
      <c r="D27058" s="684"/>
    </row>
    <row r="27059" spans="2:4" ht="15" customHeight="1" x14ac:dyDescent="0.25">
      <c r="B27059" s="683"/>
      <c r="C27059" s="683"/>
      <c r="D27059" s="684"/>
    </row>
    <row r="27060" spans="2:4" ht="15" customHeight="1" x14ac:dyDescent="0.25">
      <c r="B27060" s="683"/>
      <c r="C27060" s="683"/>
      <c r="D27060" s="684"/>
    </row>
    <row r="27061" spans="2:4" ht="15" customHeight="1" x14ac:dyDescent="0.25">
      <c r="B27061" s="683"/>
      <c r="C27061" s="683"/>
      <c r="D27061" s="684"/>
    </row>
    <row r="27062" spans="2:4" ht="15" customHeight="1" x14ac:dyDescent="0.25">
      <c r="B27062" s="683"/>
      <c r="C27062" s="683"/>
      <c r="D27062" s="684"/>
    </row>
    <row r="27063" spans="2:4" ht="15" customHeight="1" x14ac:dyDescent="0.25">
      <c r="B27063" s="683"/>
      <c r="C27063" s="683"/>
      <c r="D27063" s="684"/>
    </row>
    <row r="27064" spans="2:4" ht="15" customHeight="1" x14ac:dyDescent="0.25">
      <c r="B27064" s="683"/>
      <c r="C27064" s="683"/>
      <c r="D27064" s="684"/>
    </row>
    <row r="27065" spans="2:4" ht="15" customHeight="1" x14ac:dyDescent="0.25">
      <c r="B27065" s="683"/>
      <c r="C27065" s="683"/>
      <c r="D27065" s="684"/>
    </row>
    <row r="27066" spans="2:4" ht="15" customHeight="1" x14ac:dyDescent="0.25">
      <c r="B27066" s="683"/>
      <c r="C27066" s="683"/>
      <c r="D27066" s="684"/>
    </row>
    <row r="27067" spans="2:4" ht="15" customHeight="1" x14ac:dyDescent="0.25">
      <c r="B27067" s="683"/>
      <c r="C27067" s="683"/>
      <c r="D27067" s="684"/>
    </row>
    <row r="27068" spans="2:4" ht="15" customHeight="1" x14ac:dyDescent="0.25">
      <c r="B27068" s="683"/>
      <c r="C27068" s="683"/>
      <c r="D27068" s="684"/>
    </row>
    <row r="27069" spans="2:4" ht="15" customHeight="1" x14ac:dyDescent="0.25">
      <c r="B27069" s="683"/>
      <c r="C27069" s="683"/>
      <c r="D27069" s="684"/>
    </row>
    <row r="27070" spans="2:4" ht="15" customHeight="1" x14ac:dyDescent="0.25">
      <c r="B27070" s="683"/>
      <c r="C27070" s="683"/>
      <c r="D27070" s="684"/>
    </row>
    <row r="27071" spans="2:4" ht="15" customHeight="1" x14ac:dyDescent="0.25">
      <c r="B27071" s="683"/>
      <c r="C27071" s="683"/>
      <c r="D27071" s="684"/>
    </row>
    <row r="27072" spans="2:4" ht="15" customHeight="1" x14ac:dyDescent="0.25">
      <c r="B27072" s="683"/>
      <c r="C27072" s="683"/>
      <c r="D27072" s="684"/>
    </row>
    <row r="27073" spans="2:4" ht="15" customHeight="1" x14ac:dyDescent="0.25">
      <c r="B27073" s="683"/>
      <c r="C27073" s="683"/>
      <c r="D27073" s="684"/>
    </row>
    <row r="27074" spans="2:4" ht="15" customHeight="1" x14ac:dyDescent="0.25">
      <c r="B27074" s="683"/>
      <c r="C27074" s="683"/>
      <c r="D27074" s="684"/>
    </row>
    <row r="27075" spans="2:4" ht="15" customHeight="1" x14ac:dyDescent="0.25">
      <c r="B27075" s="683"/>
      <c r="C27075" s="683"/>
      <c r="D27075" s="684"/>
    </row>
    <row r="27076" spans="2:4" ht="15" customHeight="1" x14ac:dyDescent="0.25">
      <c r="B27076" s="683"/>
      <c r="C27076" s="683"/>
      <c r="D27076" s="684"/>
    </row>
    <row r="27077" spans="2:4" ht="15" customHeight="1" x14ac:dyDescent="0.25">
      <c r="B27077" s="683"/>
      <c r="C27077" s="683"/>
      <c r="D27077" s="684"/>
    </row>
    <row r="27078" spans="2:4" ht="15" customHeight="1" x14ac:dyDescent="0.25">
      <c r="B27078" s="683"/>
      <c r="C27078" s="683"/>
      <c r="D27078" s="684"/>
    </row>
    <row r="27079" spans="2:4" ht="15" customHeight="1" x14ac:dyDescent="0.25">
      <c r="B27079" s="683"/>
      <c r="C27079" s="683"/>
      <c r="D27079" s="684"/>
    </row>
    <row r="27080" spans="2:4" ht="15" customHeight="1" x14ac:dyDescent="0.25">
      <c r="B27080" s="683"/>
      <c r="C27080" s="683"/>
      <c r="D27080" s="684"/>
    </row>
    <row r="27081" spans="2:4" ht="15" customHeight="1" x14ac:dyDescent="0.25">
      <c r="B27081" s="683"/>
      <c r="C27081" s="683"/>
      <c r="D27081" s="684"/>
    </row>
    <row r="27082" spans="2:4" ht="15" customHeight="1" x14ac:dyDescent="0.25">
      <c r="B27082" s="683"/>
      <c r="C27082" s="683"/>
      <c r="D27082" s="684"/>
    </row>
    <row r="27083" spans="2:4" ht="15" customHeight="1" x14ac:dyDescent="0.25">
      <c r="B27083" s="683"/>
      <c r="C27083" s="683"/>
      <c r="D27083" s="684"/>
    </row>
    <row r="27084" spans="2:4" ht="15" customHeight="1" x14ac:dyDescent="0.25">
      <c r="B27084" s="683"/>
      <c r="C27084" s="683"/>
      <c r="D27084" s="684"/>
    </row>
    <row r="27085" spans="2:4" ht="15" customHeight="1" x14ac:dyDescent="0.25">
      <c r="B27085" s="683"/>
      <c r="C27085" s="683"/>
      <c r="D27085" s="684"/>
    </row>
    <row r="27086" spans="2:4" ht="15" customHeight="1" x14ac:dyDescent="0.25">
      <c r="B27086" s="683"/>
      <c r="C27086" s="683"/>
      <c r="D27086" s="684"/>
    </row>
    <row r="27087" spans="2:4" ht="15" customHeight="1" x14ac:dyDescent="0.25">
      <c r="B27087" s="683"/>
      <c r="C27087" s="683"/>
      <c r="D27087" s="684"/>
    </row>
    <row r="27088" spans="2:4" ht="15" customHeight="1" x14ac:dyDescent="0.25">
      <c r="B27088" s="683"/>
      <c r="C27088" s="683"/>
      <c r="D27088" s="684"/>
    </row>
    <row r="27089" spans="2:4" ht="15" customHeight="1" x14ac:dyDescent="0.25">
      <c r="B27089" s="683"/>
      <c r="C27089" s="683"/>
      <c r="D27089" s="684"/>
    </row>
    <row r="27090" spans="2:4" ht="15" customHeight="1" x14ac:dyDescent="0.25">
      <c r="B27090" s="683"/>
      <c r="C27090" s="683"/>
      <c r="D27090" s="684"/>
    </row>
    <row r="27091" spans="2:4" ht="15" customHeight="1" x14ac:dyDescent="0.25">
      <c r="B27091" s="683"/>
      <c r="C27091" s="683"/>
      <c r="D27091" s="684"/>
    </row>
    <row r="27092" spans="2:4" ht="15" customHeight="1" x14ac:dyDescent="0.25">
      <c r="B27092" s="683"/>
      <c r="C27092" s="683"/>
      <c r="D27092" s="684"/>
    </row>
    <row r="27093" spans="2:4" ht="15" customHeight="1" x14ac:dyDescent="0.25">
      <c r="B27093" s="683"/>
      <c r="C27093" s="683"/>
      <c r="D27093" s="684"/>
    </row>
    <row r="27094" spans="2:4" ht="15" customHeight="1" x14ac:dyDescent="0.25">
      <c r="B27094" s="683"/>
      <c r="C27094" s="683"/>
      <c r="D27094" s="684"/>
    </row>
    <row r="27095" spans="2:4" ht="15" customHeight="1" x14ac:dyDescent="0.25">
      <c r="B27095" s="683"/>
      <c r="C27095" s="683"/>
      <c r="D27095" s="684"/>
    </row>
    <row r="27096" spans="2:4" ht="15" customHeight="1" x14ac:dyDescent="0.25">
      <c r="B27096" s="683"/>
      <c r="C27096" s="683"/>
      <c r="D27096" s="684"/>
    </row>
    <row r="27097" spans="2:4" ht="15" customHeight="1" x14ac:dyDescent="0.25">
      <c r="B27097" s="683"/>
      <c r="C27097" s="683"/>
      <c r="D27097" s="684"/>
    </row>
    <row r="27098" spans="2:4" ht="15" customHeight="1" x14ac:dyDescent="0.25">
      <c r="B27098" s="683"/>
      <c r="C27098" s="683"/>
      <c r="D27098" s="684"/>
    </row>
    <row r="27099" spans="2:4" ht="15" customHeight="1" x14ac:dyDescent="0.25">
      <c r="B27099" s="683"/>
      <c r="C27099" s="683"/>
      <c r="D27099" s="684"/>
    </row>
    <row r="27100" spans="2:4" ht="15" customHeight="1" x14ac:dyDescent="0.25">
      <c r="B27100" s="683"/>
      <c r="C27100" s="683"/>
      <c r="D27100" s="684"/>
    </row>
    <row r="27101" spans="2:4" ht="15" customHeight="1" x14ac:dyDescent="0.25">
      <c r="B27101" s="683"/>
      <c r="C27101" s="683"/>
      <c r="D27101" s="684"/>
    </row>
    <row r="27102" spans="2:4" ht="15" customHeight="1" x14ac:dyDescent="0.25">
      <c r="B27102" s="683"/>
      <c r="C27102" s="683"/>
      <c r="D27102" s="684"/>
    </row>
    <row r="27103" spans="2:4" ht="15" customHeight="1" x14ac:dyDescent="0.25">
      <c r="B27103" s="683"/>
      <c r="C27103" s="683"/>
      <c r="D27103" s="684"/>
    </row>
    <row r="27104" spans="2:4" ht="15" customHeight="1" x14ac:dyDescent="0.25">
      <c r="B27104" s="683"/>
      <c r="C27104" s="683"/>
      <c r="D27104" s="684"/>
    </row>
    <row r="27105" spans="2:4" ht="15" customHeight="1" x14ac:dyDescent="0.25">
      <c r="B27105" s="683"/>
      <c r="C27105" s="683"/>
      <c r="D27105" s="684"/>
    </row>
    <row r="27106" spans="2:4" ht="15" customHeight="1" x14ac:dyDescent="0.25">
      <c r="B27106" s="683"/>
      <c r="C27106" s="683"/>
      <c r="D27106" s="684"/>
    </row>
    <row r="27107" spans="2:4" ht="15" customHeight="1" x14ac:dyDescent="0.25">
      <c r="B27107" s="683"/>
      <c r="C27107" s="683"/>
      <c r="D27107" s="684"/>
    </row>
    <row r="27108" spans="2:4" ht="15" customHeight="1" x14ac:dyDescent="0.25">
      <c r="B27108" s="683"/>
      <c r="C27108" s="683"/>
      <c r="D27108" s="684"/>
    </row>
    <row r="27109" spans="2:4" ht="15" customHeight="1" x14ac:dyDescent="0.25">
      <c r="B27109" s="683"/>
      <c r="C27109" s="683"/>
      <c r="D27109" s="684"/>
    </row>
    <row r="27110" spans="2:4" ht="15" customHeight="1" x14ac:dyDescent="0.25">
      <c r="B27110" s="683"/>
      <c r="C27110" s="683"/>
      <c r="D27110" s="684"/>
    </row>
    <row r="27111" spans="2:4" ht="15" customHeight="1" x14ac:dyDescent="0.25">
      <c r="B27111" s="683"/>
      <c r="C27111" s="683"/>
      <c r="D27111" s="684"/>
    </row>
    <row r="27112" spans="2:4" ht="15" customHeight="1" x14ac:dyDescent="0.25">
      <c r="B27112" s="683"/>
      <c r="C27112" s="683"/>
      <c r="D27112" s="684"/>
    </row>
    <row r="27113" spans="2:4" ht="15" customHeight="1" x14ac:dyDescent="0.25">
      <c r="B27113" s="683"/>
      <c r="C27113" s="683"/>
      <c r="D27113" s="684"/>
    </row>
    <row r="27114" spans="2:4" ht="15" customHeight="1" x14ac:dyDescent="0.25">
      <c r="B27114" s="683"/>
      <c r="C27114" s="683"/>
      <c r="D27114" s="684"/>
    </row>
    <row r="27115" spans="2:4" ht="15" customHeight="1" x14ac:dyDescent="0.25">
      <c r="B27115" s="683"/>
      <c r="C27115" s="683"/>
      <c r="D27115" s="684"/>
    </row>
    <row r="27116" spans="2:4" ht="15" customHeight="1" x14ac:dyDescent="0.25">
      <c r="B27116" s="683"/>
      <c r="C27116" s="683"/>
      <c r="D27116" s="684"/>
    </row>
    <row r="27117" spans="2:4" ht="15" customHeight="1" x14ac:dyDescent="0.25">
      <c r="B27117" s="683"/>
      <c r="C27117" s="683"/>
      <c r="D27117" s="684"/>
    </row>
    <row r="27118" spans="2:4" ht="15" customHeight="1" x14ac:dyDescent="0.25">
      <c r="B27118" s="683"/>
      <c r="C27118" s="683"/>
      <c r="D27118" s="684"/>
    </row>
    <row r="27119" spans="2:4" ht="15" customHeight="1" x14ac:dyDescent="0.25">
      <c r="B27119" s="683"/>
      <c r="C27119" s="683"/>
      <c r="D27119" s="684"/>
    </row>
    <row r="27120" spans="2:4" ht="15" customHeight="1" x14ac:dyDescent="0.25">
      <c r="B27120" s="683"/>
      <c r="C27120" s="683"/>
      <c r="D27120" s="684"/>
    </row>
    <row r="27121" spans="2:4" ht="15" customHeight="1" x14ac:dyDescent="0.25">
      <c r="B27121" s="683"/>
      <c r="C27121" s="683"/>
      <c r="D27121" s="684"/>
    </row>
    <row r="27122" spans="2:4" ht="15" customHeight="1" x14ac:dyDescent="0.25">
      <c r="B27122" s="683"/>
      <c r="C27122" s="683"/>
      <c r="D27122" s="684"/>
    </row>
    <row r="27123" spans="2:4" ht="15" customHeight="1" x14ac:dyDescent="0.25">
      <c r="B27123" s="683"/>
      <c r="C27123" s="683"/>
      <c r="D27123" s="684"/>
    </row>
    <row r="27124" spans="2:4" ht="15" customHeight="1" x14ac:dyDescent="0.25">
      <c r="B27124" s="683"/>
      <c r="C27124" s="683"/>
      <c r="D27124" s="684"/>
    </row>
    <row r="27125" spans="2:4" ht="15" customHeight="1" x14ac:dyDescent="0.25">
      <c r="B27125" s="683"/>
      <c r="C27125" s="683"/>
      <c r="D27125" s="684"/>
    </row>
    <row r="27126" spans="2:4" ht="15" customHeight="1" x14ac:dyDescent="0.25">
      <c r="B27126" s="683"/>
      <c r="C27126" s="683"/>
      <c r="D27126" s="684"/>
    </row>
    <row r="27127" spans="2:4" ht="15" customHeight="1" x14ac:dyDescent="0.25">
      <c r="B27127" s="683"/>
      <c r="C27127" s="683"/>
      <c r="D27127" s="684"/>
    </row>
    <row r="27128" spans="2:4" ht="15" customHeight="1" x14ac:dyDescent="0.25">
      <c r="B27128" s="683"/>
      <c r="C27128" s="683"/>
      <c r="D27128" s="684"/>
    </row>
    <row r="27129" spans="2:4" ht="15" customHeight="1" x14ac:dyDescent="0.25">
      <c r="B27129" s="683"/>
      <c r="C27129" s="683"/>
      <c r="D27129" s="684"/>
    </row>
    <row r="27130" spans="2:4" ht="15" customHeight="1" x14ac:dyDescent="0.25">
      <c r="B27130" s="683"/>
      <c r="C27130" s="683"/>
      <c r="D27130" s="684"/>
    </row>
    <row r="27131" spans="2:4" ht="15" customHeight="1" x14ac:dyDescent="0.25">
      <c r="B27131" s="683"/>
      <c r="C27131" s="683"/>
      <c r="D27131" s="684"/>
    </row>
    <row r="27132" spans="2:4" ht="15" customHeight="1" x14ac:dyDescent="0.25">
      <c r="B27132" s="683"/>
      <c r="C27132" s="683"/>
      <c r="D27132" s="684"/>
    </row>
    <row r="27133" spans="2:4" ht="15" customHeight="1" x14ac:dyDescent="0.25">
      <c r="B27133" s="683"/>
      <c r="C27133" s="683"/>
      <c r="D27133" s="684"/>
    </row>
    <row r="27134" spans="2:4" ht="15" customHeight="1" x14ac:dyDescent="0.25">
      <c r="B27134" s="683"/>
      <c r="C27134" s="683"/>
      <c r="D27134" s="684"/>
    </row>
    <row r="27135" spans="2:4" ht="15" customHeight="1" x14ac:dyDescent="0.25">
      <c r="B27135" s="683"/>
      <c r="C27135" s="683"/>
      <c r="D27135" s="684"/>
    </row>
    <row r="27136" spans="2:4" ht="15" customHeight="1" x14ac:dyDescent="0.25">
      <c r="B27136" s="683"/>
      <c r="C27136" s="683"/>
      <c r="D27136" s="684"/>
    </row>
    <row r="27137" spans="2:4" ht="15" customHeight="1" x14ac:dyDescent="0.25">
      <c r="B27137" s="683"/>
      <c r="C27137" s="683"/>
      <c r="D27137" s="684"/>
    </row>
    <row r="27138" spans="2:4" ht="15" customHeight="1" x14ac:dyDescent="0.25">
      <c r="B27138" s="683"/>
      <c r="C27138" s="683"/>
      <c r="D27138" s="684"/>
    </row>
    <row r="27139" spans="2:4" ht="15" customHeight="1" x14ac:dyDescent="0.25">
      <c r="B27139" s="683"/>
      <c r="C27139" s="683"/>
      <c r="D27139" s="684"/>
    </row>
    <row r="27140" spans="2:4" ht="15" customHeight="1" x14ac:dyDescent="0.25">
      <c r="B27140" s="683"/>
      <c r="C27140" s="683"/>
      <c r="D27140" s="684"/>
    </row>
    <row r="27141" spans="2:4" ht="15" customHeight="1" x14ac:dyDescent="0.25">
      <c r="B27141" s="683"/>
      <c r="C27141" s="683"/>
      <c r="D27141" s="684"/>
    </row>
    <row r="27142" spans="2:4" ht="15" customHeight="1" x14ac:dyDescent="0.25">
      <c r="B27142" s="683"/>
      <c r="C27142" s="683"/>
      <c r="D27142" s="684"/>
    </row>
    <row r="27143" spans="2:4" ht="15" customHeight="1" x14ac:dyDescent="0.25">
      <c r="B27143" s="683"/>
      <c r="C27143" s="683"/>
      <c r="D27143" s="684"/>
    </row>
    <row r="27144" spans="2:4" ht="15" customHeight="1" x14ac:dyDescent="0.25">
      <c r="B27144" s="683"/>
      <c r="C27144" s="683"/>
      <c r="D27144" s="684"/>
    </row>
    <row r="27145" spans="2:4" ht="15" customHeight="1" x14ac:dyDescent="0.25">
      <c r="B27145" s="683"/>
      <c r="C27145" s="683"/>
      <c r="D27145" s="684"/>
    </row>
    <row r="27146" spans="2:4" ht="15" customHeight="1" x14ac:dyDescent="0.25">
      <c r="B27146" s="683"/>
      <c r="C27146" s="683"/>
      <c r="D27146" s="684"/>
    </row>
    <row r="27147" spans="2:4" ht="15" customHeight="1" x14ac:dyDescent="0.25">
      <c r="B27147" s="683"/>
      <c r="C27147" s="683"/>
      <c r="D27147" s="684"/>
    </row>
    <row r="27148" spans="2:4" ht="15" customHeight="1" x14ac:dyDescent="0.25">
      <c r="B27148" s="683"/>
      <c r="C27148" s="683"/>
      <c r="D27148" s="684"/>
    </row>
    <row r="27149" spans="2:4" ht="15" customHeight="1" x14ac:dyDescent="0.25">
      <c r="B27149" s="683"/>
      <c r="C27149" s="683"/>
      <c r="D27149" s="684"/>
    </row>
    <row r="27150" spans="2:4" ht="15" customHeight="1" x14ac:dyDescent="0.25">
      <c r="B27150" s="683"/>
      <c r="C27150" s="683"/>
      <c r="D27150" s="684"/>
    </row>
    <row r="27151" spans="2:4" ht="15" customHeight="1" x14ac:dyDescent="0.25">
      <c r="B27151" s="683"/>
      <c r="C27151" s="683"/>
      <c r="D27151" s="684"/>
    </row>
    <row r="27152" spans="2:4" ht="15" customHeight="1" x14ac:dyDescent="0.25">
      <c r="B27152" s="683"/>
      <c r="C27152" s="683"/>
      <c r="D27152" s="684"/>
    </row>
    <row r="27153" spans="2:4" ht="15" customHeight="1" x14ac:dyDescent="0.25">
      <c r="B27153" s="683"/>
      <c r="C27153" s="683"/>
      <c r="D27153" s="684"/>
    </row>
    <row r="27154" spans="2:4" ht="15" customHeight="1" x14ac:dyDescent="0.25">
      <c r="B27154" s="683"/>
      <c r="C27154" s="683"/>
      <c r="D27154" s="684"/>
    </row>
    <row r="27155" spans="2:4" ht="15" customHeight="1" x14ac:dyDescent="0.25">
      <c r="B27155" s="683"/>
      <c r="C27155" s="683"/>
      <c r="D27155" s="684"/>
    </row>
    <row r="27156" spans="2:4" ht="15" customHeight="1" x14ac:dyDescent="0.25">
      <c r="B27156" s="683"/>
      <c r="C27156" s="683"/>
      <c r="D27156" s="684"/>
    </row>
    <row r="27157" spans="2:4" ht="15" customHeight="1" x14ac:dyDescent="0.25">
      <c r="B27157" s="683"/>
      <c r="C27157" s="683"/>
      <c r="D27157" s="684"/>
    </row>
    <row r="27158" spans="2:4" ht="15" customHeight="1" x14ac:dyDescent="0.25">
      <c r="B27158" s="683"/>
      <c r="C27158" s="683"/>
      <c r="D27158" s="684"/>
    </row>
    <row r="27159" spans="2:4" ht="15" customHeight="1" x14ac:dyDescent="0.25">
      <c r="B27159" s="683"/>
      <c r="C27159" s="683"/>
      <c r="D27159" s="684"/>
    </row>
    <row r="27160" spans="2:4" ht="15" customHeight="1" x14ac:dyDescent="0.25">
      <c r="B27160" s="683"/>
      <c r="C27160" s="683"/>
      <c r="D27160" s="684"/>
    </row>
    <row r="27161" spans="2:4" ht="15" customHeight="1" x14ac:dyDescent="0.25">
      <c r="B27161" s="683"/>
      <c r="C27161" s="683"/>
      <c r="D27161" s="684"/>
    </row>
    <row r="27162" spans="2:4" ht="15" customHeight="1" x14ac:dyDescent="0.25">
      <c r="B27162" s="683"/>
      <c r="C27162" s="683"/>
      <c r="D27162" s="684"/>
    </row>
    <row r="27163" spans="2:4" ht="15" customHeight="1" x14ac:dyDescent="0.25">
      <c r="B27163" s="683"/>
      <c r="C27163" s="683"/>
      <c r="D27163" s="684"/>
    </row>
    <row r="27164" spans="2:4" ht="15" customHeight="1" x14ac:dyDescent="0.25">
      <c r="B27164" s="683"/>
      <c r="C27164" s="683"/>
      <c r="D27164" s="684"/>
    </row>
    <row r="27165" spans="2:4" ht="15" customHeight="1" x14ac:dyDescent="0.25">
      <c r="B27165" s="683"/>
      <c r="C27165" s="683"/>
      <c r="D27165" s="684"/>
    </row>
    <row r="27166" spans="2:4" ht="15" customHeight="1" x14ac:dyDescent="0.25">
      <c r="B27166" s="683"/>
      <c r="C27166" s="683"/>
      <c r="D27166" s="684"/>
    </row>
    <row r="27167" spans="2:4" ht="15" customHeight="1" x14ac:dyDescent="0.25">
      <c r="B27167" s="683"/>
      <c r="C27167" s="683"/>
      <c r="D27167" s="684"/>
    </row>
    <row r="27168" spans="2:4" ht="15" customHeight="1" x14ac:dyDescent="0.25">
      <c r="B27168" s="683"/>
      <c r="C27168" s="683"/>
      <c r="D27168" s="684"/>
    </row>
    <row r="27169" spans="2:4" ht="15" customHeight="1" x14ac:dyDescent="0.25">
      <c r="B27169" s="683"/>
      <c r="C27169" s="683"/>
      <c r="D27169" s="684"/>
    </row>
    <row r="27170" spans="2:4" ht="15" customHeight="1" x14ac:dyDescent="0.25">
      <c r="B27170" s="683"/>
      <c r="C27170" s="683"/>
      <c r="D27170" s="684"/>
    </row>
    <row r="27171" spans="2:4" ht="15" customHeight="1" x14ac:dyDescent="0.25">
      <c r="B27171" s="683"/>
      <c r="C27171" s="683"/>
      <c r="D27171" s="684"/>
    </row>
    <row r="27172" spans="2:4" ht="15" customHeight="1" x14ac:dyDescent="0.25">
      <c r="B27172" s="683"/>
      <c r="C27172" s="683"/>
      <c r="D27172" s="684"/>
    </row>
    <row r="27173" spans="2:4" ht="15" customHeight="1" x14ac:dyDescent="0.25">
      <c r="B27173" s="683"/>
      <c r="C27173" s="683"/>
      <c r="D27173" s="684"/>
    </row>
    <row r="27174" spans="2:4" ht="15" customHeight="1" x14ac:dyDescent="0.25">
      <c r="B27174" s="683"/>
      <c r="C27174" s="683"/>
      <c r="D27174" s="684"/>
    </row>
    <row r="27175" spans="2:4" ht="15" customHeight="1" x14ac:dyDescent="0.25">
      <c r="B27175" s="683"/>
      <c r="C27175" s="683"/>
      <c r="D27175" s="684"/>
    </row>
    <row r="27176" spans="2:4" ht="15" customHeight="1" x14ac:dyDescent="0.25">
      <c r="B27176" s="683"/>
      <c r="C27176" s="683"/>
      <c r="D27176" s="684"/>
    </row>
    <row r="27177" spans="2:4" ht="15" customHeight="1" x14ac:dyDescent="0.25">
      <c r="B27177" s="683"/>
      <c r="C27177" s="683"/>
      <c r="D27177" s="684"/>
    </row>
    <row r="27178" spans="2:4" ht="15" customHeight="1" x14ac:dyDescent="0.25">
      <c r="B27178" s="683"/>
      <c r="C27178" s="683"/>
      <c r="D27178" s="684"/>
    </row>
    <row r="27179" spans="2:4" ht="15" customHeight="1" x14ac:dyDescent="0.25">
      <c r="B27179" s="683"/>
      <c r="C27179" s="683"/>
      <c r="D27179" s="684"/>
    </row>
    <row r="27180" spans="2:4" ht="15" customHeight="1" x14ac:dyDescent="0.25">
      <c r="B27180" s="683"/>
      <c r="C27180" s="683"/>
      <c r="D27180" s="684"/>
    </row>
    <row r="27181" spans="2:4" ht="15" customHeight="1" x14ac:dyDescent="0.25">
      <c r="B27181" s="683"/>
      <c r="C27181" s="683"/>
      <c r="D27181" s="684"/>
    </row>
    <row r="27182" spans="2:4" ht="15" customHeight="1" x14ac:dyDescent="0.25">
      <c r="B27182" s="683"/>
      <c r="C27182" s="683"/>
      <c r="D27182" s="684"/>
    </row>
    <row r="27183" spans="2:4" ht="15" customHeight="1" x14ac:dyDescent="0.25">
      <c r="B27183" s="683"/>
      <c r="C27183" s="683"/>
      <c r="D27183" s="684"/>
    </row>
    <row r="27184" spans="2:4" ht="15" customHeight="1" x14ac:dyDescent="0.25">
      <c r="B27184" s="683"/>
      <c r="C27184" s="683"/>
      <c r="D27184" s="684"/>
    </row>
    <row r="27185" spans="2:4" ht="15" customHeight="1" x14ac:dyDescent="0.25">
      <c r="B27185" s="683"/>
      <c r="C27185" s="683"/>
      <c r="D27185" s="684"/>
    </row>
    <row r="27186" spans="2:4" ht="15" customHeight="1" x14ac:dyDescent="0.25">
      <c r="B27186" s="683"/>
      <c r="C27186" s="683"/>
      <c r="D27186" s="684"/>
    </row>
    <row r="27187" spans="2:4" ht="15" customHeight="1" x14ac:dyDescent="0.25">
      <c r="B27187" s="683"/>
      <c r="C27187" s="683"/>
      <c r="D27187" s="684"/>
    </row>
    <row r="27188" spans="2:4" ht="15" customHeight="1" x14ac:dyDescent="0.25">
      <c r="B27188" s="683"/>
      <c r="C27188" s="683"/>
      <c r="D27188" s="684"/>
    </row>
    <row r="27189" spans="2:4" ht="15" customHeight="1" x14ac:dyDescent="0.25">
      <c r="B27189" s="683"/>
      <c r="C27189" s="683"/>
      <c r="D27189" s="684"/>
    </row>
    <row r="27190" spans="2:4" ht="15" customHeight="1" x14ac:dyDescent="0.25">
      <c r="B27190" s="683"/>
      <c r="C27190" s="683"/>
      <c r="D27190" s="684"/>
    </row>
    <row r="27191" spans="2:4" ht="15" customHeight="1" x14ac:dyDescent="0.25">
      <c r="B27191" s="683"/>
      <c r="C27191" s="683"/>
      <c r="D27191" s="684"/>
    </row>
    <row r="27192" spans="2:4" ht="15" customHeight="1" x14ac:dyDescent="0.25">
      <c r="B27192" s="683"/>
      <c r="C27192" s="683"/>
      <c r="D27192" s="684"/>
    </row>
    <row r="27193" spans="2:4" ht="15" customHeight="1" x14ac:dyDescent="0.25">
      <c r="B27193" s="683"/>
      <c r="C27193" s="683"/>
      <c r="D27193" s="684"/>
    </row>
    <row r="27194" spans="2:4" ht="15" customHeight="1" x14ac:dyDescent="0.25">
      <c r="B27194" s="683"/>
      <c r="C27194" s="683"/>
      <c r="D27194" s="684"/>
    </row>
    <row r="27195" spans="2:4" ht="15" customHeight="1" x14ac:dyDescent="0.25">
      <c r="B27195" s="683"/>
      <c r="C27195" s="683"/>
      <c r="D27195" s="684"/>
    </row>
    <row r="27196" spans="2:4" ht="15" customHeight="1" x14ac:dyDescent="0.25">
      <c r="B27196" s="683"/>
      <c r="C27196" s="683"/>
      <c r="D27196" s="684"/>
    </row>
    <row r="27197" spans="2:4" ht="15" customHeight="1" x14ac:dyDescent="0.25">
      <c r="B27197" s="683"/>
      <c r="C27197" s="683"/>
      <c r="D27197" s="684"/>
    </row>
    <row r="27198" spans="2:4" ht="15" customHeight="1" x14ac:dyDescent="0.25">
      <c r="B27198" s="683"/>
      <c r="C27198" s="683"/>
      <c r="D27198" s="684"/>
    </row>
    <row r="27199" spans="2:4" ht="15" customHeight="1" x14ac:dyDescent="0.25">
      <c r="B27199" s="683"/>
      <c r="C27199" s="683"/>
      <c r="D27199" s="684"/>
    </row>
    <row r="27200" spans="2:4" ht="15" customHeight="1" x14ac:dyDescent="0.25">
      <c r="B27200" s="683"/>
      <c r="C27200" s="683"/>
      <c r="D27200" s="684"/>
    </row>
    <row r="27201" spans="2:4" ht="15" customHeight="1" x14ac:dyDescent="0.25">
      <c r="B27201" s="683"/>
      <c r="C27201" s="683"/>
      <c r="D27201" s="684"/>
    </row>
    <row r="27202" spans="2:4" ht="15" customHeight="1" x14ac:dyDescent="0.25">
      <c r="B27202" s="683"/>
      <c r="C27202" s="683"/>
      <c r="D27202" s="684"/>
    </row>
    <row r="27203" spans="2:4" ht="15" customHeight="1" x14ac:dyDescent="0.25">
      <c r="B27203" s="683"/>
      <c r="C27203" s="683"/>
      <c r="D27203" s="684"/>
    </row>
    <row r="27204" spans="2:4" ht="15" customHeight="1" x14ac:dyDescent="0.25">
      <c r="B27204" s="683"/>
      <c r="C27204" s="683"/>
      <c r="D27204" s="684"/>
    </row>
    <row r="27205" spans="2:4" ht="15" customHeight="1" x14ac:dyDescent="0.25">
      <c r="B27205" s="683"/>
      <c r="C27205" s="683"/>
      <c r="D27205" s="684"/>
    </row>
    <row r="27206" spans="2:4" ht="15" customHeight="1" x14ac:dyDescent="0.25">
      <c r="B27206" s="683"/>
      <c r="C27206" s="683"/>
      <c r="D27206" s="684"/>
    </row>
    <row r="27207" spans="2:4" ht="15" customHeight="1" x14ac:dyDescent="0.25">
      <c r="B27207" s="683"/>
      <c r="C27207" s="683"/>
      <c r="D27207" s="684"/>
    </row>
    <row r="27208" spans="2:4" ht="15" customHeight="1" x14ac:dyDescent="0.25">
      <c r="B27208" s="683"/>
      <c r="C27208" s="683"/>
      <c r="D27208" s="684"/>
    </row>
    <row r="27209" spans="2:4" ht="15" customHeight="1" x14ac:dyDescent="0.25">
      <c r="B27209" s="683"/>
      <c r="C27209" s="683"/>
      <c r="D27209" s="684"/>
    </row>
    <row r="27210" spans="2:4" ht="15" customHeight="1" x14ac:dyDescent="0.25">
      <c r="B27210" s="683"/>
      <c r="C27210" s="683"/>
      <c r="D27210" s="684"/>
    </row>
    <row r="27211" spans="2:4" ht="15" customHeight="1" x14ac:dyDescent="0.25">
      <c r="B27211" s="683"/>
      <c r="C27211" s="683"/>
      <c r="D27211" s="684"/>
    </row>
    <row r="27212" spans="2:4" ht="15" customHeight="1" x14ac:dyDescent="0.25">
      <c r="B27212" s="683"/>
      <c r="C27212" s="683"/>
      <c r="D27212" s="684"/>
    </row>
    <row r="27213" spans="2:4" ht="15" customHeight="1" x14ac:dyDescent="0.25">
      <c r="B27213" s="683"/>
      <c r="C27213" s="683"/>
      <c r="D27213" s="684"/>
    </row>
    <row r="27214" spans="2:4" ht="15" customHeight="1" x14ac:dyDescent="0.25">
      <c r="B27214" s="683"/>
      <c r="C27214" s="683"/>
      <c r="D27214" s="684"/>
    </row>
    <row r="27215" spans="2:4" ht="15" customHeight="1" x14ac:dyDescent="0.25">
      <c r="B27215" s="683"/>
      <c r="C27215" s="683"/>
      <c r="D27215" s="684"/>
    </row>
    <row r="27216" spans="2:4" ht="15" customHeight="1" x14ac:dyDescent="0.25">
      <c r="B27216" s="683"/>
      <c r="C27216" s="683"/>
      <c r="D27216" s="684"/>
    </row>
    <row r="27217" spans="2:4" ht="15" customHeight="1" x14ac:dyDescent="0.25">
      <c r="B27217" s="683"/>
      <c r="C27217" s="683"/>
      <c r="D27217" s="684"/>
    </row>
    <row r="27218" spans="2:4" ht="15" customHeight="1" x14ac:dyDescent="0.25">
      <c r="B27218" s="683"/>
      <c r="C27218" s="683"/>
      <c r="D27218" s="684"/>
    </row>
    <row r="27219" spans="2:4" ht="15" customHeight="1" x14ac:dyDescent="0.25">
      <c r="B27219" s="683"/>
      <c r="C27219" s="683"/>
      <c r="D27219" s="684"/>
    </row>
    <row r="27220" spans="2:4" ht="15" customHeight="1" x14ac:dyDescent="0.25">
      <c r="B27220" s="683"/>
      <c r="C27220" s="683"/>
      <c r="D27220" s="684"/>
    </row>
    <row r="27221" spans="2:4" ht="15" customHeight="1" x14ac:dyDescent="0.25">
      <c r="B27221" s="683"/>
      <c r="C27221" s="683"/>
      <c r="D27221" s="684"/>
    </row>
    <row r="27222" spans="2:4" ht="15" customHeight="1" x14ac:dyDescent="0.25">
      <c r="B27222" s="683"/>
      <c r="C27222" s="683"/>
      <c r="D27222" s="684"/>
    </row>
    <row r="27223" spans="2:4" ht="15" customHeight="1" x14ac:dyDescent="0.25">
      <c r="B27223" s="683"/>
      <c r="C27223" s="683"/>
      <c r="D27223" s="684"/>
    </row>
    <row r="27224" spans="2:4" ht="15" customHeight="1" x14ac:dyDescent="0.25">
      <c r="B27224" s="683"/>
      <c r="C27224" s="683"/>
      <c r="D27224" s="684"/>
    </row>
    <row r="27225" spans="2:4" ht="15" customHeight="1" x14ac:dyDescent="0.25">
      <c r="B27225" s="683"/>
      <c r="C27225" s="683"/>
      <c r="D27225" s="684"/>
    </row>
    <row r="27226" spans="2:4" ht="15" customHeight="1" x14ac:dyDescent="0.25">
      <c r="B27226" s="683"/>
      <c r="C27226" s="683"/>
      <c r="D27226" s="684"/>
    </row>
    <row r="27227" spans="2:4" ht="15" customHeight="1" x14ac:dyDescent="0.25">
      <c r="B27227" s="683"/>
      <c r="C27227" s="683"/>
      <c r="D27227" s="684"/>
    </row>
    <row r="27228" spans="2:4" ht="15" customHeight="1" x14ac:dyDescent="0.25">
      <c r="B27228" s="683"/>
      <c r="C27228" s="683"/>
      <c r="D27228" s="684"/>
    </row>
    <row r="27229" spans="2:4" ht="15" customHeight="1" x14ac:dyDescent="0.25">
      <c r="B27229" s="683"/>
      <c r="C27229" s="683"/>
      <c r="D27229" s="684"/>
    </row>
    <row r="27230" spans="2:4" ht="15" customHeight="1" x14ac:dyDescent="0.25">
      <c r="B27230" s="683"/>
      <c r="C27230" s="683"/>
      <c r="D27230" s="684"/>
    </row>
    <row r="27231" spans="2:4" ht="15" customHeight="1" x14ac:dyDescent="0.25">
      <c r="B27231" s="683"/>
      <c r="C27231" s="683"/>
      <c r="D27231" s="684"/>
    </row>
    <row r="27232" spans="2:4" ht="15" customHeight="1" x14ac:dyDescent="0.25">
      <c r="B27232" s="683"/>
      <c r="C27232" s="683"/>
      <c r="D27232" s="684"/>
    </row>
    <row r="27233" spans="2:4" ht="15" customHeight="1" x14ac:dyDescent="0.25">
      <c r="B27233" s="683"/>
      <c r="C27233" s="683"/>
      <c r="D27233" s="684"/>
    </row>
    <row r="27234" spans="2:4" ht="15" customHeight="1" x14ac:dyDescent="0.25">
      <c r="B27234" s="683"/>
      <c r="C27234" s="683"/>
      <c r="D27234" s="684"/>
    </row>
    <row r="27235" spans="2:4" ht="15" customHeight="1" x14ac:dyDescent="0.25">
      <c r="B27235" s="683"/>
      <c r="C27235" s="683"/>
      <c r="D27235" s="684"/>
    </row>
    <row r="27236" spans="2:4" ht="15" customHeight="1" x14ac:dyDescent="0.25">
      <c r="B27236" s="683"/>
      <c r="C27236" s="683"/>
      <c r="D27236" s="684"/>
    </row>
    <row r="27237" spans="2:4" ht="15" customHeight="1" x14ac:dyDescent="0.25">
      <c r="B27237" s="683"/>
      <c r="C27237" s="683"/>
      <c r="D27237" s="684"/>
    </row>
    <row r="27238" spans="2:4" ht="15" customHeight="1" x14ac:dyDescent="0.25">
      <c r="B27238" s="683"/>
      <c r="C27238" s="683"/>
      <c r="D27238" s="684"/>
    </row>
    <row r="27239" spans="2:4" ht="15" customHeight="1" x14ac:dyDescent="0.25">
      <c r="B27239" s="683"/>
      <c r="C27239" s="683"/>
      <c r="D27239" s="684"/>
    </row>
    <row r="27240" spans="2:4" ht="15" customHeight="1" x14ac:dyDescent="0.25">
      <c r="B27240" s="683"/>
      <c r="C27240" s="683"/>
      <c r="D27240" s="684"/>
    </row>
    <row r="27241" spans="2:4" ht="15" customHeight="1" x14ac:dyDescent="0.25">
      <c r="B27241" s="683"/>
      <c r="C27241" s="683"/>
      <c r="D27241" s="684"/>
    </row>
    <row r="27242" spans="2:4" ht="15" customHeight="1" x14ac:dyDescent="0.25">
      <c r="B27242" s="683"/>
      <c r="C27242" s="683"/>
      <c r="D27242" s="684"/>
    </row>
    <row r="27243" spans="2:4" ht="15" customHeight="1" x14ac:dyDescent="0.25">
      <c r="B27243" s="683"/>
      <c r="C27243" s="683"/>
      <c r="D27243" s="684"/>
    </row>
    <row r="27244" spans="2:4" ht="15" customHeight="1" x14ac:dyDescent="0.25">
      <c r="B27244" s="683"/>
      <c r="C27244" s="683"/>
      <c r="D27244" s="684"/>
    </row>
    <row r="27245" spans="2:4" ht="15" customHeight="1" x14ac:dyDescent="0.25">
      <c r="B27245" s="683"/>
      <c r="C27245" s="683"/>
      <c r="D27245" s="684"/>
    </row>
    <row r="27246" spans="2:4" ht="15" customHeight="1" x14ac:dyDescent="0.25">
      <c r="B27246" s="683"/>
      <c r="C27246" s="683"/>
      <c r="D27246" s="684"/>
    </row>
    <row r="27247" spans="2:4" ht="15" customHeight="1" x14ac:dyDescent="0.25">
      <c r="B27247" s="683"/>
      <c r="C27247" s="683"/>
      <c r="D27247" s="684"/>
    </row>
    <row r="27248" spans="2:4" ht="15" customHeight="1" x14ac:dyDescent="0.25">
      <c r="B27248" s="683"/>
      <c r="C27248" s="683"/>
      <c r="D27248" s="684"/>
    </row>
    <row r="27249" spans="2:4" ht="15" customHeight="1" x14ac:dyDescent="0.25">
      <c r="B27249" s="683"/>
      <c r="C27249" s="683"/>
      <c r="D27249" s="684"/>
    </row>
    <row r="27250" spans="2:4" ht="15" customHeight="1" x14ac:dyDescent="0.25">
      <c r="B27250" s="683"/>
      <c r="C27250" s="683"/>
      <c r="D27250" s="684"/>
    </row>
    <row r="27251" spans="2:4" ht="15" customHeight="1" x14ac:dyDescent="0.25">
      <c r="B27251" s="683"/>
      <c r="C27251" s="683"/>
      <c r="D27251" s="684"/>
    </row>
    <row r="27252" spans="2:4" ht="15" customHeight="1" x14ac:dyDescent="0.25">
      <c r="B27252" s="683"/>
      <c r="C27252" s="683"/>
      <c r="D27252" s="684"/>
    </row>
    <row r="27253" spans="2:4" ht="15" customHeight="1" x14ac:dyDescent="0.25">
      <c r="B27253" s="683"/>
      <c r="C27253" s="683"/>
      <c r="D27253" s="684"/>
    </row>
    <row r="27254" spans="2:4" ht="15" customHeight="1" x14ac:dyDescent="0.25">
      <c r="B27254" s="683"/>
      <c r="C27254" s="683"/>
      <c r="D27254" s="684"/>
    </row>
    <row r="27255" spans="2:4" ht="15" customHeight="1" x14ac:dyDescent="0.25">
      <c r="B27255" s="683"/>
      <c r="C27255" s="683"/>
      <c r="D27255" s="684"/>
    </row>
    <row r="27256" spans="2:4" ht="15" customHeight="1" x14ac:dyDescent="0.25">
      <c r="B27256" s="683"/>
      <c r="C27256" s="683"/>
      <c r="D27256" s="684"/>
    </row>
    <row r="27257" spans="2:4" ht="15" customHeight="1" x14ac:dyDescent="0.25">
      <c r="B27257" s="683"/>
      <c r="C27257" s="683"/>
      <c r="D27257" s="684"/>
    </row>
    <row r="27258" spans="2:4" ht="15" customHeight="1" x14ac:dyDescent="0.25">
      <c r="B27258" s="683"/>
      <c r="C27258" s="683"/>
      <c r="D27258" s="684"/>
    </row>
    <row r="27259" spans="2:4" ht="15" customHeight="1" x14ac:dyDescent="0.25">
      <c r="B27259" s="683"/>
      <c r="C27259" s="683"/>
      <c r="D27259" s="684"/>
    </row>
    <row r="27260" spans="2:4" ht="15" customHeight="1" x14ac:dyDescent="0.25">
      <c r="B27260" s="683"/>
      <c r="C27260" s="683"/>
      <c r="D27260" s="684"/>
    </row>
    <row r="27261" spans="2:4" ht="15" customHeight="1" x14ac:dyDescent="0.25">
      <c r="B27261" s="683"/>
      <c r="C27261" s="683"/>
      <c r="D27261" s="684"/>
    </row>
    <row r="27262" spans="2:4" ht="15" customHeight="1" x14ac:dyDescent="0.25">
      <c r="B27262" s="683"/>
      <c r="C27262" s="683"/>
      <c r="D27262" s="684"/>
    </row>
    <row r="27263" spans="2:4" ht="15" customHeight="1" x14ac:dyDescent="0.25">
      <c r="B27263" s="683"/>
      <c r="C27263" s="683"/>
      <c r="D27263" s="684"/>
    </row>
    <row r="27264" spans="2:4" ht="15" customHeight="1" x14ac:dyDescent="0.25">
      <c r="B27264" s="683"/>
      <c r="C27264" s="683"/>
      <c r="D27264" s="684"/>
    </row>
    <row r="27265" spans="2:4" ht="15" customHeight="1" x14ac:dyDescent="0.25">
      <c r="B27265" s="683"/>
      <c r="C27265" s="683"/>
      <c r="D27265" s="684"/>
    </row>
    <row r="27266" spans="2:4" ht="15" customHeight="1" x14ac:dyDescent="0.25">
      <c r="B27266" s="683"/>
      <c r="C27266" s="683"/>
      <c r="D27266" s="684"/>
    </row>
    <row r="27267" spans="2:4" ht="15" customHeight="1" x14ac:dyDescent="0.25">
      <c r="B27267" s="683"/>
      <c r="C27267" s="683"/>
      <c r="D27267" s="684"/>
    </row>
    <row r="27268" spans="2:4" ht="15" customHeight="1" x14ac:dyDescent="0.25">
      <c r="B27268" s="683"/>
      <c r="C27268" s="683"/>
      <c r="D27268" s="684"/>
    </row>
    <row r="27269" spans="2:4" ht="15" customHeight="1" x14ac:dyDescent="0.25">
      <c r="B27269" s="683"/>
      <c r="C27269" s="683"/>
      <c r="D27269" s="684"/>
    </row>
    <row r="27270" spans="2:4" ht="15" customHeight="1" x14ac:dyDescent="0.25">
      <c r="B27270" s="683"/>
      <c r="C27270" s="683"/>
      <c r="D27270" s="684"/>
    </row>
    <row r="27271" spans="2:4" ht="15" customHeight="1" x14ac:dyDescent="0.25">
      <c r="B27271" s="683"/>
      <c r="C27271" s="683"/>
      <c r="D27271" s="684"/>
    </row>
    <row r="27272" spans="2:4" ht="15" customHeight="1" x14ac:dyDescent="0.25">
      <c r="B27272" s="683"/>
      <c r="C27272" s="683"/>
      <c r="D27272" s="684"/>
    </row>
    <row r="27273" spans="2:4" ht="15" customHeight="1" x14ac:dyDescent="0.25">
      <c r="B27273" s="683"/>
      <c r="C27273" s="683"/>
      <c r="D27273" s="684"/>
    </row>
    <row r="27274" spans="2:4" ht="15" customHeight="1" x14ac:dyDescent="0.25">
      <c r="B27274" s="683"/>
      <c r="C27274" s="683"/>
      <c r="D27274" s="684"/>
    </row>
    <row r="27275" spans="2:4" ht="15" customHeight="1" x14ac:dyDescent="0.25">
      <c r="B27275" s="683"/>
      <c r="C27275" s="683"/>
      <c r="D27275" s="684"/>
    </row>
    <row r="27276" spans="2:4" ht="15" customHeight="1" x14ac:dyDescent="0.25">
      <c r="B27276" s="683"/>
      <c r="C27276" s="683"/>
      <c r="D27276" s="684"/>
    </row>
    <row r="27277" spans="2:4" ht="15" customHeight="1" x14ac:dyDescent="0.25">
      <c r="B27277" s="683"/>
      <c r="C27277" s="683"/>
      <c r="D27277" s="684"/>
    </row>
    <row r="27278" spans="2:4" ht="15" customHeight="1" x14ac:dyDescent="0.25">
      <c r="B27278" s="683"/>
      <c r="C27278" s="683"/>
      <c r="D27278" s="684"/>
    </row>
    <row r="27279" spans="2:4" ht="15" customHeight="1" x14ac:dyDescent="0.25">
      <c r="B27279" s="683"/>
      <c r="C27279" s="683"/>
      <c r="D27279" s="684"/>
    </row>
    <row r="27280" spans="2:4" ht="15" customHeight="1" x14ac:dyDescent="0.25">
      <c r="B27280" s="683"/>
      <c r="C27280" s="683"/>
      <c r="D27280" s="684"/>
    </row>
    <row r="27281" spans="2:4" ht="15" customHeight="1" x14ac:dyDescent="0.25">
      <c r="B27281" s="683"/>
      <c r="C27281" s="683"/>
      <c r="D27281" s="684"/>
    </row>
    <row r="27282" spans="2:4" ht="15" customHeight="1" x14ac:dyDescent="0.25">
      <c r="B27282" s="683"/>
      <c r="C27282" s="683"/>
      <c r="D27282" s="684"/>
    </row>
    <row r="27283" spans="2:4" ht="15" customHeight="1" x14ac:dyDescent="0.25">
      <c r="B27283" s="683"/>
      <c r="C27283" s="683"/>
      <c r="D27283" s="684"/>
    </row>
    <row r="27284" spans="2:4" ht="15" customHeight="1" x14ac:dyDescent="0.25">
      <c r="B27284" s="683"/>
      <c r="C27284" s="683"/>
      <c r="D27284" s="684"/>
    </row>
    <row r="27285" spans="2:4" ht="15" customHeight="1" x14ac:dyDescent="0.25">
      <c r="B27285" s="683"/>
      <c r="C27285" s="683"/>
      <c r="D27285" s="684"/>
    </row>
    <row r="27286" spans="2:4" ht="15" customHeight="1" x14ac:dyDescent="0.25">
      <c r="B27286" s="683"/>
      <c r="C27286" s="683"/>
      <c r="D27286" s="684"/>
    </row>
    <row r="27287" spans="2:4" ht="15" customHeight="1" x14ac:dyDescent="0.25">
      <c r="B27287" s="683"/>
      <c r="C27287" s="683"/>
      <c r="D27287" s="684"/>
    </row>
    <row r="27288" spans="2:4" ht="15" customHeight="1" x14ac:dyDescent="0.25">
      <c r="B27288" s="683"/>
      <c r="C27288" s="683"/>
      <c r="D27288" s="684"/>
    </row>
    <row r="27289" spans="2:4" ht="15" customHeight="1" x14ac:dyDescent="0.25">
      <c r="B27289" s="683"/>
      <c r="C27289" s="683"/>
      <c r="D27289" s="684"/>
    </row>
    <row r="27290" spans="2:4" ht="15" customHeight="1" x14ac:dyDescent="0.25">
      <c r="B27290" s="683"/>
      <c r="C27290" s="683"/>
      <c r="D27290" s="684"/>
    </row>
    <row r="27291" spans="2:4" ht="15" customHeight="1" x14ac:dyDescent="0.25">
      <c r="B27291" s="683"/>
      <c r="C27291" s="683"/>
      <c r="D27291" s="684"/>
    </row>
    <row r="27292" spans="2:4" ht="15" customHeight="1" x14ac:dyDescent="0.25">
      <c r="B27292" s="683"/>
      <c r="C27292" s="683"/>
      <c r="D27292" s="684"/>
    </row>
    <row r="27293" spans="2:4" ht="15" customHeight="1" x14ac:dyDescent="0.25">
      <c r="B27293" s="683"/>
      <c r="C27293" s="683"/>
      <c r="D27293" s="684"/>
    </row>
    <row r="27294" spans="2:4" ht="15" customHeight="1" x14ac:dyDescent="0.25">
      <c r="B27294" s="683"/>
      <c r="C27294" s="683"/>
      <c r="D27294" s="684"/>
    </row>
    <row r="27295" spans="2:4" ht="15" customHeight="1" x14ac:dyDescent="0.25">
      <c r="B27295" s="683"/>
      <c r="C27295" s="683"/>
      <c r="D27295" s="684"/>
    </row>
    <row r="27296" spans="2:4" ht="15" customHeight="1" x14ac:dyDescent="0.25">
      <c r="B27296" s="683"/>
      <c r="C27296" s="683"/>
      <c r="D27296" s="684"/>
    </row>
    <row r="27297" spans="2:4" ht="15" customHeight="1" x14ac:dyDescent="0.25">
      <c r="B27297" s="683"/>
      <c r="C27297" s="683"/>
      <c r="D27297" s="684"/>
    </row>
    <row r="27298" spans="2:4" ht="15" customHeight="1" x14ac:dyDescent="0.25">
      <c r="B27298" s="683"/>
      <c r="C27298" s="683"/>
      <c r="D27298" s="684"/>
    </row>
    <row r="27299" spans="2:4" ht="15" customHeight="1" x14ac:dyDescent="0.25">
      <c r="B27299" s="683"/>
      <c r="C27299" s="683"/>
      <c r="D27299" s="684"/>
    </row>
    <row r="27300" spans="2:4" ht="15" customHeight="1" x14ac:dyDescent="0.25">
      <c r="B27300" s="683"/>
      <c r="C27300" s="683"/>
      <c r="D27300" s="684"/>
    </row>
    <row r="27301" spans="2:4" ht="15" customHeight="1" x14ac:dyDescent="0.25">
      <c r="B27301" s="683"/>
      <c r="C27301" s="683"/>
      <c r="D27301" s="684"/>
    </row>
    <row r="27302" spans="2:4" ht="15" customHeight="1" x14ac:dyDescent="0.25">
      <c r="B27302" s="683"/>
      <c r="C27302" s="683"/>
      <c r="D27302" s="684"/>
    </row>
    <row r="27303" spans="2:4" ht="15" customHeight="1" x14ac:dyDescent="0.25">
      <c r="B27303" s="683"/>
      <c r="C27303" s="683"/>
      <c r="D27303" s="684"/>
    </row>
    <row r="27304" spans="2:4" ht="15" customHeight="1" x14ac:dyDescent="0.25">
      <c r="B27304" s="683"/>
      <c r="C27304" s="683"/>
      <c r="D27304" s="684"/>
    </row>
    <row r="27305" spans="2:4" ht="15" customHeight="1" x14ac:dyDescent="0.25">
      <c r="B27305" s="683"/>
      <c r="C27305" s="683"/>
      <c r="D27305" s="684"/>
    </row>
    <row r="27306" spans="2:4" ht="15" customHeight="1" x14ac:dyDescent="0.25">
      <c r="B27306" s="683"/>
      <c r="C27306" s="683"/>
      <c r="D27306" s="684"/>
    </row>
    <row r="27307" spans="2:4" ht="15" customHeight="1" x14ac:dyDescent="0.25">
      <c r="B27307" s="683"/>
      <c r="C27307" s="683"/>
      <c r="D27307" s="684"/>
    </row>
    <row r="27308" spans="2:4" ht="15" customHeight="1" x14ac:dyDescent="0.25">
      <c r="B27308" s="683"/>
      <c r="C27308" s="683"/>
      <c r="D27308" s="684"/>
    </row>
    <row r="27309" spans="2:4" ht="15" customHeight="1" x14ac:dyDescent="0.25">
      <c r="B27309" s="683"/>
      <c r="C27309" s="683"/>
      <c r="D27309" s="684"/>
    </row>
    <row r="27310" spans="2:4" ht="15" customHeight="1" x14ac:dyDescent="0.25">
      <c r="B27310" s="683"/>
      <c r="C27310" s="683"/>
      <c r="D27310" s="684"/>
    </row>
    <row r="27311" spans="2:4" ht="15" customHeight="1" x14ac:dyDescent="0.25">
      <c r="B27311" s="683"/>
      <c r="C27311" s="683"/>
      <c r="D27311" s="684"/>
    </row>
    <row r="27312" spans="2:4" ht="15" customHeight="1" x14ac:dyDescent="0.25">
      <c r="B27312" s="683"/>
      <c r="C27312" s="683"/>
      <c r="D27312" s="684"/>
    </row>
    <row r="27313" spans="2:4" ht="15" customHeight="1" x14ac:dyDescent="0.25">
      <c r="B27313" s="683"/>
      <c r="C27313" s="683"/>
      <c r="D27313" s="684"/>
    </row>
    <row r="27314" spans="2:4" ht="15" customHeight="1" x14ac:dyDescent="0.25">
      <c r="B27314" s="683"/>
      <c r="C27314" s="683"/>
      <c r="D27314" s="684"/>
    </row>
    <row r="27315" spans="2:4" ht="15" customHeight="1" x14ac:dyDescent="0.25">
      <c r="B27315" s="683"/>
      <c r="C27315" s="683"/>
      <c r="D27315" s="684"/>
    </row>
    <row r="27316" spans="2:4" ht="15" customHeight="1" x14ac:dyDescent="0.25">
      <c r="B27316" s="683"/>
      <c r="C27316" s="683"/>
      <c r="D27316" s="684"/>
    </row>
    <row r="27317" spans="2:4" ht="15" customHeight="1" x14ac:dyDescent="0.25">
      <c r="B27317" s="683"/>
      <c r="C27317" s="683"/>
      <c r="D27317" s="684"/>
    </row>
    <row r="27318" spans="2:4" ht="15" customHeight="1" x14ac:dyDescent="0.25">
      <c r="B27318" s="683"/>
      <c r="C27318" s="683"/>
      <c r="D27318" s="684"/>
    </row>
    <row r="27319" spans="2:4" ht="15" customHeight="1" x14ac:dyDescent="0.25">
      <c r="B27319" s="683"/>
      <c r="C27319" s="683"/>
      <c r="D27319" s="684"/>
    </row>
    <row r="27320" spans="2:4" ht="15" customHeight="1" x14ac:dyDescent="0.25">
      <c r="B27320" s="683"/>
      <c r="C27320" s="683"/>
      <c r="D27320" s="684"/>
    </row>
    <row r="27321" spans="2:4" ht="15" customHeight="1" x14ac:dyDescent="0.25">
      <c r="B27321" s="683"/>
      <c r="C27321" s="683"/>
      <c r="D27321" s="684"/>
    </row>
    <row r="27322" spans="2:4" ht="15" customHeight="1" x14ac:dyDescent="0.25">
      <c r="B27322" s="683"/>
      <c r="C27322" s="683"/>
      <c r="D27322" s="684"/>
    </row>
    <row r="27323" spans="2:4" ht="15" customHeight="1" x14ac:dyDescent="0.25">
      <c r="B27323" s="683"/>
      <c r="C27323" s="683"/>
      <c r="D27323" s="684"/>
    </row>
    <row r="27324" spans="2:4" ht="15" customHeight="1" x14ac:dyDescent="0.25">
      <c r="B27324" s="683"/>
      <c r="C27324" s="683"/>
      <c r="D27324" s="684"/>
    </row>
    <row r="27325" spans="2:4" ht="15" customHeight="1" x14ac:dyDescent="0.25">
      <c r="B27325" s="683"/>
      <c r="C27325" s="683"/>
      <c r="D27325" s="684"/>
    </row>
    <row r="27326" spans="2:4" ht="15" customHeight="1" x14ac:dyDescent="0.25">
      <c r="B27326" s="683"/>
      <c r="C27326" s="683"/>
      <c r="D27326" s="684"/>
    </row>
    <row r="27327" spans="2:4" ht="15" customHeight="1" x14ac:dyDescent="0.25">
      <c r="B27327" s="683"/>
      <c r="C27327" s="683"/>
      <c r="D27327" s="684"/>
    </row>
    <row r="27328" spans="2:4" ht="15" customHeight="1" x14ac:dyDescent="0.25">
      <c r="B27328" s="683"/>
      <c r="C27328" s="683"/>
      <c r="D27328" s="684"/>
    </row>
    <row r="27329" spans="2:4" ht="15" customHeight="1" x14ac:dyDescent="0.25">
      <c r="B27329" s="683"/>
      <c r="C27329" s="683"/>
      <c r="D27329" s="684"/>
    </row>
    <row r="27330" spans="2:4" ht="15" customHeight="1" x14ac:dyDescent="0.25">
      <c r="B27330" s="683"/>
      <c r="C27330" s="683"/>
      <c r="D27330" s="684"/>
    </row>
    <row r="27331" spans="2:4" ht="15" customHeight="1" x14ac:dyDescent="0.25">
      <c r="B27331" s="683"/>
      <c r="C27331" s="683"/>
      <c r="D27331" s="684"/>
    </row>
    <row r="27332" spans="2:4" ht="15" customHeight="1" x14ac:dyDescent="0.25">
      <c r="B27332" s="683"/>
      <c r="C27332" s="683"/>
      <c r="D27332" s="684"/>
    </row>
    <row r="27333" spans="2:4" ht="15" customHeight="1" x14ac:dyDescent="0.25">
      <c r="B27333" s="683"/>
      <c r="C27333" s="683"/>
      <c r="D27333" s="684"/>
    </row>
    <row r="27334" spans="2:4" ht="15" customHeight="1" x14ac:dyDescent="0.25">
      <c r="B27334" s="683"/>
      <c r="C27334" s="683"/>
      <c r="D27334" s="684"/>
    </row>
    <row r="27335" spans="2:4" ht="15" customHeight="1" x14ac:dyDescent="0.25">
      <c r="B27335" s="683"/>
      <c r="C27335" s="683"/>
      <c r="D27335" s="684"/>
    </row>
    <row r="27336" spans="2:4" ht="15" customHeight="1" x14ac:dyDescent="0.25">
      <c r="B27336" s="683"/>
      <c r="C27336" s="683"/>
      <c r="D27336" s="684"/>
    </row>
    <row r="27337" spans="2:4" ht="15" customHeight="1" x14ac:dyDescent="0.25">
      <c r="B27337" s="683"/>
      <c r="C27337" s="683"/>
      <c r="D27337" s="684"/>
    </row>
    <row r="27338" spans="2:4" ht="15" customHeight="1" x14ac:dyDescent="0.25">
      <c r="B27338" s="683"/>
      <c r="C27338" s="683"/>
      <c r="D27338" s="684"/>
    </row>
    <row r="27339" spans="2:4" ht="15" customHeight="1" x14ac:dyDescent="0.25">
      <c r="B27339" s="683"/>
      <c r="C27339" s="683"/>
      <c r="D27339" s="684"/>
    </row>
    <row r="27340" spans="2:4" ht="15" customHeight="1" x14ac:dyDescent="0.25">
      <c r="B27340" s="683"/>
      <c r="C27340" s="683"/>
      <c r="D27340" s="684"/>
    </row>
    <row r="27341" spans="2:4" ht="15" customHeight="1" x14ac:dyDescent="0.25">
      <c r="B27341" s="683"/>
      <c r="C27341" s="683"/>
      <c r="D27341" s="684"/>
    </row>
    <row r="27342" spans="2:4" ht="15" customHeight="1" x14ac:dyDescent="0.25">
      <c r="B27342" s="683"/>
      <c r="C27342" s="683"/>
      <c r="D27342" s="684"/>
    </row>
    <row r="27343" spans="2:4" ht="15" customHeight="1" x14ac:dyDescent="0.25">
      <c r="B27343" s="683"/>
      <c r="C27343" s="683"/>
      <c r="D27343" s="684"/>
    </row>
    <row r="27344" spans="2:4" ht="15" customHeight="1" x14ac:dyDescent="0.25">
      <c r="B27344" s="683"/>
      <c r="C27344" s="683"/>
      <c r="D27344" s="684"/>
    </row>
    <row r="27345" spans="2:4" ht="15" customHeight="1" x14ac:dyDescent="0.25">
      <c r="B27345" s="683"/>
      <c r="C27345" s="683"/>
      <c r="D27345" s="684"/>
    </row>
    <row r="27346" spans="2:4" ht="15" customHeight="1" x14ac:dyDescent="0.25">
      <c r="B27346" s="683"/>
      <c r="C27346" s="683"/>
      <c r="D27346" s="684"/>
    </row>
    <row r="27347" spans="2:4" ht="15" customHeight="1" x14ac:dyDescent="0.25">
      <c r="B27347" s="683"/>
      <c r="C27347" s="683"/>
      <c r="D27347" s="684"/>
    </row>
    <row r="27348" spans="2:4" ht="15" customHeight="1" x14ac:dyDescent="0.25">
      <c r="B27348" s="683"/>
      <c r="C27348" s="683"/>
      <c r="D27348" s="684"/>
    </row>
    <row r="27349" spans="2:4" ht="15" customHeight="1" x14ac:dyDescent="0.25">
      <c r="B27349" s="683"/>
      <c r="C27349" s="683"/>
      <c r="D27349" s="684"/>
    </row>
    <row r="27350" spans="2:4" ht="15" customHeight="1" x14ac:dyDescent="0.25">
      <c r="B27350" s="683"/>
      <c r="C27350" s="683"/>
      <c r="D27350" s="684"/>
    </row>
    <row r="27351" spans="2:4" ht="15" customHeight="1" x14ac:dyDescent="0.25">
      <c r="B27351" s="683"/>
      <c r="C27351" s="683"/>
      <c r="D27351" s="684"/>
    </row>
    <row r="27352" spans="2:4" ht="15" customHeight="1" x14ac:dyDescent="0.25">
      <c r="B27352" s="683"/>
      <c r="C27352" s="683"/>
      <c r="D27352" s="684"/>
    </row>
    <row r="27353" spans="2:4" ht="15" customHeight="1" x14ac:dyDescent="0.25">
      <c r="B27353" s="683"/>
      <c r="C27353" s="683"/>
      <c r="D27353" s="684"/>
    </row>
    <row r="27354" spans="2:4" ht="15" customHeight="1" x14ac:dyDescent="0.25">
      <c r="B27354" s="683"/>
      <c r="C27354" s="683"/>
      <c r="D27354" s="684"/>
    </row>
    <row r="27355" spans="2:4" ht="15" customHeight="1" x14ac:dyDescent="0.25">
      <c r="B27355" s="683"/>
      <c r="C27355" s="683"/>
      <c r="D27355" s="684"/>
    </row>
    <row r="27356" spans="2:4" ht="15" customHeight="1" x14ac:dyDescent="0.25">
      <c r="B27356" s="683"/>
      <c r="C27356" s="683"/>
      <c r="D27356" s="684"/>
    </row>
    <row r="27357" spans="2:4" ht="15" customHeight="1" x14ac:dyDescent="0.25">
      <c r="B27357" s="683"/>
      <c r="C27357" s="683"/>
      <c r="D27357" s="684"/>
    </row>
    <row r="27358" spans="2:4" ht="15" customHeight="1" x14ac:dyDescent="0.25">
      <c r="B27358" s="683"/>
      <c r="C27358" s="683"/>
      <c r="D27358" s="684"/>
    </row>
    <row r="27359" spans="2:4" ht="15" customHeight="1" x14ac:dyDescent="0.25">
      <c r="B27359" s="683"/>
      <c r="C27359" s="683"/>
      <c r="D27359" s="684"/>
    </row>
    <row r="27360" spans="2:4" ht="15" customHeight="1" x14ac:dyDescent="0.25">
      <c r="B27360" s="683"/>
      <c r="C27360" s="683"/>
      <c r="D27360" s="684"/>
    </row>
    <row r="27361" spans="2:4" ht="15" customHeight="1" x14ac:dyDescent="0.25">
      <c r="B27361" s="683"/>
      <c r="C27361" s="683"/>
      <c r="D27361" s="684"/>
    </row>
    <row r="27362" spans="2:4" ht="15" customHeight="1" x14ac:dyDescent="0.25">
      <c r="B27362" s="683"/>
      <c r="C27362" s="683"/>
      <c r="D27362" s="684"/>
    </row>
    <row r="27363" spans="2:4" ht="15" customHeight="1" x14ac:dyDescent="0.25">
      <c r="B27363" s="683"/>
      <c r="C27363" s="683"/>
      <c r="D27363" s="684"/>
    </row>
    <row r="27364" spans="2:4" ht="15" customHeight="1" x14ac:dyDescent="0.25">
      <c r="B27364" s="683"/>
      <c r="C27364" s="683"/>
      <c r="D27364" s="684"/>
    </row>
    <row r="27365" spans="2:4" ht="15" customHeight="1" x14ac:dyDescent="0.25">
      <c r="B27365" s="683"/>
      <c r="C27365" s="683"/>
      <c r="D27365" s="684"/>
    </row>
    <row r="27366" spans="2:4" ht="15" customHeight="1" x14ac:dyDescent="0.25">
      <c r="B27366" s="683"/>
      <c r="C27366" s="683"/>
      <c r="D27366" s="684"/>
    </row>
    <row r="27367" spans="2:4" ht="15" customHeight="1" x14ac:dyDescent="0.25">
      <c r="B27367" s="683"/>
      <c r="C27367" s="683"/>
      <c r="D27367" s="684"/>
    </row>
    <row r="27368" spans="2:4" ht="15" customHeight="1" x14ac:dyDescent="0.25">
      <c r="B27368" s="683"/>
      <c r="C27368" s="683"/>
      <c r="D27368" s="684"/>
    </row>
    <row r="27369" spans="2:4" ht="15" customHeight="1" x14ac:dyDescent="0.25">
      <c r="B27369" s="683"/>
      <c r="C27369" s="683"/>
      <c r="D27369" s="684"/>
    </row>
    <row r="27370" spans="2:4" ht="15" customHeight="1" x14ac:dyDescent="0.25">
      <c r="B27370" s="683"/>
      <c r="C27370" s="683"/>
      <c r="D27370" s="684"/>
    </row>
    <row r="27371" spans="2:4" ht="15" customHeight="1" x14ac:dyDescent="0.25">
      <c r="B27371" s="683"/>
      <c r="C27371" s="683"/>
      <c r="D27371" s="684"/>
    </row>
    <row r="27372" spans="2:4" ht="15" customHeight="1" x14ac:dyDescent="0.25">
      <c r="B27372" s="683"/>
      <c r="C27372" s="683"/>
      <c r="D27372" s="684"/>
    </row>
    <row r="27373" spans="2:4" ht="15" customHeight="1" x14ac:dyDescent="0.25">
      <c r="B27373" s="683"/>
      <c r="C27373" s="683"/>
      <c r="D27373" s="684"/>
    </row>
    <row r="27374" spans="2:4" ht="15" customHeight="1" x14ac:dyDescent="0.25">
      <c r="B27374" s="683"/>
      <c r="C27374" s="683"/>
      <c r="D27374" s="684"/>
    </row>
    <row r="27375" spans="2:4" ht="15" customHeight="1" x14ac:dyDescent="0.25">
      <c r="B27375" s="683"/>
      <c r="C27375" s="683"/>
      <c r="D27375" s="684"/>
    </row>
    <row r="27376" spans="2:4" ht="15" customHeight="1" x14ac:dyDescent="0.25">
      <c r="B27376" s="683"/>
      <c r="C27376" s="683"/>
      <c r="D27376" s="684"/>
    </row>
    <row r="27377" spans="2:4" ht="15" customHeight="1" x14ac:dyDescent="0.25">
      <c r="B27377" s="683"/>
      <c r="C27377" s="683"/>
      <c r="D27377" s="684"/>
    </row>
    <row r="27378" spans="2:4" ht="15" customHeight="1" x14ac:dyDescent="0.25">
      <c r="B27378" s="683"/>
      <c r="C27378" s="683"/>
      <c r="D27378" s="684"/>
    </row>
    <row r="27379" spans="2:4" ht="15" customHeight="1" x14ac:dyDescent="0.25">
      <c r="B27379" s="683"/>
      <c r="C27379" s="683"/>
      <c r="D27379" s="684"/>
    </row>
    <row r="27380" spans="2:4" ht="15" customHeight="1" x14ac:dyDescent="0.25">
      <c r="B27380" s="683"/>
      <c r="C27380" s="683"/>
      <c r="D27380" s="684"/>
    </row>
    <row r="27381" spans="2:4" ht="15" customHeight="1" x14ac:dyDescent="0.25">
      <c r="B27381" s="683"/>
      <c r="C27381" s="683"/>
      <c r="D27381" s="684"/>
    </row>
    <row r="27382" spans="2:4" ht="15" customHeight="1" x14ac:dyDescent="0.25">
      <c r="B27382" s="683"/>
      <c r="C27382" s="683"/>
      <c r="D27382" s="684"/>
    </row>
    <row r="27383" spans="2:4" ht="15" customHeight="1" x14ac:dyDescent="0.25">
      <c r="B27383" s="683"/>
      <c r="C27383" s="683"/>
      <c r="D27383" s="684"/>
    </row>
    <row r="27384" spans="2:4" ht="15" customHeight="1" x14ac:dyDescent="0.25">
      <c r="B27384" s="683"/>
      <c r="C27384" s="683"/>
      <c r="D27384" s="684"/>
    </row>
    <row r="27385" spans="2:4" ht="15" customHeight="1" x14ac:dyDescent="0.25">
      <c r="B27385" s="683"/>
      <c r="C27385" s="683"/>
      <c r="D27385" s="684"/>
    </row>
    <row r="27386" spans="2:4" ht="15" customHeight="1" x14ac:dyDescent="0.25">
      <c r="B27386" s="683"/>
      <c r="C27386" s="683"/>
      <c r="D27386" s="684"/>
    </row>
    <row r="27387" spans="2:4" ht="15" customHeight="1" x14ac:dyDescent="0.25">
      <c r="B27387" s="683"/>
      <c r="C27387" s="683"/>
      <c r="D27387" s="684"/>
    </row>
    <row r="27388" spans="2:4" ht="15" customHeight="1" x14ac:dyDescent="0.25">
      <c r="B27388" s="683"/>
      <c r="C27388" s="683"/>
      <c r="D27388" s="684"/>
    </row>
    <row r="27389" spans="2:4" ht="15" customHeight="1" x14ac:dyDescent="0.25">
      <c r="B27389" s="683"/>
      <c r="C27389" s="683"/>
      <c r="D27389" s="684"/>
    </row>
    <row r="27390" spans="2:4" ht="15" customHeight="1" x14ac:dyDescent="0.25">
      <c r="B27390" s="683"/>
      <c r="C27390" s="683"/>
      <c r="D27390" s="684"/>
    </row>
    <row r="27391" spans="2:4" ht="15" customHeight="1" x14ac:dyDescent="0.25">
      <c r="B27391" s="683"/>
      <c r="C27391" s="683"/>
      <c r="D27391" s="684"/>
    </row>
    <row r="27392" spans="2:4" ht="15" customHeight="1" x14ac:dyDescent="0.25">
      <c r="B27392" s="683"/>
      <c r="C27392" s="683"/>
      <c r="D27392" s="684"/>
    </row>
    <row r="27393" spans="2:4" ht="15" customHeight="1" x14ac:dyDescent="0.25">
      <c r="B27393" s="683"/>
      <c r="C27393" s="683"/>
      <c r="D27393" s="684"/>
    </row>
    <row r="27394" spans="2:4" ht="15" customHeight="1" x14ac:dyDescent="0.25">
      <c r="B27394" s="683"/>
      <c r="C27394" s="683"/>
      <c r="D27394" s="684"/>
    </row>
    <row r="27395" spans="2:4" ht="15" customHeight="1" x14ac:dyDescent="0.25">
      <c r="B27395" s="683"/>
      <c r="C27395" s="683"/>
      <c r="D27395" s="684"/>
    </row>
    <row r="27396" spans="2:4" ht="15" customHeight="1" x14ac:dyDescent="0.25">
      <c r="B27396" s="683"/>
      <c r="C27396" s="683"/>
      <c r="D27396" s="684"/>
    </row>
    <row r="27397" spans="2:4" ht="15" customHeight="1" x14ac:dyDescent="0.25">
      <c r="B27397" s="683"/>
      <c r="C27397" s="683"/>
      <c r="D27397" s="684"/>
    </row>
    <row r="27398" spans="2:4" ht="15" customHeight="1" x14ac:dyDescent="0.25">
      <c r="B27398" s="683"/>
      <c r="C27398" s="683"/>
      <c r="D27398" s="684"/>
    </row>
    <row r="27399" spans="2:4" ht="15" customHeight="1" x14ac:dyDescent="0.25">
      <c r="B27399" s="683"/>
      <c r="C27399" s="683"/>
      <c r="D27399" s="684"/>
    </row>
    <row r="27400" spans="2:4" ht="15" customHeight="1" x14ac:dyDescent="0.25">
      <c r="B27400" s="683"/>
      <c r="C27400" s="683"/>
      <c r="D27400" s="684"/>
    </row>
    <row r="27401" spans="2:4" ht="15" customHeight="1" x14ac:dyDescent="0.25">
      <c r="B27401" s="683"/>
      <c r="C27401" s="683"/>
      <c r="D27401" s="684"/>
    </row>
    <row r="27402" spans="2:4" ht="15" customHeight="1" x14ac:dyDescent="0.25">
      <c r="B27402" s="683"/>
      <c r="C27402" s="683"/>
      <c r="D27402" s="684"/>
    </row>
    <row r="27403" spans="2:4" ht="15" customHeight="1" x14ac:dyDescent="0.25">
      <c r="B27403" s="683"/>
      <c r="C27403" s="683"/>
      <c r="D27403" s="684"/>
    </row>
    <row r="27404" spans="2:4" ht="15" customHeight="1" x14ac:dyDescent="0.25">
      <c r="B27404" s="683"/>
      <c r="C27404" s="683"/>
      <c r="D27404" s="684"/>
    </row>
    <row r="27405" spans="2:4" ht="15" customHeight="1" x14ac:dyDescent="0.25">
      <c r="B27405" s="683"/>
      <c r="C27405" s="683"/>
      <c r="D27405" s="684"/>
    </row>
    <row r="27406" spans="2:4" ht="15" customHeight="1" x14ac:dyDescent="0.25">
      <c r="B27406" s="683"/>
      <c r="C27406" s="683"/>
      <c r="D27406" s="684"/>
    </row>
    <row r="27407" spans="2:4" ht="15" customHeight="1" x14ac:dyDescent="0.25">
      <c r="B27407" s="683"/>
      <c r="C27407" s="683"/>
      <c r="D27407" s="684"/>
    </row>
    <row r="27408" spans="2:4" ht="15" customHeight="1" x14ac:dyDescent="0.25">
      <c r="B27408" s="683"/>
      <c r="C27408" s="683"/>
      <c r="D27408" s="684"/>
    </row>
    <row r="27409" spans="2:4" ht="15" customHeight="1" x14ac:dyDescent="0.25">
      <c r="B27409" s="683"/>
      <c r="C27409" s="683"/>
      <c r="D27409" s="684"/>
    </row>
    <row r="27410" spans="2:4" ht="15" customHeight="1" x14ac:dyDescent="0.25">
      <c r="B27410" s="683"/>
      <c r="C27410" s="683"/>
      <c r="D27410" s="684"/>
    </row>
    <row r="27411" spans="2:4" ht="15" customHeight="1" x14ac:dyDescent="0.25">
      <c r="B27411" s="683"/>
      <c r="C27411" s="683"/>
      <c r="D27411" s="684"/>
    </row>
    <row r="27412" spans="2:4" ht="15" customHeight="1" x14ac:dyDescent="0.25">
      <c r="B27412" s="683"/>
      <c r="C27412" s="683"/>
      <c r="D27412" s="684"/>
    </row>
    <row r="27413" spans="2:4" ht="15" customHeight="1" x14ac:dyDescent="0.25">
      <c r="B27413" s="683"/>
      <c r="C27413" s="683"/>
      <c r="D27413" s="684"/>
    </row>
    <row r="27414" spans="2:4" ht="15" customHeight="1" x14ac:dyDescent="0.25">
      <c r="B27414" s="683"/>
      <c r="C27414" s="683"/>
      <c r="D27414" s="684"/>
    </row>
    <row r="27415" spans="2:4" ht="15" customHeight="1" x14ac:dyDescent="0.25">
      <c r="B27415" s="683"/>
      <c r="C27415" s="683"/>
      <c r="D27415" s="684"/>
    </row>
    <row r="27416" spans="2:4" ht="15" customHeight="1" x14ac:dyDescent="0.25">
      <c r="B27416" s="683"/>
      <c r="C27416" s="683"/>
      <c r="D27416" s="684"/>
    </row>
    <row r="27417" spans="2:4" ht="15" customHeight="1" x14ac:dyDescent="0.25">
      <c r="B27417" s="683"/>
      <c r="C27417" s="683"/>
      <c r="D27417" s="684"/>
    </row>
    <row r="27418" spans="2:4" ht="15" customHeight="1" x14ac:dyDescent="0.25">
      <c r="B27418" s="683"/>
      <c r="C27418" s="683"/>
      <c r="D27418" s="684"/>
    </row>
    <row r="27419" spans="2:4" ht="15" customHeight="1" x14ac:dyDescent="0.25">
      <c r="B27419" s="683"/>
      <c r="C27419" s="683"/>
      <c r="D27419" s="684"/>
    </row>
    <row r="27420" spans="2:4" ht="15" customHeight="1" x14ac:dyDescent="0.25">
      <c r="B27420" s="683"/>
      <c r="C27420" s="683"/>
      <c r="D27420" s="684"/>
    </row>
    <row r="27421" spans="2:4" ht="15" customHeight="1" x14ac:dyDescent="0.25">
      <c r="B27421" s="683"/>
      <c r="C27421" s="683"/>
      <c r="D27421" s="684"/>
    </row>
    <row r="27422" spans="2:4" ht="15" customHeight="1" x14ac:dyDescent="0.25">
      <c r="B27422" s="683"/>
      <c r="C27422" s="683"/>
      <c r="D27422" s="684"/>
    </row>
    <row r="27423" spans="2:4" ht="15" customHeight="1" x14ac:dyDescent="0.25">
      <c r="B27423" s="683"/>
      <c r="C27423" s="683"/>
      <c r="D27423" s="684"/>
    </row>
    <row r="27424" spans="2:4" ht="15" customHeight="1" x14ac:dyDescent="0.25">
      <c r="B27424" s="683"/>
      <c r="C27424" s="683"/>
      <c r="D27424" s="684"/>
    </row>
    <row r="27425" spans="2:4" ht="15" customHeight="1" x14ac:dyDescent="0.25">
      <c r="B27425" s="683"/>
      <c r="C27425" s="683"/>
      <c r="D27425" s="684"/>
    </row>
    <row r="27426" spans="2:4" ht="15" customHeight="1" x14ac:dyDescent="0.25">
      <c r="B27426" s="683"/>
      <c r="C27426" s="683"/>
      <c r="D27426" s="684"/>
    </row>
    <row r="27427" spans="2:4" ht="15" customHeight="1" x14ac:dyDescent="0.25">
      <c r="B27427" s="683"/>
      <c r="C27427" s="683"/>
      <c r="D27427" s="684"/>
    </row>
    <row r="27428" spans="2:4" ht="15" customHeight="1" x14ac:dyDescent="0.25">
      <c r="B27428" s="683"/>
      <c r="C27428" s="683"/>
      <c r="D27428" s="684"/>
    </row>
    <row r="27429" spans="2:4" ht="15" customHeight="1" x14ac:dyDescent="0.25">
      <c r="B27429" s="683"/>
      <c r="C27429" s="683"/>
      <c r="D27429" s="684"/>
    </row>
    <row r="27430" spans="2:4" ht="15" customHeight="1" x14ac:dyDescent="0.25">
      <c r="B27430" s="683"/>
      <c r="C27430" s="683"/>
      <c r="D27430" s="684"/>
    </row>
    <row r="27431" spans="2:4" ht="15" customHeight="1" x14ac:dyDescent="0.25">
      <c r="B27431" s="683"/>
      <c r="C27431" s="683"/>
      <c r="D27431" s="684"/>
    </row>
    <row r="27432" spans="2:4" ht="15" customHeight="1" x14ac:dyDescent="0.25">
      <c r="B27432" s="683"/>
      <c r="C27432" s="683"/>
      <c r="D27432" s="684"/>
    </row>
    <row r="27433" spans="2:4" ht="15" customHeight="1" x14ac:dyDescent="0.25">
      <c r="B27433" s="683"/>
      <c r="C27433" s="683"/>
      <c r="D27433" s="684"/>
    </row>
    <row r="27434" spans="2:4" ht="15" customHeight="1" x14ac:dyDescent="0.25">
      <c r="B27434" s="683"/>
      <c r="C27434" s="683"/>
      <c r="D27434" s="684"/>
    </row>
    <row r="27435" spans="2:4" ht="15" customHeight="1" x14ac:dyDescent="0.25">
      <c r="B27435" s="683"/>
      <c r="C27435" s="683"/>
      <c r="D27435" s="684"/>
    </row>
    <row r="27436" spans="2:4" ht="15" customHeight="1" x14ac:dyDescent="0.25">
      <c r="B27436" s="683"/>
      <c r="C27436" s="683"/>
      <c r="D27436" s="684"/>
    </row>
    <row r="27437" spans="2:4" ht="15" customHeight="1" x14ac:dyDescent="0.25">
      <c r="B27437" s="683"/>
      <c r="C27437" s="683"/>
      <c r="D27437" s="684"/>
    </row>
    <row r="27438" spans="2:4" ht="15" customHeight="1" x14ac:dyDescent="0.25">
      <c r="B27438" s="683"/>
      <c r="C27438" s="683"/>
      <c r="D27438" s="684"/>
    </row>
    <row r="27439" spans="2:4" ht="15" customHeight="1" x14ac:dyDescent="0.25">
      <c r="B27439" s="683"/>
      <c r="C27439" s="683"/>
      <c r="D27439" s="684"/>
    </row>
    <row r="27440" spans="2:4" ht="15" customHeight="1" x14ac:dyDescent="0.25">
      <c r="B27440" s="683"/>
      <c r="C27440" s="683"/>
      <c r="D27440" s="684"/>
    </row>
    <row r="27441" spans="2:4" ht="15" customHeight="1" x14ac:dyDescent="0.25">
      <c r="B27441" s="683"/>
      <c r="C27441" s="683"/>
      <c r="D27441" s="684"/>
    </row>
    <row r="27442" spans="2:4" ht="15" customHeight="1" x14ac:dyDescent="0.25">
      <c r="B27442" s="683"/>
      <c r="C27442" s="683"/>
      <c r="D27442" s="684"/>
    </row>
    <row r="27443" spans="2:4" ht="15" customHeight="1" x14ac:dyDescent="0.25">
      <c r="B27443" s="683"/>
      <c r="C27443" s="683"/>
      <c r="D27443" s="684"/>
    </row>
    <row r="27444" spans="2:4" ht="15" customHeight="1" x14ac:dyDescent="0.25">
      <c r="B27444" s="683"/>
      <c r="C27444" s="683"/>
      <c r="D27444" s="684"/>
    </row>
    <row r="27445" spans="2:4" ht="15" customHeight="1" x14ac:dyDescent="0.25">
      <c r="B27445" s="683"/>
      <c r="C27445" s="683"/>
      <c r="D27445" s="684"/>
    </row>
    <row r="27446" spans="2:4" ht="15" customHeight="1" x14ac:dyDescent="0.25">
      <c r="B27446" s="683"/>
      <c r="C27446" s="683"/>
      <c r="D27446" s="684"/>
    </row>
    <row r="27447" spans="2:4" ht="15" customHeight="1" x14ac:dyDescent="0.25">
      <c r="B27447" s="683"/>
      <c r="C27447" s="683"/>
      <c r="D27447" s="684"/>
    </row>
    <row r="27448" spans="2:4" ht="15" customHeight="1" x14ac:dyDescent="0.25">
      <c r="B27448" s="683"/>
      <c r="C27448" s="683"/>
      <c r="D27448" s="684"/>
    </row>
    <row r="27449" spans="2:4" ht="15" customHeight="1" x14ac:dyDescent="0.25">
      <c r="B27449" s="683"/>
      <c r="C27449" s="683"/>
      <c r="D27449" s="684"/>
    </row>
    <row r="27450" spans="2:4" ht="15" customHeight="1" x14ac:dyDescent="0.25">
      <c r="B27450" s="683"/>
      <c r="C27450" s="683"/>
      <c r="D27450" s="684"/>
    </row>
    <row r="27451" spans="2:4" ht="15" customHeight="1" x14ac:dyDescent="0.25">
      <c r="B27451" s="683"/>
      <c r="C27451" s="683"/>
      <c r="D27451" s="684"/>
    </row>
    <row r="27452" spans="2:4" ht="15" customHeight="1" x14ac:dyDescent="0.25">
      <c r="B27452" s="683"/>
      <c r="C27452" s="683"/>
      <c r="D27452" s="684"/>
    </row>
    <row r="27453" spans="2:4" ht="15" customHeight="1" x14ac:dyDescent="0.25">
      <c r="B27453" s="683"/>
      <c r="C27453" s="683"/>
      <c r="D27453" s="684"/>
    </row>
    <row r="27454" spans="2:4" ht="15" customHeight="1" x14ac:dyDescent="0.25">
      <c r="B27454" s="683"/>
      <c r="C27454" s="683"/>
      <c r="D27454" s="684"/>
    </row>
    <row r="27455" spans="2:4" ht="15" customHeight="1" x14ac:dyDescent="0.25">
      <c r="B27455" s="683"/>
      <c r="C27455" s="683"/>
      <c r="D27455" s="684"/>
    </row>
    <row r="27456" spans="2:4" ht="15" customHeight="1" x14ac:dyDescent="0.25">
      <c r="B27456" s="683"/>
      <c r="C27456" s="683"/>
      <c r="D27456" s="684"/>
    </row>
    <row r="27457" spans="2:4" ht="15" customHeight="1" x14ac:dyDescent="0.25">
      <c r="B27457" s="683"/>
      <c r="C27457" s="683"/>
      <c r="D27457" s="684"/>
    </row>
    <row r="27458" spans="2:4" ht="15" customHeight="1" x14ac:dyDescent="0.25">
      <c r="B27458" s="683"/>
      <c r="C27458" s="683"/>
      <c r="D27458" s="684"/>
    </row>
    <row r="27459" spans="2:4" ht="15" customHeight="1" x14ac:dyDescent="0.25">
      <c r="B27459" s="683"/>
      <c r="C27459" s="683"/>
      <c r="D27459" s="684"/>
    </row>
    <row r="27460" spans="2:4" ht="15" customHeight="1" x14ac:dyDescent="0.25">
      <c r="B27460" s="683"/>
      <c r="C27460" s="683"/>
      <c r="D27460" s="684"/>
    </row>
    <row r="27461" spans="2:4" ht="15" customHeight="1" x14ac:dyDescent="0.25">
      <c r="B27461" s="683"/>
      <c r="C27461" s="683"/>
      <c r="D27461" s="684"/>
    </row>
    <row r="27462" spans="2:4" ht="15" customHeight="1" x14ac:dyDescent="0.25">
      <c r="B27462" s="683"/>
      <c r="C27462" s="683"/>
      <c r="D27462" s="684"/>
    </row>
    <row r="27463" spans="2:4" ht="15" customHeight="1" x14ac:dyDescent="0.25">
      <c r="B27463" s="683"/>
      <c r="C27463" s="683"/>
      <c r="D27463" s="684"/>
    </row>
    <row r="27464" spans="2:4" ht="15" customHeight="1" x14ac:dyDescent="0.25">
      <c r="B27464" s="683"/>
      <c r="C27464" s="683"/>
      <c r="D27464" s="684"/>
    </row>
    <row r="27465" spans="2:4" ht="15" customHeight="1" x14ac:dyDescent="0.25">
      <c r="B27465" s="683"/>
      <c r="C27465" s="683"/>
      <c r="D27465" s="684"/>
    </row>
    <row r="27466" spans="2:4" ht="15" customHeight="1" x14ac:dyDescent="0.25">
      <c r="B27466" s="683"/>
      <c r="C27466" s="683"/>
      <c r="D27466" s="684"/>
    </row>
    <row r="27467" spans="2:4" ht="15" customHeight="1" x14ac:dyDescent="0.25">
      <c r="B27467" s="683"/>
      <c r="C27467" s="683"/>
      <c r="D27467" s="684"/>
    </row>
    <row r="27468" spans="2:4" ht="15" customHeight="1" x14ac:dyDescent="0.25">
      <c r="B27468" s="683"/>
      <c r="C27468" s="683"/>
      <c r="D27468" s="684"/>
    </row>
    <row r="27469" spans="2:4" ht="15" customHeight="1" x14ac:dyDescent="0.25">
      <c r="B27469" s="683"/>
      <c r="C27469" s="683"/>
      <c r="D27469" s="684"/>
    </row>
    <row r="27470" spans="2:4" ht="15" customHeight="1" x14ac:dyDescent="0.25">
      <c r="B27470" s="683"/>
      <c r="C27470" s="683"/>
      <c r="D27470" s="684"/>
    </row>
    <row r="27471" spans="2:4" ht="15" customHeight="1" x14ac:dyDescent="0.25">
      <c r="B27471" s="683"/>
      <c r="C27471" s="683"/>
      <c r="D27471" s="684"/>
    </row>
    <row r="27472" spans="2:4" ht="15" customHeight="1" x14ac:dyDescent="0.25">
      <c r="B27472" s="683"/>
      <c r="C27472" s="683"/>
      <c r="D27472" s="684"/>
    </row>
    <row r="27473" spans="2:4" ht="15" customHeight="1" x14ac:dyDescent="0.25">
      <c r="B27473" s="683"/>
      <c r="C27473" s="683"/>
      <c r="D27473" s="684"/>
    </row>
    <row r="27474" spans="2:4" ht="15" customHeight="1" x14ac:dyDescent="0.25">
      <c r="B27474" s="683"/>
      <c r="C27474" s="683"/>
      <c r="D27474" s="684"/>
    </row>
    <row r="27475" spans="2:4" ht="15" customHeight="1" x14ac:dyDescent="0.25">
      <c r="B27475" s="683"/>
      <c r="C27475" s="683"/>
      <c r="D27475" s="684"/>
    </row>
    <row r="27476" spans="2:4" ht="15" customHeight="1" x14ac:dyDescent="0.25">
      <c r="B27476" s="683"/>
      <c r="C27476" s="683"/>
      <c r="D27476" s="684"/>
    </row>
    <row r="27477" spans="2:4" ht="15" customHeight="1" x14ac:dyDescent="0.25">
      <c r="B27477" s="683"/>
      <c r="C27477" s="683"/>
      <c r="D27477" s="684"/>
    </row>
    <row r="27478" spans="2:4" ht="15" customHeight="1" x14ac:dyDescent="0.25">
      <c r="B27478" s="683"/>
      <c r="C27478" s="683"/>
      <c r="D27478" s="684"/>
    </row>
    <row r="27479" spans="2:4" ht="15" customHeight="1" x14ac:dyDescent="0.25">
      <c r="B27479" s="683"/>
      <c r="C27479" s="683"/>
      <c r="D27479" s="684"/>
    </row>
    <row r="27480" spans="2:4" ht="15" customHeight="1" x14ac:dyDescent="0.25">
      <c r="B27480" s="683"/>
      <c r="C27480" s="683"/>
      <c r="D27480" s="684"/>
    </row>
    <row r="27481" spans="2:4" ht="15" customHeight="1" x14ac:dyDescent="0.25">
      <c r="B27481" s="683"/>
      <c r="C27481" s="683"/>
      <c r="D27481" s="684"/>
    </row>
    <row r="27482" spans="2:4" ht="15" customHeight="1" x14ac:dyDescent="0.25">
      <c r="B27482" s="683"/>
      <c r="C27482" s="683"/>
      <c r="D27482" s="684"/>
    </row>
    <row r="27483" spans="2:4" ht="15" customHeight="1" x14ac:dyDescent="0.25">
      <c r="B27483" s="683"/>
      <c r="C27483" s="683"/>
      <c r="D27483" s="684"/>
    </row>
    <row r="27484" spans="2:4" ht="15" customHeight="1" x14ac:dyDescent="0.25">
      <c r="B27484" s="683"/>
      <c r="C27484" s="683"/>
      <c r="D27484" s="684"/>
    </row>
    <row r="27485" spans="2:4" ht="15" customHeight="1" x14ac:dyDescent="0.25">
      <c r="B27485" s="683"/>
      <c r="C27485" s="683"/>
      <c r="D27485" s="684"/>
    </row>
    <row r="27486" spans="2:4" ht="15" customHeight="1" x14ac:dyDescent="0.25">
      <c r="B27486" s="683"/>
      <c r="C27486" s="683"/>
      <c r="D27486" s="684"/>
    </row>
    <row r="27487" spans="2:4" ht="15" customHeight="1" x14ac:dyDescent="0.25">
      <c r="B27487" s="683"/>
      <c r="C27487" s="683"/>
      <c r="D27487" s="684"/>
    </row>
    <row r="27488" spans="2:4" ht="15" customHeight="1" x14ac:dyDescent="0.25">
      <c r="B27488" s="683"/>
      <c r="C27488" s="683"/>
      <c r="D27488" s="684"/>
    </row>
    <row r="27489" spans="2:4" ht="15" customHeight="1" x14ac:dyDescent="0.25">
      <c r="B27489" s="683"/>
      <c r="C27489" s="683"/>
      <c r="D27489" s="684"/>
    </row>
    <row r="27490" spans="2:4" ht="15" customHeight="1" x14ac:dyDescent="0.25">
      <c r="B27490" s="683"/>
      <c r="C27490" s="683"/>
      <c r="D27490" s="684"/>
    </row>
    <row r="27491" spans="2:4" ht="15" customHeight="1" x14ac:dyDescent="0.25">
      <c r="B27491" s="683"/>
      <c r="C27491" s="683"/>
      <c r="D27491" s="684"/>
    </row>
    <row r="27492" spans="2:4" ht="15" customHeight="1" x14ac:dyDescent="0.25">
      <c r="B27492" s="683"/>
      <c r="C27492" s="683"/>
      <c r="D27492" s="684"/>
    </row>
    <row r="27493" spans="2:4" ht="15" customHeight="1" x14ac:dyDescent="0.25">
      <c r="B27493" s="683"/>
      <c r="C27493" s="683"/>
      <c r="D27493" s="684"/>
    </row>
    <row r="27494" spans="2:4" ht="15" customHeight="1" x14ac:dyDescent="0.25">
      <c r="B27494" s="683"/>
      <c r="C27494" s="683"/>
      <c r="D27494" s="684"/>
    </row>
    <row r="27495" spans="2:4" ht="15" customHeight="1" x14ac:dyDescent="0.25">
      <c r="B27495" s="683"/>
      <c r="C27495" s="683"/>
      <c r="D27495" s="684"/>
    </row>
    <row r="27496" spans="2:4" ht="15" customHeight="1" x14ac:dyDescent="0.25">
      <c r="B27496" s="683"/>
      <c r="C27496" s="683"/>
      <c r="D27496" s="684"/>
    </row>
    <row r="27497" spans="2:4" ht="15" customHeight="1" x14ac:dyDescent="0.25">
      <c r="B27497" s="683"/>
      <c r="C27497" s="683"/>
      <c r="D27497" s="684"/>
    </row>
    <row r="27498" spans="2:4" ht="15" customHeight="1" x14ac:dyDescent="0.25">
      <c r="B27498" s="683"/>
      <c r="C27498" s="683"/>
      <c r="D27498" s="684"/>
    </row>
    <row r="27499" spans="2:4" ht="15" customHeight="1" x14ac:dyDescent="0.25">
      <c r="B27499" s="683"/>
      <c r="C27499" s="683"/>
      <c r="D27499" s="684"/>
    </row>
    <row r="27500" spans="2:4" ht="15" customHeight="1" x14ac:dyDescent="0.25">
      <c r="B27500" s="683"/>
      <c r="C27500" s="683"/>
      <c r="D27500" s="684"/>
    </row>
    <row r="27501" spans="2:4" ht="15" customHeight="1" x14ac:dyDescent="0.25">
      <c r="B27501" s="683"/>
      <c r="C27501" s="683"/>
      <c r="D27501" s="684"/>
    </row>
    <row r="27502" spans="2:4" ht="15" customHeight="1" x14ac:dyDescent="0.25">
      <c r="B27502" s="683"/>
      <c r="C27502" s="683"/>
      <c r="D27502" s="684"/>
    </row>
    <row r="27503" spans="2:4" ht="15" customHeight="1" x14ac:dyDescent="0.25">
      <c r="B27503" s="683"/>
      <c r="C27503" s="683"/>
      <c r="D27503" s="684"/>
    </row>
    <row r="27504" spans="2:4" ht="15" customHeight="1" x14ac:dyDescent="0.25">
      <c r="B27504" s="683"/>
      <c r="C27504" s="683"/>
      <c r="D27504" s="684"/>
    </row>
    <row r="27505" spans="2:4" ht="15" customHeight="1" x14ac:dyDescent="0.25">
      <c r="B27505" s="683"/>
      <c r="C27505" s="683"/>
      <c r="D27505" s="684"/>
    </row>
    <row r="27506" spans="2:4" ht="15" customHeight="1" x14ac:dyDescent="0.25">
      <c r="B27506" s="683"/>
      <c r="C27506" s="683"/>
      <c r="D27506" s="684"/>
    </row>
    <row r="27507" spans="2:4" ht="15" customHeight="1" x14ac:dyDescent="0.25">
      <c r="B27507" s="683"/>
      <c r="C27507" s="683"/>
      <c r="D27507" s="684"/>
    </row>
    <row r="27508" spans="2:4" ht="15" customHeight="1" x14ac:dyDescent="0.25">
      <c r="B27508" s="683"/>
      <c r="C27508" s="683"/>
      <c r="D27508" s="684"/>
    </row>
    <row r="27509" spans="2:4" ht="15" customHeight="1" x14ac:dyDescent="0.25">
      <c r="B27509" s="683"/>
      <c r="C27509" s="683"/>
      <c r="D27509" s="684"/>
    </row>
    <row r="27510" spans="2:4" ht="15" customHeight="1" x14ac:dyDescent="0.25">
      <c r="B27510" s="683"/>
      <c r="C27510" s="683"/>
      <c r="D27510" s="684"/>
    </row>
    <row r="27511" spans="2:4" ht="15" customHeight="1" x14ac:dyDescent="0.25">
      <c r="B27511" s="683"/>
      <c r="C27511" s="683"/>
      <c r="D27511" s="684"/>
    </row>
    <row r="27512" spans="2:4" ht="15" customHeight="1" x14ac:dyDescent="0.25">
      <c r="B27512" s="683"/>
      <c r="C27512" s="683"/>
      <c r="D27512" s="684"/>
    </row>
    <row r="27513" spans="2:4" ht="15" customHeight="1" x14ac:dyDescent="0.25">
      <c r="B27513" s="683"/>
      <c r="C27513" s="683"/>
      <c r="D27513" s="684"/>
    </row>
    <row r="27514" spans="2:4" ht="15" customHeight="1" x14ac:dyDescent="0.25">
      <c r="B27514" s="683"/>
      <c r="C27514" s="683"/>
      <c r="D27514" s="684"/>
    </row>
    <row r="27515" spans="2:4" ht="15" customHeight="1" x14ac:dyDescent="0.25">
      <c r="B27515" s="683"/>
      <c r="C27515" s="683"/>
      <c r="D27515" s="684"/>
    </row>
    <row r="27516" spans="2:4" ht="15" customHeight="1" x14ac:dyDescent="0.25">
      <c r="B27516" s="683"/>
      <c r="C27516" s="683"/>
      <c r="D27516" s="684"/>
    </row>
    <row r="27517" spans="2:4" ht="15" customHeight="1" x14ac:dyDescent="0.25">
      <c r="B27517" s="683"/>
      <c r="C27517" s="683"/>
      <c r="D27517" s="684"/>
    </row>
    <row r="27518" spans="2:4" ht="15" customHeight="1" x14ac:dyDescent="0.25">
      <c r="B27518" s="683"/>
      <c r="C27518" s="683"/>
      <c r="D27518" s="684"/>
    </row>
    <row r="27519" spans="2:4" ht="15" customHeight="1" x14ac:dyDescent="0.25">
      <c r="B27519" s="683"/>
      <c r="C27519" s="683"/>
      <c r="D27519" s="684"/>
    </row>
    <row r="27520" spans="2:4" ht="15" customHeight="1" x14ac:dyDescent="0.25">
      <c r="B27520" s="683"/>
      <c r="C27520" s="683"/>
      <c r="D27520" s="684"/>
    </row>
    <row r="27521" spans="2:4" ht="15" customHeight="1" x14ac:dyDescent="0.25">
      <c r="B27521" s="683"/>
      <c r="C27521" s="683"/>
      <c r="D27521" s="684"/>
    </row>
    <row r="27522" spans="2:4" ht="15" customHeight="1" x14ac:dyDescent="0.25">
      <c r="B27522" s="683"/>
      <c r="C27522" s="683"/>
      <c r="D27522" s="684"/>
    </row>
    <row r="27523" spans="2:4" ht="15" customHeight="1" x14ac:dyDescent="0.25">
      <c r="B27523" s="683"/>
      <c r="C27523" s="683"/>
      <c r="D27523" s="684"/>
    </row>
    <row r="27524" spans="2:4" ht="15" customHeight="1" x14ac:dyDescent="0.25">
      <c r="B27524" s="683"/>
      <c r="C27524" s="683"/>
      <c r="D27524" s="684"/>
    </row>
    <row r="27525" spans="2:4" ht="15" customHeight="1" x14ac:dyDescent="0.25">
      <c r="B27525" s="683"/>
      <c r="C27525" s="683"/>
      <c r="D27525" s="684"/>
    </row>
    <row r="27526" spans="2:4" ht="15" customHeight="1" x14ac:dyDescent="0.25">
      <c r="B27526" s="683"/>
      <c r="C27526" s="683"/>
      <c r="D27526" s="684"/>
    </row>
    <row r="27527" spans="2:4" ht="15" customHeight="1" x14ac:dyDescent="0.25">
      <c r="B27527" s="683"/>
      <c r="C27527" s="683"/>
      <c r="D27527" s="684"/>
    </row>
    <row r="27528" spans="2:4" ht="15" customHeight="1" x14ac:dyDescent="0.25">
      <c r="B27528" s="683"/>
      <c r="C27528" s="683"/>
      <c r="D27528" s="684"/>
    </row>
    <row r="27529" spans="2:4" ht="15" customHeight="1" x14ac:dyDescent="0.25">
      <c r="B27529" s="683"/>
      <c r="C27529" s="683"/>
      <c r="D27529" s="684"/>
    </row>
    <row r="27530" spans="2:4" ht="15" customHeight="1" x14ac:dyDescent="0.25">
      <c r="B27530" s="683"/>
      <c r="C27530" s="683"/>
      <c r="D27530" s="684"/>
    </row>
    <row r="27531" spans="2:4" ht="15" customHeight="1" x14ac:dyDescent="0.25">
      <c r="B27531" s="683"/>
      <c r="C27531" s="683"/>
      <c r="D27531" s="684"/>
    </row>
    <row r="27532" spans="2:4" ht="15" customHeight="1" x14ac:dyDescent="0.25">
      <c r="B27532" s="683"/>
      <c r="C27532" s="683"/>
      <c r="D27532" s="684"/>
    </row>
    <row r="27533" spans="2:4" ht="15" customHeight="1" x14ac:dyDescent="0.25">
      <c r="B27533" s="683"/>
      <c r="C27533" s="683"/>
      <c r="D27533" s="684"/>
    </row>
    <row r="27534" spans="2:4" ht="15" customHeight="1" x14ac:dyDescent="0.25">
      <c r="B27534" s="683"/>
      <c r="C27534" s="683"/>
      <c r="D27534" s="684"/>
    </row>
    <row r="27535" spans="2:4" ht="15" customHeight="1" x14ac:dyDescent="0.25">
      <c r="B27535" s="683"/>
      <c r="C27535" s="683"/>
      <c r="D27535" s="684"/>
    </row>
    <row r="27536" spans="2:4" ht="15" customHeight="1" x14ac:dyDescent="0.25">
      <c r="B27536" s="683"/>
      <c r="C27536" s="683"/>
      <c r="D27536" s="684"/>
    </row>
    <row r="27537" spans="2:4" ht="15" customHeight="1" x14ac:dyDescent="0.25">
      <c r="B27537" s="683"/>
      <c r="C27537" s="683"/>
      <c r="D27537" s="684"/>
    </row>
    <row r="27538" spans="2:4" ht="15" customHeight="1" x14ac:dyDescent="0.25">
      <c r="B27538" s="683"/>
      <c r="C27538" s="683"/>
      <c r="D27538" s="684"/>
    </row>
    <row r="27539" spans="2:4" ht="15" customHeight="1" x14ac:dyDescent="0.25">
      <c r="B27539" s="683"/>
      <c r="C27539" s="683"/>
      <c r="D27539" s="684"/>
    </row>
    <row r="27540" spans="2:4" ht="15" customHeight="1" x14ac:dyDescent="0.25">
      <c r="B27540" s="683"/>
      <c r="C27540" s="683"/>
      <c r="D27540" s="684"/>
    </row>
    <row r="27541" spans="2:4" ht="15" customHeight="1" x14ac:dyDescent="0.25">
      <c r="B27541" s="683"/>
      <c r="C27541" s="683"/>
      <c r="D27541" s="684"/>
    </row>
    <row r="27542" spans="2:4" ht="15" customHeight="1" x14ac:dyDescent="0.25">
      <c r="B27542" s="683"/>
      <c r="C27542" s="683"/>
      <c r="D27542" s="684"/>
    </row>
    <row r="27543" spans="2:4" ht="15" customHeight="1" x14ac:dyDescent="0.25">
      <c r="B27543" s="683"/>
      <c r="C27543" s="683"/>
      <c r="D27543" s="684"/>
    </row>
    <row r="27544" spans="2:4" ht="15" customHeight="1" x14ac:dyDescent="0.25">
      <c r="B27544" s="683"/>
      <c r="C27544" s="683"/>
      <c r="D27544" s="684"/>
    </row>
    <row r="27545" spans="2:4" ht="15" customHeight="1" x14ac:dyDescent="0.25">
      <c r="B27545" s="683"/>
      <c r="C27545" s="683"/>
      <c r="D27545" s="684"/>
    </row>
    <row r="27546" spans="2:4" ht="15" customHeight="1" x14ac:dyDescent="0.25">
      <c r="B27546" s="683"/>
      <c r="C27546" s="683"/>
      <c r="D27546" s="684"/>
    </row>
    <row r="27547" spans="2:4" ht="15" customHeight="1" x14ac:dyDescent="0.25">
      <c r="B27547" s="683"/>
      <c r="C27547" s="683"/>
      <c r="D27547" s="684"/>
    </row>
    <row r="27548" spans="2:4" ht="15" customHeight="1" x14ac:dyDescent="0.25">
      <c r="B27548" s="683"/>
      <c r="C27548" s="683"/>
      <c r="D27548" s="684"/>
    </row>
    <row r="27549" spans="2:4" ht="15" customHeight="1" x14ac:dyDescent="0.25">
      <c r="B27549" s="683"/>
      <c r="C27549" s="683"/>
      <c r="D27549" s="684"/>
    </row>
    <row r="27550" spans="2:4" ht="15" customHeight="1" x14ac:dyDescent="0.25">
      <c r="B27550" s="683"/>
      <c r="C27550" s="683"/>
      <c r="D27550" s="684"/>
    </row>
    <row r="27551" spans="2:4" ht="15" customHeight="1" x14ac:dyDescent="0.25">
      <c r="B27551" s="683"/>
      <c r="C27551" s="683"/>
      <c r="D27551" s="684"/>
    </row>
    <row r="27552" spans="2:4" ht="15" customHeight="1" x14ac:dyDescent="0.25">
      <c r="B27552" s="683"/>
      <c r="C27552" s="683"/>
      <c r="D27552" s="684"/>
    </row>
    <row r="27553" spans="2:4" ht="15" customHeight="1" x14ac:dyDescent="0.25">
      <c r="B27553" s="683"/>
      <c r="C27553" s="683"/>
      <c r="D27553" s="684"/>
    </row>
    <row r="27554" spans="2:4" ht="15" customHeight="1" x14ac:dyDescent="0.25">
      <c r="B27554" s="683"/>
      <c r="C27554" s="683"/>
      <c r="D27554" s="684"/>
    </row>
    <row r="27555" spans="2:4" ht="15" customHeight="1" x14ac:dyDescent="0.25">
      <c r="B27555" s="683"/>
      <c r="C27555" s="683"/>
      <c r="D27555" s="684"/>
    </row>
    <row r="27556" spans="2:4" ht="15" customHeight="1" x14ac:dyDescent="0.25">
      <c r="B27556" s="683"/>
      <c r="C27556" s="683"/>
      <c r="D27556" s="684"/>
    </row>
    <row r="27557" spans="2:4" ht="15" customHeight="1" x14ac:dyDescent="0.25">
      <c r="B27557" s="683"/>
      <c r="C27557" s="683"/>
      <c r="D27557" s="684"/>
    </row>
    <row r="27558" spans="2:4" ht="15" customHeight="1" x14ac:dyDescent="0.25">
      <c r="B27558" s="683"/>
      <c r="C27558" s="683"/>
      <c r="D27558" s="684"/>
    </row>
    <row r="27559" spans="2:4" ht="15" customHeight="1" x14ac:dyDescent="0.25">
      <c r="B27559" s="683"/>
      <c r="C27559" s="683"/>
      <c r="D27559" s="684"/>
    </row>
    <row r="27560" spans="2:4" ht="15" customHeight="1" x14ac:dyDescent="0.25">
      <c r="B27560" s="683"/>
      <c r="C27560" s="683"/>
      <c r="D27560" s="684"/>
    </row>
    <row r="27561" spans="2:4" ht="15" customHeight="1" x14ac:dyDescent="0.25">
      <c r="B27561" s="683"/>
      <c r="C27561" s="683"/>
      <c r="D27561" s="684"/>
    </row>
    <row r="27562" spans="2:4" ht="15" customHeight="1" x14ac:dyDescent="0.25">
      <c r="B27562" s="683"/>
      <c r="C27562" s="683"/>
      <c r="D27562" s="684"/>
    </row>
    <row r="27563" spans="2:4" ht="15" customHeight="1" x14ac:dyDescent="0.25">
      <c r="B27563" s="683"/>
      <c r="C27563" s="683"/>
      <c r="D27563" s="684"/>
    </row>
    <row r="27564" spans="2:4" ht="15" customHeight="1" x14ac:dyDescent="0.25">
      <c r="B27564" s="683"/>
      <c r="C27564" s="683"/>
      <c r="D27564" s="684"/>
    </row>
    <row r="27565" spans="2:4" ht="15" customHeight="1" x14ac:dyDescent="0.25">
      <c r="B27565" s="683"/>
      <c r="C27565" s="683"/>
      <c r="D27565" s="684"/>
    </row>
    <row r="27566" spans="2:4" ht="15" customHeight="1" x14ac:dyDescent="0.25">
      <c r="B27566" s="683"/>
      <c r="C27566" s="683"/>
      <c r="D27566" s="684"/>
    </row>
    <row r="27567" spans="2:4" ht="15" customHeight="1" x14ac:dyDescent="0.25">
      <c r="B27567" s="683"/>
      <c r="C27567" s="683"/>
      <c r="D27567" s="684"/>
    </row>
    <row r="27568" spans="2:4" ht="15" customHeight="1" x14ac:dyDescent="0.25">
      <c r="B27568" s="683"/>
      <c r="C27568" s="683"/>
      <c r="D27568" s="684"/>
    </row>
    <row r="27569" spans="2:4" ht="15" customHeight="1" x14ac:dyDescent="0.25">
      <c r="B27569" s="683"/>
      <c r="C27569" s="683"/>
      <c r="D27569" s="684"/>
    </row>
    <row r="27570" spans="2:4" ht="15" customHeight="1" x14ac:dyDescent="0.25">
      <c r="B27570" s="683"/>
      <c r="C27570" s="683"/>
      <c r="D27570" s="684"/>
    </row>
    <row r="27571" spans="2:4" ht="15" customHeight="1" x14ac:dyDescent="0.25">
      <c r="B27571" s="683"/>
      <c r="C27571" s="683"/>
      <c r="D27571" s="684"/>
    </row>
    <row r="27572" spans="2:4" ht="15" customHeight="1" x14ac:dyDescent="0.25">
      <c r="B27572" s="683"/>
      <c r="C27572" s="683"/>
      <c r="D27572" s="684"/>
    </row>
    <row r="27573" spans="2:4" ht="15" customHeight="1" x14ac:dyDescent="0.25">
      <c r="B27573" s="683"/>
      <c r="C27573" s="683"/>
      <c r="D27573" s="684"/>
    </row>
    <row r="27574" spans="2:4" ht="15" customHeight="1" x14ac:dyDescent="0.25">
      <c r="B27574" s="683"/>
      <c r="C27574" s="683"/>
      <c r="D27574" s="684"/>
    </row>
    <row r="27575" spans="2:4" ht="15" customHeight="1" x14ac:dyDescent="0.25">
      <c r="B27575" s="683"/>
      <c r="C27575" s="683"/>
      <c r="D27575" s="684"/>
    </row>
    <row r="27576" spans="2:4" ht="15" customHeight="1" x14ac:dyDescent="0.25">
      <c r="B27576" s="683"/>
      <c r="C27576" s="683"/>
      <c r="D27576" s="684"/>
    </row>
    <row r="27577" spans="2:4" ht="15" customHeight="1" x14ac:dyDescent="0.25">
      <c r="B27577" s="683"/>
      <c r="C27577" s="683"/>
      <c r="D27577" s="684"/>
    </row>
    <row r="27578" spans="2:4" ht="15" customHeight="1" x14ac:dyDescent="0.25">
      <c r="B27578" s="683"/>
      <c r="C27578" s="683"/>
      <c r="D27578" s="684"/>
    </row>
    <row r="27579" spans="2:4" ht="15" customHeight="1" x14ac:dyDescent="0.25">
      <c r="B27579" s="683"/>
      <c r="C27579" s="683"/>
      <c r="D27579" s="684"/>
    </row>
    <row r="27580" spans="2:4" ht="15" customHeight="1" x14ac:dyDescent="0.25">
      <c r="B27580" s="683"/>
      <c r="C27580" s="683"/>
      <c r="D27580" s="684"/>
    </row>
    <row r="27581" spans="2:4" ht="15" customHeight="1" x14ac:dyDescent="0.25">
      <c r="B27581" s="683"/>
      <c r="C27581" s="683"/>
      <c r="D27581" s="684"/>
    </row>
    <row r="27582" spans="2:4" ht="15" customHeight="1" x14ac:dyDescent="0.25">
      <c r="B27582" s="683"/>
      <c r="C27582" s="683"/>
      <c r="D27582" s="684"/>
    </row>
    <row r="27583" spans="2:4" ht="15" customHeight="1" x14ac:dyDescent="0.25">
      <c r="B27583" s="683"/>
      <c r="C27583" s="683"/>
      <c r="D27583" s="684"/>
    </row>
    <row r="27584" spans="2:4" ht="15" customHeight="1" x14ac:dyDescent="0.25">
      <c r="B27584" s="683"/>
      <c r="C27584" s="683"/>
      <c r="D27584" s="684"/>
    </row>
    <row r="27585" spans="2:4" ht="15" customHeight="1" x14ac:dyDescent="0.25">
      <c r="B27585" s="683"/>
      <c r="C27585" s="683"/>
      <c r="D27585" s="684"/>
    </row>
    <row r="27586" spans="2:4" ht="15" customHeight="1" x14ac:dyDescent="0.25">
      <c r="B27586" s="683"/>
      <c r="C27586" s="683"/>
      <c r="D27586" s="684"/>
    </row>
    <row r="27587" spans="2:4" ht="15" customHeight="1" x14ac:dyDescent="0.25">
      <c r="B27587" s="683"/>
      <c r="C27587" s="683"/>
      <c r="D27587" s="684"/>
    </row>
    <row r="27588" spans="2:4" ht="15" customHeight="1" x14ac:dyDescent="0.25">
      <c r="B27588" s="683"/>
      <c r="C27588" s="683"/>
      <c r="D27588" s="684"/>
    </row>
    <row r="27589" spans="2:4" ht="15" customHeight="1" x14ac:dyDescent="0.25">
      <c r="B27589" s="683"/>
      <c r="C27589" s="683"/>
      <c r="D27589" s="684"/>
    </row>
    <row r="27590" spans="2:4" ht="15" customHeight="1" x14ac:dyDescent="0.25">
      <c r="B27590" s="683"/>
      <c r="C27590" s="683"/>
      <c r="D27590" s="684"/>
    </row>
    <row r="27591" spans="2:4" ht="15" customHeight="1" x14ac:dyDescent="0.25">
      <c r="B27591" s="683"/>
      <c r="C27591" s="683"/>
      <c r="D27591" s="684"/>
    </row>
    <row r="27592" spans="2:4" ht="15" customHeight="1" x14ac:dyDescent="0.25">
      <c r="B27592" s="683"/>
      <c r="C27592" s="683"/>
      <c r="D27592" s="684"/>
    </row>
    <row r="27593" spans="2:4" ht="15" customHeight="1" x14ac:dyDescent="0.25">
      <c r="B27593" s="683"/>
      <c r="C27593" s="683"/>
      <c r="D27593" s="684"/>
    </row>
    <row r="27594" spans="2:4" ht="15" customHeight="1" x14ac:dyDescent="0.25">
      <c r="B27594" s="683"/>
      <c r="C27594" s="683"/>
      <c r="D27594" s="684"/>
    </row>
    <row r="27595" spans="2:4" ht="15" customHeight="1" x14ac:dyDescent="0.25">
      <c r="B27595" s="683"/>
      <c r="C27595" s="683"/>
      <c r="D27595" s="684"/>
    </row>
    <row r="27596" spans="2:4" ht="15" customHeight="1" x14ac:dyDescent="0.25">
      <c r="B27596" s="683"/>
      <c r="C27596" s="683"/>
      <c r="D27596" s="684"/>
    </row>
    <row r="27597" spans="2:4" ht="15" customHeight="1" x14ac:dyDescent="0.25">
      <c r="B27597" s="683"/>
      <c r="C27597" s="683"/>
      <c r="D27597" s="684"/>
    </row>
    <row r="27598" spans="2:4" ht="15" customHeight="1" x14ac:dyDescent="0.25">
      <c r="B27598" s="683"/>
      <c r="C27598" s="683"/>
      <c r="D27598" s="684"/>
    </row>
    <row r="27599" spans="2:4" ht="15" customHeight="1" x14ac:dyDescent="0.25">
      <c r="B27599" s="683"/>
      <c r="C27599" s="683"/>
      <c r="D27599" s="684"/>
    </row>
    <row r="27600" spans="2:4" ht="15" customHeight="1" x14ac:dyDescent="0.25">
      <c r="B27600" s="683"/>
      <c r="C27600" s="683"/>
      <c r="D27600" s="684"/>
    </row>
    <row r="27601" spans="2:4" ht="15" customHeight="1" x14ac:dyDescent="0.25">
      <c r="B27601" s="683"/>
      <c r="C27601" s="683"/>
      <c r="D27601" s="684"/>
    </row>
    <row r="27602" spans="2:4" ht="15" customHeight="1" x14ac:dyDescent="0.25">
      <c r="B27602" s="683"/>
      <c r="C27602" s="683"/>
      <c r="D27602" s="684"/>
    </row>
    <row r="27603" spans="2:4" ht="15" customHeight="1" x14ac:dyDescent="0.25">
      <c r="B27603" s="683"/>
      <c r="C27603" s="683"/>
      <c r="D27603" s="684"/>
    </row>
    <row r="27604" spans="2:4" ht="15" customHeight="1" x14ac:dyDescent="0.25">
      <c r="B27604" s="683"/>
      <c r="C27604" s="683"/>
      <c r="D27604" s="684"/>
    </row>
    <row r="27605" spans="2:4" ht="15" customHeight="1" x14ac:dyDescent="0.25">
      <c r="B27605" s="683"/>
      <c r="C27605" s="683"/>
      <c r="D27605" s="684"/>
    </row>
    <row r="27606" spans="2:4" ht="15" customHeight="1" x14ac:dyDescent="0.25">
      <c r="B27606" s="683"/>
      <c r="C27606" s="683"/>
      <c r="D27606" s="684"/>
    </row>
    <row r="27607" spans="2:4" ht="15" customHeight="1" x14ac:dyDescent="0.25">
      <c r="B27607" s="683"/>
      <c r="C27607" s="683"/>
      <c r="D27607" s="684"/>
    </row>
    <row r="27608" spans="2:4" ht="15" customHeight="1" x14ac:dyDescent="0.25">
      <c r="B27608" s="683"/>
      <c r="C27608" s="683"/>
      <c r="D27608" s="684"/>
    </row>
    <row r="27609" spans="2:4" ht="15" customHeight="1" x14ac:dyDescent="0.25">
      <c r="B27609" s="683"/>
      <c r="C27609" s="683"/>
      <c r="D27609" s="684"/>
    </row>
    <row r="27610" spans="2:4" ht="15" customHeight="1" x14ac:dyDescent="0.25">
      <c r="B27610" s="683"/>
      <c r="C27610" s="683"/>
      <c r="D27610" s="684"/>
    </row>
    <row r="27611" spans="2:4" ht="15" customHeight="1" x14ac:dyDescent="0.25">
      <c r="B27611" s="683"/>
      <c r="C27611" s="683"/>
      <c r="D27611" s="684"/>
    </row>
    <row r="27612" spans="2:4" ht="15" customHeight="1" x14ac:dyDescent="0.25">
      <c r="B27612" s="683"/>
      <c r="C27612" s="683"/>
      <c r="D27612" s="684"/>
    </row>
    <row r="27613" spans="2:4" ht="15" customHeight="1" x14ac:dyDescent="0.25">
      <c r="B27613" s="683"/>
      <c r="C27613" s="683"/>
      <c r="D27613" s="684"/>
    </row>
    <row r="27614" spans="2:4" ht="15" customHeight="1" x14ac:dyDescent="0.25">
      <c r="B27614" s="683"/>
      <c r="C27614" s="683"/>
      <c r="D27614" s="684"/>
    </row>
    <row r="27615" spans="2:4" ht="15" customHeight="1" x14ac:dyDescent="0.25">
      <c r="B27615" s="683"/>
      <c r="C27615" s="683"/>
      <c r="D27615" s="684"/>
    </row>
    <row r="27616" spans="2:4" ht="15" customHeight="1" x14ac:dyDescent="0.25">
      <c r="B27616" s="683"/>
      <c r="C27616" s="683"/>
      <c r="D27616" s="684"/>
    </row>
    <row r="27617" spans="2:4" ht="15" customHeight="1" x14ac:dyDescent="0.25">
      <c r="B27617" s="683"/>
      <c r="C27617" s="683"/>
      <c r="D27617" s="684"/>
    </row>
    <row r="27618" spans="2:4" ht="15" customHeight="1" x14ac:dyDescent="0.25">
      <c r="B27618" s="683"/>
      <c r="C27618" s="683"/>
      <c r="D27618" s="684"/>
    </row>
    <row r="27619" spans="2:4" ht="15" customHeight="1" x14ac:dyDescent="0.25">
      <c r="B27619" s="683"/>
      <c r="C27619" s="683"/>
      <c r="D27619" s="684"/>
    </row>
    <row r="27620" spans="2:4" ht="15" customHeight="1" x14ac:dyDescent="0.25">
      <c r="B27620" s="683"/>
      <c r="C27620" s="683"/>
      <c r="D27620" s="684"/>
    </row>
    <row r="27621" spans="2:4" ht="15" customHeight="1" x14ac:dyDescent="0.25">
      <c r="B27621" s="683"/>
      <c r="C27621" s="683"/>
      <c r="D27621" s="684"/>
    </row>
    <row r="27622" spans="2:4" ht="15" customHeight="1" x14ac:dyDescent="0.25">
      <c r="B27622" s="683"/>
      <c r="C27622" s="683"/>
      <c r="D27622" s="684"/>
    </row>
    <row r="27623" spans="2:4" ht="15" customHeight="1" x14ac:dyDescent="0.25">
      <c r="B27623" s="683"/>
      <c r="C27623" s="683"/>
      <c r="D27623" s="684"/>
    </row>
    <row r="27624" spans="2:4" ht="15" customHeight="1" x14ac:dyDescent="0.25">
      <c r="B27624" s="683"/>
      <c r="C27624" s="683"/>
      <c r="D27624" s="684"/>
    </row>
    <row r="27625" spans="2:4" ht="15" customHeight="1" x14ac:dyDescent="0.25">
      <c r="B27625" s="683"/>
      <c r="C27625" s="683"/>
      <c r="D27625" s="684"/>
    </row>
    <row r="27626" spans="2:4" ht="15" customHeight="1" x14ac:dyDescent="0.25">
      <c r="B27626" s="683"/>
      <c r="C27626" s="683"/>
      <c r="D27626" s="684"/>
    </row>
    <row r="27627" spans="2:4" ht="15" customHeight="1" x14ac:dyDescent="0.25">
      <c r="B27627" s="683"/>
      <c r="C27627" s="683"/>
      <c r="D27627" s="684"/>
    </row>
    <row r="27628" spans="2:4" ht="15" customHeight="1" x14ac:dyDescent="0.25">
      <c r="B27628" s="683"/>
      <c r="C27628" s="683"/>
      <c r="D27628" s="684"/>
    </row>
    <row r="27629" spans="2:4" ht="15" customHeight="1" x14ac:dyDescent="0.25">
      <c r="B27629" s="683"/>
      <c r="C27629" s="683"/>
      <c r="D27629" s="684"/>
    </row>
    <row r="27630" spans="2:4" ht="15" customHeight="1" x14ac:dyDescent="0.25">
      <c r="B27630" s="683"/>
      <c r="C27630" s="683"/>
      <c r="D27630" s="684"/>
    </row>
    <row r="27631" spans="2:4" ht="15" customHeight="1" x14ac:dyDescent="0.25">
      <c r="B27631" s="683"/>
      <c r="C27631" s="683"/>
      <c r="D27631" s="684"/>
    </row>
    <row r="27632" spans="2:4" ht="15" customHeight="1" x14ac:dyDescent="0.25">
      <c r="B27632" s="683"/>
      <c r="C27632" s="683"/>
      <c r="D27632" s="684"/>
    </row>
    <row r="27633" spans="2:4" ht="15" customHeight="1" x14ac:dyDescent="0.25">
      <c r="B27633" s="683"/>
      <c r="C27633" s="683"/>
      <c r="D27633" s="684"/>
    </row>
    <row r="27634" spans="2:4" ht="15" customHeight="1" x14ac:dyDescent="0.25">
      <c r="B27634" s="683"/>
      <c r="C27634" s="683"/>
      <c r="D27634" s="684"/>
    </row>
    <row r="27635" spans="2:4" ht="15" customHeight="1" x14ac:dyDescent="0.25">
      <c r="B27635" s="683"/>
      <c r="C27635" s="683"/>
      <c r="D27635" s="684"/>
    </row>
    <row r="27636" spans="2:4" ht="15" customHeight="1" x14ac:dyDescent="0.25">
      <c r="B27636" s="683"/>
      <c r="C27636" s="683"/>
      <c r="D27636" s="684"/>
    </row>
    <row r="27637" spans="2:4" ht="15" customHeight="1" x14ac:dyDescent="0.25">
      <c r="B27637" s="683"/>
      <c r="C27637" s="683"/>
      <c r="D27637" s="684"/>
    </row>
    <row r="27638" spans="2:4" ht="15" customHeight="1" x14ac:dyDescent="0.25">
      <c r="B27638" s="683"/>
      <c r="C27638" s="683"/>
      <c r="D27638" s="684"/>
    </row>
    <row r="27639" spans="2:4" ht="15" customHeight="1" x14ac:dyDescent="0.25">
      <c r="B27639" s="683"/>
      <c r="C27639" s="683"/>
      <c r="D27639" s="684"/>
    </row>
    <row r="27640" spans="2:4" ht="15" customHeight="1" x14ac:dyDescent="0.25">
      <c r="B27640" s="683"/>
      <c r="C27640" s="683"/>
      <c r="D27640" s="684"/>
    </row>
    <row r="27641" spans="2:4" ht="15" customHeight="1" x14ac:dyDescent="0.25">
      <c r="B27641" s="683"/>
      <c r="C27641" s="683"/>
      <c r="D27641" s="684"/>
    </row>
    <row r="27642" spans="2:4" ht="15" customHeight="1" x14ac:dyDescent="0.25">
      <c r="B27642" s="683"/>
      <c r="C27642" s="683"/>
      <c r="D27642" s="684"/>
    </row>
    <row r="27643" spans="2:4" ht="15" customHeight="1" x14ac:dyDescent="0.25">
      <c r="B27643" s="683"/>
      <c r="C27643" s="683"/>
      <c r="D27643" s="684"/>
    </row>
    <row r="27644" spans="2:4" ht="15" customHeight="1" x14ac:dyDescent="0.25">
      <c r="B27644" s="683"/>
      <c r="C27644" s="683"/>
      <c r="D27644" s="684"/>
    </row>
    <row r="27645" spans="2:4" ht="15" customHeight="1" x14ac:dyDescent="0.25">
      <c r="B27645" s="683"/>
      <c r="C27645" s="683"/>
      <c r="D27645" s="684"/>
    </row>
    <row r="27646" spans="2:4" ht="15" customHeight="1" x14ac:dyDescent="0.25">
      <c r="B27646" s="683"/>
      <c r="C27646" s="683"/>
      <c r="D27646" s="684"/>
    </row>
    <row r="27647" spans="2:4" ht="15" customHeight="1" x14ac:dyDescent="0.25">
      <c r="B27647" s="683"/>
      <c r="C27647" s="683"/>
      <c r="D27647" s="684"/>
    </row>
    <row r="27648" spans="2:4" ht="15" customHeight="1" x14ac:dyDescent="0.25">
      <c r="B27648" s="683"/>
      <c r="C27648" s="683"/>
      <c r="D27648" s="684"/>
    </row>
    <row r="27649" spans="2:4" ht="15" customHeight="1" x14ac:dyDescent="0.25">
      <c r="B27649" s="683"/>
      <c r="C27649" s="683"/>
      <c r="D27649" s="684"/>
    </row>
    <row r="27650" spans="2:4" ht="15" customHeight="1" x14ac:dyDescent="0.25">
      <c r="B27650" s="683"/>
      <c r="C27650" s="683"/>
      <c r="D27650" s="684"/>
    </row>
    <row r="27651" spans="2:4" ht="15" customHeight="1" x14ac:dyDescent="0.25">
      <c r="B27651" s="683"/>
      <c r="C27651" s="683"/>
      <c r="D27651" s="684"/>
    </row>
    <row r="27652" spans="2:4" ht="15" customHeight="1" x14ac:dyDescent="0.25">
      <c r="B27652" s="683"/>
      <c r="C27652" s="683"/>
      <c r="D27652" s="684"/>
    </row>
    <row r="27653" spans="2:4" ht="15" customHeight="1" x14ac:dyDescent="0.25">
      <c r="B27653" s="683"/>
      <c r="C27653" s="683"/>
      <c r="D27653" s="684"/>
    </row>
    <row r="27654" spans="2:4" ht="15" customHeight="1" x14ac:dyDescent="0.25">
      <c r="B27654" s="683"/>
      <c r="C27654" s="683"/>
      <c r="D27654" s="684"/>
    </row>
    <row r="27655" spans="2:4" ht="15" customHeight="1" x14ac:dyDescent="0.25">
      <c r="B27655" s="683"/>
      <c r="C27655" s="683"/>
      <c r="D27655" s="684"/>
    </row>
    <row r="27656" spans="2:4" ht="15" customHeight="1" x14ac:dyDescent="0.25">
      <c r="B27656" s="683"/>
      <c r="C27656" s="683"/>
      <c r="D27656" s="684"/>
    </row>
    <row r="27657" spans="2:4" ht="15" customHeight="1" x14ac:dyDescent="0.25">
      <c r="B27657" s="683"/>
      <c r="C27657" s="683"/>
      <c r="D27657" s="684"/>
    </row>
    <row r="27658" spans="2:4" ht="15" customHeight="1" x14ac:dyDescent="0.25">
      <c r="B27658" s="683"/>
      <c r="C27658" s="683"/>
      <c r="D27658" s="684"/>
    </row>
    <row r="27659" spans="2:4" ht="15" customHeight="1" x14ac:dyDescent="0.25">
      <c r="B27659" s="683"/>
      <c r="C27659" s="683"/>
      <c r="D27659" s="684"/>
    </row>
    <row r="27660" spans="2:4" ht="15" customHeight="1" x14ac:dyDescent="0.25">
      <c r="B27660" s="683"/>
      <c r="C27660" s="683"/>
      <c r="D27660" s="684"/>
    </row>
    <row r="27661" spans="2:4" ht="15" customHeight="1" x14ac:dyDescent="0.25">
      <c r="B27661" s="683"/>
      <c r="C27661" s="683"/>
      <c r="D27661" s="684"/>
    </row>
    <row r="27662" spans="2:4" ht="15" customHeight="1" x14ac:dyDescent="0.25">
      <c r="B27662" s="683"/>
      <c r="C27662" s="683"/>
      <c r="D27662" s="684"/>
    </row>
    <row r="27663" spans="2:4" ht="15" customHeight="1" x14ac:dyDescent="0.25">
      <c r="B27663" s="683"/>
      <c r="C27663" s="683"/>
      <c r="D27663" s="684"/>
    </row>
    <row r="27664" spans="2:4" ht="15" customHeight="1" x14ac:dyDescent="0.25">
      <c r="B27664" s="683"/>
      <c r="C27664" s="683"/>
      <c r="D27664" s="684"/>
    </row>
    <row r="27665" spans="2:4" ht="15" customHeight="1" x14ac:dyDescent="0.25">
      <c r="B27665" s="683"/>
      <c r="C27665" s="683"/>
      <c r="D27665" s="684"/>
    </row>
    <row r="27666" spans="2:4" ht="15" customHeight="1" x14ac:dyDescent="0.25">
      <c r="B27666" s="683"/>
      <c r="C27666" s="683"/>
      <c r="D27666" s="684"/>
    </row>
    <row r="27667" spans="2:4" ht="15" customHeight="1" x14ac:dyDescent="0.25">
      <c r="B27667" s="683"/>
      <c r="C27667" s="683"/>
      <c r="D27667" s="684"/>
    </row>
    <row r="27668" spans="2:4" ht="15" customHeight="1" x14ac:dyDescent="0.25">
      <c r="B27668" s="683"/>
      <c r="C27668" s="683"/>
      <c r="D27668" s="684"/>
    </row>
    <row r="27669" spans="2:4" ht="15" customHeight="1" x14ac:dyDescent="0.25">
      <c r="B27669" s="683"/>
      <c r="C27669" s="683"/>
      <c r="D27669" s="684"/>
    </row>
    <row r="27670" spans="2:4" ht="15" customHeight="1" x14ac:dyDescent="0.25">
      <c r="B27670" s="683"/>
      <c r="C27670" s="683"/>
      <c r="D27670" s="684"/>
    </row>
    <row r="27671" spans="2:4" ht="15" customHeight="1" x14ac:dyDescent="0.25">
      <c r="B27671" s="683"/>
      <c r="C27671" s="683"/>
      <c r="D27671" s="684"/>
    </row>
    <row r="27672" spans="2:4" ht="15" customHeight="1" x14ac:dyDescent="0.25">
      <c r="B27672" s="683"/>
      <c r="C27672" s="683"/>
      <c r="D27672" s="684"/>
    </row>
    <row r="27673" spans="2:4" ht="15" customHeight="1" x14ac:dyDescent="0.25">
      <c r="B27673" s="683"/>
      <c r="C27673" s="683"/>
      <c r="D27673" s="684"/>
    </row>
    <row r="27674" spans="2:4" ht="15" customHeight="1" x14ac:dyDescent="0.25">
      <c r="B27674" s="683"/>
      <c r="C27674" s="683"/>
      <c r="D27674" s="684"/>
    </row>
    <row r="27675" spans="2:4" ht="15" customHeight="1" x14ac:dyDescent="0.25">
      <c r="B27675" s="683"/>
      <c r="C27675" s="683"/>
      <c r="D27675" s="684"/>
    </row>
    <row r="27676" spans="2:4" ht="15" customHeight="1" x14ac:dyDescent="0.25">
      <c r="B27676" s="683"/>
      <c r="C27676" s="683"/>
      <c r="D27676" s="684"/>
    </row>
    <row r="27677" spans="2:4" ht="15" customHeight="1" x14ac:dyDescent="0.25">
      <c r="B27677" s="683"/>
      <c r="C27677" s="683"/>
      <c r="D27677" s="684"/>
    </row>
    <row r="27678" spans="2:4" ht="15" customHeight="1" x14ac:dyDescent="0.25">
      <c r="B27678" s="683"/>
      <c r="C27678" s="683"/>
      <c r="D27678" s="684"/>
    </row>
    <row r="27679" spans="2:4" ht="15" customHeight="1" x14ac:dyDescent="0.25">
      <c r="B27679" s="683"/>
      <c r="C27679" s="683"/>
      <c r="D27679" s="684"/>
    </row>
    <row r="27680" spans="2:4" ht="15" customHeight="1" x14ac:dyDescent="0.25">
      <c r="B27680" s="683"/>
      <c r="C27680" s="683"/>
      <c r="D27680" s="684"/>
    </row>
    <row r="27681" spans="2:4" ht="15" customHeight="1" x14ac:dyDescent="0.25">
      <c r="B27681" s="683"/>
      <c r="C27681" s="683"/>
      <c r="D27681" s="684"/>
    </row>
    <row r="27682" spans="2:4" ht="15" customHeight="1" x14ac:dyDescent="0.25">
      <c r="B27682" s="683"/>
      <c r="C27682" s="683"/>
      <c r="D27682" s="684"/>
    </row>
    <row r="27683" spans="2:4" ht="15" customHeight="1" x14ac:dyDescent="0.25">
      <c r="B27683" s="683"/>
      <c r="C27683" s="683"/>
      <c r="D27683" s="684"/>
    </row>
    <row r="27684" spans="2:4" ht="15" customHeight="1" x14ac:dyDescent="0.25">
      <c r="B27684" s="683"/>
      <c r="C27684" s="683"/>
      <c r="D27684" s="684"/>
    </row>
    <row r="27685" spans="2:4" ht="15" customHeight="1" x14ac:dyDescent="0.25">
      <c r="B27685" s="683"/>
      <c r="C27685" s="683"/>
      <c r="D27685" s="684"/>
    </row>
    <row r="27686" spans="2:4" ht="15" customHeight="1" x14ac:dyDescent="0.25">
      <c r="B27686" s="683"/>
      <c r="C27686" s="683"/>
      <c r="D27686" s="684"/>
    </row>
    <row r="27687" spans="2:4" ht="15" customHeight="1" x14ac:dyDescent="0.25">
      <c r="B27687" s="683"/>
      <c r="C27687" s="683"/>
      <c r="D27687" s="684"/>
    </row>
    <row r="27688" spans="2:4" ht="15" customHeight="1" x14ac:dyDescent="0.25">
      <c r="B27688" s="683"/>
      <c r="C27688" s="683"/>
      <c r="D27688" s="684"/>
    </row>
    <row r="27689" spans="2:4" ht="15" customHeight="1" x14ac:dyDescent="0.25">
      <c r="B27689" s="683"/>
      <c r="C27689" s="683"/>
      <c r="D27689" s="684"/>
    </row>
    <row r="27690" spans="2:4" ht="15" customHeight="1" x14ac:dyDescent="0.25">
      <c r="B27690" s="683"/>
      <c r="C27690" s="683"/>
      <c r="D27690" s="684"/>
    </row>
    <row r="27691" spans="2:4" ht="15" customHeight="1" x14ac:dyDescent="0.25">
      <c r="B27691" s="683"/>
      <c r="C27691" s="683"/>
      <c r="D27691" s="684"/>
    </row>
    <row r="27692" spans="2:4" ht="15" customHeight="1" x14ac:dyDescent="0.25">
      <c r="B27692" s="683"/>
      <c r="C27692" s="683"/>
      <c r="D27692" s="684"/>
    </row>
    <row r="27693" spans="2:4" ht="15" customHeight="1" x14ac:dyDescent="0.25">
      <c r="B27693" s="683"/>
      <c r="C27693" s="683"/>
      <c r="D27693" s="684"/>
    </row>
    <row r="27694" spans="2:4" ht="15" customHeight="1" x14ac:dyDescent="0.25">
      <c r="B27694" s="683"/>
      <c r="C27694" s="683"/>
      <c r="D27694" s="684"/>
    </row>
    <row r="27695" spans="2:4" ht="15" customHeight="1" x14ac:dyDescent="0.25">
      <c r="B27695" s="683"/>
      <c r="C27695" s="683"/>
      <c r="D27695" s="684"/>
    </row>
    <row r="27696" spans="2:4" ht="15" customHeight="1" x14ac:dyDescent="0.25">
      <c r="B27696" s="683"/>
      <c r="C27696" s="683"/>
      <c r="D27696" s="684"/>
    </row>
    <row r="27697" spans="2:4" ht="15" customHeight="1" x14ac:dyDescent="0.25">
      <c r="B27697" s="683"/>
      <c r="C27697" s="683"/>
      <c r="D27697" s="684"/>
    </row>
    <row r="27698" spans="2:4" ht="15" customHeight="1" x14ac:dyDescent="0.25">
      <c r="B27698" s="683"/>
      <c r="C27698" s="683"/>
      <c r="D27698" s="684"/>
    </row>
    <row r="27699" spans="2:4" ht="15" customHeight="1" x14ac:dyDescent="0.25">
      <c r="B27699" s="683"/>
      <c r="C27699" s="683"/>
      <c r="D27699" s="684"/>
    </row>
    <row r="27700" spans="2:4" ht="15" customHeight="1" x14ac:dyDescent="0.25">
      <c r="B27700" s="683"/>
      <c r="C27700" s="683"/>
      <c r="D27700" s="684"/>
    </row>
    <row r="27701" spans="2:4" ht="15" customHeight="1" x14ac:dyDescent="0.25">
      <c r="B27701" s="683"/>
      <c r="C27701" s="683"/>
      <c r="D27701" s="684"/>
    </row>
    <row r="27702" spans="2:4" ht="15" customHeight="1" x14ac:dyDescent="0.25">
      <c r="B27702" s="683"/>
      <c r="C27702" s="683"/>
      <c r="D27702" s="684"/>
    </row>
    <row r="27703" spans="2:4" ht="15" customHeight="1" x14ac:dyDescent="0.25">
      <c r="B27703" s="683"/>
      <c r="C27703" s="683"/>
      <c r="D27703" s="684"/>
    </row>
    <row r="27704" spans="2:4" ht="15" customHeight="1" x14ac:dyDescent="0.25">
      <c r="B27704" s="683"/>
      <c r="C27704" s="683"/>
      <c r="D27704" s="684"/>
    </row>
    <row r="27705" spans="2:4" ht="15" customHeight="1" x14ac:dyDescent="0.25">
      <c r="B27705" s="683"/>
      <c r="C27705" s="683"/>
      <c r="D27705" s="684"/>
    </row>
    <row r="27706" spans="2:4" ht="15" customHeight="1" x14ac:dyDescent="0.25">
      <c r="B27706" s="683"/>
      <c r="C27706" s="683"/>
      <c r="D27706" s="684"/>
    </row>
    <row r="27707" spans="2:4" ht="15" customHeight="1" x14ac:dyDescent="0.25">
      <c r="B27707" s="683"/>
      <c r="C27707" s="683"/>
      <c r="D27707" s="684"/>
    </row>
    <row r="27708" spans="2:4" ht="15" customHeight="1" x14ac:dyDescent="0.25">
      <c r="B27708" s="683"/>
      <c r="C27708" s="683"/>
      <c r="D27708" s="684"/>
    </row>
    <row r="27709" spans="2:4" ht="15" customHeight="1" x14ac:dyDescent="0.25">
      <c r="B27709" s="683"/>
      <c r="C27709" s="683"/>
      <c r="D27709" s="684"/>
    </row>
    <row r="27710" spans="2:4" ht="15" customHeight="1" x14ac:dyDescent="0.25">
      <c r="B27710" s="683"/>
      <c r="C27710" s="683"/>
      <c r="D27710" s="684"/>
    </row>
    <row r="27711" spans="2:4" ht="15" customHeight="1" x14ac:dyDescent="0.25">
      <c r="B27711" s="683"/>
      <c r="C27711" s="683"/>
      <c r="D27711" s="684"/>
    </row>
    <row r="27712" spans="2:4" ht="15" customHeight="1" x14ac:dyDescent="0.25">
      <c r="B27712" s="683"/>
      <c r="C27712" s="683"/>
      <c r="D27712" s="684"/>
    </row>
    <row r="27713" spans="2:4" ht="15" customHeight="1" x14ac:dyDescent="0.25">
      <c r="B27713" s="683"/>
      <c r="C27713" s="683"/>
      <c r="D27713" s="684"/>
    </row>
    <row r="27714" spans="2:4" ht="15" customHeight="1" x14ac:dyDescent="0.25">
      <c r="B27714" s="683"/>
      <c r="C27714" s="683"/>
      <c r="D27714" s="684"/>
    </row>
    <row r="27715" spans="2:4" ht="15" customHeight="1" x14ac:dyDescent="0.25">
      <c r="B27715" s="683"/>
      <c r="C27715" s="683"/>
      <c r="D27715" s="684"/>
    </row>
    <row r="27716" spans="2:4" ht="15" customHeight="1" x14ac:dyDescent="0.25">
      <c r="B27716" s="683"/>
      <c r="C27716" s="683"/>
      <c r="D27716" s="684"/>
    </row>
    <row r="27717" spans="2:4" ht="15" customHeight="1" x14ac:dyDescent="0.25">
      <c r="B27717" s="683"/>
      <c r="C27717" s="683"/>
      <c r="D27717" s="684"/>
    </row>
    <row r="27718" spans="2:4" ht="15" customHeight="1" x14ac:dyDescent="0.25">
      <c r="B27718" s="683"/>
      <c r="C27718" s="683"/>
      <c r="D27718" s="684"/>
    </row>
    <row r="27719" spans="2:4" ht="15" customHeight="1" x14ac:dyDescent="0.25">
      <c r="B27719" s="683"/>
      <c r="C27719" s="683"/>
      <c r="D27719" s="684"/>
    </row>
    <row r="27720" spans="2:4" ht="15" customHeight="1" x14ac:dyDescent="0.25">
      <c r="B27720" s="683"/>
      <c r="C27720" s="683"/>
      <c r="D27720" s="684"/>
    </row>
    <row r="27721" spans="2:4" ht="15" customHeight="1" x14ac:dyDescent="0.25">
      <c r="B27721" s="683"/>
      <c r="C27721" s="683"/>
      <c r="D27721" s="684"/>
    </row>
    <row r="27722" spans="2:4" ht="15" customHeight="1" x14ac:dyDescent="0.25">
      <c r="B27722" s="683"/>
      <c r="C27722" s="683"/>
      <c r="D27722" s="684"/>
    </row>
    <row r="27723" spans="2:4" ht="15" customHeight="1" x14ac:dyDescent="0.25">
      <c r="B27723" s="683"/>
      <c r="C27723" s="683"/>
      <c r="D27723" s="684"/>
    </row>
    <row r="27724" spans="2:4" ht="15" customHeight="1" x14ac:dyDescent="0.25">
      <c r="B27724" s="683"/>
      <c r="C27724" s="683"/>
      <c r="D27724" s="684"/>
    </row>
    <row r="27725" spans="2:4" ht="15" customHeight="1" x14ac:dyDescent="0.25">
      <c r="B27725" s="683"/>
      <c r="C27725" s="683"/>
      <c r="D27725" s="684"/>
    </row>
    <row r="27726" spans="2:4" ht="15" customHeight="1" x14ac:dyDescent="0.25">
      <c r="B27726" s="683"/>
      <c r="C27726" s="683"/>
      <c r="D27726" s="684"/>
    </row>
    <row r="27727" spans="2:4" ht="15" customHeight="1" x14ac:dyDescent="0.25">
      <c r="B27727" s="683"/>
      <c r="C27727" s="683"/>
      <c r="D27727" s="684"/>
    </row>
    <row r="27728" spans="2:4" ht="15" customHeight="1" x14ac:dyDescent="0.25">
      <c r="B27728" s="683"/>
      <c r="C27728" s="683"/>
      <c r="D27728" s="684"/>
    </row>
    <row r="27729" spans="2:4" ht="15" customHeight="1" x14ac:dyDescent="0.25">
      <c r="B27729" s="683"/>
      <c r="C27729" s="683"/>
      <c r="D27729" s="684"/>
    </row>
    <row r="27730" spans="2:4" ht="15" customHeight="1" x14ac:dyDescent="0.25">
      <c r="B27730" s="683"/>
      <c r="C27730" s="683"/>
      <c r="D27730" s="684"/>
    </row>
    <row r="27731" spans="2:4" ht="15" customHeight="1" x14ac:dyDescent="0.25">
      <c r="B27731" s="683"/>
      <c r="C27731" s="683"/>
      <c r="D27731" s="684"/>
    </row>
    <row r="27732" spans="2:4" ht="15" customHeight="1" x14ac:dyDescent="0.25">
      <c r="B27732" s="683"/>
      <c r="C27732" s="683"/>
      <c r="D27732" s="684"/>
    </row>
    <row r="27733" spans="2:4" ht="15" customHeight="1" x14ac:dyDescent="0.25">
      <c r="B27733" s="683"/>
      <c r="C27733" s="683"/>
      <c r="D27733" s="684"/>
    </row>
    <row r="27734" spans="2:4" ht="15" customHeight="1" x14ac:dyDescent="0.25">
      <c r="B27734" s="683"/>
      <c r="C27734" s="683"/>
      <c r="D27734" s="684"/>
    </row>
    <row r="27735" spans="2:4" ht="15" customHeight="1" x14ac:dyDescent="0.25">
      <c r="B27735" s="683"/>
      <c r="C27735" s="683"/>
      <c r="D27735" s="684"/>
    </row>
    <row r="27736" spans="2:4" ht="15" customHeight="1" x14ac:dyDescent="0.25">
      <c r="B27736" s="683"/>
      <c r="C27736" s="683"/>
      <c r="D27736" s="684"/>
    </row>
    <row r="27737" spans="2:4" ht="15" customHeight="1" x14ac:dyDescent="0.25">
      <c r="B27737" s="683"/>
      <c r="C27737" s="683"/>
      <c r="D27737" s="684"/>
    </row>
    <row r="27738" spans="2:4" ht="15" customHeight="1" x14ac:dyDescent="0.25">
      <c r="B27738" s="683"/>
      <c r="C27738" s="683"/>
      <c r="D27738" s="684"/>
    </row>
    <row r="27739" spans="2:4" ht="15" customHeight="1" x14ac:dyDescent="0.25">
      <c r="B27739" s="683"/>
      <c r="C27739" s="683"/>
      <c r="D27739" s="684"/>
    </row>
    <row r="27740" spans="2:4" ht="15" customHeight="1" x14ac:dyDescent="0.25">
      <c r="B27740" s="683"/>
      <c r="C27740" s="683"/>
      <c r="D27740" s="684"/>
    </row>
    <row r="27741" spans="2:4" ht="15" customHeight="1" x14ac:dyDescent="0.25">
      <c r="B27741" s="683"/>
      <c r="C27741" s="683"/>
      <c r="D27741" s="684"/>
    </row>
    <row r="27742" spans="2:4" ht="15" customHeight="1" x14ac:dyDescent="0.25">
      <c r="B27742" s="683"/>
      <c r="C27742" s="683"/>
      <c r="D27742" s="684"/>
    </row>
    <row r="27743" spans="2:4" ht="15" customHeight="1" x14ac:dyDescent="0.25">
      <c r="B27743" s="683"/>
      <c r="C27743" s="683"/>
      <c r="D27743" s="684"/>
    </row>
    <row r="27744" spans="2:4" ht="15" customHeight="1" x14ac:dyDescent="0.25">
      <c r="B27744" s="683"/>
      <c r="C27744" s="683"/>
      <c r="D27744" s="684"/>
    </row>
    <row r="27745" spans="2:4" ht="15" customHeight="1" x14ac:dyDescent="0.25">
      <c r="B27745" s="683"/>
      <c r="C27745" s="683"/>
      <c r="D27745" s="684"/>
    </row>
    <row r="27746" spans="2:4" ht="15" customHeight="1" x14ac:dyDescent="0.25">
      <c r="B27746" s="683"/>
      <c r="C27746" s="683"/>
      <c r="D27746" s="684"/>
    </row>
    <row r="27747" spans="2:4" ht="15" customHeight="1" x14ac:dyDescent="0.25">
      <c r="B27747" s="683"/>
      <c r="C27747" s="683"/>
      <c r="D27747" s="684"/>
    </row>
    <row r="27748" spans="2:4" ht="15" customHeight="1" x14ac:dyDescent="0.25">
      <c r="B27748" s="683"/>
      <c r="C27748" s="683"/>
      <c r="D27748" s="684"/>
    </row>
    <row r="27749" spans="2:4" ht="15" customHeight="1" x14ac:dyDescent="0.25">
      <c r="B27749" s="683"/>
      <c r="C27749" s="683"/>
      <c r="D27749" s="684"/>
    </row>
    <row r="27750" spans="2:4" ht="15" customHeight="1" x14ac:dyDescent="0.25">
      <c r="B27750" s="683"/>
      <c r="C27750" s="683"/>
      <c r="D27750" s="684"/>
    </row>
    <row r="27751" spans="2:4" ht="15" customHeight="1" x14ac:dyDescent="0.25">
      <c r="B27751" s="683"/>
      <c r="C27751" s="683"/>
      <c r="D27751" s="684"/>
    </row>
    <row r="27752" spans="2:4" ht="15" customHeight="1" x14ac:dyDescent="0.25">
      <c r="B27752" s="683"/>
      <c r="C27752" s="683"/>
      <c r="D27752" s="684"/>
    </row>
    <row r="27753" spans="2:4" ht="15" customHeight="1" x14ac:dyDescent="0.25">
      <c r="B27753" s="683"/>
      <c r="C27753" s="683"/>
      <c r="D27753" s="684"/>
    </row>
    <row r="27754" spans="2:4" ht="15" customHeight="1" x14ac:dyDescent="0.25">
      <c r="B27754" s="683"/>
      <c r="C27754" s="683"/>
      <c r="D27754" s="684"/>
    </row>
    <row r="27755" spans="2:4" ht="15" customHeight="1" x14ac:dyDescent="0.25">
      <c r="B27755" s="683"/>
      <c r="C27755" s="683"/>
      <c r="D27755" s="684"/>
    </row>
    <row r="27756" spans="2:4" ht="15" customHeight="1" x14ac:dyDescent="0.25">
      <c r="B27756" s="683"/>
      <c r="C27756" s="683"/>
      <c r="D27756" s="684"/>
    </row>
    <row r="27757" spans="2:4" ht="15" customHeight="1" x14ac:dyDescent="0.25">
      <c r="B27757" s="683"/>
      <c r="C27757" s="683"/>
      <c r="D27757" s="684"/>
    </row>
    <row r="27758" spans="2:4" ht="15" customHeight="1" x14ac:dyDescent="0.25">
      <c r="B27758" s="683"/>
      <c r="C27758" s="683"/>
      <c r="D27758" s="684"/>
    </row>
    <row r="27759" spans="2:4" ht="15" customHeight="1" x14ac:dyDescent="0.25">
      <c r="B27759" s="683"/>
      <c r="C27759" s="683"/>
      <c r="D27759" s="684"/>
    </row>
    <row r="27760" spans="2:4" ht="15" customHeight="1" x14ac:dyDescent="0.25">
      <c r="B27760" s="683"/>
      <c r="C27760" s="683"/>
      <c r="D27760" s="684"/>
    </row>
    <row r="27761" spans="2:4" ht="15" customHeight="1" x14ac:dyDescent="0.25">
      <c r="B27761" s="683"/>
      <c r="C27761" s="683"/>
      <c r="D27761" s="684"/>
    </row>
    <row r="27762" spans="2:4" ht="15" customHeight="1" x14ac:dyDescent="0.25">
      <c r="B27762" s="683"/>
      <c r="C27762" s="683"/>
      <c r="D27762" s="684"/>
    </row>
    <row r="27763" spans="2:4" ht="15" customHeight="1" x14ac:dyDescent="0.25">
      <c r="B27763" s="683"/>
      <c r="C27763" s="683"/>
      <c r="D27763" s="684"/>
    </row>
    <row r="27764" spans="2:4" ht="15" customHeight="1" x14ac:dyDescent="0.25">
      <c r="B27764" s="683"/>
      <c r="C27764" s="683"/>
      <c r="D27764" s="684"/>
    </row>
    <row r="27765" spans="2:4" ht="15" customHeight="1" x14ac:dyDescent="0.25">
      <c r="B27765" s="683"/>
      <c r="C27765" s="683"/>
      <c r="D27765" s="684"/>
    </row>
    <row r="27766" spans="2:4" ht="15" customHeight="1" x14ac:dyDescent="0.25">
      <c r="B27766" s="683"/>
      <c r="C27766" s="683"/>
      <c r="D27766" s="684"/>
    </row>
    <row r="27767" spans="2:4" ht="15" customHeight="1" x14ac:dyDescent="0.25">
      <c r="B27767" s="683"/>
      <c r="C27767" s="683"/>
      <c r="D27767" s="684"/>
    </row>
    <row r="27768" spans="2:4" ht="15" customHeight="1" x14ac:dyDescent="0.25">
      <c r="B27768" s="683"/>
      <c r="C27768" s="683"/>
      <c r="D27768" s="684"/>
    </row>
    <row r="27769" spans="2:4" ht="15" customHeight="1" x14ac:dyDescent="0.25">
      <c r="B27769" s="683"/>
      <c r="C27769" s="683"/>
      <c r="D27769" s="684"/>
    </row>
    <row r="27770" spans="2:4" ht="15" customHeight="1" x14ac:dyDescent="0.25">
      <c r="B27770" s="683"/>
      <c r="C27770" s="683"/>
      <c r="D27770" s="684"/>
    </row>
    <row r="27771" spans="2:4" ht="15" customHeight="1" x14ac:dyDescent="0.25">
      <c r="B27771" s="683"/>
      <c r="C27771" s="683"/>
      <c r="D27771" s="684"/>
    </row>
    <row r="27772" spans="2:4" ht="15" customHeight="1" x14ac:dyDescent="0.25">
      <c r="B27772" s="683"/>
      <c r="C27772" s="683"/>
      <c r="D27772" s="684"/>
    </row>
    <row r="27773" spans="2:4" ht="15" customHeight="1" x14ac:dyDescent="0.25">
      <c r="B27773" s="683"/>
      <c r="C27773" s="683"/>
      <c r="D27773" s="684"/>
    </row>
    <row r="27774" spans="2:4" ht="15" customHeight="1" x14ac:dyDescent="0.25">
      <c r="B27774" s="683"/>
      <c r="C27774" s="683"/>
      <c r="D27774" s="684"/>
    </row>
    <row r="27775" spans="2:4" ht="15" customHeight="1" x14ac:dyDescent="0.25">
      <c r="B27775" s="683"/>
      <c r="C27775" s="683"/>
      <c r="D27775" s="684"/>
    </row>
    <row r="27776" spans="2:4" ht="15" customHeight="1" x14ac:dyDescent="0.25">
      <c r="B27776" s="683"/>
      <c r="C27776" s="683"/>
      <c r="D27776" s="684"/>
    </row>
    <row r="27777" spans="2:4" ht="15" customHeight="1" x14ac:dyDescent="0.25">
      <c r="B27777" s="683"/>
      <c r="C27777" s="683"/>
      <c r="D27777" s="684"/>
    </row>
    <row r="27778" spans="2:4" ht="15" customHeight="1" x14ac:dyDescent="0.25">
      <c r="B27778" s="683"/>
      <c r="C27778" s="683"/>
      <c r="D27778" s="684"/>
    </row>
    <row r="27779" spans="2:4" ht="15" customHeight="1" x14ac:dyDescent="0.25">
      <c r="B27779" s="683"/>
      <c r="C27779" s="683"/>
      <c r="D27779" s="684"/>
    </row>
    <row r="27780" spans="2:4" ht="15" customHeight="1" x14ac:dyDescent="0.25">
      <c r="B27780" s="683"/>
      <c r="C27780" s="683"/>
      <c r="D27780" s="684"/>
    </row>
    <row r="27781" spans="2:4" ht="15" customHeight="1" x14ac:dyDescent="0.25">
      <c r="B27781" s="683"/>
      <c r="C27781" s="683"/>
      <c r="D27781" s="684"/>
    </row>
    <row r="27782" spans="2:4" ht="15" customHeight="1" x14ac:dyDescent="0.25">
      <c r="B27782" s="683"/>
      <c r="C27782" s="683"/>
      <c r="D27782" s="684"/>
    </row>
    <row r="27783" spans="2:4" ht="15" customHeight="1" x14ac:dyDescent="0.25">
      <c r="B27783" s="683"/>
      <c r="C27783" s="683"/>
      <c r="D27783" s="684"/>
    </row>
    <row r="27784" spans="2:4" ht="15" customHeight="1" x14ac:dyDescent="0.25">
      <c r="B27784" s="683"/>
      <c r="C27784" s="683"/>
      <c r="D27784" s="684"/>
    </row>
    <row r="27785" spans="2:4" ht="15" customHeight="1" x14ac:dyDescent="0.25">
      <c r="B27785" s="683"/>
      <c r="C27785" s="683"/>
      <c r="D27785" s="684"/>
    </row>
    <row r="27786" spans="2:4" ht="15" customHeight="1" x14ac:dyDescent="0.25">
      <c r="B27786" s="683"/>
      <c r="C27786" s="683"/>
      <c r="D27786" s="684"/>
    </row>
    <row r="27787" spans="2:4" ht="15" customHeight="1" x14ac:dyDescent="0.25">
      <c r="B27787" s="683"/>
      <c r="C27787" s="683"/>
      <c r="D27787" s="684"/>
    </row>
    <row r="27788" spans="2:4" ht="15" customHeight="1" x14ac:dyDescent="0.25">
      <c r="B27788" s="683"/>
      <c r="C27788" s="683"/>
      <c r="D27788" s="684"/>
    </row>
    <row r="27789" spans="2:4" ht="15" customHeight="1" x14ac:dyDescent="0.25">
      <c r="B27789" s="683"/>
      <c r="C27789" s="683"/>
      <c r="D27789" s="684"/>
    </row>
    <row r="27790" spans="2:4" ht="15" customHeight="1" x14ac:dyDescent="0.25">
      <c r="B27790" s="683"/>
      <c r="C27790" s="683"/>
      <c r="D27790" s="684"/>
    </row>
    <row r="27791" spans="2:4" ht="15" customHeight="1" x14ac:dyDescent="0.25">
      <c r="B27791" s="683"/>
      <c r="C27791" s="683"/>
      <c r="D27791" s="684"/>
    </row>
    <row r="27792" spans="2:4" ht="15" customHeight="1" x14ac:dyDescent="0.25">
      <c r="B27792" s="683"/>
      <c r="C27792" s="683"/>
      <c r="D27792" s="684"/>
    </row>
    <row r="27793" spans="2:4" ht="15" customHeight="1" x14ac:dyDescent="0.25">
      <c r="B27793" s="683"/>
      <c r="C27793" s="683"/>
      <c r="D27793" s="684"/>
    </row>
    <row r="27794" spans="2:4" ht="15" customHeight="1" x14ac:dyDescent="0.25">
      <c r="B27794" s="683"/>
      <c r="C27794" s="683"/>
      <c r="D27794" s="684"/>
    </row>
    <row r="27795" spans="2:4" ht="15" customHeight="1" x14ac:dyDescent="0.25">
      <c r="B27795" s="683"/>
      <c r="C27795" s="683"/>
      <c r="D27795" s="684"/>
    </row>
    <row r="27796" spans="2:4" ht="15" customHeight="1" x14ac:dyDescent="0.25">
      <c r="B27796" s="683"/>
      <c r="C27796" s="683"/>
      <c r="D27796" s="684"/>
    </row>
    <row r="27797" spans="2:4" ht="15" customHeight="1" x14ac:dyDescent="0.25">
      <c r="B27797" s="683"/>
      <c r="C27797" s="683"/>
      <c r="D27797" s="684"/>
    </row>
    <row r="27798" spans="2:4" ht="15" customHeight="1" x14ac:dyDescent="0.25">
      <c r="B27798" s="683"/>
      <c r="C27798" s="683"/>
      <c r="D27798" s="684"/>
    </row>
    <row r="27799" spans="2:4" ht="15" customHeight="1" x14ac:dyDescent="0.25">
      <c r="B27799" s="683"/>
      <c r="C27799" s="683"/>
      <c r="D27799" s="684"/>
    </row>
    <row r="27800" spans="2:4" ht="15" customHeight="1" x14ac:dyDescent="0.25">
      <c r="B27800" s="683"/>
      <c r="C27800" s="683"/>
      <c r="D27800" s="684"/>
    </row>
    <row r="27801" spans="2:4" ht="15" customHeight="1" x14ac:dyDescent="0.25">
      <c r="B27801" s="683"/>
      <c r="C27801" s="683"/>
      <c r="D27801" s="684"/>
    </row>
    <row r="27802" spans="2:4" ht="15" customHeight="1" x14ac:dyDescent="0.25">
      <c r="B27802" s="683"/>
      <c r="C27802" s="683"/>
      <c r="D27802" s="684"/>
    </row>
    <row r="27803" spans="2:4" ht="15" customHeight="1" x14ac:dyDescent="0.25">
      <c r="B27803" s="683"/>
      <c r="C27803" s="683"/>
      <c r="D27803" s="684"/>
    </row>
    <row r="27804" spans="2:4" ht="15" customHeight="1" x14ac:dyDescent="0.25">
      <c r="B27804" s="683"/>
      <c r="C27804" s="683"/>
      <c r="D27804" s="684"/>
    </row>
    <row r="27805" spans="2:4" ht="15" customHeight="1" x14ac:dyDescent="0.25">
      <c r="B27805" s="683"/>
      <c r="C27805" s="683"/>
      <c r="D27805" s="684"/>
    </row>
    <row r="27806" spans="2:4" ht="15" customHeight="1" x14ac:dyDescent="0.25">
      <c r="B27806" s="683"/>
      <c r="C27806" s="683"/>
      <c r="D27806" s="684"/>
    </row>
    <row r="27807" spans="2:4" ht="15" customHeight="1" x14ac:dyDescent="0.25">
      <c r="B27807" s="683"/>
      <c r="C27807" s="683"/>
      <c r="D27807" s="684"/>
    </row>
    <row r="27808" spans="2:4" ht="15" customHeight="1" x14ac:dyDescent="0.25">
      <c r="B27808" s="683"/>
      <c r="C27808" s="683"/>
      <c r="D27808" s="684"/>
    </row>
    <row r="27809" spans="2:4" ht="15" customHeight="1" x14ac:dyDescent="0.25">
      <c r="B27809" s="683"/>
      <c r="C27809" s="683"/>
      <c r="D27809" s="684"/>
    </row>
    <row r="27810" spans="2:4" ht="15" customHeight="1" x14ac:dyDescent="0.25">
      <c r="B27810" s="683"/>
      <c r="C27810" s="683"/>
      <c r="D27810" s="684"/>
    </row>
    <row r="27811" spans="2:4" ht="15" customHeight="1" x14ac:dyDescent="0.25">
      <c r="B27811" s="683"/>
      <c r="C27811" s="683"/>
      <c r="D27811" s="684"/>
    </row>
    <row r="27812" spans="2:4" ht="15" customHeight="1" x14ac:dyDescent="0.25">
      <c r="B27812" s="683"/>
      <c r="C27812" s="683"/>
      <c r="D27812" s="684"/>
    </row>
    <row r="27813" spans="2:4" ht="15" customHeight="1" x14ac:dyDescent="0.25">
      <c r="B27813" s="683"/>
      <c r="C27813" s="683"/>
      <c r="D27813" s="684"/>
    </row>
    <row r="27814" spans="2:4" ht="15" customHeight="1" x14ac:dyDescent="0.25">
      <c r="B27814" s="683"/>
      <c r="C27814" s="683"/>
      <c r="D27814" s="684"/>
    </row>
    <row r="27815" spans="2:4" ht="15" customHeight="1" x14ac:dyDescent="0.25">
      <c r="B27815" s="683"/>
      <c r="C27815" s="683"/>
      <c r="D27815" s="684"/>
    </row>
    <row r="27816" spans="2:4" ht="15" customHeight="1" x14ac:dyDescent="0.25">
      <c r="B27816" s="683"/>
      <c r="C27816" s="683"/>
      <c r="D27816" s="684"/>
    </row>
    <row r="27817" spans="2:4" ht="15" customHeight="1" x14ac:dyDescent="0.25">
      <c r="B27817" s="683"/>
      <c r="C27817" s="683"/>
      <c r="D27817" s="684"/>
    </row>
    <row r="27818" spans="2:4" ht="15" customHeight="1" x14ac:dyDescent="0.25">
      <c r="B27818" s="683"/>
      <c r="C27818" s="683"/>
      <c r="D27818" s="684"/>
    </row>
    <row r="27819" spans="2:4" ht="15" customHeight="1" x14ac:dyDescent="0.25">
      <c r="B27819" s="683"/>
      <c r="C27819" s="683"/>
      <c r="D27819" s="684"/>
    </row>
    <row r="27820" spans="2:4" ht="15" customHeight="1" x14ac:dyDescent="0.25">
      <c r="B27820" s="683"/>
      <c r="C27820" s="683"/>
      <c r="D27820" s="684"/>
    </row>
    <row r="27821" spans="2:4" ht="15" customHeight="1" x14ac:dyDescent="0.25">
      <c r="B27821" s="683"/>
      <c r="C27821" s="683"/>
      <c r="D27821" s="684"/>
    </row>
    <row r="27822" spans="2:4" ht="15" customHeight="1" x14ac:dyDescent="0.25">
      <c r="B27822" s="683"/>
      <c r="C27822" s="683"/>
      <c r="D27822" s="684"/>
    </row>
    <row r="27823" spans="2:4" ht="15" customHeight="1" x14ac:dyDescent="0.25">
      <c r="B27823" s="683"/>
      <c r="C27823" s="683"/>
      <c r="D27823" s="684"/>
    </row>
    <row r="27824" spans="2:4" ht="15" customHeight="1" x14ac:dyDescent="0.25">
      <c r="B27824" s="683"/>
      <c r="C27824" s="683"/>
      <c r="D27824" s="684"/>
    </row>
    <row r="27825" spans="2:4" ht="15" customHeight="1" x14ac:dyDescent="0.25">
      <c r="B27825" s="683"/>
      <c r="C27825" s="683"/>
      <c r="D27825" s="684"/>
    </row>
    <row r="27826" spans="2:4" ht="15" customHeight="1" x14ac:dyDescent="0.25">
      <c r="B27826" s="683"/>
      <c r="C27826" s="683"/>
      <c r="D27826" s="684"/>
    </row>
    <row r="27827" spans="2:4" ht="15" customHeight="1" x14ac:dyDescent="0.25">
      <c r="B27827" s="683"/>
      <c r="C27827" s="683"/>
      <c r="D27827" s="684"/>
    </row>
    <row r="27828" spans="2:4" ht="15" customHeight="1" x14ac:dyDescent="0.25">
      <c r="B27828" s="683"/>
      <c r="C27828" s="683"/>
      <c r="D27828" s="684"/>
    </row>
    <row r="27829" spans="2:4" ht="15" customHeight="1" x14ac:dyDescent="0.25">
      <c r="B27829" s="683"/>
      <c r="C27829" s="683"/>
      <c r="D27829" s="684"/>
    </row>
    <row r="27830" spans="2:4" ht="15" customHeight="1" x14ac:dyDescent="0.25">
      <c r="B27830" s="683"/>
      <c r="C27830" s="683"/>
      <c r="D27830" s="684"/>
    </row>
    <row r="27831" spans="2:4" ht="15" customHeight="1" x14ac:dyDescent="0.25">
      <c r="B27831" s="683"/>
      <c r="C27831" s="683"/>
      <c r="D27831" s="684"/>
    </row>
    <row r="27832" spans="2:4" ht="15" customHeight="1" x14ac:dyDescent="0.25">
      <c r="B27832" s="683"/>
      <c r="C27832" s="683"/>
      <c r="D27832" s="684"/>
    </row>
    <row r="27833" spans="2:4" ht="15" customHeight="1" x14ac:dyDescent="0.25">
      <c r="B27833" s="683"/>
      <c r="C27833" s="683"/>
      <c r="D27833" s="684"/>
    </row>
    <row r="27834" spans="2:4" ht="15" customHeight="1" x14ac:dyDescent="0.25">
      <c r="B27834" s="683"/>
      <c r="C27834" s="683"/>
      <c r="D27834" s="684"/>
    </row>
    <row r="27835" spans="2:4" ht="15" customHeight="1" x14ac:dyDescent="0.25">
      <c r="B27835" s="683"/>
      <c r="C27835" s="683"/>
      <c r="D27835" s="684"/>
    </row>
    <row r="27836" spans="2:4" ht="15" customHeight="1" x14ac:dyDescent="0.25">
      <c r="B27836" s="683"/>
      <c r="C27836" s="683"/>
      <c r="D27836" s="684"/>
    </row>
    <row r="27837" spans="2:4" ht="15" customHeight="1" x14ac:dyDescent="0.25">
      <c r="B27837" s="683"/>
      <c r="C27837" s="683"/>
      <c r="D27837" s="684"/>
    </row>
    <row r="27838" spans="2:4" ht="15" customHeight="1" x14ac:dyDescent="0.25">
      <c r="B27838" s="683"/>
      <c r="C27838" s="683"/>
      <c r="D27838" s="684"/>
    </row>
    <row r="27839" spans="2:4" ht="15" customHeight="1" x14ac:dyDescent="0.25">
      <c r="B27839" s="683"/>
      <c r="C27839" s="683"/>
      <c r="D27839" s="684"/>
    </row>
    <row r="27840" spans="2:4" ht="15" customHeight="1" x14ac:dyDescent="0.25">
      <c r="B27840" s="683"/>
      <c r="C27840" s="683"/>
      <c r="D27840" s="684"/>
    </row>
    <row r="27841" spans="2:4" ht="15" customHeight="1" x14ac:dyDescent="0.25">
      <c r="B27841" s="683"/>
      <c r="C27841" s="683"/>
      <c r="D27841" s="684"/>
    </row>
    <row r="27842" spans="2:4" ht="15" customHeight="1" x14ac:dyDescent="0.25">
      <c r="B27842" s="683"/>
      <c r="C27842" s="683"/>
      <c r="D27842" s="684"/>
    </row>
    <row r="27843" spans="2:4" ht="15" customHeight="1" x14ac:dyDescent="0.25">
      <c r="B27843" s="683"/>
      <c r="C27843" s="683"/>
      <c r="D27843" s="684"/>
    </row>
    <row r="27844" spans="2:4" ht="15" customHeight="1" x14ac:dyDescent="0.25">
      <c r="B27844" s="683"/>
      <c r="C27844" s="683"/>
      <c r="D27844" s="684"/>
    </row>
    <row r="27845" spans="2:4" ht="15" customHeight="1" x14ac:dyDescent="0.25">
      <c r="B27845" s="683"/>
      <c r="C27845" s="683"/>
      <c r="D27845" s="684"/>
    </row>
    <row r="27846" spans="2:4" ht="15" customHeight="1" x14ac:dyDescent="0.25">
      <c r="B27846" s="683"/>
      <c r="C27846" s="683"/>
      <c r="D27846" s="684"/>
    </row>
    <row r="27847" spans="2:4" ht="15" customHeight="1" x14ac:dyDescent="0.25">
      <c r="B27847" s="683"/>
      <c r="C27847" s="683"/>
      <c r="D27847" s="684"/>
    </row>
    <row r="27848" spans="2:4" ht="15" customHeight="1" x14ac:dyDescent="0.25">
      <c r="B27848" s="683"/>
      <c r="C27848" s="683"/>
      <c r="D27848" s="684"/>
    </row>
    <row r="27849" spans="2:4" ht="15" customHeight="1" x14ac:dyDescent="0.25">
      <c r="B27849" s="683"/>
      <c r="C27849" s="683"/>
      <c r="D27849" s="684"/>
    </row>
    <row r="27850" spans="2:4" ht="15" customHeight="1" x14ac:dyDescent="0.25">
      <c r="B27850" s="683"/>
      <c r="C27850" s="683"/>
      <c r="D27850" s="684"/>
    </row>
    <row r="27851" spans="2:4" ht="15" customHeight="1" x14ac:dyDescent="0.25">
      <c r="B27851" s="683"/>
      <c r="C27851" s="683"/>
      <c r="D27851" s="684"/>
    </row>
    <row r="27852" spans="2:4" ht="15" customHeight="1" x14ac:dyDescent="0.25">
      <c r="B27852" s="683"/>
      <c r="C27852" s="683"/>
      <c r="D27852" s="684"/>
    </row>
    <row r="27853" spans="2:4" ht="15" customHeight="1" x14ac:dyDescent="0.25">
      <c r="B27853" s="683"/>
      <c r="C27853" s="683"/>
      <c r="D27853" s="684"/>
    </row>
    <row r="27854" spans="2:4" ht="15" customHeight="1" x14ac:dyDescent="0.25">
      <c r="B27854" s="683"/>
      <c r="C27854" s="683"/>
      <c r="D27854" s="684"/>
    </row>
    <row r="27855" spans="2:4" ht="15" customHeight="1" x14ac:dyDescent="0.25">
      <c r="B27855" s="683"/>
      <c r="C27855" s="683"/>
      <c r="D27855" s="684"/>
    </row>
    <row r="27856" spans="2:4" ht="15" customHeight="1" x14ac:dyDescent="0.25">
      <c r="B27856" s="683"/>
      <c r="C27856" s="683"/>
      <c r="D27856" s="684"/>
    </row>
    <row r="27857" spans="2:4" ht="15" customHeight="1" x14ac:dyDescent="0.25">
      <c r="B27857" s="683"/>
      <c r="C27857" s="683"/>
      <c r="D27857" s="684"/>
    </row>
    <row r="27858" spans="2:4" ht="15" customHeight="1" x14ac:dyDescent="0.25">
      <c r="B27858" s="683"/>
      <c r="C27858" s="683"/>
      <c r="D27858" s="684"/>
    </row>
    <row r="27859" spans="2:4" ht="15" customHeight="1" x14ac:dyDescent="0.25">
      <c r="B27859" s="683"/>
      <c r="C27859" s="683"/>
      <c r="D27859" s="684"/>
    </row>
    <row r="27860" spans="2:4" ht="15" customHeight="1" x14ac:dyDescent="0.25">
      <c r="B27860" s="683"/>
      <c r="C27860" s="683"/>
      <c r="D27860" s="684"/>
    </row>
    <row r="27861" spans="2:4" ht="15" customHeight="1" x14ac:dyDescent="0.25">
      <c r="B27861" s="683"/>
      <c r="C27861" s="683"/>
      <c r="D27861" s="684"/>
    </row>
    <row r="27862" spans="2:4" ht="15" customHeight="1" x14ac:dyDescent="0.25">
      <c r="B27862" s="683"/>
      <c r="C27862" s="683"/>
      <c r="D27862" s="684"/>
    </row>
    <row r="27863" spans="2:4" ht="15" customHeight="1" x14ac:dyDescent="0.25">
      <c r="B27863" s="683"/>
      <c r="C27863" s="683"/>
      <c r="D27863" s="684"/>
    </row>
    <row r="27864" spans="2:4" ht="15" customHeight="1" x14ac:dyDescent="0.25">
      <c r="B27864" s="683"/>
      <c r="C27864" s="683"/>
      <c r="D27864" s="684"/>
    </row>
    <row r="27865" spans="2:4" ht="15" customHeight="1" x14ac:dyDescent="0.25">
      <c r="B27865" s="683"/>
      <c r="C27865" s="683"/>
      <c r="D27865" s="684"/>
    </row>
    <row r="27866" spans="2:4" ht="15" customHeight="1" x14ac:dyDescent="0.25">
      <c r="B27866" s="683"/>
      <c r="C27866" s="683"/>
      <c r="D27866" s="684"/>
    </row>
    <row r="27867" spans="2:4" ht="15" customHeight="1" x14ac:dyDescent="0.25">
      <c r="B27867" s="683"/>
      <c r="C27867" s="683"/>
      <c r="D27867" s="684"/>
    </row>
    <row r="27868" spans="2:4" ht="15" customHeight="1" x14ac:dyDescent="0.25">
      <c r="B27868" s="683"/>
      <c r="C27868" s="683"/>
      <c r="D27868" s="684"/>
    </row>
    <row r="27869" spans="2:4" ht="15" customHeight="1" x14ac:dyDescent="0.25">
      <c r="B27869" s="683"/>
      <c r="C27869" s="683"/>
      <c r="D27869" s="684"/>
    </row>
    <row r="27870" spans="2:4" ht="15" customHeight="1" x14ac:dyDescent="0.25">
      <c r="B27870" s="683"/>
      <c r="C27870" s="683"/>
      <c r="D27870" s="684"/>
    </row>
    <row r="27871" spans="2:4" ht="15" customHeight="1" x14ac:dyDescent="0.25">
      <c r="B27871" s="683"/>
      <c r="C27871" s="683"/>
      <c r="D27871" s="684"/>
    </row>
    <row r="27872" spans="2:4" ht="15" customHeight="1" x14ac:dyDescent="0.25">
      <c r="B27872" s="683"/>
      <c r="C27872" s="683"/>
      <c r="D27872" s="684"/>
    </row>
    <row r="27873" spans="2:4" ht="15" customHeight="1" x14ac:dyDescent="0.25">
      <c r="B27873" s="683"/>
      <c r="C27873" s="683"/>
      <c r="D27873" s="684"/>
    </row>
    <row r="27874" spans="2:4" ht="15" customHeight="1" x14ac:dyDescent="0.25">
      <c r="B27874" s="683"/>
      <c r="C27874" s="683"/>
      <c r="D27874" s="684"/>
    </row>
    <row r="27875" spans="2:4" ht="15" customHeight="1" x14ac:dyDescent="0.25">
      <c r="B27875" s="683"/>
      <c r="C27875" s="683"/>
      <c r="D27875" s="684"/>
    </row>
    <row r="27876" spans="2:4" ht="15" customHeight="1" x14ac:dyDescent="0.25">
      <c r="B27876" s="683"/>
      <c r="C27876" s="683"/>
      <c r="D27876" s="684"/>
    </row>
    <row r="27877" spans="2:4" ht="15" customHeight="1" x14ac:dyDescent="0.25">
      <c r="B27877" s="683"/>
      <c r="C27877" s="683"/>
      <c r="D27877" s="684"/>
    </row>
    <row r="27878" spans="2:4" ht="15" customHeight="1" x14ac:dyDescent="0.25">
      <c r="B27878" s="683"/>
      <c r="C27878" s="683"/>
      <c r="D27878" s="684"/>
    </row>
    <row r="27879" spans="2:4" ht="15" customHeight="1" x14ac:dyDescent="0.25">
      <c r="B27879" s="683"/>
      <c r="C27879" s="683"/>
      <c r="D27879" s="684"/>
    </row>
    <row r="27880" spans="2:4" ht="15" customHeight="1" x14ac:dyDescent="0.25">
      <c r="B27880" s="683"/>
      <c r="C27880" s="683"/>
      <c r="D27880" s="684"/>
    </row>
    <row r="27881" spans="2:4" ht="15" customHeight="1" x14ac:dyDescent="0.25">
      <c r="B27881" s="683"/>
      <c r="C27881" s="683"/>
      <c r="D27881" s="684"/>
    </row>
    <row r="27882" spans="2:4" ht="15" customHeight="1" x14ac:dyDescent="0.25">
      <c r="B27882" s="683"/>
      <c r="C27882" s="683"/>
      <c r="D27882" s="684"/>
    </row>
    <row r="27883" spans="2:4" ht="15" customHeight="1" x14ac:dyDescent="0.25">
      <c r="B27883" s="683"/>
      <c r="C27883" s="683"/>
      <c r="D27883" s="684"/>
    </row>
    <row r="27884" spans="2:4" ht="15" customHeight="1" x14ac:dyDescent="0.25">
      <c r="B27884" s="683"/>
      <c r="C27884" s="683"/>
      <c r="D27884" s="684"/>
    </row>
    <row r="27885" spans="2:4" ht="15" customHeight="1" x14ac:dyDescent="0.25">
      <c r="B27885" s="683"/>
      <c r="C27885" s="683"/>
      <c r="D27885" s="684"/>
    </row>
    <row r="27886" spans="2:4" ht="15" customHeight="1" x14ac:dyDescent="0.25">
      <c r="B27886" s="683"/>
      <c r="C27886" s="683"/>
      <c r="D27886" s="684"/>
    </row>
    <row r="27887" spans="2:4" ht="15" customHeight="1" x14ac:dyDescent="0.25">
      <c r="B27887" s="683"/>
      <c r="C27887" s="683"/>
      <c r="D27887" s="684"/>
    </row>
    <row r="27888" spans="2:4" ht="15" customHeight="1" x14ac:dyDescent="0.25">
      <c r="B27888" s="683"/>
      <c r="C27888" s="683"/>
      <c r="D27888" s="684"/>
    </row>
    <row r="27889" spans="2:4" ht="15" customHeight="1" x14ac:dyDescent="0.25">
      <c r="B27889" s="683"/>
      <c r="C27889" s="683"/>
      <c r="D27889" s="684"/>
    </row>
    <row r="27890" spans="2:4" ht="15" customHeight="1" x14ac:dyDescent="0.25">
      <c r="B27890" s="683"/>
      <c r="C27890" s="683"/>
      <c r="D27890" s="684"/>
    </row>
    <row r="27891" spans="2:4" ht="15" customHeight="1" x14ac:dyDescent="0.25">
      <c r="B27891" s="683"/>
      <c r="C27891" s="683"/>
      <c r="D27891" s="684"/>
    </row>
    <row r="27892" spans="2:4" ht="15" customHeight="1" x14ac:dyDescent="0.25">
      <c r="B27892" s="683"/>
      <c r="C27892" s="683"/>
      <c r="D27892" s="684"/>
    </row>
    <row r="27893" spans="2:4" ht="15" customHeight="1" x14ac:dyDescent="0.25">
      <c r="B27893" s="683"/>
      <c r="C27893" s="683"/>
      <c r="D27893" s="684"/>
    </row>
    <row r="27894" spans="2:4" ht="15" customHeight="1" x14ac:dyDescent="0.25">
      <c r="B27894" s="683"/>
      <c r="C27894" s="683"/>
      <c r="D27894" s="684"/>
    </row>
    <row r="27895" spans="2:4" ht="15" customHeight="1" x14ac:dyDescent="0.25">
      <c r="B27895" s="683"/>
      <c r="C27895" s="683"/>
      <c r="D27895" s="684"/>
    </row>
    <row r="27896" spans="2:4" ht="15" customHeight="1" x14ac:dyDescent="0.25">
      <c r="B27896" s="683"/>
      <c r="C27896" s="683"/>
      <c r="D27896" s="684"/>
    </row>
    <row r="27897" spans="2:4" ht="15" customHeight="1" x14ac:dyDescent="0.25">
      <c r="B27897" s="683"/>
      <c r="C27897" s="683"/>
      <c r="D27897" s="684"/>
    </row>
    <row r="27898" spans="2:4" ht="15" customHeight="1" x14ac:dyDescent="0.25">
      <c r="B27898" s="683"/>
      <c r="C27898" s="683"/>
      <c r="D27898" s="684"/>
    </row>
    <row r="27899" spans="2:4" ht="15" customHeight="1" x14ac:dyDescent="0.25">
      <c r="B27899" s="683"/>
      <c r="C27899" s="683"/>
      <c r="D27899" s="684"/>
    </row>
    <row r="27900" spans="2:4" ht="15" customHeight="1" x14ac:dyDescent="0.25">
      <c r="B27900" s="683"/>
      <c r="C27900" s="683"/>
      <c r="D27900" s="684"/>
    </row>
    <row r="27901" spans="2:4" ht="15" customHeight="1" x14ac:dyDescent="0.25">
      <c r="B27901" s="683"/>
      <c r="C27901" s="683"/>
      <c r="D27901" s="684"/>
    </row>
    <row r="27902" spans="2:4" ht="15" customHeight="1" x14ac:dyDescent="0.25">
      <c r="B27902" s="683"/>
      <c r="C27902" s="683"/>
      <c r="D27902" s="684"/>
    </row>
    <row r="27903" spans="2:4" ht="15" customHeight="1" x14ac:dyDescent="0.25">
      <c r="B27903" s="683"/>
      <c r="C27903" s="683"/>
      <c r="D27903" s="684"/>
    </row>
    <row r="27904" spans="2:4" ht="15" customHeight="1" x14ac:dyDescent="0.25">
      <c r="B27904" s="683"/>
      <c r="C27904" s="683"/>
      <c r="D27904" s="684"/>
    </row>
    <row r="27905" spans="2:4" ht="15" customHeight="1" x14ac:dyDescent="0.25">
      <c r="B27905" s="683"/>
      <c r="C27905" s="683"/>
      <c r="D27905" s="684"/>
    </row>
    <row r="27906" spans="2:4" ht="15" customHeight="1" x14ac:dyDescent="0.25">
      <c r="B27906" s="683"/>
      <c r="C27906" s="683"/>
      <c r="D27906" s="684"/>
    </row>
    <row r="27907" spans="2:4" ht="15" customHeight="1" x14ac:dyDescent="0.25">
      <c r="B27907" s="683"/>
      <c r="C27907" s="683"/>
      <c r="D27907" s="684"/>
    </row>
    <row r="27908" spans="2:4" ht="15" customHeight="1" x14ac:dyDescent="0.25">
      <c r="B27908" s="683"/>
      <c r="C27908" s="683"/>
      <c r="D27908" s="684"/>
    </row>
    <row r="27909" spans="2:4" ht="15" customHeight="1" x14ac:dyDescent="0.25">
      <c r="B27909" s="683"/>
      <c r="C27909" s="683"/>
      <c r="D27909" s="684"/>
    </row>
    <row r="27910" spans="2:4" ht="15" customHeight="1" x14ac:dyDescent="0.25">
      <c r="B27910" s="683"/>
      <c r="C27910" s="683"/>
      <c r="D27910" s="684"/>
    </row>
    <row r="27911" spans="2:4" ht="15" customHeight="1" x14ac:dyDescent="0.25">
      <c r="B27911" s="683"/>
      <c r="C27911" s="683"/>
      <c r="D27911" s="684"/>
    </row>
    <row r="27912" spans="2:4" ht="15" customHeight="1" x14ac:dyDescent="0.25">
      <c r="B27912" s="683"/>
      <c r="C27912" s="683"/>
      <c r="D27912" s="684"/>
    </row>
    <row r="27913" spans="2:4" ht="15" customHeight="1" x14ac:dyDescent="0.25">
      <c r="B27913" s="683"/>
      <c r="C27913" s="683"/>
      <c r="D27913" s="684"/>
    </row>
    <row r="27914" spans="2:4" ht="15" customHeight="1" x14ac:dyDescent="0.25">
      <c r="B27914" s="683"/>
      <c r="C27914" s="683"/>
      <c r="D27914" s="684"/>
    </row>
    <row r="27915" spans="2:4" ht="15" customHeight="1" x14ac:dyDescent="0.25">
      <c r="B27915" s="683"/>
      <c r="C27915" s="683"/>
      <c r="D27915" s="684"/>
    </row>
    <row r="27916" spans="2:4" ht="15" customHeight="1" x14ac:dyDescent="0.25">
      <c r="B27916" s="683"/>
      <c r="C27916" s="683"/>
      <c r="D27916" s="684"/>
    </row>
    <row r="27917" spans="2:4" ht="15" customHeight="1" x14ac:dyDescent="0.25">
      <c r="B27917" s="683"/>
      <c r="C27917" s="683"/>
      <c r="D27917" s="684"/>
    </row>
    <row r="27918" spans="2:4" ht="15" customHeight="1" x14ac:dyDescent="0.25">
      <c r="B27918" s="683"/>
      <c r="C27918" s="683"/>
      <c r="D27918" s="684"/>
    </row>
    <row r="27919" spans="2:4" ht="15" customHeight="1" x14ac:dyDescent="0.25">
      <c r="B27919" s="683"/>
      <c r="C27919" s="683"/>
      <c r="D27919" s="684"/>
    </row>
    <row r="27920" spans="2:4" ht="15" customHeight="1" x14ac:dyDescent="0.25">
      <c r="B27920" s="683"/>
      <c r="C27920" s="683"/>
      <c r="D27920" s="684"/>
    </row>
    <row r="27921" spans="2:4" ht="15" customHeight="1" x14ac:dyDescent="0.25">
      <c r="B27921" s="683"/>
      <c r="C27921" s="683"/>
      <c r="D27921" s="684"/>
    </row>
    <row r="27922" spans="2:4" ht="15" customHeight="1" x14ac:dyDescent="0.25">
      <c r="B27922" s="683"/>
      <c r="C27922" s="683"/>
      <c r="D27922" s="684"/>
    </row>
    <row r="27923" spans="2:4" ht="15" customHeight="1" x14ac:dyDescent="0.25">
      <c r="B27923" s="683"/>
      <c r="C27923" s="683"/>
      <c r="D27923" s="684"/>
    </row>
    <row r="27924" spans="2:4" ht="15" customHeight="1" x14ac:dyDescent="0.25">
      <c r="B27924" s="683"/>
      <c r="C27924" s="683"/>
      <c r="D27924" s="684"/>
    </row>
    <row r="27925" spans="2:4" ht="15" customHeight="1" x14ac:dyDescent="0.25">
      <c r="B27925" s="683"/>
      <c r="C27925" s="683"/>
      <c r="D27925" s="684"/>
    </row>
    <row r="27926" spans="2:4" ht="15" customHeight="1" x14ac:dyDescent="0.25">
      <c r="B27926" s="683"/>
      <c r="C27926" s="683"/>
      <c r="D27926" s="684"/>
    </row>
    <row r="27927" spans="2:4" ht="15" customHeight="1" x14ac:dyDescent="0.25">
      <c r="B27927" s="683"/>
      <c r="C27927" s="683"/>
      <c r="D27927" s="684"/>
    </row>
    <row r="27928" spans="2:4" ht="15" customHeight="1" x14ac:dyDescent="0.25">
      <c r="B27928" s="683"/>
      <c r="C27928" s="683"/>
      <c r="D27928" s="684"/>
    </row>
    <row r="27929" spans="2:4" ht="15" customHeight="1" x14ac:dyDescent="0.25">
      <c r="B27929" s="683"/>
      <c r="C27929" s="683"/>
      <c r="D27929" s="684"/>
    </row>
    <row r="27930" spans="2:4" ht="15" customHeight="1" x14ac:dyDescent="0.25">
      <c r="B27930" s="683"/>
      <c r="C27930" s="683"/>
      <c r="D27930" s="684"/>
    </row>
    <row r="27931" spans="2:4" ht="15" customHeight="1" x14ac:dyDescent="0.25">
      <c r="B27931" s="683"/>
      <c r="C27931" s="683"/>
      <c r="D27931" s="684"/>
    </row>
    <row r="27932" spans="2:4" ht="15" customHeight="1" x14ac:dyDescent="0.25">
      <c r="B27932" s="683"/>
      <c r="C27932" s="683"/>
      <c r="D27932" s="684"/>
    </row>
    <row r="27933" spans="2:4" ht="15" customHeight="1" x14ac:dyDescent="0.25">
      <c r="B27933" s="683"/>
      <c r="C27933" s="683"/>
      <c r="D27933" s="684"/>
    </row>
    <row r="27934" spans="2:4" ht="15" customHeight="1" x14ac:dyDescent="0.25">
      <c r="B27934" s="683"/>
      <c r="C27934" s="683"/>
      <c r="D27934" s="684"/>
    </row>
    <row r="27935" spans="2:4" ht="15" customHeight="1" x14ac:dyDescent="0.25">
      <c r="B27935" s="683"/>
      <c r="C27935" s="683"/>
      <c r="D27935" s="684"/>
    </row>
    <row r="27936" spans="2:4" ht="15" customHeight="1" x14ac:dyDescent="0.25">
      <c r="B27936" s="683"/>
      <c r="C27936" s="683"/>
      <c r="D27936" s="684"/>
    </row>
    <row r="27937" spans="2:4" ht="15" customHeight="1" x14ac:dyDescent="0.25">
      <c r="B27937" s="683"/>
      <c r="C27937" s="683"/>
      <c r="D27937" s="684"/>
    </row>
    <row r="27938" spans="2:4" ht="15" customHeight="1" x14ac:dyDescent="0.25">
      <c r="B27938" s="683"/>
      <c r="C27938" s="683"/>
      <c r="D27938" s="684"/>
    </row>
    <row r="27939" spans="2:4" ht="15" customHeight="1" x14ac:dyDescent="0.25">
      <c r="B27939" s="683"/>
      <c r="C27939" s="683"/>
      <c r="D27939" s="684"/>
    </row>
    <row r="27940" spans="2:4" ht="15" customHeight="1" x14ac:dyDescent="0.25">
      <c r="B27940" s="683"/>
      <c r="C27940" s="683"/>
      <c r="D27940" s="684"/>
    </row>
    <row r="27941" spans="2:4" ht="15" customHeight="1" x14ac:dyDescent="0.25">
      <c r="B27941" s="683"/>
      <c r="C27941" s="683"/>
      <c r="D27941" s="684"/>
    </row>
    <row r="27942" spans="2:4" ht="15" customHeight="1" x14ac:dyDescent="0.25">
      <c r="B27942" s="683"/>
      <c r="C27942" s="683"/>
      <c r="D27942" s="684"/>
    </row>
    <row r="27943" spans="2:4" ht="15" customHeight="1" x14ac:dyDescent="0.25">
      <c r="B27943" s="683"/>
      <c r="C27943" s="683"/>
      <c r="D27943" s="684"/>
    </row>
    <row r="27944" spans="2:4" ht="15" customHeight="1" x14ac:dyDescent="0.25">
      <c r="B27944" s="683"/>
      <c r="C27944" s="683"/>
      <c r="D27944" s="684"/>
    </row>
    <row r="27945" spans="2:4" ht="15" customHeight="1" x14ac:dyDescent="0.25">
      <c r="B27945" s="683"/>
      <c r="C27945" s="683"/>
      <c r="D27945" s="684"/>
    </row>
    <row r="27946" spans="2:4" ht="15" customHeight="1" x14ac:dyDescent="0.25">
      <c r="B27946" s="683"/>
      <c r="C27946" s="683"/>
      <c r="D27946" s="684"/>
    </row>
    <row r="27947" spans="2:4" ht="15" customHeight="1" x14ac:dyDescent="0.25">
      <c r="B27947" s="683"/>
      <c r="C27947" s="683"/>
      <c r="D27947" s="684"/>
    </row>
    <row r="27948" spans="2:4" ht="15" customHeight="1" x14ac:dyDescent="0.25">
      <c r="B27948" s="683"/>
      <c r="C27948" s="683"/>
      <c r="D27948" s="684"/>
    </row>
    <row r="27949" spans="2:4" ht="15" customHeight="1" x14ac:dyDescent="0.25">
      <c r="B27949" s="683"/>
      <c r="C27949" s="683"/>
      <c r="D27949" s="684"/>
    </row>
    <row r="27950" spans="2:4" ht="15" customHeight="1" x14ac:dyDescent="0.25">
      <c r="B27950" s="683"/>
      <c r="C27950" s="683"/>
      <c r="D27950" s="684"/>
    </row>
    <row r="27951" spans="2:4" ht="15" customHeight="1" x14ac:dyDescent="0.25">
      <c r="B27951" s="683"/>
      <c r="C27951" s="683"/>
      <c r="D27951" s="684"/>
    </row>
    <row r="27952" spans="2:4" ht="15" customHeight="1" x14ac:dyDescent="0.25">
      <c r="B27952" s="683"/>
      <c r="C27952" s="683"/>
      <c r="D27952" s="684"/>
    </row>
    <row r="27953" spans="2:4" ht="15" customHeight="1" x14ac:dyDescent="0.25">
      <c r="B27953" s="683"/>
      <c r="C27953" s="683"/>
      <c r="D27953" s="684"/>
    </row>
    <row r="27954" spans="2:4" ht="15" customHeight="1" x14ac:dyDescent="0.25">
      <c r="B27954" s="683"/>
      <c r="C27954" s="683"/>
      <c r="D27954" s="684"/>
    </row>
    <row r="27955" spans="2:4" ht="15" customHeight="1" x14ac:dyDescent="0.25">
      <c r="B27955" s="683"/>
      <c r="C27955" s="683"/>
      <c r="D27955" s="684"/>
    </row>
    <row r="27956" spans="2:4" ht="15" customHeight="1" x14ac:dyDescent="0.25">
      <c r="B27956" s="683"/>
      <c r="C27956" s="683"/>
      <c r="D27956" s="684"/>
    </row>
    <row r="27957" spans="2:4" ht="15" customHeight="1" x14ac:dyDescent="0.25">
      <c r="B27957" s="683"/>
      <c r="C27957" s="683"/>
      <c r="D27957" s="684"/>
    </row>
    <row r="27958" spans="2:4" ht="15" customHeight="1" x14ac:dyDescent="0.25">
      <c r="B27958" s="683"/>
      <c r="C27958" s="683"/>
      <c r="D27958" s="684"/>
    </row>
    <row r="27959" spans="2:4" ht="15" customHeight="1" x14ac:dyDescent="0.25">
      <c r="B27959" s="683"/>
      <c r="C27959" s="683"/>
      <c r="D27959" s="684"/>
    </row>
    <row r="27960" spans="2:4" ht="15" customHeight="1" x14ac:dyDescent="0.25">
      <c r="B27960" s="683"/>
      <c r="C27960" s="683"/>
      <c r="D27960" s="684"/>
    </row>
    <row r="27961" spans="2:4" ht="15" customHeight="1" x14ac:dyDescent="0.25">
      <c r="B27961" s="683"/>
      <c r="C27961" s="683"/>
      <c r="D27961" s="684"/>
    </row>
    <row r="27962" spans="2:4" ht="15" customHeight="1" x14ac:dyDescent="0.25">
      <c r="B27962" s="683"/>
      <c r="C27962" s="683"/>
      <c r="D27962" s="684"/>
    </row>
    <row r="27963" spans="2:4" ht="15" customHeight="1" x14ac:dyDescent="0.25">
      <c r="B27963" s="683"/>
      <c r="C27963" s="683"/>
      <c r="D27963" s="684"/>
    </row>
    <row r="27964" spans="2:4" ht="15" customHeight="1" x14ac:dyDescent="0.25">
      <c r="B27964" s="683"/>
      <c r="C27964" s="683"/>
      <c r="D27964" s="684"/>
    </row>
    <row r="27965" spans="2:4" ht="15" customHeight="1" x14ac:dyDescent="0.25">
      <c r="B27965" s="683"/>
      <c r="C27965" s="683"/>
      <c r="D27965" s="684"/>
    </row>
    <row r="27966" spans="2:4" ht="15" customHeight="1" x14ac:dyDescent="0.25">
      <c r="B27966" s="683"/>
      <c r="C27966" s="683"/>
      <c r="D27966" s="684"/>
    </row>
    <row r="27967" spans="2:4" ht="15" customHeight="1" x14ac:dyDescent="0.25">
      <c r="B27967" s="683"/>
      <c r="C27967" s="683"/>
      <c r="D27967" s="684"/>
    </row>
    <row r="27968" spans="2:4" ht="15" customHeight="1" x14ac:dyDescent="0.25">
      <c r="B27968" s="683"/>
      <c r="C27968" s="683"/>
      <c r="D27968" s="684"/>
    </row>
    <row r="27969" spans="2:4" ht="15" customHeight="1" x14ac:dyDescent="0.25">
      <c r="B27969" s="683"/>
      <c r="C27969" s="683"/>
      <c r="D27969" s="684"/>
    </row>
    <row r="27970" spans="2:4" ht="15" customHeight="1" x14ac:dyDescent="0.25">
      <c r="B27970" s="683"/>
      <c r="C27970" s="683"/>
      <c r="D27970" s="684"/>
    </row>
    <row r="27971" spans="2:4" ht="15" customHeight="1" x14ac:dyDescent="0.25">
      <c r="B27971" s="683"/>
      <c r="C27971" s="683"/>
      <c r="D27971" s="684"/>
    </row>
    <row r="27972" spans="2:4" ht="15" customHeight="1" x14ac:dyDescent="0.25">
      <c r="B27972" s="683"/>
      <c r="C27972" s="683"/>
      <c r="D27972" s="684"/>
    </row>
    <row r="27973" spans="2:4" ht="15" customHeight="1" x14ac:dyDescent="0.25">
      <c r="B27973" s="683"/>
      <c r="C27973" s="683"/>
      <c r="D27973" s="684"/>
    </row>
    <row r="27974" spans="2:4" ht="15" customHeight="1" x14ac:dyDescent="0.25">
      <c r="B27974" s="683"/>
      <c r="C27974" s="683"/>
      <c r="D27974" s="684"/>
    </row>
    <row r="27975" spans="2:4" ht="15" customHeight="1" x14ac:dyDescent="0.25">
      <c r="B27975" s="683"/>
      <c r="C27975" s="683"/>
      <c r="D27975" s="684"/>
    </row>
    <row r="27976" spans="2:4" ht="15" customHeight="1" x14ac:dyDescent="0.25">
      <c r="B27976" s="683"/>
      <c r="C27976" s="683"/>
      <c r="D27976" s="684"/>
    </row>
    <row r="27977" spans="2:4" ht="15" customHeight="1" x14ac:dyDescent="0.25">
      <c r="B27977" s="683"/>
      <c r="C27977" s="683"/>
      <c r="D27977" s="684"/>
    </row>
    <row r="27978" spans="2:4" ht="15" customHeight="1" x14ac:dyDescent="0.25">
      <c r="B27978" s="683"/>
      <c r="C27978" s="683"/>
      <c r="D27978" s="684"/>
    </row>
    <row r="27979" spans="2:4" ht="15" customHeight="1" x14ac:dyDescent="0.25">
      <c r="B27979" s="683"/>
      <c r="C27979" s="683"/>
      <c r="D27979" s="684"/>
    </row>
    <row r="27980" spans="2:4" ht="15" customHeight="1" x14ac:dyDescent="0.25">
      <c r="B27980" s="683"/>
      <c r="C27980" s="683"/>
      <c r="D27980" s="684"/>
    </row>
    <row r="27981" spans="2:4" ht="15" customHeight="1" x14ac:dyDescent="0.25">
      <c r="B27981" s="683"/>
      <c r="C27981" s="683"/>
      <c r="D27981" s="684"/>
    </row>
    <row r="27982" spans="2:4" ht="15" customHeight="1" x14ac:dyDescent="0.25">
      <c r="B27982" s="683"/>
      <c r="C27982" s="683"/>
      <c r="D27982" s="684"/>
    </row>
    <row r="27983" spans="2:4" ht="15" customHeight="1" x14ac:dyDescent="0.25">
      <c r="B27983" s="683"/>
      <c r="C27983" s="683"/>
      <c r="D27983" s="684"/>
    </row>
    <row r="27984" spans="2:4" ht="15" customHeight="1" x14ac:dyDescent="0.25">
      <c r="B27984" s="683"/>
      <c r="C27984" s="683"/>
      <c r="D27984" s="684"/>
    </row>
    <row r="27985" spans="2:4" ht="15" customHeight="1" x14ac:dyDescent="0.25">
      <c r="B27985" s="683"/>
      <c r="C27985" s="683"/>
      <c r="D27985" s="684"/>
    </row>
    <row r="27986" spans="2:4" ht="15" customHeight="1" x14ac:dyDescent="0.25">
      <c r="B27986" s="683"/>
      <c r="C27986" s="683"/>
      <c r="D27986" s="684"/>
    </row>
    <row r="27987" spans="2:4" ht="15" customHeight="1" x14ac:dyDescent="0.25">
      <c r="B27987" s="683"/>
      <c r="C27987" s="683"/>
      <c r="D27987" s="684"/>
    </row>
    <row r="27988" spans="2:4" ht="15" customHeight="1" x14ac:dyDescent="0.25">
      <c r="B27988" s="683"/>
      <c r="C27988" s="683"/>
      <c r="D27988" s="684"/>
    </row>
    <row r="27989" spans="2:4" ht="15" customHeight="1" x14ac:dyDescent="0.25">
      <c r="B27989" s="683"/>
      <c r="C27989" s="683"/>
      <c r="D27989" s="684"/>
    </row>
    <row r="27990" spans="2:4" ht="15" customHeight="1" x14ac:dyDescent="0.25">
      <c r="B27990" s="683"/>
      <c r="C27990" s="683"/>
      <c r="D27990" s="684"/>
    </row>
    <row r="27991" spans="2:4" ht="15" customHeight="1" x14ac:dyDescent="0.25">
      <c r="B27991" s="683"/>
      <c r="C27991" s="683"/>
      <c r="D27991" s="684"/>
    </row>
    <row r="27992" spans="2:4" ht="15" customHeight="1" x14ac:dyDescent="0.25">
      <c r="B27992" s="683"/>
      <c r="C27992" s="683"/>
      <c r="D27992" s="684"/>
    </row>
    <row r="27993" spans="2:4" ht="15" customHeight="1" x14ac:dyDescent="0.25">
      <c r="B27993" s="683"/>
      <c r="C27993" s="683"/>
      <c r="D27993" s="684"/>
    </row>
    <row r="27994" spans="2:4" ht="15" customHeight="1" x14ac:dyDescent="0.25">
      <c r="B27994" s="683"/>
      <c r="C27994" s="683"/>
      <c r="D27994" s="684"/>
    </row>
    <row r="27995" spans="2:4" ht="15" customHeight="1" x14ac:dyDescent="0.25">
      <c r="B27995" s="683"/>
      <c r="C27995" s="683"/>
      <c r="D27995" s="684"/>
    </row>
    <row r="27996" spans="2:4" ht="15" customHeight="1" x14ac:dyDescent="0.25">
      <c r="B27996" s="683"/>
      <c r="C27996" s="683"/>
      <c r="D27996" s="684"/>
    </row>
    <row r="27997" spans="2:4" ht="15" customHeight="1" x14ac:dyDescent="0.25">
      <c r="B27997" s="683"/>
      <c r="C27997" s="683"/>
      <c r="D27997" s="684"/>
    </row>
    <row r="27998" spans="2:4" ht="15" customHeight="1" x14ac:dyDescent="0.25">
      <c r="B27998" s="683"/>
      <c r="C27998" s="683"/>
      <c r="D27998" s="684"/>
    </row>
    <row r="27999" spans="2:4" ht="15" customHeight="1" x14ac:dyDescent="0.25">
      <c r="B27999" s="683"/>
      <c r="C27999" s="683"/>
      <c r="D27999" s="684"/>
    </row>
    <row r="28000" spans="2:4" ht="15" customHeight="1" x14ac:dyDescent="0.25">
      <c r="B28000" s="683"/>
      <c r="C28000" s="683"/>
      <c r="D28000" s="684"/>
    </row>
    <row r="28001" spans="2:4" ht="15" customHeight="1" x14ac:dyDescent="0.25">
      <c r="B28001" s="683"/>
      <c r="C28001" s="683"/>
      <c r="D28001" s="684"/>
    </row>
    <row r="28002" spans="2:4" ht="15" customHeight="1" x14ac:dyDescent="0.25">
      <c r="B28002" s="683"/>
      <c r="C28002" s="683"/>
      <c r="D28002" s="684"/>
    </row>
    <row r="28003" spans="2:4" ht="15" customHeight="1" x14ac:dyDescent="0.25">
      <c r="B28003" s="683"/>
      <c r="C28003" s="683"/>
      <c r="D28003" s="684"/>
    </row>
    <row r="28004" spans="2:4" ht="15" customHeight="1" x14ac:dyDescent="0.25">
      <c r="B28004" s="683"/>
      <c r="C28004" s="683"/>
      <c r="D28004" s="684"/>
    </row>
    <row r="28005" spans="2:4" ht="15" customHeight="1" x14ac:dyDescent="0.25">
      <c r="B28005" s="683"/>
      <c r="C28005" s="683"/>
      <c r="D28005" s="684"/>
    </row>
    <row r="28006" spans="2:4" ht="15" customHeight="1" x14ac:dyDescent="0.25">
      <c r="B28006" s="683"/>
      <c r="C28006" s="683"/>
      <c r="D28006" s="684"/>
    </row>
    <row r="28007" spans="2:4" ht="15" customHeight="1" x14ac:dyDescent="0.25">
      <c r="B28007" s="683"/>
      <c r="C28007" s="683"/>
      <c r="D28007" s="684"/>
    </row>
    <row r="28008" spans="2:4" ht="15" customHeight="1" x14ac:dyDescent="0.25">
      <c r="B28008" s="683"/>
      <c r="C28008" s="683"/>
      <c r="D28008" s="684"/>
    </row>
    <row r="28009" spans="2:4" ht="15" customHeight="1" x14ac:dyDescent="0.25">
      <c r="B28009" s="683"/>
      <c r="C28009" s="683"/>
      <c r="D28009" s="684"/>
    </row>
    <row r="28010" spans="2:4" ht="15" customHeight="1" x14ac:dyDescent="0.25">
      <c r="B28010" s="683"/>
      <c r="C28010" s="683"/>
      <c r="D28010" s="684"/>
    </row>
    <row r="28011" spans="2:4" ht="15" customHeight="1" x14ac:dyDescent="0.25">
      <c r="B28011" s="683"/>
      <c r="C28011" s="683"/>
      <c r="D28011" s="684"/>
    </row>
    <row r="28012" spans="2:4" ht="15" customHeight="1" x14ac:dyDescent="0.25">
      <c r="B28012" s="683"/>
      <c r="C28012" s="683"/>
      <c r="D28012" s="684"/>
    </row>
    <row r="28013" spans="2:4" ht="15" customHeight="1" x14ac:dyDescent="0.25">
      <c r="B28013" s="683"/>
      <c r="C28013" s="683"/>
      <c r="D28013" s="684"/>
    </row>
    <row r="28014" spans="2:4" ht="15" customHeight="1" x14ac:dyDescent="0.25">
      <c r="B28014" s="683"/>
      <c r="C28014" s="683"/>
      <c r="D28014" s="684"/>
    </row>
    <row r="28015" spans="2:4" ht="15" customHeight="1" x14ac:dyDescent="0.25">
      <c r="B28015" s="683"/>
      <c r="C28015" s="683"/>
      <c r="D28015" s="684"/>
    </row>
    <row r="28016" spans="2:4" ht="15" customHeight="1" x14ac:dyDescent="0.25">
      <c r="B28016" s="683"/>
      <c r="C28016" s="683"/>
      <c r="D28016" s="684"/>
    </row>
    <row r="28017" spans="2:4" ht="15" customHeight="1" x14ac:dyDescent="0.25">
      <c r="B28017" s="683"/>
      <c r="C28017" s="683"/>
      <c r="D28017" s="684"/>
    </row>
    <row r="28018" spans="2:4" ht="15" customHeight="1" x14ac:dyDescent="0.25">
      <c r="B28018" s="683"/>
      <c r="C28018" s="683"/>
      <c r="D28018" s="684"/>
    </row>
    <row r="28019" spans="2:4" ht="15" customHeight="1" x14ac:dyDescent="0.25">
      <c r="B28019" s="683"/>
      <c r="C28019" s="683"/>
      <c r="D28019" s="684"/>
    </row>
    <row r="28020" spans="2:4" ht="15" customHeight="1" x14ac:dyDescent="0.25">
      <c r="B28020" s="683"/>
      <c r="C28020" s="683"/>
      <c r="D28020" s="684"/>
    </row>
    <row r="28021" spans="2:4" ht="15" customHeight="1" x14ac:dyDescent="0.25">
      <c r="B28021" s="683"/>
      <c r="C28021" s="683"/>
      <c r="D28021" s="684"/>
    </row>
    <row r="28022" spans="2:4" ht="15" customHeight="1" x14ac:dyDescent="0.25">
      <c r="B28022" s="683"/>
      <c r="C28022" s="683"/>
      <c r="D28022" s="684"/>
    </row>
    <row r="28023" spans="2:4" ht="15" customHeight="1" x14ac:dyDescent="0.25">
      <c r="B28023" s="683"/>
      <c r="C28023" s="683"/>
      <c r="D28023" s="684"/>
    </row>
    <row r="28024" spans="2:4" ht="15" customHeight="1" x14ac:dyDescent="0.25">
      <c r="B28024" s="683"/>
      <c r="C28024" s="683"/>
      <c r="D28024" s="684"/>
    </row>
    <row r="28025" spans="2:4" ht="15" customHeight="1" x14ac:dyDescent="0.25">
      <c r="B28025" s="683"/>
      <c r="C28025" s="683"/>
      <c r="D28025" s="684"/>
    </row>
    <row r="28026" spans="2:4" ht="15" customHeight="1" x14ac:dyDescent="0.25">
      <c r="B28026" s="683"/>
      <c r="C28026" s="683"/>
      <c r="D28026" s="684"/>
    </row>
    <row r="28027" spans="2:4" ht="15" customHeight="1" x14ac:dyDescent="0.25">
      <c r="B28027" s="683"/>
      <c r="C28027" s="683"/>
      <c r="D28027" s="684"/>
    </row>
    <row r="28028" spans="2:4" ht="15" customHeight="1" x14ac:dyDescent="0.25">
      <c r="B28028" s="683"/>
      <c r="C28028" s="683"/>
      <c r="D28028" s="684"/>
    </row>
    <row r="28029" spans="2:4" ht="15" customHeight="1" x14ac:dyDescent="0.25">
      <c r="B28029" s="683"/>
      <c r="C28029" s="683"/>
      <c r="D28029" s="684"/>
    </row>
    <row r="28030" spans="2:4" ht="15" customHeight="1" x14ac:dyDescent="0.25">
      <c r="B28030" s="683"/>
      <c r="C28030" s="683"/>
      <c r="D28030" s="684"/>
    </row>
    <row r="28031" spans="2:4" ht="15" customHeight="1" x14ac:dyDescent="0.25">
      <c r="B28031" s="683"/>
      <c r="C28031" s="683"/>
      <c r="D28031" s="684"/>
    </row>
    <row r="28032" spans="2:4" ht="15" customHeight="1" x14ac:dyDescent="0.25">
      <c r="B28032" s="683"/>
      <c r="C28032" s="683"/>
      <c r="D28032" s="684"/>
    </row>
    <row r="28033" spans="2:4" ht="15" customHeight="1" x14ac:dyDescent="0.25">
      <c r="B28033" s="683"/>
      <c r="C28033" s="683"/>
      <c r="D28033" s="684"/>
    </row>
    <row r="28034" spans="2:4" ht="15" customHeight="1" x14ac:dyDescent="0.25">
      <c r="B28034" s="683"/>
      <c r="C28034" s="683"/>
      <c r="D28034" s="684"/>
    </row>
    <row r="28035" spans="2:4" ht="15" customHeight="1" x14ac:dyDescent="0.25">
      <c r="B28035" s="683"/>
      <c r="C28035" s="683"/>
      <c r="D28035" s="684"/>
    </row>
    <row r="28036" spans="2:4" ht="15" customHeight="1" x14ac:dyDescent="0.25">
      <c r="B28036" s="683"/>
      <c r="C28036" s="683"/>
      <c r="D28036" s="684"/>
    </row>
    <row r="28037" spans="2:4" ht="15" customHeight="1" x14ac:dyDescent="0.25">
      <c r="B28037" s="683"/>
      <c r="C28037" s="683"/>
      <c r="D28037" s="684"/>
    </row>
    <row r="28038" spans="2:4" ht="15" customHeight="1" x14ac:dyDescent="0.25">
      <c r="B28038" s="683"/>
      <c r="C28038" s="683"/>
      <c r="D28038" s="684"/>
    </row>
    <row r="28039" spans="2:4" ht="15" customHeight="1" x14ac:dyDescent="0.25">
      <c r="B28039" s="683"/>
      <c r="C28039" s="683"/>
      <c r="D28039" s="684"/>
    </row>
    <row r="28040" spans="2:4" ht="15" customHeight="1" x14ac:dyDescent="0.25">
      <c r="B28040" s="683"/>
      <c r="C28040" s="683"/>
      <c r="D28040" s="684"/>
    </row>
    <row r="28041" spans="2:4" ht="15" customHeight="1" x14ac:dyDescent="0.25">
      <c r="B28041" s="683"/>
      <c r="C28041" s="683"/>
      <c r="D28041" s="684"/>
    </row>
    <row r="28042" spans="2:4" ht="15" customHeight="1" x14ac:dyDescent="0.25">
      <c r="B28042" s="683"/>
      <c r="C28042" s="683"/>
      <c r="D28042" s="684"/>
    </row>
    <row r="28043" spans="2:4" ht="15" customHeight="1" x14ac:dyDescent="0.25">
      <c r="B28043" s="683"/>
      <c r="C28043" s="683"/>
      <c r="D28043" s="684"/>
    </row>
    <row r="28044" spans="2:4" ht="15" customHeight="1" x14ac:dyDescent="0.25">
      <c r="B28044" s="683"/>
      <c r="C28044" s="683"/>
      <c r="D28044" s="684"/>
    </row>
    <row r="28045" spans="2:4" ht="15" customHeight="1" x14ac:dyDescent="0.25">
      <c r="B28045" s="683"/>
      <c r="C28045" s="683"/>
      <c r="D28045" s="684"/>
    </row>
    <row r="28046" spans="2:4" ht="15" customHeight="1" x14ac:dyDescent="0.25">
      <c r="B28046" s="683"/>
      <c r="C28046" s="683"/>
      <c r="D28046" s="684"/>
    </row>
    <row r="28047" spans="2:4" ht="15" customHeight="1" x14ac:dyDescent="0.25">
      <c r="B28047" s="683"/>
      <c r="C28047" s="683"/>
      <c r="D28047" s="684"/>
    </row>
    <row r="28048" spans="2:4" ht="15" customHeight="1" x14ac:dyDescent="0.25">
      <c r="B28048" s="683"/>
      <c r="C28048" s="683"/>
      <c r="D28048" s="684"/>
    </row>
    <row r="28049" spans="2:4" ht="15" customHeight="1" x14ac:dyDescent="0.25">
      <c r="B28049" s="683"/>
      <c r="C28049" s="683"/>
      <c r="D28049" s="684"/>
    </row>
    <row r="28050" spans="2:4" ht="15" customHeight="1" x14ac:dyDescent="0.25">
      <c r="B28050" s="683"/>
      <c r="C28050" s="683"/>
      <c r="D28050" s="684"/>
    </row>
    <row r="28051" spans="2:4" ht="15" customHeight="1" x14ac:dyDescent="0.25">
      <c r="B28051" s="683"/>
      <c r="C28051" s="683"/>
      <c r="D28051" s="684"/>
    </row>
    <row r="28052" spans="2:4" ht="15" customHeight="1" x14ac:dyDescent="0.25">
      <c r="B28052" s="683"/>
      <c r="C28052" s="683"/>
      <c r="D28052" s="684"/>
    </row>
    <row r="28053" spans="2:4" ht="15" customHeight="1" x14ac:dyDescent="0.25">
      <c r="B28053" s="683"/>
      <c r="C28053" s="683"/>
      <c r="D28053" s="684"/>
    </row>
    <row r="28054" spans="2:4" ht="15" customHeight="1" x14ac:dyDescent="0.25">
      <c r="B28054" s="683"/>
      <c r="C28054" s="683"/>
      <c r="D28054" s="684"/>
    </row>
    <row r="28055" spans="2:4" ht="15" customHeight="1" x14ac:dyDescent="0.25">
      <c r="B28055" s="683"/>
      <c r="C28055" s="683"/>
      <c r="D28055" s="684"/>
    </row>
    <row r="28056" spans="2:4" ht="15" customHeight="1" x14ac:dyDescent="0.25">
      <c r="B28056" s="683"/>
      <c r="C28056" s="683"/>
      <c r="D28056" s="684"/>
    </row>
    <row r="28057" spans="2:4" ht="15" customHeight="1" x14ac:dyDescent="0.25">
      <c r="B28057" s="683"/>
      <c r="C28057" s="683"/>
      <c r="D28057" s="684"/>
    </row>
    <row r="28058" spans="2:4" ht="15" customHeight="1" x14ac:dyDescent="0.25">
      <c r="B28058" s="683"/>
      <c r="C28058" s="683"/>
      <c r="D28058" s="684"/>
    </row>
    <row r="28059" spans="2:4" ht="15" customHeight="1" x14ac:dyDescent="0.25">
      <c r="B28059" s="683"/>
      <c r="C28059" s="683"/>
      <c r="D28059" s="684"/>
    </row>
    <row r="28060" spans="2:4" ht="15" customHeight="1" x14ac:dyDescent="0.25">
      <c r="B28060" s="683"/>
      <c r="C28060" s="683"/>
      <c r="D28060" s="684"/>
    </row>
    <row r="28061" spans="2:4" ht="15" customHeight="1" x14ac:dyDescent="0.25">
      <c r="B28061" s="683"/>
      <c r="C28061" s="683"/>
      <c r="D28061" s="684"/>
    </row>
    <row r="28062" spans="2:4" ht="15" customHeight="1" x14ac:dyDescent="0.25">
      <c r="B28062" s="683"/>
      <c r="C28062" s="683"/>
      <c r="D28062" s="684"/>
    </row>
    <row r="28063" spans="2:4" ht="15" customHeight="1" x14ac:dyDescent="0.25">
      <c r="B28063" s="683"/>
      <c r="C28063" s="683"/>
      <c r="D28063" s="684"/>
    </row>
    <row r="28064" spans="2:4" ht="15" customHeight="1" x14ac:dyDescent="0.25">
      <c r="B28064" s="683"/>
      <c r="C28064" s="683"/>
      <c r="D28064" s="684"/>
    </row>
    <row r="28065" spans="2:4" ht="15" customHeight="1" x14ac:dyDescent="0.25">
      <c r="B28065" s="683"/>
      <c r="C28065" s="683"/>
      <c r="D28065" s="684"/>
    </row>
    <row r="28066" spans="2:4" ht="15" customHeight="1" x14ac:dyDescent="0.25">
      <c r="B28066" s="683"/>
      <c r="C28066" s="683"/>
      <c r="D28066" s="684"/>
    </row>
    <row r="28067" spans="2:4" ht="15" customHeight="1" x14ac:dyDescent="0.25">
      <c r="B28067" s="683"/>
      <c r="C28067" s="683"/>
      <c r="D28067" s="684"/>
    </row>
    <row r="28068" spans="2:4" ht="15" customHeight="1" x14ac:dyDescent="0.25">
      <c r="B28068" s="683"/>
      <c r="C28068" s="683"/>
      <c r="D28068" s="684"/>
    </row>
    <row r="28069" spans="2:4" ht="15" customHeight="1" x14ac:dyDescent="0.25">
      <c r="B28069" s="683"/>
      <c r="C28069" s="683"/>
      <c r="D28069" s="684"/>
    </row>
    <row r="28070" spans="2:4" ht="15" customHeight="1" x14ac:dyDescent="0.25">
      <c r="B28070" s="683"/>
      <c r="C28070" s="683"/>
      <c r="D28070" s="684"/>
    </row>
    <row r="28071" spans="2:4" ht="15" customHeight="1" x14ac:dyDescent="0.25">
      <c r="B28071" s="683"/>
      <c r="C28071" s="683"/>
      <c r="D28071" s="684"/>
    </row>
    <row r="28072" spans="2:4" ht="15" customHeight="1" x14ac:dyDescent="0.25">
      <c r="B28072" s="683"/>
      <c r="C28072" s="683"/>
      <c r="D28072" s="684"/>
    </row>
    <row r="28073" spans="2:4" ht="15" customHeight="1" x14ac:dyDescent="0.25">
      <c r="B28073" s="683"/>
      <c r="C28073" s="683"/>
      <c r="D28073" s="684"/>
    </row>
    <row r="28074" spans="2:4" ht="15" customHeight="1" x14ac:dyDescent="0.25">
      <c r="B28074" s="683"/>
      <c r="C28074" s="683"/>
      <c r="D28074" s="684"/>
    </row>
    <row r="28075" spans="2:4" ht="15" customHeight="1" x14ac:dyDescent="0.25">
      <c r="B28075" s="683"/>
      <c r="C28075" s="683"/>
      <c r="D28075" s="684"/>
    </row>
    <row r="28076" spans="2:4" ht="15" customHeight="1" x14ac:dyDescent="0.25">
      <c r="B28076" s="683"/>
      <c r="C28076" s="683"/>
      <c r="D28076" s="684"/>
    </row>
    <row r="28077" spans="2:4" ht="15" customHeight="1" x14ac:dyDescent="0.25">
      <c r="B28077" s="683"/>
      <c r="C28077" s="683"/>
      <c r="D28077" s="684"/>
    </row>
    <row r="28078" spans="2:4" ht="15" customHeight="1" x14ac:dyDescent="0.25">
      <c r="B28078" s="683"/>
      <c r="C28078" s="683"/>
      <c r="D28078" s="684"/>
    </row>
    <row r="28079" spans="2:4" ht="15" customHeight="1" x14ac:dyDescent="0.25">
      <c r="B28079" s="683"/>
      <c r="C28079" s="683"/>
      <c r="D28079" s="684"/>
    </row>
    <row r="28080" spans="2:4" ht="15" customHeight="1" x14ac:dyDescent="0.25">
      <c r="B28080" s="683"/>
      <c r="C28080" s="683"/>
      <c r="D28080" s="684"/>
    </row>
    <row r="28081" spans="2:4" ht="15" customHeight="1" x14ac:dyDescent="0.25">
      <c r="B28081" s="683"/>
      <c r="C28081" s="683"/>
      <c r="D28081" s="684"/>
    </row>
    <row r="28082" spans="2:4" ht="15" customHeight="1" x14ac:dyDescent="0.25">
      <c r="B28082" s="683"/>
      <c r="C28082" s="683"/>
      <c r="D28082" s="684"/>
    </row>
    <row r="28083" spans="2:4" ht="15" customHeight="1" x14ac:dyDescent="0.25">
      <c r="B28083" s="683"/>
      <c r="C28083" s="683"/>
      <c r="D28083" s="684"/>
    </row>
    <row r="28084" spans="2:4" ht="15" customHeight="1" x14ac:dyDescent="0.25">
      <c r="B28084" s="683"/>
      <c r="C28084" s="683"/>
      <c r="D28084" s="684"/>
    </row>
    <row r="28085" spans="2:4" ht="15" customHeight="1" x14ac:dyDescent="0.25">
      <c r="B28085" s="683"/>
      <c r="C28085" s="683"/>
      <c r="D28085" s="684"/>
    </row>
    <row r="28086" spans="2:4" ht="15" customHeight="1" x14ac:dyDescent="0.25">
      <c r="B28086" s="683"/>
      <c r="C28086" s="683"/>
      <c r="D28086" s="684"/>
    </row>
    <row r="28087" spans="2:4" ht="15" customHeight="1" x14ac:dyDescent="0.25">
      <c r="B28087" s="683"/>
      <c r="C28087" s="683"/>
      <c r="D28087" s="684"/>
    </row>
    <row r="28088" spans="2:4" ht="15" customHeight="1" x14ac:dyDescent="0.25">
      <c r="B28088" s="683"/>
      <c r="C28088" s="683"/>
      <c r="D28088" s="684"/>
    </row>
    <row r="28089" spans="2:4" ht="15" customHeight="1" x14ac:dyDescent="0.25">
      <c r="B28089" s="683"/>
      <c r="C28089" s="683"/>
      <c r="D28089" s="684"/>
    </row>
    <row r="28090" spans="2:4" ht="15" customHeight="1" x14ac:dyDescent="0.25">
      <c r="B28090" s="683"/>
      <c r="C28090" s="683"/>
      <c r="D28090" s="684"/>
    </row>
    <row r="28091" spans="2:4" ht="15" customHeight="1" x14ac:dyDescent="0.25">
      <c r="B28091" s="683"/>
      <c r="C28091" s="683"/>
      <c r="D28091" s="684"/>
    </row>
    <row r="28092" spans="2:4" ht="15" customHeight="1" x14ac:dyDescent="0.25">
      <c r="B28092" s="683"/>
      <c r="C28092" s="683"/>
      <c r="D28092" s="684"/>
    </row>
    <row r="28093" spans="2:4" ht="15" customHeight="1" x14ac:dyDescent="0.25">
      <c r="B28093" s="683"/>
      <c r="C28093" s="683"/>
      <c r="D28093" s="684"/>
    </row>
    <row r="28094" spans="2:4" ht="15" customHeight="1" x14ac:dyDescent="0.25">
      <c r="B28094" s="683"/>
      <c r="C28094" s="683"/>
      <c r="D28094" s="684"/>
    </row>
    <row r="28095" spans="2:4" ht="15" customHeight="1" x14ac:dyDescent="0.25">
      <c r="B28095" s="683"/>
      <c r="C28095" s="683"/>
      <c r="D28095" s="684"/>
    </row>
    <row r="28096" spans="2:4" ht="15" customHeight="1" x14ac:dyDescent="0.25">
      <c r="B28096" s="683"/>
      <c r="C28096" s="683"/>
      <c r="D28096" s="684"/>
    </row>
    <row r="28097" spans="2:4" ht="15" customHeight="1" x14ac:dyDescent="0.25">
      <c r="B28097" s="683"/>
      <c r="C28097" s="683"/>
      <c r="D28097" s="684"/>
    </row>
    <row r="28098" spans="2:4" ht="15" customHeight="1" x14ac:dyDescent="0.25">
      <c r="B28098" s="683"/>
      <c r="C28098" s="683"/>
      <c r="D28098" s="684"/>
    </row>
    <row r="28099" spans="2:4" ht="15" customHeight="1" x14ac:dyDescent="0.25">
      <c r="B28099" s="683"/>
      <c r="C28099" s="683"/>
      <c r="D28099" s="684"/>
    </row>
    <row r="28100" spans="2:4" ht="15" customHeight="1" x14ac:dyDescent="0.25">
      <c r="B28100" s="683"/>
      <c r="C28100" s="683"/>
      <c r="D28100" s="684"/>
    </row>
    <row r="28101" spans="2:4" ht="15" customHeight="1" x14ac:dyDescent="0.25">
      <c r="B28101" s="683"/>
      <c r="C28101" s="683"/>
      <c r="D28101" s="684"/>
    </row>
    <row r="28102" spans="2:4" ht="15" customHeight="1" x14ac:dyDescent="0.25">
      <c r="B28102" s="683"/>
      <c r="C28102" s="683"/>
      <c r="D28102" s="684"/>
    </row>
    <row r="28103" spans="2:4" ht="15" customHeight="1" x14ac:dyDescent="0.25">
      <c r="B28103" s="683"/>
      <c r="C28103" s="683"/>
      <c r="D28103" s="684"/>
    </row>
    <row r="28104" spans="2:4" ht="15" customHeight="1" x14ac:dyDescent="0.25">
      <c r="B28104" s="683"/>
      <c r="C28104" s="683"/>
      <c r="D28104" s="684"/>
    </row>
    <row r="28105" spans="2:4" ht="15" customHeight="1" x14ac:dyDescent="0.25">
      <c r="B28105" s="683"/>
      <c r="C28105" s="683"/>
      <c r="D28105" s="684"/>
    </row>
    <row r="28106" spans="2:4" ht="15" customHeight="1" x14ac:dyDescent="0.25">
      <c r="B28106" s="683"/>
      <c r="C28106" s="683"/>
      <c r="D28106" s="684"/>
    </row>
    <row r="28107" spans="2:4" ht="15" customHeight="1" x14ac:dyDescent="0.25">
      <c r="B28107" s="683"/>
      <c r="C28107" s="683"/>
      <c r="D28107" s="684"/>
    </row>
    <row r="28108" spans="2:4" ht="15" customHeight="1" x14ac:dyDescent="0.25">
      <c r="B28108" s="683"/>
      <c r="C28108" s="683"/>
      <c r="D28108" s="684"/>
    </row>
    <row r="28109" spans="2:4" ht="15" customHeight="1" x14ac:dyDescent="0.25">
      <c r="B28109" s="683"/>
      <c r="C28109" s="683"/>
      <c r="D28109" s="684"/>
    </row>
    <row r="28110" spans="2:4" ht="15" customHeight="1" x14ac:dyDescent="0.25">
      <c r="B28110" s="683"/>
      <c r="C28110" s="683"/>
      <c r="D28110" s="684"/>
    </row>
    <row r="28111" spans="2:4" ht="15" customHeight="1" x14ac:dyDescent="0.25">
      <c r="B28111" s="683"/>
      <c r="C28111" s="683"/>
      <c r="D28111" s="684"/>
    </row>
    <row r="28112" spans="2:4" ht="15" customHeight="1" x14ac:dyDescent="0.25">
      <c r="B28112" s="683"/>
      <c r="C28112" s="683"/>
      <c r="D28112" s="684"/>
    </row>
    <row r="28113" spans="2:4" ht="15" customHeight="1" x14ac:dyDescent="0.25">
      <c r="B28113" s="683"/>
      <c r="C28113" s="683"/>
      <c r="D28113" s="684"/>
    </row>
    <row r="28114" spans="2:4" ht="15" customHeight="1" x14ac:dyDescent="0.25">
      <c r="B28114" s="683"/>
      <c r="C28114" s="683"/>
      <c r="D28114" s="684"/>
    </row>
    <row r="28115" spans="2:4" ht="15" customHeight="1" x14ac:dyDescent="0.25">
      <c r="B28115" s="683"/>
      <c r="C28115" s="683"/>
      <c r="D28115" s="684"/>
    </row>
    <row r="28116" spans="2:4" ht="15" customHeight="1" x14ac:dyDescent="0.25">
      <c r="B28116" s="683"/>
      <c r="C28116" s="683"/>
      <c r="D28116" s="684"/>
    </row>
    <row r="28117" spans="2:4" ht="15" customHeight="1" x14ac:dyDescent="0.25">
      <c r="B28117" s="683"/>
      <c r="C28117" s="683"/>
      <c r="D28117" s="684"/>
    </row>
    <row r="28118" spans="2:4" ht="15" customHeight="1" x14ac:dyDescent="0.25">
      <c r="B28118" s="683"/>
      <c r="C28118" s="683"/>
      <c r="D28118" s="684"/>
    </row>
    <row r="28119" spans="2:4" ht="15" customHeight="1" x14ac:dyDescent="0.25">
      <c r="B28119" s="683"/>
      <c r="C28119" s="683"/>
      <c r="D28119" s="684"/>
    </row>
    <row r="28120" spans="2:4" ht="15" customHeight="1" x14ac:dyDescent="0.25">
      <c r="B28120" s="683"/>
      <c r="C28120" s="683"/>
      <c r="D28120" s="684"/>
    </row>
    <row r="28121" spans="2:4" ht="15" customHeight="1" x14ac:dyDescent="0.25">
      <c r="B28121" s="683"/>
      <c r="C28121" s="683"/>
      <c r="D28121" s="684"/>
    </row>
    <row r="28122" spans="2:4" ht="15" customHeight="1" x14ac:dyDescent="0.25">
      <c r="B28122" s="683"/>
      <c r="C28122" s="683"/>
      <c r="D28122" s="684"/>
    </row>
    <row r="28123" spans="2:4" ht="15" customHeight="1" x14ac:dyDescent="0.25">
      <c r="B28123" s="683"/>
      <c r="C28123" s="683"/>
      <c r="D28123" s="684"/>
    </row>
    <row r="28124" spans="2:4" ht="15" customHeight="1" x14ac:dyDescent="0.25">
      <c r="B28124" s="683"/>
      <c r="C28124" s="683"/>
      <c r="D28124" s="684"/>
    </row>
    <row r="28125" spans="2:4" ht="15" customHeight="1" x14ac:dyDescent="0.25">
      <c r="B28125" s="683"/>
      <c r="C28125" s="683"/>
      <c r="D28125" s="684"/>
    </row>
    <row r="28126" spans="2:4" ht="15" customHeight="1" x14ac:dyDescent="0.25">
      <c r="B28126" s="683"/>
      <c r="C28126" s="683"/>
      <c r="D28126" s="684"/>
    </row>
    <row r="28127" spans="2:4" ht="15" customHeight="1" x14ac:dyDescent="0.25">
      <c r="B28127" s="683"/>
      <c r="C28127" s="683"/>
      <c r="D28127" s="684"/>
    </row>
    <row r="28128" spans="2:4" ht="15" customHeight="1" x14ac:dyDescent="0.25">
      <c r="B28128" s="683"/>
      <c r="C28128" s="683"/>
      <c r="D28128" s="684"/>
    </row>
    <row r="28129" spans="2:4" ht="15" customHeight="1" x14ac:dyDescent="0.25">
      <c r="B28129" s="683"/>
      <c r="C28129" s="683"/>
      <c r="D28129" s="684"/>
    </row>
    <row r="28130" spans="2:4" ht="15" customHeight="1" x14ac:dyDescent="0.25">
      <c r="B28130" s="683"/>
      <c r="C28130" s="683"/>
      <c r="D28130" s="684"/>
    </row>
    <row r="28131" spans="2:4" ht="15" customHeight="1" x14ac:dyDescent="0.25">
      <c r="B28131" s="683"/>
      <c r="C28131" s="683"/>
      <c r="D28131" s="684"/>
    </row>
    <row r="28132" spans="2:4" ht="15" customHeight="1" x14ac:dyDescent="0.25">
      <c r="B28132" s="683"/>
      <c r="C28132" s="683"/>
      <c r="D28132" s="684"/>
    </row>
    <row r="28133" spans="2:4" ht="15" customHeight="1" x14ac:dyDescent="0.25">
      <c r="B28133" s="683"/>
      <c r="C28133" s="683"/>
      <c r="D28133" s="684"/>
    </row>
    <row r="28134" spans="2:4" ht="15" customHeight="1" x14ac:dyDescent="0.25">
      <c r="B28134" s="683"/>
      <c r="C28134" s="683"/>
      <c r="D28134" s="684"/>
    </row>
    <row r="28135" spans="2:4" ht="15" customHeight="1" x14ac:dyDescent="0.25">
      <c r="B28135" s="683"/>
      <c r="C28135" s="683"/>
      <c r="D28135" s="684"/>
    </row>
    <row r="28136" spans="2:4" ht="15" customHeight="1" x14ac:dyDescent="0.25">
      <c r="B28136" s="683"/>
      <c r="C28136" s="683"/>
      <c r="D28136" s="684"/>
    </row>
    <row r="28137" spans="2:4" ht="15" customHeight="1" x14ac:dyDescent="0.25">
      <c r="B28137" s="683"/>
      <c r="C28137" s="683"/>
      <c r="D28137" s="684"/>
    </row>
    <row r="28138" spans="2:4" ht="15" customHeight="1" x14ac:dyDescent="0.25">
      <c r="B28138" s="683"/>
      <c r="C28138" s="683"/>
      <c r="D28138" s="684"/>
    </row>
    <row r="28139" spans="2:4" ht="15" customHeight="1" x14ac:dyDescent="0.25">
      <c r="B28139" s="683"/>
      <c r="C28139" s="683"/>
      <c r="D28139" s="684"/>
    </row>
    <row r="28140" spans="2:4" ht="15" customHeight="1" x14ac:dyDescent="0.25">
      <c r="B28140" s="683"/>
      <c r="C28140" s="683"/>
      <c r="D28140" s="684"/>
    </row>
    <row r="28141" spans="2:4" ht="15" customHeight="1" x14ac:dyDescent="0.25">
      <c r="B28141" s="683"/>
      <c r="C28141" s="683"/>
      <c r="D28141" s="684"/>
    </row>
    <row r="28142" spans="2:4" ht="15" customHeight="1" x14ac:dyDescent="0.25">
      <c r="B28142" s="683"/>
      <c r="C28142" s="683"/>
      <c r="D28142" s="684"/>
    </row>
    <row r="28143" spans="2:4" ht="15" customHeight="1" x14ac:dyDescent="0.25">
      <c r="B28143" s="683"/>
      <c r="C28143" s="683"/>
      <c r="D28143" s="684"/>
    </row>
    <row r="28144" spans="2:4" ht="15" customHeight="1" x14ac:dyDescent="0.25">
      <c r="B28144" s="683"/>
      <c r="C28144" s="683"/>
      <c r="D28144" s="684"/>
    </row>
    <row r="28145" spans="2:4" ht="15" customHeight="1" x14ac:dyDescent="0.25">
      <c r="B28145" s="683"/>
      <c r="C28145" s="683"/>
      <c r="D28145" s="684"/>
    </row>
    <row r="28146" spans="2:4" ht="15" customHeight="1" x14ac:dyDescent="0.25">
      <c r="B28146" s="683"/>
      <c r="C28146" s="683"/>
      <c r="D28146" s="684"/>
    </row>
    <row r="28147" spans="2:4" ht="15" customHeight="1" x14ac:dyDescent="0.25">
      <c r="B28147" s="683"/>
      <c r="C28147" s="683"/>
      <c r="D28147" s="684"/>
    </row>
    <row r="28148" spans="2:4" ht="15" customHeight="1" x14ac:dyDescent="0.25">
      <c r="B28148" s="683"/>
      <c r="C28148" s="683"/>
      <c r="D28148" s="684"/>
    </row>
    <row r="28149" spans="2:4" ht="15" customHeight="1" x14ac:dyDescent="0.25">
      <c r="B28149" s="683"/>
      <c r="C28149" s="683"/>
      <c r="D28149" s="684"/>
    </row>
    <row r="28150" spans="2:4" ht="15" customHeight="1" x14ac:dyDescent="0.25">
      <c r="B28150" s="683"/>
      <c r="C28150" s="683"/>
      <c r="D28150" s="684"/>
    </row>
    <row r="28151" spans="2:4" ht="15" customHeight="1" x14ac:dyDescent="0.25">
      <c r="B28151" s="683"/>
      <c r="C28151" s="683"/>
      <c r="D28151" s="684"/>
    </row>
    <row r="28152" spans="2:4" ht="15" customHeight="1" x14ac:dyDescent="0.25">
      <c r="B28152" s="683"/>
      <c r="C28152" s="683"/>
      <c r="D28152" s="684"/>
    </row>
    <row r="28153" spans="2:4" ht="15" customHeight="1" x14ac:dyDescent="0.25">
      <c r="B28153" s="683"/>
      <c r="C28153" s="683"/>
      <c r="D28153" s="684"/>
    </row>
    <row r="28154" spans="2:4" ht="15" customHeight="1" x14ac:dyDescent="0.25">
      <c r="B28154" s="683"/>
      <c r="C28154" s="683"/>
      <c r="D28154" s="684"/>
    </row>
    <row r="28155" spans="2:4" ht="15" customHeight="1" x14ac:dyDescent="0.25">
      <c r="B28155" s="683"/>
      <c r="C28155" s="683"/>
      <c r="D28155" s="684"/>
    </row>
    <row r="28156" spans="2:4" ht="15" customHeight="1" x14ac:dyDescent="0.25">
      <c r="B28156" s="683"/>
      <c r="C28156" s="683"/>
      <c r="D28156" s="684"/>
    </row>
    <row r="28157" spans="2:4" ht="15" customHeight="1" x14ac:dyDescent="0.25">
      <c r="B28157" s="683"/>
      <c r="C28157" s="683"/>
      <c r="D28157" s="684"/>
    </row>
    <row r="28158" spans="2:4" ht="15" customHeight="1" x14ac:dyDescent="0.25">
      <c r="B28158" s="683"/>
      <c r="C28158" s="683"/>
      <c r="D28158" s="684"/>
    </row>
    <row r="28159" spans="2:4" ht="15" customHeight="1" x14ac:dyDescent="0.25">
      <c r="B28159" s="683"/>
      <c r="C28159" s="683"/>
      <c r="D28159" s="684"/>
    </row>
    <row r="28160" spans="2:4" ht="15" customHeight="1" x14ac:dyDescent="0.25">
      <c r="B28160" s="683"/>
      <c r="C28160" s="683"/>
      <c r="D28160" s="684"/>
    </row>
    <row r="28161" spans="2:4" ht="15" customHeight="1" x14ac:dyDescent="0.25">
      <c r="B28161" s="683"/>
      <c r="C28161" s="683"/>
      <c r="D28161" s="684"/>
    </row>
    <row r="28162" spans="2:4" ht="15" customHeight="1" x14ac:dyDescent="0.25">
      <c r="B28162" s="683"/>
      <c r="C28162" s="683"/>
      <c r="D28162" s="684"/>
    </row>
    <row r="28163" spans="2:4" ht="15" customHeight="1" x14ac:dyDescent="0.25">
      <c r="B28163" s="683"/>
      <c r="C28163" s="683"/>
      <c r="D28163" s="684"/>
    </row>
    <row r="28164" spans="2:4" ht="15" customHeight="1" x14ac:dyDescent="0.25">
      <c r="B28164" s="683"/>
      <c r="C28164" s="683"/>
      <c r="D28164" s="684"/>
    </row>
    <row r="28165" spans="2:4" ht="15" customHeight="1" x14ac:dyDescent="0.25">
      <c r="B28165" s="683"/>
      <c r="C28165" s="683"/>
      <c r="D28165" s="684"/>
    </row>
    <row r="28166" spans="2:4" ht="15" customHeight="1" x14ac:dyDescent="0.25">
      <c r="B28166" s="683"/>
      <c r="C28166" s="683"/>
      <c r="D28166" s="684"/>
    </row>
    <row r="28167" spans="2:4" ht="15" customHeight="1" x14ac:dyDescent="0.25">
      <c r="B28167" s="683"/>
      <c r="C28167" s="683"/>
      <c r="D28167" s="684"/>
    </row>
    <row r="28168" spans="2:4" ht="15" customHeight="1" x14ac:dyDescent="0.25">
      <c r="B28168" s="683"/>
      <c r="C28168" s="683"/>
      <c r="D28168" s="684"/>
    </row>
    <row r="28169" spans="2:4" ht="15" customHeight="1" x14ac:dyDescent="0.25">
      <c r="B28169" s="683"/>
      <c r="C28169" s="683"/>
      <c r="D28169" s="684"/>
    </row>
    <row r="28170" spans="2:4" ht="15" customHeight="1" x14ac:dyDescent="0.25">
      <c r="B28170" s="683"/>
      <c r="C28170" s="683"/>
      <c r="D28170" s="684"/>
    </row>
    <row r="28171" spans="2:4" ht="15" customHeight="1" x14ac:dyDescent="0.25">
      <c r="B28171" s="683"/>
      <c r="C28171" s="683"/>
      <c r="D28171" s="684"/>
    </row>
    <row r="28172" spans="2:4" ht="15" customHeight="1" x14ac:dyDescent="0.25">
      <c r="B28172" s="683"/>
      <c r="C28172" s="683"/>
      <c r="D28172" s="684"/>
    </row>
    <row r="28173" spans="2:4" ht="15" customHeight="1" x14ac:dyDescent="0.25">
      <c r="B28173" s="683"/>
      <c r="C28173" s="683"/>
      <c r="D28173" s="684"/>
    </row>
    <row r="28174" spans="2:4" ht="15" customHeight="1" x14ac:dyDescent="0.25">
      <c r="B28174" s="683"/>
      <c r="C28174" s="683"/>
      <c r="D28174" s="684"/>
    </row>
    <row r="28175" spans="2:4" ht="15" customHeight="1" x14ac:dyDescent="0.25">
      <c r="B28175" s="683"/>
      <c r="C28175" s="683"/>
      <c r="D28175" s="684"/>
    </row>
    <row r="28176" spans="2:4" ht="15" customHeight="1" x14ac:dyDescent="0.25">
      <c r="B28176" s="683"/>
      <c r="C28176" s="683"/>
      <c r="D28176" s="684"/>
    </row>
    <row r="28177" spans="2:4" ht="15" customHeight="1" x14ac:dyDescent="0.25">
      <c r="B28177" s="683"/>
      <c r="C28177" s="683"/>
      <c r="D28177" s="684"/>
    </row>
    <row r="28178" spans="2:4" ht="15" customHeight="1" x14ac:dyDescent="0.25">
      <c r="B28178" s="683"/>
      <c r="C28178" s="683"/>
      <c r="D28178" s="684"/>
    </row>
    <row r="28179" spans="2:4" ht="15" customHeight="1" x14ac:dyDescent="0.25">
      <c r="B28179" s="683"/>
      <c r="C28179" s="683"/>
      <c r="D28179" s="684"/>
    </row>
    <row r="28180" spans="2:4" ht="15" customHeight="1" x14ac:dyDescent="0.25">
      <c r="B28180" s="683"/>
      <c r="C28180" s="683"/>
      <c r="D28180" s="684"/>
    </row>
    <row r="28181" spans="2:4" ht="15" customHeight="1" x14ac:dyDescent="0.25">
      <c r="B28181" s="683"/>
      <c r="C28181" s="683"/>
      <c r="D28181" s="684"/>
    </row>
    <row r="28182" spans="2:4" ht="15" customHeight="1" x14ac:dyDescent="0.25">
      <c r="B28182" s="683"/>
      <c r="C28182" s="683"/>
      <c r="D28182" s="684"/>
    </row>
    <row r="28183" spans="2:4" ht="15" customHeight="1" x14ac:dyDescent="0.25">
      <c r="B28183" s="683"/>
      <c r="C28183" s="683"/>
      <c r="D28183" s="684"/>
    </row>
    <row r="28184" spans="2:4" ht="15" customHeight="1" x14ac:dyDescent="0.25">
      <c r="B28184" s="683"/>
      <c r="C28184" s="683"/>
      <c r="D28184" s="684"/>
    </row>
    <row r="28185" spans="2:4" ht="15" customHeight="1" x14ac:dyDescent="0.25">
      <c r="B28185" s="683"/>
      <c r="C28185" s="683"/>
      <c r="D28185" s="684"/>
    </row>
    <row r="28186" spans="2:4" ht="15" customHeight="1" x14ac:dyDescent="0.25">
      <c r="B28186" s="683"/>
      <c r="C28186" s="683"/>
      <c r="D28186" s="684"/>
    </row>
    <row r="28187" spans="2:4" ht="15" customHeight="1" x14ac:dyDescent="0.25">
      <c r="B28187" s="683"/>
      <c r="C28187" s="683"/>
      <c r="D28187" s="684"/>
    </row>
    <row r="28188" spans="2:4" ht="15" customHeight="1" x14ac:dyDescent="0.25">
      <c r="B28188" s="683"/>
      <c r="C28188" s="683"/>
      <c r="D28188" s="684"/>
    </row>
    <row r="28189" spans="2:4" ht="15" customHeight="1" x14ac:dyDescent="0.25">
      <c r="B28189" s="683"/>
      <c r="C28189" s="683"/>
      <c r="D28189" s="684"/>
    </row>
    <row r="28190" spans="2:4" ht="15" customHeight="1" x14ac:dyDescent="0.25">
      <c r="B28190" s="683"/>
      <c r="C28190" s="683"/>
      <c r="D28190" s="684"/>
    </row>
    <row r="28191" spans="2:4" ht="15" customHeight="1" x14ac:dyDescent="0.25">
      <c r="B28191" s="683"/>
      <c r="C28191" s="683"/>
      <c r="D28191" s="684"/>
    </row>
    <row r="28192" spans="2:4" ht="15" customHeight="1" x14ac:dyDescent="0.25">
      <c r="B28192" s="683"/>
      <c r="C28192" s="683"/>
      <c r="D28192" s="684"/>
    </row>
    <row r="28193" spans="2:4" ht="15" customHeight="1" x14ac:dyDescent="0.25">
      <c r="B28193" s="683"/>
      <c r="C28193" s="683"/>
      <c r="D28193" s="684"/>
    </row>
    <row r="28194" spans="2:4" ht="15" customHeight="1" x14ac:dyDescent="0.25">
      <c r="B28194" s="683"/>
      <c r="C28194" s="683"/>
      <c r="D28194" s="684"/>
    </row>
    <row r="28195" spans="2:4" ht="15" customHeight="1" x14ac:dyDescent="0.25">
      <c r="B28195" s="683"/>
      <c r="C28195" s="683"/>
      <c r="D28195" s="684"/>
    </row>
    <row r="28196" spans="2:4" ht="15" customHeight="1" x14ac:dyDescent="0.25">
      <c r="B28196" s="683"/>
      <c r="C28196" s="683"/>
      <c r="D28196" s="684"/>
    </row>
    <row r="28197" spans="2:4" ht="15" customHeight="1" x14ac:dyDescent="0.25">
      <c r="B28197" s="683"/>
      <c r="C28197" s="683"/>
      <c r="D28197" s="684"/>
    </row>
    <row r="28198" spans="2:4" ht="15" customHeight="1" x14ac:dyDescent="0.25">
      <c r="B28198" s="683"/>
      <c r="C28198" s="683"/>
      <c r="D28198" s="684"/>
    </row>
    <row r="28199" spans="2:4" ht="15" customHeight="1" x14ac:dyDescent="0.25">
      <c r="B28199" s="683"/>
      <c r="C28199" s="683"/>
      <c r="D28199" s="684"/>
    </row>
    <row r="28200" spans="2:4" ht="15" customHeight="1" x14ac:dyDescent="0.25">
      <c r="B28200" s="683"/>
      <c r="C28200" s="683"/>
      <c r="D28200" s="684"/>
    </row>
    <row r="28201" spans="2:4" ht="15" customHeight="1" x14ac:dyDescent="0.25">
      <c r="B28201" s="683"/>
      <c r="C28201" s="683"/>
      <c r="D28201" s="684"/>
    </row>
    <row r="28202" spans="2:4" ht="15" customHeight="1" x14ac:dyDescent="0.25">
      <c r="B28202" s="683"/>
      <c r="C28202" s="683"/>
      <c r="D28202" s="684"/>
    </row>
    <row r="28203" spans="2:4" ht="15" customHeight="1" x14ac:dyDescent="0.25">
      <c r="B28203" s="683"/>
      <c r="C28203" s="683"/>
      <c r="D28203" s="684"/>
    </row>
    <row r="28204" spans="2:4" ht="15" customHeight="1" x14ac:dyDescent="0.25">
      <c r="B28204" s="683"/>
      <c r="C28204" s="683"/>
      <c r="D28204" s="684"/>
    </row>
    <row r="28205" spans="2:4" ht="15" customHeight="1" x14ac:dyDescent="0.25">
      <c r="B28205" s="683"/>
      <c r="C28205" s="683"/>
      <c r="D28205" s="684"/>
    </row>
    <row r="28206" spans="2:4" ht="15" customHeight="1" x14ac:dyDescent="0.25">
      <c r="B28206" s="683"/>
      <c r="C28206" s="683"/>
      <c r="D28206" s="684"/>
    </row>
    <row r="28207" spans="2:4" ht="15" customHeight="1" x14ac:dyDescent="0.25">
      <c r="B28207" s="683"/>
      <c r="C28207" s="683"/>
      <c r="D28207" s="684"/>
    </row>
    <row r="28208" spans="2:4" ht="15" customHeight="1" x14ac:dyDescent="0.25">
      <c r="B28208" s="683"/>
      <c r="C28208" s="683"/>
      <c r="D28208" s="684"/>
    </row>
    <row r="28209" spans="2:4" ht="15" customHeight="1" x14ac:dyDescent="0.25">
      <c r="B28209" s="683"/>
      <c r="C28209" s="683"/>
      <c r="D28209" s="684"/>
    </row>
    <row r="28210" spans="2:4" ht="15" customHeight="1" x14ac:dyDescent="0.25">
      <c r="B28210" s="683"/>
      <c r="C28210" s="683"/>
      <c r="D28210" s="684"/>
    </row>
    <row r="28211" spans="2:4" ht="15" customHeight="1" x14ac:dyDescent="0.25">
      <c r="B28211" s="683"/>
      <c r="C28211" s="683"/>
      <c r="D28211" s="684"/>
    </row>
    <row r="28212" spans="2:4" ht="15" customHeight="1" x14ac:dyDescent="0.25">
      <c r="B28212" s="683"/>
      <c r="C28212" s="683"/>
      <c r="D28212" s="684"/>
    </row>
    <row r="28213" spans="2:4" ht="15" customHeight="1" x14ac:dyDescent="0.25">
      <c r="B28213" s="683"/>
      <c r="C28213" s="683"/>
      <c r="D28213" s="684"/>
    </row>
    <row r="28214" spans="2:4" ht="15" customHeight="1" x14ac:dyDescent="0.25">
      <c r="B28214" s="683"/>
      <c r="C28214" s="683"/>
      <c r="D28214" s="684"/>
    </row>
    <row r="28215" spans="2:4" ht="15" customHeight="1" x14ac:dyDescent="0.25">
      <c r="B28215" s="683"/>
      <c r="C28215" s="683"/>
      <c r="D28215" s="684"/>
    </row>
    <row r="28216" spans="2:4" ht="15" customHeight="1" x14ac:dyDescent="0.25">
      <c r="B28216" s="683"/>
      <c r="C28216" s="683"/>
      <c r="D28216" s="684"/>
    </row>
    <row r="28217" spans="2:4" ht="15" customHeight="1" x14ac:dyDescent="0.25">
      <c r="B28217" s="683"/>
      <c r="C28217" s="683"/>
      <c r="D28217" s="684"/>
    </row>
    <row r="28218" spans="2:4" ht="15" customHeight="1" x14ac:dyDescent="0.25">
      <c r="B28218" s="683"/>
      <c r="C28218" s="683"/>
      <c r="D28218" s="684"/>
    </row>
    <row r="28219" spans="2:4" ht="15" customHeight="1" x14ac:dyDescent="0.25">
      <c r="B28219" s="683"/>
      <c r="C28219" s="683"/>
      <c r="D28219" s="684"/>
    </row>
    <row r="28220" spans="2:4" ht="15" customHeight="1" x14ac:dyDescent="0.25">
      <c r="B28220" s="683"/>
      <c r="C28220" s="683"/>
      <c r="D28220" s="684"/>
    </row>
    <row r="28221" spans="2:4" ht="15" customHeight="1" x14ac:dyDescent="0.25">
      <c r="B28221" s="683"/>
      <c r="C28221" s="683"/>
      <c r="D28221" s="684"/>
    </row>
    <row r="28222" spans="2:4" ht="15" customHeight="1" x14ac:dyDescent="0.25">
      <c r="B28222" s="683"/>
      <c r="C28222" s="683"/>
      <c r="D28222" s="684"/>
    </row>
    <row r="28223" spans="2:4" ht="15" customHeight="1" x14ac:dyDescent="0.25">
      <c r="B28223" s="683"/>
      <c r="C28223" s="683"/>
      <c r="D28223" s="684"/>
    </row>
    <row r="28224" spans="2:4" ht="15" customHeight="1" x14ac:dyDescent="0.25">
      <c r="B28224" s="683"/>
      <c r="C28224" s="683"/>
      <c r="D28224" s="684"/>
    </row>
    <row r="28225" spans="2:4" ht="15" customHeight="1" x14ac:dyDescent="0.25">
      <c r="B28225" s="683"/>
      <c r="C28225" s="683"/>
      <c r="D28225" s="684"/>
    </row>
    <row r="28226" spans="2:4" ht="15" customHeight="1" x14ac:dyDescent="0.25">
      <c r="B28226" s="683"/>
      <c r="C28226" s="683"/>
      <c r="D28226" s="684"/>
    </row>
    <row r="28227" spans="2:4" ht="15" customHeight="1" x14ac:dyDescent="0.25">
      <c r="B28227" s="683"/>
      <c r="C28227" s="683"/>
      <c r="D28227" s="684"/>
    </row>
    <row r="28228" spans="2:4" ht="15" customHeight="1" x14ac:dyDescent="0.25">
      <c r="B28228" s="683"/>
      <c r="C28228" s="683"/>
      <c r="D28228" s="684"/>
    </row>
    <row r="28229" spans="2:4" ht="15" customHeight="1" x14ac:dyDescent="0.25">
      <c r="B28229" s="683"/>
      <c r="C28229" s="683"/>
      <c r="D28229" s="684"/>
    </row>
    <row r="28230" spans="2:4" ht="15" customHeight="1" x14ac:dyDescent="0.25">
      <c r="B28230" s="683"/>
      <c r="C28230" s="683"/>
      <c r="D28230" s="684"/>
    </row>
    <row r="28231" spans="2:4" ht="15" customHeight="1" x14ac:dyDescent="0.25">
      <c r="B28231" s="683"/>
      <c r="C28231" s="683"/>
      <c r="D28231" s="684"/>
    </row>
    <row r="28232" spans="2:4" ht="15" customHeight="1" x14ac:dyDescent="0.25">
      <c r="B28232" s="683"/>
      <c r="C28232" s="683"/>
      <c r="D28232" s="684"/>
    </row>
    <row r="28233" spans="2:4" ht="15" customHeight="1" x14ac:dyDescent="0.25">
      <c r="B28233" s="683"/>
      <c r="C28233" s="683"/>
      <c r="D28233" s="684"/>
    </row>
    <row r="28234" spans="2:4" ht="15" customHeight="1" x14ac:dyDescent="0.25">
      <c r="B28234" s="683"/>
      <c r="C28234" s="683"/>
      <c r="D28234" s="684"/>
    </row>
    <row r="28235" spans="2:4" ht="15" customHeight="1" x14ac:dyDescent="0.25">
      <c r="B28235" s="683"/>
      <c r="C28235" s="683"/>
      <c r="D28235" s="684"/>
    </row>
    <row r="28236" spans="2:4" ht="15" customHeight="1" x14ac:dyDescent="0.25">
      <c r="B28236" s="683"/>
      <c r="C28236" s="683"/>
      <c r="D28236" s="684"/>
    </row>
    <row r="28237" spans="2:4" ht="15" customHeight="1" x14ac:dyDescent="0.25">
      <c r="B28237" s="683"/>
      <c r="C28237" s="683"/>
      <c r="D28237" s="684"/>
    </row>
    <row r="28238" spans="2:4" ht="15" customHeight="1" x14ac:dyDescent="0.25">
      <c r="B28238" s="683"/>
      <c r="C28238" s="683"/>
      <c r="D28238" s="684"/>
    </row>
    <row r="28239" spans="2:4" ht="15" customHeight="1" x14ac:dyDescent="0.25">
      <c r="B28239" s="683"/>
      <c r="C28239" s="683"/>
      <c r="D28239" s="684"/>
    </row>
    <row r="28240" spans="2:4" ht="15" customHeight="1" x14ac:dyDescent="0.25">
      <c r="B28240" s="683"/>
      <c r="C28240" s="683"/>
      <c r="D28240" s="684"/>
    </row>
    <row r="28241" spans="2:4" ht="15" customHeight="1" x14ac:dyDescent="0.25">
      <c r="B28241" s="683"/>
      <c r="C28241" s="683"/>
      <c r="D28241" s="684"/>
    </row>
    <row r="28242" spans="2:4" ht="15" customHeight="1" x14ac:dyDescent="0.25">
      <c r="B28242" s="683"/>
      <c r="C28242" s="683"/>
      <c r="D28242" s="684"/>
    </row>
    <row r="28243" spans="2:4" ht="15" customHeight="1" x14ac:dyDescent="0.25">
      <c r="B28243" s="683"/>
      <c r="C28243" s="683"/>
      <c r="D28243" s="684"/>
    </row>
    <row r="28244" spans="2:4" ht="15" customHeight="1" x14ac:dyDescent="0.25">
      <c r="B28244" s="683"/>
      <c r="C28244" s="683"/>
      <c r="D28244" s="684"/>
    </row>
    <row r="28245" spans="2:4" ht="15" customHeight="1" x14ac:dyDescent="0.25">
      <c r="B28245" s="683"/>
      <c r="C28245" s="683"/>
      <c r="D28245" s="684"/>
    </row>
    <row r="28246" spans="2:4" ht="15" customHeight="1" x14ac:dyDescent="0.25">
      <c r="B28246" s="683"/>
      <c r="C28246" s="683"/>
      <c r="D28246" s="684"/>
    </row>
    <row r="28247" spans="2:4" ht="15" customHeight="1" x14ac:dyDescent="0.25">
      <c r="B28247" s="683"/>
      <c r="C28247" s="683"/>
      <c r="D28247" s="684"/>
    </row>
    <row r="28248" spans="2:4" ht="15" customHeight="1" x14ac:dyDescent="0.25">
      <c r="B28248" s="683"/>
      <c r="C28248" s="683"/>
      <c r="D28248" s="684"/>
    </row>
    <row r="28249" spans="2:4" ht="15" customHeight="1" x14ac:dyDescent="0.25">
      <c r="B28249" s="683"/>
      <c r="C28249" s="683"/>
      <c r="D28249" s="684"/>
    </row>
    <row r="28250" spans="2:4" ht="15" customHeight="1" x14ac:dyDescent="0.25">
      <c r="B28250" s="683"/>
      <c r="C28250" s="683"/>
      <c r="D28250" s="684"/>
    </row>
    <row r="28251" spans="2:4" ht="15" customHeight="1" x14ac:dyDescent="0.25">
      <c r="B28251" s="683"/>
      <c r="C28251" s="683"/>
      <c r="D28251" s="684"/>
    </row>
    <row r="28252" spans="2:4" ht="15" customHeight="1" x14ac:dyDescent="0.25">
      <c r="B28252" s="683"/>
      <c r="C28252" s="683"/>
      <c r="D28252" s="684"/>
    </row>
    <row r="28253" spans="2:4" ht="15" customHeight="1" x14ac:dyDescent="0.25">
      <c r="B28253" s="683"/>
      <c r="C28253" s="683"/>
      <c r="D28253" s="684"/>
    </row>
    <row r="28254" spans="2:4" ht="15" customHeight="1" x14ac:dyDescent="0.25">
      <c r="B28254" s="683"/>
      <c r="C28254" s="683"/>
      <c r="D28254" s="684"/>
    </row>
    <row r="28255" spans="2:4" ht="15" customHeight="1" x14ac:dyDescent="0.25">
      <c r="B28255" s="683"/>
      <c r="C28255" s="683"/>
      <c r="D28255" s="684"/>
    </row>
    <row r="28256" spans="2:4" ht="15" customHeight="1" x14ac:dyDescent="0.25">
      <c r="B28256" s="683"/>
      <c r="C28256" s="683"/>
      <c r="D28256" s="684"/>
    </row>
    <row r="28257" spans="2:4" ht="15" customHeight="1" x14ac:dyDescent="0.25">
      <c r="B28257" s="683"/>
      <c r="C28257" s="683"/>
      <c r="D28257" s="684"/>
    </row>
    <row r="28258" spans="2:4" ht="15" customHeight="1" x14ac:dyDescent="0.25">
      <c r="B28258" s="683"/>
      <c r="C28258" s="683"/>
      <c r="D28258" s="684"/>
    </row>
    <row r="28259" spans="2:4" ht="15" customHeight="1" x14ac:dyDescent="0.25">
      <c r="B28259" s="683"/>
      <c r="C28259" s="683"/>
      <c r="D28259" s="684"/>
    </row>
    <row r="28260" spans="2:4" ht="15" customHeight="1" x14ac:dyDescent="0.25">
      <c r="B28260" s="683"/>
      <c r="C28260" s="683"/>
      <c r="D28260" s="684"/>
    </row>
    <row r="28261" spans="2:4" ht="15" customHeight="1" x14ac:dyDescent="0.25">
      <c r="B28261" s="683"/>
      <c r="C28261" s="683"/>
      <c r="D28261" s="684"/>
    </row>
    <row r="28262" spans="2:4" ht="15" customHeight="1" x14ac:dyDescent="0.25">
      <c r="B28262" s="683"/>
      <c r="C28262" s="683"/>
      <c r="D28262" s="684"/>
    </row>
    <row r="28263" spans="2:4" ht="15" customHeight="1" x14ac:dyDescent="0.25">
      <c r="B28263" s="683"/>
      <c r="C28263" s="683"/>
      <c r="D28263" s="684"/>
    </row>
    <row r="28264" spans="2:4" ht="15" customHeight="1" x14ac:dyDescent="0.25">
      <c r="B28264" s="683"/>
      <c r="C28264" s="683"/>
      <c r="D28264" s="684"/>
    </row>
    <row r="28265" spans="2:4" ht="15" customHeight="1" x14ac:dyDescent="0.25">
      <c r="B28265" s="683"/>
      <c r="C28265" s="683"/>
      <c r="D28265" s="684"/>
    </row>
    <row r="28266" spans="2:4" ht="15" customHeight="1" x14ac:dyDescent="0.25">
      <c r="B28266" s="683"/>
      <c r="C28266" s="683"/>
      <c r="D28266" s="684"/>
    </row>
    <row r="28267" spans="2:4" ht="15" customHeight="1" x14ac:dyDescent="0.25">
      <c r="B28267" s="683"/>
      <c r="C28267" s="683"/>
      <c r="D28267" s="684"/>
    </row>
    <row r="28268" spans="2:4" ht="15" customHeight="1" x14ac:dyDescent="0.25">
      <c r="B28268" s="683"/>
      <c r="C28268" s="683"/>
      <c r="D28268" s="684"/>
    </row>
    <row r="28269" spans="2:4" ht="15" customHeight="1" x14ac:dyDescent="0.25">
      <c r="B28269" s="683"/>
      <c r="C28269" s="683"/>
      <c r="D28269" s="684"/>
    </row>
    <row r="28270" spans="2:4" ht="15" customHeight="1" x14ac:dyDescent="0.25">
      <c r="B28270" s="683"/>
      <c r="C28270" s="683"/>
      <c r="D28270" s="684"/>
    </row>
    <row r="28271" spans="2:4" ht="15" customHeight="1" x14ac:dyDescent="0.25">
      <c r="B28271" s="683"/>
      <c r="C28271" s="683"/>
      <c r="D28271" s="684"/>
    </row>
    <row r="28272" spans="2:4" ht="15" customHeight="1" x14ac:dyDescent="0.25">
      <c r="B28272" s="683"/>
      <c r="C28272" s="683"/>
      <c r="D28272" s="684"/>
    </row>
    <row r="28273" spans="2:4" ht="15" customHeight="1" x14ac:dyDescent="0.25">
      <c r="B28273" s="683"/>
      <c r="C28273" s="683"/>
      <c r="D28273" s="684"/>
    </row>
    <row r="28274" spans="2:4" ht="15" customHeight="1" x14ac:dyDescent="0.25">
      <c r="B28274" s="683"/>
      <c r="C28274" s="683"/>
      <c r="D28274" s="684"/>
    </row>
    <row r="28275" spans="2:4" ht="15" customHeight="1" x14ac:dyDescent="0.25">
      <c r="B28275" s="683"/>
      <c r="C28275" s="683"/>
      <c r="D28275" s="684"/>
    </row>
    <row r="28276" spans="2:4" ht="15" customHeight="1" x14ac:dyDescent="0.25">
      <c r="B28276" s="683"/>
      <c r="C28276" s="683"/>
      <c r="D28276" s="684"/>
    </row>
    <row r="28277" spans="2:4" ht="15" customHeight="1" x14ac:dyDescent="0.25">
      <c r="B28277" s="683"/>
      <c r="C28277" s="683"/>
      <c r="D28277" s="684"/>
    </row>
    <row r="28278" spans="2:4" ht="15" customHeight="1" x14ac:dyDescent="0.25">
      <c r="B28278" s="683"/>
      <c r="C28278" s="683"/>
      <c r="D28278" s="684"/>
    </row>
    <row r="28279" spans="2:4" ht="15" customHeight="1" x14ac:dyDescent="0.25">
      <c r="B28279" s="683"/>
      <c r="C28279" s="683"/>
      <c r="D28279" s="684"/>
    </row>
    <row r="28280" spans="2:4" ht="15" customHeight="1" x14ac:dyDescent="0.25">
      <c r="B28280" s="683"/>
      <c r="C28280" s="683"/>
      <c r="D28280" s="684"/>
    </row>
    <row r="28281" spans="2:4" ht="15" customHeight="1" x14ac:dyDescent="0.25">
      <c r="B28281" s="683"/>
      <c r="C28281" s="683"/>
      <c r="D28281" s="684"/>
    </row>
    <row r="28282" spans="2:4" ht="15" customHeight="1" x14ac:dyDescent="0.25">
      <c r="B28282" s="683"/>
      <c r="C28282" s="683"/>
      <c r="D28282" s="684"/>
    </row>
    <row r="28283" spans="2:4" ht="15" customHeight="1" x14ac:dyDescent="0.25">
      <c r="B28283" s="683"/>
      <c r="C28283" s="683"/>
      <c r="D28283" s="684"/>
    </row>
    <row r="28284" spans="2:4" ht="15" customHeight="1" x14ac:dyDescent="0.25">
      <c r="B28284" s="683"/>
      <c r="C28284" s="683"/>
      <c r="D28284" s="684"/>
    </row>
    <row r="28285" spans="2:4" ht="15" customHeight="1" x14ac:dyDescent="0.25">
      <c r="B28285" s="683"/>
      <c r="C28285" s="683"/>
      <c r="D28285" s="684"/>
    </row>
    <row r="28286" spans="2:4" ht="15" customHeight="1" x14ac:dyDescent="0.25">
      <c r="B28286" s="683"/>
      <c r="C28286" s="683"/>
      <c r="D28286" s="684"/>
    </row>
    <row r="28287" spans="2:4" ht="15" customHeight="1" x14ac:dyDescent="0.25">
      <c r="B28287" s="683"/>
      <c r="C28287" s="683"/>
      <c r="D28287" s="684"/>
    </row>
    <row r="28288" spans="2:4" ht="15" customHeight="1" x14ac:dyDescent="0.25">
      <c r="B28288" s="683"/>
      <c r="C28288" s="683"/>
      <c r="D28288" s="684"/>
    </row>
    <row r="28289" spans="2:4" ht="15" customHeight="1" x14ac:dyDescent="0.25">
      <c r="B28289" s="683"/>
      <c r="C28289" s="683"/>
      <c r="D28289" s="684"/>
    </row>
    <row r="28290" spans="2:4" ht="15" customHeight="1" x14ac:dyDescent="0.25">
      <c r="B28290" s="683"/>
      <c r="C28290" s="683"/>
      <c r="D28290" s="684"/>
    </row>
    <row r="28291" spans="2:4" ht="15" customHeight="1" x14ac:dyDescent="0.25">
      <c r="B28291" s="683"/>
      <c r="C28291" s="683"/>
      <c r="D28291" s="684"/>
    </row>
    <row r="28292" spans="2:4" ht="15" customHeight="1" x14ac:dyDescent="0.25">
      <c r="B28292" s="683"/>
      <c r="C28292" s="683"/>
      <c r="D28292" s="684"/>
    </row>
    <row r="28293" spans="2:4" ht="15" customHeight="1" x14ac:dyDescent="0.25">
      <c r="B28293" s="683"/>
      <c r="C28293" s="683"/>
      <c r="D28293" s="684"/>
    </row>
    <row r="28294" spans="2:4" ht="15" customHeight="1" x14ac:dyDescent="0.25">
      <c r="B28294" s="683"/>
      <c r="C28294" s="683"/>
      <c r="D28294" s="684"/>
    </row>
    <row r="28295" spans="2:4" ht="15" customHeight="1" x14ac:dyDescent="0.25">
      <c r="B28295" s="683"/>
      <c r="C28295" s="683"/>
      <c r="D28295" s="684"/>
    </row>
    <row r="28296" spans="2:4" ht="15" customHeight="1" x14ac:dyDescent="0.25">
      <c r="B28296" s="683"/>
      <c r="C28296" s="683"/>
      <c r="D28296" s="684"/>
    </row>
    <row r="28297" spans="2:4" ht="15" customHeight="1" x14ac:dyDescent="0.25">
      <c r="B28297" s="683"/>
      <c r="C28297" s="683"/>
      <c r="D28297" s="684"/>
    </row>
    <row r="28298" spans="2:4" ht="15" customHeight="1" x14ac:dyDescent="0.25">
      <c r="B28298" s="683"/>
      <c r="C28298" s="683"/>
      <c r="D28298" s="684"/>
    </row>
    <row r="28299" spans="2:4" ht="15" customHeight="1" x14ac:dyDescent="0.25">
      <c r="B28299" s="683"/>
      <c r="C28299" s="683"/>
      <c r="D28299" s="684"/>
    </row>
    <row r="28300" spans="2:4" ht="15" customHeight="1" x14ac:dyDescent="0.25">
      <c r="B28300" s="683"/>
      <c r="C28300" s="683"/>
      <c r="D28300" s="684"/>
    </row>
    <row r="28301" spans="2:4" ht="15" customHeight="1" x14ac:dyDescent="0.25">
      <c r="B28301" s="683"/>
      <c r="C28301" s="683"/>
      <c r="D28301" s="684"/>
    </row>
    <row r="28302" spans="2:4" ht="15" customHeight="1" x14ac:dyDescent="0.25">
      <c r="B28302" s="683"/>
      <c r="C28302" s="683"/>
      <c r="D28302" s="684"/>
    </row>
    <row r="28303" spans="2:4" ht="15" customHeight="1" x14ac:dyDescent="0.25">
      <c r="B28303" s="683"/>
      <c r="C28303" s="683"/>
      <c r="D28303" s="684"/>
    </row>
    <row r="28304" spans="2:4" ht="15" customHeight="1" x14ac:dyDescent="0.25">
      <c r="B28304" s="683"/>
      <c r="C28304" s="683"/>
      <c r="D28304" s="684"/>
    </row>
    <row r="28305" spans="2:4" ht="15" customHeight="1" x14ac:dyDescent="0.25">
      <c r="B28305" s="683"/>
      <c r="C28305" s="683"/>
      <c r="D28305" s="684"/>
    </row>
    <row r="28306" spans="2:4" ht="15" customHeight="1" x14ac:dyDescent="0.25">
      <c r="B28306" s="683"/>
      <c r="C28306" s="683"/>
      <c r="D28306" s="684"/>
    </row>
    <row r="28307" spans="2:4" ht="15" customHeight="1" x14ac:dyDescent="0.25">
      <c r="B28307" s="683"/>
      <c r="C28307" s="683"/>
      <c r="D28307" s="684"/>
    </row>
    <row r="28308" spans="2:4" ht="15" customHeight="1" x14ac:dyDescent="0.25">
      <c r="B28308" s="683"/>
      <c r="C28308" s="683"/>
      <c r="D28308" s="684"/>
    </row>
    <row r="28309" spans="2:4" ht="15" customHeight="1" x14ac:dyDescent="0.25">
      <c r="B28309" s="683"/>
      <c r="C28309" s="683"/>
      <c r="D28309" s="684"/>
    </row>
    <row r="28310" spans="2:4" ht="15" customHeight="1" x14ac:dyDescent="0.25">
      <c r="B28310" s="683"/>
      <c r="C28310" s="683"/>
      <c r="D28310" s="684"/>
    </row>
    <row r="28311" spans="2:4" ht="15" customHeight="1" x14ac:dyDescent="0.25">
      <c r="B28311" s="683"/>
      <c r="C28311" s="683"/>
      <c r="D28311" s="684"/>
    </row>
    <row r="28312" spans="2:4" ht="15" customHeight="1" x14ac:dyDescent="0.25">
      <c r="B28312" s="683"/>
      <c r="C28312" s="683"/>
      <c r="D28312" s="684"/>
    </row>
    <row r="28313" spans="2:4" ht="15" customHeight="1" x14ac:dyDescent="0.25">
      <c r="B28313" s="683"/>
      <c r="C28313" s="683"/>
      <c r="D28313" s="684"/>
    </row>
    <row r="28314" spans="2:4" ht="15" customHeight="1" x14ac:dyDescent="0.25">
      <c r="B28314" s="683"/>
      <c r="C28314" s="683"/>
      <c r="D28314" s="684"/>
    </row>
    <row r="28315" spans="2:4" ht="15" customHeight="1" x14ac:dyDescent="0.25">
      <c r="B28315" s="683"/>
      <c r="C28315" s="683"/>
      <c r="D28315" s="684"/>
    </row>
    <row r="28316" spans="2:4" ht="15" customHeight="1" x14ac:dyDescent="0.25">
      <c r="B28316" s="683"/>
      <c r="C28316" s="683"/>
      <c r="D28316" s="684"/>
    </row>
    <row r="28317" spans="2:4" ht="15" customHeight="1" x14ac:dyDescent="0.25">
      <c r="B28317" s="683"/>
      <c r="C28317" s="683"/>
      <c r="D28317" s="684"/>
    </row>
    <row r="28318" spans="2:4" ht="15" customHeight="1" x14ac:dyDescent="0.25">
      <c r="B28318" s="683"/>
      <c r="C28318" s="683"/>
      <c r="D28318" s="684"/>
    </row>
    <row r="28319" spans="2:4" ht="15" customHeight="1" x14ac:dyDescent="0.25">
      <c r="B28319" s="683"/>
      <c r="C28319" s="683"/>
      <c r="D28319" s="684"/>
    </row>
    <row r="28320" spans="2:4" ht="15" customHeight="1" x14ac:dyDescent="0.25">
      <c r="B28320" s="683"/>
      <c r="C28320" s="683"/>
      <c r="D28320" s="684"/>
    </row>
    <row r="28321" spans="2:4" ht="15" customHeight="1" x14ac:dyDescent="0.25">
      <c r="B28321" s="683"/>
      <c r="C28321" s="683"/>
      <c r="D28321" s="684"/>
    </row>
    <row r="28322" spans="2:4" ht="15" customHeight="1" x14ac:dyDescent="0.25">
      <c r="B28322" s="683"/>
      <c r="C28322" s="683"/>
      <c r="D28322" s="684"/>
    </row>
    <row r="28323" spans="2:4" ht="15" customHeight="1" x14ac:dyDescent="0.25">
      <c r="B28323" s="683"/>
      <c r="C28323" s="683"/>
      <c r="D28323" s="684"/>
    </row>
    <row r="28324" spans="2:4" ht="15" customHeight="1" x14ac:dyDescent="0.25">
      <c r="B28324" s="683"/>
      <c r="C28324" s="683"/>
      <c r="D28324" s="684"/>
    </row>
    <row r="28325" spans="2:4" ht="15" customHeight="1" x14ac:dyDescent="0.25">
      <c r="B28325" s="683"/>
      <c r="C28325" s="683"/>
      <c r="D28325" s="684"/>
    </row>
    <row r="28326" spans="2:4" ht="15" customHeight="1" x14ac:dyDescent="0.25">
      <c r="B28326" s="683"/>
      <c r="C28326" s="683"/>
      <c r="D28326" s="684"/>
    </row>
    <row r="28327" spans="2:4" ht="15" customHeight="1" x14ac:dyDescent="0.25">
      <c r="B28327" s="683"/>
      <c r="C28327" s="683"/>
      <c r="D28327" s="684"/>
    </row>
    <row r="28328" spans="2:4" ht="15" customHeight="1" x14ac:dyDescent="0.25">
      <c r="B28328" s="683"/>
      <c r="C28328" s="683"/>
      <c r="D28328" s="684"/>
    </row>
    <row r="28329" spans="2:4" ht="15" customHeight="1" x14ac:dyDescent="0.25">
      <c r="B28329" s="683"/>
      <c r="C28329" s="683"/>
      <c r="D28329" s="684"/>
    </row>
    <row r="28330" spans="2:4" ht="15" customHeight="1" x14ac:dyDescent="0.25">
      <c r="B28330" s="683"/>
      <c r="C28330" s="683"/>
      <c r="D28330" s="684"/>
    </row>
    <row r="28331" spans="2:4" ht="15" customHeight="1" x14ac:dyDescent="0.25">
      <c r="B28331" s="683"/>
      <c r="C28331" s="683"/>
      <c r="D28331" s="684"/>
    </row>
    <row r="28332" spans="2:4" ht="15" customHeight="1" x14ac:dyDescent="0.25">
      <c r="B28332" s="683"/>
      <c r="C28332" s="683"/>
      <c r="D28332" s="684"/>
    </row>
    <row r="28333" spans="2:4" ht="15" customHeight="1" x14ac:dyDescent="0.25">
      <c r="B28333" s="683"/>
      <c r="C28333" s="683"/>
      <c r="D28333" s="684"/>
    </row>
    <row r="28334" spans="2:4" ht="15" customHeight="1" x14ac:dyDescent="0.25">
      <c r="B28334" s="683"/>
      <c r="C28334" s="683"/>
      <c r="D28334" s="684"/>
    </row>
    <row r="28335" spans="2:4" ht="15" customHeight="1" x14ac:dyDescent="0.25">
      <c r="B28335" s="683"/>
      <c r="C28335" s="683"/>
      <c r="D28335" s="684"/>
    </row>
    <row r="28336" spans="2:4" ht="15" customHeight="1" x14ac:dyDescent="0.25">
      <c r="B28336" s="683"/>
      <c r="C28336" s="683"/>
      <c r="D28336" s="684"/>
    </row>
    <row r="28337" spans="2:4" ht="15" customHeight="1" x14ac:dyDescent="0.25">
      <c r="B28337" s="683"/>
      <c r="C28337" s="683"/>
      <c r="D28337" s="684"/>
    </row>
    <row r="28338" spans="2:4" ht="15" customHeight="1" x14ac:dyDescent="0.25">
      <c r="B28338" s="683"/>
      <c r="C28338" s="683"/>
      <c r="D28338" s="684"/>
    </row>
    <row r="28339" spans="2:4" ht="15" customHeight="1" x14ac:dyDescent="0.25">
      <c r="B28339" s="683"/>
      <c r="C28339" s="683"/>
      <c r="D28339" s="684"/>
    </row>
    <row r="28340" spans="2:4" ht="15" customHeight="1" x14ac:dyDescent="0.25">
      <c r="B28340" s="683"/>
      <c r="C28340" s="683"/>
      <c r="D28340" s="684"/>
    </row>
    <row r="28341" spans="2:4" ht="15" customHeight="1" x14ac:dyDescent="0.25">
      <c r="B28341" s="683"/>
      <c r="C28341" s="683"/>
      <c r="D28341" s="684"/>
    </row>
    <row r="28342" spans="2:4" ht="15" customHeight="1" x14ac:dyDescent="0.25">
      <c r="B28342" s="683"/>
      <c r="C28342" s="683"/>
      <c r="D28342" s="684"/>
    </row>
    <row r="28343" spans="2:4" ht="15" customHeight="1" x14ac:dyDescent="0.25">
      <c r="B28343" s="683"/>
      <c r="C28343" s="683"/>
      <c r="D28343" s="684"/>
    </row>
    <row r="28344" spans="2:4" ht="15" customHeight="1" x14ac:dyDescent="0.25">
      <c r="B28344" s="683"/>
      <c r="C28344" s="683"/>
      <c r="D28344" s="684"/>
    </row>
    <row r="28345" spans="2:4" ht="15" customHeight="1" x14ac:dyDescent="0.25">
      <c r="B28345" s="683"/>
      <c r="C28345" s="683"/>
      <c r="D28345" s="684"/>
    </row>
    <row r="28346" spans="2:4" ht="15" customHeight="1" x14ac:dyDescent="0.25">
      <c r="B28346" s="683"/>
      <c r="C28346" s="683"/>
      <c r="D28346" s="684"/>
    </row>
    <row r="28347" spans="2:4" ht="15" customHeight="1" x14ac:dyDescent="0.25">
      <c r="B28347" s="683"/>
      <c r="C28347" s="683"/>
      <c r="D28347" s="684"/>
    </row>
    <row r="28348" spans="2:4" ht="15" customHeight="1" x14ac:dyDescent="0.25">
      <c r="B28348" s="683"/>
      <c r="C28348" s="683"/>
      <c r="D28348" s="684"/>
    </row>
    <row r="28349" spans="2:4" ht="15" customHeight="1" x14ac:dyDescent="0.25">
      <c r="B28349" s="683"/>
      <c r="C28349" s="683"/>
      <c r="D28349" s="684"/>
    </row>
    <row r="28350" spans="2:4" ht="15" customHeight="1" x14ac:dyDescent="0.25">
      <c r="B28350" s="683"/>
      <c r="C28350" s="683"/>
      <c r="D28350" s="684"/>
    </row>
    <row r="28351" spans="2:4" ht="15" customHeight="1" x14ac:dyDescent="0.25">
      <c r="B28351" s="683"/>
      <c r="C28351" s="683"/>
      <c r="D28351" s="684"/>
    </row>
    <row r="28352" spans="2:4" ht="15" customHeight="1" x14ac:dyDescent="0.25">
      <c r="B28352" s="683"/>
      <c r="C28352" s="683"/>
      <c r="D28352" s="684"/>
    </row>
    <row r="28353" spans="2:4" ht="15" customHeight="1" x14ac:dyDescent="0.25">
      <c r="B28353" s="683"/>
      <c r="C28353" s="683"/>
      <c r="D28353" s="684"/>
    </row>
    <row r="28354" spans="2:4" ht="15" customHeight="1" x14ac:dyDescent="0.25">
      <c r="B28354" s="683"/>
      <c r="C28354" s="683"/>
      <c r="D28354" s="684"/>
    </row>
    <row r="28355" spans="2:4" ht="15" customHeight="1" x14ac:dyDescent="0.25">
      <c r="B28355" s="683"/>
      <c r="C28355" s="683"/>
      <c r="D28355" s="684"/>
    </row>
    <row r="28356" spans="2:4" ht="15" customHeight="1" x14ac:dyDescent="0.25">
      <c r="B28356" s="683"/>
      <c r="C28356" s="683"/>
      <c r="D28356" s="684"/>
    </row>
    <row r="28357" spans="2:4" ht="15" customHeight="1" x14ac:dyDescent="0.25">
      <c r="B28357" s="683"/>
      <c r="C28357" s="683"/>
      <c r="D28357" s="684"/>
    </row>
    <row r="28358" spans="2:4" ht="15" customHeight="1" x14ac:dyDescent="0.25">
      <c r="B28358" s="683"/>
      <c r="C28358" s="683"/>
      <c r="D28358" s="684"/>
    </row>
    <row r="28359" spans="2:4" ht="15" customHeight="1" x14ac:dyDescent="0.25">
      <c r="B28359" s="683"/>
      <c r="C28359" s="683"/>
      <c r="D28359" s="684"/>
    </row>
    <row r="28360" spans="2:4" ht="15" customHeight="1" x14ac:dyDescent="0.25">
      <c r="B28360" s="683"/>
      <c r="C28360" s="683"/>
      <c r="D28360" s="684"/>
    </row>
    <row r="28361" spans="2:4" ht="15" customHeight="1" x14ac:dyDescent="0.25">
      <c r="B28361" s="683"/>
      <c r="C28361" s="683"/>
      <c r="D28361" s="684"/>
    </row>
    <row r="28362" spans="2:4" ht="15" customHeight="1" x14ac:dyDescent="0.25">
      <c r="B28362" s="683"/>
      <c r="C28362" s="683"/>
      <c r="D28362" s="684"/>
    </row>
    <row r="28363" spans="2:4" ht="15" customHeight="1" x14ac:dyDescent="0.25">
      <c r="B28363" s="683"/>
      <c r="C28363" s="683"/>
      <c r="D28363" s="684"/>
    </row>
    <row r="28364" spans="2:4" ht="15" customHeight="1" x14ac:dyDescent="0.25">
      <c r="B28364" s="683"/>
      <c r="C28364" s="683"/>
      <c r="D28364" s="684"/>
    </row>
    <row r="28365" spans="2:4" ht="15" customHeight="1" x14ac:dyDescent="0.25">
      <c r="B28365" s="683"/>
      <c r="C28365" s="683"/>
      <c r="D28365" s="684"/>
    </row>
    <row r="28366" spans="2:4" ht="15" customHeight="1" x14ac:dyDescent="0.25">
      <c r="B28366" s="683"/>
      <c r="C28366" s="683"/>
      <c r="D28366" s="684"/>
    </row>
    <row r="28367" spans="2:4" ht="15" customHeight="1" x14ac:dyDescent="0.25">
      <c r="B28367" s="683"/>
      <c r="C28367" s="683"/>
      <c r="D28367" s="684"/>
    </row>
    <row r="28368" spans="2:4" ht="15" customHeight="1" x14ac:dyDescent="0.25">
      <c r="B28368" s="683"/>
      <c r="C28368" s="683"/>
      <c r="D28368" s="684"/>
    </row>
    <row r="28369" spans="2:4" ht="15" customHeight="1" x14ac:dyDescent="0.25">
      <c r="B28369" s="683"/>
      <c r="C28369" s="683"/>
      <c r="D28369" s="684"/>
    </row>
    <row r="28370" spans="2:4" ht="15" customHeight="1" x14ac:dyDescent="0.25">
      <c r="B28370" s="683"/>
      <c r="C28370" s="683"/>
      <c r="D28370" s="684"/>
    </row>
    <row r="28371" spans="2:4" ht="15" customHeight="1" x14ac:dyDescent="0.25">
      <c r="B28371" s="683"/>
      <c r="C28371" s="683"/>
      <c r="D28371" s="684"/>
    </row>
    <row r="28372" spans="2:4" ht="15" customHeight="1" x14ac:dyDescent="0.25">
      <c r="B28372" s="683"/>
      <c r="C28372" s="683"/>
      <c r="D28372" s="684"/>
    </row>
    <row r="28373" spans="2:4" ht="15" customHeight="1" x14ac:dyDescent="0.25">
      <c r="B28373" s="683"/>
      <c r="C28373" s="683"/>
      <c r="D28373" s="684"/>
    </row>
    <row r="28374" spans="2:4" ht="15" customHeight="1" x14ac:dyDescent="0.25">
      <c r="B28374" s="683"/>
      <c r="C28374" s="683"/>
      <c r="D28374" s="684"/>
    </row>
    <row r="28375" spans="2:4" ht="15" customHeight="1" x14ac:dyDescent="0.25">
      <c r="B28375" s="683"/>
      <c r="C28375" s="683"/>
      <c r="D28375" s="684"/>
    </row>
    <row r="28376" spans="2:4" ht="15" customHeight="1" x14ac:dyDescent="0.25">
      <c r="B28376" s="683"/>
      <c r="C28376" s="683"/>
      <c r="D28376" s="684"/>
    </row>
    <row r="28377" spans="2:4" ht="15" customHeight="1" x14ac:dyDescent="0.25">
      <c r="B28377" s="683"/>
      <c r="C28377" s="683"/>
      <c r="D28377" s="684"/>
    </row>
    <row r="28378" spans="2:4" ht="15" customHeight="1" x14ac:dyDescent="0.25">
      <c r="B28378" s="683"/>
      <c r="C28378" s="683"/>
      <c r="D28378" s="684"/>
    </row>
    <row r="28379" spans="2:4" ht="15" customHeight="1" x14ac:dyDescent="0.25">
      <c r="B28379" s="683"/>
      <c r="C28379" s="683"/>
      <c r="D28379" s="684"/>
    </row>
    <row r="28380" spans="2:4" ht="15" customHeight="1" x14ac:dyDescent="0.25">
      <c r="B28380" s="683"/>
      <c r="C28380" s="683"/>
      <c r="D28380" s="684"/>
    </row>
    <row r="28381" spans="2:4" ht="15" customHeight="1" x14ac:dyDescent="0.25">
      <c r="B28381" s="683"/>
      <c r="C28381" s="683"/>
      <c r="D28381" s="684"/>
    </row>
    <row r="28382" spans="2:4" ht="15" customHeight="1" x14ac:dyDescent="0.25">
      <c r="B28382" s="683"/>
      <c r="C28382" s="683"/>
      <c r="D28382" s="684"/>
    </row>
    <row r="28383" spans="2:4" ht="15" customHeight="1" x14ac:dyDescent="0.25">
      <c r="B28383" s="683"/>
      <c r="C28383" s="683"/>
      <c r="D28383" s="684"/>
    </row>
    <row r="28384" spans="2:4" ht="15" customHeight="1" x14ac:dyDescent="0.25">
      <c r="B28384" s="683"/>
      <c r="C28384" s="683"/>
      <c r="D28384" s="684"/>
    </row>
    <row r="28385" spans="2:4" ht="15" customHeight="1" x14ac:dyDescent="0.25">
      <c r="B28385" s="683"/>
      <c r="C28385" s="683"/>
      <c r="D28385" s="684"/>
    </row>
    <row r="28386" spans="2:4" ht="15" customHeight="1" x14ac:dyDescent="0.25">
      <c r="B28386" s="683"/>
      <c r="C28386" s="683"/>
      <c r="D28386" s="684"/>
    </row>
    <row r="28387" spans="2:4" ht="15" customHeight="1" x14ac:dyDescent="0.25">
      <c r="B28387" s="683"/>
      <c r="C28387" s="683"/>
      <c r="D28387" s="684"/>
    </row>
    <row r="28388" spans="2:4" ht="15" customHeight="1" x14ac:dyDescent="0.25">
      <c r="B28388" s="683"/>
      <c r="C28388" s="683"/>
      <c r="D28388" s="684"/>
    </row>
    <row r="28389" spans="2:4" ht="15" customHeight="1" x14ac:dyDescent="0.25">
      <c r="B28389" s="683"/>
      <c r="C28389" s="683"/>
      <c r="D28389" s="684"/>
    </row>
    <row r="28390" spans="2:4" ht="15" customHeight="1" x14ac:dyDescent="0.25">
      <c r="B28390" s="683"/>
      <c r="C28390" s="683"/>
      <c r="D28390" s="684"/>
    </row>
    <row r="28391" spans="2:4" ht="15" customHeight="1" x14ac:dyDescent="0.25">
      <c r="B28391" s="683"/>
      <c r="C28391" s="683"/>
      <c r="D28391" s="684"/>
    </row>
    <row r="28392" spans="2:4" ht="15" customHeight="1" x14ac:dyDescent="0.25">
      <c r="B28392" s="683"/>
      <c r="C28392" s="683"/>
      <c r="D28392" s="684"/>
    </row>
    <row r="28393" spans="2:4" ht="15" customHeight="1" x14ac:dyDescent="0.25">
      <c r="B28393" s="683"/>
      <c r="C28393" s="683"/>
      <c r="D28393" s="684"/>
    </row>
    <row r="28394" spans="2:4" ht="15" customHeight="1" x14ac:dyDescent="0.25">
      <c r="B28394" s="683"/>
      <c r="C28394" s="683"/>
      <c r="D28394" s="684"/>
    </row>
    <row r="28395" spans="2:4" ht="15" customHeight="1" x14ac:dyDescent="0.25">
      <c r="B28395" s="683"/>
      <c r="C28395" s="683"/>
      <c r="D28395" s="684"/>
    </row>
    <row r="28396" spans="2:4" ht="15" customHeight="1" x14ac:dyDescent="0.25">
      <c r="B28396" s="683"/>
      <c r="C28396" s="683"/>
      <c r="D28396" s="684"/>
    </row>
    <row r="28397" spans="2:4" ht="15" customHeight="1" x14ac:dyDescent="0.25">
      <c r="B28397" s="683"/>
      <c r="C28397" s="683"/>
      <c r="D28397" s="684"/>
    </row>
    <row r="28398" spans="2:4" ht="15" customHeight="1" x14ac:dyDescent="0.25">
      <c r="B28398" s="683"/>
      <c r="C28398" s="683"/>
      <c r="D28398" s="684"/>
    </row>
    <row r="28399" spans="2:4" ht="15" customHeight="1" x14ac:dyDescent="0.25">
      <c r="B28399" s="683"/>
      <c r="C28399" s="683"/>
      <c r="D28399" s="684"/>
    </row>
    <row r="28400" spans="2:4" ht="15" customHeight="1" x14ac:dyDescent="0.25">
      <c r="B28400" s="683"/>
      <c r="C28400" s="683"/>
      <c r="D28400" s="684"/>
    </row>
    <row r="28401" spans="2:4" ht="15" customHeight="1" x14ac:dyDescent="0.25">
      <c r="B28401" s="683"/>
      <c r="C28401" s="683"/>
      <c r="D28401" s="684"/>
    </row>
    <row r="28402" spans="2:4" ht="15" customHeight="1" x14ac:dyDescent="0.25">
      <c r="B28402" s="683"/>
      <c r="C28402" s="683"/>
      <c r="D28402" s="684"/>
    </row>
    <row r="28403" spans="2:4" ht="15" customHeight="1" x14ac:dyDescent="0.25">
      <c r="B28403" s="683"/>
      <c r="C28403" s="683"/>
      <c r="D28403" s="684"/>
    </row>
    <row r="28404" spans="2:4" ht="15" customHeight="1" x14ac:dyDescent="0.25">
      <c r="B28404" s="683"/>
      <c r="C28404" s="683"/>
      <c r="D28404" s="684"/>
    </row>
    <row r="28405" spans="2:4" ht="15" customHeight="1" x14ac:dyDescent="0.25">
      <c r="B28405" s="683"/>
      <c r="C28405" s="683"/>
      <c r="D28405" s="684"/>
    </row>
    <row r="28406" spans="2:4" ht="15" customHeight="1" x14ac:dyDescent="0.25">
      <c r="B28406" s="683"/>
      <c r="C28406" s="683"/>
      <c r="D28406" s="684"/>
    </row>
    <row r="28407" spans="2:4" ht="15" customHeight="1" x14ac:dyDescent="0.25">
      <c r="B28407" s="683"/>
      <c r="C28407" s="683"/>
      <c r="D28407" s="684"/>
    </row>
    <row r="28408" spans="2:4" ht="15" customHeight="1" x14ac:dyDescent="0.25">
      <c r="B28408" s="683"/>
      <c r="C28408" s="683"/>
      <c r="D28408" s="684"/>
    </row>
    <row r="28409" spans="2:4" ht="15" customHeight="1" x14ac:dyDescent="0.25">
      <c r="B28409" s="683"/>
      <c r="C28409" s="683"/>
      <c r="D28409" s="684"/>
    </row>
    <row r="28410" spans="2:4" ht="15" customHeight="1" x14ac:dyDescent="0.25">
      <c r="B28410" s="683"/>
      <c r="C28410" s="683"/>
      <c r="D28410" s="684"/>
    </row>
    <row r="28411" spans="2:4" ht="15" customHeight="1" x14ac:dyDescent="0.25">
      <c r="B28411" s="683"/>
      <c r="C28411" s="683"/>
      <c r="D28411" s="684"/>
    </row>
    <row r="28412" spans="2:4" ht="15" customHeight="1" x14ac:dyDescent="0.25">
      <c r="B28412" s="683"/>
      <c r="C28412" s="683"/>
      <c r="D28412" s="684"/>
    </row>
    <row r="28413" spans="2:4" ht="15" customHeight="1" x14ac:dyDescent="0.25">
      <c r="B28413" s="683"/>
      <c r="C28413" s="683"/>
      <c r="D28413" s="684"/>
    </row>
    <row r="28414" spans="2:4" ht="15" customHeight="1" x14ac:dyDescent="0.25">
      <c r="B28414" s="683"/>
      <c r="C28414" s="683"/>
      <c r="D28414" s="684"/>
    </row>
    <row r="28415" spans="2:4" ht="15" customHeight="1" x14ac:dyDescent="0.25">
      <c r="B28415" s="683"/>
      <c r="C28415" s="683"/>
      <c r="D28415" s="684"/>
    </row>
    <row r="28416" spans="2:4" ht="15" customHeight="1" x14ac:dyDescent="0.25">
      <c r="B28416" s="683"/>
      <c r="C28416" s="683"/>
      <c r="D28416" s="684"/>
    </row>
    <row r="28417" spans="2:4" ht="15" customHeight="1" x14ac:dyDescent="0.25">
      <c r="B28417" s="683"/>
      <c r="C28417" s="683"/>
      <c r="D28417" s="684"/>
    </row>
    <row r="28418" spans="2:4" ht="15" customHeight="1" x14ac:dyDescent="0.25">
      <c r="B28418" s="683"/>
      <c r="C28418" s="683"/>
      <c r="D28418" s="684"/>
    </row>
    <row r="28419" spans="2:4" ht="15" customHeight="1" x14ac:dyDescent="0.25">
      <c r="B28419" s="683"/>
      <c r="C28419" s="683"/>
      <c r="D28419" s="684"/>
    </row>
    <row r="28420" spans="2:4" ht="15" customHeight="1" x14ac:dyDescent="0.25">
      <c r="B28420" s="683"/>
      <c r="C28420" s="683"/>
      <c r="D28420" s="684"/>
    </row>
    <row r="28421" spans="2:4" ht="15" customHeight="1" x14ac:dyDescent="0.25">
      <c r="B28421" s="683"/>
      <c r="C28421" s="683"/>
      <c r="D28421" s="684"/>
    </row>
    <row r="28422" spans="2:4" ht="15" customHeight="1" x14ac:dyDescent="0.25">
      <c r="B28422" s="683"/>
      <c r="C28422" s="683"/>
      <c r="D28422" s="684"/>
    </row>
    <row r="28423" spans="2:4" ht="15" customHeight="1" x14ac:dyDescent="0.25">
      <c r="B28423" s="683"/>
      <c r="C28423" s="683"/>
      <c r="D28423" s="684"/>
    </row>
    <row r="28424" spans="2:4" ht="15" customHeight="1" x14ac:dyDescent="0.25">
      <c r="B28424" s="683"/>
      <c r="C28424" s="683"/>
      <c r="D28424" s="684"/>
    </row>
    <row r="28425" spans="2:4" ht="15" customHeight="1" x14ac:dyDescent="0.25">
      <c r="B28425" s="683"/>
      <c r="C28425" s="683"/>
      <c r="D28425" s="684"/>
    </row>
    <row r="28426" spans="2:4" ht="15" customHeight="1" x14ac:dyDescent="0.25">
      <c r="B28426" s="683"/>
      <c r="C28426" s="683"/>
      <c r="D28426" s="684"/>
    </row>
    <row r="28427" spans="2:4" ht="15" customHeight="1" x14ac:dyDescent="0.25">
      <c r="B28427" s="683"/>
      <c r="C28427" s="683"/>
      <c r="D28427" s="684"/>
    </row>
    <row r="28428" spans="2:4" ht="15" customHeight="1" x14ac:dyDescent="0.25">
      <c r="B28428" s="683"/>
      <c r="C28428" s="683"/>
      <c r="D28428" s="684"/>
    </row>
    <row r="28429" spans="2:4" ht="15" customHeight="1" x14ac:dyDescent="0.25">
      <c r="B28429" s="683"/>
      <c r="C28429" s="683"/>
      <c r="D28429" s="684"/>
    </row>
    <row r="28430" spans="2:4" ht="15" customHeight="1" x14ac:dyDescent="0.25">
      <c r="B28430" s="683"/>
      <c r="C28430" s="683"/>
      <c r="D28430" s="684"/>
    </row>
    <row r="28431" spans="2:4" ht="15" customHeight="1" x14ac:dyDescent="0.25">
      <c r="B28431" s="683"/>
      <c r="C28431" s="683"/>
      <c r="D28431" s="684"/>
    </row>
    <row r="28432" spans="2:4" ht="15" customHeight="1" x14ac:dyDescent="0.25">
      <c r="B28432" s="683"/>
      <c r="C28432" s="683"/>
      <c r="D28432" s="684"/>
    </row>
    <row r="28433" spans="2:4" ht="15" customHeight="1" x14ac:dyDescent="0.25">
      <c r="B28433" s="683"/>
      <c r="C28433" s="683"/>
      <c r="D28433" s="684"/>
    </row>
    <row r="28434" spans="2:4" ht="15" customHeight="1" x14ac:dyDescent="0.25">
      <c r="B28434" s="683"/>
      <c r="C28434" s="683"/>
      <c r="D28434" s="684"/>
    </row>
    <row r="28435" spans="2:4" ht="15" customHeight="1" x14ac:dyDescent="0.25">
      <c r="B28435" s="683"/>
      <c r="C28435" s="683"/>
      <c r="D28435" s="684"/>
    </row>
    <row r="28436" spans="2:4" ht="15" customHeight="1" x14ac:dyDescent="0.25">
      <c r="B28436" s="683"/>
      <c r="C28436" s="683"/>
      <c r="D28436" s="684"/>
    </row>
    <row r="28437" spans="2:4" ht="15" customHeight="1" x14ac:dyDescent="0.25">
      <c r="B28437" s="683"/>
      <c r="C28437" s="683"/>
      <c r="D28437" s="684"/>
    </row>
    <row r="28438" spans="2:4" ht="15" customHeight="1" x14ac:dyDescent="0.25">
      <c r="B28438" s="683"/>
      <c r="C28438" s="683"/>
      <c r="D28438" s="684"/>
    </row>
    <row r="28439" spans="2:4" ht="15" customHeight="1" x14ac:dyDescent="0.25">
      <c r="B28439" s="683"/>
      <c r="C28439" s="683"/>
      <c r="D28439" s="684"/>
    </row>
    <row r="28440" spans="2:4" ht="15" customHeight="1" x14ac:dyDescent="0.25">
      <c r="B28440" s="683"/>
      <c r="C28440" s="683"/>
      <c r="D28440" s="684"/>
    </row>
    <row r="28441" spans="2:4" ht="15" customHeight="1" x14ac:dyDescent="0.25">
      <c r="B28441" s="683"/>
      <c r="C28441" s="683"/>
      <c r="D28441" s="684"/>
    </row>
    <row r="28442" spans="2:4" ht="15" customHeight="1" x14ac:dyDescent="0.25">
      <c r="B28442" s="683"/>
      <c r="C28442" s="683"/>
      <c r="D28442" s="684"/>
    </row>
    <row r="28443" spans="2:4" ht="15" customHeight="1" x14ac:dyDescent="0.25">
      <c r="B28443" s="683"/>
      <c r="C28443" s="683"/>
      <c r="D28443" s="684"/>
    </row>
    <row r="28444" spans="2:4" ht="15" customHeight="1" x14ac:dyDescent="0.25">
      <c r="B28444" s="683"/>
      <c r="C28444" s="683"/>
      <c r="D28444" s="684"/>
    </row>
    <row r="28445" spans="2:4" ht="15" customHeight="1" x14ac:dyDescent="0.25">
      <c r="B28445" s="683"/>
      <c r="C28445" s="683"/>
      <c r="D28445" s="684"/>
    </row>
    <row r="28446" spans="2:4" ht="15" customHeight="1" x14ac:dyDescent="0.25">
      <c r="B28446" s="683"/>
      <c r="C28446" s="683"/>
      <c r="D28446" s="684"/>
    </row>
    <row r="28447" spans="2:4" ht="15" customHeight="1" x14ac:dyDescent="0.25">
      <c r="B28447" s="683"/>
      <c r="C28447" s="683"/>
      <c r="D28447" s="684"/>
    </row>
    <row r="28448" spans="2:4" ht="15" customHeight="1" x14ac:dyDescent="0.25">
      <c r="B28448" s="683"/>
      <c r="C28448" s="683"/>
      <c r="D28448" s="684"/>
    </row>
    <row r="28449" spans="2:4" ht="15" customHeight="1" x14ac:dyDescent="0.25">
      <c r="B28449" s="683"/>
      <c r="C28449" s="683"/>
      <c r="D28449" s="684"/>
    </row>
    <row r="28450" spans="2:4" ht="15" customHeight="1" x14ac:dyDescent="0.25">
      <c r="B28450" s="683"/>
      <c r="C28450" s="683"/>
      <c r="D28450" s="684"/>
    </row>
    <row r="28451" spans="2:4" ht="15" customHeight="1" x14ac:dyDescent="0.25">
      <c r="B28451" s="683"/>
      <c r="C28451" s="683"/>
      <c r="D28451" s="684"/>
    </row>
    <row r="28452" spans="2:4" ht="15" customHeight="1" x14ac:dyDescent="0.25">
      <c r="B28452" s="683"/>
      <c r="C28452" s="683"/>
      <c r="D28452" s="684"/>
    </row>
    <row r="28453" spans="2:4" ht="15" customHeight="1" x14ac:dyDescent="0.25">
      <c r="B28453" s="683"/>
      <c r="C28453" s="683"/>
      <c r="D28453" s="684"/>
    </row>
    <row r="28454" spans="2:4" ht="15" customHeight="1" x14ac:dyDescent="0.25">
      <c r="B28454" s="683"/>
      <c r="C28454" s="683"/>
      <c r="D28454" s="684"/>
    </row>
    <row r="28455" spans="2:4" ht="15" customHeight="1" x14ac:dyDescent="0.25">
      <c r="B28455" s="683"/>
      <c r="C28455" s="683"/>
      <c r="D28455" s="684"/>
    </row>
    <row r="28456" spans="2:4" ht="15" customHeight="1" x14ac:dyDescent="0.25">
      <c r="B28456" s="683"/>
      <c r="C28456" s="683"/>
      <c r="D28456" s="684"/>
    </row>
    <row r="28457" spans="2:4" ht="15" customHeight="1" x14ac:dyDescent="0.25">
      <c r="B28457" s="683"/>
      <c r="C28457" s="683"/>
      <c r="D28457" s="684"/>
    </row>
    <row r="28458" spans="2:4" ht="15" customHeight="1" x14ac:dyDescent="0.25">
      <c r="B28458" s="683"/>
      <c r="C28458" s="683"/>
      <c r="D28458" s="684"/>
    </row>
    <row r="28459" spans="2:4" ht="15" customHeight="1" x14ac:dyDescent="0.25">
      <c r="B28459" s="683"/>
      <c r="C28459" s="683"/>
      <c r="D28459" s="684"/>
    </row>
    <row r="28460" spans="2:4" ht="15" customHeight="1" x14ac:dyDescent="0.25">
      <c r="B28460" s="683"/>
      <c r="C28460" s="683"/>
      <c r="D28460" s="684"/>
    </row>
    <row r="28461" spans="2:4" ht="15" customHeight="1" x14ac:dyDescent="0.25">
      <c r="B28461" s="683"/>
      <c r="C28461" s="683"/>
      <c r="D28461" s="684"/>
    </row>
    <row r="28462" spans="2:4" ht="15" customHeight="1" x14ac:dyDescent="0.25">
      <c r="B28462" s="683"/>
      <c r="C28462" s="683"/>
      <c r="D28462" s="684"/>
    </row>
    <row r="28463" spans="2:4" ht="15" customHeight="1" x14ac:dyDescent="0.25">
      <c r="B28463" s="683"/>
      <c r="C28463" s="683"/>
      <c r="D28463" s="684"/>
    </row>
    <row r="28464" spans="2:4" ht="15" customHeight="1" x14ac:dyDescent="0.25">
      <c r="B28464" s="683"/>
      <c r="C28464" s="683"/>
      <c r="D28464" s="684"/>
    </row>
    <row r="28465" spans="2:4" ht="15" customHeight="1" x14ac:dyDescent="0.25">
      <c r="B28465" s="683"/>
      <c r="C28465" s="683"/>
      <c r="D28465" s="684"/>
    </row>
    <row r="28466" spans="2:4" ht="15" customHeight="1" x14ac:dyDescent="0.25">
      <c r="B28466" s="683"/>
      <c r="C28466" s="683"/>
      <c r="D28466" s="684"/>
    </row>
    <row r="28467" spans="2:4" ht="15" customHeight="1" x14ac:dyDescent="0.25">
      <c r="B28467" s="683"/>
      <c r="C28467" s="683"/>
      <c r="D28467" s="684"/>
    </row>
    <row r="28468" spans="2:4" ht="15" customHeight="1" x14ac:dyDescent="0.25">
      <c r="B28468" s="683"/>
      <c r="C28468" s="683"/>
      <c r="D28468" s="684"/>
    </row>
    <row r="28469" spans="2:4" ht="15" customHeight="1" x14ac:dyDescent="0.25">
      <c r="B28469" s="683"/>
      <c r="C28469" s="683"/>
      <c r="D28469" s="684"/>
    </row>
    <row r="28470" spans="2:4" ht="15" customHeight="1" x14ac:dyDescent="0.25">
      <c r="B28470" s="683"/>
      <c r="C28470" s="683"/>
      <c r="D28470" s="684"/>
    </row>
    <row r="28471" spans="2:4" ht="15" customHeight="1" x14ac:dyDescent="0.25">
      <c r="B28471" s="683"/>
      <c r="C28471" s="683"/>
      <c r="D28471" s="684"/>
    </row>
    <row r="28472" spans="2:4" ht="15" customHeight="1" x14ac:dyDescent="0.25">
      <c r="B28472" s="683"/>
      <c r="C28472" s="683"/>
      <c r="D28472" s="684"/>
    </row>
    <row r="28473" spans="2:4" ht="15" customHeight="1" x14ac:dyDescent="0.25">
      <c r="B28473" s="683"/>
      <c r="C28473" s="683"/>
      <c r="D28473" s="684"/>
    </row>
    <row r="28474" spans="2:4" ht="15" customHeight="1" x14ac:dyDescent="0.25">
      <c r="B28474" s="683"/>
      <c r="C28474" s="683"/>
      <c r="D28474" s="684"/>
    </row>
    <row r="28475" spans="2:4" ht="15" customHeight="1" x14ac:dyDescent="0.25">
      <c r="B28475" s="683"/>
      <c r="C28475" s="683"/>
      <c r="D28475" s="684"/>
    </row>
    <row r="28476" spans="2:4" ht="15" customHeight="1" x14ac:dyDescent="0.25">
      <c r="B28476" s="683"/>
      <c r="C28476" s="683"/>
      <c r="D28476" s="684"/>
    </row>
    <row r="28477" spans="2:4" ht="15" customHeight="1" x14ac:dyDescent="0.25">
      <c r="B28477" s="683"/>
      <c r="C28477" s="683"/>
      <c r="D28477" s="684"/>
    </row>
    <row r="28478" spans="2:4" ht="15" customHeight="1" x14ac:dyDescent="0.25">
      <c r="B28478" s="683"/>
      <c r="C28478" s="683"/>
      <c r="D28478" s="684"/>
    </row>
    <row r="28479" spans="2:4" ht="15" customHeight="1" x14ac:dyDescent="0.25">
      <c r="B28479" s="683"/>
      <c r="C28479" s="683"/>
      <c r="D28479" s="684"/>
    </row>
    <row r="28480" spans="2:4" ht="15" customHeight="1" x14ac:dyDescent="0.25">
      <c r="B28480" s="683"/>
      <c r="C28480" s="683"/>
      <c r="D28480" s="684"/>
    </row>
    <row r="28481" spans="2:4" ht="15" customHeight="1" x14ac:dyDescent="0.25">
      <c r="B28481" s="683"/>
      <c r="C28481" s="683"/>
      <c r="D28481" s="684"/>
    </row>
    <row r="28482" spans="2:4" ht="15" customHeight="1" x14ac:dyDescent="0.25">
      <c r="B28482" s="683"/>
      <c r="C28482" s="683"/>
      <c r="D28482" s="684"/>
    </row>
    <row r="28483" spans="2:4" ht="15" customHeight="1" x14ac:dyDescent="0.25">
      <c r="B28483" s="683"/>
      <c r="C28483" s="683"/>
      <c r="D28483" s="684"/>
    </row>
    <row r="28484" spans="2:4" ht="15" customHeight="1" x14ac:dyDescent="0.25">
      <c r="B28484" s="683"/>
      <c r="C28484" s="683"/>
      <c r="D28484" s="684"/>
    </row>
    <row r="28485" spans="2:4" ht="15" customHeight="1" x14ac:dyDescent="0.25">
      <c r="B28485" s="683"/>
      <c r="C28485" s="683"/>
      <c r="D28485" s="684"/>
    </row>
    <row r="28486" spans="2:4" ht="15" customHeight="1" x14ac:dyDescent="0.25">
      <c r="B28486" s="683"/>
      <c r="C28486" s="683"/>
      <c r="D28486" s="684"/>
    </row>
    <row r="28487" spans="2:4" ht="15" customHeight="1" x14ac:dyDescent="0.25">
      <c r="B28487" s="683"/>
      <c r="C28487" s="683"/>
      <c r="D28487" s="684"/>
    </row>
    <row r="28488" spans="2:4" ht="15" customHeight="1" x14ac:dyDescent="0.25">
      <c r="B28488" s="683"/>
      <c r="C28488" s="683"/>
      <c r="D28488" s="684"/>
    </row>
    <row r="28489" spans="2:4" ht="15" customHeight="1" x14ac:dyDescent="0.25">
      <c r="B28489" s="683"/>
      <c r="C28489" s="683"/>
      <c r="D28489" s="684"/>
    </row>
    <row r="28490" spans="2:4" ht="15" customHeight="1" x14ac:dyDescent="0.25">
      <c r="B28490" s="683"/>
      <c r="C28490" s="683"/>
      <c r="D28490" s="684"/>
    </row>
    <row r="28491" spans="2:4" ht="15" customHeight="1" x14ac:dyDescent="0.25">
      <c r="B28491" s="683"/>
      <c r="C28491" s="683"/>
      <c r="D28491" s="684"/>
    </row>
    <row r="28492" spans="2:4" ht="15" customHeight="1" x14ac:dyDescent="0.25">
      <c r="B28492" s="683"/>
      <c r="C28492" s="683"/>
      <c r="D28492" s="684"/>
    </row>
    <row r="28493" spans="2:4" ht="15" customHeight="1" x14ac:dyDescent="0.25">
      <c r="B28493" s="683"/>
      <c r="C28493" s="683"/>
      <c r="D28493" s="684"/>
    </row>
    <row r="28494" spans="2:4" ht="15" customHeight="1" x14ac:dyDescent="0.25">
      <c r="B28494" s="683"/>
      <c r="C28494" s="683"/>
      <c r="D28494" s="684"/>
    </row>
    <row r="28495" spans="2:4" ht="15" customHeight="1" x14ac:dyDescent="0.25">
      <c r="B28495" s="683"/>
      <c r="C28495" s="683"/>
      <c r="D28495" s="684"/>
    </row>
    <row r="28496" spans="2:4" ht="15" customHeight="1" x14ac:dyDescent="0.25">
      <c r="B28496" s="683"/>
      <c r="C28496" s="683"/>
      <c r="D28496" s="684"/>
    </row>
    <row r="28497" spans="2:4" ht="15" customHeight="1" x14ac:dyDescent="0.25">
      <c r="B28497" s="683"/>
      <c r="C28497" s="683"/>
      <c r="D28497" s="684"/>
    </row>
    <row r="28498" spans="2:4" ht="15" customHeight="1" x14ac:dyDescent="0.25">
      <c r="B28498" s="683"/>
      <c r="C28498" s="683"/>
      <c r="D28498" s="684"/>
    </row>
    <row r="28499" spans="2:4" ht="15" customHeight="1" x14ac:dyDescent="0.25">
      <c r="B28499" s="683"/>
      <c r="C28499" s="683"/>
      <c r="D28499" s="684"/>
    </row>
    <row r="28500" spans="2:4" ht="15" customHeight="1" x14ac:dyDescent="0.25">
      <c r="B28500" s="683"/>
      <c r="C28500" s="683"/>
      <c r="D28500" s="684"/>
    </row>
    <row r="28501" spans="2:4" ht="15" customHeight="1" x14ac:dyDescent="0.25">
      <c r="B28501" s="683"/>
      <c r="C28501" s="683"/>
      <c r="D28501" s="684"/>
    </row>
    <row r="28502" spans="2:4" ht="15" customHeight="1" x14ac:dyDescent="0.25">
      <c r="B28502" s="683"/>
      <c r="C28502" s="683"/>
      <c r="D28502" s="684"/>
    </row>
    <row r="28503" spans="2:4" ht="15" customHeight="1" x14ac:dyDescent="0.25">
      <c r="B28503" s="683"/>
      <c r="C28503" s="683"/>
      <c r="D28503" s="684"/>
    </row>
    <row r="28504" spans="2:4" ht="15" customHeight="1" x14ac:dyDescent="0.25">
      <c r="B28504" s="683"/>
      <c r="C28504" s="683"/>
      <c r="D28504" s="684"/>
    </row>
    <row r="28505" spans="2:4" ht="15" customHeight="1" x14ac:dyDescent="0.25">
      <c r="B28505" s="683"/>
      <c r="C28505" s="683"/>
      <c r="D28505" s="684"/>
    </row>
    <row r="28506" spans="2:4" ht="15" customHeight="1" x14ac:dyDescent="0.25">
      <c r="B28506" s="683"/>
      <c r="C28506" s="683"/>
      <c r="D28506" s="684"/>
    </row>
    <row r="28507" spans="2:4" ht="15" customHeight="1" x14ac:dyDescent="0.25">
      <c r="B28507" s="683"/>
      <c r="C28507" s="683"/>
      <c r="D28507" s="684"/>
    </row>
    <row r="28508" spans="2:4" ht="15" customHeight="1" x14ac:dyDescent="0.25">
      <c r="B28508" s="683"/>
      <c r="C28508" s="683"/>
      <c r="D28508" s="684"/>
    </row>
    <row r="28509" spans="2:4" ht="15" customHeight="1" x14ac:dyDescent="0.25">
      <c r="B28509" s="683"/>
      <c r="C28509" s="683"/>
      <c r="D28509" s="684"/>
    </row>
    <row r="28510" spans="2:4" ht="15" customHeight="1" x14ac:dyDescent="0.25">
      <c r="B28510" s="683"/>
      <c r="C28510" s="683"/>
      <c r="D28510" s="684"/>
    </row>
    <row r="28511" spans="2:4" ht="15" customHeight="1" x14ac:dyDescent="0.25">
      <c r="B28511" s="683"/>
      <c r="C28511" s="683"/>
      <c r="D28511" s="684"/>
    </row>
    <row r="28512" spans="2:4" ht="15" customHeight="1" x14ac:dyDescent="0.25">
      <c r="B28512" s="683"/>
      <c r="C28512" s="683"/>
      <c r="D28512" s="684"/>
    </row>
    <row r="28513" spans="2:4" ht="15" customHeight="1" x14ac:dyDescent="0.25">
      <c r="B28513" s="683"/>
      <c r="C28513" s="683"/>
      <c r="D28513" s="684"/>
    </row>
    <row r="28514" spans="2:4" ht="15" customHeight="1" x14ac:dyDescent="0.25">
      <c r="B28514" s="683"/>
      <c r="C28514" s="683"/>
      <c r="D28514" s="684"/>
    </row>
    <row r="28515" spans="2:4" ht="15" customHeight="1" x14ac:dyDescent="0.25">
      <c r="B28515" s="683"/>
      <c r="C28515" s="683"/>
      <c r="D28515" s="684"/>
    </row>
    <row r="28516" spans="2:4" ht="15" customHeight="1" x14ac:dyDescent="0.25">
      <c r="B28516" s="683"/>
      <c r="C28516" s="683"/>
      <c r="D28516" s="684"/>
    </row>
    <row r="28517" spans="2:4" ht="15" customHeight="1" x14ac:dyDescent="0.25">
      <c r="B28517" s="683"/>
      <c r="C28517" s="683"/>
      <c r="D28517" s="684"/>
    </row>
    <row r="28518" spans="2:4" ht="15" customHeight="1" x14ac:dyDescent="0.25">
      <c r="B28518" s="683"/>
      <c r="C28518" s="683"/>
      <c r="D28518" s="684"/>
    </row>
    <row r="28519" spans="2:4" ht="15" customHeight="1" x14ac:dyDescent="0.25">
      <c r="B28519" s="683"/>
      <c r="C28519" s="683"/>
      <c r="D28519" s="684"/>
    </row>
    <row r="28520" spans="2:4" ht="15" customHeight="1" x14ac:dyDescent="0.25">
      <c r="B28520" s="683"/>
      <c r="C28520" s="683"/>
      <c r="D28520" s="684"/>
    </row>
    <row r="28521" spans="2:4" ht="15" customHeight="1" x14ac:dyDescent="0.25">
      <c r="B28521" s="683"/>
      <c r="C28521" s="683"/>
      <c r="D28521" s="684"/>
    </row>
    <row r="28522" spans="2:4" ht="15" customHeight="1" x14ac:dyDescent="0.25">
      <c r="B28522" s="683"/>
      <c r="C28522" s="683"/>
      <c r="D28522" s="684"/>
    </row>
    <row r="28523" spans="2:4" ht="15" customHeight="1" x14ac:dyDescent="0.25">
      <c r="B28523" s="683"/>
      <c r="C28523" s="683"/>
      <c r="D28523" s="684"/>
    </row>
    <row r="28524" spans="2:4" ht="15" customHeight="1" x14ac:dyDescent="0.25">
      <c r="B28524" s="683"/>
      <c r="C28524" s="683"/>
      <c r="D28524" s="684"/>
    </row>
    <row r="28525" spans="2:4" ht="15" customHeight="1" x14ac:dyDescent="0.25">
      <c r="B28525" s="683"/>
      <c r="C28525" s="683"/>
      <c r="D28525" s="684"/>
    </row>
    <row r="28526" spans="2:4" ht="15" customHeight="1" x14ac:dyDescent="0.25">
      <c r="B28526" s="683"/>
      <c r="C28526" s="683"/>
      <c r="D28526" s="684"/>
    </row>
    <row r="28527" spans="2:4" ht="15" customHeight="1" x14ac:dyDescent="0.25">
      <c r="B28527" s="683"/>
      <c r="C28527" s="683"/>
      <c r="D28527" s="684"/>
    </row>
    <row r="28528" spans="2:4" ht="15" customHeight="1" x14ac:dyDescent="0.25">
      <c r="B28528" s="683"/>
      <c r="C28528" s="683"/>
      <c r="D28528" s="684"/>
    </row>
    <row r="28529" spans="2:4" ht="15" customHeight="1" x14ac:dyDescent="0.25">
      <c r="B28529" s="683"/>
      <c r="C28529" s="683"/>
      <c r="D28529" s="684"/>
    </row>
    <row r="28530" spans="2:4" ht="15" customHeight="1" x14ac:dyDescent="0.25">
      <c r="B28530" s="683"/>
      <c r="C28530" s="683"/>
      <c r="D28530" s="684"/>
    </row>
    <row r="28531" spans="2:4" ht="15" customHeight="1" x14ac:dyDescent="0.25">
      <c r="B28531" s="683"/>
      <c r="C28531" s="683"/>
      <c r="D28531" s="684"/>
    </row>
    <row r="28532" spans="2:4" ht="15" customHeight="1" x14ac:dyDescent="0.25">
      <c r="B28532" s="683"/>
      <c r="C28532" s="683"/>
      <c r="D28532" s="684"/>
    </row>
    <row r="28533" spans="2:4" ht="15" customHeight="1" x14ac:dyDescent="0.25">
      <c r="B28533" s="683"/>
      <c r="C28533" s="683"/>
      <c r="D28533" s="684"/>
    </row>
    <row r="28534" spans="2:4" ht="15" customHeight="1" x14ac:dyDescent="0.25">
      <c r="B28534" s="683"/>
      <c r="C28534" s="683"/>
      <c r="D28534" s="684"/>
    </row>
    <row r="28535" spans="2:4" ht="15" customHeight="1" x14ac:dyDescent="0.25">
      <c r="B28535" s="683"/>
      <c r="C28535" s="683"/>
      <c r="D28535" s="684"/>
    </row>
    <row r="28536" spans="2:4" ht="15" customHeight="1" x14ac:dyDescent="0.25">
      <c r="B28536" s="683"/>
      <c r="C28536" s="683"/>
      <c r="D28536" s="684"/>
    </row>
    <row r="28537" spans="2:4" ht="15" customHeight="1" x14ac:dyDescent="0.25">
      <c r="B28537" s="683"/>
      <c r="C28537" s="683"/>
      <c r="D28537" s="684"/>
    </row>
    <row r="28538" spans="2:4" ht="15" customHeight="1" x14ac:dyDescent="0.25">
      <c r="B28538" s="683"/>
      <c r="C28538" s="683"/>
      <c r="D28538" s="684"/>
    </row>
    <row r="28539" spans="2:4" ht="15" customHeight="1" x14ac:dyDescent="0.25">
      <c r="B28539" s="683"/>
      <c r="C28539" s="683"/>
      <c r="D28539" s="684"/>
    </row>
    <row r="28540" spans="2:4" ht="15" customHeight="1" x14ac:dyDescent="0.25">
      <c r="B28540" s="683"/>
      <c r="C28540" s="683"/>
      <c r="D28540" s="684"/>
    </row>
    <row r="28541" spans="2:4" ht="15" customHeight="1" x14ac:dyDescent="0.25">
      <c r="B28541" s="683"/>
      <c r="C28541" s="683"/>
      <c r="D28541" s="684"/>
    </row>
    <row r="28542" spans="2:4" ht="15" customHeight="1" x14ac:dyDescent="0.25">
      <c r="B28542" s="683"/>
      <c r="C28542" s="683"/>
      <c r="D28542" s="684"/>
    </row>
    <row r="28543" spans="2:4" ht="15" customHeight="1" x14ac:dyDescent="0.25">
      <c r="B28543" s="683"/>
      <c r="C28543" s="683"/>
      <c r="D28543" s="684"/>
    </row>
    <row r="28544" spans="2:4" ht="15" customHeight="1" x14ac:dyDescent="0.25">
      <c r="B28544" s="683"/>
      <c r="C28544" s="683"/>
      <c r="D28544" s="684"/>
    </row>
    <row r="28545" spans="2:4" ht="15" customHeight="1" x14ac:dyDescent="0.25">
      <c r="B28545" s="683"/>
      <c r="C28545" s="683"/>
      <c r="D28545" s="684"/>
    </row>
    <row r="28546" spans="2:4" ht="15" customHeight="1" x14ac:dyDescent="0.25">
      <c r="B28546" s="683"/>
      <c r="C28546" s="683"/>
      <c r="D28546" s="684"/>
    </row>
    <row r="28547" spans="2:4" ht="15" customHeight="1" x14ac:dyDescent="0.25">
      <c r="B28547" s="683"/>
      <c r="C28547" s="683"/>
      <c r="D28547" s="684"/>
    </row>
    <row r="28548" spans="2:4" ht="15" customHeight="1" x14ac:dyDescent="0.25">
      <c r="B28548" s="683"/>
      <c r="C28548" s="683"/>
      <c r="D28548" s="684"/>
    </row>
    <row r="28549" spans="2:4" ht="15" customHeight="1" x14ac:dyDescent="0.25">
      <c r="B28549" s="683"/>
      <c r="C28549" s="683"/>
      <c r="D28549" s="684"/>
    </row>
    <row r="28550" spans="2:4" ht="15" customHeight="1" x14ac:dyDescent="0.25">
      <c r="B28550" s="683"/>
      <c r="C28550" s="683"/>
      <c r="D28550" s="684"/>
    </row>
    <row r="28551" spans="2:4" ht="15" customHeight="1" x14ac:dyDescent="0.25">
      <c r="B28551" s="683"/>
      <c r="C28551" s="683"/>
      <c r="D28551" s="684"/>
    </row>
    <row r="28552" spans="2:4" ht="15" customHeight="1" x14ac:dyDescent="0.25">
      <c r="B28552" s="683"/>
      <c r="C28552" s="683"/>
      <c r="D28552" s="684"/>
    </row>
    <row r="28553" spans="2:4" ht="15" customHeight="1" x14ac:dyDescent="0.25">
      <c r="B28553" s="683"/>
      <c r="C28553" s="683"/>
      <c r="D28553" s="684"/>
    </row>
    <row r="28554" spans="2:4" ht="15" customHeight="1" x14ac:dyDescent="0.25">
      <c r="B28554" s="683"/>
      <c r="C28554" s="683"/>
      <c r="D28554" s="684"/>
    </row>
    <row r="28555" spans="2:4" ht="15" customHeight="1" x14ac:dyDescent="0.25">
      <c r="B28555" s="683"/>
      <c r="C28555" s="683"/>
      <c r="D28555" s="684"/>
    </row>
    <row r="28556" spans="2:4" ht="15" customHeight="1" x14ac:dyDescent="0.25">
      <c r="B28556" s="683"/>
      <c r="C28556" s="683"/>
      <c r="D28556" s="684"/>
    </row>
    <row r="28557" spans="2:4" ht="15" customHeight="1" x14ac:dyDescent="0.25">
      <c r="B28557" s="683"/>
      <c r="C28557" s="683"/>
      <c r="D28557" s="684"/>
    </row>
    <row r="28558" spans="2:4" ht="15" customHeight="1" x14ac:dyDescent="0.25">
      <c r="B28558" s="683"/>
      <c r="C28558" s="683"/>
      <c r="D28558" s="684"/>
    </row>
    <row r="28559" spans="2:4" ht="15" customHeight="1" x14ac:dyDescent="0.25">
      <c r="B28559" s="683"/>
      <c r="C28559" s="683"/>
      <c r="D28559" s="684"/>
    </row>
    <row r="28560" spans="2:4" ht="15" customHeight="1" x14ac:dyDescent="0.25">
      <c r="B28560" s="683"/>
      <c r="C28560" s="683"/>
      <c r="D28560" s="684"/>
    </row>
    <row r="28561" spans="2:4" ht="15" customHeight="1" x14ac:dyDescent="0.25">
      <c r="B28561" s="683"/>
      <c r="C28561" s="683"/>
      <c r="D28561" s="684"/>
    </row>
    <row r="28562" spans="2:4" ht="15" customHeight="1" x14ac:dyDescent="0.25">
      <c r="B28562" s="683"/>
      <c r="C28562" s="683"/>
      <c r="D28562" s="684"/>
    </row>
    <row r="28563" spans="2:4" ht="15" customHeight="1" x14ac:dyDescent="0.25">
      <c r="B28563" s="683"/>
      <c r="C28563" s="683"/>
      <c r="D28563" s="684"/>
    </row>
    <row r="28564" spans="2:4" ht="15" customHeight="1" x14ac:dyDescent="0.25">
      <c r="B28564" s="683"/>
      <c r="C28564" s="683"/>
      <c r="D28564" s="684"/>
    </row>
    <row r="28565" spans="2:4" ht="15" customHeight="1" x14ac:dyDescent="0.25">
      <c r="B28565" s="683"/>
      <c r="C28565" s="683"/>
      <c r="D28565" s="684"/>
    </row>
    <row r="28566" spans="2:4" ht="15" customHeight="1" x14ac:dyDescent="0.25">
      <c r="B28566" s="683"/>
      <c r="C28566" s="683"/>
      <c r="D28566" s="684"/>
    </row>
    <row r="28567" spans="2:4" ht="15" customHeight="1" x14ac:dyDescent="0.25">
      <c r="B28567" s="683"/>
      <c r="C28567" s="683"/>
      <c r="D28567" s="684"/>
    </row>
    <row r="28568" spans="2:4" ht="15" customHeight="1" x14ac:dyDescent="0.25">
      <c r="B28568" s="683"/>
      <c r="C28568" s="683"/>
      <c r="D28568" s="684"/>
    </row>
    <row r="28569" spans="2:4" ht="15" customHeight="1" x14ac:dyDescent="0.25">
      <c r="B28569" s="683"/>
      <c r="C28569" s="683"/>
      <c r="D28569" s="684"/>
    </row>
    <row r="28570" spans="2:4" ht="15" customHeight="1" x14ac:dyDescent="0.25">
      <c r="B28570" s="683"/>
      <c r="C28570" s="683"/>
      <c r="D28570" s="684"/>
    </row>
    <row r="28571" spans="2:4" ht="15" customHeight="1" x14ac:dyDescent="0.25">
      <c r="B28571" s="683"/>
      <c r="C28571" s="683"/>
      <c r="D28571" s="684"/>
    </row>
    <row r="28572" spans="2:4" ht="15" customHeight="1" x14ac:dyDescent="0.25">
      <c r="B28572" s="683"/>
      <c r="C28572" s="683"/>
      <c r="D28572" s="684"/>
    </row>
    <row r="28573" spans="2:4" ht="15" customHeight="1" x14ac:dyDescent="0.25">
      <c r="B28573" s="683"/>
      <c r="C28573" s="683"/>
      <c r="D28573" s="684"/>
    </row>
    <row r="28574" spans="2:4" ht="15" customHeight="1" x14ac:dyDescent="0.25">
      <c r="B28574" s="683"/>
      <c r="C28574" s="683"/>
      <c r="D28574" s="684"/>
    </row>
    <row r="28575" spans="2:4" ht="15" customHeight="1" x14ac:dyDescent="0.25">
      <c r="B28575" s="683"/>
      <c r="C28575" s="683"/>
      <c r="D28575" s="684"/>
    </row>
    <row r="28576" spans="2:4" ht="15" customHeight="1" x14ac:dyDescent="0.25">
      <c r="B28576" s="683"/>
      <c r="C28576" s="683"/>
      <c r="D28576" s="684"/>
    </row>
    <row r="28577" spans="2:4" ht="15" customHeight="1" x14ac:dyDescent="0.25">
      <c r="B28577" s="683"/>
      <c r="C28577" s="683"/>
      <c r="D28577" s="684"/>
    </row>
    <row r="28578" spans="2:4" ht="15" customHeight="1" x14ac:dyDescent="0.25">
      <c r="B28578" s="683"/>
      <c r="C28578" s="683"/>
      <c r="D28578" s="684"/>
    </row>
    <row r="28579" spans="2:4" ht="15" customHeight="1" x14ac:dyDescent="0.25">
      <c r="B28579" s="683"/>
      <c r="C28579" s="683"/>
      <c r="D28579" s="684"/>
    </row>
    <row r="28580" spans="2:4" ht="15" customHeight="1" x14ac:dyDescent="0.25">
      <c r="B28580" s="683"/>
      <c r="C28580" s="683"/>
      <c r="D28580" s="684"/>
    </row>
    <row r="28581" spans="2:4" ht="15" customHeight="1" x14ac:dyDescent="0.25">
      <c r="B28581" s="683"/>
      <c r="C28581" s="683"/>
      <c r="D28581" s="684"/>
    </row>
    <row r="28582" spans="2:4" ht="15" customHeight="1" x14ac:dyDescent="0.25">
      <c r="B28582" s="683"/>
      <c r="C28582" s="683"/>
      <c r="D28582" s="684"/>
    </row>
    <row r="28583" spans="2:4" ht="15" customHeight="1" x14ac:dyDescent="0.25">
      <c r="B28583" s="683"/>
      <c r="C28583" s="683"/>
      <c r="D28583" s="684"/>
    </row>
    <row r="28584" spans="2:4" ht="15" customHeight="1" x14ac:dyDescent="0.25">
      <c r="B28584" s="683"/>
      <c r="C28584" s="683"/>
      <c r="D28584" s="684"/>
    </row>
    <row r="28585" spans="2:4" ht="15" customHeight="1" x14ac:dyDescent="0.25">
      <c r="B28585" s="683"/>
      <c r="C28585" s="683"/>
      <c r="D28585" s="684"/>
    </row>
    <row r="28586" spans="2:4" ht="15" customHeight="1" x14ac:dyDescent="0.25">
      <c r="B28586" s="683"/>
      <c r="C28586" s="683"/>
      <c r="D28586" s="684"/>
    </row>
    <row r="28587" spans="2:4" ht="15" customHeight="1" x14ac:dyDescent="0.25">
      <c r="B28587" s="683"/>
      <c r="C28587" s="683"/>
      <c r="D28587" s="684"/>
    </row>
    <row r="28588" spans="2:4" ht="15" customHeight="1" x14ac:dyDescent="0.25">
      <c r="B28588" s="683"/>
      <c r="C28588" s="683"/>
      <c r="D28588" s="684"/>
    </row>
    <row r="28589" spans="2:4" ht="15" customHeight="1" x14ac:dyDescent="0.25">
      <c r="B28589" s="683"/>
      <c r="C28589" s="683"/>
      <c r="D28589" s="684"/>
    </row>
    <row r="28590" spans="2:4" ht="15" customHeight="1" x14ac:dyDescent="0.25">
      <c r="B28590" s="683"/>
      <c r="C28590" s="683"/>
      <c r="D28590" s="684"/>
    </row>
    <row r="28591" spans="2:4" ht="15" customHeight="1" x14ac:dyDescent="0.25">
      <c r="B28591" s="683"/>
      <c r="C28591" s="683"/>
      <c r="D28591" s="684"/>
    </row>
    <row r="28592" spans="2:4" ht="15" customHeight="1" x14ac:dyDescent="0.25">
      <c r="B28592" s="683"/>
      <c r="C28592" s="683"/>
      <c r="D28592" s="684"/>
    </row>
    <row r="28593" spans="2:4" ht="15" customHeight="1" x14ac:dyDescent="0.25">
      <c r="B28593" s="683"/>
      <c r="C28593" s="683"/>
      <c r="D28593" s="684"/>
    </row>
    <row r="28594" spans="2:4" ht="15" customHeight="1" x14ac:dyDescent="0.25">
      <c r="B28594" s="683"/>
      <c r="C28594" s="683"/>
      <c r="D28594" s="684"/>
    </row>
    <row r="28595" spans="2:4" ht="15" customHeight="1" x14ac:dyDescent="0.25">
      <c r="B28595" s="683"/>
      <c r="C28595" s="683"/>
      <c r="D28595" s="684"/>
    </row>
    <row r="28596" spans="2:4" ht="15" customHeight="1" x14ac:dyDescent="0.25">
      <c r="B28596" s="683"/>
      <c r="C28596" s="683"/>
      <c r="D28596" s="684"/>
    </row>
    <row r="28597" spans="2:4" ht="15" customHeight="1" x14ac:dyDescent="0.25">
      <c r="B28597" s="683"/>
      <c r="C28597" s="683"/>
      <c r="D28597" s="684"/>
    </row>
    <row r="28598" spans="2:4" ht="15" customHeight="1" x14ac:dyDescent="0.25">
      <c r="B28598" s="683"/>
      <c r="C28598" s="683"/>
      <c r="D28598" s="684"/>
    </row>
    <row r="28599" spans="2:4" ht="15" customHeight="1" x14ac:dyDescent="0.25">
      <c r="B28599" s="683"/>
      <c r="C28599" s="683"/>
      <c r="D28599" s="684"/>
    </row>
    <row r="28600" spans="2:4" ht="15" customHeight="1" x14ac:dyDescent="0.25">
      <c r="B28600" s="683"/>
      <c r="C28600" s="683"/>
      <c r="D28600" s="684"/>
    </row>
    <row r="28601" spans="2:4" ht="15" customHeight="1" x14ac:dyDescent="0.25">
      <c r="B28601" s="683"/>
      <c r="C28601" s="683"/>
      <c r="D28601" s="684"/>
    </row>
    <row r="28602" spans="2:4" ht="15" customHeight="1" x14ac:dyDescent="0.25">
      <c r="B28602" s="683"/>
      <c r="C28602" s="683"/>
      <c r="D28602" s="684"/>
    </row>
    <row r="28603" spans="2:4" ht="15" customHeight="1" x14ac:dyDescent="0.25">
      <c r="B28603" s="683"/>
      <c r="C28603" s="683"/>
      <c r="D28603" s="684"/>
    </row>
    <row r="28604" spans="2:4" ht="15" customHeight="1" x14ac:dyDescent="0.25">
      <c r="B28604" s="683"/>
      <c r="C28604" s="683"/>
      <c r="D28604" s="684"/>
    </row>
    <row r="28605" spans="2:4" ht="15" customHeight="1" x14ac:dyDescent="0.25">
      <c r="B28605" s="683"/>
      <c r="C28605" s="683"/>
      <c r="D28605" s="684"/>
    </row>
    <row r="28606" spans="2:4" ht="15" customHeight="1" x14ac:dyDescent="0.25">
      <c r="B28606" s="683"/>
      <c r="C28606" s="683"/>
      <c r="D28606" s="684"/>
    </row>
    <row r="28607" spans="2:4" ht="15" customHeight="1" x14ac:dyDescent="0.25">
      <c r="B28607" s="683"/>
      <c r="C28607" s="683"/>
      <c r="D28607" s="684"/>
    </row>
    <row r="28608" spans="2:4" ht="15" customHeight="1" x14ac:dyDescent="0.25">
      <c r="B28608" s="683"/>
      <c r="C28608" s="683"/>
      <c r="D28608" s="684"/>
    </row>
    <row r="28609" spans="2:4" ht="15" customHeight="1" x14ac:dyDescent="0.25">
      <c r="B28609" s="683"/>
      <c r="C28609" s="683"/>
      <c r="D28609" s="684"/>
    </row>
    <row r="28610" spans="2:4" ht="15" customHeight="1" x14ac:dyDescent="0.25">
      <c r="B28610" s="683"/>
      <c r="C28610" s="683"/>
      <c r="D28610" s="684"/>
    </row>
    <row r="28611" spans="2:4" ht="15" customHeight="1" x14ac:dyDescent="0.25">
      <c r="B28611" s="683"/>
      <c r="C28611" s="683"/>
      <c r="D28611" s="684"/>
    </row>
    <row r="28612" spans="2:4" ht="15" customHeight="1" x14ac:dyDescent="0.25">
      <c r="B28612" s="683"/>
      <c r="C28612" s="683"/>
      <c r="D28612" s="684"/>
    </row>
    <row r="28613" spans="2:4" ht="15" customHeight="1" x14ac:dyDescent="0.25">
      <c r="B28613" s="683"/>
      <c r="C28613" s="683"/>
      <c r="D28613" s="684"/>
    </row>
    <row r="28614" spans="2:4" ht="15" customHeight="1" x14ac:dyDescent="0.25">
      <c r="B28614" s="683"/>
      <c r="C28614" s="683"/>
      <c r="D28614" s="684"/>
    </row>
    <row r="28615" spans="2:4" ht="15" customHeight="1" x14ac:dyDescent="0.25">
      <c r="B28615" s="683"/>
      <c r="C28615" s="683"/>
      <c r="D28615" s="684"/>
    </row>
    <row r="28616" spans="2:4" ht="15" customHeight="1" x14ac:dyDescent="0.25">
      <c r="B28616" s="683"/>
      <c r="C28616" s="683"/>
      <c r="D28616" s="684"/>
    </row>
    <row r="28617" spans="2:4" ht="15" customHeight="1" x14ac:dyDescent="0.25">
      <c r="B28617" s="683"/>
      <c r="C28617" s="683"/>
      <c r="D28617" s="684"/>
    </row>
    <row r="28618" spans="2:4" ht="15" customHeight="1" x14ac:dyDescent="0.25">
      <c r="B28618" s="683"/>
      <c r="C28618" s="683"/>
      <c r="D28618" s="684"/>
    </row>
    <row r="28619" spans="2:4" ht="15" customHeight="1" x14ac:dyDescent="0.25">
      <c r="B28619" s="683"/>
      <c r="C28619" s="683"/>
      <c r="D28619" s="684"/>
    </row>
    <row r="28620" spans="2:4" ht="15" customHeight="1" x14ac:dyDescent="0.25">
      <c r="B28620" s="683"/>
      <c r="C28620" s="683"/>
      <c r="D28620" s="684"/>
    </row>
    <row r="28621" spans="2:4" ht="15" customHeight="1" x14ac:dyDescent="0.25">
      <c r="B28621" s="683"/>
      <c r="C28621" s="683"/>
      <c r="D28621" s="684"/>
    </row>
    <row r="28622" spans="2:4" ht="15" customHeight="1" x14ac:dyDescent="0.25">
      <c r="B28622" s="683"/>
      <c r="C28622" s="683"/>
      <c r="D28622" s="684"/>
    </row>
    <row r="28623" spans="2:4" ht="15" customHeight="1" x14ac:dyDescent="0.25">
      <c r="B28623" s="683"/>
      <c r="C28623" s="683"/>
      <c r="D28623" s="684"/>
    </row>
    <row r="28624" spans="2:4" ht="15" customHeight="1" x14ac:dyDescent="0.25">
      <c r="B28624" s="683"/>
      <c r="C28624" s="683"/>
      <c r="D28624" s="684"/>
    </row>
    <row r="28625" spans="2:4" ht="15" customHeight="1" x14ac:dyDescent="0.25">
      <c r="B28625" s="683"/>
      <c r="C28625" s="683"/>
      <c r="D28625" s="684"/>
    </row>
    <row r="28626" spans="2:4" ht="15" customHeight="1" x14ac:dyDescent="0.25">
      <c r="B28626" s="683"/>
      <c r="C28626" s="683"/>
      <c r="D28626" s="684"/>
    </row>
    <row r="28627" spans="2:4" ht="15" customHeight="1" x14ac:dyDescent="0.25">
      <c r="B28627" s="683"/>
      <c r="C28627" s="683"/>
      <c r="D28627" s="684"/>
    </row>
    <row r="28628" spans="2:4" ht="15" customHeight="1" x14ac:dyDescent="0.25">
      <c r="B28628" s="683"/>
      <c r="C28628" s="683"/>
      <c r="D28628" s="684"/>
    </row>
    <row r="28629" spans="2:4" ht="15" customHeight="1" x14ac:dyDescent="0.25">
      <c r="B28629" s="683"/>
      <c r="C28629" s="683"/>
      <c r="D28629" s="684"/>
    </row>
    <row r="28630" spans="2:4" ht="15" customHeight="1" x14ac:dyDescent="0.25">
      <c r="B28630" s="683"/>
      <c r="C28630" s="683"/>
      <c r="D28630" s="684"/>
    </row>
    <row r="28631" spans="2:4" ht="15" customHeight="1" x14ac:dyDescent="0.25">
      <c r="B28631" s="683"/>
      <c r="C28631" s="683"/>
      <c r="D28631" s="684"/>
    </row>
    <row r="28632" spans="2:4" ht="15" customHeight="1" x14ac:dyDescent="0.25">
      <c r="B28632" s="683"/>
      <c r="C28632" s="683"/>
      <c r="D28632" s="684"/>
    </row>
    <row r="28633" spans="2:4" ht="15" customHeight="1" x14ac:dyDescent="0.25">
      <c r="B28633" s="683"/>
      <c r="C28633" s="683"/>
      <c r="D28633" s="684"/>
    </row>
    <row r="28634" spans="2:4" ht="15" customHeight="1" x14ac:dyDescent="0.25">
      <c r="B28634" s="683"/>
      <c r="C28634" s="683"/>
      <c r="D28634" s="684"/>
    </row>
    <row r="28635" spans="2:4" ht="15" customHeight="1" x14ac:dyDescent="0.25">
      <c r="B28635" s="683"/>
      <c r="C28635" s="683"/>
      <c r="D28635" s="684"/>
    </row>
    <row r="28636" spans="2:4" ht="15" customHeight="1" x14ac:dyDescent="0.25">
      <c r="B28636" s="683"/>
      <c r="C28636" s="683"/>
      <c r="D28636" s="684"/>
    </row>
    <row r="28637" spans="2:4" ht="15" customHeight="1" x14ac:dyDescent="0.25">
      <c r="B28637" s="683"/>
      <c r="C28637" s="683"/>
      <c r="D28637" s="684"/>
    </row>
    <row r="28638" spans="2:4" ht="15" customHeight="1" x14ac:dyDescent="0.25">
      <c r="B28638" s="683"/>
      <c r="C28638" s="683"/>
      <c r="D28638" s="684"/>
    </row>
    <row r="28639" spans="2:4" ht="15" customHeight="1" x14ac:dyDescent="0.25">
      <c r="B28639" s="683"/>
      <c r="C28639" s="683"/>
      <c r="D28639" s="684"/>
    </row>
    <row r="28640" spans="2:4" ht="15" customHeight="1" x14ac:dyDescent="0.25">
      <c r="B28640" s="683"/>
      <c r="C28640" s="683"/>
      <c r="D28640" s="684"/>
    </row>
    <row r="28641" spans="2:4" ht="15" customHeight="1" x14ac:dyDescent="0.25">
      <c r="B28641" s="683"/>
      <c r="C28641" s="683"/>
      <c r="D28641" s="684"/>
    </row>
    <row r="28642" spans="2:4" ht="15" customHeight="1" x14ac:dyDescent="0.25">
      <c r="B28642" s="683"/>
      <c r="C28642" s="683"/>
      <c r="D28642" s="684"/>
    </row>
    <row r="28643" spans="2:4" ht="15" customHeight="1" x14ac:dyDescent="0.25">
      <c r="B28643" s="683"/>
      <c r="C28643" s="683"/>
      <c r="D28643" s="684"/>
    </row>
    <row r="28644" spans="2:4" ht="15" customHeight="1" x14ac:dyDescent="0.25">
      <c r="B28644" s="683"/>
      <c r="C28644" s="683"/>
      <c r="D28644" s="684"/>
    </row>
    <row r="28645" spans="2:4" ht="15" customHeight="1" x14ac:dyDescent="0.25">
      <c r="B28645" s="683"/>
      <c r="C28645" s="683"/>
      <c r="D28645" s="684"/>
    </row>
    <row r="28646" spans="2:4" ht="15" customHeight="1" x14ac:dyDescent="0.25">
      <c r="B28646" s="683"/>
      <c r="C28646" s="683"/>
      <c r="D28646" s="684"/>
    </row>
    <row r="28647" spans="2:4" ht="15" customHeight="1" x14ac:dyDescent="0.25">
      <c r="B28647" s="683"/>
      <c r="C28647" s="683"/>
      <c r="D28647" s="684"/>
    </row>
    <row r="28648" spans="2:4" ht="15" customHeight="1" x14ac:dyDescent="0.25">
      <c r="B28648" s="683"/>
      <c r="C28648" s="683"/>
      <c r="D28648" s="684"/>
    </row>
    <row r="28649" spans="2:4" ht="15" customHeight="1" x14ac:dyDescent="0.25">
      <c r="B28649" s="683"/>
      <c r="C28649" s="683"/>
      <c r="D28649" s="684"/>
    </row>
    <row r="28650" spans="2:4" ht="15" customHeight="1" x14ac:dyDescent="0.25">
      <c r="B28650" s="683"/>
      <c r="C28650" s="683"/>
      <c r="D28650" s="684"/>
    </row>
    <row r="28651" spans="2:4" ht="15" customHeight="1" x14ac:dyDescent="0.25">
      <c r="B28651" s="683"/>
      <c r="C28651" s="683"/>
      <c r="D28651" s="684"/>
    </row>
    <row r="28652" spans="2:4" ht="15" customHeight="1" x14ac:dyDescent="0.25">
      <c r="B28652" s="683"/>
      <c r="C28652" s="683"/>
      <c r="D28652" s="684"/>
    </row>
    <row r="28653" spans="2:4" ht="15" customHeight="1" x14ac:dyDescent="0.25">
      <c r="B28653" s="683"/>
      <c r="C28653" s="683"/>
      <c r="D28653" s="684"/>
    </row>
    <row r="28654" spans="2:4" ht="15" customHeight="1" x14ac:dyDescent="0.25">
      <c r="B28654" s="683"/>
      <c r="C28654" s="683"/>
      <c r="D28654" s="684"/>
    </row>
    <row r="28655" spans="2:4" ht="15" customHeight="1" x14ac:dyDescent="0.25">
      <c r="B28655" s="683"/>
      <c r="C28655" s="683"/>
      <c r="D28655" s="684"/>
    </row>
    <row r="28656" spans="2:4" ht="15" customHeight="1" x14ac:dyDescent="0.25">
      <c r="B28656" s="683"/>
      <c r="C28656" s="683"/>
      <c r="D28656" s="684"/>
    </row>
    <row r="28657" spans="2:4" ht="15" customHeight="1" x14ac:dyDescent="0.25">
      <c r="B28657" s="683"/>
      <c r="C28657" s="683"/>
      <c r="D28657" s="684"/>
    </row>
    <row r="28658" spans="2:4" ht="15" customHeight="1" x14ac:dyDescent="0.25">
      <c r="B28658" s="683"/>
      <c r="C28658" s="683"/>
      <c r="D28658" s="684"/>
    </row>
    <row r="28659" spans="2:4" ht="15" customHeight="1" x14ac:dyDescent="0.25">
      <c r="B28659" s="683"/>
      <c r="C28659" s="683"/>
      <c r="D28659" s="684"/>
    </row>
    <row r="28660" spans="2:4" ht="15" customHeight="1" x14ac:dyDescent="0.25">
      <c r="B28660" s="683"/>
      <c r="C28660" s="683"/>
      <c r="D28660" s="684"/>
    </row>
    <row r="28661" spans="2:4" ht="15" customHeight="1" x14ac:dyDescent="0.25">
      <c r="B28661" s="683"/>
      <c r="C28661" s="683"/>
      <c r="D28661" s="684"/>
    </row>
    <row r="28662" spans="2:4" ht="15" customHeight="1" x14ac:dyDescent="0.25">
      <c r="B28662" s="683"/>
      <c r="C28662" s="683"/>
      <c r="D28662" s="684"/>
    </row>
    <row r="28663" spans="2:4" ht="15" customHeight="1" x14ac:dyDescent="0.25">
      <c r="B28663" s="683"/>
      <c r="C28663" s="683"/>
      <c r="D28663" s="684"/>
    </row>
    <row r="28664" spans="2:4" ht="15" customHeight="1" x14ac:dyDescent="0.25">
      <c r="B28664" s="683"/>
      <c r="C28664" s="683"/>
      <c r="D28664" s="684"/>
    </row>
    <row r="28665" spans="2:4" ht="15" customHeight="1" x14ac:dyDescent="0.25">
      <c r="B28665" s="683"/>
      <c r="C28665" s="683"/>
      <c r="D28665" s="684"/>
    </row>
    <row r="28666" spans="2:4" ht="15" customHeight="1" x14ac:dyDescent="0.25">
      <c r="B28666" s="683"/>
      <c r="C28666" s="683"/>
      <c r="D28666" s="684"/>
    </row>
    <row r="28667" spans="2:4" ht="15" customHeight="1" x14ac:dyDescent="0.25">
      <c r="B28667" s="683"/>
      <c r="C28667" s="683"/>
      <c r="D28667" s="684"/>
    </row>
    <row r="28668" spans="2:4" ht="15" customHeight="1" x14ac:dyDescent="0.25">
      <c r="B28668" s="683"/>
      <c r="C28668" s="683"/>
      <c r="D28668" s="684"/>
    </row>
    <row r="28669" spans="2:4" ht="15" customHeight="1" x14ac:dyDescent="0.25">
      <c r="B28669" s="683"/>
      <c r="C28669" s="683"/>
      <c r="D28669" s="684"/>
    </row>
    <row r="28670" spans="2:4" ht="15" customHeight="1" x14ac:dyDescent="0.25">
      <c r="B28670" s="683"/>
      <c r="C28670" s="683"/>
      <c r="D28670" s="684"/>
    </row>
    <row r="28671" spans="2:4" ht="15" customHeight="1" x14ac:dyDescent="0.25">
      <c r="B28671" s="683"/>
      <c r="C28671" s="683"/>
      <c r="D28671" s="684"/>
    </row>
    <row r="28672" spans="2:4" ht="15" customHeight="1" x14ac:dyDescent="0.25">
      <c r="B28672" s="683"/>
      <c r="C28672" s="683"/>
      <c r="D28672" s="684"/>
    </row>
    <row r="28673" spans="2:4" ht="15" customHeight="1" x14ac:dyDescent="0.25">
      <c r="B28673" s="683"/>
      <c r="C28673" s="683"/>
      <c r="D28673" s="684"/>
    </row>
    <row r="28674" spans="2:4" ht="15" customHeight="1" x14ac:dyDescent="0.25">
      <c r="B28674" s="683"/>
      <c r="C28674" s="683"/>
      <c r="D28674" s="684"/>
    </row>
    <row r="28675" spans="2:4" ht="15" customHeight="1" x14ac:dyDescent="0.25">
      <c r="B28675" s="683"/>
      <c r="C28675" s="683"/>
      <c r="D28675" s="684"/>
    </row>
    <row r="28676" spans="2:4" ht="15" customHeight="1" x14ac:dyDescent="0.25">
      <c r="B28676" s="683"/>
      <c r="C28676" s="683"/>
      <c r="D28676" s="684"/>
    </row>
    <row r="28677" spans="2:4" ht="15" customHeight="1" x14ac:dyDescent="0.25">
      <c r="B28677" s="683"/>
      <c r="C28677" s="683"/>
      <c r="D28677" s="684"/>
    </row>
    <row r="28678" spans="2:4" ht="15" customHeight="1" x14ac:dyDescent="0.25">
      <c r="B28678" s="683"/>
      <c r="C28678" s="683"/>
      <c r="D28678" s="684"/>
    </row>
    <row r="28679" spans="2:4" ht="15" customHeight="1" x14ac:dyDescent="0.25">
      <c r="B28679" s="683"/>
      <c r="C28679" s="683"/>
      <c r="D28679" s="684"/>
    </row>
    <row r="28680" spans="2:4" ht="15" customHeight="1" x14ac:dyDescent="0.25">
      <c r="B28680" s="683"/>
      <c r="C28680" s="683"/>
      <c r="D28680" s="684"/>
    </row>
    <row r="28681" spans="2:4" ht="15" customHeight="1" x14ac:dyDescent="0.25">
      <c r="B28681" s="683"/>
      <c r="C28681" s="683"/>
      <c r="D28681" s="684"/>
    </row>
    <row r="28682" spans="2:4" ht="15" customHeight="1" x14ac:dyDescent="0.25">
      <c r="B28682" s="683"/>
      <c r="C28682" s="683"/>
      <c r="D28682" s="684"/>
    </row>
    <row r="28683" spans="2:4" ht="15" customHeight="1" x14ac:dyDescent="0.25">
      <c r="B28683" s="683"/>
      <c r="C28683" s="683"/>
      <c r="D28683" s="684"/>
    </row>
    <row r="28684" spans="2:4" ht="15" customHeight="1" x14ac:dyDescent="0.25">
      <c r="B28684" s="683"/>
      <c r="C28684" s="683"/>
      <c r="D28684" s="684"/>
    </row>
    <row r="28685" spans="2:4" ht="15" customHeight="1" x14ac:dyDescent="0.25">
      <c r="B28685" s="683"/>
      <c r="C28685" s="683"/>
      <c r="D28685" s="684"/>
    </row>
    <row r="28686" spans="2:4" ht="15" customHeight="1" x14ac:dyDescent="0.25">
      <c r="B28686" s="683"/>
      <c r="C28686" s="683"/>
      <c r="D28686" s="684"/>
    </row>
    <row r="28687" spans="2:4" ht="15" customHeight="1" x14ac:dyDescent="0.25">
      <c r="B28687" s="683"/>
      <c r="C28687" s="683"/>
      <c r="D28687" s="684"/>
    </row>
    <row r="28688" spans="2:4" ht="15" customHeight="1" x14ac:dyDescent="0.25">
      <c r="B28688" s="683"/>
      <c r="C28688" s="683"/>
      <c r="D28688" s="684"/>
    </row>
    <row r="28689" spans="2:4" ht="15" customHeight="1" x14ac:dyDescent="0.25">
      <c r="B28689" s="683"/>
      <c r="C28689" s="683"/>
      <c r="D28689" s="684"/>
    </row>
    <row r="28690" spans="2:4" ht="15" customHeight="1" x14ac:dyDescent="0.25">
      <c r="B28690" s="683"/>
      <c r="C28690" s="683"/>
      <c r="D28690" s="684"/>
    </row>
    <row r="28691" spans="2:4" ht="15" customHeight="1" x14ac:dyDescent="0.25">
      <c r="B28691" s="683"/>
      <c r="C28691" s="683"/>
      <c r="D28691" s="684"/>
    </row>
    <row r="28692" spans="2:4" ht="15" customHeight="1" x14ac:dyDescent="0.25">
      <c r="B28692" s="683"/>
      <c r="C28692" s="683"/>
      <c r="D28692" s="684"/>
    </row>
    <row r="28693" spans="2:4" ht="15" customHeight="1" x14ac:dyDescent="0.25">
      <c r="B28693" s="683"/>
      <c r="C28693" s="683"/>
      <c r="D28693" s="684"/>
    </row>
    <row r="28694" spans="2:4" ht="15" customHeight="1" x14ac:dyDescent="0.25">
      <c r="B28694" s="683"/>
      <c r="C28694" s="683"/>
      <c r="D28694" s="684"/>
    </row>
    <row r="28695" spans="2:4" ht="15" customHeight="1" x14ac:dyDescent="0.25">
      <c r="B28695" s="683"/>
      <c r="C28695" s="683"/>
      <c r="D28695" s="684"/>
    </row>
    <row r="28696" spans="2:4" ht="15" customHeight="1" x14ac:dyDescent="0.25">
      <c r="B28696" s="683"/>
      <c r="C28696" s="683"/>
      <c r="D28696" s="684"/>
    </row>
    <row r="28697" spans="2:4" ht="15" customHeight="1" x14ac:dyDescent="0.25">
      <c r="B28697" s="683"/>
      <c r="C28697" s="683"/>
      <c r="D28697" s="684"/>
    </row>
    <row r="28698" spans="2:4" ht="15" customHeight="1" x14ac:dyDescent="0.25">
      <c r="B28698" s="683"/>
      <c r="C28698" s="683"/>
      <c r="D28698" s="684"/>
    </row>
    <row r="28699" spans="2:4" ht="15" customHeight="1" x14ac:dyDescent="0.25">
      <c r="B28699" s="683"/>
      <c r="C28699" s="683"/>
      <c r="D28699" s="684"/>
    </row>
    <row r="28700" spans="2:4" ht="15" customHeight="1" x14ac:dyDescent="0.25">
      <c r="B28700" s="683"/>
      <c r="C28700" s="683"/>
      <c r="D28700" s="684"/>
    </row>
    <row r="28701" spans="2:4" ht="15" customHeight="1" x14ac:dyDescent="0.25">
      <c r="B28701" s="683"/>
      <c r="C28701" s="683"/>
      <c r="D28701" s="684"/>
    </row>
    <row r="28702" spans="2:4" ht="15" customHeight="1" x14ac:dyDescent="0.25">
      <c r="B28702" s="683"/>
      <c r="C28702" s="683"/>
      <c r="D28702" s="684"/>
    </row>
    <row r="28703" spans="2:4" ht="15" customHeight="1" x14ac:dyDescent="0.25">
      <c r="B28703" s="683"/>
      <c r="C28703" s="683"/>
      <c r="D28703" s="684"/>
    </row>
    <row r="28704" spans="2:4" ht="15" customHeight="1" x14ac:dyDescent="0.25">
      <c r="B28704" s="683"/>
      <c r="C28704" s="683"/>
      <c r="D28704" s="684"/>
    </row>
    <row r="28705" spans="2:4" ht="15" customHeight="1" x14ac:dyDescent="0.25">
      <c r="B28705" s="683"/>
      <c r="C28705" s="683"/>
      <c r="D28705" s="684"/>
    </row>
    <row r="28706" spans="2:4" ht="15" customHeight="1" x14ac:dyDescent="0.25">
      <c r="B28706" s="683"/>
      <c r="C28706" s="683"/>
      <c r="D28706" s="684"/>
    </row>
    <row r="28707" spans="2:4" ht="15" customHeight="1" x14ac:dyDescent="0.25">
      <c r="B28707" s="683"/>
      <c r="C28707" s="683"/>
      <c r="D28707" s="684"/>
    </row>
    <row r="28708" spans="2:4" ht="15" customHeight="1" x14ac:dyDescent="0.25">
      <c r="B28708" s="683"/>
      <c r="C28708" s="683"/>
      <c r="D28708" s="684"/>
    </row>
    <row r="28709" spans="2:4" ht="15" customHeight="1" x14ac:dyDescent="0.25">
      <c r="B28709" s="683"/>
      <c r="C28709" s="683"/>
      <c r="D28709" s="684"/>
    </row>
    <row r="28710" spans="2:4" ht="15" customHeight="1" x14ac:dyDescent="0.25">
      <c r="B28710" s="683"/>
      <c r="C28710" s="683"/>
      <c r="D28710" s="684"/>
    </row>
    <row r="28711" spans="2:4" ht="15" customHeight="1" x14ac:dyDescent="0.25">
      <c r="B28711" s="683"/>
      <c r="C28711" s="683"/>
      <c r="D28711" s="684"/>
    </row>
    <row r="28712" spans="2:4" ht="15" customHeight="1" x14ac:dyDescent="0.25">
      <c r="B28712" s="683"/>
      <c r="C28712" s="683"/>
      <c r="D28712" s="684"/>
    </row>
    <row r="28713" spans="2:4" ht="15" customHeight="1" x14ac:dyDescent="0.25">
      <c r="B28713" s="683"/>
      <c r="C28713" s="683"/>
      <c r="D28713" s="684"/>
    </row>
    <row r="28714" spans="2:4" ht="15" customHeight="1" x14ac:dyDescent="0.25">
      <c r="B28714" s="683"/>
      <c r="C28714" s="683"/>
      <c r="D28714" s="684"/>
    </row>
    <row r="28715" spans="2:4" ht="15" customHeight="1" x14ac:dyDescent="0.25">
      <c r="B28715" s="683"/>
      <c r="C28715" s="683"/>
      <c r="D28715" s="684"/>
    </row>
    <row r="28716" spans="2:4" ht="15" customHeight="1" x14ac:dyDescent="0.25">
      <c r="B28716" s="683"/>
      <c r="C28716" s="683"/>
      <c r="D28716" s="684"/>
    </row>
    <row r="28717" spans="2:4" ht="15" customHeight="1" x14ac:dyDescent="0.25">
      <c r="B28717" s="683"/>
      <c r="C28717" s="683"/>
      <c r="D28717" s="684"/>
    </row>
    <row r="28718" spans="2:4" ht="15" customHeight="1" x14ac:dyDescent="0.25">
      <c r="B28718" s="683"/>
      <c r="C28718" s="683"/>
      <c r="D28718" s="684"/>
    </row>
    <row r="28719" spans="2:4" ht="15" customHeight="1" x14ac:dyDescent="0.25">
      <c r="B28719" s="683"/>
      <c r="C28719" s="683"/>
      <c r="D28719" s="684"/>
    </row>
    <row r="28720" spans="2:4" ht="15" customHeight="1" x14ac:dyDescent="0.25">
      <c r="B28720" s="683"/>
      <c r="C28720" s="683"/>
      <c r="D28720" s="684"/>
    </row>
    <row r="28721" spans="2:4" ht="15" customHeight="1" x14ac:dyDescent="0.25">
      <c r="B28721" s="683"/>
      <c r="C28721" s="683"/>
      <c r="D28721" s="684"/>
    </row>
    <row r="28722" spans="2:4" ht="15" customHeight="1" x14ac:dyDescent="0.25">
      <c r="B28722" s="683"/>
      <c r="C28722" s="683"/>
      <c r="D28722" s="684"/>
    </row>
    <row r="28723" spans="2:4" ht="15" customHeight="1" x14ac:dyDescent="0.25">
      <c r="B28723" s="683"/>
      <c r="C28723" s="683"/>
      <c r="D28723" s="684"/>
    </row>
    <row r="28724" spans="2:4" ht="15" customHeight="1" x14ac:dyDescent="0.25">
      <c r="B28724" s="683"/>
      <c r="C28724" s="683"/>
      <c r="D28724" s="684"/>
    </row>
    <row r="28725" spans="2:4" ht="15" customHeight="1" x14ac:dyDescent="0.25">
      <c r="B28725" s="683"/>
      <c r="C28725" s="683"/>
      <c r="D28725" s="684"/>
    </row>
    <row r="28726" spans="2:4" ht="15" customHeight="1" x14ac:dyDescent="0.25">
      <c r="B28726" s="683"/>
      <c r="C28726" s="683"/>
      <c r="D28726" s="684"/>
    </row>
    <row r="28727" spans="2:4" ht="15" customHeight="1" x14ac:dyDescent="0.25">
      <c r="B28727" s="683"/>
      <c r="C28727" s="683"/>
      <c r="D28727" s="684"/>
    </row>
    <row r="28728" spans="2:4" ht="15" customHeight="1" x14ac:dyDescent="0.25">
      <c r="B28728" s="683"/>
      <c r="C28728" s="683"/>
      <c r="D28728" s="684"/>
    </row>
    <row r="28729" spans="2:4" ht="15" customHeight="1" x14ac:dyDescent="0.25">
      <c r="B28729" s="683"/>
      <c r="C28729" s="683"/>
      <c r="D28729" s="684"/>
    </row>
    <row r="28730" spans="2:4" ht="15" customHeight="1" x14ac:dyDescent="0.25">
      <c r="B28730" s="683"/>
      <c r="C28730" s="683"/>
      <c r="D28730" s="684"/>
    </row>
    <row r="28731" spans="2:4" ht="15" customHeight="1" x14ac:dyDescent="0.25">
      <c r="B28731" s="683"/>
      <c r="C28731" s="683"/>
      <c r="D28731" s="684"/>
    </row>
    <row r="28732" spans="2:4" ht="15" customHeight="1" x14ac:dyDescent="0.25">
      <c r="B28732" s="683"/>
      <c r="C28732" s="683"/>
      <c r="D28732" s="684"/>
    </row>
    <row r="28733" spans="2:4" ht="15" customHeight="1" x14ac:dyDescent="0.25">
      <c r="B28733" s="683"/>
      <c r="C28733" s="683"/>
      <c r="D28733" s="684"/>
    </row>
    <row r="28734" spans="2:4" ht="15" customHeight="1" x14ac:dyDescent="0.25">
      <c r="B28734" s="683"/>
      <c r="C28734" s="683"/>
      <c r="D28734" s="684"/>
    </row>
    <row r="28735" spans="2:4" ht="15" customHeight="1" x14ac:dyDescent="0.25">
      <c r="B28735" s="683"/>
      <c r="C28735" s="683"/>
      <c r="D28735" s="684"/>
    </row>
    <row r="28736" spans="2:4" ht="15" customHeight="1" x14ac:dyDescent="0.25">
      <c r="B28736" s="683"/>
      <c r="C28736" s="683"/>
      <c r="D28736" s="684"/>
    </row>
    <row r="28737" spans="2:4" ht="15" customHeight="1" x14ac:dyDescent="0.25">
      <c r="B28737" s="683"/>
      <c r="C28737" s="683"/>
      <c r="D28737" s="684"/>
    </row>
    <row r="28738" spans="2:4" ht="15" customHeight="1" x14ac:dyDescent="0.25">
      <c r="B28738" s="683"/>
      <c r="C28738" s="683"/>
      <c r="D28738" s="684"/>
    </row>
    <row r="28739" spans="2:4" ht="15" customHeight="1" x14ac:dyDescent="0.25">
      <c r="B28739" s="683"/>
      <c r="C28739" s="683"/>
      <c r="D28739" s="684"/>
    </row>
    <row r="28740" spans="2:4" ht="15" customHeight="1" x14ac:dyDescent="0.25">
      <c r="B28740" s="683"/>
      <c r="C28740" s="683"/>
      <c r="D28740" s="684"/>
    </row>
    <row r="28741" spans="2:4" ht="15" customHeight="1" x14ac:dyDescent="0.25">
      <c r="B28741" s="683"/>
      <c r="C28741" s="683"/>
      <c r="D28741" s="684"/>
    </row>
    <row r="28742" spans="2:4" ht="15" customHeight="1" x14ac:dyDescent="0.25">
      <c r="B28742" s="683"/>
      <c r="C28742" s="683"/>
      <c r="D28742" s="684"/>
    </row>
    <row r="28743" spans="2:4" ht="15" customHeight="1" x14ac:dyDescent="0.25">
      <c r="B28743" s="683"/>
      <c r="C28743" s="683"/>
      <c r="D28743" s="684"/>
    </row>
    <row r="28744" spans="2:4" ht="15" customHeight="1" x14ac:dyDescent="0.25">
      <c r="B28744" s="683"/>
      <c r="C28744" s="683"/>
      <c r="D28744" s="684"/>
    </row>
    <row r="28745" spans="2:4" ht="15" customHeight="1" x14ac:dyDescent="0.25">
      <c r="B28745" s="683"/>
      <c r="C28745" s="683"/>
      <c r="D28745" s="684"/>
    </row>
    <row r="28746" spans="2:4" ht="15" customHeight="1" x14ac:dyDescent="0.25">
      <c r="B28746" s="683"/>
      <c r="C28746" s="683"/>
      <c r="D28746" s="684"/>
    </row>
    <row r="28747" spans="2:4" ht="15" customHeight="1" x14ac:dyDescent="0.25">
      <c r="B28747" s="683"/>
      <c r="C28747" s="683"/>
      <c r="D28747" s="684"/>
    </row>
    <row r="28748" spans="2:4" ht="15" customHeight="1" x14ac:dyDescent="0.25">
      <c r="B28748" s="683"/>
      <c r="C28748" s="683"/>
      <c r="D28748" s="684"/>
    </row>
    <row r="28749" spans="2:4" ht="15" customHeight="1" x14ac:dyDescent="0.25">
      <c r="B28749" s="683"/>
      <c r="C28749" s="683"/>
      <c r="D28749" s="684"/>
    </row>
    <row r="28750" spans="2:4" ht="15" customHeight="1" x14ac:dyDescent="0.25">
      <c r="B28750" s="683"/>
      <c r="C28750" s="683"/>
      <c r="D28750" s="684"/>
    </row>
    <row r="28751" spans="2:4" ht="15" customHeight="1" x14ac:dyDescent="0.25">
      <c r="B28751" s="683"/>
      <c r="C28751" s="683"/>
      <c r="D28751" s="684"/>
    </row>
    <row r="28752" spans="2:4" ht="15" customHeight="1" x14ac:dyDescent="0.25">
      <c r="B28752" s="683"/>
      <c r="C28752" s="683"/>
      <c r="D28752" s="684"/>
    </row>
    <row r="28753" spans="2:4" ht="15" customHeight="1" x14ac:dyDescent="0.25">
      <c r="B28753" s="683"/>
      <c r="C28753" s="683"/>
      <c r="D28753" s="684"/>
    </row>
    <row r="28754" spans="2:4" ht="15" customHeight="1" x14ac:dyDescent="0.25">
      <c r="B28754" s="683"/>
      <c r="C28754" s="683"/>
      <c r="D28754" s="684"/>
    </row>
    <row r="28755" spans="2:4" ht="15" customHeight="1" x14ac:dyDescent="0.25">
      <c r="B28755" s="683"/>
      <c r="C28755" s="683"/>
      <c r="D28755" s="684"/>
    </row>
    <row r="28756" spans="2:4" ht="15" customHeight="1" x14ac:dyDescent="0.25">
      <c r="B28756" s="683"/>
      <c r="C28756" s="683"/>
      <c r="D28756" s="684"/>
    </row>
    <row r="28757" spans="2:4" ht="15" customHeight="1" x14ac:dyDescent="0.25">
      <c r="B28757" s="683"/>
      <c r="C28757" s="683"/>
      <c r="D28757" s="684"/>
    </row>
    <row r="28758" spans="2:4" ht="15" customHeight="1" x14ac:dyDescent="0.25">
      <c r="B28758" s="683"/>
      <c r="C28758" s="683"/>
      <c r="D28758" s="684"/>
    </row>
    <row r="28759" spans="2:4" ht="15" customHeight="1" x14ac:dyDescent="0.25">
      <c r="B28759" s="683"/>
      <c r="C28759" s="683"/>
      <c r="D28759" s="684"/>
    </row>
    <row r="28760" spans="2:4" ht="15" customHeight="1" x14ac:dyDescent="0.25">
      <c r="B28760" s="683"/>
      <c r="C28760" s="683"/>
      <c r="D28760" s="684"/>
    </row>
    <row r="28761" spans="2:4" ht="15" customHeight="1" x14ac:dyDescent="0.25">
      <c r="B28761" s="683"/>
      <c r="C28761" s="683"/>
      <c r="D28761" s="684"/>
    </row>
    <row r="28762" spans="2:4" ht="15" customHeight="1" x14ac:dyDescent="0.25">
      <c r="B28762" s="683"/>
      <c r="C28762" s="683"/>
      <c r="D28762" s="684"/>
    </row>
    <row r="28763" spans="2:4" ht="15" customHeight="1" x14ac:dyDescent="0.25">
      <c r="B28763" s="683"/>
      <c r="C28763" s="683"/>
      <c r="D28763" s="684"/>
    </row>
    <row r="28764" spans="2:4" ht="15" customHeight="1" x14ac:dyDescent="0.25">
      <c r="B28764" s="683"/>
      <c r="C28764" s="683"/>
      <c r="D28764" s="684"/>
    </row>
    <row r="28765" spans="2:4" ht="15" customHeight="1" x14ac:dyDescent="0.25">
      <c r="B28765" s="683"/>
      <c r="C28765" s="683"/>
      <c r="D28765" s="684"/>
    </row>
    <row r="28766" spans="2:4" ht="15" customHeight="1" x14ac:dyDescent="0.25">
      <c r="B28766" s="683"/>
      <c r="C28766" s="683"/>
      <c r="D28766" s="684"/>
    </row>
    <row r="28767" spans="2:4" ht="15" customHeight="1" x14ac:dyDescent="0.25">
      <c r="B28767" s="683"/>
      <c r="C28767" s="683"/>
      <c r="D28767" s="684"/>
    </row>
    <row r="28768" spans="2:4" ht="15" customHeight="1" x14ac:dyDescent="0.25">
      <c r="B28768" s="683"/>
      <c r="C28768" s="683"/>
      <c r="D28768" s="684"/>
    </row>
    <row r="28769" spans="2:4" ht="15" customHeight="1" x14ac:dyDescent="0.25">
      <c r="B28769" s="683"/>
      <c r="C28769" s="683"/>
      <c r="D28769" s="684"/>
    </row>
    <row r="28770" spans="2:4" ht="15" customHeight="1" x14ac:dyDescent="0.25">
      <c r="B28770" s="683"/>
      <c r="C28770" s="683"/>
      <c r="D28770" s="684"/>
    </row>
    <row r="28771" spans="2:4" ht="15" customHeight="1" x14ac:dyDescent="0.25">
      <c r="B28771" s="683"/>
      <c r="C28771" s="683"/>
      <c r="D28771" s="684"/>
    </row>
    <row r="28772" spans="2:4" ht="15" customHeight="1" x14ac:dyDescent="0.25">
      <c r="B28772" s="683"/>
      <c r="C28772" s="683"/>
      <c r="D28772" s="684"/>
    </row>
    <row r="28773" spans="2:4" ht="15" customHeight="1" x14ac:dyDescent="0.25">
      <c r="B28773" s="683"/>
      <c r="C28773" s="683"/>
      <c r="D28773" s="684"/>
    </row>
    <row r="28774" spans="2:4" ht="15" customHeight="1" x14ac:dyDescent="0.25">
      <c r="B28774" s="683"/>
      <c r="C28774" s="683"/>
      <c r="D28774" s="684"/>
    </row>
    <row r="28775" spans="2:4" ht="15" customHeight="1" x14ac:dyDescent="0.25">
      <c r="B28775" s="683"/>
      <c r="C28775" s="683"/>
      <c r="D28775" s="684"/>
    </row>
    <row r="28776" spans="2:4" ht="15" customHeight="1" x14ac:dyDescent="0.25">
      <c r="B28776" s="683"/>
      <c r="C28776" s="683"/>
      <c r="D28776" s="684"/>
    </row>
    <row r="28777" spans="2:4" ht="15" customHeight="1" x14ac:dyDescent="0.25">
      <c r="B28777" s="683"/>
      <c r="C28777" s="683"/>
      <c r="D28777" s="684"/>
    </row>
    <row r="28778" spans="2:4" ht="15" customHeight="1" x14ac:dyDescent="0.25">
      <c r="B28778" s="683"/>
      <c r="C28778" s="683"/>
      <c r="D28778" s="684"/>
    </row>
    <row r="28779" spans="2:4" ht="15" customHeight="1" x14ac:dyDescent="0.25">
      <c r="B28779" s="683"/>
      <c r="C28779" s="683"/>
      <c r="D28779" s="684"/>
    </row>
    <row r="28780" spans="2:4" ht="15" customHeight="1" x14ac:dyDescent="0.25">
      <c r="B28780" s="683"/>
      <c r="C28780" s="683"/>
      <c r="D28780" s="684"/>
    </row>
    <row r="28781" spans="2:4" ht="15" customHeight="1" x14ac:dyDescent="0.25">
      <c r="B28781" s="683"/>
      <c r="C28781" s="683"/>
      <c r="D28781" s="684"/>
    </row>
    <row r="28782" spans="2:4" ht="15" customHeight="1" x14ac:dyDescent="0.25">
      <c r="B28782" s="683"/>
      <c r="C28782" s="683"/>
      <c r="D28782" s="684"/>
    </row>
    <row r="28783" spans="2:4" ht="15" customHeight="1" x14ac:dyDescent="0.25">
      <c r="B28783" s="683"/>
      <c r="C28783" s="683"/>
      <c r="D28783" s="684"/>
    </row>
    <row r="28784" spans="2:4" ht="15" customHeight="1" x14ac:dyDescent="0.25">
      <c r="B28784" s="683"/>
      <c r="C28784" s="683"/>
      <c r="D28784" s="684"/>
    </row>
    <row r="28785" spans="2:4" ht="15" customHeight="1" x14ac:dyDescent="0.25">
      <c r="B28785" s="683"/>
      <c r="C28785" s="683"/>
      <c r="D28785" s="684"/>
    </row>
    <row r="28786" spans="2:4" ht="15" customHeight="1" x14ac:dyDescent="0.25">
      <c r="B28786" s="683"/>
      <c r="C28786" s="683"/>
      <c r="D28786" s="684"/>
    </row>
    <row r="28787" spans="2:4" ht="15" customHeight="1" x14ac:dyDescent="0.25">
      <c r="B28787" s="683"/>
      <c r="C28787" s="683"/>
      <c r="D28787" s="684"/>
    </row>
    <row r="28788" spans="2:4" ht="15" customHeight="1" x14ac:dyDescent="0.25">
      <c r="B28788" s="683"/>
      <c r="C28788" s="683"/>
      <c r="D28788" s="684"/>
    </row>
    <row r="28789" spans="2:4" ht="15" customHeight="1" x14ac:dyDescent="0.25">
      <c r="B28789" s="683"/>
      <c r="C28789" s="683"/>
      <c r="D28789" s="684"/>
    </row>
    <row r="28790" spans="2:4" ht="15" customHeight="1" x14ac:dyDescent="0.25">
      <c r="B28790" s="683"/>
      <c r="C28790" s="683"/>
      <c r="D28790" s="684"/>
    </row>
    <row r="28791" spans="2:4" ht="15" customHeight="1" x14ac:dyDescent="0.25">
      <c r="B28791" s="683"/>
      <c r="C28791" s="683"/>
      <c r="D28791" s="684"/>
    </row>
    <row r="28792" spans="2:4" ht="15" customHeight="1" x14ac:dyDescent="0.25">
      <c r="B28792" s="683"/>
      <c r="C28792" s="683"/>
      <c r="D28792" s="684"/>
    </row>
    <row r="28793" spans="2:4" ht="15" customHeight="1" x14ac:dyDescent="0.25">
      <c r="B28793" s="683"/>
      <c r="C28793" s="683"/>
      <c r="D28793" s="684"/>
    </row>
    <row r="28794" spans="2:4" ht="15" customHeight="1" x14ac:dyDescent="0.25">
      <c r="B28794" s="683"/>
      <c r="C28794" s="683"/>
      <c r="D28794" s="684"/>
    </row>
    <row r="28795" spans="2:4" ht="15" customHeight="1" x14ac:dyDescent="0.25">
      <c r="B28795" s="683"/>
      <c r="C28795" s="683"/>
      <c r="D28795" s="684"/>
    </row>
    <row r="28796" spans="2:4" ht="15" customHeight="1" x14ac:dyDescent="0.25">
      <c r="B28796" s="683"/>
      <c r="C28796" s="683"/>
      <c r="D28796" s="684"/>
    </row>
    <row r="28797" spans="2:4" ht="15" customHeight="1" x14ac:dyDescent="0.25">
      <c r="B28797" s="683"/>
      <c r="C28797" s="683"/>
      <c r="D28797" s="684"/>
    </row>
    <row r="28798" spans="2:4" ht="15" customHeight="1" x14ac:dyDescent="0.25">
      <c r="B28798" s="683"/>
      <c r="C28798" s="683"/>
      <c r="D28798" s="684"/>
    </row>
    <row r="28799" spans="2:4" ht="15" customHeight="1" x14ac:dyDescent="0.25">
      <c r="B28799" s="683"/>
      <c r="C28799" s="683"/>
      <c r="D28799" s="684"/>
    </row>
    <row r="28800" spans="2:4" ht="15" customHeight="1" x14ac:dyDescent="0.25">
      <c r="B28800" s="683"/>
      <c r="C28800" s="683"/>
      <c r="D28800" s="684"/>
    </row>
    <row r="28801" spans="2:4" ht="15" customHeight="1" x14ac:dyDescent="0.25">
      <c r="B28801" s="683"/>
      <c r="C28801" s="683"/>
      <c r="D28801" s="684"/>
    </row>
    <row r="28802" spans="2:4" ht="15" customHeight="1" x14ac:dyDescent="0.25">
      <c r="B28802" s="683"/>
      <c r="C28802" s="683"/>
      <c r="D28802" s="684"/>
    </row>
    <row r="28803" spans="2:4" ht="15" customHeight="1" x14ac:dyDescent="0.25">
      <c r="B28803" s="683"/>
      <c r="C28803" s="683"/>
      <c r="D28803" s="684"/>
    </row>
    <row r="28804" spans="2:4" ht="15" customHeight="1" x14ac:dyDescent="0.25">
      <c r="B28804" s="683"/>
      <c r="C28804" s="683"/>
      <c r="D28804" s="684"/>
    </row>
    <row r="28805" spans="2:4" ht="15" customHeight="1" x14ac:dyDescent="0.25">
      <c r="B28805" s="683"/>
      <c r="C28805" s="683"/>
      <c r="D28805" s="684"/>
    </row>
    <row r="28806" spans="2:4" ht="15" customHeight="1" x14ac:dyDescent="0.25">
      <c r="B28806" s="683"/>
      <c r="C28806" s="683"/>
      <c r="D28806" s="684"/>
    </row>
    <row r="28807" spans="2:4" ht="15" customHeight="1" x14ac:dyDescent="0.25">
      <c r="B28807" s="683"/>
      <c r="C28807" s="683"/>
      <c r="D28807" s="684"/>
    </row>
    <row r="28808" spans="2:4" ht="15" customHeight="1" x14ac:dyDescent="0.25">
      <c r="B28808" s="683"/>
      <c r="C28808" s="683"/>
      <c r="D28808" s="684"/>
    </row>
    <row r="28809" spans="2:4" ht="15" customHeight="1" x14ac:dyDescent="0.25">
      <c r="B28809" s="683"/>
      <c r="C28809" s="683"/>
      <c r="D28809" s="684"/>
    </row>
    <row r="28810" spans="2:4" ht="15" customHeight="1" x14ac:dyDescent="0.25">
      <c r="B28810" s="683"/>
      <c r="C28810" s="683"/>
      <c r="D28810" s="684"/>
    </row>
    <row r="28811" spans="2:4" ht="15" customHeight="1" x14ac:dyDescent="0.25">
      <c r="B28811" s="683"/>
      <c r="C28811" s="683"/>
      <c r="D28811" s="684"/>
    </row>
    <row r="28812" spans="2:4" ht="15" customHeight="1" x14ac:dyDescent="0.25">
      <c r="B28812" s="683"/>
      <c r="C28812" s="683"/>
      <c r="D28812" s="684"/>
    </row>
    <row r="28813" spans="2:4" ht="15" customHeight="1" x14ac:dyDescent="0.25">
      <c r="B28813" s="683"/>
      <c r="C28813" s="683"/>
      <c r="D28813" s="684"/>
    </row>
    <row r="28814" spans="2:4" ht="15" customHeight="1" x14ac:dyDescent="0.25">
      <c r="B28814" s="683"/>
      <c r="C28814" s="683"/>
      <c r="D28814" s="684"/>
    </row>
    <row r="28815" spans="2:4" ht="15" customHeight="1" x14ac:dyDescent="0.25">
      <c r="B28815" s="683"/>
      <c r="C28815" s="683"/>
      <c r="D28815" s="684"/>
    </row>
    <row r="28816" spans="2:4" ht="15" customHeight="1" x14ac:dyDescent="0.25">
      <c r="B28816" s="683"/>
      <c r="C28816" s="683"/>
      <c r="D28816" s="684"/>
    </row>
    <row r="28817" spans="2:4" ht="15" customHeight="1" x14ac:dyDescent="0.25">
      <c r="B28817" s="683"/>
      <c r="C28817" s="683"/>
      <c r="D28817" s="684"/>
    </row>
    <row r="28818" spans="2:4" ht="15" customHeight="1" x14ac:dyDescent="0.25">
      <c r="B28818" s="683"/>
      <c r="C28818" s="683"/>
      <c r="D28818" s="684"/>
    </row>
    <row r="28819" spans="2:4" ht="15" customHeight="1" x14ac:dyDescent="0.25">
      <c r="B28819" s="683"/>
      <c r="C28819" s="683"/>
      <c r="D28819" s="684"/>
    </row>
    <row r="28820" spans="2:4" ht="15" customHeight="1" x14ac:dyDescent="0.25">
      <c r="B28820" s="683"/>
      <c r="C28820" s="683"/>
      <c r="D28820" s="684"/>
    </row>
    <row r="28821" spans="2:4" ht="15" customHeight="1" x14ac:dyDescent="0.25">
      <c r="B28821" s="683"/>
      <c r="C28821" s="683"/>
      <c r="D28821" s="684"/>
    </row>
    <row r="28822" spans="2:4" ht="15" customHeight="1" x14ac:dyDescent="0.25">
      <c r="B28822" s="683"/>
      <c r="C28822" s="683"/>
      <c r="D28822" s="684"/>
    </row>
    <row r="28823" spans="2:4" ht="15" customHeight="1" x14ac:dyDescent="0.25">
      <c r="B28823" s="683"/>
      <c r="C28823" s="683"/>
      <c r="D28823" s="684"/>
    </row>
    <row r="28824" spans="2:4" ht="15" customHeight="1" x14ac:dyDescent="0.25">
      <c r="B28824" s="683"/>
      <c r="C28824" s="683"/>
      <c r="D28824" s="684"/>
    </row>
    <row r="28825" spans="2:4" ht="15" customHeight="1" x14ac:dyDescent="0.25">
      <c r="B28825" s="683"/>
      <c r="C28825" s="683"/>
      <c r="D28825" s="684"/>
    </row>
    <row r="28826" spans="2:4" ht="15" customHeight="1" x14ac:dyDescent="0.25">
      <c r="B28826" s="683"/>
      <c r="C28826" s="683"/>
      <c r="D28826" s="684"/>
    </row>
    <row r="28827" spans="2:4" ht="15" customHeight="1" x14ac:dyDescent="0.25">
      <c r="B28827" s="683"/>
      <c r="C28827" s="683"/>
      <c r="D28827" s="684"/>
    </row>
    <row r="28828" spans="2:4" ht="15" customHeight="1" x14ac:dyDescent="0.25">
      <c r="B28828" s="683"/>
      <c r="C28828" s="683"/>
      <c r="D28828" s="684"/>
    </row>
    <row r="28829" spans="2:4" ht="15" customHeight="1" x14ac:dyDescent="0.25">
      <c r="B28829" s="683"/>
      <c r="C28829" s="683"/>
      <c r="D28829" s="684"/>
    </row>
    <row r="28830" spans="2:4" ht="15" customHeight="1" x14ac:dyDescent="0.25">
      <c r="B28830" s="683"/>
      <c r="C28830" s="683"/>
      <c r="D28830" s="684"/>
    </row>
    <row r="28831" spans="2:4" ht="15" customHeight="1" x14ac:dyDescent="0.25">
      <c r="B28831" s="683"/>
      <c r="C28831" s="683"/>
      <c r="D28831" s="684"/>
    </row>
    <row r="28832" spans="2:4" ht="15" customHeight="1" x14ac:dyDescent="0.25">
      <c r="B28832" s="683"/>
      <c r="C28832" s="683"/>
      <c r="D28832" s="684"/>
    </row>
    <row r="28833" spans="2:4" ht="15" customHeight="1" x14ac:dyDescent="0.25">
      <c r="B28833" s="683"/>
      <c r="C28833" s="683"/>
      <c r="D28833" s="684"/>
    </row>
    <row r="28834" spans="2:4" ht="15" customHeight="1" x14ac:dyDescent="0.25">
      <c r="B28834" s="683"/>
      <c r="C28834" s="683"/>
      <c r="D28834" s="684"/>
    </row>
    <row r="28835" spans="2:4" ht="15" customHeight="1" x14ac:dyDescent="0.25">
      <c r="B28835" s="683"/>
      <c r="C28835" s="683"/>
      <c r="D28835" s="684"/>
    </row>
    <row r="28836" spans="2:4" ht="15" customHeight="1" x14ac:dyDescent="0.25">
      <c r="B28836" s="683"/>
      <c r="C28836" s="683"/>
      <c r="D28836" s="684"/>
    </row>
    <row r="28837" spans="2:4" ht="15" customHeight="1" x14ac:dyDescent="0.25">
      <c r="B28837" s="683"/>
      <c r="C28837" s="683"/>
      <c r="D28837" s="684"/>
    </row>
    <row r="28838" spans="2:4" ht="15" customHeight="1" x14ac:dyDescent="0.25">
      <c r="B28838" s="683"/>
      <c r="C28838" s="683"/>
      <c r="D28838" s="684"/>
    </row>
    <row r="28839" spans="2:4" ht="15" customHeight="1" x14ac:dyDescent="0.25">
      <c r="B28839" s="683"/>
      <c r="C28839" s="683"/>
      <c r="D28839" s="684"/>
    </row>
    <row r="28840" spans="2:4" ht="15" customHeight="1" x14ac:dyDescent="0.25">
      <c r="B28840" s="683"/>
      <c r="C28840" s="683"/>
      <c r="D28840" s="684"/>
    </row>
    <row r="28841" spans="2:4" ht="15" customHeight="1" x14ac:dyDescent="0.25">
      <c r="B28841" s="683"/>
      <c r="C28841" s="683"/>
      <c r="D28841" s="684"/>
    </row>
    <row r="28842" spans="2:4" ht="15" customHeight="1" x14ac:dyDescent="0.25">
      <c r="B28842" s="683"/>
      <c r="C28842" s="683"/>
      <c r="D28842" s="684"/>
    </row>
    <row r="28843" spans="2:4" ht="15" customHeight="1" x14ac:dyDescent="0.25">
      <c r="B28843" s="683"/>
      <c r="C28843" s="683"/>
      <c r="D28843" s="684"/>
    </row>
    <row r="28844" spans="2:4" ht="15" customHeight="1" x14ac:dyDescent="0.25">
      <c r="B28844" s="683"/>
      <c r="C28844" s="683"/>
      <c r="D28844" s="684"/>
    </row>
    <row r="28845" spans="2:4" ht="15" customHeight="1" x14ac:dyDescent="0.25">
      <c r="B28845" s="683"/>
      <c r="C28845" s="683"/>
      <c r="D28845" s="684"/>
    </row>
    <row r="28846" spans="2:4" ht="15" customHeight="1" x14ac:dyDescent="0.25">
      <c r="B28846" s="683"/>
      <c r="C28846" s="683"/>
      <c r="D28846" s="684"/>
    </row>
    <row r="28847" spans="2:4" ht="15" customHeight="1" x14ac:dyDescent="0.25">
      <c r="B28847" s="683"/>
      <c r="C28847" s="683"/>
      <c r="D28847" s="684"/>
    </row>
    <row r="28848" spans="2:4" ht="15" customHeight="1" x14ac:dyDescent="0.25">
      <c r="B28848" s="683"/>
      <c r="C28848" s="683"/>
      <c r="D28848" s="684"/>
    </row>
    <row r="28849" spans="2:4" ht="15" customHeight="1" x14ac:dyDescent="0.25">
      <c r="B28849" s="683"/>
      <c r="C28849" s="683"/>
      <c r="D28849" s="684"/>
    </row>
    <row r="28850" spans="2:4" ht="15" customHeight="1" x14ac:dyDescent="0.25">
      <c r="B28850" s="683"/>
      <c r="C28850" s="683"/>
      <c r="D28850" s="684"/>
    </row>
    <row r="28851" spans="2:4" ht="15" customHeight="1" x14ac:dyDescent="0.25">
      <c r="B28851" s="683"/>
      <c r="C28851" s="683"/>
      <c r="D28851" s="684"/>
    </row>
    <row r="28852" spans="2:4" ht="15" customHeight="1" x14ac:dyDescent="0.25">
      <c r="B28852" s="683"/>
      <c r="C28852" s="683"/>
      <c r="D28852" s="684"/>
    </row>
    <row r="28853" spans="2:4" ht="15" customHeight="1" x14ac:dyDescent="0.25">
      <c r="B28853" s="683"/>
      <c r="C28853" s="683"/>
      <c r="D28853" s="684"/>
    </row>
    <row r="28854" spans="2:4" ht="15" customHeight="1" x14ac:dyDescent="0.25">
      <c r="B28854" s="683"/>
      <c r="C28854" s="683"/>
      <c r="D28854" s="684"/>
    </row>
    <row r="28855" spans="2:4" ht="15" customHeight="1" x14ac:dyDescent="0.25">
      <c r="B28855" s="683"/>
      <c r="C28855" s="683"/>
      <c r="D28855" s="684"/>
    </row>
    <row r="28856" spans="2:4" ht="15" customHeight="1" x14ac:dyDescent="0.25">
      <c r="B28856" s="683"/>
      <c r="C28856" s="683"/>
      <c r="D28856" s="684"/>
    </row>
    <row r="28857" spans="2:4" ht="15" customHeight="1" x14ac:dyDescent="0.25">
      <c r="B28857" s="683"/>
      <c r="C28857" s="683"/>
      <c r="D28857" s="684"/>
    </row>
    <row r="28858" spans="2:4" ht="15" customHeight="1" x14ac:dyDescent="0.25">
      <c r="B28858" s="683"/>
      <c r="C28858" s="683"/>
      <c r="D28858" s="684"/>
    </row>
    <row r="28859" spans="2:4" ht="15" customHeight="1" x14ac:dyDescent="0.25">
      <c r="B28859" s="683"/>
      <c r="C28859" s="683"/>
      <c r="D28859" s="684"/>
    </row>
    <row r="28860" spans="2:4" ht="15" customHeight="1" x14ac:dyDescent="0.25">
      <c r="B28860" s="683"/>
      <c r="C28860" s="683"/>
      <c r="D28860" s="684"/>
    </row>
    <row r="28861" spans="2:4" ht="15" customHeight="1" x14ac:dyDescent="0.25">
      <c r="B28861" s="683"/>
      <c r="C28861" s="683"/>
      <c r="D28861" s="684"/>
    </row>
    <row r="28862" spans="2:4" ht="15" customHeight="1" x14ac:dyDescent="0.25">
      <c r="B28862" s="683"/>
      <c r="C28862" s="683"/>
      <c r="D28862" s="684"/>
    </row>
    <row r="28863" spans="2:4" ht="15" customHeight="1" x14ac:dyDescent="0.25">
      <c r="B28863" s="683"/>
      <c r="C28863" s="683"/>
      <c r="D28863" s="684"/>
    </row>
    <row r="28864" spans="2:4" ht="15" customHeight="1" x14ac:dyDescent="0.25">
      <c r="B28864" s="683"/>
      <c r="C28864" s="683"/>
      <c r="D28864" s="684"/>
    </row>
    <row r="28865" spans="2:4" ht="15" customHeight="1" x14ac:dyDescent="0.25">
      <c r="B28865" s="683"/>
      <c r="C28865" s="683"/>
      <c r="D28865" s="684"/>
    </row>
    <row r="28866" spans="2:4" ht="15" customHeight="1" x14ac:dyDescent="0.25">
      <c r="B28866" s="683"/>
      <c r="C28866" s="683"/>
      <c r="D28866" s="684"/>
    </row>
    <row r="28867" spans="2:4" ht="15" customHeight="1" x14ac:dyDescent="0.25">
      <c r="B28867" s="683"/>
      <c r="C28867" s="683"/>
      <c r="D28867" s="684"/>
    </row>
    <row r="28868" spans="2:4" ht="15" customHeight="1" x14ac:dyDescent="0.25">
      <c r="B28868" s="683"/>
      <c r="C28868" s="683"/>
      <c r="D28868" s="684"/>
    </row>
    <row r="28869" spans="2:4" ht="15" customHeight="1" x14ac:dyDescent="0.25">
      <c r="B28869" s="683"/>
      <c r="C28869" s="683"/>
      <c r="D28869" s="684"/>
    </row>
    <row r="28870" spans="2:4" ht="15" customHeight="1" x14ac:dyDescent="0.25">
      <c r="B28870" s="683"/>
      <c r="C28870" s="683"/>
      <c r="D28870" s="684"/>
    </row>
    <row r="28871" spans="2:4" ht="15" customHeight="1" x14ac:dyDescent="0.25">
      <c r="B28871" s="683"/>
      <c r="C28871" s="683"/>
      <c r="D28871" s="684"/>
    </row>
    <row r="28872" spans="2:4" ht="15" customHeight="1" x14ac:dyDescent="0.25">
      <c r="B28872" s="683"/>
      <c r="C28872" s="683"/>
      <c r="D28872" s="684"/>
    </row>
    <row r="28873" spans="2:4" ht="15" customHeight="1" x14ac:dyDescent="0.25">
      <c r="B28873" s="683"/>
      <c r="C28873" s="683"/>
      <c r="D28873" s="684"/>
    </row>
    <row r="28874" spans="2:4" ht="15" customHeight="1" x14ac:dyDescent="0.25">
      <c r="B28874" s="683"/>
      <c r="C28874" s="683"/>
      <c r="D28874" s="684"/>
    </row>
    <row r="28875" spans="2:4" ht="15" customHeight="1" x14ac:dyDescent="0.25">
      <c r="B28875" s="683"/>
      <c r="C28875" s="683"/>
      <c r="D28875" s="684"/>
    </row>
    <row r="28876" spans="2:4" ht="15" customHeight="1" x14ac:dyDescent="0.25">
      <c r="B28876" s="683"/>
      <c r="C28876" s="683"/>
      <c r="D28876" s="684"/>
    </row>
    <row r="28877" spans="2:4" ht="15" customHeight="1" x14ac:dyDescent="0.25">
      <c r="B28877" s="683"/>
      <c r="C28877" s="683"/>
      <c r="D28877" s="684"/>
    </row>
    <row r="28878" spans="2:4" ht="15" customHeight="1" x14ac:dyDescent="0.25">
      <c r="B28878" s="683"/>
      <c r="C28878" s="683"/>
      <c r="D28878" s="684"/>
    </row>
    <row r="28879" spans="2:4" ht="15" customHeight="1" x14ac:dyDescent="0.25">
      <c r="B28879" s="683"/>
      <c r="C28879" s="683"/>
      <c r="D28879" s="684"/>
    </row>
    <row r="28880" spans="2:4" ht="15" customHeight="1" x14ac:dyDescent="0.25">
      <c r="B28880" s="683"/>
      <c r="C28880" s="683"/>
      <c r="D28880" s="684"/>
    </row>
    <row r="28881" spans="2:4" ht="15" customHeight="1" x14ac:dyDescent="0.25">
      <c r="B28881" s="683"/>
      <c r="C28881" s="683"/>
      <c r="D28881" s="684"/>
    </row>
    <row r="28882" spans="2:4" ht="15" customHeight="1" x14ac:dyDescent="0.25">
      <c r="B28882" s="683"/>
      <c r="C28882" s="683"/>
      <c r="D28882" s="684"/>
    </row>
    <row r="28883" spans="2:4" ht="15" customHeight="1" x14ac:dyDescent="0.25">
      <c r="B28883" s="683"/>
      <c r="C28883" s="683"/>
      <c r="D28883" s="684"/>
    </row>
    <row r="28884" spans="2:4" ht="15" customHeight="1" x14ac:dyDescent="0.25">
      <c r="B28884" s="683"/>
      <c r="C28884" s="683"/>
      <c r="D28884" s="684"/>
    </row>
    <row r="28885" spans="2:4" ht="15" customHeight="1" x14ac:dyDescent="0.25">
      <c r="B28885" s="683"/>
      <c r="C28885" s="683"/>
      <c r="D28885" s="684"/>
    </row>
    <row r="28886" spans="2:4" ht="15" customHeight="1" x14ac:dyDescent="0.25">
      <c r="B28886" s="683"/>
      <c r="C28886" s="683"/>
      <c r="D28886" s="684"/>
    </row>
    <row r="28887" spans="2:4" ht="15" customHeight="1" x14ac:dyDescent="0.25">
      <c r="B28887" s="683"/>
      <c r="C28887" s="683"/>
      <c r="D28887" s="684"/>
    </row>
    <row r="28888" spans="2:4" ht="15" customHeight="1" x14ac:dyDescent="0.25">
      <c r="B28888" s="683"/>
      <c r="C28888" s="683"/>
      <c r="D28888" s="684"/>
    </row>
    <row r="28889" spans="2:4" ht="15" customHeight="1" x14ac:dyDescent="0.25">
      <c r="B28889" s="683"/>
      <c r="C28889" s="683"/>
      <c r="D28889" s="684"/>
    </row>
    <row r="28890" spans="2:4" ht="15" customHeight="1" x14ac:dyDescent="0.25">
      <c r="B28890" s="683"/>
      <c r="C28890" s="683"/>
      <c r="D28890" s="684"/>
    </row>
    <row r="28891" spans="2:4" ht="15" customHeight="1" x14ac:dyDescent="0.25">
      <c r="B28891" s="683"/>
      <c r="C28891" s="683"/>
      <c r="D28891" s="684"/>
    </row>
    <row r="28892" spans="2:4" ht="15" customHeight="1" x14ac:dyDescent="0.25">
      <c r="B28892" s="683"/>
      <c r="C28892" s="683"/>
      <c r="D28892" s="684"/>
    </row>
    <row r="28893" spans="2:4" ht="15" customHeight="1" x14ac:dyDescent="0.25">
      <c r="B28893" s="683"/>
      <c r="C28893" s="683"/>
      <c r="D28893" s="684"/>
    </row>
    <row r="28894" spans="2:4" ht="15" customHeight="1" x14ac:dyDescent="0.25">
      <c r="B28894" s="683"/>
      <c r="C28894" s="683"/>
      <c r="D28894" s="684"/>
    </row>
    <row r="28895" spans="2:4" ht="15" customHeight="1" x14ac:dyDescent="0.25">
      <c r="B28895" s="683"/>
      <c r="C28895" s="683"/>
      <c r="D28895" s="684"/>
    </row>
    <row r="28896" spans="2:4" ht="15" customHeight="1" x14ac:dyDescent="0.25">
      <c r="B28896" s="683"/>
      <c r="C28896" s="683"/>
      <c r="D28896" s="684"/>
    </row>
    <row r="28897" spans="2:4" ht="15" customHeight="1" x14ac:dyDescent="0.25">
      <c r="B28897" s="683"/>
      <c r="C28897" s="683"/>
      <c r="D28897" s="684"/>
    </row>
    <row r="28898" spans="2:4" ht="15" customHeight="1" x14ac:dyDescent="0.25">
      <c r="B28898" s="683"/>
      <c r="C28898" s="683"/>
      <c r="D28898" s="684"/>
    </row>
    <row r="28899" spans="2:4" ht="15" customHeight="1" x14ac:dyDescent="0.25">
      <c r="B28899" s="683"/>
      <c r="C28899" s="683"/>
      <c r="D28899" s="684"/>
    </row>
    <row r="28900" spans="2:4" ht="15" customHeight="1" x14ac:dyDescent="0.25">
      <c r="B28900" s="683"/>
      <c r="C28900" s="683"/>
      <c r="D28900" s="684"/>
    </row>
    <row r="28901" spans="2:4" ht="15" customHeight="1" x14ac:dyDescent="0.25">
      <c r="B28901" s="683"/>
      <c r="C28901" s="683"/>
      <c r="D28901" s="684"/>
    </row>
    <row r="28902" spans="2:4" ht="15" customHeight="1" x14ac:dyDescent="0.25">
      <c r="B28902" s="683"/>
      <c r="C28902" s="683"/>
      <c r="D28902" s="684"/>
    </row>
    <row r="28903" spans="2:4" ht="15" customHeight="1" x14ac:dyDescent="0.25">
      <c r="B28903" s="683"/>
      <c r="C28903" s="683"/>
      <c r="D28903" s="684"/>
    </row>
    <row r="28904" spans="2:4" ht="15" customHeight="1" x14ac:dyDescent="0.25">
      <c r="B28904" s="683"/>
      <c r="C28904" s="683"/>
      <c r="D28904" s="684"/>
    </row>
    <row r="28905" spans="2:4" ht="15" customHeight="1" x14ac:dyDescent="0.25">
      <c r="B28905" s="683"/>
      <c r="C28905" s="683"/>
      <c r="D28905" s="684"/>
    </row>
    <row r="28906" spans="2:4" ht="15" customHeight="1" x14ac:dyDescent="0.25">
      <c r="B28906" s="683"/>
      <c r="C28906" s="683"/>
      <c r="D28906" s="684"/>
    </row>
    <row r="28907" spans="2:4" ht="15" customHeight="1" x14ac:dyDescent="0.25">
      <c r="B28907" s="683"/>
      <c r="C28907" s="683"/>
      <c r="D28907" s="684"/>
    </row>
    <row r="28908" spans="2:4" ht="15" customHeight="1" x14ac:dyDescent="0.25">
      <c r="B28908" s="683"/>
      <c r="C28908" s="683"/>
      <c r="D28908" s="684"/>
    </row>
    <row r="28909" spans="2:4" ht="15" customHeight="1" x14ac:dyDescent="0.25">
      <c r="B28909" s="683"/>
      <c r="C28909" s="683"/>
      <c r="D28909" s="684"/>
    </row>
    <row r="28910" spans="2:4" ht="15" customHeight="1" x14ac:dyDescent="0.25">
      <c r="B28910" s="683"/>
      <c r="C28910" s="683"/>
      <c r="D28910" s="684"/>
    </row>
    <row r="28911" spans="2:4" ht="15" customHeight="1" x14ac:dyDescent="0.25">
      <c r="B28911" s="683"/>
      <c r="C28911" s="683"/>
      <c r="D28911" s="684"/>
    </row>
    <row r="28912" spans="2:4" ht="15" customHeight="1" x14ac:dyDescent="0.25">
      <c r="B28912" s="683"/>
      <c r="C28912" s="683"/>
      <c r="D28912" s="684"/>
    </row>
    <row r="28913" spans="2:4" ht="15" customHeight="1" x14ac:dyDescent="0.25">
      <c r="B28913" s="683"/>
      <c r="C28913" s="683"/>
      <c r="D28913" s="684"/>
    </row>
    <row r="28914" spans="2:4" ht="15" customHeight="1" x14ac:dyDescent="0.25">
      <c r="B28914" s="683"/>
      <c r="C28914" s="683"/>
      <c r="D28914" s="684"/>
    </row>
    <row r="28915" spans="2:4" ht="15" customHeight="1" x14ac:dyDescent="0.25">
      <c r="B28915" s="683"/>
      <c r="C28915" s="683"/>
      <c r="D28915" s="684"/>
    </row>
    <row r="28916" spans="2:4" ht="15" customHeight="1" x14ac:dyDescent="0.25">
      <c r="B28916" s="683"/>
      <c r="C28916" s="683"/>
      <c r="D28916" s="684"/>
    </row>
    <row r="28917" spans="2:4" ht="15" customHeight="1" x14ac:dyDescent="0.25">
      <c r="B28917" s="683"/>
      <c r="C28917" s="683"/>
      <c r="D28917" s="684"/>
    </row>
    <row r="28918" spans="2:4" ht="15" customHeight="1" x14ac:dyDescent="0.25">
      <c r="B28918" s="683"/>
      <c r="C28918" s="683"/>
      <c r="D28918" s="684"/>
    </row>
    <row r="28919" spans="2:4" ht="15" customHeight="1" x14ac:dyDescent="0.25">
      <c r="B28919" s="683"/>
      <c r="C28919" s="683"/>
      <c r="D28919" s="684"/>
    </row>
    <row r="28920" spans="2:4" ht="15" customHeight="1" x14ac:dyDescent="0.25">
      <c r="B28920" s="683"/>
      <c r="C28920" s="683"/>
      <c r="D28920" s="684"/>
    </row>
    <row r="28921" spans="2:4" ht="15" customHeight="1" x14ac:dyDescent="0.25">
      <c r="B28921" s="683"/>
      <c r="C28921" s="683"/>
      <c r="D28921" s="684"/>
    </row>
    <row r="28922" spans="2:4" ht="15" customHeight="1" x14ac:dyDescent="0.25">
      <c r="B28922" s="683"/>
      <c r="C28922" s="683"/>
      <c r="D28922" s="684"/>
    </row>
    <row r="28923" spans="2:4" ht="15" customHeight="1" x14ac:dyDescent="0.25">
      <c r="B28923" s="683"/>
      <c r="C28923" s="683"/>
      <c r="D28923" s="684"/>
    </row>
    <row r="28924" spans="2:4" ht="15" customHeight="1" x14ac:dyDescent="0.25">
      <c r="B28924" s="683"/>
      <c r="C28924" s="683"/>
      <c r="D28924" s="684"/>
    </row>
    <row r="28925" spans="2:4" ht="15" customHeight="1" x14ac:dyDescent="0.25">
      <c r="B28925" s="683"/>
      <c r="C28925" s="683"/>
      <c r="D28925" s="684"/>
    </row>
    <row r="28926" spans="2:4" ht="15" customHeight="1" x14ac:dyDescent="0.25">
      <c r="B28926" s="683"/>
      <c r="C28926" s="683"/>
      <c r="D28926" s="684"/>
    </row>
    <row r="28927" spans="2:4" ht="15" customHeight="1" x14ac:dyDescent="0.25">
      <c r="B28927" s="683"/>
      <c r="C28927" s="683"/>
      <c r="D28927" s="684"/>
    </row>
    <row r="28928" spans="2:4" ht="15" customHeight="1" x14ac:dyDescent="0.25">
      <c r="B28928" s="683"/>
      <c r="C28928" s="683"/>
      <c r="D28928" s="684"/>
    </row>
    <row r="28929" spans="2:4" ht="15" customHeight="1" x14ac:dyDescent="0.25">
      <c r="B28929" s="683"/>
      <c r="C28929" s="683"/>
      <c r="D28929" s="684"/>
    </row>
    <row r="28930" spans="2:4" ht="15" customHeight="1" x14ac:dyDescent="0.25">
      <c r="B28930" s="683"/>
      <c r="C28930" s="683"/>
      <c r="D28930" s="684"/>
    </row>
    <row r="28931" spans="2:4" ht="15" customHeight="1" x14ac:dyDescent="0.25">
      <c r="B28931" s="683"/>
      <c r="C28931" s="683"/>
      <c r="D28931" s="684"/>
    </row>
    <row r="28932" spans="2:4" ht="15" customHeight="1" x14ac:dyDescent="0.25">
      <c r="B28932" s="683"/>
      <c r="C28932" s="683"/>
      <c r="D28932" s="684"/>
    </row>
    <row r="28933" spans="2:4" ht="15" customHeight="1" x14ac:dyDescent="0.25">
      <c r="B28933" s="683"/>
      <c r="C28933" s="683"/>
      <c r="D28933" s="684"/>
    </row>
    <row r="28934" spans="2:4" ht="15" customHeight="1" x14ac:dyDescent="0.25">
      <c r="B28934" s="683"/>
      <c r="C28934" s="683"/>
      <c r="D28934" s="684"/>
    </row>
    <row r="28935" spans="2:4" ht="15" customHeight="1" x14ac:dyDescent="0.25">
      <c r="B28935" s="683"/>
      <c r="C28935" s="683"/>
      <c r="D28935" s="684"/>
    </row>
    <row r="28936" spans="2:4" ht="15" customHeight="1" x14ac:dyDescent="0.25">
      <c r="B28936" s="683"/>
      <c r="C28936" s="683"/>
      <c r="D28936" s="684"/>
    </row>
    <row r="28937" spans="2:4" ht="15" customHeight="1" x14ac:dyDescent="0.25">
      <c r="B28937" s="683"/>
      <c r="C28937" s="683"/>
      <c r="D28937" s="684"/>
    </row>
    <row r="28938" spans="2:4" ht="15" customHeight="1" x14ac:dyDescent="0.25">
      <c r="B28938" s="683"/>
      <c r="C28938" s="683"/>
      <c r="D28938" s="684"/>
    </row>
    <row r="28939" spans="2:4" ht="15" customHeight="1" x14ac:dyDescent="0.25">
      <c r="B28939" s="683"/>
      <c r="C28939" s="683"/>
      <c r="D28939" s="684"/>
    </row>
    <row r="28940" spans="2:4" ht="15" customHeight="1" x14ac:dyDescent="0.25">
      <c r="B28940" s="683"/>
      <c r="C28940" s="683"/>
      <c r="D28940" s="684"/>
    </row>
    <row r="28941" spans="2:4" ht="15" customHeight="1" x14ac:dyDescent="0.25">
      <c r="B28941" s="683"/>
      <c r="C28941" s="683"/>
      <c r="D28941" s="684"/>
    </row>
    <row r="28942" spans="2:4" ht="15" customHeight="1" x14ac:dyDescent="0.25">
      <c r="B28942" s="683"/>
      <c r="C28942" s="683"/>
      <c r="D28942" s="684"/>
    </row>
    <row r="28943" spans="2:4" ht="15" customHeight="1" x14ac:dyDescent="0.25">
      <c r="B28943" s="683"/>
      <c r="C28943" s="683"/>
      <c r="D28943" s="684"/>
    </row>
    <row r="28944" spans="2:4" ht="15" customHeight="1" x14ac:dyDescent="0.25">
      <c r="B28944" s="683"/>
      <c r="C28944" s="683"/>
      <c r="D28944" s="684"/>
    </row>
    <row r="28945" spans="2:4" ht="15" customHeight="1" x14ac:dyDescent="0.25">
      <c r="B28945" s="683"/>
      <c r="C28945" s="683"/>
      <c r="D28945" s="684"/>
    </row>
    <row r="28946" spans="2:4" ht="15" customHeight="1" x14ac:dyDescent="0.25">
      <c r="B28946" s="683"/>
      <c r="C28946" s="683"/>
      <c r="D28946" s="684"/>
    </row>
    <row r="28947" spans="2:4" ht="15" customHeight="1" x14ac:dyDescent="0.25">
      <c r="B28947" s="683"/>
      <c r="C28947" s="683"/>
      <c r="D28947" s="684"/>
    </row>
    <row r="28948" spans="2:4" ht="15" customHeight="1" x14ac:dyDescent="0.25">
      <c r="B28948" s="683"/>
      <c r="C28948" s="683"/>
      <c r="D28948" s="684"/>
    </row>
    <row r="28949" spans="2:4" ht="15" customHeight="1" x14ac:dyDescent="0.25">
      <c r="B28949" s="683"/>
      <c r="C28949" s="683"/>
      <c r="D28949" s="684"/>
    </row>
    <row r="28950" spans="2:4" ht="15" customHeight="1" x14ac:dyDescent="0.25">
      <c r="B28950" s="683"/>
      <c r="C28950" s="683"/>
      <c r="D28950" s="684"/>
    </row>
    <row r="28951" spans="2:4" ht="15" customHeight="1" x14ac:dyDescent="0.25">
      <c r="B28951" s="683"/>
      <c r="C28951" s="683"/>
      <c r="D28951" s="684"/>
    </row>
    <row r="28952" spans="2:4" ht="15" customHeight="1" x14ac:dyDescent="0.25">
      <c r="B28952" s="683"/>
      <c r="C28952" s="683"/>
      <c r="D28952" s="684"/>
    </row>
    <row r="28953" spans="2:4" ht="15" customHeight="1" x14ac:dyDescent="0.25">
      <c r="B28953" s="683"/>
      <c r="C28953" s="683"/>
      <c r="D28953" s="684"/>
    </row>
    <row r="28954" spans="2:4" ht="15" customHeight="1" x14ac:dyDescent="0.25">
      <c r="B28954" s="683"/>
      <c r="C28954" s="683"/>
      <c r="D28954" s="684"/>
    </row>
    <row r="28955" spans="2:4" ht="15" customHeight="1" x14ac:dyDescent="0.25">
      <c r="B28955" s="683"/>
      <c r="C28955" s="683"/>
      <c r="D28955" s="684"/>
    </row>
    <row r="28956" spans="2:4" ht="15" customHeight="1" x14ac:dyDescent="0.25">
      <c r="B28956" s="683"/>
      <c r="C28956" s="683"/>
      <c r="D28956" s="684"/>
    </row>
    <row r="28957" spans="2:4" ht="15" customHeight="1" x14ac:dyDescent="0.25">
      <c r="B28957" s="683"/>
      <c r="C28957" s="683"/>
      <c r="D28957" s="684"/>
    </row>
    <row r="28958" spans="2:4" ht="15" customHeight="1" x14ac:dyDescent="0.25">
      <c r="B28958" s="683"/>
      <c r="C28958" s="683"/>
      <c r="D28958" s="684"/>
    </row>
    <row r="28959" spans="2:4" ht="15" customHeight="1" x14ac:dyDescent="0.25">
      <c r="B28959" s="683"/>
      <c r="C28959" s="683"/>
      <c r="D28959" s="684"/>
    </row>
    <row r="28960" spans="2:4" ht="15" customHeight="1" x14ac:dyDescent="0.25">
      <c r="B28960" s="683"/>
      <c r="C28960" s="683"/>
      <c r="D28960" s="684"/>
    </row>
    <row r="28961" spans="2:4" ht="15" customHeight="1" x14ac:dyDescent="0.25">
      <c r="B28961" s="683"/>
      <c r="C28961" s="683"/>
      <c r="D28961" s="684"/>
    </row>
    <row r="28962" spans="2:4" ht="15" customHeight="1" x14ac:dyDescent="0.25">
      <c r="B28962" s="683"/>
      <c r="C28962" s="683"/>
      <c r="D28962" s="684"/>
    </row>
    <row r="28963" spans="2:4" ht="15" customHeight="1" x14ac:dyDescent="0.25">
      <c r="B28963" s="683"/>
      <c r="C28963" s="683"/>
      <c r="D28963" s="684"/>
    </row>
    <row r="28964" spans="2:4" ht="15" customHeight="1" x14ac:dyDescent="0.25">
      <c r="B28964" s="683"/>
      <c r="C28964" s="683"/>
      <c r="D28964" s="684"/>
    </row>
    <row r="28965" spans="2:4" ht="15" customHeight="1" x14ac:dyDescent="0.25">
      <c r="B28965" s="683"/>
      <c r="C28965" s="683"/>
      <c r="D28965" s="684"/>
    </row>
    <row r="28966" spans="2:4" ht="15" customHeight="1" x14ac:dyDescent="0.25">
      <c r="B28966" s="683"/>
      <c r="C28966" s="683"/>
      <c r="D28966" s="684"/>
    </row>
    <row r="28967" spans="2:4" ht="15" customHeight="1" x14ac:dyDescent="0.25">
      <c r="B28967" s="683"/>
      <c r="C28967" s="683"/>
      <c r="D28967" s="684"/>
    </row>
    <row r="28968" spans="2:4" ht="15" customHeight="1" x14ac:dyDescent="0.25">
      <c r="B28968" s="683"/>
      <c r="C28968" s="683"/>
      <c r="D28968" s="684"/>
    </row>
    <row r="28969" spans="2:4" ht="15" customHeight="1" x14ac:dyDescent="0.25">
      <c r="B28969" s="683"/>
      <c r="C28969" s="683"/>
      <c r="D28969" s="684"/>
    </row>
    <row r="28970" spans="2:4" ht="15" customHeight="1" x14ac:dyDescent="0.25">
      <c r="B28970" s="683"/>
      <c r="C28970" s="683"/>
      <c r="D28970" s="684"/>
    </row>
    <row r="28971" spans="2:4" ht="15" customHeight="1" x14ac:dyDescent="0.25">
      <c r="B28971" s="683"/>
      <c r="C28971" s="683"/>
      <c r="D28971" s="684"/>
    </row>
    <row r="28972" spans="2:4" ht="15" customHeight="1" x14ac:dyDescent="0.25">
      <c r="B28972" s="683"/>
      <c r="C28972" s="683"/>
      <c r="D28972" s="684"/>
    </row>
    <row r="28973" spans="2:4" ht="15" customHeight="1" x14ac:dyDescent="0.25">
      <c r="B28973" s="683"/>
      <c r="C28973" s="683"/>
      <c r="D28973" s="684"/>
    </row>
    <row r="28974" spans="2:4" ht="15" customHeight="1" x14ac:dyDescent="0.25">
      <c r="B28974" s="683"/>
      <c r="C28974" s="683"/>
      <c r="D28974" s="684"/>
    </row>
    <row r="28975" spans="2:4" ht="15" customHeight="1" x14ac:dyDescent="0.25">
      <c r="B28975" s="683"/>
      <c r="C28975" s="683"/>
      <c r="D28975" s="684"/>
    </row>
    <row r="28976" spans="2:4" ht="15" customHeight="1" x14ac:dyDescent="0.25">
      <c r="B28976" s="683"/>
      <c r="C28976" s="683"/>
      <c r="D28976" s="684"/>
    </row>
    <row r="28977" spans="2:4" ht="15" customHeight="1" x14ac:dyDescent="0.25">
      <c r="B28977" s="683"/>
      <c r="C28977" s="683"/>
      <c r="D28977" s="684"/>
    </row>
    <row r="28978" spans="2:4" ht="15" customHeight="1" x14ac:dyDescent="0.25">
      <c r="B28978" s="683"/>
      <c r="C28978" s="683"/>
      <c r="D28978" s="684"/>
    </row>
    <row r="28979" spans="2:4" ht="15" customHeight="1" x14ac:dyDescent="0.25">
      <c r="B28979" s="683"/>
      <c r="C28979" s="683"/>
      <c r="D28979" s="684"/>
    </row>
    <row r="28980" spans="2:4" ht="15" customHeight="1" x14ac:dyDescent="0.25">
      <c r="B28980" s="683"/>
      <c r="C28980" s="683"/>
      <c r="D28980" s="684"/>
    </row>
    <row r="28981" spans="2:4" ht="15" customHeight="1" x14ac:dyDescent="0.25">
      <c r="B28981" s="683"/>
      <c r="C28981" s="683"/>
      <c r="D28981" s="684"/>
    </row>
    <row r="28982" spans="2:4" ht="15" customHeight="1" x14ac:dyDescent="0.25">
      <c r="B28982" s="683"/>
      <c r="C28982" s="683"/>
      <c r="D28982" s="684"/>
    </row>
    <row r="28983" spans="2:4" ht="15" customHeight="1" x14ac:dyDescent="0.25">
      <c r="B28983" s="683"/>
      <c r="C28983" s="683"/>
      <c r="D28983" s="684"/>
    </row>
    <row r="28984" spans="2:4" ht="15" customHeight="1" x14ac:dyDescent="0.25">
      <c r="B28984" s="683"/>
      <c r="C28984" s="683"/>
      <c r="D28984" s="684"/>
    </row>
    <row r="28985" spans="2:4" ht="15" customHeight="1" x14ac:dyDescent="0.25">
      <c r="B28985" s="683"/>
      <c r="C28985" s="683"/>
      <c r="D28985" s="684"/>
    </row>
    <row r="28986" spans="2:4" ht="15" customHeight="1" x14ac:dyDescent="0.25">
      <c r="B28986" s="683"/>
      <c r="C28986" s="683"/>
      <c r="D28986" s="684"/>
    </row>
    <row r="28987" spans="2:4" ht="15" customHeight="1" x14ac:dyDescent="0.25">
      <c r="B28987" s="683"/>
      <c r="C28987" s="683"/>
      <c r="D28987" s="684"/>
    </row>
    <row r="28988" spans="2:4" ht="15" customHeight="1" x14ac:dyDescent="0.25">
      <c r="B28988" s="683"/>
      <c r="C28988" s="683"/>
      <c r="D28988" s="684"/>
    </row>
    <row r="28989" spans="2:4" ht="15" customHeight="1" x14ac:dyDescent="0.25">
      <c r="B28989" s="683"/>
      <c r="C28989" s="683"/>
      <c r="D28989" s="684"/>
    </row>
    <row r="28990" spans="2:4" ht="15" customHeight="1" x14ac:dyDescent="0.25">
      <c r="B28990" s="683"/>
      <c r="C28990" s="683"/>
      <c r="D28990" s="684"/>
    </row>
    <row r="28991" spans="2:4" ht="15" customHeight="1" x14ac:dyDescent="0.25">
      <c r="B28991" s="683"/>
      <c r="C28991" s="683"/>
      <c r="D28991" s="684"/>
    </row>
    <row r="28992" spans="2:4" ht="15" customHeight="1" x14ac:dyDescent="0.25">
      <c r="B28992" s="683"/>
      <c r="C28992" s="683"/>
      <c r="D28992" s="684"/>
    </row>
    <row r="28993" spans="2:4" ht="15" customHeight="1" x14ac:dyDescent="0.25">
      <c r="B28993" s="683"/>
      <c r="C28993" s="683"/>
      <c r="D28993" s="684"/>
    </row>
    <row r="28994" spans="2:4" ht="15" customHeight="1" x14ac:dyDescent="0.25">
      <c r="B28994" s="683"/>
      <c r="C28994" s="683"/>
      <c r="D28994" s="684"/>
    </row>
    <row r="28995" spans="2:4" ht="15" customHeight="1" x14ac:dyDescent="0.25">
      <c r="B28995" s="683"/>
      <c r="C28995" s="683"/>
      <c r="D28995" s="684"/>
    </row>
    <row r="28996" spans="2:4" ht="15" customHeight="1" x14ac:dyDescent="0.25">
      <c r="B28996" s="683"/>
      <c r="C28996" s="683"/>
      <c r="D28996" s="684"/>
    </row>
    <row r="28997" spans="2:4" ht="15" customHeight="1" x14ac:dyDescent="0.25">
      <c r="B28997" s="683"/>
      <c r="C28997" s="683"/>
      <c r="D28997" s="684"/>
    </row>
    <row r="28998" spans="2:4" ht="15" customHeight="1" x14ac:dyDescent="0.25">
      <c r="B28998" s="683"/>
      <c r="C28998" s="683"/>
      <c r="D28998" s="684"/>
    </row>
    <row r="28999" spans="2:4" ht="15" customHeight="1" x14ac:dyDescent="0.25">
      <c r="B28999" s="683"/>
      <c r="C28999" s="683"/>
      <c r="D28999" s="684"/>
    </row>
    <row r="29000" spans="2:4" ht="15" customHeight="1" x14ac:dyDescent="0.25">
      <c r="B29000" s="683"/>
      <c r="C29000" s="683"/>
      <c r="D29000" s="684"/>
    </row>
    <row r="29001" spans="2:4" ht="15" customHeight="1" x14ac:dyDescent="0.25">
      <c r="B29001" s="683"/>
      <c r="C29001" s="683"/>
      <c r="D29001" s="684"/>
    </row>
    <row r="29002" spans="2:4" ht="15" customHeight="1" x14ac:dyDescent="0.25">
      <c r="B29002" s="683"/>
      <c r="C29002" s="683"/>
      <c r="D29002" s="684"/>
    </row>
    <row r="29003" spans="2:4" ht="15" customHeight="1" x14ac:dyDescent="0.25">
      <c r="B29003" s="683"/>
      <c r="C29003" s="683"/>
      <c r="D29003" s="684"/>
    </row>
    <row r="29004" spans="2:4" ht="15" customHeight="1" x14ac:dyDescent="0.25">
      <c r="B29004" s="683"/>
      <c r="C29004" s="683"/>
      <c r="D29004" s="684"/>
    </row>
    <row r="29005" spans="2:4" ht="15" customHeight="1" x14ac:dyDescent="0.25">
      <c r="B29005" s="683"/>
      <c r="C29005" s="683"/>
      <c r="D29005" s="684"/>
    </row>
    <row r="29006" spans="2:4" ht="15" customHeight="1" x14ac:dyDescent="0.25">
      <c r="B29006" s="683"/>
      <c r="C29006" s="683"/>
      <c r="D29006" s="684"/>
    </row>
    <row r="29007" spans="2:4" ht="15" customHeight="1" x14ac:dyDescent="0.25">
      <c r="B29007" s="683"/>
      <c r="C29007" s="683"/>
      <c r="D29007" s="684"/>
    </row>
    <row r="29008" spans="2:4" ht="15" customHeight="1" x14ac:dyDescent="0.25">
      <c r="B29008" s="683"/>
      <c r="C29008" s="683"/>
      <c r="D29008" s="684"/>
    </row>
    <row r="29009" spans="2:4" ht="15" customHeight="1" x14ac:dyDescent="0.25">
      <c r="B29009" s="683"/>
      <c r="C29009" s="683"/>
      <c r="D29009" s="684"/>
    </row>
    <row r="29010" spans="2:4" ht="15" customHeight="1" x14ac:dyDescent="0.25">
      <c r="B29010" s="683"/>
      <c r="C29010" s="683"/>
      <c r="D29010" s="684"/>
    </row>
    <row r="29011" spans="2:4" ht="15" customHeight="1" x14ac:dyDescent="0.25">
      <c r="B29011" s="683"/>
      <c r="C29011" s="683"/>
      <c r="D29011" s="684"/>
    </row>
    <row r="29012" spans="2:4" ht="15" customHeight="1" x14ac:dyDescent="0.25">
      <c r="B29012" s="683"/>
      <c r="C29012" s="683"/>
      <c r="D29012" s="684"/>
    </row>
    <row r="29013" spans="2:4" ht="15" customHeight="1" x14ac:dyDescent="0.25">
      <c r="B29013" s="683"/>
      <c r="C29013" s="683"/>
      <c r="D29013" s="684"/>
    </row>
    <row r="29014" spans="2:4" ht="15" customHeight="1" x14ac:dyDescent="0.25">
      <c r="B29014" s="683"/>
      <c r="C29014" s="683"/>
      <c r="D29014" s="684"/>
    </row>
    <row r="29015" spans="2:4" ht="15" customHeight="1" x14ac:dyDescent="0.25">
      <c r="B29015" s="683"/>
      <c r="C29015" s="683"/>
      <c r="D29015" s="684"/>
    </row>
    <row r="29016" spans="2:4" ht="15" customHeight="1" x14ac:dyDescent="0.25">
      <c r="B29016" s="683"/>
      <c r="C29016" s="683"/>
      <c r="D29016" s="684"/>
    </row>
    <row r="29017" spans="2:4" ht="15" customHeight="1" x14ac:dyDescent="0.25">
      <c r="B29017" s="683"/>
      <c r="C29017" s="683"/>
      <c r="D29017" s="684"/>
    </row>
    <row r="29018" spans="2:4" ht="15" customHeight="1" x14ac:dyDescent="0.25">
      <c r="B29018" s="683"/>
      <c r="C29018" s="683"/>
      <c r="D29018" s="684"/>
    </row>
    <row r="29019" spans="2:4" ht="15" customHeight="1" x14ac:dyDescent="0.25">
      <c r="B29019" s="683"/>
      <c r="C29019" s="683"/>
      <c r="D29019" s="684"/>
    </row>
    <row r="29020" spans="2:4" ht="15" customHeight="1" x14ac:dyDescent="0.25">
      <c r="B29020" s="683"/>
      <c r="C29020" s="683"/>
      <c r="D29020" s="684"/>
    </row>
    <row r="29021" spans="2:4" ht="15" customHeight="1" x14ac:dyDescent="0.25">
      <c r="B29021" s="683"/>
      <c r="C29021" s="683"/>
      <c r="D29021" s="684"/>
    </row>
    <row r="29022" spans="2:4" ht="15" customHeight="1" x14ac:dyDescent="0.25">
      <c r="B29022" s="683"/>
      <c r="C29022" s="683"/>
      <c r="D29022" s="684"/>
    </row>
    <row r="29023" spans="2:4" ht="15" customHeight="1" x14ac:dyDescent="0.25">
      <c r="B29023" s="683"/>
      <c r="C29023" s="683"/>
      <c r="D29023" s="684"/>
    </row>
    <row r="29024" spans="2:4" ht="15" customHeight="1" x14ac:dyDescent="0.25">
      <c r="B29024" s="683"/>
      <c r="C29024" s="683"/>
      <c r="D29024" s="684"/>
    </row>
    <row r="29025" spans="2:4" ht="15" customHeight="1" x14ac:dyDescent="0.25">
      <c r="B29025" s="683"/>
      <c r="C29025" s="683"/>
      <c r="D29025" s="684"/>
    </row>
    <row r="29026" spans="2:4" ht="15" customHeight="1" x14ac:dyDescent="0.25">
      <c r="B29026" s="683"/>
      <c r="C29026" s="683"/>
      <c r="D29026" s="684"/>
    </row>
    <row r="29027" spans="2:4" ht="15" customHeight="1" x14ac:dyDescent="0.25">
      <c r="B29027" s="683"/>
      <c r="C29027" s="683"/>
      <c r="D29027" s="684"/>
    </row>
    <row r="29028" spans="2:4" ht="15" customHeight="1" x14ac:dyDescent="0.25">
      <c r="B29028" s="683"/>
      <c r="C29028" s="683"/>
      <c r="D29028" s="684"/>
    </row>
    <row r="29029" spans="2:4" ht="15" customHeight="1" x14ac:dyDescent="0.25">
      <c r="B29029" s="683"/>
      <c r="C29029" s="683"/>
      <c r="D29029" s="684"/>
    </row>
    <row r="29030" spans="2:4" ht="15" customHeight="1" x14ac:dyDescent="0.25">
      <c r="B29030" s="683"/>
      <c r="C29030" s="683"/>
      <c r="D29030" s="684"/>
    </row>
    <row r="29031" spans="2:4" ht="15" customHeight="1" x14ac:dyDescent="0.25">
      <c r="B29031" s="683"/>
      <c r="C29031" s="683"/>
      <c r="D29031" s="684"/>
    </row>
    <row r="29032" spans="2:4" ht="15" customHeight="1" x14ac:dyDescent="0.25">
      <c r="B29032" s="683"/>
      <c r="C29032" s="683"/>
      <c r="D29032" s="684"/>
    </row>
    <row r="29033" spans="2:4" ht="15" customHeight="1" x14ac:dyDescent="0.25">
      <c r="B29033" s="683"/>
      <c r="C29033" s="683"/>
      <c r="D29033" s="684"/>
    </row>
    <row r="29034" spans="2:4" ht="15" customHeight="1" x14ac:dyDescent="0.25">
      <c r="B29034" s="683"/>
      <c r="C29034" s="683"/>
      <c r="D29034" s="684"/>
    </row>
    <row r="29035" spans="2:4" ht="15" customHeight="1" x14ac:dyDescent="0.25">
      <c r="B29035" s="683"/>
      <c r="C29035" s="683"/>
      <c r="D29035" s="684"/>
    </row>
    <row r="29036" spans="2:4" ht="15" customHeight="1" x14ac:dyDescent="0.25">
      <c r="B29036" s="683"/>
      <c r="C29036" s="683"/>
      <c r="D29036" s="684"/>
    </row>
    <row r="29037" spans="2:4" ht="15" customHeight="1" x14ac:dyDescent="0.25">
      <c r="B29037" s="683"/>
      <c r="C29037" s="683"/>
      <c r="D29037" s="684"/>
    </row>
    <row r="29038" spans="2:4" ht="15" customHeight="1" x14ac:dyDescent="0.25">
      <c r="B29038" s="683"/>
      <c r="C29038" s="683"/>
      <c r="D29038" s="684"/>
    </row>
    <row r="29039" spans="2:4" ht="15" customHeight="1" x14ac:dyDescent="0.25">
      <c r="B29039" s="683"/>
      <c r="C29039" s="683"/>
      <c r="D29039" s="684"/>
    </row>
    <row r="29040" spans="2:4" ht="15" customHeight="1" x14ac:dyDescent="0.25">
      <c r="B29040" s="683"/>
      <c r="C29040" s="683"/>
      <c r="D29040" s="684"/>
    </row>
    <row r="29041" spans="2:4" ht="15" customHeight="1" x14ac:dyDescent="0.25">
      <c r="B29041" s="683"/>
      <c r="C29041" s="683"/>
      <c r="D29041" s="684"/>
    </row>
    <row r="29042" spans="2:4" ht="15" customHeight="1" x14ac:dyDescent="0.25">
      <c r="B29042" s="683"/>
      <c r="C29042" s="683"/>
      <c r="D29042" s="684"/>
    </row>
    <row r="29043" spans="2:4" ht="15" customHeight="1" x14ac:dyDescent="0.25">
      <c r="B29043" s="683"/>
      <c r="C29043" s="683"/>
      <c r="D29043" s="684"/>
    </row>
    <row r="29044" spans="2:4" ht="15" customHeight="1" x14ac:dyDescent="0.25">
      <c r="B29044" s="683"/>
      <c r="C29044" s="683"/>
      <c r="D29044" s="684"/>
    </row>
    <row r="29045" spans="2:4" ht="15" customHeight="1" x14ac:dyDescent="0.25">
      <c r="B29045" s="683"/>
      <c r="C29045" s="683"/>
      <c r="D29045" s="684"/>
    </row>
    <row r="29046" spans="2:4" ht="15" customHeight="1" x14ac:dyDescent="0.25">
      <c r="B29046" s="683"/>
      <c r="C29046" s="683"/>
      <c r="D29046" s="684"/>
    </row>
    <row r="29047" spans="2:4" ht="15" customHeight="1" x14ac:dyDescent="0.25">
      <c r="B29047" s="683"/>
      <c r="C29047" s="683"/>
      <c r="D29047" s="684"/>
    </row>
    <row r="29048" spans="2:4" ht="15" customHeight="1" x14ac:dyDescent="0.25">
      <c r="B29048" s="683"/>
      <c r="C29048" s="683"/>
      <c r="D29048" s="684"/>
    </row>
    <row r="29049" spans="2:4" ht="15" customHeight="1" x14ac:dyDescent="0.25">
      <c r="B29049" s="683"/>
      <c r="C29049" s="683"/>
      <c r="D29049" s="684"/>
    </row>
    <row r="29050" spans="2:4" ht="15" customHeight="1" x14ac:dyDescent="0.25">
      <c r="B29050" s="683"/>
      <c r="C29050" s="683"/>
      <c r="D29050" s="684"/>
    </row>
    <row r="29051" spans="2:4" ht="15" customHeight="1" x14ac:dyDescent="0.25">
      <c r="B29051" s="683"/>
      <c r="C29051" s="683"/>
      <c r="D29051" s="684"/>
    </row>
    <row r="29052" spans="2:4" ht="15" customHeight="1" x14ac:dyDescent="0.25">
      <c r="B29052" s="683"/>
      <c r="C29052" s="683"/>
      <c r="D29052" s="684"/>
    </row>
    <row r="29053" spans="2:4" ht="15" customHeight="1" x14ac:dyDescent="0.25">
      <c r="B29053" s="683"/>
      <c r="C29053" s="683"/>
      <c r="D29053" s="684"/>
    </row>
    <row r="29054" spans="2:4" ht="15" customHeight="1" x14ac:dyDescent="0.25">
      <c r="B29054" s="683"/>
      <c r="C29054" s="683"/>
      <c r="D29054" s="684"/>
    </row>
    <row r="29055" spans="2:4" ht="15" customHeight="1" x14ac:dyDescent="0.25">
      <c r="B29055" s="683"/>
      <c r="C29055" s="683"/>
      <c r="D29055" s="684"/>
    </row>
    <row r="29056" spans="2:4" ht="15" customHeight="1" x14ac:dyDescent="0.25">
      <c r="B29056" s="683"/>
      <c r="C29056" s="683"/>
      <c r="D29056" s="684"/>
    </row>
    <row r="29057" spans="2:4" ht="15" customHeight="1" x14ac:dyDescent="0.25">
      <c r="B29057" s="683"/>
      <c r="C29057" s="683"/>
      <c r="D29057" s="684"/>
    </row>
    <row r="29058" spans="2:4" ht="15" customHeight="1" x14ac:dyDescent="0.25">
      <c r="B29058" s="683"/>
      <c r="C29058" s="683"/>
      <c r="D29058" s="684"/>
    </row>
    <row r="29059" spans="2:4" ht="15" customHeight="1" x14ac:dyDescent="0.25">
      <c r="B29059" s="683"/>
      <c r="C29059" s="683"/>
      <c r="D29059" s="684"/>
    </row>
    <row r="29060" spans="2:4" ht="15" customHeight="1" x14ac:dyDescent="0.25">
      <c r="B29060" s="683"/>
      <c r="C29060" s="683"/>
      <c r="D29060" s="684"/>
    </row>
    <row r="29061" spans="2:4" ht="15" customHeight="1" x14ac:dyDescent="0.25">
      <c r="B29061" s="683"/>
      <c r="C29061" s="683"/>
      <c r="D29061" s="684"/>
    </row>
    <row r="29062" spans="2:4" ht="15" customHeight="1" x14ac:dyDescent="0.25">
      <c r="B29062" s="683"/>
      <c r="C29062" s="683"/>
      <c r="D29062" s="684"/>
    </row>
    <row r="29063" spans="2:4" ht="15" customHeight="1" x14ac:dyDescent="0.25">
      <c r="B29063" s="683"/>
      <c r="C29063" s="683"/>
      <c r="D29063" s="684"/>
    </row>
    <row r="29064" spans="2:4" ht="15" customHeight="1" x14ac:dyDescent="0.25">
      <c r="B29064" s="683"/>
      <c r="C29064" s="683"/>
      <c r="D29064" s="684"/>
    </row>
    <row r="29065" spans="2:4" ht="15" customHeight="1" x14ac:dyDescent="0.25">
      <c r="B29065" s="683"/>
      <c r="C29065" s="683"/>
      <c r="D29065" s="684"/>
    </row>
    <row r="29066" spans="2:4" ht="15" customHeight="1" x14ac:dyDescent="0.25">
      <c r="B29066" s="683"/>
      <c r="C29066" s="683"/>
      <c r="D29066" s="684"/>
    </row>
    <row r="29067" spans="2:4" ht="15" customHeight="1" x14ac:dyDescent="0.25">
      <c r="B29067" s="683"/>
      <c r="C29067" s="683"/>
      <c r="D29067" s="684"/>
    </row>
    <row r="29068" spans="2:4" ht="15" customHeight="1" x14ac:dyDescent="0.25">
      <c r="B29068" s="683"/>
      <c r="C29068" s="683"/>
      <c r="D29068" s="684"/>
    </row>
    <row r="29069" spans="2:4" ht="15" customHeight="1" x14ac:dyDescent="0.25">
      <c r="B29069" s="683"/>
      <c r="C29069" s="683"/>
      <c r="D29069" s="684"/>
    </row>
    <row r="29070" spans="2:4" ht="15" customHeight="1" x14ac:dyDescent="0.25">
      <c r="B29070" s="683"/>
      <c r="C29070" s="683"/>
      <c r="D29070" s="684"/>
    </row>
    <row r="29071" spans="2:4" ht="15" customHeight="1" x14ac:dyDescent="0.25">
      <c r="B29071" s="683"/>
      <c r="C29071" s="683"/>
      <c r="D29071" s="684"/>
    </row>
    <row r="29072" spans="2:4" ht="15" customHeight="1" x14ac:dyDescent="0.25">
      <c r="B29072" s="683"/>
      <c r="C29072" s="683"/>
      <c r="D29072" s="684"/>
    </row>
    <row r="29073" spans="2:4" ht="15" customHeight="1" x14ac:dyDescent="0.25">
      <c r="B29073" s="683"/>
      <c r="C29073" s="683"/>
      <c r="D29073" s="684"/>
    </row>
    <row r="29074" spans="2:4" ht="15" customHeight="1" x14ac:dyDescent="0.25">
      <c r="B29074" s="683"/>
      <c r="C29074" s="683"/>
      <c r="D29074" s="684"/>
    </row>
    <row r="29075" spans="2:4" ht="15" customHeight="1" x14ac:dyDescent="0.25">
      <c r="B29075" s="683"/>
      <c r="C29075" s="683"/>
      <c r="D29075" s="684"/>
    </row>
    <row r="29076" spans="2:4" ht="15" customHeight="1" x14ac:dyDescent="0.25">
      <c r="B29076" s="683"/>
      <c r="C29076" s="683"/>
      <c r="D29076" s="684"/>
    </row>
    <row r="29077" spans="2:4" ht="15" customHeight="1" x14ac:dyDescent="0.25">
      <c r="B29077" s="683"/>
      <c r="C29077" s="683"/>
      <c r="D29077" s="684"/>
    </row>
    <row r="29078" spans="2:4" ht="15" customHeight="1" x14ac:dyDescent="0.25">
      <c r="B29078" s="683"/>
      <c r="C29078" s="683"/>
      <c r="D29078" s="684"/>
    </row>
    <row r="29079" spans="2:4" ht="15" customHeight="1" x14ac:dyDescent="0.25">
      <c r="B29079" s="683"/>
      <c r="C29079" s="683"/>
      <c r="D29079" s="684"/>
    </row>
    <row r="29080" spans="2:4" ht="15" customHeight="1" x14ac:dyDescent="0.25">
      <c r="B29080" s="683"/>
      <c r="C29080" s="683"/>
      <c r="D29080" s="684"/>
    </row>
    <row r="29081" spans="2:4" ht="15" customHeight="1" x14ac:dyDescent="0.25">
      <c r="B29081" s="683"/>
      <c r="C29081" s="683"/>
      <c r="D29081" s="684"/>
    </row>
    <row r="29082" spans="2:4" ht="15" customHeight="1" x14ac:dyDescent="0.25">
      <c r="B29082" s="683"/>
      <c r="C29082" s="683"/>
      <c r="D29082" s="684"/>
    </row>
    <row r="29083" spans="2:4" ht="15" customHeight="1" x14ac:dyDescent="0.25">
      <c r="B29083" s="683"/>
      <c r="C29083" s="683"/>
      <c r="D29083" s="684"/>
    </row>
    <row r="29084" spans="2:4" ht="15" customHeight="1" x14ac:dyDescent="0.25">
      <c r="B29084" s="683"/>
      <c r="C29084" s="683"/>
      <c r="D29084" s="684"/>
    </row>
    <row r="29085" spans="2:4" ht="15" customHeight="1" x14ac:dyDescent="0.25">
      <c r="B29085" s="683"/>
      <c r="C29085" s="683"/>
      <c r="D29085" s="684"/>
    </row>
    <row r="29086" spans="2:4" ht="15" customHeight="1" x14ac:dyDescent="0.25">
      <c r="B29086" s="683"/>
      <c r="C29086" s="683"/>
      <c r="D29086" s="684"/>
    </row>
    <row r="29087" spans="2:4" ht="15" customHeight="1" x14ac:dyDescent="0.25">
      <c r="B29087" s="683"/>
      <c r="C29087" s="683"/>
      <c r="D29087" s="684"/>
    </row>
    <row r="29088" spans="2:4" ht="15" customHeight="1" x14ac:dyDescent="0.25">
      <c r="B29088" s="683"/>
      <c r="C29088" s="683"/>
      <c r="D29088" s="684"/>
    </row>
    <row r="29089" spans="2:4" ht="15" customHeight="1" x14ac:dyDescent="0.25">
      <c r="B29089" s="683"/>
      <c r="C29089" s="683"/>
      <c r="D29089" s="684"/>
    </row>
    <row r="29090" spans="2:4" ht="15" customHeight="1" x14ac:dyDescent="0.25">
      <c r="B29090" s="683"/>
      <c r="C29090" s="683"/>
      <c r="D29090" s="684"/>
    </row>
    <row r="29091" spans="2:4" ht="15" customHeight="1" x14ac:dyDescent="0.25">
      <c r="B29091" s="683"/>
      <c r="C29091" s="683"/>
      <c r="D29091" s="684"/>
    </row>
    <row r="29092" spans="2:4" ht="15" customHeight="1" x14ac:dyDescent="0.25">
      <c r="B29092" s="683"/>
      <c r="C29092" s="683"/>
      <c r="D29092" s="684"/>
    </row>
    <row r="29093" spans="2:4" ht="15" customHeight="1" x14ac:dyDescent="0.25">
      <c r="B29093" s="683"/>
      <c r="C29093" s="683"/>
      <c r="D29093" s="684"/>
    </row>
    <row r="29094" spans="2:4" ht="15" customHeight="1" x14ac:dyDescent="0.25">
      <c r="B29094" s="683"/>
      <c r="C29094" s="683"/>
      <c r="D29094" s="684"/>
    </row>
    <row r="29095" spans="2:4" ht="15" customHeight="1" x14ac:dyDescent="0.25">
      <c r="B29095" s="683"/>
      <c r="C29095" s="683"/>
      <c r="D29095" s="684"/>
    </row>
    <row r="29096" spans="2:4" ht="15" customHeight="1" x14ac:dyDescent="0.25">
      <c r="B29096" s="683"/>
      <c r="C29096" s="683"/>
      <c r="D29096" s="684"/>
    </row>
    <row r="29097" spans="2:4" ht="15" customHeight="1" x14ac:dyDescent="0.25">
      <c r="B29097" s="683"/>
      <c r="C29097" s="683"/>
      <c r="D29097" s="684"/>
    </row>
    <row r="29098" spans="2:4" ht="15" customHeight="1" x14ac:dyDescent="0.25">
      <c r="B29098" s="683"/>
      <c r="C29098" s="683"/>
      <c r="D29098" s="684"/>
    </row>
    <row r="29099" spans="2:4" ht="15" customHeight="1" x14ac:dyDescent="0.25">
      <c r="B29099" s="683"/>
      <c r="C29099" s="683"/>
      <c r="D29099" s="684"/>
    </row>
    <row r="29100" spans="2:4" ht="15" customHeight="1" x14ac:dyDescent="0.25">
      <c r="B29100" s="683"/>
      <c r="C29100" s="683"/>
      <c r="D29100" s="684"/>
    </row>
    <row r="29101" spans="2:4" ht="15" customHeight="1" x14ac:dyDescent="0.25">
      <c r="B29101" s="683"/>
      <c r="C29101" s="683"/>
      <c r="D29101" s="684"/>
    </row>
    <row r="29102" spans="2:4" ht="15" customHeight="1" x14ac:dyDescent="0.25">
      <c r="B29102" s="683"/>
      <c r="C29102" s="683"/>
      <c r="D29102" s="684"/>
    </row>
    <row r="29103" spans="2:4" ht="15" customHeight="1" x14ac:dyDescent="0.25">
      <c r="B29103" s="683"/>
      <c r="C29103" s="683"/>
      <c r="D29103" s="684"/>
    </row>
    <row r="29104" spans="2:4" ht="15" customHeight="1" x14ac:dyDescent="0.25">
      <c r="B29104" s="683"/>
      <c r="C29104" s="683"/>
      <c r="D29104" s="684"/>
    </row>
    <row r="29105" spans="2:4" ht="15" customHeight="1" x14ac:dyDescent="0.25">
      <c r="B29105" s="683"/>
      <c r="C29105" s="683"/>
      <c r="D29105" s="684"/>
    </row>
    <row r="29106" spans="2:4" ht="15" customHeight="1" x14ac:dyDescent="0.25">
      <c r="B29106" s="683"/>
      <c r="C29106" s="683"/>
      <c r="D29106" s="684"/>
    </row>
    <row r="29107" spans="2:4" ht="15" customHeight="1" x14ac:dyDescent="0.25">
      <c r="B29107" s="683"/>
      <c r="C29107" s="683"/>
      <c r="D29107" s="684"/>
    </row>
    <row r="29108" spans="2:4" ht="15" customHeight="1" x14ac:dyDescent="0.25">
      <c r="B29108" s="683"/>
      <c r="C29108" s="683"/>
      <c r="D29108" s="684"/>
    </row>
    <row r="29109" spans="2:4" ht="15" customHeight="1" x14ac:dyDescent="0.25">
      <c r="B29109" s="683"/>
      <c r="C29109" s="683"/>
      <c r="D29109" s="684"/>
    </row>
    <row r="29110" spans="2:4" ht="15" customHeight="1" x14ac:dyDescent="0.25">
      <c r="B29110" s="683"/>
      <c r="C29110" s="683"/>
      <c r="D29110" s="684"/>
    </row>
    <row r="29111" spans="2:4" ht="15" customHeight="1" x14ac:dyDescent="0.25">
      <c r="B29111" s="683"/>
      <c r="C29111" s="683"/>
      <c r="D29111" s="684"/>
    </row>
    <row r="29112" spans="2:4" ht="15" customHeight="1" x14ac:dyDescent="0.25">
      <c r="B29112" s="683"/>
      <c r="C29112" s="683"/>
      <c r="D29112" s="684"/>
    </row>
    <row r="29113" spans="2:4" ht="15" customHeight="1" x14ac:dyDescent="0.25">
      <c r="B29113" s="683"/>
      <c r="C29113" s="683"/>
      <c r="D29113" s="684"/>
    </row>
    <row r="29114" spans="2:4" ht="15" customHeight="1" x14ac:dyDescent="0.25">
      <c r="B29114" s="683"/>
      <c r="C29114" s="683"/>
      <c r="D29114" s="684"/>
    </row>
    <row r="29115" spans="2:4" ht="15" customHeight="1" x14ac:dyDescent="0.25">
      <c r="B29115" s="683"/>
      <c r="C29115" s="683"/>
      <c r="D29115" s="684"/>
    </row>
    <row r="29116" spans="2:4" ht="15" customHeight="1" x14ac:dyDescent="0.25">
      <c r="B29116" s="683"/>
      <c r="C29116" s="683"/>
      <c r="D29116" s="684"/>
    </row>
    <row r="29117" spans="2:4" ht="15" customHeight="1" x14ac:dyDescent="0.25">
      <c r="B29117" s="683"/>
      <c r="C29117" s="683"/>
      <c r="D29117" s="684"/>
    </row>
    <row r="29118" spans="2:4" ht="15" customHeight="1" x14ac:dyDescent="0.25">
      <c r="B29118" s="683"/>
      <c r="C29118" s="683"/>
      <c r="D29118" s="684"/>
    </row>
    <row r="29119" spans="2:4" ht="15" customHeight="1" x14ac:dyDescent="0.25">
      <c r="B29119" s="683"/>
      <c r="C29119" s="683"/>
      <c r="D29119" s="684"/>
    </row>
    <row r="29120" spans="2:4" ht="15" customHeight="1" x14ac:dyDescent="0.25">
      <c r="B29120" s="683"/>
      <c r="C29120" s="683"/>
      <c r="D29120" s="684"/>
    </row>
    <row r="29121" spans="2:4" ht="15" customHeight="1" x14ac:dyDescent="0.25">
      <c r="B29121" s="683"/>
      <c r="C29121" s="683"/>
      <c r="D29121" s="684"/>
    </row>
    <row r="29122" spans="2:4" ht="15" customHeight="1" x14ac:dyDescent="0.25">
      <c r="B29122" s="683"/>
      <c r="C29122" s="683"/>
      <c r="D29122" s="684"/>
    </row>
    <row r="29123" spans="2:4" ht="15" customHeight="1" x14ac:dyDescent="0.25">
      <c r="B29123" s="683"/>
      <c r="C29123" s="683"/>
      <c r="D29123" s="684"/>
    </row>
    <row r="29124" spans="2:4" ht="15" customHeight="1" x14ac:dyDescent="0.25">
      <c r="B29124" s="683"/>
      <c r="C29124" s="683"/>
      <c r="D29124" s="684"/>
    </row>
    <row r="29125" spans="2:4" ht="15" customHeight="1" x14ac:dyDescent="0.25">
      <c r="B29125" s="683"/>
      <c r="C29125" s="683"/>
      <c r="D29125" s="684"/>
    </row>
    <row r="29126" spans="2:4" ht="15" customHeight="1" x14ac:dyDescent="0.25">
      <c r="B29126" s="683"/>
      <c r="C29126" s="683"/>
      <c r="D29126" s="684"/>
    </row>
    <row r="29127" spans="2:4" ht="15" customHeight="1" x14ac:dyDescent="0.25">
      <c r="B29127" s="683"/>
      <c r="C29127" s="683"/>
      <c r="D29127" s="684"/>
    </row>
    <row r="29128" spans="2:4" ht="15" customHeight="1" x14ac:dyDescent="0.25">
      <c r="B29128" s="683"/>
      <c r="C29128" s="683"/>
      <c r="D29128" s="684"/>
    </row>
    <row r="29129" spans="2:4" ht="15" customHeight="1" x14ac:dyDescent="0.25">
      <c r="B29129" s="683"/>
      <c r="C29129" s="683"/>
      <c r="D29129" s="684"/>
    </row>
    <row r="29130" spans="2:4" ht="15" customHeight="1" x14ac:dyDescent="0.25">
      <c r="B29130" s="683"/>
      <c r="C29130" s="683"/>
      <c r="D29130" s="684"/>
    </row>
    <row r="29131" spans="2:4" ht="15" customHeight="1" x14ac:dyDescent="0.25">
      <c r="B29131" s="683"/>
      <c r="C29131" s="683"/>
      <c r="D29131" s="684"/>
    </row>
    <row r="29132" spans="2:4" ht="15" customHeight="1" x14ac:dyDescent="0.25">
      <c r="B29132" s="683"/>
      <c r="C29132" s="683"/>
      <c r="D29132" s="684"/>
    </row>
    <row r="29133" spans="2:4" ht="15" customHeight="1" x14ac:dyDescent="0.25">
      <c r="B29133" s="683"/>
      <c r="C29133" s="683"/>
      <c r="D29133" s="684"/>
    </row>
    <row r="29134" spans="2:4" ht="15" customHeight="1" x14ac:dyDescent="0.25">
      <c r="B29134" s="683"/>
      <c r="C29134" s="683"/>
      <c r="D29134" s="684"/>
    </row>
    <row r="29135" spans="2:4" ht="15" customHeight="1" x14ac:dyDescent="0.25">
      <c r="B29135" s="683"/>
      <c r="C29135" s="683"/>
      <c r="D29135" s="684"/>
    </row>
    <row r="29136" spans="2:4" ht="15" customHeight="1" x14ac:dyDescent="0.25">
      <c r="B29136" s="683"/>
      <c r="C29136" s="683"/>
      <c r="D29136" s="684"/>
    </row>
    <row r="29137" spans="2:4" ht="15" customHeight="1" x14ac:dyDescent="0.25">
      <c r="B29137" s="683"/>
      <c r="C29137" s="683"/>
      <c r="D29137" s="684"/>
    </row>
    <row r="29138" spans="2:4" ht="15" customHeight="1" x14ac:dyDescent="0.25">
      <c r="B29138" s="683"/>
      <c r="C29138" s="683"/>
      <c r="D29138" s="684"/>
    </row>
    <row r="29139" spans="2:4" ht="15" customHeight="1" x14ac:dyDescent="0.25">
      <c r="B29139" s="683"/>
      <c r="C29139" s="683"/>
      <c r="D29139" s="684"/>
    </row>
    <row r="29140" spans="2:4" ht="15" customHeight="1" x14ac:dyDescent="0.25">
      <c r="B29140" s="683"/>
      <c r="C29140" s="683"/>
      <c r="D29140" s="684"/>
    </row>
    <row r="29141" spans="2:4" ht="15" customHeight="1" x14ac:dyDescent="0.25">
      <c r="B29141" s="683"/>
      <c r="C29141" s="683"/>
      <c r="D29141" s="684"/>
    </row>
    <row r="29142" spans="2:4" ht="15" customHeight="1" x14ac:dyDescent="0.25">
      <c r="B29142" s="683"/>
      <c r="C29142" s="683"/>
      <c r="D29142" s="684"/>
    </row>
    <row r="29143" spans="2:4" ht="15" customHeight="1" x14ac:dyDescent="0.25">
      <c r="B29143" s="683"/>
      <c r="C29143" s="683"/>
      <c r="D29143" s="684"/>
    </row>
    <row r="29144" spans="2:4" ht="15" customHeight="1" x14ac:dyDescent="0.25">
      <c r="B29144" s="683"/>
      <c r="C29144" s="683"/>
      <c r="D29144" s="684"/>
    </row>
    <row r="29145" spans="2:4" ht="15" customHeight="1" x14ac:dyDescent="0.25">
      <c r="B29145" s="683"/>
      <c r="C29145" s="683"/>
      <c r="D29145" s="684"/>
    </row>
    <row r="29146" spans="2:4" ht="15" customHeight="1" x14ac:dyDescent="0.25">
      <c r="B29146" s="683"/>
      <c r="C29146" s="683"/>
      <c r="D29146" s="684"/>
    </row>
    <row r="29147" spans="2:4" ht="15" customHeight="1" x14ac:dyDescent="0.25">
      <c r="B29147" s="683"/>
      <c r="C29147" s="683"/>
      <c r="D29147" s="684"/>
    </row>
    <row r="29148" spans="2:4" ht="15" customHeight="1" x14ac:dyDescent="0.25">
      <c r="B29148" s="683"/>
      <c r="C29148" s="683"/>
      <c r="D29148" s="684"/>
    </row>
    <row r="29149" spans="2:4" ht="15" customHeight="1" x14ac:dyDescent="0.25">
      <c r="B29149" s="683"/>
      <c r="C29149" s="683"/>
      <c r="D29149" s="684"/>
    </row>
    <row r="29150" spans="2:4" ht="15" customHeight="1" x14ac:dyDescent="0.25">
      <c r="B29150" s="683"/>
      <c r="C29150" s="683"/>
      <c r="D29150" s="684"/>
    </row>
    <row r="29151" spans="2:4" ht="15" customHeight="1" x14ac:dyDescent="0.25">
      <c r="B29151" s="683"/>
      <c r="C29151" s="683"/>
      <c r="D29151" s="684"/>
    </row>
    <row r="29152" spans="2:4" ht="15" customHeight="1" x14ac:dyDescent="0.25">
      <c r="B29152" s="683"/>
      <c r="C29152" s="683"/>
      <c r="D29152" s="684"/>
    </row>
    <row r="29153" spans="2:4" ht="15" customHeight="1" x14ac:dyDescent="0.25">
      <c r="B29153" s="683"/>
      <c r="C29153" s="683"/>
      <c r="D29153" s="684"/>
    </row>
    <row r="29154" spans="2:4" ht="15" customHeight="1" x14ac:dyDescent="0.25">
      <c r="B29154" s="683"/>
      <c r="C29154" s="683"/>
      <c r="D29154" s="684"/>
    </row>
    <row r="29155" spans="2:4" ht="15" customHeight="1" x14ac:dyDescent="0.25">
      <c r="B29155" s="683"/>
      <c r="C29155" s="683"/>
      <c r="D29155" s="684"/>
    </row>
    <row r="29156" spans="2:4" ht="15" customHeight="1" x14ac:dyDescent="0.25">
      <c r="B29156" s="683"/>
      <c r="C29156" s="683"/>
      <c r="D29156" s="684"/>
    </row>
    <row r="29157" spans="2:4" ht="15" customHeight="1" x14ac:dyDescent="0.25">
      <c r="B29157" s="683"/>
      <c r="C29157" s="683"/>
      <c r="D29157" s="684"/>
    </row>
    <row r="29158" spans="2:4" ht="15" customHeight="1" x14ac:dyDescent="0.25">
      <c r="B29158" s="683"/>
      <c r="C29158" s="683"/>
      <c r="D29158" s="684"/>
    </row>
    <row r="29159" spans="2:4" ht="15" customHeight="1" x14ac:dyDescent="0.25">
      <c r="B29159" s="683"/>
      <c r="C29159" s="683"/>
      <c r="D29159" s="684"/>
    </row>
    <row r="29160" spans="2:4" ht="15" customHeight="1" x14ac:dyDescent="0.25">
      <c r="B29160" s="683"/>
      <c r="C29160" s="683"/>
      <c r="D29160" s="684"/>
    </row>
    <row r="29161" spans="2:4" ht="15" customHeight="1" x14ac:dyDescent="0.25">
      <c r="B29161" s="683"/>
      <c r="C29161" s="683"/>
      <c r="D29161" s="684"/>
    </row>
    <row r="29162" spans="2:4" ht="15" customHeight="1" x14ac:dyDescent="0.25">
      <c r="B29162" s="683"/>
      <c r="C29162" s="683"/>
      <c r="D29162" s="684"/>
    </row>
    <row r="29163" spans="2:4" ht="15" customHeight="1" x14ac:dyDescent="0.25">
      <c r="B29163" s="683"/>
      <c r="C29163" s="683"/>
      <c r="D29163" s="684"/>
    </row>
    <row r="29164" spans="2:4" ht="15" customHeight="1" x14ac:dyDescent="0.25">
      <c r="B29164" s="683"/>
      <c r="C29164" s="683"/>
      <c r="D29164" s="684"/>
    </row>
    <row r="29165" spans="2:4" ht="15" customHeight="1" x14ac:dyDescent="0.25">
      <c r="B29165" s="683"/>
      <c r="C29165" s="683"/>
      <c r="D29165" s="684"/>
    </row>
    <row r="29166" spans="2:4" ht="15" customHeight="1" x14ac:dyDescent="0.25">
      <c r="B29166" s="683"/>
      <c r="C29166" s="683"/>
      <c r="D29166" s="684"/>
    </row>
    <row r="29167" spans="2:4" ht="15" customHeight="1" x14ac:dyDescent="0.25">
      <c r="B29167" s="683"/>
      <c r="C29167" s="683"/>
      <c r="D29167" s="684"/>
    </row>
    <row r="29168" spans="2:4" ht="15" customHeight="1" x14ac:dyDescent="0.25">
      <c r="B29168" s="683"/>
      <c r="C29168" s="683"/>
      <c r="D29168" s="684"/>
    </row>
    <row r="29169" spans="2:4" ht="15" customHeight="1" x14ac:dyDescent="0.25">
      <c r="B29169" s="683"/>
      <c r="C29169" s="683"/>
      <c r="D29169" s="684"/>
    </row>
    <row r="29170" spans="2:4" ht="15" customHeight="1" x14ac:dyDescent="0.25">
      <c r="B29170" s="683"/>
      <c r="C29170" s="683"/>
      <c r="D29170" s="684"/>
    </row>
    <row r="29171" spans="2:4" ht="15" customHeight="1" x14ac:dyDescent="0.25">
      <c r="B29171" s="683"/>
      <c r="C29171" s="683"/>
      <c r="D29171" s="684"/>
    </row>
    <row r="29172" spans="2:4" ht="15" customHeight="1" x14ac:dyDescent="0.25">
      <c r="B29172" s="683"/>
      <c r="C29172" s="683"/>
      <c r="D29172" s="684"/>
    </row>
    <row r="29173" spans="2:4" ht="15" customHeight="1" x14ac:dyDescent="0.25">
      <c r="B29173" s="683"/>
      <c r="C29173" s="683"/>
      <c r="D29173" s="684"/>
    </row>
    <row r="29174" spans="2:4" ht="15" customHeight="1" x14ac:dyDescent="0.25">
      <c r="B29174" s="683"/>
      <c r="C29174" s="683"/>
      <c r="D29174" s="684"/>
    </row>
    <row r="29175" spans="2:4" ht="15" customHeight="1" x14ac:dyDescent="0.25">
      <c r="B29175" s="683"/>
      <c r="C29175" s="683"/>
      <c r="D29175" s="684"/>
    </row>
    <row r="29176" spans="2:4" ht="15" customHeight="1" x14ac:dyDescent="0.25">
      <c r="B29176" s="683"/>
      <c r="C29176" s="683"/>
      <c r="D29176" s="684"/>
    </row>
    <row r="29177" spans="2:4" ht="15" customHeight="1" x14ac:dyDescent="0.25">
      <c r="B29177" s="683"/>
      <c r="C29177" s="683"/>
      <c r="D29177" s="684"/>
    </row>
    <row r="29178" spans="2:4" ht="15" customHeight="1" x14ac:dyDescent="0.25">
      <c r="B29178" s="683"/>
      <c r="C29178" s="683"/>
      <c r="D29178" s="684"/>
    </row>
    <row r="29179" spans="2:4" ht="15" customHeight="1" x14ac:dyDescent="0.25">
      <c r="B29179" s="683"/>
      <c r="C29179" s="683"/>
      <c r="D29179" s="684"/>
    </row>
    <row r="29180" spans="2:4" ht="15" customHeight="1" x14ac:dyDescent="0.25">
      <c r="B29180" s="683"/>
      <c r="C29180" s="683"/>
      <c r="D29180" s="684"/>
    </row>
    <row r="29181" spans="2:4" ht="15" customHeight="1" x14ac:dyDescent="0.25">
      <c r="B29181" s="683"/>
      <c r="C29181" s="683"/>
      <c r="D29181" s="684"/>
    </row>
    <row r="29182" spans="2:4" ht="15" customHeight="1" x14ac:dyDescent="0.25">
      <c r="B29182" s="683"/>
      <c r="C29182" s="683"/>
      <c r="D29182" s="684"/>
    </row>
    <row r="29183" spans="2:4" ht="15" customHeight="1" x14ac:dyDescent="0.25">
      <c r="B29183" s="683"/>
      <c r="C29183" s="683"/>
      <c r="D29183" s="684"/>
    </row>
    <row r="29184" spans="2:4" ht="15" customHeight="1" x14ac:dyDescent="0.25">
      <c r="B29184" s="683"/>
      <c r="C29184" s="683"/>
      <c r="D29184" s="684"/>
    </row>
    <row r="29185" spans="2:4" ht="15" customHeight="1" x14ac:dyDescent="0.25">
      <c r="B29185" s="683"/>
      <c r="C29185" s="683"/>
      <c r="D29185" s="684"/>
    </row>
    <row r="29186" spans="2:4" ht="15" customHeight="1" x14ac:dyDescent="0.25">
      <c r="B29186" s="683"/>
      <c r="C29186" s="683"/>
      <c r="D29186" s="684"/>
    </row>
    <row r="29187" spans="2:4" ht="15" customHeight="1" x14ac:dyDescent="0.25">
      <c r="B29187" s="683"/>
      <c r="C29187" s="683"/>
      <c r="D29187" s="684"/>
    </row>
    <row r="29188" spans="2:4" ht="15" customHeight="1" x14ac:dyDescent="0.25">
      <c r="B29188" s="683"/>
      <c r="C29188" s="683"/>
      <c r="D29188" s="684"/>
    </row>
    <row r="29189" spans="2:4" ht="15" customHeight="1" x14ac:dyDescent="0.25">
      <c r="B29189" s="683"/>
      <c r="C29189" s="683"/>
      <c r="D29189" s="684"/>
    </row>
    <row r="29190" spans="2:4" ht="15" customHeight="1" x14ac:dyDescent="0.25">
      <c r="B29190" s="683"/>
      <c r="C29190" s="683"/>
      <c r="D29190" s="684"/>
    </row>
    <row r="29191" spans="2:4" ht="15" customHeight="1" x14ac:dyDescent="0.25">
      <c r="B29191" s="683"/>
      <c r="C29191" s="683"/>
      <c r="D29191" s="684"/>
    </row>
    <row r="29192" spans="2:4" ht="15" customHeight="1" x14ac:dyDescent="0.25">
      <c r="B29192" s="683"/>
      <c r="C29192" s="683"/>
      <c r="D29192" s="684"/>
    </row>
    <row r="29193" spans="2:4" ht="15" customHeight="1" x14ac:dyDescent="0.25">
      <c r="B29193" s="683"/>
      <c r="C29193" s="683"/>
      <c r="D29193" s="684"/>
    </row>
    <row r="29194" spans="2:4" ht="15" customHeight="1" x14ac:dyDescent="0.25">
      <c r="B29194" s="683"/>
      <c r="C29194" s="683"/>
      <c r="D29194" s="684"/>
    </row>
    <row r="29195" spans="2:4" ht="15" customHeight="1" x14ac:dyDescent="0.25">
      <c r="B29195" s="683"/>
      <c r="C29195" s="683"/>
      <c r="D29195" s="684"/>
    </row>
    <row r="29196" spans="2:4" ht="15" customHeight="1" x14ac:dyDescent="0.25">
      <c r="B29196" s="683"/>
      <c r="C29196" s="683"/>
      <c r="D29196" s="684"/>
    </row>
    <row r="29197" spans="2:4" ht="15" customHeight="1" x14ac:dyDescent="0.25">
      <c r="B29197" s="683"/>
      <c r="C29197" s="683"/>
      <c r="D29197" s="684"/>
    </row>
    <row r="29198" spans="2:4" ht="15" customHeight="1" x14ac:dyDescent="0.25">
      <c r="B29198" s="683"/>
      <c r="C29198" s="683"/>
      <c r="D29198" s="684"/>
    </row>
    <row r="29199" spans="2:4" ht="15" customHeight="1" x14ac:dyDescent="0.25">
      <c r="B29199" s="683"/>
      <c r="C29199" s="683"/>
      <c r="D29199" s="684"/>
    </row>
    <row r="29200" spans="2:4" ht="15" customHeight="1" x14ac:dyDescent="0.25">
      <c r="B29200" s="683"/>
      <c r="C29200" s="683"/>
      <c r="D29200" s="684"/>
    </row>
    <row r="29201" spans="2:4" ht="15" customHeight="1" x14ac:dyDescent="0.25">
      <c r="B29201" s="683"/>
      <c r="C29201" s="683"/>
      <c r="D29201" s="684"/>
    </row>
    <row r="29202" spans="2:4" ht="15" customHeight="1" x14ac:dyDescent="0.25">
      <c r="B29202" s="683"/>
      <c r="C29202" s="683"/>
      <c r="D29202" s="684"/>
    </row>
    <row r="29203" spans="2:4" ht="15" customHeight="1" x14ac:dyDescent="0.25">
      <c r="B29203" s="683"/>
      <c r="C29203" s="683"/>
      <c r="D29203" s="684"/>
    </row>
    <row r="29204" spans="2:4" ht="15" customHeight="1" x14ac:dyDescent="0.25">
      <c r="B29204" s="683"/>
      <c r="C29204" s="683"/>
      <c r="D29204" s="684"/>
    </row>
    <row r="29205" spans="2:4" ht="15" customHeight="1" x14ac:dyDescent="0.25">
      <c r="B29205" s="683"/>
      <c r="C29205" s="683"/>
      <c r="D29205" s="684"/>
    </row>
    <row r="29206" spans="2:4" ht="15" customHeight="1" x14ac:dyDescent="0.25">
      <c r="B29206" s="683"/>
      <c r="C29206" s="683"/>
      <c r="D29206" s="684"/>
    </row>
    <row r="29207" spans="2:4" ht="15" customHeight="1" x14ac:dyDescent="0.25">
      <c r="B29207" s="683"/>
      <c r="C29207" s="683"/>
      <c r="D29207" s="684"/>
    </row>
    <row r="29208" spans="2:4" ht="15" customHeight="1" x14ac:dyDescent="0.25">
      <c r="B29208" s="683"/>
      <c r="C29208" s="683"/>
      <c r="D29208" s="684"/>
    </row>
    <row r="29209" spans="2:4" ht="15" customHeight="1" x14ac:dyDescent="0.25">
      <c r="B29209" s="683"/>
      <c r="C29209" s="683"/>
      <c r="D29209" s="684"/>
    </row>
    <row r="29210" spans="2:4" ht="15" customHeight="1" x14ac:dyDescent="0.25">
      <c r="B29210" s="683"/>
      <c r="C29210" s="683"/>
      <c r="D29210" s="684"/>
    </row>
    <row r="29211" spans="2:4" ht="15" customHeight="1" x14ac:dyDescent="0.25">
      <c r="B29211" s="683"/>
      <c r="C29211" s="683"/>
      <c r="D29211" s="684"/>
    </row>
    <row r="29212" spans="2:4" ht="15" customHeight="1" x14ac:dyDescent="0.25">
      <c r="B29212" s="683"/>
      <c r="C29212" s="683"/>
      <c r="D29212" s="684"/>
    </row>
    <row r="29213" spans="2:4" ht="15" customHeight="1" x14ac:dyDescent="0.25">
      <c r="B29213" s="683"/>
      <c r="C29213" s="683"/>
      <c r="D29213" s="684"/>
    </row>
    <row r="29214" spans="2:4" ht="15" customHeight="1" x14ac:dyDescent="0.25">
      <c r="B29214" s="683"/>
      <c r="C29214" s="683"/>
      <c r="D29214" s="684"/>
    </row>
    <row r="29215" spans="2:4" ht="15" customHeight="1" x14ac:dyDescent="0.25">
      <c r="B29215" s="683"/>
      <c r="C29215" s="683"/>
      <c r="D29215" s="684"/>
    </row>
    <row r="29216" spans="2:4" ht="15" customHeight="1" x14ac:dyDescent="0.25">
      <c r="B29216" s="683"/>
      <c r="C29216" s="683"/>
      <c r="D29216" s="684"/>
    </row>
    <row r="29217" spans="2:4" ht="15" customHeight="1" x14ac:dyDescent="0.25">
      <c r="B29217" s="683"/>
      <c r="C29217" s="683"/>
      <c r="D29217" s="684"/>
    </row>
    <row r="29218" spans="2:4" ht="15" customHeight="1" x14ac:dyDescent="0.25">
      <c r="B29218" s="683"/>
      <c r="C29218" s="683"/>
      <c r="D29218" s="684"/>
    </row>
    <row r="29219" spans="2:4" ht="15" customHeight="1" x14ac:dyDescent="0.25">
      <c r="B29219" s="683"/>
      <c r="C29219" s="683"/>
      <c r="D29219" s="684"/>
    </row>
    <row r="29220" spans="2:4" ht="15" customHeight="1" x14ac:dyDescent="0.25">
      <c r="B29220" s="683"/>
      <c r="C29220" s="683"/>
      <c r="D29220" s="684"/>
    </row>
    <row r="29221" spans="2:4" ht="15" customHeight="1" x14ac:dyDescent="0.25">
      <c r="B29221" s="683"/>
      <c r="C29221" s="683"/>
      <c r="D29221" s="684"/>
    </row>
    <row r="29222" spans="2:4" ht="15" customHeight="1" x14ac:dyDescent="0.25">
      <c r="B29222" s="683"/>
      <c r="C29222" s="683"/>
      <c r="D29222" s="684"/>
    </row>
    <row r="29223" spans="2:4" ht="15" customHeight="1" x14ac:dyDescent="0.25">
      <c r="B29223" s="683"/>
      <c r="C29223" s="683"/>
      <c r="D29223" s="684"/>
    </row>
    <row r="29224" spans="2:4" ht="15" customHeight="1" x14ac:dyDescent="0.25">
      <c r="B29224" s="683"/>
      <c r="C29224" s="683"/>
      <c r="D29224" s="684"/>
    </row>
    <row r="29225" spans="2:4" ht="15" customHeight="1" x14ac:dyDescent="0.25">
      <c r="B29225" s="683"/>
      <c r="C29225" s="683"/>
      <c r="D29225" s="684"/>
    </row>
    <row r="29226" spans="2:4" ht="15" customHeight="1" x14ac:dyDescent="0.25">
      <c r="B29226" s="683"/>
      <c r="C29226" s="683"/>
      <c r="D29226" s="684"/>
    </row>
    <row r="29227" spans="2:4" ht="15" customHeight="1" x14ac:dyDescent="0.25">
      <c r="B29227" s="683"/>
      <c r="C29227" s="683"/>
      <c r="D29227" s="684"/>
    </row>
    <row r="29228" spans="2:4" ht="15" customHeight="1" x14ac:dyDescent="0.25">
      <c r="B29228" s="683"/>
      <c r="C29228" s="683"/>
      <c r="D29228" s="684"/>
    </row>
    <row r="29229" spans="2:4" ht="15" customHeight="1" x14ac:dyDescent="0.25">
      <c r="B29229" s="683"/>
      <c r="C29229" s="683"/>
      <c r="D29229" s="684"/>
    </row>
    <row r="29230" spans="2:4" ht="15" customHeight="1" x14ac:dyDescent="0.25">
      <c r="B29230" s="683"/>
      <c r="C29230" s="683"/>
      <c r="D29230" s="684"/>
    </row>
    <row r="29231" spans="2:4" ht="15" customHeight="1" x14ac:dyDescent="0.25">
      <c r="B29231" s="683"/>
      <c r="C29231" s="683"/>
      <c r="D29231" s="684"/>
    </row>
    <row r="29232" spans="2:4" ht="15" customHeight="1" x14ac:dyDescent="0.25">
      <c r="B29232" s="683"/>
      <c r="C29232" s="683"/>
      <c r="D29232" s="684"/>
    </row>
    <row r="29233" spans="2:4" ht="15" customHeight="1" x14ac:dyDescent="0.25">
      <c r="B29233" s="683"/>
      <c r="C29233" s="683"/>
      <c r="D29233" s="684"/>
    </row>
    <row r="29234" spans="2:4" ht="15" customHeight="1" x14ac:dyDescent="0.25">
      <c r="B29234" s="683"/>
      <c r="C29234" s="683"/>
      <c r="D29234" s="684"/>
    </row>
    <row r="29235" spans="2:4" ht="15" customHeight="1" x14ac:dyDescent="0.25">
      <c r="B29235" s="683"/>
      <c r="C29235" s="683"/>
      <c r="D29235" s="684"/>
    </row>
    <row r="29236" spans="2:4" ht="15" customHeight="1" x14ac:dyDescent="0.25">
      <c r="B29236" s="683"/>
      <c r="C29236" s="683"/>
      <c r="D29236" s="684"/>
    </row>
    <row r="29237" spans="2:4" ht="15" customHeight="1" x14ac:dyDescent="0.25">
      <c r="B29237" s="683"/>
      <c r="C29237" s="683"/>
      <c r="D29237" s="684"/>
    </row>
    <row r="29238" spans="2:4" ht="15" customHeight="1" x14ac:dyDescent="0.25">
      <c r="B29238" s="683"/>
      <c r="C29238" s="683"/>
      <c r="D29238" s="684"/>
    </row>
    <row r="29239" spans="2:4" ht="15" customHeight="1" x14ac:dyDescent="0.25">
      <c r="B29239" s="683"/>
      <c r="C29239" s="683"/>
      <c r="D29239" s="684"/>
    </row>
    <row r="29240" spans="2:4" ht="15" customHeight="1" x14ac:dyDescent="0.25">
      <c r="B29240" s="683"/>
      <c r="C29240" s="683"/>
      <c r="D29240" s="684"/>
    </row>
    <row r="29241" spans="2:4" ht="15" customHeight="1" x14ac:dyDescent="0.25">
      <c r="B29241" s="683"/>
      <c r="C29241" s="683"/>
      <c r="D29241" s="684"/>
    </row>
    <row r="29242" spans="2:4" ht="15" customHeight="1" x14ac:dyDescent="0.25">
      <c r="B29242" s="683"/>
      <c r="C29242" s="683"/>
      <c r="D29242" s="684"/>
    </row>
    <row r="29243" spans="2:4" ht="15" customHeight="1" x14ac:dyDescent="0.25">
      <c r="B29243" s="683"/>
      <c r="C29243" s="683"/>
      <c r="D29243" s="684"/>
    </row>
    <row r="29244" spans="2:4" ht="15" customHeight="1" x14ac:dyDescent="0.25">
      <c r="B29244" s="683"/>
      <c r="C29244" s="683"/>
      <c r="D29244" s="684"/>
    </row>
    <row r="29245" spans="2:4" ht="15" customHeight="1" x14ac:dyDescent="0.25">
      <c r="B29245" s="683"/>
      <c r="C29245" s="683"/>
      <c r="D29245" s="684"/>
    </row>
    <row r="29246" spans="2:4" ht="15" customHeight="1" x14ac:dyDescent="0.25">
      <c r="B29246" s="683"/>
      <c r="C29246" s="683"/>
      <c r="D29246" s="684"/>
    </row>
    <row r="29247" spans="2:4" ht="15" customHeight="1" x14ac:dyDescent="0.25">
      <c r="B29247" s="683"/>
      <c r="C29247" s="683"/>
      <c r="D29247" s="684"/>
    </row>
    <row r="29248" spans="2:4" ht="15" customHeight="1" x14ac:dyDescent="0.25">
      <c r="B29248" s="683"/>
      <c r="C29248" s="683"/>
      <c r="D29248" s="684"/>
    </row>
    <row r="29249" spans="2:4" ht="15" customHeight="1" x14ac:dyDescent="0.25">
      <c r="B29249" s="683"/>
      <c r="C29249" s="683"/>
      <c r="D29249" s="684"/>
    </row>
    <row r="29250" spans="2:4" ht="15" customHeight="1" x14ac:dyDescent="0.25">
      <c r="B29250" s="683"/>
      <c r="C29250" s="683"/>
      <c r="D29250" s="684"/>
    </row>
    <row r="29251" spans="2:4" ht="15" customHeight="1" x14ac:dyDescent="0.25">
      <c r="B29251" s="683"/>
      <c r="C29251" s="683"/>
      <c r="D29251" s="684"/>
    </row>
    <row r="29252" spans="2:4" ht="15" customHeight="1" x14ac:dyDescent="0.25">
      <c r="B29252" s="683"/>
      <c r="C29252" s="683"/>
      <c r="D29252" s="684"/>
    </row>
    <row r="29253" spans="2:4" ht="15" customHeight="1" x14ac:dyDescent="0.25">
      <c r="B29253" s="683"/>
      <c r="C29253" s="683"/>
      <c r="D29253" s="684"/>
    </row>
    <row r="29254" spans="2:4" ht="15" customHeight="1" x14ac:dyDescent="0.25">
      <c r="B29254" s="683"/>
      <c r="C29254" s="683"/>
      <c r="D29254" s="684"/>
    </row>
    <row r="29255" spans="2:4" ht="15" customHeight="1" x14ac:dyDescent="0.25">
      <c r="B29255" s="683"/>
      <c r="C29255" s="683"/>
      <c r="D29255" s="684"/>
    </row>
    <row r="29256" spans="2:4" ht="15" customHeight="1" x14ac:dyDescent="0.25">
      <c r="B29256" s="683"/>
      <c r="C29256" s="683"/>
      <c r="D29256" s="684"/>
    </row>
    <row r="29257" spans="2:4" ht="15" customHeight="1" x14ac:dyDescent="0.25">
      <c r="B29257" s="683"/>
      <c r="C29257" s="683"/>
      <c r="D29257" s="684"/>
    </row>
    <row r="29258" spans="2:4" ht="15" customHeight="1" x14ac:dyDescent="0.25">
      <c r="B29258" s="683"/>
      <c r="C29258" s="683"/>
      <c r="D29258" s="684"/>
    </row>
    <row r="29259" spans="2:4" ht="15" customHeight="1" x14ac:dyDescent="0.25">
      <c r="B29259" s="683"/>
      <c r="C29259" s="683"/>
      <c r="D29259" s="684"/>
    </row>
    <row r="29260" spans="2:4" ht="15" customHeight="1" x14ac:dyDescent="0.25">
      <c r="B29260" s="683"/>
      <c r="C29260" s="683"/>
      <c r="D29260" s="684"/>
    </row>
    <row r="29261" spans="2:4" ht="15" customHeight="1" x14ac:dyDescent="0.25">
      <c r="B29261" s="683"/>
      <c r="C29261" s="683"/>
      <c r="D29261" s="684"/>
    </row>
    <row r="29262" spans="2:4" ht="15" customHeight="1" x14ac:dyDescent="0.25">
      <c r="B29262" s="683"/>
      <c r="C29262" s="683"/>
      <c r="D29262" s="684"/>
    </row>
    <row r="29263" spans="2:4" ht="15" customHeight="1" x14ac:dyDescent="0.25">
      <c r="B29263" s="683"/>
      <c r="C29263" s="683"/>
      <c r="D29263" s="684"/>
    </row>
    <row r="29264" spans="2:4" ht="15" customHeight="1" x14ac:dyDescent="0.25">
      <c r="B29264" s="683"/>
      <c r="C29264" s="683"/>
      <c r="D29264" s="684"/>
    </row>
    <row r="29265" spans="2:4" ht="15" customHeight="1" x14ac:dyDescent="0.25">
      <c r="B29265" s="683"/>
      <c r="C29265" s="683"/>
      <c r="D29265" s="684"/>
    </row>
    <row r="29266" spans="2:4" ht="15" customHeight="1" x14ac:dyDescent="0.25">
      <c r="B29266" s="683"/>
      <c r="C29266" s="683"/>
      <c r="D29266" s="684"/>
    </row>
    <row r="29267" spans="2:4" ht="15" customHeight="1" x14ac:dyDescent="0.25">
      <c r="B29267" s="683"/>
      <c r="C29267" s="683"/>
      <c r="D29267" s="684"/>
    </row>
    <row r="29268" spans="2:4" ht="15" customHeight="1" x14ac:dyDescent="0.25">
      <c r="B29268" s="683"/>
      <c r="C29268" s="683"/>
      <c r="D29268" s="684"/>
    </row>
    <row r="29269" spans="2:4" ht="15" customHeight="1" x14ac:dyDescent="0.25">
      <c r="B29269" s="683"/>
      <c r="C29269" s="683"/>
      <c r="D29269" s="684"/>
    </row>
    <row r="29270" spans="2:4" ht="15" customHeight="1" x14ac:dyDescent="0.25">
      <c r="B29270" s="683"/>
      <c r="C29270" s="683"/>
      <c r="D29270" s="684"/>
    </row>
    <row r="29271" spans="2:4" ht="15" customHeight="1" x14ac:dyDescent="0.25">
      <c r="B29271" s="683"/>
      <c r="C29271" s="683"/>
      <c r="D29271" s="684"/>
    </row>
    <row r="29272" spans="2:4" ht="15" customHeight="1" x14ac:dyDescent="0.25">
      <c r="B29272" s="683"/>
      <c r="C29272" s="683"/>
      <c r="D29272" s="684"/>
    </row>
    <row r="29273" spans="2:4" ht="15" customHeight="1" x14ac:dyDescent="0.25">
      <c r="B29273" s="683"/>
      <c r="C29273" s="683"/>
      <c r="D29273" s="684"/>
    </row>
    <row r="29274" spans="2:4" ht="15" customHeight="1" x14ac:dyDescent="0.25">
      <c r="B29274" s="683"/>
      <c r="C29274" s="683"/>
      <c r="D29274" s="684"/>
    </row>
    <row r="29275" spans="2:4" ht="15" customHeight="1" x14ac:dyDescent="0.25">
      <c r="B29275" s="683"/>
      <c r="C29275" s="683"/>
      <c r="D29275" s="684"/>
    </row>
    <row r="29276" spans="2:4" ht="15" customHeight="1" x14ac:dyDescent="0.25">
      <c r="B29276" s="683"/>
      <c r="C29276" s="683"/>
      <c r="D29276" s="684"/>
    </row>
    <row r="29277" spans="2:4" ht="15" customHeight="1" x14ac:dyDescent="0.25">
      <c r="B29277" s="683"/>
      <c r="C29277" s="683"/>
      <c r="D29277" s="684"/>
    </row>
    <row r="29278" spans="2:4" ht="15" customHeight="1" x14ac:dyDescent="0.25">
      <c r="B29278" s="683"/>
      <c r="C29278" s="683"/>
      <c r="D29278" s="684"/>
    </row>
    <row r="29279" spans="2:4" ht="15" customHeight="1" x14ac:dyDescent="0.25">
      <c r="B29279" s="683"/>
      <c r="C29279" s="683"/>
      <c r="D29279" s="684"/>
    </row>
    <row r="29280" spans="2:4" ht="15" customHeight="1" x14ac:dyDescent="0.25">
      <c r="B29280" s="683"/>
      <c r="C29280" s="683"/>
      <c r="D29280" s="684"/>
    </row>
    <row r="29281" spans="2:4" ht="15" customHeight="1" x14ac:dyDescent="0.25">
      <c r="B29281" s="683"/>
      <c r="C29281" s="683"/>
      <c r="D29281" s="684"/>
    </row>
    <row r="29282" spans="2:4" ht="15" customHeight="1" x14ac:dyDescent="0.25">
      <c r="B29282" s="683"/>
      <c r="C29282" s="683"/>
      <c r="D29282" s="684"/>
    </row>
    <row r="29283" spans="2:4" ht="15" customHeight="1" x14ac:dyDescent="0.25">
      <c r="B29283" s="683"/>
      <c r="C29283" s="683"/>
      <c r="D29283" s="684"/>
    </row>
    <row r="29284" spans="2:4" ht="15" customHeight="1" x14ac:dyDescent="0.25">
      <c r="B29284" s="683"/>
      <c r="C29284" s="683"/>
      <c r="D29284" s="684"/>
    </row>
    <row r="29285" spans="2:4" ht="15" customHeight="1" x14ac:dyDescent="0.25">
      <c r="B29285" s="683"/>
      <c r="C29285" s="683"/>
      <c r="D29285" s="684"/>
    </row>
    <row r="29286" spans="2:4" ht="15" customHeight="1" x14ac:dyDescent="0.25">
      <c r="B29286" s="683"/>
      <c r="C29286" s="683"/>
      <c r="D29286" s="684"/>
    </row>
    <row r="29287" spans="2:4" ht="15" customHeight="1" x14ac:dyDescent="0.25">
      <c r="B29287" s="683"/>
      <c r="C29287" s="683"/>
      <c r="D29287" s="684"/>
    </row>
    <row r="29288" spans="2:4" ht="15" customHeight="1" x14ac:dyDescent="0.25">
      <c r="B29288" s="683"/>
      <c r="C29288" s="683"/>
      <c r="D29288" s="684"/>
    </row>
    <row r="29289" spans="2:4" ht="15" customHeight="1" x14ac:dyDescent="0.25">
      <c r="B29289" s="683"/>
      <c r="C29289" s="683"/>
      <c r="D29289" s="684"/>
    </row>
    <row r="29290" spans="2:4" ht="15" customHeight="1" x14ac:dyDescent="0.25">
      <c r="B29290" s="683"/>
      <c r="C29290" s="683"/>
      <c r="D29290" s="684"/>
    </row>
    <row r="29291" spans="2:4" ht="15" customHeight="1" x14ac:dyDescent="0.25">
      <c r="B29291" s="683"/>
      <c r="C29291" s="683"/>
      <c r="D29291" s="684"/>
    </row>
    <row r="29292" spans="2:4" ht="15" customHeight="1" x14ac:dyDescent="0.25">
      <c r="B29292" s="683"/>
      <c r="C29292" s="683"/>
      <c r="D29292" s="684"/>
    </row>
    <row r="29293" spans="2:4" ht="15" customHeight="1" x14ac:dyDescent="0.25">
      <c r="B29293" s="683"/>
      <c r="C29293" s="683"/>
      <c r="D29293" s="684"/>
    </row>
    <row r="29294" spans="2:4" ht="15" customHeight="1" x14ac:dyDescent="0.25">
      <c r="B29294" s="683"/>
      <c r="C29294" s="683"/>
      <c r="D29294" s="684"/>
    </row>
    <row r="29295" spans="2:4" ht="15" customHeight="1" x14ac:dyDescent="0.25">
      <c r="B29295" s="683"/>
      <c r="C29295" s="683"/>
      <c r="D29295" s="684"/>
    </row>
    <row r="29296" spans="2:4" ht="15" customHeight="1" x14ac:dyDescent="0.25">
      <c r="B29296" s="683"/>
      <c r="C29296" s="683"/>
      <c r="D29296" s="684"/>
    </row>
    <row r="29297" spans="2:4" ht="15" customHeight="1" x14ac:dyDescent="0.25">
      <c r="B29297" s="683"/>
      <c r="C29297" s="683"/>
      <c r="D29297" s="684"/>
    </row>
    <row r="29298" spans="2:4" ht="15" customHeight="1" x14ac:dyDescent="0.25">
      <c r="B29298" s="683"/>
      <c r="C29298" s="683"/>
      <c r="D29298" s="684"/>
    </row>
    <row r="29299" spans="2:4" ht="15" customHeight="1" x14ac:dyDescent="0.25">
      <c r="B29299" s="683"/>
      <c r="C29299" s="683"/>
      <c r="D29299" s="684"/>
    </row>
    <row r="29300" spans="2:4" ht="15" customHeight="1" x14ac:dyDescent="0.25">
      <c r="B29300" s="683"/>
      <c r="C29300" s="683"/>
      <c r="D29300" s="684"/>
    </row>
    <row r="29301" spans="2:4" ht="15" customHeight="1" x14ac:dyDescent="0.25">
      <c r="B29301" s="683"/>
      <c r="C29301" s="683"/>
      <c r="D29301" s="684"/>
    </row>
    <row r="29302" spans="2:4" ht="15" customHeight="1" x14ac:dyDescent="0.25">
      <c r="B29302" s="683"/>
      <c r="C29302" s="683"/>
      <c r="D29302" s="684"/>
    </row>
    <row r="29303" spans="2:4" ht="15" customHeight="1" x14ac:dyDescent="0.25">
      <c r="B29303" s="683"/>
      <c r="C29303" s="683"/>
      <c r="D29303" s="684"/>
    </row>
    <row r="29304" spans="2:4" ht="15" customHeight="1" x14ac:dyDescent="0.25">
      <c r="B29304" s="683"/>
      <c r="C29304" s="683"/>
      <c r="D29304" s="684"/>
    </row>
    <row r="29305" spans="2:4" ht="15" customHeight="1" x14ac:dyDescent="0.25">
      <c r="B29305" s="683"/>
      <c r="C29305" s="683"/>
      <c r="D29305" s="684"/>
    </row>
    <row r="29306" spans="2:4" ht="15" customHeight="1" x14ac:dyDescent="0.25">
      <c r="B29306" s="683"/>
      <c r="C29306" s="683"/>
      <c r="D29306" s="684"/>
    </row>
    <row r="29307" spans="2:4" ht="15" customHeight="1" x14ac:dyDescent="0.25">
      <c r="B29307" s="683"/>
      <c r="C29307" s="683"/>
      <c r="D29307" s="684"/>
    </row>
    <row r="29308" spans="2:4" ht="15" customHeight="1" x14ac:dyDescent="0.25">
      <c r="B29308" s="683"/>
      <c r="C29308" s="683"/>
      <c r="D29308" s="684"/>
    </row>
    <row r="29309" spans="2:4" ht="15" customHeight="1" x14ac:dyDescent="0.25">
      <c r="B29309" s="683"/>
      <c r="C29309" s="683"/>
      <c r="D29309" s="684"/>
    </row>
    <row r="29310" spans="2:4" ht="15" customHeight="1" x14ac:dyDescent="0.25">
      <c r="B29310" s="683"/>
      <c r="C29310" s="683"/>
      <c r="D29310" s="684"/>
    </row>
    <row r="29311" spans="2:4" ht="15" customHeight="1" x14ac:dyDescent="0.25">
      <c r="B29311" s="683"/>
      <c r="C29311" s="683"/>
      <c r="D29311" s="684"/>
    </row>
    <row r="29312" spans="2:4" ht="15" customHeight="1" x14ac:dyDescent="0.25">
      <c r="B29312" s="683"/>
      <c r="C29312" s="683"/>
      <c r="D29312" s="684"/>
    </row>
    <row r="29313" spans="2:4" ht="15" customHeight="1" x14ac:dyDescent="0.25">
      <c r="B29313" s="683"/>
      <c r="C29313" s="683"/>
      <c r="D29313" s="684"/>
    </row>
    <row r="29314" spans="2:4" ht="15" customHeight="1" x14ac:dyDescent="0.25">
      <c r="B29314" s="683"/>
      <c r="C29314" s="683"/>
      <c r="D29314" s="684"/>
    </row>
    <row r="29315" spans="2:4" ht="15" customHeight="1" x14ac:dyDescent="0.25">
      <c r="B29315" s="683"/>
      <c r="C29315" s="683"/>
      <c r="D29315" s="684"/>
    </row>
    <row r="29316" spans="2:4" ht="15" customHeight="1" x14ac:dyDescent="0.25">
      <c r="B29316" s="683"/>
      <c r="C29316" s="683"/>
      <c r="D29316" s="684"/>
    </row>
    <row r="29317" spans="2:4" ht="15" customHeight="1" x14ac:dyDescent="0.25">
      <c r="B29317" s="683"/>
      <c r="C29317" s="683"/>
      <c r="D29317" s="684"/>
    </row>
    <row r="29318" spans="2:4" ht="15" customHeight="1" x14ac:dyDescent="0.25">
      <c r="B29318" s="683"/>
      <c r="C29318" s="683"/>
      <c r="D29318" s="684"/>
    </row>
    <row r="29319" spans="2:4" ht="15" customHeight="1" x14ac:dyDescent="0.25">
      <c r="B29319" s="683"/>
      <c r="C29319" s="683"/>
      <c r="D29319" s="684"/>
    </row>
    <row r="29320" spans="2:4" ht="15" customHeight="1" x14ac:dyDescent="0.25">
      <c r="B29320" s="683"/>
      <c r="C29320" s="683"/>
      <c r="D29320" s="684"/>
    </row>
    <row r="29321" spans="2:4" ht="15" customHeight="1" x14ac:dyDescent="0.25">
      <c r="B29321" s="683"/>
      <c r="C29321" s="683"/>
      <c r="D29321" s="684"/>
    </row>
    <row r="29322" spans="2:4" ht="15" customHeight="1" x14ac:dyDescent="0.25">
      <c r="B29322" s="683"/>
      <c r="C29322" s="683"/>
      <c r="D29322" s="684"/>
    </row>
    <row r="29323" spans="2:4" ht="15" customHeight="1" x14ac:dyDescent="0.25">
      <c r="B29323" s="683"/>
      <c r="C29323" s="683"/>
      <c r="D29323" s="684"/>
    </row>
    <row r="29324" spans="2:4" ht="15" customHeight="1" x14ac:dyDescent="0.25">
      <c r="B29324" s="683"/>
      <c r="C29324" s="683"/>
      <c r="D29324" s="684"/>
    </row>
    <row r="29325" spans="2:4" ht="15" customHeight="1" x14ac:dyDescent="0.25">
      <c r="B29325" s="683"/>
      <c r="C29325" s="683"/>
      <c r="D29325" s="684"/>
    </row>
    <row r="29326" spans="2:4" ht="15" customHeight="1" x14ac:dyDescent="0.25">
      <c r="B29326" s="683"/>
      <c r="C29326" s="683"/>
      <c r="D29326" s="684"/>
    </row>
    <row r="29327" spans="2:4" ht="15" customHeight="1" x14ac:dyDescent="0.25">
      <c r="B29327" s="683"/>
      <c r="C29327" s="683"/>
      <c r="D29327" s="684"/>
    </row>
    <row r="29328" spans="2:4" ht="15" customHeight="1" x14ac:dyDescent="0.25">
      <c r="B29328" s="683"/>
      <c r="C29328" s="683"/>
      <c r="D29328" s="684"/>
    </row>
    <row r="29329" spans="2:4" ht="15" customHeight="1" x14ac:dyDescent="0.25">
      <c r="B29329" s="683"/>
      <c r="C29329" s="683"/>
      <c r="D29329" s="684"/>
    </row>
    <row r="29330" spans="2:4" ht="15" customHeight="1" x14ac:dyDescent="0.25">
      <c r="B29330" s="683"/>
      <c r="C29330" s="683"/>
      <c r="D29330" s="684"/>
    </row>
    <row r="29331" spans="2:4" ht="15" customHeight="1" x14ac:dyDescent="0.25">
      <c r="B29331" s="683"/>
      <c r="C29331" s="683"/>
      <c r="D29331" s="684"/>
    </row>
    <row r="29332" spans="2:4" ht="15" customHeight="1" x14ac:dyDescent="0.25">
      <c r="B29332" s="683"/>
      <c r="C29332" s="683"/>
      <c r="D29332" s="684"/>
    </row>
    <row r="29333" spans="2:4" ht="15" customHeight="1" x14ac:dyDescent="0.25">
      <c r="B29333" s="683"/>
      <c r="C29333" s="683"/>
      <c r="D29333" s="684"/>
    </row>
    <row r="29334" spans="2:4" ht="15" customHeight="1" x14ac:dyDescent="0.25">
      <c r="B29334" s="683"/>
      <c r="C29334" s="683"/>
      <c r="D29334" s="684"/>
    </row>
    <row r="29335" spans="2:4" ht="15" customHeight="1" x14ac:dyDescent="0.25">
      <c r="B29335" s="683"/>
      <c r="C29335" s="683"/>
      <c r="D29335" s="684"/>
    </row>
    <row r="29336" spans="2:4" ht="15" customHeight="1" x14ac:dyDescent="0.25">
      <c r="B29336" s="683"/>
      <c r="C29336" s="683"/>
      <c r="D29336" s="684"/>
    </row>
    <row r="29337" spans="2:4" ht="15" customHeight="1" x14ac:dyDescent="0.25">
      <c r="B29337" s="683"/>
      <c r="C29337" s="683"/>
      <c r="D29337" s="684"/>
    </row>
    <row r="29338" spans="2:4" ht="15" customHeight="1" x14ac:dyDescent="0.25">
      <c r="B29338" s="683"/>
      <c r="C29338" s="683"/>
      <c r="D29338" s="684"/>
    </row>
    <row r="29339" spans="2:4" ht="15" customHeight="1" x14ac:dyDescent="0.25">
      <c r="B29339" s="683"/>
      <c r="C29339" s="683"/>
      <c r="D29339" s="684"/>
    </row>
    <row r="29340" spans="2:4" ht="15" customHeight="1" x14ac:dyDescent="0.25">
      <c r="B29340" s="683"/>
      <c r="C29340" s="683"/>
      <c r="D29340" s="684"/>
    </row>
    <row r="29341" spans="2:4" ht="15" customHeight="1" x14ac:dyDescent="0.25">
      <c r="B29341" s="683"/>
      <c r="C29341" s="683"/>
      <c r="D29341" s="684"/>
    </row>
    <row r="29342" spans="2:4" ht="15" customHeight="1" x14ac:dyDescent="0.25">
      <c r="B29342" s="683"/>
      <c r="C29342" s="683"/>
      <c r="D29342" s="684"/>
    </row>
    <row r="29343" spans="2:4" ht="15" customHeight="1" x14ac:dyDescent="0.25">
      <c r="B29343" s="683"/>
      <c r="C29343" s="683"/>
      <c r="D29343" s="684"/>
    </row>
    <row r="29344" spans="2:4" ht="15" customHeight="1" x14ac:dyDescent="0.25">
      <c r="B29344" s="683"/>
      <c r="C29344" s="683"/>
      <c r="D29344" s="684"/>
    </row>
    <row r="29345" spans="2:4" ht="15" customHeight="1" x14ac:dyDescent="0.25">
      <c r="B29345" s="683"/>
      <c r="C29345" s="683"/>
      <c r="D29345" s="684"/>
    </row>
    <row r="29346" spans="2:4" ht="15" customHeight="1" x14ac:dyDescent="0.25">
      <c r="B29346" s="683"/>
      <c r="C29346" s="683"/>
      <c r="D29346" s="684"/>
    </row>
    <row r="29347" spans="2:4" ht="15" customHeight="1" x14ac:dyDescent="0.25">
      <c r="B29347" s="683"/>
      <c r="C29347" s="683"/>
      <c r="D29347" s="684"/>
    </row>
    <row r="29348" spans="2:4" ht="15" customHeight="1" x14ac:dyDescent="0.25">
      <c r="B29348" s="683"/>
      <c r="C29348" s="683"/>
      <c r="D29348" s="684"/>
    </row>
    <row r="29349" spans="2:4" ht="15" customHeight="1" x14ac:dyDescent="0.25">
      <c r="B29349" s="683"/>
      <c r="C29349" s="683"/>
      <c r="D29349" s="684"/>
    </row>
    <row r="29350" spans="2:4" ht="15" customHeight="1" x14ac:dyDescent="0.25">
      <c r="B29350" s="683"/>
      <c r="C29350" s="683"/>
      <c r="D29350" s="684"/>
    </row>
    <row r="29351" spans="2:4" ht="15" customHeight="1" x14ac:dyDescent="0.25">
      <c r="B29351" s="683"/>
      <c r="C29351" s="683"/>
      <c r="D29351" s="684"/>
    </row>
    <row r="29352" spans="2:4" ht="15" customHeight="1" x14ac:dyDescent="0.25">
      <c r="B29352" s="683"/>
      <c r="C29352" s="683"/>
      <c r="D29352" s="684"/>
    </row>
    <row r="29353" spans="2:4" ht="15" customHeight="1" x14ac:dyDescent="0.25">
      <c r="B29353" s="683"/>
      <c r="C29353" s="683"/>
      <c r="D29353" s="684"/>
    </row>
    <row r="29354" spans="2:4" ht="15" customHeight="1" x14ac:dyDescent="0.25">
      <c r="B29354" s="683"/>
      <c r="C29354" s="683"/>
      <c r="D29354" s="684"/>
    </row>
    <row r="29355" spans="2:4" ht="15" customHeight="1" x14ac:dyDescent="0.25">
      <c r="B29355" s="683"/>
      <c r="C29355" s="683"/>
      <c r="D29355" s="684"/>
    </row>
    <row r="29356" spans="2:4" ht="15" customHeight="1" x14ac:dyDescent="0.25">
      <c r="B29356" s="683"/>
      <c r="C29356" s="683"/>
      <c r="D29356" s="684"/>
    </row>
    <row r="29357" spans="2:4" ht="15" customHeight="1" x14ac:dyDescent="0.25">
      <c r="B29357" s="683"/>
      <c r="C29357" s="683"/>
      <c r="D29357" s="684"/>
    </row>
    <row r="29358" spans="2:4" ht="15" customHeight="1" x14ac:dyDescent="0.25">
      <c r="B29358" s="683"/>
      <c r="C29358" s="683"/>
      <c r="D29358" s="684"/>
    </row>
    <row r="29359" spans="2:4" ht="15" customHeight="1" x14ac:dyDescent="0.25">
      <c r="B29359" s="683"/>
      <c r="C29359" s="683"/>
      <c r="D29359" s="684"/>
    </row>
    <row r="29360" spans="2:4" ht="15" customHeight="1" x14ac:dyDescent="0.25">
      <c r="B29360" s="683"/>
      <c r="C29360" s="683"/>
      <c r="D29360" s="684"/>
    </row>
    <row r="29361" spans="2:4" ht="15" customHeight="1" x14ac:dyDescent="0.25">
      <c r="B29361" s="683"/>
      <c r="C29361" s="683"/>
      <c r="D29361" s="684"/>
    </row>
    <row r="29362" spans="2:4" ht="15" customHeight="1" x14ac:dyDescent="0.25">
      <c r="B29362" s="683"/>
      <c r="C29362" s="683"/>
      <c r="D29362" s="684"/>
    </row>
    <row r="29363" spans="2:4" ht="15" customHeight="1" x14ac:dyDescent="0.25">
      <c r="B29363" s="683"/>
      <c r="C29363" s="683"/>
      <c r="D29363" s="684"/>
    </row>
    <row r="29364" spans="2:4" ht="15" customHeight="1" x14ac:dyDescent="0.25">
      <c r="B29364" s="683"/>
      <c r="C29364" s="683"/>
      <c r="D29364" s="684"/>
    </row>
    <row r="29365" spans="2:4" ht="15" customHeight="1" x14ac:dyDescent="0.25">
      <c r="B29365" s="683"/>
      <c r="C29365" s="683"/>
      <c r="D29365" s="684"/>
    </row>
    <row r="29366" spans="2:4" ht="15" customHeight="1" x14ac:dyDescent="0.25">
      <c r="B29366" s="683"/>
      <c r="C29366" s="683"/>
      <c r="D29366" s="684"/>
    </row>
    <row r="29367" spans="2:4" ht="15" customHeight="1" x14ac:dyDescent="0.25">
      <c r="B29367" s="683"/>
      <c r="C29367" s="683"/>
      <c r="D29367" s="684"/>
    </row>
    <row r="29368" spans="2:4" ht="15" customHeight="1" x14ac:dyDescent="0.25">
      <c r="B29368" s="683"/>
      <c r="C29368" s="683"/>
      <c r="D29368" s="684"/>
    </row>
    <row r="29369" spans="2:4" ht="15" customHeight="1" x14ac:dyDescent="0.25">
      <c r="B29369" s="683"/>
      <c r="C29369" s="683"/>
      <c r="D29369" s="684"/>
    </row>
    <row r="29370" spans="2:4" ht="15" customHeight="1" x14ac:dyDescent="0.25">
      <c r="B29370" s="683"/>
      <c r="C29370" s="683"/>
      <c r="D29370" s="684"/>
    </row>
    <row r="29371" spans="2:4" ht="15" customHeight="1" x14ac:dyDescent="0.25">
      <c r="B29371" s="683"/>
      <c r="C29371" s="683"/>
      <c r="D29371" s="684"/>
    </row>
    <row r="29372" spans="2:4" ht="15" customHeight="1" x14ac:dyDescent="0.25">
      <c r="B29372" s="683"/>
      <c r="C29372" s="683"/>
      <c r="D29372" s="684"/>
    </row>
    <row r="29373" spans="2:4" ht="15" customHeight="1" x14ac:dyDescent="0.25">
      <c r="B29373" s="683"/>
      <c r="C29373" s="683"/>
      <c r="D29373" s="684"/>
    </row>
    <row r="29374" spans="2:4" ht="15" customHeight="1" x14ac:dyDescent="0.25">
      <c r="B29374" s="683"/>
      <c r="C29374" s="683"/>
      <c r="D29374" s="684"/>
    </row>
    <row r="29375" spans="2:4" ht="15" customHeight="1" x14ac:dyDescent="0.25">
      <c r="B29375" s="683"/>
      <c r="C29375" s="683"/>
      <c r="D29375" s="684"/>
    </row>
    <row r="29376" spans="2:4" ht="15" customHeight="1" x14ac:dyDescent="0.25">
      <c r="B29376" s="683"/>
      <c r="C29376" s="683"/>
      <c r="D29376" s="684"/>
    </row>
    <row r="29377" spans="2:4" ht="15" customHeight="1" x14ac:dyDescent="0.25">
      <c r="B29377" s="683"/>
      <c r="C29377" s="683"/>
      <c r="D29377" s="684"/>
    </row>
    <row r="29378" spans="2:4" ht="15" customHeight="1" x14ac:dyDescent="0.25">
      <c r="B29378" s="683"/>
      <c r="C29378" s="683"/>
      <c r="D29378" s="684"/>
    </row>
    <row r="29379" spans="2:4" ht="15" customHeight="1" x14ac:dyDescent="0.25">
      <c r="B29379" s="683"/>
      <c r="C29379" s="683"/>
      <c r="D29379" s="684"/>
    </row>
    <row r="29380" spans="2:4" ht="15" customHeight="1" x14ac:dyDescent="0.25">
      <c r="B29380" s="683"/>
      <c r="C29380" s="683"/>
      <c r="D29380" s="684"/>
    </row>
    <row r="29381" spans="2:4" ht="15" customHeight="1" x14ac:dyDescent="0.25">
      <c r="B29381" s="683"/>
      <c r="C29381" s="683"/>
      <c r="D29381" s="684"/>
    </row>
    <row r="29382" spans="2:4" ht="15" customHeight="1" x14ac:dyDescent="0.25">
      <c r="B29382" s="683"/>
      <c r="C29382" s="683"/>
      <c r="D29382" s="684"/>
    </row>
    <row r="29383" spans="2:4" ht="15" customHeight="1" x14ac:dyDescent="0.25">
      <c r="B29383" s="683"/>
      <c r="C29383" s="683"/>
      <c r="D29383" s="684"/>
    </row>
    <row r="29384" spans="2:4" ht="15" customHeight="1" x14ac:dyDescent="0.25">
      <c r="B29384" s="683"/>
      <c r="C29384" s="683"/>
      <c r="D29384" s="684"/>
    </row>
    <row r="29385" spans="2:4" ht="15" customHeight="1" x14ac:dyDescent="0.25">
      <c r="B29385" s="683"/>
      <c r="C29385" s="683"/>
      <c r="D29385" s="684"/>
    </row>
    <row r="29386" spans="2:4" ht="15" customHeight="1" x14ac:dyDescent="0.25">
      <c r="B29386" s="683"/>
      <c r="C29386" s="683"/>
      <c r="D29386" s="684"/>
    </row>
    <row r="29387" spans="2:4" ht="15" customHeight="1" x14ac:dyDescent="0.25">
      <c r="B29387" s="683"/>
      <c r="C29387" s="683"/>
      <c r="D29387" s="684"/>
    </row>
    <row r="29388" spans="2:4" ht="15" customHeight="1" x14ac:dyDescent="0.25">
      <c r="B29388" s="683"/>
      <c r="C29388" s="683"/>
      <c r="D29388" s="684"/>
    </row>
    <row r="29389" spans="2:4" ht="15" customHeight="1" x14ac:dyDescent="0.25">
      <c r="B29389" s="683"/>
      <c r="C29389" s="683"/>
      <c r="D29389" s="684"/>
    </row>
    <row r="29390" spans="2:4" ht="15" customHeight="1" x14ac:dyDescent="0.25">
      <c r="B29390" s="683"/>
      <c r="C29390" s="683"/>
      <c r="D29390" s="684"/>
    </row>
    <row r="29391" spans="2:4" ht="15" customHeight="1" x14ac:dyDescent="0.25">
      <c r="B29391" s="683"/>
      <c r="C29391" s="683"/>
      <c r="D29391" s="684"/>
    </row>
    <row r="29392" spans="2:4" ht="15" customHeight="1" x14ac:dyDescent="0.25">
      <c r="B29392" s="683"/>
      <c r="C29392" s="683"/>
      <c r="D29392" s="684"/>
    </row>
    <row r="29393" spans="2:4" ht="15" customHeight="1" x14ac:dyDescent="0.25">
      <c r="B29393" s="683"/>
      <c r="C29393" s="683"/>
      <c r="D29393" s="684"/>
    </row>
    <row r="29394" spans="2:4" ht="15" customHeight="1" x14ac:dyDescent="0.25">
      <c r="B29394" s="683"/>
      <c r="C29394" s="683"/>
      <c r="D29394" s="684"/>
    </row>
    <row r="29395" spans="2:4" ht="15" customHeight="1" x14ac:dyDescent="0.25">
      <c r="B29395" s="683"/>
      <c r="C29395" s="683"/>
      <c r="D29395" s="684"/>
    </row>
    <row r="29396" spans="2:4" ht="15" customHeight="1" x14ac:dyDescent="0.25">
      <c r="B29396" s="683"/>
      <c r="C29396" s="683"/>
      <c r="D29396" s="684"/>
    </row>
    <row r="29397" spans="2:4" ht="15" customHeight="1" x14ac:dyDescent="0.25">
      <c r="B29397" s="683"/>
      <c r="C29397" s="683"/>
      <c r="D29397" s="684"/>
    </row>
    <row r="29398" spans="2:4" ht="15" customHeight="1" x14ac:dyDescent="0.25">
      <c r="B29398" s="683"/>
      <c r="C29398" s="683"/>
      <c r="D29398" s="684"/>
    </row>
    <row r="29399" spans="2:4" ht="15" customHeight="1" x14ac:dyDescent="0.25">
      <c r="B29399" s="683"/>
      <c r="C29399" s="683"/>
      <c r="D29399" s="684"/>
    </row>
    <row r="29400" spans="2:4" ht="15" customHeight="1" x14ac:dyDescent="0.25">
      <c r="B29400" s="683"/>
      <c r="C29400" s="683"/>
      <c r="D29400" s="684"/>
    </row>
    <row r="29401" spans="2:4" ht="15" customHeight="1" x14ac:dyDescent="0.25">
      <c r="B29401" s="683"/>
      <c r="C29401" s="683"/>
      <c r="D29401" s="684"/>
    </row>
    <row r="29402" spans="2:4" ht="15" customHeight="1" x14ac:dyDescent="0.25">
      <c r="B29402" s="683"/>
      <c r="C29402" s="683"/>
      <c r="D29402" s="684"/>
    </row>
    <row r="29403" spans="2:4" ht="15" customHeight="1" x14ac:dyDescent="0.25">
      <c r="B29403" s="683"/>
      <c r="C29403" s="683"/>
      <c r="D29403" s="684"/>
    </row>
    <row r="29404" spans="2:4" ht="15" customHeight="1" x14ac:dyDescent="0.25">
      <c r="B29404" s="683"/>
      <c r="C29404" s="683"/>
      <c r="D29404" s="684"/>
    </row>
    <row r="29405" spans="2:4" ht="15" customHeight="1" x14ac:dyDescent="0.25">
      <c r="B29405" s="683"/>
      <c r="C29405" s="683"/>
      <c r="D29405" s="684"/>
    </row>
    <row r="29406" spans="2:4" ht="15" customHeight="1" x14ac:dyDescent="0.25">
      <c r="B29406" s="683"/>
      <c r="C29406" s="683"/>
      <c r="D29406" s="684"/>
    </row>
    <row r="29407" spans="2:4" ht="15" customHeight="1" x14ac:dyDescent="0.25">
      <c r="B29407" s="683"/>
      <c r="C29407" s="683"/>
      <c r="D29407" s="684"/>
    </row>
    <row r="29408" spans="2:4" ht="15" customHeight="1" x14ac:dyDescent="0.25">
      <c r="B29408" s="683"/>
      <c r="C29408" s="683"/>
      <c r="D29408" s="684"/>
    </row>
    <row r="29409" spans="2:4" ht="15" customHeight="1" x14ac:dyDescent="0.25">
      <c r="B29409" s="683"/>
      <c r="C29409" s="683"/>
      <c r="D29409" s="684"/>
    </row>
    <row r="29410" spans="2:4" ht="15" customHeight="1" x14ac:dyDescent="0.25">
      <c r="B29410" s="683"/>
      <c r="C29410" s="683"/>
      <c r="D29410" s="684"/>
    </row>
    <row r="29411" spans="2:4" ht="15" customHeight="1" x14ac:dyDescent="0.25">
      <c r="B29411" s="683"/>
      <c r="C29411" s="683"/>
      <c r="D29411" s="684"/>
    </row>
    <row r="29412" spans="2:4" ht="15" customHeight="1" x14ac:dyDescent="0.25">
      <c r="B29412" s="683"/>
      <c r="C29412" s="683"/>
      <c r="D29412" s="684"/>
    </row>
    <row r="29413" spans="2:4" ht="15" customHeight="1" x14ac:dyDescent="0.25">
      <c r="B29413" s="683"/>
      <c r="C29413" s="683"/>
      <c r="D29413" s="684"/>
    </row>
    <row r="29414" spans="2:4" ht="15" customHeight="1" x14ac:dyDescent="0.25">
      <c r="B29414" s="683"/>
      <c r="C29414" s="683"/>
      <c r="D29414" s="684"/>
    </row>
    <row r="29415" spans="2:4" ht="15" customHeight="1" x14ac:dyDescent="0.25">
      <c r="B29415" s="683"/>
      <c r="C29415" s="683"/>
      <c r="D29415" s="684"/>
    </row>
    <row r="29416" spans="2:4" ht="15" customHeight="1" x14ac:dyDescent="0.25">
      <c r="B29416" s="683"/>
      <c r="C29416" s="683"/>
      <c r="D29416" s="684"/>
    </row>
    <row r="29417" spans="2:4" ht="15" customHeight="1" x14ac:dyDescent="0.25">
      <c r="B29417" s="683"/>
      <c r="C29417" s="683"/>
      <c r="D29417" s="684"/>
    </row>
    <row r="29418" spans="2:4" ht="15" customHeight="1" x14ac:dyDescent="0.25">
      <c r="B29418" s="683"/>
      <c r="C29418" s="683"/>
      <c r="D29418" s="684"/>
    </row>
    <row r="29419" spans="2:4" ht="15" customHeight="1" x14ac:dyDescent="0.25">
      <c r="B29419" s="683"/>
      <c r="C29419" s="683"/>
      <c r="D29419" s="684"/>
    </row>
    <row r="29420" spans="2:4" ht="15" customHeight="1" x14ac:dyDescent="0.25">
      <c r="B29420" s="683"/>
      <c r="C29420" s="683"/>
      <c r="D29420" s="684"/>
    </row>
    <row r="29421" spans="2:4" ht="15" customHeight="1" x14ac:dyDescent="0.25">
      <c r="B29421" s="683"/>
      <c r="C29421" s="683"/>
      <c r="D29421" s="684"/>
    </row>
    <row r="29422" spans="2:4" ht="15" customHeight="1" x14ac:dyDescent="0.25">
      <c r="B29422" s="683"/>
      <c r="C29422" s="683"/>
      <c r="D29422" s="684"/>
    </row>
    <row r="29423" spans="2:4" ht="15" customHeight="1" x14ac:dyDescent="0.25">
      <c r="B29423" s="683"/>
      <c r="C29423" s="683"/>
      <c r="D29423" s="684"/>
    </row>
    <row r="29424" spans="2:4" ht="15" customHeight="1" x14ac:dyDescent="0.25">
      <c r="B29424" s="683"/>
      <c r="C29424" s="683"/>
      <c r="D29424" s="684"/>
    </row>
    <row r="29425" spans="2:4" ht="15" customHeight="1" x14ac:dyDescent="0.25">
      <c r="B29425" s="683"/>
      <c r="C29425" s="683"/>
      <c r="D29425" s="684"/>
    </row>
    <row r="29426" spans="2:4" ht="15" customHeight="1" x14ac:dyDescent="0.25">
      <c r="B29426" s="683"/>
      <c r="C29426" s="683"/>
      <c r="D29426" s="684"/>
    </row>
    <row r="29427" spans="2:4" ht="15" customHeight="1" x14ac:dyDescent="0.25">
      <c r="B29427" s="683"/>
      <c r="C29427" s="683"/>
      <c r="D29427" s="684"/>
    </row>
    <row r="29428" spans="2:4" ht="15" customHeight="1" x14ac:dyDescent="0.25">
      <c r="B29428" s="683"/>
      <c r="C29428" s="683"/>
      <c r="D29428" s="684"/>
    </row>
    <row r="29429" spans="2:4" ht="15" customHeight="1" x14ac:dyDescent="0.25">
      <c r="B29429" s="683"/>
      <c r="C29429" s="683"/>
      <c r="D29429" s="684"/>
    </row>
    <row r="29430" spans="2:4" ht="15" customHeight="1" x14ac:dyDescent="0.25">
      <c r="B29430" s="683"/>
      <c r="C29430" s="683"/>
      <c r="D29430" s="684"/>
    </row>
    <row r="29431" spans="2:4" ht="15" customHeight="1" x14ac:dyDescent="0.25">
      <c r="B29431" s="683"/>
      <c r="C29431" s="683"/>
      <c r="D29431" s="684"/>
    </row>
    <row r="29432" spans="2:4" ht="15" customHeight="1" x14ac:dyDescent="0.25">
      <c r="B29432" s="683"/>
      <c r="C29432" s="683"/>
      <c r="D29432" s="684"/>
    </row>
    <row r="29433" spans="2:4" ht="15" customHeight="1" x14ac:dyDescent="0.25">
      <c r="B29433" s="683"/>
      <c r="C29433" s="683"/>
      <c r="D29433" s="684"/>
    </row>
    <row r="29434" spans="2:4" ht="15" customHeight="1" x14ac:dyDescent="0.25">
      <c r="B29434" s="683"/>
      <c r="C29434" s="683"/>
      <c r="D29434" s="684"/>
    </row>
    <row r="29435" spans="2:4" ht="15" customHeight="1" x14ac:dyDescent="0.25">
      <c r="B29435" s="683"/>
      <c r="C29435" s="683"/>
      <c r="D29435" s="684"/>
    </row>
    <row r="29436" spans="2:4" ht="15" customHeight="1" x14ac:dyDescent="0.25">
      <c r="B29436" s="683"/>
      <c r="C29436" s="683"/>
      <c r="D29436" s="684"/>
    </row>
    <row r="29437" spans="2:4" ht="15" customHeight="1" x14ac:dyDescent="0.25">
      <c r="B29437" s="683"/>
      <c r="C29437" s="683"/>
      <c r="D29437" s="684"/>
    </row>
    <row r="29438" spans="2:4" ht="15" customHeight="1" x14ac:dyDescent="0.25">
      <c r="B29438" s="683"/>
      <c r="C29438" s="683"/>
      <c r="D29438" s="684"/>
    </row>
    <row r="29439" spans="2:4" ht="15" customHeight="1" x14ac:dyDescent="0.25">
      <c r="B29439" s="683"/>
      <c r="C29439" s="683"/>
      <c r="D29439" s="684"/>
    </row>
    <row r="29440" spans="2:4" ht="15" customHeight="1" x14ac:dyDescent="0.25">
      <c r="B29440" s="683"/>
      <c r="C29440" s="683"/>
      <c r="D29440" s="684"/>
    </row>
    <row r="29441" spans="2:4" ht="15" customHeight="1" x14ac:dyDescent="0.25">
      <c r="B29441" s="683"/>
      <c r="C29441" s="683"/>
      <c r="D29441" s="684"/>
    </row>
    <row r="29442" spans="2:4" ht="15" customHeight="1" x14ac:dyDescent="0.25">
      <c r="B29442" s="683"/>
      <c r="C29442" s="683"/>
      <c r="D29442" s="684"/>
    </row>
    <row r="29443" spans="2:4" ht="15" customHeight="1" x14ac:dyDescent="0.25">
      <c r="B29443" s="683"/>
      <c r="C29443" s="683"/>
      <c r="D29443" s="684"/>
    </row>
    <row r="29444" spans="2:4" ht="15" customHeight="1" x14ac:dyDescent="0.25">
      <c r="B29444" s="683"/>
      <c r="C29444" s="683"/>
      <c r="D29444" s="684"/>
    </row>
    <row r="29445" spans="2:4" ht="15" customHeight="1" x14ac:dyDescent="0.25">
      <c r="B29445" s="683"/>
      <c r="C29445" s="683"/>
      <c r="D29445" s="684"/>
    </row>
    <row r="29446" spans="2:4" ht="15" customHeight="1" x14ac:dyDescent="0.25">
      <c r="B29446" s="683"/>
      <c r="C29446" s="683"/>
      <c r="D29446" s="684"/>
    </row>
    <row r="29447" spans="2:4" ht="15" customHeight="1" x14ac:dyDescent="0.25">
      <c r="B29447" s="683"/>
      <c r="C29447" s="683"/>
      <c r="D29447" s="684"/>
    </row>
    <row r="29448" spans="2:4" ht="15" customHeight="1" x14ac:dyDescent="0.25">
      <c r="B29448" s="683"/>
      <c r="C29448" s="683"/>
      <c r="D29448" s="684"/>
    </row>
    <row r="29449" spans="2:4" ht="15" customHeight="1" x14ac:dyDescent="0.25">
      <c r="B29449" s="683"/>
      <c r="C29449" s="683"/>
      <c r="D29449" s="684"/>
    </row>
    <row r="29450" spans="2:4" ht="15" customHeight="1" x14ac:dyDescent="0.25">
      <c r="B29450" s="683"/>
      <c r="C29450" s="683"/>
      <c r="D29450" s="684"/>
    </row>
    <row r="29451" spans="2:4" ht="15" customHeight="1" x14ac:dyDescent="0.25">
      <c r="B29451" s="683"/>
      <c r="C29451" s="683"/>
      <c r="D29451" s="684"/>
    </row>
    <row r="29452" spans="2:4" ht="15" customHeight="1" x14ac:dyDescent="0.25">
      <c r="B29452" s="683"/>
      <c r="C29452" s="683"/>
      <c r="D29452" s="684"/>
    </row>
    <row r="29453" spans="2:4" ht="15" customHeight="1" x14ac:dyDescent="0.25">
      <c r="B29453" s="683"/>
      <c r="C29453" s="683"/>
      <c r="D29453" s="684"/>
    </row>
    <row r="29454" spans="2:4" ht="15" customHeight="1" x14ac:dyDescent="0.25">
      <c r="B29454" s="683"/>
      <c r="C29454" s="683"/>
      <c r="D29454" s="684"/>
    </row>
    <row r="29455" spans="2:4" ht="15" customHeight="1" x14ac:dyDescent="0.25">
      <c r="B29455" s="683"/>
      <c r="C29455" s="683"/>
      <c r="D29455" s="684"/>
    </row>
    <row r="29456" spans="2:4" ht="15" customHeight="1" x14ac:dyDescent="0.25">
      <c r="B29456" s="683"/>
      <c r="C29456" s="683"/>
      <c r="D29456" s="684"/>
    </row>
    <row r="29457" spans="2:4" ht="15" customHeight="1" x14ac:dyDescent="0.25">
      <c r="B29457" s="683"/>
      <c r="C29457" s="683"/>
      <c r="D29457" s="684"/>
    </row>
    <row r="29458" spans="2:4" ht="15" customHeight="1" x14ac:dyDescent="0.25">
      <c r="B29458" s="683"/>
      <c r="C29458" s="683"/>
      <c r="D29458" s="684"/>
    </row>
    <row r="29459" spans="2:4" ht="15" customHeight="1" x14ac:dyDescent="0.25">
      <c r="B29459" s="683"/>
      <c r="C29459" s="683"/>
      <c r="D29459" s="684"/>
    </row>
    <row r="29460" spans="2:4" ht="15" customHeight="1" x14ac:dyDescent="0.25">
      <c r="B29460" s="683"/>
      <c r="C29460" s="683"/>
      <c r="D29460" s="684"/>
    </row>
    <row r="29461" spans="2:4" ht="15" customHeight="1" x14ac:dyDescent="0.25">
      <c r="B29461" s="683"/>
      <c r="C29461" s="683"/>
      <c r="D29461" s="684"/>
    </row>
    <row r="29462" spans="2:4" ht="15" customHeight="1" x14ac:dyDescent="0.25">
      <c r="B29462" s="683"/>
      <c r="C29462" s="683"/>
      <c r="D29462" s="684"/>
    </row>
    <row r="29463" spans="2:4" ht="15" customHeight="1" x14ac:dyDescent="0.25">
      <c r="B29463" s="683"/>
      <c r="C29463" s="683"/>
      <c r="D29463" s="684"/>
    </row>
    <row r="29464" spans="2:4" ht="15" customHeight="1" x14ac:dyDescent="0.25">
      <c r="B29464" s="683"/>
      <c r="C29464" s="683"/>
      <c r="D29464" s="684"/>
    </row>
    <row r="29465" spans="2:4" ht="15" customHeight="1" x14ac:dyDescent="0.25">
      <c r="B29465" s="683"/>
      <c r="C29465" s="683"/>
      <c r="D29465" s="684"/>
    </row>
    <row r="29466" spans="2:4" ht="15" customHeight="1" x14ac:dyDescent="0.25">
      <c r="B29466" s="683"/>
      <c r="C29466" s="683"/>
      <c r="D29466" s="684"/>
    </row>
    <row r="29467" spans="2:4" ht="15" customHeight="1" x14ac:dyDescent="0.25">
      <c r="B29467" s="683"/>
      <c r="C29467" s="683"/>
      <c r="D29467" s="684"/>
    </row>
    <row r="29468" spans="2:4" ht="15" customHeight="1" x14ac:dyDescent="0.25">
      <c r="B29468" s="683"/>
      <c r="C29468" s="683"/>
      <c r="D29468" s="684"/>
    </row>
    <row r="29469" spans="2:4" ht="15" customHeight="1" x14ac:dyDescent="0.25">
      <c r="B29469" s="683"/>
      <c r="C29469" s="683"/>
      <c r="D29469" s="684"/>
    </row>
    <row r="29470" spans="2:4" ht="15" customHeight="1" x14ac:dyDescent="0.25">
      <c r="B29470" s="683"/>
      <c r="C29470" s="683"/>
      <c r="D29470" s="684"/>
    </row>
    <row r="29471" spans="2:4" ht="15" customHeight="1" x14ac:dyDescent="0.25">
      <c r="B29471" s="683"/>
      <c r="C29471" s="683"/>
      <c r="D29471" s="684"/>
    </row>
    <row r="29472" spans="2:4" ht="15" customHeight="1" x14ac:dyDescent="0.25">
      <c r="B29472" s="683"/>
      <c r="C29472" s="683"/>
      <c r="D29472" s="684"/>
    </row>
    <row r="29473" spans="2:4" ht="15" customHeight="1" x14ac:dyDescent="0.25">
      <c r="B29473" s="683"/>
      <c r="C29473" s="683"/>
      <c r="D29473" s="684"/>
    </row>
    <row r="29474" spans="2:4" ht="15" customHeight="1" x14ac:dyDescent="0.25">
      <c r="B29474" s="683"/>
      <c r="C29474" s="683"/>
      <c r="D29474" s="684"/>
    </row>
    <row r="29475" spans="2:4" ht="15" customHeight="1" x14ac:dyDescent="0.25">
      <c r="B29475" s="683"/>
      <c r="C29475" s="683"/>
      <c r="D29475" s="684"/>
    </row>
    <row r="29476" spans="2:4" ht="15" customHeight="1" x14ac:dyDescent="0.25">
      <c r="B29476" s="683"/>
      <c r="C29476" s="683"/>
      <c r="D29476" s="684"/>
    </row>
    <row r="29477" spans="2:4" ht="15" customHeight="1" x14ac:dyDescent="0.25">
      <c r="B29477" s="683"/>
      <c r="C29477" s="683"/>
      <c r="D29477" s="684"/>
    </row>
    <row r="29478" spans="2:4" ht="15" customHeight="1" x14ac:dyDescent="0.25">
      <c r="B29478" s="683"/>
      <c r="C29478" s="683"/>
      <c r="D29478" s="684"/>
    </row>
    <row r="29479" spans="2:4" ht="15" customHeight="1" x14ac:dyDescent="0.25">
      <c r="B29479" s="683"/>
      <c r="C29479" s="683"/>
      <c r="D29479" s="684"/>
    </row>
    <row r="29480" spans="2:4" ht="15" customHeight="1" x14ac:dyDescent="0.25">
      <c r="B29480" s="683"/>
      <c r="C29480" s="683"/>
      <c r="D29480" s="684"/>
    </row>
    <row r="29481" spans="2:4" ht="15" customHeight="1" x14ac:dyDescent="0.25">
      <c r="B29481" s="683"/>
      <c r="C29481" s="683"/>
      <c r="D29481" s="684"/>
    </row>
    <row r="29482" spans="2:4" ht="15" customHeight="1" x14ac:dyDescent="0.25">
      <c r="B29482" s="683"/>
      <c r="C29482" s="683"/>
      <c r="D29482" s="684"/>
    </row>
    <row r="29483" spans="2:4" ht="15" customHeight="1" x14ac:dyDescent="0.25">
      <c r="B29483" s="683"/>
      <c r="C29483" s="683"/>
      <c r="D29483" s="684"/>
    </row>
    <row r="29484" spans="2:4" ht="15" customHeight="1" x14ac:dyDescent="0.25">
      <c r="B29484" s="683"/>
      <c r="C29484" s="683"/>
      <c r="D29484" s="684"/>
    </row>
    <row r="29485" spans="2:4" ht="15" customHeight="1" x14ac:dyDescent="0.25">
      <c r="B29485" s="683"/>
      <c r="C29485" s="683"/>
      <c r="D29485" s="684"/>
    </row>
    <row r="29486" spans="2:4" ht="15" customHeight="1" x14ac:dyDescent="0.25">
      <c r="B29486" s="683"/>
      <c r="C29486" s="683"/>
      <c r="D29486" s="684"/>
    </row>
    <row r="29487" spans="2:4" ht="15" customHeight="1" x14ac:dyDescent="0.25">
      <c r="B29487" s="683"/>
      <c r="C29487" s="683"/>
      <c r="D29487" s="684"/>
    </row>
    <row r="29488" spans="2:4" ht="15" customHeight="1" x14ac:dyDescent="0.25">
      <c r="B29488" s="683"/>
      <c r="C29488" s="683"/>
      <c r="D29488" s="684"/>
    </row>
    <row r="29489" spans="2:4" ht="15" customHeight="1" x14ac:dyDescent="0.25">
      <c r="B29489" s="683"/>
      <c r="C29489" s="683"/>
      <c r="D29489" s="684"/>
    </row>
    <row r="29490" spans="2:4" ht="15" customHeight="1" x14ac:dyDescent="0.25">
      <c r="B29490" s="683"/>
      <c r="C29490" s="683"/>
      <c r="D29490" s="684"/>
    </row>
    <row r="29491" spans="2:4" ht="15" customHeight="1" x14ac:dyDescent="0.25">
      <c r="B29491" s="683"/>
      <c r="C29491" s="683"/>
      <c r="D29491" s="684"/>
    </row>
    <row r="29492" spans="2:4" ht="15" customHeight="1" x14ac:dyDescent="0.25">
      <c r="B29492" s="683"/>
      <c r="C29492" s="683"/>
      <c r="D29492" s="684"/>
    </row>
    <row r="29493" spans="2:4" ht="15" customHeight="1" x14ac:dyDescent="0.25">
      <c r="B29493" s="683"/>
      <c r="C29493" s="683"/>
      <c r="D29493" s="684"/>
    </row>
    <row r="29494" spans="2:4" ht="15" customHeight="1" x14ac:dyDescent="0.25">
      <c r="B29494" s="683"/>
      <c r="C29494" s="683"/>
      <c r="D29494" s="684"/>
    </row>
    <row r="29495" spans="2:4" ht="15" customHeight="1" x14ac:dyDescent="0.25">
      <c r="B29495" s="683"/>
      <c r="C29495" s="683"/>
      <c r="D29495" s="684"/>
    </row>
    <row r="29496" spans="2:4" ht="15" customHeight="1" x14ac:dyDescent="0.25">
      <c r="B29496" s="683"/>
      <c r="C29496" s="683"/>
      <c r="D29496" s="684"/>
    </row>
    <row r="29497" spans="2:4" ht="15" customHeight="1" x14ac:dyDescent="0.25">
      <c r="B29497" s="683"/>
      <c r="C29497" s="683"/>
      <c r="D29497" s="684"/>
    </row>
    <row r="29498" spans="2:4" ht="15" customHeight="1" x14ac:dyDescent="0.25">
      <c r="B29498" s="683"/>
      <c r="C29498" s="683"/>
      <c r="D29498" s="684"/>
    </row>
    <row r="29499" spans="2:4" ht="15" customHeight="1" x14ac:dyDescent="0.25">
      <c r="B29499" s="683"/>
      <c r="C29499" s="683"/>
      <c r="D29499" s="684"/>
    </row>
    <row r="29500" spans="2:4" ht="15" customHeight="1" x14ac:dyDescent="0.25">
      <c r="B29500" s="683"/>
      <c r="C29500" s="683"/>
      <c r="D29500" s="684"/>
    </row>
    <row r="29501" spans="2:4" ht="15" customHeight="1" x14ac:dyDescent="0.25">
      <c r="B29501" s="683"/>
      <c r="C29501" s="683"/>
      <c r="D29501" s="684"/>
    </row>
    <row r="29502" spans="2:4" ht="15" customHeight="1" x14ac:dyDescent="0.25">
      <c r="B29502" s="683"/>
      <c r="C29502" s="683"/>
      <c r="D29502" s="684"/>
    </row>
    <row r="29503" spans="2:4" ht="15" customHeight="1" x14ac:dyDescent="0.25">
      <c r="B29503" s="683"/>
      <c r="C29503" s="683"/>
      <c r="D29503" s="684"/>
    </row>
    <row r="29504" spans="2:4" ht="15" customHeight="1" x14ac:dyDescent="0.25">
      <c r="B29504" s="683"/>
      <c r="C29504" s="683"/>
      <c r="D29504" s="684"/>
    </row>
    <row r="29505" spans="2:4" ht="15" customHeight="1" x14ac:dyDescent="0.25">
      <c r="B29505" s="683"/>
      <c r="C29505" s="683"/>
      <c r="D29505" s="684"/>
    </row>
    <row r="29506" spans="2:4" ht="15" customHeight="1" x14ac:dyDescent="0.25">
      <c r="B29506" s="683"/>
      <c r="C29506" s="683"/>
      <c r="D29506" s="684"/>
    </row>
    <row r="29507" spans="2:4" ht="15" customHeight="1" x14ac:dyDescent="0.25">
      <c r="B29507" s="683"/>
      <c r="C29507" s="683"/>
      <c r="D29507" s="684"/>
    </row>
    <row r="29508" spans="2:4" ht="15" customHeight="1" x14ac:dyDescent="0.25">
      <c r="B29508" s="683"/>
      <c r="C29508" s="683"/>
      <c r="D29508" s="684"/>
    </row>
    <row r="29509" spans="2:4" ht="15" customHeight="1" x14ac:dyDescent="0.25">
      <c r="B29509" s="683"/>
      <c r="C29509" s="683"/>
      <c r="D29509" s="684"/>
    </row>
    <row r="29510" spans="2:4" ht="15" customHeight="1" x14ac:dyDescent="0.25">
      <c r="B29510" s="683"/>
      <c r="C29510" s="683"/>
      <c r="D29510" s="684"/>
    </row>
    <row r="29511" spans="2:4" ht="15" customHeight="1" x14ac:dyDescent="0.25">
      <c r="B29511" s="683"/>
      <c r="C29511" s="683"/>
      <c r="D29511" s="684"/>
    </row>
    <row r="29512" spans="2:4" ht="15" customHeight="1" x14ac:dyDescent="0.25">
      <c r="B29512" s="683"/>
      <c r="C29512" s="683"/>
      <c r="D29512" s="684"/>
    </row>
    <row r="29513" spans="2:4" ht="15" customHeight="1" x14ac:dyDescent="0.25">
      <c r="B29513" s="683"/>
      <c r="C29513" s="683"/>
      <c r="D29513" s="684"/>
    </row>
    <row r="29514" spans="2:4" ht="15" customHeight="1" x14ac:dyDescent="0.25">
      <c r="B29514" s="683"/>
      <c r="C29514" s="683"/>
      <c r="D29514" s="684"/>
    </row>
    <row r="29515" spans="2:4" ht="15" customHeight="1" x14ac:dyDescent="0.25">
      <c r="B29515" s="683"/>
      <c r="C29515" s="683"/>
      <c r="D29515" s="684"/>
    </row>
    <row r="29516" spans="2:4" ht="15" customHeight="1" x14ac:dyDescent="0.25">
      <c r="B29516" s="683"/>
      <c r="C29516" s="683"/>
      <c r="D29516" s="684"/>
    </row>
    <row r="29517" spans="2:4" ht="15" customHeight="1" x14ac:dyDescent="0.25">
      <c r="B29517" s="683"/>
      <c r="C29517" s="683"/>
      <c r="D29517" s="684"/>
    </row>
    <row r="29518" spans="2:4" ht="15" customHeight="1" x14ac:dyDescent="0.25">
      <c r="B29518" s="683"/>
      <c r="C29518" s="683"/>
      <c r="D29518" s="684"/>
    </row>
    <row r="29519" spans="2:4" ht="15" customHeight="1" x14ac:dyDescent="0.25">
      <c r="B29519" s="683"/>
      <c r="C29519" s="683"/>
      <c r="D29519" s="684"/>
    </row>
    <row r="29520" spans="2:4" ht="15" customHeight="1" x14ac:dyDescent="0.25">
      <c r="B29520" s="683"/>
      <c r="C29520" s="683"/>
      <c r="D29520" s="684"/>
    </row>
    <row r="29521" spans="2:4" ht="15" customHeight="1" x14ac:dyDescent="0.25">
      <c r="B29521" s="683"/>
      <c r="C29521" s="683"/>
      <c r="D29521" s="684"/>
    </row>
    <row r="29522" spans="2:4" ht="15" customHeight="1" x14ac:dyDescent="0.25">
      <c r="B29522" s="683"/>
      <c r="C29522" s="683"/>
      <c r="D29522" s="684"/>
    </row>
    <row r="29523" spans="2:4" ht="15" customHeight="1" x14ac:dyDescent="0.25">
      <c r="B29523" s="683"/>
      <c r="C29523" s="683"/>
      <c r="D29523" s="684"/>
    </row>
    <row r="29524" spans="2:4" ht="15" customHeight="1" x14ac:dyDescent="0.25">
      <c r="B29524" s="683"/>
      <c r="C29524" s="683"/>
      <c r="D29524" s="684"/>
    </row>
    <row r="29525" spans="2:4" ht="15" customHeight="1" x14ac:dyDescent="0.25">
      <c r="B29525" s="683"/>
      <c r="C29525" s="683"/>
      <c r="D29525" s="684"/>
    </row>
    <row r="29526" spans="2:4" ht="15" customHeight="1" x14ac:dyDescent="0.25">
      <c r="B29526" s="683"/>
      <c r="C29526" s="683"/>
      <c r="D29526" s="684"/>
    </row>
    <row r="29527" spans="2:4" ht="15" customHeight="1" x14ac:dyDescent="0.25">
      <c r="B29527" s="683"/>
      <c r="C29527" s="683"/>
      <c r="D29527" s="684"/>
    </row>
    <row r="29528" spans="2:4" ht="15" customHeight="1" x14ac:dyDescent="0.25">
      <c r="B29528" s="683"/>
      <c r="C29528" s="683"/>
      <c r="D29528" s="684"/>
    </row>
    <row r="29529" spans="2:4" ht="15" customHeight="1" x14ac:dyDescent="0.25">
      <c r="B29529" s="683"/>
      <c r="C29529" s="683"/>
      <c r="D29529" s="684"/>
    </row>
    <row r="29530" spans="2:4" ht="15" customHeight="1" x14ac:dyDescent="0.25">
      <c r="B29530" s="683"/>
      <c r="C29530" s="683"/>
      <c r="D29530" s="684"/>
    </row>
    <row r="29531" spans="2:4" ht="15" customHeight="1" x14ac:dyDescent="0.25">
      <c r="B29531" s="683"/>
      <c r="C29531" s="683"/>
      <c r="D29531" s="684"/>
    </row>
    <row r="29532" spans="2:4" ht="15" customHeight="1" x14ac:dyDescent="0.25">
      <c r="B29532" s="683"/>
      <c r="C29532" s="683"/>
      <c r="D29532" s="684"/>
    </row>
    <row r="29533" spans="2:4" ht="15" customHeight="1" x14ac:dyDescent="0.25">
      <c r="B29533" s="683"/>
      <c r="C29533" s="683"/>
      <c r="D29533" s="684"/>
    </row>
    <row r="29534" spans="2:4" ht="15" customHeight="1" x14ac:dyDescent="0.25">
      <c r="B29534" s="683"/>
      <c r="C29534" s="683"/>
      <c r="D29534" s="684"/>
    </row>
    <row r="29535" spans="2:4" ht="15" customHeight="1" x14ac:dyDescent="0.25">
      <c r="B29535" s="683"/>
      <c r="C29535" s="683"/>
      <c r="D29535" s="684"/>
    </row>
    <row r="29536" spans="2:4" ht="15" customHeight="1" x14ac:dyDescent="0.25">
      <c r="B29536" s="683"/>
      <c r="C29536" s="683"/>
      <c r="D29536" s="684"/>
    </row>
    <row r="29537" spans="2:4" ht="15" customHeight="1" x14ac:dyDescent="0.25">
      <c r="B29537" s="683"/>
      <c r="C29537" s="683"/>
      <c r="D29537" s="684"/>
    </row>
    <row r="29538" spans="2:4" ht="15" customHeight="1" x14ac:dyDescent="0.25">
      <c r="B29538" s="683"/>
      <c r="C29538" s="683"/>
      <c r="D29538" s="684"/>
    </row>
    <row r="29539" spans="2:4" ht="15" customHeight="1" x14ac:dyDescent="0.25">
      <c r="B29539" s="683"/>
      <c r="C29539" s="683"/>
      <c r="D29539" s="684"/>
    </row>
    <row r="29540" spans="2:4" ht="15" customHeight="1" x14ac:dyDescent="0.25">
      <c r="B29540" s="683"/>
      <c r="C29540" s="683"/>
      <c r="D29540" s="684"/>
    </row>
    <row r="29541" spans="2:4" ht="15" customHeight="1" x14ac:dyDescent="0.25">
      <c r="B29541" s="683"/>
      <c r="C29541" s="683"/>
      <c r="D29541" s="684"/>
    </row>
    <row r="29542" spans="2:4" ht="15" customHeight="1" x14ac:dyDescent="0.25">
      <c r="B29542" s="683"/>
      <c r="C29542" s="683"/>
      <c r="D29542" s="684"/>
    </row>
    <row r="29543" spans="2:4" ht="15" customHeight="1" x14ac:dyDescent="0.25">
      <c r="B29543" s="683"/>
      <c r="C29543" s="683"/>
      <c r="D29543" s="684"/>
    </row>
    <row r="29544" spans="2:4" ht="15" customHeight="1" x14ac:dyDescent="0.25">
      <c r="B29544" s="683"/>
      <c r="C29544" s="683"/>
      <c r="D29544" s="684"/>
    </row>
    <row r="29545" spans="2:4" ht="15" customHeight="1" x14ac:dyDescent="0.25">
      <c r="B29545" s="683"/>
      <c r="C29545" s="683"/>
      <c r="D29545" s="684"/>
    </row>
    <row r="29546" spans="2:4" ht="15" customHeight="1" x14ac:dyDescent="0.25">
      <c r="B29546" s="683"/>
      <c r="C29546" s="683"/>
      <c r="D29546" s="684"/>
    </row>
    <row r="29547" spans="2:4" ht="15" customHeight="1" x14ac:dyDescent="0.25">
      <c r="B29547" s="683"/>
      <c r="C29547" s="683"/>
      <c r="D29547" s="684"/>
    </row>
    <row r="29548" spans="2:4" ht="15" customHeight="1" x14ac:dyDescent="0.25">
      <c r="B29548" s="683"/>
      <c r="C29548" s="683"/>
      <c r="D29548" s="684"/>
    </row>
    <row r="29549" spans="2:4" ht="15" customHeight="1" x14ac:dyDescent="0.25">
      <c r="B29549" s="683"/>
      <c r="C29549" s="683"/>
      <c r="D29549" s="684"/>
    </row>
    <row r="29550" spans="2:4" ht="15" customHeight="1" x14ac:dyDescent="0.25">
      <c r="B29550" s="683"/>
      <c r="C29550" s="683"/>
      <c r="D29550" s="684"/>
    </row>
    <row r="29551" spans="2:4" ht="15" customHeight="1" x14ac:dyDescent="0.25">
      <c r="B29551" s="683"/>
      <c r="C29551" s="683"/>
      <c r="D29551" s="684"/>
    </row>
    <row r="29552" spans="2:4" ht="15" customHeight="1" x14ac:dyDescent="0.25">
      <c r="B29552" s="683"/>
      <c r="C29552" s="683"/>
      <c r="D29552" s="684"/>
    </row>
    <row r="29553" spans="2:4" ht="15" customHeight="1" x14ac:dyDescent="0.25">
      <c r="B29553" s="683"/>
      <c r="C29553" s="683"/>
      <c r="D29553" s="684"/>
    </row>
    <row r="29554" spans="2:4" ht="15" customHeight="1" x14ac:dyDescent="0.25">
      <c r="B29554" s="683"/>
      <c r="C29554" s="683"/>
      <c r="D29554" s="684"/>
    </row>
    <row r="29555" spans="2:4" ht="15" customHeight="1" x14ac:dyDescent="0.25">
      <c r="B29555" s="683"/>
      <c r="C29555" s="683"/>
      <c r="D29555" s="684"/>
    </row>
    <row r="29556" spans="2:4" ht="15" customHeight="1" x14ac:dyDescent="0.25">
      <c r="B29556" s="683"/>
      <c r="C29556" s="683"/>
      <c r="D29556" s="684"/>
    </row>
    <row r="29557" spans="2:4" ht="15" customHeight="1" x14ac:dyDescent="0.25">
      <c r="B29557" s="683"/>
      <c r="C29557" s="683"/>
      <c r="D29557" s="684"/>
    </row>
    <row r="29558" spans="2:4" ht="15" customHeight="1" x14ac:dyDescent="0.25">
      <c r="B29558" s="683"/>
      <c r="C29558" s="683"/>
      <c r="D29558" s="684"/>
    </row>
    <row r="29559" spans="2:4" ht="15" customHeight="1" x14ac:dyDescent="0.25">
      <c r="B29559" s="683"/>
      <c r="C29559" s="683"/>
      <c r="D29559" s="684"/>
    </row>
    <row r="29560" spans="2:4" ht="15" customHeight="1" x14ac:dyDescent="0.25">
      <c r="B29560" s="683"/>
      <c r="C29560" s="683"/>
      <c r="D29560" s="684"/>
    </row>
    <row r="29561" spans="2:4" ht="15" customHeight="1" x14ac:dyDescent="0.25">
      <c r="B29561" s="683"/>
      <c r="C29561" s="683"/>
      <c r="D29561" s="684"/>
    </row>
    <row r="29562" spans="2:4" ht="15" customHeight="1" x14ac:dyDescent="0.25">
      <c r="B29562" s="683"/>
      <c r="C29562" s="683"/>
      <c r="D29562" s="684"/>
    </row>
    <row r="29563" spans="2:4" ht="15" customHeight="1" x14ac:dyDescent="0.25">
      <c r="B29563" s="683"/>
      <c r="C29563" s="683"/>
      <c r="D29563" s="684"/>
    </row>
    <row r="29564" spans="2:4" ht="15" customHeight="1" x14ac:dyDescent="0.25">
      <c r="B29564" s="683"/>
      <c r="C29564" s="683"/>
      <c r="D29564" s="684"/>
    </row>
    <row r="29565" spans="2:4" ht="15" customHeight="1" x14ac:dyDescent="0.25">
      <c r="B29565" s="683"/>
      <c r="C29565" s="683"/>
      <c r="D29565" s="684"/>
    </row>
    <row r="29566" spans="2:4" ht="15" customHeight="1" x14ac:dyDescent="0.25">
      <c r="B29566" s="683"/>
      <c r="C29566" s="683"/>
      <c r="D29566" s="684"/>
    </row>
    <row r="29567" spans="2:4" ht="15" customHeight="1" x14ac:dyDescent="0.25">
      <c r="B29567" s="683"/>
      <c r="C29567" s="683"/>
      <c r="D29567" s="684"/>
    </row>
    <row r="29568" spans="2:4" ht="15" customHeight="1" x14ac:dyDescent="0.25">
      <c r="B29568" s="683"/>
      <c r="C29568" s="683"/>
      <c r="D29568" s="684"/>
    </row>
    <row r="29569" spans="2:4" ht="15" customHeight="1" x14ac:dyDescent="0.25">
      <c r="B29569" s="683"/>
      <c r="C29569" s="683"/>
      <c r="D29569" s="684"/>
    </row>
    <row r="29570" spans="2:4" ht="15" customHeight="1" x14ac:dyDescent="0.25">
      <c r="B29570" s="683"/>
      <c r="C29570" s="683"/>
      <c r="D29570" s="684"/>
    </row>
    <row r="29571" spans="2:4" ht="15" customHeight="1" x14ac:dyDescent="0.25">
      <c r="B29571" s="683"/>
      <c r="C29571" s="683"/>
      <c r="D29571" s="684"/>
    </row>
    <row r="29572" spans="2:4" ht="15" customHeight="1" x14ac:dyDescent="0.25">
      <c r="B29572" s="683"/>
      <c r="C29572" s="683"/>
      <c r="D29572" s="684"/>
    </row>
    <row r="29573" spans="2:4" ht="15" customHeight="1" x14ac:dyDescent="0.25">
      <c r="B29573" s="683"/>
      <c r="C29573" s="683"/>
      <c r="D29573" s="684"/>
    </row>
    <row r="29574" spans="2:4" ht="15" customHeight="1" x14ac:dyDescent="0.25">
      <c r="B29574" s="683"/>
      <c r="C29574" s="683"/>
      <c r="D29574" s="684"/>
    </row>
    <row r="29575" spans="2:4" ht="15" customHeight="1" x14ac:dyDescent="0.25">
      <c r="B29575" s="683"/>
      <c r="C29575" s="683"/>
      <c r="D29575" s="684"/>
    </row>
    <row r="29576" spans="2:4" ht="15" customHeight="1" x14ac:dyDescent="0.25">
      <c r="B29576" s="683"/>
      <c r="C29576" s="683"/>
      <c r="D29576" s="684"/>
    </row>
    <row r="29577" spans="2:4" ht="15" customHeight="1" x14ac:dyDescent="0.25">
      <c r="B29577" s="683"/>
      <c r="C29577" s="683"/>
      <c r="D29577" s="684"/>
    </row>
    <row r="29578" spans="2:4" ht="15" customHeight="1" x14ac:dyDescent="0.25">
      <c r="B29578" s="683"/>
      <c r="C29578" s="683"/>
      <c r="D29578" s="684"/>
    </row>
    <row r="29579" spans="2:4" ht="15" customHeight="1" x14ac:dyDescent="0.25">
      <c r="B29579" s="683"/>
      <c r="C29579" s="683"/>
      <c r="D29579" s="684"/>
    </row>
    <row r="29580" spans="2:4" ht="15" customHeight="1" x14ac:dyDescent="0.25">
      <c r="B29580" s="683"/>
      <c r="C29580" s="683"/>
      <c r="D29580" s="684"/>
    </row>
    <row r="29581" spans="2:4" ht="15" customHeight="1" x14ac:dyDescent="0.25">
      <c r="B29581" s="683"/>
      <c r="C29581" s="683"/>
      <c r="D29581" s="684"/>
    </row>
    <row r="29582" spans="2:4" ht="15" customHeight="1" x14ac:dyDescent="0.25">
      <c r="B29582" s="683"/>
      <c r="C29582" s="683"/>
      <c r="D29582" s="684"/>
    </row>
    <row r="29583" spans="2:4" ht="15" customHeight="1" x14ac:dyDescent="0.25">
      <c r="B29583" s="683"/>
      <c r="C29583" s="683"/>
      <c r="D29583" s="684"/>
    </row>
    <row r="29584" spans="2:4" ht="15" customHeight="1" x14ac:dyDescent="0.25">
      <c r="B29584" s="683"/>
      <c r="C29584" s="683"/>
      <c r="D29584" s="684"/>
    </row>
    <row r="29585" spans="2:4" ht="15" customHeight="1" x14ac:dyDescent="0.25">
      <c r="B29585" s="683"/>
      <c r="C29585" s="683"/>
      <c r="D29585" s="684"/>
    </row>
    <row r="29586" spans="2:4" ht="15" customHeight="1" x14ac:dyDescent="0.25">
      <c r="B29586" s="683"/>
      <c r="C29586" s="683"/>
      <c r="D29586" s="684"/>
    </row>
    <row r="29587" spans="2:4" ht="15" customHeight="1" x14ac:dyDescent="0.25">
      <c r="B29587" s="683"/>
      <c r="C29587" s="683"/>
      <c r="D29587" s="684"/>
    </row>
    <row r="29588" spans="2:4" ht="15" customHeight="1" x14ac:dyDescent="0.25">
      <c r="B29588" s="683"/>
      <c r="C29588" s="683"/>
      <c r="D29588" s="684"/>
    </row>
    <row r="29589" spans="2:4" ht="15" customHeight="1" x14ac:dyDescent="0.25">
      <c r="B29589" s="683"/>
      <c r="C29589" s="683"/>
      <c r="D29589" s="684"/>
    </row>
    <row r="29590" spans="2:4" ht="15" customHeight="1" x14ac:dyDescent="0.25">
      <c r="B29590" s="683"/>
      <c r="C29590" s="683"/>
      <c r="D29590" s="684"/>
    </row>
    <row r="29591" spans="2:4" ht="15" customHeight="1" x14ac:dyDescent="0.25">
      <c r="B29591" s="683"/>
      <c r="C29591" s="683"/>
      <c r="D29591" s="684"/>
    </row>
    <row r="29592" spans="2:4" ht="15" customHeight="1" x14ac:dyDescent="0.25">
      <c r="B29592" s="683"/>
      <c r="C29592" s="683"/>
      <c r="D29592" s="684"/>
    </row>
    <row r="29593" spans="2:4" ht="15" customHeight="1" x14ac:dyDescent="0.25">
      <c r="B29593" s="683"/>
      <c r="C29593" s="683"/>
      <c r="D29593" s="684"/>
    </row>
    <row r="29594" spans="2:4" ht="15" customHeight="1" x14ac:dyDescent="0.25">
      <c r="B29594" s="683"/>
      <c r="C29594" s="683"/>
      <c r="D29594" s="684"/>
    </row>
    <row r="29595" spans="2:4" ht="15" customHeight="1" x14ac:dyDescent="0.25">
      <c r="B29595" s="683"/>
      <c r="C29595" s="683"/>
      <c r="D29595" s="684"/>
    </row>
    <row r="29596" spans="2:4" ht="15" customHeight="1" x14ac:dyDescent="0.25">
      <c r="B29596" s="683"/>
      <c r="C29596" s="683"/>
      <c r="D29596" s="684"/>
    </row>
    <row r="29597" spans="2:4" ht="15" customHeight="1" x14ac:dyDescent="0.25">
      <c r="B29597" s="683"/>
      <c r="C29597" s="683"/>
      <c r="D29597" s="684"/>
    </row>
    <row r="29598" spans="2:4" ht="15" customHeight="1" x14ac:dyDescent="0.25">
      <c r="B29598" s="683"/>
      <c r="C29598" s="683"/>
      <c r="D29598" s="684"/>
    </row>
    <row r="29599" spans="2:4" ht="15" customHeight="1" x14ac:dyDescent="0.25">
      <c r="B29599" s="683"/>
      <c r="C29599" s="683"/>
      <c r="D29599" s="684"/>
    </row>
    <row r="29600" spans="2:4" ht="15" customHeight="1" x14ac:dyDescent="0.25">
      <c r="B29600" s="683"/>
      <c r="C29600" s="683"/>
      <c r="D29600" s="684"/>
    </row>
    <row r="29601" spans="2:4" ht="15" customHeight="1" x14ac:dyDescent="0.25">
      <c r="B29601" s="683"/>
      <c r="C29601" s="683"/>
      <c r="D29601" s="684"/>
    </row>
    <row r="29602" spans="2:4" ht="15" customHeight="1" x14ac:dyDescent="0.25">
      <c r="B29602" s="683"/>
      <c r="C29602" s="683"/>
      <c r="D29602" s="684"/>
    </row>
    <row r="29603" spans="2:4" ht="15" customHeight="1" x14ac:dyDescent="0.25">
      <c r="B29603" s="683"/>
      <c r="C29603" s="683"/>
      <c r="D29603" s="684"/>
    </row>
    <row r="29604" spans="2:4" ht="15" customHeight="1" x14ac:dyDescent="0.25">
      <c r="B29604" s="683"/>
      <c r="C29604" s="683"/>
      <c r="D29604" s="684"/>
    </row>
    <row r="29605" spans="2:4" ht="15" customHeight="1" x14ac:dyDescent="0.25">
      <c r="B29605" s="683"/>
      <c r="C29605" s="683"/>
      <c r="D29605" s="684"/>
    </row>
    <row r="29606" spans="2:4" ht="15" customHeight="1" x14ac:dyDescent="0.25">
      <c r="B29606" s="683"/>
      <c r="C29606" s="683"/>
      <c r="D29606" s="684"/>
    </row>
    <row r="29607" spans="2:4" ht="15" customHeight="1" x14ac:dyDescent="0.25">
      <c r="B29607" s="683"/>
      <c r="C29607" s="683"/>
      <c r="D29607" s="684"/>
    </row>
    <row r="29608" spans="2:4" ht="15" customHeight="1" x14ac:dyDescent="0.25">
      <c r="B29608" s="683"/>
      <c r="C29608" s="683"/>
      <c r="D29608" s="684"/>
    </row>
    <row r="29609" spans="2:4" ht="15" customHeight="1" x14ac:dyDescent="0.25">
      <c r="B29609" s="683"/>
      <c r="C29609" s="683"/>
      <c r="D29609" s="684"/>
    </row>
    <row r="29610" spans="2:4" ht="15" customHeight="1" x14ac:dyDescent="0.25">
      <c r="B29610" s="683"/>
      <c r="C29610" s="683"/>
      <c r="D29610" s="684"/>
    </row>
    <row r="29611" spans="2:4" ht="15" customHeight="1" x14ac:dyDescent="0.25">
      <c r="B29611" s="683"/>
      <c r="C29611" s="683"/>
      <c r="D29611" s="684"/>
    </row>
    <row r="29612" spans="2:4" ht="15" customHeight="1" x14ac:dyDescent="0.25">
      <c r="B29612" s="683"/>
      <c r="C29612" s="683"/>
      <c r="D29612" s="684"/>
    </row>
    <row r="29613" spans="2:4" ht="15" customHeight="1" x14ac:dyDescent="0.25">
      <c r="B29613" s="683"/>
      <c r="C29613" s="683"/>
      <c r="D29613" s="684"/>
    </row>
    <row r="29614" spans="2:4" ht="15" customHeight="1" x14ac:dyDescent="0.25">
      <c r="B29614" s="683"/>
      <c r="C29614" s="683"/>
      <c r="D29614" s="684"/>
    </row>
    <row r="29615" spans="2:4" ht="15" customHeight="1" x14ac:dyDescent="0.25">
      <c r="B29615" s="683"/>
      <c r="C29615" s="683"/>
      <c r="D29615" s="684"/>
    </row>
    <row r="29616" spans="2:4" ht="15" customHeight="1" x14ac:dyDescent="0.25">
      <c r="B29616" s="683"/>
      <c r="C29616" s="683"/>
      <c r="D29616" s="684"/>
    </row>
    <row r="29617" spans="2:4" ht="15" customHeight="1" x14ac:dyDescent="0.25">
      <c r="B29617" s="683"/>
      <c r="C29617" s="683"/>
      <c r="D29617" s="684"/>
    </row>
    <row r="29618" spans="2:4" ht="15" customHeight="1" x14ac:dyDescent="0.25">
      <c r="B29618" s="683"/>
      <c r="C29618" s="683"/>
      <c r="D29618" s="684"/>
    </row>
    <row r="29619" spans="2:4" ht="15" customHeight="1" x14ac:dyDescent="0.25">
      <c r="B29619" s="683"/>
      <c r="C29619" s="683"/>
      <c r="D29619" s="684"/>
    </row>
    <row r="29620" spans="2:4" ht="15" customHeight="1" x14ac:dyDescent="0.25">
      <c r="B29620" s="683"/>
      <c r="C29620" s="683"/>
      <c r="D29620" s="684"/>
    </row>
    <row r="29621" spans="2:4" ht="15" customHeight="1" x14ac:dyDescent="0.25">
      <c r="B29621" s="683"/>
      <c r="C29621" s="683"/>
      <c r="D29621" s="684"/>
    </row>
    <row r="29622" spans="2:4" ht="15" customHeight="1" x14ac:dyDescent="0.25">
      <c r="B29622" s="683"/>
      <c r="C29622" s="683"/>
      <c r="D29622" s="684"/>
    </row>
    <row r="29623" spans="2:4" ht="15" customHeight="1" x14ac:dyDescent="0.25">
      <c r="B29623" s="683"/>
      <c r="C29623" s="683"/>
      <c r="D29623" s="684"/>
    </row>
    <row r="29624" spans="2:4" ht="15" customHeight="1" x14ac:dyDescent="0.25">
      <c r="B29624" s="683"/>
      <c r="C29624" s="683"/>
      <c r="D29624" s="684"/>
    </row>
    <row r="29625" spans="2:4" ht="15" customHeight="1" x14ac:dyDescent="0.25">
      <c r="B29625" s="683"/>
      <c r="C29625" s="683"/>
      <c r="D29625" s="684"/>
    </row>
    <row r="29626" spans="2:4" ht="15" customHeight="1" x14ac:dyDescent="0.25">
      <c r="B29626" s="683"/>
      <c r="C29626" s="683"/>
      <c r="D29626" s="684"/>
    </row>
    <row r="29627" spans="2:4" ht="15" customHeight="1" x14ac:dyDescent="0.25">
      <c r="B29627" s="683"/>
      <c r="C29627" s="683"/>
      <c r="D29627" s="684"/>
    </row>
    <row r="29628" spans="2:4" ht="15" customHeight="1" x14ac:dyDescent="0.25">
      <c r="B29628" s="683"/>
      <c r="C29628" s="683"/>
      <c r="D29628" s="684"/>
    </row>
    <row r="29629" spans="2:4" ht="15" customHeight="1" x14ac:dyDescent="0.25">
      <c r="B29629" s="683"/>
      <c r="C29629" s="683"/>
      <c r="D29629" s="684"/>
    </row>
    <row r="29630" spans="2:4" ht="15" customHeight="1" x14ac:dyDescent="0.25">
      <c r="B29630" s="683"/>
      <c r="C29630" s="683"/>
      <c r="D29630" s="684"/>
    </row>
    <row r="29631" spans="2:4" ht="15" customHeight="1" x14ac:dyDescent="0.25">
      <c r="B29631" s="683"/>
      <c r="C29631" s="683"/>
      <c r="D29631" s="684"/>
    </row>
    <row r="29632" spans="2:4" ht="15" customHeight="1" x14ac:dyDescent="0.25">
      <c r="B29632" s="683"/>
      <c r="C29632" s="683"/>
      <c r="D29632" s="684"/>
    </row>
    <row r="29633" spans="2:4" ht="15" customHeight="1" x14ac:dyDescent="0.25">
      <c r="B29633" s="683"/>
      <c r="C29633" s="683"/>
      <c r="D29633" s="684"/>
    </row>
    <row r="29634" spans="2:4" ht="15" customHeight="1" x14ac:dyDescent="0.25">
      <c r="B29634" s="683"/>
      <c r="C29634" s="683"/>
      <c r="D29634" s="684"/>
    </row>
    <row r="29635" spans="2:4" ht="15" customHeight="1" x14ac:dyDescent="0.25">
      <c r="B29635" s="683"/>
      <c r="C29635" s="683"/>
      <c r="D29635" s="684"/>
    </row>
    <row r="29636" spans="2:4" ht="15" customHeight="1" x14ac:dyDescent="0.25">
      <c r="B29636" s="683"/>
      <c r="C29636" s="683"/>
      <c r="D29636" s="684"/>
    </row>
    <row r="29637" spans="2:4" ht="15" customHeight="1" x14ac:dyDescent="0.25">
      <c r="B29637" s="683"/>
      <c r="C29637" s="683"/>
      <c r="D29637" s="684"/>
    </row>
    <row r="29638" spans="2:4" ht="15" customHeight="1" x14ac:dyDescent="0.25">
      <c r="B29638" s="683"/>
      <c r="C29638" s="683"/>
      <c r="D29638" s="684"/>
    </row>
    <row r="29639" spans="2:4" ht="15" customHeight="1" x14ac:dyDescent="0.25">
      <c r="B29639" s="683"/>
      <c r="C29639" s="683"/>
      <c r="D29639" s="684"/>
    </row>
    <row r="29640" spans="2:4" ht="15" customHeight="1" x14ac:dyDescent="0.25">
      <c r="B29640" s="683"/>
      <c r="C29640" s="683"/>
      <c r="D29640" s="684"/>
    </row>
    <row r="29641" spans="2:4" ht="15" customHeight="1" x14ac:dyDescent="0.25">
      <c r="B29641" s="683"/>
      <c r="C29641" s="683"/>
      <c r="D29641" s="684"/>
    </row>
    <row r="29642" spans="2:4" ht="15" customHeight="1" x14ac:dyDescent="0.25">
      <c r="B29642" s="683"/>
      <c r="C29642" s="683"/>
      <c r="D29642" s="684"/>
    </row>
    <row r="29643" spans="2:4" ht="15" customHeight="1" x14ac:dyDescent="0.25">
      <c r="B29643" s="683"/>
      <c r="C29643" s="683"/>
      <c r="D29643" s="684"/>
    </row>
    <row r="29644" spans="2:4" ht="15" customHeight="1" x14ac:dyDescent="0.25">
      <c r="B29644" s="683"/>
      <c r="C29644" s="683"/>
      <c r="D29644" s="684"/>
    </row>
    <row r="29645" spans="2:4" ht="15" customHeight="1" x14ac:dyDescent="0.25">
      <c r="B29645" s="683"/>
      <c r="C29645" s="683"/>
      <c r="D29645" s="684"/>
    </row>
    <row r="29646" spans="2:4" ht="15" customHeight="1" x14ac:dyDescent="0.25">
      <c r="B29646" s="683"/>
      <c r="C29646" s="683"/>
      <c r="D29646" s="684"/>
    </row>
    <row r="29647" spans="2:4" ht="15" customHeight="1" x14ac:dyDescent="0.25">
      <c r="B29647" s="683"/>
      <c r="C29647" s="683"/>
      <c r="D29647" s="684"/>
    </row>
    <row r="29648" spans="2:4" ht="15" customHeight="1" x14ac:dyDescent="0.25">
      <c r="B29648" s="683"/>
      <c r="C29648" s="683"/>
      <c r="D29648" s="684"/>
    </row>
    <row r="29649" spans="2:4" ht="15" customHeight="1" x14ac:dyDescent="0.25">
      <c r="B29649" s="683"/>
      <c r="C29649" s="683"/>
      <c r="D29649" s="684"/>
    </row>
    <row r="29650" spans="2:4" ht="15" customHeight="1" x14ac:dyDescent="0.25">
      <c r="B29650" s="683"/>
      <c r="C29650" s="683"/>
      <c r="D29650" s="684"/>
    </row>
    <row r="29651" spans="2:4" ht="15" customHeight="1" x14ac:dyDescent="0.25">
      <c r="B29651" s="683"/>
      <c r="C29651" s="683"/>
      <c r="D29651" s="684"/>
    </row>
    <row r="29652" spans="2:4" ht="15" customHeight="1" x14ac:dyDescent="0.25">
      <c r="B29652" s="683"/>
      <c r="C29652" s="683"/>
      <c r="D29652" s="684"/>
    </row>
    <row r="29653" spans="2:4" ht="15" customHeight="1" x14ac:dyDescent="0.25">
      <c r="B29653" s="683"/>
      <c r="C29653" s="683"/>
      <c r="D29653" s="684"/>
    </row>
    <row r="29654" spans="2:4" ht="15" customHeight="1" x14ac:dyDescent="0.25">
      <c r="B29654" s="683"/>
      <c r="C29654" s="683"/>
      <c r="D29654" s="684"/>
    </row>
    <row r="29655" spans="2:4" ht="15" customHeight="1" x14ac:dyDescent="0.25">
      <c r="B29655" s="683"/>
      <c r="C29655" s="683"/>
      <c r="D29655" s="684"/>
    </row>
    <row r="29656" spans="2:4" ht="15" customHeight="1" x14ac:dyDescent="0.25">
      <c r="B29656" s="683"/>
      <c r="C29656" s="683"/>
      <c r="D29656" s="684"/>
    </row>
    <row r="29657" spans="2:4" ht="15" customHeight="1" x14ac:dyDescent="0.25">
      <c r="B29657" s="683"/>
      <c r="C29657" s="683"/>
      <c r="D29657" s="684"/>
    </row>
    <row r="29658" spans="2:4" ht="15" customHeight="1" x14ac:dyDescent="0.25">
      <c r="B29658" s="683"/>
      <c r="C29658" s="683"/>
      <c r="D29658" s="684"/>
    </row>
    <row r="29659" spans="2:4" ht="15" customHeight="1" x14ac:dyDescent="0.25">
      <c r="B29659" s="683"/>
      <c r="C29659" s="683"/>
      <c r="D29659" s="684"/>
    </row>
    <row r="29660" spans="2:4" ht="15" customHeight="1" x14ac:dyDescent="0.25">
      <c r="B29660" s="683"/>
      <c r="C29660" s="683"/>
      <c r="D29660" s="684"/>
    </row>
    <row r="29661" spans="2:4" ht="15" customHeight="1" x14ac:dyDescent="0.25">
      <c r="B29661" s="683"/>
      <c r="C29661" s="683"/>
      <c r="D29661" s="684"/>
    </row>
    <row r="29662" spans="2:4" ht="15" customHeight="1" x14ac:dyDescent="0.25">
      <c r="B29662" s="683"/>
      <c r="C29662" s="683"/>
      <c r="D29662" s="684"/>
    </row>
    <row r="29663" spans="2:4" ht="15" customHeight="1" x14ac:dyDescent="0.25">
      <c r="B29663" s="683"/>
      <c r="C29663" s="683"/>
      <c r="D29663" s="684"/>
    </row>
    <row r="29664" spans="2:4" ht="15" customHeight="1" x14ac:dyDescent="0.25">
      <c r="B29664" s="683"/>
      <c r="C29664" s="683"/>
      <c r="D29664" s="684"/>
    </row>
    <row r="29665" spans="2:4" ht="15" customHeight="1" x14ac:dyDescent="0.25">
      <c r="B29665" s="683"/>
      <c r="C29665" s="683"/>
      <c r="D29665" s="684"/>
    </row>
    <row r="29666" spans="2:4" ht="15" customHeight="1" x14ac:dyDescent="0.25">
      <c r="B29666" s="683"/>
      <c r="C29666" s="683"/>
      <c r="D29666" s="684"/>
    </row>
    <row r="29667" spans="2:4" ht="15" customHeight="1" x14ac:dyDescent="0.25">
      <c r="B29667" s="683"/>
      <c r="C29667" s="683"/>
      <c r="D29667" s="684"/>
    </row>
    <row r="29668" spans="2:4" ht="15" customHeight="1" x14ac:dyDescent="0.25">
      <c r="B29668" s="683"/>
      <c r="C29668" s="683"/>
      <c r="D29668" s="684"/>
    </row>
    <row r="29669" spans="2:4" ht="15" customHeight="1" x14ac:dyDescent="0.25">
      <c r="B29669" s="683"/>
      <c r="C29669" s="683"/>
      <c r="D29669" s="684"/>
    </row>
    <row r="29670" spans="2:4" ht="15" customHeight="1" x14ac:dyDescent="0.25">
      <c r="B29670" s="683"/>
      <c r="C29670" s="683"/>
      <c r="D29670" s="684"/>
    </row>
    <row r="29671" spans="2:4" ht="15" customHeight="1" x14ac:dyDescent="0.25">
      <c r="B29671" s="683"/>
      <c r="C29671" s="683"/>
      <c r="D29671" s="684"/>
    </row>
    <row r="29672" spans="2:4" ht="15" customHeight="1" x14ac:dyDescent="0.25">
      <c r="B29672" s="683"/>
      <c r="C29672" s="683"/>
      <c r="D29672" s="684"/>
    </row>
    <row r="29673" spans="2:4" ht="15" customHeight="1" x14ac:dyDescent="0.25">
      <c r="B29673" s="683"/>
      <c r="C29673" s="683"/>
      <c r="D29673" s="684"/>
    </row>
    <row r="29674" spans="2:4" ht="15" customHeight="1" x14ac:dyDescent="0.25">
      <c r="B29674" s="683"/>
      <c r="C29674" s="683"/>
      <c r="D29674" s="684"/>
    </row>
    <row r="29675" spans="2:4" ht="15" customHeight="1" x14ac:dyDescent="0.25">
      <c r="B29675" s="683"/>
      <c r="C29675" s="683"/>
      <c r="D29675" s="684"/>
    </row>
    <row r="29676" spans="2:4" ht="15" customHeight="1" x14ac:dyDescent="0.25">
      <c r="B29676" s="683"/>
      <c r="C29676" s="683"/>
      <c r="D29676" s="684"/>
    </row>
    <row r="29677" spans="2:4" ht="15" customHeight="1" x14ac:dyDescent="0.25">
      <c r="B29677" s="683"/>
      <c r="C29677" s="683"/>
      <c r="D29677" s="684"/>
    </row>
    <row r="29678" spans="2:4" ht="15" customHeight="1" x14ac:dyDescent="0.25">
      <c r="B29678" s="683"/>
      <c r="C29678" s="683"/>
      <c r="D29678" s="684"/>
    </row>
    <row r="29679" spans="2:4" ht="15" customHeight="1" x14ac:dyDescent="0.25">
      <c r="B29679" s="683"/>
      <c r="C29679" s="683"/>
      <c r="D29679" s="684"/>
    </row>
    <row r="29680" spans="2:4" ht="15" customHeight="1" x14ac:dyDescent="0.25">
      <c r="B29680" s="683"/>
      <c r="C29680" s="683"/>
      <c r="D29680" s="684"/>
    </row>
    <row r="29681" spans="2:4" ht="15" customHeight="1" x14ac:dyDescent="0.25">
      <c r="B29681" s="683"/>
      <c r="C29681" s="683"/>
      <c r="D29681" s="684"/>
    </row>
    <row r="29682" spans="2:4" ht="15" customHeight="1" x14ac:dyDescent="0.25">
      <c r="B29682" s="683"/>
      <c r="C29682" s="683"/>
      <c r="D29682" s="684"/>
    </row>
    <row r="29683" spans="2:4" ht="15" customHeight="1" x14ac:dyDescent="0.25">
      <c r="B29683" s="683"/>
      <c r="C29683" s="683"/>
      <c r="D29683" s="684"/>
    </row>
    <row r="29684" spans="2:4" ht="15" customHeight="1" x14ac:dyDescent="0.25">
      <c r="B29684" s="683"/>
      <c r="C29684" s="683"/>
      <c r="D29684" s="684"/>
    </row>
    <row r="29685" spans="2:4" ht="15" customHeight="1" x14ac:dyDescent="0.25">
      <c r="B29685" s="683"/>
      <c r="C29685" s="683"/>
      <c r="D29685" s="684"/>
    </row>
    <row r="29686" spans="2:4" ht="15" customHeight="1" x14ac:dyDescent="0.25">
      <c r="B29686" s="683"/>
      <c r="C29686" s="683"/>
      <c r="D29686" s="684"/>
    </row>
    <row r="29687" spans="2:4" ht="15" customHeight="1" x14ac:dyDescent="0.25">
      <c r="B29687" s="683"/>
      <c r="C29687" s="683"/>
      <c r="D29687" s="684"/>
    </row>
    <row r="29688" spans="2:4" ht="15" customHeight="1" x14ac:dyDescent="0.25">
      <c r="B29688" s="683"/>
      <c r="C29688" s="683"/>
      <c r="D29688" s="684"/>
    </row>
    <row r="29689" spans="2:4" ht="15" customHeight="1" x14ac:dyDescent="0.25">
      <c r="B29689" s="683"/>
      <c r="C29689" s="683"/>
      <c r="D29689" s="684"/>
    </row>
    <row r="29690" spans="2:4" ht="15" customHeight="1" x14ac:dyDescent="0.25">
      <c r="B29690" s="683"/>
      <c r="C29690" s="683"/>
      <c r="D29690" s="684"/>
    </row>
    <row r="29691" spans="2:4" ht="15" customHeight="1" x14ac:dyDescent="0.25">
      <c r="B29691" s="683"/>
      <c r="C29691" s="683"/>
      <c r="D29691" s="684"/>
    </row>
    <row r="29692" spans="2:4" ht="15" customHeight="1" x14ac:dyDescent="0.25">
      <c r="B29692" s="683"/>
      <c r="C29692" s="683"/>
      <c r="D29692" s="684"/>
    </row>
    <row r="29693" spans="2:4" ht="15" customHeight="1" x14ac:dyDescent="0.25">
      <c r="B29693" s="683"/>
      <c r="C29693" s="683"/>
      <c r="D29693" s="684"/>
    </row>
    <row r="29694" spans="2:4" ht="15" customHeight="1" x14ac:dyDescent="0.25">
      <c r="B29694" s="683"/>
      <c r="C29694" s="683"/>
      <c r="D29694" s="684"/>
    </row>
    <row r="29695" spans="2:4" ht="15" customHeight="1" x14ac:dyDescent="0.25">
      <c r="B29695" s="683"/>
      <c r="C29695" s="683"/>
      <c r="D29695" s="684"/>
    </row>
    <row r="29696" spans="2:4" ht="15" customHeight="1" x14ac:dyDescent="0.25">
      <c r="B29696" s="683"/>
      <c r="C29696" s="683"/>
      <c r="D29696" s="684"/>
    </row>
    <row r="29697" spans="2:4" ht="15" customHeight="1" x14ac:dyDescent="0.25">
      <c r="B29697" s="683"/>
      <c r="C29697" s="683"/>
      <c r="D29697" s="684"/>
    </row>
    <row r="29698" spans="2:4" ht="15" customHeight="1" x14ac:dyDescent="0.25">
      <c r="B29698" s="683"/>
      <c r="C29698" s="683"/>
      <c r="D29698" s="684"/>
    </row>
    <row r="29699" spans="2:4" ht="15" customHeight="1" x14ac:dyDescent="0.25">
      <c r="B29699" s="683"/>
      <c r="C29699" s="683"/>
      <c r="D29699" s="684"/>
    </row>
    <row r="29700" spans="2:4" ht="15" customHeight="1" x14ac:dyDescent="0.25">
      <c r="B29700" s="683"/>
      <c r="C29700" s="683"/>
      <c r="D29700" s="684"/>
    </row>
    <row r="29701" spans="2:4" ht="15" customHeight="1" x14ac:dyDescent="0.25">
      <c r="B29701" s="683"/>
      <c r="C29701" s="683"/>
      <c r="D29701" s="684"/>
    </row>
    <row r="29702" spans="2:4" ht="15" customHeight="1" x14ac:dyDescent="0.25">
      <c r="B29702" s="683"/>
      <c r="C29702" s="683"/>
      <c r="D29702" s="684"/>
    </row>
    <row r="29703" spans="2:4" ht="15" customHeight="1" x14ac:dyDescent="0.25">
      <c r="B29703" s="683"/>
      <c r="C29703" s="683"/>
      <c r="D29703" s="684"/>
    </row>
    <row r="29704" spans="2:4" ht="15" customHeight="1" x14ac:dyDescent="0.25">
      <c r="B29704" s="683"/>
      <c r="C29704" s="683"/>
      <c r="D29704" s="684"/>
    </row>
    <row r="29705" spans="2:4" ht="15" customHeight="1" x14ac:dyDescent="0.25">
      <c r="B29705" s="683"/>
      <c r="C29705" s="683"/>
      <c r="D29705" s="684"/>
    </row>
    <row r="29706" spans="2:4" ht="15" customHeight="1" x14ac:dyDescent="0.25">
      <c r="B29706" s="683"/>
      <c r="C29706" s="683"/>
      <c r="D29706" s="684"/>
    </row>
    <row r="29707" spans="2:4" ht="15" customHeight="1" x14ac:dyDescent="0.25">
      <c r="B29707" s="683"/>
      <c r="C29707" s="683"/>
      <c r="D29707" s="684"/>
    </row>
    <row r="29708" spans="2:4" ht="15" customHeight="1" x14ac:dyDescent="0.25">
      <c r="B29708" s="683"/>
      <c r="C29708" s="683"/>
      <c r="D29708" s="684"/>
    </row>
    <row r="29709" spans="2:4" ht="15" customHeight="1" x14ac:dyDescent="0.25">
      <c r="B29709" s="683"/>
      <c r="C29709" s="683"/>
      <c r="D29709" s="684"/>
    </row>
    <row r="29710" spans="2:4" ht="15" customHeight="1" x14ac:dyDescent="0.25">
      <c r="B29710" s="683"/>
      <c r="C29710" s="683"/>
      <c r="D29710" s="684"/>
    </row>
    <row r="29711" spans="2:4" ht="15" customHeight="1" x14ac:dyDescent="0.25">
      <c r="B29711" s="683"/>
      <c r="C29711" s="683"/>
      <c r="D29711" s="684"/>
    </row>
    <row r="29712" spans="2:4" ht="15" customHeight="1" x14ac:dyDescent="0.25">
      <c r="B29712" s="683"/>
      <c r="C29712" s="683"/>
      <c r="D29712" s="684"/>
    </row>
    <row r="29713" spans="2:4" ht="15" customHeight="1" x14ac:dyDescent="0.25">
      <c r="B29713" s="683"/>
      <c r="C29713" s="683"/>
      <c r="D29713" s="684"/>
    </row>
    <row r="29714" spans="2:4" ht="15" customHeight="1" x14ac:dyDescent="0.25">
      <c r="B29714" s="683"/>
      <c r="C29714" s="683"/>
      <c r="D29714" s="684"/>
    </row>
    <row r="29715" spans="2:4" ht="15" customHeight="1" x14ac:dyDescent="0.25">
      <c r="B29715" s="683"/>
      <c r="C29715" s="683"/>
      <c r="D29715" s="684"/>
    </row>
    <row r="29716" spans="2:4" ht="15" customHeight="1" x14ac:dyDescent="0.25">
      <c r="B29716" s="683"/>
      <c r="C29716" s="683"/>
      <c r="D29716" s="684"/>
    </row>
    <row r="29717" spans="2:4" ht="15" customHeight="1" x14ac:dyDescent="0.25">
      <c r="B29717" s="683"/>
      <c r="C29717" s="683"/>
      <c r="D29717" s="684"/>
    </row>
    <row r="29718" spans="2:4" ht="15" customHeight="1" x14ac:dyDescent="0.25">
      <c r="B29718" s="683"/>
      <c r="C29718" s="683"/>
      <c r="D29718" s="684"/>
    </row>
    <row r="29719" spans="2:4" ht="15" customHeight="1" x14ac:dyDescent="0.25">
      <c r="B29719" s="683"/>
      <c r="C29719" s="683"/>
      <c r="D29719" s="684"/>
    </row>
    <row r="29720" spans="2:4" ht="15" customHeight="1" x14ac:dyDescent="0.25">
      <c r="B29720" s="683"/>
      <c r="C29720" s="683"/>
      <c r="D29720" s="684"/>
    </row>
    <row r="29721" spans="2:4" ht="15" customHeight="1" x14ac:dyDescent="0.25">
      <c r="B29721" s="683"/>
      <c r="C29721" s="683"/>
      <c r="D29721" s="684"/>
    </row>
    <row r="29722" spans="2:4" ht="15" customHeight="1" x14ac:dyDescent="0.25">
      <c r="B29722" s="683"/>
      <c r="C29722" s="683"/>
      <c r="D29722" s="684"/>
    </row>
    <row r="29723" spans="2:4" ht="15" customHeight="1" x14ac:dyDescent="0.25">
      <c r="B29723" s="683"/>
      <c r="C29723" s="683"/>
      <c r="D29723" s="684"/>
    </row>
    <row r="29724" spans="2:4" ht="15" customHeight="1" x14ac:dyDescent="0.25">
      <c r="B29724" s="683"/>
      <c r="C29724" s="683"/>
      <c r="D29724" s="684"/>
    </row>
    <row r="29725" spans="2:4" ht="15" customHeight="1" x14ac:dyDescent="0.25">
      <c r="B29725" s="683"/>
      <c r="C29725" s="683"/>
      <c r="D29725" s="684"/>
    </row>
    <row r="29726" spans="2:4" ht="15" customHeight="1" x14ac:dyDescent="0.25">
      <c r="B29726" s="683"/>
      <c r="C29726" s="683"/>
      <c r="D29726" s="684"/>
    </row>
    <row r="29727" spans="2:4" ht="15" customHeight="1" x14ac:dyDescent="0.25">
      <c r="B29727" s="683"/>
      <c r="C29727" s="683"/>
      <c r="D29727" s="684"/>
    </row>
    <row r="29728" spans="2:4" ht="15" customHeight="1" x14ac:dyDescent="0.25">
      <c r="B29728" s="683"/>
      <c r="C29728" s="683"/>
      <c r="D29728" s="684"/>
    </row>
    <row r="29729" spans="2:4" ht="15" customHeight="1" x14ac:dyDescent="0.25">
      <c r="B29729" s="683"/>
      <c r="C29729" s="683"/>
      <c r="D29729" s="684"/>
    </row>
    <row r="29730" spans="2:4" ht="15" customHeight="1" x14ac:dyDescent="0.25">
      <c r="B29730" s="683"/>
      <c r="C29730" s="683"/>
      <c r="D29730" s="684"/>
    </row>
    <row r="29731" spans="2:4" ht="15" customHeight="1" x14ac:dyDescent="0.25">
      <c r="B29731" s="683"/>
      <c r="C29731" s="683"/>
      <c r="D29731" s="684"/>
    </row>
    <row r="29732" spans="2:4" ht="15" customHeight="1" x14ac:dyDescent="0.25">
      <c r="B29732" s="683"/>
      <c r="C29732" s="683"/>
      <c r="D29732" s="684"/>
    </row>
    <row r="29733" spans="2:4" ht="15" customHeight="1" x14ac:dyDescent="0.25">
      <c r="B29733" s="683"/>
      <c r="C29733" s="683"/>
      <c r="D29733" s="684"/>
    </row>
    <row r="29734" spans="2:4" ht="15" customHeight="1" x14ac:dyDescent="0.25">
      <c r="B29734" s="683"/>
      <c r="C29734" s="683"/>
      <c r="D29734" s="684"/>
    </row>
    <row r="29735" spans="2:4" ht="15" customHeight="1" x14ac:dyDescent="0.25">
      <c r="B29735" s="683"/>
      <c r="C29735" s="683"/>
      <c r="D29735" s="684"/>
    </row>
    <row r="29736" spans="2:4" ht="15" customHeight="1" x14ac:dyDescent="0.25">
      <c r="B29736" s="683"/>
      <c r="C29736" s="683"/>
      <c r="D29736" s="684"/>
    </row>
    <row r="29737" spans="2:4" ht="15" customHeight="1" x14ac:dyDescent="0.25">
      <c r="B29737" s="683"/>
      <c r="C29737" s="683"/>
      <c r="D29737" s="684"/>
    </row>
    <row r="29738" spans="2:4" ht="15" customHeight="1" x14ac:dyDescent="0.25">
      <c r="B29738" s="683"/>
      <c r="C29738" s="683"/>
      <c r="D29738" s="684"/>
    </row>
    <row r="29739" spans="2:4" ht="15" customHeight="1" x14ac:dyDescent="0.25">
      <c r="B29739" s="683"/>
      <c r="C29739" s="683"/>
      <c r="D29739" s="684"/>
    </row>
    <row r="29740" spans="2:4" ht="15" customHeight="1" x14ac:dyDescent="0.25">
      <c r="B29740" s="683"/>
      <c r="C29740" s="683"/>
      <c r="D29740" s="684"/>
    </row>
    <row r="29741" spans="2:4" ht="15" customHeight="1" x14ac:dyDescent="0.25">
      <c r="B29741" s="683"/>
      <c r="C29741" s="683"/>
      <c r="D29741" s="684"/>
    </row>
    <row r="29742" spans="2:4" ht="15" customHeight="1" x14ac:dyDescent="0.25">
      <c r="B29742" s="683"/>
      <c r="C29742" s="683"/>
      <c r="D29742" s="684"/>
    </row>
    <row r="29743" spans="2:4" ht="15" customHeight="1" x14ac:dyDescent="0.25">
      <c r="B29743" s="683"/>
      <c r="C29743" s="683"/>
      <c r="D29743" s="684"/>
    </row>
    <row r="29744" spans="2:4" ht="15" customHeight="1" x14ac:dyDescent="0.25">
      <c r="B29744" s="683"/>
      <c r="C29744" s="683"/>
      <c r="D29744" s="684"/>
    </row>
    <row r="29745" spans="2:4" ht="15" customHeight="1" x14ac:dyDescent="0.25">
      <c r="B29745" s="683"/>
      <c r="C29745" s="683"/>
      <c r="D29745" s="684"/>
    </row>
    <row r="29746" spans="2:4" ht="15" customHeight="1" x14ac:dyDescent="0.25">
      <c r="B29746" s="683"/>
      <c r="C29746" s="683"/>
      <c r="D29746" s="684"/>
    </row>
    <row r="29747" spans="2:4" ht="15" customHeight="1" x14ac:dyDescent="0.25">
      <c r="B29747" s="683"/>
      <c r="C29747" s="683"/>
      <c r="D29747" s="684"/>
    </row>
    <row r="29748" spans="2:4" ht="15" customHeight="1" x14ac:dyDescent="0.25">
      <c r="B29748" s="683"/>
      <c r="C29748" s="683"/>
      <c r="D29748" s="684"/>
    </row>
    <row r="29749" spans="2:4" ht="15" customHeight="1" x14ac:dyDescent="0.25">
      <c r="B29749" s="683"/>
      <c r="C29749" s="683"/>
      <c r="D29749" s="684"/>
    </row>
    <row r="29750" spans="2:4" ht="15" customHeight="1" x14ac:dyDescent="0.25">
      <c r="B29750" s="683"/>
      <c r="C29750" s="683"/>
      <c r="D29750" s="684"/>
    </row>
    <row r="29751" spans="2:4" ht="15" customHeight="1" x14ac:dyDescent="0.25">
      <c r="B29751" s="683"/>
      <c r="C29751" s="683"/>
      <c r="D29751" s="684"/>
    </row>
    <row r="29752" spans="2:4" ht="15" customHeight="1" x14ac:dyDescent="0.25">
      <c r="B29752" s="683"/>
      <c r="C29752" s="683"/>
      <c r="D29752" s="684"/>
    </row>
    <row r="29753" spans="2:4" ht="15" customHeight="1" x14ac:dyDescent="0.25">
      <c r="B29753" s="683"/>
      <c r="C29753" s="683"/>
      <c r="D29753" s="684"/>
    </row>
    <row r="29754" spans="2:4" ht="15" customHeight="1" x14ac:dyDescent="0.25">
      <c r="B29754" s="683"/>
      <c r="C29754" s="683"/>
      <c r="D29754" s="684"/>
    </row>
    <row r="29755" spans="2:4" ht="15" customHeight="1" x14ac:dyDescent="0.25">
      <c r="B29755" s="683"/>
      <c r="C29755" s="683"/>
      <c r="D29755" s="684"/>
    </row>
    <row r="29756" spans="2:4" ht="15" customHeight="1" x14ac:dyDescent="0.25">
      <c r="B29756" s="683"/>
      <c r="C29756" s="683"/>
      <c r="D29756" s="684"/>
    </row>
    <row r="29757" spans="2:4" ht="15" customHeight="1" x14ac:dyDescent="0.25">
      <c r="B29757" s="683"/>
      <c r="C29757" s="683"/>
      <c r="D29757" s="684"/>
    </row>
    <row r="29758" spans="2:4" ht="15" customHeight="1" x14ac:dyDescent="0.25">
      <c r="B29758" s="683"/>
      <c r="C29758" s="683"/>
      <c r="D29758" s="684"/>
    </row>
    <row r="29759" spans="2:4" ht="15" customHeight="1" x14ac:dyDescent="0.25">
      <c r="B29759" s="683"/>
      <c r="C29759" s="683"/>
      <c r="D29759" s="684"/>
    </row>
    <row r="29760" spans="2:4" ht="15" customHeight="1" x14ac:dyDescent="0.25">
      <c r="B29760" s="683"/>
      <c r="C29760" s="683"/>
      <c r="D29760" s="684"/>
    </row>
    <row r="29761" spans="2:4" ht="15" customHeight="1" x14ac:dyDescent="0.25">
      <c r="B29761" s="683"/>
      <c r="C29761" s="683"/>
      <c r="D29761" s="684"/>
    </row>
    <row r="29762" spans="2:4" ht="15" customHeight="1" x14ac:dyDescent="0.25">
      <c r="B29762" s="683"/>
      <c r="C29762" s="683"/>
      <c r="D29762" s="684"/>
    </row>
    <row r="29763" spans="2:4" ht="15" customHeight="1" x14ac:dyDescent="0.25">
      <c r="B29763" s="683"/>
      <c r="C29763" s="683"/>
      <c r="D29763" s="684"/>
    </row>
    <row r="29764" spans="2:4" ht="15" customHeight="1" x14ac:dyDescent="0.25">
      <c r="B29764" s="683"/>
      <c r="C29764" s="683"/>
      <c r="D29764" s="684"/>
    </row>
    <row r="29765" spans="2:4" ht="15" customHeight="1" x14ac:dyDescent="0.25">
      <c r="B29765" s="683"/>
      <c r="C29765" s="683"/>
      <c r="D29765" s="684"/>
    </row>
    <row r="29766" spans="2:4" ht="15" customHeight="1" x14ac:dyDescent="0.25">
      <c r="B29766" s="683"/>
      <c r="C29766" s="683"/>
      <c r="D29766" s="684"/>
    </row>
    <row r="29767" spans="2:4" ht="15" customHeight="1" x14ac:dyDescent="0.25">
      <c r="B29767" s="683"/>
      <c r="C29767" s="683"/>
      <c r="D29767" s="684"/>
    </row>
    <row r="29768" spans="2:4" ht="15" customHeight="1" x14ac:dyDescent="0.25">
      <c r="B29768" s="683"/>
      <c r="C29768" s="683"/>
      <c r="D29768" s="684"/>
    </row>
    <row r="29769" spans="2:4" ht="15" customHeight="1" x14ac:dyDescent="0.25">
      <c r="B29769" s="683"/>
      <c r="C29769" s="683"/>
      <c r="D29769" s="684"/>
    </row>
    <row r="29770" spans="2:4" ht="15" customHeight="1" x14ac:dyDescent="0.25">
      <c r="B29770" s="683"/>
      <c r="C29770" s="683"/>
      <c r="D29770" s="684"/>
    </row>
    <row r="29771" spans="2:4" ht="15" customHeight="1" x14ac:dyDescent="0.25">
      <c r="B29771" s="683"/>
      <c r="C29771" s="683"/>
      <c r="D29771" s="684"/>
    </row>
    <row r="29772" spans="2:4" ht="15" customHeight="1" x14ac:dyDescent="0.25">
      <c r="B29772" s="683"/>
      <c r="C29772" s="683"/>
      <c r="D29772" s="684"/>
    </row>
    <row r="29773" spans="2:4" ht="15" customHeight="1" x14ac:dyDescent="0.25">
      <c r="B29773" s="683"/>
      <c r="C29773" s="683"/>
      <c r="D29773" s="684"/>
    </row>
    <row r="29774" spans="2:4" ht="15" customHeight="1" x14ac:dyDescent="0.25">
      <c r="B29774" s="683"/>
      <c r="C29774" s="683"/>
      <c r="D29774" s="684"/>
    </row>
    <row r="29775" spans="2:4" ht="15" customHeight="1" x14ac:dyDescent="0.25">
      <c r="B29775" s="683"/>
      <c r="C29775" s="683"/>
      <c r="D29775" s="684"/>
    </row>
    <row r="29776" spans="2:4" ht="15" customHeight="1" x14ac:dyDescent="0.25">
      <c r="B29776" s="683"/>
      <c r="C29776" s="683"/>
      <c r="D29776" s="684"/>
    </row>
    <row r="29777" spans="2:4" ht="15" customHeight="1" x14ac:dyDescent="0.25">
      <c r="B29777" s="683"/>
      <c r="C29777" s="683"/>
      <c r="D29777" s="684"/>
    </row>
    <row r="29778" spans="2:4" ht="15" customHeight="1" x14ac:dyDescent="0.25">
      <c r="B29778" s="683"/>
      <c r="C29778" s="683"/>
      <c r="D29778" s="684"/>
    </row>
    <row r="29779" spans="2:4" ht="15" customHeight="1" x14ac:dyDescent="0.25">
      <c r="B29779" s="683"/>
      <c r="C29779" s="683"/>
      <c r="D29779" s="684"/>
    </row>
    <row r="29780" spans="2:4" ht="15" customHeight="1" x14ac:dyDescent="0.25">
      <c r="B29780" s="683"/>
      <c r="C29780" s="683"/>
      <c r="D29780" s="684"/>
    </row>
    <row r="29781" spans="2:4" ht="15" customHeight="1" x14ac:dyDescent="0.25">
      <c r="B29781" s="683"/>
      <c r="C29781" s="683"/>
      <c r="D29781" s="684"/>
    </row>
    <row r="29782" spans="2:4" ht="15" customHeight="1" x14ac:dyDescent="0.25">
      <c r="B29782" s="683"/>
      <c r="C29782" s="683"/>
      <c r="D29782" s="684"/>
    </row>
    <row r="29783" spans="2:4" ht="15" customHeight="1" x14ac:dyDescent="0.25">
      <c r="B29783" s="683"/>
      <c r="C29783" s="683"/>
      <c r="D29783" s="684"/>
    </row>
    <row r="29784" spans="2:4" ht="15" customHeight="1" x14ac:dyDescent="0.25">
      <c r="B29784" s="683"/>
      <c r="C29784" s="683"/>
      <c r="D29784" s="684"/>
    </row>
    <row r="29785" spans="2:4" ht="15" customHeight="1" x14ac:dyDescent="0.25">
      <c r="B29785" s="683"/>
      <c r="C29785" s="683"/>
      <c r="D29785" s="684"/>
    </row>
    <row r="29786" spans="2:4" ht="15" customHeight="1" x14ac:dyDescent="0.25">
      <c r="B29786" s="683"/>
      <c r="C29786" s="683"/>
      <c r="D29786" s="684"/>
    </row>
    <row r="29787" spans="2:4" ht="15" customHeight="1" x14ac:dyDescent="0.25">
      <c r="B29787" s="683"/>
      <c r="C29787" s="683"/>
      <c r="D29787" s="684"/>
    </row>
    <row r="29788" spans="2:4" ht="15" customHeight="1" x14ac:dyDescent="0.25">
      <c r="B29788" s="683"/>
      <c r="C29788" s="683"/>
      <c r="D29788" s="684"/>
    </row>
    <row r="29789" spans="2:4" ht="15" customHeight="1" x14ac:dyDescent="0.25">
      <c r="B29789" s="683"/>
      <c r="C29789" s="683"/>
      <c r="D29789" s="684"/>
    </row>
    <row r="29790" spans="2:4" ht="15" customHeight="1" x14ac:dyDescent="0.25">
      <c r="B29790" s="683"/>
      <c r="C29790" s="683"/>
      <c r="D29790" s="684"/>
    </row>
    <row r="29791" spans="2:4" ht="15" customHeight="1" x14ac:dyDescent="0.25">
      <c r="B29791" s="683"/>
      <c r="C29791" s="683"/>
      <c r="D29791" s="684"/>
    </row>
    <row r="29792" spans="2:4" ht="15" customHeight="1" x14ac:dyDescent="0.25">
      <c r="B29792" s="683"/>
      <c r="C29792" s="683"/>
      <c r="D29792" s="684"/>
    </row>
    <row r="29793" spans="2:4" ht="15" customHeight="1" x14ac:dyDescent="0.25">
      <c r="B29793" s="683"/>
      <c r="C29793" s="683"/>
      <c r="D29793" s="684"/>
    </row>
    <row r="29794" spans="2:4" ht="15" customHeight="1" x14ac:dyDescent="0.25">
      <c r="B29794" s="683"/>
      <c r="C29794" s="683"/>
      <c r="D29794" s="684"/>
    </row>
    <row r="29795" spans="2:4" ht="15" customHeight="1" x14ac:dyDescent="0.25">
      <c r="B29795" s="683"/>
      <c r="C29795" s="683"/>
      <c r="D29795" s="684"/>
    </row>
    <row r="29796" spans="2:4" ht="15" customHeight="1" x14ac:dyDescent="0.25">
      <c r="B29796" s="683"/>
      <c r="C29796" s="683"/>
      <c r="D29796" s="684"/>
    </row>
    <row r="29797" spans="2:4" ht="15" customHeight="1" x14ac:dyDescent="0.25">
      <c r="B29797" s="683"/>
      <c r="C29797" s="683"/>
      <c r="D29797" s="684"/>
    </row>
    <row r="29798" spans="2:4" ht="15" customHeight="1" x14ac:dyDescent="0.25">
      <c r="B29798" s="683"/>
      <c r="C29798" s="683"/>
      <c r="D29798" s="684"/>
    </row>
    <row r="29799" spans="2:4" ht="15" customHeight="1" x14ac:dyDescent="0.25">
      <c r="B29799" s="683"/>
      <c r="C29799" s="683"/>
      <c r="D29799" s="684"/>
    </row>
    <row r="29800" spans="2:4" ht="15" customHeight="1" x14ac:dyDescent="0.25">
      <c r="B29800" s="683"/>
      <c r="C29800" s="683"/>
      <c r="D29800" s="684"/>
    </row>
    <row r="29801" spans="2:4" ht="15" customHeight="1" x14ac:dyDescent="0.25">
      <c r="B29801" s="683"/>
      <c r="C29801" s="683"/>
      <c r="D29801" s="684"/>
    </row>
    <row r="29802" spans="2:4" ht="15" customHeight="1" x14ac:dyDescent="0.25">
      <c r="B29802" s="683"/>
      <c r="C29802" s="683"/>
      <c r="D29802" s="684"/>
    </row>
    <row r="29803" spans="2:4" ht="15" customHeight="1" x14ac:dyDescent="0.25">
      <c r="B29803" s="683"/>
      <c r="C29803" s="683"/>
      <c r="D29803" s="684"/>
    </row>
    <row r="29804" spans="2:4" ht="15" customHeight="1" x14ac:dyDescent="0.25">
      <c r="B29804" s="683"/>
      <c r="C29804" s="683"/>
      <c r="D29804" s="684"/>
    </row>
    <row r="29805" spans="2:4" ht="15" customHeight="1" x14ac:dyDescent="0.25">
      <c r="B29805" s="683"/>
      <c r="C29805" s="683"/>
      <c r="D29805" s="684"/>
    </row>
    <row r="29806" spans="2:4" ht="15" customHeight="1" x14ac:dyDescent="0.25">
      <c r="B29806" s="683"/>
      <c r="C29806" s="683"/>
      <c r="D29806" s="684"/>
    </row>
    <row r="29807" spans="2:4" ht="15" customHeight="1" x14ac:dyDescent="0.25">
      <c r="B29807" s="683"/>
      <c r="C29807" s="683"/>
      <c r="D29807" s="684"/>
    </row>
    <row r="29808" spans="2:4" ht="15" customHeight="1" x14ac:dyDescent="0.25">
      <c r="B29808" s="683"/>
      <c r="C29808" s="683"/>
      <c r="D29808" s="684"/>
    </row>
    <row r="29809" spans="2:4" ht="15" customHeight="1" x14ac:dyDescent="0.25">
      <c r="B29809" s="683"/>
      <c r="C29809" s="683"/>
      <c r="D29809" s="684"/>
    </row>
    <row r="29810" spans="2:4" ht="15" customHeight="1" x14ac:dyDescent="0.25">
      <c r="B29810" s="683"/>
      <c r="C29810" s="683"/>
      <c r="D29810" s="684"/>
    </row>
    <row r="29811" spans="2:4" ht="15" customHeight="1" x14ac:dyDescent="0.25">
      <c r="B29811" s="683"/>
      <c r="C29811" s="683"/>
      <c r="D29811" s="684"/>
    </row>
    <row r="29812" spans="2:4" ht="15" customHeight="1" x14ac:dyDescent="0.25">
      <c r="B29812" s="683"/>
      <c r="C29812" s="683"/>
      <c r="D29812" s="684"/>
    </row>
    <row r="29813" spans="2:4" ht="15" customHeight="1" x14ac:dyDescent="0.25">
      <c r="B29813" s="683"/>
      <c r="C29813" s="683"/>
      <c r="D29813" s="684"/>
    </row>
    <row r="29814" spans="2:4" ht="15" customHeight="1" x14ac:dyDescent="0.25">
      <c r="B29814" s="683"/>
      <c r="C29814" s="683"/>
      <c r="D29814" s="684"/>
    </row>
    <row r="29815" spans="2:4" ht="15" customHeight="1" x14ac:dyDescent="0.25">
      <c r="B29815" s="683"/>
      <c r="C29815" s="683"/>
      <c r="D29815" s="684"/>
    </row>
    <row r="29816" spans="2:4" ht="15" customHeight="1" x14ac:dyDescent="0.25">
      <c r="B29816" s="683"/>
      <c r="C29816" s="683"/>
      <c r="D29816" s="684"/>
    </row>
    <row r="29817" spans="2:4" ht="15" customHeight="1" x14ac:dyDescent="0.25">
      <c r="B29817" s="683"/>
      <c r="C29817" s="683"/>
      <c r="D29817" s="684"/>
    </row>
    <row r="29818" spans="2:4" ht="15" customHeight="1" x14ac:dyDescent="0.25">
      <c r="B29818" s="683"/>
      <c r="C29818" s="683"/>
      <c r="D29818" s="684"/>
    </row>
    <row r="29819" spans="2:4" ht="15" customHeight="1" x14ac:dyDescent="0.25">
      <c r="B29819" s="683"/>
      <c r="C29819" s="683"/>
      <c r="D29819" s="684"/>
    </row>
    <row r="29820" spans="2:4" ht="15" customHeight="1" x14ac:dyDescent="0.25">
      <c r="B29820" s="683"/>
      <c r="C29820" s="683"/>
      <c r="D29820" s="684"/>
    </row>
    <row r="29821" spans="2:4" ht="15" customHeight="1" x14ac:dyDescent="0.25">
      <c r="B29821" s="683"/>
      <c r="C29821" s="683"/>
      <c r="D29821" s="684"/>
    </row>
    <row r="29822" spans="2:4" ht="15" customHeight="1" x14ac:dyDescent="0.25">
      <c r="B29822" s="683"/>
      <c r="C29822" s="683"/>
      <c r="D29822" s="684"/>
    </row>
    <row r="29823" spans="2:4" ht="15" customHeight="1" x14ac:dyDescent="0.25">
      <c r="B29823" s="683"/>
      <c r="C29823" s="683"/>
      <c r="D29823" s="684"/>
    </row>
    <row r="29824" spans="2:4" ht="15" customHeight="1" x14ac:dyDescent="0.25">
      <c r="B29824" s="683"/>
      <c r="C29824" s="683"/>
      <c r="D29824" s="684"/>
    </row>
    <row r="29825" spans="2:4" ht="15" customHeight="1" x14ac:dyDescent="0.25">
      <c r="B29825" s="683"/>
      <c r="C29825" s="683"/>
      <c r="D29825" s="684"/>
    </row>
    <row r="29826" spans="2:4" ht="15" customHeight="1" x14ac:dyDescent="0.25">
      <c r="B29826" s="683"/>
      <c r="C29826" s="683"/>
      <c r="D29826" s="684"/>
    </row>
    <row r="29827" spans="2:4" ht="15" customHeight="1" x14ac:dyDescent="0.25">
      <c r="B29827" s="683"/>
      <c r="C29827" s="683"/>
      <c r="D29827" s="684"/>
    </row>
    <row r="29828" spans="2:4" ht="15" customHeight="1" x14ac:dyDescent="0.25">
      <c r="B29828" s="683"/>
      <c r="C29828" s="683"/>
      <c r="D29828" s="684"/>
    </row>
    <row r="29829" spans="2:4" ht="15" customHeight="1" x14ac:dyDescent="0.25">
      <c r="B29829" s="683"/>
      <c r="C29829" s="683"/>
      <c r="D29829" s="684"/>
    </row>
    <row r="29830" spans="2:4" ht="15" customHeight="1" x14ac:dyDescent="0.25">
      <c r="B29830" s="683"/>
      <c r="C29830" s="683"/>
      <c r="D29830" s="684"/>
    </row>
    <row r="29831" spans="2:4" ht="15" customHeight="1" x14ac:dyDescent="0.25">
      <c r="B29831" s="683"/>
      <c r="C29831" s="683"/>
      <c r="D29831" s="684"/>
    </row>
    <row r="29832" spans="2:4" ht="15" customHeight="1" x14ac:dyDescent="0.25">
      <c r="B29832" s="683"/>
      <c r="C29832" s="683"/>
      <c r="D29832" s="684"/>
    </row>
    <row r="29833" spans="2:4" ht="15" customHeight="1" x14ac:dyDescent="0.25">
      <c r="B29833" s="683"/>
      <c r="C29833" s="683"/>
      <c r="D29833" s="684"/>
    </row>
    <row r="29834" spans="2:4" ht="15" customHeight="1" x14ac:dyDescent="0.25">
      <c r="B29834" s="683"/>
      <c r="C29834" s="683"/>
      <c r="D29834" s="684"/>
    </row>
    <row r="29835" spans="2:4" ht="15" customHeight="1" x14ac:dyDescent="0.25">
      <c r="B29835" s="683"/>
      <c r="C29835" s="683"/>
      <c r="D29835" s="684"/>
    </row>
    <row r="29836" spans="2:4" ht="15" customHeight="1" x14ac:dyDescent="0.25">
      <c r="B29836" s="683"/>
      <c r="C29836" s="683"/>
      <c r="D29836" s="684"/>
    </row>
    <row r="29837" spans="2:4" ht="15" customHeight="1" x14ac:dyDescent="0.25">
      <c r="B29837" s="683"/>
      <c r="C29837" s="683"/>
      <c r="D29837" s="684"/>
    </row>
    <row r="29838" spans="2:4" ht="15" customHeight="1" x14ac:dyDescent="0.25">
      <c r="B29838" s="683"/>
      <c r="C29838" s="683"/>
      <c r="D29838" s="684"/>
    </row>
    <row r="29839" spans="2:4" ht="15" customHeight="1" x14ac:dyDescent="0.25">
      <c r="B29839" s="683"/>
      <c r="C29839" s="683"/>
      <c r="D29839" s="684"/>
    </row>
    <row r="29840" spans="2:4" ht="15" customHeight="1" x14ac:dyDescent="0.25">
      <c r="B29840" s="683"/>
      <c r="C29840" s="683"/>
      <c r="D29840" s="684"/>
    </row>
    <row r="29841" spans="2:4" ht="15" customHeight="1" x14ac:dyDescent="0.25">
      <c r="B29841" s="683"/>
      <c r="C29841" s="683"/>
      <c r="D29841" s="684"/>
    </row>
    <row r="29842" spans="2:4" ht="15" customHeight="1" x14ac:dyDescent="0.25">
      <c r="B29842" s="683"/>
      <c r="C29842" s="683"/>
      <c r="D29842" s="684"/>
    </row>
    <row r="29843" spans="2:4" ht="15" customHeight="1" x14ac:dyDescent="0.25">
      <c r="B29843" s="683"/>
      <c r="C29843" s="683"/>
      <c r="D29843" s="684"/>
    </row>
    <row r="29844" spans="2:4" ht="15" customHeight="1" x14ac:dyDescent="0.25">
      <c r="B29844" s="683"/>
      <c r="C29844" s="683"/>
      <c r="D29844" s="684"/>
    </row>
    <row r="29845" spans="2:4" ht="15" customHeight="1" x14ac:dyDescent="0.25">
      <c r="B29845" s="683"/>
      <c r="C29845" s="683"/>
      <c r="D29845" s="684"/>
    </row>
    <row r="29846" spans="2:4" ht="15" customHeight="1" x14ac:dyDescent="0.25">
      <c r="B29846" s="683"/>
      <c r="C29846" s="683"/>
      <c r="D29846" s="684"/>
    </row>
    <row r="29847" spans="2:4" ht="15" customHeight="1" x14ac:dyDescent="0.25">
      <c r="B29847" s="683"/>
      <c r="C29847" s="683"/>
      <c r="D29847" s="684"/>
    </row>
    <row r="29848" spans="2:4" ht="15" customHeight="1" x14ac:dyDescent="0.25">
      <c r="B29848" s="683"/>
      <c r="C29848" s="683"/>
      <c r="D29848" s="684"/>
    </row>
    <row r="29849" spans="2:4" ht="15" customHeight="1" x14ac:dyDescent="0.25">
      <c r="B29849" s="683"/>
      <c r="C29849" s="683"/>
      <c r="D29849" s="684"/>
    </row>
    <row r="29850" spans="2:4" ht="15" customHeight="1" x14ac:dyDescent="0.25">
      <c r="B29850" s="683"/>
      <c r="C29850" s="683"/>
      <c r="D29850" s="684"/>
    </row>
    <row r="29851" spans="2:4" ht="15" customHeight="1" x14ac:dyDescent="0.25">
      <c r="B29851" s="683"/>
      <c r="C29851" s="683"/>
      <c r="D29851" s="684"/>
    </row>
    <row r="29852" spans="2:4" ht="15" customHeight="1" x14ac:dyDescent="0.25">
      <c r="B29852" s="683"/>
      <c r="C29852" s="683"/>
      <c r="D29852" s="684"/>
    </row>
    <row r="29853" spans="2:4" ht="15" customHeight="1" x14ac:dyDescent="0.25">
      <c r="B29853" s="683"/>
      <c r="C29853" s="683"/>
      <c r="D29853" s="684"/>
    </row>
    <row r="29854" spans="2:4" ht="15" customHeight="1" x14ac:dyDescent="0.25">
      <c r="B29854" s="683"/>
      <c r="C29854" s="683"/>
      <c r="D29854" s="684"/>
    </row>
    <row r="29855" spans="2:4" ht="15" customHeight="1" x14ac:dyDescent="0.25">
      <c r="B29855" s="683"/>
      <c r="C29855" s="683"/>
      <c r="D29855" s="684"/>
    </row>
    <row r="29856" spans="2:4" ht="15" customHeight="1" x14ac:dyDescent="0.25">
      <c r="B29856" s="683"/>
      <c r="C29856" s="683"/>
      <c r="D29856" s="684"/>
    </row>
    <row r="29857" spans="2:4" ht="15" customHeight="1" x14ac:dyDescent="0.25">
      <c r="B29857" s="683"/>
      <c r="C29857" s="683"/>
      <c r="D29857" s="684"/>
    </row>
    <row r="29858" spans="2:4" ht="15" customHeight="1" x14ac:dyDescent="0.25">
      <c r="B29858" s="683"/>
      <c r="C29858" s="683"/>
      <c r="D29858" s="684"/>
    </row>
    <row r="29859" spans="2:4" ht="15" customHeight="1" x14ac:dyDescent="0.25">
      <c r="B29859" s="683"/>
      <c r="C29859" s="683"/>
      <c r="D29859" s="684"/>
    </row>
    <row r="29860" spans="2:4" ht="15" customHeight="1" x14ac:dyDescent="0.25">
      <c r="B29860" s="683"/>
      <c r="C29860" s="683"/>
      <c r="D29860" s="684"/>
    </row>
    <row r="29861" spans="2:4" ht="15" customHeight="1" x14ac:dyDescent="0.25">
      <c r="B29861" s="683"/>
      <c r="C29861" s="683"/>
      <c r="D29861" s="684"/>
    </row>
    <row r="29862" spans="2:4" ht="15" customHeight="1" x14ac:dyDescent="0.25">
      <c r="B29862" s="683"/>
      <c r="C29862" s="683"/>
      <c r="D29862" s="684"/>
    </row>
    <row r="29863" spans="2:4" ht="15" customHeight="1" x14ac:dyDescent="0.25">
      <c r="B29863" s="683"/>
      <c r="C29863" s="683"/>
      <c r="D29863" s="684"/>
    </row>
    <row r="29864" spans="2:4" ht="15" customHeight="1" x14ac:dyDescent="0.25">
      <c r="B29864" s="683"/>
      <c r="C29864" s="683"/>
      <c r="D29864" s="684"/>
    </row>
    <row r="29865" spans="2:4" ht="15" customHeight="1" x14ac:dyDescent="0.25">
      <c r="B29865" s="683"/>
      <c r="C29865" s="683"/>
      <c r="D29865" s="684"/>
    </row>
    <row r="29866" spans="2:4" ht="15" customHeight="1" x14ac:dyDescent="0.25">
      <c r="B29866" s="683"/>
      <c r="C29866" s="683"/>
      <c r="D29866" s="684"/>
    </row>
    <row r="29867" spans="2:4" ht="15" customHeight="1" x14ac:dyDescent="0.25">
      <c r="B29867" s="683"/>
      <c r="C29867" s="683"/>
      <c r="D29867" s="684"/>
    </row>
    <row r="29868" spans="2:4" ht="15" customHeight="1" x14ac:dyDescent="0.25">
      <c r="B29868" s="683"/>
      <c r="C29868" s="683"/>
      <c r="D29868" s="684"/>
    </row>
    <row r="29869" spans="2:4" ht="15" customHeight="1" x14ac:dyDescent="0.25">
      <c r="B29869" s="683"/>
      <c r="C29869" s="683"/>
      <c r="D29869" s="684"/>
    </row>
    <row r="29870" spans="2:4" ht="15" customHeight="1" x14ac:dyDescent="0.25">
      <c r="B29870" s="683"/>
      <c r="C29870" s="683"/>
      <c r="D29870" s="684"/>
    </row>
    <row r="29871" spans="2:4" ht="15" customHeight="1" x14ac:dyDescent="0.25">
      <c r="B29871" s="683"/>
      <c r="C29871" s="683"/>
      <c r="D29871" s="684"/>
    </row>
    <row r="29872" spans="2:4" ht="15" customHeight="1" x14ac:dyDescent="0.25">
      <c r="B29872" s="683"/>
      <c r="C29872" s="683"/>
      <c r="D29872" s="684"/>
    </row>
    <row r="29873" spans="2:4" ht="15" customHeight="1" x14ac:dyDescent="0.25">
      <c r="B29873" s="683"/>
      <c r="C29873" s="683"/>
      <c r="D29873" s="684"/>
    </row>
    <row r="29874" spans="2:4" ht="15" customHeight="1" x14ac:dyDescent="0.25">
      <c r="B29874" s="683"/>
      <c r="C29874" s="683"/>
      <c r="D29874" s="684"/>
    </row>
    <row r="29875" spans="2:4" ht="15" customHeight="1" x14ac:dyDescent="0.25">
      <c r="B29875" s="683"/>
      <c r="C29875" s="683"/>
      <c r="D29875" s="684"/>
    </row>
    <row r="29876" spans="2:4" ht="15" customHeight="1" x14ac:dyDescent="0.25">
      <c r="B29876" s="683"/>
      <c r="C29876" s="683"/>
      <c r="D29876" s="684"/>
    </row>
    <row r="29877" spans="2:4" ht="15" customHeight="1" x14ac:dyDescent="0.25">
      <c r="B29877" s="683"/>
      <c r="C29877" s="683"/>
      <c r="D29877" s="684"/>
    </row>
    <row r="29878" spans="2:4" ht="15" customHeight="1" x14ac:dyDescent="0.25">
      <c r="B29878" s="683"/>
      <c r="C29878" s="683"/>
      <c r="D29878" s="684"/>
    </row>
    <row r="29879" spans="2:4" ht="15" customHeight="1" x14ac:dyDescent="0.25">
      <c r="B29879" s="683"/>
      <c r="C29879" s="683"/>
      <c r="D29879" s="684"/>
    </row>
    <row r="29880" spans="2:4" ht="15" customHeight="1" x14ac:dyDescent="0.25">
      <c r="B29880" s="683"/>
      <c r="C29880" s="683"/>
      <c r="D29880" s="684"/>
    </row>
    <row r="29881" spans="2:4" ht="15" customHeight="1" x14ac:dyDescent="0.25">
      <c r="B29881" s="683"/>
      <c r="C29881" s="683"/>
      <c r="D29881" s="684"/>
    </row>
    <row r="29882" spans="2:4" ht="15" customHeight="1" x14ac:dyDescent="0.25">
      <c r="B29882" s="683"/>
      <c r="C29882" s="683"/>
      <c r="D29882" s="684"/>
    </row>
    <row r="29883" spans="2:4" ht="15" customHeight="1" x14ac:dyDescent="0.25">
      <c r="B29883" s="683"/>
      <c r="C29883" s="683"/>
      <c r="D29883" s="684"/>
    </row>
    <row r="29884" spans="2:4" ht="15" customHeight="1" x14ac:dyDescent="0.25">
      <c r="B29884" s="683"/>
      <c r="C29884" s="683"/>
      <c r="D29884" s="684"/>
    </row>
    <row r="29885" spans="2:4" ht="15" customHeight="1" x14ac:dyDescent="0.25">
      <c r="B29885" s="683"/>
      <c r="C29885" s="683"/>
      <c r="D29885" s="684"/>
    </row>
    <row r="29886" spans="2:4" ht="15" customHeight="1" x14ac:dyDescent="0.25">
      <c r="B29886" s="683"/>
      <c r="C29886" s="683"/>
      <c r="D29886" s="684"/>
    </row>
    <row r="29887" spans="2:4" ht="15" customHeight="1" x14ac:dyDescent="0.25">
      <c r="B29887" s="683"/>
      <c r="C29887" s="683"/>
      <c r="D29887" s="684"/>
    </row>
    <row r="29888" spans="2:4" ht="15" customHeight="1" x14ac:dyDescent="0.25">
      <c r="B29888" s="683"/>
      <c r="C29888" s="683"/>
      <c r="D29888" s="684"/>
    </row>
    <row r="29889" spans="2:4" ht="15" customHeight="1" x14ac:dyDescent="0.25">
      <c r="B29889" s="683"/>
      <c r="C29889" s="683"/>
      <c r="D29889" s="684"/>
    </row>
    <row r="29890" spans="2:4" ht="15" customHeight="1" x14ac:dyDescent="0.25">
      <c r="B29890" s="683"/>
      <c r="C29890" s="683"/>
      <c r="D29890" s="684"/>
    </row>
    <row r="29891" spans="2:4" ht="15" customHeight="1" x14ac:dyDescent="0.25">
      <c r="B29891" s="683"/>
      <c r="C29891" s="683"/>
      <c r="D29891" s="684"/>
    </row>
    <row r="29892" spans="2:4" ht="15" customHeight="1" x14ac:dyDescent="0.25">
      <c r="B29892" s="683"/>
      <c r="C29892" s="683"/>
      <c r="D29892" s="684"/>
    </row>
    <row r="29893" spans="2:4" ht="15" customHeight="1" x14ac:dyDescent="0.25">
      <c r="B29893" s="683"/>
      <c r="C29893" s="683"/>
      <c r="D29893" s="684"/>
    </row>
    <row r="29894" spans="2:4" ht="15" customHeight="1" x14ac:dyDescent="0.25">
      <c r="B29894" s="683"/>
      <c r="C29894" s="683"/>
      <c r="D29894" s="684"/>
    </row>
    <row r="29895" spans="2:4" ht="15" customHeight="1" x14ac:dyDescent="0.25">
      <c r="B29895" s="683"/>
      <c r="C29895" s="683"/>
      <c r="D29895" s="684"/>
    </row>
    <row r="29896" spans="2:4" ht="15" customHeight="1" x14ac:dyDescent="0.25">
      <c r="B29896" s="683"/>
      <c r="C29896" s="683"/>
      <c r="D29896" s="684"/>
    </row>
    <row r="29897" spans="2:4" ht="15" customHeight="1" x14ac:dyDescent="0.25">
      <c r="B29897" s="683"/>
      <c r="C29897" s="683"/>
      <c r="D29897" s="684"/>
    </row>
    <row r="29898" spans="2:4" ht="15" customHeight="1" x14ac:dyDescent="0.25">
      <c r="B29898" s="683"/>
      <c r="C29898" s="683"/>
      <c r="D29898" s="684"/>
    </row>
    <row r="29899" spans="2:4" ht="15" customHeight="1" x14ac:dyDescent="0.25">
      <c r="B29899" s="683"/>
      <c r="C29899" s="683"/>
      <c r="D29899" s="684"/>
    </row>
    <row r="29900" spans="2:4" ht="15" customHeight="1" x14ac:dyDescent="0.25">
      <c r="B29900" s="683"/>
      <c r="C29900" s="683"/>
      <c r="D29900" s="684"/>
    </row>
    <row r="29901" spans="2:4" ht="15" customHeight="1" x14ac:dyDescent="0.25">
      <c r="B29901" s="683"/>
      <c r="C29901" s="683"/>
      <c r="D29901" s="684"/>
    </row>
    <row r="29902" spans="2:4" ht="15" customHeight="1" x14ac:dyDescent="0.25">
      <c r="B29902" s="683"/>
      <c r="C29902" s="683"/>
      <c r="D29902" s="684"/>
    </row>
    <row r="29903" spans="2:4" ht="15" customHeight="1" x14ac:dyDescent="0.25">
      <c r="B29903" s="683"/>
      <c r="C29903" s="683"/>
      <c r="D29903" s="684"/>
    </row>
    <row r="29904" spans="2:4" ht="15" customHeight="1" x14ac:dyDescent="0.25">
      <c r="B29904" s="683"/>
      <c r="C29904" s="683"/>
      <c r="D29904" s="684"/>
    </row>
    <row r="29905" spans="2:4" ht="15" customHeight="1" x14ac:dyDescent="0.25">
      <c r="B29905" s="683"/>
      <c r="C29905" s="683"/>
      <c r="D29905" s="684"/>
    </row>
    <row r="29906" spans="2:4" ht="15" customHeight="1" x14ac:dyDescent="0.25">
      <c r="B29906" s="683"/>
      <c r="C29906" s="683"/>
      <c r="D29906" s="684"/>
    </row>
    <row r="29907" spans="2:4" ht="15" customHeight="1" x14ac:dyDescent="0.25">
      <c r="B29907" s="683"/>
      <c r="C29907" s="683"/>
      <c r="D29907" s="684"/>
    </row>
    <row r="29908" spans="2:4" ht="15" customHeight="1" x14ac:dyDescent="0.25">
      <c r="B29908" s="683"/>
      <c r="C29908" s="683"/>
      <c r="D29908" s="684"/>
    </row>
    <row r="29909" spans="2:4" ht="15" customHeight="1" x14ac:dyDescent="0.25">
      <c r="B29909" s="683"/>
      <c r="C29909" s="683"/>
      <c r="D29909" s="684"/>
    </row>
    <row r="29910" spans="2:4" ht="15" customHeight="1" x14ac:dyDescent="0.25">
      <c r="B29910" s="683"/>
      <c r="C29910" s="683"/>
      <c r="D29910" s="684"/>
    </row>
    <row r="29911" spans="2:4" ht="15" customHeight="1" x14ac:dyDescent="0.25">
      <c r="B29911" s="683"/>
      <c r="C29911" s="683"/>
      <c r="D29911" s="684"/>
    </row>
    <row r="29912" spans="2:4" ht="15" customHeight="1" x14ac:dyDescent="0.25">
      <c r="B29912" s="683"/>
      <c r="C29912" s="683"/>
      <c r="D29912" s="684"/>
    </row>
    <row r="29913" spans="2:4" ht="15" customHeight="1" x14ac:dyDescent="0.25">
      <c r="B29913" s="683"/>
      <c r="C29913" s="683"/>
      <c r="D29913" s="684"/>
    </row>
    <row r="29914" spans="2:4" ht="15" customHeight="1" x14ac:dyDescent="0.25">
      <c r="B29914" s="683"/>
      <c r="C29914" s="683"/>
      <c r="D29914" s="684"/>
    </row>
    <row r="29915" spans="2:4" ht="15" customHeight="1" x14ac:dyDescent="0.25">
      <c r="B29915" s="683"/>
      <c r="C29915" s="683"/>
      <c r="D29915" s="684"/>
    </row>
    <row r="29916" spans="2:4" ht="15" customHeight="1" x14ac:dyDescent="0.25">
      <c r="B29916" s="683"/>
      <c r="C29916" s="683"/>
      <c r="D29916" s="684"/>
    </row>
    <row r="29917" spans="2:4" ht="15" customHeight="1" x14ac:dyDescent="0.25">
      <c r="B29917" s="683"/>
      <c r="C29917" s="683"/>
      <c r="D29917" s="684"/>
    </row>
    <row r="29918" spans="2:4" ht="15" customHeight="1" x14ac:dyDescent="0.25">
      <c r="B29918" s="683"/>
      <c r="C29918" s="683"/>
      <c r="D29918" s="684"/>
    </row>
    <row r="29919" spans="2:4" ht="15" customHeight="1" x14ac:dyDescent="0.25">
      <c r="B29919" s="683"/>
      <c r="C29919" s="683"/>
      <c r="D29919" s="684"/>
    </row>
    <row r="29920" spans="2:4" ht="15" customHeight="1" x14ac:dyDescent="0.25">
      <c r="B29920" s="683"/>
      <c r="C29920" s="683"/>
      <c r="D29920" s="684"/>
    </row>
    <row r="29921" spans="2:4" ht="15" customHeight="1" x14ac:dyDescent="0.25">
      <c r="B29921" s="683"/>
      <c r="C29921" s="683"/>
      <c r="D29921" s="684"/>
    </row>
    <row r="29922" spans="2:4" ht="15" customHeight="1" x14ac:dyDescent="0.25">
      <c r="B29922" s="683"/>
      <c r="C29922" s="683"/>
      <c r="D29922" s="684"/>
    </row>
    <row r="29923" spans="2:4" ht="15" customHeight="1" x14ac:dyDescent="0.25">
      <c r="B29923" s="683"/>
      <c r="C29923" s="683"/>
      <c r="D29923" s="684"/>
    </row>
    <row r="29924" spans="2:4" ht="15" customHeight="1" x14ac:dyDescent="0.25">
      <c r="B29924" s="683"/>
      <c r="C29924" s="683"/>
      <c r="D29924" s="684"/>
    </row>
    <row r="29925" spans="2:4" ht="15" customHeight="1" x14ac:dyDescent="0.25">
      <c r="B29925" s="683"/>
      <c r="C29925" s="683"/>
      <c r="D29925" s="684"/>
    </row>
    <row r="29926" spans="2:4" ht="15" customHeight="1" x14ac:dyDescent="0.25">
      <c r="B29926" s="683"/>
      <c r="C29926" s="683"/>
      <c r="D29926" s="684"/>
    </row>
    <row r="29927" spans="2:4" ht="15" customHeight="1" x14ac:dyDescent="0.25">
      <c r="B29927" s="683"/>
      <c r="C29927" s="683"/>
      <c r="D29927" s="684"/>
    </row>
    <row r="29928" spans="2:4" ht="15" customHeight="1" x14ac:dyDescent="0.25">
      <c r="B29928" s="683"/>
      <c r="C29928" s="683"/>
      <c r="D29928" s="684"/>
    </row>
    <row r="29929" spans="2:4" ht="15" customHeight="1" x14ac:dyDescent="0.25">
      <c r="B29929" s="683"/>
      <c r="C29929" s="683"/>
      <c r="D29929" s="684"/>
    </row>
    <row r="29930" spans="2:4" ht="15" customHeight="1" x14ac:dyDescent="0.25">
      <c r="B29930" s="683"/>
      <c r="C29930" s="683"/>
      <c r="D29930" s="684"/>
    </row>
    <row r="29931" spans="2:4" ht="15" customHeight="1" x14ac:dyDescent="0.25">
      <c r="B29931" s="683"/>
      <c r="C29931" s="683"/>
      <c r="D29931" s="684"/>
    </row>
    <row r="29932" spans="2:4" ht="15" customHeight="1" x14ac:dyDescent="0.25">
      <c r="B29932" s="683"/>
      <c r="C29932" s="683"/>
      <c r="D29932" s="684"/>
    </row>
    <row r="29933" spans="2:4" ht="15" customHeight="1" x14ac:dyDescent="0.25">
      <c r="B29933" s="683"/>
      <c r="C29933" s="683"/>
      <c r="D29933" s="684"/>
    </row>
    <row r="29934" spans="2:4" ht="15" customHeight="1" x14ac:dyDescent="0.25">
      <c r="B29934" s="683"/>
      <c r="C29934" s="683"/>
      <c r="D29934" s="684"/>
    </row>
    <row r="29935" spans="2:4" ht="15" customHeight="1" x14ac:dyDescent="0.25">
      <c r="B29935" s="683"/>
      <c r="C29935" s="683"/>
      <c r="D29935" s="684"/>
    </row>
    <row r="29936" spans="2:4" ht="15" customHeight="1" x14ac:dyDescent="0.25">
      <c r="B29936" s="683"/>
      <c r="C29936" s="683"/>
      <c r="D29936" s="684"/>
    </row>
    <row r="29937" spans="2:4" ht="15" customHeight="1" x14ac:dyDescent="0.25">
      <c r="B29937" s="683"/>
      <c r="C29937" s="683"/>
      <c r="D29937" s="684"/>
    </row>
    <row r="29938" spans="2:4" ht="15" customHeight="1" x14ac:dyDescent="0.25">
      <c r="B29938" s="683"/>
      <c r="C29938" s="683"/>
      <c r="D29938" s="684"/>
    </row>
    <row r="29939" spans="2:4" ht="15" customHeight="1" x14ac:dyDescent="0.25">
      <c r="B29939" s="683"/>
      <c r="C29939" s="683"/>
      <c r="D29939" s="684"/>
    </row>
    <row r="29940" spans="2:4" ht="15" customHeight="1" x14ac:dyDescent="0.25">
      <c r="B29940" s="683"/>
      <c r="C29940" s="683"/>
      <c r="D29940" s="684"/>
    </row>
    <row r="29941" spans="2:4" ht="15" customHeight="1" x14ac:dyDescent="0.25">
      <c r="B29941" s="683"/>
      <c r="C29941" s="683"/>
      <c r="D29941" s="684"/>
    </row>
    <row r="29942" spans="2:4" ht="15" customHeight="1" x14ac:dyDescent="0.25">
      <c r="B29942" s="683"/>
      <c r="C29942" s="683"/>
      <c r="D29942" s="684"/>
    </row>
    <row r="29943" spans="2:4" ht="15" customHeight="1" x14ac:dyDescent="0.25">
      <c r="B29943" s="683"/>
      <c r="C29943" s="683"/>
      <c r="D29943" s="684"/>
    </row>
    <row r="29944" spans="2:4" ht="15" customHeight="1" x14ac:dyDescent="0.25">
      <c r="B29944" s="683"/>
      <c r="C29944" s="683"/>
      <c r="D29944" s="684"/>
    </row>
    <row r="29945" spans="2:4" ht="15" customHeight="1" x14ac:dyDescent="0.25">
      <c r="B29945" s="683"/>
      <c r="C29945" s="683"/>
      <c r="D29945" s="684"/>
    </row>
    <row r="29946" spans="2:4" ht="15" customHeight="1" x14ac:dyDescent="0.25">
      <c r="B29946" s="683"/>
      <c r="C29946" s="683"/>
      <c r="D29946" s="684"/>
    </row>
    <row r="29947" spans="2:4" ht="15" customHeight="1" x14ac:dyDescent="0.25">
      <c r="B29947" s="683"/>
      <c r="C29947" s="683"/>
      <c r="D29947" s="684"/>
    </row>
    <row r="29948" spans="2:4" ht="15" customHeight="1" x14ac:dyDescent="0.25">
      <c r="B29948" s="683"/>
      <c r="C29948" s="683"/>
      <c r="D29948" s="684"/>
    </row>
    <row r="29949" spans="2:4" ht="15" customHeight="1" x14ac:dyDescent="0.25">
      <c r="B29949" s="683"/>
      <c r="C29949" s="683"/>
      <c r="D29949" s="684"/>
    </row>
    <row r="29950" spans="2:4" ht="15" customHeight="1" x14ac:dyDescent="0.25">
      <c r="B29950" s="683"/>
      <c r="C29950" s="683"/>
      <c r="D29950" s="684"/>
    </row>
    <row r="29951" spans="2:4" ht="15" customHeight="1" x14ac:dyDescent="0.25">
      <c r="B29951" s="683"/>
      <c r="C29951" s="683"/>
      <c r="D29951" s="684"/>
    </row>
    <row r="29952" spans="2:4" ht="15" customHeight="1" x14ac:dyDescent="0.25">
      <c r="B29952" s="683"/>
      <c r="C29952" s="683"/>
      <c r="D29952" s="684"/>
    </row>
    <row r="29953" spans="2:4" ht="15" customHeight="1" x14ac:dyDescent="0.25">
      <c r="B29953" s="683"/>
      <c r="C29953" s="683"/>
      <c r="D29953" s="684"/>
    </row>
    <row r="29954" spans="2:4" ht="15" customHeight="1" x14ac:dyDescent="0.25">
      <c r="B29954" s="683"/>
      <c r="C29954" s="683"/>
      <c r="D29954" s="684"/>
    </row>
    <row r="29955" spans="2:4" ht="15" customHeight="1" x14ac:dyDescent="0.25">
      <c r="B29955" s="683"/>
      <c r="C29955" s="683"/>
      <c r="D29955" s="684"/>
    </row>
    <row r="29956" spans="2:4" ht="15" customHeight="1" x14ac:dyDescent="0.25">
      <c r="B29956" s="683"/>
      <c r="C29956" s="683"/>
      <c r="D29956" s="684"/>
    </row>
    <row r="29957" spans="2:4" ht="15" customHeight="1" x14ac:dyDescent="0.25">
      <c r="B29957" s="683"/>
      <c r="C29957" s="683"/>
      <c r="D29957" s="684"/>
    </row>
    <row r="29958" spans="2:4" ht="15" customHeight="1" x14ac:dyDescent="0.25">
      <c r="B29958" s="683"/>
      <c r="C29958" s="683"/>
      <c r="D29958" s="684"/>
    </row>
    <row r="29959" spans="2:4" ht="15" customHeight="1" x14ac:dyDescent="0.25">
      <c r="B29959" s="683"/>
      <c r="C29959" s="683"/>
      <c r="D29959" s="684"/>
    </row>
    <row r="29960" spans="2:4" ht="15" customHeight="1" x14ac:dyDescent="0.25">
      <c r="B29960" s="683"/>
      <c r="C29960" s="683"/>
      <c r="D29960" s="684"/>
    </row>
    <row r="29961" spans="2:4" ht="15" customHeight="1" x14ac:dyDescent="0.25">
      <c r="B29961" s="683"/>
      <c r="C29961" s="683"/>
      <c r="D29961" s="684"/>
    </row>
    <row r="29962" spans="2:4" ht="15" customHeight="1" x14ac:dyDescent="0.25">
      <c r="B29962" s="683"/>
      <c r="C29962" s="683"/>
      <c r="D29962" s="684"/>
    </row>
    <row r="29963" spans="2:4" ht="15" customHeight="1" x14ac:dyDescent="0.25">
      <c r="B29963" s="683"/>
      <c r="C29963" s="683"/>
      <c r="D29963" s="684"/>
    </row>
    <row r="29964" spans="2:4" ht="15" customHeight="1" x14ac:dyDescent="0.25">
      <c r="B29964" s="683"/>
      <c r="C29964" s="683"/>
      <c r="D29964" s="684"/>
    </row>
    <row r="29965" spans="2:4" ht="15" customHeight="1" x14ac:dyDescent="0.25">
      <c r="B29965" s="683"/>
      <c r="C29965" s="683"/>
      <c r="D29965" s="684"/>
    </row>
    <row r="29966" spans="2:4" ht="15" customHeight="1" x14ac:dyDescent="0.25">
      <c r="B29966" s="683"/>
      <c r="C29966" s="683"/>
      <c r="D29966" s="684"/>
    </row>
    <row r="29967" spans="2:4" ht="15" customHeight="1" x14ac:dyDescent="0.25">
      <c r="B29967" s="683"/>
      <c r="C29967" s="683"/>
      <c r="D29967" s="684"/>
    </row>
    <row r="29968" spans="2:4" ht="15" customHeight="1" x14ac:dyDescent="0.25">
      <c r="B29968" s="683"/>
      <c r="C29968" s="683"/>
      <c r="D29968" s="684"/>
    </row>
    <row r="29969" spans="2:4" ht="15" customHeight="1" x14ac:dyDescent="0.25">
      <c r="B29969" s="683"/>
      <c r="C29969" s="683"/>
      <c r="D29969" s="684"/>
    </row>
    <row r="29970" spans="2:4" ht="15" customHeight="1" x14ac:dyDescent="0.25">
      <c r="B29970" s="683"/>
      <c r="C29970" s="683"/>
      <c r="D29970" s="684"/>
    </row>
    <row r="29971" spans="2:4" ht="15" customHeight="1" x14ac:dyDescent="0.25">
      <c r="B29971" s="683"/>
      <c r="C29971" s="683"/>
      <c r="D29971" s="684"/>
    </row>
    <row r="29972" spans="2:4" ht="15" customHeight="1" x14ac:dyDescent="0.25">
      <c r="B29972" s="683"/>
      <c r="C29972" s="683"/>
      <c r="D29972" s="684"/>
    </row>
    <row r="29973" spans="2:4" ht="15" customHeight="1" x14ac:dyDescent="0.25">
      <c r="B29973" s="683"/>
      <c r="C29973" s="683"/>
      <c r="D29973" s="684"/>
    </row>
    <row r="29974" spans="2:4" ht="15" customHeight="1" x14ac:dyDescent="0.25">
      <c r="B29974" s="683"/>
      <c r="C29974" s="683"/>
      <c r="D29974" s="684"/>
    </row>
    <row r="29975" spans="2:4" ht="15" customHeight="1" x14ac:dyDescent="0.25">
      <c r="B29975" s="683"/>
      <c r="C29975" s="683"/>
      <c r="D29975" s="684"/>
    </row>
    <row r="29976" spans="2:4" ht="15" customHeight="1" x14ac:dyDescent="0.25">
      <c r="B29976" s="683"/>
      <c r="C29976" s="683"/>
      <c r="D29976" s="684"/>
    </row>
    <row r="29977" spans="2:4" ht="15" customHeight="1" x14ac:dyDescent="0.25">
      <c r="B29977" s="683"/>
      <c r="C29977" s="683"/>
      <c r="D29977" s="684"/>
    </row>
    <row r="29978" spans="2:4" ht="15" customHeight="1" x14ac:dyDescent="0.25">
      <c r="B29978" s="683"/>
      <c r="C29978" s="683"/>
      <c r="D29978" s="684"/>
    </row>
    <row r="29979" spans="2:4" ht="15" customHeight="1" x14ac:dyDescent="0.25">
      <c r="B29979" s="683"/>
      <c r="C29979" s="683"/>
      <c r="D29979" s="684"/>
    </row>
    <row r="29980" spans="2:4" ht="15" customHeight="1" x14ac:dyDescent="0.25">
      <c r="B29980" s="683"/>
      <c r="C29980" s="683"/>
      <c r="D29980" s="684"/>
    </row>
    <row r="29981" spans="2:4" ht="15" customHeight="1" x14ac:dyDescent="0.25">
      <c r="B29981" s="683"/>
      <c r="C29981" s="683"/>
      <c r="D29981" s="684"/>
    </row>
    <row r="29982" spans="2:4" ht="15" customHeight="1" x14ac:dyDescent="0.25">
      <c r="B29982" s="683"/>
      <c r="C29982" s="683"/>
      <c r="D29982" s="684"/>
    </row>
    <row r="29983" spans="2:4" ht="15" customHeight="1" x14ac:dyDescent="0.25">
      <c r="B29983" s="683"/>
      <c r="C29983" s="683"/>
      <c r="D29983" s="684"/>
    </row>
    <row r="29984" spans="2:4" ht="15" customHeight="1" x14ac:dyDescent="0.25">
      <c r="B29984" s="683"/>
      <c r="C29984" s="683"/>
      <c r="D29984" s="684"/>
    </row>
    <row r="29985" spans="2:4" ht="15" customHeight="1" x14ac:dyDescent="0.25">
      <c r="B29985" s="683"/>
      <c r="C29985" s="683"/>
      <c r="D29985" s="684"/>
    </row>
    <row r="29986" spans="2:4" ht="15" customHeight="1" x14ac:dyDescent="0.25">
      <c r="B29986" s="683"/>
      <c r="C29986" s="683"/>
      <c r="D29986" s="684"/>
    </row>
    <row r="29987" spans="2:4" ht="15" customHeight="1" x14ac:dyDescent="0.25">
      <c r="B29987" s="683"/>
      <c r="C29987" s="683"/>
      <c r="D29987" s="684"/>
    </row>
    <row r="29988" spans="2:4" ht="15" customHeight="1" x14ac:dyDescent="0.25">
      <c r="B29988" s="683"/>
      <c r="C29988" s="683"/>
      <c r="D29988" s="684"/>
    </row>
    <row r="29989" spans="2:4" ht="15" customHeight="1" x14ac:dyDescent="0.25">
      <c r="B29989" s="683"/>
      <c r="C29989" s="683"/>
      <c r="D29989" s="684"/>
    </row>
    <row r="29990" spans="2:4" ht="15" customHeight="1" x14ac:dyDescent="0.25">
      <c r="B29990" s="683"/>
      <c r="C29990" s="683"/>
      <c r="D29990" s="684"/>
    </row>
    <row r="29991" spans="2:4" ht="15" customHeight="1" x14ac:dyDescent="0.25">
      <c r="B29991" s="683"/>
      <c r="C29991" s="683"/>
      <c r="D29991" s="684"/>
    </row>
    <row r="29992" spans="2:4" ht="15" customHeight="1" x14ac:dyDescent="0.25">
      <c r="B29992" s="683"/>
      <c r="C29992" s="683"/>
      <c r="D29992" s="684"/>
    </row>
    <row r="29993" spans="2:4" ht="15" customHeight="1" x14ac:dyDescent="0.25">
      <c r="B29993" s="683"/>
      <c r="C29993" s="683"/>
      <c r="D29993" s="684"/>
    </row>
    <row r="29994" spans="2:4" ht="15" customHeight="1" x14ac:dyDescent="0.25">
      <c r="B29994" s="683"/>
      <c r="C29994" s="683"/>
      <c r="D29994" s="684"/>
    </row>
    <row r="29995" spans="2:4" ht="15" customHeight="1" x14ac:dyDescent="0.25">
      <c r="B29995" s="683"/>
      <c r="C29995" s="683"/>
      <c r="D29995" s="684"/>
    </row>
    <row r="29996" spans="2:4" ht="15" customHeight="1" x14ac:dyDescent="0.25">
      <c r="B29996" s="683"/>
      <c r="C29996" s="683"/>
      <c r="D29996" s="684"/>
    </row>
    <row r="29997" spans="2:4" ht="15" customHeight="1" x14ac:dyDescent="0.25">
      <c r="B29997" s="683"/>
      <c r="C29997" s="683"/>
      <c r="D29997" s="684"/>
    </row>
    <row r="29998" spans="2:4" ht="15" customHeight="1" x14ac:dyDescent="0.25">
      <c r="B29998" s="683"/>
      <c r="C29998" s="683"/>
      <c r="D29998" s="684"/>
    </row>
    <row r="29999" spans="2:4" ht="15" customHeight="1" x14ac:dyDescent="0.25">
      <c r="B29999" s="683"/>
      <c r="C29999" s="683"/>
      <c r="D29999" s="684"/>
    </row>
    <row r="30000" spans="2:4" ht="15" customHeight="1" x14ac:dyDescent="0.25">
      <c r="B30000" s="683"/>
      <c r="C30000" s="683"/>
      <c r="D30000" s="684"/>
    </row>
    <row r="30001" spans="2:4" ht="15" customHeight="1" x14ac:dyDescent="0.25">
      <c r="B30001" s="683"/>
      <c r="C30001" s="683"/>
      <c r="D30001" s="684"/>
    </row>
    <row r="30002" spans="2:4" ht="15" customHeight="1" x14ac:dyDescent="0.25">
      <c r="B30002" s="683"/>
      <c r="C30002" s="683"/>
      <c r="D30002" s="684"/>
    </row>
    <row r="30003" spans="2:4" ht="15" customHeight="1" x14ac:dyDescent="0.25">
      <c r="B30003" s="683"/>
      <c r="C30003" s="683"/>
      <c r="D30003" s="684"/>
    </row>
    <row r="30004" spans="2:4" ht="15" customHeight="1" x14ac:dyDescent="0.25">
      <c r="B30004" s="683"/>
      <c r="C30004" s="683"/>
      <c r="D30004" s="684"/>
    </row>
    <row r="30005" spans="2:4" ht="15" customHeight="1" x14ac:dyDescent="0.25">
      <c r="B30005" s="683"/>
      <c r="C30005" s="683"/>
      <c r="D30005" s="684"/>
    </row>
    <row r="30006" spans="2:4" ht="15" customHeight="1" x14ac:dyDescent="0.25">
      <c r="B30006" s="683"/>
      <c r="C30006" s="683"/>
      <c r="D30006" s="684"/>
    </row>
    <row r="30007" spans="2:4" ht="15" customHeight="1" x14ac:dyDescent="0.25">
      <c r="B30007" s="683"/>
      <c r="C30007" s="683"/>
      <c r="D30007" s="684"/>
    </row>
    <row r="30008" spans="2:4" ht="15" customHeight="1" x14ac:dyDescent="0.25">
      <c r="B30008" s="683"/>
      <c r="C30008" s="683"/>
      <c r="D30008" s="684"/>
    </row>
    <row r="30009" spans="2:4" ht="15" customHeight="1" x14ac:dyDescent="0.25">
      <c r="B30009" s="683"/>
      <c r="C30009" s="683"/>
      <c r="D30009" s="684"/>
    </row>
    <row r="30010" spans="2:4" ht="15" customHeight="1" x14ac:dyDescent="0.25">
      <c r="B30010" s="683"/>
      <c r="C30010" s="683"/>
      <c r="D30010" s="684"/>
    </row>
    <row r="30011" spans="2:4" ht="15" customHeight="1" x14ac:dyDescent="0.25">
      <c r="B30011" s="683"/>
      <c r="C30011" s="683"/>
      <c r="D30011" s="684"/>
    </row>
    <row r="30012" spans="2:4" ht="15" customHeight="1" x14ac:dyDescent="0.25">
      <c r="B30012" s="683"/>
      <c r="C30012" s="683"/>
      <c r="D30012" s="684"/>
    </row>
    <row r="30013" spans="2:4" ht="15" customHeight="1" x14ac:dyDescent="0.25">
      <c r="B30013" s="683"/>
      <c r="C30013" s="683"/>
      <c r="D30013" s="684"/>
    </row>
    <row r="30014" spans="2:4" ht="15" customHeight="1" x14ac:dyDescent="0.25">
      <c r="B30014" s="683"/>
      <c r="C30014" s="683"/>
      <c r="D30014" s="684"/>
    </row>
    <row r="30015" spans="2:4" ht="15" customHeight="1" x14ac:dyDescent="0.25">
      <c r="B30015" s="683"/>
      <c r="C30015" s="683"/>
      <c r="D30015" s="684"/>
    </row>
    <row r="30016" spans="2:4" ht="15" customHeight="1" x14ac:dyDescent="0.25">
      <c r="B30016" s="683"/>
      <c r="C30016" s="683"/>
      <c r="D30016" s="684"/>
    </row>
    <row r="30017" spans="2:4" ht="15" customHeight="1" x14ac:dyDescent="0.25">
      <c r="B30017" s="683"/>
      <c r="C30017" s="683"/>
      <c r="D30017" s="684"/>
    </row>
    <row r="30018" spans="2:4" ht="15" customHeight="1" x14ac:dyDescent="0.25">
      <c r="B30018" s="683"/>
      <c r="C30018" s="683"/>
      <c r="D30018" s="684"/>
    </row>
    <row r="30019" spans="2:4" ht="15" customHeight="1" x14ac:dyDescent="0.25">
      <c r="B30019" s="683"/>
      <c r="C30019" s="683"/>
      <c r="D30019" s="684"/>
    </row>
    <row r="30020" spans="2:4" ht="15" customHeight="1" x14ac:dyDescent="0.25">
      <c r="B30020" s="683"/>
      <c r="C30020" s="683"/>
      <c r="D30020" s="684"/>
    </row>
    <row r="30021" spans="2:4" ht="15" customHeight="1" x14ac:dyDescent="0.25">
      <c r="B30021" s="683"/>
      <c r="C30021" s="683"/>
      <c r="D30021" s="684"/>
    </row>
    <row r="30022" spans="2:4" ht="15" customHeight="1" x14ac:dyDescent="0.25">
      <c r="B30022" s="683"/>
      <c r="C30022" s="683"/>
      <c r="D30022" s="684"/>
    </row>
    <row r="30023" spans="2:4" ht="15" customHeight="1" x14ac:dyDescent="0.25">
      <c r="B30023" s="683"/>
      <c r="C30023" s="683"/>
      <c r="D30023" s="684"/>
    </row>
    <row r="30024" spans="2:4" ht="15" customHeight="1" x14ac:dyDescent="0.25">
      <c r="B30024" s="683"/>
      <c r="C30024" s="683"/>
      <c r="D30024" s="684"/>
    </row>
    <row r="30025" spans="2:4" ht="15" customHeight="1" x14ac:dyDescent="0.25">
      <c r="B30025" s="683"/>
      <c r="C30025" s="683"/>
      <c r="D30025" s="684"/>
    </row>
    <row r="30026" spans="2:4" ht="15" customHeight="1" x14ac:dyDescent="0.25">
      <c r="B30026" s="683"/>
      <c r="C30026" s="683"/>
      <c r="D30026" s="684"/>
    </row>
    <row r="30027" spans="2:4" ht="15" customHeight="1" x14ac:dyDescent="0.25">
      <c r="B30027" s="683"/>
      <c r="C30027" s="683"/>
      <c r="D30027" s="684"/>
    </row>
    <row r="30028" spans="2:4" ht="15" customHeight="1" x14ac:dyDescent="0.25">
      <c r="B30028" s="683"/>
      <c r="C30028" s="683"/>
      <c r="D30028" s="684"/>
    </row>
    <row r="30029" spans="2:4" ht="15" customHeight="1" x14ac:dyDescent="0.25">
      <c r="B30029" s="683"/>
      <c r="C30029" s="683"/>
      <c r="D30029" s="684"/>
    </row>
    <row r="30030" spans="2:4" ht="15" customHeight="1" x14ac:dyDescent="0.25">
      <c r="B30030" s="683"/>
      <c r="C30030" s="683"/>
      <c r="D30030" s="684"/>
    </row>
    <row r="30031" spans="2:4" ht="15" customHeight="1" x14ac:dyDescent="0.25">
      <c r="B30031" s="683"/>
      <c r="C30031" s="683"/>
      <c r="D30031" s="684"/>
    </row>
    <row r="30032" spans="2:4" ht="15" customHeight="1" x14ac:dyDescent="0.25">
      <c r="B30032" s="683"/>
      <c r="C30032" s="683"/>
      <c r="D30032" s="684"/>
    </row>
    <row r="30033" spans="2:4" ht="15" customHeight="1" x14ac:dyDescent="0.25">
      <c r="B30033" s="683"/>
      <c r="C30033" s="683"/>
      <c r="D30033" s="684"/>
    </row>
    <row r="30034" spans="2:4" ht="15" customHeight="1" x14ac:dyDescent="0.25">
      <c r="B30034" s="683"/>
      <c r="C30034" s="683"/>
      <c r="D30034" s="684"/>
    </row>
    <row r="30035" spans="2:4" ht="15" customHeight="1" x14ac:dyDescent="0.25">
      <c r="B30035" s="683"/>
      <c r="C30035" s="683"/>
      <c r="D30035" s="684"/>
    </row>
    <row r="30036" spans="2:4" ht="15" customHeight="1" x14ac:dyDescent="0.25">
      <c r="B30036" s="683"/>
      <c r="C30036" s="683"/>
      <c r="D30036" s="684"/>
    </row>
    <row r="30037" spans="2:4" ht="15" customHeight="1" x14ac:dyDescent="0.25">
      <c r="B30037" s="683"/>
      <c r="C30037" s="683"/>
      <c r="D30037" s="684"/>
    </row>
    <row r="30038" spans="2:4" ht="15" customHeight="1" x14ac:dyDescent="0.25">
      <c r="B30038" s="683"/>
      <c r="C30038" s="683"/>
      <c r="D30038" s="684"/>
    </row>
    <row r="30039" spans="2:4" ht="15" customHeight="1" x14ac:dyDescent="0.25">
      <c r="B30039" s="683"/>
      <c r="C30039" s="683"/>
      <c r="D30039" s="684"/>
    </row>
    <row r="30040" spans="2:4" ht="15" customHeight="1" x14ac:dyDescent="0.25">
      <c r="B30040" s="683"/>
      <c r="C30040" s="683"/>
      <c r="D30040" s="684"/>
    </row>
    <row r="30041" spans="2:4" ht="15" customHeight="1" x14ac:dyDescent="0.25">
      <c r="B30041" s="683"/>
      <c r="C30041" s="683"/>
      <c r="D30041" s="684"/>
    </row>
    <row r="30042" spans="2:4" ht="15" customHeight="1" x14ac:dyDescent="0.25">
      <c r="B30042" s="683"/>
      <c r="C30042" s="683"/>
      <c r="D30042" s="684"/>
    </row>
    <row r="30043" spans="2:4" ht="15" customHeight="1" x14ac:dyDescent="0.25">
      <c r="B30043" s="683"/>
      <c r="C30043" s="683"/>
      <c r="D30043" s="684"/>
    </row>
    <row r="30044" spans="2:4" ht="15" customHeight="1" x14ac:dyDescent="0.25">
      <c r="B30044" s="683"/>
      <c r="C30044" s="683"/>
      <c r="D30044" s="684"/>
    </row>
    <row r="30045" spans="2:4" ht="15" customHeight="1" x14ac:dyDescent="0.25">
      <c r="B30045" s="683"/>
      <c r="C30045" s="683"/>
      <c r="D30045" s="684"/>
    </row>
    <row r="30046" spans="2:4" ht="15" customHeight="1" x14ac:dyDescent="0.25">
      <c r="B30046" s="683"/>
      <c r="C30046" s="683"/>
      <c r="D30046" s="684"/>
    </row>
    <row r="30047" spans="2:4" ht="15" customHeight="1" x14ac:dyDescent="0.25">
      <c r="B30047" s="683"/>
      <c r="C30047" s="683"/>
      <c r="D30047" s="684"/>
    </row>
    <row r="30048" spans="2:4" ht="15" customHeight="1" x14ac:dyDescent="0.25">
      <c r="B30048" s="683"/>
      <c r="C30048" s="683"/>
      <c r="D30048" s="684"/>
    </row>
    <row r="30049" spans="2:4" ht="15" customHeight="1" x14ac:dyDescent="0.25">
      <c r="B30049" s="683"/>
      <c r="C30049" s="683"/>
      <c r="D30049" s="684"/>
    </row>
    <row r="30050" spans="2:4" ht="15" customHeight="1" x14ac:dyDescent="0.25">
      <c r="B30050" s="683"/>
      <c r="C30050" s="683"/>
      <c r="D30050" s="684"/>
    </row>
    <row r="30051" spans="2:4" ht="15" customHeight="1" x14ac:dyDescent="0.25">
      <c r="B30051" s="683"/>
      <c r="C30051" s="683"/>
      <c r="D30051" s="684"/>
    </row>
    <row r="30052" spans="2:4" ht="15" customHeight="1" x14ac:dyDescent="0.25">
      <c r="B30052" s="683"/>
      <c r="C30052" s="683"/>
      <c r="D30052" s="684"/>
    </row>
    <row r="30053" spans="2:4" ht="15" customHeight="1" x14ac:dyDescent="0.25">
      <c r="B30053" s="683"/>
      <c r="C30053" s="683"/>
      <c r="D30053" s="684"/>
    </row>
    <row r="30054" spans="2:4" ht="15" customHeight="1" x14ac:dyDescent="0.25">
      <c r="B30054" s="683"/>
      <c r="C30054" s="683"/>
      <c r="D30054" s="684"/>
    </row>
    <row r="30055" spans="2:4" ht="15" customHeight="1" x14ac:dyDescent="0.25">
      <c r="B30055" s="683"/>
      <c r="C30055" s="683"/>
      <c r="D30055" s="684"/>
    </row>
    <row r="30056" spans="2:4" ht="15" customHeight="1" x14ac:dyDescent="0.25">
      <c r="B30056" s="683"/>
      <c r="C30056" s="683"/>
      <c r="D30056" s="684"/>
    </row>
    <row r="30057" spans="2:4" ht="15" customHeight="1" x14ac:dyDescent="0.25">
      <c r="B30057" s="683"/>
      <c r="C30057" s="683"/>
      <c r="D30057" s="684"/>
    </row>
    <row r="30058" spans="2:4" ht="15" customHeight="1" x14ac:dyDescent="0.25">
      <c r="B30058" s="683"/>
      <c r="C30058" s="683"/>
      <c r="D30058" s="684"/>
    </row>
    <row r="30059" spans="2:4" ht="15" customHeight="1" x14ac:dyDescent="0.25">
      <c r="B30059" s="683"/>
      <c r="C30059" s="683"/>
      <c r="D30059" s="684"/>
    </row>
    <row r="30060" spans="2:4" ht="15" customHeight="1" x14ac:dyDescent="0.25">
      <c r="B30060" s="683"/>
      <c r="C30060" s="683"/>
      <c r="D30060" s="684"/>
    </row>
    <row r="30061" spans="2:4" ht="15" customHeight="1" x14ac:dyDescent="0.25">
      <c r="B30061" s="683"/>
      <c r="C30061" s="683"/>
      <c r="D30061" s="684"/>
    </row>
    <row r="30062" spans="2:4" ht="15" customHeight="1" x14ac:dyDescent="0.25">
      <c r="B30062" s="683"/>
      <c r="C30062" s="683"/>
      <c r="D30062" s="684"/>
    </row>
    <row r="30063" spans="2:4" ht="15" customHeight="1" x14ac:dyDescent="0.25">
      <c r="B30063" s="683"/>
      <c r="C30063" s="683"/>
      <c r="D30063" s="684"/>
    </row>
    <row r="30064" spans="2:4" ht="15" customHeight="1" x14ac:dyDescent="0.25">
      <c r="B30064" s="683"/>
      <c r="C30064" s="683"/>
      <c r="D30064" s="684"/>
    </row>
    <row r="30065" spans="2:4" ht="15" customHeight="1" x14ac:dyDescent="0.25">
      <c r="B30065" s="683"/>
      <c r="C30065" s="683"/>
      <c r="D30065" s="684"/>
    </row>
    <row r="30066" spans="2:4" ht="15" customHeight="1" x14ac:dyDescent="0.25">
      <c r="B30066" s="683"/>
      <c r="C30066" s="683"/>
      <c r="D30066" s="684"/>
    </row>
    <row r="30067" spans="2:4" ht="15" customHeight="1" x14ac:dyDescent="0.25">
      <c r="B30067" s="683"/>
      <c r="C30067" s="683"/>
      <c r="D30067" s="684"/>
    </row>
    <row r="30068" spans="2:4" ht="15" customHeight="1" x14ac:dyDescent="0.25">
      <c r="B30068" s="683"/>
      <c r="C30068" s="683"/>
      <c r="D30068" s="684"/>
    </row>
    <row r="30069" spans="2:4" ht="15" customHeight="1" x14ac:dyDescent="0.25">
      <c r="B30069" s="683"/>
      <c r="C30069" s="683"/>
      <c r="D30069" s="684"/>
    </row>
    <row r="30070" spans="2:4" ht="15" customHeight="1" x14ac:dyDescent="0.25">
      <c r="B30070" s="683"/>
      <c r="C30070" s="683"/>
      <c r="D30070" s="684"/>
    </row>
    <row r="30071" spans="2:4" ht="15" customHeight="1" x14ac:dyDescent="0.25">
      <c r="B30071" s="683"/>
      <c r="C30071" s="683"/>
      <c r="D30071" s="684"/>
    </row>
    <row r="30072" spans="2:4" ht="15" customHeight="1" x14ac:dyDescent="0.25">
      <c r="B30072" s="683"/>
      <c r="C30072" s="683"/>
      <c r="D30072" s="684"/>
    </row>
    <row r="30073" spans="2:4" ht="15" customHeight="1" x14ac:dyDescent="0.25">
      <c r="B30073" s="683"/>
      <c r="C30073" s="683"/>
      <c r="D30073" s="684"/>
    </row>
    <row r="30074" spans="2:4" ht="15" customHeight="1" x14ac:dyDescent="0.25">
      <c r="B30074" s="683"/>
      <c r="C30074" s="683"/>
      <c r="D30074" s="684"/>
    </row>
    <row r="30075" spans="2:4" ht="15" customHeight="1" x14ac:dyDescent="0.25">
      <c r="B30075" s="683"/>
      <c r="C30075" s="683"/>
      <c r="D30075" s="684"/>
    </row>
    <row r="30076" spans="2:4" ht="15" customHeight="1" x14ac:dyDescent="0.25">
      <c r="B30076" s="683"/>
      <c r="C30076" s="683"/>
      <c r="D30076" s="684"/>
    </row>
    <row r="30077" spans="2:4" ht="15" customHeight="1" x14ac:dyDescent="0.25">
      <c r="B30077" s="683"/>
      <c r="C30077" s="683"/>
      <c r="D30077" s="684"/>
    </row>
    <row r="30078" spans="2:4" ht="15" customHeight="1" x14ac:dyDescent="0.25">
      <c r="B30078" s="683"/>
      <c r="C30078" s="683"/>
      <c r="D30078" s="684"/>
    </row>
    <row r="30079" spans="2:4" ht="15" customHeight="1" x14ac:dyDescent="0.25">
      <c r="B30079" s="683"/>
      <c r="C30079" s="683"/>
      <c r="D30079" s="684"/>
    </row>
    <row r="30080" spans="2:4" ht="15" customHeight="1" x14ac:dyDescent="0.25">
      <c r="B30080" s="683"/>
      <c r="C30080" s="683"/>
      <c r="D30080" s="684"/>
    </row>
    <row r="30081" spans="2:4" ht="15" customHeight="1" x14ac:dyDescent="0.25">
      <c r="B30081" s="683"/>
      <c r="C30081" s="683"/>
      <c r="D30081" s="684"/>
    </row>
    <row r="30082" spans="2:4" ht="15" customHeight="1" x14ac:dyDescent="0.25">
      <c r="B30082" s="683"/>
      <c r="C30082" s="683"/>
      <c r="D30082" s="684"/>
    </row>
    <row r="30083" spans="2:4" ht="15" customHeight="1" x14ac:dyDescent="0.25">
      <c r="B30083" s="683"/>
      <c r="C30083" s="683"/>
      <c r="D30083" s="684"/>
    </row>
    <row r="30084" spans="2:4" ht="15" customHeight="1" x14ac:dyDescent="0.25">
      <c r="B30084" s="683"/>
      <c r="C30084" s="683"/>
      <c r="D30084" s="684"/>
    </row>
    <row r="30085" spans="2:4" ht="15" customHeight="1" x14ac:dyDescent="0.25">
      <c r="B30085" s="683"/>
      <c r="C30085" s="683"/>
      <c r="D30085" s="684"/>
    </row>
    <row r="30086" spans="2:4" ht="15" customHeight="1" x14ac:dyDescent="0.25">
      <c r="B30086" s="683"/>
      <c r="C30086" s="683"/>
      <c r="D30086" s="684"/>
    </row>
    <row r="30087" spans="2:4" ht="15" customHeight="1" x14ac:dyDescent="0.25">
      <c r="B30087" s="683"/>
      <c r="C30087" s="683"/>
      <c r="D30087" s="684"/>
    </row>
    <row r="30088" spans="2:4" ht="15" customHeight="1" x14ac:dyDescent="0.25">
      <c r="B30088" s="683"/>
      <c r="C30088" s="683"/>
      <c r="D30088" s="684"/>
    </row>
    <row r="30089" spans="2:4" ht="15" customHeight="1" x14ac:dyDescent="0.25">
      <c r="B30089" s="683"/>
      <c r="C30089" s="683"/>
      <c r="D30089" s="684"/>
    </row>
    <row r="30090" spans="2:4" ht="15" customHeight="1" x14ac:dyDescent="0.25">
      <c r="B30090" s="683"/>
      <c r="C30090" s="683"/>
      <c r="D30090" s="684"/>
    </row>
    <row r="30091" spans="2:4" ht="15" customHeight="1" x14ac:dyDescent="0.25">
      <c r="B30091" s="683"/>
      <c r="C30091" s="683"/>
      <c r="D30091" s="684"/>
    </row>
    <row r="30092" spans="2:4" ht="15" customHeight="1" x14ac:dyDescent="0.25">
      <c r="B30092" s="683"/>
      <c r="C30092" s="683"/>
      <c r="D30092" s="684"/>
    </row>
    <row r="30093" spans="2:4" ht="15" customHeight="1" x14ac:dyDescent="0.25">
      <c r="B30093" s="683"/>
      <c r="C30093" s="683"/>
      <c r="D30093" s="684"/>
    </row>
    <row r="30094" spans="2:4" ht="15" customHeight="1" x14ac:dyDescent="0.25">
      <c r="B30094" s="683"/>
      <c r="C30094" s="683"/>
      <c r="D30094" s="684"/>
    </row>
    <row r="30095" spans="2:4" ht="15" customHeight="1" x14ac:dyDescent="0.25">
      <c r="B30095" s="683"/>
      <c r="C30095" s="683"/>
      <c r="D30095" s="684"/>
    </row>
    <row r="30096" spans="2:4" ht="15" customHeight="1" x14ac:dyDescent="0.25">
      <c r="B30096" s="683"/>
      <c r="C30096" s="683"/>
      <c r="D30096" s="684"/>
    </row>
    <row r="30097" spans="2:4" ht="15" customHeight="1" x14ac:dyDescent="0.25">
      <c r="B30097" s="683"/>
      <c r="C30097" s="683"/>
      <c r="D30097" s="684"/>
    </row>
    <row r="30098" spans="2:4" ht="15" customHeight="1" x14ac:dyDescent="0.25">
      <c r="B30098" s="683"/>
      <c r="C30098" s="683"/>
      <c r="D30098" s="684"/>
    </row>
    <row r="30099" spans="2:4" ht="15" customHeight="1" x14ac:dyDescent="0.25">
      <c r="B30099" s="683"/>
      <c r="C30099" s="683"/>
      <c r="D30099" s="684"/>
    </row>
    <row r="30100" spans="2:4" ht="15" customHeight="1" x14ac:dyDescent="0.25">
      <c r="B30100" s="683"/>
      <c r="C30100" s="683"/>
      <c r="D30100" s="684"/>
    </row>
    <row r="30101" spans="2:4" ht="15" customHeight="1" x14ac:dyDescent="0.25">
      <c r="B30101" s="683"/>
      <c r="C30101" s="683"/>
      <c r="D30101" s="684"/>
    </row>
    <row r="30102" spans="2:4" ht="15" customHeight="1" x14ac:dyDescent="0.25">
      <c r="B30102" s="683"/>
      <c r="C30102" s="683"/>
      <c r="D30102" s="684"/>
    </row>
    <row r="30103" spans="2:4" ht="15" customHeight="1" x14ac:dyDescent="0.25">
      <c r="B30103" s="683"/>
      <c r="C30103" s="683"/>
      <c r="D30103" s="684"/>
    </row>
    <row r="30104" spans="2:4" ht="15" customHeight="1" x14ac:dyDescent="0.25">
      <c r="B30104" s="683"/>
      <c r="C30104" s="683"/>
      <c r="D30104" s="684"/>
    </row>
    <row r="30105" spans="2:4" ht="15" customHeight="1" x14ac:dyDescent="0.25">
      <c r="B30105" s="683"/>
      <c r="C30105" s="683"/>
      <c r="D30105" s="684"/>
    </row>
    <row r="30106" spans="2:4" ht="15" customHeight="1" x14ac:dyDescent="0.25">
      <c r="B30106" s="683"/>
      <c r="C30106" s="683"/>
      <c r="D30106" s="684"/>
    </row>
    <row r="30107" spans="2:4" ht="15" customHeight="1" x14ac:dyDescent="0.25">
      <c r="B30107" s="683"/>
      <c r="C30107" s="683"/>
      <c r="D30107" s="684"/>
    </row>
    <row r="30108" spans="2:4" ht="15" customHeight="1" x14ac:dyDescent="0.25">
      <c r="B30108" s="683"/>
      <c r="C30108" s="683"/>
      <c r="D30108" s="684"/>
    </row>
    <row r="30109" spans="2:4" ht="15" customHeight="1" x14ac:dyDescent="0.25">
      <c r="B30109" s="683"/>
      <c r="C30109" s="683"/>
      <c r="D30109" s="684"/>
    </row>
    <row r="30110" spans="2:4" ht="15" customHeight="1" x14ac:dyDescent="0.25">
      <c r="B30110" s="683"/>
      <c r="C30110" s="683"/>
      <c r="D30110" s="684"/>
    </row>
    <row r="30111" spans="2:4" ht="15" customHeight="1" x14ac:dyDescent="0.25">
      <c r="B30111" s="683"/>
      <c r="C30111" s="683"/>
      <c r="D30111" s="684"/>
    </row>
    <row r="30112" spans="2:4" ht="15" customHeight="1" x14ac:dyDescent="0.25">
      <c r="B30112" s="683"/>
      <c r="C30112" s="683"/>
      <c r="D30112" s="684"/>
    </row>
    <row r="30113" spans="2:4" ht="15" customHeight="1" x14ac:dyDescent="0.25">
      <c r="B30113" s="683"/>
      <c r="C30113" s="683"/>
      <c r="D30113" s="684"/>
    </row>
    <row r="30114" spans="2:4" ht="15" customHeight="1" x14ac:dyDescent="0.25">
      <c r="B30114" s="683"/>
      <c r="C30114" s="683"/>
      <c r="D30114" s="684"/>
    </row>
    <row r="30115" spans="2:4" ht="15" customHeight="1" x14ac:dyDescent="0.25">
      <c r="B30115" s="683"/>
      <c r="C30115" s="683"/>
      <c r="D30115" s="684"/>
    </row>
    <row r="30116" spans="2:4" ht="15" customHeight="1" x14ac:dyDescent="0.25">
      <c r="B30116" s="683"/>
      <c r="C30116" s="683"/>
      <c r="D30116" s="684"/>
    </row>
    <row r="30117" spans="2:4" ht="15" customHeight="1" x14ac:dyDescent="0.25">
      <c r="B30117" s="683"/>
      <c r="C30117" s="683"/>
      <c r="D30117" s="684"/>
    </row>
    <row r="30118" spans="2:4" ht="15" customHeight="1" x14ac:dyDescent="0.25">
      <c r="B30118" s="683"/>
      <c r="C30118" s="683"/>
      <c r="D30118" s="684"/>
    </row>
    <row r="30119" spans="2:4" ht="15" customHeight="1" x14ac:dyDescent="0.25">
      <c r="B30119" s="683"/>
      <c r="C30119" s="683"/>
      <c r="D30119" s="684"/>
    </row>
    <row r="30120" spans="2:4" ht="15" customHeight="1" x14ac:dyDescent="0.25">
      <c r="B30120" s="683"/>
      <c r="C30120" s="683"/>
      <c r="D30120" s="684"/>
    </row>
    <row r="30121" spans="2:4" ht="15" customHeight="1" x14ac:dyDescent="0.25">
      <c r="B30121" s="683"/>
      <c r="C30121" s="683"/>
      <c r="D30121" s="684"/>
    </row>
    <row r="30122" spans="2:4" ht="15" customHeight="1" x14ac:dyDescent="0.25">
      <c r="B30122" s="683"/>
      <c r="C30122" s="683"/>
      <c r="D30122" s="684"/>
    </row>
    <row r="30123" spans="2:4" ht="15" customHeight="1" x14ac:dyDescent="0.25">
      <c r="B30123" s="683"/>
      <c r="C30123" s="683"/>
      <c r="D30123" s="684"/>
    </row>
    <row r="30124" spans="2:4" ht="15" customHeight="1" x14ac:dyDescent="0.25">
      <c r="B30124" s="683"/>
      <c r="C30124" s="683"/>
      <c r="D30124" s="684"/>
    </row>
    <row r="30125" spans="2:4" ht="15" customHeight="1" x14ac:dyDescent="0.25">
      <c r="B30125" s="683"/>
      <c r="C30125" s="683"/>
      <c r="D30125" s="684"/>
    </row>
    <row r="30126" spans="2:4" ht="15" customHeight="1" x14ac:dyDescent="0.25">
      <c r="B30126" s="683"/>
      <c r="C30126" s="683"/>
      <c r="D30126" s="684"/>
    </row>
    <row r="30127" spans="2:4" ht="15" customHeight="1" x14ac:dyDescent="0.25">
      <c r="B30127" s="683"/>
      <c r="C30127" s="683"/>
      <c r="D30127" s="684"/>
    </row>
    <row r="30128" spans="2:4" ht="15" customHeight="1" x14ac:dyDescent="0.25">
      <c r="B30128" s="683"/>
      <c r="C30128" s="683"/>
      <c r="D30128" s="684"/>
    </row>
    <row r="30129" spans="2:4" ht="15" customHeight="1" x14ac:dyDescent="0.25">
      <c r="B30129" s="683"/>
      <c r="C30129" s="683"/>
      <c r="D30129" s="684"/>
    </row>
    <row r="30130" spans="2:4" ht="15" customHeight="1" x14ac:dyDescent="0.25">
      <c r="B30130" s="683"/>
      <c r="C30130" s="683"/>
      <c r="D30130" s="684"/>
    </row>
    <row r="30131" spans="2:4" ht="15" customHeight="1" x14ac:dyDescent="0.25">
      <c r="B30131" s="683"/>
      <c r="C30131" s="683"/>
      <c r="D30131" s="684"/>
    </row>
    <row r="30132" spans="2:4" ht="15" customHeight="1" x14ac:dyDescent="0.25">
      <c r="B30132" s="683"/>
      <c r="C30132" s="683"/>
      <c r="D30132" s="684"/>
    </row>
    <row r="30133" spans="2:4" ht="15" customHeight="1" x14ac:dyDescent="0.25">
      <c r="B30133" s="683"/>
      <c r="C30133" s="683"/>
      <c r="D30133" s="684"/>
    </row>
    <row r="30134" spans="2:4" ht="15" customHeight="1" x14ac:dyDescent="0.25">
      <c r="B30134" s="683"/>
      <c r="C30134" s="683"/>
      <c r="D30134" s="684"/>
    </row>
    <row r="30135" spans="2:4" ht="15" customHeight="1" x14ac:dyDescent="0.25">
      <c r="B30135" s="683"/>
      <c r="C30135" s="683"/>
      <c r="D30135" s="684"/>
    </row>
    <row r="30136" spans="2:4" ht="15" customHeight="1" x14ac:dyDescent="0.25">
      <c r="B30136" s="683"/>
      <c r="C30136" s="683"/>
      <c r="D30136" s="684"/>
    </row>
    <row r="30137" spans="2:4" ht="15" customHeight="1" x14ac:dyDescent="0.25">
      <c r="B30137" s="683"/>
      <c r="C30137" s="683"/>
      <c r="D30137" s="684"/>
    </row>
    <row r="30138" spans="2:4" ht="15" customHeight="1" x14ac:dyDescent="0.25">
      <c r="B30138" s="683"/>
      <c r="C30138" s="683"/>
      <c r="D30138" s="684"/>
    </row>
    <row r="30139" spans="2:4" ht="15" customHeight="1" x14ac:dyDescent="0.25">
      <c r="B30139" s="683"/>
      <c r="C30139" s="683"/>
      <c r="D30139" s="684"/>
    </row>
    <row r="30140" spans="2:4" ht="15" customHeight="1" x14ac:dyDescent="0.25">
      <c r="B30140" s="683"/>
      <c r="C30140" s="683"/>
      <c r="D30140" s="684"/>
    </row>
    <row r="30141" spans="2:4" ht="15" customHeight="1" x14ac:dyDescent="0.25">
      <c r="B30141" s="683"/>
      <c r="C30141" s="683"/>
      <c r="D30141" s="684"/>
    </row>
    <row r="30142" spans="2:4" ht="15" customHeight="1" x14ac:dyDescent="0.25">
      <c r="B30142" s="683"/>
      <c r="C30142" s="683"/>
      <c r="D30142" s="684"/>
    </row>
    <row r="30143" spans="2:4" ht="15" customHeight="1" x14ac:dyDescent="0.25">
      <c r="B30143" s="683"/>
      <c r="C30143" s="683"/>
      <c r="D30143" s="684"/>
    </row>
    <row r="30144" spans="2:4" ht="15" customHeight="1" x14ac:dyDescent="0.25">
      <c r="B30144" s="683"/>
      <c r="C30144" s="683"/>
      <c r="D30144" s="684"/>
    </row>
    <row r="30145" spans="2:4" ht="15" customHeight="1" x14ac:dyDescent="0.25">
      <c r="B30145" s="683"/>
      <c r="C30145" s="683"/>
      <c r="D30145" s="684"/>
    </row>
    <row r="30146" spans="2:4" ht="15" customHeight="1" x14ac:dyDescent="0.25">
      <c r="B30146" s="683"/>
      <c r="C30146" s="683"/>
      <c r="D30146" s="684"/>
    </row>
    <row r="30147" spans="2:4" ht="15" customHeight="1" x14ac:dyDescent="0.25">
      <c r="B30147" s="683"/>
      <c r="C30147" s="683"/>
      <c r="D30147" s="684"/>
    </row>
    <row r="30148" spans="2:4" ht="15" customHeight="1" x14ac:dyDescent="0.25">
      <c r="B30148" s="683"/>
      <c r="C30148" s="683"/>
      <c r="D30148" s="684"/>
    </row>
    <row r="30149" spans="2:4" ht="15" customHeight="1" x14ac:dyDescent="0.25">
      <c r="B30149" s="683"/>
      <c r="C30149" s="683"/>
      <c r="D30149" s="684"/>
    </row>
    <row r="30150" spans="2:4" ht="15" customHeight="1" x14ac:dyDescent="0.25">
      <c r="B30150" s="683"/>
      <c r="C30150" s="683"/>
      <c r="D30150" s="684"/>
    </row>
    <row r="30151" spans="2:4" ht="15" customHeight="1" x14ac:dyDescent="0.25">
      <c r="B30151" s="683"/>
      <c r="C30151" s="683"/>
      <c r="D30151" s="684"/>
    </row>
    <row r="30152" spans="2:4" ht="15" customHeight="1" x14ac:dyDescent="0.25">
      <c r="B30152" s="683"/>
      <c r="C30152" s="683"/>
      <c r="D30152" s="684"/>
    </row>
    <row r="30153" spans="2:4" ht="15" customHeight="1" x14ac:dyDescent="0.25">
      <c r="B30153" s="683"/>
      <c r="C30153" s="683"/>
      <c r="D30153" s="684"/>
    </row>
    <row r="30154" spans="2:4" ht="15" customHeight="1" x14ac:dyDescent="0.25">
      <c r="B30154" s="683"/>
      <c r="C30154" s="683"/>
      <c r="D30154" s="684"/>
    </row>
    <row r="30155" spans="2:4" ht="15" customHeight="1" x14ac:dyDescent="0.25">
      <c r="B30155" s="683"/>
      <c r="C30155" s="683"/>
      <c r="D30155" s="684"/>
    </row>
    <row r="30156" spans="2:4" ht="15" customHeight="1" x14ac:dyDescent="0.25">
      <c r="B30156" s="683"/>
      <c r="C30156" s="683"/>
      <c r="D30156" s="684"/>
    </row>
    <row r="30157" spans="2:4" ht="15" customHeight="1" x14ac:dyDescent="0.25">
      <c r="B30157" s="683"/>
      <c r="C30157" s="683"/>
      <c r="D30157" s="684"/>
    </row>
    <row r="30158" spans="2:4" ht="15" customHeight="1" x14ac:dyDescent="0.25">
      <c r="B30158" s="683"/>
      <c r="C30158" s="683"/>
      <c r="D30158" s="684"/>
    </row>
    <row r="30159" spans="2:4" ht="15" customHeight="1" x14ac:dyDescent="0.25">
      <c r="B30159" s="683"/>
      <c r="C30159" s="683"/>
      <c r="D30159" s="684"/>
    </row>
    <row r="30160" spans="2:4" ht="15" customHeight="1" x14ac:dyDescent="0.25">
      <c r="B30160" s="683"/>
      <c r="C30160" s="683"/>
      <c r="D30160" s="684"/>
    </row>
    <row r="30161" spans="2:4" ht="15" customHeight="1" x14ac:dyDescent="0.25">
      <c r="B30161" s="683"/>
      <c r="C30161" s="683"/>
      <c r="D30161" s="684"/>
    </row>
    <row r="30162" spans="2:4" ht="15" customHeight="1" x14ac:dyDescent="0.25">
      <c r="B30162" s="683"/>
      <c r="C30162" s="683"/>
      <c r="D30162" s="684"/>
    </row>
    <row r="30163" spans="2:4" ht="15" customHeight="1" x14ac:dyDescent="0.25">
      <c r="B30163" s="683"/>
      <c r="C30163" s="683"/>
      <c r="D30163" s="684"/>
    </row>
    <row r="30164" spans="2:4" ht="15" customHeight="1" x14ac:dyDescent="0.25">
      <c r="B30164" s="683"/>
      <c r="C30164" s="683"/>
      <c r="D30164" s="684"/>
    </row>
    <row r="30165" spans="2:4" ht="15" customHeight="1" x14ac:dyDescent="0.25">
      <c r="B30165" s="683"/>
      <c r="C30165" s="683"/>
      <c r="D30165" s="684"/>
    </row>
    <row r="30166" spans="2:4" ht="15" customHeight="1" x14ac:dyDescent="0.25">
      <c r="B30166" s="683"/>
      <c r="C30166" s="683"/>
      <c r="D30166" s="684"/>
    </row>
    <row r="30167" spans="2:4" ht="15" customHeight="1" x14ac:dyDescent="0.25">
      <c r="B30167" s="683"/>
      <c r="C30167" s="683"/>
      <c r="D30167" s="684"/>
    </row>
    <row r="30168" spans="2:4" ht="15" customHeight="1" x14ac:dyDescent="0.25">
      <c r="B30168" s="683"/>
      <c r="C30168" s="683"/>
      <c r="D30168" s="684"/>
    </row>
    <row r="30169" spans="2:4" ht="15" customHeight="1" x14ac:dyDescent="0.25">
      <c r="B30169" s="683"/>
      <c r="C30169" s="683"/>
      <c r="D30169" s="684"/>
    </row>
    <row r="30170" spans="2:4" ht="15" customHeight="1" x14ac:dyDescent="0.25">
      <c r="B30170" s="683"/>
      <c r="C30170" s="683"/>
      <c r="D30170" s="684"/>
    </row>
    <row r="30171" spans="2:4" ht="15" customHeight="1" x14ac:dyDescent="0.25">
      <c r="B30171" s="683"/>
      <c r="C30171" s="683"/>
      <c r="D30171" s="684"/>
    </row>
    <row r="30172" spans="2:4" ht="15" customHeight="1" x14ac:dyDescent="0.25">
      <c r="B30172" s="683"/>
      <c r="C30172" s="683"/>
      <c r="D30172" s="684"/>
    </row>
    <row r="30173" spans="2:4" ht="15" customHeight="1" x14ac:dyDescent="0.25">
      <c r="B30173" s="683"/>
      <c r="C30173" s="683"/>
      <c r="D30173" s="684"/>
    </row>
    <row r="30174" spans="2:4" ht="15" customHeight="1" x14ac:dyDescent="0.25">
      <c r="B30174" s="683"/>
      <c r="C30174" s="683"/>
      <c r="D30174" s="684"/>
    </row>
    <row r="30175" spans="2:4" ht="15" customHeight="1" x14ac:dyDescent="0.25">
      <c r="B30175" s="683"/>
      <c r="C30175" s="683"/>
      <c r="D30175" s="684"/>
    </row>
    <row r="30176" spans="2:4" ht="15" customHeight="1" x14ac:dyDescent="0.25">
      <c r="B30176" s="683"/>
      <c r="C30176" s="683"/>
      <c r="D30176" s="684"/>
    </row>
    <row r="30177" spans="2:4" ht="15" customHeight="1" x14ac:dyDescent="0.25">
      <c r="B30177" s="683"/>
      <c r="C30177" s="683"/>
      <c r="D30177" s="684"/>
    </row>
    <row r="30178" spans="2:4" ht="15" customHeight="1" x14ac:dyDescent="0.25">
      <c r="B30178" s="683"/>
      <c r="C30178" s="683"/>
      <c r="D30178" s="684"/>
    </row>
    <row r="30179" spans="2:4" ht="15" customHeight="1" x14ac:dyDescent="0.25">
      <c r="B30179" s="683"/>
      <c r="C30179" s="683"/>
      <c r="D30179" s="684"/>
    </row>
    <row r="30180" spans="2:4" ht="15" customHeight="1" x14ac:dyDescent="0.25">
      <c r="B30180" s="683"/>
      <c r="C30180" s="683"/>
      <c r="D30180" s="684"/>
    </row>
    <row r="30181" spans="2:4" ht="15" customHeight="1" x14ac:dyDescent="0.25">
      <c r="B30181" s="683"/>
      <c r="C30181" s="683"/>
      <c r="D30181" s="684"/>
    </row>
    <row r="30182" spans="2:4" ht="15" customHeight="1" x14ac:dyDescent="0.25">
      <c r="B30182" s="683"/>
      <c r="C30182" s="683"/>
      <c r="D30182" s="684"/>
    </row>
    <row r="30183" spans="2:4" ht="15" customHeight="1" x14ac:dyDescent="0.25">
      <c r="B30183" s="683"/>
      <c r="C30183" s="683"/>
      <c r="D30183" s="684"/>
    </row>
    <row r="30184" spans="2:4" ht="15" customHeight="1" x14ac:dyDescent="0.25">
      <c r="B30184" s="683"/>
      <c r="C30184" s="683"/>
      <c r="D30184" s="684"/>
    </row>
    <row r="30185" spans="2:4" ht="15" customHeight="1" x14ac:dyDescent="0.25">
      <c r="B30185" s="683"/>
      <c r="C30185" s="683"/>
      <c r="D30185" s="684"/>
    </row>
    <row r="30186" spans="2:4" ht="15" customHeight="1" x14ac:dyDescent="0.25">
      <c r="B30186" s="683"/>
      <c r="C30186" s="683"/>
      <c r="D30186" s="684"/>
    </row>
    <row r="30187" spans="2:4" ht="15" customHeight="1" x14ac:dyDescent="0.25">
      <c r="B30187" s="683"/>
      <c r="C30187" s="683"/>
      <c r="D30187" s="684"/>
    </row>
    <row r="30188" spans="2:4" ht="15" customHeight="1" x14ac:dyDescent="0.25">
      <c r="B30188" s="683"/>
      <c r="C30188" s="683"/>
      <c r="D30188" s="684"/>
    </row>
    <row r="30189" spans="2:4" ht="15" customHeight="1" x14ac:dyDescent="0.25">
      <c r="B30189" s="683"/>
      <c r="C30189" s="683"/>
      <c r="D30189" s="684"/>
    </row>
    <row r="30190" spans="2:4" ht="15" customHeight="1" x14ac:dyDescent="0.25">
      <c r="B30190" s="683"/>
      <c r="C30190" s="683"/>
      <c r="D30190" s="684"/>
    </row>
    <row r="30191" spans="2:4" ht="15" customHeight="1" x14ac:dyDescent="0.25">
      <c r="B30191" s="683"/>
      <c r="C30191" s="683"/>
      <c r="D30191" s="684"/>
    </row>
    <row r="30192" spans="2:4" ht="15" customHeight="1" x14ac:dyDescent="0.25">
      <c r="B30192" s="683"/>
      <c r="C30192" s="683"/>
      <c r="D30192" s="684"/>
    </row>
    <row r="30193" spans="2:4" ht="15" customHeight="1" x14ac:dyDescent="0.25">
      <c r="B30193" s="683"/>
      <c r="C30193" s="683"/>
      <c r="D30193" s="684"/>
    </row>
    <row r="30194" spans="2:4" ht="15" customHeight="1" x14ac:dyDescent="0.25">
      <c r="B30194" s="683"/>
      <c r="C30194" s="683"/>
      <c r="D30194" s="684"/>
    </row>
    <row r="30195" spans="2:4" ht="15" customHeight="1" x14ac:dyDescent="0.25">
      <c r="B30195" s="683"/>
      <c r="C30195" s="683"/>
      <c r="D30195" s="684"/>
    </row>
    <row r="30196" spans="2:4" ht="15" customHeight="1" x14ac:dyDescent="0.25">
      <c r="B30196" s="683"/>
      <c r="C30196" s="683"/>
      <c r="D30196" s="684"/>
    </row>
    <row r="30197" spans="2:4" ht="15" customHeight="1" x14ac:dyDescent="0.25">
      <c r="B30197" s="683"/>
      <c r="C30197" s="683"/>
      <c r="D30197" s="684"/>
    </row>
    <row r="30198" spans="2:4" ht="15" customHeight="1" x14ac:dyDescent="0.25">
      <c r="B30198" s="683"/>
      <c r="C30198" s="683"/>
      <c r="D30198" s="684"/>
    </row>
    <row r="30199" spans="2:4" ht="15" customHeight="1" x14ac:dyDescent="0.25">
      <c r="B30199" s="683"/>
      <c r="C30199" s="683"/>
      <c r="D30199" s="684"/>
    </row>
    <row r="30200" spans="2:4" ht="15" customHeight="1" x14ac:dyDescent="0.25">
      <c r="B30200" s="683"/>
      <c r="C30200" s="683"/>
      <c r="D30200" s="684"/>
    </row>
    <row r="30201" spans="2:4" ht="15" customHeight="1" x14ac:dyDescent="0.25">
      <c r="B30201" s="683"/>
      <c r="C30201" s="683"/>
      <c r="D30201" s="684"/>
    </row>
    <row r="30202" spans="2:4" ht="15" customHeight="1" x14ac:dyDescent="0.25">
      <c r="B30202" s="683"/>
      <c r="C30202" s="683"/>
      <c r="D30202" s="684"/>
    </row>
    <row r="30203" spans="2:4" ht="15" customHeight="1" x14ac:dyDescent="0.25">
      <c r="B30203" s="683"/>
      <c r="C30203" s="683"/>
      <c r="D30203" s="684"/>
    </row>
    <row r="30204" spans="2:4" ht="15" customHeight="1" x14ac:dyDescent="0.25">
      <c r="B30204" s="683"/>
      <c r="C30204" s="683"/>
      <c r="D30204" s="684"/>
    </row>
    <row r="30205" spans="2:4" ht="15" customHeight="1" x14ac:dyDescent="0.25">
      <c r="B30205" s="683"/>
      <c r="C30205" s="683"/>
      <c r="D30205" s="684"/>
    </row>
    <row r="30206" spans="2:4" ht="15" customHeight="1" x14ac:dyDescent="0.25">
      <c r="B30206" s="683"/>
      <c r="C30206" s="683"/>
      <c r="D30206" s="684"/>
    </row>
    <row r="30207" spans="2:4" ht="15" customHeight="1" x14ac:dyDescent="0.25">
      <c r="B30207" s="683"/>
      <c r="C30207" s="683"/>
      <c r="D30207" s="684"/>
    </row>
    <row r="30208" spans="2:4" ht="15" customHeight="1" x14ac:dyDescent="0.25">
      <c r="B30208" s="683"/>
      <c r="C30208" s="683"/>
      <c r="D30208" s="684"/>
    </row>
    <row r="30209" spans="2:4" ht="15" customHeight="1" x14ac:dyDescent="0.25">
      <c r="B30209" s="683"/>
      <c r="C30209" s="683"/>
      <c r="D30209" s="684"/>
    </row>
    <row r="30210" spans="2:4" ht="15" customHeight="1" x14ac:dyDescent="0.25">
      <c r="B30210" s="683"/>
      <c r="C30210" s="683"/>
      <c r="D30210" s="684"/>
    </row>
    <row r="30211" spans="2:4" ht="15" customHeight="1" x14ac:dyDescent="0.25">
      <c r="B30211" s="683"/>
      <c r="C30211" s="683"/>
      <c r="D30211" s="684"/>
    </row>
    <row r="30212" spans="2:4" ht="15" customHeight="1" x14ac:dyDescent="0.25">
      <c r="B30212" s="683"/>
      <c r="C30212" s="683"/>
      <c r="D30212" s="684"/>
    </row>
    <row r="30213" spans="2:4" ht="15" customHeight="1" x14ac:dyDescent="0.25">
      <c r="B30213" s="683"/>
      <c r="C30213" s="683"/>
      <c r="D30213" s="684"/>
    </row>
    <row r="30214" spans="2:4" ht="15" customHeight="1" x14ac:dyDescent="0.25">
      <c r="B30214" s="683"/>
      <c r="C30214" s="683"/>
      <c r="D30214" s="684"/>
    </row>
    <row r="30215" spans="2:4" ht="15" customHeight="1" x14ac:dyDescent="0.25">
      <c r="B30215" s="683"/>
      <c r="C30215" s="683"/>
      <c r="D30215" s="684"/>
    </row>
    <row r="30216" spans="2:4" ht="15" customHeight="1" x14ac:dyDescent="0.25">
      <c r="B30216" s="683"/>
      <c r="C30216" s="683"/>
      <c r="D30216" s="684"/>
    </row>
    <row r="30217" spans="2:4" ht="15" customHeight="1" x14ac:dyDescent="0.25">
      <c r="B30217" s="683"/>
      <c r="C30217" s="683"/>
      <c r="D30217" s="684"/>
    </row>
    <row r="30218" spans="2:4" ht="15" customHeight="1" x14ac:dyDescent="0.25">
      <c r="B30218" s="683"/>
      <c r="C30218" s="683"/>
      <c r="D30218" s="684"/>
    </row>
    <row r="30219" spans="2:4" ht="15" customHeight="1" x14ac:dyDescent="0.25">
      <c r="B30219" s="683"/>
      <c r="C30219" s="683"/>
      <c r="D30219" s="684"/>
    </row>
    <row r="30220" spans="2:4" ht="15" customHeight="1" x14ac:dyDescent="0.25">
      <c r="B30220" s="683"/>
      <c r="C30220" s="683"/>
      <c r="D30220" s="684"/>
    </row>
    <row r="30221" spans="2:4" ht="15" customHeight="1" x14ac:dyDescent="0.25">
      <c r="B30221" s="683"/>
      <c r="C30221" s="683"/>
      <c r="D30221" s="684"/>
    </row>
    <row r="30222" spans="2:4" ht="15" customHeight="1" x14ac:dyDescent="0.25">
      <c r="B30222" s="683"/>
      <c r="C30222" s="683"/>
      <c r="D30222" s="684"/>
    </row>
    <row r="30223" spans="2:4" ht="15" customHeight="1" x14ac:dyDescent="0.25">
      <c r="B30223" s="683"/>
      <c r="C30223" s="683"/>
      <c r="D30223" s="684"/>
    </row>
    <row r="30224" spans="2:4" ht="15" customHeight="1" x14ac:dyDescent="0.25">
      <c r="B30224" s="683"/>
      <c r="C30224" s="683"/>
      <c r="D30224" s="684"/>
    </row>
    <row r="30225" spans="2:4" ht="15" customHeight="1" x14ac:dyDescent="0.25">
      <c r="B30225" s="683"/>
      <c r="C30225" s="683"/>
      <c r="D30225" s="684"/>
    </row>
    <row r="30226" spans="2:4" ht="15" customHeight="1" x14ac:dyDescent="0.25">
      <c r="B30226" s="683"/>
      <c r="C30226" s="683"/>
      <c r="D30226" s="684"/>
    </row>
    <row r="30227" spans="2:4" ht="15" customHeight="1" x14ac:dyDescent="0.25">
      <c r="B30227" s="683"/>
      <c r="C30227" s="683"/>
      <c r="D30227" s="684"/>
    </row>
    <row r="30228" spans="2:4" ht="15" customHeight="1" x14ac:dyDescent="0.25">
      <c r="B30228" s="683"/>
      <c r="C30228" s="683"/>
      <c r="D30228" s="684"/>
    </row>
    <row r="30229" spans="2:4" ht="15" customHeight="1" x14ac:dyDescent="0.25">
      <c r="B30229" s="683"/>
      <c r="C30229" s="683"/>
      <c r="D30229" s="684"/>
    </row>
    <row r="30230" spans="2:4" ht="15" customHeight="1" x14ac:dyDescent="0.25">
      <c r="B30230" s="683"/>
      <c r="C30230" s="683"/>
      <c r="D30230" s="684"/>
    </row>
    <row r="30231" spans="2:4" ht="15" customHeight="1" x14ac:dyDescent="0.25">
      <c r="B30231" s="683"/>
      <c r="C30231" s="683"/>
      <c r="D30231" s="684"/>
    </row>
    <row r="30232" spans="2:4" ht="15" customHeight="1" x14ac:dyDescent="0.25">
      <c r="B30232" s="683"/>
      <c r="C30232" s="683"/>
      <c r="D30232" s="684"/>
    </row>
    <row r="30233" spans="2:4" ht="15" customHeight="1" x14ac:dyDescent="0.25">
      <c r="B30233" s="683"/>
      <c r="C30233" s="683"/>
      <c r="D30233" s="684"/>
    </row>
    <row r="30234" spans="2:4" ht="15" customHeight="1" x14ac:dyDescent="0.25">
      <c r="B30234" s="683"/>
      <c r="C30234" s="683"/>
      <c r="D30234" s="684"/>
    </row>
    <row r="30235" spans="2:4" ht="15" customHeight="1" x14ac:dyDescent="0.25">
      <c r="B30235" s="683"/>
      <c r="C30235" s="683"/>
      <c r="D30235" s="684"/>
    </row>
    <row r="30236" spans="2:4" ht="15" customHeight="1" x14ac:dyDescent="0.25">
      <c r="B30236" s="683"/>
      <c r="C30236" s="683"/>
      <c r="D30236" s="684"/>
    </row>
    <row r="30237" spans="2:4" ht="15" customHeight="1" x14ac:dyDescent="0.25">
      <c r="B30237" s="683"/>
      <c r="C30237" s="683"/>
      <c r="D30237" s="684"/>
    </row>
    <row r="30238" spans="2:4" ht="15" customHeight="1" x14ac:dyDescent="0.25">
      <c r="B30238" s="683"/>
      <c r="C30238" s="683"/>
      <c r="D30238" s="684"/>
    </row>
    <row r="30239" spans="2:4" ht="15" customHeight="1" x14ac:dyDescent="0.25">
      <c r="B30239" s="683"/>
      <c r="C30239" s="683"/>
      <c r="D30239" s="684"/>
    </row>
    <row r="30240" spans="2:4" ht="15" customHeight="1" x14ac:dyDescent="0.25">
      <c r="B30240" s="683"/>
      <c r="C30240" s="683"/>
      <c r="D30240" s="684"/>
    </row>
    <row r="30241" spans="2:4" ht="15" customHeight="1" x14ac:dyDescent="0.25">
      <c r="B30241" s="683"/>
      <c r="C30241" s="683"/>
      <c r="D30241" s="684"/>
    </row>
    <row r="30242" spans="2:4" ht="15" customHeight="1" x14ac:dyDescent="0.25">
      <c r="B30242" s="683"/>
      <c r="C30242" s="683"/>
      <c r="D30242" s="684"/>
    </row>
    <row r="30243" spans="2:4" ht="15" customHeight="1" x14ac:dyDescent="0.25">
      <c r="B30243" s="683"/>
      <c r="C30243" s="683"/>
      <c r="D30243" s="684"/>
    </row>
    <row r="30244" spans="2:4" ht="15" customHeight="1" x14ac:dyDescent="0.25">
      <c r="B30244" s="683"/>
      <c r="C30244" s="683"/>
      <c r="D30244" s="684"/>
    </row>
    <row r="30245" spans="2:4" ht="15" customHeight="1" x14ac:dyDescent="0.25">
      <c r="B30245" s="683"/>
      <c r="C30245" s="683"/>
      <c r="D30245" s="684"/>
    </row>
    <row r="30246" spans="2:4" ht="15" customHeight="1" x14ac:dyDescent="0.25">
      <c r="B30246" s="683"/>
      <c r="C30246" s="683"/>
      <c r="D30246" s="684"/>
    </row>
    <row r="30247" spans="2:4" ht="15" customHeight="1" x14ac:dyDescent="0.25">
      <c r="B30247" s="683"/>
      <c r="C30247" s="683"/>
      <c r="D30247" s="684"/>
    </row>
    <row r="30248" spans="2:4" ht="15" customHeight="1" x14ac:dyDescent="0.25">
      <c r="B30248" s="683"/>
      <c r="C30248" s="683"/>
      <c r="D30248" s="684"/>
    </row>
    <row r="30249" spans="2:4" ht="15" customHeight="1" x14ac:dyDescent="0.25">
      <c r="B30249" s="683"/>
      <c r="C30249" s="683"/>
      <c r="D30249" s="684"/>
    </row>
    <row r="30250" spans="2:4" ht="15" customHeight="1" x14ac:dyDescent="0.25">
      <c r="B30250" s="683"/>
      <c r="C30250" s="683"/>
      <c r="D30250" s="684"/>
    </row>
    <row r="30251" spans="2:4" ht="15" customHeight="1" x14ac:dyDescent="0.25">
      <c r="B30251" s="683"/>
      <c r="C30251" s="683"/>
      <c r="D30251" s="684"/>
    </row>
    <row r="30252" spans="2:4" ht="15" customHeight="1" x14ac:dyDescent="0.25">
      <c r="B30252" s="683"/>
      <c r="C30252" s="683"/>
      <c r="D30252" s="684"/>
    </row>
    <row r="30253" spans="2:4" ht="15" customHeight="1" x14ac:dyDescent="0.25">
      <c r="B30253" s="683"/>
      <c r="C30253" s="683"/>
      <c r="D30253" s="684"/>
    </row>
    <row r="30254" spans="2:4" ht="15" customHeight="1" x14ac:dyDescent="0.25">
      <c r="B30254" s="683"/>
      <c r="C30254" s="683"/>
      <c r="D30254" s="684"/>
    </row>
    <row r="30255" spans="2:4" ht="15" customHeight="1" x14ac:dyDescent="0.25">
      <c r="B30255" s="683"/>
      <c r="C30255" s="683"/>
      <c r="D30255" s="684"/>
    </row>
    <row r="30256" spans="2:4" ht="15" customHeight="1" x14ac:dyDescent="0.25">
      <c r="B30256" s="683"/>
      <c r="C30256" s="683"/>
      <c r="D30256" s="684"/>
    </row>
    <row r="30257" spans="2:4" ht="15" customHeight="1" x14ac:dyDescent="0.25">
      <c r="B30257" s="683"/>
      <c r="C30257" s="683"/>
      <c r="D30257" s="684"/>
    </row>
    <row r="30258" spans="2:4" ht="15" customHeight="1" x14ac:dyDescent="0.25">
      <c r="B30258" s="683"/>
      <c r="C30258" s="683"/>
      <c r="D30258" s="684"/>
    </row>
    <row r="30259" spans="2:4" ht="15" customHeight="1" x14ac:dyDescent="0.25">
      <c r="B30259" s="683"/>
      <c r="C30259" s="683"/>
      <c r="D30259" s="684"/>
    </row>
    <row r="30260" spans="2:4" ht="15" customHeight="1" x14ac:dyDescent="0.25">
      <c r="B30260" s="683"/>
      <c r="C30260" s="683"/>
      <c r="D30260" s="684"/>
    </row>
    <row r="30261" spans="2:4" ht="15" customHeight="1" x14ac:dyDescent="0.25">
      <c r="B30261" s="683"/>
      <c r="C30261" s="683"/>
      <c r="D30261" s="684"/>
    </row>
    <row r="30262" spans="2:4" ht="15" customHeight="1" x14ac:dyDescent="0.25">
      <c r="B30262" s="683"/>
      <c r="C30262" s="683"/>
      <c r="D30262" s="684"/>
    </row>
    <row r="30263" spans="2:4" ht="15" customHeight="1" x14ac:dyDescent="0.25">
      <c r="B30263" s="683"/>
      <c r="C30263" s="683"/>
      <c r="D30263" s="684"/>
    </row>
    <row r="30264" spans="2:4" ht="15" customHeight="1" x14ac:dyDescent="0.25">
      <c r="B30264" s="683"/>
      <c r="C30264" s="683"/>
      <c r="D30264" s="684"/>
    </row>
    <row r="30265" spans="2:4" ht="15" customHeight="1" x14ac:dyDescent="0.25">
      <c r="B30265" s="683"/>
      <c r="C30265" s="683"/>
      <c r="D30265" s="684"/>
    </row>
    <row r="30266" spans="2:4" ht="15" customHeight="1" x14ac:dyDescent="0.25">
      <c r="B30266" s="683"/>
      <c r="C30266" s="683"/>
      <c r="D30266" s="684"/>
    </row>
    <row r="30267" spans="2:4" ht="15" customHeight="1" x14ac:dyDescent="0.25">
      <c r="B30267" s="683"/>
      <c r="C30267" s="683"/>
      <c r="D30267" s="684"/>
    </row>
    <row r="30268" spans="2:4" ht="15" customHeight="1" x14ac:dyDescent="0.25">
      <c r="B30268" s="683"/>
      <c r="C30268" s="683"/>
      <c r="D30268" s="684"/>
    </row>
    <row r="30269" spans="2:4" ht="15" customHeight="1" x14ac:dyDescent="0.25">
      <c r="B30269" s="683"/>
      <c r="C30269" s="683"/>
      <c r="D30269" s="684"/>
    </row>
    <row r="30270" spans="2:4" ht="15" customHeight="1" x14ac:dyDescent="0.25">
      <c r="B30270" s="683"/>
      <c r="C30270" s="683"/>
      <c r="D30270" s="684"/>
    </row>
    <row r="30271" spans="2:4" ht="15" customHeight="1" x14ac:dyDescent="0.25">
      <c r="B30271" s="683"/>
      <c r="C30271" s="683"/>
      <c r="D30271" s="684"/>
    </row>
    <row r="30272" spans="2:4" ht="15" customHeight="1" x14ac:dyDescent="0.25">
      <c r="B30272" s="683"/>
      <c r="C30272" s="683"/>
      <c r="D30272" s="684"/>
    </row>
    <row r="30273" spans="2:4" ht="15" customHeight="1" x14ac:dyDescent="0.25">
      <c r="B30273" s="683"/>
      <c r="C30273" s="683"/>
      <c r="D30273" s="684"/>
    </row>
    <row r="30274" spans="2:4" ht="15" customHeight="1" x14ac:dyDescent="0.25">
      <c r="B30274" s="683"/>
      <c r="C30274" s="683"/>
      <c r="D30274" s="684"/>
    </row>
    <row r="30275" spans="2:4" ht="15" customHeight="1" x14ac:dyDescent="0.25">
      <c r="B30275" s="683"/>
      <c r="C30275" s="683"/>
      <c r="D30275" s="684"/>
    </row>
    <row r="30276" spans="2:4" ht="15" customHeight="1" x14ac:dyDescent="0.25">
      <c r="B30276" s="683"/>
      <c r="C30276" s="683"/>
      <c r="D30276" s="684"/>
    </row>
    <row r="30277" spans="2:4" ht="15" customHeight="1" x14ac:dyDescent="0.25">
      <c r="B30277" s="683"/>
      <c r="C30277" s="683"/>
      <c r="D30277" s="684"/>
    </row>
    <row r="30278" spans="2:4" ht="15" customHeight="1" x14ac:dyDescent="0.25">
      <c r="B30278" s="683"/>
      <c r="C30278" s="683"/>
      <c r="D30278" s="684"/>
    </row>
    <row r="30279" spans="2:4" ht="15" customHeight="1" x14ac:dyDescent="0.25">
      <c r="B30279" s="683"/>
      <c r="C30279" s="683"/>
      <c r="D30279" s="684"/>
    </row>
    <row r="30280" spans="2:4" ht="15" customHeight="1" x14ac:dyDescent="0.25">
      <c r="B30280" s="683"/>
      <c r="C30280" s="683"/>
      <c r="D30280" s="684"/>
    </row>
    <row r="30281" spans="2:4" ht="15" customHeight="1" x14ac:dyDescent="0.25">
      <c r="B30281" s="683"/>
      <c r="C30281" s="683"/>
      <c r="D30281" s="684"/>
    </row>
    <row r="30282" spans="2:4" ht="15" customHeight="1" x14ac:dyDescent="0.25">
      <c r="B30282" s="683"/>
      <c r="C30282" s="683"/>
      <c r="D30282" s="684"/>
    </row>
    <row r="30283" spans="2:4" ht="15" customHeight="1" x14ac:dyDescent="0.25">
      <c r="B30283" s="683"/>
      <c r="C30283" s="683"/>
      <c r="D30283" s="684"/>
    </row>
    <row r="30284" spans="2:4" ht="15" customHeight="1" x14ac:dyDescent="0.25">
      <c r="B30284" s="683"/>
      <c r="C30284" s="683"/>
      <c r="D30284" s="684"/>
    </row>
    <row r="30285" spans="2:4" ht="15" customHeight="1" x14ac:dyDescent="0.25">
      <c r="B30285" s="683"/>
      <c r="C30285" s="683"/>
      <c r="D30285" s="684"/>
    </row>
    <row r="30286" spans="2:4" ht="15" customHeight="1" x14ac:dyDescent="0.25">
      <c r="B30286" s="683"/>
      <c r="C30286" s="683"/>
      <c r="D30286" s="684"/>
    </row>
    <row r="30287" spans="2:4" ht="15" customHeight="1" x14ac:dyDescent="0.25">
      <c r="B30287" s="683"/>
      <c r="C30287" s="683"/>
      <c r="D30287" s="684"/>
    </row>
    <row r="30288" spans="2:4" ht="15" customHeight="1" x14ac:dyDescent="0.25">
      <c r="B30288" s="683"/>
      <c r="C30288" s="683"/>
      <c r="D30288" s="684"/>
    </row>
    <row r="30289" spans="2:4" ht="15" customHeight="1" x14ac:dyDescent="0.25">
      <c r="B30289" s="683"/>
      <c r="C30289" s="683"/>
      <c r="D30289" s="684"/>
    </row>
    <row r="30290" spans="2:4" ht="15" customHeight="1" x14ac:dyDescent="0.25">
      <c r="B30290" s="683"/>
      <c r="C30290" s="683"/>
      <c r="D30290" s="684"/>
    </row>
    <row r="30291" spans="2:4" ht="15" customHeight="1" x14ac:dyDescent="0.25">
      <c r="B30291" s="683"/>
      <c r="C30291" s="683"/>
      <c r="D30291" s="684"/>
    </row>
    <row r="30292" spans="2:4" ht="15" customHeight="1" x14ac:dyDescent="0.25">
      <c r="B30292" s="683"/>
      <c r="C30292" s="683"/>
      <c r="D30292" s="684"/>
    </row>
    <row r="30293" spans="2:4" ht="15" customHeight="1" x14ac:dyDescent="0.25">
      <c r="B30293" s="683"/>
      <c r="C30293" s="683"/>
      <c r="D30293" s="684"/>
    </row>
    <row r="30294" spans="2:4" ht="15" customHeight="1" x14ac:dyDescent="0.25">
      <c r="B30294" s="683"/>
      <c r="C30294" s="683"/>
      <c r="D30294" s="684"/>
    </row>
    <row r="30295" spans="2:4" ht="15" customHeight="1" x14ac:dyDescent="0.25">
      <c r="B30295" s="683"/>
      <c r="C30295" s="683"/>
      <c r="D30295" s="684"/>
    </row>
    <row r="30296" spans="2:4" ht="15" customHeight="1" x14ac:dyDescent="0.25">
      <c r="B30296" s="683"/>
      <c r="C30296" s="683"/>
      <c r="D30296" s="684"/>
    </row>
    <row r="30297" spans="2:4" ht="15" customHeight="1" x14ac:dyDescent="0.25">
      <c r="B30297" s="683"/>
      <c r="C30297" s="683"/>
      <c r="D30297" s="684"/>
    </row>
    <row r="30298" spans="2:4" ht="15" customHeight="1" x14ac:dyDescent="0.25">
      <c r="B30298" s="683"/>
      <c r="C30298" s="683"/>
      <c r="D30298" s="684"/>
    </row>
    <row r="30299" spans="2:4" ht="15" customHeight="1" x14ac:dyDescent="0.25">
      <c r="B30299" s="683"/>
      <c r="C30299" s="683"/>
      <c r="D30299" s="684"/>
    </row>
    <row r="30300" spans="2:4" ht="15" customHeight="1" x14ac:dyDescent="0.25">
      <c r="B30300" s="683"/>
      <c r="C30300" s="683"/>
      <c r="D30300" s="684"/>
    </row>
    <row r="30301" spans="2:4" ht="15" customHeight="1" x14ac:dyDescent="0.25">
      <c r="B30301" s="683"/>
      <c r="C30301" s="683"/>
      <c r="D30301" s="684"/>
    </row>
    <row r="30302" spans="2:4" ht="15" customHeight="1" x14ac:dyDescent="0.25">
      <c r="B30302" s="683"/>
      <c r="C30302" s="683"/>
      <c r="D30302" s="684"/>
    </row>
    <row r="30303" spans="2:4" ht="15" customHeight="1" x14ac:dyDescent="0.25">
      <c r="B30303" s="683"/>
      <c r="C30303" s="683"/>
      <c r="D30303" s="684"/>
    </row>
    <row r="30304" spans="2:4" ht="15" customHeight="1" x14ac:dyDescent="0.25">
      <c r="B30304" s="683"/>
      <c r="C30304" s="683"/>
      <c r="D30304" s="684"/>
    </row>
    <row r="30305" spans="2:4" ht="15" customHeight="1" x14ac:dyDescent="0.25">
      <c r="B30305" s="683"/>
      <c r="C30305" s="683"/>
      <c r="D30305" s="684"/>
    </row>
    <row r="30306" spans="2:4" ht="15" customHeight="1" x14ac:dyDescent="0.25">
      <c r="B30306" s="683"/>
      <c r="C30306" s="683"/>
      <c r="D30306" s="684"/>
    </row>
    <row r="30307" spans="2:4" ht="15" customHeight="1" x14ac:dyDescent="0.25">
      <c r="B30307" s="683"/>
      <c r="C30307" s="683"/>
      <c r="D30307" s="684"/>
    </row>
    <row r="30308" spans="2:4" ht="15" customHeight="1" x14ac:dyDescent="0.25">
      <c r="B30308" s="683"/>
      <c r="C30308" s="683"/>
      <c r="D30308" s="684"/>
    </row>
    <row r="30309" spans="2:4" ht="15" customHeight="1" x14ac:dyDescent="0.25">
      <c r="B30309" s="683"/>
      <c r="C30309" s="683"/>
      <c r="D30309" s="684"/>
    </row>
    <row r="30310" spans="2:4" ht="15" customHeight="1" x14ac:dyDescent="0.25">
      <c r="B30310" s="683"/>
      <c r="C30310" s="683"/>
      <c r="D30310" s="684"/>
    </row>
    <row r="30311" spans="2:4" ht="15" customHeight="1" x14ac:dyDescent="0.25">
      <c r="B30311" s="683"/>
      <c r="C30311" s="683"/>
      <c r="D30311" s="684"/>
    </row>
    <row r="30312" spans="2:4" ht="15" customHeight="1" x14ac:dyDescent="0.25">
      <c r="B30312" s="683"/>
      <c r="C30312" s="683"/>
      <c r="D30312" s="684"/>
    </row>
    <row r="30313" spans="2:4" ht="15" customHeight="1" x14ac:dyDescent="0.25">
      <c r="B30313" s="683"/>
      <c r="C30313" s="683"/>
      <c r="D30313" s="684"/>
    </row>
    <row r="30314" spans="2:4" ht="15" customHeight="1" x14ac:dyDescent="0.25">
      <c r="B30314" s="683"/>
      <c r="C30314" s="683"/>
      <c r="D30314" s="684"/>
    </row>
    <row r="30315" spans="2:4" ht="15" customHeight="1" x14ac:dyDescent="0.25">
      <c r="B30315" s="683"/>
      <c r="C30315" s="683"/>
      <c r="D30315" s="684"/>
    </row>
    <row r="30316" spans="2:4" ht="15" customHeight="1" x14ac:dyDescent="0.25">
      <c r="B30316" s="683"/>
      <c r="C30316" s="683"/>
      <c r="D30316" s="684"/>
    </row>
    <row r="30317" spans="2:4" ht="15" customHeight="1" x14ac:dyDescent="0.25">
      <c r="B30317" s="683"/>
      <c r="C30317" s="683"/>
      <c r="D30317" s="684"/>
    </row>
    <row r="30318" spans="2:4" ht="15" customHeight="1" x14ac:dyDescent="0.25">
      <c r="B30318" s="683"/>
      <c r="C30318" s="683"/>
      <c r="D30318" s="684"/>
    </row>
    <row r="30319" spans="2:4" ht="15" customHeight="1" x14ac:dyDescent="0.25">
      <c r="B30319" s="683"/>
      <c r="C30319" s="683"/>
      <c r="D30319" s="684"/>
    </row>
    <row r="30320" spans="2:4" ht="15" customHeight="1" x14ac:dyDescent="0.25">
      <c r="B30320" s="683"/>
      <c r="C30320" s="683"/>
      <c r="D30320" s="684"/>
    </row>
    <row r="30321" spans="2:4" ht="15" customHeight="1" x14ac:dyDescent="0.25">
      <c r="B30321" s="683"/>
      <c r="C30321" s="683"/>
      <c r="D30321" s="684"/>
    </row>
    <row r="30322" spans="2:4" ht="15" customHeight="1" x14ac:dyDescent="0.25">
      <c r="B30322" s="683"/>
      <c r="C30322" s="683"/>
      <c r="D30322" s="684"/>
    </row>
    <row r="30323" spans="2:4" ht="15" customHeight="1" x14ac:dyDescent="0.25">
      <c r="B30323" s="683"/>
      <c r="C30323" s="683"/>
      <c r="D30323" s="684"/>
    </row>
    <row r="30324" spans="2:4" ht="15" customHeight="1" x14ac:dyDescent="0.25">
      <c r="B30324" s="683"/>
      <c r="C30324" s="683"/>
      <c r="D30324" s="684"/>
    </row>
    <row r="30325" spans="2:4" ht="15" customHeight="1" x14ac:dyDescent="0.25">
      <c r="B30325" s="683"/>
      <c r="C30325" s="683"/>
      <c r="D30325" s="684"/>
    </row>
    <row r="30326" spans="2:4" ht="15" customHeight="1" x14ac:dyDescent="0.25">
      <c r="B30326" s="683"/>
      <c r="C30326" s="683"/>
      <c r="D30326" s="684"/>
    </row>
    <row r="30327" spans="2:4" ht="15" customHeight="1" x14ac:dyDescent="0.25">
      <c r="B30327" s="683"/>
      <c r="C30327" s="683"/>
      <c r="D30327" s="684"/>
    </row>
    <row r="30328" spans="2:4" ht="15" customHeight="1" x14ac:dyDescent="0.25">
      <c r="B30328" s="683"/>
      <c r="C30328" s="683"/>
      <c r="D30328" s="684"/>
    </row>
    <row r="30329" spans="2:4" ht="15" customHeight="1" x14ac:dyDescent="0.25">
      <c r="B30329" s="683"/>
      <c r="C30329" s="683"/>
      <c r="D30329" s="684"/>
    </row>
    <row r="30330" spans="2:4" ht="15" customHeight="1" x14ac:dyDescent="0.25">
      <c r="B30330" s="683"/>
      <c r="C30330" s="683"/>
      <c r="D30330" s="684"/>
    </row>
    <row r="30331" spans="2:4" ht="15" customHeight="1" x14ac:dyDescent="0.25">
      <c r="B30331" s="683"/>
      <c r="C30331" s="683"/>
      <c r="D30331" s="684"/>
    </row>
    <row r="30332" spans="2:4" ht="15" customHeight="1" x14ac:dyDescent="0.25">
      <c r="B30332" s="683"/>
      <c r="C30332" s="683"/>
      <c r="D30332" s="684"/>
    </row>
    <row r="30333" spans="2:4" ht="15" customHeight="1" x14ac:dyDescent="0.25">
      <c r="B30333" s="683"/>
      <c r="C30333" s="683"/>
      <c r="D30333" s="684"/>
    </row>
    <row r="30334" spans="2:4" ht="15" customHeight="1" x14ac:dyDescent="0.25">
      <c r="B30334" s="683"/>
      <c r="C30334" s="683"/>
      <c r="D30334" s="684"/>
    </row>
    <row r="30335" spans="2:4" ht="15" customHeight="1" x14ac:dyDescent="0.25">
      <c r="B30335" s="683"/>
      <c r="C30335" s="683"/>
      <c r="D30335" s="684"/>
    </row>
    <row r="30336" spans="2:4" ht="15" customHeight="1" x14ac:dyDescent="0.25">
      <c r="B30336" s="683"/>
      <c r="C30336" s="683"/>
      <c r="D30336" s="684"/>
    </row>
    <row r="30337" spans="2:4" ht="15" customHeight="1" x14ac:dyDescent="0.25">
      <c r="B30337" s="683"/>
      <c r="C30337" s="683"/>
      <c r="D30337" s="684"/>
    </row>
    <row r="30338" spans="2:4" ht="15" customHeight="1" x14ac:dyDescent="0.25">
      <c r="B30338" s="683"/>
      <c r="C30338" s="683"/>
      <c r="D30338" s="684"/>
    </row>
    <row r="30339" spans="2:4" ht="15" customHeight="1" x14ac:dyDescent="0.25">
      <c r="B30339" s="683"/>
      <c r="C30339" s="683"/>
      <c r="D30339" s="684"/>
    </row>
    <row r="30340" spans="2:4" ht="15" customHeight="1" x14ac:dyDescent="0.25">
      <c r="B30340" s="683"/>
      <c r="C30340" s="683"/>
      <c r="D30340" s="684"/>
    </row>
    <row r="30341" spans="2:4" ht="15" customHeight="1" x14ac:dyDescent="0.25">
      <c r="B30341" s="683"/>
      <c r="C30341" s="683"/>
      <c r="D30341" s="684"/>
    </row>
    <row r="30342" spans="2:4" ht="15" customHeight="1" x14ac:dyDescent="0.25">
      <c r="B30342" s="683"/>
      <c r="C30342" s="683"/>
      <c r="D30342" s="684"/>
    </row>
    <row r="30343" spans="2:4" ht="15" customHeight="1" x14ac:dyDescent="0.25">
      <c r="B30343" s="683"/>
      <c r="C30343" s="683"/>
      <c r="D30343" s="684"/>
    </row>
    <row r="30344" spans="2:4" ht="15" customHeight="1" x14ac:dyDescent="0.25">
      <c r="B30344" s="683"/>
      <c r="C30344" s="683"/>
      <c r="D30344" s="684"/>
    </row>
    <row r="30345" spans="2:4" ht="15" customHeight="1" x14ac:dyDescent="0.25">
      <c r="B30345" s="683"/>
      <c r="C30345" s="683"/>
      <c r="D30345" s="684"/>
    </row>
    <row r="30346" spans="2:4" ht="15" customHeight="1" x14ac:dyDescent="0.25">
      <c r="B30346" s="683"/>
      <c r="C30346" s="683"/>
      <c r="D30346" s="684"/>
    </row>
    <row r="30347" spans="2:4" ht="15" customHeight="1" x14ac:dyDescent="0.25">
      <c r="B30347" s="683"/>
      <c r="C30347" s="683"/>
      <c r="D30347" s="684"/>
    </row>
    <row r="30348" spans="2:4" ht="15" customHeight="1" x14ac:dyDescent="0.25">
      <c r="B30348" s="683"/>
      <c r="C30348" s="683"/>
      <c r="D30348" s="684"/>
    </row>
    <row r="30349" spans="2:4" ht="15" customHeight="1" x14ac:dyDescent="0.25">
      <c r="B30349" s="683"/>
      <c r="C30349" s="683"/>
      <c r="D30349" s="684"/>
    </row>
    <row r="30350" spans="2:4" ht="15" customHeight="1" x14ac:dyDescent="0.25">
      <c r="B30350" s="683"/>
      <c r="C30350" s="683"/>
      <c r="D30350" s="684"/>
    </row>
    <row r="30351" spans="2:4" ht="15" customHeight="1" x14ac:dyDescent="0.25">
      <c r="B30351" s="683"/>
      <c r="C30351" s="683"/>
      <c r="D30351" s="684"/>
    </row>
    <row r="30352" spans="2:4" ht="15" customHeight="1" x14ac:dyDescent="0.25">
      <c r="B30352" s="683"/>
      <c r="C30352" s="683"/>
      <c r="D30352" s="684"/>
    </row>
    <row r="30353" spans="2:4" ht="15" customHeight="1" x14ac:dyDescent="0.25">
      <c r="B30353" s="683"/>
      <c r="C30353" s="683"/>
      <c r="D30353" s="684"/>
    </row>
    <row r="30354" spans="2:4" ht="15" customHeight="1" x14ac:dyDescent="0.25">
      <c r="B30354" s="683"/>
      <c r="C30354" s="683"/>
      <c r="D30354" s="684"/>
    </row>
    <row r="30355" spans="2:4" ht="15" customHeight="1" x14ac:dyDescent="0.25">
      <c r="B30355" s="683"/>
      <c r="C30355" s="683"/>
      <c r="D30355" s="684"/>
    </row>
    <row r="30356" spans="2:4" ht="15" customHeight="1" x14ac:dyDescent="0.25">
      <c r="B30356" s="683"/>
      <c r="C30356" s="683"/>
      <c r="D30356" s="684"/>
    </row>
    <row r="30357" spans="2:4" ht="15" customHeight="1" x14ac:dyDescent="0.25">
      <c r="B30357" s="683"/>
      <c r="C30357" s="683"/>
      <c r="D30357" s="684"/>
    </row>
    <row r="30358" spans="2:4" ht="15" customHeight="1" x14ac:dyDescent="0.25">
      <c r="B30358" s="683"/>
      <c r="C30358" s="683"/>
      <c r="D30358" s="684"/>
    </row>
    <row r="30359" spans="2:4" ht="15" customHeight="1" x14ac:dyDescent="0.25">
      <c r="B30359" s="683"/>
      <c r="C30359" s="683"/>
      <c r="D30359" s="684"/>
    </row>
    <row r="30360" spans="2:4" ht="15" customHeight="1" x14ac:dyDescent="0.25">
      <c r="B30360" s="683"/>
      <c r="C30360" s="683"/>
      <c r="D30360" s="684"/>
    </row>
    <row r="30361" spans="2:4" ht="15" customHeight="1" x14ac:dyDescent="0.25">
      <c r="B30361" s="683"/>
      <c r="C30361" s="683"/>
      <c r="D30361" s="684"/>
    </row>
    <row r="30362" spans="2:4" ht="15" customHeight="1" x14ac:dyDescent="0.25">
      <c r="B30362" s="683"/>
      <c r="C30362" s="683"/>
      <c r="D30362" s="684"/>
    </row>
    <row r="30363" spans="2:4" ht="15" customHeight="1" x14ac:dyDescent="0.25">
      <c r="B30363" s="683"/>
      <c r="C30363" s="683"/>
      <c r="D30363" s="684"/>
    </row>
    <row r="30364" spans="2:4" ht="15" customHeight="1" x14ac:dyDescent="0.25">
      <c r="B30364" s="683"/>
      <c r="C30364" s="683"/>
      <c r="D30364" s="684"/>
    </row>
    <row r="30365" spans="2:4" ht="15" customHeight="1" x14ac:dyDescent="0.25">
      <c r="B30365" s="683"/>
      <c r="C30365" s="683"/>
      <c r="D30365" s="684"/>
    </row>
    <row r="30366" spans="2:4" ht="15" customHeight="1" x14ac:dyDescent="0.25">
      <c r="B30366" s="683"/>
      <c r="C30366" s="683"/>
      <c r="D30366" s="684"/>
    </row>
    <row r="30367" spans="2:4" ht="15" customHeight="1" x14ac:dyDescent="0.25">
      <c r="B30367" s="683"/>
      <c r="C30367" s="683"/>
      <c r="D30367" s="684"/>
    </row>
    <row r="30368" spans="2:4" ht="15" customHeight="1" x14ac:dyDescent="0.25">
      <c r="B30368" s="683"/>
      <c r="C30368" s="683"/>
      <c r="D30368" s="684"/>
    </row>
    <row r="30369" spans="2:4" ht="15" customHeight="1" x14ac:dyDescent="0.25">
      <c r="B30369" s="683"/>
      <c r="C30369" s="683"/>
      <c r="D30369" s="684"/>
    </row>
    <row r="30370" spans="2:4" ht="15" customHeight="1" x14ac:dyDescent="0.25">
      <c r="B30370" s="683"/>
      <c r="C30370" s="683"/>
      <c r="D30370" s="684"/>
    </row>
    <row r="30371" spans="2:4" ht="15" customHeight="1" x14ac:dyDescent="0.25">
      <c r="B30371" s="683"/>
      <c r="C30371" s="683"/>
      <c r="D30371" s="684"/>
    </row>
    <row r="30372" spans="2:4" ht="15" customHeight="1" x14ac:dyDescent="0.25">
      <c r="B30372" s="683"/>
      <c r="C30372" s="683"/>
      <c r="D30372" s="684"/>
    </row>
    <row r="30373" spans="2:4" ht="15" customHeight="1" x14ac:dyDescent="0.25">
      <c r="B30373" s="683"/>
      <c r="C30373" s="683"/>
      <c r="D30373" s="684"/>
    </row>
    <row r="30374" spans="2:4" ht="15" customHeight="1" x14ac:dyDescent="0.25">
      <c r="B30374" s="683"/>
      <c r="C30374" s="683"/>
      <c r="D30374" s="684"/>
    </row>
    <row r="30375" spans="2:4" ht="15" customHeight="1" x14ac:dyDescent="0.25">
      <c r="B30375" s="683"/>
      <c r="C30375" s="683"/>
      <c r="D30375" s="684"/>
    </row>
    <row r="30376" spans="2:4" ht="15" customHeight="1" x14ac:dyDescent="0.25">
      <c r="B30376" s="683"/>
      <c r="C30376" s="683"/>
      <c r="D30376" s="684"/>
    </row>
    <row r="30377" spans="2:4" ht="15" customHeight="1" x14ac:dyDescent="0.25">
      <c r="B30377" s="683"/>
      <c r="C30377" s="683"/>
      <c r="D30377" s="684"/>
    </row>
    <row r="30378" spans="2:4" ht="15" customHeight="1" x14ac:dyDescent="0.25">
      <c r="B30378" s="683"/>
      <c r="C30378" s="683"/>
      <c r="D30378" s="684"/>
    </row>
    <row r="30379" spans="2:4" ht="15" customHeight="1" x14ac:dyDescent="0.25">
      <c r="B30379" s="683"/>
      <c r="C30379" s="683"/>
      <c r="D30379" s="684"/>
    </row>
    <row r="30380" spans="2:4" ht="15" customHeight="1" x14ac:dyDescent="0.25">
      <c r="B30380" s="683"/>
      <c r="C30380" s="683"/>
      <c r="D30380" s="684"/>
    </row>
    <row r="30381" spans="2:4" ht="15" customHeight="1" x14ac:dyDescent="0.25">
      <c r="B30381" s="683"/>
      <c r="C30381" s="683"/>
      <c r="D30381" s="684"/>
    </row>
    <row r="30382" spans="2:4" ht="15" customHeight="1" x14ac:dyDescent="0.25">
      <c r="B30382" s="683"/>
      <c r="C30382" s="683"/>
      <c r="D30382" s="684"/>
    </row>
    <row r="30383" spans="2:4" ht="15" customHeight="1" x14ac:dyDescent="0.25">
      <c r="B30383" s="683"/>
      <c r="C30383" s="683"/>
      <c r="D30383" s="684"/>
    </row>
    <row r="30384" spans="2:4" ht="15" customHeight="1" x14ac:dyDescent="0.25">
      <c r="B30384" s="683"/>
      <c r="C30384" s="683"/>
      <c r="D30384" s="684"/>
    </row>
    <row r="30385" spans="2:4" ht="15" customHeight="1" x14ac:dyDescent="0.25">
      <c r="B30385" s="683"/>
      <c r="C30385" s="683"/>
      <c r="D30385" s="684"/>
    </row>
    <row r="30386" spans="2:4" ht="15" customHeight="1" x14ac:dyDescent="0.25">
      <c r="B30386" s="683"/>
      <c r="C30386" s="683"/>
      <c r="D30386" s="684"/>
    </row>
    <row r="30387" spans="2:4" ht="15" customHeight="1" x14ac:dyDescent="0.25">
      <c r="B30387" s="683"/>
      <c r="C30387" s="683"/>
      <c r="D30387" s="684"/>
    </row>
    <row r="30388" spans="2:4" ht="15" customHeight="1" x14ac:dyDescent="0.25">
      <c r="B30388" s="683"/>
      <c r="C30388" s="683"/>
      <c r="D30388" s="684"/>
    </row>
    <row r="30389" spans="2:4" ht="15" customHeight="1" x14ac:dyDescent="0.25">
      <c r="B30389" s="683"/>
      <c r="C30389" s="683"/>
      <c r="D30389" s="684"/>
    </row>
    <row r="30390" spans="2:4" ht="15" customHeight="1" x14ac:dyDescent="0.25">
      <c r="B30390" s="683"/>
      <c r="C30390" s="683"/>
      <c r="D30390" s="684"/>
    </row>
    <row r="30391" spans="2:4" ht="15" customHeight="1" x14ac:dyDescent="0.25">
      <c r="B30391" s="683"/>
      <c r="C30391" s="683"/>
      <c r="D30391" s="684"/>
    </row>
    <row r="30392" spans="2:4" ht="15" customHeight="1" x14ac:dyDescent="0.25">
      <c r="B30392" s="683"/>
      <c r="C30392" s="683"/>
      <c r="D30392" s="684"/>
    </row>
    <row r="30393" spans="2:4" ht="15" customHeight="1" x14ac:dyDescent="0.25">
      <c r="B30393" s="683"/>
      <c r="C30393" s="683"/>
      <c r="D30393" s="684"/>
    </row>
    <row r="30394" spans="2:4" ht="15" customHeight="1" x14ac:dyDescent="0.25">
      <c r="B30394" s="683"/>
      <c r="C30394" s="683"/>
      <c r="D30394" s="684"/>
    </row>
    <row r="30395" spans="2:4" ht="15" customHeight="1" x14ac:dyDescent="0.25">
      <c r="B30395" s="683"/>
      <c r="C30395" s="683"/>
      <c r="D30395" s="684"/>
    </row>
    <row r="30396" spans="2:4" ht="15" customHeight="1" x14ac:dyDescent="0.25">
      <c r="B30396" s="683"/>
      <c r="C30396" s="683"/>
      <c r="D30396" s="684"/>
    </row>
    <row r="30397" spans="2:4" ht="15" customHeight="1" x14ac:dyDescent="0.25">
      <c r="B30397" s="683"/>
      <c r="C30397" s="683"/>
      <c r="D30397" s="684"/>
    </row>
    <row r="30398" spans="2:4" ht="15" customHeight="1" x14ac:dyDescent="0.25">
      <c r="B30398" s="683"/>
      <c r="C30398" s="683"/>
      <c r="D30398" s="684"/>
    </row>
    <row r="30399" spans="2:4" ht="15" customHeight="1" x14ac:dyDescent="0.25">
      <c r="B30399" s="683"/>
      <c r="C30399" s="683"/>
      <c r="D30399" s="684"/>
    </row>
    <row r="30400" spans="2:4" ht="15" customHeight="1" x14ac:dyDescent="0.25">
      <c r="B30400" s="683"/>
      <c r="C30400" s="683"/>
      <c r="D30400" s="684"/>
    </row>
    <row r="30401" spans="2:4" ht="15" customHeight="1" x14ac:dyDescent="0.25">
      <c r="B30401" s="683"/>
      <c r="C30401" s="683"/>
      <c r="D30401" s="684"/>
    </row>
    <row r="30402" spans="2:4" ht="15" customHeight="1" x14ac:dyDescent="0.25">
      <c r="B30402" s="683"/>
      <c r="C30402" s="683"/>
      <c r="D30402" s="684"/>
    </row>
    <row r="30403" spans="2:4" ht="15" customHeight="1" x14ac:dyDescent="0.25">
      <c r="B30403" s="683"/>
      <c r="C30403" s="683"/>
      <c r="D30403" s="684"/>
    </row>
    <row r="30404" spans="2:4" ht="15" customHeight="1" x14ac:dyDescent="0.25">
      <c r="B30404" s="683"/>
      <c r="C30404" s="683"/>
      <c r="D30404" s="684"/>
    </row>
    <row r="30405" spans="2:4" ht="15" customHeight="1" x14ac:dyDescent="0.25">
      <c r="B30405" s="683"/>
      <c r="C30405" s="683"/>
      <c r="D30405" s="684"/>
    </row>
    <row r="30406" spans="2:4" ht="15" customHeight="1" x14ac:dyDescent="0.25">
      <c r="B30406" s="683"/>
      <c r="C30406" s="683"/>
      <c r="D30406" s="684"/>
    </row>
    <row r="30407" spans="2:4" ht="15" customHeight="1" x14ac:dyDescent="0.25">
      <c r="B30407" s="683"/>
      <c r="C30407" s="683"/>
      <c r="D30407" s="684"/>
    </row>
    <row r="30408" spans="2:4" ht="15" customHeight="1" x14ac:dyDescent="0.25">
      <c r="B30408" s="683"/>
      <c r="C30408" s="683"/>
      <c r="D30408" s="684"/>
    </row>
    <row r="30409" spans="2:4" ht="15" customHeight="1" x14ac:dyDescent="0.25">
      <c r="B30409" s="683"/>
      <c r="C30409" s="683"/>
      <c r="D30409" s="684"/>
    </row>
    <row r="30410" spans="2:4" ht="15" customHeight="1" x14ac:dyDescent="0.25">
      <c r="B30410" s="683"/>
      <c r="C30410" s="683"/>
      <c r="D30410" s="684"/>
    </row>
    <row r="30411" spans="2:4" ht="15" customHeight="1" x14ac:dyDescent="0.25">
      <c r="B30411" s="683"/>
      <c r="C30411" s="683"/>
      <c r="D30411" s="684"/>
    </row>
    <row r="30412" spans="2:4" ht="15" customHeight="1" x14ac:dyDescent="0.25">
      <c r="B30412" s="683"/>
      <c r="C30412" s="683"/>
      <c r="D30412" s="684"/>
    </row>
    <row r="30413" spans="2:4" ht="15" customHeight="1" x14ac:dyDescent="0.25">
      <c r="B30413" s="683"/>
      <c r="C30413" s="683"/>
      <c r="D30413" s="684"/>
    </row>
    <row r="30414" spans="2:4" ht="15" customHeight="1" x14ac:dyDescent="0.25">
      <c r="B30414" s="683"/>
      <c r="C30414" s="683"/>
      <c r="D30414" s="684"/>
    </row>
    <row r="30415" spans="2:4" ht="15" customHeight="1" x14ac:dyDescent="0.25">
      <c r="B30415" s="683"/>
      <c r="C30415" s="683"/>
      <c r="D30415" s="684"/>
    </row>
    <row r="30416" spans="2:4" ht="15" customHeight="1" x14ac:dyDescent="0.25">
      <c r="B30416" s="683"/>
      <c r="C30416" s="683"/>
      <c r="D30416" s="684"/>
    </row>
    <row r="30417" spans="2:4" ht="15" customHeight="1" x14ac:dyDescent="0.25">
      <c r="B30417" s="683"/>
      <c r="C30417" s="683"/>
      <c r="D30417" s="684"/>
    </row>
    <row r="30418" spans="2:4" ht="15" customHeight="1" x14ac:dyDescent="0.25">
      <c r="B30418" s="683"/>
      <c r="C30418" s="683"/>
      <c r="D30418" s="684"/>
    </row>
    <row r="30419" spans="2:4" ht="15" customHeight="1" x14ac:dyDescent="0.25">
      <c r="B30419" s="683"/>
      <c r="C30419" s="683"/>
      <c r="D30419" s="684"/>
    </row>
    <row r="30420" spans="2:4" ht="15" customHeight="1" x14ac:dyDescent="0.25">
      <c r="B30420" s="683"/>
      <c r="C30420" s="683"/>
      <c r="D30420" s="684"/>
    </row>
    <row r="30421" spans="2:4" ht="15" customHeight="1" x14ac:dyDescent="0.25">
      <c r="B30421" s="683"/>
      <c r="C30421" s="683"/>
      <c r="D30421" s="684"/>
    </row>
    <row r="30422" spans="2:4" ht="15" customHeight="1" x14ac:dyDescent="0.25">
      <c r="B30422" s="683"/>
      <c r="C30422" s="683"/>
      <c r="D30422" s="684"/>
    </row>
    <row r="30423" spans="2:4" ht="15" customHeight="1" x14ac:dyDescent="0.25">
      <c r="B30423" s="683"/>
      <c r="C30423" s="683"/>
      <c r="D30423" s="684"/>
    </row>
    <row r="30424" spans="2:4" ht="15" customHeight="1" x14ac:dyDescent="0.25">
      <c r="B30424" s="683"/>
      <c r="C30424" s="683"/>
      <c r="D30424" s="684"/>
    </row>
    <row r="30425" spans="2:4" ht="15" customHeight="1" x14ac:dyDescent="0.25">
      <c r="B30425" s="683"/>
      <c r="C30425" s="683"/>
      <c r="D30425" s="684"/>
    </row>
    <row r="30426" spans="2:4" ht="15" customHeight="1" x14ac:dyDescent="0.25">
      <c r="B30426" s="683"/>
      <c r="C30426" s="683"/>
      <c r="D30426" s="684"/>
    </row>
    <row r="30427" spans="2:4" ht="15" customHeight="1" x14ac:dyDescent="0.25">
      <c r="B30427" s="683"/>
      <c r="C30427" s="683"/>
      <c r="D30427" s="684"/>
    </row>
    <row r="30428" spans="2:4" ht="15" customHeight="1" x14ac:dyDescent="0.25">
      <c r="B30428" s="683"/>
      <c r="C30428" s="683"/>
      <c r="D30428" s="684"/>
    </row>
    <row r="30429" spans="2:4" ht="15" customHeight="1" x14ac:dyDescent="0.25">
      <c r="B30429" s="683"/>
      <c r="C30429" s="683"/>
      <c r="D30429" s="684"/>
    </row>
    <row r="30430" spans="2:4" ht="15" customHeight="1" x14ac:dyDescent="0.25">
      <c r="B30430" s="683"/>
      <c r="C30430" s="683"/>
      <c r="D30430" s="684"/>
    </row>
    <row r="30431" spans="2:4" ht="15" customHeight="1" x14ac:dyDescent="0.25">
      <c r="B30431" s="683"/>
      <c r="C30431" s="683"/>
      <c r="D30431" s="684"/>
    </row>
    <row r="30432" spans="2:4" ht="15" customHeight="1" x14ac:dyDescent="0.25">
      <c r="B30432" s="683"/>
      <c r="C30432" s="683"/>
      <c r="D30432" s="684"/>
    </row>
    <row r="30433" spans="2:4" ht="15" customHeight="1" x14ac:dyDescent="0.25">
      <c r="B30433" s="683"/>
      <c r="C30433" s="683"/>
      <c r="D30433" s="684"/>
    </row>
    <row r="30434" spans="2:4" ht="15" customHeight="1" x14ac:dyDescent="0.25">
      <c r="B30434" s="683"/>
      <c r="C30434" s="683"/>
      <c r="D30434" s="684"/>
    </row>
    <row r="30435" spans="2:4" ht="15" customHeight="1" x14ac:dyDescent="0.25">
      <c r="B30435" s="683"/>
      <c r="C30435" s="683"/>
      <c r="D30435" s="684"/>
    </row>
    <row r="30436" spans="2:4" ht="15" customHeight="1" x14ac:dyDescent="0.25">
      <c r="B30436" s="683"/>
      <c r="C30436" s="683"/>
      <c r="D30436" s="684"/>
    </row>
    <row r="30437" spans="2:4" ht="15" customHeight="1" x14ac:dyDescent="0.25">
      <c r="B30437" s="683"/>
      <c r="C30437" s="683"/>
      <c r="D30437" s="684"/>
    </row>
    <row r="30438" spans="2:4" ht="15" customHeight="1" x14ac:dyDescent="0.25">
      <c r="B30438" s="683"/>
      <c r="C30438" s="683"/>
      <c r="D30438" s="684"/>
    </row>
    <row r="30439" spans="2:4" ht="15" customHeight="1" x14ac:dyDescent="0.25">
      <c r="B30439" s="683"/>
      <c r="C30439" s="683"/>
      <c r="D30439" s="684"/>
    </row>
    <row r="30440" spans="2:4" ht="15" customHeight="1" x14ac:dyDescent="0.25">
      <c r="B30440" s="683"/>
      <c r="C30440" s="683"/>
      <c r="D30440" s="684"/>
    </row>
    <row r="30441" spans="2:4" ht="15" customHeight="1" x14ac:dyDescent="0.25">
      <c r="B30441" s="683"/>
      <c r="C30441" s="683"/>
      <c r="D30441" s="684"/>
    </row>
    <row r="30442" spans="2:4" ht="15" customHeight="1" x14ac:dyDescent="0.25">
      <c r="B30442" s="683"/>
      <c r="C30442" s="683"/>
      <c r="D30442" s="684"/>
    </row>
    <row r="30443" spans="2:4" ht="15" customHeight="1" x14ac:dyDescent="0.25">
      <c r="B30443" s="683"/>
      <c r="C30443" s="683"/>
      <c r="D30443" s="684"/>
    </row>
    <row r="30444" spans="2:4" ht="15" customHeight="1" x14ac:dyDescent="0.25">
      <c r="B30444" s="683"/>
      <c r="C30444" s="683"/>
      <c r="D30444" s="684"/>
    </row>
    <row r="30445" spans="2:4" ht="15" customHeight="1" x14ac:dyDescent="0.25">
      <c r="B30445" s="683"/>
      <c r="C30445" s="683"/>
      <c r="D30445" s="684"/>
    </row>
    <row r="30446" spans="2:4" ht="15" customHeight="1" x14ac:dyDescent="0.25">
      <c r="B30446" s="683"/>
      <c r="C30446" s="683"/>
      <c r="D30446" s="684"/>
    </row>
    <row r="30447" spans="2:4" ht="15" customHeight="1" x14ac:dyDescent="0.25">
      <c r="B30447" s="683"/>
      <c r="C30447" s="683"/>
      <c r="D30447" s="684"/>
    </row>
    <row r="30448" spans="2:4" ht="15" customHeight="1" x14ac:dyDescent="0.25">
      <c r="B30448" s="683"/>
      <c r="C30448" s="683"/>
      <c r="D30448" s="684"/>
    </row>
    <row r="30449" spans="2:4" ht="15" customHeight="1" x14ac:dyDescent="0.25">
      <c r="B30449" s="683"/>
      <c r="C30449" s="683"/>
      <c r="D30449" s="684"/>
    </row>
    <row r="30450" spans="2:4" ht="15" customHeight="1" x14ac:dyDescent="0.25">
      <c r="B30450" s="683"/>
      <c r="C30450" s="683"/>
      <c r="D30450" s="684"/>
    </row>
    <row r="30451" spans="2:4" ht="15" customHeight="1" x14ac:dyDescent="0.25">
      <c r="B30451" s="683"/>
      <c r="C30451" s="683"/>
      <c r="D30451" s="684"/>
    </row>
    <row r="30452" spans="2:4" ht="15" customHeight="1" x14ac:dyDescent="0.25">
      <c r="B30452" s="683"/>
      <c r="C30452" s="683"/>
      <c r="D30452" s="684"/>
    </row>
    <row r="30453" spans="2:4" ht="15" customHeight="1" x14ac:dyDescent="0.25">
      <c r="B30453" s="683"/>
      <c r="C30453" s="683"/>
      <c r="D30453" s="684"/>
    </row>
    <row r="30454" spans="2:4" ht="15" customHeight="1" x14ac:dyDescent="0.25">
      <c r="B30454" s="683"/>
      <c r="C30454" s="683"/>
      <c r="D30454" s="684"/>
    </row>
    <row r="30455" spans="2:4" ht="15" customHeight="1" x14ac:dyDescent="0.25">
      <c r="B30455" s="683"/>
      <c r="C30455" s="683"/>
      <c r="D30455" s="684"/>
    </row>
    <row r="30456" spans="2:4" ht="15" customHeight="1" x14ac:dyDescent="0.25">
      <c r="B30456" s="683"/>
      <c r="C30456" s="683"/>
      <c r="D30456" s="684"/>
    </row>
    <row r="30457" spans="2:4" ht="15" customHeight="1" x14ac:dyDescent="0.25">
      <c r="B30457" s="683"/>
      <c r="C30457" s="683"/>
      <c r="D30457" s="684"/>
    </row>
    <row r="30458" spans="2:4" ht="15" customHeight="1" x14ac:dyDescent="0.25">
      <c r="B30458" s="683"/>
      <c r="C30458" s="683"/>
      <c r="D30458" s="684"/>
    </row>
    <row r="30459" spans="2:4" ht="15" customHeight="1" x14ac:dyDescent="0.25">
      <c r="B30459" s="683"/>
      <c r="C30459" s="683"/>
      <c r="D30459" s="684"/>
    </row>
    <row r="30460" spans="2:4" ht="15" customHeight="1" x14ac:dyDescent="0.25">
      <c r="B30460" s="683"/>
      <c r="C30460" s="683"/>
      <c r="D30460" s="684"/>
    </row>
    <row r="30461" spans="2:4" ht="15" customHeight="1" x14ac:dyDescent="0.25">
      <c r="B30461" s="683"/>
      <c r="C30461" s="683"/>
      <c r="D30461" s="684"/>
    </row>
    <row r="30462" spans="2:4" ht="15" customHeight="1" x14ac:dyDescent="0.25">
      <c r="B30462" s="683"/>
      <c r="C30462" s="683"/>
      <c r="D30462" s="684"/>
    </row>
    <row r="30463" spans="2:4" ht="15" customHeight="1" x14ac:dyDescent="0.25">
      <c r="B30463" s="683"/>
      <c r="C30463" s="683"/>
      <c r="D30463" s="684"/>
    </row>
    <row r="30464" spans="2:4" ht="15" customHeight="1" x14ac:dyDescent="0.25">
      <c r="B30464" s="683"/>
      <c r="C30464" s="683"/>
      <c r="D30464" s="684"/>
    </row>
    <row r="30465" spans="2:4" ht="15" customHeight="1" x14ac:dyDescent="0.25">
      <c r="B30465" s="683"/>
      <c r="C30465" s="683"/>
      <c r="D30465" s="684"/>
    </row>
    <row r="30466" spans="2:4" ht="15" customHeight="1" x14ac:dyDescent="0.25">
      <c r="B30466" s="683"/>
      <c r="C30466" s="683"/>
      <c r="D30466" s="684"/>
    </row>
    <row r="30467" spans="2:4" ht="15" customHeight="1" x14ac:dyDescent="0.25">
      <c r="B30467" s="683"/>
      <c r="C30467" s="683"/>
      <c r="D30467" s="684"/>
    </row>
    <row r="30468" spans="2:4" ht="15" customHeight="1" x14ac:dyDescent="0.25">
      <c r="B30468" s="683"/>
      <c r="C30468" s="683"/>
      <c r="D30468" s="684"/>
    </row>
    <row r="30469" spans="2:4" ht="15" customHeight="1" x14ac:dyDescent="0.25">
      <c r="B30469" s="683"/>
      <c r="C30469" s="683"/>
      <c r="D30469" s="684"/>
    </row>
    <row r="30470" spans="2:4" ht="15" customHeight="1" x14ac:dyDescent="0.25">
      <c r="B30470" s="683"/>
      <c r="C30470" s="683"/>
      <c r="D30470" s="684"/>
    </row>
    <row r="30471" spans="2:4" ht="15" customHeight="1" x14ac:dyDescent="0.25">
      <c r="B30471" s="683"/>
      <c r="C30471" s="683"/>
      <c r="D30471" s="684"/>
    </row>
    <row r="30472" spans="2:4" ht="15" customHeight="1" x14ac:dyDescent="0.25">
      <c r="B30472" s="683"/>
      <c r="C30472" s="683"/>
      <c r="D30472" s="684"/>
    </row>
    <row r="30473" spans="2:4" ht="15" customHeight="1" x14ac:dyDescent="0.25">
      <c r="B30473" s="683"/>
      <c r="C30473" s="683"/>
      <c r="D30473" s="684"/>
    </row>
    <row r="30474" spans="2:4" ht="15" customHeight="1" x14ac:dyDescent="0.25">
      <c r="B30474" s="683"/>
      <c r="C30474" s="683"/>
      <c r="D30474" s="684"/>
    </row>
    <row r="30475" spans="2:4" ht="15" customHeight="1" x14ac:dyDescent="0.25">
      <c r="B30475" s="683"/>
      <c r="C30475" s="683"/>
      <c r="D30475" s="684"/>
    </row>
    <row r="30476" spans="2:4" ht="15" customHeight="1" x14ac:dyDescent="0.25">
      <c r="B30476" s="683"/>
      <c r="C30476" s="683"/>
      <c r="D30476" s="684"/>
    </row>
    <row r="30477" spans="2:4" ht="15" customHeight="1" x14ac:dyDescent="0.25">
      <c r="B30477" s="683"/>
      <c r="C30477" s="683"/>
      <c r="D30477" s="684"/>
    </row>
    <row r="30478" spans="2:4" ht="15" customHeight="1" x14ac:dyDescent="0.25">
      <c r="B30478" s="683"/>
      <c r="C30478" s="683"/>
      <c r="D30478" s="684"/>
    </row>
    <row r="30479" spans="2:4" ht="15" customHeight="1" x14ac:dyDescent="0.25">
      <c r="B30479" s="683"/>
      <c r="C30479" s="683"/>
      <c r="D30479" s="684"/>
    </row>
    <row r="30480" spans="2:4" ht="15" customHeight="1" x14ac:dyDescent="0.25">
      <c r="B30480" s="683"/>
      <c r="C30480" s="683"/>
      <c r="D30480" s="684"/>
    </row>
    <row r="30481" spans="2:4" ht="15" customHeight="1" x14ac:dyDescent="0.25">
      <c r="B30481" s="683"/>
      <c r="C30481" s="683"/>
      <c r="D30481" s="684"/>
    </row>
    <row r="30482" spans="2:4" ht="15" customHeight="1" x14ac:dyDescent="0.25">
      <c r="B30482" s="683"/>
      <c r="C30482" s="683"/>
      <c r="D30482" s="684"/>
    </row>
    <row r="30483" spans="2:4" ht="15" customHeight="1" x14ac:dyDescent="0.25">
      <c r="B30483" s="683"/>
      <c r="C30483" s="683"/>
      <c r="D30483" s="684"/>
    </row>
    <row r="30484" spans="2:4" ht="15" customHeight="1" x14ac:dyDescent="0.25">
      <c r="B30484" s="683"/>
      <c r="C30484" s="683"/>
      <c r="D30484" s="684"/>
    </row>
    <row r="30485" spans="2:4" ht="15" customHeight="1" x14ac:dyDescent="0.25">
      <c r="B30485" s="683"/>
      <c r="C30485" s="683"/>
      <c r="D30485" s="684"/>
    </row>
    <row r="30486" spans="2:4" ht="15" customHeight="1" x14ac:dyDescent="0.25">
      <c r="B30486" s="683"/>
      <c r="C30486" s="683"/>
      <c r="D30486" s="684"/>
    </row>
    <row r="30487" spans="2:4" ht="15" customHeight="1" x14ac:dyDescent="0.25">
      <c r="B30487" s="683"/>
      <c r="C30487" s="683"/>
      <c r="D30487" s="684"/>
    </row>
    <row r="30488" spans="2:4" ht="15" customHeight="1" x14ac:dyDescent="0.25">
      <c r="B30488" s="683"/>
      <c r="C30488" s="683"/>
      <c r="D30488" s="684"/>
    </row>
    <row r="30489" spans="2:4" ht="15" customHeight="1" x14ac:dyDescent="0.25">
      <c r="B30489" s="683"/>
      <c r="C30489" s="683"/>
      <c r="D30489" s="684"/>
    </row>
    <row r="30490" spans="2:4" ht="15" customHeight="1" x14ac:dyDescent="0.25">
      <c r="B30490" s="683"/>
      <c r="C30490" s="683"/>
      <c r="D30490" s="684"/>
    </row>
    <row r="30491" spans="2:4" ht="15" customHeight="1" x14ac:dyDescent="0.25">
      <c r="B30491" s="683"/>
      <c r="C30491" s="683"/>
      <c r="D30491" s="684"/>
    </row>
    <row r="30492" spans="2:4" ht="15" customHeight="1" x14ac:dyDescent="0.25">
      <c r="B30492" s="683"/>
      <c r="C30492" s="683"/>
      <c r="D30492" s="684"/>
    </row>
    <row r="30493" spans="2:4" ht="15" customHeight="1" x14ac:dyDescent="0.25">
      <c r="B30493" s="683"/>
      <c r="C30493" s="683"/>
      <c r="D30493" s="684"/>
    </row>
    <row r="30494" spans="2:4" ht="15" customHeight="1" x14ac:dyDescent="0.25">
      <c r="B30494" s="683"/>
      <c r="C30494" s="683"/>
      <c r="D30494" s="684"/>
    </row>
    <row r="30495" spans="2:4" ht="15" customHeight="1" x14ac:dyDescent="0.25">
      <c r="B30495" s="683"/>
      <c r="C30495" s="683"/>
      <c r="D30495" s="684"/>
    </row>
    <row r="30496" spans="2:4" ht="15" customHeight="1" x14ac:dyDescent="0.25">
      <c r="B30496" s="683"/>
      <c r="C30496" s="683"/>
      <c r="D30496" s="684"/>
    </row>
    <row r="30497" spans="2:4" ht="15" customHeight="1" x14ac:dyDescent="0.25">
      <c r="B30497" s="683"/>
      <c r="C30497" s="683"/>
      <c r="D30497" s="684"/>
    </row>
    <row r="30498" spans="2:4" ht="15" customHeight="1" x14ac:dyDescent="0.25">
      <c r="B30498" s="683"/>
      <c r="C30498" s="683"/>
      <c r="D30498" s="684"/>
    </row>
    <row r="30499" spans="2:4" ht="15" customHeight="1" x14ac:dyDescent="0.25">
      <c r="B30499" s="683"/>
      <c r="C30499" s="683"/>
      <c r="D30499" s="684"/>
    </row>
    <row r="30500" spans="2:4" ht="15" customHeight="1" x14ac:dyDescent="0.25">
      <c r="B30500" s="683"/>
      <c r="C30500" s="683"/>
      <c r="D30500" s="684"/>
    </row>
    <row r="30501" spans="2:4" ht="15" customHeight="1" x14ac:dyDescent="0.25">
      <c r="B30501" s="683"/>
      <c r="C30501" s="683"/>
      <c r="D30501" s="684"/>
    </row>
    <row r="30502" spans="2:4" ht="15" customHeight="1" x14ac:dyDescent="0.25">
      <c r="B30502" s="683"/>
      <c r="C30502" s="683"/>
      <c r="D30502" s="684"/>
    </row>
    <row r="30503" spans="2:4" ht="15" customHeight="1" x14ac:dyDescent="0.25">
      <c r="B30503" s="683"/>
      <c r="C30503" s="683"/>
      <c r="D30503" s="684"/>
    </row>
    <row r="30504" spans="2:4" ht="15" customHeight="1" x14ac:dyDescent="0.25">
      <c r="B30504" s="683"/>
      <c r="C30504" s="683"/>
      <c r="D30504" s="684"/>
    </row>
    <row r="30505" spans="2:4" ht="15" customHeight="1" x14ac:dyDescent="0.25">
      <c r="B30505" s="683"/>
      <c r="C30505" s="683"/>
      <c r="D30505" s="684"/>
    </row>
    <row r="30506" spans="2:4" ht="15" customHeight="1" x14ac:dyDescent="0.25">
      <c r="B30506" s="683"/>
      <c r="C30506" s="683"/>
      <c r="D30506" s="684"/>
    </row>
    <row r="30507" spans="2:4" ht="15" customHeight="1" x14ac:dyDescent="0.25">
      <c r="B30507" s="683"/>
      <c r="C30507" s="683"/>
      <c r="D30507" s="684"/>
    </row>
    <row r="30508" spans="2:4" ht="15" customHeight="1" x14ac:dyDescent="0.25">
      <c r="B30508" s="683"/>
      <c r="C30508" s="683"/>
      <c r="D30508" s="684"/>
    </row>
    <row r="30509" spans="2:4" ht="15" customHeight="1" x14ac:dyDescent="0.25">
      <c r="B30509" s="683"/>
      <c r="C30509" s="683"/>
      <c r="D30509" s="684"/>
    </row>
    <row r="30510" spans="2:4" ht="15" customHeight="1" x14ac:dyDescent="0.25">
      <c r="B30510" s="683"/>
      <c r="C30510" s="683"/>
      <c r="D30510" s="684"/>
    </row>
    <row r="30511" spans="2:4" ht="15" customHeight="1" x14ac:dyDescent="0.25">
      <c r="B30511" s="683"/>
      <c r="C30511" s="683"/>
      <c r="D30511" s="684"/>
    </row>
    <row r="30512" spans="2:4" ht="15" customHeight="1" x14ac:dyDescent="0.25">
      <c r="B30512" s="683"/>
      <c r="C30512" s="683"/>
      <c r="D30512" s="684"/>
    </row>
    <row r="30513" spans="2:4" ht="15" customHeight="1" x14ac:dyDescent="0.25">
      <c r="B30513" s="683"/>
      <c r="C30513" s="683"/>
      <c r="D30513" s="684"/>
    </row>
    <row r="30514" spans="2:4" ht="15" customHeight="1" x14ac:dyDescent="0.25">
      <c r="B30514" s="683"/>
      <c r="C30514" s="683"/>
      <c r="D30514" s="684"/>
    </row>
    <row r="30515" spans="2:4" ht="15" customHeight="1" x14ac:dyDescent="0.25">
      <c r="B30515" s="683"/>
      <c r="C30515" s="683"/>
      <c r="D30515" s="684"/>
    </row>
    <row r="30516" spans="2:4" ht="15" customHeight="1" x14ac:dyDescent="0.25">
      <c r="B30516" s="683"/>
      <c r="C30516" s="683"/>
      <c r="D30516" s="684"/>
    </row>
    <row r="30517" spans="2:4" ht="15" customHeight="1" x14ac:dyDescent="0.25">
      <c r="B30517" s="683"/>
      <c r="C30517" s="683"/>
      <c r="D30517" s="684"/>
    </row>
    <row r="30518" spans="2:4" ht="15" customHeight="1" x14ac:dyDescent="0.25">
      <c r="B30518" s="683"/>
      <c r="C30518" s="683"/>
      <c r="D30518" s="684"/>
    </row>
    <row r="30519" spans="2:4" ht="15" customHeight="1" x14ac:dyDescent="0.25">
      <c r="B30519" s="683"/>
      <c r="C30519" s="683"/>
      <c r="D30519" s="684"/>
    </row>
    <row r="30520" spans="2:4" ht="15" customHeight="1" x14ac:dyDescent="0.25">
      <c r="B30520" s="683"/>
      <c r="C30520" s="683"/>
      <c r="D30520" s="684"/>
    </row>
    <row r="30521" spans="2:4" ht="15" customHeight="1" x14ac:dyDescent="0.25">
      <c r="B30521" s="683"/>
      <c r="C30521" s="683"/>
      <c r="D30521" s="684"/>
    </row>
    <row r="30522" spans="2:4" ht="15" customHeight="1" x14ac:dyDescent="0.25">
      <c r="B30522" s="683"/>
      <c r="C30522" s="683"/>
      <c r="D30522" s="684"/>
    </row>
    <row r="30523" spans="2:4" ht="15" customHeight="1" x14ac:dyDescent="0.25">
      <c r="B30523" s="683"/>
      <c r="C30523" s="683"/>
      <c r="D30523" s="684"/>
    </row>
    <row r="30524" spans="2:4" ht="15" customHeight="1" x14ac:dyDescent="0.25">
      <c r="B30524" s="683"/>
      <c r="C30524" s="683"/>
      <c r="D30524" s="684"/>
    </row>
    <row r="30525" spans="2:4" ht="15" customHeight="1" x14ac:dyDescent="0.25">
      <c r="B30525" s="683"/>
      <c r="C30525" s="683"/>
      <c r="D30525" s="684"/>
    </row>
    <row r="30526" spans="2:4" ht="15" customHeight="1" x14ac:dyDescent="0.25">
      <c r="B30526" s="683"/>
      <c r="C30526" s="683"/>
      <c r="D30526" s="684"/>
    </row>
    <row r="30527" spans="2:4" ht="15" customHeight="1" x14ac:dyDescent="0.25">
      <c r="B30527" s="683"/>
      <c r="C30527" s="683"/>
      <c r="D30527" s="684"/>
    </row>
    <row r="30528" spans="2:4" ht="15" customHeight="1" x14ac:dyDescent="0.25">
      <c r="B30528" s="683"/>
      <c r="C30528" s="683"/>
      <c r="D30528" s="684"/>
    </row>
    <row r="30529" spans="2:4" ht="15" customHeight="1" x14ac:dyDescent="0.25">
      <c r="B30529" s="683"/>
      <c r="C30529" s="683"/>
      <c r="D30529" s="684"/>
    </row>
    <row r="30530" spans="2:4" ht="15" customHeight="1" x14ac:dyDescent="0.25">
      <c r="B30530" s="683"/>
      <c r="C30530" s="683"/>
      <c r="D30530" s="684"/>
    </row>
    <row r="30531" spans="2:4" ht="15" customHeight="1" x14ac:dyDescent="0.25">
      <c r="B30531" s="683"/>
      <c r="C30531" s="683"/>
      <c r="D30531" s="684"/>
    </row>
    <row r="30532" spans="2:4" ht="15" customHeight="1" x14ac:dyDescent="0.25">
      <c r="B30532" s="683"/>
      <c r="C30532" s="683"/>
      <c r="D30532" s="684"/>
    </row>
    <row r="30533" spans="2:4" ht="15" customHeight="1" x14ac:dyDescent="0.25">
      <c r="B30533" s="683"/>
      <c r="C30533" s="683"/>
      <c r="D30533" s="684"/>
    </row>
    <row r="30534" spans="2:4" ht="15" customHeight="1" x14ac:dyDescent="0.25">
      <c r="B30534" s="683"/>
      <c r="C30534" s="683"/>
      <c r="D30534" s="684"/>
    </row>
    <row r="30535" spans="2:4" ht="15" customHeight="1" x14ac:dyDescent="0.25">
      <c r="B30535" s="683"/>
      <c r="C30535" s="683"/>
      <c r="D30535" s="684"/>
    </row>
    <row r="30536" spans="2:4" ht="15" customHeight="1" x14ac:dyDescent="0.25">
      <c r="B30536" s="683"/>
      <c r="C30536" s="683"/>
      <c r="D30536" s="684"/>
    </row>
    <row r="30537" spans="2:4" ht="15" customHeight="1" x14ac:dyDescent="0.25">
      <c r="B30537" s="683"/>
      <c r="C30537" s="683"/>
      <c r="D30537" s="684"/>
    </row>
    <row r="30538" spans="2:4" ht="15" customHeight="1" x14ac:dyDescent="0.25">
      <c r="B30538" s="683"/>
      <c r="C30538" s="683"/>
      <c r="D30538" s="684"/>
    </row>
    <row r="30539" spans="2:4" ht="15" customHeight="1" x14ac:dyDescent="0.25">
      <c r="B30539" s="683"/>
      <c r="C30539" s="683"/>
      <c r="D30539" s="684"/>
    </row>
    <row r="30540" spans="2:4" ht="15" customHeight="1" x14ac:dyDescent="0.25">
      <c r="B30540" s="683"/>
      <c r="C30540" s="683"/>
      <c r="D30540" s="684"/>
    </row>
    <row r="30541" spans="2:4" ht="15" customHeight="1" x14ac:dyDescent="0.25">
      <c r="B30541" s="683"/>
      <c r="C30541" s="683"/>
      <c r="D30541" s="684"/>
    </row>
    <row r="30542" spans="2:4" ht="15" customHeight="1" x14ac:dyDescent="0.25">
      <c r="B30542" s="683"/>
      <c r="C30542" s="683"/>
      <c r="D30542" s="684"/>
    </row>
    <row r="30543" spans="2:4" ht="15" customHeight="1" x14ac:dyDescent="0.25">
      <c r="B30543" s="683"/>
      <c r="C30543" s="683"/>
      <c r="D30543" s="684"/>
    </row>
    <row r="30544" spans="2:4" ht="15" customHeight="1" x14ac:dyDescent="0.25">
      <c r="B30544" s="683"/>
      <c r="C30544" s="683"/>
      <c r="D30544" s="684"/>
    </row>
    <row r="30545" spans="2:4" ht="15" customHeight="1" x14ac:dyDescent="0.25">
      <c r="B30545" s="683"/>
      <c r="C30545" s="683"/>
      <c r="D30545" s="684"/>
    </row>
    <row r="30546" spans="2:4" ht="15" customHeight="1" x14ac:dyDescent="0.25">
      <c r="B30546" s="683"/>
      <c r="C30546" s="683"/>
      <c r="D30546" s="684"/>
    </row>
    <row r="30547" spans="2:4" ht="15" customHeight="1" x14ac:dyDescent="0.25">
      <c r="B30547" s="683"/>
      <c r="C30547" s="683"/>
      <c r="D30547" s="684"/>
    </row>
    <row r="30548" spans="2:4" ht="15" customHeight="1" x14ac:dyDescent="0.25">
      <c r="B30548" s="683"/>
      <c r="C30548" s="683"/>
      <c r="D30548" s="684"/>
    </row>
    <row r="30549" spans="2:4" ht="15" customHeight="1" x14ac:dyDescent="0.25">
      <c r="B30549" s="683"/>
      <c r="C30549" s="683"/>
      <c r="D30549" s="684"/>
    </row>
    <row r="30550" spans="2:4" ht="15" customHeight="1" x14ac:dyDescent="0.25">
      <c r="B30550" s="683"/>
      <c r="C30550" s="683"/>
      <c r="D30550" s="684"/>
    </row>
    <row r="30551" spans="2:4" ht="15" customHeight="1" x14ac:dyDescent="0.25">
      <c r="B30551" s="683"/>
      <c r="C30551" s="683"/>
      <c r="D30551" s="684"/>
    </row>
    <row r="30552" spans="2:4" ht="15" customHeight="1" x14ac:dyDescent="0.25">
      <c r="B30552" s="683"/>
      <c r="C30552" s="683"/>
      <c r="D30552" s="684"/>
    </row>
    <row r="30553" spans="2:4" ht="15" customHeight="1" x14ac:dyDescent="0.25">
      <c r="B30553" s="683"/>
      <c r="C30553" s="683"/>
      <c r="D30553" s="684"/>
    </row>
    <row r="30554" spans="2:4" ht="15" customHeight="1" x14ac:dyDescent="0.25">
      <c r="B30554" s="683"/>
      <c r="C30554" s="683"/>
      <c r="D30554" s="684"/>
    </row>
    <row r="30555" spans="2:4" ht="15" customHeight="1" x14ac:dyDescent="0.25">
      <c r="B30555" s="683"/>
      <c r="C30555" s="683"/>
      <c r="D30555" s="684"/>
    </row>
    <row r="30556" spans="2:4" ht="15" customHeight="1" x14ac:dyDescent="0.25">
      <c r="B30556" s="683"/>
      <c r="C30556" s="683"/>
      <c r="D30556" s="684"/>
    </row>
    <row r="30557" spans="2:4" ht="15" customHeight="1" x14ac:dyDescent="0.25">
      <c r="B30557" s="683"/>
      <c r="C30557" s="683"/>
      <c r="D30557" s="684"/>
    </row>
    <row r="30558" spans="2:4" ht="15" customHeight="1" x14ac:dyDescent="0.25">
      <c r="B30558" s="683"/>
      <c r="C30558" s="683"/>
      <c r="D30558" s="684"/>
    </row>
    <row r="30559" spans="2:4" ht="15" customHeight="1" x14ac:dyDescent="0.25">
      <c r="B30559" s="683"/>
      <c r="C30559" s="683"/>
      <c r="D30559" s="684"/>
    </row>
    <row r="30560" spans="2:4" ht="15" customHeight="1" x14ac:dyDescent="0.25">
      <c r="B30560" s="683"/>
      <c r="C30560" s="683"/>
      <c r="D30560" s="684"/>
    </row>
    <row r="30561" spans="2:4" ht="15" customHeight="1" x14ac:dyDescent="0.25">
      <c r="B30561" s="683"/>
      <c r="C30561" s="683"/>
      <c r="D30561" s="684"/>
    </row>
    <row r="30562" spans="2:4" ht="15" customHeight="1" x14ac:dyDescent="0.25">
      <c r="B30562" s="683"/>
      <c r="C30562" s="683"/>
      <c r="D30562" s="684"/>
    </row>
    <row r="30563" spans="2:4" ht="15" customHeight="1" x14ac:dyDescent="0.25">
      <c r="B30563" s="683"/>
      <c r="C30563" s="683"/>
      <c r="D30563" s="684"/>
    </row>
    <row r="30564" spans="2:4" ht="15" customHeight="1" x14ac:dyDescent="0.25">
      <c r="B30564" s="683"/>
      <c r="C30564" s="683"/>
      <c r="D30564" s="684"/>
    </row>
    <row r="30565" spans="2:4" ht="15" customHeight="1" x14ac:dyDescent="0.25">
      <c r="B30565" s="683"/>
      <c r="C30565" s="683"/>
      <c r="D30565" s="684"/>
    </row>
    <row r="30566" spans="2:4" ht="15" customHeight="1" x14ac:dyDescent="0.25">
      <c r="B30566" s="683"/>
      <c r="C30566" s="683"/>
      <c r="D30566" s="684"/>
    </row>
    <row r="30567" spans="2:4" ht="15" customHeight="1" x14ac:dyDescent="0.25">
      <c r="B30567" s="683"/>
      <c r="C30567" s="683"/>
      <c r="D30567" s="684"/>
    </row>
    <row r="30568" spans="2:4" ht="15" customHeight="1" x14ac:dyDescent="0.25">
      <c r="B30568" s="683"/>
      <c r="C30568" s="683"/>
      <c r="D30568" s="684"/>
    </row>
    <row r="30569" spans="2:4" ht="15" customHeight="1" x14ac:dyDescent="0.25">
      <c r="B30569" s="683"/>
      <c r="C30569" s="683"/>
      <c r="D30569" s="684"/>
    </row>
    <row r="30570" spans="2:4" ht="15" customHeight="1" x14ac:dyDescent="0.25">
      <c r="B30570" s="683"/>
      <c r="C30570" s="683"/>
      <c r="D30570" s="684"/>
    </row>
    <row r="30571" spans="2:4" ht="15" customHeight="1" x14ac:dyDescent="0.25">
      <c r="B30571" s="683"/>
      <c r="C30571" s="683"/>
      <c r="D30571" s="684"/>
    </row>
    <row r="30572" spans="2:4" ht="15" customHeight="1" x14ac:dyDescent="0.25">
      <c r="B30572" s="683"/>
      <c r="C30572" s="683"/>
      <c r="D30572" s="684"/>
    </row>
    <row r="30573" spans="2:4" ht="15" customHeight="1" x14ac:dyDescent="0.25">
      <c r="B30573" s="683"/>
      <c r="C30573" s="683"/>
      <c r="D30573" s="684"/>
    </row>
    <row r="30574" spans="2:4" ht="15" customHeight="1" x14ac:dyDescent="0.25">
      <c r="B30574" s="683"/>
      <c r="C30574" s="683"/>
      <c r="D30574" s="684"/>
    </row>
    <row r="30575" spans="2:4" ht="15" customHeight="1" x14ac:dyDescent="0.25">
      <c r="B30575" s="683"/>
      <c r="C30575" s="683"/>
      <c r="D30575" s="684"/>
    </row>
    <row r="30576" spans="2:4" ht="15" customHeight="1" x14ac:dyDescent="0.25">
      <c r="B30576" s="683"/>
      <c r="C30576" s="683"/>
      <c r="D30576" s="684"/>
    </row>
    <row r="30577" spans="2:4" ht="15" customHeight="1" x14ac:dyDescent="0.25">
      <c r="B30577" s="683"/>
      <c r="C30577" s="683"/>
      <c r="D30577" s="684"/>
    </row>
    <row r="30578" spans="2:4" ht="15" customHeight="1" x14ac:dyDescent="0.25">
      <c r="B30578" s="683"/>
      <c r="C30578" s="683"/>
      <c r="D30578" s="684"/>
    </row>
    <row r="30579" spans="2:4" ht="15" customHeight="1" x14ac:dyDescent="0.25">
      <c r="B30579" s="683"/>
      <c r="C30579" s="683"/>
      <c r="D30579" s="684"/>
    </row>
    <row r="30580" spans="2:4" ht="15" customHeight="1" x14ac:dyDescent="0.25">
      <c r="B30580" s="683"/>
      <c r="C30580" s="683"/>
      <c r="D30580" s="684"/>
    </row>
    <row r="30581" spans="2:4" ht="15" customHeight="1" x14ac:dyDescent="0.25">
      <c r="B30581" s="683"/>
      <c r="C30581" s="683"/>
      <c r="D30581" s="684"/>
    </row>
    <row r="30582" spans="2:4" ht="15" customHeight="1" x14ac:dyDescent="0.25">
      <c r="B30582" s="683"/>
      <c r="C30582" s="683"/>
      <c r="D30582" s="684"/>
    </row>
    <row r="30583" spans="2:4" ht="15" customHeight="1" x14ac:dyDescent="0.25">
      <c r="B30583" s="683"/>
      <c r="C30583" s="683"/>
      <c r="D30583" s="684"/>
    </row>
    <row r="30584" spans="2:4" ht="15" customHeight="1" x14ac:dyDescent="0.25">
      <c r="B30584" s="683"/>
      <c r="C30584" s="683"/>
      <c r="D30584" s="684"/>
    </row>
    <row r="30585" spans="2:4" ht="15" customHeight="1" x14ac:dyDescent="0.25">
      <c r="B30585" s="683"/>
      <c r="C30585" s="683"/>
      <c r="D30585" s="684"/>
    </row>
    <row r="30586" spans="2:4" ht="15" customHeight="1" x14ac:dyDescent="0.25">
      <c r="B30586" s="683"/>
      <c r="C30586" s="683"/>
      <c r="D30586" s="684"/>
    </row>
    <row r="30587" spans="2:4" ht="15" customHeight="1" x14ac:dyDescent="0.25">
      <c r="B30587" s="683"/>
      <c r="C30587" s="683"/>
      <c r="D30587" s="684"/>
    </row>
    <row r="30588" spans="2:4" ht="15" customHeight="1" x14ac:dyDescent="0.25">
      <c r="B30588" s="683"/>
      <c r="C30588" s="683"/>
      <c r="D30588" s="684"/>
    </row>
    <row r="30589" spans="2:4" ht="15" customHeight="1" x14ac:dyDescent="0.25">
      <c r="B30589" s="683"/>
      <c r="C30589" s="683"/>
      <c r="D30589" s="684"/>
    </row>
    <row r="30590" spans="2:4" ht="15" customHeight="1" x14ac:dyDescent="0.25">
      <c r="B30590" s="683"/>
      <c r="C30590" s="683"/>
      <c r="D30590" s="684"/>
    </row>
    <row r="30591" spans="2:4" ht="15" customHeight="1" x14ac:dyDescent="0.25">
      <c r="B30591" s="683"/>
      <c r="C30591" s="683"/>
      <c r="D30591" s="684"/>
    </row>
    <row r="30592" spans="2:4" ht="15" customHeight="1" x14ac:dyDescent="0.25">
      <c r="B30592" s="683"/>
      <c r="C30592" s="683"/>
      <c r="D30592" s="684"/>
    </row>
    <row r="30593" spans="2:4" ht="15" customHeight="1" x14ac:dyDescent="0.25">
      <c r="B30593" s="683"/>
      <c r="C30593" s="683"/>
      <c r="D30593" s="684"/>
    </row>
    <row r="30594" spans="2:4" ht="15" customHeight="1" x14ac:dyDescent="0.25">
      <c r="B30594" s="683"/>
      <c r="C30594" s="683"/>
      <c r="D30594" s="684"/>
    </row>
    <row r="30595" spans="2:4" ht="15" customHeight="1" x14ac:dyDescent="0.25">
      <c r="B30595" s="683"/>
      <c r="C30595" s="683"/>
      <c r="D30595" s="684"/>
    </row>
    <row r="30596" spans="2:4" ht="15" customHeight="1" x14ac:dyDescent="0.25">
      <c r="B30596" s="683"/>
      <c r="C30596" s="683"/>
      <c r="D30596" s="684"/>
    </row>
    <row r="30597" spans="2:4" ht="15" customHeight="1" x14ac:dyDescent="0.25">
      <c r="B30597" s="683"/>
      <c r="C30597" s="683"/>
      <c r="D30597" s="684"/>
    </row>
    <row r="30598" spans="2:4" ht="15" customHeight="1" x14ac:dyDescent="0.25">
      <c r="B30598" s="683"/>
      <c r="C30598" s="683"/>
      <c r="D30598" s="684"/>
    </row>
    <row r="30599" spans="2:4" ht="15" customHeight="1" x14ac:dyDescent="0.25">
      <c r="B30599" s="683"/>
      <c r="C30599" s="683"/>
      <c r="D30599" s="684"/>
    </row>
    <row r="30600" spans="2:4" ht="15" customHeight="1" x14ac:dyDescent="0.25">
      <c r="B30600" s="683"/>
      <c r="C30600" s="683"/>
      <c r="D30600" s="684"/>
    </row>
    <row r="30601" spans="2:4" ht="15" customHeight="1" x14ac:dyDescent="0.25">
      <c r="B30601" s="683"/>
      <c r="C30601" s="683"/>
      <c r="D30601" s="684"/>
    </row>
    <row r="30602" spans="2:4" ht="15" customHeight="1" x14ac:dyDescent="0.25">
      <c r="B30602" s="683"/>
      <c r="C30602" s="683"/>
      <c r="D30602" s="684"/>
    </row>
    <row r="30603" spans="2:4" ht="15" customHeight="1" x14ac:dyDescent="0.25">
      <c r="B30603" s="683"/>
      <c r="C30603" s="683"/>
      <c r="D30603" s="684"/>
    </row>
    <row r="30604" spans="2:4" ht="15" customHeight="1" x14ac:dyDescent="0.25">
      <c r="B30604" s="683"/>
      <c r="C30604" s="683"/>
      <c r="D30604" s="684"/>
    </row>
    <row r="30605" spans="2:4" ht="15" customHeight="1" x14ac:dyDescent="0.25">
      <c r="B30605" s="683"/>
      <c r="C30605" s="683"/>
      <c r="D30605" s="684"/>
    </row>
    <row r="30606" spans="2:4" ht="15" customHeight="1" x14ac:dyDescent="0.25">
      <c r="B30606" s="683"/>
      <c r="C30606" s="683"/>
      <c r="D30606" s="684"/>
    </row>
    <row r="30607" spans="2:4" ht="15" customHeight="1" x14ac:dyDescent="0.25">
      <c r="B30607" s="683"/>
      <c r="C30607" s="683"/>
      <c r="D30607" s="684"/>
    </row>
    <row r="30608" spans="2:4" ht="15" customHeight="1" x14ac:dyDescent="0.25">
      <c r="B30608" s="683"/>
      <c r="C30608" s="683"/>
      <c r="D30608" s="684"/>
    </row>
    <row r="30609" spans="2:4" ht="15" customHeight="1" x14ac:dyDescent="0.25">
      <c r="B30609" s="683"/>
      <c r="C30609" s="683"/>
      <c r="D30609" s="684"/>
    </row>
    <row r="30610" spans="2:4" ht="15" customHeight="1" x14ac:dyDescent="0.25">
      <c r="B30610" s="683"/>
      <c r="C30610" s="683"/>
      <c r="D30610" s="684"/>
    </row>
    <row r="30611" spans="2:4" ht="15" customHeight="1" x14ac:dyDescent="0.25">
      <c r="B30611" s="683"/>
      <c r="C30611" s="683"/>
      <c r="D30611" s="684"/>
    </row>
    <row r="30612" spans="2:4" ht="15" customHeight="1" x14ac:dyDescent="0.25">
      <c r="B30612" s="683"/>
      <c r="C30612" s="683"/>
      <c r="D30612" s="684"/>
    </row>
    <row r="30613" spans="2:4" ht="15" customHeight="1" x14ac:dyDescent="0.25">
      <c r="B30613" s="683"/>
      <c r="C30613" s="683"/>
      <c r="D30613" s="684"/>
    </row>
    <row r="30614" spans="2:4" ht="15" customHeight="1" x14ac:dyDescent="0.25">
      <c r="B30614" s="683"/>
      <c r="C30614" s="683"/>
      <c r="D30614" s="684"/>
    </row>
    <row r="30615" spans="2:4" ht="15" customHeight="1" x14ac:dyDescent="0.25">
      <c r="B30615" s="683"/>
      <c r="C30615" s="683"/>
      <c r="D30615" s="684"/>
    </row>
    <row r="30616" spans="2:4" ht="15" customHeight="1" x14ac:dyDescent="0.25">
      <c r="B30616" s="683"/>
      <c r="C30616" s="683"/>
      <c r="D30616" s="684"/>
    </row>
    <row r="30617" spans="2:4" ht="15" customHeight="1" x14ac:dyDescent="0.25">
      <c r="B30617" s="683"/>
      <c r="C30617" s="683"/>
      <c r="D30617" s="684"/>
    </row>
    <row r="30618" spans="2:4" ht="15" customHeight="1" x14ac:dyDescent="0.25">
      <c r="B30618" s="683"/>
      <c r="C30618" s="683"/>
      <c r="D30618" s="684"/>
    </row>
    <row r="30619" spans="2:4" ht="15" customHeight="1" x14ac:dyDescent="0.25">
      <c r="B30619" s="683"/>
      <c r="C30619" s="683"/>
      <c r="D30619" s="684"/>
    </row>
    <row r="30620" spans="2:4" ht="15" customHeight="1" x14ac:dyDescent="0.25">
      <c r="B30620" s="683"/>
      <c r="C30620" s="683"/>
      <c r="D30620" s="684"/>
    </row>
    <row r="30621" spans="2:4" ht="15" customHeight="1" x14ac:dyDescent="0.25">
      <c r="B30621" s="683"/>
      <c r="C30621" s="683"/>
      <c r="D30621" s="684"/>
    </row>
    <row r="30622" spans="2:4" ht="15" customHeight="1" x14ac:dyDescent="0.25">
      <c r="B30622" s="683"/>
      <c r="C30622" s="683"/>
      <c r="D30622" s="684"/>
    </row>
    <row r="30623" spans="2:4" ht="15" customHeight="1" x14ac:dyDescent="0.25">
      <c r="B30623" s="683"/>
      <c r="C30623" s="683"/>
      <c r="D30623" s="684"/>
    </row>
    <row r="30624" spans="2:4" ht="15" customHeight="1" x14ac:dyDescent="0.25">
      <c r="B30624" s="683"/>
      <c r="C30624" s="683"/>
      <c r="D30624" s="684"/>
    </row>
    <row r="30625" spans="2:4" ht="15" customHeight="1" x14ac:dyDescent="0.25">
      <c r="B30625" s="683"/>
      <c r="C30625" s="683"/>
      <c r="D30625" s="684"/>
    </row>
    <row r="30626" spans="2:4" ht="15" customHeight="1" x14ac:dyDescent="0.25">
      <c r="B30626" s="683"/>
      <c r="C30626" s="683"/>
      <c r="D30626" s="684"/>
    </row>
    <row r="30627" spans="2:4" ht="15" customHeight="1" x14ac:dyDescent="0.25">
      <c r="B30627" s="683"/>
      <c r="C30627" s="683"/>
      <c r="D30627" s="684"/>
    </row>
    <row r="30628" spans="2:4" ht="15" customHeight="1" x14ac:dyDescent="0.25">
      <c r="B30628" s="683"/>
      <c r="C30628" s="683"/>
      <c r="D30628" s="684"/>
    </row>
    <row r="30629" spans="2:4" ht="15" customHeight="1" x14ac:dyDescent="0.25">
      <c r="B30629" s="683"/>
      <c r="C30629" s="683"/>
      <c r="D30629" s="684"/>
    </row>
    <row r="30630" spans="2:4" ht="15" customHeight="1" x14ac:dyDescent="0.25">
      <c r="B30630" s="683"/>
      <c r="C30630" s="683"/>
      <c r="D30630" s="684"/>
    </row>
    <row r="30631" spans="2:4" ht="15" customHeight="1" x14ac:dyDescent="0.25">
      <c r="B30631" s="683"/>
      <c r="C30631" s="683"/>
      <c r="D30631" s="684"/>
    </row>
    <row r="30632" spans="2:4" ht="15" customHeight="1" x14ac:dyDescent="0.25">
      <c r="B30632" s="683"/>
      <c r="C30632" s="683"/>
      <c r="D30632" s="684"/>
    </row>
    <row r="30633" spans="2:4" ht="15" customHeight="1" x14ac:dyDescent="0.25">
      <c r="B30633" s="683"/>
      <c r="C30633" s="683"/>
      <c r="D30633" s="684"/>
    </row>
    <row r="30634" spans="2:4" ht="15" customHeight="1" x14ac:dyDescent="0.25">
      <c r="B30634" s="683"/>
      <c r="C30634" s="683"/>
      <c r="D30634" s="684"/>
    </row>
    <row r="30635" spans="2:4" ht="15" customHeight="1" x14ac:dyDescent="0.25">
      <c r="B30635" s="683"/>
      <c r="C30635" s="683"/>
      <c r="D30635" s="684"/>
    </row>
    <row r="30636" spans="2:4" ht="15" customHeight="1" x14ac:dyDescent="0.25">
      <c r="B30636" s="683"/>
      <c r="C30636" s="683"/>
      <c r="D30636" s="684"/>
    </row>
    <row r="30637" spans="2:4" ht="15" customHeight="1" x14ac:dyDescent="0.25">
      <c r="B30637" s="683"/>
      <c r="C30637" s="683"/>
      <c r="D30637" s="684"/>
    </row>
    <row r="30638" spans="2:4" ht="15" customHeight="1" x14ac:dyDescent="0.25">
      <c r="B30638" s="683"/>
      <c r="C30638" s="683"/>
      <c r="D30638" s="684"/>
    </row>
    <row r="30639" spans="2:4" ht="15" customHeight="1" x14ac:dyDescent="0.25">
      <c r="B30639" s="683"/>
      <c r="C30639" s="683"/>
      <c r="D30639" s="684"/>
    </row>
    <row r="30640" spans="2:4" ht="15" customHeight="1" x14ac:dyDescent="0.25">
      <c r="B30640" s="683"/>
      <c r="C30640" s="683"/>
      <c r="D30640" s="684"/>
    </row>
    <row r="30641" spans="2:4" ht="15" customHeight="1" x14ac:dyDescent="0.25">
      <c r="B30641" s="683"/>
      <c r="C30641" s="683"/>
      <c r="D30641" s="684"/>
    </row>
    <row r="30642" spans="2:4" ht="15" customHeight="1" x14ac:dyDescent="0.25">
      <c r="B30642" s="683"/>
      <c r="C30642" s="683"/>
      <c r="D30642" s="684"/>
    </row>
    <row r="30643" spans="2:4" ht="15" customHeight="1" x14ac:dyDescent="0.25">
      <c r="B30643" s="683"/>
      <c r="C30643" s="683"/>
      <c r="D30643" s="684"/>
    </row>
    <row r="30644" spans="2:4" ht="15" customHeight="1" x14ac:dyDescent="0.25">
      <c r="B30644" s="683"/>
      <c r="C30644" s="683"/>
      <c r="D30644" s="684"/>
    </row>
    <row r="30645" spans="2:4" ht="15" customHeight="1" x14ac:dyDescent="0.25">
      <c r="B30645" s="683"/>
      <c r="C30645" s="683"/>
      <c r="D30645" s="684"/>
    </row>
    <row r="30646" spans="2:4" ht="15" customHeight="1" x14ac:dyDescent="0.25">
      <c r="B30646" s="683"/>
      <c r="C30646" s="683"/>
      <c r="D30646" s="684"/>
    </row>
    <row r="30647" spans="2:4" ht="15" customHeight="1" x14ac:dyDescent="0.25">
      <c r="B30647" s="683"/>
      <c r="C30647" s="683"/>
      <c r="D30647" s="684"/>
    </row>
    <row r="30648" spans="2:4" ht="15" customHeight="1" x14ac:dyDescent="0.25">
      <c r="B30648" s="683"/>
      <c r="C30648" s="683"/>
      <c r="D30648" s="684"/>
    </row>
    <row r="30649" spans="2:4" ht="15" customHeight="1" x14ac:dyDescent="0.25">
      <c r="B30649" s="683"/>
      <c r="C30649" s="683"/>
      <c r="D30649" s="684"/>
    </row>
    <row r="30650" spans="2:4" ht="15" customHeight="1" x14ac:dyDescent="0.25">
      <c r="B30650" s="683"/>
      <c r="C30650" s="683"/>
      <c r="D30650" s="684"/>
    </row>
    <row r="30651" spans="2:4" ht="15" customHeight="1" x14ac:dyDescent="0.25">
      <c r="B30651" s="683"/>
      <c r="C30651" s="683"/>
      <c r="D30651" s="684"/>
    </row>
    <row r="30652" spans="2:4" ht="15" customHeight="1" x14ac:dyDescent="0.25">
      <c r="B30652" s="683"/>
      <c r="C30652" s="683"/>
      <c r="D30652" s="684"/>
    </row>
    <row r="30653" spans="2:4" ht="15" customHeight="1" x14ac:dyDescent="0.25">
      <c r="B30653" s="683"/>
      <c r="C30653" s="683"/>
      <c r="D30653" s="684"/>
    </row>
    <row r="30654" spans="2:4" ht="15" customHeight="1" x14ac:dyDescent="0.25">
      <c r="B30654" s="683"/>
      <c r="C30654" s="683"/>
      <c r="D30654" s="684"/>
    </row>
    <row r="30655" spans="2:4" ht="15" customHeight="1" x14ac:dyDescent="0.25">
      <c r="B30655" s="683"/>
      <c r="C30655" s="683"/>
      <c r="D30655" s="684"/>
    </row>
    <row r="30656" spans="2:4" ht="15" customHeight="1" x14ac:dyDescent="0.25">
      <c r="B30656" s="683"/>
      <c r="C30656" s="683"/>
      <c r="D30656" s="684"/>
    </row>
    <row r="30657" spans="2:4" ht="15" customHeight="1" x14ac:dyDescent="0.25">
      <c r="B30657" s="683"/>
      <c r="C30657" s="683"/>
      <c r="D30657" s="684"/>
    </row>
    <row r="30658" spans="2:4" ht="15" customHeight="1" x14ac:dyDescent="0.25">
      <c r="B30658" s="683"/>
      <c r="C30658" s="683"/>
      <c r="D30658" s="684"/>
    </row>
    <row r="30659" spans="2:4" ht="15" customHeight="1" x14ac:dyDescent="0.25">
      <c r="B30659" s="683"/>
      <c r="C30659" s="683"/>
      <c r="D30659" s="684"/>
    </row>
    <row r="30660" spans="2:4" ht="15" customHeight="1" x14ac:dyDescent="0.25">
      <c r="B30660" s="683"/>
      <c r="C30660" s="683"/>
      <c r="D30660" s="684"/>
    </row>
    <row r="30661" spans="2:4" ht="15" customHeight="1" x14ac:dyDescent="0.25">
      <c r="B30661" s="683"/>
      <c r="C30661" s="683"/>
      <c r="D30661" s="684"/>
    </row>
    <row r="30662" spans="2:4" ht="15" customHeight="1" x14ac:dyDescent="0.25">
      <c r="B30662" s="683"/>
      <c r="C30662" s="683"/>
      <c r="D30662" s="684"/>
    </row>
    <row r="30663" spans="2:4" ht="15" customHeight="1" x14ac:dyDescent="0.25">
      <c r="B30663" s="683"/>
      <c r="C30663" s="683"/>
      <c r="D30663" s="684"/>
    </row>
    <row r="30664" spans="2:4" ht="15" customHeight="1" x14ac:dyDescent="0.25">
      <c r="B30664" s="683"/>
      <c r="C30664" s="683"/>
      <c r="D30664" s="684"/>
    </row>
    <row r="30665" spans="2:4" ht="15" customHeight="1" x14ac:dyDescent="0.25">
      <c r="B30665" s="683"/>
      <c r="C30665" s="683"/>
      <c r="D30665" s="684"/>
    </row>
    <row r="30666" spans="2:4" ht="15" customHeight="1" x14ac:dyDescent="0.25">
      <c r="B30666" s="683"/>
      <c r="C30666" s="683"/>
      <c r="D30666" s="684"/>
    </row>
    <row r="30667" spans="2:4" ht="15" customHeight="1" x14ac:dyDescent="0.25">
      <c r="B30667" s="683"/>
      <c r="C30667" s="683"/>
      <c r="D30667" s="684"/>
    </row>
    <row r="30668" spans="2:4" ht="15" customHeight="1" x14ac:dyDescent="0.25">
      <c r="B30668" s="683"/>
      <c r="C30668" s="683"/>
      <c r="D30668" s="684"/>
    </row>
    <row r="30669" spans="2:4" ht="15" customHeight="1" x14ac:dyDescent="0.25">
      <c r="B30669" s="683"/>
      <c r="C30669" s="683"/>
      <c r="D30669" s="684"/>
    </row>
    <row r="30670" spans="2:4" ht="15" customHeight="1" x14ac:dyDescent="0.25">
      <c r="B30670" s="683"/>
      <c r="C30670" s="683"/>
      <c r="D30670" s="684"/>
    </row>
    <row r="30671" spans="2:4" ht="15" customHeight="1" x14ac:dyDescent="0.25">
      <c r="B30671" s="683"/>
      <c r="C30671" s="683"/>
      <c r="D30671" s="684"/>
    </row>
    <row r="30672" spans="2:4" ht="15" customHeight="1" x14ac:dyDescent="0.25">
      <c r="B30672" s="683"/>
      <c r="C30672" s="683"/>
      <c r="D30672" s="684"/>
    </row>
    <row r="30673" spans="2:4" ht="15" customHeight="1" x14ac:dyDescent="0.25">
      <c r="B30673" s="683"/>
      <c r="C30673" s="683"/>
      <c r="D30673" s="684"/>
    </row>
    <row r="30674" spans="2:4" ht="15" customHeight="1" x14ac:dyDescent="0.25">
      <c r="B30674" s="683"/>
      <c r="C30674" s="683"/>
      <c r="D30674" s="684"/>
    </row>
    <row r="30675" spans="2:4" ht="15" customHeight="1" x14ac:dyDescent="0.25">
      <c r="B30675" s="683"/>
      <c r="C30675" s="683"/>
      <c r="D30675" s="684"/>
    </row>
    <row r="30676" spans="2:4" ht="15" customHeight="1" x14ac:dyDescent="0.25">
      <c r="B30676" s="683"/>
      <c r="C30676" s="683"/>
      <c r="D30676" s="684"/>
    </row>
    <row r="30677" spans="2:4" ht="15" customHeight="1" x14ac:dyDescent="0.25">
      <c r="B30677" s="683"/>
      <c r="C30677" s="683"/>
      <c r="D30677" s="684"/>
    </row>
    <row r="30678" spans="2:4" ht="15" customHeight="1" x14ac:dyDescent="0.25">
      <c r="B30678" s="683"/>
      <c r="C30678" s="683"/>
      <c r="D30678" s="684"/>
    </row>
    <row r="30679" spans="2:4" ht="15" customHeight="1" x14ac:dyDescent="0.25">
      <c r="B30679" s="683"/>
      <c r="C30679" s="683"/>
      <c r="D30679" s="684"/>
    </row>
    <row r="30680" spans="2:4" ht="15" customHeight="1" x14ac:dyDescent="0.25">
      <c r="B30680" s="683"/>
      <c r="C30680" s="683"/>
      <c r="D30680" s="684"/>
    </row>
    <row r="30681" spans="2:4" ht="15" customHeight="1" x14ac:dyDescent="0.25">
      <c r="B30681" s="683"/>
      <c r="C30681" s="683"/>
      <c r="D30681" s="684"/>
    </row>
    <row r="30682" spans="2:4" ht="15" customHeight="1" x14ac:dyDescent="0.25">
      <c r="B30682" s="683"/>
      <c r="C30682" s="683"/>
      <c r="D30682" s="684"/>
    </row>
    <row r="30683" spans="2:4" ht="15" customHeight="1" x14ac:dyDescent="0.25">
      <c r="B30683" s="683"/>
      <c r="C30683" s="683"/>
      <c r="D30683" s="684"/>
    </row>
    <row r="30684" spans="2:4" ht="15" customHeight="1" x14ac:dyDescent="0.25">
      <c r="B30684" s="683"/>
      <c r="C30684" s="683"/>
      <c r="D30684" s="684"/>
    </row>
    <row r="30685" spans="2:4" ht="15" customHeight="1" x14ac:dyDescent="0.25">
      <c r="B30685" s="683"/>
      <c r="C30685" s="683"/>
      <c r="D30685" s="684"/>
    </row>
    <row r="30686" spans="2:4" ht="15" customHeight="1" x14ac:dyDescent="0.25">
      <c r="B30686" s="683"/>
      <c r="C30686" s="683"/>
      <c r="D30686" s="684"/>
    </row>
    <row r="30687" spans="2:4" ht="15" customHeight="1" x14ac:dyDescent="0.25">
      <c r="B30687" s="683"/>
      <c r="C30687" s="683"/>
      <c r="D30687" s="684"/>
    </row>
    <row r="30688" spans="2:4" ht="15" customHeight="1" x14ac:dyDescent="0.25">
      <c r="B30688" s="683"/>
      <c r="C30688" s="683"/>
      <c r="D30688" s="684"/>
    </row>
    <row r="30689" spans="2:4" ht="15" customHeight="1" x14ac:dyDescent="0.25">
      <c r="B30689" s="683"/>
      <c r="C30689" s="683"/>
      <c r="D30689" s="684"/>
    </row>
    <row r="30690" spans="2:4" ht="15" customHeight="1" x14ac:dyDescent="0.25">
      <c r="B30690" s="683"/>
      <c r="C30690" s="683"/>
      <c r="D30690" s="684"/>
    </row>
    <row r="30691" spans="2:4" ht="15" customHeight="1" x14ac:dyDescent="0.25">
      <c r="B30691" s="683"/>
      <c r="C30691" s="683"/>
      <c r="D30691" s="684"/>
    </row>
    <row r="30692" spans="2:4" ht="15" customHeight="1" x14ac:dyDescent="0.25">
      <c r="B30692" s="683"/>
      <c r="C30692" s="683"/>
      <c r="D30692" s="684"/>
    </row>
    <row r="30693" spans="2:4" ht="15" customHeight="1" x14ac:dyDescent="0.25">
      <c r="B30693" s="683"/>
      <c r="C30693" s="683"/>
      <c r="D30693" s="684"/>
    </row>
    <row r="30694" spans="2:4" ht="15" customHeight="1" x14ac:dyDescent="0.25">
      <c r="B30694" s="683"/>
      <c r="C30694" s="683"/>
      <c r="D30694" s="684"/>
    </row>
    <row r="30695" spans="2:4" ht="15" customHeight="1" x14ac:dyDescent="0.25">
      <c r="B30695" s="683"/>
      <c r="C30695" s="683"/>
      <c r="D30695" s="684"/>
    </row>
    <row r="30696" spans="2:4" ht="15" customHeight="1" x14ac:dyDescent="0.25">
      <c r="B30696" s="683"/>
      <c r="C30696" s="683"/>
      <c r="D30696" s="684"/>
    </row>
    <row r="30697" spans="2:4" ht="15" customHeight="1" x14ac:dyDescent="0.25">
      <c r="B30697" s="683"/>
      <c r="C30697" s="683"/>
      <c r="D30697" s="684"/>
    </row>
    <row r="30698" spans="2:4" ht="15" customHeight="1" x14ac:dyDescent="0.25">
      <c r="B30698" s="683"/>
      <c r="C30698" s="683"/>
      <c r="D30698" s="684"/>
    </row>
    <row r="30699" spans="2:4" ht="15" customHeight="1" x14ac:dyDescent="0.25">
      <c r="B30699" s="683"/>
      <c r="C30699" s="683"/>
      <c r="D30699" s="684"/>
    </row>
    <row r="30700" spans="2:4" ht="15" customHeight="1" x14ac:dyDescent="0.25">
      <c r="B30700" s="683"/>
      <c r="C30700" s="683"/>
      <c r="D30700" s="684"/>
    </row>
    <row r="30701" spans="2:4" ht="15" customHeight="1" x14ac:dyDescent="0.25">
      <c r="B30701" s="683"/>
      <c r="C30701" s="683"/>
      <c r="D30701" s="684"/>
    </row>
    <row r="30702" spans="2:4" ht="15" customHeight="1" x14ac:dyDescent="0.25">
      <c r="B30702" s="683"/>
      <c r="C30702" s="683"/>
      <c r="D30702" s="684"/>
    </row>
    <row r="30703" spans="2:4" ht="15" customHeight="1" x14ac:dyDescent="0.25">
      <c r="B30703" s="683"/>
      <c r="C30703" s="683"/>
      <c r="D30703" s="684"/>
    </row>
    <row r="30704" spans="2:4" ht="15" customHeight="1" x14ac:dyDescent="0.25">
      <c r="B30704" s="683"/>
      <c r="C30704" s="683"/>
      <c r="D30704" s="684"/>
    </row>
    <row r="30705" spans="2:4" ht="15" customHeight="1" x14ac:dyDescent="0.25">
      <c r="B30705" s="683"/>
      <c r="C30705" s="683"/>
      <c r="D30705" s="684"/>
    </row>
    <row r="30706" spans="2:4" ht="15" customHeight="1" x14ac:dyDescent="0.25">
      <c r="B30706" s="683"/>
      <c r="C30706" s="683"/>
      <c r="D30706" s="684"/>
    </row>
    <row r="30707" spans="2:4" ht="15" customHeight="1" x14ac:dyDescent="0.25">
      <c r="B30707" s="683"/>
      <c r="C30707" s="683"/>
      <c r="D30707" s="684"/>
    </row>
    <row r="30708" spans="2:4" ht="15" customHeight="1" x14ac:dyDescent="0.25">
      <c r="B30708" s="683"/>
      <c r="C30708" s="683"/>
      <c r="D30708" s="684"/>
    </row>
    <row r="30709" spans="2:4" ht="15" customHeight="1" x14ac:dyDescent="0.25">
      <c r="B30709" s="683"/>
      <c r="C30709" s="683"/>
      <c r="D30709" s="684"/>
    </row>
    <row r="30710" spans="2:4" ht="15" customHeight="1" x14ac:dyDescent="0.25">
      <c r="B30710" s="683"/>
      <c r="C30710" s="683"/>
      <c r="D30710" s="684"/>
    </row>
    <row r="30711" spans="2:4" ht="15" customHeight="1" x14ac:dyDescent="0.25">
      <c r="B30711" s="683"/>
      <c r="C30711" s="683"/>
      <c r="D30711" s="684"/>
    </row>
    <row r="30712" spans="2:4" ht="15" customHeight="1" x14ac:dyDescent="0.25">
      <c r="B30712" s="683"/>
      <c r="C30712" s="683"/>
      <c r="D30712" s="684"/>
    </row>
    <row r="30713" spans="2:4" ht="15" customHeight="1" x14ac:dyDescent="0.25">
      <c r="B30713" s="683"/>
      <c r="C30713" s="683"/>
      <c r="D30713" s="684"/>
    </row>
    <row r="30714" spans="2:4" ht="15" customHeight="1" x14ac:dyDescent="0.25">
      <c r="B30714" s="683"/>
      <c r="C30714" s="683"/>
      <c r="D30714" s="684"/>
    </row>
    <row r="30715" spans="2:4" ht="15" customHeight="1" x14ac:dyDescent="0.25">
      <c r="B30715" s="683"/>
      <c r="C30715" s="683"/>
      <c r="D30715" s="684"/>
    </row>
    <row r="30716" spans="2:4" ht="15" customHeight="1" x14ac:dyDescent="0.25">
      <c r="B30716" s="683"/>
      <c r="C30716" s="683"/>
      <c r="D30716" s="684"/>
    </row>
    <row r="30717" spans="2:4" ht="15" customHeight="1" x14ac:dyDescent="0.25">
      <c r="B30717" s="683"/>
      <c r="C30717" s="683"/>
      <c r="D30717" s="684"/>
    </row>
    <row r="30718" spans="2:4" ht="15" customHeight="1" x14ac:dyDescent="0.25">
      <c r="B30718" s="683"/>
      <c r="C30718" s="683"/>
      <c r="D30718" s="684"/>
    </row>
    <row r="30719" spans="2:4" ht="15" customHeight="1" x14ac:dyDescent="0.25">
      <c r="B30719" s="683"/>
      <c r="C30719" s="683"/>
      <c r="D30719" s="684"/>
    </row>
    <row r="30720" spans="2:4" ht="15" customHeight="1" x14ac:dyDescent="0.25">
      <c r="B30720" s="683"/>
      <c r="C30720" s="683"/>
      <c r="D30720" s="684"/>
    </row>
    <row r="30721" spans="2:4" ht="15" customHeight="1" x14ac:dyDescent="0.25">
      <c r="B30721" s="683"/>
      <c r="C30721" s="683"/>
      <c r="D30721" s="684"/>
    </row>
    <row r="30722" spans="2:4" ht="15" customHeight="1" x14ac:dyDescent="0.25">
      <c r="B30722" s="683"/>
      <c r="C30722" s="683"/>
      <c r="D30722" s="684"/>
    </row>
    <row r="30723" spans="2:4" ht="15" customHeight="1" x14ac:dyDescent="0.25">
      <c r="B30723" s="683"/>
      <c r="C30723" s="683"/>
      <c r="D30723" s="684"/>
    </row>
    <row r="30724" spans="2:4" ht="15" customHeight="1" x14ac:dyDescent="0.25">
      <c r="B30724" s="683"/>
      <c r="C30724" s="683"/>
      <c r="D30724" s="684"/>
    </row>
    <row r="30725" spans="2:4" ht="15" customHeight="1" x14ac:dyDescent="0.25">
      <c r="B30725" s="683"/>
      <c r="C30725" s="683"/>
      <c r="D30725" s="684"/>
    </row>
    <row r="30726" spans="2:4" ht="15" customHeight="1" x14ac:dyDescent="0.25">
      <c r="B30726" s="683"/>
      <c r="C30726" s="683"/>
      <c r="D30726" s="684"/>
    </row>
    <row r="30727" spans="2:4" ht="15" customHeight="1" x14ac:dyDescent="0.25">
      <c r="B30727" s="683"/>
      <c r="C30727" s="683"/>
      <c r="D30727" s="684"/>
    </row>
    <row r="30728" spans="2:4" ht="15" customHeight="1" x14ac:dyDescent="0.25">
      <c r="B30728" s="683"/>
      <c r="C30728" s="683"/>
      <c r="D30728" s="684"/>
    </row>
    <row r="30729" spans="2:4" ht="15" customHeight="1" x14ac:dyDescent="0.25">
      <c r="B30729" s="683"/>
      <c r="C30729" s="683"/>
      <c r="D30729" s="684"/>
    </row>
    <row r="30730" spans="2:4" ht="15" customHeight="1" x14ac:dyDescent="0.25">
      <c r="B30730" s="683"/>
      <c r="C30730" s="683"/>
      <c r="D30730" s="684"/>
    </row>
    <row r="30731" spans="2:4" ht="15" customHeight="1" x14ac:dyDescent="0.25">
      <c r="B30731" s="683"/>
      <c r="C30731" s="683"/>
      <c r="D30731" s="684"/>
    </row>
    <row r="30732" spans="2:4" ht="15" customHeight="1" x14ac:dyDescent="0.25">
      <c r="B30732" s="683"/>
      <c r="C30732" s="683"/>
      <c r="D30732" s="684"/>
    </row>
    <row r="30733" spans="2:4" ht="15" customHeight="1" x14ac:dyDescent="0.25">
      <c r="B30733" s="683"/>
      <c r="C30733" s="683"/>
      <c r="D30733" s="684"/>
    </row>
    <row r="30734" spans="2:4" ht="15" customHeight="1" x14ac:dyDescent="0.25">
      <c r="B30734" s="683"/>
      <c r="C30734" s="683"/>
      <c r="D30734" s="684"/>
    </row>
    <row r="30735" spans="2:4" ht="15" customHeight="1" x14ac:dyDescent="0.25">
      <c r="B30735" s="683"/>
      <c r="C30735" s="683"/>
      <c r="D30735" s="684"/>
    </row>
    <row r="30736" spans="2:4" ht="15" customHeight="1" x14ac:dyDescent="0.25">
      <c r="B30736" s="683"/>
      <c r="C30736" s="683"/>
      <c r="D30736" s="684"/>
    </row>
    <row r="30737" spans="2:4" ht="15" customHeight="1" x14ac:dyDescent="0.25">
      <c r="B30737" s="683"/>
      <c r="C30737" s="683"/>
      <c r="D30737" s="684"/>
    </row>
    <row r="30738" spans="2:4" ht="15" customHeight="1" x14ac:dyDescent="0.25">
      <c r="B30738" s="683"/>
      <c r="C30738" s="683"/>
      <c r="D30738" s="684"/>
    </row>
    <row r="30739" spans="2:4" ht="15" customHeight="1" x14ac:dyDescent="0.25">
      <c r="B30739" s="683"/>
      <c r="C30739" s="683"/>
      <c r="D30739" s="684"/>
    </row>
    <row r="30740" spans="2:4" ht="15" customHeight="1" x14ac:dyDescent="0.25">
      <c r="B30740" s="683"/>
      <c r="C30740" s="683"/>
      <c r="D30740" s="684"/>
    </row>
    <row r="30741" spans="2:4" ht="15" customHeight="1" x14ac:dyDescent="0.25">
      <c r="B30741" s="683"/>
      <c r="C30741" s="683"/>
      <c r="D30741" s="684"/>
    </row>
    <row r="30742" spans="2:4" ht="15" customHeight="1" x14ac:dyDescent="0.25">
      <c r="B30742" s="683"/>
      <c r="C30742" s="683"/>
      <c r="D30742" s="684"/>
    </row>
    <row r="30743" spans="2:4" ht="15" customHeight="1" x14ac:dyDescent="0.25">
      <c r="B30743" s="683"/>
      <c r="C30743" s="683"/>
      <c r="D30743" s="684"/>
    </row>
    <row r="30744" spans="2:4" ht="15" customHeight="1" x14ac:dyDescent="0.25">
      <c r="B30744" s="683"/>
      <c r="C30744" s="683"/>
      <c r="D30744" s="684"/>
    </row>
    <row r="30745" spans="2:4" ht="15" customHeight="1" x14ac:dyDescent="0.25">
      <c r="B30745" s="683"/>
      <c r="C30745" s="683"/>
      <c r="D30745" s="684"/>
    </row>
    <row r="30746" spans="2:4" ht="15" customHeight="1" x14ac:dyDescent="0.25">
      <c r="B30746" s="683"/>
      <c r="C30746" s="683"/>
      <c r="D30746" s="684"/>
    </row>
    <row r="30747" spans="2:4" ht="15" customHeight="1" x14ac:dyDescent="0.25">
      <c r="B30747" s="683"/>
      <c r="C30747" s="683"/>
      <c r="D30747" s="684"/>
    </row>
    <row r="30748" spans="2:4" ht="15" customHeight="1" x14ac:dyDescent="0.25">
      <c r="B30748" s="683"/>
      <c r="C30748" s="683"/>
      <c r="D30748" s="684"/>
    </row>
    <row r="30749" spans="2:4" ht="15" customHeight="1" x14ac:dyDescent="0.25">
      <c r="B30749" s="683"/>
      <c r="C30749" s="683"/>
      <c r="D30749" s="684"/>
    </row>
    <row r="30750" spans="2:4" ht="15" customHeight="1" x14ac:dyDescent="0.25">
      <c r="B30750" s="683"/>
      <c r="C30750" s="683"/>
      <c r="D30750" s="684"/>
    </row>
    <row r="30751" spans="2:4" ht="15" customHeight="1" x14ac:dyDescent="0.25">
      <c r="B30751" s="683"/>
      <c r="C30751" s="683"/>
      <c r="D30751" s="684"/>
    </row>
    <row r="30752" spans="2:4" ht="15" customHeight="1" x14ac:dyDescent="0.25">
      <c r="B30752" s="683"/>
      <c r="C30752" s="683"/>
      <c r="D30752" s="684"/>
    </row>
    <row r="30753" spans="2:4" ht="15" customHeight="1" x14ac:dyDescent="0.25">
      <c r="B30753" s="683"/>
      <c r="C30753" s="683"/>
      <c r="D30753" s="684"/>
    </row>
    <row r="30754" spans="2:4" ht="15" customHeight="1" x14ac:dyDescent="0.25">
      <c r="B30754" s="683"/>
      <c r="C30754" s="683"/>
      <c r="D30754" s="684"/>
    </row>
    <row r="30755" spans="2:4" ht="15" customHeight="1" x14ac:dyDescent="0.25">
      <c r="B30755" s="683"/>
      <c r="C30755" s="683"/>
      <c r="D30755" s="684"/>
    </row>
    <row r="30756" spans="2:4" ht="15" customHeight="1" x14ac:dyDescent="0.25">
      <c r="B30756" s="683"/>
      <c r="C30756" s="683"/>
      <c r="D30756" s="684"/>
    </row>
    <row r="30757" spans="2:4" ht="15" customHeight="1" x14ac:dyDescent="0.25">
      <c r="B30757" s="683"/>
      <c r="C30757" s="683"/>
      <c r="D30757" s="684"/>
    </row>
    <row r="30758" spans="2:4" ht="15" customHeight="1" x14ac:dyDescent="0.25">
      <c r="B30758" s="683"/>
      <c r="C30758" s="683"/>
      <c r="D30758" s="684"/>
    </row>
    <row r="30759" spans="2:4" ht="15" customHeight="1" x14ac:dyDescent="0.25">
      <c r="B30759" s="683"/>
      <c r="C30759" s="683"/>
      <c r="D30759" s="684"/>
    </row>
    <row r="30760" spans="2:4" ht="15" customHeight="1" x14ac:dyDescent="0.25">
      <c r="B30760" s="683"/>
      <c r="C30760" s="683"/>
      <c r="D30760" s="684"/>
    </row>
    <row r="30761" spans="2:4" ht="15" customHeight="1" x14ac:dyDescent="0.25">
      <c r="B30761" s="683"/>
      <c r="C30761" s="683"/>
      <c r="D30761" s="684"/>
    </row>
    <row r="30762" spans="2:4" ht="15" customHeight="1" x14ac:dyDescent="0.25">
      <c r="B30762" s="683"/>
      <c r="C30762" s="683"/>
      <c r="D30762" s="684"/>
    </row>
    <row r="30763" spans="2:4" ht="15" customHeight="1" x14ac:dyDescent="0.25">
      <c r="B30763" s="683"/>
      <c r="C30763" s="683"/>
      <c r="D30763" s="684"/>
    </row>
    <row r="30764" spans="2:4" ht="15" customHeight="1" x14ac:dyDescent="0.25">
      <c r="B30764" s="683"/>
      <c r="C30764" s="683"/>
      <c r="D30764" s="684"/>
    </row>
    <row r="30765" spans="2:4" ht="15" customHeight="1" x14ac:dyDescent="0.25">
      <c r="B30765" s="683"/>
      <c r="C30765" s="683"/>
      <c r="D30765" s="684"/>
    </row>
    <row r="30766" spans="2:4" ht="15" customHeight="1" x14ac:dyDescent="0.25">
      <c r="B30766" s="683"/>
      <c r="C30766" s="683"/>
      <c r="D30766" s="684"/>
    </row>
    <row r="30767" spans="2:4" ht="15" customHeight="1" x14ac:dyDescent="0.25">
      <c r="B30767" s="683"/>
      <c r="C30767" s="683"/>
      <c r="D30767" s="684"/>
    </row>
    <row r="30768" spans="2:4" ht="15" customHeight="1" x14ac:dyDescent="0.25">
      <c r="B30768" s="683"/>
      <c r="C30768" s="683"/>
      <c r="D30768" s="684"/>
    </row>
    <row r="30769" spans="2:4" ht="15" customHeight="1" x14ac:dyDescent="0.25">
      <c r="B30769" s="683"/>
      <c r="C30769" s="683"/>
      <c r="D30769" s="684"/>
    </row>
    <row r="30770" spans="2:4" ht="15" customHeight="1" x14ac:dyDescent="0.25">
      <c r="B30770" s="683"/>
      <c r="C30770" s="683"/>
      <c r="D30770" s="684"/>
    </row>
    <row r="30771" spans="2:4" ht="15" customHeight="1" x14ac:dyDescent="0.25">
      <c r="B30771" s="683"/>
      <c r="C30771" s="683"/>
      <c r="D30771" s="684"/>
    </row>
    <row r="30772" spans="2:4" ht="15" customHeight="1" x14ac:dyDescent="0.25">
      <c r="B30772" s="683"/>
      <c r="C30772" s="683"/>
      <c r="D30772" s="684"/>
    </row>
    <row r="30773" spans="2:4" ht="15" customHeight="1" x14ac:dyDescent="0.25">
      <c r="B30773" s="683"/>
      <c r="C30773" s="683"/>
      <c r="D30773" s="684"/>
    </row>
    <row r="30774" spans="2:4" ht="15" customHeight="1" x14ac:dyDescent="0.25">
      <c r="B30774" s="683"/>
      <c r="C30774" s="683"/>
      <c r="D30774" s="684"/>
    </row>
    <row r="30775" spans="2:4" ht="15" customHeight="1" x14ac:dyDescent="0.25">
      <c r="B30775" s="683"/>
      <c r="C30775" s="683"/>
      <c r="D30775" s="684"/>
    </row>
    <row r="30776" spans="2:4" ht="15" customHeight="1" x14ac:dyDescent="0.25">
      <c r="B30776" s="683"/>
      <c r="C30776" s="683"/>
      <c r="D30776" s="684"/>
    </row>
    <row r="30777" spans="2:4" ht="15" customHeight="1" x14ac:dyDescent="0.25">
      <c r="B30777" s="683"/>
      <c r="C30777" s="683"/>
      <c r="D30777" s="684"/>
    </row>
    <row r="30778" spans="2:4" ht="15" customHeight="1" x14ac:dyDescent="0.25">
      <c r="B30778" s="683"/>
      <c r="C30778" s="683"/>
      <c r="D30778" s="684"/>
    </row>
    <row r="30779" spans="2:4" ht="15" customHeight="1" x14ac:dyDescent="0.25">
      <c r="B30779" s="683"/>
      <c r="C30779" s="683"/>
      <c r="D30779" s="684"/>
    </row>
    <row r="30780" spans="2:4" ht="15" customHeight="1" x14ac:dyDescent="0.25">
      <c r="B30780" s="683"/>
      <c r="C30780" s="683"/>
      <c r="D30780" s="684"/>
    </row>
    <row r="30781" spans="2:4" ht="15" customHeight="1" x14ac:dyDescent="0.25">
      <c r="B30781" s="683"/>
      <c r="C30781" s="683"/>
      <c r="D30781" s="684"/>
    </row>
    <row r="30782" spans="2:4" ht="15" customHeight="1" x14ac:dyDescent="0.25">
      <c r="B30782" s="683"/>
      <c r="C30782" s="683"/>
      <c r="D30782" s="684"/>
    </row>
    <row r="30783" spans="2:4" ht="15" customHeight="1" x14ac:dyDescent="0.25">
      <c r="B30783" s="683"/>
      <c r="C30783" s="683"/>
      <c r="D30783" s="684"/>
    </row>
    <row r="30784" spans="2:4" ht="15" customHeight="1" x14ac:dyDescent="0.25">
      <c r="B30784" s="683"/>
      <c r="C30784" s="683"/>
      <c r="D30784" s="684"/>
    </row>
    <row r="30785" spans="2:4" ht="15" customHeight="1" x14ac:dyDescent="0.25">
      <c r="B30785" s="683"/>
      <c r="C30785" s="683"/>
      <c r="D30785" s="684"/>
    </row>
    <row r="30786" spans="2:4" ht="15" customHeight="1" x14ac:dyDescent="0.25">
      <c r="B30786" s="683"/>
      <c r="C30786" s="683"/>
      <c r="D30786" s="684"/>
    </row>
    <row r="30787" spans="2:4" ht="15" customHeight="1" x14ac:dyDescent="0.25">
      <c r="B30787" s="683"/>
      <c r="C30787" s="683"/>
      <c r="D30787" s="684"/>
    </row>
    <row r="30788" spans="2:4" ht="15" customHeight="1" x14ac:dyDescent="0.25">
      <c r="B30788" s="683"/>
      <c r="C30788" s="683"/>
      <c r="D30788" s="684"/>
    </row>
    <row r="30789" spans="2:4" ht="15" customHeight="1" x14ac:dyDescent="0.25">
      <c r="B30789" s="683"/>
      <c r="C30789" s="683"/>
      <c r="D30789" s="684"/>
    </row>
    <row r="30790" spans="2:4" ht="15" customHeight="1" x14ac:dyDescent="0.25">
      <c r="B30790" s="683"/>
      <c r="C30790" s="683"/>
      <c r="D30790" s="684"/>
    </row>
    <row r="30791" spans="2:4" ht="15" customHeight="1" x14ac:dyDescent="0.25">
      <c r="B30791" s="683"/>
      <c r="C30791" s="683"/>
      <c r="D30791" s="684"/>
    </row>
    <row r="30792" spans="2:4" ht="15" customHeight="1" x14ac:dyDescent="0.25">
      <c r="B30792" s="683"/>
      <c r="C30792" s="683"/>
      <c r="D30792" s="684"/>
    </row>
    <row r="30793" spans="2:4" ht="15" customHeight="1" x14ac:dyDescent="0.25">
      <c r="B30793" s="683"/>
      <c r="C30793" s="683"/>
      <c r="D30793" s="684"/>
    </row>
    <row r="30794" spans="2:4" ht="15" customHeight="1" x14ac:dyDescent="0.25">
      <c r="B30794" s="683"/>
      <c r="C30794" s="683"/>
      <c r="D30794" s="684"/>
    </row>
    <row r="30795" spans="2:4" ht="15" customHeight="1" x14ac:dyDescent="0.25">
      <c r="B30795" s="683"/>
      <c r="C30795" s="683"/>
      <c r="D30795" s="684"/>
    </row>
    <row r="30796" spans="2:4" ht="15" customHeight="1" x14ac:dyDescent="0.25">
      <c r="B30796" s="683"/>
      <c r="C30796" s="683"/>
      <c r="D30796" s="684"/>
    </row>
    <row r="30797" spans="2:4" ht="15" customHeight="1" x14ac:dyDescent="0.25">
      <c r="B30797" s="683"/>
      <c r="C30797" s="683"/>
      <c r="D30797" s="684"/>
    </row>
    <row r="30798" spans="2:4" ht="15" customHeight="1" x14ac:dyDescent="0.25">
      <c r="B30798" s="683"/>
      <c r="C30798" s="683"/>
      <c r="D30798" s="684"/>
    </row>
    <row r="30799" spans="2:4" ht="15" customHeight="1" x14ac:dyDescent="0.25">
      <c r="B30799" s="683"/>
      <c r="C30799" s="683"/>
      <c r="D30799" s="684"/>
    </row>
    <row r="30800" spans="2:4" ht="15" customHeight="1" x14ac:dyDescent="0.25">
      <c r="B30800" s="683"/>
      <c r="C30800" s="683"/>
      <c r="D30800" s="684"/>
    </row>
    <row r="30801" spans="2:4" ht="15" customHeight="1" x14ac:dyDescent="0.25">
      <c r="B30801" s="683"/>
      <c r="C30801" s="683"/>
      <c r="D30801" s="684"/>
    </row>
    <row r="30802" spans="2:4" ht="15" customHeight="1" x14ac:dyDescent="0.25">
      <c r="B30802" s="683"/>
      <c r="C30802" s="683"/>
      <c r="D30802" s="684"/>
    </row>
    <row r="30803" spans="2:4" ht="15" customHeight="1" x14ac:dyDescent="0.25">
      <c r="B30803" s="683"/>
      <c r="C30803" s="683"/>
      <c r="D30803" s="684"/>
    </row>
    <row r="30804" spans="2:4" ht="15" customHeight="1" x14ac:dyDescent="0.25">
      <c r="B30804" s="683"/>
      <c r="C30804" s="683"/>
      <c r="D30804" s="684"/>
    </row>
    <row r="30805" spans="2:4" ht="15" customHeight="1" x14ac:dyDescent="0.25">
      <c r="B30805" s="683"/>
      <c r="C30805" s="683"/>
      <c r="D30805" s="684"/>
    </row>
    <row r="30806" spans="2:4" ht="15" customHeight="1" x14ac:dyDescent="0.25">
      <c r="B30806" s="683"/>
      <c r="C30806" s="683"/>
      <c r="D30806" s="684"/>
    </row>
    <row r="30807" spans="2:4" ht="15" customHeight="1" x14ac:dyDescent="0.25">
      <c r="B30807" s="683"/>
      <c r="C30807" s="683"/>
      <c r="D30807" s="684"/>
    </row>
    <row r="30808" spans="2:4" ht="15" customHeight="1" x14ac:dyDescent="0.25">
      <c r="B30808" s="683"/>
      <c r="C30808" s="683"/>
      <c r="D30808" s="684"/>
    </row>
    <row r="30809" spans="2:4" ht="15" customHeight="1" x14ac:dyDescent="0.25">
      <c r="B30809" s="683"/>
      <c r="C30809" s="683"/>
      <c r="D30809" s="684"/>
    </row>
    <row r="30810" spans="2:4" ht="15" customHeight="1" x14ac:dyDescent="0.25">
      <c r="B30810" s="683"/>
      <c r="C30810" s="683"/>
      <c r="D30810" s="684"/>
    </row>
    <row r="30811" spans="2:4" ht="15" customHeight="1" x14ac:dyDescent="0.25">
      <c r="B30811" s="683"/>
      <c r="C30811" s="683"/>
      <c r="D30811" s="684"/>
    </row>
    <row r="30812" spans="2:4" ht="15" customHeight="1" x14ac:dyDescent="0.25">
      <c r="B30812" s="683"/>
      <c r="C30812" s="683"/>
      <c r="D30812" s="684"/>
    </row>
    <row r="30813" spans="2:4" ht="15" customHeight="1" x14ac:dyDescent="0.25">
      <c r="B30813" s="683"/>
      <c r="C30813" s="683"/>
      <c r="D30813" s="684"/>
    </row>
    <row r="30814" spans="2:4" ht="15" customHeight="1" x14ac:dyDescent="0.25">
      <c r="B30814" s="683"/>
      <c r="C30814" s="683"/>
      <c r="D30814" s="684"/>
    </row>
    <row r="30815" spans="2:4" ht="15" customHeight="1" x14ac:dyDescent="0.25">
      <c r="B30815" s="683"/>
      <c r="C30815" s="683"/>
      <c r="D30815" s="684"/>
    </row>
    <row r="30816" spans="2:4" ht="15" customHeight="1" x14ac:dyDescent="0.25">
      <c r="B30816" s="683"/>
      <c r="C30816" s="683"/>
      <c r="D30816" s="684"/>
    </row>
    <row r="30817" spans="2:4" ht="15" customHeight="1" x14ac:dyDescent="0.25">
      <c r="B30817" s="683"/>
      <c r="C30817" s="683"/>
      <c r="D30817" s="684"/>
    </row>
    <row r="30818" spans="2:4" ht="15" customHeight="1" x14ac:dyDescent="0.25">
      <c r="B30818" s="683"/>
      <c r="C30818" s="683"/>
      <c r="D30818" s="684"/>
    </row>
    <row r="30819" spans="2:4" ht="15" customHeight="1" x14ac:dyDescent="0.25">
      <c r="B30819" s="683"/>
      <c r="C30819" s="683"/>
      <c r="D30819" s="684"/>
    </row>
    <row r="30820" spans="2:4" ht="15" customHeight="1" x14ac:dyDescent="0.25">
      <c r="B30820" s="683"/>
      <c r="C30820" s="683"/>
      <c r="D30820" s="684"/>
    </row>
    <row r="30821" spans="2:4" ht="15" customHeight="1" x14ac:dyDescent="0.25">
      <c r="B30821" s="683"/>
      <c r="C30821" s="683"/>
      <c r="D30821" s="684"/>
    </row>
    <row r="30822" spans="2:4" ht="15" customHeight="1" x14ac:dyDescent="0.25">
      <c r="B30822" s="683"/>
      <c r="C30822" s="683"/>
      <c r="D30822" s="684"/>
    </row>
    <row r="30823" spans="2:4" ht="15" customHeight="1" x14ac:dyDescent="0.25">
      <c r="B30823" s="683"/>
      <c r="C30823" s="683"/>
      <c r="D30823" s="684"/>
    </row>
    <row r="30824" spans="2:4" ht="15" customHeight="1" x14ac:dyDescent="0.25">
      <c r="B30824" s="683"/>
      <c r="C30824" s="683"/>
      <c r="D30824" s="684"/>
    </row>
    <row r="30825" spans="2:4" ht="15" customHeight="1" x14ac:dyDescent="0.25">
      <c r="B30825" s="683"/>
      <c r="C30825" s="683"/>
      <c r="D30825" s="684"/>
    </row>
    <row r="30826" spans="2:4" ht="15" customHeight="1" x14ac:dyDescent="0.25">
      <c r="B30826" s="683"/>
      <c r="C30826" s="683"/>
      <c r="D30826" s="684"/>
    </row>
    <row r="30827" spans="2:4" ht="15" customHeight="1" x14ac:dyDescent="0.25">
      <c r="B30827" s="683"/>
      <c r="C30827" s="683"/>
      <c r="D30827" s="684"/>
    </row>
    <row r="30828" spans="2:4" ht="15" customHeight="1" x14ac:dyDescent="0.25">
      <c r="B30828" s="683"/>
      <c r="C30828" s="683"/>
      <c r="D30828" s="684"/>
    </row>
    <row r="30829" spans="2:4" ht="15" customHeight="1" x14ac:dyDescent="0.25">
      <c r="B30829" s="683"/>
      <c r="C30829" s="683"/>
      <c r="D30829" s="684"/>
    </row>
    <row r="30830" spans="2:4" ht="15" customHeight="1" x14ac:dyDescent="0.25">
      <c r="B30830" s="683"/>
      <c r="C30830" s="683"/>
      <c r="D30830" s="684"/>
    </row>
    <row r="30831" spans="2:4" ht="15" customHeight="1" x14ac:dyDescent="0.25">
      <c r="B30831" s="683"/>
      <c r="C30831" s="683"/>
      <c r="D30831" s="684"/>
    </row>
    <row r="30832" spans="2:4" ht="15" customHeight="1" x14ac:dyDescent="0.25">
      <c r="B30832" s="683"/>
      <c r="C30832" s="683"/>
      <c r="D30832" s="684"/>
    </row>
    <row r="30833" spans="2:4" ht="15" customHeight="1" x14ac:dyDescent="0.25">
      <c r="B30833" s="683"/>
      <c r="C30833" s="683"/>
      <c r="D30833" s="684"/>
    </row>
    <row r="30834" spans="2:4" ht="15" customHeight="1" x14ac:dyDescent="0.25">
      <c r="B30834" s="683"/>
      <c r="C30834" s="683"/>
      <c r="D30834" s="684"/>
    </row>
    <row r="30835" spans="2:4" ht="15" customHeight="1" x14ac:dyDescent="0.25">
      <c r="B30835" s="683"/>
      <c r="C30835" s="683"/>
      <c r="D30835" s="684"/>
    </row>
    <row r="30836" spans="2:4" ht="15" customHeight="1" x14ac:dyDescent="0.25">
      <c r="B30836" s="683"/>
      <c r="C30836" s="683"/>
      <c r="D30836" s="684"/>
    </row>
    <row r="30837" spans="2:4" ht="15" customHeight="1" x14ac:dyDescent="0.25">
      <c r="B30837" s="683"/>
      <c r="C30837" s="683"/>
      <c r="D30837" s="684"/>
    </row>
    <row r="30838" spans="2:4" ht="15" customHeight="1" x14ac:dyDescent="0.25">
      <c r="B30838" s="683"/>
      <c r="C30838" s="683"/>
      <c r="D30838" s="684"/>
    </row>
    <row r="30839" spans="2:4" ht="15" customHeight="1" x14ac:dyDescent="0.25">
      <c r="B30839" s="683"/>
      <c r="C30839" s="683"/>
      <c r="D30839" s="684"/>
    </row>
    <row r="30840" spans="2:4" ht="15" customHeight="1" x14ac:dyDescent="0.25">
      <c r="B30840" s="683"/>
      <c r="C30840" s="683"/>
      <c r="D30840" s="684"/>
    </row>
    <row r="30841" spans="2:4" ht="15" customHeight="1" x14ac:dyDescent="0.25">
      <c r="B30841" s="683"/>
      <c r="C30841" s="683"/>
      <c r="D30841" s="684"/>
    </row>
    <row r="30842" spans="2:4" ht="15" customHeight="1" x14ac:dyDescent="0.25">
      <c r="B30842" s="683"/>
      <c r="C30842" s="683"/>
      <c r="D30842" s="684"/>
    </row>
    <row r="30843" spans="2:4" ht="15" customHeight="1" x14ac:dyDescent="0.25">
      <c r="B30843" s="683"/>
      <c r="C30843" s="683"/>
      <c r="D30843" s="684"/>
    </row>
    <row r="30844" spans="2:4" ht="15" customHeight="1" x14ac:dyDescent="0.25">
      <c r="B30844" s="683"/>
      <c r="C30844" s="683"/>
      <c r="D30844" s="684"/>
    </row>
    <row r="30845" spans="2:4" ht="15" customHeight="1" x14ac:dyDescent="0.25">
      <c r="B30845" s="683"/>
      <c r="C30845" s="683"/>
      <c r="D30845" s="684"/>
    </row>
    <row r="30846" spans="2:4" ht="15" customHeight="1" x14ac:dyDescent="0.25">
      <c r="B30846" s="683"/>
      <c r="C30846" s="683"/>
      <c r="D30846" s="684"/>
    </row>
    <row r="30847" spans="2:4" ht="15" customHeight="1" x14ac:dyDescent="0.25">
      <c r="B30847" s="683"/>
      <c r="C30847" s="683"/>
      <c r="D30847" s="684"/>
    </row>
    <row r="30848" spans="2:4" ht="15" customHeight="1" x14ac:dyDescent="0.25">
      <c r="B30848" s="683"/>
      <c r="C30848" s="683"/>
      <c r="D30848" s="684"/>
    </row>
    <row r="30849" spans="2:4" ht="15" customHeight="1" x14ac:dyDescent="0.25">
      <c r="B30849" s="683"/>
      <c r="C30849" s="683"/>
      <c r="D30849" s="684"/>
    </row>
    <row r="30850" spans="2:4" ht="15" customHeight="1" x14ac:dyDescent="0.25">
      <c r="B30850" s="683"/>
      <c r="C30850" s="683"/>
      <c r="D30850" s="684"/>
    </row>
    <row r="30851" spans="2:4" ht="15" customHeight="1" x14ac:dyDescent="0.25">
      <c r="B30851" s="683"/>
      <c r="C30851" s="683"/>
      <c r="D30851" s="684"/>
    </row>
    <row r="30852" spans="2:4" ht="15" customHeight="1" x14ac:dyDescent="0.25">
      <c r="B30852" s="683"/>
      <c r="C30852" s="683"/>
      <c r="D30852" s="684"/>
    </row>
    <row r="30853" spans="2:4" ht="15" customHeight="1" x14ac:dyDescent="0.25">
      <c r="B30853" s="683"/>
      <c r="C30853" s="683"/>
      <c r="D30853" s="684"/>
    </row>
    <row r="30854" spans="2:4" ht="15" customHeight="1" x14ac:dyDescent="0.25">
      <c r="B30854" s="683"/>
      <c r="C30854" s="683"/>
      <c r="D30854" s="684"/>
    </row>
    <row r="30855" spans="2:4" ht="15" customHeight="1" x14ac:dyDescent="0.25">
      <c r="B30855" s="683"/>
      <c r="C30855" s="683"/>
      <c r="D30855" s="684"/>
    </row>
    <row r="30856" spans="2:4" ht="15" customHeight="1" x14ac:dyDescent="0.25">
      <c r="B30856" s="683"/>
      <c r="C30856" s="683"/>
      <c r="D30856" s="684"/>
    </row>
    <row r="30857" spans="2:4" ht="15" customHeight="1" x14ac:dyDescent="0.25">
      <c r="B30857" s="683"/>
      <c r="C30857" s="683"/>
      <c r="D30857" s="684"/>
    </row>
    <row r="30858" spans="2:4" ht="15" customHeight="1" x14ac:dyDescent="0.25">
      <c r="B30858" s="683"/>
      <c r="C30858" s="683"/>
      <c r="D30858" s="684"/>
    </row>
    <row r="30859" spans="2:4" ht="15" customHeight="1" x14ac:dyDescent="0.25">
      <c r="B30859" s="683"/>
      <c r="C30859" s="683"/>
      <c r="D30859" s="684"/>
    </row>
    <row r="30860" spans="2:4" ht="15" customHeight="1" x14ac:dyDescent="0.25">
      <c r="B30860" s="683"/>
      <c r="C30860" s="683"/>
      <c r="D30860" s="684"/>
    </row>
    <row r="30861" spans="2:4" ht="15" customHeight="1" x14ac:dyDescent="0.25">
      <c r="B30861" s="683"/>
      <c r="C30861" s="683"/>
      <c r="D30861" s="684"/>
    </row>
    <row r="30862" spans="2:4" ht="15" customHeight="1" x14ac:dyDescent="0.25">
      <c r="B30862" s="683"/>
      <c r="C30862" s="683"/>
      <c r="D30862" s="684"/>
    </row>
    <row r="30863" spans="2:4" ht="15" customHeight="1" x14ac:dyDescent="0.25">
      <c r="B30863" s="683"/>
      <c r="C30863" s="683"/>
      <c r="D30863" s="684"/>
    </row>
    <row r="30864" spans="2:4" ht="15" customHeight="1" x14ac:dyDescent="0.25">
      <c r="B30864" s="683"/>
      <c r="C30864" s="683"/>
      <c r="D30864" s="684"/>
    </row>
    <row r="30865" spans="2:4" ht="15" customHeight="1" x14ac:dyDescent="0.25">
      <c r="B30865" s="683"/>
      <c r="C30865" s="683"/>
      <c r="D30865" s="684"/>
    </row>
    <row r="30866" spans="2:4" ht="15" customHeight="1" x14ac:dyDescent="0.25">
      <c r="B30866" s="683"/>
      <c r="C30866" s="683"/>
      <c r="D30866" s="684"/>
    </row>
    <row r="30867" spans="2:4" ht="15" customHeight="1" x14ac:dyDescent="0.25">
      <c r="B30867" s="683"/>
      <c r="C30867" s="683"/>
      <c r="D30867" s="684"/>
    </row>
    <row r="30868" spans="2:4" ht="15" customHeight="1" x14ac:dyDescent="0.25">
      <c r="B30868" s="683"/>
      <c r="C30868" s="683"/>
      <c r="D30868" s="684"/>
    </row>
    <row r="30869" spans="2:4" ht="15" customHeight="1" x14ac:dyDescent="0.25">
      <c r="B30869" s="683"/>
      <c r="C30869" s="683"/>
      <c r="D30869" s="684"/>
    </row>
    <row r="30870" spans="2:4" ht="15" customHeight="1" x14ac:dyDescent="0.25">
      <c r="B30870" s="683"/>
      <c r="C30870" s="683"/>
      <c r="D30870" s="684"/>
    </row>
    <row r="30871" spans="2:4" ht="15" customHeight="1" x14ac:dyDescent="0.25">
      <c r="B30871" s="683"/>
      <c r="C30871" s="683"/>
      <c r="D30871" s="684"/>
    </row>
    <row r="30872" spans="2:4" ht="15" customHeight="1" x14ac:dyDescent="0.25">
      <c r="B30872" s="683"/>
      <c r="C30872" s="683"/>
      <c r="D30872" s="684"/>
    </row>
    <row r="30873" spans="2:4" ht="15" customHeight="1" x14ac:dyDescent="0.25">
      <c r="B30873" s="683"/>
      <c r="C30873" s="683"/>
      <c r="D30873" s="684"/>
    </row>
    <row r="30874" spans="2:4" ht="15" customHeight="1" x14ac:dyDescent="0.25">
      <c r="B30874" s="683"/>
      <c r="C30874" s="683"/>
      <c r="D30874" s="684"/>
    </row>
    <row r="30875" spans="2:4" ht="15" customHeight="1" x14ac:dyDescent="0.25">
      <c r="B30875" s="683"/>
      <c r="C30875" s="683"/>
      <c r="D30875" s="684"/>
    </row>
    <row r="30876" spans="2:4" ht="15" customHeight="1" x14ac:dyDescent="0.25">
      <c r="B30876" s="683"/>
      <c r="C30876" s="683"/>
      <c r="D30876" s="684"/>
    </row>
    <row r="30877" spans="2:4" ht="15" customHeight="1" x14ac:dyDescent="0.25">
      <c r="B30877" s="683"/>
      <c r="C30877" s="683"/>
      <c r="D30877" s="684"/>
    </row>
    <row r="30878" spans="2:4" ht="15" customHeight="1" x14ac:dyDescent="0.25">
      <c r="B30878" s="683"/>
      <c r="C30878" s="683"/>
      <c r="D30878" s="684"/>
    </row>
    <row r="30879" spans="2:4" ht="15" customHeight="1" x14ac:dyDescent="0.25">
      <c r="B30879" s="683"/>
      <c r="C30879" s="683"/>
      <c r="D30879" s="684"/>
    </row>
    <row r="30880" spans="2:4" ht="15" customHeight="1" x14ac:dyDescent="0.25">
      <c r="B30880" s="683"/>
      <c r="C30880" s="683"/>
      <c r="D30880" s="684"/>
    </row>
    <row r="30881" spans="2:4" ht="15" customHeight="1" x14ac:dyDescent="0.25">
      <c r="B30881" s="683"/>
      <c r="C30881" s="683"/>
      <c r="D30881" s="684"/>
    </row>
    <row r="30882" spans="2:4" ht="15" customHeight="1" x14ac:dyDescent="0.25">
      <c r="B30882" s="683"/>
      <c r="C30882" s="683"/>
      <c r="D30882" s="684"/>
    </row>
    <row r="30883" spans="2:4" ht="15" customHeight="1" x14ac:dyDescent="0.25">
      <c r="B30883" s="683"/>
      <c r="C30883" s="683"/>
      <c r="D30883" s="684"/>
    </row>
    <row r="30884" spans="2:4" ht="15" customHeight="1" x14ac:dyDescent="0.25">
      <c r="B30884" s="683"/>
      <c r="C30884" s="683"/>
      <c r="D30884" s="684"/>
    </row>
    <row r="30885" spans="2:4" ht="15" customHeight="1" x14ac:dyDescent="0.25">
      <c r="B30885" s="683"/>
      <c r="C30885" s="683"/>
      <c r="D30885" s="684"/>
    </row>
    <row r="30886" spans="2:4" ht="15" customHeight="1" x14ac:dyDescent="0.25">
      <c r="B30886" s="683"/>
      <c r="C30886" s="683"/>
      <c r="D30886" s="684"/>
    </row>
    <row r="30887" spans="2:4" ht="15" customHeight="1" x14ac:dyDescent="0.25">
      <c r="B30887" s="683"/>
      <c r="C30887" s="683"/>
      <c r="D30887" s="684"/>
    </row>
    <row r="30888" spans="2:4" ht="15" customHeight="1" x14ac:dyDescent="0.25">
      <c r="B30888" s="683"/>
      <c r="C30888" s="683"/>
      <c r="D30888" s="684"/>
    </row>
    <row r="30889" spans="2:4" ht="15" customHeight="1" x14ac:dyDescent="0.25">
      <c r="B30889" s="683"/>
      <c r="C30889" s="683"/>
      <c r="D30889" s="684"/>
    </row>
    <row r="30890" spans="2:4" ht="15" customHeight="1" x14ac:dyDescent="0.25">
      <c r="B30890" s="683"/>
      <c r="C30890" s="683"/>
      <c r="D30890" s="684"/>
    </row>
    <row r="30891" spans="2:4" ht="15" customHeight="1" x14ac:dyDescent="0.25">
      <c r="B30891" s="683"/>
      <c r="C30891" s="683"/>
      <c r="D30891" s="684"/>
    </row>
    <row r="30892" spans="2:4" ht="15" customHeight="1" x14ac:dyDescent="0.25">
      <c r="B30892" s="683"/>
      <c r="C30892" s="683"/>
      <c r="D30892" s="684"/>
    </row>
    <row r="30893" spans="2:4" ht="15" customHeight="1" x14ac:dyDescent="0.25">
      <c r="B30893" s="683"/>
      <c r="C30893" s="683"/>
      <c r="D30893" s="684"/>
    </row>
    <row r="30894" spans="2:4" ht="15" customHeight="1" x14ac:dyDescent="0.25">
      <c r="B30894" s="683"/>
      <c r="C30894" s="683"/>
      <c r="D30894" s="684"/>
    </row>
    <row r="30895" spans="2:4" ht="15" customHeight="1" x14ac:dyDescent="0.25">
      <c r="B30895" s="683"/>
      <c r="C30895" s="683"/>
      <c r="D30895" s="684"/>
    </row>
    <row r="30896" spans="2:4" ht="15" customHeight="1" x14ac:dyDescent="0.25">
      <c r="B30896" s="683"/>
      <c r="C30896" s="683"/>
      <c r="D30896" s="684"/>
    </row>
    <row r="30897" spans="2:4" ht="15" customHeight="1" x14ac:dyDescent="0.25">
      <c r="B30897" s="683"/>
      <c r="C30897" s="683"/>
      <c r="D30897" s="684"/>
    </row>
    <row r="30898" spans="2:4" ht="15" customHeight="1" x14ac:dyDescent="0.25">
      <c r="B30898" s="683"/>
      <c r="C30898" s="683"/>
      <c r="D30898" s="684"/>
    </row>
    <row r="30899" spans="2:4" ht="15" customHeight="1" x14ac:dyDescent="0.25">
      <c r="B30899" s="683"/>
      <c r="C30899" s="683"/>
      <c r="D30899" s="684"/>
    </row>
    <row r="30900" spans="2:4" ht="15" customHeight="1" x14ac:dyDescent="0.25">
      <c r="B30900" s="683"/>
      <c r="C30900" s="683"/>
      <c r="D30900" s="684"/>
    </row>
    <row r="30901" spans="2:4" ht="15" customHeight="1" x14ac:dyDescent="0.25">
      <c r="B30901" s="683"/>
      <c r="C30901" s="683"/>
      <c r="D30901" s="684"/>
    </row>
    <row r="30902" spans="2:4" ht="15" customHeight="1" x14ac:dyDescent="0.25">
      <c r="B30902" s="683"/>
      <c r="C30902" s="683"/>
      <c r="D30902" s="684"/>
    </row>
    <row r="30903" spans="2:4" ht="15" customHeight="1" x14ac:dyDescent="0.25">
      <c r="B30903" s="683"/>
      <c r="C30903" s="683"/>
      <c r="D30903" s="684"/>
    </row>
    <row r="30904" spans="2:4" ht="15" customHeight="1" x14ac:dyDescent="0.25">
      <c r="B30904" s="683"/>
      <c r="C30904" s="683"/>
      <c r="D30904" s="684"/>
    </row>
    <row r="30905" spans="2:4" ht="15" customHeight="1" x14ac:dyDescent="0.25">
      <c r="B30905" s="683"/>
      <c r="C30905" s="683"/>
      <c r="D30905" s="684"/>
    </row>
    <row r="30906" spans="2:4" ht="15" customHeight="1" x14ac:dyDescent="0.25">
      <c r="B30906" s="683"/>
      <c r="C30906" s="683"/>
      <c r="D30906" s="684"/>
    </row>
    <row r="30907" spans="2:4" ht="15" customHeight="1" x14ac:dyDescent="0.25">
      <c r="B30907" s="683"/>
      <c r="C30907" s="683"/>
      <c r="D30907" s="684"/>
    </row>
    <row r="30908" spans="2:4" ht="15" customHeight="1" x14ac:dyDescent="0.25">
      <c r="B30908" s="683"/>
      <c r="C30908" s="683"/>
      <c r="D30908" s="684"/>
    </row>
    <row r="30909" spans="2:4" ht="15" customHeight="1" x14ac:dyDescent="0.25">
      <c r="B30909" s="683"/>
      <c r="C30909" s="683"/>
      <c r="D30909" s="684"/>
    </row>
    <row r="30910" spans="2:4" ht="15" customHeight="1" x14ac:dyDescent="0.25">
      <c r="B30910" s="683"/>
      <c r="C30910" s="683"/>
      <c r="D30910" s="684"/>
    </row>
    <row r="30911" spans="2:4" ht="15" customHeight="1" x14ac:dyDescent="0.25">
      <c r="B30911" s="683"/>
      <c r="C30911" s="683"/>
      <c r="D30911" s="684"/>
    </row>
    <row r="30912" spans="2:4" ht="15" customHeight="1" x14ac:dyDescent="0.25">
      <c r="B30912" s="683"/>
      <c r="C30912" s="683"/>
      <c r="D30912" s="684"/>
    </row>
    <row r="30913" spans="2:4" ht="15" customHeight="1" x14ac:dyDescent="0.25">
      <c r="B30913" s="683"/>
      <c r="C30913" s="683"/>
      <c r="D30913" s="684"/>
    </row>
    <row r="30914" spans="2:4" ht="15" customHeight="1" x14ac:dyDescent="0.25">
      <c r="B30914" s="683"/>
      <c r="C30914" s="683"/>
      <c r="D30914" s="684"/>
    </row>
    <row r="30915" spans="2:4" ht="15" customHeight="1" x14ac:dyDescent="0.25">
      <c r="B30915" s="683"/>
      <c r="C30915" s="683"/>
      <c r="D30915" s="684"/>
    </row>
    <row r="30916" spans="2:4" ht="15" customHeight="1" x14ac:dyDescent="0.25">
      <c r="B30916" s="683"/>
      <c r="C30916" s="683"/>
      <c r="D30916" s="684"/>
    </row>
    <row r="30917" spans="2:4" ht="15" customHeight="1" x14ac:dyDescent="0.25">
      <c r="B30917" s="683"/>
      <c r="C30917" s="683"/>
      <c r="D30917" s="684"/>
    </row>
    <row r="30918" spans="2:4" ht="15" customHeight="1" x14ac:dyDescent="0.25">
      <c r="B30918" s="683"/>
      <c r="C30918" s="683"/>
      <c r="D30918" s="684"/>
    </row>
    <row r="30919" spans="2:4" ht="15" customHeight="1" x14ac:dyDescent="0.25">
      <c r="B30919" s="683"/>
      <c r="C30919" s="683"/>
      <c r="D30919" s="684"/>
    </row>
    <row r="30920" spans="2:4" ht="15" customHeight="1" x14ac:dyDescent="0.25">
      <c r="B30920" s="683"/>
      <c r="C30920" s="683"/>
      <c r="D30920" s="684"/>
    </row>
    <row r="30921" spans="2:4" ht="15" customHeight="1" x14ac:dyDescent="0.25">
      <c r="B30921" s="683"/>
      <c r="C30921" s="683"/>
      <c r="D30921" s="684"/>
    </row>
    <row r="30922" spans="2:4" ht="15" customHeight="1" x14ac:dyDescent="0.25">
      <c r="B30922" s="683"/>
      <c r="C30922" s="683"/>
      <c r="D30922" s="684"/>
    </row>
    <row r="30923" spans="2:4" ht="15" customHeight="1" x14ac:dyDescent="0.25">
      <c r="B30923" s="683"/>
      <c r="C30923" s="683"/>
      <c r="D30923" s="684"/>
    </row>
    <row r="30924" spans="2:4" ht="15" customHeight="1" x14ac:dyDescent="0.25">
      <c r="B30924" s="683"/>
      <c r="C30924" s="683"/>
      <c r="D30924" s="684"/>
    </row>
    <row r="30925" spans="2:4" ht="15" customHeight="1" x14ac:dyDescent="0.25">
      <c r="B30925" s="683"/>
      <c r="C30925" s="683"/>
      <c r="D30925" s="684"/>
    </row>
    <row r="30926" spans="2:4" ht="15" customHeight="1" x14ac:dyDescent="0.25">
      <c r="B30926" s="683"/>
      <c r="C30926" s="683"/>
      <c r="D30926" s="684"/>
    </row>
    <row r="30927" spans="2:4" ht="15" customHeight="1" x14ac:dyDescent="0.25">
      <c r="B30927" s="683"/>
      <c r="C30927" s="683"/>
      <c r="D30927" s="684"/>
    </row>
    <row r="30928" spans="2:4" ht="15" customHeight="1" x14ac:dyDescent="0.25">
      <c r="B30928" s="683"/>
      <c r="C30928" s="683"/>
      <c r="D30928" s="684"/>
    </row>
    <row r="30929" spans="2:4" ht="15" customHeight="1" x14ac:dyDescent="0.25">
      <c r="B30929" s="683"/>
      <c r="C30929" s="683"/>
      <c r="D30929" s="684"/>
    </row>
    <row r="30930" spans="2:4" ht="15" customHeight="1" x14ac:dyDescent="0.25">
      <c r="B30930" s="683"/>
      <c r="C30930" s="683"/>
      <c r="D30930" s="684"/>
    </row>
    <row r="30931" spans="2:4" ht="15" customHeight="1" x14ac:dyDescent="0.25">
      <c r="B30931" s="683"/>
      <c r="C30931" s="683"/>
      <c r="D30931" s="684"/>
    </row>
    <row r="30932" spans="2:4" ht="15" customHeight="1" x14ac:dyDescent="0.25">
      <c r="B30932" s="683"/>
      <c r="C30932" s="683"/>
      <c r="D30932" s="684"/>
    </row>
    <row r="30933" spans="2:4" ht="15" customHeight="1" x14ac:dyDescent="0.25">
      <c r="B30933" s="683"/>
      <c r="C30933" s="683"/>
      <c r="D30933" s="684"/>
    </row>
    <row r="30934" spans="2:4" ht="15" customHeight="1" x14ac:dyDescent="0.25">
      <c r="B30934" s="683"/>
      <c r="C30934" s="683"/>
      <c r="D30934" s="684"/>
    </row>
    <row r="30935" spans="2:4" ht="15" customHeight="1" x14ac:dyDescent="0.25">
      <c r="B30935" s="683"/>
      <c r="C30935" s="683"/>
      <c r="D30935" s="684"/>
    </row>
    <row r="30936" spans="2:4" ht="15" customHeight="1" x14ac:dyDescent="0.25">
      <c r="B30936" s="683"/>
      <c r="C30936" s="683"/>
      <c r="D30936" s="684"/>
    </row>
    <row r="30937" spans="2:4" ht="15" customHeight="1" x14ac:dyDescent="0.25">
      <c r="B30937" s="683"/>
      <c r="C30937" s="683"/>
      <c r="D30937" s="684"/>
    </row>
    <row r="30938" spans="2:4" ht="15" customHeight="1" x14ac:dyDescent="0.25">
      <c r="B30938" s="683"/>
      <c r="C30938" s="683"/>
      <c r="D30938" s="684"/>
    </row>
    <row r="30939" spans="2:4" ht="15" customHeight="1" x14ac:dyDescent="0.25">
      <c r="B30939" s="683"/>
      <c r="C30939" s="683"/>
      <c r="D30939" s="684"/>
    </row>
    <row r="30940" spans="2:4" ht="15" customHeight="1" x14ac:dyDescent="0.25">
      <c r="B30940" s="683"/>
      <c r="C30940" s="683"/>
      <c r="D30940" s="684"/>
    </row>
    <row r="30941" spans="2:4" ht="15" customHeight="1" x14ac:dyDescent="0.25">
      <c r="B30941" s="683"/>
      <c r="C30941" s="683"/>
      <c r="D30941" s="684"/>
    </row>
    <row r="30942" spans="2:4" ht="15" customHeight="1" x14ac:dyDescent="0.25">
      <c r="B30942" s="683"/>
      <c r="C30942" s="683"/>
      <c r="D30942" s="684"/>
    </row>
    <row r="30943" spans="2:4" ht="15" customHeight="1" x14ac:dyDescent="0.25">
      <c r="B30943" s="683"/>
      <c r="C30943" s="683"/>
      <c r="D30943" s="684"/>
    </row>
    <row r="30944" spans="2:4" ht="15" customHeight="1" x14ac:dyDescent="0.25">
      <c r="B30944" s="683"/>
      <c r="C30944" s="683"/>
      <c r="D30944" s="684"/>
    </row>
    <row r="30945" spans="2:4" ht="15" customHeight="1" x14ac:dyDescent="0.25">
      <c r="B30945" s="683"/>
      <c r="C30945" s="683"/>
      <c r="D30945" s="684"/>
    </row>
    <row r="30946" spans="2:4" ht="15" customHeight="1" x14ac:dyDescent="0.25">
      <c r="B30946" s="683"/>
      <c r="C30946" s="683"/>
      <c r="D30946" s="684"/>
    </row>
    <row r="30947" spans="2:4" ht="15" customHeight="1" x14ac:dyDescent="0.25">
      <c r="B30947" s="683"/>
      <c r="C30947" s="683"/>
      <c r="D30947" s="684"/>
    </row>
    <row r="30948" spans="2:4" ht="15" customHeight="1" x14ac:dyDescent="0.25">
      <c r="B30948" s="683"/>
      <c r="C30948" s="683"/>
      <c r="D30948" s="684"/>
    </row>
    <row r="30949" spans="2:4" ht="15" customHeight="1" x14ac:dyDescent="0.25">
      <c r="B30949" s="683"/>
      <c r="C30949" s="683"/>
      <c r="D30949" s="684"/>
    </row>
    <row r="30950" spans="2:4" ht="15" customHeight="1" x14ac:dyDescent="0.25">
      <c r="B30950" s="683"/>
      <c r="C30950" s="683"/>
      <c r="D30950" s="684"/>
    </row>
    <row r="30951" spans="2:4" ht="15" customHeight="1" x14ac:dyDescent="0.25">
      <c r="B30951" s="683"/>
      <c r="C30951" s="683"/>
      <c r="D30951" s="684"/>
    </row>
    <row r="30952" spans="2:4" ht="15" customHeight="1" x14ac:dyDescent="0.25">
      <c r="B30952" s="683"/>
      <c r="C30952" s="683"/>
      <c r="D30952" s="684"/>
    </row>
    <row r="30953" spans="2:4" ht="15" customHeight="1" x14ac:dyDescent="0.25">
      <c r="B30953" s="683"/>
      <c r="C30953" s="683"/>
      <c r="D30953" s="684"/>
    </row>
    <row r="30954" spans="2:4" ht="15" customHeight="1" x14ac:dyDescent="0.25">
      <c r="B30954" s="683"/>
      <c r="C30954" s="683"/>
      <c r="D30954" s="684"/>
    </row>
    <row r="30955" spans="2:4" ht="15" customHeight="1" x14ac:dyDescent="0.25">
      <c r="B30955" s="683"/>
      <c r="C30955" s="683"/>
      <c r="D30955" s="684"/>
    </row>
    <row r="30956" spans="2:4" ht="15" customHeight="1" x14ac:dyDescent="0.25">
      <c r="B30956" s="683"/>
      <c r="C30956" s="683"/>
      <c r="D30956" s="684"/>
    </row>
    <row r="30957" spans="2:4" ht="15" customHeight="1" x14ac:dyDescent="0.25">
      <c r="B30957" s="683"/>
      <c r="C30957" s="683"/>
      <c r="D30957" s="684"/>
    </row>
    <row r="30958" spans="2:4" ht="15" customHeight="1" x14ac:dyDescent="0.25">
      <c r="B30958" s="683"/>
      <c r="C30958" s="683"/>
      <c r="D30958" s="684"/>
    </row>
    <row r="30959" spans="2:4" ht="15" customHeight="1" x14ac:dyDescent="0.25">
      <c r="B30959" s="683"/>
      <c r="C30959" s="683"/>
      <c r="D30959" s="684"/>
    </row>
    <row r="30960" spans="2:4" ht="15" customHeight="1" x14ac:dyDescent="0.25">
      <c r="B30960" s="683"/>
      <c r="C30960" s="683"/>
      <c r="D30960" s="684"/>
    </row>
    <row r="30961" spans="2:4" ht="15" customHeight="1" x14ac:dyDescent="0.25">
      <c r="B30961" s="683"/>
      <c r="C30961" s="683"/>
      <c r="D30961" s="684"/>
    </row>
    <row r="30962" spans="2:4" ht="15" customHeight="1" x14ac:dyDescent="0.25">
      <c r="B30962" s="683"/>
      <c r="C30962" s="683"/>
      <c r="D30962" s="684"/>
    </row>
    <row r="30963" spans="2:4" ht="15" customHeight="1" x14ac:dyDescent="0.25">
      <c r="B30963" s="683"/>
      <c r="C30963" s="683"/>
      <c r="D30963" s="684"/>
    </row>
    <row r="30964" spans="2:4" ht="15" customHeight="1" x14ac:dyDescent="0.25">
      <c r="B30964" s="683"/>
      <c r="C30964" s="683"/>
      <c r="D30964" s="684"/>
    </row>
    <row r="30965" spans="2:4" ht="15" customHeight="1" x14ac:dyDescent="0.25">
      <c r="B30965" s="683"/>
      <c r="C30965" s="683"/>
      <c r="D30965" s="684"/>
    </row>
    <row r="30966" spans="2:4" ht="15" customHeight="1" x14ac:dyDescent="0.25">
      <c r="B30966" s="683"/>
      <c r="C30966" s="683"/>
      <c r="D30966" s="684"/>
    </row>
    <row r="30967" spans="2:4" ht="15" customHeight="1" x14ac:dyDescent="0.25">
      <c r="B30967" s="683"/>
      <c r="C30967" s="683"/>
      <c r="D30967" s="684"/>
    </row>
    <row r="30968" spans="2:4" ht="15" customHeight="1" x14ac:dyDescent="0.25">
      <c r="B30968" s="683"/>
      <c r="C30968" s="683"/>
      <c r="D30968" s="684"/>
    </row>
    <row r="30969" spans="2:4" ht="15" customHeight="1" x14ac:dyDescent="0.25">
      <c r="B30969" s="683"/>
      <c r="C30969" s="683"/>
      <c r="D30969" s="684"/>
    </row>
    <row r="30970" spans="2:4" ht="15" customHeight="1" x14ac:dyDescent="0.25">
      <c r="B30970" s="683"/>
      <c r="C30970" s="683"/>
      <c r="D30970" s="684"/>
    </row>
    <row r="30971" spans="2:4" ht="15" customHeight="1" x14ac:dyDescent="0.25">
      <c r="B30971" s="683"/>
      <c r="C30971" s="683"/>
      <c r="D30971" s="684"/>
    </row>
    <row r="30972" spans="2:4" ht="15" customHeight="1" x14ac:dyDescent="0.25">
      <c r="B30972" s="683"/>
      <c r="C30972" s="683"/>
      <c r="D30972" s="684"/>
    </row>
    <row r="30973" spans="2:4" ht="15" customHeight="1" x14ac:dyDescent="0.25">
      <c r="B30973" s="683"/>
      <c r="C30973" s="683"/>
      <c r="D30973" s="684"/>
    </row>
    <row r="30974" spans="2:4" ht="15" customHeight="1" x14ac:dyDescent="0.25">
      <c r="B30974" s="683"/>
      <c r="C30974" s="683"/>
      <c r="D30974" s="684"/>
    </row>
    <row r="30975" spans="2:4" ht="15" customHeight="1" x14ac:dyDescent="0.25">
      <c r="B30975" s="683"/>
      <c r="C30975" s="683"/>
      <c r="D30975" s="684"/>
    </row>
    <row r="30976" spans="2:4" ht="15" customHeight="1" x14ac:dyDescent="0.25">
      <c r="B30976" s="683"/>
      <c r="C30976" s="683"/>
      <c r="D30976" s="684"/>
    </row>
    <row r="30977" spans="2:4" ht="15" customHeight="1" x14ac:dyDescent="0.25">
      <c r="B30977" s="683"/>
      <c r="C30977" s="683"/>
      <c r="D30977" s="684"/>
    </row>
    <row r="30978" spans="2:4" ht="15" customHeight="1" x14ac:dyDescent="0.25">
      <c r="B30978" s="683"/>
      <c r="C30978" s="683"/>
      <c r="D30978" s="684"/>
    </row>
    <row r="30979" spans="2:4" ht="15" customHeight="1" x14ac:dyDescent="0.25">
      <c r="B30979" s="683"/>
      <c r="C30979" s="683"/>
      <c r="D30979" s="684"/>
    </row>
    <row r="30980" spans="2:4" ht="15" customHeight="1" x14ac:dyDescent="0.25">
      <c r="B30980" s="683"/>
      <c r="C30980" s="683"/>
      <c r="D30980" s="684"/>
    </row>
    <row r="30981" spans="2:4" ht="15" customHeight="1" x14ac:dyDescent="0.25">
      <c r="B30981" s="683"/>
      <c r="C30981" s="683"/>
      <c r="D30981" s="684"/>
    </row>
    <row r="30982" spans="2:4" ht="15" customHeight="1" x14ac:dyDescent="0.25">
      <c r="B30982" s="683"/>
      <c r="C30982" s="683"/>
      <c r="D30982" s="684"/>
    </row>
    <row r="30983" spans="2:4" ht="15" customHeight="1" x14ac:dyDescent="0.25">
      <c r="B30983" s="683"/>
      <c r="C30983" s="683"/>
      <c r="D30983" s="684"/>
    </row>
    <row r="30984" spans="2:4" ht="15" customHeight="1" x14ac:dyDescent="0.25">
      <c r="B30984" s="683"/>
      <c r="C30984" s="683"/>
      <c r="D30984" s="684"/>
    </row>
    <row r="30985" spans="2:4" ht="15" customHeight="1" x14ac:dyDescent="0.25">
      <c r="B30985" s="683"/>
      <c r="C30985" s="683"/>
      <c r="D30985" s="684"/>
    </row>
    <row r="30986" spans="2:4" ht="15" customHeight="1" x14ac:dyDescent="0.25">
      <c r="B30986" s="683"/>
      <c r="C30986" s="683"/>
      <c r="D30986" s="684"/>
    </row>
    <row r="30987" spans="2:4" ht="15" customHeight="1" x14ac:dyDescent="0.25">
      <c r="B30987" s="683"/>
      <c r="C30987" s="683"/>
      <c r="D30987" s="684"/>
    </row>
    <row r="30988" spans="2:4" ht="15" customHeight="1" x14ac:dyDescent="0.25">
      <c r="B30988" s="683"/>
      <c r="C30988" s="683"/>
      <c r="D30988" s="684"/>
    </row>
    <row r="30989" spans="2:4" ht="15" customHeight="1" x14ac:dyDescent="0.25">
      <c r="B30989" s="683"/>
      <c r="C30989" s="683"/>
      <c r="D30989" s="684"/>
    </row>
    <row r="30990" spans="2:4" ht="15" customHeight="1" x14ac:dyDescent="0.25">
      <c r="B30990" s="683"/>
      <c r="C30990" s="683"/>
      <c r="D30990" s="684"/>
    </row>
    <row r="30991" spans="2:4" ht="15" customHeight="1" x14ac:dyDescent="0.25">
      <c r="B30991" s="683"/>
      <c r="C30991" s="683"/>
      <c r="D30991" s="684"/>
    </row>
    <row r="30992" spans="2:4" ht="15" customHeight="1" x14ac:dyDescent="0.25">
      <c r="B30992" s="683"/>
      <c r="C30992" s="683"/>
      <c r="D30992" s="684"/>
    </row>
    <row r="30993" spans="2:4" ht="15" customHeight="1" x14ac:dyDescent="0.25">
      <c r="B30993" s="683"/>
      <c r="C30993" s="683"/>
      <c r="D30993" s="684"/>
    </row>
    <row r="30994" spans="2:4" ht="15" customHeight="1" x14ac:dyDescent="0.25">
      <c r="B30994" s="683"/>
      <c r="C30994" s="683"/>
      <c r="D30994" s="684"/>
    </row>
    <row r="30995" spans="2:4" ht="15" customHeight="1" x14ac:dyDescent="0.25">
      <c r="B30995" s="683"/>
      <c r="C30995" s="683"/>
      <c r="D30995" s="684"/>
    </row>
    <row r="30996" spans="2:4" ht="15" customHeight="1" x14ac:dyDescent="0.25">
      <c r="B30996" s="683"/>
      <c r="C30996" s="683"/>
      <c r="D30996" s="684"/>
    </row>
    <row r="30997" spans="2:4" ht="15" customHeight="1" x14ac:dyDescent="0.25">
      <c r="B30997" s="683"/>
      <c r="C30997" s="683"/>
      <c r="D30997" s="684"/>
    </row>
    <row r="30998" spans="2:4" ht="15" customHeight="1" x14ac:dyDescent="0.25">
      <c r="B30998" s="683"/>
      <c r="C30998" s="683"/>
      <c r="D30998" s="684"/>
    </row>
    <row r="30999" spans="2:4" ht="15" customHeight="1" x14ac:dyDescent="0.25">
      <c r="B30999" s="683"/>
      <c r="C30999" s="683"/>
      <c r="D30999" s="684"/>
    </row>
    <row r="31000" spans="2:4" ht="15" customHeight="1" x14ac:dyDescent="0.25">
      <c r="B31000" s="683"/>
      <c r="C31000" s="683"/>
      <c r="D31000" s="684"/>
    </row>
    <row r="31001" spans="2:4" ht="15" customHeight="1" x14ac:dyDescent="0.25">
      <c r="B31001" s="683"/>
      <c r="C31001" s="683"/>
      <c r="D31001" s="684"/>
    </row>
    <row r="31002" spans="2:4" ht="15" customHeight="1" x14ac:dyDescent="0.25">
      <c r="B31002" s="683"/>
      <c r="C31002" s="683"/>
      <c r="D31002" s="684"/>
    </row>
    <row r="31003" spans="2:4" ht="15" customHeight="1" x14ac:dyDescent="0.25">
      <c r="B31003" s="683"/>
      <c r="C31003" s="683"/>
      <c r="D31003" s="684"/>
    </row>
    <row r="31004" spans="2:4" ht="15" customHeight="1" x14ac:dyDescent="0.25">
      <c r="B31004" s="683"/>
      <c r="C31004" s="683"/>
      <c r="D31004" s="684"/>
    </row>
    <row r="31005" spans="2:4" ht="15" customHeight="1" x14ac:dyDescent="0.25">
      <c r="B31005" s="683"/>
      <c r="C31005" s="683"/>
      <c r="D31005" s="684"/>
    </row>
    <row r="31006" spans="2:4" ht="15" customHeight="1" x14ac:dyDescent="0.25">
      <c r="B31006" s="683"/>
      <c r="C31006" s="683"/>
      <c r="D31006" s="684"/>
    </row>
    <row r="31007" spans="2:4" ht="15" customHeight="1" x14ac:dyDescent="0.25">
      <c r="B31007" s="683"/>
      <c r="C31007" s="683"/>
      <c r="D31007" s="684"/>
    </row>
    <row r="31008" spans="2:4" ht="15" customHeight="1" x14ac:dyDescent="0.25">
      <c r="B31008" s="683"/>
      <c r="C31008" s="683"/>
      <c r="D31008" s="684"/>
    </row>
    <row r="31009" spans="2:4" ht="15" customHeight="1" x14ac:dyDescent="0.25">
      <c r="B31009" s="683"/>
      <c r="C31009" s="683"/>
      <c r="D31009" s="684"/>
    </row>
    <row r="31010" spans="2:4" ht="15" customHeight="1" x14ac:dyDescent="0.25">
      <c r="B31010" s="683"/>
      <c r="C31010" s="683"/>
      <c r="D31010" s="684"/>
    </row>
    <row r="31011" spans="2:4" ht="15" customHeight="1" x14ac:dyDescent="0.25">
      <c r="B31011" s="683"/>
      <c r="C31011" s="683"/>
      <c r="D31011" s="684"/>
    </row>
    <row r="31012" spans="2:4" ht="15" customHeight="1" x14ac:dyDescent="0.25">
      <c r="B31012" s="683"/>
      <c r="C31012" s="683"/>
      <c r="D31012" s="684"/>
    </row>
    <row r="31013" spans="2:4" ht="15" customHeight="1" x14ac:dyDescent="0.25">
      <c r="B31013" s="683"/>
      <c r="C31013" s="683"/>
      <c r="D31013" s="684"/>
    </row>
    <row r="31014" spans="2:4" ht="15" customHeight="1" x14ac:dyDescent="0.25">
      <c r="B31014" s="683"/>
      <c r="C31014" s="683"/>
      <c r="D31014" s="684"/>
    </row>
    <row r="31015" spans="2:4" ht="15" customHeight="1" x14ac:dyDescent="0.25">
      <c r="B31015" s="683"/>
      <c r="C31015" s="683"/>
      <c r="D31015" s="684"/>
    </row>
    <row r="31016" spans="2:4" ht="15" customHeight="1" x14ac:dyDescent="0.25">
      <c r="B31016" s="683"/>
      <c r="C31016" s="683"/>
      <c r="D31016" s="684"/>
    </row>
    <row r="31017" spans="2:4" ht="15" customHeight="1" x14ac:dyDescent="0.25">
      <c r="B31017" s="683"/>
      <c r="C31017" s="683"/>
      <c r="D31017" s="684"/>
    </row>
    <row r="31018" spans="2:4" ht="15" customHeight="1" x14ac:dyDescent="0.25">
      <c r="B31018" s="683"/>
      <c r="C31018" s="683"/>
      <c r="D31018" s="684"/>
    </row>
    <row r="31019" spans="2:4" ht="15" customHeight="1" x14ac:dyDescent="0.25">
      <c r="B31019" s="683"/>
      <c r="C31019" s="683"/>
      <c r="D31019" s="684"/>
    </row>
    <row r="31020" spans="2:4" ht="15" customHeight="1" x14ac:dyDescent="0.25">
      <c r="B31020" s="683"/>
      <c r="C31020" s="683"/>
      <c r="D31020" s="684"/>
    </row>
    <row r="31021" spans="2:4" ht="15" customHeight="1" x14ac:dyDescent="0.25">
      <c r="B31021" s="683"/>
      <c r="C31021" s="683"/>
      <c r="D31021" s="684"/>
    </row>
    <row r="31022" spans="2:4" ht="15" customHeight="1" x14ac:dyDescent="0.25">
      <c r="B31022" s="683"/>
      <c r="C31022" s="683"/>
      <c r="D31022" s="684"/>
    </row>
    <row r="31023" spans="2:4" ht="15" customHeight="1" x14ac:dyDescent="0.25">
      <c r="B31023" s="683"/>
      <c r="C31023" s="683"/>
      <c r="D31023" s="684"/>
    </row>
    <row r="31024" spans="2:4" ht="15" customHeight="1" x14ac:dyDescent="0.25">
      <c r="B31024" s="683"/>
      <c r="C31024" s="683"/>
      <c r="D31024" s="684"/>
    </row>
    <row r="31025" spans="2:4" ht="15" customHeight="1" x14ac:dyDescent="0.25">
      <c r="B31025" s="683"/>
      <c r="C31025" s="683"/>
      <c r="D31025" s="684"/>
    </row>
    <row r="31026" spans="2:4" ht="15" customHeight="1" x14ac:dyDescent="0.25">
      <c r="B31026" s="683"/>
      <c r="C31026" s="683"/>
      <c r="D31026" s="684"/>
    </row>
    <row r="31027" spans="2:4" ht="15" customHeight="1" x14ac:dyDescent="0.25">
      <c r="B31027" s="683"/>
      <c r="C31027" s="683"/>
      <c r="D31027" s="684"/>
    </row>
    <row r="31028" spans="2:4" ht="15" customHeight="1" x14ac:dyDescent="0.25">
      <c r="B31028" s="683"/>
      <c r="C31028" s="683"/>
      <c r="D31028" s="684"/>
    </row>
    <row r="31029" spans="2:4" ht="15" customHeight="1" x14ac:dyDescent="0.25">
      <c r="B31029" s="683"/>
      <c r="C31029" s="683"/>
      <c r="D31029" s="684"/>
    </row>
    <row r="31030" spans="2:4" ht="15" customHeight="1" x14ac:dyDescent="0.25">
      <c r="B31030" s="683"/>
      <c r="C31030" s="683"/>
      <c r="D31030" s="684"/>
    </row>
    <row r="31031" spans="2:4" ht="15" customHeight="1" x14ac:dyDescent="0.25">
      <c r="B31031" s="683"/>
      <c r="C31031" s="683"/>
      <c r="D31031" s="684"/>
    </row>
    <row r="31032" spans="2:4" ht="15" customHeight="1" x14ac:dyDescent="0.25">
      <c r="B31032" s="683"/>
      <c r="C31032" s="683"/>
      <c r="D31032" s="684"/>
    </row>
    <row r="31033" spans="2:4" ht="15" customHeight="1" x14ac:dyDescent="0.25">
      <c r="B31033" s="683"/>
      <c r="C31033" s="683"/>
      <c r="D31033" s="684"/>
    </row>
    <row r="31034" spans="2:4" ht="15" customHeight="1" x14ac:dyDescent="0.25">
      <c r="B31034" s="683"/>
      <c r="C31034" s="683"/>
      <c r="D31034" s="684"/>
    </row>
    <row r="31035" spans="2:4" ht="15" customHeight="1" x14ac:dyDescent="0.25">
      <c r="B31035" s="683"/>
      <c r="C31035" s="683"/>
      <c r="D31035" s="684"/>
    </row>
    <row r="31036" spans="2:4" ht="15" customHeight="1" x14ac:dyDescent="0.25">
      <c r="B31036" s="683"/>
      <c r="C31036" s="683"/>
      <c r="D31036" s="684"/>
    </row>
    <row r="31037" spans="2:4" ht="15" customHeight="1" x14ac:dyDescent="0.25">
      <c r="B31037" s="683"/>
      <c r="C31037" s="683"/>
      <c r="D31037" s="684"/>
    </row>
    <row r="31038" spans="2:4" ht="15" customHeight="1" x14ac:dyDescent="0.25">
      <c r="B31038" s="683"/>
      <c r="C31038" s="683"/>
      <c r="D31038" s="684"/>
    </row>
    <row r="31039" spans="2:4" ht="15" customHeight="1" x14ac:dyDescent="0.25">
      <c r="B31039" s="683"/>
      <c r="C31039" s="683"/>
      <c r="D31039" s="684"/>
    </row>
    <row r="31040" spans="2:4" ht="15" customHeight="1" x14ac:dyDescent="0.25">
      <c r="B31040" s="683"/>
      <c r="C31040" s="683"/>
      <c r="D31040" s="684"/>
    </row>
    <row r="31041" spans="2:4" ht="15" customHeight="1" x14ac:dyDescent="0.25">
      <c r="B31041" s="683"/>
      <c r="C31041" s="683"/>
      <c r="D31041" s="684"/>
    </row>
    <row r="31042" spans="2:4" ht="15" customHeight="1" x14ac:dyDescent="0.25">
      <c r="B31042" s="683"/>
      <c r="C31042" s="683"/>
      <c r="D31042" s="684"/>
    </row>
    <row r="31043" spans="2:4" ht="15" customHeight="1" x14ac:dyDescent="0.25">
      <c r="B31043" s="683"/>
      <c r="C31043" s="683"/>
      <c r="D31043" s="684"/>
    </row>
    <row r="31044" spans="2:4" ht="15" customHeight="1" x14ac:dyDescent="0.25">
      <c r="B31044" s="683"/>
      <c r="C31044" s="683"/>
      <c r="D31044" s="684"/>
    </row>
    <row r="31045" spans="2:4" ht="15" customHeight="1" x14ac:dyDescent="0.25">
      <c r="B31045" s="683"/>
      <c r="C31045" s="683"/>
      <c r="D31045" s="684"/>
    </row>
    <row r="31046" spans="2:4" ht="15" customHeight="1" x14ac:dyDescent="0.25">
      <c r="B31046" s="683"/>
      <c r="C31046" s="683"/>
      <c r="D31046" s="684"/>
    </row>
    <row r="31047" spans="2:4" ht="15" customHeight="1" x14ac:dyDescent="0.25">
      <c r="B31047" s="683"/>
      <c r="C31047" s="683"/>
      <c r="D31047" s="684"/>
    </row>
    <row r="31048" spans="2:4" ht="15" customHeight="1" x14ac:dyDescent="0.25">
      <c r="B31048" s="683"/>
      <c r="C31048" s="683"/>
      <c r="D31048" s="684"/>
    </row>
    <row r="31049" spans="2:4" ht="15" customHeight="1" x14ac:dyDescent="0.25">
      <c r="B31049" s="683"/>
      <c r="C31049" s="683"/>
      <c r="D31049" s="684"/>
    </row>
    <row r="31050" spans="2:4" ht="15" customHeight="1" x14ac:dyDescent="0.25">
      <c r="B31050" s="683"/>
      <c r="C31050" s="683"/>
      <c r="D31050" s="684"/>
    </row>
    <row r="31051" spans="2:4" ht="15" customHeight="1" x14ac:dyDescent="0.25">
      <c r="B31051" s="683"/>
      <c r="C31051" s="683"/>
      <c r="D31051" s="684"/>
    </row>
    <row r="31052" spans="2:4" ht="15" customHeight="1" x14ac:dyDescent="0.25">
      <c r="B31052" s="683"/>
      <c r="C31052" s="683"/>
      <c r="D31052" s="684"/>
    </row>
    <row r="31053" spans="2:4" ht="15" customHeight="1" x14ac:dyDescent="0.25">
      <c r="B31053" s="683"/>
      <c r="C31053" s="683"/>
      <c r="D31053" s="684"/>
    </row>
    <row r="31054" spans="2:4" ht="15" customHeight="1" x14ac:dyDescent="0.25">
      <c r="B31054" s="683"/>
      <c r="C31054" s="683"/>
      <c r="D31054" s="684"/>
    </row>
    <row r="31055" spans="2:4" ht="15" customHeight="1" x14ac:dyDescent="0.25">
      <c r="B31055" s="683"/>
      <c r="C31055" s="683"/>
      <c r="D31055" s="684"/>
    </row>
    <row r="31056" spans="2:4" ht="15" customHeight="1" x14ac:dyDescent="0.25">
      <c r="B31056" s="683"/>
      <c r="C31056" s="683"/>
      <c r="D31056" s="684"/>
    </row>
    <row r="31057" spans="2:4" ht="15" customHeight="1" x14ac:dyDescent="0.25">
      <c r="B31057" s="683"/>
      <c r="C31057" s="683"/>
      <c r="D31057" s="684"/>
    </row>
    <row r="31058" spans="2:4" ht="15" customHeight="1" x14ac:dyDescent="0.25">
      <c r="B31058" s="683"/>
      <c r="C31058" s="683"/>
      <c r="D31058" s="684"/>
    </row>
    <row r="31059" spans="2:4" ht="15" customHeight="1" x14ac:dyDescent="0.25">
      <c r="B31059" s="683"/>
      <c r="C31059" s="683"/>
      <c r="D31059" s="684"/>
    </row>
    <row r="31060" spans="2:4" ht="15" customHeight="1" x14ac:dyDescent="0.25">
      <c r="B31060" s="683"/>
      <c r="C31060" s="683"/>
      <c r="D31060" s="684"/>
    </row>
    <row r="31061" spans="2:4" ht="15" customHeight="1" x14ac:dyDescent="0.25">
      <c r="B31061" s="683"/>
      <c r="C31061" s="683"/>
      <c r="D31061" s="684"/>
    </row>
    <row r="31062" spans="2:4" ht="15" customHeight="1" x14ac:dyDescent="0.25">
      <c r="B31062" s="683"/>
      <c r="C31062" s="683"/>
      <c r="D31062" s="684"/>
    </row>
    <row r="31063" spans="2:4" ht="15" customHeight="1" x14ac:dyDescent="0.25">
      <c r="B31063" s="683"/>
      <c r="C31063" s="683"/>
      <c r="D31063" s="684"/>
    </row>
    <row r="31064" spans="2:4" ht="15" customHeight="1" x14ac:dyDescent="0.25">
      <c r="B31064" s="683"/>
      <c r="C31064" s="683"/>
      <c r="D31064" s="684"/>
    </row>
    <row r="31065" spans="2:4" ht="15" customHeight="1" x14ac:dyDescent="0.25">
      <c r="B31065" s="683"/>
      <c r="C31065" s="683"/>
      <c r="D31065" s="684"/>
    </row>
    <row r="31066" spans="2:4" ht="15" customHeight="1" x14ac:dyDescent="0.25">
      <c r="B31066" s="683"/>
      <c r="C31066" s="683"/>
      <c r="D31066" s="684"/>
    </row>
    <row r="31067" spans="2:4" ht="15" customHeight="1" x14ac:dyDescent="0.25">
      <c r="B31067" s="683"/>
      <c r="C31067" s="683"/>
      <c r="D31067" s="684"/>
    </row>
    <row r="31068" spans="2:4" ht="15" customHeight="1" x14ac:dyDescent="0.25">
      <c r="B31068" s="683"/>
      <c r="C31068" s="683"/>
      <c r="D31068" s="684"/>
    </row>
    <row r="31069" spans="2:4" ht="15" customHeight="1" x14ac:dyDescent="0.25">
      <c r="B31069" s="683"/>
      <c r="C31069" s="683"/>
      <c r="D31069" s="684"/>
    </row>
    <row r="31070" spans="2:4" ht="15" customHeight="1" x14ac:dyDescent="0.25">
      <c r="B31070" s="683"/>
      <c r="C31070" s="683"/>
      <c r="D31070" s="684"/>
    </row>
    <row r="31071" spans="2:4" ht="15" customHeight="1" x14ac:dyDescent="0.25">
      <c r="B31071" s="683"/>
      <c r="C31071" s="683"/>
      <c r="D31071" s="684"/>
    </row>
    <row r="31072" spans="2:4" ht="15" customHeight="1" x14ac:dyDescent="0.25">
      <c r="B31072" s="683"/>
      <c r="C31072" s="683"/>
      <c r="D31072" s="684"/>
    </row>
    <row r="31073" spans="2:4" ht="15" customHeight="1" x14ac:dyDescent="0.25">
      <c r="B31073" s="683"/>
      <c r="C31073" s="683"/>
      <c r="D31073" s="684"/>
    </row>
    <row r="31074" spans="2:4" ht="15" customHeight="1" x14ac:dyDescent="0.25">
      <c r="B31074" s="683"/>
      <c r="C31074" s="683"/>
      <c r="D31074" s="684"/>
    </row>
    <row r="31075" spans="2:4" ht="15" customHeight="1" x14ac:dyDescent="0.25">
      <c r="B31075" s="683"/>
      <c r="C31075" s="683"/>
      <c r="D31075" s="684"/>
    </row>
    <row r="31076" spans="2:4" ht="15" customHeight="1" x14ac:dyDescent="0.25">
      <c r="B31076" s="683"/>
      <c r="C31076" s="683"/>
      <c r="D31076" s="684"/>
    </row>
    <row r="31077" spans="2:4" ht="15" customHeight="1" x14ac:dyDescent="0.25">
      <c r="B31077" s="683"/>
      <c r="C31077" s="683"/>
      <c r="D31077" s="684"/>
    </row>
    <row r="31078" spans="2:4" ht="15" customHeight="1" x14ac:dyDescent="0.25">
      <c r="B31078" s="683"/>
      <c r="C31078" s="683"/>
      <c r="D31078" s="684"/>
    </row>
    <row r="31079" spans="2:4" ht="15" customHeight="1" x14ac:dyDescent="0.25">
      <c r="B31079" s="683"/>
      <c r="C31079" s="683"/>
      <c r="D31079" s="684"/>
    </row>
    <row r="31080" spans="2:4" ht="15" customHeight="1" x14ac:dyDescent="0.25">
      <c r="B31080" s="683"/>
      <c r="C31080" s="683"/>
      <c r="D31080" s="684"/>
    </row>
    <row r="31081" spans="2:4" ht="15" customHeight="1" x14ac:dyDescent="0.25">
      <c r="B31081" s="683"/>
      <c r="C31081" s="683"/>
      <c r="D31081" s="684"/>
    </row>
    <row r="31082" spans="2:4" ht="15" customHeight="1" x14ac:dyDescent="0.25">
      <c r="B31082" s="683"/>
      <c r="C31082" s="683"/>
      <c r="D31082" s="684"/>
    </row>
    <row r="31083" spans="2:4" ht="15" customHeight="1" x14ac:dyDescent="0.25">
      <c r="B31083" s="683"/>
      <c r="C31083" s="683"/>
      <c r="D31083" s="684"/>
    </row>
    <row r="31084" spans="2:4" ht="15" customHeight="1" x14ac:dyDescent="0.25">
      <c r="B31084" s="683"/>
      <c r="C31084" s="683"/>
      <c r="D31084" s="684"/>
    </row>
    <row r="31085" spans="2:4" ht="15" customHeight="1" x14ac:dyDescent="0.25">
      <c r="B31085" s="683"/>
      <c r="C31085" s="683"/>
      <c r="D31085" s="684"/>
    </row>
    <row r="31086" spans="2:4" ht="15" customHeight="1" x14ac:dyDescent="0.25">
      <c r="B31086" s="683"/>
      <c r="C31086" s="683"/>
      <c r="D31086" s="684"/>
    </row>
    <row r="31087" spans="2:4" ht="15" customHeight="1" x14ac:dyDescent="0.25">
      <c r="B31087" s="683"/>
      <c r="C31087" s="683"/>
      <c r="D31087" s="684"/>
    </row>
    <row r="31088" spans="2:4" ht="15" customHeight="1" x14ac:dyDescent="0.25">
      <c r="B31088" s="683"/>
      <c r="C31088" s="683"/>
      <c r="D31088" s="684"/>
    </row>
    <row r="31089" spans="2:4" ht="15" customHeight="1" x14ac:dyDescent="0.25">
      <c r="B31089" s="683"/>
      <c r="C31089" s="683"/>
      <c r="D31089" s="684"/>
    </row>
    <row r="31090" spans="2:4" ht="15" customHeight="1" x14ac:dyDescent="0.25">
      <c r="B31090" s="683"/>
      <c r="C31090" s="683"/>
      <c r="D31090" s="684"/>
    </row>
    <row r="31091" spans="2:4" ht="15" customHeight="1" x14ac:dyDescent="0.25">
      <c r="B31091" s="683"/>
      <c r="C31091" s="683"/>
      <c r="D31091" s="684"/>
    </row>
    <row r="31092" spans="2:4" ht="15" customHeight="1" x14ac:dyDescent="0.25">
      <c r="B31092" s="683"/>
      <c r="C31092" s="683"/>
      <c r="D31092" s="684"/>
    </row>
    <row r="31093" spans="2:4" ht="15" customHeight="1" x14ac:dyDescent="0.25">
      <c r="B31093" s="683"/>
      <c r="C31093" s="683"/>
      <c r="D31093" s="684"/>
    </row>
    <row r="31094" spans="2:4" ht="15" customHeight="1" x14ac:dyDescent="0.25">
      <c r="B31094" s="683"/>
      <c r="C31094" s="683"/>
      <c r="D31094" s="684"/>
    </row>
    <row r="31095" spans="2:4" ht="15" customHeight="1" x14ac:dyDescent="0.25">
      <c r="B31095" s="683"/>
      <c r="C31095" s="683"/>
      <c r="D31095" s="684"/>
    </row>
    <row r="31096" spans="2:4" ht="15" customHeight="1" x14ac:dyDescent="0.25">
      <c r="B31096" s="683"/>
      <c r="C31096" s="683"/>
      <c r="D31096" s="684"/>
    </row>
    <row r="31097" spans="2:4" ht="15" customHeight="1" x14ac:dyDescent="0.25">
      <c r="B31097" s="683"/>
      <c r="C31097" s="683"/>
      <c r="D31097" s="684"/>
    </row>
    <row r="31098" spans="2:4" ht="15" customHeight="1" x14ac:dyDescent="0.25">
      <c r="B31098" s="683"/>
      <c r="C31098" s="683"/>
      <c r="D31098" s="684"/>
    </row>
    <row r="31099" spans="2:4" ht="15" customHeight="1" x14ac:dyDescent="0.25">
      <c r="B31099" s="683"/>
      <c r="C31099" s="683"/>
      <c r="D31099" s="684"/>
    </row>
    <row r="31100" spans="2:4" ht="15" customHeight="1" x14ac:dyDescent="0.25">
      <c r="B31100" s="683"/>
      <c r="C31100" s="683"/>
      <c r="D31100" s="684"/>
    </row>
    <row r="31101" spans="2:4" ht="15" customHeight="1" x14ac:dyDescent="0.25">
      <c r="B31101" s="683"/>
      <c r="C31101" s="683"/>
      <c r="D31101" s="684"/>
    </row>
    <row r="31102" spans="2:4" ht="15" customHeight="1" x14ac:dyDescent="0.25">
      <c r="B31102" s="683"/>
      <c r="C31102" s="683"/>
      <c r="D31102" s="684"/>
    </row>
    <row r="31103" spans="2:4" ht="15" customHeight="1" x14ac:dyDescent="0.25">
      <c r="B31103" s="683"/>
      <c r="C31103" s="683"/>
      <c r="D31103" s="684"/>
    </row>
    <row r="31104" spans="2:4" ht="15" customHeight="1" x14ac:dyDescent="0.25">
      <c r="B31104" s="683"/>
      <c r="C31104" s="683"/>
      <c r="D31104" s="684"/>
    </row>
    <row r="31105" spans="2:4" ht="15" customHeight="1" x14ac:dyDescent="0.25">
      <c r="B31105" s="683"/>
      <c r="C31105" s="683"/>
      <c r="D31105" s="684"/>
    </row>
    <row r="31106" spans="2:4" ht="15" customHeight="1" x14ac:dyDescent="0.25">
      <c r="B31106" s="683"/>
      <c r="C31106" s="683"/>
      <c r="D31106" s="684"/>
    </row>
    <row r="31107" spans="2:4" ht="15" customHeight="1" x14ac:dyDescent="0.25">
      <c r="B31107" s="683"/>
      <c r="C31107" s="683"/>
      <c r="D31107" s="684"/>
    </row>
    <row r="31108" spans="2:4" ht="15" customHeight="1" x14ac:dyDescent="0.25">
      <c r="B31108" s="683"/>
      <c r="C31108" s="683"/>
      <c r="D31108" s="684"/>
    </row>
    <row r="31109" spans="2:4" ht="15" customHeight="1" x14ac:dyDescent="0.25">
      <c r="B31109" s="683"/>
      <c r="C31109" s="683"/>
      <c r="D31109" s="684"/>
    </row>
    <row r="31110" spans="2:4" ht="15" customHeight="1" x14ac:dyDescent="0.25">
      <c r="B31110" s="683"/>
      <c r="C31110" s="683"/>
      <c r="D31110" s="684"/>
    </row>
    <row r="31111" spans="2:4" ht="15" customHeight="1" x14ac:dyDescent="0.25">
      <c r="B31111" s="683"/>
      <c r="C31111" s="683"/>
      <c r="D31111" s="684"/>
    </row>
    <row r="31112" spans="2:4" ht="15" customHeight="1" x14ac:dyDescent="0.25">
      <c r="B31112" s="683"/>
      <c r="C31112" s="683"/>
      <c r="D31112" s="684"/>
    </row>
    <row r="31113" spans="2:4" ht="15" customHeight="1" x14ac:dyDescent="0.25">
      <c r="B31113" s="683"/>
      <c r="C31113" s="683"/>
      <c r="D31113" s="684"/>
    </row>
    <row r="31114" spans="2:4" ht="15" customHeight="1" x14ac:dyDescent="0.25">
      <c r="B31114" s="683"/>
      <c r="C31114" s="683"/>
      <c r="D31114" s="684"/>
    </row>
    <row r="31115" spans="2:4" ht="15" customHeight="1" x14ac:dyDescent="0.25">
      <c r="B31115" s="683"/>
      <c r="C31115" s="683"/>
      <c r="D31115" s="684"/>
    </row>
    <row r="31116" spans="2:4" ht="15" customHeight="1" x14ac:dyDescent="0.25">
      <c r="B31116" s="683"/>
      <c r="C31116" s="683"/>
      <c r="D31116" s="684"/>
    </row>
    <row r="31117" spans="2:4" ht="15" customHeight="1" x14ac:dyDescent="0.25">
      <c r="B31117" s="683"/>
      <c r="C31117" s="683"/>
      <c r="D31117" s="684"/>
    </row>
    <row r="31118" spans="2:4" ht="15" customHeight="1" x14ac:dyDescent="0.25">
      <c r="B31118" s="683"/>
      <c r="C31118" s="683"/>
      <c r="D31118" s="684"/>
    </row>
    <row r="31119" spans="2:4" ht="15" customHeight="1" x14ac:dyDescent="0.25">
      <c r="B31119" s="683"/>
      <c r="C31119" s="683"/>
      <c r="D31119" s="684"/>
    </row>
    <row r="31120" spans="2:4" ht="15" customHeight="1" x14ac:dyDescent="0.25">
      <c r="B31120" s="683"/>
      <c r="C31120" s="683"/>
      <c r="D31120" s="684"/>
    </row>
    <row r="31121" spans="2:4" ht="15" customHeight="1" x14ac:dyDescent="0.25">
      <c r="B31121" s="683"/>
      <c r="C31121" s="683"/>
      <c r="D31121" s="684"/>
    </row>
    <row r="31122" spans="2:4" ht="15" customHeight="1" x14ac:dyDescent="0.25">
      <c r="B31122" s="683"/>
      <c r="C31122" s="683"/>
      <c r="D31122" s="684"/>
    </row>
    <row r="31123" spans="2:4" ht="15" customHeight="1" x14ac:dyDescent="0.25">
      <c r="B31123" s="683"/>
      <c r="C31123" s="683"/>
      <c r="D31123" s="684"/>
    </row>
    <row r="31124" spans="2:4" ht="15" customHeight="1" x14ac:dyDescent="0.25">
      <c r="B31124" s="683"/>
      <c r="C31124" s="683"/>
      <c r="D31124" s="684"/>
    </row>
    <row r="31125" spans="2:4" ht="15" customHeight="1" x14ac:dyDescent="0.25">
      <c r="B31125" s="683"/>
      <c r="C31125" s="683"/>
      <c r="D31125" s="684"/>
    </row>
    <row r="31126" spans="2:4" ht="15" customHeight="1" x14ac:dyDescent="0.25">
      <c r="B31126" s="683"/>
      <c r="C31126" s="683"/>
      <c r="D31126" s="684"/>
    </row>
    <row r="31127" spans="2:4" ht="15" customHeight="1" x14ac:dyDescent="0.25">
      <c r="B31127" s="683"/>
      <c r="C31127" s="683"/>
      <c r="D31127" s="684"/>
    </row>
    <row r="31128" spans="2:4" ht="15" customHeight="1" x14ac:dyDescent="0.25">
      <c r="B31128" s="683"/>
      <c r="C31128" s="683"/>
      <c r="D31128" s="684"/>
    </row>
    <row r="31129" spans="2:4" ht="15" customHeight="1" x14ac:dyDescent="0.25">
      <c r="B31129" s="683"/>
      <c r="C31129" s="683"/>
      <c r="D31129" s="684"/>
    </row>
    <row r="31130" spans="2:4" ht="15" customHeight="1" x14ac:dyDescent="0.25">
      <c r="B31130" s="683"/>
      <c r="C31130" s="683"/>
      <c r="D31130" s="684"/>
    </row>
    <row r="31131" spans="2:4" ht="15" customHeight="1" x14ac:dyDescent="0.25">
      <c r="B31131" s="683"/>
      <c r="C31131" s="683"/>
      <c r="D31131" s="684"/>
    </row>
    <row r="31132" spans="2:4" ht="15" customHeight="1" x14ac:dyDescent="0.25">
      <c r="B31132" s="683"/>
      <c r="C31132" s="683"/>
      <c r="D31132" s="684"/>
    </row>
    <row r="31133" spans="2:4" ht="15" customHeight="1" x14ac:dyDescent="0.25">
      <c r="B31133" s="683"/>
      <c r="C31133" s="683"/>
      <c r="D31133" s="684"/>
    </row>
    <row r="31134" spans="2:4" ht="15" customHeight="1" x14ac:dyDescent="0.25">
      <c r="B31134" s="683"/>
      <c r="C31134" s="683"/>
      <c r="D31134" s="684"/>
    </row>
    <row r="31135" spans="2:4" ht="15" customHeight="1" x14ac:dyDescent="0.25">
      <c r="B31135" s="683"/>
      <c r="C31135" s="683"/>
      <c r="D31135" s="684"/>
    </row>
    <row r="31136" spans="2:4" ht="15" customHeight="1" x14ac:dyDescent="0.25">
      <c r="B31136" s="683"/>
      <c r="C31136" s="683"/>
      <c r="D31136" s="684"/>
    </row>
    <row r="31137" spans="2:4" ht="15" customHeight="1" x14ac:dyDescent="0.25">
      <c r="B31137" s="683"/>
      <c r="C31137" s="683"/>
      <c r="D31137" s="684"/>
    </row>
    <row r="31138" spans="2:4" ht="15" customHeight="1" x14ac:dyDescent="0.25">
      <c r="B31138" s="683"/>
      <c r="C31138" s="683"/>
      <c r="D31138" s="684"/>
    </row>
    <row r="31139" spans="2:4" ht="15" customHeight="1" x14ac:dyDescent="0.25">
      <c r="B31139" s="683"/>
      <c r="C31139" s="683"/>
      <c r="D31139" s="684"/>
    </row>
    <row r="31140" spans="2:4" ht="15" customHeight="1" x14ac:dyDescent="0.25">
      <c r="B31140" s="683"/>
      <c r="C31140" s="683"/>
      <c r="D31140" s="684"/>
    </row>
    <row r="31141" spans="2:4" ht="15" customHeight="1" x14ac:dyDescent="0.25">
      <c r="B31141" s="683"/>
      <c r="C31141" s="683"/>
      <c r="D31141" s="684"/>
    </row>
    <row r="31142" spans="2:4" ht="15" customHeight="1" x14ac:dyDescent="0.25">
      <c r="B31142" s="683"/>
      <c r="C31142" s="683"/>
      <c r="D31142" s="684"/>
    </row>
    <row r="31143" spans="2:4" ht="15" customHeight="1" x14ac:dyDescent="0.25">
      <c r="B31143" s="683"/>
      <c r="C31143" s="683"/>
      <c r="D31143" s="684"/>
    </row>
    <row r="31144" spans="2:4" ht="15" customHeight="1" x14ac:dyDescent="0.25">
      <c r="B31144" s="683"/>
      <c r="C31144" s="683"/>
      <c r="D31144" s="684"/>
    </row>
    <row r="31145" spans="2:4" ht="15" customHeight="1" x14ac:dyDescent="0.25">
      <c r="B31145" s="683"/>
      <c r="C31145" s="683"/>
      <c r="D31145" s="684"/>
    </row>
    <row r="31146" spans="2:4" ht="15" customHeight="1" x14ac:dyDescent="0.25">
      <c r="B31146" s="683"/>
      <c r="C31146" s="683"/>
      <c r="D31146" s="684"/>
    </row>
    <row r="31147" spans="2:4" ht="15" customHeight="1" x14ac:dyDescent="0.25">
      <c r="B31147" s="683"/>
      <c r="C31147" s="683"/>
      <c r="D31147" s="684"/>
    </row>
    <row r="31148" spans="2:4" ht="15" customHeight="1" x14ac:dyDescent="0.25">
      <c r="B31148" s="683"/>
      <c r="C31148" s="683"/>
      <c r="D31148" s="684"/>
    </row>
    <row r="31149" spans="2:4" ht="15" customHeight="1" x14ac:dyDescent="0.25">
      <c r="B31149" s="683"/>
      <c r="C31149" s="683"/>
      <c r="D31149" s="684"/>
    </row>
    <row r="31150" spans="2:4" ht="15" customHeight="1" x14ac:dyDescent="0.25">
      <c r="B31150" s="683"/>
      <c r="C31150" s="683"/>
      <c r="D31150" s="684"/>
    </row>
    <row r="31151" spans="2:4" ht="15" customHeight="1" x14ac:dyDescent="0.25">
      <c r="B31151" s="683"/>
      <c r="C31151" s="683"/>
      <c r="D31151" s="684"/>
    </row>
    <row r="31152" spans="2:4" ht="15" customHeight="1" x14ac:dyDescent="0.25">
      <c r="B31152" s="683"/>
      <c r="C31152" s="683"/>
      <c r="D31152" s="684"/>
    </row>
    <row r="31153" spans="2:4" ht="15" customHeight="1" x14ac:dyDescent="0.25">
      <c r="B31153" s="683"/>
      <c r="C31153" s="683"/>
      <c r="D31153" s="684"/>
    </row>
    <row r="31154" spans="2:4" ht="15" customHeight="1" x14ac:dyDescent="0.25">
      <c r="B31154" s="683"/>
      <c r="C31154" s="683"/>
      <c r="D31154" s="684"/>
    </row>
    <row r="31155" spans="2:4" ht="15" customHeight="1" x14ac:dyDescent="0.25">
      <c r="B31155" s="683"/>
      <c r="C31155" s="683"/>
      <c r="D31155" s="684"/>
    </row>
    <row r="31156" spans="2:4" ht="15" customHeight="1" x14ac:dyDescent="0.25">
      <c r="B31156" s="683"/>
      <c r="C31156" s="683"/>
      <c r="D31156" s="684"/>
    </row>
    <row r="31157" spans="2:4" ht="15" customHeight="1" x14ac:dyDescent="0.25">
      <c r="B31157" s="683"/>
      <c r="C31157" s="683"/>
      <c r="D31157" s="684"/>
    </row>
    <row r="31158" spans="2:4" ht="15" customHeight="1" x14ac:dyDescent="0.25">
      <c r="B31158" s="683"/>
      <c r="C31158" s="683"/>
      <c r="D31158" s="684"/>
    </row>
    <row r="31159" spans="2:4" ht="15" customHeight="1" x14ac:dyDescent="0.25">
      <c r="B31159" s="683"/>
      <c r="C31159" s="683"/>
      <c r="D31159" s="684"/>
    </row>
    <row r="31160" spans="2:4" ht="15" customHeight="1" x14ac:dyDescent="0.25">
      <c r="B31160" s="683"/>
      <c r="C31160" s="683"/>
      <c r="D31160" s="684"/>
    </row>
    <row r="31161" spans="2:4" ht="15" customHeight="1" x14ac:dyDescent="0.25">
      <c r="B31161" s="683"/>
      <c r="C31161" s="683"/>
      <c r="D31161" s="684"/>
    </row>
    <row r="31162" spans="2:4" ht="15" customHeight="1" x14ac:dyDescent="0.25">
      <c r="B31162" s="683"/>
      <c r="C31162" s="683"/>
      <c r="D31162" s="684"/>
    </row>
    <row r="31163" spans="2:4" ht="15" customHeight="1" x14ac:dyDescent="0.25">
      <c r="B31163" s="683"/>
      <c r="C31163" s="683"/>
      <c r="D31163" s="684"/>
    </row>
    <row r="31164" spans="2:4" ht="15" customHeight="1" x14ac:dyDescent="0.25">
      <c r="B31164" s="683"/>
      <c r="C31164" s="683"/>
      <c r="D31164" s="684"/>
    </row>
    <row r="31165" spans="2:4" ht="15" customHeight="1" x14ac:dyDescent="0.25">
      <c r="B31165" s="683"/>
      <c r="C31165" s="683"/>
      <c r="D31165" s="684"/>
    </row>
    <row r="31166" spans="2:4" ht="15" customHeight="1" x14ac:dyDescent="0.25">
      <c r="B31166" s="683"/>
      <c r="C31166" s="683"/>
      <c r="D31166" s="684"/>
    </row>
    <row r="31167" spans="2:4" ht="15" customHeight="1" x14ac:dyDescent="0.25">
      <c r="B31167" s="683"/>
      <c r="C31167" s="683"/>
      <c r="D31167" s="684"/>
    </row>
    <row r="31168" spans="2:4" ht="15" customHeight="1" x14ac:dyDescent="0.25">
      <c r="B31168" s="683"/>
      <c r="C31168" s="683"/>
      <c r="D31168" s="684"/>
    </row>
    <row r="31169" spans="2:4" ht="15" customHeight="1" x14ac:dyDescent="0.25">
      <c r="B31169" s="683"/>
      <c r="C31169" s="683"/>
      <c r="D31169" s="684"/>
    </row>
    <row r="31170" spans="2:4" ht="15" customHeight="1" x14ac:dyDescent="0.25">
      <c r="B31170" s="683"/>
      <c r="C31170" s="683"/>
      <c r="D31170" s="684"/>
    </row>
    <row r="31171" spans="2:4" ht="15" customHeight="1" x14ac:dyDescent="0.25">
      <c r="B31171" s="683"/>
      <c r="C31171" s="683"/>
      <c r="D31171" s="684"/>
    </row>
    <row r="31172" spans="2:4" ht="15" customHeight="1" x14ac:dyDescent="0.25">
      <c r="B31172" s="683"/>
      <c r="C31172" s="683"/>
      <c r="D31172" s="684"/>
    </row>
    <row r="31173" spans="2:4" ht="15" customHeight="1" x14ac:dyDescent="0.25">
      <c r="B31173" s="683"/>
      <c r="C31173" s="683"/>
      <c r="D31173" s="684"/>
    </row>
    <row r="31174" spans="2:4" ht="15" customHeight="1" x14ac:dyDescent="0.25">
      <c r="B31174" s="683"/>
      <c r="C31174" s="683"/>
      <c r="D31174" s="684"/>
    </row>
    <row r="31175" spans="2:4" ht="15" customHeight="1" x14ac:dyDescent="0.25">
      <c r="B31175" s="683"/>
      <c r="C31175" s="683"/>
      <c r="D31175" s="684"/>
    </row>
    <row r="31176" spans="2:4" ht="15" customHeight="1" x14ac:dyDescent="0.25">
      <c r="B31176" s="683"/>
      <c r="C31176" s="683"/>
      <c r="D31176" s="684"/>
    </row>
    <row r="31177" spans="2:4" ht="15" customHeight="1" x14ac:dyDescent="0.25">
      <c r="B31177" s="683"/>
      <c r="C31177" s="683"/>
      <c r="D31177" s="684"/>
    </row>
    <row r="31178" spans="2:4" ht="15" customHeight="1" x14ac:dyDescent="0.25">
      <c r="B31178" s="683"/>
      <c r="C31178" s="683"/>
      <c r="D31178" s="684"/>
    </row>
    <row r="31179" spans="2:4" ht="15" customHeight="1" x14ac:dyDescent="0.25">
      <c r="B31179" s="683"/>
      <c r="C31179" s="683"/>
      <c r="D31179" s="684"/>
    </row>
    <row r="31180" spans="2:4" ht="15" customHeight="1" x14ac:dyDescent="0.25">
      <c r="B31180" s="683"/>
      <c r="C31180" s="683"/>
      <c r="D31180" s="684"/>
    </row>
    <row r="31181" spans="2:4" ht="15" customHeight="1" x14ac:dyDescent="0.25">
      <c r="B31181" s="683"/>
      <c r="C31181" s="683"/>
      <c r="D31181" s="684"/>
    </row>
    <row r="31182" spans="2:4" ht="15" customHeight="1" x14ac:dyDescent="0.25">
      <c r="B31182" s="683"/>
      <c r="C31182" s="683"/>
      <c r="D31182" s="684"/>
    </row>
    <row r="31183" spans="2:4" ht="15" customHeight="1" x14ac:dyDescent="0.25">
      <c r="B31183" s="683"/>
      <c r="C31183" s="683"/>
      <c r="D31183" s="684"/>
    </row>
    <row r="31184" spans="2:4" ht="15" customHeight="1" x14ac:dyDescent="0.25">
      <c r="B31184" s="683"/>
      <c r="C31184" s="683"/>
      <c r="D31184" s="684"/>
    </row>
    <row r="31185" spans="2:4" ht="15" customHeight="1" x14ac:dyDescent="0.25">
      <c r="B31185" s="683"/>
      <c r="C31185" s="683"/>
      <c r="D31185" s="684"/>
    </row>
    <row r="31186" spans="2:4" ht="15" customHeight="1" x14ac:dyDescent="0.25">
      <c r="B31186" s="683"/>
      <c r="C31186" s="683"/>
      <c r="D31186" s="684"/>
    </row>
    <row r="31187" spans="2:4" ht="15" customHeight="1" x14ac:dyDescent="0.25">
      <c r="B31187" s="683"/>
      <c r="C31187" s="683"/>
      <c r="D31187" s="684"/>
    </row>
    <row r="31188" spans="2:4" ht="15" customHeight="1" x14ac:dyDescent="0.25">
      <c r="B31188" s="683"/>
      <c r="C31188" s="683"/>
      <c r="D31188" s="684"/>
    </row>
    <row r="31189" spans="2:4" ht="15" customHeight="1" x14ac:dyDescent="0.25">
      <c r="B31189" s="683"/>
      <c r="C31189" s="683"/>
      <c r="D31189" s="684"/>
    </row>
    <row r="31190" spans="2:4" ht="15" customHeight="1" x14ac:dyDescent="0.25">
      <c r="B31190" s="683"/>
      <c r="C31190" s="683"/>
      <c r="D31190" s="684"/>
    </row>
    <row r="31191" spans="2:4" ht="15" customHeight="1" x14ac:dyDescent="0.25">
      <c r="B31191" s="683"/>
      <c r="C31191" s="683"/>
      <c r="D31191" s="684"/>
    </row>
    <row r="31192" spans="2:4" ht="15" customHeight="1" x14ac:dyDescent="0.25">
      <c r="B31192" s="683"/>
      <c r="C31192" s="683"/>
      <c r="D31192" s="684"/>
    </row>
    <row r="31193" spans="2:4" ht="15" customHeight="1" x14ac:dyDescent="0.25">
      <c r="B31193" s="683"/>
      <c r="C31193" s="683"/>
      <c r="D31193" s="684"/>
    </row>
    <row r="31194" spans="2:4" ht="15" customHeight="1" x14ac:dyDescent="0.25">
      <c r="B31194" s="683"/>
      <c r="C31194" s="683"/>
      <c r="D31194" s="684"/>
    </row>
    <row r="31195" spans="2:4" ht="15" customHeight="1" x14ac:dyDescent="0.25">
      <c r="B31195" s="683"/>
      <c r="C31195" s="683"/>
      <c r="D31195" s="684"/>
    </row>
    <row r="31196" spans="2:4" ht="15" customHeight="1" x14ac:dyDescent="0.25">
      <c r="B31196" s="683"/>
      <c r="C31196" s="683"/>
      <c r="D31196" s="684"/>
    </row>
    <row r="31197" spans="2:4" ht="15" customHeight="1" x14ac:dyDescent="0.25">
      <c r="B31197" s="683"/>
      <c r="C31197" s="683"/>
      <c r="D31197" s="684"/>
    </row>
    <row r="31198" spans="2:4" ht="15" customHeight="1" x14ac:dyDescent="0.25">
      <c r="B31198" s="683"/>
      <c r="C31198" s="683"/>
      <c r="D31198" s="684"/>
    </row>
    <row r="31199" spans="2:4" ht="15" customHeight="1" x14ac:dyDescent="0.25">
      <c r="B31199" s="683"/>
      <c r="C31199" s="683"/>
      <c r="D31199" s="684"/>
    </row>
    <row r="31200" spans="2:4" ht="15" customHeight="1" x14ac:dyDescent="0.25">
      <c r="B31200" s="683"/>
      <c r="C31200" s="683"/>
      <c r="D31200" s="684"/>
    </row>
    <row r="31201" spans="2:4" ht="15" customHeight="1" x14ac:dyDescent="0.25">
      <c r="B31201" s="683"/>
      <c r="C31201" s="683"/>
      <c r="D31201" s="684"/>
    </row>
    <row r="31202" spans="2:4" ht="15" customHeight="1" x14ac:dyDescent="0.25">
      <c r="B31202" s="683"/>
      <c r="C31202" s="683"/>
      <c r="D31202" s="684"/>
    </row>
    <row r="31203" spans="2:4" ht="15" customHeight="1" x14ac:dyDescent="0.25">
      <c r="B31203" s="683"/>
      <c r="C31203" s="683"/>
      <c r="D31203" s="684"/>
    </row>
    <row r="31204" spans="2:4" ht="15" customHeight="1" x14ac:dyDescent="0.25">
      <c r="B31204" s="683"/>
      <c r="C31204" s="683"/>
      <c r="D31204" s="684"/>
    </row>
    <row r="31205" spans="2:4" ht="15" customHeight="1" x14ac:dyDescent="0.25">
      <c r="B31205" s="683"/>
      <c r="C31205" s="683"/>
      <c r="D31205" s="684"/>
    </row>
    <row r="31206" spans="2:4" ht="15" customHeight="1" x14ac:dyDescent="0.25">
      <c r="B31206" s="683"/>
      <c r="C31206" s="683"/>
      <c r="D31206" s="684"/>
    </row>
    <row r="31207" spans="2:4" ht="15" customHeight="1" x14ac:dyDescent="0.25">
      <c r="B31207" s="683"/>
      <c r="C31207" s="683"/>
      <c r="D31207" s="684"/>
    </row>
    <row r="31208" spans="2:4" ht="15" customHeight="1" x14ac:dyDescent="0.25">
      <c r="B31208" s="683"/>
      <c r="C31208" s="683"/>
      <c r="D31208" s="684"/>
    </row>
    <row r="31209" spans="2:4" ht="15" customHeight="1" x14ac:dyDescent="0.25">
      <c r="B31209" s="683"/>
      <c r="C31209" s="683"/>
      <c r="D31209" s="684"/>
    </row>
    <row r="31210" spans="2:4" ht="15" customHeight="1" x14ac:dyDescent="0.25">
      <c r="B31210" s="683"/>
      <c r="C31210" s="683"/>
      <c r="D31210" s="684"/>
    </row>
    <row r="31211" spans="2:4" ht="15" customHeight="1" x14ac:dyDescent="0.25">
      <c r="B31211" s="683"/>
      <c r="C31211" s="683"/>
      <c r="D31211" s="684"/>
    </row>
    <row r="31212" spans="2:4" ht="15" customHeight="1" x14ac:dyDescent="0.25">
      <c r="B31212" s="683"/>
      <c r="C31212" s="683"/>
      <c r="D31212" s="684"/>
    </row>
    <row r="31213" spans="2:4" ht="15" customHeight="1" x14ac:dyDescent="0.25">
      <c r="B31213" s="683"/>
      <c r="C31213" s="683"/>
      <c r="D31213" s="684"/>
    </row>
    <row r="31214" spans="2:4" ht="15" customHeight="1" x14ac:dyDescent="0.25">
      <c r="B31214" s="683"/>
      <c r="C31214" s="683"/>
      <c r="D31214" s="684"/>
    </row>
    <row r="31215" spans="2:4" ht="15" customHeight="1" x14ac:dyDescent="0.25">
      <c r="B31215" s="683"/>
      <c r="C31215" s="683"/>
      <c r="D31215" s="684"/>
    </row>
    <row r="31216" spans="2:4" ht="15" customHeight="1" x14ac:dyDescent="0.25">
      <c r="B31216" s="683"/>
      <c r="C31216" s="683"/>
      <c r="D31216" s="684"/>
    </row>
    <row r="31217" spans="2:4" ht="15" customHeight="1" x14ac:dyDescent="0.25">
      <c r="B31217" s="683"/>
      <c r="C31217" s="683"/>
      <c r="D31217" s="684"/>
    </row>
    <row r="31218" spans="2:4" ht="15" customHeight="1" x14ac:dyDescent="0.25">
      <c r="B31218" s="683"/>
      <c r="C31218" s="683"/>
      <c r="D31218" s="684"/>
    </row>
    <row r="31219" spans="2:4" ht="15" customHeight="1" x14ac:dyDescent="0.25">
      <c r="B31219" s="683"/>
      <c r="C31219" s="683"/>
      <c r="D31219" s="684"/>
    </row>
    <row r="31220" spans="2:4" ht="15" customHeight="1" x14ac:dyDescent="0.25">
      <c r="B31220" s="683"/>
      <c r="C31220" s="683"/>
      <c r="D31220" s="684"/>
    </row>
    <row r="31221" spans="2:4" ht="15" customHeight="1" x14ac:dyDescent="0.25">
      <c r="B31221" s="683"/>
      <c r="C31221" s="683"/>
      <c r="D31221" s="684"/>
    </row>
    <row r="31222" spans="2:4" ht="15" customHeight="1" x14ac:dyDescent="0.25">
      <c r="B31222" s="683"/>
      <c r="C31222" s="683"/>
      <c r="D31222" s="684"/>
    </row>
    <row r="31223" spans="2:4" ht="15" customHeight="1" x14ac:dyDescent="0.25">
      <c r="B31223" s="683"/>
      <c r="C31223" s="683"/>
      <c r="D31223" s="684"/>
    </row>
    <row r="31224" spans="2:4" ht="15" customHeight="1" x14ac:dyDescent="0.25">
      <c r="B31224" s="683"/>
      <c r="C31224" s="683"/>
      <c r="D31224" s="684"/>
    </row>
    <row r="31225" spans="2:4" ht="15" customHeight="1" x14ac:dyDescent="0.25">
      <c r="B31225" s="683"/>
      <c r="C31225" s="683"/>
      <c r="D31225" s="684"/>
    </row>
    <row r="31226" spans="2:4" ht="15" customHeight="1" x14ac:dyDescent="0.25">
      <c r="B31226" s="683"/>
      <c r="C31226" s="683"/>
      <c r="D31226" s="684"/>
    </row>
    <row r="31227" spans="2:4" ht="15" customHeight="1" x14ac:dyDescent="0.25">
      <c r="B31227" s="683"/>
      <c r="C31227" s="683"/>
      <c r="D31227" s="684"/>
    </row>
    <row r="31228" spans="2:4" ht="15" customHeight="1" x14ac:dyDescent="0.25">
      <c r="B31228" s="683"/>
      <c r="C31228" s="683"/>
      <c r="D31228" s="684"/>
    </row>
    <row r="31229" spans="2:4" ht="15" customHeight="1" x14ac:dyDescent="0.25">
      <c r="B31229" s="683"/>
      <c r="C31229" s="683"/>
      <c r="D31229" s="684"/>
    </row>
    <row r="31230" spans="2:4" ht="15" customHeight="1" x14ac:dyDescent="0.25">
      <c r="B31230" s="683"/>
      <c r="C31230" s="683"/>
      <c r="D31230" s="684"/>
    </row>
    <row r="31231" spans="2:4" ht="15" customHeight="1" x14ac:dyDescent="0.25">
      <c r="B31231" s="683"/>
      <c r="C31231" s="683"/>
      <c r="D31231" s="684"/>
    </row>
    <row r="31232" spans="2:4" ht="15" customHeight="1" x14ac:dyDescent="0.25">
      <c r="B31232" s="683"/>
      <c r="C31232" s="683"/>
      <c r="D31232" s="684"/>
    </row>
    <row r="31233" spans="2:4" ht="15" customHeight="1" x14ac:dyDescent="0.25">
      <c r="B31233" s="683"/>
      <c r="C31233" s="683"/>
      <c r="D31233" s="684"/>
    </row>
    <row r="31234" spans="2:4" ht="15" customHeight="1" x14ac:dyDescent="0.25">
      <c r="B31234" s="683"/>
      <c r="C31234" s="683"/>
      <c r="D31234" s="684"/>
    </row>
    <row r="31235" spans="2:4" ht="15" customHeight="1" x14ac:dyDescent="0.25">
      <c r="B31235" s="683"/>
      <c r="C31235" s="683"/>
      <c r="D31235" s="684"/>
    </row>
    <row r="31236" spans="2:4" ht="15" customHeight="1" x14ac:dyDescent="0.25">
      <c r="B31236" s="683"/>
      <c r="C31236" s="683"/>
      <c r="D31236" s="684"/>
    </row>
    <row r="31237" spans="2:4" ht="15" customHeight="1" x14ac:dyDescent="0.25">
      <c r="B31237" s="683"/>
      <c r="C31237" s="683"/>
      <c r="D31237" s="684"/>
    </row>
    <row r="31238" spans="2:4" ht="15" customHeight="1" x14ac:dyDescent="0.25">
      <c r="B31238" s="683"/>
      <c r="C31238" s="683"/>
      <c r="D31238" s="684"/>
    </row>
    <row r="31239" spans="2:4" ht="15" customHeight="1" x14ac:dyDescent="0.25">
      <c r="B31239" s="683"/>
      <c r="C31239" s="683"/>
      <c r="D31239" s="684"/>
    </row>
    <row r="31240" spans="2:4" ht="15" customHeight="1" x14ac:dyDescent="0.25">
      <c r="B31240" s="683"/>
      <c r="C31240" s="683"/>
      <c r="D31240" s="684"/>
    </row>
    <row r="31241" spans="2:4" ht="15" customHeight="1" x14ac:dyDescent="0.25">
      <c r="B31241" s="683"/>
      <c r="C31241" s="683"/>
      <c r="D31241" s="684"/>
    </row>
    <row r="31242" spans="2:4" ht="15" customHeight="1" x14ac:dyDescent="0.25">
      <c r="B31242" s="683"/>
      <c r="C31242" s="683"/>
      <c r="D31242" s="684"/>
    </row>
    <row r="31243" spans="2:4" ht="15" customHeight="1" x14ac:dyDescent="0.25">
      <c r="B31243" s="683"/>
      <c r="C31243" s="683"/>
      <c r="D31243" s="684"/>
    </row>
    <row r="31244" spans="2:4" ht="15" customHeight="1" x14ac:dyDescent="0.25">
      <c r="B31244" s="683"/>
      <c r="C31244" s="683"/>
      <c r="D31244" s="684"/>
    </row>
    <row r="31245" spans="2:4" ht="15" customHeight="1" x14ac:dyDescent="0.25">
      <c r="B31245" s="683"/>
      <c r="C31245" s="683"/>
      <c r="D31245" s="684"/>
    </row>
    <row r="31246" spans="2:4" ht="15" customHeight="1" x14ac:dyDescent="0.25">
      <c r="B31246" s="683"/>
      <c r="C31246" s="683"/>
      <c r="D31246" s="684"/>
    </row>
    <row r="31247" spans="2:4" ht="15" customHeight="1" x14ac:dyDescent="0.25">
      <c r="B31247" s="683"/>
      <c r="C31247" s="683"/>
      <c r="D31247" s="684"/>
    </row>
    <row r="31248" spans="2:4" ht="15" customHeight="1" x14ac:dyDescent="0.25">
      <c r="B31248" s="683"/>
      <c r="C31248" s="683"/>
      <c r="D31248" s="684"/>
    </row>
    <row r="31249" spans="2:4" ht="15" customHeight="1" x14ac:dyDescent="0.25">
      <c r="B31249" s="683"/>
      <c r="C31249" s="683"/>
      <c r="D31249" s="684"/>
    </row>
    <row r="31250" spans="2:4" ht="15" customHeight="1" x14ac:dyDescent="0.25">
      <c r="B31250" s="683"/>
      <c r="C31250" s="683"/>
      <c r="D31250" s="684"/>
    </row>
    <row r="31251" spans="2:4" ht="15" customHeight="1" x14ac:dyDescent="0.25">
      <c r="B31251" s="683"/>
      <c r="C31251" s="683"/>
      <c r="D31251" s="684"/>
    </row>
    <row r="31252" spans="2:4" ht="15" customHeight="1" x14ac:dyDescent="0.25">
      <c r="B31252" s="683"/>
      <c r="C31252" s="683"/>
      <c r="D31252" s="684"/>
    </row>
    <row r="31253" spans="2:4" ht="15" customHeight="1" x14ac:dyDescent="0.25">
      <c r="B31253" s="683"/>
      <c r="C31253" s="683"/>
      <c r="D31253" s="684"/>
    </row>
    <row r="31254" spans="2:4" ht="15" customHeight="1" x14ac:dyDescent="0.25">
      <c r="B31254" s="683"/>
      <c r="C31254" s="683"/>
      <c r="D31254" s="684"/>
    </row>
    <row r="31255" spans="2:4" ht="15" customHeight="1" x14ac:dyDescent="0.25">
      <c r="B31255" s="683"/>
      <c r="C31255" s="683"/>
      <c r="D31255" s="684"/>
    </row>
    <row r="31256" spans="2:4" ht="15" customHeight="1" x14ac:dyDescent="0.25">
      <c r="B31256" s="683"/>
      <c r="C31256" s="683"/>
      <c r="D31256" s="684"/>
    </row>
    <row r="31257" spans="2:4" ht="15" customHeight="1" x14ac:dyDescent="0.25">
      <c r="B31257" s="683"/>
      <c r="C31257" s="683"/>
      <c r="D31257" s="684"/>
    </row>
    <row r="31258" spans="2:4" ht="15" customHeight="1" x14ac:dyDescent="0.25">
      <c r="B31258" s="683"/>
      <c r="C31258" s="683"/>
      <c r="D31258" s="684"/>
    </row>
    <row r="31259" spans="2:4" ht="15" customHeight="1" x14ac:dyDescent="0.25">
      <c r="B31259" s="683"/>
      <c r="C31259" s="683"/>
      <c r="D31259" s="684"/>
    </row>
    <row r="31260" spans="2:4" ht="15" customHeight="1" x14ac:dyDescent="0.25">
      <c r="B31260" s="683"/>
      <c r="C31260" s="683"/>
      <c r="D31260" s="684"/>
    </row>
    <row r="31261" spans="2:4" ht="15" customHeight="1" x14ac:dyDescent="0.25">
      <c r="B31261" s="683"/>
      <c r="C31261" s="683"/>
      <c r="D31261" s="684"/>
    </row>
    <row r="31262" spans="2:4" ht="15" customHeight="1" x14ac:dyDescent="0.25">
      <c r="B31262" s="683"/>
      <c r="C31262" s="683"/>
      <c r="D31262" s="684"/>
    </row>
    <row r="31263" spans="2:4" ht="15" customHeight="1" x14ac:dyDescent="0.25">
      <c r="B31263" s="683"/>
      <c r="C31263" s="683"/>
      <c r="D31263" s="684"/>
    </row>
    <row r="31264" spans="2:4" ht="15" customHeight="1" x14ac:dyDescent="0.25">
      <c r="B31264" s="683"/>
      <c r="C31264" s="683"/>
      <c r="D31264" s="684"/>
    </row>
    <row r="31265" spans="2:4" ht="15" customHeight="1" x14ac:dyDescent="0.25">
      <c r="B31265" s="683"/>
      <c r="C31265" s="683"/>
      <c r="D31265" s="684"/>
    </row>
    <row r="31266" spans="2:4" ht="15" customHeight="1" x14ac:dyDescent="0.25">
      <c r="B31266" s="683"/>
      <c r="C31266" s="683"/>
      <c r="D31266" s="684"/>
    </row>
    <row r="31267" spans="2:4" ht="15" customHeight="1" x14ac:dyDescent="0.25">
      <c r="B31267" s="683"/>
      <c r="C31267" s="683"/>
      <c r="D31267" s="684"/>
    </row>
    <row r="31268" spans="2:4" ht="15" customHeight="1" x14ac:dyDescent="0.25">
      <c r="B31268" s="683"/>
      <c r="C31268" s="683"/>
      <c r="D31268" s="684"/>
    </row>
    <row r="31269" spans="2:4" ht="15" customHeight="1" x14ac:dyDescent="0.25">
      <c r="B31269" s="683"/>
      <c r="C31269" s="683"/>
      <c r="D31269" s="684"/>
    </row>
    <row r="31270" spans="2:4" ht="15" customHeight="1" x14ac:dyDescent="0.25">
      <c r="B31270" s="683"/>
      <c r="C31270" s="683"/>
      <c r="D31270" s="684"/>
    </row>
    <row r="31271" spans="2:4" ht="15" customHeight="1" x14ac:dyDescent="0.25">
      <c r="B31271" s="683"/>
      <c r="C31271" s="683"/>
      <c r="D31271" s="684"/>
    </row>
    <row r="31272" spans="2:4" ht="15" customHeight="1" x14ac:dyDescent="0.25">
      <c r="B31272" s="683"/>
      <c r="C31272" s="683"/>
      <c r="D31272" s="684"/>
    </row>
    <row r="31273" spans="2:4" ht="15" customHeight="1" x14ac:dyDescent="0.25">
      <c r="B31273" s="683"/>
      <c r="C31273" s="683"/>
      <c r="D31273" s="684"/>
    </row>
    <row r="31274" spans="2:4" ht="15" customHeight="1" x14ac:dyDescent="0.25">
      <c r="B31274" s="683"/>
      <c r="C31274" s="683"/>
      <c r="D31274" s="684"/>
    </row>
    <row r="31275" spans="2:4" ht="15" customHeight="1" x14ac:dyDescent="0.25">
      <c r="B31275" s="683"/>
      <c r="C31275" s="683"/>
      <c r="D31275" s="684"/>
    </row>
    <row r="31276" spans="2:4" ht="15" customHeight="1" x14ac:dyDescent="0.25">
      <c r="B31276" s="683"/>
      <c r="C31276" s="683"/>
      <c r="D31276" s="684"/>
    </row>
    <row r="31277" spans="2:4" ht="15" customHeight="1" x14ac:dyDescent="0.25">
      <c r="B31277" s="683"/>
      <c r="C31277" s="683"/>
      <c r="D31277" s="684"/>
    </row>
    <row r="31278" spans="2:4" ht="15" customHeight="1" x14ac:dyDescent="0.25">
      <c r="B31278" s="683"/>
      <c r="C31278" s="683"/>
      <c r="D31278" s="684"/>
    </row>
    <row r="31279" spans="2:4" ht="15" customHeight="1" x14ac:dyDescent="0.25">
      <c r="B31279" s="683"/>
      <c r="C31279" s="683"/>
      <c r="D31279" s="684"/>
    </row>
    <row r="31280" spans="2:4" ht="15" customHeight="1" x14ac:dyDescent="0.25">
      <c r="B31280" s="683"/>
      <c r="C31280" s="683"/>
      <c r="D31280" s="684"/>
    </row>
    <row r="31281" spans="2:4" ht="15" customHeight="1" x14ac:dyDescent="0.25">
      <c r="B31281" s="683"/>
      <c r="C31281" s="683"/>
      <c r="D31281" s="684"/>
    </row>
    <row r="31282" spans="2:4" ht="15" customHeight="1" x14ac:dyDescent="0.25">
      <c r="B31282" s="683"/>
      <c r="C31282" s="683"/>
      <c r="D31282" s="684"/>
    </row>
    <row r="31283" spans="2:4" ht="15" customHeight="1" x14ac:dyDescent="0.25">
      <c r="B31283" s="683"/>
      <c r="C31283" s="683"/>
      <c r="D31283" s="684"/>
    </row>
    <row r="31284" spans="2:4" ht="15" customHeight="1" x14ac:dyDescent="0.25">
      <c r="B31284" s="683"/>
      <c r="C31284" s="683"/>
      <c r="D31284" s="684"/>
    </row>
    <row r="31285" spans="2:4" ht="15" customHeight="1" x14ac:dyDescent="0.25">
      <c r="B31285" s="683"/>
      <c r="C31285" s="683"/>
      <c r="D31285" s="684"/>
    </row>
    <row r="31286" spans="2:4" ht="15" customHeight="1" x14ac:dyDescent="0.25">
      <c r="B31286" s="683"/>
      <c r="C31286" s="683"/>
      <c r="D31286" s="684"/>
    </row>
    <row r="31287" spans="2:4" ht="15" customHeight="1" x14ac:dyDescent="0.25">
      <c r="B31287" s="683"/>
      <c r="C31287" s="683"/>
      <c r="D31287" s="684"/>
    </row>
    <row r="31288" spans="2:4" ht="15" customHeight="1" x14ac:dyDescent="0.25">
      <c r="B31288" s="683"/>
      <c r="C31288" s="683"/>
      <c r="D31288" s="684"/>
    </row>
    <row r="31289" spans="2:4" ht="15" customHeight="1" x14ac:dyDescent="0.25">
      <c r="B31289" s="683"/>
      <c r="C31289" s="683"/>
      <c r="D31289" s="684"/>
    </row>
    <row r="31290" spans="2:4" ht="15" customHeight="1" x14ac:dyDescent="0.25">
      <c r="B31290" s="683"/>
      <c r="C31290" s="683"/>
      <c r="D31290" s="684"/>
    </row>
    <row r="31291" spans="2:4" ht="15" customHeight="1" x14ac:dyDescent="0.25">
      <c r="B31291" s="683"/>
      <c r="C31291" s="683"/>
      <c r="D31291" s="684"/>
    </row>
    <row r="31292" spans="2:4" ht="15" customHeight="1" x14ac:dyDescent="0.25">
      <c r="B31292" s="683"/>
      <c r="C31292" s="683"/>
      <c r="D31292" s="684"/>
    </row>
    <row r="31293" spans="2:4" ht="15" customHeight="1" x14ac:dyDescent="0.25">
      <c r="B31293" s="683"/>
      <c r="C31293" s="683"/>
      <c r="D31293" s="684"/>
    </row>
    <row r="31294" spans="2:4" ht="15" customHeight="1" x14ac:dyDescent="0.25">
      <c r="B31294" s="683"/>
      <c r="C31294" s="683"/>
      <c r="D31294" s="684"/>
    </row>
    <row r="31295" spans="2:4" ht="15" customHeight="1" x14ac:dyDescent="0.25">
      <c r="B31295" s="683"/>
      <c r="C31295" s="683"/>
      <c r="D31295" s="684"/>
    </row>
    <row r="31296" spans="2:4" ht="15" customHeight="1" x14ac:dyDescent="0.25">
      <c r="B31296" s="683"/>
      <c r="C31296" s="683"/>
      <c r="D31296" s="684"/>
    </row>
    <row r="31297" spans="2:4" ht="15" customHeight="1" x14ac:dyDescent="0.25">
      <c r="B31297" s="683"/>
      <c r="C31297" s="683"/>
      <c r="D31297" s="684"/>
    </row>
    <row r="31298" spans="2:4" ht="15" customHeight="1" x14ac:dyDescent="0.25">
      <c r="B31298" s="683"/>
      <c r="C31298" s="683"/>
      <c r="D31298" s="684"/>
    </row>
    <row r="31299" spans="2:4" ht="15" customHeight="1" x14ac:dyDescent="0.25">
      <c r="B31299" s="683"/>
      <c r="C31299" s="683"/>
      <c r="D31299" s="684"/>
    </row>
    <row r="31300" spans="2:4" ht="15" customHeight="1" x14ac:dyDescent="0.25">
      <c r="B31300" s="683"/>
      <c r="C31300" s="683"/>
      <c r="D31300" s="684"/>
    </row>
    <row r="31301" spans="2:4" ht="15" customHeight="1" x14ac:dyDescent="0.25">
      <c r="B31301" s="683"/>
      <c r="C31301" s="683"/>
      <c r="D31301" s="684"/>
    </row>
    <row r="31302" spans="2:4" ht="15" customHeight="1" x14ac:dyDescent="0.25">
      <c r="B31302" s="683"/>
      <c r="C31302" s="683"/>
      <c r="D31302" s="684"/>
    </row>
    <row r="31303" spans="2:4" ht="15" customHeight="1" x14ac:dyDescent="0.25">
      <c r="B31303" s="683"/>
      <c r="C31303" s="683"/>
      <c r="D31303" s="684"/>
    </row>
    <row r="31304" spans="2:4" ht="15" customHeight="1" x14ac:dyDescent="0.25">
      <c r="B31304" s="683"/>
      <c r="C31304" s="683"/>
      <c r="D31304" s="684"/>
    </row>
    <row r="31305" spans="2:4" ht="15" customHeight="1" x14ac:dyDescent="0.25">
      <c r="B31305" s="683"/>
      <c r="C31305" s="683"/>
      <c r="D31305" s="684"/>
    </row>
    <row r="31306" spans="2:4" ht="15" customHeight="1" x14ac:dyDescent="0.25">
      <c r="B31306" s="683"/>
      <c r="C31306" s="683"/>
      <c r="D31306" s="684"/>
    </row>
    <row r="31307" spans="2:4" ht="15" customHeight="1" x14ac:dyDescent="0.25">
      <c r="B31307" s="683"/>
      <c r="C31307" s="683"/>
      <c r="D31307" s="684"/>
    </row>
    <row r="31308" spans="2:4" ht="15" customHeight="1" x14ac:dyDescent="0.25">
      <c r="B31308" s="683"/>
      <c r="C31308" s="683"/>
      <c r="D31308" s="684"/>
    </row>
    <row r="31309" spans="2:4" ht="15" customHeight="1" x14ac:dyDescent="0.25">
      <c r="B31309" s="683"/>
      <c r="C31309" s="683"/>
      <c r="D31309" s="684"/>
    </row>
    <row r="31310" spans="2:4" ht="15" customHeight="1" x14ac:dyDescent="0.25">
      <c r="B31310" s="683"/>
      <c r="C31310" s="683"/>
      <c r="D31310" s="684"/>
    </row>
    <row r="31311" spans="2:4" ht="15" customHeight="1" x14ac:dyDescent="0.25">
      <c r="B31311" s="683"/>
      <c r="C31311" s="683"/>
      <c r="D31311" s="684"/>
    </row>
    <row r="31312" spans="2:4" ht="15" customHeight="1" x14ac:dyDescent="0.25">
      <c r="B31312" s="683"/>
      <c r="C31312" s="683"/>
      <c r="D31312" s="684"/>
    </row>
    <row r="31313" spans="2:4" ht="15" customHeight="1" x14ac:dyDescent="0.25">
      <c r="B31313" s="683"/>
      <c r="C31313" s="683"/>
      <c r="D31313" s="684"/>
    </row>
    <row r="31314" spans="2:4" ht="15" customHeight="1" x14ac:dyDescent="0.25">
      <c r="B31314" s="683"/>
      <c r="C31314" s="683"/>
      <c r="D31314" s="684"/>
    </row>
    <row r="31315" spans="2:4" ht="15" customHeight="1" x14ac:dyDescent="0.25">
      <c r="B31315" s="683"/>
      <c r="C31315" s="683"/>
      <c r="D31315" s="684"/>
    </row>
    <row r="31316" spans="2:4" ht="15" customHeight="1" x14ac:dyDescent="0.25">
      <c r="B31316" s="683"/>
      <c r="C31316" s="683"/>
      <c r="D31316" s="684"/>
    </row>
    <row r="31317" spans="2:4" ht="15" customHeight="1" x14ac:dyDescent="0.25">
      <c r="B31317" s="683"/>
      <c r="C31317" s="683"/>
      <c r="D31317" s="684"/>
    </row>
    <row r="31318" spans="2:4" ht="15" customHeight="1" x14ac:dyDescent="0.25">
      <c r="B31318" s="683"/>
      <c r="C31318" s="683"/>
      <c r="D31318" s="684"/>
    </row>
    <row r="31319" spans="2:4" ht="15" customHeight="1" x14ac:dyDescent="0.25">
      <c r="B31319" s="683"/>
      <c r="C31319" s="683"/>
      <c r="D31319" s="684"/>
    </row>
    <row r="31320" spans="2:4" ht="15" customHeight="1" x14ac:dyDescent="0.25">
      <c r="B31320" s="683"/>
      <c r="C31320" s="683"/>
      <c r="D31320" s="684"/>
    </row>
    <row r="31321" spans="2:4" ht="15" customHeight="1" x14ac:dyDescent="0.25">
      <c r="B31321" s="683"/>
      <c r="C31321" s="683"/>
      <c r="D31321" s="684"/>
    </row>
    <row r="31322" spans="2:4" ht="15" customHeight="1" x14ac:dyDescent="0.25">
      <c r="B31322" s="683"/>
      <c r="C31322" s="683"/>
      <c r="D31322" s="684"/>
    </row>
    <row r="31323" spans="2:4" ht="15" customHeight="1" x14ac:dyDescent="0.25">
      <c r="B31323" s="683"/>
      <c r="C31323" s="683"/>
      <c r="D31323" s="684"/>
    </row>
    <row r="31324" spans="2:4" ht="15" customHeight="1" x14ac:dyDescent="0.25">
      <c r="B31324" s="683"/>
      <c r="C31324" s="683"/>
      <c r="D31324" s="684"/>
    </row>
    <row r="31325" spans="2:4" ht="15" customHeight="1" x14ac:dyDescent="0.25">
      <c r="B31325" s="683"/>
      <c r="C31325" s="683"/>
      <c r="D31325" s="684"/>
    </row>
    <row r="31326" spans="2:4" ht="15" customHeight="1" x14ac:dyDescent="0.25">
      <c r="B31326" s="683"/>
      <c r="C31326" s="683"/>
      <c r="D31326" s="684"/>
    </row>
    <row r="31327" spans="2:4" ht="15" customHeight="1" x14ac:dyDescent="0.25">
      <c r="B31327" s="683"/>
      <c r="C31327" s="683"/>
      <c r="D31327" s="684"/>
    </row>
    <row r="31328" spans="2:4" ht="15" customHeight="1" x14ac:dyDescent="0.25">
      <c r="B31328" s="683"/>
      <c r="C31328" s="683"/>
      <c r="D31328" s="684"/>
    </row>
    <row r="31329" spans="2:4" ht="15" customHeight="1" x14ac:dyDescent="0.25">
      <c r="B31329" s="683"/>
      <c r="C31329" s="683"/>
      <c r="D31329" s="684"/>
    </row>
    <row r="31330" spans="2:4" ht="15" customHeight="1" x14ac:dyDescent="0.25">
      <c r="B31330" s="683"/>
      <c r="C31330" s="683"/>
      <c r="D31330" s="684"/>
    </row>
    <row r="31331" spans="2:4" ht="15" customHeight="1" x14ac:dyDescent="0.25">
      <c r="B31331" s="683"/>
      <c r="C31331" s="683"/>
      <c r="D31331" s="684"/>
    </row>
    <row r="31332" spans="2:4" ht="15" customHeight="1" x14ac:dyDescent="0.25">
      <c r="B31332" s="683"/>
      <c r="C31332" s="683"/>
      <c r="D31332" s="684"/>
    </row>
    <row r="31333" spans="2:4" ht="15" customHeight="1" x14ac:dyDescent="0.25">
      <c r="B31333" s="683"/>
      <c r="C31333" s="683"/>
      <c r="D31333" s="684"/>
    </row>
    <row r="31334" spans="2:4" ht="15" customHeight="1" x14ac:dyDescent="0.25">
      <c r="B31334" s="683"/>
      <c r="C31334" s="683"/>
      <c r="D31334" s="684"/>
    </row>
    <row r="31335" spans="2:4" ht="15" customHeight="1" x14ac:dyDescent="0.25">
      <c r="B31335" s="683"/>
      <c r="C31335" s="683"/>
      <c r="D31335" s="684"/>
    </row>
    <row r="31336" spans="2:4" ht="15" customHeight="1" x14ac:dyDescent="0.25">
      <c r="B31336" s="683"/>
      <c r="C31336" s="683"/>
      <c r="D31336" s="684"/>
    </row>
    <row r="31337" spans="2:4" ht="15" customHeight="1" x14ac:dyDescent="0.25">
      <c r="B31337" s="683"/>
      <c r="C31337" s="683"/>
      <c r="D31337" s="684"/>
    </row>
    <row r="31338" spans="2:4" ht="15" customHeight="1" x14ac:dyDescent="0.25">
      <c r="B31338" s="683"/>
      <c r="C31338" s="683"/>
      <c r="D31338" s="684"/>
    </row>
    <row r="31339" spans="2:4" ht="15" customHeight="1" x14ac:dyDescent="0.25">
      <c r="B31339" s="683"/>
      <c r="C31339" s="683"/>
      <c r="D31339" s="684"/>
    </row>
    <row r="31340" spans="2:4" ht="15" customHeight="1" x14ac:dyDescent="0.25">
      <c r="B31340" s="683"/>
      <c r="C31340" s="683"/>
      <c r="D31340" s="684"/>
    </row>
    <row r="31341" spans="2:4" ht="15" customHeight="1" x14ac:dyDescent="0.25">
      <c r="B31341" s="683"/>
      <c r="C31341" s="683"/>
      <c r="D31341" s="684"/>
    </row>
    <row r="31342" spans="2:4" ht="15" customHeight="1" x14ac:dyDescent="0.25">
      <c r="B31342" s="683"/>
      <c r="C31342" s="683"/>
      <c r="D31342" s="684"/>
    </row>
    <row r="31343" spans="2:4" ht="15" customHeight="1" x14ac:dyDescent="0.25">
      <c r="B31343" s="683"/>
      <c r="C31343" s="683"/>
      <c r="D31343" s="684"/>
    </row>
    <row r="31344" spans="2:4" ht="15" customHeight="1" x14ac:dyDescent="0.25">
      <c r="B31344" s="683"/>
      <c r="C31344" s="683"/>
      <c r="D31344" s="684"/>
    </row>
    <row r="31345" spans="2:4" ht="15" customHeight="1" x14ac:dyDescent="0.25">
      <c r="B31345" s="683"/>
      <c r="C31345" s="683"/>
      <c r="D31345" s="684"/>
    </row>
    <row r="31346" spans="2:4" ht="15" customHeight="1" x14ac:dyDescent="0.25">
      <c r="B31346" s="683"/>
      <c r="C31346" s="683"/>
      <c r="D31346" s="684"/>
    </row>
    <row r="31347" spans="2:4" ht="15" customHeight="1" x14ac:dyDescent="0.25">
      <c r="B31347" s="683"/>
      <c r="C31347" s="683"/>
      <c r="D31347" s="684"/>
    </row>
    <row r="31348" spans="2:4" ht="15" customHeight="1" x14ac:dyDescent="0.25">
      <c r="B31348" s="683"/>
      <c r="C31348" s="683"/>
      <c r="D31348" s="684"/>
    </row>
    <row r="31349" spans="2:4" ht="15" customHeight="1" x14ac:dyDescent="0.25">
      <c r="B31349" s="683"/>
      <c r="C31349" s="683"/>
      <c r="D31349" s="684"/>
    </row>
    <row r="31350" spans="2:4" ht="15" customHeight="1" x14ac:dyDescent="0.25">
      <c r="B31350" s="683"/>
      <c r="C31350" s="683"/>
      <c r="D31350" s="684"/>
    </row>
    <row r="31351" spans="2:4" ht="15" customHeight="1" x14ac:dyDescent="0.25">
      <c r="B31351" s="683"/>
      <c r="C31351" s="683"/>
      <c r="D31351" s="684"/>
    </row>
    <row r="31352" spans="2:4" ht="15" customHeight="1" x14ac:dyDescent="0.25">
      <c r="B31352" s="683"/>
      <c r="C31352" s="683"/>
      <c r="D31352" s="684"/>
    </row>
    <row r="31353" spans="2:4" ht="15" customHeight="1" x14ac:dyDescent="0.25">
      <c r="B31353" s="683"/>
      <c r="C31353" s="683"/>
      <c r="D31353" s="684"/>
    </row>
    <row r="31354" spans="2:4" ht="15" customHeight="1" x14ac:dyDescent="0.25">
      <c r="B31354" s="683"/>
      <c r="C31354" s="683"/>
      <c r="D31354" s="684"/>
    </row>
    <row r="31355" spans="2:4" ht="15" customHeight="1" x14ac:dyDescent="0.25">
      <c r="B31355" s="683"/>
      <c r="C31355" s="683"/>
      <c r="D31355" s="684"/>
    </row>
    <row r="31356" spans="2:4" ht="15" customHeight="1" x14ac:dyDescent="0.25">
      <c r="B31356" s="683"/>
      <c r="C31356" s="683"/>
      <c r="D31356" s="684"/>
    </row>
    <row r="31357" spans="2:4" ht="15" customHeight="1" x14ac:dyDescent="0.25">
      <c r="B31357" s="683"/>
      <c r="C31357" s="683"/>
      <c r="D31357" s="684"/>
    </row>
    <row r="31358" spans="2:4" ht="15" customHeight="1" x14ac:dyDescent="0.25">
      <c r="B31358" s="683"/>
      <c r="C31358" s="683"/>
      <c r="D31358" s="684"/>
    </row>
    <row r="31359" spans="2:4" ht="15" customHeight="1" x14ac:dyDescent="0.25">
      <c r="B31359" s="683"/>
      <c r="C31359" s="683"/>
      <c r="D31359" s="684"/>
    </row>
    <row r="31360" spans="2:4" ht="15" customHeight="1" x14ac:dyDescent="0.25">
      <c r="B31360" s="683"/>
      <c r="C31360" s="683"/>
      <c r="D31360" s="684"/>
    </row>
    <row r="31361" spans="2:4" ht="15" customHeight="1" x14ac:dyDescent="0.25">
      <c r="B31361" s="683"/>
      <c r="C31361" s="683"/>
      <c r="D31361" s="684"/>
    </row>
    <row r="31362" spans="2:4" ht="15" customHeight="1" x14ac:dyDescent="0.25">
      <c r="B31362" s="683"/>
      <c r="C31362" s="683"/>
      <c r="D31362" s="684"/>
    </row>
    <row r="31363" spans="2:4" ht="15" customHeight="1" x14ac:dyDescent="0.25">
      <c r="B31363" s="683"/>
      <c r="C31363" s="683"/>
      <c r="D31363" s="684"/>
    </row>
    <row r="31364" spans="2:4" ht="15" customHeight="1" x14ac:dyDescent="0.25">
      <c r="B31364" s="683"/>
      <c r="C31364" s="683"/>
      <c r="D31364" s="684"/>
    </row>
    <row r="31365" spans="2:4" ht="15" customHeight="1" x14ac:dyDescent="0.25">
      <c r="B31365" s="683"/>
      <c r="C31365" s="683"/>
      <c r="D31365" s="684"/>
    </row>
    <row r="31366" spans="2:4" ht="15" customHeight="1" x14ac:dyDescent="0.25">
      <c r="B31366" s="683"/>
      <c r="C31366" s="683"/>
      <c r="D31366" s="684"/>
    </row>
    <row r="31367" spans="2:4" ht="15" customHeight="1" x14ac:dyDescent="0.25">
      <c r="B31367" s="683"/>
      <c r="C31367" s="683"/>
      <c r="D31367" s="684"/>
    </row>
    <row r="31368" spans="2:4" ht="15" customHeight="1" x14ac:dyDescent="0.25">
      <c r="B31368" s="683"/>
      <c r="C31368" s="683"/>
      <c r="D31368" s="684"/>
    </row>
    <row r="31369" spans="2:4" ht="15" customHeight="1" x14ac:dyDescent="0.25">
      <c r="B31369" s="683"/>
      <c r="C31369" s="683"/>
      <c r="D31369" s="684"/>
    </row>
    <row r="31370" spans="2:4" ht="15" customHeight="1" x14ac:dyDescent="0.25">
      <c r="B31370" s="683"/>
      <c r="C31370" s="683"/>
      <c r="D31370" s="684"/>
    </row>
    <row r="31371" spans="2:4" ht="15" customHeight="1" x14ac:dyDescent="0.25">
      <c r="B31371" s="683"/>
      <c r="C31371" s="683"/>
      <c r="D31371" s="684"/>
    </row>
    <row r="31372" spans="2:4" ht="15" customHeight="1" x14ac:dyDescent="0.25">
      <c r="B31372" s="683"/>
      <c r="C31372" s="683"/>
      <c r="D31372" s="684"/>
    </row>
    <row r="31373" spans="2:4" ht="15" customHeight="1" x14ac:dyDescent="0.25">
      <c r="B31373" s="683"/>
      <c r="C31373" s="683"/>
      <c r="D31373" s="684"/>
    </row>
    <row r="31374" spans="2:4" ht="15" customHeight="1" x14ac:dyDescent="0.25">
      <c r="B31374" s="683"/>
      <c r="C31374" s="683"/>
      <c r="D31374" s="684"/>
    </row>
    <row r="31375" spans="2:4" ht="15" customHeight="1" x14ac:dyDescent="0.25">
      <c r="B31375" s="683"/>
      <c r="C31375" s="683"/>
      <c r="D31375" s="684"/>
    </row>
    <row r="31376" spans="2:4" ht="15" customHeight="1" x14ac:dyDescent="0.25">
      <c r="B31376" s="683"/>
      <c r="C31376" s="683"/>
      <c r="D31376" s="684"/>
    </row>
    <row r="31377" spans="2:4" ht="15" customHeight="1" x14ac:dyDescent="0.25">
      <c r="B31377" s="683"/>
      <c r="C31377" s="683"/>
      <c r="D31377" s="684"/>
    </row>
    <row r="31378" spans="2:4" ht="15" customHeight="1" x14ac:dyDescent="0.25">
      <c r="B31378" s="683"/>
      <c r="C31378" s="683"/>
      <c r="D31378" s="684"/>
    </row>
    <row r="31379" spans="2:4" ht="15" customHeight="1" x14ac:dyDescent="0.25">
      <c r="B31379" s="683"/>
      <c r="C31379" s="683"/>
      <c r="D31379" s="684"/>
    </row>
    <row r="31380" spans="2:4" ht="15" customHeight="1" x14ac:dyDescent="0.25">
      <c r="B31380" s="683"/>
      <c r="C31380" s="683"/>
      <c r="D31380" s="684"/>
    </row>
    <row r="31381" spans="2:4" ht="15" customHeight="1" x14ac:dyDescent="0.25">
      <c r="B31381" s="683"/>
      <c r="C31381" s="683"/>
      <c r="D31381" s="684"/>
    </row>
    <row r="31382" spans="2:4" ht="15" customHeight="1" x14ac:dyDescent="0.25">
      <c r="B31382" s="683"/>
      <c r="C31382" s="683"/>
      <c r="D31382" s="684"/>
    </row>
    <row r="31383" spans="2:4" ht="15" customHeight="1" x14ac:dyDescent="0.25">
      <c r="B31383" s="683"/>
      <c r="C31383" s="683"/>
      <c r="D31383" s="684"/>
    </row>
    <row r="31384" spans="2:4" ht="15" customHeight="1" x14ac:dyDescent="0.25">
      <c r="B31384" s="683"/>
      <c r="C31384" s="683"/>
      <c r="D31384" s="684"/>
    </row>
    <row r="31385" spans="2:4" ht="15" customHeight="1" x14ac:dyDescent="0.25">
      <c r="B31385" s="683"/>
      <c r="C31385" s="683"/>
      <c r="D31385" s="684"/>
    </row>
    <row r="31386" spans="2:4" ht="15" customHeight="1" x14ac:dyDescent="0.25">
      <c r="B31386" s="683"/>
      <c r="C31386" s="683"/>
      <c r="D31386" s="684"/>
    </row>
    <row r="31387" spans="2:4" ht="15" customHeight="1" x14ac:dyDescent="0.25">
      <c r="B31387" s="683"/>
      <c r="C31387" s="683"/>
      <c r="D31387" s="684"/>
    </row>
    <row r="31388" spans="2:4" ht="15" customHeight="1" x14ac:dyDescent="0.25">
      <c r="B31388" s="683"/>
      <c r="C31388" s="683"/>
      <c r="D31388" s="684"/>
    </row>
    <row r="31389" spans="2:4" ht="15" customHeight="1" x14ac:dyDescent="0.25">
      <c r="B31389" s="683"/>
      <c r="C31389" s="683"/>
      <c r="D31389" s="684"/>
    </row>
    <row r="31390" spans="2:4" ht="15" customHeight="1" x14ac:dyDescent="0.25">
      <c r="B31390" s="683"/>
      <c r="C31390" s="683"/>
      <c r="D31390" s="684"/>
    </row>
    <row r="31391" spans="2:4" ht="15" customHeight="1" x14ac:dyDescent="0.25">
      <c r="B31391" s="683"/>
      <c r="C31391" s="683"/>
      <c r="D31391" s="684"/>
    </row>
    <row r="31392" spans="2:4" ht="15" customHeight="1" x14ac:dyDescent="0.25">
      <c r="B31392" s="683"/>
      <c r="C31392" s="683"/>
      <c r="D31392" s="684"/>
    </row>
    <row r="31393" spans="2:4" ht="15" customHeight="1" x14ac:dyDescent="0.25">
      <c r="B31393" s="683"/>
      <c r="C31393" s="683"/>
      <c r="D31393" s="684"/>
    </row>
    <row r="31394" spans="2:4" ht="15" customHeight="1" x14ac:dyDescent="0.25">
      <c r="B31394" s="683"/>
      <c r="C31394" s="683"/>
      <c r="D31394" s="684"/>
    </row>
    <row r="31395" spans="2:4" ht="15" customHeight="1" x14ac:dyDescent="0.25">
      <c r="B31395" s="683"/>
      <c r="C31395" s="683"/>
      <c r="D31395" s="684"/>
    </row>
    <row r="31396" spans="2:4" ht="15" customHeight="1" x14ac:dyDescent="0.25">
      <c r="B31396" s="683"/>
      <c r="C31396" s="683"/>
      <c r="D31396" s="684"/>
    </row>
    <row r="31397" spans="2:4" ht="15" customHeight="1" x14ac:dyDescent="0.25">
      <c r="B31397" s="683"/>
      <c r="C31397" s="683"/>
      <c r="D31397" s="684"/>
    </row>
    <row r="31398" spans="2:4" ht="15" customHeight="1" x14ac:dyDescent="0.25">
      <c r="B31398" s="683"/>
      <c r="C31398" s="683"/>
      <c r="D31398" s="684"/>
    </row>
    <row r="31399" spans="2:4" ht="15" customHeight="1" x14ac:dyDescent="0.25">
      <c r="B31399" s="683"/>
      <c r="C31399" s="683"/>
      <c r="D31399" s="684"/>
    </row>
    <row r="31400" spans="2:4" ht="15" customHeight="1" x14ac:dyDescent="0.25">
      <c r="B31400" s="683"/>
      <c r="C31400" s="683"/>
      <c r="D31400" s="684"/>
    </row>
    <row r="31401" spans="2:4" ht="15" customHeight="1" x14ac:dyDescent="0.25">
      <c r="B31401" s="683"/>
      <c r="C31401" s="683"/>
      <c r="D31401" s="684"/>
    </row>
    <row r="31402" spans="2:4" ht="15" customHeight="1" x14ac:dyDescent="0.25">
      <c r="B31402" s="683"/>
      <c r="C31402" s="683"/>
      <c r="D31402" s="684"/>
    </row>
    <row r="31403" spans="2:4" ht="15" customHeight="1" x14ac:dyDescent="0.25">
      <c r="B31403" s="683"/>
      <c r="C31403" s="683"/>
      <c r="D31403" s="684"/>
    </row>
    <row r="31404" spans="2:4" ht="15" customHeight="1" x14ac:dyDescent="0.25">
      <c r="B31404" s="683"/>
      <c r="C31404" s="683"/>
      <c r="D31404" s="684"/>
    </row>
    <row r="31405" spans="2:4" ht="15" customHeight="1" x14ac:dyDescent="0.25">
      <c r="B31405" s="683"/>
      <c r="C31405" s="683"/>
      <c r="D31405" s="684"/>
    </row>
    <row r="31406" spans="2:4" ht="15" customHeight="1" x14ac:dyDescent="0.25">
      <c r="B31406" s="683"/>
      <c r="C31406" s="683"/>
      <c r="D31406" s="684"/>
    </row>
    <row r="31407" spans="2:4" ht="15" customHeight="1" x14ac:dyDescent="0.25">
      <c r="B31407" s="683"/>
      <c r="C31407" s="683"/>
      <c r="D31407" s="684"/>
    </row>
    <row r="31408" spans="2:4" ht="15" customHeight="1" x14ac:dyDescent="0.25">
      <c r="B31408" s="683"/>
      <c r="C31408" s="683"/>
      <c r="D31408" s="684"/>
    </row>
    <row r="31409" spans="2:4" ht="15" customHeight="1" x14ac:dyDescent="0.25">
      <c r="B31409" s="683"/>
      <c r="C31409" s="683"/>
      <c r="D31409" s="684"/>
    </row>
    <row r="31410" spans="2:4" ht="15" customHeight="1" x14ac:dyDescent="0.25">
      <c r="B31410" s="683"/>
      <c r="C31410" s="683"/>
      <c r="D31410" s="684"/>
    </row>
    <row r="31411" spans="2:4" ht="15" customHeight="1" x14ac:dyDescent="0.25">
      <c r="B31411" s="683"/>
      <c r="C31411" s="683"/>
      <c r="D31411" s="684"/>
    </row>
    <row r="31412" spans="2:4" ht="15" customHeight="1" x14ac:dyDescent="0.25">
      <c r="B31412" s="683"/>
      <c r="C31412" s="683"/>
      <c r="D31412" s="684"/>
    </row>
    <row r="31413" spans="2:4" ht="15" customHeight="1" x14ac:dyDescent="0.25">
      <c r="B31413" s="683"/>
      <c r="C31413" s="683"/>
      <c r="D31413" s="684"/>
    </row>
    <row r="31414" spans="2:4" ht="15" customHeight="1" x14ac:dyDescent="0.25">
      <c r="B31414" s="683"/>
      <c r="C31414" s="683"/>
      <c r="D31414" s="684"/>
    </row>
    <row r="31415" spans="2:4" ht="15" customHeight="1" x14ac:dyDescent="0.25">
      <c r="B31415" s="683"/>
      <c r="C31415" s="683"/>
      <c r="D31415" s="684"/>
    </row>
    <row r="31416" spans="2:4" ht="15" customHeight="1" x14ac:dyDescent="0.25">
      <c r="B31416" s="683"/>
      <c r="C31416" s="683"/>
      <c r="D31416" s="684"/>
    </row>
    <row r="31417" spans="2:4" ht="15" customHeight="1" x14ac:dyDescent="0.25">
      <c r="B31417" s="683"/>
      <c r="C31417" s="683"/>
      <c r="D31417" s="684"/>
    </row>
    <row r="31418" spans="2:4" ht="15" customHeight="1" x14ac:dyDescent="0.25">
      <c r="B31418" s="683"/>
      <c r="C31418" s="683"/>
      <c r="D31418" s="684"/>
    </row>
    <row r="31419" spans="2:4" ht="15" customHeight="1" x14ac:dyDescent="0.25">
      <c r="B31419" s="683"/>
      <c r="C31419" s="683"/>
      <c r="D31419" s="684"/>
    </row>
    <row r="31420" spans="2:4" ht="15" customHeight="1" x14ac:dyDescent="0.25">
      <c r="B31420" s="683"/>
      <c r="C31420" s="683"/>
      <c r="D31420" s="684"/>
    </row>
    <row r="31421" spans="2:4" ht="15" customHeight="1" x14ac:dyDescent="0.25">
      <c r="B31421" s="683"/>
      <c r="C31421" s="683"/>
      <c r="D31421" s="684"/>
    </row>
    <row r="31422" spans="2:4" ht="15" customHeight="1" x14ac:dyDescent="0.25">
      <c r="B31422" s="683"/>
      <c r="C31422" s="683"/>
      <c r="D31422" s="684"/>
    </row>
    <row r="31423" spans="2:4" ht="15" customHeight="1" x14ac:dyDescent="0.25">
      <c r="B31423" s="683"/>
      <c r="C31423" s="683"/>
      <c r="D31423" s="684"/>
    </row>
    <row r="31424" spans="2:4" ht="15" customHeight="1" x14ac:dyDescent="0.25">
      <c r="B31424" s="683"/>
      <c r="C31424" s="683"/>
      <c r="D31424" s="684"/>
    </row>
    <row r="31425" spans="2:4" ht="15" customHeight="1" x14ac:dyDescent="0.25">
      <c r="B31425" s="683"/>
      <c r="C31425" s="683"/>
      <c r="D31425" s="684"/>
    </row>
    <row r="31426" spans="2:4" ht="15" customHeight="1" x14ac:dyDescent="0.25">
      <c r="B31426" s="683"/>
      <c r="C31426" s="683"/>
      <c r="D31426" s="684"/>
    </row>
    <row r="31427" spans="2:4" ht="15" customHeight="1" x14ac:dyDescent="0.25">
      <c r="B31427" s="683"/>
      <c r="C31427" s="683"/>
      <c r="D31427" s="684"/>
    </row>
    <row r="31428" spans="2:4" ht="15" customHeight="1" x14ac:dyDescent="0.25">
      <c r="B31428" s="683"/>
      <c r="C31428" s="683"/>
      <c r="D31428" s="684"/>
    </row>
    <row r="31429" spans="2:4" ht="15" customHeight="1" x14ac:dyDescent="0.25">
      <c r="B31429" s="683"/>
      <c r="C31429" s="683"/>
      <c r="D31429" s="684"/>
    </row>
    <row r="31430" spans="2:4" ht="15" customHeight="1" x14ac:dyDescent="0.25">
      <c r="B31430" s="683"/>
      <c r="C31430" s="683"/>
      <c r="D31430" s="684"/>
    </row>
    <row r="31431" spans="2:4" ht="15" customHeight="1" x14ac:dyDescent="0.25">
      <c r="B31431" s="683"/>
      <c r="C31431" s="683"/>
      <c r="D31431" s="684"/>
    </row>
    <row r="31432" spans="2:4" ht="15" customHeight="1" x14ac:dyDescent="0.25">
      <c r="B31432" s="683"/>
      <c r="C31432" s="683"/>
      <c r="D31432" s="684"/>
    </row>
    <row r="31433" spans="2:4" ht="15" customHeight="1" x14ac:dyDescent="0.25">
      <c r="B31433" s="683"/>
      <c r="C31433" s="683"/>
      <c r="D31433" s="684"/>
    </row>
    <row r="31434" spans="2:4" ht="15" customHeight="1" x14ac:dyDescent="0.25">
      <c r="B31434" s="683"/>
      <c r="C31434" s="683"/>
      <c r="D31434" s="684"/>
    </row>
    <row r="31435" spans="2:4" ht="15" customHeight="1" x14ac:dyDescent="0.25">
      <c r="B31435" s="683"/>
      <c r="C31435" s="683"/>
      <c r="D31435" s="684"/>
    </row>
    <row r="31436" spans="2:4" ht="15" customHeight="1" x14ac:dyDescent="0.25">
      <c r="B31436" s="683"/>
      <c r="C31436" s="683"/>
      <c r="D31436" s="684"/>
    </row>
    <row r="31437" spans="2:4" ht="15" customHeight="1" x14ac:dyDescent="0.25">
      <c r="B31437" s="683"/>
      <c r="C31437" s="683"/>
      <c r="D31437" s="684"/>
    </row>
    <row r="31438" spans="2:4" ht="15" customHeight="1" x14ac:dyDescent="0.25">
      <c r="B31438" s="683"/>
      <c r="C31438" s="683"/>
      <c r="D31438" s="684"/>
    </row>
    <row r="31439" spans="2:4" ht="15" customHeight="1" x14ac:dyDescent="0.25">
      <c r="B31439" s="683"/>
      <c r="C31439" s="683"/>
      <c r="D31439" s="684"/>
    </row>
    <row r="31440" spans="2:4" ht="15" customHeight="1" x14ac:dyDescent="0.25">
      <c r="B31440" s="683"/>
      <c r="C31440" s="683"/>
      <c r="D31440" s="684"/>
    </row>
    <row r="31441" spans="2:4" ht="15" customHeight="1" x14ac:dyDescent="0.25">
      <c r="B31441" s="683"/>
      <c r="C31441" s="683"/>
      <c r="D31441" s="684"/>
    </row>
    <row r="31442" spans="2:4" ht="15" customHeight="1" x14ac:dyDescent="0.25">
      <c r="B31442" s="683"/>
      <c r="C31442" s="683"/>
      <c r="D31442" s="684"/>
    </row>
    <row r="31443" spans="2:4" ht="15" customHeight="1" x14ac:dyDescent="0.25">
      <c r="B31443" s="683"/>
      <c r="C31443" s="683"/>
      <c r="D31443" s="684"/>
    </row>
    <row r="31444" spans="2:4" ht="15" customHeight="1" x14ac:dyDescent="0.25">
      <c r="B31444" s="683"/>
      <c r="C31444" s="683"/>
      <c r="D31444" s="684"/>
    </row>
    <row r="31445" spans="2:4" ht="15" customHeight="1" x14ac:dyDescent="0.25">
      <c r="B31445" s="683"/>
      <c r="C31445" s="683"/>
      <c r="D31445" s="684"/>
    </row>
    <row r="31446" spans="2:4" ht="15" customHeight="1" x14ac:dyDescent="0.25">
      <c r="B31446" s="683"/>
      <c r="C31446" s="683"/>
      <c r="D31446" s="684"/>
    </row>
    <row r="31447" spans="2:4" ht="15" customHeight="1" x14ac:dyDescent="0.25">
      <c r="B31447" s="683"/>
      <c r="C31447" s="683"/>
      <c r="D31447" s="684"/>
    </row>
    <row r="31448" spans="2:4" ht="15" customHeight="1" x14ac:dyDescent="0.25">
      <c r="B31448" s="683"/>
      <c r="C31448" s="683"/>
      <c r="D31448" s="684"/>
    </row>
    <row r="31449" spans="2:4" ht="15" customHeight="1" x14ac:dyDescent="0.25">
      <c r="B31449" s="683"/>
      <c r="C31449" s="683"/>
      <c r="D31449" s="684"/>
    </row>
    <row r="31450" spans="2:4" ht="15" customHeight="1" x14ac:dyDescent="0.25">
      <c r="B31450" s="683"/>
      <c r="C31450" s="683"/>
      <c r="D31450" s="684"/>
    </row>
    <row r="31451" spans="2:4" ht="15" customHeight="1" x14ac:dyDescent="0.25">
      <c r="B31451" s="683"/>
      <c r="C31451" s="683"/>
      <c r="D31451" s="684"/>
    </row>
    <row r="31452" spans="2:4" ht="15" customHeight="1" x14ac:dyDescent="0.25">
      <c r="B31452" s="683"/>
      <c r="C31452" s="683"/>
      <c r="D31452" s="684"/>
    </row>
    <row r="31453" spans="2:4" ht="15" customHeight="1" x14ac:dyDescent="0.25">
      <c r="B31453" s="683"/>
      <c r="C31453" s="683"/>
      <c r="D31453" s="684"/>
    </row>
    <row r="31454" spans="2:4" ht="15" customHeight="1" x14ac:dyDescent="0.25">
      <c r="B31454" s="683"/>
      <c r="C31454" s="683"/>
      <c r="D31454" s="684"/>
    </row>
    <row r="31455" spans="2:4" ht="15" customHeight="1" x14ac:dyDescent="0.25">
      <c r="B31455" s="683"/>
      <c r="C31455" s="683"/>
      <c r="D31455" s="684"/>
    </row>
    <row r="31456" spans="2:4" ht="15" customHeight="1" x14ac:dyDescent="0.25">
      <c r="B31456" s="683"/>
      <c r="C31456" s="683"/>
      <c r="D31456" s="684"/>
    </row>
    <row r="31457" spans="2:4" ht="15" customHeight="1" x14ac:dyDescent="0.25">
      <c r="B31457" s="683"/>
      <c r="C31457" s="683"/>
      <c r="D31457" s="684"/>
    </row>
    <row r="31458" spans="2:4" ht="15" customHeight="1" x14ac:dyDescent="0.25">
      <c r="B31458" s="683"/>
      <c r="C31458" s="683"/>
      <c r="D31458" s="684"/>
    </row>
    <row r="31459" spans="2:4" ht="15" customHeight="1" x14ac:dyDescent="0.25">
      <c r="B31459" s="683"/>
      <c r="C31459" s="683"/>
      <c r="D31459" s="684"/>
    </row>
    <row r="31460" spans="2:4" ht="15" customHeight="1" x14ac:dyDescent="0.25">
      <c r="B31460" s="683"/>
      <c r="C31460" s="683"/>
      <c r="D31460" s="684"/>
    </row>
    <row r="31461" spans="2:4" ht="15" customHeight="1" x14ac:dyDescent="0.25">
      <c r="B31461" s="683"/>
      <c r="C31461" s="683"/>
      <c r="D31461" s="684"/>
    </row>
    <row r="31462" spans="2:4" ht="15" customHeight="1" x14ac:dyDescent="0.25">
      <c r="B31462" s="683"/>
      <c r="C31462" s="683"/>
      <c r="D31462" s="684"/>
    </row>
    <row r="31463" spans="2:4" ht="15" customHeight="1" x14ac:dyDescent="0.25">
      <c r="B31463" s="683"/>
      <c r="C31463" s="683"/>
      <c r="D31463" s="684"/>
    </row>
    <row r="31464" spans="2:4" ht="15" customHeight="1" x14ac:dyDescent="0.25">
      <c r="B31464" s="683"/>
      <c r="C31464" s="683"/>
      <c r="D31464" s="684"/>
    </row>
    <row r="31465" spans="2:4" ht="15" customHeight="1" x14ac:dyDescent="0.25">
      <c r="B31465" s="683"/>
      <c r="C31465" s="683"/>
      <c r="D31465" s="684"/>
    </row>
    <row r="31466" spans="2:4" ht="15" customHeight="1" x14ac:dyDescent="0.25">
      <c r="B31466" s="683"/>
      <c r="C31466" s="683"/>
      <c r="D31466" s="684"/>
    </row>
    <row r="31467" spans="2:4" ht="15" customHeight="1" x14ac:dyDescent="0.25">
      <c r="B31467" s="683"/>
      <c r="C31467" s="683"/>
      <c r="D31467" s="684"/>
    </row>
    <row r="31468" spans="2:4" ht="15" customHeight="1" x14ac:dyDescent="0.25">
      <c r="B31468" s="683"/>
      <c r="C31468" s="683"/>
      <c r="D31468" s="684"/>
    </row>
    <row r="31469" spans="2:4" ht="15" customHeight="1" x14ac:dyDescent="0.25">
      <c r="B31469" s="683"/>
      <c r="C31469" s="683"/>
      <c r="D31469" s="684"/>
    </row>
    <row r="31470" spans="2:4" ht="15" customHeight="1" x14ac:dyDescent="0.25">
      <c r="B31470" s="683"/>
      <c r="C31470" s="683"/>
      <c r="D31470" s="684"/>
    </row>
    <row r="31471" spans="2:4" ht="15" customHeight="1" x14ac:dyDescent="0.25">
      <c r="B31471" s="683"/>
      <c r="C31471" s="683"/>
      <c r="D31471" s="684"/>
    </row>
    <row r="31472" spans="2:4" ht="15" customHeight="1" x14ac:dyDescent="0.25">
      <c r="B31472" s="683"/>
      <c r="C31472" s="683"/>
      <c r="D31472" s="684"/>
    </row>
    <row r="31473" spans="2:4" ht="15" customHeight="1" x14ac:dyDescent="0.25">
      <c r="B31473" s="683"/>
      <c r="C31473" s="683"/>
      <c r="D31473" s="684"/>
    </row>
    <row r="31474" spans="2:4" ht="15" customHeight="1" x14ac:dyDescent="0.25">
      <c r="B31474" s="683"/>
      <c r="C31474" s="683"/>
      <c r="D31474" s="684"/>
    </row>
    <row r="31475" spans="2:4" ht="15" customHeight="1" x14ac:dyDescent="0.25">
      <c r="B31475" s="683"/>
      <c r="C31475" s="683"/>
      <c r="D31475" s="684"/>
    </row>
    <row r="31476" spans="2:4" ht="15" customHeight="1" x14ac:dyDescent="0.25">
      <c r="B31476" s="683"/>
      <c r="C31476" s="683"/>
      <c r="D31476" s="684"/>
    </row>
    <row r="31477" spans="2:4" ht="15" customHeight="1" x14ac:dyDescent="0.25">
      <c r="B31477" s="683"/>
      <c r="C31477" s="683"/>
      <c r="D31477" s="684"/>
    </row>
    <row r="31478" spans="2:4" ht="15" customHeight="1" x14ac:dyDescent="0.25">
      <c r="B31478" s="683"/>
      <c r="C31478" s="683"/>
      <c r="D31478" s="684"/>
    </row>
    <row r="31479" spans="2:4" ht="15" customHeight="1" x14ac:dyDescent="0.25">
      <c r="B31479" s="683"/>
      <c r="C31479" s="683"/>
      <c r="D31479" s="684"/>
    </row>
    <row r="31480" spans="2:4" ht="15" customHeight="1" x14ac:dyDescent="0.25">
      <c r="B31480" s="683"/>
      <c r="C31480" s="683"/>
      <c r="D31480" s="684"/>
    </row>
    <row r="31481" spans="2:4" ht="15" customHeight="1" x14ac:dyDescent="0.25">
      <c r="B31481" s="683"/>
      <c r="C31481" s="683"/>
      <c r="D31481" s="684"/>
    </row>
    <row r="31482" spans="2:4" ht="15" customHeight="1" x14ac:dyDescent="0.25">
      <c r="B31482" s="683"/>
      <c r="C31482" s="683"/>
      <c r="D31482" s="684"/>
    </row>
    <row r="31483" spans="2:4" ht="15" customHeight="1" x14ac:dyDescent="0.25">
      <c r="B31483" s="683"/>
      <c r="C31483" s="683"/>
      <c r="D31483" s="684"/>
    </row>
    <row r="31484" spans="2:4" ht="15" customHeight="1" x14ac:dyDescent="0.25">
      <c r="B31484" s="683"/>
      <c r="C31484" s="683"/>
      <c r="D31484" s="684"/>
    </row>
    <row r="31485" spans="2:4" ht="15" customHeight="1" x14ac:dyDescent="0.25">
      <c r="B31485" s="683"/>
      <c r="C31485" s="683"/>
      <c r="D31485" s="684"/>
    </row>
    <row r="31486" spans="2:4" ht="15" customHeight="1" x14ac:dyDescent="0.25">
      <c r="B31486" s="683"/>
      <c r="C31486" s="683"/>
      <c r="D31486" s="684"/>
    </row>
    <row r="31487" spans="2:4" ht="15" customHeight="1" x14ac:dyDescent="0.25">
      <c r="B31487" s="683"/>
      <c r="C31487" s="683"/>
      <c r="D31487" s="684"/>
    </row>
    <row r="31488" spans="2:4" ht="15" customHeight="1" x14ac:dyDescent="0.25">
      <c r="B31488" s="683"/>
      <c r="C31488" s="683"/>
      <c r="D31488" s="684"/>
    </row>
    <row r="31489" spans="2:4" ht="15" customHeight="1" x14ac:dyDescent="0.25">
      <c r="B31489" s="683"/>
      <c r="C31489" s="683"/>
      <c r="D31489" s="684"/>
    </row>
    <row r="31490" spans="2:4" ht="15" customHeight="1" x14ac:dyDescent="0.25">
      <c r="B31490" s="683"/>
      <c r="C31490" s="683"/>
      <c r="D31490" s="684"/>
    </row>
    <row r="31491" spans="2:4" ht="15" customHeight="1" x14ac:dyDescent="0.25">
      <c r="B31491" s="683"/>
      <c r="C31491" s="683"/>
      <c r="D31491" s="684"/>
    </row>
    <row r="31492" spans="2:4" ht="15" customHeight="1" x14ac:dyDescent="0.25">
      <c r="B31492" s="683"/>
      <c r="C31492" s="683"/>
      <c r="D31492" s="684"/>
    </row>
    <row r="31493" spans="2:4" ht="15" customHeight="1" x14ac:dyDescent="0.25">
      <c r="B31493" s="683"/>
      <c r="C31493" s="683"/>
      <c r="D31493" s="684"/>
    </row>
    <row r="31494" spans="2:4" ht="15" customHeight="1" x14ac:dyDescent="0.25">
      <c r="B31494" s="683"/>
      <c r="C31494" s="683"/>
      <c r="D31494" s="684"/>
    </row>
    <row r="31495" spans="2:4" ht="15" customHeight="1" x14ac:dyDescent="0.25">
      <c r="B31495" s="683"/>
      <c r="C31495" s="683"/>
      <c r="D31495" s="684"/>
    </row>
    <row r="31496" spans="2:4" ht="15" customHeight="1" x14ac:dyDescent="0.25">
      <c r="B31496" s="683"/>
      <c r="C31496" s="683"/>
      <c r="D31496" s="684"/>
    </row>
    <row r="31497" spans="2:4" ht="15" customHeight="1" x14ac:dyDescent="0.25">
      <c r="B31497" s="683"/>
      <c r="C31497" s="683"/>
      <c r="D31497" s="684"/>
    </row>
    <row r="31498" spans="2:4" ht="15" customHeight="1" x14ac:dyDescent="0.25">
      <c r="B31498" s="683"/>
      <c r="C31498" s="683"/>
      <c r="D31498" s="684"/>
    </row>
    <row r="31499" spans="2:4" ht="15" customHeight="1" x14ac:dyDescent="0.25">
      <c r="B31499" s="683"/>
      <c r="C31499" s="683"/>
      <c r="D31499" s="684"/>
    </row>
    <row r="31500" spans="2:4" ht="15" customHeight="1" x14ac:dyDescent="0.25">
      <c r="B31500" s="683"/>
      <c r="C31500" s="683"/>
      <c r="D31500" s="684"/>
    </row>
    <row r="31501" spans="2:4" ht="15" customHeight="1" x14ac:dyDescent="0.25">
      <c r="B31501" s="683"/>
      <c r="C31501" s="683"/>
      <c r="D31501" s="684"/>
    </row>
    <row r="31502" spans="2:4" ht="15" customHeight="1" x14ac:dyDescent="0.25">
      <c r="B31502" s="683"/>
      <c r="C31502" s="683"/>
      <c r="D31502" s="684"/>
    </row>
    <row r="31503" spans="2:4" ht="15" customHeight="1" x14ac:dyDescent="0.25">
      <c r="B31503" s="683"/>
      <c r="C31503" s="683"/>
      <c r="D31503" s="684"/>
    </row>
    <row r="31504" spans="2:4" ht="15" customHeight="1" x14ac:dyDescent="0.25">
      <c r="B31504" s="683"/>
      <c r="C31504" s="683"/>
      <c r="D31504" s="684"/>
    </row>
    <row r="31505" spans="2:4" ht="15" customHeight="1" x14ac:dyDescent="0.25">
      <c r="B31505" s="683"/>
      <c r="C31505" s="683"/>
      <c r="D31505" s="684"/>
    </row>
    <row r="31506" spans="2:4" ht="15" customHeight="1" x14ac:dyDescent="0.25">
      <c r="B31506" s="683"/>
      <c r="C31506" s="683"/>
      <c r="D31506" s="684"/>
    </row>
    <row r="31507" spans="2:4" ht="15" customHeight="1" x14ac:dyDescent="0.25">
      <c r="B31507" s="683"/>
      <c r="C31507" s="683"/>
      <c r="D31507" s="684"/>
    </row>
    <row r="31508" spans="2:4" ht="15" customHeight="1" x14ac:dyDescent="0.25">
      <c r="B31508" s="683"/>
      <c r="C31508" s="683"/>
      <c r="D31508" s="684"/>
    </row>
    <row r="31509" spans="2:4" ht="15" customHeight="1" x14ac:dyDescent="0.25">
      <c r="B31509" s="683"/>
      <c r="C31509" s="683"/>
      <c r="D31509" s="684"/>
    </row>
    <row r="31510" spans="2:4" ht="15" customHeight="1" x14ac:dyDescent="0.25">
      <c r="B31510" s="683"/>
      <c r="C31510" s="683"/>
      <c r="D31510" s="684"/>
    </row>
    <row r="31511" spans="2:4" ht="15" customHeight="1" x14ac:dyDescent="0.25">
      <c r="B31511" s="683"/>
      <c r="C31511" s="683"/>
      <c r="D31511" s="684"/>
    </row>
    <row r="31512" spans="2:4" ht="15" customHeight="1" x14ac:dyDescent="0.25">
      <c r="B31512" s="683"/>
      <c r="C31512" s="683"/>
      <c r="D31512" s="684"/>
    </row>
    <row r="31513" spans="2:4" ht="15" customHeight="1" x14ac:dyDescent="0.25">
      <c r="B31513" s="683"/>
      <c r="C31513" s="683"/>
      <c r="D31513" s="684"/>
    </row>
    <row r="31514" spans="2:4" ht="15" customHeight="1" x14ac:dyDescent="0.25">
      <c r="B31514" s="683"/>
      <c r="C31514" s="683"/>
      <c r="D31514" s="684"/>
    </row>
    <row r="31515" spans="2:4" ht="15" customHeight="1" x14ac:dyDescent="0.25">
      <c r="B31515" s="683"/>
      <c r="C31515" s="683"/>
      <c r="D31515" s="684"/>
    </row>
    <row r="31516" spans="2:4" ht="15" customHeight="1" x14ac:dyDescent="0.25">
      <c r="B31516" s="683"/>
      <c r="C31516" s="683"/>
      <c r="D31516" s="684"/>
    </row>
    <row r="31517" spans="2:4" ht="15" customHeight="1" x14ac:dyDescent="0.25">
      <c r="B31517" s="683"/>
      <c r="C31517" s="683"/>
      <c r="D31517" s="684"/>
    </row>
    <row r="31518" spans="2:4" ht="15" customHeight="1" x14ac:dyDescent="0.25">
      <c r="B31518" s="683"/>
      <c r="C31518" s="683"/>
      <c r="D31518" s="684"/>
    </row>
    <row r="31519" spans="2:4" ht="15" customHeight="1" x14ac:dyDescent="0.25">
      <c r="B31519" s="683"/>
      <c r="C31519" s="683"/>
      <c r="D31519" s="684"/>
    </row>
    <row r="31520" spans="2:4" ht="15" customHeight="1" x14ac:dyDescent="0.25">
      <c r="B31520" s="683"/>
      <c r="C31520" s="683"/>
      <c r="D31520" s="684"/>
    </row>
    <row r="31521" spans="2:4" ht="15" customHeight="1" x14ac:dyDescent="0.25">
      <c r="B31521" s="683"/>
      <c r="C31521" s="683"/>
      <c r="D31521" s="684"/>
    </row>
    <row r="31522" spans="2:4" ht="15" customHeight="1" x14ac:dyDescent="0.25">
      <c r="B31522" s="683"/>
      <c r="C31522" s="683"/>
      <c r="D31522" s="684"/>
    </row>
    <row r="31523" spans="2:4" ht="15" customHeight="1" x14ac:dyDescent="0.25">
      <c r="B31523" s="683"/>
      <c r="C31523" s="683"/>
      <c r="D31523" s="684"/>
    </row>
    <row r="31524" spans="2:4" ht="15" customHeight="1" x14ac:dyDescent="0.25">
      <c r="B31524" s="683"/>
      <c r="C31524" s="683"/>
      <c r="D31524" s="684"/>
    </row>
    <row r="31525" spans="2:4" ht="15" customHeight="1" x14ac:dyDescent="0.25">
      <c r="B31525" s="683"/>
      <c r="C31525" s="683"/>
      <c r="D31525" s="684"/>
    </row>
    <row r="31526" spans="2:4" ht="15" customHeight="1" x14ac:dyDescent="0.25">
      <c r="B31526" s="683"/>
      <c r="C31526" s="683"/>
      <c r="D31526" s="684"/>
    </row>
    <row r="31527" spans="2:4" ht="15" customHeight="1" x14ac:dyDescent="0.25">
      <c r="B31527" s="683"/>
      <c r="C31527" s="683"/>
      <c r="D31527" s="684"/>
    </row>
    <row r="31528" spans="2:4" ht="15" customHeight="1" x14ac:dyDescent="0.25">
      <c r="B31528" s="683"/>
      <c r="C31528" s="683"/>
      <c r="D31528" s="684"/>
    </row>
    <row r="31529" spans="2:4" ht="15" customHeight="1" x14ac:dyDescent="0.25">
      <c r="B31529" s="683"/>
      <c r="C31529" s="683"/>
      <c r="D31529" s="684"/>
    </row>
    <row r="31530" spans="2:4" ht="15" customHeight="1" x14ac:dyDescent="0.25">
      <c r="B31530" s="683"/>
      <c r="C31530" s="683"/>
      <c r="D31530" s="684"/>
    </row>
    <row r="31531" spans="2:4" ht="15" customHeight="1" x14ac:dyDescent="0.25">
      <c r="B31531" s="683"/>
      <c r="C31531" s="683"/>
      <c r="D31531" s="684"/>
    </row>
    <row r="31532" spans="2:4" ht="15" customHeight="1" x14ac:dyDescent="0.25">
      <c r="B31532" s="683"/>
      <c r="C31532" s="683"/>
      <c r="D31532" s="684"/>
    </row>
    <row r="31533" spans="2:4" ht="15" customHeight="1" x14ac:dyDescent="0.25">
      <c r="B31533" s="683"/>
      <c r="C31533" s="683"/>
      <c r="D31533" s="684"/>
    </row>
    <row r="31534" spans="2:4" ht="15" customHeight="1" x14ac:dyDescent="0.25">
      <c r="B31534" s="683"/>
      <c r="C31534" s="683"/>
      <c r="D31534" s="684"/>
    </row>
    <row r="31535" spans="2:4" ht="15" customHeight="1" x14ac:dyDescent="0.25">
      <c r="B31535" s="683"/>
      <c r="C31535" s="683"/>
      <c r="D31535" s="684"/>
    </row>
    <row r="31536" spans="2:4" ht="15" customHeight="1" x14ac:dyDescent="0.25">
      <c r="B31536" s="683"/>
      <c r="C31536" s="683"/>
      <c r="D31536" s="684"/>
    </row>
    <row r="31537" spans="2:4" ht="15" customHeight="1" x14ac:dyDescent="0.25">
      <c r="B31537" s="683"/>
      <c r="C31537" s="683"/>
      <c r="D31537" s="684"/>
    </row>
    <row r="31538" spans="2:4" ht="15" customHeight="1" x14ac:dyDescent="0.25">
      <c r="B31538" s="683"/>
      <c r="C31538" s="683"/>
      <c r="D31538" s="684"/>
    </row>
    <row r="31539" spans="2:4" ht="15" customHeight="1" x14ac:dyDescent="0.25">
      <c r="B31539" s="683"/>
      <c r="C31539" s="683"/>
      <c r="D31539" s="684"/>
    </row>
    <row r="31540" spans="2:4" ht="15" customHeight="1" x14ac:dyDescent="0.25">
      <c r="B31540" s="683"/>
      <c r="C31540" s="683"/>
      <c r="D31540" s="684"/>
    </row>
    <row r="31541" spans="2:4" ht="15" customHeight="1" x14ac:dyDescent="0.25">
      <c r="B31541" s="683"/>
      <c r="C31541" s="683"/>
      <c r="D31541" s="684"/>
    </row>
    <row r="31542" spans="2:4" ht="15" customHeight="1" x14ac:dyDescent="0.25">
      <c r="B31542" s="683"/>
      <c r="C31542" s="683"/>
      <c r="D31542" s="684"/>
    </row>
    <row r="31543" spans="2:4" ht="15" customHeight="1" x14ac:dyDescent="0.25">
      <c r="B31543" s="683"/>
      <c r="C31543" s="683"/>
      <c r="D31543" s="684"/>
    </row>
    <row r="31544" spans="2:4" ht="15" customHeight="1" x14ac:dyDescent="0.25">
      <c r="B31544" s="683"/>
      <c r="C31544" s="683"/>
      <c r="D31544" s="684"/>
    </row>
    <row r="31545" spans="2:4" ht="15" customHeight="1" x14ac:dyDescent="0.25">
      <c r="B31545" s="683"/>
      <c r="C31545" s="683"/>
      <c r="D31545" s="684"/>
    </row>
    <row r="31546" spans="2:4" ht="15" customHeight="1" x14ac:dyDescent="0.25">
      <c r="B31546" s="683"/>
      <c r="C31546" s="683"/>
      <c r="D31546" s="684"/>
    </row>
    <row r="31547" spans="2:4" ht="15" customHeight="1" x14ac:dyDescent="0.25">
      <c r="B31547" s="683"/>
      <c r="C31547" s="683"/>
      <c r="D31547" s="684"/>
    </row>
    <row r="31548" spans="2:4" ht="15" customHeight="1" x14ac:dyDescent="0.25">
      <c r="B31548" s="683"/>
      <c r="C31548" s="683"/>
      <c r="D31548" s="684"/>
    </row>
    <row r="31549" spans="2:4" ht="15" customHeight="1" x14ac:dyDescent="0.25">
      <c r="B31549" s="683"/>
      <c r="C31549" s="683"/>
      <c r="D31549" s="684"/>
    </row>
    <row r="31550" spans="2:4" ht="15" customHeight="1" x14ac:dyDescent="0.25">
      <c r="B31550" s="683"/>
      <c r="C31550" s="683"/>
      <c r="D31550" s="684"/>
    </row>
    <row r="31551" spans="2:4" ht="15" customHeight="1" x14ac:dyDescent="0.25">
      <c r="B31551" s="683"/>
      <c r="C31551" s="683"/>
      <c r="D31551" s="684"/>
    </row>
    <row r="31552" spans="2:4" ht="15" customHeight="1" x14ac:dyDescent="0.25">
      <c r="B31552" s="683"/>
      <c r="C31552" s="683"/>
      <c r="D31552" s="684"/>
    </row>
    <row r="31553" spans="2:4" ht="15" customHeight="1" x14ac:dyDescent="0.25">
      <c r="B31553" s="683"/>
      <c r="C31553" s="683"/>
      <c r="D31553" s="684"/>
    </row>
    <row r="31554" spans="2:4" ht="15" customHeight="1" x14ac:dyDescent="0.25">
      <c r="B31554" s="683"/>
      <c r="C31554" s="683"/>
      <c r="D31554" s="684"/>
    </row>
    <row r="31555" spans="2:4" ht="15" customHeight="1" x14ac:dyDescent="0.25">
      <c r="B31555" s="683"/>
      <c r="C31555" s="683"/>
      <c r="D31555" s="684"/>
    </row>
    <row r="31556" spans="2:4" ht="15" customHeight="1" x14ac:dyDescent="0.25">
      <c r="B31556" s="683"/>
      <c r="C31556" s="683"/>
      <c r="D31556" s="684"/>
    </row>
    <row r="31557" spans="2:4" ht="15" customHeight="1" x14ac:dyDescent="0.25">
      <c r="B31557" s="683"/>
      <c r="C31557" s="683"/>
      <c r="D31557" s="684"/>
    </row>
    <row r="31558" spans="2:4" ht="15" customHeight="1" x14ac:dyDescent="0.25">
      <c r="B31558" s="683"/>
      <c r="C31558" s="683"/>
      <c r="D31558" s="684"/>
    </row>
    <row r="31559" spans="2:4" ht="15" customHeight="1" x14ac:dyDescent="0.25">
      <c r="B31559" s="683"/>
      <c r="C31559" s="683"/>
      <c r="D31559" s="684"/>
    </row>
    <row r="31560" spans="2:4" ht="15" customHeight="1" x14ac:dyDescent="0.25">
      <c r="B31560" s="683"/>
      <c r="C31560" s="683"/>
      <c r="D31560" s="684"/>
    </row>
    <row r="31561" spans="2:4" ht="15" customHeight="1" x14ac:dyDescent="0.25">
      <c r="B31561" s="683"/>
      <c r="C31561" s="683"/>
      <c r="D31561" s="684"/>
    </row>
    <row r="31562" spans="2:4" ht="15" customHeight="1" x14ac:dyDescent="0.25">
      <c r="B31562" s="683"/>
      <c r="C31562" s="683"/>
      <c r="D31562" s="684"/>
    </row>
    <row r="31563" spans="2:4" ht="15" customHeight="1" x14ac:dyDescent="0.25">
      <c r="B31563" s="683"/>
      <c r="C31563" s="683"/>
      <c r="D31563" s="684"/>
    </row>
    <row r="31564" spans="2:4" ht="15" customHeight="1" x14ac:dyDescent="0.25">
      <c r="B31564" s="683"/>
      <c r="C31564" s="683"/>
      <c r="D31564" s="684"/>
    </row>
    <row r="31565" spans="2:4" ht="15" customHeight="1" x14ac:dyDescent="0.25">
      <c r="B31565" s="683"/>
      <c r="C31565" s="683"/>
      <c r="D31565" s="684"/>
    </row>
    <row r="31566" spans="2:4" ht="15" customHeight="1" x14ac:dyDescent="0.25">
      <c r="B31566" s="683"/>
      <c r="C31566" s="683"/>
      <c r="D31566" s="684"/>
    </row>
    <row r="31567" spans="2:4" ht="15" customHeight="1" x14ac:dyDescent="0.25">
      <c r="B31567" s="683"/>
      <c r="C31567" s="683"/>
      <c r="D31567" s="684"/>
    </row>
    <row r="31568" spans="2:4" ht="15" customHeight="1" x14ac:dyDescent="0.25">
      <c r="B31568" s="683"/>
      <c r="C31568" s="683"/>
      <c r="D31568" s="684"/>
    </row>
    <row r="31569" spans="2:4" ht="15" customHeight="1" x14ac:dyDescent="0.25">
      <c r="B31569" s="683"/>
      <c r="C31569" s="683"/>
      <c r="D31569" s="684"/>
    </row>
    <row r="31570" spans="2:4" ht="15" customHeight="1" x14ac:dyDescent="0.25">
      <c r="B31570" s="683"/>
      <c r="C31570" s="683"/>
      <c r="D31570" s="684"/>
    </row>
    <row r="31571" spans="2:4" ht="15" customHeight="1" x14ac:dyDescent="0.25">
      <c r="B31571" s="683"/>
      <c r="C31571" s="683"/>
      <c r="D31571" s="684"/>
    </row>
    <row r="31572" spans="2:4" ht="15" customHeight="1" x14ac:dyDescent="0.25">
      <c r="B31572" s="683"/>
      <c r="C31572" s="683"/>
      <c r="D31572" s="684"/>
    </row>
    <row r="31573" spans="2:4" ht="15" customHeight="1" x14ac:dyDescent="0.25">
      <c r="B31573" s="683"/>
      <c r="C31573" s="683"/>
      <c r="D31573" s="684"/>
    </row>
    <row r="31574" spans="2:4" ht="15" customHeight="1" x14ac:dyDescent="0.25">
      <c r="B31574" s="683"/>
      <c r="C31574" s="683"/>
      <c r="D31574" s="684"/>
    </row>
    <row r="31575" spans="2:4" ht="15" customHeight="1" x14ac:dyDescent="0.25">
      <c r="B31575" s="683"/>
      <c r="C31575" s="683"/>
      <c r="D31575" s="684"/>
    </row>
    <row r="31576" spans="2:4" ht="15" customHeight="1" x14ac:dyDescent="0.25">
      <c r="B31576" s="683"/>
      <c r="C31576" s="683"/>
      <c r="D31576" s="684"/>
    </row>
    <row r="31577" spans="2:4" ht="15" customHeight="1" x14ac:dyDescent="0.25">
      <c r="B31577" s="683"/>
      <c r="C31577" s="683"/>
      <c r="D31577" s="684"/>
    </row>
    <row r="31578" spans="2:4" ht="15" customHeight="1" x14ac:dyDescent="0.25">
      <c r="B31578" s="683"/>
      <c r="C31578" s="683"/>
      <c r="D31578" s="684"/>
    </row>
    <row r="31579" spans="2:4" ht="15" customHeight="1" x14ac:dyDescent="0.25">
      <c r="B31579" s="683"/>
      <c r="C31579" s="683"/>
      <c r="D31579" s="684"/>
    </row>
    <row r="31580" spans="2:4" ht="15" customHeight="1" x14ac:dyDescent="0.25">
      <c r="B31580" s="683"/>
      <c r="C31580" s="683"/>
      <c r="D31580" s="684"/>
    </row>
    <row r="31581" spans="2:4" ht="15" customHeight="1" x14ac:dyDescent="0.25">
      <c r="B31581" s="683"/>
      <c r="C31581" s="683"/>
      <c r="D31581" s="684"/>
    </row>
    <row r="31582" spans="2:4" ht="15" customHeight="1" x14ac:dyDescent="0.25">
      <c r="B31582" s="683"/>
      <c r="C31582" s="683"/>
      <c r="D31582" s="684"/>
    </row>
    <row r="31583" spans="2:4" ht="15" customHeight="1" x14ac:dyDescent="0.25">
      <c r="B31583" s="683"/>
      <c r="C31583" s="683"/>
      <c r="D31583" s="684"/>
    </row>
    <row r="31584" spans="2:4" ht="15" customHeight="1" x14ac:dyDescent="0.25">
      <c r="B31584" s="683"/>
      <c r="C31584" s="683"/>
      <c r="D31584" s="684"/>
    </row>
    <row r="31585" spans="2:4" ht="15" customHeight="1" x14ac:dyDescent="0.25">
      <c r="B31585" s="683"/>
      <c r="C31585" s="683"/>
      <c r="D31585" s="684"/>
    </row>
    <row r="31586" spans="2:4" ht="15" customHeight="1" x14ac:dyDescent="0.25">
      <c r="B31586" s="683"/>
      <c r="C31586" s="683"/>
      <c r="D31586" s="684"/>
    </row>
    <row r="31587" spans="2:4" ht="15" customHeight="1" x14ac:dyDescent="0.25">
      <c r="B31587" s="683"/>
      <c r="C31587" s="683"/>
      <c r="D31587" s="684"/>
    </row>
    <row r="31588" spans="2:4" ht="15" customHeight="1" x14ac:dyDescent="0.25">
      <c r="B31588" s="683"/>
      <c r="C31588" s="683"/>
      <c r="D31588" s="684"/>
    </row>
    <row r="31589" spans="2:4" ht="15" customHeight="1" x14ac:dyDescent="0.25">
      <c r="B31589" s="683"/>
      <c r="C31589" s="683"/>
      <c r="D31589" s="684"/>
    </row>
    <row r="31590" spans="2:4" ht="15" customHeight="1" x14ac:dyDescent="0.25">
      <c r="B31590" s="683"/>
      <c r="C31590" s="683"/>
      <c r="D31590" s="684"/>
    </row>
    <row r="31591" spans="2:4" ht="15" customHeight="1" x14ac:dyDescent="0.25">
      <c r="B31591" s="683"/>
      <c r="C31591" s="683"/>
      <c r="D31591" s="684"/>
    </row>
    <row r="31592" spans="2:4" ht="15" customHeight="1" x14ac:dyDescent="0.25">
      <c r="B31592" s="683"/>
      <c r="C31592" s="683"/>
      <c r="D31592" s="684"/>
    </row>
    <row r="31593" spans="2:4" ht="15" customHeight="1" x14ac:dyDescent="0.25">
      <c r="B31593" s="683"/>
      <c r="C31593" s="683"/>
      <c r="D31593" s="684"/>
    </row>
    <row r="31594" spans="2:4" ht="15" customHeight="1" x14ac:dyDescent="0.25">
      <c r="B31594" s="683"/>
      <c r="C31594" s="683"/>
      <c r="D31594" s="684"/>
    </row>
    <row r="31595" spans="2:4" ht="15" customHeight="1" x14ac:dyDescent="0.25">
      <c r="B31595" s="683"/>
      <c r="C31595" s="683"/>
      <c r="D31595" s="684"/>
    </row>
    <row r="31596" spans="2:4" ht="15" customHeight="1" x14ac:dyDescent="0.25">
      <c r="B31596" s="683"/>
      <c r="C31596" s="683"/>
      <c r="D31596" s="684"/>
    </row>
    <row r="31597" spans="2:4" ht="15" customHeight="1" x14ac:dyDescent="0.25">
      <c r="B31597" s="683"/>
      <c r="C31597" s="683"/>
      <c r="D31597" s="684"/>
    </row>
    <row r="31598" spans="2:4" ht="15" customHeight="1" x14ac:dyDescent="0.25">
      <c r="B31598" s="683"/>
      <c r="C31598" s="683"/>
      <c r="D31598" s="684"/>
    </row>
    <row r="31599" spans="2:4" ht="15" customHeight="1" x14ac:dyDescent="0.25">
      <c r="B31599" s="683"/>
      <c r="C31599" s="683"/>
      <c r="D31599" s="684"/>
    </row>
    <row r="31600" spans="2:4" ht="15" customHeight="1" x14ac:dyDescent="0.25">
      <c r="B31600" s="683"/>
      <c r="C31600" s="683"/>
      <c r="D31600" s="684"/>
    </row>
    <row r="31601" spans="2:4" ht="15" customHeight="1" x14ac:dyDescent="0.25">
      <c r="B31601" s="683"/>
      <c r="C31601" s="683"/>
      <c r="D31601" s="684"/>
    </row>
    <row r="31602" spans="2:4" ht="15" customHeight="1" x14ac:dyDescent="0.25">
      <c r="B31602" s="683"/>
      <c r="C31602" s="683"/>
      <c r="D31602" s="684"/>
    </row>
    <row r="31603" spans="2:4" ht="15" customHeight="1" x14ac:dyDescent="0.25">
      <c r="B31603" s="683"/>
      <c r="C31603" s="683"/>
      <c r="D31603" s="684"/>
    </row>
    <row r="31604" spans="2:4" ht="15" customHeight="1" x14ac:dyDescent="0.25">
      <c r="B31604" s="683"/>
      <c r="C31604" s="683"/>
      <c r="D31604" s="684"/>
    </row>
    <row r="31605" spans="2:4" ht="15" customHeight="1" x14ac:dyDescent="0.25">
      <c r="B31605" s="683"/>
      <c r="C31605" s="683"/>
      <c r="D31605" s="684"/>
    </row>
    <row r="31606" spans="2:4" ht="15" customHeight="1" x14ac:dyDescent="0.25">
      <c r="B31606" s="683"/>
      <c r="C31606" s="683"/>
      <c r="D31606" s="684"/>
    </row>
    <row r="31607" spans="2:4" ht="15" customHeight="1" x14ac:dyDescent="0.25">
      <c r="B31607" s="683"/>
      <c r="C31607" s="683"/>
      <c r="D31607" s="684"/>
    </row>
    <row r="31608" spans="2:4" ht="15" customHeight="1" x14ac:dyDescent="0.25">
      <c r="B31608" s="683"/>
      <c r="C31608" s="683"/>
      <c r="D31608" s="684"/>
    </row>
    <row r="31609" spans="2:4" ht="15" customHeight="1" x14ac:dyDescent="0.25">
      <c r="B31609" s="683"/>
      <c r="C31609" s="683"/>
      <c r="D31609" s="684"/>
    </row>
    <row r="31610" spans="2:4" ht="15" customHeight="1" x14ac:dyDescent="0.25">
      <c r="B31610" s="683"/>
      <c r="C31610" s="683"/>
      <c r="D31610" s="684"/>
    </row>
    <row r="31611" spans="2:4" ht="15" customHeight="1" x14ac:dyDescent="0.25">
      <c r="B31611" s="683"/>
      <c r="C31611" s="683"/>
      <c r="D31611" s="684"/>
    </row>
    <row r="31612" spans="2:4" ht="15" customHeight="1" x14ac:dyDescent="0.25">
      <c r="B31612" s="683"/>
      <c r="C31612" s="683"/>
      <c r="D31612" s="684"/>
    </row>
    <row r="31613" spans="2:4" ht="15" customHeight="1" x14ac:dyDescent="0.25">
      <c r="B31613" s="683"/>
      <c r="C31613" s="683"/>
      <c r="D31613" s="684"/>
    </row>
    <row r="31614" spans="2:4" ht="15" customHeight="1" x14ac:dyDescent="0.25">
      <c r="B31614" s="683"/>
      <c r="C31614" s="683"/>
      <c r="D31614" s="684"/>
    </row>
    <row r="31615" spans="2:4" ht="15" customHeight="1" x14ac:dyDescent="0.25">
      <c r="B31615" s="683"/>
      <c r="C31615" s="683"/>
      <c r="D31615" s="684"/>
    </row>
    <row r="31616" spans="2:4" ht="15" customHeight="1" x14ac:dyDescent="0.25">
      <c r="B31616" s="683"/>
      <c r="C31616" s="683"/>
      <c r="D31616" s="684"/>
    </row>
    <row r="31617" spans="2:4" ht="15" customHeight="1" x14ac:dyDescent="0.25">
      <c r="B31617" s="683"/>
      <c r="C31617" s="683"/>
      <c r="D31617" s="684"/>
    </row>
    <row r="31618" spans="2:4" ht="15" customHeight="1" x14ac:dyDescent="0.25">
      <c r="B31618" s="683"/>
      <c r="C31618" s="683"/>
      <c r="D31618" s="684"/>
    </row>
    <row r="31619" spans="2:4" ht="15" customHeight="1" x14ac:dyDescent="0.25">
      <c r="B31619" s="683"/>
      <c r="C31619" s="683"/>
      <c r="D31619" s="684"/>
    </row>
    <row r="31620" spans="2:4" ht="15" customHeight="1" x14ac:dyDescent="0.25">
      <c r="B31620" s="683"/>
      <c r="C31620" s="683"/>
      <c r="D31620" s="684"/>
    </row>
    <row r="31621" spans="2:4" ht="15" customHeight="1" x14ac:dyDescent="0.25">
      <c r="B31621" s="683"/>
      <c r="C31621" s="683"/>
      <c r="D31621" s="684"/>
    </row>
    <row r="31622" spans="2:4" ht="15" customHeight="1" x14ac:dyDescent="0.25">
      <c r="B31622" s="683"/>
      <c r="C31622" s="683"/>
      <c r="D31622" s="684"/>
    </row>
    <row r="31623" spans="2:4" ht="15" customHeight="1" x14ac:dyDescent="0.25">
      <c r="B31623" s="683"/>
      <c r="C31623" s="683"/>
      <c r="D31623" s="684"/>
    </row>
    <row r="31624" spans="2:4" ht="15" customHeight="1" x14ac:dyDescent="0.25">
      <c r="B31624" s="683"/>
      <c r="C31624" s="683"/>
      <c r="D31624" s="684"/>
    </row>
    <row r="31625" spans="2:4" ht="15" customHeight="1" x14ac:dyDescent="0.25">
      <c r="B31625" s="683"/>
      <c r="C31625" s="683"/>
      <c r="D31625" s="684"/>
    </row>
    <row r="31626" spans="2:4" ht="15" customHeight="1" x14ac:dyDescent="0.25">
      <c r="B31626" s="683"/>
      <c r="C31626" s="683"/>
      <c r="D31626" s="684"/>
    </row>
    <row r="31627" spans="2:4" ht="15" customHeight="1" x14ac:dyDescent="0.25">
      <c r="B31627" s="683"/>
      <c r="C31627" s="683"/>
      <c r="D31627" s="684"/>
    </row>
    <row r="31628" spans="2:4" ht="15" customHeight="1" x14ac:dyDescent="0.25">
      <c r="B31628" s="683"/>
      <c r="C31628" s="683"/>
      <c r="D31628" s="684"/>
    </row>
    <row r="31629" spans="2:4" ht="15" customHeight="1" x14ac:dyDescent="0.25">
      <c r="B31629" s="683"/>
      <c r="C31629" s="683"/>
      <c r="D31629" s="684"/>
    </row>
    <row r="31630" spans="2:4" ht="15" customHeight="1" x14ac:dyDescent="0.25">
      <c r="B31630" s="683"/>
      <c r="C31630" s="683"/>
      <c r="D31630" s="684"/>
    </row>
    <row r="31631" spans="2:4" ht="15" customHeight="1" x14ac:dyDescent="0.25">
      <c r="B31631" s="683"/>
      <c r="C31631" s="683"/>
      <c r="D31631" s="684"/>
    </row>
    <row r="31632" spans="2:4" ht="15" customHeight="1" x14ac:dyDescent="0.25">
      <c r="B31632" s="683"/>
      <c r="C31632" s="683"/>
      <c r="D31632" s="684"/>
    </row>
    <row r="31633" spans="2:4" ht="15" customHeight="1" x14ac:dyDescent="0.25">
      <c r="B31633" s="683"/>
      <c r="C31633" s="683"/>
      <c r="D31633" s="684"/>
    </row>
    <row r="31634" spans="2:4" ht="15" customHeight="1" x14ac:dyDescent="0.25">
      <c r="B31634" s="683"/>
      <c r="C31634" s="683"/>
      <c r="D31634" s="684"/>
    </row>
    <row r="31635" spans="2:4" ht="15" customHeight="1" x14ac:dyDescent="0.25">
      <c r="B31635" s="683"/>
      <c r="C31635" s="683"/>
      <c r="D31635" s="684"/>
    </row>
    <row r="31636" spans="2:4" ht="15" customHeight="1" x14ac:dyDescent="0.25">
      <c r="B31636" s="683"/>
      <c r="C31636" s="683"/>
      <c r="D31636" s="684"/>
    </row>
    <row r="31637" spans="2:4" ht="15" customHeight="1" x14ac:dyDescent="0.25">
      <c r="B31637" s="683"/>
      <c r="C31637" s="683"/>
      <c r="D31637" s="684"/>
    </row>
    <row r="31638" spans="2:4" ht="15" customHeight="1" x14ac:dyDescent="0.25">
      <c r="B31638" s="683"/>
      <c r="C31638" s="683"/>
      <c r="D31638" s="684"/>
    </row>
    <row r="31639" spans="2:4" ht="15" customHeight="1" x14ac:dyDescent="0.25">
      <c r="B31639" s="683"/>
      <c r="C31639" s="683"/>
      <c r="D31639" s="684"/>
    </row>
    <row r="31640" spans="2:4" ht="15" customHeight="1" x14ac:dyDescent="0.25">
      <c r="B31640" s="683"/>
      <c r="C31640" s="683"/>
      <c r="D31640" s="684"/>
    </row>
    <row r="31641" spans="2:4" ht="15" customHeight="1" x14ac:dyDescent="0.25">
      <c r="B31641" s="683"/>
      <c r="C31641" s="683"/>
      <c r="D31641" s="684"/>
    </row>
    <row r="31642" spans="2:4" ht="15" customHeight="1" x14ac:dyDescent="0.25">
      <c r="B31642" s="683"/>
      <c r="C31642" s="683"/>
      <c r="D31642" s="684"/>
    </row>
    <row r="31643" spans="2:4" ht="15" customHeight="1" x14ac:dyDescent="0.25">
      <c r="B31643" s="683"/>
      <c r="C31643" s="683"/>
      <c r="D31643" s="684"/>
    </row>
    <row r="31644" spans="2:4" ht="15" customHeight="1" x14ac:dyDescent="0.25">
      <c r="B31644" s="683"/>
      <c r="C31644" s="683"/>
      <c r="D31644" s="684"/>
    </row>
    <row r="31645" spans="2:4" ht="15" customHeight="1" x14ac:dyDescent="0.25">
      <c r="B31645" s="683"/>
      <c r="C31645" s="683"/>
      <c r="D31645" s="684"/>
    </row>
    <row r="31646" spans="2:4" ht="15" customHeight="1" x14ac:dyDescent="0.25">
      <c r="B31646" s="683"/>
      <c r="C31646" s="683"/>
      <c r="D31646" s="684"/>
    </row>
    <row r="31647" spans="2:4" ht="15" customHeight="1" x14ac:dyDescent="0.25">
      <c r="B31647" s="683"/>
      <c r="C31647" s="683"/>
      <c r="D31647" s="684"/>
    </row>
    <row r="31648" spans="2:4" ht="15" customHeight="1" x14ac:dyDescent="0.25">
      <c r="B31648" s="683"/>
      <c r="C31648" s="683"/>
      <c r="D31648" s="684"/>
    </row>
    <row r="31649" spans="2:4" ht="15" customHeight="1" x14ac:dyDescent="0.25">
      <c r="B31649" s="683"/>
      <c r="C31649" s="683"/>
      <c r="D31649" s="684"/>
    </row>
    <row r="31650" spans="2:4" ht="15" customHeight="1" x14ac:dyDescent="0.25">
      <c r="B31650" s="683"/>
      <c r="C31650" s="683"/>
      <c r="D31650" s="684"/>
    </row>
    <row r="31651" spans="2:4" ht="15" customHeight="1" x14ac:dyDescent="0.25">
      <c r="B31651" s="683"/>
      <c r="C31651" s="683"/>
      <c r="D31651" s="684"/>
    </row>
    <row r="31652" spans="2:4" ht="15" customHeight="1" x14ac:dyDescent="0.25">
      <c r="B31652" s="683"/>
      <c r="C31652" s="683"/>
      <c r="D31652" s="684"/>
    </row>
    <row r="31653" spans="2:4" ht="15" customHeight="1" x14ac:dyDescent="0.25">
      <c r="B31653" s="683"/>
      <c r="C31653" s="683"/>
      <c r="D31653" s="684"/>
    </row>
    <row r="31654" spans="2:4" ht="15" customHeight="1" x14ac:dyDescent="0.25">
      <c r="B31654" s="683"/>
      <c r="C31654" s="683"/>
      <c r="D31654" s="684"/>
    </row>
    <row r="31655" spans="2:4" ht="15" customHeight="1" x14ac:dyDescent="0.25">
      <c r="B31655" s="683"/>
      <c r="C31655" s="683"/>
      <c r="D31655" s="684"/>
    </row>
    <row r="31656" spans="2:4" ht="15" customHeight="1" x14ac:dyDescent="0.25">
      <c r="B31656" s="683"/>
      <c r="C31656" s="683"/>
      <c r="D31656" s="684"/>
    </row>
    <row r="31657" spans="2:4" ht="15" customHeight="1" x14ac:dyDescent="0.25">
      <c r="B31657" s="683"/>
      <c r="C31657" s="683"/>
      <c r="D31657" s="684"/>
    </row>
    <row r="31658" spans="2:4" ht="15" customHeight="1" x14ac:dyDescent="0.25">
      <c r="B31658" s="683"/>
      <c r="C31658" s="683"/>
      <c r="D31658" s="684"/>
    </row>
    <row r="31659" spans="2:4" ht="15" customHeight="1" x14ac:dyDescent="0.25">
      <c r="B31659" s="683"/>
      <c r="C31659" s="683"/>
      <c r="D31659" s="684"/>
    </row>
    <row r="31660" spans="2:4" ht="15" customHeight="1" x14ac:dyDescent="0.25">
      <c r="B31660" s="683"/>
      <c r="C31660" s="683"/>
      <c r="D31660" s="684"/>
    </row>
    <row r="31661" spans="2:4" ht="15" customHeight="1" x14ac:dyDescent="0.25">
      <c r="B31661" s="683"/>
      <c r="C31661" s="683"/>
      <c r="D31661" s="684"/>
    </row>
    <row r="31662" spans="2:4" ht="15" customHeight="1" x14ac:dyDescent="0.25">
      <c r="B31662" s="683"/>
      <c r="C31662" s="683"/>
      <c r="D31662" s="684"/>
    </row>
    <row r="31663" spans="2:4" ht="15" customHeight="1" x14ac:dyDescent="0.25">
      <c r="B31663" s="683"/>
      <c r="C31663" s="683"/>
      <c r="D31663" s="684"/>
    </row>
    <row r="31664" spans="2:4" ht="15" customHeight="1" x14ac:dyDescent="0.25">
      <c r="B31664" s="683"/>
      <c r="C31664" s="683"/>
      <c r="D31664" s="684"/>
    </row>
    <row r="31665" spans="2:4" ht="15" customHeight="1" x14ac:dyDescent="0.25">
      <c r="B31665" s="683"/>
      <c r="C31665" s="683"/>
      <c r="D31665" s="684"/>
    </row>
    <row r="31666" spans="2:4" ht="15" customHeight="1" x14ac:dyDescent="0.25">
      <c r="B31666" s="683"/>
      <c r="C31666" s="683"/>
      <c r="D31666" s="684"/>
    </row>
    <row r="31667" spans="2:4" ht="15" customHeight="1" x14ac:dyDescent="0.25">
      <c r="B31667" s="683"/>
      <c r="C31667" s="683"/>
      <c r="D31667" s="684"/>
    </row>
    <row r="31668" spans="2:4" ht="15" customHeight="1" x14ac:dyDescent="0.25">
      <c r="B31668" s="683"/>
      <c r="C31668" s="683"/>
      <c r="D31668" s="684"/>
    </row>
    <row r="31669" spans="2:4" ht="15" customHeight="1" x14ac:dyDescent="0.25">
      <c r="B31669" s="683"/>
      <c r="C31669" s="683"/>
      <c r="D31669" s="684"/>
    </row>
    <row r="31670" spans="2:4" ht="15" customHeight="1" x14ac:dyDescent="0.25">
      <c r="B31670" s="683"/>
      <c r="C31670" s="683"/>
      <c r="D31670" s="684"/>
    </row>
    <row r="31671" spans="2:4" ht="15" customHeight="1" x14ac:dyDescent="0.25">
      <c r="B31671" s="683"/>
      <c r="C31671" s="683"/>
      <c r="D31671" s="684"/>
    </row>
    <row r="31672" spans="2:4" ht="15" customHeight="1" x14ac:dyDescent="0.25">
      <c r="B31672" s="683"/>
      <c r="C31672" s="683"/>
      <c r="D31672" s="684"/>
    </row>
    <row r="31673" spans="2:4" ht="15" customHeight="1" x14ac:dyDescent="0.25">
      <c r="B31673" s="683"/>
      <c r="C31673" s="683"/>
      <c r="D31673" s="684"/>
    </row>
    <row r="31674" spans="2:4" ht="15" customHeight="1" x14ac:dyDescent="0.25">
      <c r="B31674" s="683"/>
      <c r="C31674" s="683"/>
      <c r="D31674" s="684"/>
    </row>
    <row r="31675" spans="2:4" ht="15" customHeight="1" x14ac:dyDescent="0.25">
      <c r="B31675" s="683"/>
      <c r="C31675" s="683"/>
      <c r="D31675" s="684"/>
    </row>
    <row r="31676" spans="2:4" ht="15" customHeight="1" x14ac:dyDescent="0.25">
      <c r="B31676" s="683"/>
      <c r="C31676" s="683"/>
      <c r="D31676" s="684"/>
    </row>
    <row r="31677" spans="2:4" ht="15" customHeight="1" x14ac:dyDescent="0.25">
      <c r="B31677" s="683"/>
      <c r="C31677" s="683"/>
      <c r="D31677" s="684"/>
    </row>
    <row r="31678" spans="2:4" ht="15" customHeight="1" x14ac:dyDescent="0.25">
      <c r="B31678" s="683"/>
      <c r="C31678" s="683"/>
      <c r="D31678" s="684"/>
    </row>
    <row r="31679" spans="2:4" ht="15" customHeight="1" x14ac:dyDescent="0.25">
      <c r="B31679" s="683"/>
      <c r="C31679" s="683"/>
      <c r="D31679" s="684"/>
    </row>
    <row r="31680" spans="2:4" ht="15" customHeight="1" x14ac:dyDescent="0.25">
      <c r="B31680" s="683"/>
      <c r="C31680" s="683"/>
      <c r="D31680" s="684"/>
    </row>
    <row r="31681" spans="2:4" ht="15" customHeight="1" x14ac:dyDescent="0.25">
      <c r="B31681" s="683"/>
      <c r="C31681" s="683"/>
      <c r="D31681" s="684"/>
    </row>
    <row r="31682" spans="2:4" ht="15" customHeight="1" x14ac:dyDescent="0.25">
      <c r="B31682" s="683"/>
      <c r="C31682" s="683"/>
      <c r="D31682" s="684"/>
    </row>
    <row r="31683" spans="2:4" ht="15" customHeight="1" x14ac:dyDescent="0.25">
      <c r="B31683" s="683"/>
      <c r="C31683" s="683"/>
      <c r="D31683" s="684"/>
    </row>
    <row r="31684" spans="2:4" ht="15" customHeight="1" x14ac:dyDescent="0.25">
      <c r="B31684" s="683"/>
      <c r="C31684" s="683"/>
      <c r="D31684" s="684"/>
    </row>
    <row r="31685" spans="2:4" ht="15" customHeight="1" x14ac:dyDescent="0.25">
      <c r="B31685" s="683"/>
      <c r="C31685" s="683"/>
      <c r="D31685" s="684"/>
    </row>
    <row r="31686" spans="2:4" ht="15" customHeight="1" x14ac:dyDescent="0.25">
      <c r="B31686" s="683"/>
      <c r="C31686" s="683"/>
      <c r="D31686" s="684"/>
    </row>
    <row r="31687" spans="2:4" ht="15" customHeight="1" x14ac:dyDescent="0.25">
      <c r="B31687" s="683"/>
      <c r="C31687" s="683"/>
      <c r="D31687" s="684"/>
    </row>
    <row r="31688" spans="2:4" ht="15" customHeight="1" x14ac:dyDescent="0.25">
      <c r="B31688" s="683"/>
      <c r="C31688" s="683"/>
      <c r="D31688" s="684"/>
    </row>
    <row r="31689" spans="2:4" ht="15" customHeight="1" x14ac:dyDescent="0.25">
      <c r="B31689" s="683"/>
      <c r="C31689" s="683"/>
      <c r="D31689" s="684"/>
    </row>
    <row r="31690" spans="2:4" ht="15" customHeight="1" x14ac:dyDescent="0.25">
      <c r="B31690" s="683"/>
      <c r="C31690" s="683"/>
      <c r="D31690" s="684"/>
    </row>
    <row r="31691" spans="2:4" ht="15" customHeight="1" x14ac:dyDescent="0.25">
      <c r="B31691" s="683"/>
      <c r="C31691" s="683"/>
      <c r="D31691" s="684"/>
    </row>
    <row r="31692" spans="2:4" ht="15" customHeight="1" x14ac:dyDescent="0.25">
      <c r="B31692" s="683"/>
      <c r="C31692" s="683"/>
      <c r="D31692" s="684"/>
    </row>
    <row r="31693" spans="2:4" ht="15" customHeight="1" x14ac:dyDescent="0.25">
      <c r="B31693" s="683"/>
      <c r="C31693" s="683"/>
      <c r="D31693" s="684"/>
    </row>
    <row r="31694" spans="2:4" ht="15" customHeight="1" x14ac:dyDescent="0.25">
      <c r="B31694" s="683"/>
      <c r="C31694" s="683"/>
      <c r="D31694" s="684"/>
    </row>
    <row r="31695" spans="2:4" ht="15" customHeight="1" x14ac:dyDescent="0.25">
      <c r="B31695" s="683"/>
      <c r="C31695" s="683"/>
      <c r="D31695" s="684"/>
    </row>
    <row r="31696" spans="2:4" ht="15" customHeight="1" x14ac:dyDescent="0.25">
      <c r="B31696" s="683"/>
      <c r="C31696" s="683"/>
      <c r="D31696" s="684"/>
    </row>
    <row r="31697" spans="2:4" ht="15" customHeight="1" x14ac:dyDescent="0.25">
      <c r="B31697" s="683"/>
      <c r="C31697" s="683"/>
      <c r="D31697" s="684"/>
    </row>
    <row r="31698" spans="2:4" ht="15" customHeight="1" x14ac:dyDescent="0.25">
      <c r="B31698" s="683"/>
      <c r="C31698" s="683"/>
      <c r="D31698" s="684"/>
    </row>
    <row r="31699" spans="2:4" ht="15" customHeight="1" x14ac:dyDescent="0.25">
      <c r="B31699" s="683"/>
      <c r="C31699" s="683"/>
      <c r="D31699" s="684"/>
    </row>
    <row r="31700" spans="2:4" ht="15" customHeight="1" x14ac:dyDescent="0.25">
      <c r="B31700" s="683"/>
      <c r="C31700" s="683"/>
      <c r="D31700" s="684"/>
    </row>
    <row r="31701" spans="2:4" ht="15" customHeight="1" x14ac:dyDescent="0.25">
      <c r="B31701" s="683"/>
      <c r="C31701" s="683"/>
      <c r="D31701" s="684"/>
    </row>
    <row r="31702" spans="2:4" ht="15" customHeight="1" x14ac:dyDescent="0.25">
      <c r="B31702" s="683"/>
      <c r="C31702" s="683"/>
      <c r="D31702" s="684"/>
    </row>
    <row r="31703" spans="2:4" ht="15" customHeight="1" x14ac:dyDescent="0.25">
      <c r="B31703" s="683"/>
      <c r="C31703" s="683"/>
      <c r="D31703" s="684"/>
    </row>
    <row r="31704" spans="2:4" ht="15" customHeight="1" x14ac:dyDescent="0.25">
      <c r="B31704" s="683"/>
      <c r="C31704" s="683"/>
      <c r="D31704" s="684"/>
    </row>
    <row r="31705" spans="2:4" ht="15" customHeight="1" x14ac:dyDescent="0.25">
      <c r="B31705" s="683"/>
      <c r="C31705" s="683"/>
      <c r="D31705" s="684"/>
    </row>
    <row r="31706" spans="2:4" ht="15" customHeight="1" x14ac:dyDescent="0.25">
      <c r="B31706" s="683"/>
      <c r="C31706" s="683"/>
      <c r="D31706" s="684"/>
    </row>
    <row r="31707" spans="2:4" ht="15" customHeight="1" x14ac:dyDescent="0.25">
      <c r="B31707" s="683"/>
      <c r="C31707" s="683"/>
      <c r="D31707" s="684"/>
    </row>
    <row r="31708" spans="2:4" ht="15" customHeight="1" x14ac:dyDescent="0.25">
      <c r="B31708" s="683"/>
      <c r="C31708" s="683"/>
      <c r="D31708" s="684"/>
    </row>
    <row r="31709" spans="2:4" ht="15" customHeight="1" x14ac:dyDescent="0.25">
      <c r="B31709" s="683"/>
      <c r="C31709" s="683"/>
      <c r="D31709" s="684"/>
    </row>
    <row r="31710" spans="2:4" ht="15" customHeight="1" x14ac:dyDescent="0.25">
      <c r="B31710" s="683"/>
      <c r="C31710" s="683"/>
      <c r="D31710" s="684"/>
    </row>
    <row r="31711" spans="2:4" ht="15" customHeight="1" x14ac:dyDescent="0.25">
      <c r="B31711" s="683"/>
      <c r="C31711" s="683"/>
      <c r="D31711" s="684"/>
    </row>
    <row r="31712" spans="2:4" ht="15" customHeight="1" x14ac:dyDescent="0.25">
      <c r="B31712" s="683"/>
      <c r="C31712" s="683"/>
      <c r="D31712" s="684"/>
    </row>
    <row r="31713" spans="2:4" ht="15" customHeight="1" x14ac:dyDescent="0.25">
      <c r="B31713" s="683"/>
      <c r="C31713" s="683"/>
      <c r="D31713" s="684"/>
    </row>
    <row r="31714" spans="2:4" ht="15" customHeight="1" x14ac:dyDescent="0.25">
      <c r="B31714" s="683"/>
      <c r="C31714" s="683"/>
      <c r="D31714" s="684"/>
    </row>
    <row r="31715" spans="2:4" ht="15" customHeight="1" x14ac:dyDescent="0.25">
      <c r="B31715" s="683"/>
      <c r="C31715" s="683"/>
      <c r="D31715" s="684"/>
    </row>
    <row r="31716" spans="2:4" ht="15" customHeight="1" x14ac:dyDescent="0.25">
      <c r="B31716" s="683"/>
      <c r="C31716" s="683"/>
      <c r="D31716" s="684"/>
    </row>
    <row r="31717" spans="2:4" ht="15" customHeight="1" x14ac:dyDescent="0.25">
      <c r="B31717" s="683"/>
      <c r="C31717" s="683"/>
      <c r="D31717" s="684"/>
    </row>
    <row r="31718" spans="2:4" ht="15" customHeight="1" x14ac:dyDescent="0.25">
      <c r="B31718" s="683"/>
      <c r="C31718" s="683"/>
      <c r="D31718" s="684"/>
    </row>
    <row r="31719" spans="2:4" ht="15" customHeight="1" x14ac:dyDescent="0.25">
      <c r="B31719" s="683"/>
      <c r="C31719" s="683"/>
      <c r="D31719" s="684"/>
    </row>
    <row r="31720" spans="2:4" ht="15" customHeight="1" x14ac:dyDescent="0.25">
      <c r="B31720" s="683"/>
      <c r="C31720" s="683"/>
      <c r="D31720" s="684"/>
    </row>
    <row r="31721" spans="2:4" ht="15" customHeight="1" x14ac:dyDescent="0.25">
      <c r="B31721" s="683"/>
      <c r="C31721" s="683"/>
      <c r="D31721" s="684"/>
    </row>
    <row r="31722" spans="2:4" ht="15" customHeight="1" x14ac:dyDescent="0.25">
      <c r="B31722" s="683"/>
      <c r="C31722" s="683"/>
      <c r="D31722" s="684"/>
    </row>
    <row r="31723" spans="2:4" ht="15" customHeight="1" x14ac:dyDescent="0.25">
      <c r="B31723" s="683"/>
      <c r="C31723" s="683"/>
      <c r="D31723" s="684"/>
    </row>
    <row r="31724" spans="2:4" ht="15" customHeight="1" x14ac:dyDescent="0.25">
      <c r="B31724" s="683"/>
      <c r="C31724" s="683"/>
      <c r="D31724" s="684"/>
    </row>
    <row r="31725" spans="2:4" ht="15" customHeight="1" x14ac:dyDescent="0.25">
      <c r="B31725" s="683"/>
      <c r="C31725" s="683"/>
      <c r="D31725" s="684"/>
    </row>
    <row r="31726" spans="2:4" ht="15" customHeight="1" x14ac:dyDescent="0.25">
      <c r="B31726" s="683"/>
      <c r="C31726" s="683"/>
      <c r="D31726" s="684"/>
    </row>
    <row r="31727" spans="2:4" ht="15" customHeight="1" x14ac:dyDescent="0.25">
      <c r="B31727" s="683"/>
      <c r="C31727" s="683"/>
      <c r="D31727" s="684"/>
    </row>
    <row r="31728" spans="2:4" ht="15" customHeight="1" x14ac:dyDescent="0.25">
      <c r="B31728" s="683"/>
      <c r="C31728" s="683"/>
      <c r="D31728" s="684"/>
    </row>
    <row r="31729" spans="2:4" ht="15" customHeight="1" x14ac:dyDescent="0.25">
      <c r="B31729" s="683"/>
      <c r="C31729" s="683"/>
      <c r="D31729" s="684"/>
    </row>
    <row r="31730" spans="2:4" ht="15" customHeight="1" x14ac:dyDescent="0.25">
      <c r="B31730" s="683"/>
      <c r="C31730" s="683"/>
      <c r="D31730" s="684"/>
    </row>
    <row r="31731" spans="2:4" ht="15" customHeight="1" x14ac:dyDescent="0.25">
      <c r="B31731" s="683"/>
      <c r="C31731" s="683"/>
      <c r="D31731" s="684"/>
    </row>
    <row r="31732" spans="2:4" ht="15" customHeight="1" x14ac:dyDescent="0.25">
      <c r="B31732" s="683"/>
      <c r="C31732" s="683"/>
      <c r="D31732" s="684"/>
    </row>
    <row r="31733" spans="2:4" ht="15" customHeight="1" x14ac:dyDescent="0.25">
      <c r="B31733" s="683"/>
      <c r="C31733" s="683"/>
      <c r="D31733" s="684"/>
    </row>
    <row r="31734" spans="2:4" ht="15" customHeight="1" x14ac:dyDescent="0.25">
      <c r="B31734" s="683"/>
      <c r="C31734" s="683"/>
      <c r="D31734" s="684"/>
    </row>
    <row r="31735" spans="2:4" ht="15" customHeight="1" x14ac:dyDescent="0.25">
      <c r="B31735" s="683"/>
      <c r="C31735" s="683"/>
      <c r="D31735" s="684"/>
    </row>
    <row r="31736" spans="2:4" ht="15" customHeight="1" x14ac:dyDescent="0.25">
      <c r="B31736" s="683"/>
      <c r="C31736" s="683"/>
      <c r="D31736" s="684"/>
    </row>
    <row r="31737" spans="2:4" ht="15" customHeight="1" x14ac:dyDescent="0.25">
      <c r="B31737" s="683"/>
      <c r="C31737" s="683"/>
      <c r="D31737" s="684"/>
    </row>
    <row r="31738" spans="2:4" ht="15" customHeight="1" x14ac:dyDescent="0.25">
      <c r="B31738" s="683"/>
      <c r="C31738" s="683"/>
      <c r="D31738" s="684"/>
    </row>
    <row r="31739" spans="2:4" ht="15" customHeight="1" x14ac:dyDescent="0.25">
      <c r="B31739" s="683"/>
      <c r="C31739" s="683"/>
      <c r="D31739" s="684"/>
    </row>
    <row r="31740" spans="2:4" ht="15" customHeight="1" x14ac:dyDescent="0.25">
      <c r="B31740" s="683"/>
      <c r="C31740" s="683"/>
      <c r="D31740" s="684"/>
    </row>
    <row r="31741" spans="2:4" ht="15" customHeight="1" x14ac:dyDescent="0.25">
      <c r="B31741" s="683"/>
      <c r="C31741" s="683"/>
      <c r="D31741" s="684"/>
    </row>
    <row r="31742" spans="2:4" ht="15" customHeight="1" x14ac:dyDescent="0.25">
      <c r="B31742" s="683"/>
      <c r="C31742" s="683"/>
      <c r="D31742" s="684"/>
    </row>
    <row r="31743" spans="2:4" ht="15" customHeight="1" x14ac:dyDescent="0.25">
      <c r="B31743" s="683"/>
      <c r="C31743" s="683"/>
      <c r="D31743" s="684"/>
    </row>
    <row r="31744" spans="2:4" ht="15" customHeight="1" x14ac:dyDescent="0.25">
      <c r="B31744" s="683"/>
      <c r="C31744" s="683"/>
      <c r="D31744" s="684"/>
    </row>
    <row r="31745" spans="2:4" ht="15" customHeight="1" x14ac:dyDescent="0.25">
      <c r="B31745" s="683"/>
      <c r="C31745" s="683"/>
      <c r="D31745" s="684"/>
    </row>
    <row r="31746" spans="2:4" ht="15" customHeight="1" x14ac:dyDescent="0.25">
      <c r="B31746" s="683"/>
      <c r="C31746" s="683"/>
      <c r="D31746" s="684"/>
    </row>
    <row r="31747" spans="2:4" ht="15" customHeight="1" x14ac:dyDescent="0.25">
      <c r="B31747" s="683"/>
      <c r="C31747" s="683"/>
      <c r="D31747" s="684"/>
    </row>
    <row r="31748" spans="2:4" ht="15" customHeight="1" x14ac:dyDescent="0.25">
      <c r="B31748" s="683"/>
      <c r="C31748" s="683"/>
      <c r="D31748" s="684"/>
    </row>
    <row r="31749" spans="2:4" ht="15" customHeight="1" x14ac:dyDescent="0.25">
      <c r="B31749" s="683"/>
      <c r="C31749" s="683"/>
      <c r="D31749" s="684"/>
    </row>
    <row r="31750" spans="2:4" ht="15" customHeight="1" x14ac:dyDescent="0.25">
      <c r="B31750" s="683"/>
      <c r="C31750" s="683"/>
      <c r="D31750" s="684"/>
    </row>
    <row r="31751" spans="2:4" ht="15" customHeight="1" x14ac:dyDescent="0.25">
      <c r="B31751" s="683"/>
      <c r="C31751" s="683"/>
      <c r="D31751" s="684"/>
    </row>
    <row r="31752" spans="2:4" ht="15" customHeight="1" x14ac:dyDescent="0.25">
      <c r="B31752" s="683"/>
      <c r="C31752" s="683"/>
      <c r="D31752" s="684"/>
    </row>
    <row r="31753" spans="2:4" ht="15" customHeight="1" x14ac:dyDescent="0.25">
      <c r="B31753" s="683"/>
      <c r="C31753" s="683"/>
      <c r="D31753" s="684"/>
    </row>
    <row r="31754" spans="2:4" ht="15" customHeight="1" x14ac:dyDescent="0.25">
      <c r="B31754" s="683"/>
      <c r="C31754" s="683"/>
      <c r="D31754" s="684"/>
    </row>
    <row r="31755" spans="2:4" ht="15" customHeight="1" x14ac:dyDescent="0.25">
      <c r="B31755" s="683"/>
      <c r="C31755" s="683"/>
      <c r="D31755" s="684"/>
    </row>
    <row r="31756" spans="2:4" ht="15" customHeight="1" x14ac:dyDescent="0.25">
      <c r="B31756" s="683"/>
      <c r="C31756" s="683"/>
      <c r="D31756" s="684"/>
    </row>
    <row r="31757" spans="2:4" ht="15" customHeight="1" x14ac:dyDescent="0.25">
      <c r="B31757" s="683"/>
      <c r="C31757" s="683"/>
      <c r="D31757" s="684"/>
    </row>
    <row r="31758" spans="2:4" ht="15" customHeight="1" x14ac:dyDescent="0.25">
      <c r="B31758" s="683"/>
      <c r="C31758" s="683"/>
      <c r="D31758" s="684"/>
    </row>
    <row r="31759" spans="2:4" ht="15" customHeight="1" x14ac:dyDescent="0.25">
      <c r="B31759" s="683"/>
      <c r="C31759" s="683"/>
      <c r="D31759" s="684"/>
    </row>
    <row r="31760" spans="2:4" ht="15" customHeight="1" x14ac:dyDescent="0.25">
      <c r="B31760" s="683"/>
      <c r="C31760" s="683"/>
      <c r="D31760" s="684"/>
    </row>
    <row r="31761" spans="2:4" ht="15" customHeight="1" x14ac:dyDescent="0.25">
      <c r="B31761" s="683"/>
      <c r="C31761" s="683"/>
      <c r="D31761" s="684"/>
    </row>
    <row r="31762" spans="2:4" ht="15" customHeight="1" x14ac:dyDescent="0.25">
      <c r="B31762" s="683"/>
      <c r="C31762" s="683"/>
      <c r="D31762" s="684"/>
    </row>
    <row r="31763" spans="2:4" ht="15" customHeight="1" x14ac:dyDescent="0.25">
      <c r="B31763" s="683"/>
      <c r="C31763" s="683"/>
      <c r="D31763" s="684"/>
    </row>
    <row r="31764" spans="2:4" ht="15" customHeight="1" x14ac:dyDescent="0.25">
      <c r="B31764" s="683"/>
      <c r="C31764" s="683"/>
      <c r="D31764" s="684"/>
    </row>
    <row r="31765" spans="2:4" ht="15" customHeight="1" x14ac:dyDescent="0.25">
      <c r="B31765" s="683"/>
      <c r="C31765" s="683"/>
      <c r="D31765" s="684"/>
    </row>
    <row r="31766" spans="2:4" ht="15" customHeight="1" x14ac:dyDescent="0.25">
      <c r="B31766" s="683"/>
      <c r="C31766" s="683"/>
      <c r="D31766" s="684"/>
    </row>
    <row r="31767" spans="2:4" ht="15" customHeight="1" x14ac:dyDescent="0.25">
      <c r="B31767" s="683"/>
      <c r="C31767" s="683"/>
      <c r="D31767" s="684"/>
    </row>
    <row r="31768" spans="2:4" ht="15" customHeight="1" x14ac:dyDescent="0.25">
      <c r="B31768" s="683"/>
      <c r="C31768" s="683"/>
      <c r="D31768" s="684"/>
    </row>
    <row r="31769" spans="2:4" ht="15" customHeight="1" x14ac:dyDescent="0.25">
      <c r="B31769" s="683"/>
      <c r="C31769" s="683"/>
      <c r="D31769" s="684"/>
    </row>
    <row r="31770" spans="2:4" ht="15" customHeight="1" x14ac:dyDescent="0.25">
      <c r="B31770" s="683"/>
      <c r="C31770" s="683"/>
      <c r="D31770" s="684"/>
    </row>
    <row r="31771" spans="2:4" ht="15" customHeight="1" x14ac:dyDescent="0.25">
      <c r="B31771" s="683"/>
      <c r="C31771" s="683"/>
      <c r="D31771" s="684"/>
    </row>
    <row r="31772" spans="2:4" ht="15" customHeight="1" x14ac:dyDescent="0.25">
      <c r="B31772" s="683"/>
      <c r="C31772" s="683"/>
      <c r="D31772" s="684"/>
    </row>
    <row r="31773" spans="2:4" ht="15" customHeight="1" x14ac:dyDescent="0.25">
      <c r="B31773" s="683"/>
      <c r="C31773" s="683"/>
      <c r="D31773" s="684"/>
    </row>
    <row r="31774" spans="2:4" ht="15" customHeight="1" x14ac:dyDescent="0.25">
      <c r="B31774" s="683"/>
      <c r="C31774" s="683"/>
      <c r="D31774" s="684"/>
    </row>
    <row r="31775" spans="2:4" ht="15" customHeight="1" x14ac:dyDescent="0.25">
      <c r="B31775" s="683"/>
      <c r="C31775" s="683"/>
      <c r="D31775" s="684"/>
    </row>
    <row r="31776" spans="2:4" ht="15" customHeight="1" x14ac:dyDescent="0.25">
      <c r="B31776" s="683"/>
      <c r="C31776" s="683"/>
      <c r="D31776" s="684"/>
    </row>
    <row r="31777" spans="2:4" ht="15" customHeight="1" x14ac:dyDescent="0.25">
      <c r="B31777" s="683"/>
      <c r="C31777" s="683"/>
      <c r="D31777" s="684"/>
    </row>
    <row r="31778" spans="2:4" ht="15" customHeight="1" x14ac:dyDescent="0.25">
      <c r="B31778" s="683"/>
      <c r="C31778" s="683"/>
      <c r="D31778" s="684"/>
    </row>
    <row r="31779" spans="2:4" ht="15" customHeight="1" x14ac:dyDescent="0.25">
      <c r="B31779" s="683"/>
      <c r="C31779" s="683"/>
      <c r="D31779" s="684"/>
    </row>
    <row r="31780" spans="2:4" ht="15" customHeight="1" x14ac:dyDescent="0.25">
      <c r="B31780" s="683"/>
      <c r="C31780" s="683"/>
      <c r="D31780" s="684"/>
    </row>
    <row r="31781" spans="2:4" ht="15" customHeight="1" x14ac:dyDescent="0.25">
      <c r="B31781" s="683"/>
      <c r="C31781" s="683"/>
      <c r="D31781" s="684"/>
    </row>
    <row r="31782" spans="2:4" ht="15" customHeight="1" x14ac:dyDescent="0.25">
      <c r="B31782" s="683"/>
      <c r="C31782" s="683"/>
      <c r="D31782" s="684"/>
    </row>
    <row r="31783" spans="2:4" ht="15" customHeight="1" x14ac:dyDescent="0.25">
      <c r="B31783" s="683"/>
      <c r="C31783" s="683"/>
      <c r="D31783" s="684"/>
    </row>
    <row r="31784" spans="2:4" ht="15" customHeight="1" x14ac:dyDescent="0.25">
      <c r="B31784" s="683"/>
      <c r="C31784" s="683"/>
      <c r="D31784" s="684"/>
    </row>
    <row r="31785" spans="2:4" ht="15" customHeight="1" x14ac:dyDescent="0.25">
      <c r="B31785" s="683"/>
      <c r="C31785" s="683"/>
      <c r="D31785" s="684"/>
    </row>
    <row r="31786" spans="2:4" ht="15" customHeight="1" x14ac:dyDescent="0.25">
      <c r="B31786" s="683"/>
      <c r="C31786" s="683"/>
      <c r="D31786" s="684"/>
    </row>
    <row r="31787" spans="2:4" ht="15" customHeight="1" x14ac:dyDescent="0.25">
      <c r="B31787" s="683"/>
      <c r="C31787" s="683"/>
      <c r="D31787" s="684"/>
    </row>
    <row r="31788" spans="2:4" ht="15" customHeight="1" x14ac:dyDescent="0.25">
      <c r="B31788" s="683"/>
      <c r="C31788" s="683"/>
      <c r="D31788" s="684"/>
    </row>
    <row r="31789" spans="2:4" ht="15" customHeight="1" x14ac:dyDescent="0.25">
      <c r="B31789" s="683"/>
      <c r="C31789" s="683"/>
      <c r="D31789" s="684"/>
    </row>
    <row r="31790" spans="2:4" ht="15" customHeight="1" x14ac:dyDescent="0.25">
      <c r="B31790" s="683"/>
      <c r="C31790" s="683"/>
      <c r="D31790" s="684"/>
    </row>
    <row r="31791" spans="2:4" ht="15" customHeight="1" x14ac:dyDescent="0.25">
      <c r="B31791" s="683"/>
      <c r="C31791" s="683"/>
      <c r="D31791" s="684"/>
    </row>
    <row r="31792" spans="2:4" ht="15" customHeight="1" x14ac:dyDescent="0.25">
      <c r="B31792" s="683"/>
      <c r="C31792" s="683"/>
      <c r="D31792" s="684"/>
    </row>
    <row r="31793" spans="2:4" ht="15" customHeight="1" x14ac:dyDescent="0.25">
      <c r="B31793" s="683"/>
      <c r="C31793" s="683"/>
      <c r="D31793" s="684"/>
    </row>
    <row r="31794" spans="2:4" ht="15" customHeight="1" x14ac:dyDescent="0.25">
      <c r="B31794" s="683"/>
      <c r="C31794" s="683"/>
      <c r="D31794" s="684"/>
    </row>
    <row r="31795" spans="2:4" ht="15" customHeight="1" x14ac:dyDescent="0.25">
      <c r="B31795" s="683"/>
      <c r="C31795" s="683"/>
      <c r="D31795" s="684"/>
    </row>
    <row r="31796" spans="2:4" ht="15" customHeight="1" x14ac:dyDescent="0.25">
      <c r="B31796" s="683"/>
      <c r="C31796" s="683"/>
      <c r="D31796" s="684"/>
    </row>
    <row r="31797" spans="2:4" ht="15" customHeight="1" x14ac:dyDescent="0.25">
      <c r="B31797" s="683"/>
      <c r="C31797" s="683"/>
      <c r="D31797" s="684"/>
    </row>
    <row r="31798" spans="2:4" ht="15" customHeight="1" x14ac:dyDescent="0.25">
      <c r="B31798" s="683"/>
      <c r="C31798" s="683"/>
      <c r="D31798" s="684"/>
    </row>
    <row r="31799" spans="2:4" ht="15" customHeight="1" x14ac:dyDescent="0.25">
      <c r="B31799" s="683"/>
      <c r="C31799" s="683"/>
      <c r="D31799" s="684"/>
    </row>
    <row r="31800" spans="2:4" ht="15" customHeight="1" x14ac:dyDescent="0.25">
      <c r="B31800" s="683"/>
      <c r="C31800" s="683"/>
      <c r="D31800" s="684"/>
    </row>
    <row r="31801" spans="2:4" ht="15" customHeight="1" x14ac:dyDescent="0.25">
      <c r="B31801" s="683"/>
      <c r="C31801" s="683"/>
      <c r="D31801" s="684"/>
    </row>
    <row r="31802" spans="2:4" ht="15" customHeight="1" x14ac:dyDescent="0.25">
      <c r="B31802" s="683"/>
      <c r="C31802" s="683"/>
      <c r="D31802" s="684"/>
    </row>
    <row r="31803" spans="2:4" ht="15" customHeight="1" x14ac:dyDescent="0.25">
      <c r="B31803" s="683"/>
      <c r="C31803" s="683"/>
      <c r="D31803" s="684"/>
    </row>
    <row r="31804" spans="2:4" ht="15" customHeight="1" x14ac:dyDescent="0.25">
      <c r="B31804" s="683"/>
      <c r="C31804" s="683"/>
      <c r="D31804" s="684"/>
    </row>
    <row r="31805" spans="2:4" ht="15" customHeight="1" x14ac:dyDescent="0.25">
      <c r="B31805" s="683"/>
      <c r="C31805" s="683"/>
      <c r="D31805" s="684"/>
    </row>
    <row r="31806" spans="2:4" ht="15" customHeight="1" x14ac:dyDescent="0.25">
      <c r="B31806" s="683"/>
      <c r="C31806" s="683"/>
      <c r="D31806" s="684"/>
    </row>
    <row r="31807" spans="2:4" ht="15" customHeight="1" x14ac:dyDescent="0.25">
      <c r="B31807" s="683"/>
      <c r="C31807" s="683"/>
      <c r="D31807" s="684"/>
    </row>
    <row r="31808" spans="2:4" ht="15" customHeight="1" x14ac:dyDescent="0.25">
      <c r="B31808" s="683"/>
      <c r="C31808" s="683"/>
      <c r="D31808" s="684"/>
    </row>
    <row r="31809" spans="2:4" ht="15" customHeight="1" x14ac:dyDescent="0.25">
      <c r="B31809" s="683"/>
      <c r="C31809" s="683"/>
      <c r="D31809" s="684"/>
    </row>
    <row r="31810" spans="2:4" ht="15" customHeight="1" x14ac:dyDescent="0.25">
      <c r="B31810" s="683"/>
      <c r="C31810" s="683"/>
      <c r="D31810" s="684"/>
    </row>
    <row r="31811" spans="2:4" ht="15" customHeight="1" x14ac:dyDescent="0.25">
      <c r="B31811" s="683"/>
      <c r="C31811" s="683"/>
      <c r="D31811" s="684"/>
    </row>
    <row r="31812" spans="2:4" ht="15" customHeight="1" x14ac:dyDescent="0.25">
      <c r="B31812" s="683"/>
      <c r="C31812" s="683"/>
      <c r="D31812" s="684"/>
    </row>
    <row r="31813" spans="2:4" ht="15" customHeight="1" x14ac:dyDescent="0.25">
      <c r="B31813" s="683"/>
      <c r="C31813" s="683"/>
      <c r="D31813" s="684"/>
    </row>
    <row r="31814" spans="2:4" ht="15" customHeight="1" x14ac:dyDescent="0.25">
      <c r="B31814" s="683"/>
      <c r="C31814" s="683"/>
      <c r="D31814" s="684"/>
    </row>
    <row r="31815" spans="2:4" ht="15" customHeight="1" x14ac:dyDescent="0.25">
      <c r="B31815" s="683"/>
      <c r="C31815" s="683"/>
      <c r="D31815" s="684"/>
    </row>
    <row r="31816" spans="2:4" ht="15" customHeight="1" x14ac:dyDescent="0.25">
      <c r="B31816" s="683"/>
      <c r="C31816" s="683"/>
      <c r="D31816" s="684"/>
    </row>
    <row r="31817" spans="2:4" ht="15" customHeight="1" x14ac:dyDescent="0.25">
      <c r="B31817" s="683"/>
      <c r="C31817" s="683"/>
      <c r="D31817" s="684"/>
    </row>
    <row r="31818" spans="2:4" ht="15" customHeight="1" x14ac:dyDescent="0.25">
      <c r="B31818" s="683"/>
      <c r="C31818" s="683"/>
      <c r="D31818" s="684"/>
    </row>
    <row r="31819" spans="2:4" ht="15" customHeight="1" x14ac:dyDescent="0.25">
      <c r="B31819" s="683"/>
      <c r="C31819" s="683"/>
      <c r="D31819" s="684"/>
    </row>
    <row r="31820" spans="2:4" ht="15" customHeight="1" x14ac:dyDescent="0.25">
      <c r="B31820" s="683"/>
      <c r="C31820" s="683"/>
      <c r="D31820" s="684"/>
    </row>
    <row r="31821" spans="2:4" ht="15" customHeight="1" x14ac:dyDescent="0.25">
      <c r="B31821" s="683"/>
      <c r="C31821" s="683"/>
      <c r="D31821" s="684"/>
    </row>
    <row r="31822" spans="2:4" ht="15" customHeight="1" x14ac:dyDescent="0.25">
      <c r="B31822" s="683"/>
      <c r="C31822" s="683"/>
      <c r="D31822" s="684"/>
    </row>
    <row r="31823" spans="2:4" ht="15" customHeight="1" x14ac:dyDescent="0.25">
      <c r="B31823" s="683"/>
      <c r="C31823" s="683"/>
      <c r="D31823" s="684"/>
    </row>
    <row r="31824" spans="2:4" ht="15" customHeight="1" x14ac:dyDescent="0.25">
      <c r="B31824" s="683"/>
      <c r="C31824" s="683"/>
      <c r="D31824" s="684"/>
    </row>
    <row r="31825" spans="2:4" ht="15" customHeight="1" x14ac:dyDescent="0.25">
      <c r="B31825" s="683"/>
      <c r="C31825" s="683"/>
      <c r="D31825" s="684"/>
    </row>
    <row r="31826" spans="2:4" ht="15" customHeight="1" x14ac:dyDescent="0.25">
      <c r="B31826" s="683"/>
      <c r="C31826" s="683"/>
      <c r="D31826" s="684"/>
    </row>
    <row r="31827" spans="2:4" ht="15" customHeight="1" x14ac:dyDescent="0.25">
      <c r="B31827" s="683"/>
      <c r="C31827" s="683"/>
      <c r="D31827" s="684"/>
    </row>
    <row r="31828" spans="2:4" ht="15" customHeight="1" x14ac:dyDescent="0.25">
      <c r="B31828" s="683"/>
      <c r="C31828" s="683"/>
      <c r="D31828" s="684"/>
    </row>
    <row r="31829" spans="2:4" ht="15" customHeight="1" x14ac:dyDescent="0.25">
      <c r="B31829" s="683"/>
      <c r="C31829" s="683"/>
      <c r="D31829" s="684"/>
    </row>
    <row r="31830" spans="2:4" ht="15" customHeight="1" x14ac:dyDescent="0.25">
      <c r="B31830" s="683"/>
      <c r="C31830" s="683"/>
      <c r="D31830" s="684"/>
    </row>
    <row r="31831" spans="2:4" ht="15" customHeight="1" x14ac:dyDescent="0.25">
      <c r="B31831" s="683"/>
      <c r="C31831" s="683"/>
      <c r="D31831" s="684"/>
    </row>
    <row r="31832" spans="2:4" ht="15" customHeight="1" x14ac:dyDescent="0.25">
      <c r="B31832" s="683"/>
      <c r="C31832" s="683"/>
      <c r="D31832" s="684"/>
    </row>
    <row r="31833" spans="2:4" ht="15" customHeight="1" x14ac:dyDescent="0.25">
      <c r="B31833" s="683"/>
      <c r="C31833" s="683"/>
      <c r="D31833" s="684"/>
    </row>
    <row r="31834" spans="2:4" ht="15" customHeight="1" x14ac:dyDescent="0.25">
      <c r="B31834" s="683"/>
      <c r="C31834" s="683"/>
      <c r="D31834" s="684"/>
    </row>
    <row r="31835" spans="2:4" ht="15" customHeight="1" x14ac:dyDescent="0.25">
      <c r="B31835" s="683"/>
      <c r="C31835" s="683"/>
      <c r="D31835" s="684"/>
    </row>
    <row r="31836" spans="2:4" ht="15" customHeight="1" x14ac:dyDescent="0.25">
      <c r="B31836" s="683"/>
      <c r="C31836" s="683"/>
      <c r="D31836" s="684"/>
    </row>
    <row r="31837" spans="2:4" ht="15" customHeight="1" x14ac:dyDescent="0.25">
      <c r="B31837" s="683"/>
      <c r="C31837" s="683"/>
      <c r="D31837" s="684"/>
    </row>
    <row r="31838" spans="2:4" ht="15" customHeight="1" x14ac:dyDescent="0.25">
      <c r="B31838" s="683"/>
      <c r="C31838" s="683"/>
      <c r="D31838" s="684"/>
    </row>
    <row r="31839" spans="2:4" ht="15" customHeight="1" x14ac:dyDescent="0.25">
      <c r="B31839" s="683"/>
      <c r="C31839" s="683"/>
      <c r="D31839" s="684"/>
    </row>
    <row r="31840" spans="2:4" ht="15" customHeight="1" x14ac:dyDescent="0.25">
      <c r="B31840" s="683"/>
      <c r="C31840" s="683"/>
      <c r="D31840" s="684"/>
    </row>
    <row r="31841" spans="2:4" ht="15" customHeight="1" x14ac:dyDescent="0.25">
      <c r="B31841" s="683"/>
      <c r="C31841" s="683"/>
      <c r="D31841" s="684"/>
    </row>
    <row r="31842" spans="2:4" ht="15" customHeight="1" x14ac:dyDescent="0.25">
      <c r="B31842" s="683"/>
      <c r="C31842" s="683"/>
      <c r="D31842" s="684"/>
    </row>
    <row r="31843" spans="2:4" ht="15" customHeight="1" x14ac:dyDescent="0.25">
      <c r="B31843" s="683"/>
      <c r="C31843" s="683"/>
      <c r="D31843" s="684"/>
    </row>
    <row r="31844" spans="2:4" ht="15" customHeight="1" x14ac:dyDescent="0.25">
      <c r="B31844" s="683"/>
      <c r="C31844" s="683"/>
      <c r="D31844" s="684"/>
    </row>
    <row r="31845" spans="2:4" ht="15" customHeight="1" x14ac:dyDescent="0.25">
      <c r="B31845" s="683"/>
      <c r="C31845" s="683"/>
      <c r="D31845" s="684"/>
    </row>
    <row r="31846" spans="2:4" ht="15" customHeight="1" x14ac:dyDescent="0.25">
      <c r="B31846" s="683"/>
      <c r="C31846" s="683"/>
      <c r="D31846" s="684"/>
    </row>
    <row r="31847" spans="2:4" ht="15" customHeight="1" x14ac:dyDescent="0.25">
      <c r="B31847" s="683"/>
      <c r="C31847" s="683"/>
      <c r="D31847" s="684"/>
    </row>
    <row r="31848" spans="2:4" ht="15" customHeight="1" x14ac:dyDescent="0.25">
      <c r="B31848" s="683"/>
      <c r="C31848" s="683"/>
      <c r="D31848" s="684"/>
    </row>
    <row r="31849" spans="2:4" ht="15" customHeight="1" x14ac:dyDescent="0.25">
      <c r="B31849" s="683"/>
      <c r="C31849" s="683"/>
      <c r="D31849" s="684"/>
    </row>
    <row r="31850" spans="2:4" ht="15" customHeight="1" x14ac:dyDescent="0.25">
      <c r="B31850" s="683"/>
      <c r="C31850" s="683"/>
      <c r="D31850" s="684"/>
    </row>
    <row r="31851" spans="2:4" ht="15" customHeight="1" x14ac:dyDescent="0.25">
      <c r="B31851" s="683"/>
      <c r="C31851" s="683"/>
      <c r="D31851" s="684"/>
    </row>
    <row r="31852" spans="2:4" ht="15" customHeight="1" x14ac:dyDescent="0.25">
      <c r="B31852" s="683"/>
      <c r="C31852" s="683"/>
      <c r="D31852" s="684"/>
    </row>
    <row r="31853" spans="2:4" ht="15" customHeight="1" x14ac:dyDescent="0.25">
      <c r="B31853" s="683"/>
      <c r="C31853" s="683"/>
      <c r="D31853" s="684"/>
    </row>
    <row r="31854" spans="2:4" ht="15" customHeight="1" x14ac:dyDescent="0.25">
      <c r="B31854" s="683"/>
      <c r="C31854" s="683"/>
      <c r="D31854" s="684"/>
    </row>
    <row r="31855" spans="2:4" ht="15" customHeight="1" x14ac:dyDescent="0.25">
      <c r="B31855" s="683"/>
      <c r="C31855" s="683"/>
      <c r="D31855" s="684"/>
    </row>
    <row r="31856" spans="2:4" ht="15" customHeight="1" x14ac:dyDescent="0.25">
      <c r="B31856" s="683"/>
      <c r="C31856" s="683"/>
      <c r="D31856" s="684"/>
    </row>
    <row r="31857" spans="2:4" ht="15" customHeight="1" x14ac:dyDescent="0.25">
      <c r="B31857" s="683"/>
      <c r="C31857" s="683"/>
      <c r="D31857" s="684"/>
    </row>
    <row r="31858" spans="2:4" ht="15" customHeight="1" x14ac:dyDescent="0.25">
      <c r="B31858" s="683"/>
      <c r="C31858" s="683"/>
      <c r="D31858" s="684"/>
    </row>
    <row r="31859" spans="2:4" ht="15" customHeight="1" x14ac:dyDescent="0.25">
      <c r="B31859" s="683"/>
      <c r="C31859" s="683"/>
      <c r="D31859" s="684"/>
    </row>
    <row r="31860" spans="2:4" ht="15" customHeight="1" x14ac:dyDescent="0.25">
      <c r="B31860" s="683"/>
      <c r="C31860" s="683"/>
      <c r="D31860" s="684"/>
    </row>
    <row r="31861" spans="2:4" ht="15" customHeight="1" x14ac:dyDescent="0.25">
      <c r="B31861" s="683"/>
      <c r="C31861" s="683"/>
      <c r="D31861" s="684"/>
    </row>
    <row r="31862" spans="2:4" ht="15" customHeight="1" x14ac:dyDescent="0.25">
      <c r="B31862" s="683"/>
      <c r="C31862" s="683"/>
      <c r="D31862" s="684"/>
    </row>
    <row r="31863" spans="2:4" ht="15" customHeight="1" x14ac:dyDescent="0.25">
      <c r="B31863" s="683"/>
      <c r="C31863" s="683"/>
      <c r="D31863" s="684"/>
    </row>
    <row r="31864" spans="2:4" ht="15" customHeight="1" x14ac:dyDescent="0.25">
      <c r="B31864" s="683"/>
      <c r="C31864" s="683"/>
      <c r="D31864" s="684"/>
    </row>
    <row r="31865" spans="2:4" ht="15" customHeight="1" x14ac:dyDescent="0.25">
      <c r="B31865" s="683"/>
      <c r="C31865" s="683"/>
      <c r="D31865" s="684"/>
    </row>
    <row r="31866" spans="2:4" ht="15" customHeight="1" x14ac:dyDescent="0.25">
      <c r="B31866" s="683"/>
      <c r="C31866" s="683"/>
      <c r="D31866" s="684"/>
    </row>
    <row r="31867" spans="2:4" ht="15" customHeight="1" x14ac:dyDescent="0.25">
      <c r="B31867" s="683"/>
      <c r="C31867" s="683"/>
      <c r="D31867" s="684"/>
    </row>
    <row r="31868" spans="2:4" ht="15" customHeight="1" x14ac:dyDescent="0.25">
      <c r="B31868" s="683"/>
      <c r="C31868" s="683"/>
      <c r="D31868" s="684"/>
    </row>
    <row r="31869" spans="2:4" ht="15" customHeight="1" x14ac:dyDescent="0.25">
      <c r="B31869" s="683"/>
      <c r="C31869" s="683"/>
      <c r="D31869" s="684"/>
    </row>
    <row r="31870" spans="2:4" ht="15" customHeight="1" x14ac:dyDescent="0.25">
      <c r="B31870" s="683"/>
      <c r="C31870" s="683"/>
      <c r="D31870" s="684"/>
    </row>
    <row r="31871" spans="2:4" ht="15" customHeight="1" x14ac:dyDescent="0.25">
      <c r="B31871" s="683"/>
      <c r="C31871" s="683"/>
      <c r="D31871" s="684"/>
    </row>
    <row r="31872" spans="2:4" ht="15" customHeight="1" x14ac:dyDescent="0.25">
      <c r="B31872" s="683"/>
      <c r="C31872" s="683"/>
      <c r="D31872" s="684"/>
    </row>
    <row r="31873" spans="2:4" ht="15" customHeight="1" x14ac:dyDescent="0.25">
      <c r="B31873" s="683"/>
      <c r="C31873" s="683"/>
      <c r="D31873" s="684"/>
    </row>
    <row r="31874" spans="2:4" ht="15" customHeight="1" x14ac:dyDescent="0.25">
      <c r="B31874" s="683"/>
      <c r="C31874" s="683"/>
      <c r="D31874" s="684"/>
    </row>
    <row r="31875" spans="2:4" ht="15" customHeight="1" x14ac:dyDescent="0.25">
      <c r="B31875" s="683"/>
      <c r="C31875" s="683"/>
      <c r="D31875" s="684"/>
    </row>
    <row r="31876" spans="2:4" ht="15" customHeight="1" x14ac:dyDescent="0.25">
      <c r="B31876" s="683"/>
      <c r="C31876" s="683"/>
      <c r="D31876" s="684"/>
    </row>
    <row r="31877" spans="2:4" ht="15" customHeight="1" x14ac:dyDescent="0.25">
      <c r="B31877" s="683"/>
      <c r="C31877" s="683"/>
      <c r="D31877" s="684"/>
    </row>
    <row r="31878" spans="2:4" ht="15" customHeight="1" x14ac:dyDescent="0.25">
      <c r="B31878" s="683"/>
      <c r="C31878" s="683"/>
      <c r="D31878" s="684"/>
    </row>
    <row r="31879" spans="2:4" ht="15" customHeight="1" x14ac:dyDescent="0.25">
      <c r="B31879" s="683"/>
      <c r="C31879" s="683"/>
      <c r="D31879" s="684"/>
    </row>
    <row r="31880" spans="2:4" ht="15" customHeight="1" x14ac:dyDescent="0.25">
      <c r="B31880" s="683"/>
      <c r="C31880" s="683"/>
      <c r="D31880" s="684"/>
    </row>
    <row r="31881" spans="2:4" ht="15" customHeight="1" x14ac:dyDescent="0.25">
      <c r="B31881" s="683"/>
      <c r="C31881" s="683"/>
      <c r="D31881" s="684"/>
    </row>
    <row r="31882" spans="2:4" ht="15" customHeight="1" x14ac:dyDescent="0.25">
      <c r="B31882" s="683"/>
      <c r="C31882" s="683"/>
      <c r="D31882" s="684"/>
    </row>
    <row r="31883" spans="2:4" ht="15" customHeight="1" x14ac:dyDescent="0.25">
      <c r="B31883" s="683"/>
      <c r="C31883" s="683"/>
      <c r="D31883" s="684"/>
    </row>
    <row r="31884" spans="2:4" ht="15" customHeight="1" x14ac:dyDescent="0.25">
      <c r="B31884" s="683"/>
      <c r="C31884" s="683"/>
      <c r="D31884" s="684"/>
    </row>
    <row r="31885" spans="2:4" ht="15" customHeight="1" x14ac:dyDescent="0.25">
      <c r="B31885" s="683"/>
      <c r="C31885" s="683"/>
      <c r="D31885" s="684"/>
    </row>
    <row r="31886" spans="2:4" ht="15" customHeight="1" x14ac:dyDescent="0.25">
      <c r="B31886" s="683"/>
      <c r="C31886" s="683"/>
      <c r="D31886" s="684"/>
    </row>
    <row r="31887" spans="2:4" ht="15" customHeight="1" x14ac:dyDescent="0.25">
      <c r="B31887" s="683"/>
      <c r="C31887" s="683"/>
      <c r="D31887" s="684"/>
    </row>
    <row r="31888" spans="2:4" ht="15" customHeight="1" x14ac:dyDescent="0.25">
      <c r="B31888" s="683"/>
      <c r="C31888" s="683"/>
      <c r="D31888" s="684"/>
    </row>
    <row r="31889" spans="2:4" ht="15" customHeight="1" x14ac:dyDescent="0.25">
      <c r="B31889" s="683"/>
      <c r="C31889" s="683"/>
      <c r="D31889" s="684"/>
    </row>
    <row r="31890" spans="2:4" ht="15" customHeight="1" x14ac:dyDescent="0.25">
      <c r="B31890" s="683"/>
      <c r="C31890" s="683"/>
      <c r="D31890" s="684"/>
    </row>
    <row r="31891" spans="2:4" ht="15" customHeight="1" x14ac:dyDescent="0.25">
      <c r="B31891" s="683"/>
      <c r="C31891" s="683"/>
      <c r="D31891" s="684"/>
    </row>
    <row r="31892" spans="2:4" ht="15" customHeight="1" x14ac:dyDescent="0.25">
      <c r="B31892" s="683"/>
      <c r="C31892" s="683"/>
      <c r="D31892" s="684"/>
    </row>
    <row r="31893" spans="2:4" ht="15" customHeight="1" x14ac:dyDescent="0.25">
      <c r="B31893" s="683"/>
      <c r="C31893" s="683"/>
      <c r="D31893" s="684"/>
    </row>
    <row r="31894" spans="2:4" ht="15" customHeight="1" x14ac:dyDescent="0.25">
      <c r="B31894" s="683"/>
      <c r="C31894" s="683"/>
      <c r="D31894" s="684"/>
    </row>
    <row r="31895" spans="2:4" ht="15" customHeight="1" x14ac:dyDescent="0.25">
      <c r="B31895" s="683"/>
      <c r="C31895" s="683"/>
      <c r="D31895" s="684"/>
    </row>
    <row r="31896" spans="2:4" ht="15" customHeight="1" x14ac:dyDescent="0.25">
      <c r="B31896" s="683"/>
      <c r="C31896" s="683"/>
      <c r="D31896" s="684"/>
    </row>
    <row r="31897" spans="2:4" ht="15" customHeight="1" x14ac:dyDescent="0.25">
      <c r="B31897" s="683"/>
      <c r="C31897" s="683"/>
      <c r="D31897" s="684"/>
    </row>
    <row r="31898" spans="2:4" ht="15" customHeight="1" x14ac:dyDescent="0.25">
      <c r="B31898" s="683"/>
      <c r="C31898" s="683"/>
      <c r="D31898" s="684"/>
    </row>
    <row r="31899" spans="2:4" ht="15" customHeight="1" x14ac:dyDescent="0.25">
      <c r="B31899" s="683"/>
      <c r="C31899" s="683"/>
      <c r="D31899" s="684"/>
    </row>
    <row r="31900" spans="2:4" ht="15" customHeight="1" x14ac:dyDescent="0.25">
      <c r="B31900" s="683"/>
      <c r="C31900" s="683"/>
      <c r="D31900" s="684"/>
    </row>
    <row r="31901" spans="2:4" ht="15" customHeight="1" x14ac:dyDescent="0.25">
      <c r="B31901" s="683"/>
      <c r="C31901" s="683"/>
      <c r="D31901" s="684"/>
    </row>
    <row r="31902" spans="2:4" ht="15" customHeight="1" x14ac:dyDescent="0.25">
      <c r="B31902" s="683"/>
      <c r="C31902" s="683"/>
      <c r="D31902" s="684"/>
    </row>
    <row r="31903" spans="2:4" ht="15" customHeight="1" x14ac:dyDescent="0.25">
      <c r="B31903" s="683"/>
      <c r="C31903" s="683"/>
      <c r="D31903" s="684"/>
    </row>
    <row r="31904" spans="2:4" ht="15" customHeight="1" x14ac:dyDescent="0.25">
      <c r="B31904" s="683"/>
      <c r="C31904" s="683"/>
      <c r="D31904" s="684"/>
    </row>
    <row r="31905" spans="2:4" ht="15" customHeight="1" x14ac:dyDescent="0.25">
      <c r="B31905" s="683"/>
      <c r="C31905" s="683"/>
      <c r="D31905" s="684"/>
    </row>
    <row r="31906" spans="2:4" ht="15" customHeight="1" x14ac:dyDescent="0.25">
      <c r="B31906" s="683"/>
      <c r="C31906" s="683"/>
      <c r="D31906" s="684"/>
    </row>
    <row r="31907" spans="2:4" ht="15" customHeight="1" x14ac:dyDescent="0.25">
      <c r="B31907" s="683"/>
      <c r="C31907" s="683"/>
      <c r="D31907" s="684"/>
    </row>
    <row r="31908" spans="2:4" ht="15" customHeight="1" x14ac:dyDescent="0.25">
      <c r="B31908" s="683"/>
      <c r="C31908" s="683"/>
      <c r="D31908" s="684"/>
    </row>
    <row r="31909" spans="2:4" ht="15" customHeight="1" x14ac:dyDescent="0.25">
      <c r="B31909" s="683"/>
      <c r="C31909" s="683"/>
      <c r="D31909" s="684"/>
    </row>
    <row r="31910" spans="2:4" ht="15" customHeight="1" x14ac:dyDescent="0.25">
      <c r="B31910" s="683"/>
      <c r="C31910" s="683"/>
      <c r="D31910" s="684"/>
    </row>
    <row r="31911" spans="2:4" ht="15" customHeight="1" x14ac:dyDescent="0.25">
      <c r="B31911" s="683"/>
      <c r="C31911" s="683"/>
      <c r="D31911" s="684"/>
    </row>
    <row r="31912" spans="2:4" ht="15" customHeight="1" x14ac:dyDescent="0.25">
      <c r="B31912" s="683"/>
      <c r="C31912" s="683"/>
      <c r="D31912" s="684"/>
    </row>
    <row r="31913" spans="2:4" ht="15" customHeight="1" x14ac:dyDescent="0.25">
      <c r="B31913" s="683"/>
      <c r="C31913" s="683"/>
      <c r="D31913" s="684"/>
    </row>
    <row r="31914" spans="2:4" ht="15" customHeight="1" x14ac:dyDescent="0.25">
      <c r="B31914" s="683"/>
      <c r="C31914" s="683"/>
      <c r="D31914" s="684"/>
    </row>
    <row r="31915" spans="2:4" ht="15" customHeight="1" x14ac:dyDescent="0.25">
      <c r="B31915" s="683"/>
      <c r="C31915" s="683"/>
      <c r="D31915" s="684"/>
    </row>
    <row r="31916" spans="2:4" ht="15" customHeight="1" x14ac:dyDescent="0.25">
      <c r="B31916" s="683"/>
      <c r="C31916" s="683"/>
      <c r="D31916" s="684"/>
    </row>
    <row r="31917" spans="2:4" ht="15" customHeight="1" x14ac:dyDescent="0.25">
      <c r="B31917" s="683"/>
      <c r="C31917" s="683"/>
      <c r="D31917" s="684"/>
    </row>
    <row r="31918" spans="2:4" ht="15" customHeight="1" x14ac:dyDescent="0.25">
      <c r="B31918" s="683"/>
      <c r="C31918" s="683"/>
      <c r="D31918" s="684"/>
    </row>
    <row r="31919" spans="2:4" ht="15" customHeight="1" x14ac:dyDescent="0.25">
      <c r="B31919" s="683"/>
      <c r="C31919" s="683"/>
      <c r="D31919" s="684"/>
    </row>
    <row r="31920" spans="2:4" ht="15" customHeight="1" x14ac:dyDescent="0.25">
      <c r="B31920" s="683"/>
      <c r="C31920" s="683"/>
      <c r="D31920" s="684"/>
    </row>
    <row r="31921" spans="2:4" ht="15" customHeight="1" x14ac:dyDescent="0.25">
      <c r="B31921" s="683"/>
      <c r="C31921" s="683"/>
      <c r="D31921" s="684"/>
    </row>
    <row r="31922" spans="2:4" ht="15" customHeight="1" x14ac:dyDescent="0.25">
      <c r="B31922" s="683"/>
      <c r="C31922" s="683"/>
      <c r="D31922" s="684"/>
    </row>
    <row r="31923" spans="2:4" ht="15" customHeight="1" x14ac:dyDescent="0.25">
      <c r="B31923" s="683"/>
      <c r="C31923" s="683"/>
      <c r="D31923" s="684"/>
    </row>
    <row r="31924" spans="2:4" ht="15" customHeight="1" x14ac:dyDescent="0.25">
      <c r="B31924" s="683"/>
      <c r="C31924" s="683"/>
      <c r="D31924" s="684"/>
    </row>
    <row r="31925" spans="2:4" ht="15" customHeight="1" x14ac:dyDescent="0.25">
      <c r="B31925" s="683"/>
      <c r="C31925" s="683"/>
      <c r="D31925" s="684"/>
    </row>
    <row r="31926" spans="2:4" ht="15" customHeight="1" x14ac:dyDescent="0.25">
      <c r="B31926" s="683"/>
      <c r="C31926" s="683"/>
      <c r="D31926" s="684"/>
    </row>
    <row r="31927" spans="2:4" ht="15" customHeight="1" x14ac:dyDescent="0.25">
      <c r="B31927" s="683"/>
      <c r="C31927" s="683"/>
      <c r="D31927" s="684"/>
    </row>
    <row r="31928" spans="2:4" ht="15" customHeight="1" x14ac:dyDescent="0.25">
      <c r="B31928" s="683"/>
      <c r="C31928" s="683"/>
      <c r="D31928" s="684"/>
    </row>
    <row r="31929" spans="2:4" ht="15" customHeight="1" x14ac:dyDescent="0.25">
      <c r="B31929" s="683"/>
      <c r="C31929" s="683"/>
      <c r="D31929" s="684"/>
    </row>
    <row r="31930" spans="2:4" ht="15" customHeight="1" x14ac:dyDescent="0.25">
      <c r="B31930" s="683"/>
      <c r="C31930" s="683"/>
      <c r="D31930" s="684"/>
    </row>
    <row r="31931" spans="2:4" ht="15" customHeight="1" x14ac:dyDescent="0.25">
      <c r="B31931" s="683"/>
      <c r="C31931" s="683"/>
      <c r="D31931" s="684"/>
    </row>
    <row r="31932" spans="2:4" ht="15" customHeight="1" x14ac:dyDescent="0.25">
      <c r="B31932" s="683"/>
      <c r="C31932" s="683"/>
      <c r="D31932" s="684"/>
    </row>
    <row r="31933" spans="2:4" ht="15" customHeight="1" x14ac:dyDescent="0.25">
      <c r="B31933" s="683"/>
      <c r="C31933" s="683"/>
      <c r="D31933" s="684"/>
    </row>
    <row r="31934" spans="2:4" ht="15" customHeight="1" x14ac:dyDescent="0.25">
      <c r="B31934" s="683"/>
      <c r="C31934" s="683"/>
      <c r="D31934" s="684"/>
    </row>
    <row r="31935" spans="2:4" ht="15" customHeight="1" x14ac:dyDescent="0.25">
      <c r="B31935" s="683"/>
      <c r="C31935" s="683"/>
      <c r="D31935" s="684"/>
    </row>
    <row r="31936" spans="2:4" ht="15" customHeight="1" x14ac:dyDescent="0.25">
      <c r="B31936" s="683"/>
      <c r="C31936" s="683"/>
      <c r="D31936" s="684"/>
    </row>
    <row r="31937" spans="2:4" ht="15" customHeight="1" x14ac:dyDescent="0.25">
      <c r="B31937" s="683"/>
      <c r="C31937" s="683"/>
      <c r="D31937" s="684"/>
    </row>
    <row r="31938" spans="2:4" ht="15" customHeight="1" x14ac:dyDescent="0.25">
      <c r="B31938" s="683"/>
      <c r="C31938" s="683"/>
      <c r="D31938" s="684"/>
    </row>
    <row r="31939" spans="2:4" ht="15" customHeight="1" x14ac:dyDescent="0.25">
      <c r="B31939" s="683"/>
      <c r="C31939" s="683"/>
      <c r="D31939" s="684"/>
    </row>
    <row r="31940" spans="2:4" ht="15" customHeight="1" x14ac:dyDescent="0.25">
      <c r="B31940" s="683"/>
      <c r="C31940" s="683"/>
      <c r="D31940" s="684"/>
    </row>
    <row r="31941" spans="2:4" ht="15" customHeight="1" x14ac:dyDescent="0.25">
      <c r="B31941" s="683"/>
      <c r="C31941" s="683"/>
      <c r="D31941" s="684"/>
    </row>
    <row r="31942" spans="2:4" ht="15" customHeight="1" x14ac:dyDescent="0.25">
      <c r="B31942" s="683"/>
      <c r="C31942" s="683"/>
      <c r="D31942" s="684"/>
    </row>
    <row r="31943" spans="2:4" ht="15" customHeight="1" x14ac:dyDescent="0.25">
      <c r="B31943" s="683"/>
      <c r="C31943" s="683"/>
      <c r="D31943" s="684"/>
    </row>
    <row r="31944" spans="2:4" ht="15" customHeight="1" x14ac:dyDescent="0.25">
      <c r="B31944" s="683"/>
      <c r="C31944" s="683"/>
      <c r="D31944" s="684"/>
    </row>
    <row r="31945" spans="2:4" ht="15" customHeight="1" x14ac:dyDescent="0.25">
      <c r="B31945" s="683"/>
      <c r="C31945" s="683"/>
      <c r="D31945" s="684"/>
    </row>
    <row r="31946" spans="2:4" ht="15" customHeight="1" x14ac:dyDescent="0.25">
      <c r="B31946" s="683"/>
      <c r="C31946" s="683"/>
      <c r="D31946" s="684"/>
    </row>
    <row r="31947" spans="2:4" ht="15" customHeight="1" x14ac:dyDescent="0.25">
      <c r="B31947" s="683"/>
      <c r="C31947" s="683"/>
      <c r="D31947" s="684"/>
    </row>
    <row r="31948" spans="2:4" ht="15" customHeight="1" x14ac:dyDescent="0.25">
      <c r="B31948" s="683"/>
      <c r="C31948" s="683"/>
      <c r="D31948" s="684"/>
    </row>
    <row r="31949" spans="2:4" ht="15" customHeight="1" x14ac:dyDescent="0.25">
      <c r="B31949" s="683"/>
      <c r="C31949" s="683"/>
      <c r="D31949" s="684"/>
    </row>
    <row r="31950" spans="2:4" ht="15" customHeight="1" x14ac:dyDescent="0.25">
      <c r="B31950" s="683"/>
      <c r="C31950" s="683"/>
      <c r="D31950" s="684"/>
    </row>
    <row r="31951" spans="2:4" ht="15" customHeight="1" x14ac:dyDescent="0.25">
      <c r="B31951" s="683"/>
      <c r="C31951" s="683"/>
      <c r="D31951" s="684"/>
    </row>
    <row r="31952" spans="2:4" ht="15" customHeight="1" x14ac:dyDescent="0.25">
      <c r="B31952" s="683"/>
      <c r="C31952" s="683"/>
      <c r="D31952" s="684"/>
    </row>
    <row r="31953" spans="2:4" ht="15" customHeight="1" x14ac:dyDescent="0.25">
      <c r="B31953" s="683"/>
      <c r="C31953" s="683"/>
      <c r="D31953" s="684"/>
    </row>
    <row r="31954" spans="2:4" ht="15" customHeight="1" x14ac:dyDescent="0.25">
      <c r="B31954" s="683"/>
      <c r="C31954" s="683"/>
      <c r="D31954" s="684"/>
    </row>
    <row r="31955" spans="2:4" ht="15" customHeight="1" x14ac:dyDescent="0.25">
      <c r="B31955" s="683"/>
      <c r="C31955" s="683"/>
      <c r="D31955" s="684"/>
    </row>
    <row r="31956" spans="2:4" ht="15" customHeight="1" x14ac:dyDescent="0.25">
      <c r="B31956" s="683"/>
      <c r="C31956" s="683"/>
      <c r="D31956" s="684"/>
    </row>
    <row r="31957" spans="2:4" ht="15" customHeight="1" x14ac:dyDescent="0.25">
      <c r="B31957" s="683"/>
      <c r="C31957" s="683"/>
      <c r="D31957" s="684"/>
    </row>
    <row r="31958" spans="2:4" ht="15" customHeight="1" x14ac:dyDescent="0.25">
      <c r="B31958" s="683"/>
      <c r="C31958" s="683"/>
      <c r="D31958" s="684"/>
    </row>
    <row r="31959" spans="2:4" ht="15" customHeight="1" x14ac:dyDescent="0.25">
      <c r="B31959" s="683"/>
      <c r="C31959" s="683"/>
      <c r="D31959" s="684"/>
    </row>
    <row r="31960" spans="2:4" ht="15" customHeight="1" x14ac:dyDescent="0.25">
      <c r="B31960" s="683"/>
      <c r="C31960" s="683"/>
      <c r="D31960" s="684"/>
    </row>
    <row r="31961" spans="2:4" ht="15" customHeight="1" x14ac:dyDescent="0.25">
      <c r="B31961" s="683"/>
      <c r="C31961" s="683"/>
      <c r="D31961" s="684"/>
    </row>
    <row r="31962" spans="2:4" ht="15" customHeight="1" x14ac:dyDescent="0.25">
      <c r="B31962" s="683"/>
      <c r="C31962" s="683"/>
      <c r="D31962" s="684"/>
    </row>
    <row r="31963" spans="2:4" ht="15" customHeight="1" x14ac:dyDescent="0.25">
      <c r="B31963" s="683"/>
      <c r="C31963" s="683"/>
      <c r="D31963" s="684"/>
    </row>
    <row r="31964" spans="2:4" ht="15" customHeight="1" x14ac:dyDescent="0.25">
      <c r="B31964" s="683"/>
      <c r="C31964" s="683"/>
      <c r="D31964" s="684"/>
    </row>
    <row r="31965" spans="2:4" ht="15" customHeight="1" x14ac:dyDescent="0.25">
      <c r="B31965" s="683"/>
      <c r="C31965" s="683"/>
      <c r="D31965" s="684"/>
    </row>
    <row r="31966" spans="2:4" ht="15" customHeight="1" x14ac:dyDescent="0.25">
      <c r="B31966" s="683"/>
      <c r="C31966" s="683"/>
      <c r="D31966" s="684"/>
    </row>
    <row r="31967" spans="2:4" ht="15" customHeight="1" x14ac:dyDescent="0.25">
      <c r="B31967" s="683"/>
      <c r="C31967" s="683"/>
      <c r="D31967" s="684"/>
    </row>
    <row r="31968" spans="2:4" ht="15" customHeight="1" x14ac:dyDescent="0.25">
      <c r="B31968" s="683"/>
      <c r="C31968" s="683"/>
      <c r="D31968" s="684"/>
    </row>
    <row r="31969" spans="2:4" ht="15" customHeight="1" x14ac:dyDescent="0.25">
      <c r="B31969" s="683"/>
      <c r="C31969" s="683"/>
      <c r="D31969" s="684"/>
    </row>
    <row r="31970" spans="2:4" ht="15" customHeight="1" x14ac:dyDescent="0.25">
      <c r="B31970" s="683"/>
      <c r="C31970" s="683"/>
      <c r="D31970" s="684"/>
    </row>
    <row r="31971" spans="2:4" ht="15" customHeight="1" x14ac:dyDescent="0.25">
      <c r="B31971" s="683"/>
      <c r="C31971" s="683"/>
      <c r="D31971" s="684"/>
    </row>
    <row r="31972" spans="2:4" ht="15" customHeight="1" x14ac:dyDescent="0.25">
      <c r="B31972" s="683"/>
      <c r="C31972" s="683"/>
      <c r="D31972" s="684"/>
    </row>
    <row r="31973" spans="2:4" ht="15" customHeight="1" x14ac:dyDescent="0.25">
      <c r="B31973" s="683"/>
      <c r="C31973" s="683"/>
      <c r="D31973" s="684"/>
    </row>
    <row r="31974" spans="2:4" ht="15" customHeight="1" x14ac:dyDescent="0.25">
      <c r="B31974" s="683"/>
      <c r="C31974" s="683"/>
      <c r="D31974" s="684"/>
    </row>
    <row r="31975" spans="2:4" ht="15" customHeight="1" x14ac:dyDescent="0.25">
      <c r="B31975" s="683"/>
      <c r="C31975" s="683"/>
      <c r="D31975" s="684"/>
    </row>
    <row r="31976" spans="2:4" ht="15" customHeight="1" x14ac:dyDescent="0.25">
      <c r="B31976" s="683"/>
      <c r="C31976" s="683"/>
      <c r="D31976" s="684"/>
    </row>
    <row r="31977" spans="2:4" ht="15" customHeight="1" x14ac:dyDescent="0.25">
      <c r="B31977" s="683"/>
      <c r="C31977" s="683"/>
      <c r="D31977" s="684"/>
    </row>
    <row r="31978" spans="2:4" ht="15" customHeight="1" x14ac:dyDescent="0.25">
      <c r="B31978" s="683"/>
      <c r="C31978" s="683"/>
      <c r="D31978" s="684"/>
    </row>
    <row r="31979" spans="2:4" ht="15" customHeight="1" x14ac:dyDescent="0.25">
      <c r="B31979" s="683"/>
      <c r="C31979" s="683"/>
      <c r="D31979" s="684"/>
    </row>
    <row r="31980" spans="2:4" ht="15" customHeight="1" x14ac:dyDescent="0.25">
      <c r="B31980" s="683"/>
      <c r="C31980" s="683"/>
      <c r="D31980" s="684"/>
    </row>
    <row r="31981" spans="2:4" ht="15" customHeight="1" x14ac:dyDescent="0.25">
      <c r="B31981" s="683"/>
      <c r="C31981" s="683"/>
      <c r="D31981" s="684"/>
    </row>
    <row r="31982" spans="2:4" ht="15" customHeight="1" x14ac:dyDescent="0.25">
      <c r="B31982" s="683"/>
      <c r="C31982" s="683"/>
      <c r="D31982" s="684"/>
    </row>
    <row r="31983" spans="2:4" ht="15" customHeight="1" x14ac:dyDescent="0.25">
      <c r="B31983" s="683"/>
      <c r="C31983" s="683"/>
      <c r="D31983" s="684"/>
    </row>
    <row r="31984" spans="2:4" ht="15" customHeight="1" x14ac:dyDescent="0.25">
      <c r="B31984" s="683"/>
      <c r="C31984" s="683"/>
      <c r="D31984" s="684"/>
    </row>
    <row r="31985" spans="2:4" ht="15" customHeight="1" x14ac:dyDescent="0.25">
      <c r="B31985" s="683"/>
      <c r="C31985" s="683"/>
      <c r="D31985" s="684"/>
    </row>
    <row r="31986" spans="2:4" ht="15" customHeight="1" x14ac:dyDescent="0.25">
      <c r="B31986" s="683"/>
      <c r="C31986" s="683"/>
      <c r="D31986" s="684"/>
    </row>
    <row r="31987" spans="2:4" ht="15" customHeight="1" x14ac:dyDescent="0.25">
      <c r="B31987" s="683"/>
      <c r="C31987" s="683"/>
      <c r="D31987" s="684"/>
    </row>
    <row r="31988" spans="2:4" ht="15" customHeight="1" x14ac:dyDescent="0.25">
      <c r="B31988" s="683"/>
      <c r="C31988" s="683"/>
      <c r="D31988" s="684"/>
    </row>
    <row r="31989" spans="2:4" ht="15" customHeight="1" x14ac:dyDescent="0.25">
      <c r="B31989" s="683"/>
      <c r="C31989" s="683"/>
      <c r="D31989" s="684"/>
    </row>
    <row r="31990" spans="2:4" ht="15" customHeight="1" x14ac:dyDescent="0.25">
      <c r="B31990" s="683"/>
      <c r="C31990" s="683"/>
      <c r="D31990" s="684"/>
    </row>
    <row r="31991" spans="2:4" ht="15" customHeight="1" x14ac:dyDescent="0.25">
      <c r="B31991" s="683"/>
      <c r="C31991" s="683"/>
      <c r="D31991" s="684"/>
    </row>
    <row r="31992" spans="2:4" ht="15" customHeight="1" x14ac:dyDescent="0.25">
      <c r="B31992" s="683"/>
      <c r="C31992" s="683"/>
      <c r="D31992" s="684"/>
    </row>
    <row r="31993" spans="2:4" ht="15" customHeight="1" x14ac:dyDescent="0.25">
      <c r="B31993" s="683"/>
      <c r="C31993" s="683"/>
      <c r="D31993" s="684"/>
    </row>
    <row r="31994" spans="2:4" ht="15" customHeight="1" x14ac:dyDescent="0.25">
      <c r="B31994" s="683"/>
      <c r="C31994" s="683"/>
      <c r="D31994" s="684"/>
    </row>
    <row r="31995" spans="2:4" ht="15" customHeight="1" x14ac:dyDescent="0.25">
      <c r="B31995" s="683"/>
      <c r="C31995" s="683"/>
      <c r="D31995" s="684"/>
    </row>
    <row r="31996" spans="2:4" ht="15" customHeight="1" x14ac:dyDescent="0.25">
      <c r="B31996" s="683"/>
      <c r="C31996" s="683"/>
      <c r="D31996" s="684"/>
    </row>
    <row r="31997" spans="2:4" ht="15" customHeight="1" x14ac:dyDescent="0.25">
      <c r="B31997" s="683"/>
      <c r="C31997" s="683"/>
      <c r="D31997" s="684"/>
    </row>
    <row r="31998" spans="2:4" ht="15" customHeight="1" x14ac:dyDescent="0.25">
      <c r="B31998" s="683"/>
      <c r="C31998" s="683"/>
      <c r="D31998" s="684"/>
    </row>
    <row r="31999" spans="2:4" ht="15" customHeight="1" x14ac:dyDescent="0.25">
      <c r="B31999" s="683"/>
      <c r="C31999" s="683"/>
      <c r="D31999" s="684"/>
    </row>
    <row r="32000" spans="2:4" ht="15" customHeight="1" x14ac:dyDescent="0.25">
      <c r="B32000" s="683"/>
      <c r="C32000" s="683"/>
      <c r="D32000" s="684"/>
    </row>
    <row r="32001" spans="2:4" ht="15" customHeight="1" x14ac:dyDescent="0.25">
      <c r="B32001" s="683"/>
      <c r="C32001" s="683"/>
      <c r="D32001" s="684"/>
    </row>
    <row r="32002" spans="2:4" ht="15" customHeight="1" x14ac:dyDescent="0.25">
      <c r="B32002" s="683"/>
      <c r="C32002" s="683"/>
      <c r="D32002" s="684"/>
    </row>
    <row r="32003" spans="2:4" ht="15" customHeight="1" x14ac:dyDescent="0.25">
      <c r="B32003" s="683"/>
      <c r="C32003" s="683"/>
      <c r="D32003" s="684"/>
    </row>
    <row r="32004" spans="2:4" ht="15" customHeight="1" x14ac:dyDescent="0.25">
      <c r="B32004" s="683"/>
      <c r="C32004" s="683"/>
      <c r="D32004" s="684"/>
    </row>
    <row r="32005" spans="2:4" ht="15" customHeight="1" x14ac:dyDescent="0.25">
      <c r="B32005" s="683"/>
      <c r="C32005" s="683"/>
      <c r="D32005" s="684"/>
    </row>
    <row r="32006" spans="2:4" ht="15" customHeight="1" x14ac:dyDescent="0.25">
      <c r="B32006" s="683"/>
      <c r="C32006" s="683"/>
      <c r="D32006" s="684"/>
    </row>
    <row r="32007" spans="2:4" ht="15" customHeight="1" x14ac:dyDescent="0.25">
      <c r="B32007" s="683"/>
      <c r="C32007" s="683"/>
      <c r="D32007" s="684"/>
    </row>
    <row r="32008" spans="2:4" ht="15" customHeight="1" x14ac:dyDescent="0.25">
      <c r="B32008" s="683"/>
      <c r="C32008" s="683"/>
      <c r="D32008" s="684"/>
    </row>
    <row r="32009" spans="2:4" ht="15" customHeight="1" x14ac:dyDescent="0.25">
      <c r="B32009" s="683"/>
      <c r="C32009" s="683"/>
      <c r="D32009" s="684"/>
    </row>
    <row r="32010" spans="2:4" ht="15" customHeight="1" x14ac:dyDescent="0.25">
      <c r="B32010" s="683"/>
      <c r="C32010" s="683"/>
      <c r="D32010" s="684"/>
    </row>
    <row r="32011" spans="2:4" ht="15" customHeight="1" x14ac:dyDescent="0.25">
      <c r="B32011" s="683"/>
      <c r="C32011" s="683"/>
      <c r="D32011" s="684"/>
    </row>
    <row r="32012" spans="2:4" ht="15" customHeight="1" x14ac:dyDescent="0.25">
      <c r="B32012" s="683"/>
      <c r="C32012" s="683"/>
      <c r="D32012" s="684"/>
    </row>
    <row r="32013" spans="2:4" ht="15" customHeight="1" x14ac:dyDescent="0.25">
      <c r="B32013" s="683"/>
      <c r="C32013" s="683"/>
      <c r="D32013" s="684"/>
    </row>
    <row r="32014" spans="2:4" ht="15" customHeight="1" x14ac:dyDescent="0.25">
      <c r="B32014" s="683"/>
      <c r="C32014" s="683"/>
      <c r="D32014" s="684"/>
    </row>
    <row r="32015" spans="2:4" ht="15" customHeight="1" x14ac:dyDescent="0.25">
      <c r="B32015" s="683"/>
      <c r="C32015" s="683"/>
      <c r="D32015" s="684"/>
    </row>
    <row r="32016" spans="2:4" ht="15" customHeight="1" x14ac:dyDescent="0.25">
      <c r="B32016" s="683"/>
      <c r="C32016" s="683"/>
      <c r="D32016" s="684"/>
    </row>
    <row r="32017" spans="2:4" ht="15" customHeight="1" x14ac:dyDescent="0.25">
      <c r="B32017" s="683"/>
      <c r="C32017" s="683"/>
      <c r="D32017" s="684"/>
    </row>
    <row r="32018" spans="2:4" ht="15" customHeight="1" x14ac:dyDescent="0.25">
      <c r="B32018" s="683"/>
      <c r="C32018" s="683"/>
      <c r="D32018" s="684"/>
    </row>
    <row r="32019" spans="2:4" ht="15" customHeight="1" x14ac:dyDescent="0.25">
      <c r="B32019" s="683"/>
      <c r="C32019" s="683"/>
      <c r="D32019" s="684"/>
    </row>
    <row r="32020" spans="2:4" ht="15" customHeight="1" x14ac:dyDescent="0.25">
      <c r="B32020" s="683"/>
      <c r="C32020" s="683"/>
      <c r="D32020" s="684"/>
    </row>
    <row r="32021" spans="2:4" ht="15" customHeight="1" x14ac:dyDescent="0.25">
      <c r="B32021" s="683"/>
      <c r="C32021" s="683"/>
      <c r="D32021" s="684"/>
    </row>
    <row r="32022" spans="2:4" ht="15" customHeight="1" x14ac:dyDescent="0.25">
      <c r="B32022" s="683"/>
      <c r="C32022" s="683"/>
      <c r="D32022" s="684"/>
    </row>
    <row r="32023" spans="2:4" ht="15" customHeight="1" x14ac:dyDescent="0.25">
      <c r="B32023" s="683"/>
      <c r="C32023" s="683"/>
      <c r="D32023" s="684"/>
    </row>
    <row r="32024" spans="2:4" ht="15" customHeight="1" x14ac:dyDescent="0.25">
      <c r="B32024" s="683"/>
      <c r="C32024" s="683"/>
      <c r="D32024" s="684"/>
    </row>
    <row r="32025" spans="2:4" ht="15" customHeight="1" x14ac:dyDescent="0.25">
      <c r="B32025" s="683"/>
      <c r="C32025" s="683"/>
      <c r="D32025" s="684"/>
    </row>
    <row r="32026" spans="2:4" ht="15" customHeight="1" x14ac:dyDescent="0.25">
      <c r="B32026" s="683"/>
      <c r="C32026" s="683"/>
      <c r="D32026" s="684"/>
    </row>
    <row r="32027" spans="2:4" ht="15" customHeight="1" x14ac:dyDescent="0.25">
      <c r="B32027" s="683"/>
      <c r="C32027" s="683"/>
      <c r="D32027" s="684"/>
    </row>
    <row r="32028" spans="2:4" ht="15" customHeight="1" x14ac:dyDescent="0.25">
      <c r="B32028" s="683"/>
      <c r="C32028" s="683"/>
      <c r="D32028" s="684"/>
    </row>
    <row r="32029" spans="2:4" ht="15" customHeight="1" x14ac:dyDescent="0.25">
      <c r="B32029" s="683"/>
      <c r="C32029" s="683"/>
      <c r="D32029" s="684"/>
    </row>
    <row r="32030" spans="2:4" ht="15" customHeight="1" x14ac:dyDescent="0.25">
      <c r="B32030" s="683"/>
      <c r="C32030" s="683"/>
      <c r="D32030" s="684"/>
    </row>
    <row r="32031" spans="2:4" ht="15" customHeight="1" x14ac:dyDescent="0.25">
      <c r="B32031" s="683"/>
      <c r="C32031" s="683"/>
      <c r="D32031" s="684"/>
    </row>
    <row r="32032" spans="2:4" ht="15" customHeight="1" x14ac:dyDescent="0.25">
      <c r="B32032" s="683"/>
      <c r="C32032" s="683"/>
      <c r="D32032" s="684"/>
    </row>
    <row r="32033" spans="2:4" ht="15" customHeight="1" x14ac:dyDescent="0.25">
      <c r="B32033" s="683"/>
      <c r="C32033" s="683"/>
      <c r="D32033" s="684"/>
    </row>
    <row r="32034" spans="2:4" ht="15" customHeight="1" x14ac:dyDescent="0.25">
      <c r="B32034" s="683"/>
      <c r="C32034" s="683"/>
      <c r="D32034" s="684"/>
    </row>
    <row r="32035" spans="2:4" ht="15" customHeight="1" x14ac:dyDescent="0.25">
      <c r="B32035" s="683"/>
      <c r="C32035" s="683"/>
      <c r="D32035" s="684"/>
    </row>
    <row r="32036" spans="2:4" ht="15" customHeight="1" x14ac:dyDescent="0.25">
      <c r="B32036" s="683"/>
      <c r="C32036" s="683"/>
      <c r="D32036" s="684"/>
    </row>
    <row r="32037" spans="2:4" ht="15" customHeight="1" x14ac:dyDescent="0.25">
      <c r="B32037" s="683"/>
      <c r="C32037" s="683"/>
      <c r="D32037" s="684"/>
    </row>
    <row r="32038" spans="2:4" ht="15" customHeight="1" x14ac:dyDescent="0.25">
      <c r="B32038" s="683"/>
      <c r="C32038" s="683"/>
      <c r="D32038" s="684"/>
    </row>
    <row r="32039" spans="2:4" ht="15" customHeight="1" x14ac:dyDescent="0.25">
      <c r="B32039" s="683"/>
      <c r="C32039" s="683"/>
      <c r="D32039" s="684"/>
    </row>
    <row r="32040" spans="2:4" ht="15" customHeight="1" x14ac:dyDescent="0.25">
      <c r="B32040" s="683"/>
      <c r="C32040" s="683"/>
      <c r="D32040" s="684"/>
    </row>
    <row r="32041" spans="2:4" ht="15" customHeight="1" x14ac:dyDescent="0.25">
      <c r="B32041" s="683"/>
      <c r="C32041" s="683"/>
      <c r="D32041" s="684"/>
    </row>
    <row r="32042" spans="2:4" ht="15" customHeight="1" x14ac:dyDescent="0.25">
      <c r="B32042" s="683"/>
      <c r="C32042" s="683"/>
      <c r="D32042" s="684"/>
    </row>
    <row r="32043" spans="2:4" ht="15" customHeight="1" x14ac:dyDescent="0.25">
      <c r="B32043" s="683"/>
      <c r="C32043" s="683"/>
      <c r="D32043" s="684"/>
    </row>
    <row r="32044" spans="2:4" ht="15" customHeight="1" x14ac:dyDescent="0.25">
      <c r="B32044" s="683"/>
      <c r="C32044" s="683"/>
      <c r="D32044" s="684"/>
    </row>
    <row r="32045" spans="2:4" ht="15" customHeight="1" x14ac:dyDescent="0.25">
      <c r="B32045" s="683"/>
      <c r="C32045" s="683"/>
      <c r="D32045" s="684"/>
    </row>
    <row r="32046" spans="2:4" ht="15" customHeight="1" x14ac:dyDescent="0.25">
      <c r="B32046" s="683"/>
      <c r="C32046" s="683"/>
      <c r="D32046" s="684"/>
    </row>
    <row r="32047" spans="2:4" ht="15" customHeight="1" x14ac:dyDescent="0.25">
      <c r="B32047" s="683"/>
      <c r="C32047" s="683"/>
      <c r="D32047" s="684"/>
    </row>
    <row r="32048" spans="2:4" ht="15" customHeight="1" x14ac:dyDescent="0.25">
      <c r="B32048" s="683"/>
      <c r="C32048" s="683"/>
      <c r="D32048" s="684"/>
    </row>
    <row r="32049" spans="2:4" ht="15" customHeight="1" x14ac:dyDescent="0.25">
      <c r="B32049" s="683"/>
      <c r="C32049" s="683"/>
      <c r="D32049" s="684"/>
    </row>
    <row r="32050" spans="2:4" ht="15" customHeight="1" x14ac:dyDescent="0.25">
      <c r="B32050" s="683"/>
      <c r="C32050" s="683"/>
      <c r="D32050" s="684"/>
    </row>
    <row r="32051" spans="2:4" ht="15" customHeight="1" x14ac:dyDescent="0.25">
      <c r="B32051" s="683"/>
      <c r="C32051" s="683"/>
      <c r="D32051" s="684"/>
    </row>
    <row r="32052" spans="2:4" ht="15" customHeight="1" x14ac:dyDescent="0.25">
      <c r="B32052" s="683"/>
      <c r="C32052" s="683"/>
      <c r="D32052" s="684"/>
    </row>
    <row r="32053" spans="2:4" ht="15" customHeight="1" x14ac:dyDescent="0.25">
      <c r="B32053" s="683"/>
      <c r="C32053" s="683"/>
      <c r="D32053" s="684"/>
    </row>
    <row r="32054" spans="2:4" ht="15" customHeight="1" x14ac:dyDescent="0.25">
      <c r="B32054" s="683"/>
      <c r="C32054" s="683"/>
      <c r="D32054" s="684"/>
    </row>
    <row r="32055" spans="2:4" ht="15" customHeight="1" x14ac:dyDescent="0.25">
      <c r="B32055" s="683"/>
      <c r="C32055" s="683"/>
      <c r="D32055" s="684"/>
    </row>
    <row r="32056" spans="2:4" ht="15" customHeight="1" x14ac:dyDescent="0.25">
      <c r="B32056" s="683"/>
      <c r="C32056" s="683"/>
      <c r="D32056" s="684"/>
    </row>
    <row r="32057" spans="2:4" ht="15" customHeight="1" x14ac:dyDescent="0.25">
      <c r="B32057" s="683"/>
      <c r="C32057" s="683"/>
      <c r="D32057" s="684"/>
    </row>
    <row r="32058" spans="2:4" ht="15" customHeight="1" x14ac:dyDescent="0.25">
      <c r="B32058" s="683"/>
      <c r="C32058" s="683"/>
      <c r="D32058" s="684"/>
    </row>
    <row r="32059" spans="2:4" ht="15" customHeight="1" x14ac:dyDescent="0.25">
      <c r="B32059" s="683"/>
      <c r="C32059" s="683"/>
      <c r="D32059" s="684"/>
    </row>
    <row r="32060" spans="2:4" ht="15" customHeight="1" x14ac:dyDescent="0.25">
      <c r="B32060" s="683"/>
      <c r="C32060" s="683"/>
      <c r="D32060" s="684"/>
    </row>
    <row r="32061" spans="2:4" ht="15" customHeight="1" x14ac:dyDescent="0.25">
      <c r="B32061" s="683"/>
      <c r="C32061" s="683"/>
      <c r="D32061" s="684"/>
    </row>
    <row r="32062" spans="2:4" ht="15" customHeight="1" x14ac:dyDescent="0.25">
      <c r="B32062" s="683"/>
      <c r="C32062" s="683"/>
      <c r="D32062" s="684"/>
    </row>
    <row r="32063" spans="2:4" ht="15" customHeight="1" x14ac:dyDescent="0.25">
      <c r="B32063" s="683"/>
      <c r="C32063" s="683"/>
      <c r="D32063" s="684"/>
    </row>
    <row r="32064" spans="2:4" ht="15" customHeight="1" x14ac:dyDescent="0.25">
      <c r="B32064" s="683"/>
      <c r="C32064" s="683"/>
      <c r="D32064" s="684"/>
    </row>
    <row r="32065" spans="2:4" ht="15" customHeight="1" x14ac:dyDescent="0.25">
      <c r="B32065" s="683"/>
      <c r="C32065" s="683"/>
      <c r="D32065" s="684"/>
    </row>
    <row r="32066" spans="2:4" ht="15" customHeight="1" x14ac:dyDescent="0.25">
      <c r="B32066" s="683"/>
      <c r="C32066" s="683"/>
      <c r="D32066" s="684"/>
    </row>
    <row r="32067" spans="2:4" ht="15" customHeight="1" x14ac:dyDescent="0.25">
      <c r="B32067" s="683"/>
      <c r="C32067" s="683"/>
      <c r="D32067" s="684"/>
    </row>
    <row r="32068" spans="2:4" ht="15" customHeight="1" x14ac:dyDescent="0.25">
      <c r="B32068" s="683"/>
      <c r="C32068" s="683"/>
      <c r="D32068" s="684"/>
    </row>
    <row r="32069" spans="2:4" ht="15" customHeight="1" x14ac:dyDescent="0.25">
      <c r="B32069" s="683"/>
      <c r="C32069" s="683"/>
      <c r="D32069" s="684"/>
    </row>
    <row r="32070" spans="2:4" ht="15" customHeight="1" x14ac:dyDescent="0.25">
      <c r="B32070" s="683"/>
      <c r="C32070" s="683"/>
      <c r="D32070" s="684"/>
    </row>
    <row r="32071" spans="2:4" ht="15" customHeight="1" x14ac:dyDescent="0.25">
      <c r="B32071" s="683"/>
      <c r="C32071" s="683"/>
      <c r="D32071" s="684"/>
    </row>
    <row r="32072" spans="2:4" ht="15" customHeight="1" x14ac:dyDescent="0.25">
      <c r="B32072" s="683"/>
      <c r="C32072" s="683"/>
      <c r="D32072" s="684"/>
    </row>
    <row r="32073" spans="2:4" ht="15" customHeight="1" x14ac:dyDescent="0.25">
      <c r="B32073" s="683"/>
      <c r="C32073" s="683"/>
      <c r="D32073" s="684"/>
    </row>
    <row r="32074" spans="2:4" ht="15" customHeight="1" x14ac:dyDescent="0.25">
      <c r="B32074" s="683"/>
      <c r="C32074" s="683"/>
      <c r="D32074" s="684"/>
    </row>
    <row r="32075" spans="2:4" ht="15" customHeight="1" x14ac:dyDescent="0.25">
      <c r="B32075" s="683"/>
      <c r="C32075" s="683"/>
      <c r="D32075" s="684"/>
    </row>
    <row r="32076" spans="2:4" ht="15" customHeight="1" x14ac:dyDescent="0.25">
      <c r="B32076" s="683"/>
      <c r="C32076" s="683"/>
      <c r="D32076" s="684"/>
    </row>
    <row r="32077" spans="2:4" ht="15" customHeight="1" x14ac:dyDescent="0.25">
      <c r="B32077" s="683"/>
      <c r="C32077" s="683"/>
      <c r="D32077" s="684"/>
    </row>
    <row r="32078" spans="2:4" ht="15" customHeight="1" x14ac:dyDescent="0.25">
      <c r="B32078" s="683"/>
      <c r="C32078" s="683"/>
      <c r="D32078" s="684"/>
    </row>
    <row r="32079" spans="2:4" ht="15" customHeight="1" x14ac:dyDescent="0.25">
      <c r="B32079" s="683"/>
      <c r="C32079" s="683"/>
      <c r="D32079" s="684"/>
    </row>
    <row r="32080" spans="2:4" ht="15" customHeight="1" x14ac:dyDescent="0.25">
      <c r="B32080" s="683"/>
      <c r="C32080" s="683"/>
      <c r="D32080" s="684"/>
    </row>
    <row r="32081" spans="2:4" ht="15" customHeight="1" x14ac:dyDescent="0.25">
      <c r="B32081" s="683"/>
      <c r="C32081" s="683"/>
      <c r="D32081" s="684"/>
    </row>
    <row r="32082" spans="2:4" ht="15" customHeight="1" x14ac:dyDescent="0.25">
      <c r="B32082" s="683"/>
      <c r="C32082" s="683"/>
      <c r="D32082" s="684"/>
    </row>
    <row r="32083" spans="2:4" ht="15" customHeight="1" x14ac:dyDescent="0.25">
      <c r="B32083" s="683"/>
      <c r="C32083" s="683"/>
      <c r="D32083" s="684"/>
    </row>
    <row r="32084" spans="2:4" ht="15" customHeight="1" x14ac:dyDescent="0.25">
      <c r="B32084" s="683"/>
      <c r="C32084" s="683"/>
      <c r="D32084" s="684"/>
    </row>
    <row r="32085" spans="2:4" ht="15" customHeight="1" x14ac:dyDescent="0.25">
      <c r="B32085" s="683"/>
      <c r="C32085" s="683"/>
      <c r="D32085" s="684"/>
    </row>
    <row r="32086" spans="2:4" ht="15" customHeight="1" x14ac:dyDescent="0.25">
      <c r="B32086" s="683"/>
      <c r="C32086" s="683"/>
      <c r="D32086" s="684"/>
    </row>
    <row r="32087" spans="2:4" ht="15" customHeight="1" x14ac:dyDescent="0.25">
      <c r="B32087" s="683"/>
      <c r="C32087" s="683"/>
      <c r="D32087" s="684"/>
    </row>
    <row r="32088" spans="2:4" ht="15" customHeight="1" x14ac:dyDescent="0.25">
      <c r="B32088" s="683"/>
      <c r="C32088" s="683"/>
      <c r="D32088" s="684"/>
    </row>
    <row r="32089" spans="2:4" ht="15" customHeight="1" x14ac:dyDescent="0.25">
      <c r="B32089" s="683"/>
      <c r="C32089" s="683"/>
      <c r="D32089" s="684"/>
    </row>
    <row r="32090" spans="2:4" ht="15" customHeight="1" x14ac:dyDescent="0.25">
      <c r="B32090" s="683"/>
      <c r="C32090" s="683"/>
      <c r="D32090" s="684"/>
    </row>
    <row r="32091" spans="2:4" ht="15" customHeight="1" x14ac:dyDescent="0.25">
      <c r="B32091" s="683"/>
      <c r="C32091" s="683"/>
      <c r="D32091" s="684"/>
    </row>
    <row r="32092" spans="2:4" ht="15" customHeight="1" x14ac:dyDescent="0.25">
      <c r="B32092" s="683"/>
      <c r="C32092" s="683"/>
      <c r="D32092" s="684"/>
    </row>
    <row r="32093" spans="2:4" ht="15" customHeight="1" x14ac:dyDescent="0.25">
      <c r="B32093" s="683"/>
      <c r="C32093" s="683"/>
      <c r="D32093" s="684"/>
    </row>
    <row r="32094" spans="2:4" ht="15" customHeight="1" x14ac:dyDescent="0.25">
      <c r="B32094" s="683"/>
      <c r="C32094" s="683"/>
      <c r="D32094" s="684"/>
    </row>
    <row r="32095" spans="2:4" ht="15" customHeight="1" x14ac:dyDescent="0.25">
      <c r="B32095" s="683"/>
      <c r="C32095" s="683"/>
      <c r="D32095" s="684"/>
    </row>
    <row r="32096" spans="2:4" ht="15" customHeight="1" x14ac:dyDescent="0.25">
      <c r="B32096" s="683"/>
      <c r="C32096" s="683"/>
      <c r="D32096" s="684"/>
    </row>
    <row r="32097" spans="2:4" ht="15" customHeight="1" x14ac:dyDescent="0.25">
      <c r="B32097" s="683"/>
      <c r="C32097" s="683"/>
      <c r="D32097" s="684"/>
    </row>
    <row r="32098" spans="2:4" ht="15" customHeight="1" x14ac:dyDescent="0.25">
      <c r="B32098" s="683"/>
      <c r="C32098" s="683"/>
      <c r="D32098" s="684"/>
    </row>
    <row r="32099" spans="2:4" ht="15" customHeight="1" x14ac:dyDescent="0.25">
      <c r="B32099" s="683"/>
      <c r="C32099" s="683"/>
      <c r="D32099" s="684"/>
    </row>
    <row r="32100" spans="2:4" ht="15" customHeight="1" x14ac:dyDescent="0.25">
      <c r="B32100" s="683"/>
      <c r="C32100" s="683"/>
      <c r="D32100" s="684"/>
    </row>
    <row r="32101" spans="2:4" ht="15" customHeight="1" x14ac:dyDescent="0.25">
      <c r="B32101" s="683"/>
      <c r="C32101" s="683"/>
      <c r="D32101" s="684"/>
    </row>
    <row r="32102" spans="2:4" ht="15" customHeight="1" x14ac:dyDescent="0.25">
      <c r="B32102" s="683"/>
      <c r="C32102" s="683"/>
      <c r="D32102" s="684"/>
    </row>
    <row r="32103" spans="2:4" ht="15" customHeight="1" x14ac:dyDescent="0.25">
      <c r="B32103" s="683"/>
      <c r="C32103" s="683"/>
      <c r="D32103" s="684"/>
    </row>
    <row r="32104" spans="2:4" ht="15" customHeight="1" x14ac:dyDescent="0.25">
      <c r="B32104" s="683"/>
      <c r="C32104" s="683"/>
      <c r="D32104" s="684"/>
    </row>
    <row r="32105" spans="2:4" ht="15" customHeight="1" x14ac:dyDescent="0.25">
      <c r="B32105" s="683"/>
      <c r="C32105" s="683"/>
      <c r="D32105" s="684"/>
    </row>
    <row r="32106" spans="2:4" ht="15" customHeight="1" x14ac:dyDescent="0.25">
      <c r="B32106" s="683"/>
      <c r="C32106" s="683"/>
      <c r="D32106" s="684"/>
    </row>
    <row r="32107" spans="2:4" ht="15" customHeight="1" x14ac:dyDescent="0.25">
      <c r="B32107" s="683"/>
      <c r="C32107" s="683"/>
      <c r="D32107" s="684"/>
    </row>
    <row r="32108" spans="2:4" ht="15" customHeight="1" x14ac:dyDescent="0.25">
      <c r="B32108" s="683"/>
      <c r="C32108" s="683"/>
      <c r="D32108" s="684"/>
    </row>
    <row r="32109" spans="2:4" ht="15" customHeight="1" x14ac:dyDescent="0.25">
      <c r="B32109" s="683"/>
      <c r="C32109" s="683"/>
      <c r="D32109" s="684"/>
    </row>
    <row r="32110" spans="2:4" ht="15" customHeight="1" x14ac:dyDescent="0.25">
      <c r="B32110" s="683"/>
      <c r="C32110" s="683"/>
      <c r="D32110" s="684"/>
    </row>
    <row r="32111" spans="2:4" ht="15" customHeight="1" x14ac:dyDescent="0.25">
      <c r="B32111" s="683"/>
      <c r="C32111" s="683"/>
      <c r="D32111" s="684"/>
    </row>
    <row r="32112" spans="2:4" ht="15" customHeight="1" x14ac:dyDescent="0.25">
      <c r="B32112" s="683"/>
      <c r="C32112" s="683"/>
      <c r="D32112" s="684"/>
    </row>
    <row r="32113" spans="2:4" ht="15" customHeight="1" x14ac:dyDescent="0.25">
      <c r="B32113" s="683"/>
      <c r="C32113" s="683"/>
      <c r="D32113" s="684"/>
    </row>
    <row r="32114" spans="2:4" ht="15" customHeight="1" x14ac:dyDescent="0.25">
      <c r="B32114" s="683"/>
      <c r="C32114" s="683"/>
      <c r="D32114" s="684"/>
    </row>
    <row r="32115" spans="2:4" ht="15" customHeight="1" x14ac:dyDescent="0.25">
      <c r="B32115" s="683"/>
      <c r="C32115" s="683"/>
      <c r="D32115" s="684"/>
    </row>
    <row r="32116" spans="2:4" ht="15" customHeight="1" x14ac:dyDescent="0.25">
      <c r="B32116" s="683"/>
      <c r="C32116" s="683"/>
      <c r="D32116" s="684"/>
    </row>
    <row r="32117" spans="2:4" ht="15" customHeight="1" x14ac:dyDescent="0.25">
      <c r="B32117" s="683"/>
      <c r="C32117" s="683"/>
      <c r="D32117" s="684"/>
    </row>
    <row r="32118" spans="2:4" ht="15" customHeight="1" x14ac:dyDescent="0.25">
      <c r="B32118" s="683"/>
      <c r="C32118" s="683"/>
      <c r="D32118" s="684"/>
    </row>
    <row r="32119" spans="2:4" ht="15" customHeight="1" x14ac:dyDescent="0.25">
      <c r="B32119" s="683"/>
      <c r="C32119" s="683"/>
      <c r="D32119" s="684"/>
    </row>
    <row r="32120" spans="2:4" ht="15" customHeight="1" x14ac:dyDescent="0.25">
      <c r="B32120" s="683"/>
      <c r="C32120" s="683"/>
      <c r="D32120" s="684"/>
    </row>
    <row r="32121" spans="2:4" ht="15" customHeight="1" x14ac:dyDescent="0.25">
      <c r="B32121" s="683"/>
      <c r="C32121" s="683"/>
      <c r="D32121" s="684"/>
    </row>
    <row r="32122" spans="2:4" ht="15" customHeight="1" x14ac:dyDescent="0.25">
      <c r="B32122" s="683"/>
      <c r="C32122" s="683"/>
      <c r="D32122" s="684"/>
    </row>
    <row r="32123" spans="2:4" ht="15" customHeight="1" x14ac:dyDescent="0.25">
      <c r="B32123" s="683"/>
      <c r="C32123" s="683"/>
      <c r="D32123" s="684"/>
    </row>
    <row r="32124" spans="2:4" ht="15" customHeight="1" x14ac:dyDescent="0.25">
      <c r="B32124" s="683"/>
      <c r="C32124" s="683"/>
      <c r="D32124" s="684"/>
    </row>
    <row r="32125" spans="2:4" ht="15" customHeight="1" x14ac:dyDescent="0.25">
      <c r="B32125" s="683"/>
      <c r="C32125" s="683"/>
      <c r="D32125" s="684"/>
    </row>
    <row r="32126" spans="2:4" ht="15" customHeight="1" x14ac:dyDescent="0.25">
      <c r="B32126" s="683"/>
      <c r="C32126" s="683"/>
      <c r="D32126" s="684"/>
    </row>
    <row r="32127" spans="2:4" ht="15" customHeight="1" x14ac:dyDescent="0.25">
      <c r="B32127" s="683"/>
      <c r="C32127" s="683"/>
      <c r="D32127" s="684"/>
    </row>
    <row r="32128" spans="2:4" ht="15" customHeight="1" x14ac:dyDescent="0.25">
      <c r="B32128" s="683"/>
      <c r="C32128" s="683"/>
      <c r="D32128" s="684"/>
    </row>
    <row r="32129" spans="2:4" ht="15" customHeight="1" x14ac:dyDescent="0.25">
      <c r="B32129" s="683"/>
      <c r="C32129" s="683"/>
      <c r="D32129" s="684"/>
    </row>
    <row r="32130" spans="2:4" ht="15" customHeight="1" x14ac:dyDescent="0.25">
      <c r="B32130" s="683"/>
      <c r="C32130" s="683"/>
      <c r="D32130" s="684"/>
    </row>
    <row r="32131" spans="2:4" ht="15" customHeight="1" x14ac:dyDescent="0.25">
      <c r="B32131" s="683"/>
      <c r="C32131" s="683"/>
      <c r="D32131" s="684"/>
    </row>
    <row r="32132" spans="2:4" ht="15" customHeight="1" x14ac:dyDescent="0.25">
      <c r="B32132" s="683"/>
      <c r="C32132" s="683"/>
      <c r="D32132" s="684"/>
    </row>
    <row r="32133" spans="2:4" ht="15" customHeight="1" x14ac:dyDescent="0.25">
      <c r="B32133" s="683"/>
      <c r="C32133" s="683"/>
      <c r="D32133" s="684"/>
    </row>
    <row r="32134" spans="2:4" ht="15" customHeight="1" x14ac:dyDescent="0.25">
      <c r="B32134" s="683"/>
      <c r="C32134" s="683"/>
      <c r="D32134" s="684"/>
    </row>
    <row r="32135" spans="2:4" ht="15" customHeight="1" x14ac:dyDescent="0.25">
      <c r="B32135" s="683"/>
      <c r="C32135" s="683"/>
      <c r="D32135" s="684"/>
    </row>
    <row r="32136" spans="2:4" ht="15" customHeight="1" x14ac:dyDescent="0.25">
      <c r="B32136" s="683"/>
      <c r="C32136" s="683"/>
      <c r="D32136" s="684"/>
    </row>
    <row r="32137" spans="2:4" ht="15" customHeight="1" x14ac:dyDescent="0.25">
      <c r="B32137" s="683"/>
      <c r="C32137" s="683"/>
      <c r="D32137" s="684"/>
    </row>
    <row r="32138" spans="2:4" ht="15" customHeight="1" x14ac:dyDescent="0.25">
      <c r="B32138" s="683"/>
      <c r="C32138" s="683"/>
      <c r="D32138" s="684"/>
    </row>
    <row r="32139" spans="2:4" ht="15" customHeight="1" x14ac:dyDescent="0.25">
      <c r="B32139" s="683"/>
      <c r="C32139" s="683"/>
      <c r="D32139" s="684"/>
    </row>
    <row r="32140" spans="2:4" ht="15" customHeight="1" x14ac:dyDescent="0.25">
      <c r="B32140" s="683"/>
      <c r="C32140" s="683"/>
      <c r="D32140" s="684"/>
    </row>
    <row r="32141" spans="2:4" ht="15" customHeight="1" x14ac:dyDescent="0.25">
      <c r="B32141" s="683"/>
      <c r="C32141" s="683"/>
      <c r="D32141" s="684"/>
    </row>
    <row r="32142" spans="2:4" ht="15" customHeight="1" x14ac:dyDescent="0.25">
      <c r="B32142" s="683"/>
      <c r="C32142" s="683"/>
      <c r="D32142" s="684"/>
    </row>
    <row r="32143" spans="2:4" ht="15" customHeight="1" x14ac:dyDescent="0.25">
      <c r="B32143" s="683"/>
      <c r="C32143" s="683"/>
      <c r="D32143" s="684"/>
    </row>
    <row r="32144" spans="2:4" ht="15" customHeight="1" x14ac:dyDescent="0.25">
      <c r="B32144" s="683"/>
      <c r="C32144" s="683"/>
      <c r="D32144" s="684"/>
    </row>
    <row r="32145" spans="2:4" ht="15" customHeight="1" x14ac:dyDescent="0.25">
      <c r="B32145" s="683"/>
      <c r="C32145" s="683"/>
      <c r="D32145" s="684"/>
    </row>
    <row r="32146" spans="2:4" ht="15" customHeight="1" x14ac:dyDescent="0.25">
      <c r="B32146" s="683"/>
      <c r="C32146" s="683"/>
      <c r="D32146" s="684"/>
    </row>
    <row r="32147" spans="2:4" ht="15" customHeight="1" x14ac:dyDescent="0.25">
      <c r="B32147" s="683"/>
      <c r="C32147" s="683"/>
      <c r="D32147" s="684"/>
    </row>
    <row r="32148" spans="2:4" ht="15" customHeight="1" x14ac:dyDescent="0.25">
      <c r="B32148" s="683"/>
      <c r="C32148" s="683"/>
      <c r="D32148" s="684"/>
    </row>
    <row r="32149" spans="2:4" ht="15" customHeight="1" x14ac:dyDescent="0.25">
      <c r="B32149" s="683"/>
      <c r="C32149" s="683"/>
      <c r="D32149" s="684"/>
    </row>
    <row r="32150" spans="2:4" ht="15" customHeight="1" x14ac:dyDescent="0.25">
      <c r="B32150" s="683"/>
      <c r="C32150" s="683"/>
      <c r="D32150" s="684"/>
    </row>
    <row r="32151" spans="2:4" ht="15" customHeight="1" x14ac:dyDescent="0.25">
      <c r="B32151" s="683"/>
      <c r="C32151" s="683"/>
      <c r="D32151" s="684"/>
    </row>
    <row r="32152" spans="2:4" ht="15" customHeight="1" x14ac:dyDescent="0.25">
      <c r="B32152" s="683"/>
      <c r="C32152" s="683"/>
      <c r="D32152" s="684"/>
    </row>
    <row r="32153" spans="2:4" ht="15" customHeight="1" x14ac:dyDescent="0.25">
      <c r="B32153" s="683"/>
      <c r="C32153" s="683"/>
      <c r="D32153" s="684"/>
    </row>
    <row r="32154" spans="2:4" ht="15" customHeight="1" x14ac:dyDescent="0.25">
      <c r="B32154" s="683"/>
      <c r="C32154" s="683"/>
      <c r="D32154" s="684"/>
    </row>
    <row r="32155" spans="2:4" ht="15" customHeight="1" x14ac:dyDescent="0.25">
      <c r="B32155" s="683"/>
      <c r="C32155" s="683"/>
      <c r="D32155" s="684"/>
    </row>
    <row r="32156" spans="2:4" ht="15" customHeight="1" x14ac:dyDescent="0.25">
      <c r="B32156" s="683"/>
      <c r="C32156" s="683"/>
      <c r="D32156" s="684"/>
    </row>
    <row r="32157" spans="2:4" ht="15" customHeight="1" x14ac:dyDescent="0.25">
      <c r="B32157" s="683"/>
      <c r="C32157" s="683"/>
      <c r="D32157" s="684"/>
    </row>
    <row r="32158" spans="2:4" ht="15" customHeight="1" x14ac:dyDescent="0.25">
      <c r="B32158" s="683"/>
      <c r="C32158" s="683"/>
      <c r="D32158" s="684"/>
    </row>
    <row r="32159" spans="2:4" ht="15" customHeight="1" x14ac:dyDescent="0.25">
      <c r="B32159" s="683"/>
      <c r="C32159" s="683"/>
      <c r="D32159" s="684"/>
    </row>
    <row r="32160" spans="2:4" ht="15" customHeight="1" x14ac:dyDescent="0.25">
      <c r="B32160" s="683"/>
      <c r="C32160" s="683"/>
      <c r="D32160" s="684"/>
    </row>
    <row r="32161" spans="2:4" ht="15" customHeight="1" x14ac:dyDescent="0.25">
      <c r="B32161" s="683"/>
      <c r="C32161" s="683"/>
      <c r="D32161" s="684"/>
    </row>
    <row r="32162" spans="2:4" ht="15" customHeight="1" x14ac:dyDescent="0.25">
      <c r="B32162" s="683"/>
      <c r="C32162" s="683"/>
      <c r="D32162" s="684"/>
    </row>
    <row r="32163" spans="2:4" ht="15" customHeight="1" x14ac:dyDescent="0.25">
      <c r="B32163" s="683"/>
      <c r="C32163" s="683"/>
      <c r="D32163" s="684"/>
    </row>
    <row r="32164" spans="2:4" ht="15" customHeight="1" x14ac:dyDescent="0.25">
      <c r="B32164" s="683"/>
      <c r="C32164" s="683"/>
      <c r="D32164" s="684"/>
    </row>
    <row r="32165" spans="2:4" ht="15" customHeight="1" x14ac:dyDescent="0.25">
      <c r="B32165" s="683"/>
      <c r="C32165" s="683"/>
      <c r="D32165" s="684"/>
    </row>
    <row r="32166" spans="2:4" ht="15" customHeight="1" x14ac:dyDescent="0.25">
      <c r="B32166" s="683"/>
      <c r="C32166" s="683"/>
      <c r="D32166" s="684"/>
    </row>
    <row r="32167" spans="2:4" ht="15" customHeight="1" x14ac:dyDescent="0.25">
      <c r="B32167" s="683"/>
      <c r="C32167" s="683"/>
      <c r="D32167" s="684"/>
    </row>
    <row r="32168" spans="2:4" ht="15" customHeight="1" x14ac:dyDescent="0.25">
      <c r="B32168" s="683"/>
      <c r="C32168" s="683"/>
      <c r="D32168" s="684"/>
    </row>
    <row r="32169" spans="2:4" ht="15" customHeight="1" x14ac:dyDescent="0.25">
      <c r="B32169" s="683"/>
      <c r="C32169" s="683"/>
      <c r="D32169" s="684"/>
    </row>
    <row r="32170" spans="2:4" ht="15" customHeight="1" x14ac:dyDescent="0.25">
      <c r="B32170" s="683"/>
      <c r="C32170" s="683"/>
      <c r="D32170" s="684"/>
    </row>
    <row r="32171" spans="2:4" ht="15" customHeight="1" x14ac:dyDescent="0.25">
      <c r="B32171" s="683"/>
      <c r="C32171" s="683"/>
      <c r="D32171" s="684"/>
    </row>
    <row r="32172" spans="2:4" ht="15" customHeight="1" x14ac:dyDescent="0.25">
      <c r="B32172" s="683"/>
      <c r="C32172" s="683"/>
      <c r="D32172" s="684"/>
    </row>
    <row r="32173" spans="2:4" ht="15" customHeight="1" x14ac:dyDescent="0.25">
      <c r="B32173" s="683"/>
      <c r="C32173" s="683"/>
      <c r="D32173" s="684"/>
    </row>
    <row r="32174" spans="2:4" ht="15" customHeight="1" x14ac:dyDescent="0.25">
      <c r="B32174" s="683"/>
      <c r="C32174" s="683"/>
      <c r="D32174" s="684"/>
    </row>
    <row r="32175" spans="2:4" ht="15" customHeight="1" x14ac:dyDescent="0.25">
      <c r="B32175" s="683"/>
      <c r="C32175" s="683"/>
      <c r="D32175" s="684"/>
    </row>
    <row r="32176" spans="2:4" ht="15" customHeight="1" x14ac:dyDescent="0.25">
      <c r="B32176" s="683"/>
      <c r="C32176" s="683"/>
      <c r="D32176" s="684"/>
    </row>
    <row r="32177" spans="2:4" ht="15" customHeight="1" x14ac:dyDescent="0.25">
      <c r="B32177" s="683"/>
      <c r="C32177" s="683"/>
      <c r="D32177" s="684"/>
    </row>
    <row r="32178" spans="2:4" ht="15" customHeight="1" x14ac:dyDescent="0.25">
      <c r="B32178" s="683"/>
      <c r="C32178" s="683"/>
      <c r="D32178" s="684"/>
    </row>
    <row r="32179" spans="2:4" ht="15" customHeight="1" x14ac:dyDescent="0.25">
      <c r="B32179" s="683"/>
      <c r="C32179" s="683"/>
      <c r="D32179" s="684"/>
    </row>
    <row r="32180" spans="2:4" ht="15" customHeight="1" x14ac:dyDescent="0.25">
      <c r="B32180" s="683"/>
      <c r="C32180" s="683"/>
      <c r="D32180" s="684"/>
    </row>
    <row r="32181" spans="2:4" ht="15" customHeight="1" x14ac:dyDescent="0.25">
      <c r="B32181" s="683"/>
      <c r="C32181" s="683"/>
      <c r="D32181" s="684"/>
    </row>
    <row r="32182" spans="2:4" ht="15" customHeight="1" x14ac:dyDescent="0.25">
      <c r="B32182" s="683"/>
      <c r="C32182" s="683"/>
      <c r="D32182" s="684"/>
    </row>
    <row r="32183" spans="2:4" ht="15" customHeight="1" x14ac:dyDescent="0.25">
      <c r="B32183" s="683"/>
      <c r="C32183" s="683"/>
      <c r="D32183" s="684"/>
    </row>
    <row r="32184" spans="2:4" ht="15" customHeight="1" x14ac:dyDescent="0.25">
      <c r="B32184" s="683"/>
      <c r="C32184" s="683"/>
      <c r="D32184" s="684"/>
    </row>
    <row r="32185" spans="2:4" ht="15" customHeight="1" x14ac:dyDescent="0.25">
      <c r="B32185" s="683"/>
      <c r="C32185" s="683"/>
      <c r="D32185" s="684"/>
    </row>
    <row r="32186" spans="2:4" ht="15" customHeight="1" x14ac:dyDescent="0.25">
      <c r="B32186" s="683"/>
      <c r="C32186" s="683"/>
      <c r="D32186" s="684"/>
    </row>
    <row r="32187" spans="2:4" ht="15" customHeight="1" x14ac:dyDescent="0.25">
      <c r="B32187" s="683"/>
      <c r="C32187" s="683"/>
      <c r="D32187" s="684"/>
    </row>
    <row r="32188" spans="2:4" ht="15" customHeight="1" x14ac:dyDescent="0.25">
      <c r="B32188" s="683"/>
      <c r="C32188" s="683"/>
      <c r="D32188" s="684"/>
    </row>
    <row r="32189" spans="2:4" ht="15" customHeight="1" x14ac:dyDescent="0.25">
      <c r="B32189" s="683"/>
      <c r="C32189" s="683"/>
      <c r="D32189" s="684"/>
    </row>
    <row r="32190" spans="2:4" ht="15" customHeight="1" x14ac:dyDescent="0.25">
      <c r="B32190" s="683"/>
      <c r="C32190" s="683"/>
      <c r="D32190" s="684"/>
    </row>
    <row r="32191" spans="2:4" ht="15" customHeight="1" x14ac:dyDescent="0.25">
      <c r="B32191" s="683"/>
      <c r="C32191" s="683"/>
      <c r="D32191" s="684"/>
    </row>
    <row r="32192" spans="2:4" ht="15" customHeight="1" x14ac:dyDescent="0.25">
      <c r="B32192" s="683"/>
      <c r="C32192" s="683"/>
      <c r="D32192" s="684"/>
    </row>
    <row r="32193" spans="2:4" ht="15" customHeight="1" x14ac:dyDescent="0.25">
      <c r="B32193" s="683"/>
      <c r="C32193" s="683"/>
      <c r="D32193" s="684"/>
    </row>
    <row r="32194" spans="2:4" ht="15" customHeight="1" x14ac:dyDescent="0.25">
      <c r="B32194" s="683"/>
      <c r="C32194" s="683"/>
      <c r="D32194" s="684"/>
    </row>
    <row r="32195" spans="2:4" ht="15" customHeight="1" x14ac:dyDescent="0.25">
      <c r="B32195" s="683"/>
      <c r="C32195" s="683"/>
      <c r="D32195" s="684"/>
    </row>
    <row r="32196" spans="2:4" ht="15" customHeight="1" x14ac:dyDescent="0.25">
      <c r="B32196" s="683"/>
      <c r="C32196" s="683"/>
      <c r="D32196" s="684"/>
    </row>
    <row r="32197" spans="2:4" ht="15" customHeight="1" x14ac:dyDescent="0.25">
      <c r="B32197" s="683"/>
      <c r="C32197" s="683"/>
      <c r="D32197" s="684"/>
    </row>
    <row r="32198" spans="2:4" ht="15" customHeight="1" x14ac:dyDescent="0.25">
      <c r="B32198" s="683"/>
      <c r="C32198" s="683"/>
      <c r="D32198" s="684"/>
    </row>
    <row r="32199" spans="2:4" ht="15" customHeight="1" x14ac:dyDescent="0.25">
      <c r="B32199" s="683"/>
      <c r="C32199" s="683"/>
      <c r="D32199" s="684"/>
    </row>
    <row r="32200" spans="2:4" ht="15" customHeight="1" x14ac:dyDescent="0.25">
      <c r="B32200" s="683"/>
      <c r="C32200" s="683"/>
      <c r="D32200" s="684"/>
    </row>
    <row r="32201" spans="2:4" ht="15" customHeight="1" x14ac:dyDescent="0.25">
      <c r="B32201" s="683"/>
      <c r="C32201" s="683"/>
      <c r="D32201" s="684"/>
    </row>
    <row r="32202" spans="2:4" ht="15" customHeight="1" x14ac:dyDescent="0.25">
      <c r="B32202" s="683"/>
      <c r="C32202" s="683"/>
      <c r="D32202" s="684"/>
    </row>
    <row r="32203" spans="2:4" ht="15" customHeight="1" x14ac:dyDescent="0.25">
      <c r="B32203" s="683"/>
      <c r="C32203" s="683"/>
      <c r="D32203" s="684"/>
    </row>
    <row r="32204" spans="2:4" ht="15" customHeight="1" x14ac:dyDescent="0.25">
      <c r="B32204" s="683"/>
      <c r="C32204" s="683"/>
      <c r="D32204" s="684"/>
    </row>
    <row r="32205" spans="2:4" ht="15" customHeight="1" x14ac:dyDescent="0.25">
      <c r="B32205" s="683"/>
      <c r="C32205" s="683"/>
      <c r="D32205" s="684"/>
    </row>
    <row r="32206" spans="2:4" ht="15" customHeight="1" x14ac:dyDescent="0.25">
      <c r="B32206" s="683"/>
      <c r="C32206" s="683"/>
      <c r="D32206" s="684"/>
    </row>
    <row r="32207" spans="2:4" ht="15" customHeight="1" x14ac:dyDescent="0.25">
      <c r="B32207" s="683"/>
      <c r="C32207" s="683"/>
      <c r="D32207" s="684"/>
    </row>
    <row r="32208" spans="2:4" ht="15" customHeight="1" x14ac:dyDescent="0.25">
      <c r="B32208" s="683"/>
      <c r="C32208" s="683"/>
      <c r="D32208" s="684"/>
    </row>
    <row r="32209" spans="2:4" ht="15" customHeight="1" x14ac:dyDescent="0.25">
      <c r="B32209" s="683"/>
      <c r="C32209" s="683"/>
      <c r="D32209" s="684"/>
    </row>
    <row r="32210" spans="2:4" ht="15" customHeight="1" x14ac:dyDescent="0.25">
      <c r="B32210" s="683"/>
      <c r="C32210" s="683"/>
      <c r="D32210" s="684"/>
    </row>
    <row r="32211" spans="2:4" ht="15" customHeight="1" x14ac:dyDescent="0.25">
      <c r="B32211" s="683"/>
      <c r="C32211" s="683"/>
      <c r="D32211" s="684"/>
    </row>
    <row r="32212" spans="2:4" ht="15" customHeight="1" x14ac:dyDescent="0.25">
      <c r="B32212" s="683"/>
      <c r="C32212" s="683"/>
      <c r="D32212" s="684"/>
    </row>
    <row r="32213" spans="2:4" ht="15" customHeight="1" x14ac:dyDescent="0.25">
      <c r="B32213" s="683"/>
      <c r="C32213" s="683"/>
      <c r="D32213" s="684"/>
    </row>
    <row r="32214" spans="2:4" ht="15" customHeight="1" x14ac:dyDescent="0.25">
      <c r="B32214" s="683"/>
      <c r="C32214" s="683"/>
      <c r="D32214" s="684"/>
    </row>
    <row r="32215" spans="2:4" ht="15" customHeight="1" x14ac:dyDescent="0.25">
      <c r="B32215" s="683"/>
      <c r="C32215" s="683"/>
      <c r="D32215" s="684"/>
    </row>
    <row r="32216" spans="2:4" ht="15" customHeight="1" x14ac:dyDescent="0.25">
      <c r="B32216" s="683"/>
      <c r="C32216" s="683"/>
      <c r="D32216" s="684"/>
    </row>
    <row r="32217" spans="2:4" ht="15" customHeight="1" x14ac:dyDescent="0.25">
      <c r="B32217" s="683"/>
      <c r="C32217" s="683"/>
      <c r="D32217" s="684"/>
    </row>
    <row r="32218" spans="2:4" ht="15" customHeight="1" x14ac:dyDescent="0.25">
      <c r="B32218" s="683"/>
      <c r="C32218" s="683"/>
      <c r="D32218" s="684"/>
    </row>
    <row r="32219" spans="2:4" ht="15" customHeight="1" x14ac:dyDescent="0.25">
      <c r="B32219" s="683"/>
      <c r="C32219" s="683"/>
      <c r="D32219" s="684"/>
    </row>
    <row r="32220" spans="2:4" ht="15" customHeight="1" x14ac:dyDescent="0.25">
      <c r="B32220" s="683"/>
      <c r="C32220" s="683"/>
      <c r="D32220" s="684"/>
    </row>
    <row r="32221" spans="2:4" ht="15" customHeight="1" x14ac:dyDescent="0.25">
      <c r="B32221" s="683"/>
      <c r="C32221" s="683"/>
      <c r="D32221" s="684"/>
    </row>
    <row r="32222" spans="2:4" ht="15" customHeight="1" x14ac:dyDescent="0.25">
      <c r="B32222" s="683"/>
      <c r="C32222" s="683"/>
      <c r="D32222" s="684"/>
    </row>
    <row r="32223" spans="2:4" ht="15" customHeight="1" x14ac:dyDescent="0.25">
      <c r="B32223" s="683"/>
      <c r="C32223" s="683"/>
      <c r="D32223" s="684"/>
    </row>
    <row r="32224" spans="2:4" ht="15" customHeight="1" x14ac:dyDescent="0.25">
      <c r="B32224" s="683"/>
      <c r="C32224" s="683"/>
      <c r="D32224" s="684"/>
    </row>
    <row r="32225" spans="2:4" ht="15" customHeight="1" x14ac:dyDescent="0.25">
      <c r="B32225" s="683"/>
      <c r="C32225" s="683"/>
      <c r="D32225" s="684"/>
    </row>
    <row r="32226" spans="2:4" ht="15" customHeight="1" x14ac:dyDescent="0.25">
      <c r="B32226" s="683"/>
      <c r="C32226" s="683"/>
      <c r="D32226" s="684"/>
    </row>
    <row r="32227" spans="2:4" ht="15" customHeight="1" x14ac:dyDescent="0.25">
      <c r="B32227" s="683"/>
      <c r="C32227" s="683"/>
      <c r="D32227" s="684"/>
    </row>
    <row r="32228" spans="2:4" ht="15" customHeight="1" x14ac:dyDescent="0.25">
      <c r="B32228" s="683"/>
      <c r="C32228" s="683"/>
      <c r="D32228" s="684"/>
    </row>
    <row r="32229" spans="2:4" ht="15" customHeight="1" x14ac:dyDescent="0.25">
      <c r="B32229" s="683"/>
      <c r="C32229" s="683"/>
      <c r="D32229" s="684"/>
    </row>
    <row r="32230" spans="2:4" ht="15" customHeight="1" x14ac:dyDescent="0.25">
      <c r="B32230" s="683"/>
      <c r="C32230" s="683"/>
      <c r="D32230" s="684"/>
    </row>
    <row r="32231" spans="2:4" ht="15" customHeight="1" x14ac:dyDescent="0.25">
      <c r="B32231" s="683"/>
      <c r="C32231" s="683"/>
      <c r="D32231" s="684"/>
    </row>
    <row r="32232" spans="2:4" ht="15" customHeight="1" x14ac:dyDescent="0.25">
      <c r="B32232" s="683"/>
      <c r="C32232" s="683"/>
      <c r="D32232" s="684"/>
    </row>
    <row r="32233" spans="2:4" ht="15" customHeight="1" x14ac:dyDescent="0.25">
      <c r="B32233" s="683"/>
      <c r="C32233" s="683"/>
      <c r="D32233" s="684"/>
    </row>
    <row r="32234" spans="2:4" ht="15" customHeight="1" x14ac:dyDescent="0.25">
      <c r="B32234" s="683"/>
      <c r="C32234" s="683"/>
      <c r="D32234" s="684"/>
    </row>
    <row r="32235" spans="2:4" ht="15" customHeight="1" x14ac:dyDescent="0.25">
      <c r="B32235" s="683"/>
      <c r="C32235" s="683"/>
      <c r="D32235" s="684"/>
    </row>
    <row r="32236" spans="2:4" ht="15" customHeight="1" x14ac:dyDescent="0.25">
      <c r="B32236" s="683"/>
      <c r="C32236" s="683"/>
      <c r="D32236" s="684"/>
    </row>
    <row r="32237" spans="2:4" ht="15" customHeight="1" x14ac:dyDescent="0.25">
      <c r="B32237" s="683"/>
      <c r="C32237" s="683"/>
      <c r="D32237" s="684"/>
    </row>
    <row r="32238" spans="2:4" ht="15" customHeight="1" x14ac:dyDescent="0.25">
      <c r="B32238" s="683"/>
      <c r="C32238" s="683"/>
      <c r="D32238" s="684"/>
    </row>
    <row r="32239" spans="2:4" ht="15" customHeight="1" x14ac:dyDescent="0.25">
      <c r="B32239" s="683"/>
      <c r="C32239" s="683"/>
      <c r="D32239" s="684"/>
    </row>
    <row r="32240" spans="2:4" ht="15" customHeight="1" x14ac:dyDescent="0.25">
      <c r="B32240" s="683"/>
      <c r="C32240" s="683"/>
      <c r="D32240" s="684"/>
    </row>
    <row r="32241" spans="2:4" ht="15" customHeight="1" x14ac:dyDescent="0.25">
      <c r="B32241" s="683"/>
      <c r="C32241" s="683"/>
      <c r="D32241" s="684"/>
    </row>
    <row r="32242" spans="2:4" ht="15" customHeight="1" x14ac:dyDescent="0.25">
      <c r="B32242" s="683"/>
      <c r="C32242" s="683"/>
      <c r="D32242" s="684"/>
    </row>
    <row r="32243" spans="2:4" ht="15" customHeight="1" x14ac:dyDescent="0.25">
      <c r="B32243" s="683"/>
      <c r="C32243" s="683"/>
      <c r="D32243" s="684"/>
    </row>
    <row r="32244" spans="2:4" ht="15" customHeight="1" x14ac:dyDescent="0.25">
      <c r="B32244" s="683"/>
      <c r="C32244" s="683"/>
      <c r="D32244" s="684"/>
    </row>
    <row r="32245" spans="2:4" ht="15" customHeight="1" x14ac:dyDescent="0.25">
      <c r="B32245" s="683"/>
      <c r="C32245" s="683"/>
      <c r="D32245" s="684"/>
    </row>
    <row r="32246" spans="2:4" ht="15" customHeight="1" x14ac:dyDescent="0.25">
      <c r="B32246" s="683"/>
      <c r="C32246" s="683"/>
      <c r="D32246" s="684"/>
    </row>
    <row r="32247" spans="2:4" ht="15" customHeight="1" x14ac:dyDescent="0.25">
      <c r="B32247" s="683"/>
      <c r="C32247" s="683"/>
      <c r="D32247" s="684"/>
    </row>
    <row r="32248" spans="2:4" ht="15" customHeight="1" x14ac:dyDescent="0.25">
      <c r="B32248" s="683"/>
      <c r="C32248" s="683"/>
      <c r="D32248" s="684"/>
    </row>
    <row r="32249" spans="2:4" ht="15" customHeight="1" x14ac:dyDescent="0.25">
      <c r="B32249" s="683"/>
      <c r="C32249" s="683"/>
      <c r="D32249" s="684"/>
    </row>
    <row r="32250" spans="2:4" ht="15" customHeight="1" x14ac:dyDescent="0.25">
      <c r="B32250" s="683"/>
      <c r="C32250" s="683"/>
      <c r="D32250" s="684"/>
    </row>
    <row r="32251" spans="2:4" ht="15" customHeight="1" x14ac:dyDescent="0.25">
      <c r="B32251" s="683"/>
      <c r="C32251" s="683"/>
      <c r="D32251" s="684"/>
    </row>
    <row r="32252" spans="2:4" ht="15" customHeight="1" x14ac:dyDescent="0.25">
      <c r="B32252" s="683"/>
      <c r="C32252" s="683"/>
      <c r="D32252" s="684"/>
    </row>
    <row r="32253" spans="2:4" ht="15" customHeight="1" x14ac:dyDescent="0.25">
      <c r="B32253" s="683"/>
      <c r="C32253" s="683"/>
      <c r="D32253" s="684"/>
    </row>
    <row r="32254" spans="2:4" ht="15" customHeight="1" x14ac:dyDescent="0.25">
      <c r="B32254" s="683"/>
      <c r="C32254" s="683"/>
      <c r="D32254" s="684"/>
    </row>
    <row r="32255" spans="2:4" ht="15" customHeight="1" x14ac:dyDescent="0.25">
      <c r="B32255" s="683"/>
      <c r="C32255" s="683"/>
      <c r="D32255" s="684"/>
    </row>
    <row r="32256" spans="2:4" ht="15" customHeight="1" x14ac:dyDescent="0.25">
      <c r="B32256" s="683"/>
      <c r="C32256" s="683"/>
      <c r="D32256" s="684"/>
    </row>
    <row r="32257" spans="2:4" ht="15" customHeight="1" x14ac:dyDescent="0.25">
      <c r="B32257" s="683"/>
      <c r="C32257" s="683"/>
      <c r="D32257" s="684"/>
    </row>
    <row r="32258" spans="2:4" ht="15" customHeight="1" x14ac:dyDescent="0.25">
      <c r="B32258" s="683"/>
      <c r="C32258" s="683"/>
      <c r="D32258" s="684"/>
    </row>
    <row r="32259" spans="2:4" ht="15" customHeight="1" x14ac:dyDescent="0.25">
      <c r="B32259" s="683"/>
      <c r="C32259" s="683"/>
      <c r="D32259" s="684"/>
    </row>
    <row r="32260" spans="2:4" ht="15" customHeight="1" x14ac:dyDescent="0.25">
      <c r="B32260" s="683"/>
      <c r="C32260" s="683"/>
      <c r="D32260" s="684"/>
    </row>
    <row r="32261" spans="2:4" ht="15" customHeight="1" x14ac:dyDescent="0.25">
      <c r="B32261" s="683"/>
      <c r="C32261" s="683"/>
      <c r="D32261" s="684"/>
    </row>
    <row r="32262" spans="2:4" ht="15" customHeight="1" x14ac:dyDescent="0.25">
      <c r="B32262" s="683"/>
      <c r="C32262" s="683"/>
      <c r="D32262" s="684"/>
    </row>
    <row r="32263" spans="2:4" ht="15" customHeight="1" x14ac:dyDescent="0.25">
      <c r="B32263" s="683"/>
      <c r="C32263" s="683"/>
      <c r="D32263" s="684"/>
    </row>
    <row r="32264" spans="2:4" ht="15" customHeight="1" x14ac:dyDescent="0.25">
      <c r="B32264" s="683"/>
      <c r="C32264" s="683"/>
      <c r="D32264" s="684"/>
    </row>
    <row r="32265" spans="2:4" ht="15" customHeight="1" x14ac:dyDescent="0.25">
      <c r="B32265" s="683"/>
      <c r="C32265" s="683"/>
      <c r="D32265" s="684"/>
    </row>
    <row r="32266" spans="2:4" ht="15" customHeight="1" x14ac:dyDescent="0.25">
      <c r="B32266" s="683"/>
      <c r="C32266" s="683"/>
      <c r="D32266" s="684"/>
    </row>
    <row r="32267" spans="2:4" ht="15" customHeight="1" x14ac:dyDescent="0.25">
      <c r="B32267" s="683"/>
      <c r="C32267" s="683"/>
      <c r="D32267" s="684"/>
    </row>
    <row r="32268" spans="2:4" ht="15" customHeight="1" x14ac:dyDescent="0.25">
      <c r="B32268" s="683"/>
      <c r="C32268" s="683"/>
      <c r="D32268" s="684"/>
    </row>
    <row r="32269" spans="2:4" ht="15" customHeight="1" x14ac:dyDescent="0.25">
      <c r="B32269" s="683"/>
      <c r="C32269" s="683"/>
      <c r="D32269" s="684"/>
    </row>
    <row r="32270" spans="2:4" ht="15" customHeight="1" x14ac:dyDescent="0.25">
      <c r="B32270" s="683"/>
      <c r="C32270" s="683"/>
      <c r="D32270" s="684"/>
    </row>
    <row r="32271" spans="2:4" ht="15" customHeight="1" x14ac:dyDescent="0.25">
      <c r="B32271" s="683"/>
      <c r="C32271" s="683"/>
      <c r="D32271" s="684"/>
    </row>
    <row r="32272" spans="2:4" ht="15" customHeight="1" x14ac:dyDescent="0.25">
      <c r="B32272" s="683"/>
      <c r="C32272" s="683"/>
      <c r="D32272" s="684"/>
    </row>
    <row r="32273" spans="2:4" ht="15" customHeight="1" x14ac:dyDescent="0.25">
      <c r="B32273" s="683"/>
      <c r="C32273" s="683"/>
      <c r="D32273" s="684"/>
    </row>
    <row r="32274" spans="2:4" ht="15" customHeight="1" x14ac:dyDescent="0.25">
      <c r="B32274" s="683"/>
      <c r="C32274" s="683"/>
      <c r="D32274" s="684"/>
    </row>
    <row r="32275" spans="2:4" ht="15" customHeight="1" x14ac:dyDescent="0.25">
      <c r="B32275" s="683"/>
      <c r="C32275" s="683"/>
      <c r="D32275" s="684"/>
    </row>
    <row r="32276" spans="2:4" ht="15" customHeight="1" x14ac:dyDescent="0.25">
      <c r="B32276" s="683"/>
      <c r="C32276" s="683"/>
      <c r="D32276" s="684"/>
    </row>
    <row r="32277" spans="2:4" ht="15" customHeight="1" x14ac:dyDescent="0.25">
      <c r="B32277" s="683"/>
      <c r="C32277" s="683"/>
      <c r="D32277" s="684"/>
    </row>
    <row r="32278" spans="2:4" ht="15" customHeight="1" x14ac:dyDescent="0.25">
      <c r="B32278" s="683"/>
      <c r="C32278" s="683"/>
      <c r="D32278" s="684"/>
    </row>
    <row r="32279" spans="2:4" ht="15" customHeight="1" x14ac:dyDescent="0.25">
      <c r="B32279" s="683"/>
      <c r="C32279" s="683"/>
      <c r="D32279" s="684"/>
    </row>
    <row r="32280" spans="2:4" ht="15" customHeight="1" x14ac:dyDescent="0.25">
      <c r="B32280" s="683"/>
      <c r="C32280" s="683"/>
      <c r="D32280" s="684"/>
    </row>
    <row r="32281" spans="2:4" ht="15" customHeight="1" x14ac:dyDescent="0.25">
      <c r="B32281" s="683"/>
      <c r="C32281" s="683"/>
      <c r="D32281" s="684"/>
    </row>
    <row r="32282" spans="2:4" ht="15" customHeight="1" x14ac:dyDescent="0.25">
      <c r="B32282" s="683"/>
      <c r="C32282" s="683"/>
      <c r="D32282" s="684"/>
    </row>
    <row r="32283" spans="2:4" ht="15" customHeight="1" x14ac:dyDescent="0.25">
      <c r="B32283" s="683"/>
      <c r="C32283" s="683"/>
      <c r="D32283" s="684"/>
    </row>
    <row r="32284" spans="2:4" ht="15" customHeight="1" x14ac:dyDescent="0.25">
      <c r="B32284" s="683"/>
      <c r="C32284" s="683"/>
      <c r="D32284" s="684"/>
    </row>
    <row r="32285" spans="2:4" ht="15" customHeight="1" x14ac:dyDescent="0.25">
      <c r="B32285" s="683"/>
      <c r="C32285" s="683"/>
      <c r="D32285" s="684"/>
    </row>
    <row r="32286" spans="2:4" ht="15" customHeight="1" x14ac:dyDescent="0.25">
      <c r="B32286" s="683"/>
      <c r="C32286" s="683"/>
      <c r="D32286" s="684"/>
    </row>
    <row r="32287" spans="2:4" ht="15" customHeight="1" x14ac:dyDescent="0.25">
      <c r="B32287" s="683"/>
      <c r="C32287" s="683"/>
      <c r="D32287" s="684"/>
    </row>
    <row r="32288" spans="2:4" ht="15" customHeight="1" x14ac:dyDescent="0.25">
      <c r="B32288" s="683"/>
      <c r="C32288" s="683"/>
      <c r="D32288" s="684"/>
    </row>
    <row r="32289" spans="2:4" ht="15" customHeight="1" x14ac:dyDescent="0.25">
      <c r="B32289" s="683"/>
      <c r="C32289" s="683"/>
      <c r="D32289" s="684"/>
    </row>
    <row r="32290" spans="2:4" ht="15" customHeight="1" x14ac:dyDescent="0.25">
      <c r="B32290" s="683"/>
      <c r="C32290" s="683"/>
      <c r="D32290" s="684"/>
    </row>
    <row r="32291" spans="2:4" ht="15" customHeight="1" x14ac:dyDescent="0.25">
      <c r="B32291" s="683"/>
      <c r="C32291" s="683"/>
      <c r="D32291" s="684"/>
    </row>
    <row r="32292" spans="2:4" ht="15" customHeight="1" x14ac:dyDescent="0.25">
      <c r="B32292" s="683"/>
      <c r="C32292" s="683"/>
      <c r="D32292" s="684"/>
    </row>
    <row r="32293" spans="2:4" ht="15" customHeight="1" x14ac:dyDescent="0.25">
      <c r="B32293" s="683"/>
      <c r="C32293" s="683"/>
      <c r="D32293" s="684"/>
    </row>
    <row r="32294" spans="2:4" ht="15" customHeight="1" x14ac:dyDescent="0.25">
      <c r="B32294" s="683"/>
      <c r="C32294" s="683"/>
      <c r="D32294" s="684"/>
    </row>
    <row r="32295" spans="2:4" ht="15" customHeight="1" x14ac:dyDescent="0.25">
      <c r="B32295" s="683"/>
      <c r="C32295" s="683"/>
      <c r="D32295" s="684"/>
    </row>
    <row r="32296" spans="2:4" ht="15" customHeight="1" x14ac:dyDescent="0.25">
      <c r="B32296" s="683"/>
      <c r="C32296" s="683"/>
      <c r="D32296" s="684"/>
    </row>
    <row r="32297" spans="2:4" ht="15" customHeight="1" x14ac:dyDescent="0.25">
      <c r="B32297" s="683"/>
      <c r="C32297" s="683"/>
      <c r="D32297" s="684"/>
    </row>
    <row r="32298" spans="2:4" ht="15" customHeight="1" x14ac:dyDescent="0.25">
      <c r="B32298" s="683"/>
      <c r="C32298" s="683"/>
      <c r="D32298" s="684"/>
    </row>
    <row r="32299" spans="2:4" ht="15" customHeight="1" x14ac:dyDescent="0.25">
      <c r="B32299" s="683"/>
      <c r="C32299" s="683"/>
      <c r="D32299" s="684"/>
    </row>
    <row r="32300" spans="2:4" ht="15" customHeight="1" x14ac:dyDescent="0.25">
      <c r="B32300" s="683"/>
      <c r="C32300" s="683"/>
      <c r="D32300" s="684"/>
    </row>
    <row r="32301" spans="2:4" ht="15" customHeight="1" x14ac:dyDescent="0.25">
      <c r="B32301" s="683"/>
      <c r="C32301" s="683"/>
      <c r="D32301" s="684"/>
    </row>
    <row r="32302" spans="2:4" ht="15" customHeight="1" x14ac:dyDescent="0.25">
      <c r="B32302" s="683"/>
      <c r="C32302" s="683"/>
      <c r="D32302" s="684"/>
    </row>
    <row r="32303" spans="2:4" ht="15" customHeight="1" x14ac:dyDescent="0.25">
      <c r="B32303" s="683"/>
      <c r="C32303" s="683"/>
      <c r="D32303" s="684"/>
    </row>
    <row r="32304" spans="2:4" ht="15" customHeight="1" x14ac:dyDescent="0.25">
      <c r="B32304" s="683"/>
      <c r="C32304" s="683"/>
      <c r="D32304" s="684"/>
    </row>
    <row r="32305" spans="2:4" ht="15" customHeight="1" x14ac:dyDescent="0.25">
      <c r="B32305" s="683"/>
      <c r="C32305" s="683"/>
      <c r="D32305" s="684"/>
    </row>
    <row r="32306" spans="2:4" ht="15" customHeight="1" x14ac:dyDescent="0.25">
      <c r="B32306" s="683"/>
      <c r="C32306" s="683"/>
      <c r="D32306" s="684"/>
    </row>
    <row r="32307" spans="2:4" ht="15" customHeight="1" x14ac:dyDescent="0.25">
      <c r="B32307" s="683"/>
      <c r="C32307" s="683"/>
      <c r="D32307" s="684"/>
    </row>
    <row r="32308" spans="2:4" ht="15" customHeight="1" x14ac:dyDescent="0.25">
      <c r="B32308" s="683"/>
      <c r="C32308" s="683"/>
      <c r="D32308" s="684"/>
    </row>
    <row r="32309" spans="2:4" ht="15" customHeight="1" x14ac:dyDescent="0.25">
      <c r="B32309" s="683"/>
      <c r="C32309" s="683"/>
      <c r="D32309" s="684"/>
    </row>
    <row r="32310" spans="2:4" ht="15" customHeight="1" x14ac:dyDescent="0.25">
      <c r="B32310" s="683"/>
      <c r="C32310" s="683"/>
      <c r="D32310" s="684"/>
    </row>
    <row r="32311" spans="2:4" ht="15" customHeight="1" x14ac:dyDescent="0.25">
      <c r="B32311" s="683"/>
      <c r="C32311" s="683"/>
      <c r="D32311" s="684"/>
    </row>
    <row r="32312" spans="2:4" ht="15" customHeight="1" x14ac:dyDescent="0.25">
      <c r="B32312" s="683"/>
      <c r="C32312" s="683"/>
      <c r="D32312" s="684"/>
    </row>
    <row r="32313" spans="2:4" ht="15" customHeight="1" x14ac:dyDescent="0.25">
      <c r="B32313" s="683"/>
      <c r="C32313" s="683"/>
      <c r="D32313" s="684"/>
    </row>
    <row r="32314" spans="2:4" ht="15" customHeight="1" x14ac:dyDescent="0.25">
      <c r="B32314" s="683"/>
      <c r="C32314" s="683"/>
      <c r="D32314" s="684"/>
    </row>
    <row r="32315" spans="2:4" ht="15" customHeight="1" x14ac:dyDescent="0.25">
      <c r="B32315" s="683"/>
      <c r="C32315" s="683"/>
      <c r="D32315" s="684"/>
    </row>
    <row r="32316" spans="2:4" ht="15" customHeight="1" x14ac:dyDescent="0.25">
      <c r="B32316" s="683"/>
      <c r="C32316" s="683"/>
      <c r="D32316" s="684"/>
    </row>
    <row r="32317" spans="2:4" ht="15" customHeight="1" x14ac:dyDescent="0.25">
      <c r="B32317" s="683"/>
      <c r="C32317" s="683"/>
      <c r="D32317" s="684"/>
    </row>
    <row r="32318" spans="2:4" ht="15" customHeight="1" x14ac:dyDescent="0.25">
      <c r="B32318" s="683"/>
      <c r="C32318" s="683"/>
      <c r="D32318" s="684"/>
    </row>
    <row r="32319" spans="2:4" ht="15" customHeight="1" x14ac:dyDescent="0.25">
      <c r="B32319" s="683"/>
      <c r="C32319" s="683"/>
      <c r="D32319" s="684"/>
    </row>
    <row r="32320" spans="2:4" ht="15" customHeight="1" x14ac:dyDescent="0.25">
      <c r="B32320" s="683"/>
      <c r="C32320" s="683"/>
      <c r="D32320" s="684"/>
    </row>
    <row r="32321" spans="2:4" ht="15" customHeight="1" x14ac:dyDescent="0.25">
      <c r="B32321" s="683"/>
      <c r="C32321" s="683"/>
      <c r="D32321" s="684"/>
    </row>
    <row r="32322" spans="2:4" ht="15" customHeight="1" x14ac:dyDescent="0.25">
      <c r="B32322" s="683"/>
      <c r="C32322" s="683"/>
      <c r="D32322" s="684"/>
    </row>
    <row r="32323" spans="2:4" ht="15" customHeight="1" x14ac:dyDescent="0.25">
      <c r="B32323" s="683"/>
      <c r="C32323" s="683"/>
      <c r="D32323" s="684"/>
    </row>
    <row r="32324" spans="2:4" ht="15" customHeight="1" x14ac:dyDescent="0.25">
      <c r="B32324" s="683"/>
      <c r="C32324" s="683"/>
      <c r="D32324" s="684"/>
    </row>
    <row r="32325" spans="2:4" ht="15" customHeight="1" x14ac:dyDescent="0.25">
      <c r="B32325" s="683"/>
      <c r="C32325" s="683"/>
      <c r="D32325" s="684"/>
    </row>
    <row r="32326" spans="2:4" ht="15" customHeight="1" x14ac:dyDescent="0.25">
      <c r="B32326" s="683"/>
      <c r="C32326" s="683"/>
      <c r="D32326" s="684"/>
    </row>
    <row r="32327" spans="2:4" ht="15" customHeight="1" x14ac:dyDescent="0.25">
      <c r="B32327" s="683"/>
      <c r="C32327" s="683"/>
      <c r="D32327" s="684"/>
    </row>
    <row r="32328" spans="2:4" ht="15" customHeight="1" x14ac:dyDescent="0.25">
      <c r="B32328" s="683"/>
      <c r="C32328" s="683"/>
      <c r="D32328" s="684"/>
    </row>
    <row r="32329" spans="2:4" ht="15" customHeight="1" x14ac:dyDescent="0.25">
      <c r="B32329" s="683"/>
      <c r="C32329" s="683"/>
      <c r="D32329" s="684"/>
    </row>
    <row r="32330" spans="2:4" ht="15" customHeight="1" x14ac:dyDescent="0.25">
      <c r="B32330" s="683"/>
      <c r="C32330" s="683"/>
      <c r="D32330" s="684"/>
    </row>
    <row r="32331" spans="2:4" ht="15" customHeight="1" x14ac:dyDescent="0.25">
      <c r="B32331" s="683"/>
      <c r="C32331" s="683"/>
      <c r="D32331" s="684"/>
    </row>
    <row r="32332" spans="2:4" ht="15" customHeight="1" x14ac:dyDescent="0.25">
      <c r="B32332" s="683"/>
      <c r="C32332" s="683"/>
      <c r="D32332" s="684"/>
    </row>
    <row r="32333" spans="2:4" ht="15" customHeight="1" x14ac:dyDescent="0.25">
      <c r="B32333" s="683"/>
      <c r="C32333" s="683"/>
      <c r="D32333" s="684"/>
    </row>
    <row r="32334" spans="2:4" ht="15" customHeight="1" x14ac:dyDescent="0.25">
      <c r="B32334" s="683"/>
      <c r="C32334" s="683"/>
      <c r="D32334" s="684"/>
    </row>
    <row r="32335" spans="2:4" ht="15" customHeight="1" x14ac:dyDescent="0.25">
      <c r="B32335" s="683"/>
      <c r="C32335" s="683"/>
      <c r="D32335" s="684"/>
    </row>
    <row r="32336" spans="2:4" ht="15" customHeight="1" x14ac:dyDescent="0.25">
      <c r="B32336" s="683"/>
      <c r="C32336" s="683"/>
      <c r="D32336" s="684"/>
    </row>
    <row r="32337" spans="2:4" ht="15" customHeight="1" x14ac:dyDescent="0.25">
      <c r="B32337" s="683"/>
      <c r="C32337" s="683"/>
      <c r="D32337" s="684"/>
    </row>
    <row r="32338" spans="2:4" ht="15" customHeight="1" x14ac:dyDescent="0.25">
      <c r="B32338" s="683"/>
      <c r="C32338" s="683"/>
      <c r="D32338" s="684"/>
    </row>
    <row r="32339" spans="2:4" ht="15" customHeight="1" x14ac:dyDescent="0.25">
      <c r="B32339" s="683"/>
      <c r="C32339" s="683"/>
      <c r="D32339" s="684"/>
    </row>
    <row r="32340" spans="2:4" ht="15" customHeight="1" x14ac:dyDescent="0.25">
      <c r="B32340" s="683"/>
      <c r="C32340" s="683"/>
      <c r="D32340" s="684"/>
    </row>
    <row r="32341" spans="2:4" ht="15" customHeight="1" x14ac:dyDescent="0.25">
      <c r="B32341" s="683"/>
      <c r="C32341" s="683"/>
      <c r="D32341" s="684"/>
    </row>
    <row r="32342" spans="2:4" ht="15" customHeight="1" x14ac:dyDescent="0.25">
      <c r="B32342" s="683"/>
      <c r="C32342" s="683"/>
      <c r="D32342" s="684"/>
    </row>
    <row r="32343" spans="2:4" ht="15" customHeight="1" x14ac:dyDescent="0.25">
      <c r="B32343" s="683"/>
      <c r="C32343" s="683"/>
      <c r="D32343" s="684"/>
    </row>
    <row r="32344" spans="2:4" ht="15" customHeight="1" x14ac:dyDescent="0.25">
      <c r="B32344" s="683"/>
      <c r="C32344" s="683"/>
      <c r="D32344" s="684"/>
    </row>
    <row r="32345" spans="2:4" ht="15" customHeight="1" x14ac:dyDescent="0.25">
      <c r="B32345" s="683"/>
      <c r="C32345" s="683"/>
      <c r="D32345" s="684"/>
    </row>
    <row r="32346" spans="2:4" ht="15" customHeight="1" x14ac:dyDescent="0.25">
      <c r="B32346" s="683"/>
      <c r="C32346" s="683"/>
      <c r="D32346" s="684"/>
    </row>
    <row r="32347" spans="2:4" ht="15" customHeight="1" x14ac:dyDescent="0.25">
      <c r="B32347" s="683"/>
      <c r="C32347" s="683"/>
      <c r="D32347" s="684"/>
    </row>
    <row r="32348" spans="2:4" ht="15" customHeight="1" x14ac:dyDescent="0.25">
      <c r="B32348" s="683"/>
      <c r="C32348" s="683"/>
      <c r="D32348" s="684"/>
    </row>
    <row r="32349" spans="2:4" ht="15" customHeight="1" x14ac:dyDescent="0.25">
      <c r="B32349" s="683"/>
      <c r="C32349" s="683"/>
      <c r="D32349" s="684"/>
    </row>
    <row r="32350" spans="2:4" ht="15" customHeight="1" x14ac:dyDescent="0.25">
      <c r="B32350" s="683"/>
      <c r="C32350" s="683"/>
      <c r="D32350" s="684"/>
    </row>
    <row r="32351" spans="2:4" ht="15" customHeight="1" x14ac:dyDescent="0.25">
      <c r="B32351" s="683"/>
      <c r="C32351" s="683"/>
      <c r="D32351" s="684"/>
    </row>
    <row r="32352" spans="2:4" ht="15" customHeight="1" x14ac:dyDescent="0.25">
      <c r="B32352" s="683"/>
      <c r="C32352" s="683"/>
      <c r="D32352" s="684"/>
    </row>
    <row r="32353" spans="2:4" ht="15" customHeight="1" x14ac:dyDescent="0.25">
      <c r="B32353" s="683"/>
      <c r="C32353" s="683"/>
      <c r="D32353" s="684"/>
    </row>
    <row r="32354" spans="2:4" ht="15" customHeight="1" x14ac:dyDescent="0.25">
      <c r="B32354" s="683"/>
      <c r="C32354" s="683"/>
      <c r="D32354" s="684"/>
    </row>
    <row r="32355" spans="2:4" ht="15" customHeight="1" x14ac:dyDescent="0.25">
      <c r="B32355" s="683"/>
      <c r="C32355" s="683"/>
      <c r="D32355" s="684"/>
    </row>
    <row r="32356" spans="2:4" ht="15" customHeight="1" x14ac:dyDescent="0.25">
      <c r="B32356" s="683"/>
      <c r="C32356" s="683"/>
      <c r="D32356" s="684"/>
    </row>
    <row r="32357" spans="2:4" ht="15" customHeight="1" x14ac:dyDescent="0.25">
      <c r="B32357" s="683"/>
      <c r="C32357" s="683"/>
      <c r="D32357" s="684"/>
    </row>
    <row r="32358" spans="2:4" ht="15" customHeight="1" x14ac:dyDescent="0.25">
      <c r="B32358" s="683"/>
      <c r="C32358" s="683"/>
      <c r="D32358" s="684"/>
    </row>
    <row r="32359" spans="2:4" ht="15" customHeight="1" x14ac:dyDescent="0.25">
      <c r="B32359" s="683"/>
      <c r="C32359" s="683"/>
      <c r="D32359" s="684"/>
    </row>
    <row r="32360" spans="2:4" ht="15" customHeight="1" x14ac:dyDescent="0.25">
      <c r="B32360" s="683"/>
      <c r="C32360" s="683"/>
      <c r="D32360" s="684"/>
    </row>
    <row r="32361" spans="2:4" ht="15" customHeight="1" x14ac:dyDescent="0.25">
      <c r="B32361" s="683"/>
      <c r="C32361" s="683"/>
      <c r="D32361" s="684"/>
    </row>
    <row r="32362" spans="2:4" ht="15" customHeight="1" x14ac:dyDescent="0.25">
      <c r="B32362" s="683"/>
      <c r="C32362" s="683"/>
      <c r="D32362" s="684"/>
    </row>
    <row r="32363" spans="2:4" ht="15" customHeight="1" x14ac:dyDescent="0.25">
      <c r="B32363" s="683"/>
      <c r="C32363" s="683"/>
      <c r="D32363" s="684"/>
    </row>
    <row r="32364" spans="2:4" ht="15" customHeight="1" x14ac:dyDescent="0.25">
      <c r="B32364" s="683"/>
      <c r="C32364" s="683"/>
      <c r="D32364" s="684"/>
    </row>
    <row r="32365" spans="2:4" ht="15" customHeight="1" x14ac:dyDescent="0.25">
      <c r="B32365" s="683"/>
      <c r="C32365" s="683"/>
      <c r="D32365" s="684"/>
    </row>
    <row r="32366" spans="2:4" ht="15" customHeight="1" x14ac:dyDescent="0.25">
      <c r="B32366" s="683"/>
      <c r="C32366" s="683"/>
      <c r="D32366" s="684"/>
    </row>
    <row r="32367" spans="2:4" ht="15" customHeight="1" x14ac:dyDescent="0.25">
      <c r="B32367" s="683"/>
      <c r="C32367" s="683"/>
      <c r="D32367" s="684"/>
    </row>
    <row r="32368" spans="2:4" ht="15" customHeight="1" x14ac:dyDescent="0.25">
      <c r="B32368" s="683"/>
      <c r="C32368" s="683"/>
      <c r="D32368" s="684"/>
    </row>
    <row r="32369" spans="2:4" ht="15" customHeight="1" x14ac:dyDescent="0.25">
      <c r="B32369" s="683"/>
      <c r="C32369" s="683"/>
      <c r="D32369" s="684"/>
    </row>
    <row r="32370" spans="2:4" ht="15" customHeight="1" x14ac:dyDescent="0.25">
      <c r="B32370" s="683"/>
      <c r="C32370" s="683"/>
      <c r="D32370" s="684"/>
    </row>
    <row r="32371" spans="2:4" ht="15" customHeight="1" x14ac:dyDescent="0.25">
      <c r="B32371" s="683"/>
      <c r="C32371" s="683"/>
      <c r="D32371" s="684"/>
    </row>
    <row r="32372" spans="2:4" ht="15" customHeight="1" x14ac:dyDescent="0.25">
      <c r="B32372" s="683"/>
      <c r="C32372" s="683"/>
      <c r="D32372" s="684"/>
    </row>
    <row r="32373" spans="2:4" ht="15" customHeight="1" x14ac:dyDescent="0.25">
      <c r="B32373" s="683"/>
      <c r="C32373" s="683"/>
      <c r="D32373" s="684"/>
    </row>
    <row r="32374" spans="2:4" ht="15" customHeight="1" x14ac:dyDescent="0.25">
      <c r="B32374" s="683"/>
      <c r="C32374" s="683"/>
      <c r="D32374" s="684"/>
    </row>
    <row r="32375" spans="2:4" ht="15" customHeight="1" x14ac:dyDescent="0.25">
      <c r="B32375" s="683"/>
      <c r="C32375" s="683"/>
      <c r="D32375" s="684"/>
    </row>
    <row r="32376" spans="2:4" ht="15" customHeight="1" x14ac:dyDescent="0.25">
      <c r="B32376" s="683"/>
      <c r="C32376" s="683"/>
      <c r="D32376" s="684"/>
    </row>
    <row r="32377" spans="2:4" ht="15" customHeight="1" x14ac:dyDescent="0.25">
      <c r="B32377" s="683"/>
      <c r="C32377" s="683"/>
      <c r="D32377" s="684"/>
    </row>
    <row r="32378" spans="2:4" ht="15" customHeight="1" x14ac:dyDescent="0.25">
      <c r="B32378" s="683"/>
      <c r="C32378" s="683"/>
      <c r="D32378" s="684"/>
    </row>
    <row r="32379" spans="2:4" ht="15" customHeight="1" x14ac:dyDescent="0.25">
      <c r="B32379" s="683"/>
      <c r="C32379" s="683"/>
      <c r="D32379" s="684"/>
    </row>
    <row r="32380" spans="2:4" ht="15" customHeight="1" x14ac:dyDescent="0.25">
      <c r="B32380" s="683"/>
      <c r="C32380" s="683"/>
      <c r="D32380" s="684"/>
    </row>
    <row r="32381" spans="2:4" ht="15" customHeight="1" x14ac:dyDescent="0.25">
      <c r="B32381" s="683"/>
      <c r="C32381" s="683"/>
      <c r="D32381" s="684"/>
    </row>
    <row r="32382" spans="2:4" ht="15" customHeight="1" x14ac:dyDescent="0.25">
      <c r="B32382" s="683"/>
      <c r="C32382" s="683"/>
      <c r="D32382" s="684"/>
    </row>
    <row r="32383" spans="2:4" ht="15" customHeight="1" x14ac:dyDescent="0.25">
      <c r="B32383" s="683"/>
      <c r="C32383" s="683"/>
      <c r="D32383" s="684"/>
    </row>
    <row r="32384" spans="2:4" ht="15" customHeight="1" x14ac:dyDescent="0.25">
      <c r="B32384" s="683"/>
      <c r="C32384" s="683"/>
      <c r="D32384" s="684"/>
    </row>
    <row r="32385" spans="2:4" ht="15" customHeight="1" x14ac:dyDescent="0.25">
      <c r="B32385" s="683"/>
      <c r="C32385" s="683"/>
      <c r="D32385" s="684"/>
    </row>
    <row r="32386" spans="2:4" ht="15" customHeight="1" x14ac:dyDescent="0.25">
      <c r="B32386" s="683"/>
      <c r="C32386" s="683"/>
      <c r="D32386" s="684"/>
    </row>
    <row r="32387" spans="2:4" ht="15" customHeight="1" x14ac:dyDescent="0.25">
      <c r="B32387" s="683"/>
      <c r="C32387" s="683"/>
      <c r="D32387" s="684"/>
    </row>
    <row r="32388" spans="2:4" ht="15" customHeight="1" x14ac:dyDescent="0.25">
      <c r="B32388" s="683"/>
      <c r="C32388" s="683"/>
      <c r="D32388" s="684"/>
    </row>
    <row r="32389" spans="2:4" ht="15" customHeight="1" x14ac:dyDescent="0.25">
      <c r="B32389" s="683"/>
      <c r="C32389" s="683"/>
      <c r="D32389" s="684"/>
    </row>
    <row r="32390" spans="2:4" ht="15" customHeight="1" x14ac:dyDescent="0.25">
      <c r="B32390" s="683"/>
      <c r="C32390" s="683"/>
      <c r="D32390" s="684"/>
    </row>
    <row r="32391" spans="2:4" ht="15" customHeight="1" x14ac:dyDescent="0.25">
      <c r="B32391" s="683"/>
      <c r="C32391" s="683"/>
      <c r="D32391" s="684"/>
    </row>
    <row r="32392" spans="2:4" ht="15" customHeight="1" x14ac:dyDescent="0.25">
      <c r="B32392" s="683"/>
      <c r="C32392" s="683"/>
      <c r="D32392" s="684"/>
    </row>
    <row r="32393" spans="2:4" ht="15" customHeight="1" x14ac:dyDescent="0.25">
      <c r="B32393" s="683"/>
      <c r="C32393" s="683"/>
      <c r="D32393" s="684"/>
    </row>
    <row r="32394" spans="2:4" ht="15" customHeight="1" x14ac:dyDescent="0.25">
      <c r="B32394" s="683"/>
      <c r="C32394" s="683"/>
      <c r="D32394" s="684"/>
    </row>
    <row r="32395" spans="2:4" ht="15" customHeight="1" x14ac:dyDescent="0.25">
      <c r="B32395" s="683"/>
      <c r="C32395" s="683"/>
      <c r="D32395" s="684"/>
    </row>
    <row r="32396" spans="2:4" ht="15" customHeight="1" x14ac:dyDescent="0.25">
      <c r="B32396" s="683"/>
      <c r="C32396" s="683"/>
      <c r="D32396" s="684"/>
    </row>
    <row r="32397" spans="2:4" ht="15" customHeight="1" x14ac:dyDescent="0.25">
      <c r="B32397" s="683"/>
      <c r="C32397" s="683"/>
      <c r="D32397" s="684"/>
    </row>
    <row r="32398" spans="2:4" ht="15" customHeight="1" x14ac:dyDescent="0.25">
      <c r="B32398" s="683"/>
      <c r="C32398" s="683"/>
      <c r="D32398" s="684"/>
    </row>
    <row r="32399" spans="2:4" ht="15" customHeight="1" x14ac:dyDescent="0.25">
      <c r="B32399" s="683"/>
      <c r="C32399" s="683"/>
      <c r="D32399" s="684"/>
    </row>
    <row r="32400" spans="2:4" ht="15" customHeight="1" x14ac:dyDescent="0.25">
      <c r="B32400" s="683"/>
      <c r="C32400" s="683"/>
      <c r="D32400" s="684"/>
    </row>
    <row r="32401" spans="2:4" ht="15" customHeight="1" x14ac:dyDescent="0.25">
      <c r="B32401" s="683"/>
      <c r="C32401" s="683"/>
      <c r="D32401" s="684"/>
    </row>
    <row r="32402" spans="2:4" ht="15" customHeight="1" x14ac:dyDescent="0.25">
      <c r="B32402" s="683"/>
      <c r="C32402" s="683"/>
      <c r="D32402" s="684"/>
    </row>
    <row r="32403" spans="2:4" ht="15" customHeight="1" x14ac:dyDescent="0.25">
      <c r="B32403" s="683"/>
      <c r="C32403" s="683"/>
      <c r="D32403" s="684"/>
    </row>
    <row r="32404" spans="2:4" ht="15" customHeight="1" x14ac:dyDescent="0.25">
      <c r="B32404" s="683"/>
      <c r="C32404" s="683"/>
      <c r="D32404" s="684"/>
    </row>
    <row r="32405" spans="2:4" ht="15" customHeight="1" x14ac:dyDescent="0.25">
      <c r="B32405" s="683"/>
      <c r="C32405" s="683"/>
      <c r="D32405" s="684"/>
    </row>
    <row r="32406" spans="2:4" ht="15" customHeight="1" x14ac:dyDescent="0.25">
      <c r="B32406" s="683"/>
      <c r="C32406" s="683"/>
      <c r="D32406" s="684"/>
    </row>
    <row r="32407" spans="2:4" ht="15" customHeight="1" x14ac:dyDescent="0.25">
      <c r="B32407" s="683"/>
      <c r="C32407" s="683"/>
      <c r="D32407" s="684"/>
    </row>
    <row r="32408" spans="2:4" ht="15" customHeight="1" x14ac:dyDescent="0.25">
      <c r="B32408" s="683"/>
      <c r="C32408" s="683"/>
      <c r="D32408" s="684"/>
    </row>
    <row r="32409" spans="2:4" ht="15" customHeight="1" x14ac:dyDescent="0.25">
      <c r="B32409" s="683"/>
      <c r="C32409" s="683"/>
      <c r="D32409" s="684"/>
    </row>
    <row r="32410" spans="2:4" ht="15" customHeight="1" x14ac:dyDescent="0.25">
      <c r="B32410" s="683"/>
      <c r="C32410" s="683"/>
      <c r="D32410" s="684"/>
    </row>
    <row r="32411" spans="2:4" ht="15" customHeight="1" x14ac:dyDescent="0.25">
      <c r="B32411" s="683"/>
      <c r="C32411" s="683"/>
      <c r="D32411" s="684"/>
    </row>
    <row r="32412" spans="2:4" ht="15" customHeight="1" x14ac:dyDescent="0.25">
      <c r="B32412" s="683"/>
      <c r="C32412" s="683"/>
      <c r="D32412" s="684"/>
    </row>
    <row r="32413" spans="2:4" ht="15" customHeight="1" x14ac:dyDescent="0.25">
      <c r="B32413" s="683"/>
      <c r="C32413" s="683"/>
      <c r="D32413" s="684"/>
    </row>
    <row r="32414" spans="2:4" ht="15" customHeight="1" x14ac:dyDescent="0.25">
      <c r="B32414" s="683"/>
      <c r="C32414" s="683"/>
      <c r="D32414" s="684"/>
    </row>
    <row r="32415" spans="2:4" ht="15" customHeight="1" x14ac:dyDescent="0.25">
      <c r="B32415" s="683"/>
      <c r="C32415" s="683"/>
      <c r="D32415" s="684"/>
    </row>
    <row r="32416" spans="2:4" ht="15" customHeight="1" x14ac:dyDescent="0.25">
      <c r="B32416" s="683"/>
      <c r="C32416" s="683"/>
      <c r="D32416" s="684"/>
    </row>
    <row r="32417" spans="2:4" ht="15" customHeight="1" x14ac:dyDescent="0.25">
      <c r="B32417" s="683"/>
      <c r="C32417" s="683"/>
      <c r="D32417" s="684"/>
    </row>
    <row r="32418" spans="2:4" ht="15" customHeight="1" x14ac:dyDescent="0.25">
      <c r="B32418" s="683"/>
      <c r="C32418" s="683"/>
      <c r="D32418" s="684"/>
    </row>
    <row r="32419" spans="2:4" ht="15" customHeight="1" x14ac:dyDescent="0.25">
      <c r="B32419" s="683"/>
      <c r="C32419" s="683"/>
      <c r="D32419" s="684"/>
    </row>
    <row r="32420" spans="2:4" ht="15" customHeight="1" x14ac:dyDescent="0.25">
      <c r="B32420" s="683"/>
      <c r="C32420" s="683"/>
      <c r="D32420" s="684"/>
    </row>
    <row r="32421" spans="2:4" ht="15" customHeight="1" x14ac:dyDescent="0.25">
      <c r="B32421" s="683"/>
      <c r="C32421" s="683"/>
      <c r="D32421" s="684"/>
    </row>
    <row r="32422" spans="2:4" ht="15" customHeight="1" x14ac:dyDescent="0.25">
      <c r="B32422" s="683"/>
      <c r="C32422" s="683"/>
      <c r="D32422" s="684"/>
    </row>
    <row r="32423" spans="2:4" ht="15" customHeight="1" x14ac:dyDescent="0.25">
      <c r="B32423" s="683"/>
      <c r="C32423" s="683"/>
      <c r="D32423" s="684"/>
    </row>
    <row r="32424" spans="2:4" ht="15" customHeight="1" x14ac:dyDescent="0.25">
      <c r="B32424" s="683"/>
      <c r="C32424" s="683"/>
      <c r="D32424" s="684"/>
    </row>
    <row r="32425" spans="2:4" ht="15" customHeight="1" x14ac:dyDescent="0.25">
      <c r="B32425" s="683"/>
      <c r="C32425" s="683"/>
      <c r="D32425" s="684"/>
    </row>
    <row r="32426" spans="2:4" ht="15" customHeight="1" x14ac:dyDescent="0.25">
      <c r="B32426" s="683"/>
      <c r="C32426" s="683"/>
      <c r="D32426" s="684"/>
    </row>
    <row r="32427" spans="2:4" ht="15" customHeight="1" x14ac:dyDescent="0.25">
      <c r="B32427" s="683"/>
      <c r="C32427" s="683"/>
      <c r="D32427" s="684"/>
    </row>
    <row r="32428" spans="2:4" ht="15" customHeight="1" x14ac:dyDescent="0.25">
      <c r="B32428" s="683"/>
      <c r="C32428" s="683"/>
      <c r="D32428" s="684"/>
    </row>
    <row r="32429" spans="2:4" ht="15" customHeight="1" x14ac:dyDescent="0.25">
      <c r="B32429" s="683"/>
      <c r="C32429" s="683"/>
      <c r="D32429" s="684"/>
    </row>
    <row r="32430" spans="2:4" ht="15" customHeight="1" x14ac:dyDescent="0.25">
      <c r="B32430" s="683"/>
      <c r="C32430" s="683"/>
      <c r="D32430" s="684"/>
    </row>
    <row r="32431" spans="2:4" ht="15" customHeight="1" x14ac:dyDescent="0.25">
      <c r="B32431" s="683"/>
      <c r="C32431" s="683"/>
      <c r="D32431" s="684"/>
    </row>
    <row r="32432" spans="2:4" ht="15" customHeight="1" x14ac:dyDescent="0.25">
      <c r="B32432" s="683"/>
      <c r="C32432" s="683"/>
      <c r="D32432" s="684"/>
    </row>
    <row r="32433" spans="2:4" ht="15" customHeight="1" x14ac:dyDescent="0.25">
      <c r="B32433" s="683"/>
      <c r="C32433" s="683"/>
      <c r="D32433" s="684"/>
    </row>
    <row r="32434" spans="2:4" ht="15" customHeight="1" x14ac:dyDescent="0.25">
      <c r="B32434" s="683"/>
      <c r="C32434" s="683"/>
      <c r="D32434" s="684"/>
    </row>
    <row r="32435" spans="2:4" ht="15" customHeight="1" x14ac:dyDescent="0.25">
      <c r="B32435" s="683"/>
      <c r="C32435" s="683"/>
      <c r="D32435" s="684"/>
    </row>
    <row r="32436" spans="2:4" ht="15" customHeight="1" x14ac:dyDescent="0.25">
      <c r="B32436" s="683"/>
      <c r="C32436" s="683"/>
      <c r="D32436" s="684"/>
    </row>
    <row r="32437" spans="2:4" ht="15" customHeight="1" x14ac:dyDescent="0.25">
      <c r="B32437" s="683"/>
      <c r="C32437" s="683"/>
      <c r="D32437" s="684"/>
    </row>
    <row r="32438" spans="2:4" ht="15" customHeight="1" x14ac:dyDescent="0.25">
      <c r="B32438" s="683"/>
      <c r="C32438" s="683"/>
      <c r="D32438" s="684"/>
    </row>
    <row r="32439" spans="2:4" ht="15" customHeight="1" x14ac:dyDescent="0.25">
      <c r="B32439" s="683"/>
      <c r="C32439" s="683"/>
      <c r="D32439" s="684"/>
    </row>
    <row r="32440" spans="2:4" ht="15" customHeight="1" x14ac:dyDescent="0.25">
      <c r="B32440" s="683"/>
      <c r="C32440" s="683"/>
      <c r="D32440" s="684"/>
    </row>
    <row r="32441" spans="2:4" ht="15" customHeight="1" x14ac:dyDescent="0.25">
      <c r="B32441" s="683"/>
      <c r="C32441" s="683"/>
      <c r="D32441" s="684"/>
    </row>
    <row r="32442" spans="2:4" ht="15" customHeight="1" x14ac:dyDescent="0.25">
      <c r="B32442" s="683"/>
      <c r="C32442" s="683"/>
      <c r="D32442" s="684"/>
    </row>
    <row r="32443" spans="2:4" ht="15" customHeight="1" x14ac:dyDescent="0.25">
      <c r="B32443" s="683"/>
      <c r="C32443" s="683"/>
      <c r="D32443" s="684"/>
    </row>
    <row r="32444" spans="2:4" ht="15" customHeight="1" x14ac:dyDescent="0.25">
      <c r="B32444" s="683"/>
      <c r="C32444" s="683"/>
      <c r="D32444" s="684"/>
    </row>
    <row r="32445" spans="2:4" ht="15" customHeight="1" x14ac:dyDescent="0.25">
      <c r="B32445" s="683"/>
      <c r="C32445" s="683"/>
      <c r="D32445" s="684"/>
    </row>
    <row r="32446" spans="2:4" ht="15" customHeight="1" x14ac:dyDescent="0.25">
      <c r="B32446" s="683"/>
      <c r="C32446" s="683"/>
      <c r="D32446" s="684"/>
    </row>
    <row r="32447" spans="2:4" ht="15" customHeight="1" x14ac:dyDescent="0.25">
      <c r="B32447" s="683"/>
      <c r="C32447" s="683"/>
      <c r="D32447" s="684"/>
    </row>
    <row r="32448" spans="2:4" ht="15" customHeight="1" x14ac:dyDescent="0.25">
      <c r="B32448" s="683"/>
      <c r="C32448" s="683"/>
      <c r="D32448" s="684"/>
    </row>
    <row r="32449" spans="2:4" ht="15" customHeight="1" x14ac:dyDescent="0.25">
      <c r="B32449" s="683"/>
      <c r="C32449" s="683"/>
      <c r="D32449" s="684"/>
    </row>
    <row r="32450" spans="2:4" ht="15" customHeight="1" x14ac:dyDescent="0.25">
      <c r="B32450" s="683"/>
      <c r="C32450" s="683"/>
      <c r="D32450" s="684"/>
    </row>
    <row r="32451" spans="2:4" ht="15" customHeight="1" x14ac:dyDescent="0.25">
      <c r="B32451" s="683"/>
      <c r="C32451" s="683"/>
      <c r="D32451" s="684"/>
    </row>
    <row r="32452" spans="2:4" ht="15" customHeight="1" x14ac:dyDescent="0.25">
      <c r="B32452" s="683"/>
      <c r="C32452" s="683"/>
      <c r="D32452" s="684"/>
    </row>
    <row r="32453" spans="2:4" ht="15" customHeight="1" x14ac:dyDescent="0.25">
      <c r="B32453" s="683"/>
      <c r="C32453" s="683"/>
      <c r="D32453" s="684"/>
    </row>
    <row r="32454" spans="2:4" ht="15" customHeight="1" x14ac:dyDescent="0.25">
      <c r="B32454" s="683"/>
      <c r="C32454" s="683"/>
      <c r="D32454" s="684"/>
    </row>
    <row r="32455" spans="2:4" ht="15" customHeight="1" x14ac:dyDescent="0.25">
      <c r="B32455" s="683"/>
      <c r="C32455" s="683"/>
      <c r="D32455" s="684"/>
    </row>
    <row r="32456" spans="2:4" ht="15" customHeight="1" x14ac:dyDescent="0.25">
      <c r="B32456" s="683"/>
      <c r="C32456" s="683"/>
      <c r="D32456" s="684"/>
    </row>
    <row r="32457" spans="2:4" ht="15" customHeight="1" x14ac:dyDescent="0.25">
      <c r="B32457" s="683"/>
      <c r="C32457" s="683"/>
      <c r="D32457" s="684"/>
    </row>
    <row r="32458" spans="2:4" ht="15" customHeight="1" x14ac:dyDescent="0.25">
      <c r="B32458" s="683"/>
      <c r="C32458" s="683"/>
      <c r="D32458" s="684"/>
    </row>
    <row r="32459" spans="2:4" ht="15" customHeight="1" x14ac:dyDescent="0.25">
      <c r="B32459" s="683"/>
      <c r="C32459" s="683"/>
      <c r="D32459" s="684"/>
    </row>
    <row r="32460" spans="2:4" ht="15" customHeight="1" x14ac:dyDescent="0.25">
      <c r="B32460" s="683"/>
      <c r="C32460" s="683"/>
      <c r="D32460" s="684"/>
    </row>
    <row r="32461" spans="2:4" ht="15" customHeight="1" x14ac:dyDescent="0.25">
      <c r="B32461" s="683"/>
      <c r="C32461" s="683"/>
      <c r="D32461" s="684"/>
    </row>
    <row r="32462" spans="2:4" ht="15" customHeight="1" x14ac:dyDescent="0.25">
      <c r="B32462" s="683"/>
      <c r="C32462" s="683"/>
      <c r="D32462" s="684"/>
    </row>
    <row r="32463" spans="2:4" ht="15" customHeight="1" x14ac:dyDescent="0.25">
      <c r="B32463" s="683"/>
      <c r="C32463" s="683"/>
      <c r="D32463" s="684"/>
    </row>
    <row r="32464" spans="2:4" ht="15" customHeight="1" x14ac:dyDescent="0.25">
      <c r="B32464" s="683"/>
      <c r="C32464" s="683"/>
      <c r="D32464" s="684"/>
    </row>
    <row r="32465" spans="2:4" ht="15" customHeight="1" x14ac:dyDescent="0.25">
      <c r="B32465" s="683"/>
      <c r="C32465" s="683"/>
      <c r="D32465" s="684"/>
    </row>
    <row r="32466" spans="2:4" ht="15" customHeight="1" x14ac:dyDescent="0.25">
      <c r="B32466" s="683"/>
      <c r="C32466" s="683"/>
      <c r="D32466" s="684"/>
    </row>
    <row r="32467" spans="2:4" ht="15" customHeight="1" x14ac:dyDescent="0.25">
      <c r="B32467" s="683"/>
      <c r="C32467" s="683"/>
      <c r="D32467" s="684"/>
    </row>
    <row r="32468" spans="2:4" ht="15" customHeight="1" x14ac:dyDescent="0.25">
      <c r="B32468" s="683"/>
      <c r="C32468" s="683"/>
      <c r="D32468" s="684"/>
    </row>
    <row r="32469" spans="2:4" ht="15" customHeight="1" x14ac:dyDescent="0.25">
      <c r="B32469" s="683"/>
      <c r="C32469" s="683"/>
      <c r="D32469" s="684"/>
    </row>
    <row r="32470" spans="2:4" ht="15" customHeight="1" x14ac:dyDescent="0.25">
      <c r="B32470" s="683"/>
      <c r="C32470" s="683"/>
      <c r="D32470" s="684"/>
    </row>
    <row r="32471" spans="2:4" ht="15" customHeight="1" x14ac:dyDescent="0.25">
      <c r="B32471" s="683"/>
      <c r="C32471" s="683"/>
      <c r="D32471" s="684"/>
    </row>
    <row r="32472" spans="2:4" ht="15" customHeight="1" x14ac:dyDescent="0.25">
      <c r="B32472" s="683"/>
      <c r="C32472" s="683"/>
      <c r="D32472" s="684"/>
    </row>
    <row r="32473" spans="2:4" ht="15" customHeight="1" x14ac:dyDescent="0.25">
      <c r="B32473" s="683"/>
      <c r="C32473" s="683"/>
      <c r="D32473" s="684"/>
    </row>
    <row r="32474" spans="2:4" ht="15" customHeight="1" x14ac:dyDescent="0.25">
      <c r="B32474" s="683"/>
      <c r="C32474" s="683"/>
      <c r="D32474" s="684"/>
    </row>
    <row r="32475" spans="2:4" ht="15" customHeight="1" x14ac:dyDescent="0.25">
      <c r="B32475" s="683"/>
      <c r="C32475" s="683"/>
      <c r="D32475" s="684"/>
    </row>
    <row r="32476" spans="2:4" ht="15" customHeight="1" x14ac:dyDescent="0.25">
      <c r="B32476" s="683"/>
      <c r="C32476" s="683"/>
      <c r="D32476" s="684"/>
    </row>
    <row r="32477" spans="2:4" ht="15" customHeight="1" x14ac:dyDescent="0.25">
      <c r="B32477" s="683"/>
      <c r="C32477" s="683"/>
      <c r="D32477" s="684"/>
    </row>
    <row r="32478" spans="2:4" ht="15" customHeight="1" x14ac:dyDescent="0.25">
      <c r="B32478" s="683"/>
      <c r="C32478" s="683"/>
      <c r="D32478" s="684"/>
    </row>
    <row r="32479" spans="2:4" ht="15" customHeight="1" x14ac:dyDescent="0.25">
      <c r="B32479" s="683"/>
      <c r="C32479" s="683"/>
      <c r="D32479" s="684"/>
    </row>
    <row r="32480" spans="2:4" ht="15" customHeight="1" x14ac:dyDescent="0.25">
      <c r="B32480" s="683"/>
      <c r="C32480" s="683"/>
      <c r="D32480" s="684"/>
    </row>
    <row r="32481" spans="2:4" ht="15" customHeight="1" x14ac:dyDescent="0.25">
      <c r="B32481" s="683"/>
      <c r="C32481" s="683"/>
      <c r="D32481" s="684"/>
    </row>
    <row r="32482" spans="2:4" ht="15" customHeight="1" x14ac:dyDescent="0.25">
      <c r="B32482" s="683"/>
      <c r="C32482" s="683"/>
      <c r="D32482" s="684"/>
    </row>
    <row r="32483" spans="2:4" ht="15" customHeight="1" x14ac:dyDescent="0.25">
      <c r="B32483" s="683"/>
      <c r="C32483" s="683"/>
      <c r="D32483" s="684"/>
    </row>
    <row r="32484" spans="2:4" ht="15" customHeight="1" x14ac:dyDescent="0.25">
      <c r="B32484" s="683"/>
      <c r="C32484" s="683"/>
      <c r="D32484" s="684"/>
    </row>
    <row r="32485" spans="2:4" ht="15" customHeight="1" x14ac:dyDescent="0.25">
      <c r="B32485" s="683"/>
      <c r="C32485" s="683"/>
      <c r="D32485" s="684"/>
    </row>
    <row r="32486" spans="2:4" ht="15" customHeight="1" x14ac:dyDescent="0.25">
      <c r="B32486" s="683"/>
      <c r="C32486" s="683"/>
      <c r="D32486" s="684"/>
    </row>
    <row r="32487" spans="2:4" ht="15" customHeight="1" x14ac:dyDescent="0.25">
      <c r="B32487" s="683"/>
      <c r="C32487" s="683"/>
      <c r="D32487" s="684"/>
    </row>
    <row r="32488" spans="2:4" ht="15" customHeight="1" x14ac:dyDescent="0.25">
      <c r="B32488" s="683"/>
      <c r="C32488" s="683"/>
      <c r="D32488" s="684"/>
    </row>
    <row r="32489" spans="2:4" ht="15" customHeight="1" x14ac:dyDescent="0.25">
      <c r="B32489" s="683"/>
      <c r="C32489" s="683"/>
      <c r="D32489" s="684"/>
    </row>
    <row r="32490" spans="2:4" ht="15" customHeight="1" x14ac:dyDescent="0.25">
      <c r="B32490" s="683"/>
      <c r="C32490" s="683"/>
      <c r="D32490" s="684"/>
    </row>
    <row r="32491" spans="2:4" ht="15" customHeight="1" x14ac:dyDescent="0.25">
      <c r="B32491" s="683"/>
      <c r="C32491" s="683"/>
      <c r="D32491" s="684"/>
    </row>
    <row r="32492" spans="2:4" ht="15" customHeight="1" x14ac:dyDescent="0.25">
      <c r="B32492" s="683"/>
      <c r="C32492" s="683"/>
      <c r="D32492" s="684"/>
    </row>
    <row r="32493" spans="2:4" ht="15" customHeight="1" x14ac:dyDescent="0.25">
      <c r="B32493" s="683"/>
      <c r="C32493" s="683"/>
      <c r="D32493" s="684"/>
    </row>
    <row r="32494" spans="2:4" ht="15" customHeight="1" x14ac:dyDescent="0.25">
      <c r="B32494" s="683"/>
      <c r="C32494" s="683"/>
      <c r="D32494" s="684"/>
    </row>
    <row r="32495" spans="2:4" ht="15" customHeight="1" x14ac:dyDescent="0.25">
      <c r="B32495" s="683"/>
      <c r="C32495" s="683"/>
      <c r="D32495" s="684"/>
    </row>
    <row r="32496" spans="2:4" ht="15" customHeight="1" x14ac:dyDescent="0.25">
      <c r="B32496" s="683"/>
      <c r="C32496" s="683"/>
      <c r="D32496" s="684"/>
    </row>
    <row r="32497" spans="2:4" ht="15" customHeight="1" x14ac:dyDescent="0.25">
      <c r="B32497" s="683"/>
      <c r="C32497" s="683"/>
      <c r="D32497" s="684"/>
    </row>
    <row r="32498" spans="2:4" ht="15" customHeight="1" x14ac:dyDescent="0.25">
      <c r="B32498" s="683"/>
      <c r="C32498" s="683"/>
      <c r="D32498" s="684"/>
    </row>
    <row r="32499" spans="2:4" ht="15" customHeight="1" x14ac:dyDescent="0.25">
      <c r="B32499" s="683"/>
      <c r="C32499" s="683"/>
      <c r="D32499" s="684"/>
    </row>
    <row r="32500" spans="2:4" ht="15" customHeight="1" x14ac:dyDescent="0.25">
      <c r="B32500" s="683"/>
      <c r="C32500" s="683"/>
      <c r="D32500" s="684"/>
    </row>
    <row r="32501" spans="2:4" ht="15" customHeight="1" x14ac:dyDescent="0.25">
      <c r="B32501" s="683"/>
      <c r="C32501" s="683"/>
      <c r="D32501" s="684"/>
    </row>
    <row r="32502" spans="2:4" ht="15" customHeight="1" x14ac:dyDescent="0.25">
      <c r="B32502" s="683"/>
      <c r="C32502" s="683"/>
      <c r="D32502" s="684"/>
    </row>
    <row r="32503" spans="2:4" ht="15" customHeight="1" x14ac:dyDescent="0.25">
      <c r="B32503" s="683"/>
      <c r="C32503" s="683"/>
      <c r="D32503" s="684"/>
    </row>
    <row r="32504" spans="2:4" ht="15" customHeight="1" x14ac:dyDescent="0.25">
      <c r="B32504" s="683"/>
      <c r="C32504" s="683"/>
      <c r="D32504" s="684"/>
    </row>
    <row r="32505" spans="2:4" ht="15" customHeight="1" x14ac:dyDescent="0.25">
      <c r="B32505" s="683"/>
      <c r="C32505" s="683"/>
      <c r="D32505" s="684"/>
    </row>
    <row r="32506" spans="2:4" ht="15" customHeight="1" x14ac:dyDescent="0.25">
      <c r="B32506" s="683"/>
      <c r="C32506" s="683"/>
      <c r="D32506" s="684"/>
    </row>
    <row r="32507" spans="2:4" ht="15" customHeight="1" x14ac:dyDescent="0.25">
      <c r="B32507" s="683"/>
      <c r="C32507" s="683"/>
      <c r="D32507" s="684"/>
    </row>
    <row r="32508" spans="2:4" ht="15" customHeight="1" x14ac:dyDescent="0.25">
      <c r="B32508" s="683"/>
      <c r="C32508" s="683"/>
      <c r="D32508" s="684"/>
    </row>
    <row r="32509" spans="2:4" ht="15" customHeight="1" x14ac:dyDescent="0.25">
      <c r="B32509" s="683"/>
      <c r="C32509" s="683"/>
      <c r="D32509" s="684"/>
    </row>
    <row r="32510" spans="2:4" ht="15" customHeight="1" x14ac:dyDescent="0.25">
      <c r="B32510" s="683"/>
      <c r="C32510" s="683"/>
      <c r="D32510" s="684"/>
    </row>
    <row r="32511" spans="2:4" ht="15" customHeight="1" x14ac:dyDescent="0.25">
      <c r="B32511" s="683"/>
      <c r="C32511" s="683"/>
      <c r="D32511" s="684"/>
    </row>
    <row r="32512" spans="2:4" ht="15" customHeight="1" x14ac:dyDescent="0.25">
      <c r="B32512" s="683"/>
      <c r="C32512" s="683"/>
      <c r="D32512" s="684"/>
    </row>
    <row r="32513" spans="2:4" ht="15" customHeight="1" x14ac:dyDescent="0.25">
      <c r="B32513" s="683"/>
      <c r="C32513" s="683"/>
      <c r="D32513" s="684"/>
    </row>
    <row r="32514" spans="2:4" ht="15" customHeight="1" x14ac:dyDescent="0.25">
      <c r="B32514" s="683"/>
      <c r="C32514" s="683"/>
      <c r="D32514" s="684"/>
    </row>
    <row r="32515" spans="2:4" ht="15" customHeight="1" x14ac:dyDescent="0.25">
      <c r="B32515" s="683"/>
      <c r="C32515" s="683"/>
      <c r="D32515" s="684"/>
    </row>
    <row r="32516" spans="2:4" ht="15" customHeight="1" x14ac:dyDescent="0.25">
      <c r="B32516" s="683"/>
      <c r="C32516" s="683"/>
      <c r="D32516" s="684"/>
    </row>
    <row r="32517" spans="2:4" ht="15" customHeight="1" x14ac:dyDescent="0.25">
      <c r="B32517" s="683"/>
      <c r="C32517" s="683"/>
      <c r="D32517" s="684"/>
    </row>
    <row r="32518" spans="2:4" ht="15" customHeight="1" x14ac:dyDescent="0.25">
      <c r="B32518" s="683"/>
      <c r="C32518" s="683"/>
      <c r="D32518" s="684"/>
    </row>
    <row r="32519" spans="2:4" ht="15" customHeight="1" x14ac:dyDescent="0.25">
      <c r="B32519" s="683"/>
      <c r="C32519" s="683"/>
      <c r="D32519" s="684"/>
    </row>
    <row r="32520" spans="2:4" ht="15" customHeight="1" x14ac:dyDescent="0.25">
      <c r="B32520" s="683"/>
      <c r="C32520" s="683"/>
      <c r="D32520" s="684"/>
    </row>
    <row r="32521" spans="2:4" ht="15" customHeight="1" x14ac:dyDescent="0.25">
      <c r="B32521" s="683"/>
      <c r="C32521" s="683"/>
      <c r="D32521" s="684"/>
    </row>
    <row r="32522" spans="2:4" ht="15" customHeight="1" x14ac:dyDescent="0.25">
      <c r="B32522" s="683"/>
      <c r="C32522" s="683"/>
      <c r="D32522" s="684"/>
    </row>
    <row r="32523" spans="2:4" ht="15" customHeight="1" x14ac:dyDescent="0.25">
      <c r="B32523" s="683"/>
      <c r="C32523" s="683"/>
      <c r="D32523" s="684"/>
    </row>
    <row r="32524" spans="2:4" ht="15" customHeight="1" x14ac:dyDescent="0.25">
      <c r="B32524" s="683"/>
      <c r="C32524" s="683"/>
      <c r="D32524" s="684"/>
    </row>
    <row r="32525" spans="2:4" ht="15" customHeight="1" x14ac:dyDescent="0.25">
      <c r="B32525" s="683"/>
      <c r="C32525" s="683"/>
      <c r="D32525" s="684"/>
    </row>
    <row r="32526" spans="2:4" ht="15" customHeight="1" x14ac:dyDescent="0.25">
      <c r="B32526" s="683"/>
      <c r="C32526" s="683"/>
      <c r="D32526" s="684"/>
    </row>
    <row r="32527" spans="2:4" ht="15" customHeight="1" x14ac:dyDescent="0.25">
      <c r="B32527" s="683"/>
      <c r="C32527" s="683"/>
      <c r="D32527" s="684"/>
    </row>
    <row r="32528" spans="2:4" ht="15" customHeight="1" x14ac:dyDescent="0.25">
      <c r="B32528" s="683"/>
      <c r="C32528" s="683"/>
      <c r="D32528" s="684"/>
    </row>
    <row r="32529" spans="2:4" ht="15" customHeight="1" x14ac:dyDescent="0.25">
      <c r="B32529" s="683"/>
      <c r="C32529" s="683"/>
      <c r="D32529" s="684"/>
    </row>
    <row r="32530" spans="2:4" ht="15" customHeight="1" x14ac:dyDescent="0.25">
      <c r="B32530" s="683"/>
      <c r="C32530" s="683"/>
      <c r="D32530" s="684"/>
    </row>
    <row r="32531" spans="2:4" ht="15" customHeight="1" x14ac:dyDescent="0.25">
      <c r="B32531" s="683"/>
      <c r="C32531" s="683"/>
      <c r="D32531" s="684"/>
    </row>
    <row r="32532" spans="2:4" ht="15" customHeight="1" x14ac:dyDescent="0.25">
      <c r="B32532" s="683"/>
      <c r="C32532" s="683"/>
      <c r="D32532" s="684"/>
    </row>
    <row r="32533" spans="2:4" ht="15" customHeight="1" x14ac:dyDescent="0.25">
      <c r="B32533" s="683"/>
      <c r="C32533" s="683"/>
      <c r="D32533" s="684"/>
    </row>
    <row r="32534" spans="2:4" ht="15" customHeight="1" x14ac:dyDescent="0.25">
      <c r="B32534" s="683"/>
      <c r="C32534" s="683"/>
      <c r="D32534" s="684"/>
    </row>
    <row r="32535" spans="2:4" ht="15" customHeight="1" x14ac:dyDescent="0.25">
      <c r="B32535" s="683"/>
      <c r="C32535" s="683"/>
      <c r="D32535" s="684"/>
    </row>
    <row r="32536" spans="2:4" ht="15" customHeight="1" x14ac:dyDescent="0.25">
      <c r="B32536" s="683"/>
      <c r="C32536" s="683"/>
      <c r="D32536" s="684"/>
    </row>
    <row r="32537" spans="2:4" ht="15" customHeight="1" x14ac:dyDescent="0.25">
      <c r="B32537" s="683"/>
      <c r="C32537" s="683"/>
      <c r="D32537" s="684"/>
    </row>
    <row r="32538" spans="2:4" ht="15" customHeight="1" x14ac:dyDescent="0.25">
      <c r="B32538" s="683"/>
      <c r="C32538" s="683"/>
      <c r="D32538" s="684"/>
    </row>
    <row r="32539" spans="2:4" ht="15" customHeight="1" x14ac:dyDescent="0.25">
      <c r="B32539" s="683"/>
      <c r="C32539" s="683"/>
      <c r="D32539" s="684"/>
    </row>
    <row r="32540" spans="2:4" ht="15" customHeight="1" x14ac:dyDescent="0.25">
      <c r="B32540" s="683"/>
      <c r="C32540" s="683"/>
      <c r="D32540" s="684"/>
    </row>
    <row r="32541" spans="2:4" ht="15" customHeight="1" x14ac:dyDescent="0.25">
      <c r="B32541" s="683"/>
      <c r="C32541" s="683"/>
      <c r="D32541" s="684"/>
    </row>
    <row r="32542" spans="2:4" ht="15" customHeight="1" x14ac:dyDescent="0.25">
      <c r="B32542" s="683"/>
      <c r="C32542" s="683"/>
      <c r="D32542" s="684"/>
    </row>
    <row r="32543" spans="2:4" ht="15" customHeight="1" x14ac:dyDescent="0.25">
      <c r="B32543" s="683"/>
      <c r="C32543" s="683"/>
      <c r="D32543" s="684"/>
    </row>
    <row r="32544" spans="2:4" ht="15" customHeight="1" x14ac:dyDescent="0.25">
      <c r="B32544" s="683"/>
      <c r="C32544" s="683"/>
      <c r="D32544" s="684"/>
    </row>
    <row r="32545" spans="2:4" ht="15" customHeight="1" x14ac:dyDescent="0.25">
      <c r="B32545" s="683"/>
      <c r="C32545" s="683"/>
      <c r="D32545" s="684"/>
    </row>
    <row r="32546" spans="2:4" ht="15" customHeight="1" x14ac:dyDescent="0.25">
      <c r="B32546" s="683"/>
      <c r="C32546" s="683"/>
      <c r="D32546" s="684"/>
    </row>
    <row r="32547" spans="2:4" ht="15" customHeight="1" x14ac:dyDescent="0.25">
      <c r="B32547" s="683"/>
      <c r="C32547" s="683"/>
      <c r="D32547" s="684"/>
    </row>
    <row r="32548" spans="2:4" ht="15" customHeight="1" x14ac:dyDescent="0.25">
      <c r="B32548" s="683"/>
      <c r="C32548" s="683"/>
      <c r="D32548" s="684"/>
    </row>
    <row r="32549" spans="2:4" ht="15" customHeight="1" x14ac:dyDescent="0.25">
      <c r="B32549" s="683"/>
      <c r="C32549" s="683"/>
      <c r="D32549" s="684"/>
    </row>
    <row r="32550" spans="2:4" ht="15" customHeight="1" x14ac:dyDescent="0.25">
      <c r="B32550" s="683"/>
      <c r="C32550" s="683"/>
      <c r="D32550" s="684"/>
    </row>
    <row r="32551" spans="2:4" ht="15" customHeight="1" x14ac:dyDescent="0.25">
      <c r="B32551" s="683"/>
      <c r="C32551" s="683"/>
      <c r="D32551" s="684"/>
    </row>
    <row r="32552" spans="2:4" ht="15" customHeight="1" x14ac:dyDescent="0.25">
      <c r="B32552" s="683"/>
      <c r="C32552" s="683"/>
      <c r="D32552" s="684"/>
    </row>
    <row r="32553" spans="2:4" ht="15" customHeight="1" x14ac:dyDescent="0.25">
      <c r="B32553" s="683"/>
      <c r="C32553" s="683"/>
      <c r="D32553" s="684"/>
    </row>
    <row r="32554" spans="2:4" ht="15" customHeight="1" x14ac:dyDescent="0.25">
      <c r="B32554" s="683"/>
      <c r="C32554" s="683"/>
      <c r="D32554" s="684"/>
    </row>
    <row r="32555" spans="2:4" ht="15" customHeight="1" x14ac:dyDescent="0.25">
      <c r="B32555" s="683"/>
      <c r="C32555" s="683"/>
      <c r="D32555" s="684"/>
    </row>
    <row r="32556" spans="2:4" ht="15" customHeight="1" x14ac:dyDescent="0.25">
      <c r="B32556" s="683"/>
      <c r="C32556" s="683"/>
      <c r="D32556" s="684"/>
    </row>
    <row r="32557" spans="2:4" ht="15" customHeight="1" x14ac:dyDescent="0.25">
      <c r="B32557" s="683"/>
      <c r="C32557" s="683"/>
      <c r="D32557" s="684"/>
    </row>
    <row r="32558" spans="2:4" ht="15" customHeight="1" x14ac:dyDescent="0.25">
      <c r="B32558" s="683"/>
      <c r="C32558" s="683"/>
      <c r="D32558" s="684"/>
    </row>
    <row r="32559" spans="2:4" ht="15" customHeight="1" x14ac:dyDescent="0.25">
      <c r="B32559" s="683"/>
      <c r="C32559" s="683"/>
      <c r="D32559" s="684"/>
    </row>
    <row r="32560" spans="2:4" ht="15" customHeight="1" x14ac:dyDescent="0.25">
      <c r="B32560" s="683"/>
      <c r="C32560" s="683"/>
      <c r="D32560" s="684"/>
    </row>
    <row r="32561" spans="2:4" ht="15" customHeight="1" x14ac:dyDescent="0.25">
      <c r="B32561" s="683"/>
      <c r="C32561" s="683"/>
      <c r="D32561" s="684"/>
    </row>
    <row r="32562" spans="2:4" ht="15" customHeight="1" x14ac:dyDescent="0.25">
      <c r="B32562" s="683"/>
      <c r="C32562" s="683"/>
      <c r="D32562" s="684"/>
    </row>
    <row r="32563" spans="2:4" ht="15" customHeight="1" x14ac:dyDescent="0.25">
      <c r="B32563" s="683"/>
      <c r="C32563" s="683"/>
      <c r="D32563" s="684"/>
    </row>
    <row r="32564" spans="2:4" ht="15" customHeight="1" x14ac:dyDescent="0.25">
      <c r="B32564" s="683"/>
      <c r="C32564" s="683"/>
      <c r="D32564" s="684"/>
    </row>
    <row r="32565" spans="2:4" ht="15" customHeight="1" x14ac:dyDescent="0.25">
      <c r="B32565" s="683"/>
      <c r="C32565" s="683"/>
      <c r="D32565" s="684"/>
    </row>
    <row r="32566" spans="2:4" ht="15" customHeight="1" x14ac:dyDescent="0.25">
      <c r="B32566" s="683"/>
      <c r="C32566" s="683"/>
      <c r="D32566" s="684"/>
    </row>
    <row r="32567" spans="2:4" ht="15" customHeight="1" x14ac:dyDescent="0.25">
      <c r="B32567" s="683"/>
      <c r="C32567" s="683"/>
      <c r="D32567" s="684"/>
    </row>
    <row r="32568" spans="2:4" ht="15" customHeight="1" x14ac:dyDescent="0.25">
      <c r="B32568" s="683"/>
      <c r="C32568" s="683"/>
      <c r="D32568" s="684"/>
    </row>
    <row r="32569" spans="2:4" ht="15" customHeight="1" x14ac:dyDescent="0.25">
      <c r="B32569" s="683"/>
      <c r="C32569" s="683"/>
      <c r="D32569" s="684"/>
    </row>
    <row r="32570" spans="2:4" ht="15" customHeight="1" x14ac:dyDescent="0.25">
      <c r="B32570" s="683"/>
      <c r="C32570" s="683"/>
      <c r="D32570" s="684"/>
    </row>
    <row r="32571" spans="2:4" ht="15" customHeight="1" x14ac:dyDescent="0.25">
      <c r="B32571" s="683"/>
      <c r="C32571" s="683"/>
      <c r="D32571" s="684"/>
    </row>
    <row r="32572" spans="2:4" ht="15" customHeight="1" x14ac:dyDescent="0.25">
      <c r="B32572" s="683"/>
      <c r="C32572" s="683"/>
      <c r="D32572" s="684"/>
    </row>
    <row r="32573" spans="2:4" ht="15" customHeight="1" x14ac:dyDescent="0.25">
      <c r="B32573" s="683"/>
      <c r="C32573" s="683"/>
      <c r="D32573" s="684"/>
    </row>
    <row r="32574" spans="2:4" ht="15" customHeight="1" x14ac:dyDescent="0.25">
      <c r="B32574" s="683"/>
      <c r="C32574" s="683"/>
      <c r="D32574" s="684"/>
    </row>
    <row r="32575" spans="2:4" ht="15" customHeight="1" x14ac:dyDescent="0.25">
      <c r="B32575" s="683"/>
      <c r="C32575" s="683"/>
      <c r="D32575" s="684"/>
    </row>
    <row r="32576" spans="2:4" ht="15" customHeight="1" x14ac:dyDescent="0.25">
      <c r="B32576" s="683"/>
      <c r="C32576" s="683"/>
      <c r="D32576" s="684"/>
    </row>
    <row r="32577" spans="2:4" ht="15" customHeight="1" x14ac:dyDescent="0.25">
      <c r="B32577" s="683"/>
      <c r="C32577" s="683"/>
      <c r="D32577" s="684"/>
    </row>
    <row r="32578" spans="2:4" ht="15" customHeight="1" x14ac:dyDescent="0.25">
      <c r="B32578" s="683"/>
      <c r="C32578" s="683"/>
      <c r="D32578" s="684"/>
    </row>
    <row r="32579" spans="2:4" ht="15" customHeight="1" x14ac:dyDescent="0.25">
      <c r="B32579" s="683"/>
      <c r="C32579" s="683"/>
      <c r="D32579" s="684"/>
    </row>
    <row r="32580" spans="2:4" ht="15" customHeight="1" x14ac:dyDescent="0.25">
      <c r="B32580" s="683"/>
      <c r="C32580" s="683"/>
      <c r="D32580" s="684"/>
    </row>
    <row r="32581" spans="2:4" ht="15" customHeight="1" x14ac:dyDescent="0.25">
      <c r="B32581" s="683"/>
      <c r="C32581" s="683"/>
      <c r="D32581" s="684"/>
    </row>
    <row r="32582" spans="2:4" ht="15" customHeight="1" x14ac:dyDescent="0.25">
      <c r="B32582" s="683"/>
      <c r="C32582" s="683"/>
      <c r="D32582" s="684"/>
    </row>
    <row r="32583" spans="2:4" ht="15" customHeight="1" x14ac:dyDescent="0.25">
      <c r="B32583" s="683"/>
      <c r="C32583" s="683"/>
      <c r="D32583" s="684"/>
    </row>
    <row r="32584" spans="2:4" ht="15" customHeight="1" x14ac:dyDescent="0.25">
      <c r="B32584" s="683"/>
      <c r="C32584" s="683"/>
      <c r="D32584" s="684"/>
    </row>
    <row r="32585" spans="2:4" ht="15" customHeight="1" x14ac:dyDescent="0.25">
      <c r="B32585" s="683"/>
      <c r="C32585" s="683"/>
      <c r="D32585" s="684"/>
    </row>
    <row r="32586" spans="2:4" ht="15" customHeight="1" x14ac:dyDescent="0.25">
      <c r="B32586" s="683"/>
      <c r="C32586" s="683"/>
      <c r="D32586" s="684"/>
    </row>
    <row r="32587" spans="2:4" ht="15" customHeight="1" x14ac:dyDescent="0.25">
      <c r="B32587" s="683"/>
      <c r="C32587" s="683"/>
      <c r="D32587" s="684"/>
    </row>
    <row r="32588" spans="2:4" ht="15" customHeight="1" x14ac:dyDescent="0.25">
      <c r="B32588" s="683"/>
      <c r="C32588" s="683"/>
      <c r="D32588" s="684"/>
    </row>
    <row r="32589" spans="2:4" ht="15" customHeight="1" x14ac:dyDescent="0.25">
      <c r="B32589" s="683"/>
      <c r="C32589" s="683"/>
      <c r="D32589" s="684"/>
    </row>
    <row r="32590" spans="2:4" ht="15" customHeight="1" x14ac:dyDescent="0.25">
      <c r="B32590" s="683"/>
      <c r="C32590" s="683"/>
      <c r="D32590" s="684"/>
    </row>
    <row r="32591" spans="2:4" ht="15" customHeight="1" x14ac:dyDescent="0.25">
      <c r="B32591" s="683"/>
      <c r="C32591" s="683"/>
      <c r="D32591" s="684"/>
    </row>
    <row r="32592" spans="2:4" ht="15" customHeight="1" x14ac:dyDescent="0.25">
      <c r="B32592" s="683"/>
      <c r="C32592" s="683"/>
      <c r="D32592" s="684"/>
    </row>
    <row r="32593" spans="2:4" ht="15" customHeight="1" x14ac:dyDescent="0.25">
      <c r="B32593" s="683"/>
      <c r="C32593" s="683"/>
      <c r="D32593" s="684"/>
    </row>
    <row r="32594" spans="2:4" ht="15" customHeight="1" x14ac:dyDescent="0.25">
      <c r="B32594" s="683"/>
      <c r="C32594" s="683"/>
      <c r="D32594" s="684"/>
    </row>
    <row r="32595" spans="2:4" ht="15" customHeight="1" x14ac:dyDescent="0.25">
      <c r="B32595" s="683"/>
      <c r="C32595" s="683"/>
      <c r="D32595" s="684"/>
    </row>
    <row r="32596" spans="2:4" ht="15" customHeight="1" x14ac:dyDescent="0.25">
      <c r="B32596" s="683"/>
      <c r="C32596" s="683"/>
      <c r="D32596" s="684"/>
    </row>
    <row r="32597" spans="2:4" ht="15" customHeight="1" x14ac:dyDescent="0.25">
      <c r="B32597" s="683"/>
      <c r="C32597" s="683"/>
      <c r="D32597" s="684"/>
    </row>
    <row r="32598" spans="2:4" ht="15" customHeight="1" x14ac:dyDescent="0.25">
      <c r="B32598" s="683"/>
      <c r="C32598" s="683"/>
      <c r="D32598" s="684"/>
    </row>
    <row r="32599" spans="2:4" ht="15" customHeight="1" x14ac:dyDescent="0.25">
      <c r="B32599" s="683"/>
      <c r="C32599" s="683"/>
      <c r="D32599" s="684"/>
    </row>
    <row r="32600" spans="2:4" ht="15" customHeight="1" x14ac:dyDescent="0.25">
      <c r="B32600" s="683"/>
      <c r="C32600" s="683"/>
      <c r="D32600" s="684"/>
    </row>
    <row r="32601" spans="2:4" ht="15" customHeight="1" x14ac:dyDescent="0.25">
      <c r="B32601" s="683"/>
      <c r="C32601" s="683"/>
      <c r="D32601" s="684"/>
    </row>
    <row r="32602" spans="2:4" ht="15" customHeight="1" x14ac:dyDescent="0.25">
      <c r="B32602" s="683"/>
      <c r="C32602" s="683"/>
      <c r="D32602" s="684"/>
    </row>
    <row r="32603" spans="2:4" ht="15" customHeight="1" x14ac:dyDescent="0.25">
      <c r="B32603" s="683"/>
      <c r="C32603" s="683"/>
      <c r="D32603" s="684"/>
    </row>
    <row r="32604" spans="2:4" ht="15" customHeight="1" x14ac:dyDescent="0.25">
      <c r="B32604" s="683"/>
      <c r="C32604" s="683"/>
      <c r="D32604" s="684"/>
    </row>
    <row r="32605" spans="2:4" ht="15" customHeight="1" x14ac:dyDescent="0.25">
      <c r="B32605" s="683"/>
      <c r="C32605" s="683"/>
      <c r="D32605" s="684"/>
    </row>
    <row r="32606" spans="2:4" ht="15" customHeight="1" x14ac:dyDescent="0.25">
      <c r="B32606" s="683"/>
      <c r="C32606" s="683"/>
      <c r="D32606" s="684"/>
    </row>
    <row r="32607" spans="2:4" ht="15" customHeight="1" x14ac:dyDescent="0.25">
      <c r="B32607" s="683"/>
      <c r="C32607" s="683"/>
      <c r="D32607" s="684"/>
    </row>
    <row r="32608" spans="2:4" ht="15" customHeight="1" x14ac:dyDescent="0.25">
      <c r="B32608" s="683"/>
      <c r="C32608" s="683"/>
      <c r="D32608" s="684"/>
    </row>
    <row r="32609" spans="2:4" ht="15" customHeight="1" x14ac:dyDescent="0.25">
      <c r="B32609" s="683"/>
      <c r="C32609" s="683"/>
      <c r="D32609" s="684"/>
    </row>
    <row r="32610" spans="2:4" ht="15" customHeight="1" x14ac:dyDescent="0.25">
      <c r="B32610" s="683"/>
      <c r="C32610" s="683"/>
      <c r="D32610" s="684"/>
    </row>
    <row r="32611" spans="2:4" ht="15" customHeight="1" x14ac:dyDescent="0.25">
      <c r="B32611" s="683"/>
      <c r="C32611" s="683"/>
      <c r="D32611" s="684"/>
    </row>
    <row r="32612" spans="2:4" ht="15" customHeight="1" x14ac:dyDescent="0.25">
      <c r="B32612" s="683"/>
      <c r="C32612" s="683"/>
      <c r="D32612" s="684"/>
    </row>
    <row r="32613" spans="2:4" ht="15" customHeight="1" x14ac:dyDescent="0.25">
      <c r="B32613" s="683"/>
      <c r="C32613" s="683"/>
      <c r="D32613" s="684"/>
    </row>
    <row r="32614" spans="2:4" ht="15" customHeight="1" x14ac:dyDescent="0.25">
      <c r="B32614" s="683"/>
      <c r="C32614" s="683"/>
      <c r="D32614" s="684"/>
    </row>
    <row r="32615" spans="2:4" ht="15" customHeight="1" x14ac:dyDescent="0.25">
      <c r="B32615" s="683"/>
      <c r="C32615" s="683"/>
      <c r="D32615" s="684"/>
    </row>
    <row r="32616" spans="2:4" ht="15" customHeight="1" x14ac:dyDescent="0.25">
      <c r="B32616" s="683"/>
      <c r="C32616" s="683"/>
      <c r="D32616" s="684"/>
    </row>
    <row r="32617" spans="2:4" ht="15" customHeight="1" x14ac:dyDescent="0.25">
      <c r="B32617" s="683"/>
      <c r="C32617" s="683"/>
      <c r="D32617" s="684"/>
    </row>
    <row r="32618" spans="2:4" ht="15" customHeight="1" x14ac:dyDescent="0.25">
      <c r="B32618" s="683"/>
      <c r="C32618" s="683"/>
      <c r="D32618" s="684"/>
    </row>
    <row r="32619" spans="2:4" ht="15" customHeight="1" x14ac:dyDescent="0.25">
      <c r="B32619" s="683"/>
      <c r="C32619" s="683"/>
      <c r="D32619" s="684"/>
    </row>
    <row r="32620" spans="2:4" ht="15" customHeight="1" x14ac:dyDescent="0.25">
      <c r="B32620" s="683"/>
      <c r="C32620" s="683"/>
      <c r="D32620" s="684"/>
    </row>
    <row r="32621" spans="2:4" ht="15" customHeight="1" x14ac:dyDescent="0.25">
      <c r="B32621" s="683"/>
      <c r="C32621" s="683"/>
      <c r="D32621" s="684"/>
    </row>
    <row r="32622" spans="2:4" ht="15" customHeight="1" x14ac:dyDescent="0.25">
      <c r="B32622" s="683"/>
      <c r="C32622" s="683"/>
      <c r="D32622" s="684"/>
    </row>
    <row r="32623" spans="2:4" ht="15" customHeight="1" x14ac:dyDescent="0.25">
      <c r="B32623" s="683"/>
      <c r="C32623" s="683"/>
      <c r="D32623" s="684"/>
    </row>
    <row r="32624" spans="2:4" ht="15" customHeight="1" x14ac:dyDescent="0.25">
      <c r="B32624" s="683"/>
      <c r="C32624" s="683"/>
      <c r="D32624" s="684"/>
    </row>
    <row r="32625" spans="2:4" ht="15" customHeight="1" x14ac:dyDescent="0.25">
      <c r="B32625" s="683"/>
      <c r="C32625" s="683"/>
      <c r="D32625" s="684"/>
    </row>
    <row r="32626" spans="2:4" ht="15" customHeight="1" x14ac:dyDescent="0.25">
      <c r="B32626" s="683"/>
      <c r="C32626" s="683"/>
      <c r="D32626" s="684"/>
    </row>
    <row r="32627" spans="2:4" ht="15" customHeight="1" x14ac:dyDescent="0.25">
      <c r="B32627" s="683"/>
      <c r="C32627" s="683"/>
      <c r="D32627" s="684"/>
    </row>
    <row r="32628" spans="2:4" ht="15" customHeight="1" x14ac:dyDescent="0.25">
      <c r="B32628" s="683"/>
      <c r="C32628" s="683"/>
      <c r="D32628" s="684"/>
    </row>
    <row r="32629" spans="2:4" ht="15" customHeight="1" x14ac:dyDescent="0.25">
      <c r="B32629" s="683"/>
      <c r="C32629" s="683"/>
      <c r="D32629" s="684"/>
    </row>
    <row r="32630" spans="2:4" ht="15" customHeight="1" x14ac:dyDescent="0.25">
      <c r="B32630" s="683"/>
      <c r="C32630" s="683"/>
      <c r="D32630" s="684"/>
    </row>
    <row r="32631" spans="2:4" ht="15" customHeight="1" x14ac:dyDescent="0.25">
      <c r="B32631" s="683"/>
      <c r="C32631" s="683"/>
      <c r="D32631" s="684"/>
    </row>
    <row r="32632" spans="2:4" ht="15" customHeight="1" x14ac:dyDescent="0.25">
      <c r="B32632" s="683"/>
      <c r="C32632" s="683"/>
      <c r="D32632" s="684"/>
    </row>
    <row r="32633" spans="2:4" ht="15" customHeight="1" x14ac:dyDescent="0.25">
      <c r="B32633" s="683"/>
      <c r="C32633" s="683"/>
      <c r="D32633" s="684"/>
    </row>
    <row r="32634" spans="2:4" ht="15" customHeight="1" x14ac:dyDescent="0.25">
      <c r="B32634" s="683"/>
      <c r="C32634" s="683"/>
      <c r="D32634" s="684"/>
    </row>
    <row r="32635" spans="2:4" ht="15" customHeight="1" x14ac:dyDescent="0.25">
      <c r="B32635" s="683"/>
      <c r="C32635" s="683"/>
      <c r="D32635" s="684"/>
    </row>
    <row r="32636" spans="2:4" ht="15" customHeight="1" x14ac:dyDescent="0.25">
      <c r="B32636" s="683"/>
      <c r="C32636" s="683"/>
      <c r="D32636" s="684"/>
    </row>
    <row r="32637" spans="2:4" ht="15" customHeight="1" x14ac:dyDescent="0.25">
      <c r="B32637" s="683"/>
      <c r="C32637" s="683"/>
      <c r="D32637" s="684"/>
    </row>
    <row r="32638" spans="2:4" ht="15" customHeight="1" x14ac:dyDescent="0.25">
      <c r="B32638" s="683"/>
      <c r="C32638" s="683"/>
      <c r="D32638" s="684"/>
    </row>
    <row r="32639" spans="2:4" ht="15" customHeight="1" x14ac:dyDescent="0.25">
      <c r="B32639" s="683"/>
      <c r="C32639" s="683"/>
      <c r="D32639" s="684"/>
    </row>
    <row r="32640" spans="2:4" ht="15" customHeight="1" x14ac:dyDescent="0.25">
      <c r="B32640" s="683"/>
      <c r="C32640" s="683"/>
      <c r="D32640" s="684"/>
    </row>
    <row r="32641" spans="2:4" ht="15" customHeight="1" x14ac:dyDescent="0.25">
      <c r="B32641" s="683"/>
      <c r="C32641" s="683"/>
      <c r="D32641" s="684"/>
    </row>
    <row r="32642" spans="2:4" ht="15" customHeight="1" x14ac:dyDescent="0.25">
      <c r="B32642" s="683"/>
      <c r="C32642" s="683"/>
      <c r="D32642" s="684"/>
    </row>
    <row r="32643" spans="2:4" ht="15" customHeight="1" x14ac:dyDescent="0.25">
      <c r="B32643" s="683"/>
      <c r="C32643" s="683"/>
      <c r="D32643" s="684"/>
    </row>
    <row r="32644" spans="2:4" ht="15" customHeight="1" x14ac:dyDescent="0.25">
      <c r="B32644" s="683"/>
      <c r="C32644" s="683"/>
      <c r="D32644" s="684"/>
    </row>
    <row r="32645" spans="2:4" ht="15" customHeight="1" x14ac:dyDescent="0.25">
      <c r="B32645" s="683"/>
      <c r="C32645" s="683"/>
      <c r="D32645" s="684"/>
    </row>
    <row r="32646" spans="2:4" ht="15" customHeight="1" x14ac:dyDescent="0.25">
      <c r="B32646" s="683"/>
      <c r="C32646" s="683"/>
      <c r="D32646" s="684"/>
    </row>
    <row r="32647" spans="2:4" ht="15" customHeight="1" x14ac:dyDescent="0.25">
      <c r="B32647" s="683"/>
      <c r="C32647" s="683"/>
      <c r="D32647" s="684"/>
    </row>
    <row r="32648" spans="2:4" ht="15" customHeight="1" x14ac:dyDescent="0.25">
      <c r="B32648" s="683"/>
      <c r="C32648" s="683"/>
      <c r="D32648" s="684"/>
    </row>
    <row r="32649" spans="2:4" ht="15" customHeight="1" x14ac:dyDescent="0.25">
      <c r="B32649" s="683"/>
      <c r="C32649" s="683"/>
      <c r="D32649" s="684"/>
    </row>
    <row r="32650" spans="2:4" ht="15" customHeight="1" x14ac:dyDescent="0.25">
      <c r="B32650" s="683"/>
      <c r="C32650" s="683"/>
      <c r="D32650" s="684"/>
    </row>
    <row r="32651" spans="2:4" ht="15" customHeight="1" x14ac:dyDescent="0.25">
      <c r="B32651" s="683"/>
      <c r="C32651" s="683"/>
      <c r="D32651" s="684"/>
    </row>
    <row r="32652" spans="2:4" ht="15" customHeight="1" x14ac:dyDescent="0.25">
      <c r="B32652" s="683"/>
      <c r="C32652" s="683"/>
      <c r="D32652" s="684"/>
    </row>
    <row r="32653" spans="2:4" ht="15" customHeight="1" x14ac:dyDescent="0.25">
      <c r="B32653" s="683"/>
      <c r="C32653" s="683"/>
      <c r="D32653" s="684"/>
    </row>
    <row r="32654" spans="2:4" ht="15" customHeight="1" x14ac:dyDescent="0.25">
      <c r="B32654" s="683"/>
      <c r="C32654" s="683"/>
      <c r="D32654" s="684"/>
    </row>
    <row r="32655" spans="2:4" ht="15" customHeight="1" x14ac:dyDescent="0.25">
      <c r="B32655" s="683"/>
      <c r="C32655" s="683"/>
      <c r="D32655" s="684"/>
    </row>
    <row r="32656" spans="2:4" ht="15" customHeight="1" x14ac:dyDescent="0.25">
      <c r="B32656" s="683"/>
      <c r="C32656" s="683"/>
      <c r="D32656" s="684"/>
    </row>
    <row r="32657" spans="2:4" ht="15" customHeight="1" x14ac:dyDescent="0.25">
      <c r="B32657" s="683"/>
      <c r="C32657" s="683"/>
      <c r="D32657" s="684"/>
    </row>
    <row r="32658" spans="2:4" ht="15" customHeight="1" x14ac:dyDescent="0.25">
      <c r="B32658" s="683"/>
      <c r="C32658" s="683"/>
      <c r="D32658" s="684"/>
    </row>
    <row r="32659" spans="2:4" ht="15" customHeight="1" x14ac:dyDescent="0.25">
      <c r="B32659" s="683"/>
      <c r="C32659" s="683"/>
      <c r="D32659" s="684"/>
    </row>
    <row r="32660" spans="2:4" ht="15" customHeight="1" x14ac:dyDescent="0.25">
      <c r="B32660" s="683"/>
      <c r="C32660" s="683"/>
      <c r="D32660" s="684"/>
    </row>
    <row r="32661" spans="2:4" ht="15" customHeight="1" x14ac:dyDescent="0.25">
      <c r="B32661" s="683"/>
      <c r="C32661" s="683"/>
      <c r="D32661" s="684"/>
    </row>
    <row r="32662" spans="2:4" ht="15" customHeight="1" x14ac:dyDescent="0.25">
      <c r="B32662" s="683"/>
      <c r="C32662" s="683"/>
      <c r="D32662" s="684"/>
    </row>
    <row r="32663" spans="2:4" ht="15" customHeight="1" x14ac:dyDescent="0.25">
      <c r="B32663" s="683"/>
      <c r="C32663" s="683"/>
      <c r="D32663" s="684"/>
    </row>
    <row r="32664" spans="2:4" ht="15" customHeight="1" x14ac:dyDescent="0.25">
      <c r="B32664" s="683"/>
      <c r="C32664" s="683"/>
      <c r="D32664" s="684"/>
    </row>
    <row r="32665" spans="2:4" ht="15" customHeight="1" x14ac:dyDescent="0.25">
      <c r="B32665" s="683"/>
      <c r="C32665" s="683"/>
      <c r="D32665" s="684"/>
    </row>
    <row r="32666" spans="2:4" ht="15" customHeight="1" x14ac:dyDescent="0.25">
      <c r="B32666" s="683"/>
      <c r="C32666" s="683"/>
      <c r="D32666" s="684"/>
    </row>
    <row r="32667" spans="2:4" ht="15" customHeight="1" x14ac:dyDescent="0.25">
      <c r="B32667" s="683"/>
      <c r="C32667" s="683"/>
      <c r="D32667" s="684"/>
    </row>
    <row r="32668" spans="2:4" ht="15" customHeight="1" x14ac:dyDescent="0.25">
      <c r="B32668" s="683"/>
      <c r="C32668" s="683"/>
      <c r="D32668" s="684"/>
    </row>
    <row r="32669" spans="2:4" ht="15" customHeight="1" x14ac:dyDescent="0.25">
      <c r="B32669" s="683"/>
      <c r="C32669" s="683"/>
      <c r="D32669" s="684"/>
    </row>
    <row r="32670" spans="2:4" ht="15" customHeight="1" x14ac:dyDescent="0.25">
      <c r="B32670" s="683"/>
      <c r="C32670" s="683"/>
      <c r="D32670" s="684"/>
    </row>
    <row r="32671" spans="2:4" ht="15" customHeight="1" x14ac:dyDescent="0.25">
      <c r="B32671" s="683"/>
      <c r="C32671" s="683"/>
      <c r="D32671" s="684"/>
    </row>
    <row r="32672" spans="2:4" ht="15" customHeight="1" x14ac:dyDescent="0.25">
      <c r="B32672" s="683"/>
      <c r="C32672" s="683"/>
      <c r="D32672" s="684"/>
    </row>
    <row r="32673" spans="2:4" ht="15" customHeight="1" x14ac:dyDescent="0.25">
      <c r="B32673" s="683"/>
      <c r="C32673" s="683"/>
      <c r="D32673" s="684"/>
    </row>
    <row r="32674" spans="2:4" ht="15" customHeight="1" x14ac:dyDescent="0.25">
      <c r="B32674" s="683"/>
      <c r="C32674" s="683"/>
      <c r="D32674" s="684"/>
    </row>
    <row r="32675" spans="2:4" ht="15" customHeight="1" x14ac:dyDescent="0.25">
      <c r="B32675" s="683"/>
      <c r="C32675" s="683"/>
      <c r="D32675" s="684"/>
    </row>
    <row r="32676" spans="2:4" ht="15" customHeight="1" x14ac:dyDescent="0.25">
      <c r="B32676" s="683"/>
      <c r="C32676" s="683"/>
      <c r="D32676" s="684"/>
    </row>
    <row r="32677" spans="2:4" ht="15" customHeight="1" x14ac:dyDescent="0.25">
      <c r="B32677" s="683"/>
      <c r="C32677" s="683"/>
      <c r="D32677" s="684"/>
    </row>
    <row r="32678" spans="2:4" ht="15" customHeight="1" x14ac:dyDescent="0.25">
      <c r="B32678" s="683"/>
      <c r="C32678" s="683"/>
      <c r="D32678" s="684"/>
    </row>
    <row r="32679" spans="2:4" ht="15" customHeight="1" x14ac:dyDescent="0.25">
      <c r="B32679" s="683"/>
      <c r="C32679" s="683"/>
      <c r="D32679" s="684"/>
    </row>
    <row r="32680" spans="2:4" ht="15" customHeight="1" x14ac:dyDescent="0.25">
      <c r="B32680" s="683"/>
      <c r="C32680" s="683"/>
      <c r="D32680" s="684"/>
    </row>
    <row r="32681" spans="2:4" ht="15" customHeight="1" x14ac:dyDescent="0.25">
      <c r="B32681" s="683"/>
      <c r="C32681" s="683"/>
      <c r="D32681" s="684"/>
    </row>
    <row r="32682" spans="2:4" ht="15" customHeight="1" x14ac:dyDescent="0.25">
      <c r="B32682" s="683"/>
      <c r="C32682" s="683"/>
      <c r="D32682" s="684"/>
    </row>
    <row r="32683" spans="2:4" ht="15" customHeight="1" x14ac:dyDescent="0.25">
      <c r="B32683" s="683"/>
      <c r="C32683" s="683"/>
      <c r="D32683" s="684"/>
    </row>
    <row r="32684" spans="2:4" ht="15" customHeight="1" x14ac:dyDescent="0.25">
      <c r="B32684" s="683"/>
      <c r="C32684" s="683"/>
      <c r="D32684" s="684"/>
    </row>
    <row r="32685" spans="2:4" ht="15" customHeight="1" x14ac:dyDescent="0.25">
      <c r="B32685" s="683"/>
      <c r="C32685" s="683"/>
      <c r="D32685" s="684"/>
    </row>
    <row r="32686" spans="2:4" ht="15" customHeight="1" x14ac:dyDescent="0.25">
      <c r="B32686" s="683"/>
      <c r="C32686" s="683"/>
      <c r="D32686" s="684"/>
    </row>
    <row r="32687" spans="2:4" ht="15" customHeight="1" x14ac:dyDescent="0.25">
      <c r="B32687" s="683"/>
      <c r="C32687" s="683"/>
      <c r="D32687" s="684"/>
    </row>
    <row r="32688" spans="2:4" ht="15" customHeight="1" x14ac:dyDescent="0.25">
      <c r="B32688" s="683"/>
      <c r="C32688" s="683"/>
      <c r="D32688" s="684"/>
    </row>
    <row r="32689" spans="2:4" ht="15" customHeight="1" x14ac:dyDescent="0.25">
      <c r="B32689" s="683"/>
      <c r="C32689" s="683"/>
      <c r="D32689" s="684"/>
    </row>
    <row r="32690" spans="2:4" ht="15" customHeight="1" x14ac:dyDescent="0.25">
      <c r="B32690" s="683"/>
      <c r="C32690" s="683"/>
      <c r="D32690" s="684"/>
    </row>
    <row r="32691" spans="2:4" ht="15" customHeight="1" x14ac:dyDescent="0.25">
      <c r="B32691" s="683"/>
      <c r="C32691" s="683"/>
      <c r="D32691" s="684"/>
    </row>
    <row r="32692" spans="2:4" ht="15" customHeight="1" x14ac:dyDescent="0.25">
      <c r="B32692" s="683"/>
      <c r="C32692" s="683"/>
      <c r="D32692" s="684"/>
    </row>
    <row r="32693" spans="2:4" ht="15" customHeight="1" x14ac:dyDescent="0.25">
      <c r="B32693" s="683"/>
      <c r="C32693" s="683"/>
      <c r="D32693" s="684"/>
    </row>
    <row r="32694" spans="2:4" ht="15" customHeight="1" x14ac:dyDescent="0.25">
      <c r="B32694" s="683"/>
      <c r="C32694" s="683"/>
      <c r="D32694" s="684"/>
    </row>
    <row r="32695" spans="2:4" ht="15" customHeight="1" x14ac:dyDescent="0.25">
      <c r="B32695" s="683"/>
      <c r="C32695" s="683"/>
      <c r="D32695" s="684"/>
    </row>
    <row r="32696" spans="2:4" ht="15" customHeight="1" x14ac:dyDescent="0.25">
      <c r="B32696" s="683"/>
      <c r="C32696" s="683"/>
      <c r="D32696" s="684"/>
    </row>
    <row r="32697" spans="2:4" ht="15" customHeight="1" x14ac:dyDescent="0.25">
      <c r="B32697" s="683"/>
      <c r="C32697" s="683"/>
      <c r="D32697" s="684"/>
    </row>
    <row r="32698" spans="2:4" ht="15" customHeight="1" x14ac:dyDescent="0.25">
      <c r="B32698" s="683"/>
      <c r="C32698" s="683"/>
      <c r="D32698" s="684"/>
    </row>
    <row r="32699" spans="2:4" ht="15" customHeight="1" x14ac:dyDescent="0.25">
      <c r="B32699" s="683"/>
      <c r="C32699" s="683"/>
      <c r="D32699" s="684"/>
    </row>
    <row r="32700" spans="2:4" ht="15" customHeight="1" x14ac:dyDescent="0.25">
      <c r="B32700" s="683"/>
      <c r="C32700" s="683"/>
      <c r="D32700" s="684"/>
    </row>
    <row r="32701" spans="2:4" ht="15" customHeight="1" x14ac:dyDescent="0.25">
      <c r="B32701" s="683"/>
      <c r="C32701" s="683"/>
      <c r="D32701" s="684"/>
    </row>
    <row r="32702" spans="2:4" ht="15" customHeight="1" x14ac:dyDescent="0.25">
      <c r="B32702" s="683"/>
      <c r="C32702" s="683"/>
      <c r="D32702" s="684"/>
    </row>
    <row r="32703" spans="2:4" ht="15" customHeight="1" x14ac:dyDescent="0.25">
      <c r="B32703" s="683"/>
      <c r="C32703" s="683"/>
      <c r="D32703" s="684"/>
    </row>
    <row r="32704" spans="2:4" ht="15" customHeight="1" x14ac:dyDescent="0.25">
      <c r="B32704" s="683"/>
      <c r="C32704" s="683"/>
      <c r="D32704" s="684"/>
    </row>
    <row r="32705" spans="2:4" ht="15" customHeight="1" x14ac:dyDescent="0.25">
      <c r="B32705" s="683"/>
      <c r="C32705" s="683"/>
      <c r="D32705" s="684"/>
    </row>
    <row r="32706" spans="2:4" ht="15" customHeight="1" x14ac:dyDescent="0.25">
      <c r="B32706" s="683"/>
      <c r="C32706" s="683"/>
      <c r="D32706" s="684"/>
    </row>
    <row r="32707" spans="2:4" ht="15" customHeight="1" x14ac:dyDescent="0.25">
      <c r="B32707" s="683"/>
      <c r="C32707" s="683"/>
      <c r="D32707" s="684"/>
    </row>
    <row r="32708" spans="2:4" ht="15" customHeight="1" x14ac:dyDescent="0.25">
      <c r="B32708" s="683"/>
      <c r="C32708" s="683"/>
      <c r="D32708" s="684"/>
    </row>
    <row r="32709" spans="2:4" ht="15" customHeight="1" x14ac:dyDescent="0.25">
      <c r="B32709" s="683"/>
      <c r="C32709" s="683"/>
      <c r="D32709" s="684"/>
    </row>
    <row r="32710" spans="2:4" ht="15" customHeight="1" x14ac:dyDescent="0.25">
      <c r="B32710" s="683"/>
      <c r="C32710" s="683"/>
      <c r="D32710" s="684"/>
    </row>
    <row r="32711" spans="2:4" ht="15" customHeight="1" x14ac:dyDescent="0.25">
      <c r="B32711" s="683"/>
      <c r="C32711" s="683"/>
      <c r="D32711" s="684"/>
    </row>
    <row r="32712" spans="2:4" ht="15" customHeight="1" x14ac:dyDescent="0.25">
      <c r="B32712" s="683"/>
      <c r="C32712" s="683"/>
      <c r="D32712" s="684"/>
    </row>
    <row r="32713" spans="2:4" ht="15" customHeight="1" x14ac:dyDescent="0.25">
      <c r="B32713" s="683"/>
      <c r="C32713" s="683"/>
      <c r="D32713" s="684"/>
    </row>
    <row r="32714" spans="2:4" ht="15" customHeight="1" x14ac:dyDescent="0.25">
      <c r="B32714" s="683"/>
      <c r="C32714" s="683"/>
      <c r="D32714" s="684"/>
    </row>
    <row r="32715" spans="2:4" ht="15" customHeight="1" x14ac:dyDescent="0.25">
      <c r="B32715" s="683"/>
      <c r="C32715" s="683"/>
      <c r="D32715" s="684"/>
    </row>
    <row r="32716" spans="2:4" ht="15" customHeight="1" x14ac:dyDescent="0.25">
      <c r="B32716" s="683"/>
      <c r="C32716" s="683"/>
      <c r="D32716" s="684"/>
    </row>
    <row r="32717" spans="2:4" ht="15" customHeight="1" x14ac:dyDescent="0.25">
      <c r="B32717" s="683"/>
      <c r="C32717" s="683"/>
      <c r="D32717" s="684"/>
    </row>
    <row r="32718" spans="2:4" ht="15" customHeight="1" x14ac:dyDescent="0.25">
      <c r="B32718" s="683"/>
      <c r="C32718" s="683"/>
      <c r="D32718" s="684"/>
    </row>
    <row r="32719" spans="2:4" ht="15" customHeight="1" x14ac:dyDescent="0.25">
      <c r="B32719" s="683"/>
      <c r="C32719" s="683"/>
      <c r="D32719" s="684"/>
    </row>
    <row r="32720" spans="2:4" ht="15" customHeight="1" x14ac:dyDescent="0.25">
      <c r="B32720" s="683"/>
      <c r="C32720" s="683"/>
      <c r="D32720" s="684"/>
    </row>
    <row r="32721" spans="2:4" ht="15" customHeight="1" x14ac:dyDescent="0.25">
      <c r="B32721" s="683"/>
      <c r="C32721" s="683"/>
      <c r="D32721" s="684"/>
    </row>
    <row r="32722" spans="2:4" ht="15" customHeight="1" x14ac:dyDescent="0.25">
      <c r="B32722" s="683"/>
      <c r="C32722" s="683"/>
      <c r="D32722" s="684"/>
    </row>
    <row r="32723" spans="2:4" ht="15" customHeight="1" x14ac:dyDescent="0.25">
      <c r="B32723" s="683"/>
      <c r="C32723" s="683"/>
      <c r="D32723" s="684"/>
    </row>
    <row r="32724" spans="2:4" ht="15" customHeight="1" x14ac:dyDescent="0.25">
      <c r="B32724" s="683"/>
      <c r="C32724" s="683"/>
      <c r="D32724" s="684"/>
    </row>
    <row r="32725" spans="2:4" ht="15" customHeight="1" x14ac:dyDescent="0.25">
      <c r="B32725" s="683"/>
      <c r="C32725" s="683"/>
      <c r="D32725" s="684"/>
    </row>
    <row r="32726" spans="2:4" ht="15" customHeight="1" x14ac:dyDescent="0.25">
      <c r="B32726" s="683"/>
      <c r="C32726" s="683"/>
      <c r="D32726" s="684"/>
    </row>
    <row r="32727" spans="2:4" ht="15" customHeight="1" x14ac:dyDescent="0.25">
      <c r="B32727" s="683"/>
      <c r="C32727" s="683"/>
      <c r="D32727" s="684"/>
    </row>
    <row r="32728" spans="2:4" ht="15" customHeight="1" x14ac:dyDescent="0.25">
      <c r="B32728" s="683"/>
      <c r="C32728" s="683"/>
      <c r="D32728" s="684"/>
    </row>
    <row r="32729" spans="2:4" ht="15" customHeight="1" x14ac:dyDescent="0.25">
      <c r="B32729" s="683"/>
      <c r="C32729" s="683"/>
      <c r="D32729" s="684"/>
    </row>
    <row r="32730" spans="2:4" ht="15" customHeight="1" x14ac:dyDescent="0.25">
      <c r="B32730" s="683"/>
      <c r="C32730" s="683"/>
      <c r="D32730" s="684"/>
    </row>
    <row r="32731" spans="2:4" ht="15" customHeight="1" x14ac:dyDescent="0.25">
      <c r="B32731" s="683"/>
      <c r="C32731" s="683"/>
      <c r="D32731" s="684"/>
    </row>
    <row r="32732" spans="2:4" ht="15" customHeight="1" x14ac:dyDescent="0.25">
      <c r="B32732" s="683"/>
      <c r="C32732" s="683"/>
      <c r="D32732" s="684"/>
    </row>
    <row r="32733" spans="2:4" ht="15" customHeight="1" x14ac:dyDescent="0.25">
      <c r="B32733" s="683"/>
      <c r="C32733" s="683"/>
      <c r="D32733" s="684"/>
    </row>
    <row r="32734" spans="2:4" ht="15" customHeight="1" x14ac:dyDescent="0.25">
      <c r="B32734" s="683"/>
      <c r="C32734" s="683"/>
      <c r="D32734" s="684"/>
    </row>
    <row r="32735" spans="2:4" ht="15" customHeight="1" x14ac:dyDescent="0.25">
      <c r="B32735" s="683"/>
      <c r="C32735" s="683"/>
      <c r="D32735" s="684"/>
    </row>
    <row r="32736" spans="2:4" ht="15" customHeight="1" x14ac:dyDescent="0.25">
      <c r="B32736" s="683"/>
      <c r="C32736" s="683"/>
      <c r="D32736" s="684"/>
    </row>
    <row r="32737" spans="2:4" ht="15" customHeight="1" x14ac:dyDescent="0.25">
      <c r="B32737" s="683"/>
      <c r="C32737" s="683"/>
      <c r="D32737" s="684"/>
    </row>
    <row r="32738" spans="2:4" ht="15" customHeight="1" x14ac:dyDescent="0.25">
      <c r="B32738" s="683"/>
      <c r="C32738" s="683"/>
      <c r="D32738" s="684"/>
    </row>
    <row r="32739" spans="2:4" ht="15" customHeight="1" x14ac:dyDescent="0.25">
      <c r="B32739" s="683"/>
      <c r="C32739" s="683"/>
      <c r="D32739" s="684"/>
    </row>
    <row r="32740" spans="2:4" ht="15" customHeight="1" x14ac:dyDescent="0.25">
      <c r="B32740" s="683"/>
      <c r="C32740" s="683"/>
      <c r="D32740" s="684"/>
    </row>
    <row r="32741" spans="2:4" ht="15" customHeight="1" x14ac:dyDescent="0.25">
      <c r="B32741" s="683"/>
      <c r="C32741" s="683"/>
      <c r="D32741" s="684"/>
    </row>
    <row r="32742" spans="2:4" ht="15" customHeight="1" x14ac:dyDescent="0.25">
      <c r="B32742" s="683"/>
      <c r="C32742" s="683"/>
      <c r="D32742" s="684"/>
    </row>
    <row r="32743" spans="2:4" ht="15" customHeight="1" x14ac:dyDescent="0.25">
      <c r="B32743" s="683"/>
      <c r="C32743" s="683"/>
      <c r="D32743" s="684"/>
    </row>
    <row r="32744" spans="2:4" ht="15" customHeight="1" x14ac:dyDescent="0.25">
      <c r="B32744" s="683"/>
      <c r="C32744" s="683"/>
      <c r="D32744" s="684"/>
    </row>
    <row r="32745" spans="2:4" ht="15" customHeight="1" x14ac:dyDescent="0.25">
      <c r="B32745" s="683"/>
      <c r="C32745" s="683"/>
      <c r="D32745" s="684"/>
    </row>
    <row r="32746" spans="2:4" ht="15" customHeight="1" x14ac:dyDescent="0.25">
      <c r="B32746" s="683"/>
      <c r="C32746" s="683"/>
      <c r="D32746" s="684"/>
    </row>
    <row r="32747" spans="2:4" ht="15" customHeight="1" x14ac:dyDescent="0.25">
      <c r="B32747" s="683"/>
      <c r="C32747" s="683"/>
      <c r="D32747" s="684"/>
    </row>
    <row r="32748" spans="2:4" ht="15" customHeight="1" x14ac:dyDescent="0.25">
      <c r="B32748" s="683"/>
      <c r="C32748" s="683"/>
      <c r="D32748" s="684"/>
    </row>
    <row r="32749" spans="2:4" ht="15" customHeight="1" x14ac:dyDescent="0.25">
      <c r="B32749" s="683"/>
      <c r="C32749" s="683"/>
      <c r="D32749" s="684"/>
    </row>
    <row r="32750" spans="2:4" ht="15" customHeight="1" x14ac:dyDescent="0.25">
      <c r="B32750" s="683"/>
      <c r="C32750" s="683"/>
      <c r="D32750" s="684"/>
    </row>
    <row r="32751" spans="2:4" ht="15" customHeight="1" x14ac:dyDescent="0.25">
      <c r="B32751" s="683"/>
      <c r="C32751" s="683"/>
      <c r="D32751" s="684"/>
    </row>
    <row r="32752" spans="2:4" ht="15" customHeight="1" x14ac:dyDescent="0.25">
      <c r="B32752" s="683"/>
      <c r="C32752" s="683"/>
      <c r="D32752" s="684"/>
    </row>
    <row r="32753" spans="2:4" ht="15" customHeight="1" x14ac:dyDescent="0.25">
      <c r="B32753" s="683"/>
      <c r="C32753" s="683"/>
      <c r="D32753" s="684"/>
    </row>
    <row r="32754" spans="2:4" ht="15" customHeight="1" x14ac:dyDescent="0.25">
      <c r="B32754" s="683"/>
      <c r="C32754" s="683"/>
      <c r="D32754" s="684"/>
    </row>
    <row r="32755" spans="2:4" ht="15" customHeight="1" x14ac:dyDescent="0.25">
      <c r="B32755" s="683"/>
      <c r="C32755" s="683"/>
      <c r="D32755" s="684"/>
    </row>
    <row r="32756" spans="2:4" ht="15" customHeight="1" x14ac:dyDescent="0.25">
      <c r="B32756" s="683"/>
      <c r="C32756" s="683"/>
      <c r="D32756" s="684"/>
    </row>
    <row r="32757" spans="2:4" ht="15" customHeight="1" x14ac:dyDescent="0.25">
      <c r="B32757" s="683"/>
      <c r="C32757" s="683"/>
      <c r="D32757" s="684"/>
    </row>
    <row r="32758" spans="2:4" ht="15" customHeight="1" x14ac:dyDescent="0.25">
      <c r="B32758" s="683"/>
      <c r="C32758" s="683"/>
      <c r="D32758" s="684"/>
    </row>
    <row r="32759" spans="2:4" ht="15" customHeight="1" x14ac:dyDescent="0.25">
      <c r="B32759" s="683"/>
      <c r="C32759" s="683"/>
      <c r="D32759" s="684"/>
    </row>
    <row r="32760" spans="2:4" ht="15" customHeight="1" x14ac:dyDescent="0.25">
      <c r="B32760" s="683"/>
      <c r="C32760" s="683"/>
      <c r="D32760" s="684"/>
    </row>
    <row r="32761" spans="2:4" ht="15" customHeight="1" x14ac:dyDescent="0.25">
      <c r="B32761" s="683"/>
      <c r="C32761" s="683"/>
      <c r="D32761" s="684"/>
    </row>
    <row r="32762" spans="2:4" ht="15" customHeight="1" x14ac:dyDescent="0.25">
      <c r="B32762" s="683"/>
      <c r="C32762" s="683"/>
      <c r="D32762" s="684"/>
    </row>
    <row r="32763" spans="2:4" ht="15" customHeight="1" x14ac:dyDescent="0.25">
      <c r="B32763" s="683"/>
      <c r="C32763" s="683"/>
      <c r="D32763" s="684"/>
    </row>
    <row r="32764" spans="2:4" ht="15" customHeight="1" x14ac:dyDescent="0.25">
      <c r="B32764" s="683"/>
      <c r="C32764" s="683"/>
      <c r="D32764" s="684"/>
    </row>
    <row r="32765" spans="2:4" ht="15" customHeight="1" x14ac:dyDescent="0.25">
      <c r="B32765" s="683"/>
      <c r="C32765" s="683"/>
      <c r="D32765" s="684"/>
    </row>
    <row r="32766" spans="2:4" ht="15" customHeight="1" x14ac:dyDescent="0.25">
      <c r="B32766" s="683"/>
      <c r="C32766" s="683"/>
      <c r="D32766" s="684"/>
    </row>
    <row r="32767" spans="2:4" ht="15" customHeight="1" x14ac:dyDescent="0.25">
      <c r="B32767" s="683"/>
      <c r="C32767" s="683"/>
      <c r="D32767" s="684"/>
    </row>
    <row r="32768" spans="2:4" ht="15" customHeight="1" x14ac:dyDescent="0.25">
      <c r="B32768" s="683"/>
      <c r="C32768" s="683"/>
      <c r="D32768" s="684"/>
    </row>
    <row r="32769" spans="2:4" ht="15" customHeight="1" x14ac:dyDescent="0.25">
      <c r="B32769" s="683"/>
      <c r="C32769" s="683"/>
      <c r="D32769" s="684"/>
    </row>
    <row r="32770" spans="2:4" ht="15" customHeight="1" x14ac:dyDescent="0.25">
      <c r="B32770" s="683"/>
      <c r="C32770" s="683"/>
      <c r="D32770" s="684"/>
    </row>
    <row r="32771" spans="2:4" ht="15" customHeight="1" x14ac:dyDescent="0.25">
      <c r="B32771" s="683"/>
      <c r="C32771" s="683"/>
      <c r="D32771" s="684"/>
    </row>
    <row r="32772" spans="2:4" ht="15" customHeight="1" x14ac:dyDescent="0.25">
      <c r="B32772" s="683"/>
      <c r="C32772" s="683"/>
      <c r="D32772" s="684"/>
    </row>
    <row r="32773" spans="2:4" ht="15" customHeight="1" x14ac:dyDescent="0.25">
      <c r="B32773" s="683"/>
      <c r="C32773" s="683"/>
      <c r="D32773" s="684"/>
    </row>
    <row r="32774" spans="2:4" ht="15" customHeight="1" x14ac:dyDescent="0.25">
      <c r="B32774" s="683"/>
      <c r="C32774" s="683"/>
      <c r="D32774" s="684"/>
    </row>
    <row r="32775" spans="2:4" ht="15" customHeight="1" x14ac:dyDescent="0.25">
      <c r="B32775" s="683"/>
      <c r="C32775" s="683"/>
      <c r="D32775" s="684"/>
    </row>
    <row r="32776" spans="2:4" ht="15" customHeight="1" x14ac:dyDescent="0.25">
      <c r="B32776" s="683"/>
      <c r="C32776" s="683"/>
      <c r="D32776" s="684"/>
    </row>
    <row r="32777" spans="2:4" ht="15" customHeight="1" x14ac:dyDescent="0.25">
      <c r="B32777" s="683"/>
      <c r="C32777" s="683"/>
      <c r="D32777" s="684"/>
    </row>
    <row r="32778" spans="2:4" ht="15" customHeight="1" x14ac:dyDescent="0.25">
      <c r="B32778" s="683"/>
      <c r="C32778" s="683"/>
      <c r="D32778" s="684"/>
    </row>
    <row r="32779" spans="2:4" ht="15" customHeight="1" x14ac:dyDescent="0.25">
      <c r="B32779" s="683"/>
      <c r="C32779" s="683"/>
      <c r="D32779" s="684"/>
    </row>
    <row r="32780" spans="2:4" ht="15" customHeight="1" x14ac:dyDescent="0.25">
      <c r="B32780" s="683"/>
      <c r="C32780" s="683"/>
      <c r="D32780" s="684"/>
    </row>
    <row r="32781" spans="2:4" ht="15" customHeight="1" x14ac:dyDescent="0.25">
      <c r="B32781" s="683"/>
      <c r="C32781" s="683"/>
      <c r="D32781" s="684"/>
    </row>
    <row r="32782" spans="2:4" ht="15" customHeight="1" x14ac:dyDescent="0.25">
      <c r="B32782" s="683"/>
      <c r="C32782" s="683"/>
      <c r="D32782" s="684"/>
    </row>
    <row r="32783" spans="2:4" ht="15" customHeight="1" x14ac:dyDescent="0.25">
      <c r="B32783" s="683"/>
      <c r="C32783" s="683"/>
      <c r="D32783" s="684"/>
    </row>
    <row r="32784" spans="2:4" ht="15" customHeight="1" x14ac:dyDescent="0.25">
      <c r="B32784" s="683"/>
      <c r="C32784" s="683"/>
      <c r="D32784" s="684"/>
    </row>
    <row r="32785" spans="2:4" ht="15" customHeight="1" x14ac:dyDescent="0.25">
      <c r="B32785" s="683"/>
      <c r="C32785" s="683"/>
      <c r="D32785" s="684"/>
    </row>
    <row r="32786" spans="2:4" ht="15" customHeight="1" x14ac:dyDescent="0.25">
      <c r="B32786" s="683"/>
      <c r="C32786" s="683"/>
      <c r="D32786" s="684"/>
    </row>
    <row r="32787" spans="2:4" ht="15" customHeight="1" x14ac:dyDescent="0.25">
      <c r="B32787" s="683"/>
      <c r="C32787" s="683"/>
      <c r="D32787" s="684"/>
    </row>
    <row r="32788" spans="2:4" ht="15" customHeight="1" x14ac:dyDescent="0.25">
      <c r="B32788" s="683"/>
      <c r="C32788" s="683"/>
      <c r="D32788" s="684"/>
    </row>
    <row r="32789" spans="2:4" ht="15" customHeight="1" x14ac:dyDescent="0.25">
      <c r="B32789" s="683"/>
      <c r="C32789" s="683"/>
      <c r="D32789" s="684"/>
    </row>
    <row r="32790" spans="2:4" ht="15" customHeight="1" x14ac:dyDescent="0.25">
      <c r="B32790" s="683"/>
      <c r="C32790" s="683"/>
      <c r="D32790" s="684"/>
    </row>
    <row r="32791" spans="2:4" ht="15" customHeight="1" x14ac:dyDescent="0.25">
      <c r="B32791" s="683"/>
      <c r="C32791" s="683"/>
      <c r="D32791" s="684"/>
    </row>
    <row r="32792" spans="2:4" ht="15" customHeight="1" x14ac:dyDescent="0.25">
      <c r="B32792" s="683"/>
      <c r="C32792" s="683"/>
      <c r="D32792" s="684"/>
    </row>
    <row r="32793" spans="2:4" ht="15" customHeight="1" x14ac:dyDescent="0.25">
      <c r="B32793" s="683"/>
      <c r="C32793" s="683"/>
      <c r="D32793" s="684"/>
    </row>
    <row r="32794" spans="2:4" ht="15" customHeight="1" x14ac:dyDescent="0.25">
      <c r="B32794" s="683"/>
      <c r="C32794" s="683"/>
      <c r="D32794" s="684"/>
    </row>
    <row r="32795" spans="2:4" ht="15" customHeight="1" x14ac:dyDescent="0.25">
      <c r="B32795" s="683"/>
      <c r="C32795" s="683"/>
      <c r="D32795" s="684"/>
    </row>
    <row r="32796" spans="2:4" ht="15" customHeight="1" x14ac:dyDescent="0.25">
      <c r="B32796" s="683"/>
      <c r="C32796" s="683"/>
      <c r="D32796" s="684"/>
    </row>
    <row r="32797" spans="2:4" ht="15" customHeight="1" x14ac:dyDescent="0.25">
      <c r="B32797" s="683"/>
      <c r="C32797" s="683"/>
      <c r="D32797" s="684"/>
    </row>
    <row r="32798" spans="2:4" ht="15" customHeight="1" x14ac:dyDescent="0.25">
      <c r="B32798" s="683"/>
      <c r="C32798" s="683"/>
      <c r="D32798" s="684"/>
    </row>
    <row r="32799" spans="2:4" ht="15" customHeight="1" x14ac:dyDescent="0.25">
      <c r="B32799" s="683"/>
      <c r="C32799" s="683"/>
      <c r="D32799" s="684"/>
    </row>
    <row r="32800" spans="2:4" ht="15" customHeight="1" x14ac:dyDescent="0.25">
      <c r="B32800" s="683"/>
      <c r="C32800" s="683"/>
      <c r="D32800" s="684"/>
    </row>
    <row r="32801" spans="2:4" ht="15" customHeight="1" x14ac:dyDescent="0.25">
      <c r="B32801" s="683"/>
      <c r="C32801" s="683"/>
      <c r="D32801" s="684"/>
    </row>
    <row r="32802" spans="2:4" ht="15" customHeight="1" x14ac:dyDescent="0.25">
      <c r="B32802" s="683"/>
      <c r="C32802" s="683"/>
      <c r="D32802" s="684"/>
    </row>
    <row r="32803" spans="2:4" ht="15" customHeight="1" x14ac:dyDescent="0.25">
      <c r="B32803" s="683"/>
      <c r="C32803" s="683"/>
      <c r="D32803" s="684"/>
    </row>
    <row r="32804" spans="2:4" ht="15" customHeight="1" x14ac:dyDescent="0.25">
      <c r="B32804" s="683"/>
      <c r="C32804" s="683"/>
      <c r="D32804" s="684"/>
    </row>
    <row r="32805" spans="2:4" ht="15" customHeight="1" x14ac:dyDescent="0.25">
      <c r="B32805" s="683"/>
      <c r="C32805" s="683"/>
      <c r="D32805" s="684"/>
    </row>
    <row r="32806" spans="2:4" ht="15" customHeight="1" x14ac:dyDescent="0.25">
      <c r="B32806" s="683"/>
      <c r="C32806" s="683"/>
      <c r="D32806" s="684"/>
    </row>
    <row r="32807" spans="2:4" ht="15" customHeight="1" x14ac:dyDescent="0.25">
      <c r="B32807" s="683"/>
      <c r="C32807" s="683"/>
      <c r="D32807" s="684"/>
    </row>
    <row r="32808" spans="2:4" ht="15" customHeight="1" x14ac:dyDescent="0.25">
      <c r="B32808" s="683"/>
      <c r="C32808" s="683"/>
      <c r="D32808" s="684"/>
    </row>
    <row r="32809" spans="2:4" ht="15" customHeight="1" x14ac:dyDescent="0.25">
      <c r="B32809" s="683"/>
      <c r="C32809" s="683"/>
      <c r="D32809" s="684"/>
    </row>
    <row r="32810" spans="2:4" ht="15" customHeight="1" x14ac:dyDescent="0.25">
      <c r="B32810" s="683"/>
      <c r="C32810" s="683"/>
      <c r="D32810" s="684"/>
    </row>
    <row r="32811" spans="2:4" ht="15" customHeight="1" x14ac:dyDescent="0.25">
      <c r="B32811" s="683"/>
      <c r="C32811" s="683"/>
      <c r="D32811" s="684"/>
    </row>
    <row r="32812" spans="2:4" ht="15" customHeight="1" x14ac:dyDescent="0.25">
      <c r="B32812" s="683"/>
      <c r="C32812" s="683"/>
      <c r="D32812" s="684"/>
    </row>
    <row r="32813" spans="2:4" ht="15" customHeight="1" x14ac:dyDescent="0.25">
      <c r="B32813" s="683"/>
      <c r="C32813" s="683"/>
      <c r="D32813" s="684"/>
    </row>
    <row r="32814" spans="2:4" ht="15" customHeight="1" x14ac:dyDescent="0.25">
      <c r="B32814" s="683"/>
      <c r="C32814" s="683"/>
      <c r="D32814" s="684"/>
    </row>
    <row r="32815" spans="2:4" ht="15" customHeight="1" x14ac:dyDescent="0.25">
      <c r="B32815" s="683"/>
      <c r="C32815" s="683"/>
      <c r="D32815" s="684"/>
    </row>
    <row r="32816" spans="2:4" ht="15" customHeight="1" x14ac:dyDescent="0.25">
      <c r="B32816" s="683"/>
      <c r="C32816" s="683"/>
      <c r="D32816" s="684"/>
    </row>
    <row r="32817" spans="2:4" ht="15" customHeight="1" x14ac:dyDescent="0.25">
      <c r="B32817" s="683"/>
      <c r="C32817" s="683"/>
      <c r="D32817" s="684"/>
    </row>
    <row r="32818" spans="2:4" ht="15" customHeight="1" x14ac:dyDescent="0.25">
      <c r="B32818" s="683"/>
      <c r="C32818" s="683"/>
      <c r="D32818" s="684"/>
    </row>
    <row r="32819" spans="2:4" ht="15" customHeight="1" x14ac:dyDescent="0.25">
      <c r="B32819" s="683"/>
      <c r="C32819" s="683"/>
      <c r="D32819" s="684"/>
    </row>
    <row r="32820" spans="2:4" ht="15" customHeight="1" x14ac:dyDescent="0.25">
      <c r="B32820" s="683"/>
      <c r="C32820" s="683"/>
      <c r="D32820" s="684"/>
    </row>
    <row r="32821" spans="2:4" ht="15" customHeight="1" x14ac:dyDescent="0.25">
      <c r="B32821" s="683"/>
      <c r="C32821" s="683"/>
      <c r="D32821" s="684"/>
    </row>
    <row r="32822" spans="2:4" ht="15" customHeight="1" x14ac:dyDescent="0.25">
      <c r="B32822" s="683"/>
      <c r="C32822" s="683"/>
      <c r="D32822" s="684"/>
    </row>
    <row r="32823" spans="2:4" ht="15" customHeight="1" x14ac:dyDescent="0.25">
      <c r="B32823" s="683"/>
      <c r="C32823" s="683"/>
      <c r="D32823" s="684"/>
    </row>
    <row r="32824" spans="2:4" ht="15" customHeight="1" x14ac:dyDescent="0.25">
      <c r="B32824" s="683"/>
      <c r="C32824" s="683"/>
      <c r="D32824" s="684"/>
    </row>
    <row r="32825" spans="2:4" ht="15" customHeight="1" x14ac:dyDescent="0.25">
      <c r="B32825" s="683"/>
      <c r="C32825" s="683"/>
      <c r="D32825" s="684"/>
    </row>
    <row r="32826" spans="2:4" ht="15" customHeight="1" x14ac:dyDescent="0.25">
      <c r="B32826" s="683"/>
      <c r="C32826" s="683"/>
      <c r="D32826" s="684"/>
    </row>
    <row r="32827" spans="2:4" ht="15" customHeight="1" x14ac:dyDescent="0.25">
      <c r="B32827" s="683"/>
      <c r="C32827" s="683"/>
      <c r="D32827" s="684"/>
    </row>
    <row r="32828" spans="2:4" ht="15" customHeight="1" x14ac:dyDescent="0.25">
      <c r="B32828" s="683"/>
      <c r="C32828" s="683"/>
      <c r="D32828" s="684"/>
    </row>
    <row r="32829" spans="2:4" ht="15" customHeight="1" x14ac:dyDescent="0.25">
      <c r="B32829" s="683"/>
      <c r="C32829" s="683"/>
      <c r="D32829" s="684"/>
    </row>
    <row r="32830" spans="2:4" ht="15" customHeight="1" x14ac:dyDescent="0.25">
      <c r="B32830" s="683"/>
      <c r="C32830" s="683"/>
      <c r="D32830" s="684"/>
    </row>
    <row r="32831" spans="2:4" ht="15" customHeight="1" x14ac:dyDescent="0.25">
      <c r="B32831" s="683"/>
      <c r="C32831" s="683"/>
      <c r="D32831" s="684"/>
    </row>
    <row r="32832" spans="2:4" ht="15" customHeight="1" x14ac:dyDescent="0.25">
      <c r="B32832" s="683"/>
      <c r="C32832" s="683"/>
      <c r="D32832" s="684"/>
    </row>
    <row r="32833" spans="2:4" ht="15" customHeight="1" x14ac:dyDescent="0.25">
      <c r="B32833" s="683"/>
      <c r="C32833" s="683"/>
      <c r="D32833" s="684"/>
    </row>
    <row r="32834" spans="2:4" ht="15" customHeight="1" x14ac:dyDescent="0.25">
      <c r="B32834" s="683"/>
      <c r="C32834" s="683"/>
      <c r="D32834" s="684"/>
    </row>
    <row r="32835" spans="2:4" ht="15" customHeight="1" x14ac:dyDescent="0.25">
      <c r="B32835" s="683"/>
      <c r="C32835" s="683"/>
      <c r="D32835" s="684"/>
    </row>
    <row r="32836" spans="2:4" ht="15" customHeight="1" x14ac:dyDescent="0.25">
      <c r="B32836" s="683"/>
      <c r="C32836" s="683"/>
      <c r="D32836" s="684"/>
    </row>
    <row r="32837" spans="2:4" ht="15" customHeight="1" x14ac:dyDescent="0.25">
      <c r="B32837" s="683"/>
      <c r="C32837" s="683"/>
      <c r="D32837" s="684"/>
    </row>
    <row r="32838" spans="2:4" ht="15" customHeight="1" x14ac:dyDescent="0.25">
      <c r="B32838" s="683"/>
      <c r="C32838" s="683"/>
      <c r="D32838" s="684"/>
    </row>
    <row r="32839" spans="2:4" ht="15" customHeight="1" x14ac:dyDescent="0.25">
      <c r="B32839" s="683"/>
      <c r="C32839" s="683"/>
      <c r="D32839" s="684"/>
    </row>
    <row r="32840" spans="2:4" ht="15" customHeight="1" x14ac:dyDescent="0.25">
      <c r="B32840" s="683"/>
      <c r="C32840" s="683"/>
      <c r="D32840" s="684"/>
    </row>
    <row r="32841" spans="2:4" ht="15" customHeight="1" x14ac:dyDescent="0.25">
      <c r="B32841" s="683"/>
      <c r="C32841" s="683"/>
      <c r="D32841" s="684"/>
    </row>
    <row r="32842" spans="2:4" ht="15" customHeight="1" x14ac:dyDescent="0.25">
      <c r="B32842" s="683"/>
      <c r="C32842" s="683"/>
      <c r="D32842" s="684"/>
    </row>
    <row r="32843" spans="2:4" ht="15" customHeight="1" x14ac:dyDescent="0.25">
      <c r="B32843" s="683"/>
      <c r="C32843" s="683"/>
      <c r="D32843" s="684"/>
    </row>
    <row r="32844" spans="2:4" ht="15" customHeight="1" x14ac:dyDescent="0.25">
      <c r="B32844" s="683"/>
      <c r="C32844" s="683"/>
      <c r="D32844" s="684"/>
    </row>
    <row r="32845" spans="2:4" ht="15" customHeight="1" x14ac:dyDescent="0.25">
      <c r="B32845" s="683"/>
      <c r="C32845" s="683"/>
      <c r="D32845" s="684"/>
    </row>
    <row r="32846" spans="2:4" ht="15" customHeight="1" x14ac:dyDescent="0.25">
      <c r="B32846" s="683"/>
      <c r="C32846" s="683"/>
      <c r="D32846" s="684"/>
    </row>
    <row r="32847" spans="2:4" ht="15" customHeight="1" x14ac:dyDescent="0.25">
      <c r="B32847" s="683"/>
      <c r="C32847" s="683"/>
      <c r="D32847" s="684"/>
    </row>
    <row r="32848" spans="2:4" ht="15" customHeight="1" x14ac:dyDescent="0.25">
      <c r="B32848" s="683"/>
      <c r="C32848" s="683"/>
      <c r="D32848" s="684"/>
    </row>
    <row r="32849" spans="2:4" ht="15" customHeight="1" x14ac:dyDescent="0.25">
      <c r="B32849" s="683"/>
      <c r="C32849" s="683"/>
      <c r="D32849" s="684"/>
    </row>
    <row r="32850" spans="2:4" ht="15" customHeight="1" x14ac:dyDescent="0.25">
      <c r="B32850" s="683"/>
      <c r="C32850" s="683"/>
      <c r="D32850" s="684"/>
    </row>
    <row r="32851" spans="2:4" ht="15" customHeight="1" x14ac:dyDescent="0.25">
      <c r="B32851" s="683"/>
      <c r="C32851" s="683"/>
      <c r="D32851" s="684"/>
    </row>
    <row r="32852" spans="2:4" ht="15" customHeight="1" x14ac:dyDescent="0.25">
      <c r="B32852" s="683"/>
      <c r="C32852" s="683"/>
      <c r="D32852" s="684"/>
    </row>
    <row r="32853" spans="2:4" ht="15" customHeight="1" x14ac:dyDescent="0.25">
      <c r="B32853" s="683"/>
      <c r="C32853" s="683"/>
      <c r="D32853" s="684"/>
    </row>
    <row r="32854" spans="2:4" ht="15" customHeight="1" x14ac:dyDescent="0.25">
      <c r="B32854" s="683"/>
      <c r="C32854" s="683"/>
      <c r="D32854" s="684"/>
    </row>
    <row r="32855" spans="2:4" ht="15" customHeight="1" x14ac:dyDescent="0.25">
      <c r="B32855" s="683"/>
      <c r="C32855" s="683"/>
      <c r="D32855" s="684"/>
    </row>
    <row r="32856" spans="2:4" ht="15" customHeight="1" x14ac:dyDescent="0.25">
      <c r="B32856" s="683"/>
      <c r="C32856" s="683"/>
      <c r="D32856" s="684"/>
    </row>
    <row r="32857" spans="2:4" ht="15" customHeight="1" x14ac:dyDescent="0.25">
      <c r="B32857" s="683"/>
      <c r="C32857" s="683"/>
      <c r="D32857" s="684"/>
    </row>
    <row r="32858" spans="2:4" ht="15" customHeight="1" x14ac:dyDescent="0.25">
      <c r="B32858" s="683"/>
      <c r="C32858" s="683"/>
      <c r="D32858" s="684"/>
    </row>
    <row r="32859" spans="2:4" ht="15" customHeight="1" x14ac:dyDescent="0.25">
      <c r="B32859" s="683"/>
      <c r="C32859" s="683"/>
      <c r="D32859" s="684"/>
    </row>
    <row r="32860" spans="2:4" ht="15" customHeight="1" x14ac:dyDescent="0.25">
      <c r="B32860" s="683"/>
      <c r="C32860" s="683"/>
      <c r="D32860" s="684"/>
    </row>
    <row r="32861" spans="2:4" ht="15" customHeight="1" x14ac:dyDescent="0.25">
      <c r="B32861" s="683"/>
      <c r="C32861" s="683"/>
      <c r="D32861" s="684"/>
    </row>
    <row r="32862" spans="2:4" ht="15" customHeight="1" x14ac:dyDescent="0.25">
      <c r="B32862" s="683"/>
      <c r="C32862" s="683"/>
      <c r="D32862" s="684"/>
    </row>
    <row r="32863" spans="2:4" ht="15" customHeight="1" x14ac:dyDescent="0.25">
      <c r="B32863" s="683"/>
      <c r="C32863" s="683"/>
      <c r="D32863" s="684"/>
    </row>
    <row r="32864" spans="2:4" ht="15" customHeight="1" x14ac:dyDescent="0.25">
      <c r="B32864" s="683"/>
      <c r="C32864" s="683"/>
      <c r="D32864" s="684"/>
    </row>
    <row r="32865" spans="2:4" ht="15" customHeight="1" x14ac:dyDescent="0.25">
      <c r="B32865" s="683"/>
      <c r="C32865" s="683"/>
      <c r="D32865" s="684"/>
    </row>
    <row r="32866" spans="2:4" ht="15" customHeight="1" x14ac:dyDescent="0.25">
      <c r="B32866" s="683"/>
      <c r="C32866" s="683"/>
      <c r="D32866" s="684"/>
    </row>
    <row r="32867" spans="2:4" ht="15" customHeight="1" x14ac:dyDescent="0.25">
      <c r="B32867" s="683"/>
      <c r="C32867" s="683"/>
      <c r="D32867" s="684"/>
    </row>
    <row r="32868" spans="2:4" ht="15" customHeight="1" x14ac:dyDescent="0.25">
      <c r="B32868" s="683"/>
      <c r="C32868" s="683"/>
      <c r="D32868" s="684"/>
    </row>
    <row r="32869" spans="2:4" ht="15" customHeight="1" x14ac:dyDescent="0.25">
      <c r="B32869" s="683"/>
      <c r="C32869" s="683"/>
      <c r="D32869" s="684"/>
    </row>
    <row r="32870" spans="2:4" ht="15" customHeight="1" x14ac:dyDescent="0.25">
      <c r="B32870" s="683"/>
      <c r="C32870" s="683"/>
      <c r="D32870" s="684"/>
    </row>
    <row r="32871" spans="2:4" ht="15" customHeight="1" x14ac:dyDescent="0.25">
      <c r="B32871" s="683"/>
      <c r="C32871" s="683"/>
      <c r="D32871" s="684"/>
    </row>
    <row r="32872" spans="2:4" ht="15" customHeight="1" x14ac:dyDescent="0.25">
      <c r="B32872" s="683"/>
      <c r="C32872" s="683"/>
      <c r="D32872" s="684"/>
    </row>
    <row r="32873" spans="2:4" ht="15" customHeight="1" x14ac:dyDescent="0.25">
      <c r="B32873" s="683"/>
      <c r="C32873" s="683"/>
      <c r="D32873" s="684"/>
    </row>
    <row r="32874" spans="2:4" ht="15" customHeight="1" x14ac:dyDescent="0.25">
      <c r="B32874" s="683"/>
      <c r="C32874" s="683"/>
      <c r="D32874" s="684"/>
    </row>
    <row r="32875" spans="2:4" ht="15" customHeight="1" x14ac:dyDescent="0.25">
      <c r="B32875" s="683"/>
      <c r="C32875" s="683"/>
      <c r="D32875" s="684"/>
    </row>
    <row r="32876" spans="2:4" ht="15" customHeight="1" x14ac:dyDescent="0.25">
      <c r="B32876" s="683"/>
      <c r="C32876" s="683"/>
      <c r="D32876" s="684"/>
    </row>
    <row r="32877" spans="2:4" ht="15" customHeight="1" x14ac:dyDescent="0.25">
      <c r="B32877" s="683"/>
      <c r="C32877" s="683"/>
      <c r="D32877" s="684"/>
    </row>
    <row r="32878" spans="2:4" ht="15" customHeight="1" x14ac:dyDescent="0.25">
      <c r="B32878" s="683"/>
      <c r="C32878" s="683"/>
      <c r="D32878" s="684"/>
    </row>
    <row r="32879" spans="2:4" ht="15" customHeight="1" x14ac:dyDescent="0.25">
      <c r="B32879" s="683"/>
      <c r="C32879" s="683"/>
      <c r="D32879" s="684"/>
    </row>
    <row r="32880" spans="2:4" ht="15" customHeight="1" x14ac:dyDescent="0.25">
      <c r="B32880" s="683"/>
      <c r="C32880" s="683"/>
      <c r="D32880" s="684"/>
    </row>
    <row r="32881" spans="2:4" ht="15" customHeight="1" x14ac:dyDescent="0.25">
      <c r="B32881" s="683"/>
      <c r="C32881" s="683"/>
      <c r="D32881" s="684"/>
    </row>
    <row r="32882" spans="2:4" ht="15" customHeight="1" x14ac:dyDescent="0.25">
      <c r="B32882" s="683"/>
      <c r="C32882" s="683"/>
      <c r="D32882" s="684"/>
    </row>
    <row r="32883" spans="2:4" ht="15" customHeight="1" x14ac:dyDescent="0.25">
      <c r="B32883" s="683"/>
      <c r="C32883" s="683"/>
      <c r="D32883" s="684"/>
    </row>
    <row r="32884" spans="2:4" ht="15" customHeight="1" x14ac:dyDescent="0.25">
      <c r="B32884" s="683"/>
      <c r="C32884" s="683"/>
      <c r="D32884" s="684"/>
    </row>
    <row r="32885" spans="2:4" ht="15" customHeight="1" x14ac:dyDescent="0.25">
      <c r="B32885" s="683"/>
      <c r="C32885" s="683"/>
      <c r="D32885" s="684"/>
    </row>
    <row r="32886" spans="2:4" ht="15" customHeight="1" x14ac:dyDescent="0.25">
      <c r="B32886" s="683"/>
      <c r="C32886" s="683"/>
      <c r="D32886" s="684"/>
    </row>
    <row r="32887" spans="2:4" ht="15" customHeight="1" x14ac:dyDescent="0.25">
      <c r="B32887" s="683"/>
      <c r="C32887" s="683"/>
      <c r="D32887" s="684"/>
    </row>
    <row r="32888" spans="2:4" ht="15" customHeight="1" x14ac:dyDescent="0.25">
      <c r="B32888" s="683"/>
      <c r="C32888" s="683"/>
      <c r="D32888" s="684"/>
    </row>
    <row r="32889" spans="2:4" ht="15" customHeight="1" x14ac:dyDescent="0.25">
      <c r="B32889" s="683"/>
      <c r="C32889" s="683"/>
      <c r="D32889" s="684"/>
    </row>
    <row r="32890" spans="2:4" ht="15" customHeight="1" x14ac:dyDescent="0.25">
      <c r="B32890" s="683"/>
      <c r="C32890" s="683"/>
      <c r="D32890" s="684"/>
    </row>
    <row r="32891" spans="2:4" ht="15" customHeight="1" x14ac:dyDescent="0.25">
      <c r="B32891" s="683"/>
      <c r="C32891" s="683"/>
      <c r="D32891" s="684"/>
    </row>
    <row r="32892" spans="2:4" ht="15" customHeight="1" x14ac:dyDescent="0.25">
      <c r="B32892" s="683"/>
      <c r="C32892" s="683"/>
      <c r="D32892" s="684"/>
    </row>
    <row r="32893" spans="2:4" ht="15" customHeight="1" x14ac:dyDescent="0.25">
      <c r="B32893" s="683"/>
      <c r="C32893" s="683"/>
      <c r="D32893" s="684"/>
    </row>
    <row r="32894" spans="2:4" ht="15" customHeight="1" x14ac:dyDescent="0.25">
      <c r="B32894" s="683"/>
      <c r="C32894" s="683"/>
      <c r="D32894" s="684"/>
    </row>
    <row r="32895" spans="2:4" ht="15" customHeight="1" x14ac:dyDescent="0.25">
      <c r="B32895" s="683"/>
      <c r="C32895" s="683"/>
      <c r="D32895" s="684"/>
    </row>
    <row r="32896" spans="2:4" ht="15" customHeight="1" x14ac:dyDescent="0.25">
      <c r="B32896" s="683"/>
      <c r="C32896" s="683"/>
      <c r="D32896" s="684"/>
    </row>
    <row r="32897" spans="2:4" ht="15" customHeight="1" x14ac:dyDescent="0.25">
      <c r="B32897" s="683"/>
      <c r="C32897" s="683"/>
      <c r="D32897" s="684"/>
    </row>
    <row r="32898" spans="2:4" ht="15" customHeight="1" x14ac:dyDescent="0.25">
      <c r="B32898" s="683"/>
      <c r="C32898" s="683"/>
      <c r="D32898" s="684"/>
    </row>
    <row r="32899" spans="2:4" ht="15" customHeight="1" x14ac:dyDescent="0.25">
      <c r="B32899" s="683"/>
      <c r="C32899" s="683"/>
      <c r="D32899" s="684"/>
    </row>
    <row r="32900" spans="2:4" ht="15" customHeight="1" x14ac:dyDescent="0.25">
      <c r="B32900" s="683"/>
      <c r="C32900" s="683"/>
      <c r="D32900" s="684"/>
    </row>
    <row r="32901" spans="2:4" ht="15" customHeight="1" x14ac:dyDescent="0.25">
      <c r="B32901" s="683"/>
      <c r="C32901" s="683"/>
      <c r="D32901" s="684"/>
    </row>
    <row r="32902" spans="2:4" ht="15" customHeight="1" x14ac:dyDescent="0.25">
      <c r="B32902" s="683"/>
      <c r="C32902" s="683"/>
      <c r="D32902" s="684"/>
    </row>
    <row r="32903" spans="2:4" ht="15" customHeight="1" x14ac:dyDescent="0.25">
      <c r="B32903" s="683"/>
      <c r="C32903" s="683"/>
      <c r="D32903" s="684"/>
    </row>
    <row r="32904" spans="2:4" ht="15" customHeight="1" x14ac:dyDescent="0.25">
      <c r="B32904" s="683"/>
      <c r="C32904" s="683"/>
      <c r="D32904" s="684"/>
    </row>
    <row r="32905" spans="2:4" ht="15" customHeight="1" x14ac:dyDescent="0.25">
      <c r="B32905" s="683"/>
      <c r="C32905" s="683"/>
      <c r="D32905" s="684"/>
    </row>
    <row r="32906" spans="2:4" ht="15" customHeight="1" x14ac:dyDescent="0.25">
      <c r="B32906" s="683"/>
      <c r="C32906" s="683"/>
      <c r="D32906" s="684"/>
    </row>
    <row r="32907" spans="2:4" ht="15" customHeight="1" x14ac:dyDescent="0.25">
      <c r="B32907" s="683"/>
      <c r="C32907" s="683"/>
      <c r="D32907" s="684"/>
    </row>
    <row r="32908" spans="2:4" ht="15" customHeight="1" x14ac:dyDescent="0.25">
      <c r="B32908" s="683"/>
      <c r="C32908" s="683"/>
      <c r="D32908" s="684"/>
    </row>
    <row r="32909" spans="2:4" ht="15" customHeight="1" x14ac:dyDescent="0.25">
      <c r="B32909" s="683"/>
      <c r="C32909" s="683"/>
      <c r="D32909" s="684"/>
    </row>
    <row r="32910" spans="2:4" ht="15" customHeight="1" x14ac:dyDescent="0.25">
      <c r="B32910" s="683"/>
      <c r="C32910" s="683"/>
      <c r="D32910" s="684"/>
    </row>
    <row r="32911" spans="2:4" ht="15" customHeight="1" x14ac:dyDescent="0.25">
      <c r="B32911" s="683"/>
      <c r="C32911" s="683"/>
      <c r="D32911" s="684"/>
    </row>
    <row r="32912" spans="2:4" ht="15" customHeight="1" x14ac:dyDescent="0.25">
      <c r="B32912" s="683"/>
      <c r="C32912" s="683"/>
      <c r="D32912" s="684"/>
    </row>
    <row r="32913" spans="2:4" ht="15" customHeight="1" x14ac:dyDescent="0.25">
      <c r="B32913" s="683"/>
      <c r="C32913" s="683"/>
      <c r="D32913" s="684"/>
    </row>
    <row r="32914" spans="2:4" ht="15" customHeight="1" x14ac:dyDescent="0.25">
      <c r="B32914" s="683"/>
      <c r="C32914" s="683"/>
      <c r="D32914" s="684"/>
    </row>
    <row r="32915" spans="2:4" ht="15" customHeight="1" x14ac:dyDescent="0.25">
      <c r="B32915" s="683"/>
      <c r="C32915" s="683"/>
      <c r="D32915" s="684"/>
    </row>
    <row r="32916" spans="2:4" ht="15" customHeight="1" x14ac:dyDescent="0.25">
      <c r="B32916" s="683"/>
      <c r="C32916" s="683"/>
      <c r="D32916" s="684"/>
    </row>
    <row r="32917" spans="2:4" ht="15" customHeight="1" x14ac:dyDescent="0.25">
      <c r="B32917" s="683"/>
      <c r="C32917" s="683"/>
      <c r="D32917" s="684"/>
    </row>
    <row r="32918" spans="2:4" ht="15" customHeight="1" x14ac:dyDescent="0.25">
      <c r="B32918" s="683"/>
      <c r="C32918" s="683"/>
      <c r="D32918" s="684"/>
    </row>
    <row r="32919" spans="2:4" ht="15" customHeight="1" x14ac:dyDescent="0.25">
      <c r="B32919" s="683"/>
      <c r="C32919" s="683"/>
      <c r="D32919" s="684"/>
    </row>
    <row r="32920" spans="2:4" ht="15" customHeight="1" x14ac:dyDescent="0.25">
      <c r="B32920" s="683"/>
      <c r="C32920" s="683"/>
      <c r="D32920" s="684"/>
    </row>
    <row r="32921" spans="2:4" ht="15" customHeight="1" x14ac:dyDescent="0.25">
      <c r="B32921" s="683"/>
      <c r="C32921" s="683"/>
      <c r="D32921" s="684"/>
    </row>
    <row r="32922" spans="2:4" ht="15" customHeight="1" x14ac:dyDescent="0.25">
      <c r="B32922" s="683"/>
      <c r="C32922" s="683"/>
      <c r="D32922" s="684"/>
    </row>
    <row r="32923" spans="2:4" ht="15" customHeight="1" x14ac:dyDescent="0.25">
      <c r="B32923" s="683"/>
      <c r="C32923" s="683"/>
      <c r="D32923" s="684"/>
    </row>
    <row r="32924" spans="2:4" ht="15" customHeight="1" x14ac:dyDescent="0.25">
      <c r="B32924" s="683"/>
      <c r="C32924" s="683"/>
      <c r="D32924" s="684"/>
    </row>
    <row r="32925" spans="2:4" ht="15" customHeight="1" x14ac:dyDescent="0.25">
      <c r="B32925" s="683"/>
      <c r="C32925" s="683"/>
      <c r="D32925" s="684"/>
    </row>
    <row r="32926" spans="2:4" ht="15" customHeight="1" x14ac:dyDescent="0.25">
      <c r="B32926" s="683"/>
      <c r="C32926" s="683"/>
      <c r="D32926" s="684"/>
    </row>
    <row r="32927" spans="2:4" ht="15" customHeight="1" x14ac:dyDescent="0.25">
      <c r="B32927" s="683"/>
      <c r="C32927" s="683"/>
      <c r="D32927" s="684"/>
    </row>
    <row r="32928" spans="2:4" ht="15" customHeight="1" x14ac:dyDescent="0.25">
      <c r="B32928" s="683"/>
      <c r="C32928" s="683"/>
      <c r="D32928" s="684"/>
    </row>
    <row r="32929" spans="2:4" ht="15" customHeight="1" x14ac:dyDescent="0.25">
      <c r="B32929" s="683"/>
      <c r="C32929" s="683"/>
      <c r="D32929" s="684"/>
    </row>
    <row r="32930" spans="2:4" ht="15" customHeight="1" x14ac:dyDescent="0.25">
      <c r="B32930" s="683"/>
      <c r="C32930" s="683"/>
      <c r="D32930" s="684"/>
    </row>
    <row r="32931" spans="2:4" ht="15" customHeight="1" x14ac:dyDescent="0.25">
      <c r="B32931" s="683"/>
      <c r="C32931" s="683"/>
      <c r="D32931" s="684"/>
    </row>
    <row r="32932" spans="2:4" ht="15" customHeight="1" x14ac:dyDescent="0.25">
      <c r="B32932" s="683"/>
      <c r="C32932" s="683"/>
      <c r="D32932" s="684"/>
    </row>
    <row r="32933" spans="2:4" ht="15" customHeight="1" x14ac:dyDescent="0.25">
      <c r="B32933" s="683"/>
      <c r="C32933" s="683"/>
      <c r="D32933" s="684"/>
    </row>
    <row r="32934" spans="2:4" ht="15" customHeight="1" x14ac:dyDescent="0.25">
      <c r="B32934" s="683"/>
      <c r="C32934" s="683"/>
      <c r="D32934" s="684"/>
    </row>
    <row r="32935" spans="2:4" ht="15" customHeight="1" x14ac:dyDescent="0.25">
      <c r="B32935" s="683"/>
      <c r="C32935" s="683"/>
      <c r="D32935" s="684"/>
    </row>
    <row r="32936" spans="2:4" ht="15" customHeight="1" x14ac:dyDescent="0.25">
      <c r="B32936" s="683"/>
      <c r="C32936" s="683"/>
      <c r="D32936" s="684"/>
    </row>
    <row r="32937" spans="2:4" ht="15" customHeight="1" x14ac:dyDescent="0.25">
      <c r="B32937" s="683"/>
      <c r="C32937" s="683"/>
      <c r="D32937" s="684"/>
    </row>
    <row r="32938" spans="2:4" ht="15" customHeight="1" x14ac:dyDescent="0.25">
      <c r="B32938" s="683"/>
      <c r="C32938" s="683"/>
      <c r="D32938" s="684"/>
    </row>
    <row r="32939" spans="2:4" ht="15" customHeight="1" x14ac:dyDescent="0.25">
      <c r="B32939" s="683"/>
      <c r="C32939" s="683"/>
      <c r="D32939" s="684"/>
    </row>
    <row r="32940" spans="2:4" ht="15" customHeight="1" x14ac:dyDescent="0.25">
      <c r="B32940" s="683"/>
      <c r="C32940" s="683"/>
      <c r="D32940" s="684"/>
    </row>
    <row r="32941" spans="2:4" ht="15" customHeight="1" x14ac:dyDescent="0.25">
      <c r="B32941" s="683"/>
      <c r="C32941" s="683"/>
      <c r="D32941" s="684"/>
    </row>
    <row r="32942" spans="2:4" ht="15" customHeight="1" x14ac:dyDescent="0.25">
      <c r="B32942" s="683"/>
      <c r="C32942" s="683"/>
      <c r="D32942" s="684"/>
    </row>
    <row r="32943" spans="2:4" ht="15" customHeight="1" x14ac:dyDescent="0.25">
      <c r="B32943" s="683"/>
      <c r="C32943" s="683"/>
      <c r="D32943" s="684"/>
    </row>
    <row r="32944" spans="2:4" ht="15" customHeight="1" x14ac:dyDescent="0.25">
      <c r="B32944" s="683"/>
      <c r="C32944" s="683"/>
      <c r="D32944" s="684"/>
    </row>
    <row r="32945" spans="2:4" ht="15" customHeight="1" x14ac:dyDescent="0.25">
      <c r="B32945" s="683"/>
      <c r="C32945" s="683"/>
      <c r="D32945" s="684"/>
    </row>
    <row r="32946" spans="2:4" ht="15" customHeight="1" x14ac:dyDescent="0.25">
      <c r="B32946" s="683"/>
      <c r="C32946" s="683"/>
      <c r="D32946" s="684"/>
    </row>
    <row r="32947" spans="2:4" ht="15" customHeight="1" x14ac:dyDescent="0.25">
      <c r="B32947" s="683"/>
      <c r="C32947" s="683"/>
      <c r="D32947" s="684"/>
    </row>
    <row r="32948" spans="2:4" ht="15" customHeight="1" x14ac:dyDescent="0.25">
      <c r="B32948" s="683"/>
      <c r="C32948" s="683"/>
      <c r="D32948" s="684"/>
    </row>
    <row r="32949" spans="2:4" ht="15" customHeight="1" x14ac:dyDescent="0.25">
      <c r="B32949" s="683"/>
      <c r="C32949" s="683"/>
      <c r="D32949" s="684"/>
    </row>
    <row r="32950" spans="2:4" ht="15" customHeight="1" x14ac:dyDescent="0.25">
      <c r="B32950" s="683"/>
      <c r="C32950" s="683"/>
      <c r="D32950" s="684"/>
    </row>
    <row r="32951" spans="2:4" ht="15" customHeight="1" x14ac:dyDescent="0.25">
      <c r="B32951" s="683"/>
      <c r="C32951" s="683"/>
      <c r="D32951" s="684"/>
    </row>
    <row r="32952" spans="2:4" ht="15" customHeight="1" x14ac:dyDescent="0.25">
      <c r="B32952" s="683"/>
      <c r="C32952" s="683"/>
      <c r="D32952" s="684"/>
    </row>
    <row r="32953" spans="2:4" ht="15" customHeight="1" x14ac:dyDescent="0.25">
      <c r="B32953" s="683"/>
      <c r="C32953" s="683"/>
      <c r="D32953" s="684"/>
    </row>
    <row r="32954" spans="2:4" ht="15" customHeight="1" x14ac:dyDescent="0.25">
      <c r="B32954" s="683"/>
      <c r="C32954" s="683"/>
      <c r="D32954" s="684"/>
    </row>
    <row r="32955" spans="2:4" ht="15" customHeight="1" x14ac:dyDescent="0.25">
      <c r="B32955" s="683"/>
      <c r="C32955" s="683"/>
      <c r="D32955" s="684"/>
    </row>
    <row r="32956" spans="2:4" ht="15" customHeight="1" x14ac:dyDescent="0.25">
      <c r="B32956" s="683"/>
      <c r="C32956" s="683"/>
      <c r="D32956" s="684"/>
    </row>
    <row r="32957" spans="2:4" ht="15" customHeight="1" x14ac:dyDescent="0.25">
      <c r="B32957" s="683"/>
      <c r="C32957" s="683"/>
      <c r="D32957" s="684"/>
    </row>
    <row r="32958" spans="2:4" ht="15" customHeight="1" x14ac:dyDescent="0.25">
      <c r="B32958" s="683"/>
      <c r="C32958" s="683"/>
      <c r="D32958" s="684"/>
    </row>
    <row r="32959" spans="2:4" ht="15" customHeight="1" x14ac:dyDescent="0.25">
      <c r="B32959" s="683"/>
      <c r="C32959" s="683"/>
      <c r="D32959" s="684"/>
    </row>
    <row r="32960" spans="2:4" ht="15" customHeight="1" x14ac:dyDescent="0.25">
      <c r="B32960" s="683"/>
      <c r="C32960" s="683"/>
      <c r="D32960" s="684"/>
    </row>
    <row r="32961" spans="2:4" ht="15" customHeight="1" x14ac:dyDescent="0.25">
      <c r="B32961" s="683"/>
      <c r="C32961" s="683"/>
      <c r="D32961" s="684"/>
    </row>
    <row r="32962" spans="2:4" ht="15" customHeight="1" x14ac:dyDescent="0.25">
      <c r="B32962" s="683"/>
      <c r="C32962" s="683"/>
      <c r="D32962" s="684"/>
    </row>
    <row r="32963" spans="2:4" ht="15" customHeight="1" x14ac:dyDescent="0.25">
      <c r="B32963" s="683"/>
      <c r="C32963" s="683"/>
      <c r="D32963" s="684"/>
    </row>
    <row r="32964" spans="2:4" ht="15" customHeight="1" x14ac:dyDescent="0.25">
      <c r="B32964" s="683"/>
      <c r="C32964" s="683"/>
      <c r="D32964" s="684"/>
    </row>
    <row r="32965" spans="2:4" ht="15" customHeight="1" x14ac:dyDescent="0.25">
      <c r="B32965" s="683"/>
      <c r="C32965" s="683"/>
      <c r="D32965" s="684"/>
    </row>
    <row r="32966" spans="2:4" ht="15" customHeight="1" x14ac:dyDescent="0.25">
      <c r="B32966" s="683"/>
      <c r="C32966" s="683"/>
      <c r="D32966" s="684"/>
    </row>
    <row r="32967" spans="2:4" ht="15" customHeight="1" x14ac:dyDescent="0.25">
      <c r="B32967" s="683"/>
      <c r="C32967" s="683"/>
      <c r="D32967" s="684"/>
    </row>
    <row r="32968" spans="2:4" ht="15" customHeight="1" x14ac:dyDescent="0.25">
      <c r="B32968" s="683"/>
      <c r="C32968" s="683"/>
      <c r="D32968" s="684"/>
    </row>
    <row r="32969" spans="2:4" ht="15" customHeight="1" x14ac:dyDescent="0.25">
      <c r="B32969" s="683"/>
      <c r="C32969" s="683"/>
      <c r="D32969" s="684"/>
    </row>
    <row r="32970" spans="2:4" ht="15" customHeight="1" x14ac:dyDescent="0.25">
      <c r="B32970" s="683"/>
      <c r="C32970" s="683"/>
      <c r="D32970" s="684"/>
    </row>
    <row r="32971" spans="2:4" ht="15" customHeight="1" x14ac:dyDescent="0.25">
      <c r="B32971" s="683"/>
      <c r="C32971" s="683"/>
      <c r="D32971" s="684"/>
    </row>
    <row r="32972" spans="2:4" ht="15" customHeight="1" x14ac:dyDescent="0.25">
      <c r="B32972" s="683"/>
      <c r="C32972" s="683"/>
      <c r="D32972" s="684"/>
    </row>
    <row r="32973" spans="2:4" ht="15" customHeight="1" x14ac:dyDescent="0.25">
      <c r="B32973" s="683"/>
      <c r="C32973" s="683"/>
      <c r="D32973" s="684"/>
    </row>
    <row r="32974" spans="2:4" ht="15" customHeight="1" x14ac:dyDescent="0.25">
      <c r="B32974" s="683"/>
      <c r="C32974" s="683"/>
      <c r="D32974" s="684"/>
    </row>
    <row r="32975" spans="2:4" ht="15" customHeight="1" x14ac:dyDescent="0.25">
      <c r="B32975" s="683"/>
      <c r="C32975" s="683"/>
      <c r="D32975" s="684"/>
    </row>
    <row r="32976" spans="2:4" ht="15" customHeight="1" x14ac:dyDescent="0.25">
      <c r="B32976" s="683"/>
      <c r="C32976" s="683"/>
      <c r="D32976" s="684"/>
    </row>
    <row r="32977" spans="2:4" ht="15" customHeight="1" x14ac:dyDescent="0.25">
      <c r="B32977" s="683"/>
      <c r="C32977" s="683"/>
      <c r="D32977" s="684"/>
    </row>
    <row r="32978" spans="2:4" ht="15" customHeight="1" x14ac:dyDescent="0.25">
      <c r="B32978" s="683"/>
      <c r="C32978" s="683"/>
      <c r="D32978" s="684"/>
    </row>
    <row r="32979" spans="2:4" ht="15" customHeight="1" x14ac:dyDescent="0.25">
      <c r="B32979" s="683"/>
      <c r="C32979" s="683"/>
      <c r="D32979" s="684"/>
    </row>
    <row r="32980" spans="2:4" ht="15" customHeight="1" x14ac:dyDescent="0.25">
      <c r="B32980" s="683"/>
      <c r="C32980" s="683"/>
      <c r="D32980" s="684"/>
    </row>
    <row r="32981" spans="2:4" ht="15" customHeight="1" x14ac:dyDescent="0.25">
      <c r="B32981" s="683"/>
      <c r="C32981" s="683"/>
      <c r="D32981" s="684"/>
    </row>
    <row r="32982" spans="2:4" ht="15" customHeight="1" x14ac:dyDescent="0.25">
      <c r="B32982" s="683"/>
      <c r="C32982" s="683"/>
      <c r="D32982" s="684"/>
    </row>
    <row r="32983" spans="2:4" ht="15" customHeight="1" x14ac:dyDescent="0.25">
      <c r="B32983" s="683"/>
      <c r="C32983" s="683"/>
      <c r="D32983" s="684"/>
    </row>
    <row r="32984" spans="2:4" ht="15" customHeight="1" x14ac:dyDescent="0.25">
      <c r="B32984" s="683"/>
      <c r="C32984" s="683"/>
      <c r="D32984" s="684"/>
    </row>
    <row r="32985" spans="2:4" ht="15" customHeight="1" x14ac:dyDescent="0.25">
      <c r="B32985" s="683"/>
      <c r="C32985" s="683"/>
      <c r="D32985" s="684"/>
    </row>
    <row r="32986" spans="2:4" ht="15" customHeight="1" x14ac:dyDescent="0.25">
      <c r="B32986" s="683"/>
      <c r="C32986" s="683"/>
      <c r="D32986" s="684"/>
    </row>
    <row r="32987" spans="2:4" ht="15" customHeight="1" x14ac:dyDescent="0.25">
      <c r="B32987" s="683"/>
      <c r="C32987" s="683"/>
      <c r="D32987" s="684"/>
    </row>
    <row r="32988" spans="2:4" ht="15" customHeight="1" x14ac:dyDescent="0.25">
      <c r="B32988" s="683"/>
      <c r="C32988" s="683"/>
      <c r="D32988" s="684"/>
    </row>
    <row r="32989" spans="2:4" ht="15" customHeight="1" x14ac:dyDescent="0.25">
      <c r="B32989" s="683"/>
      <c r="C32989" s="683"/>
      <c r="D32989" s="684"/>
    </row>
    <row r="32990" spans="2:4" ht="15" customHeight="1" x14ac:dyDescent="0.25">
      <c r="B32990" s="683"/>
      <c r="C32990" s="683"/>
      <c r="D32990" s="684"/>
    </row>
    <row r="32991" spans="2:4" ht="15" customHeight="1" x14ac:dyDescent="0.25">
      <c r="B32991" s="683"/>
      <c r="C32991" s="683"/>
      <c r="D32991" s="684"/>
    </row>
    <row r="32992" spans="2:4" ht="15" customHeight="1" x14ac:dyDescent="0.25">
      <c r="B32992" s="683"/>
      <c r="C32992" s="683"/>
      <c r="D32992" s="684"/>
    </row>
    <row r="32993" spans="2:4" ht="15" customHeight="1" x14ac:dyDescent="0.25">
      <c r="B32993" s="683"/>
      <c r="C32993" s="683"/>
      <c r="D32993" s="684"/>
    </row>
    <row r="32994" spans="2:4" ht="15" customHeight="1" x14ac:dyDescent="0.25">
      <c r="B32994" s="683"/>
      <c r="C32994" s="683"/>
      <c r="D32994" s="684"/>
    </row>
    <row r="32995" spans="2:4" ht="15" customHeight="1" x14ac:dyDescent="0.25">
      <c r="B32995" s="683"/>
      <c r="C32995" s="683"/>
      <c r="D32995" s="684"/>
    </row>
    <row r="32996" spans="2:4" ht="15" customHeight="1" x14ac:dyDescent="0.25">
      <c r="B32996" s="683"/>
      <c r="C32996" s="683"/>
      <c r="D32996" s="684"/>
    </row>
    <row r="32997" spans="2:4" ht="15" customHeight="1" x14ac:dyDescent="0.25">
      <c r="B32997" s="683"/>
      <c r="C32997" s="683"/>
      <c r="D32997" s="684"/>
    </row>
    <row r="32998" spans="2:4" ht="15" customHeight="1" x14ac:dyDescent="0.25">
      <c r="B32998" s="683"/>
      <c r="C32998" s="683"/>
      <c r="D32998" s="684"/>
    </row>
    <row r="32999" spans="2:4" ht="15" customHeight="1" x14ac:dyDescent="0.25">
      <c r="B32999" s="683"/>
      <c r="C32999" s="683"/>
      <c r="D32999" s="684"/>
    </row>
    <row r="33000" spans="2:4" ht="15" customHeight="1" x14ac:dyDescent="0.25">
      <c r="B33000" s="683"/>
      <c r="C33000" s="683"/>
      <c r="D33000" s="684"/>
    </row>
    <row r="33001" spans="2:4" ht="15" customHeight="1" x14ac:dyDescent="0.25">
      <c r="B33001" s="683"/>
      <c r="C33001" s="683"/>
      <c r="D33001" s="684"/>
    </row>
    <row r="33002" spans="2:4" ht="15" customHeight="1" x14ac:dyDescent="0.25">
      <c r="B33002" s="683"/>
      <c r="C33002" s="683"/>
      <c r="D33002" s="684"/>
    </row>
    <row r="33003" spans="2:4" ht="15" customHeight="1" x14ac:dyDescent="0.25">
      <c r="B33003" s="683"/>
      <c r="C33003" s="683"/>
      <c r="D33003" s="684"/>
    </row>
    <row r="33004" spans="2:4" ht="15" customHeight="1" x14ac:dyDescent="0.25">
      <c r="B33004" s="683"/>
      <c r="C33004" s="683"/>
      <c r="D33004" s="684"/>
    </row>
    <row r="33005" spans="2:4" ht="15" customHeight="1" x14ac:dyDescent="0.25">
      <c r="B33005" s="683"/>
      <c r="C33005" s="683"/>
      <c r="D33005" s="684"/>
    </row>
    <row r="33006" spans="2:4" ht="15" customHeight="1" x14ac:dyDescent="0.25">
      <c r="B33006" s="683"/>
      <c r="C33006" s="683"/>
      <c r="D33006" s="684"/>
    </row>
    <row r="33007" spans="2:4" ht="15" customHeight="1" x14ac:dyDescent="0.25">
      <c r="B33007" s="683"/>
      <c r="C33007" s="683"/>
      <c r="D33007" s="684"/>
    </row>
    <row r="33008" spans="2:4" ht="15" customHeight="1" x14ac:dyDescent="0.25">
      <c r="B33008" s="683"/>
      <c r="C33008" s="683"/>
      <c r="D33008" s="684"/>
    </row>
    <row r="33009" spans="2:4" ht="15" customHeight="1" x14ac:dyDescent="0.25">
      <c r="B33009" s="683"/>
      <c r="C33009" s="683"/>
      <c r="D33009" s="684"/>
    </row>
    <row r="33010" spans="2:4" ht="15" customHeight="1" x14ac:dyDescent="0.25">
      <c r="B33010" s="683"/>
      <c r="C33010" s="683"/>
      <c r="D33010" s="684"/>
    </row>
    <row r="33011" spans="2:4" ht="15" customHeight="1" x14ac:dyDescent="0.25">
      <c r="B33011" s="683"/>
      <c r="C33011" s="683"/>
      <c r="D33011" s="684"/>
    </row>
    <row r="33012" spans="2:4" ht="15" customHeight="1" x14ac:dyDescent="0.25">
      <c r="B33012" s="683"/>
      <c r="C33012" s="683"/>
      <c r="D33012" s="684"/>
    </row>
    <row r="33013" spans="2:4" ht="15" customHeight="1" x14ac:dyDescent="0.25">
      <c r="B33013" s="683"/>
      <c r="C33013" s="683"/>
      <c r="D33013" s="684"/>
    </row>
    <row r="33014" spans="2:4" ht="15" customHeight="1" x14ac:dyDescent="0.25">
      <c r="B33014" s="683"/>
      <c r="C33014" s="683"/>
      <c r="D33014" s="684"/>
    </row>
    <row r="33015" spans="2:4" ht="15" customHeight="1" x14ac:dyDescent="0.25">
      <c r="B33015" s="683"/>
      <c r="C33015" s="683"/>
      <c r="D33015" s="684"/>
    </row>
    <row r="33016" spans="2:4" ht="15" customHeight="1" x14ac:dyDescent="0.25">
      <c r="B33016" s="683"/>
      <c r="C33016" s="683"/>
      <c r="D33016" s="684"/>
    </row>
    <row r="33017" spans="2:4" ht="15" customHeight="1" x14ac:dyDescent="0.25">
      <c r="B33017" s="683"/>
      <c r="C33017" s="683"/>
      <c r="D33017" s="684"/>
    </row>
    <row r="33018" spans="2:4" ht="15" customHeight="1" x14ac:dyDescent="0.25">
      <c r="B33018" s="683"/>
      <c r="C33018" s="683"/>
      <c r="D33018" s="684"/>
    </row>
    <row r="33019" spans="2:4" ht="15" customHeight="1" x14ac:dyDescent="0.25">
      <c r="B33019" s="683"/>
      <c r="C33019" s="683"/>
      <c r="D33019" s="684"/>
    </row>
    <row r="33020" spans="2:4" ht="15" customHeight="1" x14ac:dyDescent="0.25">
      <c r="B33020" s="683"/>
      <c r="C33020" s="683"/>
      <c r="D33020" s="684"/>
    </row>
    <row r="33021" spans="2:4" ht="15" customHeight="1" x14ac:dyDescent="0.25">
      <c r="B33021" s="683"/>
      <c r="C33021" s="683"/>
      <c r="D33021" s="684"/>
    </row>
    <row r="33022" spans="2:4" ht="15" customHeight="1" x14ac:dyDescent="0.25">
      <c r="B33022" s="683"/>
      <c r="C33022" s="683"/>
      <c r="D33022" s="684"/>
    </row>
    <row r="33023" spans="2:4" ht="15" customHeight="1" x14ac:dyDescent="0.25">
      <c r="B33023" s="683"/>
      <c r="C33023" s="683"/>
      <c r="D33023" s="684"/>
    </row>
    <row r="33024" spans="2:4" ht="15" customHeight="1" x14ac:dyDescent="0.25">
      <c r="B33024" s="683"/>
      <c r="C33024" s="683"/>
      <c r="D33024" s="684"/>
    </row>
    <row r="33025" spans="2:4" ht="15" customHeight="1" x14ac:dyDescent="0.25">
      <c r="B33025" s="683"/>
      <c r="C33025" s="683"/>
      <c r="D33025" s="684"/>
    </row>
    <row r="33026" spans="2:4" ht="15" customHeight="1" x14ac:dyDescent="0.25">
      <c r="B33026" s="683"/>
      <c r="C33026" s="683"/>
      <c r="D33026" s="684"/>
    </row>
    <row r="33027" spans="2:4" ht="15" customHeight="1" x14ac:dyDescent="0.25">
      <c r="B33027" s="683"/>
      <c r="C33027" s="683"/>
      <c r="D33027" s="684"/>
    </row>
    <row r="33028" spans="2:4" ht="15" customHeight="1" x14ac:dyDescent="0.25">
      <c r="B33028" s="683"/>
      <c r="C33028" s="683"/>
      <c r="D33028" s="684"/>
    </row>
    <row r="33029" spans="2:4" ht="15" customHeight="1" x14ac:dyDescent="0.25">
      <c r="B33029" s="683"/>
      <c r="C33029" s="683"/>
      <c r="D33029" s="684"/>
    </row>
    <row r="33030" spans="2:4" ht="15" customHeight="1" x14ac:dyDescent="0.25">
      <c r="B33030" s="683"/>
      <c r="C33030" s="683"/>
      <c r="D33030" s="684"/>
    </row>
    <row r="33031" spans="2:4" ht="15" customHeight="1" x14ac:dyDescent="0.25">
      <c r="B33031" s="683"/>
      <c r="C33031" s="683"/>
      <c r="D33031" s="684"/>
    </row>
    <row r="33032" spans="2:4" ht="15" customHeight="1" x14ac:dyDescent="0.25">
      <c r="B33032" s="683"/>
      <c r="C33032" s="683"/>
      <c r="D33032" s="684"/>
    </row>
    <row r="33033" spans="2:4" ht="15" customHeight="1" x14ac:dyDescent="0.25">
      <c r="B33033" s="683"/>
      <c r="C33033" s="683"/>
      <c r="D33033" s="684"/>
    </row>
    <row r="33034" spans="2:4" ht="15" customHeight="1" x14ac:dyDescent="0.25">
      <c r="B33034" s="683"/>
      <c r="C33034" s="683"/>
      <c r="D33034" s="684"/>
    </row>
    <row r="33035" spans="2:4" ht="15" customHeight="1" x14ac:dyDescent="0.25">
      <c r="B33035" s="683"/>
      <c r="C33035" s="683"/>
      <c r="D33035" s="684"/>
    </row>
    <row r="33036" spans="2:4" ht="15" customHeight="1" x14ac:dyDescent="0.25">
      <c r="B33036" s="683"/>
      <c r="C33036" s="683"/>
      <c r="D33036" s="684"/>
    </row>
    <row r="33037" spans="2:4" ht="15" customHeight="1" x14ac:dyDescent="0.25">
      <c r="B33037" s="683"/>
      <c r="C33037" s="683"/>
      <c r="D33037" s="684"/>
    </row>
    <row r="33038" spans="2:4" ht="15" customHeight="1" x14ac:dyDescent="0.25">
      <c r="B33038" s="683"/>
      <c r="C33038" s="683"/>
      <c r="D33038" s="684"/>
    </row>
    <row r="33039" spans="2:4" ht="15" customHeight="1" x14ac:dyDescent="0.25">
      <c r="B33039" s="683"/>
      <c r="C33039" s="683"/>
      <c r="D33039" s="684"/>
    </row>
    <row r="33040" spans="2:4" ht="15" customHeight="1" x14ac:dyDescent="0.25">
      <c r="B33040" s="683"/>
      <c r="C33040" s="683"/>
      <c r="D33040" s="684"/>
    </row>
    <row r="33041" spans="2:4" ht="15" customHeight="1" x14ac:dyDescent="0.25">
      <c r="B33041" s="683"/>
      <c r="C33041" s="683"/>
      <c r="D33041" s="684"/>
    </row>
    <row r="33042" spans="2:4" ht="15" customHeight="1" x14ac:dyDescent="0.25">
      <c r="B33042" s="683"/>
      <c r="C33042" s="683"/>
      <c r="D33042" s="684"/>
    </row>
    <row r="33043" spans="2:4" ht="15" customHeight="1" x14ac:dyDescent="0.25">
      <c r="B33043" s="683"/>
      <c r="C33043" s="683"/>
      <c r="D33043" s="684"/>
    </row>
    <row r="33044" spans="2:4" ht="15" customHeight="1" x14ac:dyDescent="0.25">
      <c r="B33044" s="683"/>
      <c r="C33044" s="683"/>
      <c r="D33044" s="684"/>
    </row>
    <row r="33045" spans="2:4" ht="15" customHeight="1" x14ac:dyDescent="0.25">
      <c r="B33045" s="683"/>
      <c r="C33045" s="683"/>
      <c r="D33045" s="684"/>
    </row>
    <row r="33046" spans="2:4" ht="15" customHeight="1" x14ac:dyDescent="0.25">
      <c r="B33046" s="683"/>
      <c r="C33046" s="683"/>
      <c r="D33046" s="684"/>
    </row>
    <row r="33047" spans="2:4" ht="15" customHeight="1" x14ac:dyDescent="0.25">
      <c r="B33047" s="683"/>
      <c r="C33047" s="683"/>
      <c r="D33047" s="684"/>
    </row>
    <row r="33048" spans="2:4" ht="15" customHeight="1" x14ac:dyDescent="0.25">
      <c r="B33048" s="683"/>
      <c r="C33048" s="683"/>
      <c r="D33048" s="684"/>
    </row>
    <row r="33049" spans="2:4" ht="15" customHeight="1" x14ac:dyDescent="0.25">
      <c r="B33049" s="683"/>
      <c r="C33049" s="683"/>
      <c r="D33049" s="684"/>
    </row>
    <row r="33050" spans="2:4" ht="15" customHeight="1" x14ac:dyDescent="0.25">
      <c r="B33050" s="683"/>
      <c r="C33050" s="683"/>
      <c r="D33050" s="684"/>
    </row>
    <row r="33051" spans="2:4" ht="15" customHeight="1" x14ac:dyDescent="0.25">
      <c r="B33051" s="683"/>
      <c r="C33051" s="683"/>
      <c r="D33051" s="684"/>
    </row>
    <row r="33052" spans="2:4" ht="15" customHeight="1" x14ac:dyDescent="0.25">
      <c r="B33052" s="683"/>
      <c r="C33052" s="683"/>
      <c r="D33052" s="684"/>
    </row>
    <row r="33053" spans="2:4" ht="15" customHeight="1" x14ac:dyDescent="0.25">
      <c r="B33053" s="683"/>
      <c r="C33053" s="683"/>
      <c r="D33053" s="684"/>
    </row>
    <row r="33054" spans="2:4" ht="15" customHeight="1" x14ac:dyDescent="0.25">
      <c r="B33054" s="683"/>
      <c r="C33054" s="683"/>
      <c r="D33054" s="684"/>
    </row>
    <row r="33055" spans="2:4" ht="15" customHeight="1" x14ac:dyDescent="0.25">
      <c r="B33055" s="683"/>
      <c r="C33055" s="683"/>
      <c r="D33055" s="684"/>
    </row>
    <row r="33056" spans="2:4" ht="15" customHeight="1" x14ac:dyDescent="0.25">
      <c r="B33056" s="683"/>
      <c r="C33056" s="683"/>
      <c r="D33056" s="684"/>
    </row>
    <row r="33057" spans="2:4" ht="15" customHeight="1" x14ac:dyDescent="0.25">
      <c r="B33057" s="683"/>
      <c r="C33057" s="683"/>
      <c r="D33057" s="684"/>
    </row>
    <row r="33058" spans="2:4" ht="15" customHeight="1" x14ac:dyDescent="0.25">
      <c r="B33058" s="683"/>
      <c r="C33058" s="683"/>
      <c r="D33058" s="684"/>
    </row>
    <row r="33059" spans="2:4" ht="15" customHeight="1" x14ac:dyDescent="0.25">
      <c r="B33059" s="683"/>
      <c r="C33059" s="683"/>
      <c r="D33059" s="684"/>
    </row>
    <row r="33060" spans="2:4" ht="15" customHeight="1" x14ac:dyDescent="0.25">
      <c r="B33060" s="683"/>
      <c r="C33060" s="683"/>
      <c r="D33060" s="684"/>
    </row>
    <row r="33061" spans="2:4" ht="15" customHeight="1" x14ac:dyDescent="0.25">
      <c r="B33061" s="683"/>
      <c r="C33061" s="683"/>
      <c r="D33061" s="684"/>
    </row>
    <row r="33062" spans="2:4" ht="15" customHeight="1" x14ac:dyDescent="0.25">
      <c r="B33062" s="683"/>
      <c r="C33062" s="683"/>
      <c r="D33062" s="684"/>
    </row>
    <row r="33063" spans="2:4" ht="15" customHeight="1" x14ac:dyDescent="0.25">
      <c r="B33063" s="683"/>
      <c r="C33063" s="683"/>
      <c r="D33063" s="684"/>
    </row>
    <row r="33064" spans="2:4" ht="15" customHeight="1" x14ac:dyDescent="0.25">
      <c r="B33064" s="683"/>
      <c r="C33064" s="683"/>
      <c r="D33064" s="684"/>
    </row>
    <row r="33065" spans="2:4" ht="15" customHeight="1" x14ac:dyDescent="0.25">
      <c r="B33065" s="683"/>
      <c r="C33065" s="683"/>
      <c r="D33065" s="684"/>
    </row>
    <row r="33066" spans="2:4" ht="15" customHeight="1" x14ac:dyDescent="0.25">
      <c r="B33066" s="683"/>
      <c r="C33066" s="683"/>
      <c r="D33066" s="684"/>
    </row>
    <row r="33067" spans="2:4" ht="15" customHeight="1" x14ac:dyDescent="0.25">
      <c r="B33067" s="683"/>
      <c r="C33067" s="683"/>
      <c r="D33067" s="684"/>
    </row>
    <row r="33068" spans="2:4" ht="15" customHeight="1" x14ac:dyDescent="0.25">
      <c r="B33068" s="683"/>
      <c r="C33068" s="683"/>
      <c r="D33068" s="684"/>
    </row>
    <row r="33069" spans="2:4" ht="15" customHeight="1" x14ac:dyDescent="0.25">
      <c r="B33069" s="683"/>
      <c r="C33069" s="683"/>
      <c r="D33069" s="684"/>
    </row>
    <row r="33070" spans="2:4" ht="15" customHeight="1" x14ac:dyDescent="0.25">
      <c r="B33070" s="683"/>
      <c r="C33070" s="683"/>
      <c r="D33070" s="684"/>
    </row>
    <row r="33071" spans="2:4" ht="15" customHeight="1" x14ac:dyDescent="0.25">
      <c r="B33071" s="683"/>
      <c r="C33071" s="683"/>
      <c r="D33071" s="684"/>
    </row>
    <row r="33072" spans="2:4" ht="15" customHeight="1" x14ac:dyDescent="0.25">
      <c r="B33072" s="683"/>
      <c r="C33072" s="683"/>
      <c r="D33072" s="684"/>
    </row>
    <row r="33073" spans="2:4" ht="15" customHeight="1" x14ac:dyDescent="0.25">
      <c r="B33073" s="683"/>
      <c r="C33073" s="683"/>
      <c r="D33073" s="684"/>
    </row>
    <row r="33074" spans="2:4" ht="15" customHeight="1" x14ac:dyDescent="0.25">
      <c r="B33074" s="683"/>
      <c r="C33074" s="683"/>
      <c r="D33074" s="684"/>
    </row>
    <row r="33075" spans="2:4" ht="15" customHeight="1" x14ac:dyDescent="0.25">
      <c r="B33075" s="683"/>
      <c r="C33075" s="683"/>
      <c r="D33075" s="684"/>
    </row>
    <row r="33076" spans="2:4" ht="15" customHeight="1" x14ac:dyDescent="0.25">
      <c r="B33076" s="683"/>
      <c r="C33076" s="683"/>
      <c r="D33076" s="684"/>
    </row>
    <row r="33077" spans="2:4" ht="15" customHeight="1" x14ac:dyDescent="0.25">
      <c r="B33077" s="683"/>
      <c r="C33077" s="683"/>
      <c r="D33077" s="684"/>
    </row>
    <row r="33078" spans="2:4" ht="15" customHeight="1" x14ac:dyDescent="0.25">
      <c r="B33078" s="683"/>
      <c r="C33078" s="683"/>
      <c r="D33078" s="684"/>
    </row>
    <row r="33079" spans="2:4" ht="15" customHeight="1" x14ac:dyDescent="0.25">
      <c r="B33079" s="683"/>
      <c r="C33079" s="683"/>
      <c r="D33079" s="684"/>
    </row>
    <row r="33080" spans="2:4" ht="15" customHeight="1" x14ac:dyDescent="0.25">
      <c r="B33080" s="683"/>
      <c r="C33080" s="683"/>
      <c r="D33080" s="684"/>
    </row>
    <row r="33081" spans="2:4" ht="15" customHeight="1" x14ac:dyDescent="0.25">
      <c r="B33081" s="683"/>
      <c r="C33081" s="683"/>
      <c r="D33081" s="684"/>
    </row>
    <row r="33082" spans="2:4" ht="15" customHeight="1" x14ac:dyDescent="0.25">
      <c r="B33082" s="683"/>
      <c r="C33082" s="683"/>
      <c r="D33082" s="684"/>
    </row>
    <row r="33083" spans="2:4" ht="15" customHeight="1" x14ac:dyDescent="0.25">
      <c r="B33083" s="683"/>
      <c r="C33083" s="683"/>
      <c r="D33083" s="684"/>
    </row>
    <row r="33084" spans="2:4" ht="15" customHeight="1" x14ac:dyDescent="0.25">
      <c r="B33084" s="683"/>
      <c r="C33084" s="683"/>
      <c r="D33084" s="684"/>
    </row>
    <row r="33085" spans="2:4" ht="15" customHeight="1" x14ac:dyDescent="0.25">
      <c r="B33085" s="683"/>
      <c r="C33085" s="683"/>
      <c r="D33085" s="684"/>
    </row>
    <row r="33086" spans="2:4" ht="15" customHeight="1" x14ac:dyDescent="0.25">
      <c r="B33086" s="683"/>
      <c r="C33086" s="683"/>
      <c r="D33086" s="684"/>
    </row>
    <row r="33087" spans="2:4" ht="15" customHeight="1" x14ac:dyDescent="0.25">
      <c r="B33087" s="683"/>
      <c r="C33087" s="683"/>
      <c r="D33087" s="684"/>
    </row>
    <row r="33088" spans="2:4" ht="15" customHeight="1" x14ac:dyDescent="0.25">
      <c r="B33088" s="683"/>
      <c r="C33088" s="683"/>
      <c r="D33088" s="684"/>
    </row>
    <row r="33089" spans="2:4" ht="15" customHeight="1" x14ac:dyDescent="0.25">
      <c r="B33089" s="683"/>
      <c r="C33089" s="683"/>
      <c r="D33089" s="684"/>
    </row>
    <row r="33090" spans="2:4" ht="15" customHeight="1" x14ac:dyDescent="0.25">
      <c r="B33090" s="683"/>
      <c r="C33090" s="683"/>
      <c r="D33090" s="684"/>
    </row>
    <row r="33091" spans="2:4" ht="15" customHeight="1" x14ac:dyDescent="0.25">
      <c r="B33091" s="683"/>
      <c r="C33091" s="683"/>
      <c r="D33091" s="684"/>
    </row>
    <row r="33092" spans="2:4" ht="15" customHeight="1" x14ac:dyDescent="0.25">
      <c r="B33092" s="683"/>
      <c r="C33092" s="683"/>
      <c r="D33092" s="684"/>
    </row>
    <row r="33093" spans="2:4" ht="15" customHeight="1" x14ac:dyDescent="0.25">
      <c r="B33093" s="683"/>
      <c r="C33093" s="683"/>
      <c r="D33093" s="684"/>
    </row>
    <row r="33094" spans="2:4" ht="15" customHeight="1" x14ac:dyDescent="0.25">
      <c r="B33094" s="683"/>
      <c r="C33094" s="683"/>
      <c r="D33094" s="684"/>
    </row>
    <row r="33095" spans="2:4" ht="15" customHeight="1" x14ac:dyDescent="0.25">
      <c r="B33095" s="683"/>
      <c r="C33095" s="683"/>
      <c r="D33095" s="684"/>
    </row>
    <row r="33096" spans="2:4" ht="15" customHeight="1" x14ac:dyDescent="0.25">
      <c r="B33096" s="683"/>
      <c r="C33096" s="683"/>
      <c r="D33096" s="684"/>
    </row>
    <row r="33097" spans="2:4" ht="15" customHeight="1" x14ac:dyDescent="0.25">
      <c r="B33097" s="683"/>
      <c r="C33097" s="683"/>
      <c r="D33097" s="684"/>
    </row>
    <row r="33098" spans="2:4" ht="15" customHeight="1" x14ac:dyDescent="0.25">
      <c r="B33098" s="683"/>
      <c r="C33098" s="683"/>
      <c r="D33098" s="684"/>
    </row>
    <row r="33099" spans="2:4" ht="15" customHeight="1" x14ac:dyDescent="0.25">
      <c r="B33099" s="683"/>
      <c r="C33099" s="683"/>
      <c r="D33099" s="684"/>
    </row>
    <row r="33100" spans="2:4" ht="15" customHeight="1" x14ac:dyDescent="0.25">
      <c r="B33100" s="683"/>
      <c r="C33100" s="683"/>
      <c r="D33100" s="684"/>
    </row>
    <row r="33101" spans="2:4" ht="15" customHeight="1" x14ac:dyDescent="0.25">
      <c r="B33101" s="683"/>
      <c r="C33101" s="683"/>
      <c r="D33101" s="684"/>
    </row>
    <row r="33102" spans="2:4" ht="15" customHeight="1" x14ac:dyDescent="0.25">
      <c r="B33102" s="683"/>
      <c r="C33102" s="683"/>
      <c r="D33102" s="684"/>
    </row>
    <row r="33103" spans="2:4" ht="15" customHeight="1" x14ac:dyDescent="0.25">
      <c r="B33103" s="683"/>
      <c r="C33103" s="683"/>
      <c r="D33103" s="684"/>
    </row>
    <row r="33104" spans="2:4" ht="15" customHeight="1" x14ac:dyDescent="0.25">
      <c r="B33104" s="683"/>
      <c r="C33104" s="683"/>
      <c r="D33104" s="684"/>
    </row>
    <row r="33105" spans="2:4" ht="15" customHeight="1" x14ac:dyDescent="0.25">
      <c r="B33105" s="683"/>
      <c r="C33105" s="683"/>
      <c r="D33105" s="684"/>
    </row>
    <row r="33106" spans="2:4" ht="15" customHeight="1" x14ac:dyDescent="0.25">
      <c r="B33106" s="683"/>
      <c r="C33106" s="683"/>
      <c r="D33106" s="684"/>
    </row>
    <row r="33107" spans="2:4" ht="15" customHeight="1" x14ac:dyDescent="0.25">
      <c r="B33107" s="683"/>
      <c r="C33107" s="683"/>
      <c r="D33107" s="684"/>
    </row>
    <row r="33108" spans="2:4" ht="15" customHeight="1" x14ac:dyDescent="0.25">
      <c r="B33108" s="683"/>
      <c r="C33108" s="683"/>
      <c r="D33108" s="684"/>
    </row>
    <row r="33109" spans="2:4" ht="15" customHeight="1" x14ac:dyDescent="0.25">
      <c r="B33109" s="683"/>
      <c r="C33109" s="683"/>
      <c r="D33109" s="684"/>
    </row>
    <row r="33110" spans="2:4" ht="15" customHeight="1" x14ac:dyDescent="0.25">
      <c r="B33110" s="683"/>
      <c r="C33110" s="683"/>
      <c r="D33110" s="684"/>
    </row>
    <row r="33111" spans="2:4" ht="15" customHeight="1" x14ac:dyDescent="0.25">
      <c r="B33111" s="683"/>
      <c r="C33111" s="683"/>
      <c r="D33111" s="684"/>
    </row>
    <row r="33112" spans="2:4" ht="15" customHeight="1" x14ac:dyDescent="0.25">
      <c r="B33112" s="683"/>
      <c r="C33112" s="683"/>
      <c r="D33112" s="684"/>
    </row>
    <row r="33113" spans="2:4" ht="15" customHeight="1" x14ac:dyDescent="0.25">
      <c r="B33113" s="683"/>
      <c r="C33113" s="683"/>
      <c r="D33113" s="684"/>
    </row>
    <row r="33114" spans="2:4" ht="15" customHeight="1" x14ac:dyDescent="0.25">
      <c r="B33114" s="683"/>
      <c r="C33114" s="683"/>
      <c r="D33114" s="684"/>
    </row>
    <row r="33115" spans="2:4" ht="15" customHeight="1" x14ac:dyDescent="0.25">
      <c r="B33115" s="683"/>
      <c r="C33115" s="683"/>
      <c r="D33115" s="684"/>
    </row>
    <row r="33116" spans="2:4" ht="15" customHeight="1" x14ac:dyDescent="0.25">
      <c r="B33116" s="683"/>
      <c r="C33116" s="683"/>
      <c r="D33116" s="684"/>
    </row>
    <row r="33117" spans="2:4" ht="15" customHeight="1" x14ac:dyDescent="0.25">
      <c r="B33117" s="683"/>
      <c r="C33117" s="683"/>
      <c r="D33117" s="684"/>
    </row>
    <row r="33118" spans="2:4" ht="15" customHeight="1" x14ac:dyDescent="0.25">
      <c r="B33118" s="683"/>
      <c r="C33118" s="683"/>
      <c r="D33118" s="684"/>
    </row>
    <row r="33119" spans="2:4" ht="15" customHeight="1" x14ac:dyDescent="0.25">
      <c r="B33119" s="683"/>
      <c r="C33119" s="683"/>
      <c r="D33119" s="684"/>
    </row>
    <row r="33120" spans="2:4" ht="15" customHeight="1" x14ac:dyDescent="0.25">
      <c r="B33120" s="683"/>
      <c r="C33120" s="683"/>
      <c r="D33120" s="684"/>
    </row>
    <row r="33121" spans="2:4" ht="15" customHeight="1" x14ac:dyDescent="0.25">
      <c r="B33121" s="683"/>
      <c r="C33121" s="683"/>
      <c r="D33121" s="684"/>
    </row>
    <row r="33122" spans="2:4" ht="15" customHeight="1" x14ac:dyDescent="0.25">
      <c r="B33122" s="683"/>
      <c r="C33122" s="683"/>
      <c r="D33122" s="684"/>
    </row>
    <row r="33123" spans="2:4" ht="15" customHeight="1" x14ac:dyDescent="0.25">
      <c r="B33123" s="683"/>
      <c r="C33123" s="683"/>
      <c r="D33123" s="684"/>
    </row>
    <row r="33124" spans="2:4" ht="15" customHeight="1" x14ac:dyDescent="0.25">
      <c r="B33124" s="683"/>
      <c r="C33124" s="683"/>
      <c r="D33124" s="684"/>
    </row>
    <row r="33125" spans="2:4" ht="15" customHeight="1" x14ac:dyDescent="0.25">
      <c r="B33125" s="683"/>
      <c r="C33125" s="683"/>
      <c r="D33125" s="684"/>
    </row>
    <row r="33126" spans="2:4" ht="15" customHeight="1" x14ac:dyDescent="0.25">
      <c r="B33126" s="683"/>
      <c r="C33126" s="683"/>
      <c r="D33126" s="684"/>
    </row>
    <row r="33127" spans="2:4" ht="15" customHeight="1" x14ac:dyDescent="0.25">
      <c r="B33127" s="683"/>
      <c r="C33127" s="683"/>
      <c r="D33127" s="684"/>
    </row>
    <row r="33128" spans="2:4" ht="15" customHeight="1" x14ac:dyDescent="0.25">
      <c r="B33128" s="683"/>
      <c r="C33128" s="683"/>
      <c r="D33128" s="684"/>
    </row>
    <row r="33129" spans="2:4" ht="15" customHeight="1" x14ac:dyDescent="0.25">
      <c r="B33129" s="683"/>
      <c r="C33129" s="683"/>
      <c r="D33129" s="684"/>
    </row>
    <row r="33130" spans="2:4" ht="15" customHeight="1" x14ac:dyDescent="0.25">
      <c r="B33130" s="683"/>
      <c r="C33130" s="683"/>
      <c r="D33130" s="684"/>
    </row>
    <row r="33131" spans="2:4" ht="15" customHeight="1" x14ac:dyDescent="0.25">
      <c r="B33131" s="683"/>
      <c r="C33131" s="683"/>
      <c r="D33131" s="684"/>
    </row>
    <row r="33132" spans="2:4" ht="15" customHeight="1" x14ac:dyDescent="0.25">
      <c r="B33132" s="683"/>
      <c r="C33132" s="683"/>
      <c r="D33132" s="684"/>
    </row>
    <row r="33133" spans="2:4" ht="15" customHeight="1" x14ac:dyDescent="0.25">
      <c r="B33133" s="683"/>
      <c r="C33133" s="683"/>
      <c r="D33133" s="684"/>
    </row>
    <row r="33134" spans="2:4" ht="15" customHeight="1" x14ac:dyDescent="0.25">
      <c r="B33134" s="683"/>
      <c r="C33134" s="683"/>
      <c r="D33134" s="684"/>
    </row>
    <row r="33135" spans="2:4" ht="15" customHeight="1" x14ac:dyDescent="0.25">
      <c r="B33135" s="683"/>
      <c r="C33135" s="683"/>
      <c r="D33135" s="684"/>
    </row>
    <row r="33136" spans="2:4" ht="15" customHeight="1" x14ac:dyDescent="0.25">
      <c r="B33136" s="683"/>
      <c r="C33136" s="683"/>
      <c r="D33136" s="684"/>
    </row>
    <row r="33137" spans="2:4" ht="15" customHeight="1" x14ac:dyDescent="0.25">
      <c r="B33137" s="683"/>
      <c r="C33137" s="683"/>
      <c r="D33137" s="684"/>
    </row>
    <row r="33138" spans="2:4" ht="15" customHeight="1" x14ac:dyDescent="0.25">
      <c r="B33138" s="683"/>
      <c r="C33138" s="683"/>
      <c r="D33138" s="684"/>
    </row>
    <row r="33139" spans="2:4" ht="15" customHeight="1" x14ac:dyDescent="0.25">
      <c r="B33139" s="683"/>
      <c r="C33139" s="683"/>
      <c r="D33139" s="684"/>
    </row>
    <row r="33140" spans="2:4" ht="15" customHeight="1" x14ac:dyDescent="0.25">
      <c r="B33140" s="683"/>
      <c r="C33140" s="683"/>
      <c r="D33140" s="684"/>
    </row>
    <row r="33141" spans="2:4" ht="15" customHeight="1" x14ac:dyDescent="0.25">
      <c r="B33141" s="683"/>
      <c r="C33141" s="683"/>
      <c r="D33141" s="684"/>
    </row>
    <row r="33142" spans="2:4" ht="15" customHeight="1" x14ac:dyDescent="0.25">
      <c r="B33142" s="683"/>
      <c r="C33142" s="683"/>
      <c r="D33142" s="684"/>
    </row>
    <row r="33143" spans="2:4" ht="15" customHeight="1" x14ac:dyDescent="0.25">
      <c r="B33143" s="683"/>
      <c r="C33143" s="683"/>
      <c r="D33143" s="684"/>
    </row>
    <row r="33144" spans="2:4" ht="15" customHeight="1" x14ac:dyDescent="0.25">
      <c r="B33144" s="683"/>
      <c r="C33144" s="683"/>
      <c r="D33144" s="684"/>
    </row>
    <row r="33145" spans="2:4" ht="15" customHeight="1" x14ac:dyDescent="0.25">
      <c r="B33145" s="683"/>
      <c r="C33145" s="683"/>
      <c r="D33145" s="684"/>
    </row>
    <row r="33146" spans="2:4" ht="15" customHeight="1" x14ac:dyDescent="0.25">
      <c r="B33146" s="683"/>
      <c r="C33146" s="683"/>
      <c r="D33146" s="684"/>
    </row>
    <row r="33147" spans="2:4" ht="15" customHeight="1" x14ac:dyDescent="0.25">
      <c r="B33147" s="683"/>
      <c r="C33147" s="683"/>
      <c r="D33147" s="684"/>
    </row>
    <row r="33148" spans="2:4" ht="15" customHeight="1" x14ac:dyDescent="0.25">
      <c r="B33148" s="683"/>
      <c r="C33148" s="683"/>
      <c r="D33148" s="684"/>
    </row>
    <row r="33149" spans="2:4" ht="15" customHeight="1" x14ac:dyDescent="0.25">
      <c r="B33149" s="683"/>
      <c r="C33149" s="683"/>
      <c r="D33149" s="684"/>
    </row>
    <row r="33150" spans="2:4" ht="15" customHeight="1" x14ac:dyDescent="0.25">
      <c r="B33150" s="683"/>
      <c r="C33150" s="683"/>
      <c r="D33150" s="684"/>
    </row>
    <row r="33151" spans="2:4" ht="15" customHeight="1" x14ac:dyDescent="0.25">
      <c r="B33151" s="683"/>
      <c r="C33151" s="683"/>
      <c r="D33151" s="684"/>
    </row>
    <row r="33152" spans="2:4" ht="15" customHeight="1" x14ac:dyDescent="0.25">
      <c r="B33152" s="683"/>
      <c r="C33152" s="683"/>
      <c r="D33152" s="684"/>
    </row>
    <row r="33153" spans="2:4" ht="15" customHeight="1" x14ac:dyDescent="0.25">
      <c r="B33153" s="683"/>
      <c r="C33153" s="683"/>
      <c r="D33153" s="684"/>
    </row>
    <row r="33154" spans="2:4" ht="15" customHeight="1" x14ac:dyDescent="0.25">
      <c r="B33154" s="683"/>
      <c r="C33154" s="683"/>
      <c r="D33154" s="684"/>
    </row>
    <row r="33155" spans="2:4" ht="15" customHeight="1" x14ac:dyDescent="0.25">
      <c r="B33155" s="683"/>
      <c r="C33155" s="683"/>
      <c r="D33155" s="684"/>
    </row>
    <row r="33156" spans="2:4" ht="15" customHeight="1" x14ac:dyDescent="0.25">
      <c r="B33156" s="683"/>
      <c r="C33156" s="683"/>
      <c r="D33156" s="684"/>
    </row>
    <row r="33157" spans="2:4" ht="15" customHeight="1" x14ac:dyDescent="0.25">
      <c r="B33157" s="683"/>
      <c r="C33157" s="683"/>
      <c r="D33157" s="684"/>
    </row>
    <row r="33158" spans="2:4" ht="15" customHeight="1" x14ac:dyDescent="0.25">
      <c r="B33158" s="683"/>
      <c r="C33158" s="683"/>
      <c r="D33158" s="684"/>
    </row>
    <row r="33159" spans="2:4" ht="15" customHeight="1" x14ac:dyDescent="0.25">
      <c r="B33159" s="683"/>
      <c r="C33159" s="683"/>
      <c r="D33159" s="684"/>
    </row>
    <row r="33160" spans="2:4" ht="15" customHeight="1" x14ac:dyDescent="0.25">
      <c r="B33160" s="683"/>
      <c r="C33160" s="683"/>
      <c r="D33160" s="684"/>
    </row>
    <row r="33161" spans="2:4" ht="15" customHeight="1" x14ac:dyDescent="0.25">
      <c r="B33161" s="683"/>
      <c r="C33161" s="683"/>
      <c r="D33161" s="684"/>
    </row>
    <row r="33162" spans="2:4" ht="15" customHeight="1" x14ac:dyDescent="0.25">
      <c r="B33162" s="683"/>
      <c r="C33162" s="683"/>
      <c r="D33162" s="684"/>
    </row>
    <row r="33163" spans="2:4" ht="15" customHeight="1" x14ac:dyDescent="0.25">
      <c r="B33163" s="683"/>
      <c r="C33163" s="683"/>
      <c r="D33163" s="684"/>
    </row>
    <row r="33164" spans="2:4" ht="15" customHeight="1" x14ac:dyDescent="0.25">
      <c r="B33164" s="683"/>
      <c r="C33164" s="683"/>
      <c r="D33164" s="684"/>
    </row>
    <row r="33165" spans="2:4" ht="15" customHeight="1" x14ac:dyDescent="0.25">
      <c r="B33165" s="683"/>
      <c r="C33165" s="683"/>
      <c r="D33165" s="684"/>
    </row>
    <row r="33166" spans="2:4" ht="15" customHeight="1" x14ac:dyDescent="0.25">
      <c r="B33166" s="683"/>
      <c r="C33166" s="683"/>
      <c r="D33166" s="684"/>
    </row>
    <row r="33167" spans="2:4" ht="15" customHeight="1" x14ac:dyDescent="0.25">
      <c r="B33167" s="683"/>
      <c r="C33167" s="683"/>
      <c r="D33167" s="684"/>
    </row>
    <row r="33168" spans="2:4" ht="15" customHeight="1" x14ac:dyDescent="0.25">
      <c r="B33168" s="683"/>
      <c r="C33168" s="683"/>
      <c r="D33168" s="684"/>
    </row>
    <row r="33169" spans="2:4" ht="15" customHeight="1" x14ac:dyDescent="0.25">
      <c r="B33169" s="683"/>
      <c r="C33169" s="683"/>
      <c r="D33169" s="684"/>
    </row>
    <row r="33170" spans="2:4" ht="15" customHeight="1" x14ac:dyDescent="0.25">
      <c r="B33170" s="683"/>
      <c r="C33170" s="683"/>
      <c r="D33170" s="684"/>
    </row>
    <row r="33171" spans="2:4" ht="15" customHeight="1" x14ac:dyDescent="0.25">
      <c r="B33171" s="683"/>
      <c r="C33171" s="683"/>
      <c r="D33171" s="684"/>
    </row>
    <row r="33172" spans="2:4" ht="15" customHeight="1" x14ac:dyDescent="0.25">
      <c r="B33172" s="683"/>
      <c r="C33172" s="683"/>
      <c r="D33172" s="684"/>
    </row>
    <row r="33173" spans="2:4" ht="15" customHeight="1" x14ac:dyDescent="0.25">
      <c r="B33173" s="683"/>
      <c r="C33173" s="683"/>
      <c r="D33173" s="684"/>
    </row>
    <row r="33174" spans="2:4" ht="15" customHeight="1" x14ac:dyDescent="0.25">
      <c r="B33174" s="683"/>
      <c r="C33174" s="683"/>
      <c r="D33174" s="684"/>
    </row>
    <row r="33175" spans="2:4" ht="15" customHeight="1" x14ac:dyDescent="0.25">
      <c r="B33175" s="683"/>
      <c r="C33175" s="683"/>
      <c r="D33175" s="684"/>
    </row>
    <row r="33176" spans="2:4" ht="15" customHeight="1" x14ac:dyDescent="0.25">
      <c r="B33176" s="683"/>
      <c r="C33176" s="683"/>
      <c r="D33176" s="684"/>
    </row>
    <row r="33177" spans="2:4" ht="15" customHeight="1" x14ac:dyDescent="0.25">
      <c r="B33177" s="683"/>
      <c r="C33177" s="683"/>
      <c r="D33177" s="684"/>
    </row>
    <row r="33178" spans="2:4" ht="15" customHeight="1" x14ac:dyDescent="0.25">
      <c r="B33178" s="683"/>
      <c r="C33178" s="683"/>
      <c r="D33178" s="684"/>
    </row>
    <row r="33179" spans="2:4" ht="15" customHeight="1" x14ac:dyDescent="0.25">
      <c r="B33179" s="683"/>
      <c r="C33179" s="683"/>
      <c r="D33179" s="684"/>
    </row>
    <row r="33180" spans="2:4" ht="15" customHeight="1" x14ac:dyDescent="0.25">
      <c r="B33180" s="683"/>
      <c r="C33180" s="683"/>
      <c r="D33180" s="684"/>
    </row>
    <row r="33181" spans="2:4" ht="15" customHeight="1" x14ac:dyDescent="0.25">
      <c r="B33181" s="683"/>
      <c r="C33181" s="683"/>
      <c r="D33181" s="684"/>
    </row>
    <row r="33182" spans="2:4" ht="15" customHeight="1" x14ac:dyDescent="0.25">
      <c r="B33182" s="683"/>
      <c r="C33182" s="683"/>
      <c r="D33182" s="684"/>
    </row>
    <row r="33183" spans="2:4" ht="15" customHeight="1" x14ac:dyDescent="0.25">
      <c r="B33183" s="683"/>
      <c r="C33183" s="683"/>
      <c r="D33183" s="684"/>
    </row>
    <row r="33184" spans="2:4" ht="15" customHeight="1" x14ac:dyDescent="0.25">
      <c r="B33184" s="683"/>
      <c r="C33184" s="683"/>
      <c r="D33184" s="684"/>
    </row>
    <row r="33185" spans="2:4" ht="15" customHeight="1" x14ac:dyDescent="0.25">
      <c r="B33185" s="683"/>
      <c r="C33185" s="683"/>
      <c r="D33185" s="684"/>
    </row>
    <row r="33186" spans="2:4" ht="15" customHeight="1" x14ac:dyDescent="0.25">
      <c r="B33186" s="683"/>
      <c r="C33186" s="683"/>
      <c r="D33186" s="684"/>
    </row>
    <row r="33187" spans="2:4" ht="15" customHeight="1" x14ac:dyDescent="0.25">
      <c r="B33187" s="683"/>
      <c r="C33187" s="683"/>
      <c r="D33187" s="684"/>
    </row>
    <row r="33188" spans="2:4" ht="15" customHeight="1" x14ac:dyDescent="0.25">
      <c r="B33188" s="683"/>
      <c r="C33188" s="683"/>
      <c r="D33188" s="684"/>
    </row>
    <row r="33189" spans="2:4" ht="15" customHeight="1" x14ac:dyDescent="0.25">
      <c r="B33189" s="683"/>
      <c r="C33189" s="683"/>
      <c r="D33189" s="684"/>
    </row>
    <row r="33190" spans="2:4" ht="15" customHeight="1" x14ac:dyDescent="0.25">
      <c r="B33190" s="683"/>
      <c r="C33190" s="683"/>
      <c r="D33190" s="684"/>
    </row>
    <row r="33191" spans="2:4" ht="15" customHeight="1" x14ac:dyDescent="0.25">
      <c r="B33191" s="683"/>
      <c r="C33191" s="683"/>
      <c r="D33191" s="684"/>
    </row>
    <row r="33192" spans="2:4" ht="15" customHeight="1" x14ac:dyDescent="0.25">
      <c r="B33192" s="683"/>
      <c r="C33192" s="683"/>
      <c r="D33192" s="684"/>
    </row>
    <row r="33193" spans="2:4" ht="15" customHeight="1" x14ac:dyDescent="0.25">
      <c r="B33193" s="683"/>
      <c r="C33193" s="683"/>
      <c r="D33193" s="684"/>
    </row>
    <row r="33194" spans="2:4" ht="15" customHeight="1" x14ac:dyDescent="0.25">
      <c r="B33194" s="683"/>
      <c r="C33194" s="683"/>
      <c r="D33194" s="684"/>
    </row>
    <row r="33195" spans="2:4" ht="15" customHeight="1" x14ac:dyDescent="0.25">
      <c r="B33195" s="683"/>
      <c r="C33195" s="683"/>
      <c r="D33195" s="684"/>
    </row>
    <row r="33196" spans="2:4" ht="15" customHeight="1" x14ac:dyDescent="0.25">
      <c r="B33196" s="683"/>
      <c r="C33196" s="683"/>
      <c r="D33196" s="684"/>
    </row>
    <row r="33197" spans="2:4" ht="15" customHeight="1" x14ac:dyDescent="0.25">
      <c r="B33197" s="683"/>
      <c r="C33197" s="683"/>
      <c r="D33197" s="684"/>
    </row>
    <row r="33198" spans="2:4" ht="15" customHeight="1" x14ac:dyDescent="0.25">
      <c r="B33198" s="683"/>
      <c r="C33198" s="683"/>
      <c r="D33198" s="684"/>
    </row>
    <row r="33199" spans="2:4" ht="15" customHeight="1" x14ac:dyDescent="0.25">
      <c r="B33199" s="683"/>
      <c r="C33199" s="683"/>
      <c r="D33199" s="684"/>
    </row>
    <row r="33200" spans="2:4" ht="15" customHeight="1" x14ac:dyDescent="0.25">
      <c r="B33200" s="683"/>
      <c r="C33200" s="683"/>
      <c r="D33200" s="684"/>
    </row>
    <row r="33201" spans="2:4" ht="15" customHeight="1" x14ac:dyDescent="0.25">
      <c r="B33201" s="683"/>
      <c r="C33201" s="683"/>
      <c r="D33201" s="684"/>
    </row>
    <row r="33202" spans="2:4" ht="15" customHeight="1" x14ac:dyDescent="0.25">
      <c r="B33202" s="683"/>
      <c r="C33202" s="683"/>
      <c r="D33202" s="684"/>
    </row>
    <row r="33203" spans="2:4" ht="15" customHeight="1" x14ac:dyDescent="0.25">
      <c r="B33203" s="683"/>
      <c r="C33203" s="683"/>
      <c r="D33203" s="684"/>
    </row>
    <row r="33204" spans="2:4" ht="15" customHeight="1" x14ac:dyDescent="0.25">
      <c r="B33204" s="683"/>
      <c r="C33204" s="683"/>
      <c r="D33204" s="684"/>
    </row>
    <row r="33205" spans="2:4" ht="15" customHeight="1" x14ac:dyDescent="0.25">
      <c r="B33205" s="683"/>
      <c r="C33205" s="683"/>
      <c r="D33205" s="684"/>
    </row>
    <row r="33206" spans="2:4" ht="15" customHeight="1" x14ac:dyDescent="0.25">
      <c r="B33206" s="683"/>
      <c r="C33206" s="683"/>
      <c r="D33206" s="684"/>
    </row>
    <row r="33207" spans="2:4" ht="15" customHeight="1" x14ac:dyDescent="0.25">
      <c r="B33207" s="683"/>
      <c r="C33207" s="683"/>
      <c r="D33207" s="684"/>
    </row>
    <row r="33208" spans="2:4" ht="15" customHeight="1" x14ac:dyDescent="0.25">
      <c r="B33208" s="683"/>
      <c r="C33208" s="683"/>
      <c r="D33208" s="684"/>
    </row>
    <row r="33209" spans="2:4" ht="15" customHeight="1" x14ac:dyDescent="0.25">
      <c r="B33209" s="683"/>
      <c r="C33209" s="683"/>
      <c r="D33209" s="684"/>
    </row>
    <row r="33210" spans="2:4" ht="15" customHeight="1" x14ac:dyDescent="0.25">
      <c r="B33210" s="683"/>
      <c r="C33210" s="683"/>
      <c r="D33210" s="684"/>
    </row>
    <row r="33211" spans="2:4" ht="15" customHeight="1" x14ac:dyDescent="0.25">
      <c r="B33211" s="683"/>
      <c r="C33211" s="683"/>
      <c r="D33211" s="684"/>
    </row>
    <row r="33212" spans="2:4" ht="15" customHeight="1" x14ac:dyDescent="0.25">
      <c r="B33212" s="683"/>
      <c r="C33212" s="683"/>
      <c r="D33212" s="684"/>
    </row>
    <row r="33213" spans="2:4" ht="15" customHeight="1" x14ac:dyDescent="0.25">
      <c r="B33213" s="683"/>
      <c r="C33213" s="683"/>
      <c r="D33213" s="684"/>
    </row>
    <row r="33214" spans="2:4" ht="15" customHeight="1" x14ac:dyDescent="0.25">
      <c r="B33214" s="683"/>
      <c r="C33214" s="683"/>
      <c r="D33214" s="684"/>
    </row>
    <row r="33215" spans="2:4" ht="15" customHeight="1" x14ac:dyDescent="0.25">
      <c r="B33215" s="683"/>
      <c r="C33215" s="683"/>
      <c r="D33215" s="684"/>
    </row>
    <row r="33216" spans="2:4" ht="15" customHeight="1" x14ac:dyDescent="0.25">
      <c r="B33216" s="683"/>
      <c r="C33216" s="683"/>
      <c r="D33216" s="684"/>
    </row>
    <row r="33217" spans="2:4" ht="15" customHeight="1" x14ac:dyDescent="0.25">
      <c r="B33217" s="683"/>
      <c r="C33217" s="683"/>
      <c r="D33217" s="684"/>
    </row>
    <row r="33218" spans="2:4" ht="15" customHeight="1" x14ac:dyDescent="0.25">
      <c r="B33218" s="683"/>
      <c r="C33218" s="683"/>
      <c r="D33218" s="684"/>
    </row>
    <row r="33219" spans="2:4" ht="15" customHeight="1" x14ac:dyDescent="0.25">
      <c r="B33219" s="683"/>
      <c r="C33219" s="683"/>
      <c r="D33219" s="684"/>
    </row>
    <row r="33220" spans="2:4" ht="15" customHeight="1" x14ac:dyDescent="0.25">
      <c r="B33220" s="683"/>
      <c r="C33220" s="683"/>
      <c r="D33220" s="684"/>
    </row>
    <row r="33221" spans="2:4" ht="15" customHeight="1" x14ac:dyDescent="0.25">
      <c r="B33221" s="683"/>
      <c r="C33221" s="683"/>
      <c r="D33221" s="684"/>
    </row>
    <row r="33222" spans="2:4" ht="15" customHeight="1" x14ac:dyDescent="0.25">
      <c r="B33222" s="683"/>
      <c r="C33222" s="683"/>
      <c r="D33222" s="684"/>
    </row>
    <row r="33223" spans="2:4" ht="15" customHeight="1" x14ac:dyDescent="0.25">
      <c r="B33223" s="683"/>
      <c r="C33223" s="683"/>
      <c r="D33223" s="684"/>
    </row>
    <row r="33224" spans="2:4" ht="15" customHeight="1" x14ac:dyDescent="0.25">
      <c r="B33224" s="683"/>
      <c r="C33224" s="683"/>
      <c r="D33224" s="684"/>
    </row>
    <row r="33225" spans="2:4" ht="15" customHeight="1" x14ac:dyDescent="0.25">
      <c r="B33225" s="683"/>
      <c r="C33225" s="683"/>
      <c r="D33225" s="684"/>
    </row>
    <row r="33226" spans="2:4" ht="15" customHeight="1" x14ac:dyDescent="0.25">
      <c r="B33226" s="683"/>
      <c r="C33226" s="683"/>
      <c r="D33226" s="684"/>
    </row>
    <row r="33227" spans="2:4" ht="15" customHeight="1" x14ac:dyDescent="0.25">
      <c r="B33227" s="683"/>
      <c r="C33227" s="683"/>
      <c r="D33227" s="684"/>
    </row>
    <row r="33228" spans="2:4" ht="15" customHeight="1" x14ac:dyDescent="0.25">
      <c r="B33228" s="683"/>
      <c r="C33228" s="683"/>
      <c r="D33228" s="684"/>
    </row>
    <row r="33229" spans="2:4" ht="15" customHeight="1" x14ac:dyDescent="0.25">
      <c r="B33229" s="683"/>
      <c r="C33229" s="683"/>
      <c r="D33229" s="684"/>
    </row>
    <row r="33230" spans="2:4" ht="15" customHeight="1" x14ac:dyDescent="0.25">
      <c r="B33230" s="683"/>
      <c r="C33230" s="683"/>
      <c r="D33230" s="684"/>
    </row>
    <row r="33231" spans="2:4" ht="15" customHeight="1" x14ac:dyDescent="0.25">
      <c r="B33231" s="683"/>
      <c r="C33231" s="683"/>
      <c r="D33231" s="684"/>
    </row>
    <row r="33232" spans="2:4" ht="15" customHeight="1" x14ac:dyDescent="0.25">
      <c r="B33232" s="683"/>
      <c r="C33232" s="683"/>
      <c r="D33232" s="684"/>
    </row>
    <row r="33233" spans="2:4" ht="15" customHeight="1" x14ac:dyDescent="0.25">
      <c r="B33233" s="683"/>
      <c r="C33233" s="683"/>
      <c r="D33233" s="684"/>
    </row>
    <row r="33234" spans="2:4" ht="15" customHeight="1" x14ac:dyDescent="0.25">
      <c r="B33234" s="683"/>
      <c r="C33234" s="683"/>
      <c r="D33234" s="684"/>
    </row>
    <row r="33235" spans="2:4" ht="15" customHeight="1" x14ac:dyDescent="0.25">
      <c r="B33235" s="683"/>
      <c r="C33235" s="683"/>
      <c r="D33235" s="684"/>
    </row>
    <row r="33236" spans="2:4" ht="15" customHeight="1" x14ac:dyDescent="0.25">
      <c r="B33236" s="683"/>
      <c r="C33236" s="683"/>
      <c r="D33236" s="684"/>
    </row>
    <row r="33237" spans="2:4" ht="15" customHeight="1" x14ac:dyDescent="0.25">
      <c r="B33237" s="683"/>
      <c r="C33237" s="683"/>
      <c r="D33237" s="684"/>
    </row>
    <row r="33238" spans="2:4" ht="15" customHeight="1" x14ac:dyDescent="0.25">
      <c r="B33238" s="683"/>
      <c r="C33238" s="683"/>
      <c r="D33238" s="684"/>
    </row>
    <row r="33239" spans="2:4" ht="15" customHeight="1" x14ac:dyDescent="0.25">
      <c r="B33239" s="683"/>
      <c r="C33239" s="683"/>
      <c r="D33239" s="684"/>
    </row>
    <row r="33240" spans="2:4" ht="15" customHeight="1" x14ac:dyDescent="0.25">
      <c r="B33240" s="683"/>
      <c r="C33240" s="683"/>
      <c r="D33240" s="684"/>
    </row>
    <row r="33241" spans="2:4" ht="15" customHeight="1" x14ac:dyDescent="0.25">
      <c r="B33241" s="683"/>
      <c r="C33241" s="683"/>
      <c r="D33241" s="684"/>
    </row>
    <row r="33242" spans="2:4" ht="15" customHeight="1" x14ac:dyDescent="0.25">
      <c r="B33242" s="683"/>
      <c r="C33242" s="683"/>
      <c r="D33242" s="684"/>
    </row>
    <row r="33243" spans="2:4" ht="15" customHeight="1" x14ac:dyDescent="0.25">
      <c r="B33243" s="683"/>
      <c r="C33243" s="683"/>
      <c r="D33243" s="684"/>
    </row>
    <row r="33244" spans="2:4" ht="15" customHeight="1" x14ac:dyDescent="0.25">
      <c r="B33244" s="683"/>
      <c r="C33244" s="683"/>
      <c r="D33244" s="684"/>
    </row>
    <row r="33245" spans="2:4" ht="15" customHeight="1" x14ac:dyDescent="0.25">
      <c r="B33245" s="683"/>
      <c r="C33245" s="683"/>
      <c r="D33245" s="684"/>
    </row>
    <row r="33246" spans="2:4" ht="15" customHeight="1" x14ac:dyDescent="0.25">
      <c r="B33246" s="683"/>
      <c r="C33246" s="683"/>
      <c r="D33246" s="684"/>
    </row>
    <row r="33247" spans="2:4" ht="15" customHeight="1" x14ac:dyDescent="0.25">
      <c r="B33247" s="683"/>
      <c r="C33247" s="683"/>
      <c r="D33247" s="684"/>
    </row>
    <row r="33248" spans="2:4" ht="15" customHeight="1" x14ac:dyDescent="0.25">
      <c r="B33248" s="683"/>
      <c r="C33248" s="683"/>
      <c r="D33248" s="684"/>
    </row>
    <row r="33249" spans="2:4" ht="15" customHeight="1" x14ac:dyDescent="0.25">
      <c r="B33249" s="683"/>
      <c r="C33249" s="683"/>
      <c r="D33249" s="684"/>
    </row>
    <row r="33250" spans="2:4" ht="15" customHeight="1" x14ac:dyDescent="0.25">
      <c r="B33250" s="683"/>
      <c r="C33250" s="683"/>
      <c r="D33250" s="684"/>
    </row>
    <row r="33251" spans="2:4" ht="15" customHeight="1" x14ac:dyDescent="0.25">
      <c r="B33251" s="683"/>
      <c r="C33251" s="683"/>
      <c r="D33251" s="684"/>
    </row>
    <row r="33252" spans="2:4" ht="15" customHeight="1" x14ac:dyDescent="0.25">
      <c r="B33252" s="683"/>
      <c r="C33252" s="683"/>
      <c r="D33252" s="684"/>
    </row>
    <row r="33253" spans="2:4" ht="15" customHeight="1" x14ac:dyDescent="0.25">
      <c r="B33253" s="683"/>
      <c r="C33253" s="683"/>
      <c r="D33253" s="684"/>
    </row>
    <row r="33254" spans="2:4" ht="15" customHeight="1" x14ac:dyDescent="0.25">
      <c r="B33254" s="683"/>
      <c r="C33254" s="683"/>
      <c r="D33254" s="684"/>
    </row>
    <row r="33255" spans="2:4" ht="15" customHeight="1" x14ac:dyDescent="0.25">
      <c r="B33255" s="683"/>
      <c r="C33255" s="683"/>
      <c r="D33255" s="684"/>
    </row>
    <row r="33256" spans="2:4" ht="15" customHeight="1" x14ac:dyDescent="0.25">
      <c r="B33256" s="683"/>
      <c r="C33256" s="683"/>
      <c r="D33256" s="684"/>
    </row>
    <row r="33257" spans="2:4" ht="15" customHeight="1" x14ac:dyDescent="0.25">
      <c r="B33257" s="683"/>
      <c r="C33257" s="683"/>
      <c r="D33257" s="684"/>
    </row>
    <row r="33258" spans="2:4" ht="15" customHeight="1" x14ac:dyDescent="0.25">
      <c r="B33258" s="683"/>
      <c r="C33258" s="683"/>
      <c r="D33258" s="684"/>
    </row>
    <row r="33259" spans="2:4" ht="15" customHeight="1" x14ac:dyDescent="0.25">
      <c r="B33259" s="683"/>
      <c r="C33259" s="683"/>
      <c r="D33259" s="684"/>
    </row>
    <row r="33260" spans="2:4" ht="15" customHeight="1" x14ac:dyDescent="0.25">
      <c r="B33260" s="683"/>
      <c r="C33260" s="683"/>
      <c r="D33260" s="684"/>
    </row>
    <row r="33261" spans="2:4" ht="15" customHeight="1" x14ac:dyDescent="0.25">
      <c r="B33261" s="683"/>
      <c r="C33261" s="683"/>
      <c r="D33261" s="684"/>
    </row>
    <row r="33262" spans="2:4" ht="15" customHeight="1" x14ac:dyDescent="0.25">
      <c r="B33262" s="683"/>
      <c r="C33262" s="683"/>
      <c r="D33262" s="684"/>
    </row>
    <row r="33263" spans="2:4" ht="15" customHeight="1" x14ac:dyDescent="0.25">
      <c r="B33263" s="683"/>
      <c r="C33263" s="683"/>
      <c r="D33263" s="684"/>
    </row>
    <row r="33264" spans="2:4" ht="15" customHeight="1" x14ac:dyDescent="0.25">
      <c r="B33264" s="683"/>
      <c r="C33264" s="683"/>
      <c r="D33264" s="684"/>
    </row>
    <row r="33265" spans="2:4" ht="15" customHeight="1" x14ac:dyDescent="0.25">
      <c r="B33265" s="683"/>
      <c r="C33265" s="683"/>
      <c r="D33265" s="684"/>
    </row>
    <row r="33266" spans="2:4" ht="15" customHeight="1" x14ac:dyDescent="0.25">
      <c r="B33266" s="683"/>
      <c r="C33266" s="683"/>
      <c r="D33266" s="684"/>
    </row>
    <row r="33267" spans="2:4" ht="15" customHeight="1" x14ac:dyDescent="0.25">
      <c r="B33267" s="683"/>
      <c r="C33267" s="683"/>
      <c r="D33267" s="684"/>
    </row>
    <row r="33268" spans="2:4" ht="15" customHeight="1" x14ac:dyDescent="0.25">
      <c r="B33268" s="683"/>
      <c r="C33268" s="683"/>
      <c r="D33268" s="684"/>
    </row>
    <row r="33269" spans="2:4" ht="15" customHeight="1" x14ac:dyDescent="0.25">
      <c r="B33269" s="683"/>
      <c r="C33269" s="683"/>
      <c r="D33269" s="684"/>
    </row>
    <row r="33270" spans="2:4" ht="15" customHeight="1" x14ac:dyDescent="0.25">
      <c r="B33270" s="683"/>
      <c r="C33270" s="683"/>
      <c r="D33270" s="684"/>
    </row>
    <row r="33271" spans="2:4" ht="15" customHeight="1" x14ac:dyDescent="0.25">
      <c r="B33271" s="683"/>
      <c r="C33271" s="683"/>
      <c r="D33271" s="684"/>
    </row>
    <row r="33272" spans="2:4" ht="15" customHeight="1" x14ac:dyDescent="0.25">
      <c r="B33272" s="683"/>
      <c r="C33272" s="683"/>
      <c r="D33272" s="684"/>
    </row>
    <row r="33273" spans="2:4" ht="15" customHeight="1" x14ac:dyDescent="0.25">
      <c r="B33273" s="683"/>
      <c r="C33273" s="683"/>
      <c r="D33273" s="684"/>
    </row>
    <row r="33274" spans="2:4" ht="15" customHeight="1" x14ac:dyDescent="0.25">
      <c r="B33274" s="683"/>
      <c r="C33274" s="683"/>
      <c r="D33274" s="684"/>
    </row>
    <row r="33275" spans="2:4" ht="15" customHeight="1" x14ac:dyDescent="0.25">
      <c r="B33275" s="683"/>
      <c r="C33275" s="683"/>
      <c r="D33275" s="684"/>
    </row>
    <row r="33276" spans="2:4" ht="15" customHeight="1" x14ac:dyDescent="0.25">
      <c r="B33276" s="683"/>
      <c r="C33276" s="683"/>
      <c r="D33276" s="684"/>
    </row>
    <row r="33277" spans="2:4" ht="15" customHeight="1" x14ac:dyDescent="0.25">
      <c r="B33277" s="683"/>
      <c r="C33277" s="683"/>
      <c r="D33277" s="684"/>
    </row>
    <row r="33278" spans="2:4" ht="15" customHeight="1" x14ac:dyDescent="0.25">
      <c r="B33278" s="683"/>
      <c r="C33278" s="683"/>
      <c r="D33278" s="684"/>
    </row>
    <row r="33279" spans="2:4" ht="15" customHeight="1" x14ac:dyDescent="0.25">
      <c r="B33279" s="683"/>
      <c r="C33279" s="683"/>
      <c r="D33279" s="684"/>
    </row>
    <row r="33280" spans="2:4" ht="15" customHeight="1" x14ac:dyDescent="0.25">
      <c r="B33280" s="683"/>
      <c r="C33280" s="683"/>
      <c r="D33280" s="684"/>
    </row>
    <row r="33281" spans="2:4" ht="15" customHeight="1" x14ac:dyDescent="0.25">
      <c r="B33281" s="683"/>
      <c r="C33281" s="683"/>
      <c r="D33281" s="684"/>
    </row>
    <row r="33282" spans="2:4" ht="15" customHeight="1" x14ac:dyDescent="0.25">
      <c r="B33282" s="683"/>
      <c r="C33282" s="683"/>
      <c r="D33282" s="684"/>
    </row>
    <row r="33283" spans="2:4" ht="15" customHeight="1" x14ac:dyDescent="0.25">
      <c r="B33283" s="683"/>
      <c r="C33283" s="683"/>
      <c r="D33283" s="684"/>
    </row>
    <row r="33284" spans="2:4" ht="15" customHeight="1" x14ac:dyDescent="0.25">
      <c r="B33284" s="683"/>
      <c r="C33284" s="683"/>
      <c r="D33284" s="684"/>
    </row>
    <row r="33285" spans="2:4" ht="15" customHeight="1" x14ac:dyDescent="0.25">
      <c r="B33285" s="683"/>
      <c r="C33285" s="683"/>
      <c r="D33285" s="684"/>
    </row>
    <row r="33286" spans="2:4" ht="15" customHeight="1" x14ac:dyDescent="0.25">
      <c r="B33286" s="683"/>
      <c r="C33286" s="683"/>
      <c r="D33286" s="684"/>
    </row>
    <row r="33287" spans="2:4" ht="15" customHeight="1" x14ac:dyDescent="0.25">
      <c r="B33287" s="683"/>
      <c r="C33287" s="683"/>
      <c r="D33287" s="684"/>
    </row>
    <row r="33288" spans="2:4" ht="15" customHeight="1" x14ac:dyDescent="0.25">
      <c r="B33288" s="683"/>
      <c r="C33288" s="683"/>
      <c r="D33288" s="684"/>
    </row>
    <row r="33289" spans="2:4" ht="15" customHeight="1" x14ac:dyDescent="0.25">
      <c r="B33289" s="683"/>
      <c r="C33289" s="683"/>
      <c r="D33289" s="684"/>
    </row>
    <row r="33290" spans="2:4" ht="15" customHeight="1" x14ac:dyDescent="0.25">
      <c r="B33290" s="683"/>
      <c r="C33290" s="683"/>
      <c r="D33290" s="684"/>
    </row>
    <row r="33291" spans="2:4" ht="15" customHeight="1" x14ac:dyDescent="0.25">
      <c r="B33291" s="683"/>
      <c r="C33291" s="683"/>
      <c r="D33291" s="684"/>
    </row>
    <row r="33292" spans="2:4" ht="15" customHeight="1" x14ac:dyDescent="0.25">
      <c r="B33292" s="683"/>
      <c r="C33292" s="683"/>
      <c r="D33292" s="684"/>
    </row>
    <row r="33293" spans="2:4" ht="15" customHeight="1" x14ac:dyDescent="0.25">
      <c r="B33293" s="683"/>
      <c r="C33293" s="683"/>
      <c r="D33293" s="684"/>
    </row>
    <row r="33294" spans="2:4" ht="15" customHeight="1" x14ac:dyDescent="0.25">
      <c r="B33294" s="683"/>
      <c r="C33294" s="683"/>
      <c r="D33294" s="684"/>
    </row>
    <row r="33295" spans="2:4" ht="15" customHeight="1" x14ac:dyDescent="0.25">
      <c r="B33295" s="683"/>
      <c r="C33295" s="683"/>
      <c r="D33295" s="684"/>
    </row>
    <row r="33296" spans="2:4" ht="15" customHeight="1" x14ac:dyDescent="0.25">
      <c r="B33296" s="683"/>
      <c r="C33296" s="683"/>
      <c r="D33296" s="684"/>
    </row>
    <row r="33297" spans="2:4" ht="15" customHeight="1" x14ac:dyDescent="0.25">
      <c r="B33297" s="683"/>
      <c r="C33297" s="683"/>
      <c r="D33297" s="684"/>
    </row>
    <row r="33298" spans="2:4" ht="15" customHeight="1" x14ac:dyDescent="0.25">
      <c r="B33298" s="683"/>
      <c r="C33298" s="683"/>
      <c r="D33298" s="684"/>
    </row>
    <row r="33299" spans="2:4" ht="15" customHeight="1" x14ac:dyDescent="0.25">
      <c r="B33299" s="683"/>
      <c r="C33299" s="683"/>
      <c r="D33299" s="684"/>
    </row>
    <row r="33300" spans="2:4" ht="15" customHeight="1" x14ac:dyDescent="0.25">
      <c r="B33300" s="683"/>
      <c r="C33300" s="683"/>
      <c r="D33300" s="684"/>
    </row>
    <row r="33301" spans="2:4" ht="15" customHeight="1" x14ac:dyDescent="0.25">
      <c r="B33301" s="683"/>
      <c r="C33301" s="683"/>
      <c r="D33301" s="684"/>
    </row>
    <row r="33302" spans="2:4" ht="15" customHeight="1" x14ac:dyDescent="0.25">
      <c r="B33302" s="683"/>
      <c r="C33302" s="683"/>
      <c r="D33302" s="684"/>
    </row>
    <row r="33303" spans="2:4" ht="15" customHeight="1" x14ac:dyDescent="0.25">
      <c r="B33303" s="683"/>
      <c r="C33303" s="683"/>
      <c r="D33303" s="684"/>
    </row>
    <row r="33304" spans="2:4" ht="15" customHeight="1" x14ac:dyDescent="0.25">
      <c r="B33304" s="683"/>
      <c r="C33304" s="683"/>
      <c r="D33304" s="684"/>
    </row>
    <row r="33305" spans="2:4" ht="15" customHeight="1" x14ac:dyDescent="0.25">
      <c r="B33305" s="683"/>
      <c r="C33305" s="683"/>
      <c r="D33305" s="684"/>
    </row>
    <row r="33306" spans="2:4" ht="15" customHeight="1" x14ac:dyDescent="0.25">
      <c r="B33306" s="683"/>
      <c r="C33306" s="683"/>
      <c r="D33306" s="684"/>
    </row>
    <row r="33307" spans="2:4" ht="15" customHeight="1" x14ac:dyDescent="0.25">
      <c r="B33307" s="683"/>
      <c r="C33307" s="683"/>
      <c r="D33307" s="684"/>
    </row>
    <row r="33308" spans="2:4" ht="15" customHeight="1" x14ac:dyDescent="0.25">
      <c r="B33308" s="683"/>
      <c r="C33308" s="683"/>
      <c r="D33308" s="684"/>
    </row>
    <row r="33309" spans="2:4" ht="15" customHeight="1" x14ac:dyDescent="0.25">
      <c r="B33309" s="683"/>
      <c r="C33309" s="683"/>
      <c r="D33309" s="684"/>
    </row>
    <row r="33310" spans="2:4" ht="15" customHeight="1" x14ac:dyDescent="0.25">
      <c r="B33310" s="683"/>
      <c r="C33310" s="683"/>
      <c r="D33310" s="684"/>
    </row>
    <row r="33311" spans="2:4" ht="15" customHeight="1" x14ac:dyDescent="0.25">
      <c r="B33311" s="683"/>
      <c r="C33311" s="683"/>
      <c r="D33311" s="684"/>
    </row>
    <row r="33312" spans="2:4" ht="15" customHeight="1" x14ac:dyDescent="0.25">
      <c r="B33312" s="683"/>
      <c r="C33312" s="683"/>
      <c r="D33312" s="684"/>
    </row>
    <row r="33313" spans="2:4" ht="15" customHeight="1" x14ac:dyDescent="0.25">
      <c r="B33313" s="683"/>
      <c r="C33313" s="683"/>
      <c r="D33313" s="684"/>
    </row>
    <row r="33314" spans="2:4" ht="15" customHeight="1" x14ac:dyDescent="0.25">
      <c r="B33314" s="683"/>
      <c r="C33314" s="683"/>
      <c r="D33314" s="684"/>
    </row>
    <row r="33315" spans="2:4" ht="15" customHeight="1" x14ac:dyDescent="0.25">
      <c r="B33315" s="683"/>
      <c r="C33315" s="683"/>
      <c r="D33315" s="684"/>
    </row>
    <row r="33316" spans="2:4" ht="15" customHeight="1" x14ac:dyDescent="0.25">
      <c r="B33316" s="683"/>
      <c r="C33316" s="683"/>
      <c r="D33316" s="684"/>
    </row>
    <row r="33317" spans="2:4" ht="15" customHeight="1" x14ac:dyDescent="0.25">
      <c r="B33317" s="683"/>
      <c r="C33317" s="683"/>
      <c r="D33317" s="684"/>
    </row>
    <row r="33318" spans="2:4" ht="15" customHeight="1" x14ac:dyDescent="0.25">
      <c r="B33318" s="683"/>
      <c r="C33318" s="683"/>
      <c r="D33318" s="684"/>
    </row>
    <row r="33319" spans="2:4" ht="15" customHeight="1" x14ac:dyDescent="0.25">
      <c r="B33319" s="683"/>
      <c r="C33319" s="683"/>
      <c r="D33319" s="684"/>
    </row>
    <row r="33320" spans="2:4" ht="15" customHeight="1" x14ac:dyDescent="0.25">
      <c r="B33320" s="683"/>
      <c r="C33320" s="683"/>
      <c r="D33320" s="684"/>
    </row>
    <row r="33321" spans="2:4" ht="15" customHeight="1" x14ac:dyDescent="0.25">
      <c r="B33321" s="683"/>
      <c r="C33321" s="683"/>
      <c r="D33321" s="684"/>
    </row>
    <row r="33322" spans="2:4" ht="15" customHeight="1" x14ac:dyDescent="0.25">
      <c r="B33322" s="683"/>
      <c r="C33322" s="683"/>
      <c r="D33322" s="684"/>
    </row>
    <row r="33323" spans="2:4" ht="15" customHeight="1" x14ac:dyDescent="0.25">
      <c r="B33323" s="683"/>
      <c r="C33323" s="683"/>
      <c r="D33323" s="684"/>
    </row>
    <row r="33324" spans="2:4" ht="15" customHeight="1" x14ac:dyDescent="0.25">
      <c r="B33324" s="683"/>
      <c r="C33324" s="683"/>
      <c r="D33324" s="684"/>
    </row>
    <row r="33325" spans="2:4" ht="15" customHeight="1" x14ac:dyDescent="0.25">
      <c r="B33325" s="683"/>
      <c r="C33325" s="683"/>
      <c r="D33325" s="684"/>
    </row>
    <row r="33326" spans="2:4" ht="15" customHeight="1" x14ac:dyDescent="0.25">
      <c r="B33326" s="683"/>
      <c r="C33326" s="683"/>
      <c r="D33326" s="684"/>
    </row>
    <row r="33327" spans="2:4" ht="15" customHeight="1" x14ac:dyDescent="0.25">
      <c r="B33327" s="683"/>
      <c r="C33327" s="683"/>
      <c r="D33327" s="684"/>
    </row>
    <row r="33328" spans="2:4" ht="15" customHeight="1" x14ac:dyDescent="0.25">
      <c r="B33328" s="683"/>
      <c r="C33328" s="683"/>
      <c r="D33328" s="684"/>
    </row>
    <row r="33329" spans="2:4" ht="15" customHeight="1" x14ac:dyDescent="0.25">
      <c r="B33329" s="683"/>
      <c r="C33329" s="683"/>
      <c r="D33329" s="684"/>
    </row>
    <row r="33330" spans="2:4" ht="15" customHeight="1" x14ac:dyDescent="0.25">
      <c r="B33330" s="683"/>
      <c r="C33330" s="683"/>
      <c r="D33330" s="684"/>
    </row>
    <row r="33331" spans="2:4" ht="15" customHeight="1" x14ac:dyDescent="0.25">
      <c r="B33331" s="683"/>
      <c r="C33331" s="683"/>
      <c r="D33331" s="684"/>
    </row>
    <row r="33332" spans="2:4" ht="15" customHeight="1" x14ac:dyDescent="0.25">
      <c r="B33332" s="683"/>
      <c r="C33332" s="683"/>
      <c r="D33332" s="684"/>
    </row>
    <row r="33333" spans="2:4" ht="15" customHeight="1" x14ac:dyDescent="0.25">
      <c r="B33333" s="683"/>
      <c r="C33333" s="683"/>
      <c r="D33333" s="684"/>
    </row>
    <row r="33334" spans="2:4" ht="15" customHeight="1" x14ac:dyDescent="0.25">
      <c r="B33334" s="683"/>
      <c r="C33334" s="683"/>
      <c r="D33334" s="684"/>
    </row>
    <row r="33335" spans="2:4" ht="15" customHeight="1" x14ac:dyDescent="0.25">
      <c r="B33335" s="683"/>
      <c r="C33335" s="683"/>
      <c r="D33335" s="684"/>
    </row>
    <row r="33336" spans="2:4" ht="15" customHeight="1" x14ac:dyDescent="0.25">
      <c r="B33336" s="683"/>
      <c r="C33336" s="683"/>
      <c r="D33336" s="684"/>
    </row>
    <row r="33337" spans="2:4" ht="15" customHeight="1" x14ac:dyDescent="0.25">
      <c r="B33337" s="683"/>
      <c r="C33337" s="683"/>
      <c r="D33337" s="684"/>
    </row>
    <row r="33338" spans="2:4" ht="15" customHeight="1" x14ac:dyDescent="0.25">
      <c r="B33338" s="683"/>
      <c r="C33338" s="683"/>
      <c r="D33338" s="684"/>
    </row>
    <row r="33339" spans="2:4" ht="15" customHeight="1" x14ac:dyDescent="0.25">
      <c r="B33339" s="683"/>
      <c r="C33339" s="683"/>
      <c r="D33339" s="684"/>
    </row>
    <row r="33340" spans="2:4" ht="15" customHeight="1" x14ac:dyDescent="0.25">
      <c r="B33340" s="683"/>
      <c r="C33340" s="683"/>
      <c r="D33340" s="684"/>
    </row>
    <row r="33341" spans="2:4" ht="15" customHeight="1" x14ac:dyDescent="0.25">
      <c r="B33341" s="683"/>
      <c r="C33341" s="683"/>
      <c r="D33341" s="684"/>
    </row>
    <row r="33342" spans="2:4" ht="15" customHeight="1" x14ac:dyDescent="0.25">
      <c r="B33342" s="683"/>
      <c r="C33342" s="683"/>
      <c r="D33342" s="684"/>
    </row>
    <row r="33343" spans="2:4" ht="15" customHeight="1" x14ac:dyDescent="0.25">
      <c r="B33343" s="683"/>
      <c r="C33343" s="683"/>
      <c r="D33343" s="684"/>
    </row>
    <row r="33344" spans="2:4" ht="15" customHeight="1" x14ac:dyDescent="0.25">
      <c r="B33344" s="683"/>
      <c r="C33344" s="683"/>
      <c r="D33344" s="684"/>
    </row>
    <row r="33345" spans="2:4" ht="15" customHeight="1" x14ac:dyDescent="0.25">
      <c r="B33345" s="683"/>
      <c r="C33345" s="683"/>
      <c r="D33345" s="684"/>
    </row>
    <row r="33346" spans="2:4" ht="15" customHeight="1" x14ac:dyDescent="0.25">
      <c r="B33346" s="683"/>
      <c r="C33346" s="683"/>
      <c r="D33346" s="684"/>
    </row>
    <row r="33347" spans="2:4" ht="15" customHeight="1" x14ac:dyDescent="0.25">
      <c r="B33347" s="683"/>
      <c r="C33347" s="683"/>
      <c r="D33347" s="684"/>
    </row>
    <row r="33348" spans="2:4" ht="15" customHeight="1" x14ac:dyDescent="0.25">
      <c r="B33348" s="683"/>
      <c r="C33348" s="683"/>
      <c r="D33348" s="684"/>
    </row>
    <row r="33349" spans="2:4" ht="15" customHeight="1" x14ac:dyDescent="0.25">
      <c r="B33349" s="683"/>
      <c r="C33349" s="683"/>
      <c r="D33349" s="684"/>
    </row>
    <row r="33350" spans="2:4" ht="15" customHeight="1" x14ac:dyDescent="0.25">
      <c r="B33350" s="683"/>
      <c r="C33350" s="683"/>
      <c r="D33350" s="684"/>
    </row>
    <row r="33351" spans="2:4" ht="15" customHeight="1" x14ac:dyDescent="0.25">
      <c r="B33351" s="683"/>
      <c r="C33351" s="683"/>
      <c r="D33351" s="684"/>
    </row>
    <row r="33352" spans="2:4" ht="15" customHeight="1" x14ac:dyDescent="0.25">
      <c r="B33352" s="683"/>
      <c r="C33352" s="683"/>
      <c r="D33352" s="684"/>
    </row>
    <row r="33353" spans="2:4" ht="15" customHeight="1" x14ac:dyDescent="0.25">
      <c r="B33353" s="683"/>
      <c r="C33353" s="683"/>
      <c r="D33353" s="684"/>
    </row>
    <row r="33354" spans="2:4" ht="15" customHeight="1" x14ac:dyDescent="0.25">
      <c r="B33354" s="683"/>
      <c r="C33354" s="683"/>
      <c r="D33354" s="684"/>
    </row>
    <row r="33355" spans="2:4" ht="15" customHeight="1" x14ac:dyDescent="0.25">
      <c r="B33355" s="683"/>
      <c r="C33355" s="683"/>
      <c r="D33355" s="684"/>
    </row>
    <row r="33356" spans="2:4" ht="15" customHeight="1" x14ac:dyDescent="0.25">
      <c r="B33356" s="683"/>
      <c r="C33356" s="683"/>
      <c r="D33356" s="684"/>
    </row>
    <row r="33357" spans="2:4" ht="15" customHeight="1" x14ac:dyDescent="0.25">
      <c r="B33357" s="683"/>
      <c r="C33357" s="683"/>
      <c r="D33357" s="684"/>
    </row>
    <row r="33358" spans="2:4" ht="15" customHeight="1" x14ac:dyDescent="0.25">
      <c r="B33358" s="683"/>
      <c r="C33358" s="683"/>
      <c r="D33358" s="684"/>
    </row>
    <row r="33359" spans="2:4" ht="15" customHeight="1" x14ac:dyDescent="0.25">
      <c r="B33359" s="683"/>
      <c r="C33359" s="683"/>
      <c r="D33359" s="684"/>
    </row>
    <row r="33360" spans="2:4" ht="15" customHeight="1" x14ac:dyDescent="0.25">
      <c r="B33360" s="683"/>
      <c r="C33360" s="683"/>
      <c r="D33360" s="684"/>
    </row>
    <row r="33361" spans="2:4" ht="15" customHeight="1" x14ac:dyDescent="0.25">
      <c r="B33361" s="683"/>
      <c r="C33361" s="683"/>
      <c r="D33361" s="684"/>
    </row>
    <row r="33362" spans="2:4" ht="15" customHeight="1" x14ac:dyDescent="0.25">
      <c r="B33362" s="683"/>
      <c r="C33362" s="683"/>
      <c r="D33362" s="684"/>
    </row>
    <row r="33363" spans="2:4" ht="15" customHeight="1" x14ac:dyDescent="0.25">
      <c r="B33363" s="683"/>
      <c r="C33363" s="683"/>
      <c r="D33363" s="684"/>
    </row>
    <row r="33364" spans="2:4" ht="15" customHeight="1" x14ac:dyDescent="0.25">
      <c r="B33364" s="683"/>
      <c r="C33364" s="683"/>
      <c r="D33364" s="684"/>
    </row>
    <row r="33365" spans="2:4" ht="15" customHeight="1" x14ac:dyDescent="0.25">
      <c r="B33365" s="683"/>
      <c r="C33365" s="683"/>
      <c r="D33365" s="684"/>
    </row>
    <row r="33366" spans="2:4" ht="15" customHeight="1" x14ac:dyDescent="0.25">
      <c r="B33366" s="683"/>
      <c r="C33366" s="683"/>
      <c r="D33366" s="684"/>
    </row>
    <row r="33367" spans="2:4" ht="15" customHeight="1" x14ac:dyDescent="0.25">
      <c r="B33367" s="683"/>
      <c r="C33367" s="683"/>
      <c r="D33367" s="684"/>
    </row>
    <row r="33368" spans="2:4" ht="15" customHeight="1" x14ac:dyDescent="0.25">
      <c r="B33368" s="683"/>
      <c r="C33368" s="683"/>
      <c r="D33368" s="684"/>
    </row>
    <row r="33369" spans="2:4" ht="15" customHeight="1" x14ac:dyDescent="0.25">
      <c r="B33369" s="683"/>
      <c r="C33369" s="683"/>
      <c r="D33369" s="684"/>
    </row>
    <row r="33370" spans="2:4" ht="15" customHeight="1" x14ac:dyDescent="0.25">
      <c r="B33370" s="683"/>
      <c r="C33370" s="683"/>
      <c r="D33370" s="684"/>
    </row>
    <row r="33371" spans="2:4" ht="15" customHeight="1" x14ac:dyDescent="0.25">
      <c r="B33371" s="683"/>
      <c r="C33371" s="683"/>
      <c r="D33371" s="684"/>
    </row>
    <row r="33372" spans="2:4" ht="15" customHeight="1" x14ac:dyDescent="0.25">
      <c r="B33372" s="683"/>
      <c r="C33372" s="683"/>
      <c r="D33372" s="684"/>
    </row>
    <row r="33373" spans="2:4" ht="15" customHeight="1" x14ac:dyDescent="0.25">
      <c r="B33373" s="683"/>
      <c r="C33373" s="683"/>
      <c r="D33373" s="684"/>
    </row>
    <row r="33374" spans="2:4" ht="15" customHeight="1" x14ac:dyDescent="0.25">
      <c r="B33374" s="683"/>
      <c r="C33374" s="683"/>
      <c r="D33374" s="684"/>
    </row>
    <row r="33375" spans="2:4" ht="15" customHeight="1" x14ac:dyDescent="0.25">
      <c r="B33375" s="683"/>
      <c r="C33375" s="683"/>
      <c r="D33375" s="684"/>
    </row>
    <row r="33376" spans="2:4" ht="15" customHeight="1" x14ac:dyDescent="0.25">
      <c r="B33376" s="683"/>
      <c r="C33376" s="683"/>
      <c r="D33376" s="684"/>
    </row>
    <row r="33377" spans="2:4" ht="15" customHeight="1" x14ac:dyDescent="0.25">
      <c r="B33377" s="683"/>
      <c r="C33377" s="683"/>
      <c r="D33377" s="684"/>
    </row>
    <row r="33378" spans="2:4" ht="15" customHeight="1" x14ac:dyDescent="0.25">
      <c r="B33378" s="683"/>
      <c r="C33378" s="683"/>
      <c r="D33378" s="684"/>
    </row>
    <row r="33379" spans="2:4" ht="15" customHeight="1" x14ac:dyDescent="0.25">
      <c r="B33379" s="683"/>
      <c r="C33379" s="683"/>
      <c r="D33379" s="684"/>
    </row>
    <row r="33380" spans="2:4" ht="15" customHeight="1" x14ac:dyDescent="0.25">
      <c r="B33380" s="683"/>
      <c r="C33380" s="683"/>
      <c r="D33380" s="684"/>
    </row>
    <row r="33381" spans="2:4" ht="15" customHeight="1" x14ac:dyDescent="0.25">
      <c r="B33381" s="683"/>
      <c r="C33381" s="683"/>
      <c r="D33381" s="684"/>
    </row>
    <row r="33382" spans="2:4" ht="15" customHeight="1" x14ac:dyDescent="0.25">
      <c r="B33382" s="683"/>
      <c r="C33382" s="683"/>
      <c r="D33382" s="684"/>
    </row>
    <row r="33383" spans="2:4" ht="15" customHeight="1" x14ac:dyDescent="0.25">
      <c r="B33383" s="683"/>
      <c r="C33383" s="683"/>
      <c r="D33383" s="684"/>
    </row>
    <row r="33384" spans="2:4" ht="15" customHeight="1" x14ac:dyDescent="0.25">
      <c r="B33384" s="683"/>
      <c r="C33384" s="683"/>
      <c r="D33384" s="684"/>
    </row>
    <row r="33385" spans="2:4" ht="15" customHeight="1" x14ac:dyDescent="0.25">
      <c r="B33385" s="683"/>
      <c r="C33385" s="683"/>
      <c r="D33385" s="684"/>
    </row>
    <row r="33386" spans="2:4" ht="15" customHeight="1" x14ac:dyDescent="0.25">
      <c r="B33386" s="683"/>
      <c r="C33386" s="683"/>
      <c r="D33386" s="684"/>
    </row>
    <row r="33387" spans="2:4" ht="15" customHeight="1" x14ac:dyDescent="0.25">
      <c r="B33387" s="683"/>
      <c r="C33387" s="683"/>
      <c r="D33387" s="684"/>
    </row>
    <row r="33388" spans="2:4" ht="15" customHeight="1" x14ac:dyDescent="0.25">
      <c r="B33388" s="683"/>
      <c r="C33388" s="683"/>
      <c r="D33388" s="684"/>
    </row>
    <row r="33389" spans="2:4" ht="15" customHeight="1" x14ac:dyDescent="0.25">
      <c r="B33389" s="683"/>
      <c r="C33389" s="683"/>
      <c r="D33389" s="684"/>
    </row>
    <row r="33390" spans="2:4" ht="15" customHeight="1" x14ac:dyDescent="0.25">
      <c r="B33390" s="683"/>
      <c r="C33390" s="683"/>
      <c r="D33390" s="684"/>
    </row>
    <row r="33391" spans="2:4" ht="15" customHeight="1" x14ac:dyDescent="0.25">
      <c r="B33391" s="683"/>
      <c r="C33391" s="683"/>
      <c r="D33391" s="684"/>
    </row>
    <row r="33392" spans="2:4" ht="15" customHeight="1" x14ac:dyDescent="0.25">
      <c r="B33392" s="683"/>
      <c r="C33392" s="683"/>
      <c r="D33392" s="684"/>
    </row>
    <row r="33393" spans="2:4" ht="15" customHeight="1" x14ac:dyDescent="0.25">
      <c r="B33393" s="683"/>
      <c r="C33393" s="683"/>
      <c r="D33393" s="684"/>
    </row>
    <row r="33394" spans="2:4" ht="15" customHeight="1" x14ac:dyDescent="0.25">
      <c r="B33394" s="683"/>
      <c r="C33394" s="683"/>
      <c r="D33394" s="684"/>
    </row>
    <row r="33395" spans="2:4" ht="15" customHeight="1" x14ac:dyDescent="0.25">
      <c r="B33395" s="683"/>
      <c r="C33395" s="683"/>
      <c r="D33395" s="684"/>
    </row>
    <row r="33396" spans="2:4" ht="15" customHeight="1" x14ac:dyDescent="0.25">
      <c r="B33396" s="683"/>
      <c r="C33396" s="683"/>
      <c r="D33396" s="684"/>
    </row>
    <row r="33397" spans="2:4" ht="15" customHeight="1" x14ac:dyDescent="0.25">
      <c r="B33397" s="683"/>
      <c r="C33397" s="683"/>
      <c r="D33397" s="684"/>
    </row>
    <row r="33398" spans="2:4" ht="15" customHeight="1" x14ac:dyDescent="0.25">
      <c r="B33398" s="683"/>
      <c r="C33398" s="683"/>
      <c r="D33398" s="684"/>
    </row>
    <row r="33399" spans="2:4" ht="15" customHeight="1" x14ac:dyDescent="0.25">
      <c r="B33399" s="683"/>
      <c r="C33399" s="683"/>
      <c r="D33399" s="684"/>
    </row>
    <row r="33400" spans="2:4" ht="15" customHeight="1" x14ac:dyDescent="0.25">
      <c r="B33400" s="683"/>
      <c r="C33400" s="683"/>
      <c r="D33400" s="684"/>
    </row>
    <row r="33401" spans="2:4" ht="15" customHeight="1" x14ac:dyDescent="0.25">
      <c r="B33401" s="683"/>
      <c r="C33401" s="683"/>
      <c r="D33401" s="684"/>
    </row>
    <row r="33402" spans="2:4" ht="15" customHeight="1" x14ac:dyDescent="0.25">
      <c r="B33402" s="683"/>
      <c r="C33402" s="683"/>
      <c r="D33402" s="684"/>
    </row>
    <row r="33403" spans="2:4" ht="15" customHeight="1" x14ac:dyDescent="0.25">
      <c r="B33403" s="683"/>
      <c r="C33403" s="683"/>
      <c r="D33403" s="684"/>
    </row>
    <row r="33404" spans="2:4" ht="15" customHeight="1" x14ac:dyDescent="0.25">
      <c r="B33404" s="683"/>
      <c r="C33404" s="683"/>
      <c r="D33404" s="684"/>
    </row>
    <row r="33405" spans="2:4" ht="15" customHeight="1" x14ac:dyDescent="0.25">
      <c r="B33405" s="683"/>
      <c r="C33405" s="683"/>
      <c r="D33405" s="684"/>
    </row>
    <row r="33406" spans="2:4" ht="15" customHeight="1" x14ac:dyDescent="0.25">
      <c r="B33406" s="683"/>
      <c r="C33406" s="683"/>
      <c r="D33406" s="684"/>
    </row>
    <row r="33407" spans="2:4" ht="15" customHeight="1" x14ac:dyDescent="0.25">
      <c r="B33407" s="683"/>
      <c r="C33407" s="683"/>
      <c r="D33407" s="684"/>
    </row>
    <row r="33408" spans="2:4" ht="15" customHeight="1" x14ac:dyDescent="0.25">
      <c r="B33408" s="683"/>
      <c r="C33408" s="683"/>
      <c r="D33408" s="684"/>
    </row>
    <row r="33409" spans="2:4" ht="15" customHeight="1" x14ac:dyDescent="0.25">
      <c r="B33409" s="683"/>
      <c r="C33409" s="683"/>
      <c r="D33409" s="684"/>
    </row>
    <row r="33410" spans="2:4" ht="15" customHeight="1" x14ac:dyDescent="0.25">
      <c r="B33410" s="683"/>
      <c r="C33410" s="683"/>
      <c r="D33410" s="684"/>
    </row>
    <row r="33411" spans="2:4" ht="15" customHeight="1" x14ac:dyDescent="0.25">
      <c r="B33411" s="683"/>
      <c r="C33411" s="683"/>
      <c r="D33411" s="684"/>
    </row>
    <row r="33412" spans="2:4" ht="15" customHeight="1" x14ac:dyDescent="0.25">
      <c r="B33412" s="683"/>
      <c r="C33412" s="683"/>
      <c r="D33412" s="684"/>
    </row>
    <row r="33413" spans="2:4" ht="15" customHeight="1" x14ac:dyDescent="0.25">
      <c r="B33413" s="683"/>
      <c r="C33413" s="683"/>
      <c r="D33413" s="684"/>
    </row>
    <row r="33414" spans="2:4" ht="15" customHeight="1" x14ac:dyDescent="0.25">
      <c r="B33414" s="683"/>
      <c r="C33414" s="683"/>
      <c r="D33414" s="684"/>
    </row>
    <row r="33415" spans="2:4" ht="15" customHeight="1" x14ac:dyDescent="0.25">
      <c r="B33415" s="683"/>
      <c r="C33415" s="683"/>
      <c r="D33415" s="684"/>
    </row>
    <row r="33416" spans="2:4" ht="15" customHeight="1" x14ac:dyDescent="0.25">
      <c r="B33416" s="683"/>
      <c r="C33416" s="683"/>
      <c r="D33416" s="684"/>
    </row>
    <row r="33417" spans="2:4" ht="15" customHeight="1" x14ac:dyDescent="0.25">
      <c r="B33417" s="683"/>
      <c r="C33417" s="683"/>
      <c r="D33417" s="684"/>
    </row>
    <row r="33418" spans="2:4" ht="15" customHeight="1" x14ac:dyDescent="0.25">
      <c r="B33418" s="683"/>
      <c r="C33418" s="683"/>
      <c r="D33418" s="684"/>
    </row>
    <row r="33419" spans="2:4" ht="15" customHeight="1" x14ac:dyDescent="0.25">
      <c r="B33419" s="683"/>
      <c r="C33419" s="683"/>
      <c r="D33419" s="684"/>
    </row>
    <row r="33420" spans="2:4" ht="15" customHeight="1" x14ac:dyDescent="0.25">
      <c r="B33420" s="683"/>
      <c r="C33420" s="683"/>
      <c r="D33420" s="684"/>
    </row>
    <row r="33421" spans="2:4" ht="15" customHeight="1" x14ac:dyDescent="0.25">
      <c r="B33421" s="683"/>
      <c r="C33421" s="683"/>
      <c r="D33421" s="684"/>
    </row>
    <row r="33422" spans="2:4" ht="15" customHeight="1" x14ac:dyDescent="0.25">
      <c r="B33422" s="683"/>
      <c r="C33422" s="683"/>
      <c r="D33422" s="684"/>
    </row>
    <row r="33423" spans="2:4" ht="15" customHeight="1" x14ac:dyDescent="0.25">
      <c r="B33423" s="683"/>
      <c r="C33423" s="683"/>
      <c r="D33423" s="684"/>
    </row>
    <row r="33424" spans="2:4" ht="15" customHeight="1" x14ac:dyDescent="0.25">
      <c r="B33424" s="683"/>
      <c r="C33424" s="683"/>
      <c r="D33424" s="684"/>
    </row>
    <row r="33425" spans="2:4" ht="15" customHeight="1" x14ac:dyDescent="0.25">
      <c r="B33425" s="683"/>
      <c r="C33425" s="683"/>
      <c r="D33425" s="684"/>
    </row>
    <row r="33426" spans="2:4" ht="15" customHeight="1" x14ac:dyDescent="0.25">
      <c r="B33426" s="683"/>
      <c r="C33426" s="683"/>
      <c r="D33426" s="684"/>
    </row>
    <row r="33427" spans="2:4" ht="15" customHeight="1" x14ac:dyDescent="0.25">
      <c r="B33427" s="683"/>
      <c r="C33427" s="683"/>
      <c r="D33427" s="684"/>
    </row>
    <row r="33428" spans="2:4" ht="15" customHeight="1" x14ac:dyDescent="0.25">
      <c r="B33428" s="683"/>
      <c r="C33428" s="683"/>
      <c r="D33428" s="684"/>
    </row>
    <row r="33429" spans="2:4" ht="15" customHeight="1" x14ac:dyDescent="0.25">
      <c r="B33429" s="683"/>
      <c r="C33429" s="683"/>
      <c r="D33429" s="684"/>
    </row>
    <row r="33430" spans="2:4" ht="15" customHeight="1" x14ac:dyDescent="0.25">
      <c r="B33430" s="683"/>
      <c r="C33430" s="683"/>
      <c r="D33430" s="684"/>
    </row>
    <row r="33431" spans="2:4" ht="15" customHeight="1" x14ac:dyDescent="0.25">
      <c r="B33431" s="683"/>
      <c r="C33431" s="683"/>
      <c r="D33431" s="684"/>
    </row>
    <row r="33432" spans="2:4" ht="15" customHeight="1" x14ac:dyDescent="0.25">
      <c r="B33432" s="683"/>
      <c r="C33432" s="683"/>
      <c r="D33432" s="684"/>
    </row>
    <row r="33433" spans="2:4" ht="15" customHeight="1" x14ac:dyDescent="0.25">
      <c r="B33433" s="683"/>
      <c r="C33433" s="683"/>
      <c r="D33433" s="684"/>
    </row>
    <row r="33434" spans="2:4" ht="15" customHeight="1" x14ac:dyDescent="0.25">
      <c r="B33434" s="683"/>
      <c r="C33434" s="683"/>
      <c r="D33434" s="684"/>
    </row>
    <row r="33435" spans="2:4" ht="15" customHeight="1" x14ac:dyDescent="0.25">
      <c r="B33435" s="683"/>
      <c r="C33435" s="683"/>
      <c r="D33435" s="684"/>
    </row>
    <row r="33436" spans="2:4" ht="15" customHeight="1" x14ac:dyDescent="0.25">
      <c r="B33436" s="683"/>
      <c r="C33436" s="683"/>
      <c r="D33436" s="684"/>
    </row>
    <row r="33437" spans="2:4" ht="15" customHeight="1" x14ac:dyDescent="0.25">
      <c r="B33437" s="683"/>
      <c r="C33437" s="683"/>
      <c r="D33437" s="684"/>
    </row>
    <row r="33438" spans="2:4" ht="15" customHeight="1" x14ac:dyDescent="0.25">
      <c r="B33438" s="683"/>
      <c r="C33438" s="683"/>
      <c r="D33438" s="684"/>
    </row>
    <row r="33439" spans="2:4" ht="15" customHeight="1" x14ac:dyDescent="0.25">
      <c r="B33439" s="683"/>
      <c r="C33439" s="683"/>
      <c r="D33439" s="684"/>
    </row>
    <row r="33440" spans="2:4" ht="15" customHeight="1" x14ac:dyDescent="0.25">
      <c r="B33440" s="683"/>
      <c r="C33440" s="683"/>
      <c r="D33440" s="684"/>
    </row>
    <row r="33441" spans="2:4" ht="15" customHeight="1" x14ac:dyDescent="0.25">
      <c r="B33441" s="683"/>
      <c r="C33441" s="683"/>
      <c r="D33441" s="684"/>
    </row>
    <row r="33442" spans="2:4" ht="15" customHeight="1" x14ac:dyDescent="0.25">
      <c r="B33442" s="683"/>
      <c r="C33442" s="683"/>
      <c r="D33442" s="684"/>
    </row>
    <row r="33443" spans="2:4" ht="15" customHeight="1" x14ac:dyDescent="0.25">
      <c r="B33443" s="683"/>
      <c r="C33443" s="683"/>
      <c r="D33443" s="684"/>
    </row>
    <row r="33444" spans="2:4" ht="15" customHeight="1" x14ac:dyDescent="0.25">
      <c r="B33444" s="683"/>
      <c r="C33444" s="683"/>
      <c r="D33444" s="684"/>
    </row>
    <row r="33445" spans="2:4" ht="15" customHeight="1" x14ac:dyDescent="0.25">
      <c r="B33445" s="683"/>
      <c r="C33445" s="683"/>
      <c r="D33445" s="684"/>
    </row>
    <row r="33446" spans="2:4" ht="15" customHeight="1" x14ac:dyDescent="0.25">
      <c r="B33446" s="683"/>
      <c r="C33446" s="683"/>
      <c r="D33446" s="684"/>
    </row>
    <row r="33447" spans="2:4" ht="15" customHeight="1" x14ac:dyDescent="0.25">
      <c r="B33447" s="683"/>
      <c r="C33447" s="683"/>
      <c r="D33447" s="684"/>
    </row>
    <row r="33448" spans="2:4" ht="15" customHeight="1" x14ac:dyDescent="0.25">
      <c r="B33448" s="683"/>
      <c r="C33448" s="683"/>
      <c r="D33448" s="684"/>
    </row>
    <row r="33449" spans="2:4" ht="15" customHeight="1" x14ac:dyDescent="0.25">
      <c r="B33449" s="683"/>
      <c r="C33449" s="683"/>
      <c r="D33449" s="684"/>
    </row>
    <row r="33450" spans="2:4" ht="15" customHeight="1" x14ac:dyDescent="0.25">
      <c r="B33450" s="683"/>
      <c r="C33450" s="683"/>
      <c r="D33450" s="684"/>
    </row>
    <row r="33451" spans="2:4" ht="15" customHeight="1" x14ac:dyDescent="0.25">
      <c r="B33451" s="683"/>
      <c r="C33451" s="683"/>
      <c r="D33451" s="684"/>
    </row>
    <row r="33452" spans="2:4" ht="15" customHeight="1" x14ac:dyDescent="0.25">
      <c r="B33452" s="683"/>
      <c r="C33452" s="683"/>
      <c r="D33452" s="684"/>
    </row>
    <row r="33453" spans="2:4" ht="15" customHeight="1" x14ac:dyDescent="0.25">
      <c r="B33453" s="683"/>
      <c r="C33453" s="683"/>
      <c r="D33453" s="684"/>
    </row>
    <row r="33454" spans="2:4" ht="15" customHeight="1" x14ac:dyDescent="0.25">
      <c r="B33454" s="683"/>
      <c r="C33454" s="683"/>
      <c r="D33454" s="684"/>
    </row>
    <row r="33455" spans="2:4" ht="15" customHeight="1" x14ac:dyDescent="0.25">
      <c r="B33455" s="683"/>
      <c r="C33455" s="683"/>
      <c r="D33455" s="684"/>
    </row>
    <row r="33456" spans="2:4" ht="15" customHeight="1" x14ac:dyDescent="0.25">
      <c r="B33456" s="683"/>
      <c r="C33456" s="683"/>
      <c r="D33456" s="684"/>
    </row>
    <row r="33457" spans="2:4" ht="15" customHeight="1" x14ac:dyDescent="0.25">
      <c r="B33457" s="683"/>
      <c r="C33457" s="683"/>
      <c r="D33457" s="684"/>
    </row>
    <row r="33458" spans="2:4" ht="15" customHeight="1" x14ac:dyDescent="0.25">
      <c r="B33458" s="683"/>
      <c r="C33458" s="683"/>
      <c r="D33458" s="684"/>
    </row>
    <row r="33459" spans="2:4" ht="15" customHeight="1" x14ac:dyDescent="0.25">
      <c r="B33459" s="683"/>
      <c r="C33459" s="683"/>
      <c r="D33459" s="684"/>
    </row>
    <row r="33460" spans="2:4" ht="15" customHeight="1" x14ac:dyDescent="0.25">
      <c r="B33460" s="683"/>
      <c r="C33460" s="683"/>
      <c r="D33460" s="684"/>
    </row>
    <row r="33461" spans="2:4" ht="15" customHeight="1" x14ac:dyDescent="0.25">
      <c r="B33461" s="683"/>
      <c r="C33461" s="683"/>
      <c r="D33461" s="684"/>
    </row>
    <row r="33462" spans="2:4" ht="15" customHeight="1" x14ac:dyDescent="0.25">
      <c r="B33462" s="683"/>
      <c r="C33462" s="683"/>
      <c r="D33462" s="684"/>
    </row>
    <row r="33463" spans="2:4" ht="15" customHeight="1" x14ac:dyDescent="0.25">
      <c r="B33463" s="683"/>
      <c r="C33463" s="683"/>
      <c r="D33463" s="684"/>
    </row>
    <row r="33464" spans="2:4" ht="15" customHeight="1" x14ac:dyDescent="0.25">
      <c r="B33464" s="683"/>
      <c r="C33464" s="683"/>
      <c r="D33464" s="684"/>
    </row>
    <row r="33465" spans="2:4" ht="15" customHeight="1" x14ac:dyDescent="0.25">
      <c r="B33465" s="683"/>
      <c r="C33465" s="683"/>
      <c r="D33465" s="684"/>
    </row>
    <row r="33466" spans="2:4" ht="15" customHeight="1" x14ac:dyDescent="0.25">
      <c r="B33466" s="683"/>
      <c r="C33466" s="683"/>
      <c r="D33466" s="684"/>
    </row>
    <row r="33467" spans="2:4" ht="15" customHeight="1" x14ac:dyDescent="0.25">
      <c r="B33467" s="683"/>
      <c r="C33467" s="683"/>
      <c r="D33467" s="684"/>
    </row>
    <row r="33468" spans="2:4" ht="15" customHeight="1" x14ac:dyDescent="0.25">
      <c r="B33468" s="683"/>
      <c r="C33468" s="683"/>
      <c r="D33468" s="684"/>
    </row>
    <row r="33469" spans="2:4" ht="15" customHeight="1" x14ac:dyDescent="0.25">
      <c r="B33469" s="683"/>
      <c r="C33469" s="683"/>
      <c r="D33469" s="684"/>
    </row>
    <row r="33470" spans="2:4" ht="15" customHeight="1" x14ac:dyDescent="0.25">
      <c r="B33470" s="683"/>
      <c r="C33470" s="683"/>
      <c r="D33470" s="684"/>
    </row>
    <row r="33471" spans="2:4" ht="15" customHeight="1" x14ac:dyDescent="0.25">
      <c r="B33471" s="683"/>
      <c r="C33471" s="683"/>
      <c r="D33471" s="684"/>
    </row>
    <row r="33472" spans="2:4" ht="15" customHeight="1" x14ac:dyDescent="0.25">
      <c r="B33472" s="683"/>
      <c r="C33472" s="683"/>
      <c r="D33472" s="684"/>
    </row>
    <row r="33473" spans="2:4" ht="15" customHeight="1" x14ac:dyDescent="0.25">
      <c r="B33473" s="683"/>
      <c r="C33473" s="683"/>
      <c r="D33473" s="684"/>
    </row>
    <row r="33474" spans="2:4" ht="15" customHeight="1" x14ac:dyDescent="0.25">
      <c r="B33474" s="683"/>
      <c r="C33474" s="683"/>
      <c r="D33474" s="684"/>
    </row>
    <row r="33475" spans="2:4" ht="15" customHeight="1" x14ac:dyDescent="0.25">
      <c r="B33475" s="683"/>
      <c r="C33475" s="683"/>
      <c r="D33475" s="684"/>
    </row>
    <row r="33476" spans="2:4" ht="15" customHeight="1" x14ac:dyDescent="0.25">
      <c r="B33476" s="683"/>
      <c r="C33476" s="683"/>
      <c r="D33476" s="684"/>
    </row>
    <row r="33477" spans="2:4" ht="15" customHeight="1" x14ac:dyDescent="0.25">
      <c r="B33477" s="683"/>
      <c r="C33477" s="683"/>
      <c r="D33477" s="684"/>
    </row>
    <row r="33478" spans="2:4" ht="15" customHeight="1" x14ac:dyDescent="0.25">
      <c r="B33478" s="683"/>
      <c r="C33478" s="683"/>
      <c r="D33478" s="684"/>
    </row>
    <row r="33479" spans="2:4" ht="15" customHeight="1" x14ac:dyDescent="0.25">
      <c r="B33479" s="683"/>
      <c r="C33479" s="683"/>
      <c r="D33479" s="684"/>
    </row>
    <row r="33480" spans="2:4" ht="15" customHeight="1" x14ac:dyDescent="0.25">
      <c r="B33480" s="683"/>
      <c r="C33480" s="683"/>
      <c r="D33480" s="684"/>
    </row>
    <row r="33481" spans="2:4" ht="15" customHeight="1" x14ac:dyDescent="0.25">
      <c r="B33481" s="683"/>
      <c r="C33481" s="683"/>
      <c r="D33481" s="684"/>
    </row>
    <row r="33482" spans="2:4" ht="15" customHeight="1" x14ac:dyDescent="0.25">
      <c r="B33482" s="683"/>
      <c r="C33482" s="683"/>
      <c r="D33482" s="684"/>
    </row>
    <row r="33483" spans="2:4" ht="15" customHeight="1" x14ac:dyDescent="0.25">
      <c r="B33483" s="683"/>
      <c r="C33483" s="683"/>
      <c r="D33483" s="684"/>
    </row>
    <row r="33484" spans="2:4" ht="15" customHeight="1" x14ac:dyDescent="0.25">
      <c r="B33484" s="683"/>
      <c r="C33484" s="683"/>
      <c r="D33484" s="684"/>
    </row>
    <row r="33485" spans="2:4" ht="15" customHeight="1" x14ac:dyDescent="0.25">
      <c r="B33485" s="683"/>
      <c r="C33485" s="683"/>
      <c r="D33485" s="684"/>
    </row>
    <row r="33486" spans="2:4" ht="15" customHeight="1" x14ac:dyDescent="0.25">
      <c r="B33486" s="683"/>
      <c r="C33486" s="683"/>
      <c r="D33486" s="684"/>
    </row>
    <row r="33487" spans="2:4" ht="15" customHeight="1" x14ac:dyDescent="0.25">
      <c r="B33487" s="683"/>
      <c r="C33487" s="683"/>
      <c r="D33487" s="684"/>
    </row>
    <row r="33488" spans="2:4" ht="15" customHeight="1" x14ac:dyDescent="0.25">
      <c r="B33488" s="683"/>
      <c r="C33488" s="683"/>
      <c r="D33488" s="684"/>
    </row>
    <row r="33489" spans="2:4" ht="15" customHeight="1" x14ac:dyDescent="0.25">
      <c r="B33489" s="683"/>
      <c r="C33489" s="683"/>
      <c r="D33489" s="684"/>
    </row>
    <row r="33490" spans="2:4" ht="15" customHeight="1" x14ac:dyDescent="0.25">
      <c r="B33490" s="683"/>
      <c r="C33490" s="683"/>
      <c r="D33490" s="684"/>
    </row>
    <row r="33491" spans="2:4" ht="15" customHeight="1" x14ac:dyDescent="0.25">
      <c r="B33491" s="683"/>
      <c r="C33491" s="683"/>
      <c r="D33491" s="684"/>
    </row>
    <row r="33492" spans="2:4" ht="15" customHeight="1" x14ac:dyDescent="0.25">
      <c r="B33492" s="683"/>
      <c r="C33492" s="683"/>
      <c r="D33492" s="684"/>
    </row>
    <row r="33493" spans="2:4" ht="15" customHeight="1" x14ac:dyDescent="0.25">
      <c r="B33493" s="683"/>
      <c r="C33493" s="683"/>
      <c r="D33493" s="684"/>
    </row>
    <row r="33494" spans="2:4" ht="15" customHeight="1" x14ac:dyDescent="0.25">
      <c r="B33494" s="683"/>
      <c r="C33494" s="683"/>
      <c r="D33494" s="684"/>
    </row>
    <row r="33495" spans="2:4" ht="15" customHeight="1" x14ac:dyDescent="0.25">
      <c r="B33495" s="683"/>
      <c r="C33495" s="683"/>
      <c r="D33495" s="684"/>
    </row>
    <row r="33496" spans="2:4" ht="15" customHeight="1" x14ac:dyDescent="0.25">
      <c r="B33496" s="683"/>
      <c r="C33496" s="683"/>
      <c r="D33496" s="684"/>
    </row>
    <row r="33497" spans="2:4" ht="15" customHeight="1" x14ac:dyDescent="0.25">
      <c r="B33497" s="683"/>
      <c r="C33497" s="683"/>
      <c r="D33497" s="684"/>
    </row>
    <row r="33498" spans="2:4" ht="15" customHeight="1" x14ac:dyDescent="0.25">
      <c r="B33498" s="683"/>
      <c r="C33498" s="683"/>
      <c r="D33498" s="684"/>
    </row>
    <row r="33499" spans="2:4" ht="15" customHeight="1" x14ac:dyDescent="0.25">
      <c r="B33499" s="683"/>
      <c r="C33499" s="683"/>
      <c r="D33499" s="684"/>
    </row>
    <row r="33500" spans="2:4" ht="15" customHeight="1" x14ac:dyDescent="0.25">
      <c r="B33500" s="683"/>
      <c r="C33500" s="683"/>
      <c r="D33500" s="684"/>
    </row>
    <row r="33501" spans="2:4" ht="15" customHeight="1" x14ac:dyDescent="0.25">
      <c r="B33501" s="683"/>
      <c r="C33501" s="683"/>
      <c r="D33501" s="684"/>
    </row>
    <row r="33502" spans="2:4" ht="15" customHeight="1" x14ac:dyDescent="0.25">
      <c r="B33502" s="683"/>
      <c r="C33502" s="683"/>
      <c r="D33502" s="684"/>
    </row>
    <row r="33503" spans="2:4" ht="15" customHeight="1" x14ac:dyDescent="0.25">
      <c r="B33503" s="683"/>
      <c r="C33503" s="683"/>
      <c r="D33503" s="684"/>
    </row>
    <row r="33504" spans="2:4" ht="15" customHeight="1" x14ac:dyDescent="0.25">
      <c r="B33504" s="683"/>
      <c r="C33504" s="683"/>
      <c r="D33504" s="684"/>
    </row>
    <row r="33505" spans="2:4" ht="15" customHeight="1" x14ac:dyDescent="0.25">
      <c r="B33505" s="683"/>
      <c r="C33505" s="683"/>
      <c r="D33505" s="684"/>
    </row>
    <row r="33506" spans="2:4" ht="15" customHeight="1" x14ac:dyDescent="0.25">
      <c r="B33506" s="683"/>
      <c r="C33506" s="683"/>
      <c r="D33506" s="684"/>
    </row>
    <row r="33507" spans="2:4" ht="15" customHeight="1" x14ac:dyDescent="0.25">
      <c r="B33507" s="683"/>
      <c r="C33507" s="683"/>
      <c r="D33507" s="684"/>
    </row>
    <row r="33508" spans="2:4" ht="15" customHeight="1" x14ac:dyDescent="0.25">
      <c r="B33508" s="683"/>
      <c r="C33508" s="683"/>
      <c r="D33508" s="684"/>
    </row>
    <row r="33509" spans="2:4" ht="15" customHeight="1" x14ac:dyDescent="0.25">
      <c r="B33509" s="683"/>
      <c r="C33509" s="683"/>
      <c r="D33509" s="684"/>
    </row>
    <row r="33510" spans="2:4" ht="15" customHeight="1" x14ac:dyDescent="0.25">
      <c r="B33510" s="683"/>
      <c r="C33510" s="683"/>
      <c r="D33510" s="684"/>
    </row>
    <row r="33511" spans="2:4" ht="15" customHeight="1" x14ac:dyDescent="0.25">
      <c r="B33511" s="683"/>
      <c r="C33511" s="683"/>
      <c r="D33511" s="684"/>
    </row>
    <row r="33512" spans="2:4" ht="15" customHeight="1" x14ac:dyDescent="0.25">
      <c r="B33512" s="683"/>
      <c r="C33512" s="683"/>
      <c r="D33512" s="684"/>
    </row>
    <row r="33513" spans="2:4" ht="15" customHeight="1" x14ac:dyDescent="0.25">
      <c r="B33513" s="683"/>
      <c r="C33513" s="683"/>
      <c r="D33513" s="684"/>
    </row>
    <row r="33514" spans="2:4" ht="15" customHeight="1" x14ac:dyDescent="0.25">
      <c r="B33514" s="683"/>
      <c r="C33514" s="683"/>
      <c r="D33514" s="684"/>
    </row>
    <row r="33515" spans="2:4" ht="15" customHeight="1" x14ac:dyDescent="0.25">
      <c r="B33515" s="683"/>
      <c r="C33515" s="683"/>
      <c r="D33515" s="684"/>
    </row>
    <row r="33516" spans="2:4" ht="15" customHeight="1" x14ac:dyDescent="0.25">
      <c r="B33516" s="683"/>
      <c r="C33516" s="683"/>
      <c r="D33516" s="684"/>
    </row>
    <row r="33517" spans="2:4" ht="15" customHeight="1" x14ac:dyDescent="0.25">
      <c r="B33517" s="683"/>
      <c r="C33517" s="683"/>
      <c r="D33517" s="684"/>
    </row>
    <row r="33518" spans="2:4" ht="15" customHeight="1" x14ac:dyDescent="0.25">
      <c r="B33518" s="683"/>
      <c r="C33518" s="683"/>
      <c r="D33518" s="684"/>
    </row>
    <row r="33519" spans="2:4" ht="15" customHeight="1" x14ac:dyDescent="0.25">
      <c r="B33519" s="683"/>
      <c r="C33519" s="683"/>
      <c r="D33519" s="684"/>
    </row>
    <row r="33520" spans="2:4" ht="15" customHeight="1" x14ac:dyDescent="0.25">
      <c r="B33520" s="683"/>
      <c r="C33520" s="683"/>
      <c r="D33520" s="684"/>
    </row>
    <row r="33521" spans="2:4" ht="15" customHeight="1" x14ac:dyDescent="0.25">
      <c r="B33521" s="683"/>
      <c r="C33521" s="683"/>
      <c r="D33521" s="684"/>
    </row>
    <row r="33522" spans="2:4" ht="15" customHeight="1" x14ac:dyDescent="0.25">
      <c r="B33522" s="683"/>
      <c r="C33522" s="683"/>
      <c r="D33522" s="684"/>
    </row>
    <row r="33523" spans="2:4" ht="15" customHeight="1" x14ac:dyDescent="0.25">
      <c r="B33523" s="683"/>
      <c r="C33523" s="683"/>
      <c r="D33523" s="684"/>
    </row>
    <row r="33524" spans="2:4" ht="15" customHeight="1" x14ac:dyDescent="0.25">
      <c r="B33524" s="683"/>
      <c r="C33524" s="683"/>
      <c r="D33524" s="684"/>
    </row>
    <row r="33525" spans="2:4" ht="15" customHeight="1" x14ac:dyDescent="0.25">
      <c r="B33525" s="683"/>
      <c r="C33525" s="683"/>
      <c r="D33525" s="684"/>
    </row>
    <row r="33526" spans="2:4" ht="15" customHeight="1" x14ac:dyDescent="0.25">
      <c r="B33526" s="683"/>
      <c r="C33526" s="683"/>
      <c r="D33526" s="684"/>
    </row>
    <row r="33527" spans="2:4" ht="15" customHeight="1" x14ac:dyDescent="0.25">
      <c r="B33527" s="683"/>
      <c r="C33527" s="683"/>
      <c r="D33527" s="684"/>
    </row>
    <row r="33528" spans="2:4" ht="15" customHeight="1" x14ac:dyDescent="0.25">
      <c r="B33528" s="683"/>
      <c r="C33528" s="683"/>
      <c r="D33528" s="684"/>
    </row>
    <row r="33529" spans="2:4" ht="15" customHeight="1" x14ac:dyDescent="0.25">
      <c r="B33529" s="683"/>
      <c r="C33529" s="683"/>
      <c r="D33529" s="684"/>
    </row>
    <row r="33530" spans="2:4" ht="15" customHeight="1" x14ac:dyDescent="0.25">
      <c r="B33530" s="683"/>
      <c r="C33530" s="683"/>
      <c r="D33530" s="684"/>
    </row>
    <row r="33531" spans="2:4" ht="15" customHeight="1" x14ac:dyDescent="0.25">
      <c r="B33531" s="683"/>
      <c r="C33531" s="683"/>
      <c r="D33531" s="684"/>
    </row>
    <row r="33532" spans="2:4" ht="15" customHeight="1" x14ac:dyDescent="0.25">
      <c r="B33532" s="683"/>
      <c r="C33532" s="683"/>
      <c r="D33532" s="684"/>
    </row>
    <row r="33533" spans="2:4" ht="15" customHeight="1" x14ac:dyDescent="0.25">
      <c r="B33533" s="683"/>
      <c r="C33533" s="683"/>
      <c r="D33533" s="684"/>
    </row>
    <row r="33534" spans="2:4" ht="15" customHeight="1" x14ac:dyDescent="0.25">
      <c r="B33534" s="683"/>
      <c r="C33534" s="683"/>
      <c r="D33534" s="684"/>
    </row>
    <row r="33535" spans="2:4" ht="15" customHeight="1" x14ac:dyDescent="0.25">
      <c r="B33535" s="683"/>
      <c r="C33535" s="683"/>
      <c r="D33535" s="684"/>
    </row>
    <row r="33536" spans="2:4" ht="15" customHeight="1" x14ac:dyDescent="0.25">
      <c r="B33536" s="683"/>
      <c r="C33536" s="683"/>
      <c r="D33536" s="684"/>
    </row>
    <row r="33537" spans="2:4" ht="15" customHeight="1" x14ac:dyDescent="0.25">
      <c r="B33537" s="683"/>
      <c r="C33537" s="683"/>
      <c r="D33537" s="684"/>
    </row>
    <row r="33538" spans="2:4" ht="15" customHeight="1" x14ac:dyDescent="0.25">
      <c r="B33538" s="683"/>
      <c r="C33538" s="683"/>
      <c r="D33538" s="684"/>
    </row>
    <row r="33539" spans="2:4" ht="15" customHeight="1" x14ac:dyDescent="0.25">
      <c r="B33539" s="683"/>
      <c r="C33539" s="683"/>
      <c r="D33539" s="684"/>
    </row>
    <row r="33540" spans="2:4" ht="15" customHeight="1" x14ac:dyDescent="0.25">
      <c r="B33540" s="683"/>
      <c r="C33540" s="683"/>
      <c r="D33540" s="684"/>
    </row>
    <row r="33541" spans="2:4" ht="15" customHeight="1" x14ac:dyDescent="0.25">
      <c r="B33541" s="683"/>
      <c r="C33541" s="683"/>
      <c r="D33541" s="684"/>
    </row>
    <row r="33542" spans="2:4" ht="15" customHeight="1" x14ac:dyDescent="0.25">
      <c r="B33542" s="683"/>
      <c r="C33542" s="683"/>
      <c r="D33542" s="684"/>
    </row>
    <row r="33543" spans="2:4" ht="15" customHeight="1" x14ac:dyDescent="0.25">
      <c r="B33543" s="683"/>
      <c r="C33543" s="683"/>
      <c r="D33543" s="684"/>
    </row>
    <row r="33544" spans="2:4" ht="15" customHeight="1" x14ac:dyDescent="0.25">
      <c r="B33544" s="683"/>
      <c r="C33544" s="683"/>
      <c r="D33544" s="684"/>
    </row>
    <row r="33545" spans="2:4" ht="15" customHeight="1" x14ac:dyDescent="0.25">
      <c r="B33545" s="683"/>
      <c r="C33545" s="683"/>
      <c r="D33545" s="684"/>
    </row>
    <row r="33546" spans="2:4" ht="15" customHeight="1" x14ac:dyDescent="0.25">
      <c r="B33546" s="683"/>
      <c r="C33546" s="683"/>
      <c r="D33546" s="684"/>
    </row>
    <row r="33547" spans="2:4" ht="15" customHeight="1" x14ac:dyDescent="0.25">
      <c r="B33547" s="683"/>
      <c r="C33547" s="683"/>
      <c r="D33547" s="684"/>
    </row>
    <row r="33548" spans="2:4" ht="15" customHeight="1" x14ac:dyDescent="0.25">
      <c r="B33548" s="683"/>
      <c r="C33548" s="683"/>
      <c r="D33548" s="684"/>
    </row>
    <row r="33549" spans="2:4" ht="15" customHeight="1" x14ac:dyDescent="0.25">
      <c r="B33549" s="683"/>
      <c r="C33549" s="683"/>
      <c r="D33549" s="684"/>
    </row>
    <row r="33550" spans="2:4" ht="15" customHeight="1" x14ac:dyDescent="0.25">
      <c r="B33550" s="683"/>
      <c r="C33550" s="683"/>
      <c r="D33550" s="684"/>
    </row>
    <row r="33551" spans="2:4" ht="15" customHeight="1" x14ac:dyDescent="0.25">
      <c r="B33551" s="683"/>
      <c r="C33551" s="683"/>
      <c r="D33551" s="684"/>
    </row>
    <row r="33552" spans="2:4" ht="15" customHeight="1" x14ac:dyDescent="0.25">
      <c r="B33552" s="683"/>
      <c r="C33552" s="683"/>
      <c r="D33552" s="684"/>
    </row>
    <row r="33553" spans="2:4" ht="15" customHeight="1" x14ac:dyDescent="0.25">
      <c r="B33553" s="683"/>
      <c r="C33553" s="683"/>
      <c r="D33553" s="684"/>
    </row>
    <row r="33554" spans="2:4" ht="15" customHeight="1" x14ac:dyDescent="0.25">
      <c r="B33554" s="683"/>
      <c r="C33554" s="683"/>
      <c r="D33554" s="684"/>
    </row>
    <row r="33555" spans="2:4" ht="15" customHeight="1" x14ac:dyDescent="0.25">
      <c r="B33555" s="683"/>
      <c r="C33555" s="683"/>
      <c r="D33555" s="684"/>
    </row>
    <row r="33556" spans="2:4" ht="15" customHeight="1" x14ac:dyDescent="0.25">
      <c r="B33556" s="683"/>
      <c r="C33556" s="683"/>
      <c r="D33556" s="684"/>
    </row>
    <row r="33557" spans="2:4" ht="15" customHeight="1" x14ac:dyDescent="0.25">
      <c r="B33557" s="683"/>
      <c r="C33557" s="683"/>
      <c r="D33557" s="684"/>
    </row>
    <row r="33558" spans="2:4" ht="15" customHeight="1" x14ac:dyDescent="0.25">
      <c r="B33558" s="683"/>
      <c r="C33558" s="683"/>
      <c r="D33558" s="684"/>
    </row>
    <row r="33559" spans="2:4" ht="15" customHeight="1" x14ac:dyDescent="0.25">
      <c r="B33559" s="683"/>
      <c r="C33559" s="683"/>
      <c r="D33559" s="684"/>
    </row>
    <row r="33560" spans="2:4" ht="15" customHeight="1" x14ac:dyDescent="0.25">
      <c r="B33560" s="683"/>
      <c r="C33560" s="683"/>
      <c r="D33560" s="684"/>
    </row>
    <row r="33561" spans="2:4" ht="15" customHeight="1" x14ac:dyDescent="0.25">
      <c r="B33561" s="683"/>
      <c r="C33561" s="683"/>
      <c r="D33561" s="684"/>
    </row>
    <row r="33562" spans="2:4" ht="15" customHeight="1" x14ac:dyDescent="0.25">
      <c r="B33562" s="683"/>
      <c r="C33562" s="683"/>
      <c r="D33562" s="684"/>
    </row>
    <row r="33563" spans="2:4" ht="15" customHeight="1" x14ac:dyDescent="0.25">
      <c r="B33563" s="683"/>
      <c r="C33563" s="683"/>
      <c r="D33563" s="684"/>
    </row>
    <row r="33564" spans="2:4" ht="15" customHeight="1" x14ac:dyDescent="0.25">
      <c r="B33564" s="683"/>
      <c r="C33564" s="683"/>
      <c r="D33564" s="684"/>
    </row>
    <row r="33565" spans="2:4" ht="15" customHeight="1" x14ac:dyDescent="0.25">
      <c r="B33565" s="683"/>
      <c r="C33565" s="683"/>
      <c r="D33565" s="684"/>
    </row>
    <row r="33566" spans="2:4" ht="15" customHeight="1" x14ac:dyDescent="0.25">
      <c r="B33566" s="683"/>
      <c r="C33566" s="683"/>
      <c r="D33566" s="684"/>
    </row>
    <row r="33567" spans="2:4" ht="15" customHeight="1" x14ac:dyDescent="0.25">
      <c r="B33567" s="683"/>
      <c r="C33567" s="683"/>
      <c r="D33567" s="684"/>
    </row>
    <row r="33568" spans="2:4" ht="15" customHeight="1" x14ac:dyDescent="0.25">
      <c r="B33568" s="683"/>
      <c r="C33568" s="683"/>
      <c r="D33568" s="684"/>
    </row>
    <row r="33569" spans="2:4" ht="15" customHeight="1" x14ac:dyDescent="0.25">
      <c r="B33569" s="683"/>
      <c r="C33569" s="683"/>
      <c r="D33569" s="684"/>
    </row>
    <row r="33570" spans="2:4" ht="15" customHeight="1" x14ac:dyDescent="0.25">
      <c r="B33570" s="683"/>
      <c r="C33570" s="683"/>
      <c r="D33570" s="684"/>
    </row>
    <row r="33571" spans="2:4" ht="15" customHeight="1" x14ac:dyDescent="0.25">
      <c r="B33571" s="683"/>
      <c r="C33571" s="683"/>
      <c r="D33571" s="684"/>
    </row>
    <row r="33572" spans="2:4" ht="15" customHeight="1" x14ac:dyDescent="0.25">
      <c r="B33572" s="683"/>
      <c r="C33572" s="683"/>
      <c r="D33572" s="684"/>
    </row>
    <row r="33573" spans="2:4" ht="15" customHeight="1" x14ac:dyDescent="0.25">
      <c r="B33573" s="683"/>
      <c r="C33573" s="683"/>
      <c r="D33573" s="684"/>
    </row>
    <row r="33574" spans="2:4" ht="15" customHeight="1" x14ac:dyDescent="0.25">
      <c r="B33574" s="683"/>
      <c r="C33574" s="683"/>
      <c r="D33574" s="684"/>
    </row>
    <row r="33575" spans="2:4" ht="15" customHeight="1" x14ac:dyDescent="0.25">
      <c r="B33575" s="683"/>
      <c r="C33575" s="683"/>
      <c r="D33575" s="684"/>
    </row>
    <row r="33576" spans="2:4" ht="15" customHeight="1" x14ac:dyDescent="0.25">
      <c r="B33576" s="683"/>
      <c r="C33576" s="683"/>
      <c r="D33576" s="684"/>
    </row>
    <row r="33577" spans="2:4" ht="15" customHeight="1" x14ac:dyDescent="0.25">
      <c r="B33577" s="683"/>
      <c r="C33577" s="683"/>
      <c r="D33577" s="684"/>
    </row>
    <row r="33578" spans="2:4" ht="15" customHeight="1" x14ac:dyDescent="0.25">
      <c r="B33578" s="683"/>
      <c r="C33578" s="683"/>
      <c r="D33578" s="684"/>
    </row>
    <row r="33579" spans="2:4" ht="15" customHeight="1" x14ac:dyDescent="0.25">
      <c r="B33579" s="683"/>
      <c r="C33579" s="683"/>
      <c r="D33579" s="684"/>
    </row>
    <row r="33580" spans="2:4" ht="15" customHeight="1" x14ac:dyDescent="0.25">
      <c r="B33580" s="683"/>
      <c r="C33580" s="683"/>
      <c r="D33580" s="684"/>
    </row>
    <row r="33581" spans="2:4" ht="15" customHeight="1" x14ac:dyDescent="0.25">
      <c r="B33581" s="683"/>
      <c r="C33581" s="683"/>
      <c r="D33581" s="684"/>
    </row>
    <row r="33582" spans="2:4" ht="15" customHeight="1" x14ac:dyDescent="0.25">
      <c r="B33582" s="683"/>
      <c r="C33582" s="683"/>
      <c r="D33582" s="684"/>
    </row>
    <row r="33583" spans="2:4" ht="15" customHeight="1" x14ac:dyDescent="0.25">
      <c r="B33583" s="683"/>
      <c r="C33583" s="683"/>
      <c r="D33583" s="684"/>
    </row>
    <row r="33584" spans="2:4" ht="15" customHeight="1" x14ac:dyDescent="0.25">
      <c r="B33584" s="683"/>
      <c r="C33584" s="683"/>
      <c r="D33584" s="684"/>
    </row>
    <row r="33585" spans="2:4" ht="15" customHeight="1" x14ac:dyDescent="0.25">
      <c r="B33585" s="683"/>
      <c r="C33585" s="683"/>
      <c r="D33585" s="684"/>
    </row>
    <row r="33586" spans="2:4" ht="15" customHeight="1" x14ac:dyDescent="0.25">
      <c r="B33586" s="683"/>
      <c r="C33586" s="683"/>
      <c r="D33586" s="684"/>
    </row>
    <row r="33587" spans="2:4" ht="15" customHeight="1" x14ac:dyDescent="0.25">
      <c r="B33587" s="683"/>
      <c r="C33587" s="683"/>
      <c r="D33587" s="684"/>
    </row>
    <row r="33588" spans="2:4" ht="15" customHeight="1" x14ac:dyDescent="0.25">
      <c r="B33588" s="683"/>
      <c r="C33588" s="683"/>
      <c r="D33588" s="684"/>
    </row>
    <row r="33589" spans="2:4" ht="15" customHeight="1" x14ac:dyDescent="0.25">
      <c r="B33589" s="683"/>
      <c r="C33589" s="683"/>
      <c r="D33589" s="684"/>
    </row>
    <row r="33590" spans="2:4" ht="15" customHeight="1" x14ac:dyDescent="0.25">
      <c r="B33590" s="683"/>
      <c r="C33590" s="683"/>
      <c r="D33590" s="684"/>
    </row>
    <row r="33591" spans="2:4" ht="15" customHeight="1" x14ac:dyDescent="0.25">
      <c r="B33591" s="683"/>
      <c r="C33591" s="683"/>
      <c r="D33591" s="684"/>
    </row>
    <row r="33592" spans="2:4" ht="15" customHeight="1" x14ac:dyDescent="0.25">
      <c r="B33592" s="683"/>
      <c r="C33592" s="683"/>
      <c r="D33592" s="684"/>
    </row>
    <row r="33593" spans="2:4" ht="15" customHeight="1" x14ac:dyDescent="0.25">
      <c r="B33593" s="683"/>
      <c r="C33593" s="683"/>
      <c r="D33593" s="684"/>
    </row>
    <row r="33594" spans="2:4" ht="15" customHeight="1" x14ac:dyDescent="0.25">
      <c r="B33594" s="683"/>
      <c r="C33594" s="683"/>
      <c r="D33594" s="684"/>
    </row>
    <row r="33595" spans="2:4" ht="15" customHeight="1" x14ac:dyDescent="0.25">
      <c r="B33595" s="683"/>
      <c r="C33595" s="683"/>
      <c r="D33595" s="684"/>
    </row>
    <row r="33596" spans="2:4" ht="15" customHeight="1" x14ac:dyDescent="0.25">
      <c r="B33596" s="683"/>
      <c r="C33596" s="683"/>
      <c r="D33596" s="684"/>
    </row>
    <row r="33597" spans="2:4" ht="15" customHeight="1" x14ac:dyDescent="0.25">
      <c r="B33597" s="683"/>
      <c r="C33597" s="683"/>
      <c r="D33597" s="684"/>
    </row>
    <row r="33598" spans="2:4" ht="15" customHeight="1" x14ac:dyDescent="0.25">
      <c r="B33598" s="683"/>
      <c r="C33598" s="683"/>
      <c r="D33598" s="684"/>
    </row>
    <row r="33599" spans="2:4" ht="15" customHeight="1" x14ac:dyDescent="0.25">
      <c r="B33599" s="683"/>
      <c r="C33599" s="683"/>
      <c r="D33599" s="684"/>
    </row>
    <row r="33600" spans="2:4" ht="15" customHeight="1" x14ac:dyDescent="0.25">
      <c r="B33600" s="683"/>
      <c r="C33600" s="683"/>
      <c r="D33600" s="684"/>
    </row>
    <row r="33601" spans="2:4" ht="15" customHeight="1" x14ac:dyDescent="0.25">
      <c r="B33601" s="683"/>
      <c r="C33601" s="683"/>
      <c r="D33601" s="684"/>
    </row>
    <row r="33602" spans="2:4" ht="15" customHeight="1" x14ac:dyDescent="0.25">
      <c r="B33602" s="683"/>
      <c r="C33602" s="683"/>
      <c r="D33602" s="684"/>
    </row>
    <row r="33603" spans="2:4" ht="15" customHeight="1" x14ac:dyDescent="0.25">
      <c r="B33603" s="683"/>
      <c r="C33603" s="683"/>
      <c r="D33603" s="684"/>
    </row>
    <row r="33604" spans="2:4" ht="15" customHeight="1" x14ac:dyDescent="0.25">
      <c r="B33604" s="683"/>
      <c r="C33604" s="683"/>
      <c r="D33604" s="684"/>
    </row>
    <row r="33605" spans="2:4" ht="15" customHeight="1" x14ac:dyDescent="0.25">
      <c r="B33605" s="683"/>
      <c r="C33605" s="683"/>
      <c r="D33605" s="684"/>
    </row>
    <row r="33606" spans="2:4" ht="15" customHeight="1" x14ac:dyDescent="0.25">
      <c r="B33606" s="683"/>
      <c r="C33606" s="683"/>
      <c r="D33606" s="684"/>
    </row>
    <row r="33607" spans="2:4" ht="15" customHeight="1" x14ac:dyDescent="0.25">
      <c r="B33607" s="683"/>
      <c r="C33607" s="683"/>
      <c r="D33607" s="684"/>
    </row>
    <row r="33608" spans="2:4" ht="15" customHeight="1" x14ac:dyDescent="0.25">
      <c r="B33608" s="683"/>
      <c r="C33608" s="683"/>
      <c r="D33608" s="684"/>
    </row>
    <row r="33609" spans="2:4" ht="15" customHeight="1" x14ac:dyDescent="0.25">
      <c r="B33609" s="683"/>
      <c r="C33609" s="683"/>
      <c r="D33609" s="684"/>
    </row>
    <row r="33610" spans="2:4" ht="15" customHeight="1" x14ac:dyDescent="0.25">
      <c r="B33610" s="683"/>
      <c r="C33610" s="683"/>
      <c r="D33610" s="684"/>
    </row>
    <row r="33611" spans="2:4" ht="15" customHeight="1" x14ac:dyDescent="0.25">
      <c r="B33611" s="683"/>
      <c r="C33611" s="683"/>
      <c r="D33611" s="684"/>
    </row>
    <row r="33612" spans="2:4" ht="15" customHeight="1" x14ac:dyDescent="0.25">
      <c r="B33612" s="683"/>
      <c r="C33612" s="683"/>
      <c r="D33612" s="684"/>
    </row>
    <row r="33613" spans="2:4" ht="15" customHeight="1" x14ac:dyDescent="0.25">
      <c r="B33613" s="683"/>
      <c r="C33613" s="683"/>
      <c r="D33613" s="684"/>
    </row>
    <row r="33614" spans="2:4" ht="15" customHeight="1" x14ac:dyDescent="0.25">
      <c r="B33614" s="683"/>
      <c r="C33614" s="683"/>
      <c r="D33614" s="684"/>
    </row>
    <row r="33615" spans="2:4" ht="15" customHeight="1" x14ac:dyDescent="0.25">
      <c r="B33615" s="683"/>
      <c r="C33615" s="683"/>
      <c r="D33615" s="684"/>
    </row>
    <row r="33616" spans="2:4" ht="15" customHeight="1" x14ac:dyDescent="0.25">
      <c r="B33616" s="683"/>
      <c r="C33616" s="683"/>
      <c r="D33616" s="684"/>
    </row>
    <row r="33617" spans="2:4" ht="15" customHeight="1" x14ac:dyDescent="0.25">
      <c r="B33617" s="683"/>
      <c r="C33617" s="683"/>
      <c r="D33617" s="684"/>
    </row>
    <row r="33618" spans="2:4" ht="15" customHeight="1" x14ac:dyDescent="0.25">
      <c r="B33618" s="683"/>
      <c r="C33618" s="683"/>
      <c r="D33618" s="684"/>
    </row>
    <row r="33619" spans="2:4" ht="15" customHeight="1" x14ac:dyDescent="0.25">
      <c r="B33619" s="683"/>
      <c r="C33619" s="683"/>
      <c r="D33619" s="684"/>
    </row>
    <row r="33620" spans="2:4" ht="15" customHeight="1" x14ac:dyDescent="0.25">
      <c r="B33620" s="683"/>
      <c r="C33620" s="683"/>
      <c r="D33620" s="684"/>
    </row>
    <row r="33621" spans="2:4" ht="15" customHeight="1" x14ac:dyDescent="0.25">
      <c r="B33621" s="683"/>
      <c r="C33621" s="683"/>
      <c r="D33621" s="684"/>
    </row>
    <row r="33622" spans="2:4" ht="15" customHeight="1" x14ac:dyDescent="0.25">
      <c r="B33622" s="683"/>
      <c r="C33622" s="683"/>
      <c r="D33622" s="684"/>
    </row>
    <row r="33623" spans="2:4" ht="15" customHeight="1" x14ac:dyDescent="0.25">
      <c r="B33623" s="683"/>
      <c r="C33623" s="683"/>
      <c r="D33623" s="684"/>
    </row>
    <row r="33624" spans="2:4" ht="15" customHeight="1" x14ac:dyDescent="0.25">
      <c r="B33624" s="683"/>
      <c r="C33624" s="683"/>
      <c r="D33624" s="684"/>
    </row>
    <row r="33625" spans="2:4" ht="15" customHeight="1" x14ac:dyDescent="0.25">
      <c r="B33625" s="683"/>
      <c r="C33625" s="683"/>
      <c r="D33625" s="684"/>
    </row>
    <row r="33626" spans="2:4" ht="15" customHeight="1" x14ac:dyDescent="0.25">
      <c r="B33626" s="683"/>
      <c r="C33626" s="683"/>
      <c r="D33626" s="684"/>
    </row>
    <row r="33627" spans="2:4" ht="15" customHeight="1" x14ac:dyDescent="0.25">
      <c r="B33627" s="683"/>
      <c r="C33627" s="683"/>
      <c r="D33627" s="684"/>
    </row>
    <row r="33628" spans="2:4" ht="15" customHeight="1" x14ac:dyDescent="0.25">
      <c r="B33628" s="683"/>
      <c r="C33628" s="683"/>
      <c r="D33628" s="684"/>
    </row>
    <row r="33629" spans="2:4" ht="15" customHeight="1" x14ac:dyDescent="0.25">
      <c r="B33629" s="683"/>
      <c r="C33629" s="683"/>
      <c r="D33629" s="684"/>
    </row>
    <row r="33630" spans="2:4" ht="15" customHeight="1" x14ac:dyDescent="0.25">
      <c r="B33630" s="683"/>
      <c r="C33630" s="683"/>
      <c r="D33630" s="684"/>
    </row>
    <row r="33631" spans="2:4" ht="15" customHeight="1" x14ac:dyDescent="0.25">
      <c r="B33631" s="683"/>
      <c r="C33631" s="683"/>
      <c r="D33631" s="684"/>
    </row>
    <row r="33632" spans="2:4" ht="15" customHeight="1" x14ac:dyDescent="0.25">
      <c r="B33632" s="683"/>
      <c r="C33632" s="683"/>
      <c r="D33632" s="684"/>
    </row>
    <row r="33633" spans="2:4" ht="15" customHeight="1" x14ac:dyDescent="0.25">
      <c r="B33633" s="683"/>
      <c r="C33633" s="683"/>
      <c r="D33633" s="684"/>
    </row>
    <row r="33634" spans="2:4" ht="15" customHeight="1" x14ac:dyDescent="0.25">
      <c r="B33634" s="683"/>
      <c r="C33634" s="683"/>
      <c r="D33634" s="684"/>
    </row>
    <row r="33635" spans="2:4" ht="15" customHeight="1" x14ac:dyDescent="0.25">
      <c r="B33635" s="683"/>
      <c r="C33635" s="683"/>
      <c r="D33635" s="684"/>
    </row>
    <row r="33636" spans="2:4" ht="15" customHeight="1" x14ac:dyDescent="0.25">
      <c r="B33636" s="683"/>
      <c r="C33636" s="683"/>
      <c r="D33636" s="684"/>
    </row>
    <row r="33637" spans="2:4" ht="15" customHeight="1" x14ac:dyDescent="0.25">
      <c r="B33637" s="683"/>
      <c r="C33637" s="683"/>
      <c r="D33637" s="684"/>
    </row>
    <row r="33638" spans="2:4" ht="15" customHeight="1" x14ac:dyDescent="0.25">
      <c r="B33638" s="683"/>
      <c r="C33638" s="683"/>
      <c r="D33638" s="684"/>
    </row>
    <row r="33639" spans="2:4" ht="15" customHeight="1" x14ac:dyDescent="0.25">
      <c r="B33639" s="683"/>
      <c r="C33639" s="683"/>
      <c r="D33639" s="684"/>
    </row>
    <row r="33640" spans="2:4" ht="15" customHeight="1" x14ac:dyDescent="0.25">
      <c r="B33640" s="683"/>
      <c r="C33640" s="683"/>
      <c r="D33640" s="684"/>
    </row>
    <row r="33641" spans="2:4" ht="15" customHeight="1" x14ac:dyDescent="0.25">
      <c r="B33641" s="683"/>
      <c r="C33641" s="683"/>
      <c r="D33641" s="684"/>
    </row>
    <row r="33642" spans="2:4" ht="15" customHeight="1" x14ac:dyDescent="0.25">
      <c r="B33642" s="683"/>
      <c r="C33642" s="683"/>
      <c r="D33642" s="684"/>
    </row>
    <row r="33643" spans="2:4" ht="15" customHeight="1" x14ac:dyDescent="0.25">
      <c r="B33643" s="683"/>
      <c r="C33643" s="683"/>
      <c r="D33643" s="684"/>
    </row>
    <row r="33644" spans="2:4" ht="15" customHeight="1" x14ac:dyDescent="0.25">
      <c r="B33644" s="683"/>
      <c r="C33644" s="683"/>
      <c r="D33644" s="684"/>
    </row>
    <row r="33645" spans="2:4" ht="15" customHeight="1" x14ac:dyDescent="0.25">
      <c r="B33645" s="683"/>
      <c r="C33645" s="683"/>
      <c r="D33645" s="684"/>
    </row>
    <row r="33646" spans="2:4" ht="15" customHeight="1" x14ac:dyDescent="0.25">
      <c r="B33646" s="683"/>
      <c r="C33646" s="683"/>
      <c r="D33646" s="684"/>
    </row>
    <row r="33647" spans="2:4" ht="15" customHeight="1" x14ac:dyDescent="0.25">
      <c r="B33647" s="683"/>
      <c r="C33647" s="683"/>
      <c r="D33647" s="684"/>
    </row>
    <row r="33648" spans="2:4" ht="15" customHeight="1" x14ac:dyDescent="0.25">
      <c r="B33648" s="683"/>
      <c r="C33648" s="683"/>
      <c r="D33648" s="684"/>
    </row>
    <row r="33649" spans="2:4" ht="15" customHeight="1" x14ac:dyDescent="0.25">
      <c r="B33649" s="683"/>
      <c r="C33649" s="683"/>
      <c r="D33649" s="684"/>
    </row>
    <row r="33650" spans="2:4" ht="15" customHeight="1" x14ac:dyDescent="0.25">
      <c r="B33650" s="683"/>
      <c r="C33650" s="683"/>
      <c r="D33650" s="684"/>
    </row>
    <row r="33651" spans="2:4" ht="15" customHeight="1" x14ac:dyDescent="0.25">
      <c r="B33651" s="683"/>
      <c r="C33651" s="683"/>
      <c r="D33651" s="684"/>
    </row>
    <row r="33652" spans="2:4" ht="15" customHeight="1" x14ac:dyDescent="0.25">
      <c r="B33652" s="683"/>
      <c r="C33652" s="683"/>
      <c r="D33652" s="684"/>
    </row>
    <row r="33653" spans="2:4" ht="15" customHeight="1" x14ac:dyDescent="0.25">
      <c r="B33653" s="683"/>
      <c r="C33653" s="683"/>
      <c r="D33653" s="684"/>
    </row>
    <row r="33654" spans="2:4" ht="15" customHeight="1" x14ac:dyDescent="0.25">
      <c r="B33654" s="683"/>
      <c r="C33654" s="683"/>
      <c r="D33654" s="684"/>
    </row>
    <row r="33655" spans="2:4" ht="15" customHeight="1" x14ac:dyDescent="0.25">
      <c r="B33655" s="683"/>
      <c r="C33655" s="683"/>
      <c r="D33655" s="684"/>
    </row>
    <row r="33656" spans="2:4" ht="15" customHeight="1" x14ac:dyDescent="0.25">
      <c r="B33656" s="683"/>
      <c r="C33656" s="683"/>
      <c r="D33656" s="684"/>
    </row>
    <row r="33657" spans="2:4" ht="15" customHeight="1" x14ac:dyDescent="0.25">
      <c r="B33657" s="683"/>
      <c r="C33657" s="683"/>
      <c r="D33657" s="684"/>
    </row>
    <row r="33658" spans="2:4" ht="15" customHeight="1" x14ac:dyDescent="0.25">
      <c r="B33658" s="683"/>
      <c r="C33658" s="683"/>
      <c r="D33658" s="684"/>
    </row>
    <row r="33659" spans="2:4" ht="15" customHeight="1" x14ac:dyDescent="0.25">
      <c r="B33659" s="683"/>
      <c r="C33659" s="683"/>
      <c r="D33659" s="684"/>
    </row>
    <row r="33660" spans="2:4" ht="15" customHeight="1" x14ac:dyDescent="0.25">
      <c r="B33660" s="683"/>
      <c r="C33660" s="683"/>
      <c r="D33660" s="684"/>
    </row>
    <row r="33661" spans="2:4" ht="15" customHeight="1" x14ac:dyDescent="0.25">
      <c r="B33661" s="683"/>
      <c r="C33661" s="683"/>
      <c r="D33661" s="684"/>
    </row>
    <row r="33662" spans="2:4" ht="15" customHeight="1" x14ac:dyDescent="0.25">
      <c r="B33662" s="683"/>
      <c r="C33662" s="683"/>
      <c r="D33662" s="684"/>
    </row>
    <row r="33663" spans="2:4" ht="15" customHeight="1" x14ac:dyDescent="0.25">
      <c r="B33663" s="683"/>
      <c r="C33663" s="683"/>
      <c r="D33663" s="684"/>
    </row>
    <row r="33664" spans="2:4" ht="15" customHeight="1" x14ac:dyDescent="0.25">
      <c r="B33664" s="683"/>
      <c r="C33664" s="683"/>
      <c r="D33664" s="684"/>
    </row>
    <row r="33665" spans="2:4" ht="15" customHeight="1" x14ac:dyDescent="0.25">
      <c r="B33665" s="683"/>
      <c r="C33665" s="683"/>
      <c r="D33665" s="684"/>
    </row>
    <row r="33666" spans="2:4" ht="15" customHeight="1" x14ac:dyDescent="0.25">
      <c r="B33666" s="683"/>
      <c r="C33666" s="683"/>
      <c r="D33666" s="684"/>
    </row>
    <row r="33667" spans="2:4" ht="15" customHeight="1" x14ac:dyDescent="0.25">
      <c r="B33667" s="683"/>
      <c r="C33667" s="683"/>
      <c r="D33667" s="684"/>
    </row>
    <row r="33668" spans="2:4" ht="15" customHeight="1" x14ac:dyDescent="0.25">
      <c r="B33668" s="683"/>
      <c r="C33668" s="683"/>
      <c r="D33668" s="684"/>
    </row>
    <row r="33669" spans="2:4" ht="15" customHeight="1" x14ac:dyDescent="0.25">
      <c r="B33669" s="683"/>
      <c r="C33669" s="683"/>
      <c r="D33669" s="684"/>
    </row>
    <row r="33670" spans="2:4" ht="15" customHeight="1" x14ac:dyDescent="0.25">
      <c r="B33670" s="683"/>
      <c r="C33670" s="683"/>
      <c r="D33670" s="684"/>
    </row>
    <row r="33671" spans="2:4" ht="15" customHeight="1" x14ac:dyDescent="0.25">
      <c r="B33671" s="683"/>
      <c r="C33671" s="683"/>
      <c r="D33671" s="684"/>
    </row>
    <row r="33672" spans="2:4" ht="15" customHeight="1" x14ac:dyDescent="0.25">
      <c r="B33672" s="683"/>
      <c r="C33672" s="683"/>
      <c r="D33672" s="684"/>
    </row>
    <row r="33673" spans="2:4" ht="15" customHeight="1" x14ac:dyDescent="0.25">
      <c r="B33673" s="683"/>
      <c r="C33673" s="683"/>
      <c r="D33673" s="684"/>
    </row>
    <row r="33674" spans="2:4" ht="15" customHeight="1" x14ac:dyDescent="0.25">
      <c r="B33674" s="683"/>
      <c r="C33674" s="683"/>
      <c r="D33674" s="684"/>
    </row>
    <row r="33675" spans="2:4" ht="15" customHeight="1" x14ac:dyDescent="0.25">
      <c r="B33675" s="683"/>
      <c r="C33675" s="683"/>
      <c r="D33675" s="684"/>
    </row>
    <row r="33676" spans="2:4" ht="15" customHeight="1" x14ac:dyDescent="0.25">
      <c r="B33676" s="683"/>
      <c r="C33676" s="683"/>
      <c r="D33676" s="684"/>
    </row>
    <row r="33677" spans="2:4" ht="15" customHeight="1" x14ac:dyDescent="0.25">
      <c r="B33677" s="683"/>
      <c r="C33677" s="683"/>
      <c r="D33677" s="684"/>
    </row>
    <row r="33678" spans="2:4" ht="15" customHeight="1" x14ac:dyDescent="0.25">
      <c r="B33678" s="683"/>
      <c r="C33678" s="683"/>
      <c r="D33678" s="684"/>
    </row>
    <row r="33679" spans="2:4" ht="15" customHeight="1" x14ac:dyDescent="0.25">
      <c r="B33679" s="683"/>
      <c r="C33679" s="683"/>
      <c r="D33679" s="684"/>
    </row>
    <row r="33680" spans="2:4" ht="15" customHeight="1" x14ac:dyDescent="0.25">
      <c r="B33680" s="683"/>
      <c r="C33680" s="683"/>
      <c r="D33680" s="684"/>
    </row>
    <row r="33681" spans="2:4" ht="15" customHeight="1" x14ac:dyDescent="0.25">
      <c r="B33681" s="683"/>
      <c r="C33681" s="683"/>
      <c r="D33681" s="684"/>
    </row>
    <row r="33682" spans="2:4" ht="15" customHeight="1" x14ac:dyDescent="0.25">
      <c r="B33682" s="683"/>
      <c r="C33682" s="683"/>
      <c r="D33682" s="684"/>
    </row>
    <row r="33683" spans="2:4" ht="15" customHeight="1" x14ac:dyDescent="0.25">
      <c r="B33683" s="683"/>
      <c r="C33683" s="683"/>
      <c r="D33683" s="684"/>
    </row>
    <row r="33684" spans="2:4" ht="15" customHeight="1" x14ac:dyDescent="0.25">
      <c r="B33684" s="683"/>
      <c r="C33684" s="683"/>
      <c r="D33684" s="684"/>
    </row>
    <row r="33685" spans="2:4" ht="15" customHeight="1" x14ac:dyDescent="0.25">
      <c r="B33685" s="683"/>
      <c r="C33685" s="683"/>
      <c r="D33685" s="684"/>
    </row>
    <row r="33686" spans="2:4" ht="15" customHeight="1" x14ac:dyDescent="0.25">
      <c r="B33686" s="683"/>
      <c r="C33686" s="683"/>
      <c r="D33686" s="684"/>
    </row>
    <row r="33687" spans="2:4" ht="15" customHeight="1" x14ac:dyDescent="0.25">
      <c r="B33687" s="683"/>
      <c r="C33687" s="683"/>
      <c r="D33687" s="684"/>
    </row>
    <row r="33688" spans="2:4" ht="15" customHeight="1" x14ac:dyDescent="0.25">
      <c r="B33688" s="683"/>
      <c r="C33688" s="683"/>
      <c r="D33688" s="684"/>
    </row>
    <row r="33689" spans="2:4" ht="15" customHeight="1" x14ac:dyDescent="0.25">
      <c r="B33689" s="683"/>
      <c r="C33689" s="683"/>
      <c r="D33689" s="684"/>
    </row>
    <row r="33690" spans="2:4" ht="15" customHeight="1" x14ac:dyDescent="0.25">
      <c r="B33690" s="683"/>
      <c r="C33690" s="683"/>
      <c r="D33690" s="684"/>
    </row>
    <row r="33691" spans="2:4" ht="15" customHeight="1" x14ac:dyDescent="0.25">
      <c r="B33691" s="683"/>
      <c r="C33691" s="683"/>
      <c r="D33691" s="684"/>
    </row>
    <row r="33692" spans="2:4" ht="15" customHeight="1" x14ac:dyDescent="0.25">
      <c r="B33692" s="683"/>
      <c r="C33692" s="683"/>
      <c r="D33692" s="684"/>
    </row>
    <row r="33693" spans="2:4" ht="15" customHeight="1" x14ac:dyDescent="0.25">
      <c r="B33693" s="683"/>
      <c r="C33693" s="683"/>
      <c r="D33693" s="684"/>
    </row>
    <row r="33694" spans="2:4" ht="15" customHeight="1" x14ac:dyDescent="0.25">
      <c r="B33694" s="683"/>
      <c r="C33694" s="683"/>
      <c r="D33694" s="684"/>
    </row>
    <row r="33695" spans="2:4" ht="15" customHeight="1" x14ac:dyDescent="0.25">
      <c r="B33695" s="683"/>
      <c r="C33695" s="683"/>
      <c r="D33695" s="684"/>
    </row>
    <row r="33696" spans="2:4" ht="15" customHeight="1" x14ac:dyDescent="0.25">
      <c r="B33696" s="683"/>
      <c r="C33696" s="683"/>
      <c r="D33696" s="684"/>
    </row>
    <row r="33697" spans="2:4" ht="15" customHeight="1" x14ac:dyDescent="0.25">
      <c r="B33697" s="683"/>
      <c r="C33697" s="683"/>
      <c r="D33697" s="684"/>
    </row>
    <row r="33698" spans="2:4" ht="15" customHeight="1" x14ac:dyDescent="0.25">
      <c r="B33698" s="683"/>
      <c r="C33698" s="683"/>
      <c r="D33698" s="684"/>
    </row>
    <row r="33699" spans="2:4" ht="15" customHeight="1" x14ac:dyDescent="0.25">
      <c r="B33699" s="683"/>
      <c r="C33699" s="683"/>
      <c r="D33699" s="684"/>
    </row>
    <row r="33700" spans="2:4" ht="15" customHeight="1" x14ac:dyDescent="0.25">
      <c r="B33700" s="683"/>
      <c r="C33700" s="683"/>
      <c r="D33700" s="684"/>
    </row>
    <row r="33701" spans="2:4" ht="15" customHeight="1" x14ac:dyDescent="0.25">
      <c r="B33701" s="683"/>
      <c r="C33701" s="683"/>
      <c r="D33701" s="684"/>
    </row>
    <row r="33702" spans="2:4" ht="15" customHeight="1" x14ac:dyDescent="0.25">
      <c r="B33702" s="683"/>
      <c r="C33702" s="683"/>
      <c r="D33702" s="684"/>
    </row>
    <row r="33703" spans="2:4" ht="15" customHeight="1" x14ac:dyDescent="0.25">
      <c r="B33703" s="683"/>
      <c r="C33703" s="683"/>
      <c r="D33703" s="684"/>
    </row>
    <row r="33704" spans="2:4" ht="15" customHeight="1" x14ac:dyDescent="0.25">
      <c r="B33704" s="683"/>
      <c r="C33704" s="683"/>
      <c r="D33704" s="684"/>
    </row>
    <row r="33705" spans="2:4" ht="15" customHeight="1" x14ac:dyDescent="0.25">
      <c r="B33705" s="683"/>
      <c r="C33705" s="683"/>
      <c r="D33705" s="684"/>
    </row>
    <row r="33706" spans="2:4" ht="15" customHeight="1" x14ac:dyDescent="0.25">
      <c r="B33706" s="683"/>
      <c r="C33706" s="683"/>
      <c r="D33706" s="684"/>
    </row>
    <row r="33707" spans="2:4" ht="15" customHeight="1" x14ac:dyDescent="0.25">
      <c r="B33707" s="683"/>
      <c r="C33707" s="683"/>
      <c r="D33707" s="684"/>
    </row>
    <row r="33708" spans="2:4" ht="15" customHeight="1" x14ac:dyDescent="0.25">
      <c r="B33708" s="683"/>
      <c r="C33708" s="683"/>
      <c r="D33708" s="684"/>
    </row>
    <row r="33709" spans="2:4" ht="15" customHeight="1" x14ac:dyDescent="0.25">
      <c r="B33709" s="683"/>
      <c r="C33709" s="683"/>
      <c r="D33709" s="684"/>
    </row>
    <row r="33710" spans="2:4" ht="15" customHeight="1" x14ac:dyDescent="0.25">
      <c r="B33710" s="683"/>
      <c r="C33710" s="683"/>
      <c r="D33710" s="684"/>
    </row>
    <row r="33711" spans="2:4" ht="15" customHeight="1" x14ac:dyDescent="0.25">
      <c r="B33711" s="683"/>
      <c r="C33711" s="683"/>
      <c r="D33711" s="684"/>
    </row>
    <row r="33712" spans="2:4" ht="15" customHeight="1" x14ac:dyDescent="0.25">
      <c r="B33712" s="683"/>
      <c r="C33712" s="683"/>
      <c r="D33712" s="684"/>
    </row>
    <row r="33713" spans="2:4" ht="15" customHeight="1" x14ac:dyDescent="0.25">
      <c r="B33713" s="683"/>
      <c r="C33713" s="683"/>
      <c r="D33713" s="684"/>
    </row>
    <row r="33714" spans="2:4" ht="15" customHeight="1" x14ac:dyDescent="0.25">
      <c r="B33714" s="683"/>
      <c r="C33714" s="683"/>
      <c r="D33714" s="684"/>
    </row>
    <row r="33715" spans="2:4" ht="15" customHeight="1" x14ac:dyDescent="0.25">
      <c r="B33715" s="683"/>
      <c r="C33715" s="683"/>
      <c r="D33715" s="684"/>
    </row>
    <row r="33716" spans="2:4" ht="15" customHeight="1" x14ac:dyDescent="0.25">
      <c r="B33716" s="683"/>
      <c r="C33716" s="683"/>
      <c r="D33716" s="684"/>
    </row>
    <row r="33717" spans="2:4" ht="15" customHeight="1" x14ac:dyDescent="0.25">
      <c r="B33717" s="683"/>
      <c r="C33717" s="683"/>
      <c r="D33717" s="684"/>
    </row>
    <row r="33718" spans="2:4" ht="15" customHeight="1" x14ac:dyDescent="0.25">
      <c r="B33718" s="683"/>
      <c r="C33718" s="683"/>
      <c r="D33718" s="684"/>
    </row>
    <row r="33719" spans="2:4" ht="15" customHeight="1" x14ac:dyDescent="0.25">
      <c r="B33719" s="683"/>
      <c r="C33719" s="683"/>
      <c r="D33719" s="684"/>
    </row>
    <row r="33720" spans="2:4" ht="15" customHeight="1" x14ac:dyDescent="0.25">
      <c r="B33720" s="683"/>
      <c r="C33720" s="683"/>
      <c r="D33720" s="684"/>
    </row>
    <row r="33721" spans="2:4" ht="15" customHeight="1" x14ac:dyDescent="0.25">
      <c r="B33721" s="683"/>
      <c r="C33721" s="683"/>
      <c r="D33721" s="684"/>
    </row>
    <row r="33722" spans="2:4" ht="15" customHeight="1" x14ac:dyDescent="0.25">
      <c r="B33722" s="683"/>
      <c r="C33722" s="683"/>
      <c r="D33722" s="684"/>
    </row>
    <row r="33723" spans="2:4" ht="15" customHeight="1" x14ac:dyDescent="0.25">
      <c r="B33723" s="683"/>
      <c r="C33723" s="683"/>
      <c r="D33723" s="684"/>
    </row>
    <row r="33724" spans="2:4" ht="15" customHeight="1" x14ac:dyDescent="0.25">
      <c r="B33724" s="683"/>
      <c r="C33724" s="683"/>
      <c r="D33724" s="684"/>
    </row>
    <row r="33725" spans="2:4" ht="15" customHeight="1" x14ac:dyDescent="0.25">
      <c r="B33725" s="683"/>
      <c r="C33725" s="683"/>
      <c r="D33725" s="684"/>
    </row>
    <row r="33726" spans="2:4" ht="15" customHeight="1" x14ac:dyDescent="0.25">
      <c r="B33726" s="683"/>
      <c r="C33726" s="683"/>
      <c r="D33726" s="684"/>
    </row>
    <row r="33727" spans="2:4" ht="15" customHeight="1" x14ac:dyDescent="0.25">
      <c r="B33727" s="683"/>
      <c r="C33727" s="683"/>
      <c r="D33727" s="684"/>
    </row>
    <row r="33728" spans="2:4" ht="15" customHeight="1" x14ac:dyDescent="0.25">
      <c r="B33728" s="683"/>
      <c r="C33728" s="683"/>
      <c r="D33728" s="684"/>
    </row>
    <row r="33729" spans="2:4" ht="15" customHeight="1" x14ac:dyDescent="0.25">
      <c r="B33729" s="683"/>
      <c r="C33729" s="683"/>
      <c r="D33729" s="684"/>
    </row>
    <row r="33730" spans="2:4" ht="15" customHeight="1" x14ac:dyDescent="0.25">
      <c r="B33730" s="683"/>
      <c r="C33730" s="683"/>
      <c r="D33730" s="684"/>
    </row>
    <row r="33731" spans="2:4" ht="15" customHeight="1" x14ac:dyDescent="0.25">
      <c r="B33731" s="683"/>
      <c r="C33731" s="683"/>
      <c r="D33731" s="684"/>
    </row>
    <row r="33732" spans="2:4" ht="15" customHeight="1" x14ac:dyDescent="0.25">
      <c r="B33732" s="683"/>
      <c r="C33732" s="683"/>
      <c r="D33732" s="684"/>
    </row>
    <row r="33733" spans="2:4" ht="15" customHeight="1" x14ac:dyDescent="0.25">
      <c r="B33733" s="683"/>
      <c r="C33733" s="683"/>
      <c r="D33733" s="684"/>
    </row>
    <row r="33734" spans="2:4" ht="15" customHeight="1" x14ac:dyDescent="0.25">
      <c r="B33734" s="683"/>
      <c r="C33734" s="683"/>
      <c r="D33734" s="684"/>
    </row>
    <row r="33735" spans="2:4" ht="15" customHeight="1" x14ac:dyDescent="0.25">
      <c r="B33735" s="683"/>
      <c r="C33735" s="683"/>
      <c r="D33735" s="684"/>
    </row>
    <row r="33736" spans="2:4" ht="15" customHeight="1" x14ac:dyDescent="0.25">
      <c r="B33736" s="683"/>
      <c r="C33736" s="683"/>
      <c r="D33736" s="684"/>
    </row>
    <row r="33737" spans="2:4" ht="15" customHeight="1" x14ac:dyDescent="0.25">
      <c r="B33737" s="683"/>
      <c r="C33737" s="683"/>
      <c r="D33737" s="684"/>
    </row>
    <row r="33738" spans="2:4" ht="15" customHeight="1" x14ac:dyDescent="0.25">
      <c r="B33738" s="683"/>
      <c r="C33738" s="683"/>
      <c r="D33738" s="684"/>
    </row>
    <row r="33739" spans="2:4" ht="15" customHeight="1" x14ac:dyDescent="0.25">
      <c r="B33739" s="683"/>
      <c r="C33739" s="683"/>
      <c r="D33739" s="684"/>
    </row>
    <row r="33740" spans="2:4" ht="15" customHeight="1" x14ac:dyDescent="0.25">
      <c r="B33740" s="683"/>
      <c r="C33740" s="683"/>
      <c r="D33740" s="684"/>
    </row>
    <row r="33741" spans="2:4" ht="15" customHeight="1" x14ac:dyDescent="0.25">
      <c r="B33741" s="683"/>
      <c r="C33741" s="683"/>
      <c r="D33741" s="684"/>
    </row>
    <row r="33742" spans="2:4" ht="15" customHeight="1" x14ac:dyDescent="0.25">
      <c r="B33742" s="683"/>
      <c r="C33742" s="683"/>
      <c r="D33742" s="684"/>
    </row>
    <row r="33743" spans="2:4" ht="15" customHeight="1" x14ac:dyDescent="0.25">
      <c r="B33743" s="683"/>
      <c r="C33743" s="683"/>
      <c r="D33743" s="684"/>
    </row>
    <row r="33744" spans="2:4" ht="15" customHeight="1" x14ac:dyDescent="0.25">
      <c r="B33744" s="683"/>
      <c r="C33744" s="683"/>
      <c r="D33744" s="684"/>
    </row>
    <row r="33745" spans="2:4" ht="15" customHeight="1" x14ac:dyDescent="0.25">
      <c r="B33745" s="683"/>
      <c r="C33745" s="683"/>
      <c r="D33745" s="684"/>
    </row>
    <row r="33746" spans="2:4" ht="15" customHeight="1" x14ac:dyDescent="0.25">
      <c r="B33746" s="683"/>
      <c r="C33746" s="683"/>
      <c r="D33746" s="684"/>
    </row>
    <row r="33747" spans="2:4" ht="15" customHeight="1" x14ac:dyDescent="0.25">
      <c r="B33747" s="683"/>
      <c r="C33747" s="683"/>
      <c r="D33747" s="684"/>
    </row>
    <row r="33748" spans="2:4" ht="15" customHeight="1" x14ac:dyDescent="0.25">
      <c r="B33748" s="683"/>
      <c r="C33748" s="683"/>
      <c r="D33748" s="684"/>
    </row>
    <row r="33749" spans="2:4" ht="15" customHeight="1" x14ac:dyDescent="0.25">
      <c r="B33749" s="683"/>
      <c r="C33749" s="683"/>
      <c r="D33749" s="684"/>
    </row>
    <row r="33750" spans="2:4" ht="15" customHeight="1" x14ac:dyDescent="0.25">
      <c r="B33750" s="683"/>
      <c r="C33750" s="683"/>
      <c r="D33750" s="684"/>
    </row>
    <row r="33751" spans="2:4" ht="15" customHeight="1" x14ac:dyDescent="0.25">
      <c r="B33751" s="683"/>
      <c r="C33751" s="683"/>
      <c r="D33751" s="684"/>
    </row>
    <row r="33752" spans="2:4" ht="15" customHeight="1" x14ac:dyDescent="0.25">
      <c r="B33752" s="683"/>
      <c r="C33752" s="683"/>
      <c r="D33752" s="684"/>
    </row>
    <row r="33753" spans="2:4" ht="15" customHeight="1" x14ac:dyDescent="0.25">
      <c r="B33753" s="683"/>
      <c r="C33753" s="683"/>
      <c r="D33753" s="684"/>
    </row>
    <row r="33754" spans="2:4" ht="15" customHeight="1" x14ac:dyDescent="0.25">
      <c r="B33754" s="683"/>
      <c r="C33754" s="683"/>
      <c r="D33754" s="684"/>
    </row>
    <row r="33755" spans="2:4" ht="15" customHeight="1" x14ac:dyDescent="0.25">
      <c r="B33755" s="683"/>
      <c r="C33755" s="683"/>
      <c r="D33755" s="684"/>
    </row>
    <row r="33756" spans="2:4" ht="15" customHeight="1" x14ac:dyDescent="0.25">
      <c r="B33756" s="683"/>
      <c r="C33756" s="683"/>
      <c r="D33756" s="684"/>
    </row>
    <row r="33757" spans="2:4" ht="15" customHeight="1" x14ac:dyDescent="0.25">
      <c r="B33757" s="683"/>
      <c r="C33757" s="683"/>
      <c r="D33757" s="684"/>
    </row>
    <row r="33758" spans="2:4" ht="15" customHeight="1" x14ac:dyDescent="0.25">
      <c r="B33758" s="683"/>
      <c r="C33758" s="683"/>
      <c r="D33758" s="684"/>
    </row>
    <row r="33759" spans="2:4" ht="15" customHeight="1" x14ac:dyDescent="0.25">
      <c r="B33759" s="683"/>
      <c r="C33759" s="683"/>
      <c r="D33759" s="684"/>
    </row>
    <row r="33760" spans="2:4" ht="15" customHeight="1" x14ac:dyDescent="0.25">
      <c r="B33760" s="683"/>
      <c r="C33760" s="683"/>
      <c r="D33760" s="684"/>
    </row>
    <row r="33761" spans="2:4" ht="15" customHeight="1" x14ac:dyDescent="0.25">
      <c r="B33761" s="683"/>
      <c r="C33761" s="683"/>
      <c r="D33761" s="684"/>
    </row>
    <row r="33762" spans="2:4" ht="15" customHeight="1" x14ac:dyDescent="0.25">
      <c r="B33762" s="683"/>
      <c r="C33762" s="683"/>
      <c r="D33762" s="684"/>
    </row>
    <row r="33763" spans="2:4" ht="15" customHeight="1" x14ac:dyDescent="0.25">
      <c r="B33763" s="683"/>
      <c r="C33763" s="683"/>
      <c r="D33763" s="684"/>
    </row>
    <row r="33764" spans="2:4" ht="15" customHeight="1" x14ac:dyDescent="0.25">
      <c r="B33764" s="683"/>
      <c r="C33764" s="683"/>
      <c r="D33764" s="684"/>
    </row>
    <row r="33765" spans="2:4" ht="15" customHeight="1" x14ac:dyDescent="0.25">
      <c r="B33765" s="683"/>
      <c r="C33765" s="683"/>
      <c r="D33765" s="684"/>
    </row>
    <row r="33766" spans="2:4" ht="15" customHeight="1" x14ac:dyDescent="0.25">
      <c r="B33766" s="683"/>
      <c r="C33766" s="683"/>
      <c r="D33766" s="684"/>
    </row>
    <row r="33767" spans="2:4" ht="15" customHeight="1" x14ac:dyDescent="0.25">
      <c r="B33767" s="683"/>
      <c r="C33767" s="683"/>
      <c r="D33767" s="684"/>
    </row>
    <row r="33768" spans="2:4" ht="15" customHeight="1" x14ac:dyDescent="0.25">
      <c r="B33768" s="683"/>
      <c r="C33768" s="683"/>
      <c r="D33768" s="684"/>
    </row>
    <row r="33769" spans="2:4" ht="15" customHeight="1" x14ac:dyDescent="0.25">
      <c r="B33769" s="683"/>
      <c r="C33769" s="683"/>
      <c r="D33769" s="684"/>
    </row>
    <row r="33770" spans="2:4" ht="15" customHeight="1" x14ac:dyDescent="0.25">
      <c r="B33770" s="683"/>
      <c r="C33770" s="683"/>
      <c r="D33770" s="684"/>
    </row>
    <row r="33771" spans="2:4" ht="15" customHeight="1" x14ac:dyDescent="0.25">
      <c r="B33771" s="683"/>
      <c r="C33771" s="683"/>
      <c r="D33771" s="684"/>
    </row>
    <row r="33772" spans="2:4" ht="15" customHeight="1" x14ac:dyDescent="0.25">
      <c r="B33772" s="683"/>
      <c r="C33772" s="683"/>
      <c r="D33772" s="684"/>
    </row>
    <row r="33773" spans="2:4" ht="15" customHeight="1" x14ac:dyDescent="0.25">
      <c r="B33773" s="683"/>
      <c r="C33773" s="683"/>
      <c r="D33773" s="684"/>
    </row>
    <row r="33774" spans="2:4" ht="15" customHeight="1" x14ac:dyDescent="0.25">
      <c r="B33774" s="683"/>
      <c r="C33774" s="683"/>
      <c r="D33774" s="684"/>
    </row>
    <row r="33775" spans="2:4" ht="15" customHeight="1" x14ac:dyDescent="0.25">
      <c r="B33775" s="683"/>
      <c r="C33775" s="683"/>
      <c r="D33775" s="684"/>
    </row>
    <row r="33776" spans="2:4" ht="15" customHeight="1" x14ac:dyDescent="0.25">
      <c r="B33776" s="683"/>
      <c r="C33776" s="683"/>
      <c r="D33776" s="684"/>
    </row>
    <row r="33777" spans="2:4" ht="15" customHeight="1" x14ac:dyDescent="0.25">
      <c r="B33777" s="683"/>
      <c r="C33777" s="683"/>
      <c r="D33777" s="684"/>
    </row>
    <row r="33778" spans="2:4" ht="15" customHeight="1" x14ac:dyDescent="0.25">
      <c r="B33778" s="683"/>
      <c r="C33778" s="683"/>
      <c r="D33778" s="684"/>
    </row>
    <row r="33779" spans="2:4" ht="15" customHeight="1" x14ac:dyDescent="0.25">
      <c r="B33779" s="683"/>
      <c r="C33779" s="683"/>
      <c r="D33779" s="684"/>
    </row>
    <row r="33780" spans="2:4" ht="15" customHeight="1" x14ac:dyDescent="0.25">
      <c r="B33780" s="683"/>
      <c r="C33780" s="683"/>
      <c r="D33780" s="684"/>
    </row>
    <row r="33781" spans="2:4" ht="15" customHeight="1" x14ac:dyDescent="0.25">
      <c r="B33781" s="683"/>
      <c r="C33781" s="683"/>
      <c r="D33781" s="684"/>
    </row>
    <row r="33782" spans="2:4" ht="15" customHeight="1" x14ac:dyDescent="0.25">
      <c r="B33782" s="683"/>
      <c r="C33782" s="683"/>
      <c r="D33782" s="684"/>
    </row>
    <row r="33783" spans="2:4" ht="15" customHeight="1" x14ac:dyDescent="0.25">
      <c r="B33783" s="683"/>
      <c r="C33783" s="683"/>
      <c r="D33783" s="684"/>
    </row>
    <row r="33784" spans="2:4" ht="15" customHeight="1" x14ac:dyDescent="0.25">
      <c r="B33784" s="683"/>
      <c r="C33784" s="683"/>
      <c r="D33784" s="684"/>
    </row>
    <row r="33785" spans="2:4" ht="15" customHeight="1" x14ac:dyDescent="0.25">
      <c r="B33785" s="683"/>
      <c r="C33785" s="683"/>
      <c r="D33785" s="684"/>
    </row>
    <row r="33786" spans="2:4" ht="15" customHeight="1" x14ac:dyDescent="0.25">
      <c r="B33786" s="683"/>
      <c r="C33786" s="683"/>
      <c r="D33786" s="684"/>
    </row>
    <row r="33787" spans="2:4" ht="15" customHeight="1" x14ac:dyDescent="0.25">
      <c r="B33787" s="683"/>
      <c r="C33787" s="683"/>
      <c r="D33787" s="684"/>
    </row>
    <row r="33788" spans="2:4" ht="15" customHeight="1" x14ac:dyDescent="0.25">
      <c r="B33788" s="683"/>
      <c r="C33788" s="683"/>
      <c r="D33788" s="684"/>
    </row>
    <row r="33789" spans="2:4" ht="15" customHeight="1" x14ac:dyDescent="0.25">
      <c r="B33789" s="683"/>
      <c r="C33789" s="683"/>
      <c r="D33789" s="684"/>
    </row>
    <row r="33790" spans="2:4" ht="15" customHeight="1" x14ac:dyDescent="0.25">
      <c r="B33790" s="683"/>
      <c r="C33790" s="683"/>
      <c r="D33790" s="684"/>
    </row>
    <row r="33791" spans="2:4" ht="15" customHeight="1" x14ac:dyDescent="0.25">
      <c r="B33791" s="683"/>
      <c r="C33791" s="683"/>
      <c r="D33791" s="684"/>
    </row>
    <row r="33792" spans="2:4" ht="15" customHeight="1" x14ac:dyDescent="0.25">
      <c r="B33792" s="683"/>
      <c r="C33792" s="683"/>
      <c r="D33792" s="684"/>
    </row>
    <row r="33793" spans="2:4" ht="15" customHeight="1" x14ac:dyDescent="0.25">
      <c r="B33793" s="683"/>
      <c r="C33793" s="683"/>
      <c r="D33793" s="684"/>
    </row>
    <row r="33794" spans="2:4" ht="15" customHeight="1" x14ac:dyDescent="0.25">
      <c r="B33794" s="683"/>
      <c r="C33794" s="683"/>
      <c r="D33794" s="684"/>
    </row>
    <row r="33795" spans="2:4" ht="15" customHeight="1" x14ac:dyDescent="0.25">
      <c r="B33795" s="683"/>
      <c r="C33795" s="683"/>
      <c r="D33795" s="684"/>
    </row>
    <row r="33796" spans="2:4" ht="15" customHeight="1" x14ac:dyDescent="0.25">
      <c r="B33796" s="683"/>
      <c r="C33796" s="683"/>
      <c r="D33796" s="684"/>
    </row>
    <row r="33797" spans="2:4" ht="15" customHeight="1" x14ac:dyDescent="0.25">
      <c r="B33797" s="683"/>
      <c r="C33797" s="683"/>
      <c r="D33797" s="684"/>
    </row>
    <row r="33798" spans="2:4" ht="15" customHeight="1" x14ac:dyDescent="0.25">
      <c r="B33798" s="683"/>
      <c r="C33798" s="683"/>
      <c r="D33798" s="684"/>
    </row>
    <row r="33799" spans="2:4" ht="15" customHeight="1" x14ac:dyDescent="0.25">
      <c r="B33799" s="683"/>
      <c r="C33799" s="683"/>
      <c r="D33799" s="684"/>
    </row>
    <row r="33800" spans="2:4" ht="15" customHeight="1" x14ac:dyDescent="0.25">
      <c r="B33800" s="683"/>
      <c r="C33800" s="683"/>
      <c r="D33800" s="684"/>
    </row>
    <row r="33801" spans="2:4" ht="15" customHeight="1" x14ac:dyDescent="0.25">
      <c r="B33801" s="683"/>
      <c r="C33801" s="683"/>
      <c r="D33801" s="684"/>
    </row>
    <row r="33802" spans="2:4" ht="15" customHeight="1" x14ac:dyDescent="0.25">
      <c r="B33802" s="683"/>
      <c r="C33802" s="683"/>
      <c r="D33802" s="684"/>
    </row>
    <row r="33803" spans="2:4" ht="15" customHeight="1" x14ac:dyDescent="0.25">
      <c r="B33803" s="683"/>
      <c r="C33803" s="683"/>
      <c r="D33803" s="684"/>
    </row>
    <row r="33804" spans="2:4" ht="15" customHeight="1" x14ac:dyDescent="0.25">
      <c r="B33804" s="683"/>
      <c r="C33804" s="683"/>
      <c r="D33804" s="684"/>
    </row>
    <row r="33805" spans="2:4" ht="15" customHeight="1" x14ac:dyDescent="0.25">
      <c r="B33805" s="683"/>
      <c r="C33805" s="683"/>
      <c r="D33805" s="684"/>
    </row>
    <row r="33806" spans="2:4" ht="15" customHeight="1" x14ac:dyDescent="0.25">
      <c r="B33806" s="683"/>
      <c r="C33806" s="683"/>
      <c r="D33806" s="684"/>
    </row>
    <row r="33807" spans="2:4" ht="15" customHeight="1" x14ac:dyDescent="0.25">
      <c r="B33807" s="683"/>
      <c r="C33807" s="683"/>
      <c r="D33807" s="684"/>
    </row>
    <row r="33808" spans="2:4" ht="15" customHeight="1" x14ac:dyDescent="0.25">
      <c r="B33808" s="683"/>
      <c r="C33808" s="683"/>
      <c r="D33808" s="684"/>
    </row>
    <row r="33809" spans="2:4" ht="15" customHeight="1" x14ac:dyDescent="0.25">
      <c r="B33809" s="683"/>
      <c r="C33809" s="683"/>
      <c r="D33809" s="684"/>
    </row>
    <row r="33810" spans="2:4" ht="15" customHeight="1" x14ac:dyDescent="0.25">
      <c r="B33810" s="683"/>
      <c r="C33810" s="683"/>
      <c r="D33810" s="684"/>
    </row>
    <row r="33811" spans="2:4" ht="15" customHeight="1" x14ac:dyDescent="0.25">
      <c r="B33811" s="683"/>
      <c r="C33811" s="683"/>
      <c r="D33811" s="684"/>
    </row>
    <row r="33812" spans="2:4" ht="15" customHeight="1" x14ac:dyDescent="0.25">
      <c r="B33812" s="683"/>
      <c r="C33812" s="683"/>
      <c r="D33812" s="684"/>
    </row>
    <row r="33813" spans="2:4" ht="15" customHeight="1" x14ac:dyDescent="0.25">
      <c r="B33813" s="683"/>
      <c r="C33813" s="683"/>
      <c r="D33813" s="684"/>
    </row>
    <row r="33814" spans="2:4" ht="15" customHeight="1" x14ac:dyDescent="0.25">
      <c r="B33814" s="683"/>
      <c r="C33814" s="683"/>
      <c r="D33814" s="684"/>
    </row>
    <row r="33815" spans="2:4" ht="15" customHeight="1" x14ac:dyDescent="0.25">
      <c r="B33815" s="683"/>
      <c r="C33815" s="683"/>
      <c r="D33815" s="684"/>
    </row>
    <row r="33816" spans="2:4" ht="15" customHeight="1" x14ac:dyDescent="0.25">
      <c r="B33816" s="683"/>
      <c r="C33816" s="683"/>
      <c r="D33816" s="684"/>
    </row>
    <row r="33817" spans="2:4" ht="15" customHeight="1" x14ac:dyDescent="0.25">
      <c r="B33817" s="683"/>
      <c r="C33817" s="683"/>
      <c r="D33817" s="684"/>
    </row>
    <row r="33818" spans="2:4" ht="15" customHeight="1" x14ac:dyDescent="0.25">
      <c r="B33818" s="683"/>
      <c r="C33818" s="683"/>
      <c r="D33818" s="684"/>
    </row>
    <row r="33819" spans="2:4" ht="15" customHeight="1" x14ac:dyDescent="0.25">
      <c r="B33819" s="683"/>
      <c r="C33819" s="683"/>
      <c r="D33819" s="684"/>
    </row>
    <row r="33820" spans="2:4" ht="15" customHeight="1" x14ac:dyDescent="0.25">
      <c r="B33820" s="683"/>
      <c r="C33820" s="683"/>
      <c r="D33820" s="684"/>
    </row>
    <row r="33821" spans="2:4" ht="15" customHeight="1" x14ac:dyDescent="0.25">
      <c r="B33821" s="683"/>
      <c r="C33821" s="683"/>
      <c r="D33821" s="684"/>
    </row>
    <row r="33822" spans="2:4" ht="15" customHeight="1" x14ac:dyDescent="0.25">
      <c r="B33822" s="683"/>
      <c r="C33822" s="683"/>
      <c r="D33822" s="684"/>
    </row>
    <row r="33823" spans="2:4" ht="15" customHeight="1" x14ac:dyDescent="0.25">
      <c r="B33823" s="683"/>
      <c r="C33823" s="683"/>
      <c r="D33823" s="684"/>
    </row>
    <row r="33824" spans="2:4" ht="15" customHeight="1" x14ac:dyDescent="0.25">
      <c r="B33824" s="683"/>
      <c r="C33824" s="683"/>
      <c r="D33824" s="684"/>
    </row>
    <row r="33825" spans="2:4" ht="15" customHeight="1" x14ac:dyDescent="0.25">
      <c r="B33825" s="683"/>
      <c r="C33825" s="683"/>
      <c r="D33825" s="684"/>
    </row>
    <row r="33826" spans="2:4" ht="15" customHeight="1" x14ac:dyDescent="0.25">
      <c r="B33826" s="683"/>
      <c r="C33826" s="683"/>
      <c r="D33826" s="684"/>
    </row>
    <row r="33827" spans="2:4" ht="15" customHeight="1" x14ac:dyDescent="0.25">
      <c r="B33827" s="683"/>
      <c r="C33827" s="683"/>
      <c r="D33827" s="684"/>
    </row>
    <row r="33828" spans="2:4" ht="15" customHeight="1" x14ac:dyDescent="0.25">
      <c r="B33828" s="683"/>
      <c r="C33828" s="683"/>
      <c r="D33828" s="684"/>
    </row>
    <row r="33829" spans="2:4" ht="15" customHeight="1" x14ac:dyDescent="0.25">
      <c r="B33829" s="683"/>
      <c r="C33829" s="683"/>
      <c r="D33829" s="684"/>
    </row>
    <row r="33830" spans="2:4" ht="15" customHeight="1" x14ac:dyDescent="0.25">
      <c r="B33830" s="683"/>
      <c r="C33830" s="683"/>
      <c r="D33830" s="684"/>
    </row>
    <row r="33831" spans="2:4" ht="15" customHeight="1" x14ac:dyDescent="0.25">
      <c r="B33831" s="683"/>
      <c r="C33831" s="683"/>
      <c r="D33831" s="684"/>
    </row>
    <row r="33832" spans="2:4" ht="15" customHeight="1" x14ac:dyDescent="0.25">
      <c r="B33832" s="683"/>
      <c r="C33832" s="683"/>
      <c r="D33832" s="684"/>
    </row>
    <row r="33833" spans="2:4" ht="15" customHeight="1" x14ac:dyDescent="0.25">
      <c r="B33833" s="683"/>
      <c r="C33833" s="683"/>
      <c r="D33833" s="684"/>
    </row>
    <row r="33834" spans="2:4" ht="15" customHeight="1" x14ac:dyDescent="0.25">
      <c r="B33834" s="683"/>
      <c r="C33834" s="683"/>
      <c r="D33834" s="684"/>
    </row>
    <row r="33835" spans="2:4" ht="15" customHeight="1" x14ac:dyDescent="0.25">
      <c r="B33835" s="683"/>
      <c r="C33835" s="683"/>
      <c r="D33835" s="684"/>
    </row>
    <row r="33836" spans="2:4" ht="15" customHeight="1" x14ac:dyDescent="0.25">
      <c r="B33836" s="683"/>
      <c r="C33836" s="683"/>
      <c r="D33836" s="684"/>
    </row>
    <row r="33837" spans="2:4" ht="15" customHeight="1" x14ac:dyDescent="0.25">
      <c r="B33837" s="683"/>
      <c r="C33837" s="683"/>
      <c r="D33837" s="684"/>
    </row>
    <row r="33838" spans="2:4" ht="15" customHeight="1" x14ac:dyDescent="0.25">
      <c r="B33838" s="683"/>
      <c r="C33838" s="683"/>
      <c r="D33838" s="684"/>
    </row>
    <row r="33839" spans="2:4" ht="15" customHeight="1" x14ac:dyDescent="0.25">
      <c r="B33839" s="683"/>
      <c r="C33839" s="683"/>
      <c r="D33839" s="684"/>
    </row>
    <row r="33840" spans="2:4" ht="15" customHeight="1" x14ac:dyDescent="0.25">
      <c r="B33840" s="683"/>
      <c r="C33840" s="683"/>
      <c r="D33840" s="684"/>
    </row>
    <row r="33841" spans="2:4" ht="15" customHeight="1" x14ac:dyDescent="0.25">
      <c r="B33841" s="683"/>
      <c r="C33841" s="683"/>
      <c r="D33841" s="684"/>
    </row>
    <row r="33842" spans="2:4" ht="15" customHeight="1" x14ac:dyDescent="0.25">
      <c r="B33842" s="683"/>
      <c r="C33842" s="683"/>
      <c r="D33842" s="684"/>
    </row>
    <row r="33843" spans="2:4" ht="15" customHeight="1" x14ac:dyDescent="0.25">
      <c r="B33843" s="683"/>
      <c r="C33843" s="683"/>
      <c r="D33843" s="684"/>
    </row>
    <row r="33844" spans="2:4" ht="15" customHeight="1" x14ac:dyDescent="0.25">
      <c r="B33844" s="683"/>
      <c r="C33844" s="683"/>
      <c r="D33844" s="684"/>
    </row>
    <row r="33845" spans="2:4" ht="15" customHeight="1" x14ac:dyDescent="0.25">
      <c r="B33845" s="683"/>
      <c r="C33845" s="683"/>
      <c r="D33845" s="684"/>
    </row>
    <row r="33846" spans="2:4" ht="15" customHeight="1" x14ac:dyDescent="0.25">
      <c r="B33846" s="683"/>
      <c r="C33846" s="683"/>
      <c r="D33846" s="684"/>
    </row>
    <row r="33847" spans="2:4" ht="15" customHeight="1" x14ac:dyDescent="0.25">
      <c r="B33847" s="683"/>
      <c r="C33847" s="683"/>
      <c r="D33847" s="684"/>
    </row>
    <row r="33848" spans="2:4" ht="15" customHeight="1" x14ac:dyDescent="0.25">
      <c r="B33848" s="683"/>
      <c r="C33848" s="683"/>
      <c r="D33848" s="684"/>
    </row>
    <row r="33849" spans="2:4" ht="15" customHeight="1" x14ac:dyDescent="0.25">
      <c r="B33849" s="683"/>
      <c r="C33849" s="683"/>
      <c r="D33849" s="684"/>
    </row>
    <row r="33850" spans="2:4" ht="15" customHeight="1" x14ac:dyDescent="0.25">
      <c r="B33850" s="683"/>
      <c r="C33850" s="683"/>
      <c r="D33850" s="684"/>
    </row>
    <row r="33851" spans="2:4" ht="15" customHeight="1" x14ac:dyDescent="0.25">
      <c r="B33851" s="683"/>
      <c r="C33851" s="683"/>
      <c r="D33851" s="684"/>
    </row>
    <row r="33852" spans="2:4" ht="15" customHeight="1" x14ac:dyDescent="0.25">
      <c r="B33852" s="683"/>
      <c r="C33852" s="683"/>
      <c r="D33852" s="684"/>
    </row>
    <row r="33853" spans="2:4" ht="15" customHeight="1" x14ac:dyDescent="0.25">
      <c r="B33853" s="683"/>
      <c r="C33853" s="683"/>
      <c r="D33853" s="684"/>
    </row>
    <row r="33854" spans="2:4" ht="15" customHeight="1" x14ac:dyDescent="0.25">
      <c r="B33854" s="683"/>
      <c r="C33854" s="683"/>
      <c r="D33854" s="684"/>
    </row>
    <row r="33855" spans="2:4" ht="15" customHeight="1" x14ac:dyDescent="0.25">
      <c r="B33855" s="683"/>
      <c r="C33855" s="683"/>
      <c r="D33855" s="684"/>
    </row>
    <row r="33856" spans="2:4" ht="15" customHeight="1" x14ac:dyDescent="0.25">
      <c r="B33856" s="683"/>
      <c r="C33856" s="683"/>
      <c r="D33856" s="684"/>
    </row>
    <row r="33857" spans="2:4" ht="15" customHeight="1" x14ac:dyDescent="0.25">
      <c r="B33857" s="683"/>
      <c r="C33857" s="683"/>
      <c r="D33857" s="684"/>
    </row>
    <row r="33858" spans="2:4" ht="15" customHeight="1" x14ac:dyDescent="0.25">
      <c r="B33858" s="683"/>
      <c r="C33858" s="683"/>
      <c r="D33858" s="684"/>
    </row>
    <row r="33859" spans="2:4" ht="15" customHeight="1" x14ac:dyDescent="0.25">
      <c r="B33859" s="683"/>
      <c r="C33859" s="683"/>
      <c r="D33859" s="684"/>
    </row>
    <row r="33860" spans="2:4" ht="15" customHeight="1" x14ac:dyDescent="0.25">
      <c r="B33860" s="683"/>
      <c r="C33860" s="683"/>
      <c r="D33860" s="684"/>
    </row>
    <row r="33861" spans="2:4" ht="15" customHeight="1" x14ac:dyDescent="0.25">
      <c r="B33861" s="683"/>
      <c r="C33861" s="683"/>
      <c r="D33861" s="684"/>
    </row>
    <row r="33862" spans="2:4" ht="15" customHeight="1" x14ac:dyDescent="0.25">
      <c r="B33862" s="683"/>
      <c r="C33862" s="683"/>
      <c r="D33862" s="684"/>
    </row>
    <row r="33863" spans="2:4" ht="15" customHeight="1" x14ac:dyDescent="0.25">
      <c r="B33863" s="683"/>
      <c r="C33863" s="683"/>
      <c r="D33863" s="684"/>
    </row>
    <row r="33864" spans="2:4" ht="15" customHeight="1" x14ac:dyDescent="0.25">
      <c r="B33864" s="683"/>
      <c r="C33864" s="683"/>
      <c r="D33864" s="684"/>
    </row>
    <row r="33865" spans="2:4" ht="15" customHeight="1" x14ac:dyDescent="0.25">
      <c r="B33865" s="683"/>
      <c r="C33865" s="683"/>
      <c r="D33865" s="684"/>
    </row>
    <row r="33866" spans="2:4" ht="15" customHeight="1" x14ac:dyDescent="0.25">
      <c r="B33866" s="683"/>
      <c r="C33866" s="683"/>
      <c r="D33866" s="684"/>
    </row>
    <row r="33867" spans="2:4" ht="15" customHeight="1" x14ac:dyDescent="0.25">
      <c r="B33867" s="683"/>
      <c r="C33867" s="683"/>
      <c r="D33867" s="684"/>
    </row>
    <row r="33868" spans="2:4" ht="15" customHeight="1" x14ac:dyDescent="0.25">
      <c r="B33868" s="683"/>
      <c r="C33868" s="683"/>
      <c r="D33868" s="684"/>
    </row>
    <row r="33869" spans="2:4" ht="15" customHeight="1" x14ac:dyDescent="0.25">
      <c r="B33869" s="683"/>
      <c r="C33869" s="683"/>
      <c r="D33869" s="684"/>
    </row>
    <row r="33870" spans="2:4" ht="15" customHeight="1" x14ac:dyDescent="0.25">
      <c r="B33870" s="683"/>
      <c r="C33870" s="683"/>
      <c r="D33870" s="684"/>
    </row>
    <row r="33871" spans="2:4" ht="15" customHeight="1" x14ac:dyDescent="0.25">
      <c r="B33871" s="683"/>
      <c r="C33871" s="683"/>
      <c r="D33871" s="684"/>
    </row>
    <row r="33872" spans="2:4" ht="15" customHeight="1" x14ac:dyDescent="0.25">
      <c r="B33872" s="683"/>
      <c r="C33872" s="683"/>
      <c r="D33872" s="684"/>
    </row>
    <row r="33873" spans="2:4" ht="15" customHeight="1" x14ac:dyDescent="0.25">
      <c r="B33873" s="683"/>
      <c r="C33873" s="683"/>
      <c r="D33873" s="684"/>
    </row>
    <row r="33874" spans="2:4" ht="15" customHeight="1" x14ac:dyDescent="0.25">
      <c r="B33874" s="683"/>
      <c r="C33874" s="683"/>
      <c r="D33874" s="684"/>
    </row>
    <row r="33875" spans="2:4" ht="15" customHeight="1" x14ac:dyDescent="0.25">
      <c r="B33875" s="683"/>
      <c r="C33875" s="683"/>
      <c r="D33875" s="684"/>
    </row>
    <row r="33876" spans="2:4" ht="15" customHeight="1" x14ac:dyDescent="0.25">
      <c r="B33876" s="683"/>
      <c r="C33876" s="683"/>
      <c r="D33876" s="684"/>
    </row>
    <row r="33877" spans="2:4" ht="15" customHeight="1" x14ac:dyDescent="0.25">
      <c r="B33877" s="683"/>
      <c r="C33877" s="683"/>
      <c r="D33877" s="684"/>
    </row>
    <row r="33878" spans="2:4" ht="15" customHeight="1" x14ac:dyDescent="0.25">
      <c r="B33878" s="683"/>
      <c r="C33878" s="683"/>
      <c r="D33878" s="684"/>
    </row>
    <row r="33879" spans="2:4" ht="15" customHeight="1" x14ac:dyDescent="0.25">
      <c r="B33879" s="683"/>
      <c r="C33879" s="683"/>
      <c r="D33879" s="684"/>
    </row>
    <row r="33880" spans="2:4" ht="15" customHeight="1" x14ac:dyDescent="0.25">
      <c r="B33880" s="683"/>
      <c r="C33880" s="683"/>
      <c r="D33880" s="684"/>
    </row>
    <row r="33881" spans="2:4" ht="15" customHeight="1" x14ac:dyDescent="0.25">
      <c r="B33881" s="683"/>
      <c r="C33881" s="683"/>
      <c r="D33881" s="684"/>
    </row>
    <row r="33882" spans="2:4" ht="15" customHeight="1" x14ac:dyDescent="0.25">
      <c r="B33882" s="683"/>
      <c r="C33882" s="683"/>
      <c r="D33882" s="684"/>
    </row>
    <row r="33883" spans="2:4" ht="15" customHeight="1" x14ac:dyDescent="0.25">
      <c r="B33883" s="683"/>
      <c r="C33883" s="683"/>
      <c r="D33883" s="684"/>
    </row>
    <row r="33884" spans="2:4" ht="15" customHeight="1" x14ac:dyDescent="0.25">
      <c r="B33884" s="683"/>
      <c r="C33884" s="683"/>
      <c r="D33884" s="684"/>
    </row>
    <row r="33885" spans="2:4" ht="15" customHeight="1" x14ac:dyDescent="0.25">
      <c r="B33885" s="683"/>
      <c r="C33885" s="683"/>
      <c r="D33885" s="684"/>
    </row>
    <row r="33886" spans="2:4" ht="15" customHeight="1" x14ac:dyDescent="0.25">
      <c r="B33886" s="683"/>
      <c r="C33886" s="683"/>
      <c r="D33886" s="684"/>
    </row>
    <row r="33887" spans="2:4" ht="15" customHeight="1" x14ac:dyDescent="0.25">
      <c r="B33887" s="683"/>
      <c r="C33887" s="683"/>
      <c r="D33887" s="684"/>
    </row>
    <row r="33888" spans="2:4" ht="15" customHeight="1" x14ac:dyDescent="0.25">
      <c r="B33888" s="683"/>
      <c r="C33888" s="683"/>
      <c r="D33888" s="684"/>
    </row>
    <row r="33889" spans="2:4" ht="15" customHeight="1" x14ac:dyDescent="0.25">
      <c r="B33889" s="683"/>
      <c r="C33889" s="683"/>
      <c r="D33889" s="684"/>
    </row>
    <row r="33890" spans="2:4" ht="15" customHeight="1" x14ac:dyDescent="0.25">
      <c r="B33890" s="683"/>
      <c r="C33890" s="683"/>
      <c r="D33890" s="684"/>
    </row>
    <row r="33891" spans="2:4" ht="15" customHeight="1" x14ac:dyDescent="0.25">
      <c r="B33891" s="683"/>
      <c r="C33891" s="683"/>
      <c r="D33891" s="684"/>
    </row>
    <row r="33892" spans="2:4" ht="15" customHeight="1" x14ac:dyDescent="0.25">
      <c r="B33892" s="683"/>
      <c r="C33892" s="683"/>
      <c r="D33892" s="684"/>
    </row>
    <row r="33893" spans="2:4" ht="15" customHeight="1" x14ac:dyDescent="0.25">
      <c r="B33893" s="683"/>
      <c r="C33893" s="683"/>
      <c r="D33893" s="684"/>
    </row>
    <row r="33894" spans="2:4" ht="15" customHeight="1" x14ac:dyDescent="0.25">
      <c r="B33894" s="683"/>
      <c r="C33894" s="683"/>
      <c r="D33894" s="684"/>
    </row>
    <row r="33895" spans="2:4" ht="15" customHeight="1" x14ac:dyDescent="0.25">
      <c r="B33895" s="683"/>
      <c r="C33895" s="683"/>
      <c r="D33895" s="684"/>
    </row>
    <row r="33896" spans="2:4" ht="15" customHeight="1" x14ac:dyDescent="0.25">
      <c r="B33896" s="683"/>
      <c r="C33896" s="683"/>
      <c r="D33896" s="684"/>
    </row>
    <row r="33897" spans="2:4" ht="15" customHeight="1" x14ac:dyDescent="0.25">
      <c r="B33897" s="683"/>
      <c r="C33897" s="683"/>
      <c r="D33897" s="684"/>
    </row>
    <row r="33898" spans="2:4" ht="15" customHeight="1" x14ac:dyDescent="0.25">
      <c r="B33898" s="683"/>
      <c r="C33898" s="683"/>
      <c r="D33898" s="684"/>
    </row>
    <row r="33899" spans="2:4" ht="15" customHeight="1" x14ac:dyDescent="0.25">
      <c r="B33899" s="683"/>
      <c r="C33899" s="683"/>
      <c r="D33899" s="684"/>
    </row>
    <row r="33900" spans="2:4" ht="15" customHeight="1" x14ac:dyDescent="0.25">
      <c r="B33900" s="683"/>
      <c r="C33900" s="683"/>
      <c r="D33900" s="684"/>
    </row>
    <row r="33901" spans="2:4" ht="15" customHeight="1" x14ac:dyDescent="0.25">
      <c r="B33901" s="683"/>
      <c r="C33901" s="683"/>
      <c r="D33901" s="684"/>
    </row>
    <row r="33902" spans="2:4" ht="15" customHeight="1" x14ac:dyDescent="0.25">
      <c r="B33902" s="683"/>
      <c r="C33902" s="683"/>
      <c r="D33902" s="684"/>
    </row>
    <row r="33903" spans="2:4" ht="15" customHeight="1" x14ac:dyDescent="0.25">
      <c r="B33903" s="683"/>
      <c r="C33903" s="683"/>
      <c r="D33903" s="684"/>
    </row>
    <row r="33904" spans="2:4" ht="15" customHeight="1" x14ac:dyDescent="0.25">
      <c r="B33904" s="683"/>
      <c r="C33904" s="683"/>
      <c r="D33904" s="684"/>
    </row>
    <row r="33905" spans="2:4" ht="15" customHeight="1" x14ac:dyDescent="0.25">
      <c r="B33905" s="683"/>
      <c r="C33905" s="683"/>
      <c r="D33905" s="684"/>
    </row>
    <row r="33906" spans="2:4" ht="15" customHeight="1" x14ac:dyDescent="0.25">
      <c r="B33906" s="683"/>
      <c r="C33906" s="683"/>
      <c r="D33906" s="684"/>
    </row>
    <row r="33907" spans="2:4" ht="15" customHeight="1" x14ac:dyDescent="0.25">
      <c r="B33907" s="683"/>
      <c r="C33907" s="683"/>
      <c r="D33907" s="684"/>
    </row>
    <row r="33908" spans="2:4" ht="15" customHeight="1" x14ac:dyDescent="0.25">
      <c r="B33908" s="683"/>
      <c r="C33908" s="683"/>
      <c r="D33908" s="684"/>
    </row>
    <row r="33909" spans="2:4" ht="15" customHeight="1" x14ac:dyDescent="0.25">
      <c r="B33909" s="683"/>
      <c r="C33909" s="683"/>
      <c r="D33909" s="684"/>
    </row>
    <row r="33910" spans="2:4" ht="15" customHeight="1" x14ac:dyDescent="0.25">
      <c r="B33910" s="683"/>
      <c r="C33910" s="683"/>
      <c r="D33910" s="684"/>
    </row>
    <row r="33911" spans="2:4" ht="15" customHeight="1" x14ac:dyDescent="0.25">
      <c r="B33911" s="683"/>
      <c r="C33911" s="683"/>
      <c r="D33911" s="684"/>
    </row>
    <row r="33912" spans="2:4" ht="15" customHeight="1" x14ac:dyDescent="0.25">
      <c r="B33912" s="683"/>
      <c r="C33912" s="683"/>
      <c r="D33912" s="684"/>
    </row>
    <row r="33913" spans="2:4" ht="15" customHeight="1" x14ac:dyDescent="0.25">
      <c r="B33913" s="683"/>
      <c r="C33913" s="683"/>
      <c r="D33913" s="684"/>
    </row>
    <row r="33914" spans="2:4" ht="15" customHeight="1" x14ac:dyDescent="0.25">
      <c r="B33914" s="683"/>
      <c r="C33914" s="683"/>
      <c r="D33914" s="684"/>
    </row>
    <row r="33915" spans="2:4" ht="15" customHeight="1" x14ac:dyDescent="0.25">
      <c r="B33915" s="683"/>
      <c r="C33915" s="683"/>
      <c r="D33915" s="684"/>
    </row>
    <row r="33916" spans="2:4" ht="15" customHeight="1" x14ac:dyDescent="0.25">
      <c r="B33916" s="683"/>
      <c r="C33916" s="683"/>
      <c r="D33916" s="684"/>
    </row>
    <row r="33917" spans="2:4" ht="15" customHeight="1" x14ac:dyDescent="0.25">
      <c r="B33917" s="683"/>
      <c r="C33917" s="683"/>
      <c r="D33917" s="684"/>
    </row>
    <row r="33918" spans="2:4" ht="15" customHeight="1" x14ac:dyDescent="0.25">
      <c r="B33918" s="683"/>
      <c r="C33918" s="683"/>
      <c r="D33918" s="684"/>
    </row>
    <row r="33919" spans="2:4" ht="15" customHeight="1" x14ac:dyDescent="0.25">
      <c r="B33919" s="683"/>
      <c r="C33919" s="683"/>
      <c r="D33919" s="684"/>
    </row>
    <row r="33920" spans="2:4" ht="15" customHeight="1" x14ac:dyDescent="0.25">
      <c r="B33920" s="683"/>
      <c r="C33920" s="683"/>
      <c r="D33920" s="684"/>
    </row>
    <row r="33921" spans="2:4" ht="15" customHeight="1" x14ac:dyDescent="0.25">
      <c r="B33921" s="683"/>
      <c r="C33921" s="683"/>
      <c r="D33921" s="684"/>
    </row>
    <row r="33922" spans="2:4" ht="15" customHeight="1" x14ac:dyDescent="0.25">
      <c r="B33922" s="683"/>
      <c r="C33922" s="683"/>
      <c r="D33922" s="684"/>
    </row>
    <row r="33923" spans="2:4" ht="15" customHeight="1" x14ac:dyDescent="0.25">
      <c r="B33923" s="683"/>
      <c r="C33923" s="683"/>
      <c r="D33923" s="684"/>
    </row>
    <row r="33924" spans="2:4" ht="15" customHeight="1" x14ac:dyDescent="0.25">
      <c r="B33924" s="683"/>
      <c r="C33924" s="683"/>
      <c r="D33924" s="684"/>
    </row>
    <row r="33925" spans="2:4" ht="15" customHeight="1" x14ac:dyDescent="0.25">
      <c r="B33925" s="683"/>
      <c r="C33925" s="683"/>
      <c r="D33925" s="684"/>
    </row>
    <row r="33926" spans="2:4" ht="15" customHeight="1" x14ac:dyDescent="0.25">
      <c r="B33926" s="683"/>
      <c r="C33926" s="683"/>
      <c r="D33926" s="684"/>
    </row>
    <row r="33927" spans="2:4" ht="15" customHeight="1" x14ac:dyDescent="0.25">
      <c r="B33927" s="683"/>
      <c r="C33927" s="683"/>
      <c r="D33927" s="684"/>
    </row>
    <row r="33928" spans="2:4" ht="15" customHeight="1" x14ac:dyDescent="0.25">
      <c r="B33928" s="683"/>
      <c r="C33928" s="683"/>
      <c r="D33928" s="684"/>
    </row>
    <row r="33929" spans="2:4" ht="15" customHeight="1" x14ac:dyDescent="0.25">
      <c r="B33929" s="683"/>
      <c r="C33929" s="683"/>
      <c r="D33929" s="684"/>
    </row>
    <row r="33930" spans="2:4" ht="15" customHeight="1" x14ac:dyDescent="0.25">
      <c r="B33930" s="683"/>
      <c r="C33930" s="683"/>
      <c r="D33930" s="684"/>
    </row>
    <row r="33931" spans="2:4" ht="15" customHeight="1" x14ac:dyDescent="0.25">
      <c r="B33931" s="683"/>
      <c r="C33931" s="683"/>
      <c r="D33931" s="684"/>
    </row>
    <row r="33932" spans="2:4" ht="15" customHeight="1" x14ac:dyDescent="0.25">
      <c r="B33932" s="683"/>
      <c r="C33932" s="683"/>
      <c r="D33932" s="684"/>
    </row>
    <row r="33933" spans="2:4" ht="15" customHeight="1" x14ac:dyDescent="0.25">
      <c r="B33933" s="683"/>
      <c r="C33933" s="683"/>
      <c r="D33933" s="684"/>
    </row>
    <row r="33934" spans="2:4" ht="15" customHeight="1" x14ac:dyDescent="0.25">
      <c r="B33934" s="683"/>
      <c r="C33934" s="683"/>
      <c r="D33934" s="684"/>
    </row>
    <row r="33935" spans="2:4" ht="15" customHeight="1" x14ac:dyDescent="0.25">
      <c r="B33935" s="683"/>
      <c r="C33935" s="683"/>
      <c r="D33935" s="684"/>
    </row>
    <row r="33936" spans="2:4" ht="15" customHeight="1" x14ac:dyDescent="0.25">
      <c r="B33936" s="683"/>
      <c r="C33936" s="683"/>
      <c r="D33936" s="684"/>
    </row>
    <row r="33937" spans="2:4" ht="15" customHeight="1" x14ac:dyDescent="0.25">
      <c r="B33937" s="683"/>
      <c r="C33937" s="683"/>
      <c r="D33937" s="684"/>
    </row>
    <row r="33938" spans="2:4" ht="15" customHeight="1" x14ac:dyDescent="0.25">
      <c r="B33938" s="683"/>
      <c r="C33938" s="683"/>
      <c r="D33938" s="684"/>
    </row>
    <row r="33939" spans="2:4" ht="15" customHeight="1" x14ac:dyDescent="0.25">
      <c r="B33939" s="683"/>
      <c r="C33939" s="683"/>
      <c r="D33939" s="684"/>
    </row>
    <row r="33940" spans="2:4" ht="15" customHeight="1" x14ac:dyDescent="0.25">
      <c r="B33940" s="683"/>
      <c r="C33940" s="683"/>
      <c r="D33940" s="684"/>
    </row>
    <row r="33941" spans="2:4" ht="15" customHeight="1" x14ac:dyDescent="0.25">
      <c r="B33941" s="683"/>
      <c r="C33941" s="683"/>
      <c r="D33941" s="684"/>
    </row>
    <row r="33942" spans="2:4" ht="15" customHeight="1" x14ac:dyDescent="0.25">
      <c r="B33942" s="683"/>
      <c r="C33942" s="683"/>
      <c r="D33942" s="684"/>
    </row>
    <row r="33943" spans="2:4" ht="15" customHeight="1" x14ac:dyDescent="0.25">
      <c r="B33943" s="683"/>
      <c r="C33943" s="683"/>
      <c r="D33943" s="684"/>
    </row>
    <row r="33944" spans="2:4" ht="15" customHeight="1" x14ac:dyDescent="0.25">
      <c r="B33944" s="683"/>
      <c r="C33944" s="683"/>
      <c r="D33944" s="684"/>
    </row>
    <row r="33945" spans="2:4" ht="15" customHeight="1" x14ac:dyDescent="0.25">
      <c r="B33945" s="683"/>
      <c r="C33945" s="683"/>
      <c r="D33945" s="684"/>
    </row>
    <row r="33946" spans="2:4" ht="15" customHeight="1" x14ac:dyDescent="0.25">
      <c r="B33946" s="683"/>
      <c r="C33946" s="683"/>
      <c r="D33946" s="684"/>
    </row>
    <row r="33947" spans="2:4" ht="15" customHeight="1" x14ac:dyDescent="0.25">
      <c r="B33947" s="683"/>
      <c r="C33947" s="683"/>
      <c r="D33947" s="684"/>
    </row>
    <row r="33948" spans="2:4" ht="15" customHeight="1" x14ac:dyDescent="0.25">
      <c r="B33948" s="683"/>
      <c r="C33948" s="683"/>
      <c r="D33948" s="684"/>
    </row>
    <row r="33949" spans="2:4" ht="15" customHeight="1" x14ac:dyDescent="0.25">
      <c r="B33949" s="683"/>
      <c r="C33949" s="683"/>
      <c r="D33949" s="684"/>
    </row>
    <row r="33950" spans="2:4" ht="15" customHeight="1" x14ac:dyDescent="0.25">
      <c r="B33950" s="683"/>
      <c r="C33950" s="683"/>
      <c r="D33950" s="684"/>
    </row>
    <row r="33951" spans="2:4" ht="15" customHeight="1" x14ac:dyDescent="0.25">
      <c r="B33951" s="683"/>
      <c r="C33951" s="683"/>
      <c r="D33951" s="684"/>
    </row>
    <row r="33952" spans="2:4" ht="15" customHeight="1" x14ac:dyDescent="0.25">
      <c r="B33952" s="683"/>
      <c r="C33952" s="683"/>
      <c r="D33952" s="684"/>
    </row>
    <row r="33953" spans="2:4" ht="15" customHeight="1" x14ac:dyDescent="0.25">
      <c r="B33953" s="683"/>
      <c r="C33953" s="683"/>
      <c r="D33953" s="684"/>
    </row>
    <row r="33954" spans="2:4" ht="15" customHeight="1" x14ac:dyDescent="0.25">
      <c r="B33954" s="683"/>
      <c r="C33954" s="683"/>
      <c r="D33954" s="684"/>
    </row>
    <row r="33955" spans="2:4" ht="15" customHeight="1" x14ac:dyDescent="0.25">
      <c r="B33955" s="683"/>
      <c r="C33955" s="683"/>
      <c r="D33955" s="684"/>
    </row>
    <row r="33956" spans="2:4" ht="15" customHeight="1" x14ac:dyDescent="0.25">
      <c r="B33956" s="683"/>
      <c r="C33956" s="683"/>
      <c r="D33956" s="684"/>
    </row>
    <row r="33957" spans="2:4" ht="15" customHeight="1" x14ac:dyDescent="0.25">
      <c r="B33957" s="683"/>
      <c r="C33957" s="683"/>
      <c r="D33957" s="684"/>
    </row>
    <row r="33958" spans="2:4" ht="15" customHeight="1" x14ac:dyDescent="0.25">
      <c r="B33958" s="683"/>
      <c r="C33958" s="683"/>
      <c r="D33958" s="684"/>
    </row>
    <row r="33959" spans="2:4" ht="15" customHeight="1" x14ac:dyDescent="0.25">
      <c r="B33959" s="683"/>
      <c r="C33959" s="683"/>
      <c r="D33959" s="684"/>
    </row>
    <row r="33960" spans="2:4" ht="15" customHeight="1" x14ac:dyDescent="0.25">
      <c r="B33960" s="683"/>
      <c r="C33960" s="683"/>
      <c r="D33960" s="684"/>
    </row>
    <row r="33961" spans="2:4" ht="15" customHeight="1" x14ac:dyDescent="0.25">
      <c r="B33961" s="683"/>
      <c r="C33961" s="683"/>
      <c r="D33961" s="684"/>
    </row>
    <row r="33962" spans="2:4" ht="15" customHeight="1" x14ac:dyDescent="0.25">
      <c r="B33962" s="683"/>
      <c r="C33962" s="683"/>
      <c r="D33962" s="684"/>
    </row>
    <row r="33963" spans="2:4" ht="15" customHeight="1" x14ac:dyDescent="0.25">
      <c r="B33963" s="683"/>
      <c r="C33963" s="683"/>
      <c r="D33963" s="684"/>
    </row>
    <row r="33964" spans="2:4" ht="15" customHeight="1" x14ac:dyDescent="0.25">
      <c r="B33964" s="683"/>
      <c r="C33964" s="683"/>
      <c r="D33964" s="684"/>
    </row>
    <row r="33965" spans="2:4" ht="15" customHeight="1" x14ac:dyDescent="0.25">
      <c r="B33965" s="683"/>
      <c r="C33965" s="683"/>
      <c r="D33965" s="684"/>
    </row>
    <row r="33966" spans="2:4" ht="15" customHeight="1" x14ac:dyDescent="0.25">
      <c r="B33966" s="683"/>
      <c r="C33966" s="683"/>
      <c r="D33966" s="684"/>
    </row>
    <row r="33967" spans="2:4" ht="15" customHeight="1" x14ac:dyDescent="0.25">
      <c r="B33967" s="683"/>
      <c r="C33967" s="683"/>
      <c r="D33967" s="684"/>
    </row>
    <row r="33968" spans="2:4" ht="15" customHeight="1" x14ac:dyDescent="0.25">
      <c r="B33968" s="683"/>
      <c r="C33968" s="683"/>
      <c r="D33968" s="684"/>
    </row>
    <row r="33969" spans="2:4" ht="15" customHeight="1" x14ac:dyDescent="0.25">
      <c r="B33969" s="683"/>
      <c r="C33969" s="683"/>
      <c r="D33969" s="684"/>
    </row>
    <row r="33970" spans="2:4" ht="15" customHeight="1" x14ac:dyDescent="0.25">
      <c r="B33970" s="683"/>
      <c r="C33970" s="683"/>
      <c r="D33970" s="684"/>
    </row>
    <row r="33971" spans="2:4" ht="15" customHeight="1" x14ac:dyDescent="0.25">
      <c r="B33971" s="683"/>
      <c r="C33971" s="683"/>
      <c r="D33971" s="684"/>
    </row>
    <row r="33972" spans="2:4" ht="15" customHeight="1" x14ac:dyDescent="0.25">
      <c r="B33972" s="683"/>
      <c r="C33972" s="683"/>
      <c r="D33972" s="684"/>
    </row>
    <row r="33973" spans="2:4" ht="15" customHeight="1" x14ac:dyDescent="0.25">
      <c r="B33973" s="683"/>
      <c r="C33973" s="683"/>
      <c r="D33973" s="684"/>
    </row>
    <row r="33974" spans="2:4" ht="15" customHeight="1" x14ac:dyDescent="0.25">
      <c r="B33974" s="683"/>
      <c r="C33974" s="683"/>
      <c r="D33974" s="684"/>
    </row>
    <row r="33975" spans="2:4" ht="15" customHeight="1" x14ac:dyDescent="0.25">
      <c r="B33975" s="683"/>
      <c r="C33975" s="683"/>
      <c r="D33975" s="684"/>
    </row>
    <row r="33976" spans="2:4" ht="15" customHeight="1" x14ac:dyDescent="0.25">
      <c r="B33976" s="683"/>
      <c r="C33976" s="683"/>
      <c r="D33976" s="684"/>
    </row>
    <row r="33977" spans="2:4" ht="15" customHeight="1" x14ac:dyDescent="0.25">
      <c r="B33977" s="683"/>
      <c r="C33977" s="683"/>
      <c r="D33977" s="684"/>
    </row>
    <row r="33978" spans="2:4" ht="15" customHeight="1" x14ac:dyDescent="0.25">
      <c r="B33978" s="683"/>
      <c r="C33978" s="683"/>
      <c r="D33978" s="684"/>
    </row>
    <row r="33979" spans="2:4" ht="15" customHeight="1" x14ac:dyDescent="0.25">
      <c r="B33979" s="683"/>
      <c r="C33979" s="683"/>
      <c r="D33979" s="684"/>
    </row>
    <row r="33980" spans="2:4" ht="15" customHeight="1" x14ac:dyDescent="0.25">
      <c r="B33980" s="683"/>
      <c r="C33980" s="683"/>
      <c r="D33980" s="684"/>
    </row>
    <row r="33981" spans="2:4" ht="15" customHeight="1" x14ac:dyDescent="0.25">
      <c r="B33981" s="683"/>
      <c r="C33981" s="683"/>
      <c r="D33981" s="684"/>
    </row>
    <row r="33982" spans="2:4" ht="15" customHeight="1" x14ac:dyDescent="0.25">
      <c r="B33982" s="683"/>
      <c r="C33982" s="683"/>
      <c r="D33982" s="684"/>
    </row>
    <row r="33983" spans="2:4" ht="15" customHeight="1" x14ac:dyDescent="0.25">
      <c r="B33983" s="683"/>
      <c r="C33983" s="683"/>
      <c r="D33983" s="684"/>
    </row>
    <row r="33984" spans="2:4" ht="15" customHeight="1" x14ac:dyDescent="0.25">
      <c r="B33984" s="683"/>
      <c r="C33984" s="683"/>
      <c r="D33984" s="684"/>
    </row>
    <row r="33985" spans="2:4" ht="15" customHeight="1" x14ac:dyDescent="0.25">
      <c r="B33985" s="683"/>
      <c r="C33985" s="683"/>
      <c r="D33985" s="684"/>
    </row>
    <row r="33986" spans="2:4" ht="15" customHeight="1" x14ac:dyDescent="0.25">
      <c r="B33986" s="683"/>
      <c r="C33986" s="683"/>
      <c r="D33986" s="684"/>
    </row>
    <row r="33987" spans="2:4" ht="15" customHeight="1" x14ac:dyDescent="0.25">
      <c r="B33987" s="683"/>
      <c r="C33987" s="683"/>
      <c r="D33987" s="684"/>
    </row>
    <row r="33988" spans="2:4" ht="15" customHeight="1" x14ac:dyDescent="0.25">
      <c r="B33988" s="683"/>
      <c r="C33988" s="683"/>
      <c r="D33988" s="684"/>
    </row>
    <row r="33989" spans="2:4" ht="15" customHeight="1" x14ac:dyDescent="0.25">
      <c r="B33989" s="683"/>
      <c r="C33989" s="683"/>
      <c r="D33989" s="684"/>
    </row>
    <row r="33990" spans="2:4" ht="15" customHeight="1" x14ac:dyDescent="0.25">
      <c r="B33990" s="683"/>
      <c r="C33990" s="683"/>
      <c r="D33990" s="684"/>
    </row>
    <row r="33991" spans="2:4" ht="15" customHeight="1" x14ac:dyDescent="0.25">
      <c r="B33991" s="683"/>
      <c r="C33991" s="683"/>
      <c r="D33991" s="684"/>
    </row>
    <row r="33992" spans="2:4" ht="15" customHeight="1" x14ac:dyDescent="0.25">
      <c r="B33992" s="683"/>
      <c r="C33992" s="683"/>
      <c r="D33992" s="684"/>
    </row>
    <row r="33993" spans="2:4" ht="15" customHeight="1" x14ac:dyDescent="0.25">
      <c r="B33993" s="683"/>
      <c r="C33993" s="683"/>
      <c r="D33993" s="684"/>
    </row>
    <row r="33994" spans="2:4" ht="15" customHeight="1" x14ac:dyDescent="0.25">
      <c r="B33994" s="683"/>
      <c r="C33994" s="683"/>
      <c r="D33994" s="684"/>
    </row>
    <row r="33995" spans="2:4" ht="15" customHeight="1" x14ac:dyDescent="0.25">
      <c r="B33995" s="683"/>
      <c r="C33995" s="683"/>
      <c r="D33995" s="684"/>
    </row>
    <row r="33996" spans="2:4" ht="15" customHeight="1" x14ac:dyDescent="0.25">
      <c r="B33996" s="683"/>
      <c r="C33996" s="683"/>
      <c r="D33996" s="684"/>
    </row>
    <row r="33997" spans="2:4" ht="15" customHeight="1" x14ac:dyDescent="0.25">
      <c r="B33997" s="683"/>
      <c r="C33997" s="683"/>
      <c r="D33997" s="684"/>
    </row>
    <row r="33998" spans="2:4" ht="15" customHeight="1" x14ac:dyDescent="0.25">
      <c r="B33998" s="683"/>
      <c r="C33998" s="683"/>
      <c r="D33998" s="684"/>
    </row>
    <row r="33999" spans="2:4" ht="15" customHeight="1" x14ac:dyDescent="0.25">
      <c r="B33999" s="683"/>
      <c r="C33999" s="683"/>
      <c r="D33999" s="684"/>
    </row>
    <row r="34000" spans="2:4" ht="15" customHeight="1" x14ac:dyDescent="0.25">
      <c r="B34000" s="683"/>
      <c r="C34000" s="683"/>
      <c r="D34000" s="684"/>
    </row>
    <row r="34001" spans="2:4" ht="15" customHeight="1" x14ac:dyDescent="0.25">
      <c r="B34001" s="683"/>
      <c r="C34001" s="683"/>
      <c r="D34001" s="684"/>
    </row>
    <row r="34002" spans="2:4" ht="15" customHeight="1" x14ac:dyDescent="0.25">
      <c r="B34002" s="683"/>
      <c r="C34002" s="683"/>
      <c r="D34002" s="684"/>
    </row>
    <row r="34003" spans="2:4" ht="15" customHeight="1" x14ac:dyDescent="0.25">
      <c r="B34003" s="683"/>
      <c r="C34003" s="683"/>
      <c r="D34003" s="684"/>
    </row>
    <row r="34004" spans="2:4" ht="15" customHeight="1" x14ac:dyDescent="0.25">
      <c r="B34004" s="683"/>
      <c r="C34004" s="683"/>
      <c r="D34004" s="684"/>
    </row>
    <row r="34005" spans="2:4" ht="15" customHeight="1" x14ac:dyDescent="0.25">
      <c r="B34005" s="683"/>
      <c r="C34005" s="683"/>
      <c r="D34005" s="684"/>
    </row>
    <row r="34006" spans="2:4" ht="15" customHeight="1" x14ac:dyDescent="0.25">
      <c r="B34006" s="683"/>
      <c r="C34006" s="683"/>
      <c r="D34006" s="684"/>
    </row>
    <row r="34007" spans="2:4" ht="15" customHeight="1" x14ac:dyDescent="0.25">
      <c r="B34007" s="683"/>
      <c r="C34007" s="683"/>
      <c r="D34007" s="684"/>
    </row>
    <row r="34008" spans="2:4" ht="15" customHeight="1" x14ac:dyDescent="0.25">
      <c r="B34008" s="683"/>
      <c r="C34008" s="683"/>
      <c r="D34008" s="684"/>
    </row>
    <row r="34009" spans="2:4" ht="15" customHeight="1" x14ac:dyDescent="0.25">
      <c r="B34009" s="683"/>
      <c r="C34009" s="683"/>
      <c r="D34009" s="684"/>
    </row>
    <row r="34010" spans="2:4" ht="15" customHeight="1" x14ac:dyDescent="0.25">
      <c r="B34010" s="683"/>
      <c r="C34010" s="683"/>
      <c r="D34010" s="684"/>
    </row>
    <row r="34011" spans="2:4" ht="15" customHeight="1" x14ac:dyDescent="0.25">
      <c r="B34011" s="683"/>
      <c r="C34011" s="683"/>
      <c r="D34011" s="684"/>
    </row>
    <row r="34012" spans="2:4" ht="15" customHeight="1" x14ac:dyDescent="0.25">
      <c r="B34012" s="683"/>
      <c r="C34012" s="683"/>
      <c r="D34012" s="684"/>
    </row>
    <row r="34013" spans="2:4" ht="15" customHeight="1" x14ac:dyDescent="0.25">
      <c r="B34013" s="683"/>
      <c r="C34013" s="683"/>
      <c r="D34013" s="684"/>
    </row>
    <row r="34014" spans="2:4" ht="15" customHeight="1" x14ac:dyDescent="0.25">
      <c r="B34014" s="683"/>
      <c r="C34014" s="683"/>
      <c r="D34014" s="684"/>
    </row>
    <row r="34015" spans="2:4" ht="15" customHeight="1" x14ac:dyDescent="0.25">
      <c r="B34015" s="683"/>
      <c r="C34015" s="683"/>
      <c r="D34015" s="684"/>
    </row>
    <row r="34016" spans="2:4" ht="15" customHeight="1" x14ac:dyDescent="0.25">
      <c r="B34016" s="683"/>
      <c r="C34016" s="683"/>
      <c r="D34016" s="684"/>
    </row>
    <row r="34017" spans="2:4" ht="15" customHeight="1" x14ac:dyDescent="0.25">
      <c r="B34017" s="683"/>
      <c r="C34017" s="683"/>
      <c r="D34017" s="684"/>
    </row>
    <row r="34018" spans="2:4" ht="15" customHeight="1" x14ac:dyDescent="0.25">
      <c r="B34018" s="683"/>
      <c r="C34018" s="683"/>
      <c r="D34018" s="684"/>
    </row>
    <row r="34019" spans="2:4" ht="15" customHeight="1" x14ac:dyDescent="0.25">
      <c r="B34019" s="683"/>
      <c r="C34019" s="683"/>
      <c r="D34019" s="684"/>
    </row>
    <row r="34020" spans="2:4" ht="15" customHeight="1" x14ac:dyDescent="0.25">
      <c r="B34020" s="683"/>
      <c r="C34020" s="683"/>
      <c r="D34020" s="684"/>
    </row>
    <row r="34021" spans="2:4" ht="15" customHeight="1" x14ac:dyDescent="0.25">
      <c r="B34021" s="683"/>
      <c r="C34021" s="683"/>
      <c r="D34021" s="684"/>
    </row>
    <row r="34022" spans="2:4" ht="15" customHeight="1" x14ac:dyDescent="0.25">
      <c r="B34022" s="683"/>
      <c r="C34022" s="683"/>
      <c r="D34022" s="684"/>
    </row>
    <row r="34023" spans="2:4" ht="15" customHeight="1" x14ac:dyDescent="0.25">
      <c r="B34023" s="683"/>
      <c r="C34023" s="683"/>
      <c r="D34023" s="684"/>
    </row>
    <row r="34024" spans="2:4" ht="15" customHeight="1" x14ac:dyDescent="0.25">
      <c r="B34024" s="683"/>
      <c r="C34024" s="683"/>
      <c r="D34024" s="684"/>
    </row>
    <row r="34025" spans="2:4" ht="15" customHeight="1" x14ac:dyDescent="0.25">
      <c r="B34025" s="683"/>
      <c r="C34025" s="683"/>
      <c r="D34025" s="684"/>
    </row>
    <row r="34026" spans="2:4" ht="15" customHeight="1" x14ac:dyDescent="0.25">
      <c r="B34026" s="683"/>
      <c r="C34026" s="683"/>
      <c r="D34026" s="684"/>
    </row>
    <row r="34027" spans="2:4" ht="15" customHeight="1" x14ac:dyDescent="0.25">
      <c r="B34027" s="683"/>
      <c r="C34027" s="683"/>
      <c r="D34027" s="684"/>
    </row>
    <row r="34028" spans="2:4" ht="15" customHeight="1" x14ac:dyDescent="0.25">
      <c r="B34028" s="683"/>
      <c r="C34028" s="683"/>
      <c r="D34028" s="684"/>
    </row>
    <row r="34029" spans="2:4" ht="15" customHeight="1" x14ac:dyDescent="0.25">
      <c r="B34029" s="683"/>
      <c r="C34029" s="683"/>
      <c r="D34029" s="684"/>
    </row>
    <row r="34030" spans="2:4" ht="15" customHeight="1" x14ac:dyDescent="0.25">
      <c r="B34030" s="683"/>
      <c r="C34030" s="683"/>
      <c r="D34030" s="684"/>
    </row>
    <row r="34031" spans="2:4" ht="15" customHeight="1" x14ac:dyDescent="0.25">
      <c r="B34031" s="683"/>
      <c r="C34031" s="683"/>
      <c r="D34031" s="684"/>
    </row>
    <row r="34032" spans="2:4" ht="15" customHeight="1" x14ac:dyDescent="0.25">
      <c r="B34032" s="683"/>
      <c r="C34032" s="683"/>
      <c r="D34032" s="684"/>
    </row>
    <row r="34033" spans="2:4" ht="15" customHeight="1" x14ac:dyDescent="0.25">
      <c r="B34033" s="683"/>
      <c r="C34033" s="683"/>
      <c r="D34033" s="684"/>
    </row>
    <row r="34034" spans="2:4" ht="15" customHeight="1" x14ac:dyDescent="0.25">
      <c r="B34034" s="683"/>
      <c r="C34034" s="683"/>
      <c r="D34034" s="684"/>
    </row>
    <row r="34035" spans="2:4" ht="15" customHeight="1" x14ac:dyDescent="0.25">
      <c r="B34035" s="683"/>
      <c r="C34035" s="683"/>
      <c r="D34035" s="684"/>
    </row>
    <row r="34036" spans="2:4" ht="15" customHeight="1" x14ac:dyDescent="0.25">
      <c r="B34036" s="683"/>
      <c r="C34036" s="683"/>
      <c r="D34036" s="684"/>
    </row>
    <row r="34037" spans="2:4" ht="15" customHeight="1" x14ac:dyDescent="0.25">
      <c r="B34037" s="683"/>
      <c r="C34037" s="683"/>
      <c r="D34037" s="684"/>
    </row>
    <row r="34038" spans="2:4" ht="15" customHeight="1" x14ac:dyDescent="0.25">
      <c r="B34038" s="683"/>
      <c r="C34038" s="683"/>
      <c r="D34038" s="684"/>
    </row>
    <row r="34039" spans="2:4" ht="15" customHeight="1" x14ac:dyDescent="0.25">
      <c r="B34039" s="683"/>
      <c r="C34039" s="683"/>
      <c r="D34039" s="684"/>
    </row>
    <row r="34040" spans="2:4" ht="15" customHeight="1" x14ac:dyDescent="0.25">
      <c r="B34040" s="683"/>
      <c r="C34040" s="683"/>
      <c r="D34040" s="684"/>
    </row>
    <row r="34041" spans="2:4" ht="15" customHeight="1" x14ac:dyDescent="0.25">
      <c r="B34041" s="683"/>
      <c r="C34041" s="683"/>
      <c r="D34041" s="684"/>
    </row>
    <row r="34042" spans="2:4" ht="15" customHeight="1" x14ac:dyDescent="0.25">
      <c r="B34042" s="683"/>
      <c r="C34042" s="683"/>
      <c r="D34042" s="684"/>
    </row>
    <row r="34043" spans="2:4" ht="15" customHeight="1" x14ac:dyDescent="0.25">
      <c r="B34043" s="683"/>
      <c r="C34043" s="683"/>
      <c r="D34043" s="684"/>
    </row>
    <row r="34044" spans="2:4" ht="15" customHeight="1" x14ac:dyDescent="0.25">
      <c r="B34044" s="683"/>
      <c r="C34044" s="683"/>
      <c r="D34044" s="684"/>
    </row>
    <row r="34045" spans="2:4" ht="15" customHeight="1" x14ac:dyDescent="0.25">
      <c r="B34045" s="683"/>
      <c r="C34045" s="683"/>
      <c r="D34045" s="684"/>
    </row>
    <row r="34046" spans="2:4" ht="15" customHeight="1" x14ac:dyDescent="0.25">
      <c r="B34046" s="683"/>
      <c r="C34046" s="683"/>
      <c r="D34046" s="684"/>
    </row>
    <row r="34047" spans="2:4" ht="15" customHeight="1" x14ac:dyDescent="0.25">
      <c r="B34047" s="683"/>
      <c r="C34047" s="683"/>
      <c r="D34047" s="684"/>
    </row>
    <row r="34048" spans="2:4" ht="15" customHeight="1" x14ac:dyDescent="0.25">
      <c r="B34048" s="683"/>
      <c r="C34048" s="683"/>
      <c r="D34048" s="684"/>
    </row>
    <row r="34049" spans="2:4" ht="15" customHeight="1" x14ac:dyDescent="0.25">
      <c r="B34049" s="683"/>
      <c r="C34049" s="683"/>
      <c r="D34049" s="684"/>
    </row>
    <row r="34050" spans="2:4" ht="15" customHeight="1" x14ac:dyDescent="0.25">
      <c r="B34050" s="683"/>
      <c r="C34050" s="683"/>
      <c r="D34050" s="684"/>
    </row>
    <row r="34051" spans="2:4" ht="15" customHeight="1" x14ac:dyDescent="0.25">
      <c r="B34051" s="683"/>
      <c r="C34051" s="683"/>
      <c r="D34051" s="684"/>
    </row>
    <row r="34052" spans="2:4" ht="15" customHeight="1" x14ac:dyDescent="0.25">
      <c r="B34052" s="683"/>
      <c r="C34052" s="683"/>
      <c r="D34052" s="684"/>
    </row>
    <row r="34053" spans="2:4" ht="15" customHeight="1" x14ac:dyDescent="0.25">
      <c r="B34053" s="683"/>
      <c r="C34053" s="683"/>
      <c r="D34053" s="684"/>
    </row>
    <row r="34054" spans="2:4" ht="15" customHeight="1" x14ac:dyDescent="0.25">
      <c r="B34054" s="683"/>
      <c r="C34054" s="683"/>
      <c r="D34054" s="684"/>
    </row>
    <row r="34055" spans="2:4" ht="15" customHeight="1" x14ac:dyDescent="0.25">
      <c r="B34055" s="683"/>
      <c r="C34055" s="683"/>
      <c r="D34055" s="684"/>
    </row>
    <row r="34056" spans="2:4" ht="15" customHeight="1" x14ac:dyDescent="0.25">
      <c r="B34056" s="683"/>
      <c r="C34056" s="683"/>
      <c r="D34056" s="684"/>
    </row>
    <row r="34057" spans="2:4" ht="15" customHeight="1" x14ac:dyDescent="0.25">
      <c r="B34057" s="683"/>
      <c r="C34057" s="683"/>
      <c r="D34057" s="684"/>
    </row>
    <row r="34058" spans="2:4" ht="15" customHeight="1" x14ac:dyDescent="0.25">
      <c r="B34058" s="683"/>
      <c r="C34058" s="683"/>
      <c r="D34058" s="684"/>
    </row>
    <row r="34059" spans="2:4" ht="15" customHeight="1" x14ac:dyDescent="0.25">
      <c r="B34059" s="683"/>
      <c r="C34059" s="683"/>
      <c r="D34059" s="684"/>
    </row>
    <row r="34060" spans="2:4" ht="15" customHeight="1" x14ac:dyDescent="0.25">
      <c r="B34060" s="683"/>
      <c r="C34060" s="683"/>
      <c r="D34060" s="684"/>
    </row>
    <row r="34061" spans="2:4" ht="15" customHeight="1" x14ac:dyDescent="0.25">
      <c r="B34061" s="683"/>
      <c r="C34061" s="683"/>
      <c r="D34061" s="684"/>
    </row>
    <row r="34062" spans="2:4" ht="15" customHeight="1" x14ac:dyDescent="0.25">
      <c r="B34062" s="683"/>
      <c r="C34062" s="683"/>
      <c r="D34062" s="684"/>
    </row>
    <row r="34063" spans="2:4" ht="15" customHeight="1" x14ac:dyDescent="0.25">
      <c r="B34063" s="683"/>
      <c r="C34063" s="683"/>
      <c r="D34063" s="684"/>
    </row>
    <row r="34064" spans="2:4" ht="15" customHeight="1" x14ac:dyDescent="0.25">
      <c r="B34064" s="683"/>
      <c r="C34064" s="683"/>
      <c r="D34064" s="684"/>
    </row>
    <row r="34065" spans="2:4" ht="15" customHeight="1" x14ac:dyDescent="0.25">
      <c r="B34065" s="683"/>
      <c r="C34065" s="683"/>
      <c r="D34065" s="684"/>
    </row>
    <row r="34066" spans="2:4" ht="15" customHeight="1" x14ac:dyDescent="0.25">
      <c r="B34066" s="683"/>
      <c r="C34066" s="683"/>
      <c r="D34066" s="684"/>
    </row>
    <row r="34067" spans="2:4" ht="15" customHeight="1" x14ac:dyDescent="0.25">
      <c r="B34067" s="683"/>
      <c r="C34067" s="683"/>
      <c r="D34067" s="684"/>
    </row>
    <row r="34068" spans="2:4" ht="15" customHeight="1" x14ac:dyDescent="0.25">
      <c r="B34068" s="683"/>
      <c r="C34068" s="683"/>
      <c r="D34068" s="684"/>
    </row>
    <row r="34069" spans="2:4" ht="15" customHeight="1" x14ac:dyDescent="0.25">
      <c r="B34069" s="683"/>
      <c r="C34069" s="683"/>
      <c r="D34069" s="684"/>
    </row>
    <row r="34070" spans="2:4" ht="15" customHeight="1" x14ac:dyDescent="0.25">
      <c r="B34070" s="683"/>
      <c r="C34070" s="683"/>
      <c r="D34070" s="684"/>
    </row>
    <row r="34071" spans="2:4" ht="15" customHeight="1" x14ac:dyDescent="0.25">
      <c r="B34071" s="683"/>
      <c r="C34071" s="683"/>
      <c r="D34071" s="684"/>
    </row>
    <row r="34072" spans="2:4" ht="15" customHeight="1" x14ac:dyDescent="0.25">
      <c r="B34072" s="683"/>
      <c r="C34072" s="683"/>
      <c r="D34072" s="684"/>
    </row>
    <row r="34073" spans="2:4" ht="15" customHeight="1" x14ac:dyDescent="0.25">
      <c r="B34073" s="683"/>
      <c r="C34073" s="683"/>
      <c r="D34073" s="684"/>
    </row>
    <row r="34074" spans="2:4" ht="15" customHeight="1" x14ac:dyDescent="0.25">
      <c r="B34074" s="683"/>
      <c r="C34074" s="683"/>
      <c r="D34074" s="684"/>
    </row>
    <row r="34075" spans="2:4" ht="15" customHeight="1" x14ac:dyDescent="0.25">
      <c r="B34075" s="683"/>
      <c r="C34075" s="683"/>
      <c r="D34075" s="684"/>
    </row>
    <row r="34076" spans="2:4" ht="15" customHeight="1" x14ac:dyDescent="0.25">
      <c r="B34076" s="683"/>
      <c r="C34076" s="683"/>
      <c r="D34076" s="684"/>
    </row>
    <row r="34077" spans="2:4" ht="15" customHeight="1" x14ac:dyDescent="0.25">
      <c r="B34077" s="683"/>
      <c r="C34077" s="683"/>
      <c r="D34077" s="684"/>
    </row>
    <row r="34078" spans="2:4" ht="15" customHeight="1" x14ac:dyDescent="0.25">
      <c r="B34078" s="683"/>
      <c r="C34078" s="683"/>
      <c r="D34078" s="684"/>
    </row>
    <row r="34079" spans="2:4" ht="15" customHeight="1" x14ac:dyDescent="0.25">
      <c r="B34079" s="683"/>
      <c r="C34079" s="683"/>
      <c r="D34079" s="684"/>
    </row>
    <row r="34080" spans="2:4" ht="15" customHeight="1" x14ac:dyDescent="0.25">
      <c r="B34080" s="683"/>
      <c r="C34080" s="683"/>
      <c r="D34080" s="684"/>
    </row>
    <row r="34081" spans="2:4" ht="15" customHeight="1" x14ac:dyDescent="0.25">
      <c r="B34081" s="683"/>
      <c r="C34081" s="683"/>
      <c r="D34081" s="684"/>
    </row>
    <row r="34082" spans="2:4" ht="15" customHeight="1" x14ac:dyDescent="0.25">
      <c r="B34082" s="683"/>
      <c r="C34082" s="683"/>
      <c r="D34082" s="684"/>
    </row>
    <row r="34083" spans="2:4" ht="15" customHeight="1" x14ac:dyDescent="0.25">
      <c r="B34083" s="683"/>
      <c r="C34083" s="683"/>
      <c r="D34083" s="684"/>
    </row>
    <row r="34084" spans="2:4" ht="15" customHeight="1" x14ac:dyDescent="0.25">
      <c r="B34084" s="683"/>
      <c r="C34084" s="683"/>
      <c r="D34084" s="684"/>
    </row>
    <row r="34085" spans="2:4" ht="15" customHeight="1" x14ac:dyDescent="0.25">
      <c r="B34085" s="683"/>
      <c r="C34085" s="683"/>
      <c r="D34085" s="684"/>
    </row>
    <row r="34086" spans="2:4" ht="15" customHeight="1" x14ac:dyDescent="0.25">
      <c r="B34086" s="683"/>
      <c r="C34086" s="683"/>
      <c r="D34086" s="684"/>
    </row>
    <row r="34087" spans="2:4" ht="15" customHeight="1" x14ac:dyDescent="0.25">
      <c r="B34087" s="683"/>
      <c r="C34087" s="683"/>
      <c r="D34087" s="684"/>
    </row>
    <row r="34088" spans="2:4" ht="15" customHeight="1" x14ac:dyDescent="0.25">
      <c r="B34088" s="683"/>
      <c r="C34088" s="683"/>
      <c r="D34088" s="684"/>
    </row>
    <row r="34089" spans="2:4" ht="15" customHeight="1" x14ac:dyDescent="0.25">
      <c r="B34089" s="683"/>
      <c r="C34089" s="683"/>
      <c r="D34089" s="684"/>
    </row>
    <row r="34090" spans="2:4" ht="15" customHeight="1" x14ac:dyDescent="0.25">
      <c r="B34090" s="683"/>
      <c r="C34090" s="683"/>
      <c r="D34090" s="684"/>
    </row>
    <row r="34091" spans="2:4" ht="15" customHeight="1" x14ac:dyDescent="0.25">
      <c r="B34091" s="683"/>
      <c r="C34091" s="683"/>
      <c r="D34091" s="684"/>
    </row>
    <row r="34092" spans="2:4" ht="15" customHeight="1" x14ac:dyDescent="0.25">
      <c r="B34092" s="683"/>
      <c r="C34092" s="683"/>
      <c r="D34092" s="684"/>
    </row>
    <row r="34093" spans="2:4" ht="15" customHeight="1" x14ac:dyDescent="0.25">
      <c r="B34093" s="683"/>
      <c r="C34093" s="683"/>
      <c r="D34093" s="684"/>
    </row>
    <row r="34094" spans="2:4" ht="15" customHeight="1" x14ac:dyDescent="0.25">
      <c r="B34094" s="683"/>
      <c r="C34094" s="683"/>
      <c r="D34094" s="684"/>
    </row>
    <row r="34095" spans="2:4" ht="15" customHeight="1" x14ac:dyDescent="0.25">
      <c r="B34095" s="683"/>
      <c r="C34095" s="683"/>
      <c r="D34095" s="684"/>
    </row>
    <row r="34096" spans="2:4" ht="15" customHeight="1" x14ac:dyDescent="0.25">
      <c r="B34096" s="683"/>
      <c r="C34096" s="683"/>
      <c r="D34096" s="684"/>
    </row>
    <row r="34097" spans="2:4" ht="15" customHeight="1" x14ac:dyDescent="0.25">
      <c r="B34097" s="683"/>
      <c r="C34097" s="683"/>
      <c r="D34097" s="684"/>
    </row>
    <row r="34098" spans="2:4" ht="15" customHeight="1" x14ac:dyDescent="0.25">
      <c r="B34098" s="683"/>
      <c r="C34098" s="683"/>
      <c r="D34098" s="684"/>
    </row>
    <row r="34099" spans="2:4" ht="15" customHeight="1" x14ac:dyDescent="0.25">
      <c r="B34099" s="683"/>
      <c r="C34099" s="683"/>
      <c r="D34099" s="684"/>
    </row>
    <row r="34100" spans="2:4" ht="15" customHeight="1" x14ac:dyDescent="0.25">
      <c r="B34100" s="683"/>
      <c r="C34100" s="683"/>
      <c r="D34100" s="684"/>
    </row>
    <row r="34101" spans="2:4" ht="15" customHeight="1" x14ac:dyDescent="0.25">
      <c r="B34101" s="683"/>
      <c r="C34101" s="683"/>
      <c r="D34101" s="684"/>
    </row>
    <row r="34102" spans="2:4" ht="15" customHeight="1" x14ac:dyDescent="0.25">
      <c r="B34102" s="683"/>
      <c r="C34102" s="683"/>
      <c r="D34102" s="684"/>
    </row>
    <row r="34103" spans="2:4" ht="15" customHeight="1" x14ac:dyDescent="0.25">
      <c r="B34103" s="683"/>
      <c r="C34103" s="683"/>
      <c r="D34103" s="684"/>
    </row>
    <row r="34104" spans="2:4" ht="15" customHeight="1" x14ac:dyDescent="0.25">
      <c r="B34104" s="683"/>
      <c r="C34104" s="683"/>
      <c r="D34104" s="684"/>
    </row>
    <row r="34105" spans="2:4" ht="15" customHeight="1" x14ac:dyDescent="0.25">
      <c r="B34105" s="683"/>
      <c r="C34105" s="683"/>
      <c r="D34105" s="684"/>
    </row>
    <row r="34106" spans="2:4" ht="15" customHeight="1" x14ac:dyDescent="0.25">
      <c r="B34106" s="683"/>
      <c r="C34106" s="683"/>
      <c r="D34106" s="684"/>
    </row>
    <row r="34107" spans="2:4" ht="15" customHeight="1" x14ac:dyDescent="0.25">
      <c r="B34107" s="683"/>
      <c r="C34107" s="683"/>
      <c r="D34107" s="684"/>
    </row>
    <row r="34108" spans="2:4" ht="15" customHeight="1" x14ac:dyDescent="0.25">
      <c r="B34108" s="683"/>
      <c r="C34108" s="683"/>
      <c r="D34108" s="684"/>
    </row>
    <row r="34109" spans="2:4" ht="15" customHeight="1" x14ac:dyDescent="0.25">
      <c r="B34109" s="683"/>
      <c r="C34109" s="683"/>
      <c r="D34109" s="684"/>
    </row>
    <row r="34110" spans="2:4" ht="15" customHeight="1" x14ac:dyDescent="0.25">
      <c r="B34110" s="683"/>
      <c r="C34110" s="683"/>
      <c r="D34110" s="684"/>
    </row>
    <row r="34111" spans="2:4" ht="15" customHeight="1" x14ac:dyDescent="0.25">
      <c r="B34111" s="683"/>
      <c r="C34111" s="683"/>
      <c r="D34111" s="684"/>
    </row>
    <row r="34112" spans="2:4" ht="15" customHeight="1" x14ac:dyDescent="0.25">
      <c r="B34112" s="683"/>
      <c r="C34112" s="683"/>
      <c r="D34112" s="684"/>
    </row>
    <row r="34113" spans="2:4" ht="15" customHeight="1" x14ac:dyDescent="0.25">
      <c r="B34113" s="683"/>
      <c r="C34113" s="683"/>
      <c r="D34113" s="684"/>
    </row>
    <row r="34114" spans="2:4" ht="15" customHeight="1" x14ac:dyDescent="0.25">
      <c r="B34114" s="683"/>
      <c r="C34114" s="683"/>
      <c r="D34114" s="684"/>
    </row>
    <row r="34115" spans="2:4" ht="15" customHeight="1" x14ac:dyDescent="0.25">
      <c r="B34115" s="683"/>
      <c r="C34115" s="683"/>
      <c r="D34115" s="684"/>
    </row>
    <row r="34116" spans="2:4" ht="15" customHeight="1" x14ac:dyDescent="0.25">
      <c r="B34116" s="683"/>
      <c r="C34116" s="683"/>
      <c r="D34116" s="684"/>
    </row>
    <row r="34117" spans="2:4" ht="15" customHeight="1" x14ac:dyDescent="0.25">
      <c r="B34117" s="683"/>
      <c r="C34117" s="683"/>
      <c r="D34117" s="684"/>
    </row>
    <row r="34118" spans="2:4" ht="15" customHeight="1" x14ac:dyDescent="0.25">
      <c r="B34118" s="683"/>
      <c r="C34118" s="683"/>
      <c r="D34118" s="684"/>
    </row>
    <row r="34119" spans="2:4" ht="15" customHeight="1" x14ac:dyDescent="0.25">
      <c r="B34119" s="683"/>
      <c r="C34119" s="683"/>
      <c r="D34119" s="684"/>
    </row>
    <row r="34120" spans="2:4" ht="15" customHeight="1" x14ac:dyDescent="0.25">
      <c r="B34120" s="683"/>
      <c r="C34120" s="683"/>
      <c r="D34120" s="684"/>
    </row>
    <row r="34121" spans="2:4" ht="15" customHeight="1" x14ac:dyDescent="0.25">
      <c r="B34121" s="683"/>
      <c r="C34121" s="683"/>
      <c r="D34121" s="684"/>
    </row>
    <row r="34122" spans="2:4" ht="15" customHeight="1" x14ac:dyDescent="0.25">
      <c r="B34122" s="683"/>
      <c r="C34122" s="683"/>
      <c r="D34122" s="684"/>
    </row>
    <row r="34123" spans="2:4" ht="15" customHeight="1" x14ac:dyDescent="0.25">
      <c r="B34123" s="683"/>
      <c r="C34123" s="683"/>
      <c r="D34123" s="684"/>
    </row>
    <row r="34124" spans="2:4" ht="15" customHeight="1" x14ac:dyDescent="0.25">
      <c r="B34124" s="683"/>
      <c r="C34124" s="683"/>
      <c r="D34124" s="684"/>
    </row>
    <row r="34125" spans="2:4" ht="15" customHeight="1" x14ac:dyDescent="0.25">
      <c r="B34125" s="683"/>
      <c r="C34125" s="683"/>
      <c r="D34125" s="684"/>
    </row>
    <row r="34126" spans="2:4" ht="15" customHeight="1" x14ac:dyDescent="0.25">
      <c r="B34126" s="683"/>
      <c r="C34126" s="683"/>
      <c r="D34126" s="684"/>
    </row>
    <row r="34127" spans="2:4" ht="15" customHeight="1" x14ac:dyDescent="0.25">
      <c r="B34127" s="683"/>
      <c r="C34127" s="683"/>
      <c r="D34127" s="684"/>
    </row>
    <row r="34128" spans="2:4" ht="15" customHeight="1" x14ac:dyDescent="0.25">
      <c r="B34128" s="683"/>
      <c r="C34128" s="683"/>
      <c r="D34128" s="684"/>
    </row>
    <row r="34129" spans="2:4" ht="15" customHeight="1" x14ac:dyDescent="0.25">
      <c r="B34129" s="683"/>
      <c r="C34129" s="683"/>
      <c r="D34129" s="684"/>
    </row>
    <row r="34130" spans="2:4" ht="15" customHeight="1" x14ac:dyDescent="0.25">
      <c r="B34130" s="683"/>
      <c r="C34130" s="683"/>
      <c r="D34130" s="684"/>
    </row>
    <row r="34131" spans="2:4" ht="15" customHeight="1" x14ac:dyDescent="0.25">
      <c r="B34131" s="683"/>
      <c r="C34131" s="683"/>
      <c r="D34131" s="684"/>
    </row>
    <row r="34132" spans="2:4" ht="15" customHeight="1" x14ac:dyDescent="0.25">
      <c r="B34132" s="683"/>
      <c r="C34132" s="683"/>
      <c r="D34132" s="684"/>
    </row>
    <row r="34133" spans="2:4" ht="15" customHeight="1" x14ac:dyDescent="0.25">
      <c r="B34133" s="683"/>
      <c r="C34133" s="683"/>
      <c r="D34133" s="684"/>
    </row>
    <row r="34134" spans="2:4" ht="15" customHeight="1" x14ac:dyDescent="0.25">
      <c r="B34134" s="683"/>
      <c r="C34134" s="683"/>
      <c r="D34134" s="684"/>
    </row>
    <row r="34135" spans="2:4" ht="15" customHeight="1" x14ac:dyDescent="0.25">
      <c r="B34135" s="683"/>
      <c r="C34135" s="683"/>
      <c r="D34135" s="684"/>
    </row>
    <row r="34136" spans="2:4" ht="15" customHeight="1" x14ac:dyDescent="0.25">
      <c r="B34136" s="683"/>
      <c r="C34136" s="683"/>
      <c r="D34136" s="684"/>
    </row>
    <row r="34137" spans="2:4" ht="15" customHeight="1" x14ac:dyDescent="0.25">
      <c r="B34137" s="683"/>
      <c r="C34137" s="683"/>
      <c r="D34137" s="684"/>
    </row>
    <row r="34138" spans="2:4" ht="15" customHeight="1" x14ac:dyDescent="0.25">
      <c r="B34138" s="683"/>
      <c r="C34138" s="683"/>
      <c r="D34138" s="684"/>
    </row>
    <row r="34139" spans="2:4" ht="15" customHeight="1" x14ac:dyDescent="0.25">
      <c r="B34139" s="683"/>
      <c r="C34139" s="683"/>
      <c r="D34139" s="684"/>
    </row>
    <row r="34140" spans="2:4" ht="15" customHeight="1" x14ac:dyDescent="0.25">
      <c r="B34140" s="683"/>
      <c r="C34140" s="683"/>
      <c r="D34140" s="684"/>
    </row>
    <row r="34141" spans="2:4" ht="15" customHeight="1" x14ac:dyDescent="0.25">
      <c r="B34141" s="683"/>
      <c r="C34141" s="683"/>
      <c r="D34141" s="684"/>
    </row>
    <row r="34142" spans="2:4" ht="15" customHeight="1" x14ac:dyDescent="0.25">
      <c r="B34142" s="683"/>
      <c r="C34142" s="683"/>
      <c r="D34142" s="684"/>
    </row>
    <row r="34143" spans="2:4" ht="15" customHeight="1" x14ac:dyDescent="0.25">
      <c r="B34143" s="683"/>
      <c r="C34143" s="683"/>
      <c r="D34143" s="684"/>
    </row>
    <row r="34144" spans="2:4" ht="15" customHeight="1" x14ac:dyDescent="0.25">
      <c r="B34144" s="683"/>
      <c r="C34144" s="683"/>
      <c r="D34144" s="684"/>
    </row>
    <row r="34145" spans="2:4" ht="15" customHeight="1" x14ac:dyDescent="0.25">
      <c r="B34145" s="683"/>
      <c r="C34145" s="683"/>
      <c r="D34145" s="684"/>
    </row>
    <row r="34146" spans="2:4" ht="15" customHeight="1" x14ac:dyDescent="0.25">
      <c r="B34146" s="683"/>
      <c r="C34146" s="683"/>
      <c r="D34146" s="684"/>
    </row>
    <row r="34147" spans="2:4" ht="15" customHeight="1" x14ac:dyDescent="0.25">
      <c r="B34147" s="683"/>
      <c r="C34147" s="683"/>
      <c r="D34147" s="684"/>
    </row>
    <row r="34148" spans="2:4" ht="15" customHeight="1" x14ac:dyDescent="0.25">
      <c r="B34148" s="683"/>
      <c r="C34148" s="683"/>
      <c r="D34148" s="684"/>
    </row>
    <row r="34149" spans="2:4" ht="15" customHeight="1" x14ac:dyDescent="0.25">
      <c r="B34149" s="683"/>
      <c r="C34149" s="683"/>
      <c r="D34149" s="684"/>
    </row>
    <row r="34150" spans="2:4" ht="15" customHeight="1" x14ac:dyDescent="0.25">
      <c r="B34150" s="683"/>
      <c r="C34150" s="683"/>
      <c r="D34150" s="684"/>
    </row>
    <row r="34151" spans="2:4" ht="15" customHeight="1" x14ac:dyDescent="0.25">
      <c r="B34151" s="683"/>
      <c r="C34151" s="683"/>
      <c r="D34151" s="684"/>
    </row>
    <row r="34152" spans="2:4" ht="15" customHeight="1" x14ac:dyDescent="0.25">
      <c r="B34152" s="683"/>
      <c r="C34152" s="683"/>
      <c r="D34152" s="684"/>
    </row>
    <row r="34153" spans="2:4" ht="15" customHeight="1" x14ac:dyDescent="0.25">
      <c r="B34153" s="683"/>
      <c r="C34153" s="683"/>
      <c r="D34153" s="684"/>
    </row>
    <row r="34154" spans="2:4" ht="15" customHeight="1" x14ac:dyDescent="0.25">
      <c r="B34154" s="683"/>
      <c r="C34154" s="683"/>
      <c r="D34154" s="684"/>
    </row>
    <row r="34155" spans="2:4" ht="15" customHeight="1" x14ac:dyDescent="0.25">
      <c r="B34155" s="683"/>
      <c r="C34155" s="683"/>
      <c r="D34155" s="684"/>
    </row>
    <row r="34156" spans="2:4" ht="15" customHeight="1" x14ac:dyDescent="0.25">
      <c r="B34156" s="683"/>
      <c r="C34156" s="683"/>
      <c r="D34156" s="684"/>
    </row>
    <row r="34157" spans="2:4" ht="15" customHeight="1" x14ac:dyDescent="0.25">
      <c r="B34157" s="683"/>
      <c r="C34157" s="683"/>
      <c r="D34157" s="684"/>
    </row>
    <row r="34158" spans="2:4" ht="15" customHeight="1" x14ac:dyDescent="0.25">
      <c r="B34158" s="683"/>
      <c r="C34158" s="683"/>
      <c r="D34158" s="684"/>
    </row>
    <row r="34159" spans="2:4" ht="15" customHeight="1" x14ac:dyDescent="0.25">
      <c r="B34159" s="683"/>
      <c r="C34159" s="683"/>
      <c r="D34159" s="684"/>
    </row>
    <row r="34160" spans="2:4" ht="15" customHeight="1" x14ac:dyDescent="0.25">
      <c r="B34160" s="683"/>
      <c r="C34160" s="683"/>
      <c r="D34160" s="684"/>
    </row>
    <row r="34161" spans="2:4" ht="15" customHeight="1" x14ac:dyDescent="0.25">
      <c r="B34161" s="683"/>
      <c r="C34161" s="683"/>
      <c r="D34161" s="684"/>
    </row>
    <row r="34162" spans="2:4" ht="15" customHeight="1" x14ac:dyDescent="0.25">
      <c r="B34162" s="683"/>
      <c r="C34162" s="683"/>
      <c r="D34162" s="684"/>
    </row>
    <row r="34163" spans="2:4" ht="15" customHeight="1" x14ac:dyDescent="0.25">
      <c r="B34163" s="683"/>
      <c r="C34163" s="683"/>
      <c r="D34163" s="684"/>
    </row>
    <row r="34164" spans="2:4" ht="15" customHeight="1" x14ac:dyDescent="0.25">
      <c r="B34164" s="683"/>
      <c r="C34164" s="683"/>
      <c r="D34164" s="684"/>
    </row>
    <row r="34165" spans="2:4" ht="15" customHeight="1" x14ac:dyDescent="0.25">
      <c r="B34165" s="683"/>
      <c r="C34165" s="683"/>
      <c r="D34165" s="684"/>
    </row>
    <row r="34166" spans="2:4" ht="15" customHeight="1" x14ac:dyDescent="0.25">
      <c r="B34166" s="683"/>
      <c r="C34166" s="683"/>
      <c r="D34166" s="684"/>
    </row>
    <row r="34167" spans="2:4" ht="15" customHeight="1" x14ac:dyDescent="0.25">
      <c r="B34167" s="683"/>
      <c r="C34167" s="683"/>
      <c r="D34167" s="684"/>
    </row>
    <row r="34168" spans="2:4" ht="15" customHeight="1" x14ac:dyDescent="0.25">
      <c r="B34168" s="683"/>
      <c r="C34168" s="683"/>
      <c r="D34168" s="684"/>
    </row>
    <row r="34169" spans="2:4" ht="15" customHeight="1" x14ac:dyDescent="0.25">
      <c r="B34169" s="683"/>
      <c r="C34169" s="683"/>
      <c r="D34169" s="684"/>
    </row>
    <row r="34170" spans="2:4" ht="15" customHeight="1" x14ac:dyDescent="0.25">
      <c r="B34170" s="683"/>
      <c r="C34170" s="683"/>
      <c r="D34170" s="684"/>
    </row>
    <row r="34171" spans="2:4" ht="15" customHeight="1" x14ac:dyDescent="0.25">
      <c r="B34171" s="683"/>
      <c r="C34171" s="683"/>
      <c r="D34171" s="684"/>
    </row>
    <row r="34172" spans="2:4" ht="15" customHeight="1" x14ac:dyDescent="0.25">
      <c r="B34172" s="683"/>
      <c r="C34172" s="683"/>
      <c r="D34172" s="684"/>
    </row>
    <row r="34173" spans="2:4" ht="15" customHeight="1" x14ac:dyDescent="0.25">
      <c r="B34173" s="683"/>
      <c r="C34173" s="683"/>
      <c r="D34173" s="684"/>
    </row>
    <row r="34174" spans="2:4" ht="15" customHeight="1" x14ac:dyDescent="0.25">
      <c r="B34174" s="683"/>
      <c r="C34174" s="683"/>
      <c r="D34174" s="684"/>
    </row>
    <row r="34175" spans="2:4" ht="15" customHeight="1" x14ac:dyDescent="0.25">
      <c r="B34175" s="683"/>
      <c r="C34175" s="683"/>
      <c r="D34175" s="684"/>
    </row>
    <row r="34176" spans="2:4" ht="15" customHeight="1" x14ac:dyDescent="0.25">
      <c r="B34176" s="683"/>
      <c r="C34176" s="683"/>
      <c r="D34176" s="684"/>
    </row>
    <row r="34177" spans="2:4" ht="15" customHeight="1" x14ac:dyDescent="0.25">
      <c r="B34177" s="683"/>
      <c r="C34177" s="683"/>
      <c r="D34177" s="684"/>
    </row>
    <row r="34178" spans="2:4" ht="15" customHeight="1" x14ac:dyDescent="0.25">
      <c r="B34178" s="683"/>
      <c r="C34178" s="683"/>
      <c r="D34178" s="684"/>
    </row>
    <row r="34179" spans="2:4" ht="15" customHeight="1" x14ac:dyDescent="0.25">
      <c r="B34179" s="683"/>
      <c r="C34179" s="683"/>
      <c r="D34179" s="684"/>
    </row>
    <row r="34180" spans="2:4" ht="15" customHeight="1" x14ac:dyDescent="0.25">
      <c r="B34180" s="683"/>
      <c r="C34180" s="683"/>
      <c r="D34180" s="684"/>
    </row>
    <row r="34181" spans="2:4" ht="15" customHeight="1" x14ac:dyDescent="0.25">
      <c r="B34181" s="683"/>
      <c r="C34181" s="683"/>
      <c r="D34181" s="684"/>
    </row>
    <row r="34182" spans="2:4" ht="15" customHeight="1" x14ac:dyDescent="0.25">
      <c r="B34182" s="683"/>
      <c r="C34182" s="683"/>
      <c r="D34182" s="684"/>
    </row>
    <row r="34183" spans="2:4" ht="15" customHeight="1" x14ac:dyDescent="0.25">
      <c r="B34183" s="683"/>
      <c r="C34183" s="683"/>
      <c r="D34183" s="684"/>
    </row>
    <row r="34184" spans="2:4" ht="15" customHeight="1" x14ac:dyDescent="0.25">
      <c r="B34184" s="683"/>
      <c r="C34184" s="683"/>
      <c r="D34184" s="684"/>
    </row>
    <row r="34185" spans="2:4" ht="15" customHeight="1" x14ac:dyDescent="0.25">
      <c r="B34185" s="683"/>
      <c r="C34185" s="683"/>
      <c r="D34185" s="684"/>
    </row>
    <row r="34186" spans="2:4" ht="15" customHeight="1" x14ac:dyDescent="0.25">
      <c r="B34186" s="683"/>
      <c r="C34186" s="683"/>
      <c r="D34186" s="684"/>
    </row>
    <row r="34187" spans="2:4" ht="15" customHeight="1" x14ac:dyDescent="0.25">
      <c r="B34187" s="683"/>
      <c r="C34187" s="683"/>
      <c r="D34187" s="684"/>
    </row>
    <row r="34188" spans="2:4" ht="15" customHeight="1" x14ac:dyDescent="0.25">
      <c r="B34188" s="683"/>
      <c r="C34188" s="683"/>
      <c r="D34188" s="684"/>
    </row>
    <row r="34189" spans="2:4" ht="15" customHeight="1" x14ac:dyDescent="0.25">
      <c r="B34189" s="683"/>
      <c r="C34189" s="683"/>
      <c r="D34189" s="684"/>
    </row>
    <row r="34190" spans="2:4" ht="15" customHeight="1" x14ac:dyDescent="0.25">
      <c r="B34190" s="683"/>
      <c r="C34190" s="683"/>
      <c r="D34190" s="684"/>
    </row>
    <row r="34191" spans="2:4" ht="15" customHeight="1" x14ac:dyDescent="0.25">
      <c r="B34191" s="683"/>
      <c r="C34191" s="683"/>
      <c r="D34191" s="684"/>
    </row>
    <row r="34192" spans="2:4" ht="15" customHeight="1" x14ac:dyDescent="0.25">
      <c r="B34192" s="683"/>
      <c r="C34192" s="683"/>
      <c r="D34192" s="684"/>
    </row>
    <row r="34193" spans="2:4" ht="15" customHeight="1" x14ac:dyDescent="0.25">
      <c r="B34193" s="683"/>
      <c r="C34193" s="683"/>
      <c r="D34193" s="684"/>
    </row>
    <row r="34194" spans="2:4" ht="15" customHeight="1" x14ac:dyDescent="0.25">
      <c r="B34194" s="683"/>
      <c r="C34194" s="683"/>
      <c r="D34194" s="684"/>
    </row>
    <row r="34195" spans="2:4" ht="15" customHeight="1" x14ac:dyDescent="0.25">
      <c r="B34195" s="683"/>
      <c r="C34195" s="683"/>
      <c r="D34195" s="684"/>
    </row>
    <row r="34196" spans="2:4" ht="15" customHeight="1" x14ac:dyDescent="0.25">
      <c r="B34196" s="683"/>
      <c r="C34196" s="683"/>
      <c r="D34196" s="684"/>
    </row>
    <row r="34197" spans="2:4" ht="15" customHeight="1" x14ac:dyDescent="0.25">
      <c r="B34197" s="683"/>
      <c r="C34197" s="683"/>
      <c r="D34197" s="684"/>
    </row>
    <row r="34198" spans="2:4" ht="15" customHeight="1" x14ac:dyDescent="0.25">
      <c r="B34198" s="683"/>
      <c r="C34198" s="683"/>
      <c r="D34198" s="684"/>
    </row>
    <row r="34199" spans="2:4" ht="15" customHeight="1" x14ac:dyDescent="0.25">
      <c r="B34199" s="683"/>
      <c r="C34199" s="683"/>
      <c r="D34199" s="684"/>
    </row>
    <row r="34200" spans="2:4" ht="15" customHeight="1" x14ac:dyDescent="0.25">
      <c r="B34200" s="683"/>
      <c r="C34200" s="683"/>
      <c r="D34200" s="684"/>
    </row>
    <row r="34201" spans="2:4" ht="15" customHeight="1" x14ac:dyDescent="0.25">
      <c r="B34201" s="683"/>
      <c r="C34201" s="683"/>
      <c r="D34201" s="684"/>
    </row>
    <row r="34202" spans="2:4" ht="15" customHeight="1" x14ac:dyDescent="0.25">
      <c r="B34202" s="683"/>
      <c r="C34202" s="683"/>
      <c r="D34202" s="684"/>
    </row>
    <row r="34203" spans="2:4" ht="15" customHeight="1" x14ac:dyDescent="0.25">
      <c r="B34203" s="683"/>
      <c r="C34203" s="683"/>
      <c r="D34203" s="684"/>
    </row>
    <row r="34204" spans="2:4" ht="15" customHeight="1" x14ac:dyDescent="0.25">
      <c r="B34204" s="683"/>
      <c r="C34204" s="683"/>
      <c r="D34204" s="684"/>
    </row>
    <row r="34205" spans="2:4" ht="15" customHeight="1" x14ac:dyDescent="0.25">
      <c r="B34205" s="683"/>
      <c r="C34205" s="683"/>
      <c r="D34205" s="684"/>
    </row>
    <row r="34206" spans="2:4" ht="15" customHeight="1" x14ac:dyDescent="0.25">
      <c r="B34206" s="683"/>
      <c r="C34206" s="683"/>
      <c r="D34206" s="684"/>
    </row>
    <row r="34207" spans="2:4" ht="15" customHeight="1" x14ac:dyDescent="0.25">
      <c r="B34207" s="683"/>
      <c r="C34207" s="683"/>
      <c r="D34207" s="684"/>
    </row>
    <row r="34208" spans="2:4" ht="15" customHeight="1" x14ac:dyDescent="0.25">
      <c r="B34208" s="683"/>
      <c r="C34208" s="683"/>
      <c r="D34208" s="684"/>
    </row>
    <row r="34209" spans="2:4" ht="15" customHeight="1" x14ac:dyDescent="0.25">
      <c r="B34209" s="683"/>
      <c r="C34209" s="683"/>
      <c r="D34209" s="684"/>
    </row>
    <row r="34210" spans="2:4" ht="15" customHeight="1" x14ac:dyDescent="0.25">
      <c r="B34210" s="683"/>
      <c r="C34210" s="683"/>
      <c r="D34210" s="684"/>
    </row>
    <row r="34211" spans="2:4" ht="15" customHeight="1" x14ac:dyDescent="0.25">
      <c r="B34211" s="683"/>
      <c r="C34211" s="683"/>
      <c r="D34211" s="684"/>
    </row>
    <row r="34212" spans="2:4" ht="15" customHeight="1" x14ac:dyDescent="0.25">
      <c r="B34212" s="683"/>
      <c r="C34212" s="683"/>
      <c r="D34212" s="684"/>
    </row>
    <row r="34213" spans="2:4" ht="15" customHeight="1" x14ac:dyDescent="0.25">
      <c r="B34213" s="683"/>
      <c r="C34213" s="683"/>
      <c r="D34213" s="684"/>
    </row>
    <row r="34214" spans="2:4" ht="15" customHeight="1" x14ac:dyDescent="0.25">
      <c r="B34214" s="683"/>
      <c r="C34214" s="683"/>
      <c r="D34214" s="684"/>
    </row>
    <row r="34215" spans="2:4" ht="15" customHeight="1" x14ac:dyDescent="0.25">
      <c r="B34215" s="683"/>
      <c r="C34215" s="683"/>
      <c r="D34215" s="684"/>
    </row>
    <row r="34216" spans="2:4" ht="15" customHeight="1" x14ac:dyDescent="0.25">
      <c r="B34216" s="683"/>
      <c r="C34216" s="683"/>
      <c r="D34216" s="684"/>
    </row>
    <row r="34217" spans="2:4" ht="15" customHeight="1" x14ac:dyDescent="0.25">
      <c r="B34217" s="683"/>
      <c r="C34217" s="683"/>
      <c r="D34217" s="684"/>
    </row>
    <row r="34218" spans="2:4" ht="15" customHeight="1" x14ac:dyDescent="0.25">
      <c r="B34218" s="683"/>
      <c r="C34218" s="683"/>
      <c r="D34218" s="684"/>
    </row>
    <row r="34219" spans="2:4" ht="15" customHeight="1" x14ac:dyDescent="0.25">
      <c r="B34219" s="683"/>
      <c r="C34219" s="683"/>
      <c r="D34219" s="684"/>
    </row>
    <row r="34220" spans="2:4" ht="15" customHeight="1" x14ac:dyDescent="0.25">
      <c r="B34220" s="683"/>
      <c r="C34220" s="683"/>
      <c r="D34220" s="684"/>
    </row>
    <row r="34221" spans="2:4" ht="15" customHeight="1" x14ac:dyDescent="0.25">
      <c r="B34221" s="683"/>
      <c r="C34221" s="683"/>
      <c r="D34221" s="684"/>
    </row>
    <row r="34222" spans="2:4" ht="15" customHeight="1" x14ac:dyDescent="0.25">
      <c r="B34222" s="683"/>
      <c r="C34222" s="683"/>
      <c r="D34222" s="684"/>
    </row>
    <row r="34223" spans="2:4" ht="15" customHeight="1" x14ac:dyDescent="0.25">
      <c r="B34223" s="683"/>
      <c r="C34223" s="683"/>
      <c r="D34223" s="684"/>
    </row>
    <row r="34224" spans="2:4" ht="15" customHeight="1" x14ac:dyDescent="0.25">
      <c r="B34224" s="683"/>
      <c r="C34224" s="683"/>
      <c r="D34224" s="684"/>
    </row>
    <row r="34225" spans="2:4" ht="15" customHeight="1" x14ac:dyDescent="0.25">
      <c r="B34225" s="683"/>
      <c r="C34225" s="683"/>
      <c r="D34225" s="684"/>
    </row>
    <row r="34226" spans="2:4" ht="15" customHeight="1" x14ac:dyDescent="0.25">
      <c r="B34226" s="683"/>
      <c r="C34226" s="683"/>
      <c r="D34226" s="684"/>
    </row>
    <row r="34227" spans="2:4" ht="15" customHeight="1" x14ac:dyDescent="0.25">
      <c r="B34227" s="683"/>
      <c r="C34227" s="683"/>
      <c r="D34227" s="684"/>
    </row>
    <row r="34228" spans="2:4" ht="15" customHeight="1" x14ac:dyDescent="0.25">
      <c r="B34228" s="683"/>
      <c r="C34228" s="683"/>
      <c r="D34228" s="684"/>
    </row>
    <row r="34229" spans="2:4" ht="15" customHeight="1" x14ac:dyDescent="0.25">
      <c r="B34229" s="683"/>
      <c r="C34229" s="683"/>
      <c r="D34229" s="684"/>
    </row>
    <row r="34230" spans="2:4" ht="15" customHeight="1" x14ac:dyDescent="0.25">
      <c r="B34230" s="683"/>
      <c r="C34230" s="683"/>
      <c r="D34230" s="684"/>
    </row>
    <row r="34231" spans="2:4" ht="15" customHeight="1" x14ac:dyDescent="0.25">
      <c r="B34231" s="683"/>
      <c r="C34231" s="683"/>
      <c r="D34231" s="684"/>
    </row>
    <row r="34232" spans="2:4" ht="15" customHeight="1" x14ac:dyDescent="0.25">
      <c r="B34232" s="683"/>
      <c r="C34232" s="683"/>
      <c r="D34232" s="684"/>
    </row>
    <row r="34233" spans="2:4" ht="15" customHeight="1" x14ac:dyDescent="0.25">
      <c r="B34233" s="683"/>
      <c r="C34233" s="683"/>
      <c r="D34233" s="684"/>
    </row>
    <row r="34234" spans="2:4" ht="15" customHeight="1" x14ac:dyDescent="0.25">
      <c r="B34234" s="683"/>
      <c r="C34234" s="683"/>
      <c r="D34234" s="684"/>
    </row>
    <row r="34235" spans="2:4" ht="15" customHeight="1" x14ac:dyDescent="0.25">
      <c r="B34235" s="683"/>
      <c r="C34235" s="683"/>
      <c r="D34235" s="684"/>
    </row>
    <row r="34236" spans="2:4" ht="15" customHeight="1" x14ac:dyDescent="0.25">
      <c r="B34236" s="683"/>
      <c r="C34236" s="683"/>
      <c r="D34236" s="684"/>
    </row>
    <row r="34237" spans="2:4" ht="15" customHeight="1" x14ac:dyDescent="0.25">
      <c r="B34237" s="683"/>
      <c r="C34237" s="683"/>
      <c r="D34237" s="684"/>
    </row>
    <row r="34238" spans="2:4" ht="15" customHeight="1" x14ac:dyDescent="0.25">
      <c r="B34238" s="683"/>
      <c r="C34238" s="683"/>
      <c r="D34238" s="684"/>
    </row>
    <row r="34239" spans="2:4" ht="15" customHeight="1" x14ac:dyDescent="0.25">
      <c r="B34239" s="683"/>
      <c r="C34239" s="683"/>
      <c r="D34239" s="684"/>
    </row>
    <row r="34240" spans="2:4" ht="15" customHeight="1" x14ac:dyDescent="0.25">
      <c r="B34240" s="683"/>
      <c r="C34240" s="683"/>
      <c r="D34240" s="684"/>
    </row>
    <row r="34241" spans="2:4" ht="15" customHeight="1" x14ac:dyDescent="0.25">
      <c r="B34241" s="683"/>
      <c r="C34241" s="683"/>
      <c r="D34241" s="684"/>
    </row>
    <row r="34242" spans="2:4" ht="15" customHeight="1" x14ac:dyDescent="0.25">
      <c r="B34242" s="683"/>
      <c r="C34242" s="683"/>
      <c r="D34242" s="684"/>
    </row>
    <row r="34243" spans="2:4" ht="15" customHeight="1" x14ac:dyDescent="0.25">
      <c r="B34243" s="683"/>
      <c r="C34243" s="683"/>
      <c r="D34243" s="684"/>
    </row>
    <row r="34244" spans="2:4" ht="15" customHeight="1" x14ac:dyDescent="0.25">
      <c r="B34244" s="683"/>
      <c r="C34244" s="683"/>
      <c r="D34244" s="684"/>
    </row>
    <row r="34245" spans="2:4" ht="15" customHeight="1" x14ac:dyDescent="0.25">
      <c r="B34245" s="683"/>
      <c r="C34245" s="683"/>
      <c r="D34245" s="684"/>
    </row>
    <row r="34246" spans="2:4" ht="15" customHeight="1" x14ac:dyDescent="0.25">
      <c r="B34246" s="683"/>
      <c r="C34246" s="683"/>
      <c r="D34246" s="684"/>
    </row>
    <row r="34247" spans="2:4" ht="15" customHeight="1" x14ac:dyDescent="0.25">
      <c r="B34247" s="683"/>
      <c r="C34247" s="683"/>
      <c r="D34247" s="684"/>
    </row>
    <row r="34248" spans="2:4" ht="15" customHeight="1" x14ac:dyDescent="0.25">
      <c r="B34248" s="683"/>
      <c r="C34248" s="683"/>
      <c r="D34248" s="684"/>
    </row>
    <row r="34249" spans="2:4" ht="15" customHeight="1" x14ac:dyDescent="0.25">
      <c r="B34249" s="683"/>
      <c r="C34249" s="683"/>
      <c r="D34249" s="684"/>
    </row>
    <row r="34250" spans="2:4" ht="15" customHeight="1" x14ac:dyDescent="0.25">
      <c r="B34250" s="683"/>
      <c r="C34250" s="683"/>
      <c r="D34250" s="684"/>
    </row>
    <row r="34251" spans="2:4" ht="15" customHeight="1" x14ac:dyDescent="0.25">
      <c r="B34251" s="683"/>
      <c r="C34251" s="683"/>
      <c r="D34251" s="684"/>
    </row>
    <row r="34252" spans="2:4" ht="15" customHeight="1" x14ac:dyDescent="0.25">
      <c r="B34252" s="683"/>
      <c r="C34252" s="683"/>
      <c r="D34252" s="684"/>
    </row>
    <row r="34253" spans="2:4" ht="15" customHeight="1" x14ac:dyDescent="0.25">
      <c r="B34253" s="683"/>
      <c r="C34253" s="683"/>
      <c r="D34253" s="684"/>
    </row>
    <row r="34254" spans="2:4" ht="15" customHeight="1" x14ac:dyDescent="0.25">
      <c r="B34254" s="683"/>
      <c r="C34254" s="683"/>
      <c r="D34254" s="684"/>
    </row>
    <row r="34255" spans="2:4" ht="15" customHeight="1" x14ac:dyDescent="0.25">
      <c r="B34255" s="683"/>
      <c r="C34255" s="683"/>
      <c r="D34255" s="684"/>
    </row>
    <row r="34256" spans="2:4" ht="15" customHeight="1" x14ac:dyDescent="0.25">
      <c r="B34256" s="683"/>
      <c r="C34256" s="683"/>
      <c r="D34256" s="684"/>
    </row>
    <row r="34257" spans="2:4" ht="15" customHeight="1" x14ac:dyDescent="0.25">
      <c r="B34257" s="683"/>
      <c r="C34257" s="683"/>
      <c r="D34257" s="684"/>
    </row>
    <row r="34258" spans="2:4" ht="15" customHeight="1" x14ac:dyDescent="0.25">
      <c r="B34258" s="683"/>
      <c r="C34258" s="683"/>
      <c r="D34258" s="684"/>
    </row>
    <row r="34259" spans="2:4" ht="15" customHeight="1" x14ac:dyDescent="0.25">
      <c r="B34259" s="683"/>
      <c r="C34259" s="683"/>
      <c r="D34259" s="684"/>
    </row>
    <row r="34260" spans="2:4" ht="15" customHeight="1" x14ac:dyDescent="0.25">
      <c r="B34260" s="683"/>
      <c r="C34260" s="683"/>
      <c r="D34260" s="684"/>
    </row>
    <row r="34261" spans="2:4" ht="15" customHeight="1" x14ac:dyDescent="0.25">
      <c r="B34261" s="683"/>
      <c r="C34261" s="683"/>
      <c r="D34261" s="684"/>
    </row>
    <row r="34262" spans="2:4" ht="15" customHeight="1" x14ac:dyDescent="0.25">
      <c r="B34262" s="683"/>
      <c r="C34262" s="683"/>
      <c r="D34262" s="684"/>
    </row>
    <row r="34263" spans="2:4" ht="15" customHeight="1" x14ac:dyDescent="0.25">
      <c r="B34263" s="683"/>
      <c r="C34263" s="683"/>
      <c r="D34263" s="684"/>
    </row>
    <row r="34264" spans="2:4" ht="15" customHeight="1" x14ac:dyDescent="0.25">
      <c r="B34264" s="683"/>
      <c r="C34264" s="683"/>
      <c r="D34264" s="684"/>
    </row>
    <row r="34265" spans="2:4" ht="15" customHeight="1" x14ac:dyDescent="0.25">
      <c r="B34265" s="683"/>
      <c r="C34265" s="683"/>
      <c r="D34265" s="684"/>
    </row>
    <row r="34266" spans="2:4" ht="15" customHeight="1" x14ac:dyDescent="0.25">
      <c r="B34266" s="683"/>
      <c r="C34266" s="683"/>
      <c r="D34266" s="684"/>
    </row>
    <row r="34267" spans="2:4" ht="15" customHeight="1" x14ac:dyDescent="0.25">
      <c r="B34267" s="683"/>
      <c r="C34267" s="683"/>
      <c r="D34267" s="684"/>
    </row>
    <row r="34268" spans="2:4" ht="15" customHeight="1" x14ac:dyDescent="0.25">
      <c r="B34268" s="683"/>
      <c r="C34268" s="683"/>
      <c r="D34268" s="684"/>
    </row>
    <row r="34269" spans="2:4" ht="15" customHeight="1" x14ac:dyDescent="0.25">
      <c r="B34269" s="683"/>
      <c r="C34269" s="683"/>
      <c r="D34269" s="684"/>
    </row>
    <row r="34270" spans="2:4" ht="15" customHeight="1" x14ac:dyDescent="0.25">
      <c r="B34270" s="683"/>
      <c r="C34270" s="683"/>
      <c r="D34270" s="684"/>
    </row>
    <row r="34271" spans="2:4" ht="15" customHeight="1" x14ac:dyDescent="0.25">
      <c r="B34271" s="683"/>
      <c r="C34271" s="683"/>
      <c r="D34271" s="684"/>
    </row>
    <row r="34272" spans="2:4" ht="15" customHeight="1" x14ac:dyDescent="0.25">
      <c r="B34272" s="683"/>
      <c r="C34272" s="683"/>
      <c r="D34272" s="684"/>
    </row>
    <row r="34273" spans="2:4" ht="15" customHeight="1" x14ac:dyDescent="0.25">
      <c r="B34273" s="683"/>
      <c r="C34273" s="683"/>
      <c r="D34273" s="684"/>
    </row>
    <row r="34274" spans="2:4" ht="15" customHeight="1" x14ac:dyDescent="0.25">
      <c r="B34274" s="683"/>
      <c r="C34274" s="683"/>
      <c r="D34274" s="684"/>
    </row>
    <row r="34275" spans="2:4" ht="15" customHeight="1" x14ac:dyDescent="0.25">
      <c r="B34275" s="683"/>
      <c r="C34275" s="683"/>
      <c r="D34275" s="684"/>
    </row>
    <row r="34276" spans="2:4" ht="15" customHeight="1" x14ac:dyDescent="0.25">
      <c r="B34276" s="683"/>
      <c r="C34276" s="683"/>
      <c r="D34276" s="684"/>
    </row>
    <row r="34277" spans="2:4" ht="15" customHeight="1" x14ac:dyDescent="0.25">
      <c r="B34277" s="683"/>
      <c r="C34277" s="683"/>
      <c r="D34277" s="684"/>
    </row>
    <row r="34278" spans="2:4" ht="15" customHeight="1" x14ac:dyDescent="0.25">
      <c r="B34278" s="683"/>
      <c r="C34278" s="683"/>
      <c r="D34278" s="684"/>
    </row>
    <row r="34279" spans="2:4" ht="15" customHeight="1" x14ac:dyDescent="0.25">
      <c r="B34279" s="683"/>
      <c r="C34279" s="683"/>
      <c r="D34279" s="684"/>
    </row>
    <row r="34280" spans="2:4" ht="15" customHeight="1" x14ac:dyDescent="0.25">
      <c r="B34280" s="683"/>
      <c r="C34280" s="683"/>
      <c r="D34280" s="684"/>
    </row>
    <row r="34281" spans="2:4" ht="15" customHeight="1" x14ac:dyDescent="0.25">
      <c r="B34281" s="683"/>
      <c r="C34281" s="683"/>
      <c r="D34281" s="684"/>
    </row>
    <row r="34282" spans="2:4" ht="15" customHeight="1" x14ac:dyDescent="0.25">
      <c r="B34282" s="683"/>
      <c r="C34282" s="683"/>
      <c r="D34282" s="684"/>
    </row>
    <row r="34283" spans="2:4" ht="15" customHeight="1" x14ac:dyDescent="0.25">
      <c r="B34283" s="683"/>
      <c r="C34283" s="683"/>
      <c r="D34283" s="684"/>
    </row>
    <row r="34284" spans="2:4" ht="15" customHeight="1" x14ac:dyDescent="0.25">
      <c r="B34284" s="683"/>
      <c r="C34284" s="683"/>
      <c r="D34284" s="684"/>
    </row>
    <row r="34285" spans="2:4" ht="15" customHeight="1" x14ac:dyDescent="0.25">
      <c r="B34285" s="683"/>
      <c r="C34285" s="683"/>
      <c r="D34285" s="684"/>
    </row>
    <row r="34286" spans="2:4" ht="15" customHeight="1" x14ac:dyDescent="0.25">
      <c r="B34286" s="683"/>
      <c r="C34286" s="683"/>
      <c r="D34286" s="684"/>
    </row>
    <row r="34287" spans="2:4" ht="15" customHeight="1" x14ac:dyDescent="0.25">
      <c r="B34287" s="683"/>
      <c r="C34287" s="683"/>
      <c r="D34287" s="684"/>
    </row>
    <row r="34288" spans="2:4" ht="15" customHeight="1" x14ac:dyDescent="0.25">
      <c r="B34288" s="683"/>
      <c r="C34288" s="683"/>
      <c r="D34288" s="684"/>
    </row>
    <row r="34289" spans="2:4" ht="15" customHeight="1" x14ac:dyDescent="0.25">
      <c r="B34289" s="683"/>
      <c r="C34289" s="683"/>
      <c r="D34289" s="684"/>
    </row>
    <row r="34290" spans="2:4" ht="15" customHeight="1" x14ac:dyDescent="0.25">
      <c r="B34290" s="683"/>
      <c r="C34290" s="683"/>
      <c r="D34290" s="684"/>
    </row>
    <row r="34291" spans="2:4" ht="15" customHeight="1" x14ac:dyDescent="0.25">
      <c r="B34291" s="683"/>
      <c r="C34291" s="683"/>
      <c r="D34291" s="684"/>
    </row>
    <row r="34292" spans="2:4" ht="15" customHeight="1" x14ac:dyDescent="0.25">
      <c r="B34292" s="683"/>
      <c r="C34292" s="683"/>
      <c r="D34292" s="684"/>
    </row>
    <row r="34293" spans="2:4" ht="15" customHeight="1" x14ac:dyDescent="0.25">
      <c r="B34293" s="683"/>
      <c r="C34293" s="683"/>
      <c r="D34293" s="684"/>
    </row>
    <row r="34294" spans="2:4" ht="15" customHeight="1" x14ac:dyDescent="0.25">
      <c r="B34294" s="683"/>
      <c r="C34294" s="683"/>
      <c r="D34294" s="684"/>
    </row>
    <row r="34295" spans="2:4" ht="15" customHeight="1" x14ac:dyDescent="0.25">
      <c r="B34295" s="683"/>
      <c r="C34295" s="683"/>
      <c r="D34295" s="684"/>
    </row>
    <row r="34296" spans="2:4" ht="15" customHeight="1" x14ac:dyDescent="0.25">
      <c r="B34296" s="683"/>
      <c r="C34296" s="683"/>
      <c r="D34296" s="684"/>
    </row>
    <row r="34297" spans="2:4" ht="15" customHeight="1" x14ac:dyDescent="0.25">
      <c r="B34297" s="683"/>
      <c r="C34297" s="683"/>
      <c r="D34297" s="684"/>
    </row>
    <row r="34298" spans="2:4" ht="15" customHeight="1" x14ac:dyDescent="0.25">
      <c r="B34298" s="683"/>
      <c r="C34298" s="683"/>
      <c r="D34298" s="684"/>
    </row>
    <row r="34299" spans="2:4" ht="15" customHeight="1" x14ac:dyDescent="0.25">
      <c r="B34299" s="683"/>
      <c r="C34299" s="683"/>
      <c r="D34299" s="684"/>
    </row>
    <row r="34300" spans="2:4" ht="15" customHeight="1" x14ac:dyDescent="0.25">
      <c r="B34300" s="683"/>
      <c r="C34300" s="683"/>
      <c r="D34300" s="684"/>
    </row>
    <row r="34301" spans="2:4" ht="15" customHeight="1" x14ac:dyDescent="0.25">
      <c r="B34301" s="683"/>
      <c r="C34301" s="683"/>
      <c r="D34301" s="684"/>
    </row>
    <row r="34302" spans="2:4" ht="15" customHeight="1" x14ac:dyDescent="0.25">
      <c r="B34302" s="683"/>
      <c r="C34302" s="683"/>
      <c r="D34302" s="684"/>
    </row>
    <row r="34303" spans="2:4" ht="15" customHeight="1" x14ac:dyDescent="0.25">
      <c r="B34303" s="683"/>
      <c r="C34303" s="683"/>
      <c r="D34303" s="684"/>
    </row>
    <row r="34304" spans="2:4" ht="15" customHeight="1" x14ac:dyDescent="0.25">
      <c r="B34304" s="683"/>
      <c r="C34304" s="683"/>
      <c r="D34304" s="684"/>
    </row>
    <row r="34305" spans="2:4" ht="15" customHeight="1" x14ac:dyDescent="0.25">
      <c r="B34305" s="683"/>
      <c r="C34305" s="683"/>
      <c r="D34305" s="684"/>
    </row>
    <row r="34306" spans="2:4" ht="15" customHeight="1" x14ac:dyDescent="0.25">
      <c r="B34306" s="683"/>
      <c r="C34306" s="683"/>
      <c r="D34306" s="684"/>
    </row>
    <row r="34307" spans="2:4" ht="15" customHeight="1" x14ac:dyDescent="0.25">
      <c r="B34307" s="683"/>
      <c r="C34307" s="683"/>
      <c r="D34307" s="684"/>
    </row>
    <row r="34308" spans="2:4" ht="15" customHeight="1" x14ac:dyDescent="0.25">
      <c r="B34308" s="683"/>
      <c r="C34308" s="683"/>
      <c r="D34308" s="684"/>
    </row>
    <row r="34309" spans="2:4" ht="15" customHeight="1" x14ac:dyDescent="0.25">
      <c r="B34309" s="683"/>
      <c r="C34309" s="683"/>
      <c r="D34309" s="684"/>
    </row>
    <row r="34310" spans="2:4" ht="15" customHeight="1" x14ac:dyDescent="0.25">
      <c r="B34310" s="683"/>
      <c r="C34310" s="683"/>
      <c r="D34310" s="684"/>
    </row>
    <row r="34311" spans="2:4" ht="15" customHeight="1" x14ac:dyDescent="0.25">
      <c r="B34311" s="683"/>
      <c r="C34311" s="683"/>
      <c r="D34311" s="684"/>
    </row>
    <row r="34312" spans="2:4" ht="15" customHeight="1" x14ac:dyDescent="0.25">
      <c r="B34312" s="683"/>
      <c r="C34312" s="683"/>
      <c r="D34312" s="684"/>
    </row>
    <row r="34313" spans="2:4" ht="15" customHeight="1" x14ac:dyDescent="0.25">
      <c r="B34313" s="683"/>
      <c r="C34313" s="683"/>
      <c r="D34313" s="684"/>
    </row>
    <row r="34314" spans="2:4" ht="15" customHeight="1" x14ac:dyDescent="0.25">
      <c r="B34314" s="683"/>
      <c r="C34314" s="683"/>
      <c r="D34314" s="684"/>
    </row>
    <row r="34315" spans="2:4" ht="15" customHeight="1" x14ac:dyDescent="0.25">
      <c r="B34315" s="683"/>
      <c r="C34315" s="683"/>
      <c r="D34315" s="684"/>
    </row>
    <row r="34316" spans="2:4" ht="15" customHeight="1" x14ac:dyDescent="0.25">
      <c r="B34316" s="683"/>
      <c r="C34316" s="683"/>
      <c r="D34316" s="684"/>
    </row>
    <row r="34317" spans="2:4" ht="15" customHeight="1" x14ac:dyDescent="0.25">
      <c r="B34317" s="683"/>
      <c r="C34317" s="683"/>
      <c r="D34317" s="684"/>
    </row>
    <row r="34318" spans="2:4" ht="15" customHeight="1" x14ac:dyDescent="0.25">
      <c r="B34318" s="683"/>
      <c r="C34318" s="683"/>
      <c r="D34318" s="684"/>
    </row>
    <row r="34319" spans="2:4" ht="15" customHeight="1" x14ac:dyDescent="0.25">
      <c r="B34319" s="683"/>
      <c r="C34319" s="683"/>
      <c r="D34319" s="684"/>
    </row>
    <row r="34320" spans="2:4" ht="15" customHeight="1" x14ac:dyDescent="0.25">
      <c r="B34320" s="683"/>
      <c r="C34320" s="683"/>
      <c r="D34320" s="684"/>
    </row>
    <row r="34321" spans="2:4" ht="15" customHeight="1" x14ac:dyDescent="0.25">
      <c r="B34321" s="683"/>
      <c r="C34321" s="683"/>
      <c r="D34321" s="684"/>
    </row>
    <row r="34322" spans="2:4" ht="15" customHeight="1" x14ac:dyDescent="0.25">
      <c r="B34322" s="683"/>
      <c r="C34322" s="683"/>
      <c r="D34322" s="684"/>
    </row>
    <row r="34323" spans="2:4" ht="15" customHeight="1" x14ac:dyDescent="0.25">
      <c r="B34323" s="683"/>
      <c r="C34323" s="683"/>
      <c r="D34323" s="684"/>
    </row>
    <row r="34324" spans="2:4" ht="15" customHeight="1" x14ac:dyDescent="0.25">
      <c r="B34324" s="683"/>
      <c r="C34324" s="683"/>
      <c r="D34324" s="684"/>
    </row>
    <row r="34325" spans="2:4" ht="15" customHeight="1" x14ac:dyDescent="0.25">
      <c r="B34325" s="683"/>
      <c r="C34325" s="683"/>
      <c r="D34325" s="684"/>
    </row>
    <row r="34326" spans="2:4" ht="15" customHeight="1" x14ac:dyDescent="0.25">
      <c r="B34326" s="683"/>
      <c r="C34326" s="683"/>
      <c r="D34326" s="684"/>
    </row>
    <row r="34327" spans="2:4" ht="15" customHeight="1" x14ac:dyDescent="0.25">
      <c r="B34327" s="683"/>
      <c r="C34327" s="683"/>
      <c r="D34327" s="684"/>
    </row>
    <row r="34328" spans="2:4" ht="15" customHeight="1" x14ac:dyDescent="0.25">
      <c r="B34328" s="683"/>
      <c r="C34328" s="683"/>
      <c r="D34328" s="684"/>
    </row>
    <row r="34329" spans="2:4" ht="15" customHeight="1" x14ac:dyDescent="0.25">
      <c r="B34329" s="683"/>
      <c r="C34329" s="683"/>
      <c r="D34329" s="684"/>
    </row>
    <row r="34330" spans="2:4" ht="15" customHeight="1" x14ac:dyDescent="0.25">
      <c r="B34330" s="683"/>
      <c r="C34330" s="683"/>
      <c r="D34330" s="684"/>
    </row>
    <row r="34331" spans="2:4" ht="15" customHeight="1" x14ac:dyDescent="0.25">
      <c r="B34331" s="683"/>
      <c r="C34331" s="683"/>
      <c r="D34331" s="684"/>
    </row>
    <row r="34332" spans="2:4" ht="15" customHeight="1" x14ac:dyDescent="0.25">
      <c r="B34332" s="683"/>
      <c r="C34332" s="683"/>
      <c r="D34332" s="684"/>
    </row>
    <row r="34333" spans="2:4" ht="15" customHeight="1" x14ac:dyDescent="0.25">
      <c r="B34333" s="683"/>
      <c r="C34333" s="683"/>
      <c r="D34333" s="684"/>
    </row>
    <row r="34334" spans="2:4" ht="15" customHeight="1" x14ac:dyDescent="0.25">
      <c r="B34334" s="683"/>
      <c r="C34334" s="683"/>
      <c r="D34334" s="684"/>
    </row>
    <row r="34335" spans="2:4" ht="15" customHeight="1" x14ac:dyDescent="0.25">
      <c r="B34335" s="683"/>
      <c r="C34335" s="683"/>
      <c r="D34335" s="684"/>
    </row>
    <row r="34336" spans="2:4" ht="15" customHeight="1" x14ac:dyDescent="0.25">
      <c r="B34336" s="683"/>
      <c r="C34336" s="683"/>
      <c r="D34336" s="684"/>
    </row>
    <row r="34337" spans="2:4" ht="15" customHeight="1" x14ac:dyDescent="0.25">
      <c r="B34337" s="683"/>
      <c r="C34337" s="683"/>
      <c r="D34337" s="684"/>
    </row>
    <row r="34338" spans="2:4" ht="15" customHeight="1" x14ac:dyDescent="0.25">
      <c r="B34338" s="683"/>
      <c r="C34338" s="683"/>
      <c r="D34338" s="684"/>
    </row>
    <row r="34339" spans="2:4" ht="15" customHeight="1" x14ac:dyDescent="0.25">
      <c r="B34339" s="683"/>
      <c r="C34339" s="683"/>
      <c r="D34339" s="684"/>
    </row>
    <row r="34340" spans="2:4" ht="15" customHeight="1" x14ac:dyDescent="0.25">
      <c r="B34340" s="683"/>
      <c r="C34340" s="683"/>
      <c r="D34340" s="684"/>
    </row>
    <row r="34341" spans="2:4" ht="15" customHeight="1" x14ac:dyDescent="0.25">
      <c r="B34341" s="683"/>
      <c r="C34341" s="683"/>
      <c r="D34341" s="684"/>
    </row>
    <row r="34342" spans="2:4" ht="15" customHeight="1" x14ac:dyDescent="0.25">
      <c r="B34342" s="683"/>
      <c r="C34342" s="683"/>
      <c r="D34342" s="684"/>
    </row>
    <row r="34343" spans="2:4" ht="15" customHeight="1" x14ac:dyDescent="0.25">
      <c r="B34343" s="683"/>
      <c r="C34343" s="683"/>
      <c r="D34343" s="684"/>
    </row>
    <row r="34344" spans="2:4" ht="15" customHeight="1" x14ac:dyDescent="0.25">
      <c r="B34344" s="683"/>
      <c r="C34344" s="683"/>
      <c r="D34344" s="684"/>
    </row>
    <row r="34345" spans="2:4" ht="15" customHeight="1" x14ac:dyDescent="0.25">
      <c r="B34345" s="683"/>
      <c r="C34345" s="683"/>
      <c r="D34345" s="684"/>
    </row>
    <row r="34346" spans="2:4" ht="15" customHeight="1" x14ac:dyDescent="0.25">
      <c r="B34346" s="683"/>
      <c r="C34346" s="683"/>
      <c r="D34346" s="684"/>
    </row>
    <row r="34347" spans="2:4" ht="15" customHeight="1" x14ac:dyDescent="0.25">
      <c r="B34347" s="683"/>
      <c r="C34347" s="683"/>
      <c r="D34347" s="684"/>
    </row>
    <row r="34348" spans="2:4" ht="15" customHeight="1" x14ac:dyDescent="0.25">
      <c r="B34348" s="683"/>
      <c r="C34348" s="683"/>
      <c r="D34348" s="684"/>
    </row>
    <row r="34349" spans="2:4" ht="15" customHeight="1" x14ac:dyDescent="0.25">
      <c r="B34349" s="683"/>
      <c r="C34349" s="683"/>
      <c r="D34349" s="684"/>
    </row>
    <row r="34350" spans="2:4" ht="15" customHeight="1" x14ac:dyDescent="0.25">
      <c r="B34350" s="683"/>
      <c r="C34350" s="683"/>
      <c r="D34350" s="684"/>
    </row>
    <row r="34351" spans="2:4" ht="15" customHeight="1" x14ac:dyDescent="0.25">
      <c r="B34351" s="683"/>
      <c r="C34351" s="683"/>
      <c r="D34351" s="684"/>
    </row>
    <row r="34352" spans="2:4" ht="15" customHeight="1" x14ac:dyDescent="0.25">
      <c r="B34352" s="683"/>
      <c r="C34352" s="683"/>
      <c r="D34352" s="684"/>
    </row>
    <row r="34353" spans="2:4" ht="15" customHeight="1" x14ac:dyDescent="0.25">
      <c r="B34353" s="683"/>
      <c r="C34353" s="683"/>
      <c r="D34353" s="684"/>
    </row>
    <row r="34354" spans="2:4" ht="15" customHeight="1" x14ac:dyDescent="0.25">
      <c r="B34354" s="683"/>
      <c r="C34354" s="683"/>
      <c r="D34354" s="684"/>
    </row>
    <row r="34355" spans="2:4" ht="15" customHeight="1" x14ac:dyDescent="0.25">
      <c r="B34355" s="683"/>
      <c r="C34355" s="683"/>
      <c r="D34355" s="684"/>
    </row>
    <row r="34356" spans="2:4" ht="15" customHeight="1" x14ac:dyDescent="0.25">
      <c r="B34356" s="683"/>
      <c r="C34356" s="683"/>
      <c r="D34356" s="684"/>
    </row>
    <row r="34357" spans="2:4" ht="15" customHeight="1" x14ac:dyDescent="0.25">
      <c r="B34357" s="683"/>
      <c r="C34357" s="683"/>
      <c r="D34357" s="684"/>
    </row>
    <row r="34358" spans="2:4" ht="15" customHeight="1" x14ac:dyDescent="0.25">
      <c r="B34358" s="683"/>
      <c r="C34358" s="683"/>
      <c r="D34358" s="684"/>
    </row>
    <row r="34359" spans="2:4" ht="15" customHeight="1" x14ac:dyDescent="0.25">
      <c r="B34359" s="683"/>
      <c r="C34359" s="683"/>
      <c r="D34359" s="684"/>
    </row>
    <row r="34360" spans="2:4" ht="15" customHeight="1" x14ac:dyDescent="0.25">
      <c r="B34360" s="683"/>
      <c r="C34360" s="683"/>
      <c r="D34360" s="684"/>
    </row>
    <row r="34361" spans="2:4" ht="15" customHeight="1" x14ac:dyDescent="0.25">
      <c r="B34361" s="683"/>
      <c r="C34361" s="683"/>
      <c r="D34361" s="684"/>
    </row>
    <row r="34362" spans="2:4" ht="15" customHeight="1" x14ac:dyDescent="0.25">
      <c r="B34362" s="683"/>
      <c r="C34362" s="683"/>
      <c r="D34362" s="684"/>
    </row>
    <row r="34363" spans="2:4" ht="15" customHeight="1" x14ac:dyDescent="0.25">
      <c r="B34363" s="683"/>
      <c r="C34363" s="683"/>
      <c r="D34363" s="684"/>
    </row>
    <row r="34364" spans="2:4" ht="15" customHeight="1" x14ac:dyDescent="0.25">
      <c r="B34364" s="683"/>
      <c r="C34364" s="683"/>
      <c r="D34364" s="684"/>
    </row>
    <row r="34365" spans="2:4" ht="15" customHeight="1" x14ac:dyDescent="0.25">
      <c r="B34365" s="683"/>
      <c r="C34365" s="683"/>
      <c r="D34365" s="684"/>
    </row>
    <row r="34366" spans="2:4" ht="15" customHeight="1" x14ac:dyDescent="0.25">
      <c r="B34366" s="683"/>
      <c r="C34366" s="683"/>
      <c r="D34366" s="684"/>
    </row>
    <row r="34367" spans="2:4" ht="15" customHeight="1" x14ac:dyDescent="0.25">
      <c r="B34367" s="683"/>
      <c r="C34367" s="683"/>
      <c r="D34367" s="684"/>
    </row>
    <row r="34368" spans="2:4" ht="15" customHeight="1" x14ac:dyDescent="0.25">
      <c r="B34368" s="683"/>
      <c r="C34368" s="683"/>
      <c r="D34368" s="684"/>
    </row>
    <row r="34369" spans="2:4" ht="15" customHeight="1" x14ac:dyDescent="0.25">
      <c r="B34369" s="683"/>
      <c r="C34369" s="683"/>
      <c r="D34369" s="684"/>
    </row>
    <row r="34370" spans="2:4" ht="15" customHeight="1" x14ac:dyDescent="0.25">
      <c r="B34370" s="683"/>
      <c r="C34370" s="683"/>
      <c r="D34370" s="684"/>
    </row>
    <row r="34371" spans="2:4" ht="15" customHeight="1" x14ac:dyDescent="0.25">
      <c r="B34371" s="683"/>
      <c r="C34371" s="683"/>
      <c r="D34371" s="684"/>
    </row>
    <row r="34372" spans="2:4" ht="15" customHeight="1" x14ac:dyDescent="0.25">
      <c r="B34372" s="683"/>
      <c r="C34372" s="683"/>
      <c r="D34372" s="684"/>
    </row>
    <row r="34373" spans="2:4" ht="15" customHeight="1" x14ac:dyDescent="0.25">
      <c r="B34373" s="683"/>
      <c r="C34373" s="683"/>
      <c r="D34373" s="684"/>
    </row>
    <row r="34374" spans="2:4" ht="15" customHeight="1" x14ac:dyDescent="0.25">
      <c r="B34374" s="683"/>
      <c r="C34374" s="683"/>
      <c r="D34374" s="684"/>
    </row>
    <row r="34375" spans="2:4" ht="15" customHeight="1" x14ac:dyDescent="0.25">
      <c r="B34375" s="683"/>
      <c r="C34375" s="683"/>
      <c r="D34375" s="684"/>
    </row>
    <row r="34376" spans="2:4" ht="15" customHeight="1" x14ac:dyDescent="0.25">
      <c r="B34376" s="683"/>
      <c r="C34376" s="683"/>
      <c r="D34376" s="684"/>
    </row>
    <row r="34377" spans="2:4" ht="15" customHeight="1" x14ac:dyDescent="0.25">
      <c r="B34377" s="683"/>
      <c r="C34377" s="683"/>
      <c r="D34377" s="684"/>
    </row>
    <row r="34378" spans="2:4" ht="15" customHeight="1" x14ac:dyDescent="0.25">
      <c r="B34378" s="683"/>
      <c r="C34378" s="683"/>
      <c r="D34378" s="684"/>
    </row>
    <row r="34379" spans="2:4" ht="15" customHeight="1" x14ac:dyDescent="0.25">
      <c r="B34379" s="683"/>
      <c r="C34379" s="683"/>
      <c r="D34379" s="684"/>
    </row>
    <row r="34380" spans="2:4" ht="15" customHeight="1" x14ac:dyDescent="0.25">
      <c r="B34380" s="683"/>
      <c r="C34380" s="683"/>
      <c r="D34380" s="684"/>
    </row>
    <row r="34381" spans="2:4" ht="15" customHeight="1" x14ac:dyDescent="0.25">
      <c r="B34381" s="683"/>
      <c r="C34381" s="683"/>
      <c r="D34381" s="684"/>
    </row>
    <row r="34382" spans="2:4" ht="15" customHeight="1" x14ac:dyDescent="0.25">
      <c r="B34382" s="683"/>
      <c r="C34382" s="683"/>
      <c r="D34382" s="684"/>
    </row>
    <row r="34383" spans="2:4" ht="15" customHeight="1" x14ac:dyDescent="0.25">
      <c r="B34383" s="683"/>
      <c r="C34383" s="683"/>
      <c r="D34383" s="684"/>
    </row>
    <row r="34384" spans="2:4" ht="15" customHeight="1" x14ac:dyDescent="0.25">
      <c r="B34384" s="683"/>
      <c r="C34384" s="683"/>
      <c r="D34384" s="684"/>
    </row>
    <row r="34385" spans="2:4" ht="15" customHeight="1" x14ac:dyDescent="0.25">
      <c r="B34385" s="683"/>
      <c r="C34385" s="683"/>
      <c r="D34385" s="684"/>
    </row>
    <row r="34386" spans="2:4" ht="15" customHeight="1" x14ac:dyDescent="0.25">
      <c r="B34386" s="683"/>
      <c r="C34386" s="683"/>
      <c r="D34386" s="684"/>
    </row>
    <row r="34387" spans="2:4" ht="15" customHeight="1" x14ac:dyDescent="0.25">
      <c r="B34387" s="683"/>
      <c r="C34387" s="683"/>
      <c r="D34387" s="684"/>
    </row>
    <row r="34388" spans="2:4" ht="15" customHeight="1" x14ac:dyDescent="0.25">
      <c r="B34388" s="683"/>
      <c r="C34388" s="683"/>
      <c r="D34388" s="684"/>
    </row>
    <row r="34389" spans="2:4" ht="15" customHeight="1" x14ac:dyDescent="0.25">
      <c r="B34389" s="683"/>
      <c r="C34389" s="683"/>
      <c r="D34389" s="684"/>
    </row>
    <row r="34390" spans="2:4" ht="15" customHeight="1" x14ac:dyDescent="0.25">
      <c r="B34390" s="683"/>
      <c r="C34390" s="683"/>
      <c r="D34390" s="684"/>
    </row>
    <row r="34391" spans="2:4" ht="15" customHeight="1" x14ac:dyDescent="0.25">
      <c r="B34391" s="683"/>
      <c r="C34391" s="683"/>
      <c r="D34391" s="684"/>
    </row>
    <row r="34392" spans="2:4" ht="15" customHeight="1" x14ac:dyDescent="0.25">
      <c r="B34392" s="683"/>
      <c r="C34392" s="683"/>
      <c r="D34392" s="684"/>
    </row>
    <row r="34393" spans="2:4" ht="15" customHeight="1" x14ac:dyDescent="0.25">
      <c r="B34393" s="683"/>
      <c r="C34393" s="683"/>
      <c r="D34393" s="684"/>
    </row>
    <row r="34394" spans="2:4" ht="15" customHeight="1" x14ac:dyDescent="0.25">
      <c r="B34394" s="683"/>
      <c r="C34394" s="683"/>
      <c r="D34394" s="684"/>
    </row>
    <row r="34395" spans="2:4" ht="15" customHeight="1" x14ac:dyDescent="0.25">
      <c r="B34395" s="683"/>
      <c r="C34395" s="683"/>
      <c r="D34395" s="684"/>
    </row>
    <row r="34396" spans="2:4" ht="15" customHeight="1" x14ac:dyDescent="0.25">
      <c r="B34396" s="683"/>
      <c r="C34396" s="683"/>
      <c r="D34396" s="684"/>
    </row>
    <row r="34397" spans="2:4" ht="15" customHeight="1" x14ac:dyDescent="0.25">
      <c r="B34397" s="683"/>
      <c r="C34397" s="683"/>
      <c r="D34397" s="684"/>
    </row>
    <row r="34398" spans="2:4" ht="15" customHeight="1" x14ac:dyDescent="0.25">
      <c r="B34398" s="683"/>
      <c r="C34398" s="683"/>
      <c r="D34398" s="684"/>
    </row>
    <row r="34399" spans="2:4" ht="15" customHeight="1" x14ac:dyDescent="0.25">
      <c r="B34399" s="683"/>
      <c r="C34399" s="683"/>
      <c r="D34399" s="684"/>
    </row>
    <row r="34400" spans="2:4" ht="15" customHeight="1" x14ac:dyDescent="0.25">
      <c r="B34400" s="683"/>
      <c r="C34400" s="683"/>
      <c r="D34400" s="684"/>
    </row>
    <row r="34401" spans="2:4" ht="15" customHeight="1" x14ac:dyDescent="0.25">
      <c r="B34401" s="683"/>
      <c r="C34401" s="683"/>
      <c r="D34401" s="684"/>
    </row>
    <row r="34402" spans="2:4" ht="15" customHeight="1" x14ac:dyDescent="0.25">
      <c r="B34402" s="683"/>
      <c r="C34402" s="683"/>
      <c r="D34402" s="684"/>
    </row>
    <row r="34403" spans="2:4" ht="15" customHeight="1" x14ac:dyDescent="0.25">
      <c r="B34403" s="683"/>
      <c r="C34403" s="683"/>
      <c r="D34403" s="684"/>
    </row>
    <row r="34404" spans="2:4" ht="15" customHeight="1" x14ac:dyDescent="0.25">
      <c r="B34404" s="683"/>
      <c r="C34404" s="683"/>
      <c r="D34404" s="684"/>
    </row>
    <row r="34405" spans="2:4" ht="15" customHeight="1" x14ac:dyDescent="0.25">
      <c r="B34405" s="683"/>
      <c r="C34405" s="683"/>
      <c r="D34405" s="684"/>
    </row>
    <row r="34406" spans="2:4" ht="15" customHeight="1" x14ac:dyDescent="0.25">
      <c r="B34406" s="683"/>
      <c r="C34406" s="683"/>
      <c r="D34406" s="684"/>
    </row>
    <row r="34407" spans="2:4" ht="15" customHeight="1" x14ac:dyDescent="0.25">
      <c r="B34407" s="683"/>
      <c r="C34407" s="683"/>
      <c r="D34407" s="684"/>
    </row>
    <row r="34408" spans="2:4" ht="15" customHeight="1" x14ac:dyDescent="0.25">
      <c r="B34408" s="683"/>
      <c r="C34408" s="683"/>
      <c r="D34408" s="684"/>
    </row>
    <row r="34409" spans="2:4" ht="15" customHeight="1" x14ac:dyDescent="0.25">
      <c r="B34409" s="683"/>
      <c r="C34409" s="683"/>
      <c r="D34409" s="684"/>
    </row>
    <row r="34410" spans="2:4" ht="15" customHeight="1" x14ac:dyDescent="0.25">
      <c r="B34410" s="683"/>
      <c r="C34410" s="683"/>
      <c r="D34410" s="684"/>
    </row>
    <row r="34411" spans="2:4" ht="15" customHeight="1" x14ac:dyDescent="0.25">
      <c r="B34411" s="683"/>
      <c r="C34411" s="683"/>
      <c r="D34411" s="684"/>
    </row>
    <row r="34412" spans="2:4" ht="15" customHeight="1" x14ac:dyDescent="0.25">
      <c r="B34412" s="683"/>
      <c r="C34412" s="683"/>
      <c r="D34412" s="684"/>
    </row>
    <row r="34413" spans="2:4" ht="15" customHeight="1" x14ac:dyDescent="0.25">
      <c r="B34413" s="683"/>
      <c r="C34413" s="683"/>
      <c r="D34413" s="684"/>
    </row>
    <row r="34414" spans="2:4" ht="15" customHeight="1" x14ac:dyDescent="0.25">
      <c r="B34414" s="683"/>
      <c r="C34414" s="683"/>
      <c r="D34414" s="684"/>
    </row>
    <row r="34415" spans="2:4" ht="15" customHeight="1" x14ac:dyDescent="0.25">
      <c r="B34415" s="683"/>
      <c r="C34415" s="683"/>
      <c r="D34415" s="684"/>
    </row>
    <row r="34416" spans="2:4" ht="15" customHeight="1" x14ac:dyDescent="0.25">
      <c r="B34416" s="683"/>
      <c r="C34416" s="683"/>
      <c r="D34416" s="684"/>
    </row>
    <row r="34417" spans="2:4" ht="15" customHeight="1" x14ac:dyDescent="0.25">
      <c r="B34417" s="683"/>
      <c r="C34417" s="683"/>
      <c r="D34417" s="684"/>
    </row>
    <row r="34418" spans="2:4" ht="15" customHeight="1" x14ac:dyDescent="0.25">
      <c r="B34418" s="683"/>
      <c r="C34418" s="683"/>
      <c r="D34418" s="684"/>
    </row>
    <row r="34419" spans="2:4" ht="15" customHeight="1" x14ac:dyDescent="0.25">
      <c r="B34419" s="683"/>
      <c r="C34419" s="683"/>
      <c r="D34419" s="684"/>
    </row>
    <row r="34420" spans="2:4" ht="15" customHeight="1" x14ac:dyDescent="0.25">
      <c r="B34420" s="683"/>
      <c r="C34420" s="683"/>
      <c r="D34420" s="684"/>
    </row>
    <row r="34421" spans="2:4" ht="15" customHeight="1" x14ac:dyDescent="0.25">
      <c r="B34421" s="683"/>
      <c r="C34421" s="683"/>
      <c r="D34421" s="684"/>
    </row>
    <row r="34422" spans="2:4" ht="15" customHeight="1" x14ac:dyDescent="0.25">
      <c r="B34422" s="683"/>
      <c r="C34422" s="683"/>
      <c r="D34422" s="684"/>
    </row>
    <row r="34423" spans="2:4" ht="15" customHeight="1" x14ac:dyDescent="0.25">
      <c r="B34423" s="683"/>
      <c r="C34423" s="683"/>
      <c r="D34423" s="684"/>
    </row>
    <row r="34424" spans="2:4" ht="15" customHeight="1" x14ac:dyDescent="0.25">
      <c r="B34424" s="683"/>
      <c r="C34424" s="683"/>
      <c r="D34424" s="684"/>
    </row>
    <row r="34425" spans="2:4" ht="15" customHeight="1" x14ac:dyDescent="0.25">
      <c r="B34425" s="683"/>
      <c r="C34425" s="683"/>
      <c r="D34425" s="684"/>
    </row>
    <row r="34426" spans="2:4" ht="15" customHeight="1" x14ac:dyDescent="0.25">
      <c r="B34426" s="683"/>
      <c r="C34426" s="683"/>
      <c r="D34426" s="684"/>
    </row>
    <row r="34427" spans="2:4" ht="15" customHeight="1" x14ac:dyDescent="0.25">
      <c r="B34427" s="683"/>
      <c r="C34427" s="683"/>
      <c r="D34427" s="684"/>
    </row>
    <row r="34428" spans="2:4" ht="15" customHeight="1" x14ac:dyDescent="0.25">
      <c r="B34428" s="683"/>
      <c r="C34428" s="683"/>
      <c r="D34428" s="684"/>
    </row>
    <row r="34429" spans="2:4" ht="15" customHeight="1" x14ac:dyDescent="0.25">
      <c r="B34429" s="683"/>
      <c r="C34429" s="683"/>
      <c r="D34429" s="684"/>
    </row>
    <row r="34430" spans="2:4" ht="15" customHeight="1" x14ac:dyDescent="0.25">
      <c r="B34430" s="683"/>
      <c r="C34430" s="683"/>
      <c r="D34430" s="684"/>
    </row>
    <row r="34431" spans="2:4" ht="15" customHeight="1" x14ac:dyDescent="0.25">
      <c r="B34431" s="683"/>
      <c r="C34431" s="683"/>
      <c r="D34431" s="684"/>
    </row>
    <row r="34432" spans="2:4" ht="15" customHeight="1" x14ac:dyDescent="0.25">
      <c r="B34432" s="683"/>
      <c r="C34432" s="683"/>
      <c r="D34432" s="684"/>
    </row>
    <row r="34433" spans="2:4" ht="15" customHeight="1" x14ac:dyDescent="0.25">
      <c r="B34433" s="683"/>
      <c r="C34433" s="683"/>
      <c r="D34433" s="684"/>
    </row>
    <row r="34434" spans="2:4" ht="15" customHeight="1" x14ac:dyDescent="0.25">
      <c r="B34434" s="683"/>
      <c r="C34434" s="683"/>
      <c r="D34434" s="684"/>
    </row>
    <row r="34435" spans="2:4" ht="15" customHeight="1" x14ac:dyDescent="0.25">
      <c r="B34435" s="683"/>
      <c r="C34435" s="683"/>
      <c r="D34435" s="684"/>
    </row>
    <row r="34436" spans="2:4" ht="15" customHeight="1" x14ac:dyDescent="0.25">
      <c r="B34436" s="683"/>
      <c r="C34436" s="683"/>
      <c r="D34436" s="684"/>
    </row>
    <row r="34437" spans="2:4" ht="15" customHeight="1" x14ac:dyDescent="0.25">
      <c r="B34437" s="683"/>
      <c r="C34437" s="683"/>
      <c r="D34437" s="684"/>
    </row>
    <row r="34438" spans="2:4" ht="15" customHeight="1" x14ac:dyDescent="0.25">
      <c r="B34438" s="683"/>
      <c r="C34438" s="683"/>
      <c r="D34438" s="684"/>
    </row>
    <row r="34439" spans="2:4" ht="15" customHeight="1" x14ac:dyDescent="0.25">
      <c r="B34439" s="683"/>
      <c r="C34439" s="683"/>
      <c r="D34439" s="684"/>
    </row>
    <row r="34440" spans="2:4" ht="15" customHeight="1" x14ac:dyDescent="0.25">
      <c r="B34440" s="683"/>
      <c r="C34440" s="683"/>
      <c r="D34440" s="684"/>
    </row>
    <row r="34441" spans="2:4" ht="15" customHeight="1" x14ac:dyDescent="0.25">
      <c r="B34441" s="683"/>
      <c r="C34441" s="683"/>
      <c r="D34441" s="684"/>
    </row>
    <row r="34442" spans="2:4" ht="15" customHeight="1" x14ac:dyDescent="0.25">
      <c r="B34442" s="683"/>
      <c r="C34442" s="683"/>
      <c r="D34442" s="684"/>
    </row>
    <row r="34443" spans="2:4" ht="15" customHeight="1" x14ac:dyDescent="0.25">
      <c r="B34443" s="683"/>
      <c r="C34443" s="683"/>
      <c r="D34443" s="684"/>
    </row>
    <row r="34444" spans="2:4" ht="15" customHeight="1" x14ac:dyDescent="0.25">
      <c r="B34444" s="683"/>
      <c r="C34444" s="683"/>
      <c r="D34444" s="684"/>
    </row>
    <row r="34445" spans="2:4" ht="15" customHeight="1" x14ac:dyDescent="0.25">
      <c r="B34445" s="683"/>
      <c r="C34445" s="683"/>
      <c r="D34445" s="684"/>
    </row>
    <row r="34446" spans="2:4" ht="15" customHeight="1" x14ac:dyDescent="0.25">
      <c r="B34446" s="683"/>
      <c r="C34446" s="683"/>
      <c r="D34446" s="684"/>
    </row>
    <row r="34447" spans="2:4" ht="15" customHeight="1" x14ac:dyDescent="0.25">
      <c r="B34447" s="683"/>
      <c r="C34447" s="683"/>
      <c r="D34447" s="684"/>
    </row>
    <row r="34448" spans="2:4" ht="15" customHeight="1" x14ac:dyDescent="0.25">
      <c r="B34448" s="683"/>
      <c r="C34448" s="683"/>
      <c r="D34448" s="684"/>
    </row>
    <row r="34449" spans="2:4" ht="15" customHeight="1" x14ac:dyDescent="0.25">
      <c r="B34449" s="683"/>
      <c r="C34449" s="683"/>
      <c r="D34449" s="684"/>
    </row>
    <row r="34450" spans="2:4" ht="15" customHeight="1" x14ac:dyDescent="0.25">
      <c r="B34450" s="683"/>
      <c r="C34450" s="683"/>
      <c r="D34450" s="684"/>
    </row>
    <row r="34451" spans="2:4" ht="15" customHeight="1" x14ac:dyDescent="0.25">
      <c r="B34451" s="683"/>
      <c r="C34451" s="683"/>
      <c r="D34451" s="684"/>
    </row>
    <row r="34452" spans="2:4" ht="15" customHeight="1" x14ac:dyDescent="0.25">
      <c r="B34452" s="683"/>
      <c r="C34452" s="683"/>
      <c r="D34452" s="684"/>
    </row>
    <row r="34453" spans="2:4" ht="15" customHeight="1" x14ac:dyDescent="0.25">
      <c r="B34453" s="683"/>
      <c r="C34453" s="683"/>
      <c r="D34453" s="684"/>
    </row>
    <row r="34454" spans="2:4" ht="15" customHeight="1" x14ac:dyDescent="0.25">
      <c r="B34454" s="683"/>
      <c r="C34454" s="683"/>
      <c r="D34454" s="684"/>
    </row>
    <row r="34455" spans="2:4" ht="15" customHeight="1" x14ac:dyDescent="0.25">
      <c r="B34455" s="683"/>
      <c r="C34455" s="683"/>
      <c r="D34455" s="684"/>
    </row>
    <row r="34456" spans="2:4" ht="15" customHeight="1" x14ac:dyDescent="0.25">
      <c r="B34456" s="683"/>
      <c r="C34456" s="683"/>
      <c r="D34456" s="684"/>
    </row>
    <row r="34457" spans="2:4" ht="15" customHeight="1" x14ac:dyDescent="0.25">
      <c r="B34457" s="683"/>
      <c r="C34457" s="683"/>
      <c r="D34457" s="684"/>
    </row>
    <row r="34458" spans="2:4" ht="15" customHeight="1" x14ac:dyDescent="0.25">
      <c r="B34458" s="683"/>
      <c r="C34458" s="683"/>
      <c r="D34458" s="684"/>
    </row>
    <row r="34459" spans="2:4" ht="15" customHeight="1" x14ac:dyDescent="0.25">
      <c r="B34459" s="683"/>
      <c r="C34459" s="683"/>
      <c r="D34459" s="684"/>
    </row>
    <row r="34460" spans="2:4" ht="15" customHeight="1" x14ac:dyDescent="0.25">
      <c r="B34460" s="683"/>
      <c r="C34460" s="683"/>
      <c r="D34460" s="684"/>
    </row>
    <row r="34461" spans="2:4" ht="15" customHeight="1" x14ac:dyDescent="0.25">
      <c r="B34461" s="683"/>
      <c r="C34461" s="683"/>
      <c r="D34461" s="684"/>
    </row>
    <row r="34462" spans="2:4" ht="15" customHeight="1" x14ac:dyDescent="0.25">
      <c r="B34462" s="683"/>
      <c r="C34462" s="683"/>
      <c r="D34462" s="684"/>
    </row>
    <row r="34463" spans="2:4" ht="15" customHeight="1" x14ac:dyDescent="0.25">
      <c r="B34463" s="683"/>
      <c r="C34463" s="683"/>
      <c r="D34463" s="684"/>
    </row>
    <row r="34464" spans="2:4" ht="15" customHeight="1" x14ac:dyDescent="0.25">
      <c r="B34464" s="683"/>
      <c r="C34464" s="683"/>
      <c r="D34464" s="684"/>
    </row>
    <row r="34465" spans="2:4" ht="15" customHeight="1" x14ac:dyDescent="0.25">
      <c r="B34465" s="683"/>
      <c r="C34465" s="683"/>
      <c r="D34465" s="684"/>
    </row>
    <row r="34466" spans="2:4" ht="15" customHeight="1" x14ac:dyDescent="0.25">
      <c r="B34466" s="683"/>
      <c r="C34466" s="683"/>
      <c r="D34466" s="684"/>
    </row>
    <row r="34467" spans="2:4" ht="15" customHeight="1" x14ac:dyDescent="0.25">
      <c r="B34467" s="683"/>
      <c r="C34467" s="683"/>
      <c r="D34467" s="684"/>
    </row>
    <row r="34468" spans="2:4" ht="15" customHeight="1" x14ac:dyDescent="0.25">
      <c r="B34468" s="683"/>
      <c r="C34468" s="683"/>
      <c r="D34468" s="684"/>
    </row>
    <row r="34469" spans="2:4" ht="15" customHeight="1" x14ac:dyDescent="0.25">
      <c r="B34469" s="683"/>
      <c r="C34469" s="683"/>
      <c r="D34469" s="684"/>
    </row>
    <row r="34470" spans="2:4" ht="15" customHeight="1" x14ac:dyDescent="0.25">
      <c r="B34470" s="683"/>
      <c r="C34470" s="683"/>
      <c r="D34470" s="684"/>
    </row>
    <row r="34471" spans="2:4" ht="15" customHeight="1" x14ac:dyDescent="0.25">
      <c r="B34471" s="683"/>
      <c r="C34471" s="683"/>
      <c r="D34471" s="684"/>
    </row>
    <row r="34472" spans="2:4" ht="15" customHeight="1" x14ac:dyDescent="0.25">
      <c r="B34472" s="683"/>
      <c r="C34472" s="683"/>
      <c r="D34472" s="684"/>
    </row>
    <row r="34473" spans="2:4" ht="15" customHeight="1" x14ac:dyDescent="0.25">
      <c r="B34473" s="683"/>
      <c r="C34473" s="683"/>
      <c r="D34473" s="684"/>
    </row>
    <row r="34474" spans="2:4" ht="15" customHeight="1" x14ac:dyDescent="0.25">
      <c r="B34474" s="683"/>
      <c r="C34474" s="683"/>
      <c r="D34474" s="684"/>
    </row>
    <row r="34475" spans="2:4" ht="15" customHeight="1" x14ac:dyDescent="0.25">
      <c r="B34475" s="683"/>
      <c r="C34475" s="683"/>
      <c r="D34475" s="684"/>
    </row>
    <row r="34476" spans="2:4" ht="15" customHeight="1" x14ac:dyDescent="0.25">
      <c r="B34476" s="683"/>
      <c r="C34476" s="683"/>
      <c r="D34476" s="684"/>
    </row>
    <row r="34477" spans="2:4" ht="15" customHeight="1" x14ac:dyDescent="0.25">
      <c r="B34477" s="683"/>
      <c r="C34477" s="683"/>
      <c r="D34477" s="684"/>
    </row>
    <row r="34478" spans="2:4" ht="15" customHeight="1" x14ac:dyDescent="0.25">
      <c r="B34478" s="683"/>
      <c r="C34478" s="683"/>
      <c r="D34478" s="684"/>
    </row>
    <row r="34479" spans="2:4" ht="15" customHeight="1" x14ac:dyDescent="0.25">
      <c r="B34479" s="683"/>
      <c r="C34479" s="683"/>
      <c r="D34479" s="684"/>
    </row>
    <row r="34480" spans="2:4" ht="15" customHeight="1" x14ac:dyDescent="0.25">
      <c r="B34480" s="683"/>
      <c r="C34480" s="683"/>
      <c r="D34480" s="684"/>
    </row>
    <row r="34481" spans="2:4" ht="15" customHeight="1" x14ac:dyDescent="0.25">
      <c r="B34481" s="683"/>
      <c r="C34481" s="683"/>
      <c r="D34481" s="684"/>
    </row>
    <row r="34482" spans="2:4" ht="15" customHeight="1" x14ac:dyDescent="0.25">
      <c r="B34482" s="683"/>
      <c r="C34482" s="683"/>
      <c r="D34482" s="684"/>
    </row>
    <row r="34483" spans="2:4" ht="15" customHeight="1" x14ac:dyDescent="0.25">
      <c r="B34483" s="683"/>
      <c r="C34483" s="683"/>
      <c r="D34483" s="684"/>
    </row>
    <row r="34484" spans="2:4" ht="15" customHeight="1" x14ac:dyDescent="0.25">
      <c r="B34484" s="683"/>
      <c r="C34484" s="683"/>
      <c r="D34484" s="684"/>
    </row>
    <row r="34485" spans="2:4" ht="15" customHeight="1" x14ac:dyDescent="0.25">
      <c r="B34485" s="683"/>
      <c r="C34485" s="683"/>
      <c r="D34485" s="684"/>
    </row>
    <row r="34486" spans="2:4" ht="15" customHeight="1" x14ac:dyDescent="0.25">
      <c r="B34486" s="683"/>
      <c r="C34486" s="683"/>
      <c r="D34486" s="684"/>
    </row>
    <row r="34487" spans="2:4" ht="15" customHeight="1" x14ac:dyDescent="0.25">
      <c r="B34487" s="683"/>
      <c r="C34487" s="683"/>
      <c r="D34487" s="684"/>
    </row>
    <row r="34488" spans="2:4" ht="15" customHeight="1" x14ac:dyDescent="0.25">
      <c r="B34488" s="683"/>
      <c r="C34488" s="683"/>
      <c r="D34488" s="684"/>
    </row>
    <row r="34489" spans="2:4" ht="15" customHeight="1" x14ac:dyDescent="0.25">
      <c r="B34489" s="683"/>
      <c r="C34489" s="683"/>
      <c r="D34489" s="684"/>
    </row>
    <row r="34490" spans="2:4" ht="15" customHeight="1" x14ac:dyDescent="0.25">
      <c r="B34490" s="683"/>
      <c r="C34490" s="683"/>
      <c r="D34490" s="684"/>
    </row>
    <row r="34491" spans="2:4" ht="15" customHeight="1" x14ac:dyDescent="0.25">
      <c r="B34491" s="683"/>
      <c r="C34491" s="683"/>
      <c r="D34491" s="684"/>
    </row>
    <row r="34492" spans="2:4" ht="15" customHeight="1" x14ac:dyDescent="0.25">
      <c r="B34492" s="683"/>
      <c r="C34492" s="683"/>
      <c r="D34492" s="684"/>
    </row>
    <row r="34493" spans="2:4" ht="15" customHeight="1" x14ac:dyDescent="0.25">
      <c r="B34493" s="683"/>
      <c r="C34493" s="683"/>
      <c r="D34493" s="684"/>
    </row>
    <row r="34494" spans="2:4" ht="15" customHeight="1" x14ac:dyDescent="0.25">
      <c r="B34494" s="683"/>
      <c r="C34494" s="683"/>
      <c r="D34494" s="684"/>
    </row>
    <row r="34495" spans="2:4" ht="15" customHeight="1" x14ac:dyDescent="0.25">
      <c r="B34495" s="683"/>
      <c r="C34495" s="683"/>
      <c r="D34495" s="684"/>
    </row>
    <row r="34496" spans="2:4" ht="15" customHeight="1" x14ac:dyDescent="0.25">
      <c r="B34496" s="683"/>
      <c r="C34496" s="683"/>
      <c r="D34496" s="684"/>
    </row>
    <row r="34497" spans="2:4" ht="15" customHeight="1" x14ac:dyDescent="0.25">
      <c r="B34497" s="683"/>
      <c r="C34497" s="683"/>
      <c r="D34497" s="684"/>
    </row>
    <row r="34498" spans="2:4" ht="15" customHeight="1" x14ac:dyDescent="0.25">
      <c r="B34498" s="683"/>
      <c r="C34498" s="683"/>
      <c r="D34498" s="684"/>
    </row>
    <row r="34499" spans="2:4" ht="15" customHeight="1" x14ac:dyDescent="0.25">
      <c r="B34499" s="683"/>
      <c r="C34499" s="683"/>
      <c r="D34499" s="684"/>
    </row>
    <row r="34500" spans="2:4" ht="15" customHeight="1" x14ac:dyDescent="0.25">
      <c r="B34500" s="683"/>
      <c r="C34500" s="683"/>
      <c r="D34500" s="684"/>
    </row>
    <row r="34501" spans="2:4" ht="15" customHeight="1" x14ac:dyDescent="0.25">
      <c r="B34501" s="683"/>
      <c r="C34501" s="683"/>
      <c r="D34501" s="684"/>
    </row>
    <row r="34502" spans="2:4" ht="15" customHeight="1" x14ac:dyDescent="0.25">
      <c r="B34502" s="683"/>
      <c r="C34502" s="683"/>
      <c r="D34502" s="684"/>
    </row>
    <row r="34503" spans="2:4" ht="15" customHeight="1" x14ac:dyDescent="0.25">
      <c r="B34503" s="683"/>
      <c r="C34503" s="683"/>
      <c r="D34503" s="684"/>
    </row>
    <row r="34504" spans="2:4" ht="15" customHeight="1" x14ac:dyDescent="0.25">
      <c r="B34504" s="683"/>
      <c r="C34504" s="683"/>
      <c r="D34504" s="684"/>
    </row>
    <row r="34505" spans="2:4" ht="15" customHeight="1" x14ac:dyDescent="0.25">
      <c r="B34505" s="683"/>
      <c r="C34505" s="683"/>
      <c r="D34505" s="684"/>
    </row>
    <row r="34506" spans="2:4" ht="15" customHeight="1" x14ac:dyDescent="0.25">
      <c r="B34506" s="683"/>
      <c r="C34506" s="683"/>
      <c r="D34506" s="684"/>
    </row>
    <row r="34507" spans="2:4" ht="15" customHeight="1" x14ac:dyDescent="0.25">
      <c r="B34507" s="683"/>
      <c r="C34507" s="683"/>
      <c r="D34507" s="684"/>
    </row>
    <row r="34508" spans="2:4" ht="15" customHeight="1" x14ac:dyDescent="0.25">
      <c r="B34508" s="683"/>
      <c r="C34508" s="683"/>
      <c r="D34508" s="684"/>
    </row>
    <row r="34509" spans="2:4" ht="15" customHeight="1" x14ac:dyDescent="0.25">
      <c r="B34509" s="683"/>
      <c r="C34509" s="683"/>
      <c r="D34509" s="684"/>
    </row>
    <row r="34510" spans="2:4" ht="15" customHeight="1" x14ac:dyDescent="0.25">
      <c r="B34510" s="683"/>
      <c r="C34510" s="683"/>
      <c r="D34510" s="684"/>
    </row>
    <row r="34511" spans="2:4" ht="15" customHeight="1" x14ac:dyDescent="0.25">
      <c r="B34511" s="683"/>
      <c r="C34511" s="683"/>
      <c r="D34511" s="684"/>
    </row>
    <row r="34512" spans="2:4" ht="15" customHeight="1" x14ac:dyDescent="0.25">
      <c r="B34512" s="683"/>
      <c r="C34512" s="683"/>
      <c r="D34512" s="684"/>
    </row>
    <row r="34513" spans="2:4" ht="15" customHeight="1" x14ac:dyDescent="0.25">
      <c r="B34513" s="683"/>
      <c r="C34513" s="683"/>
      <c r="D34513" s="684"/>
    </row>
    <row r="34514" spans="2:4" ht="15" customHeight="1" x14ac:dyDescent="0.25">
      <c r="B34514" s="683"/>
      <c r="C34514" s="683"/>
      <c r="D34514" s="684"/>
    </row>
    <row r="34515" spans="2:4" ht="15" customHeight="1" x14ac:dyDescent="0.25">
      <c r="B34515" s="683"/>
      <c r="C34515" s="683"/>
      <c r="D34515" s="684"/>
    </row>
    <row r="34516" spans="2:4" ht="15" customHeight="1" x14ac:dyDescent="0.25">
      <c r="B34516" s="683"/>
      <c r="C34516" s="683"/>
      <c r="D34516" s="684"/>
    </row>
    <row r="34517" spans="2:4" ht="15" customHeight="1" x14ac:dyDescent="0.25">
      <c r="B34517" s="683"/>
      <c r="C34517" s="683"/>
      <c r="D34517" s="684"/>
    </row>
    <row r="34518" spans="2:4" ht="15" customHeight="1" x14ac:dyDescent="0.25">
      <c r="B34518" s="683"/>
      <c r="C34518" s="683"/>
      <c r="D34518" s="684"/>
    </row>
    <row r="34519" spans="2:4" ht="15" customHeight="1" x14ac:dyDescent="0.25">
      <c r="B34519" s="683"/>
      <c r="C34519" s="683"/>
      <c r="D34519" s="684"/>
    </row>
    <row r="34520" spans="2:4" ht="15" customHeight="1" x14ac:dyDescent="0.25">
      <c r="B34520" s="683"/>
      <c r="C34520" s="683"/>
      <c r="D34520" s="684"/>
    </row>
    <row r="34521" spans="2:4" ht="15" customHeight="1" x14ac:dyDescent="0.25">
      <c r="B34521" s="683"/>
      <c r="C34521" s="683"/>
      <c r="D34521" s="684"/>
    </row>
    <row r="34522" spans="2:4" ht="15" customHeight="1" x14ac:dyDescent="0.25">
      <c r="B34522" s="683"/>
      <c r="C34522" s="683"/>
      <c r="D34522" s="684"/>
    </row>
    <row r="34523" spans="2:4" ht="15" customHeight="1" x14ac:dyDescent="0.25">
      <c r="B34523" s="683"/>
      <c r="C34523" s="683"/>
      <c r="D34523" s="684"/>
    </row>
    <row r="34524" spans="2:4" ht="15" customHeight="1" x14ac:dyDescent="0.25">
      <c r="B34524" s="683"/>
      <c r="C34524" s="683"/>
      <c r="D34524" s="684"/>
    </row>
    <row r="34525" spans="2:4" ht="15" customHeight="1" x14ac:dyDescent="0.25">
      <c r="B34525" s="683"/>
      <c r="C34525" s="683"/>
      <c r="D34525" s="684"/>
    </row>
    <row r="34526" spans="2:4" ht="15" customHeight="1" x14ac:dyDescent="0.25">
      <c r="B34526" s="683"/>
      <c r="C34526" s="683"/>
      <c r="D34526" s="684"/>
    </row>
    <row r="34527" spans="2:4" ht="15" customHeight="1" x14ac:dyDescent="0.25">
      <c r="B34527" s="683"/>
      <c r="C34527" s="683"/>
      <c r="D34527" s="684"/>
    </row>
    <row r="34528" spans="2:4" ht="15" customHeight="1" x14ac:dyDescent="0.25">
      <c r="B34528" s="683"/>
      <c r="C34528" s="683"/>
      <c r="D34528" s="684"/>
    </row>
    <row r="34529" spans="2:4" ht="15" customHeight="1" x14ac:dyDescent="0.25">
      <c r="B34529" s="683"/>
      <c r="C34529" s="683"/>
      <c r="D34529" s="684"/>
    </row>
    <row r="34530" spans="2:4" ht="15" customHeight="1" x14ac:dyDescent="0.25">
      <c r="B34530" s="683"/>
      <c r="C34530" s="683"/>
      <c r="D34530" s="684"/>
    </row>
    <row r="34531" spans="2:4" ht="15" customHeight="1" x14ac:dyDescent="0.25">
      <c r="B34531" s="683"/>
      <c r="C34531" s="683"/>
      <c r="D34531" s="684"/>
    </row>
    <row r="34532" spans="2:4" ht="15" customHeight="1" x14ac:dyDescent="0.25">
      <c r="B34532" s="683"/>
      <c r="C34532" s="683"/>
      <c r="D34532" s="684"/>
    </row>
    <row r="34533" spans="2:4" ht="15" customHeight="1" x14ac:dyDescent="0.25">
      <c r="B34533" s="683"/>
      <c r="C34533" s="683"/>
      <c r="D34533" s="684"/>
    </row>
    <row r="34534" spans="2:4" ht="15" customHeight="1" x14ac:dyDescent="0.25">
      <c r="B34534" s="683"/>
      <c r="C34534" s="683"/>
      <c r="D34534" s="684"/>
    </row>
    <row r="34535" spans="2:4" ht="15" customHeight="1" x14ac:dyDescent="0.25">
      <c r="B34535" s="683"/>
      <c r="C34535" s="683"/>
      <c r="D34535" s="684"/>
    </row>
    <row r="34536" spans="2:4" ht="15" customHeight="1" x14ac:dyDescent="0.25">
      <c r="B34536" s="683"/>
      <c r="C34536" s="683"/>
      <c r="D34536" s="684"/>
    </row>
    <row r="34537" spans="2:4" ht="15" customHeight="1" x14ac:dyDescent="0.25">
      <c r="B34537" s="683"/>
      <c r="C34537" s="683"/>
      <c r="D34537" s="684"/>
    </row>
    <row r="34538" spans="2:4" ht="15" customHeight="1" x14ac:dyDescent="0.25">
      <c r="B34538" s="683"/>
      <c r="C34538" s="683"/>
      <c r="D34538" s="684"/>
    </row>
    <row r="34539" spans="2:4" ht="15" customHeight="1" x14ac:dyDescent="0.25">
      <c r="B34539" s="683"/>
      <c r="C34539" s="683"/>
      <c r="D34539" s="684"/>
    </row>
    <row r="34540" spans="2:4" ht="15" customHeight="1" x14ac:dyDescent="0.25">
      <c r="B34540" s="683"/>
      <c r="C34540" s="683"/>
      <c r="D34540" s="684"/>
    </row>
    <row r="34541" spans="2:4" ht="15" customHeight="1" x14ac:dyDescent="0.25">
      <c r="B34541" s="683"/>
      <c r="C34541" s="683"/>
      <c r="D34541" s="684"/>
    </row>
    <row r="34542" spans="2:4" ht="15" customHeight="1" x14ac:dyDescent="0.25">
      <c r="B34542" s="683"/>
      <c r="C34542" s="683"/>
      <c r="D34542" s="684"/>
    </row>
    <row r="34543" spans="2:4" ht="15" customHeight="1" x14ac:dyDescent="0.25">
      <c r="B34543" s="683"/>
      <c r="C34543" s="683"/>
      <c r="D34543" s="684"/>
    </row>
    <row r="34544" spans="2:4" ht="15" customHeight="1" x14ac:dyDescent="0.25">
      <c r="B34544" s="683"/>
      <c r="C34544" s="683"/>
      <c r="D34544" s="684"/>
    </row>
    <row r="34545" spans="2:4" ht="15" customHeight="1" x14ac:dyDescent="0.25">
      <c r="B34545" s="683"/>
      <c r="C34545" s="683"/>
      <c r="D34545" s="684"/>
    </row>
    <row r="34546" spans="2:4" ht="15" customHeight="1" x14ac:dyDescent="0.25">
      <c r="B34546" s="683"/>
      <c r="C34546" s="683"/>
      <c r="D34546" s="684"/>
    </row>
    <row r="34547" spans="2:4" ht="15" customHeight="1" x14ac:dyDescent="0.25">
      <c r="B34547" s="683"/>
      <c r="C34547" s="683"/>
      <c r="D34547" s="684"/>
    </row>
    <row r="34548" spans="2:4" ht="15" customHeight="1" x14ac:dyDescent="0.25">
      <c r="B34548" s="683"/>
      <c r="C34548" s="683"/>
      <c r="D34548" s="684"/>
    </row>
    <row r="34549" spans="2:4" ht="15" customHeight="1" x14ac:dyDescent="0.25">
      <c r="B34549" s="683"/>
      <c r="C34549" s="683"/>
      <c r="D34549" s="684"/>
    </row>
    <row r="34550" spans="2:4" ht="15" customHeight="1" x14ac:dyDescent="0.25">
      <c r="B34550" s="683"/>
      <c r="C34550" s="683"/>
      <c r="D34550" s="684"/>
    </row>
    <row r="34551" spans="2:4" ht="15" customHeight="1" x14ac:dyDescent="0.25">
      <c r="B34551" s="683"/>
      <c r="C34551" s="683"/>
      <c r="D34551" s="684"/>
    </row>
    <row r="34552" spans="2:4" ht="15" customHeight="1" x14ac:dyDescent="0.25">
      <c r="B34552" s="683"/>
      <c r="C34552" s="683"/>
      <c r="D34552" s="684"/>
    </row>
    <row r="34553" spans="2:4" ht="15" customHeight="1" x14ac:dyDescent="0.25">
      <c r="B34553" s="683"/>
      <c r="C34553" s="683"/>
      <c r="D34553" s="684"/>
    </row>
    <row r="34554" spans="2:4" ht="15" customHeight="1" x14ac:dyDescent="0.25">
      <c r="B34554" s="683"/>
      <c r="C34554" s="683"/>
      <c r="D34554" s="684"/>
    </row>
    <row r="34555" spans="2:4" ht="15" customHeight="1" x14ac:dyDescent="0.25">
      <c r="B34555" s="683"/>
      <c r="C34555" s="683"/>
      <c r="D34555" s="684"/>
    </row>
    <row r="34556" spans="2:4" ht="15" customHeight="1" x14ac:dyDescent="0.25">
      <c r="B34556" s="683"/>
      <c r="C34556" s="683"/>
      <c r="D34556" s="684"/>
    </row>
    <row r="34557" spans="2:4" ht="15" customHeight="1" x14ac:dyDescent="0.25">
      <c r="B34557" s="683"/>
      <c r="C34557" s="683"/>
      <c r="D34557" s="684"/>
    </row>
    <row r="34558" spans="2:4" ht="15" customHeight="1" x14ac:dyDescent="0.25">
      <c r="B34558" s="683"/>
      <c r="C34558" s="683"/>
      <c r="D34558" s="684"/>
    </row>
    <row r="34559" spans="2:4" ht="15" customHeight="1" x14ac:dyDescent="0.25">
      <c r="B34559" s="683"/>
      <c r="C34559" s="683"/>
      <c r="D34559" s="684"/>
    </row>
    <row r="34560" spans="2:4" ht="15" customHeight="1" x14ac:dyDescent="0.25">
      <c r="B34560" s="683"/>
      <c r="C34560" s="683"/>
      <c r="D34560" s="684"/>
    </row>
    <row r="34561" spans="2:4" ht="15" customHeight="1" x14ac:dyDescent="0.25">
      <c r="B34561" s="683"/>
      <c r="C34561" s="683"/>
      <c r="D34561" s="684"/>
    </row>
    <row r="34562" spans="2:4" ht="15" customHeight="1" x14ac:dyDescent="0.25">
      <c r="B34562" s="683"/>
      <c r="C34562" s="683"/>
      <c r="D34562" s="684"/>
    </row>
    <row r="34563" spans="2:4" ht="15" customHeight="1" x14ac:dyDescent="0.25">
      <c r="B34563" s="683"/>
      <c r="C34563" s="683"/>
      <c r="D34563" s="684"/>
    </row>
    <row r="34564" spans="2:4" ht="15" customHeight="1" x14ac:dyDescent="0.25">
      <c r="B34564" s="683"/>
      <c r="C34564" s="683"/>
      <c r="D34564" s="684"/>
    </row>
    <row r="34565" spans="2:4" ht="15" customHeight="1" x14ac:dyDescent="0.25">
      <c r="B34565" s="683"/>
      <c r="C34565" s="683"/>
      <c r="D34565" s="684"/>
    </row>
    <row r="34566" spans="2:4" ht="15" customHeight="1" x14ac:dyDescent="0.25">
      <c r="B34566" s="683"/>
      <c r="C34566" s="683"/>
      <c r="D34566" s="684"/>
    </row>
    <row r="34567" spans="2:4" ht="15" customHeight="1" x14ac:dyDescent="0.25">
      <c r="B34567" s="683"/>
      <c r="C34567" s="683"/>
      <c r="D34567" s="684"/>
    </row>
    <row r="34568" spans="2:4" ht="15" customHeight="1" x14ac:dyDescent="0.25">
      <c r="B34568" s="683"/>
      <c r="C34568" s="683"/>
      <c r="D34568" s="684"/>
    </row>
    <row r="34569" spans="2:4" ht="15" customHeight="1" x14ac:dyDescent="0.25">
      <c r="B34569" s="683"/>
      <c r="C34569" s="683"/>
      <c r="D34569" s="684"/>
    </row>
    <row r="34570" spans="2:4" ht="15" customHeight="1" x14ac:dyDescent="0.25">
      <c r="B34570" s="683"/>
      <c r="C34570" s="683"/>
      <c r="D34570" s="684"/>
    </row>
    <row r="34571" spans="2:4" ht="15" customHeight="1" x14ac:dyDescent="0.25">
      <c r="B34571" s="683"/>
      <c r="C34571" s="683"/>
      <c r="D34571" s="684"/>
    </row>
    <row r="34572" spans="2:4" ht="15" customHeight="1" x14ac:dyDescent="0.25">
      <c r="B34572" s="683"/>
      <c r="C34572" s="683"/>
      <c r="D34572" s="684"/>
    </row>
    <row r="34573" spans="2:4" ht="15" customHeight="1" x14ac:dyDescent="0.25">
      <c r="B34573" s="683"/>
      <c r="C34573" s="683"/>
      <c r="D34573" s="684"/>
    </row>
    <row r="34574" spans="2:4" ht="15" customHeight="1" x14ac:dyDescent="0.25">
      <c r="B34574" s="683"/>
      <c r="C34574" s="683"/>
      <c r="D34574" s="684"/>
    </row>
    <row r="34575" spans="2:4" ht="15" customHeight="1" x14ac:dyDescent="0.25">
      <c r="B34575" s="683"/>
      <c r="C34575" s="683"/>
      <c r="D34575" s="684"/>
    </row>
    <row r="34576" spans="2:4" ht="15" customHeight="1" x14ac:dyDescent="0.25">
      <c r="B34576" s="683"/>
      <c r="C34576" s="683"/>
      <c r="D34576" s="684"/>
    </row>
    <row r="34577" spans="2:4" ht="15" customHeight="1" x14ac:dyDescent="0.25">
      <c r="B34577" s="683"/>
      <c r="C34577" s="683"/>
      <c r="D34577" s="684"/>
    </row>
    <row r="34578" spans="2:4" ht="15" customHeight="1" x14ac:dyDescent="0.25">
      <c r="B34578" s="683"/>
      <c r="C34578" s="683"/>
      <c r="D34578" s="684"/>
    </row>
    <row r="34579" spans="2:4" ht="15" customHeight="1" x14ac:dyDescent="0.25">
      <c r="B34579" s="683"/>
      <c r="C34579" s="683"/>
      <c r="D34579" s="684"/>
    </row>
    <row r="34580" spans="2:4" ht="15" customHeight="1" x14ac:dyDescent="0.25">
      <c r="B34580" s="683"/>
      <c r="C34580" s="683"/>
      <c r="D34580" s="684"/>
    </row>
    <row r="34581" spans="2:4" ht="15" customHeight="1" x14ac:dyDescent="0.25">
      <c r="B34581" s="683"/>
      <c r="C34581" s="683"/>
      <c r="D34581" s="684"/>
    </row>
    <row r="34582" spans="2:4" ht="15" customHeight="1" x14ac:dyDescent="0.25">
      <c r="B34582" s="683"/>
      <c r="C34582" s="683"/>
      <c r="D34582" s="684"/>
    </row>
    <row r="34583" spans="2:4" ht="15" customHeight="1" x14ac:dyDescent="0.25">
      <c r="B34583" s="683"/>
      <c r="C34583" s="683"/>
      <c r="D34583" s="684"/>
    </row>
    <row r="34584" spans="2:4" ht="15" customHeight="1" x14ac:dyDescent="0.25">
      <c r="B34584" s="683"/>
      <c r="C34584" s="683"/>
      <c r="D34584" s="684"/>
    </row>
    <row r="34585" spans="2:4" ht="15" customHeight="1" x14ac:dyDescent="0.25">
      <c r="B34585" s="683"/>
      <c r="C34585" s="683"/>
      <c r="D34585" s="684"/>
    </row>
    <row r="34586" spans="2:4" ht="15" customHeight="1" x14ac:dyDescent="0.25">
      <c r="B34586" s="683"/>
      <c r="C34586" s="683"/>
      <c r="D34586" s="684"/>
    </row>
    <row r="34587" spans="2:4" ht="15" customHeight="1" x14ac:dyDescent="0.25">
      <c r="B34587" s="683"/>
      <c r="C34587" s="683"/>
      <c r="D34587" s="684"/>
    </row>
    <row r="34588" spans="2:4" ht="15" customHeight="1" x14ac:dyDescent="0.25">
      <c r="B34588" s="683"/>
      <c r="C34588" s="683"/>
      <c r="D34588" s="684"/>
    </row>
    <row r="34589" spans="2:4" ht="15" customHeight="1" x14ac:dyDescent="0.25">
      <c r="B34589" s="683"/>
      <c r="C34589" s="683"/>
      <c r="D34589" s="684"/>
    </row>
    <row r="34590" spans="2:4" ht="15" customHeight="1" x14ac:dyDescent="0.25">
      <c r="B34590" s="683"/>
      <c r="C34590" s="683"/>
      <c r="D34590" s="684"/>
    </row>
    <row r="34591" spans="2:4" ht="15" customHeight="1" x14ac:dyDescent="0.25">
      <c r="B34591" s="683"/>
      <c r="C34591" s="683"/>
      <c r="D34591" s="684"/>
    </row>
    <row r="34592" spans="2:4" ht="15" customHeight="1" x14ac:dyDescent="0.25">
      <c r="B34592" s="683"/>
      <c r="C34592" s="683"/>
      <c r="D34592" s="684"/>
    </row>
    <row r="34593" spans="2:4" ht="15" customHeight="1" x14ac:dyDescent="0.25">
      <c r="B34593" s="683"/>
      <c r="C34593" s="683"/>
      <c r="D34593" s="684"/>
    </row>
    <row r="34594" spans="2:4" ht="15" customHeight="1" x14ac:dyDescent="0.25">
      <c r="B34594" s="683"/>
      <c r="C34594" s="683"/>
      <c r="D34594" s="684"/>
    </row>
    <row r="34595" spans="2:4" ht="15" customHeight="1" x14ac:dyDescent="0.25">
      <c r="B34595" s="683"/>
      <c r="C34595" s="683"/>
      <c r="D34595" s="684"/>
    </row>
    <row r="34596" spans="2:4" ht="15" customHeight="1" x14ac:dyDescent="0.25">
      <c r="B34596" s="683"/>
      <c r="C34596" s="683"/>
      <c r="D34596" s="684"/>
    </row>
    <row r="34597" spans="2:4" ht="15" customHeight="1" x14ac:dyDescent="0.25">
      <c r="B34597" s="683"/>
      <c r="C34597" s="683"/>
      <c r="D34597" s="684"/>
    </row>
    <row r="34598" spans="2:4" ht="15" customHeight="1" x14ac:dyDescent="0.25">
      <c r="B34598" s="683"/>
      <c r="C34598" s="683"/>
      <c r="D34598" s="684"/>
    </row>
    <row r="34599" spans="2:4" ht="15" customHeight="1" x14ac:dyDescent="0.25">
      <c r="B34599" s="683"/>
      <c r="C34599" s="683"/>
      <c r="D34599" s="684"/>
    </row>
    <row r="34600" spans="2:4" ht="15" customHeight="1" x14ac:dyDescent="0.25">
      <c r="B34600" s="683"/>
      <c r="C34600" s="683"/>
      <c r="D34600" s="684"/>
    </row>
    <row r="34601" spans="2:4" ht="15" customHeight="1" x14ac:dyDescent="0.25">
      <c r="B34601" s="683"/>
      <c r="C34601" s="683"/>
      <c r="D34601" s="684"/>
    </row>
    <row r="34602" spans="2:4" ht="15" customHeight="1" x14ac:dyDescent="0.25">
      <c r="B34602" s="683"/>
      <c r="C34602" s="683"/>
      <c r="D34602" s="684"/>
    </row>
    <row r="34603" spans="2:4" ht="15" customHeight="1" x14ac:dyDescent="0.25">
      <c r="B34603" s="683"/>
      <c r="C34603" s="683"/>
      <c r="D34603" s="684"/>
    </row>
    <row r="34604" spans="2:4" ht="15" customHeight="1" x14ac:dyDescent="0.25">
      <c r="B34604" s="683"/>
      <c r="C34604" s="683"/>
      <c r="D34604" s="684"/>
    </row>
    <row r="34605" spans="2:4" ht="15" customHeight="1" x14ac:dyDescent="0.25">
      <c r="B34605" s="683"/>
      <c r="C34605" s="683"/>
      <c r="D34605" s="684"/>
    </row>
    <row r="34606" spans="2:4" ht="15" customHeight="1" x14ac:dyDescent="0.25">
      <c r="B34606" s="683"/>
      <c r="C34606" s="683"/>
      <c r="D34606" s="684"/>
    </row>
    <row r="34607" spans="2:4" ht="15" customHeight="1" x14ac:dyDescent="0.25">
      <c r="B34607" s="683"/>
      <c r="C34607" s="683"/>
      <c r="D34607" s="684"/>
    </row>
    <row r="34608" spans="2:4" ht="15" customHeight="1" x14ac:dyDescent="0.25">
      <c r="B34608" s="683"/>
      <c r="C34608" s="683"/>
      <c r="D34608" s="684"/>
    </row>
    <row r="34609" spans="2:4" ht="15" customHeight="1" x14ac:dyDescent="0.25">
      <c r="B34609" s="683"/>
      <c r="C34609" s="683"/>
      <c r="D34609" s="684"/>
    </row>
    <row r="34610" spans="2:4" ht="15" customHeight="1" x14ac:dyDescent="0.25">
      <c r="B34610" s="683"/>
      <c r="C34610" s="683"/>
      <c r="D34610" s="684"/>
    </row>
    <row r="34611" spans="2:4" ht="15" customHeight="1" x14ac:dyDescent="0.25">
      <c r="B34611" s="683"/>
      <c r="C34611" s="683"/>
      <c r="D34611" s="684"/>
    </row>
    <row r="34612" spans="2:4" ht="15" customHeight="1" x14ac:dyDescent="0.25">
      <c r="B34612" s="683"/>
      <c r="C34612" s="683"/>
      <c r="D34612" s="684"/>
    </row>
    <row r="34613" spans="2:4" ht="15" customHeight="1" x14ac:dyDescent="0.25">
      <c r="B34613" s="683"/>
      <c r="C34613" s="683"/>
      <c r="D34613" s="684"/>
    </row>
    <row r="34614" spans="2:4" ht="15" customHeight="1" x14ac:dyDescent="0.25">
      <c r="B34614" s="683"/>
      <c r="C34614" s="683"/>
      <c r="D34614" s="684"/>
    </row>
    <row r="34615" spans="2:4" ht="15" customHeight="1" x14ac:dyDescent="0.25">
      <c r="B34615" s="683"/>
      <c r="C34615" s="683"/>
      <c r="D34615" s="684"/>
    </row>
    <row r="34616" spans="2:4" ht="15" customHeight="1" x14ac:dyDescent="0.25">
      <c r="B34616" s="683"/>
      <c r="C34616" s="683"/>
      <c r="D34616" s="684"/>
    </row>
    <row r="34617" spans="2:4" ht="15" customHeight="1" x14ac:dyDescent="0.25">
      <c r="B34617" s="683"/>
      <c r="C34617" s="683"/>
      <c r="D34617" s="684"/>
    </row>
    <row r="34618" spans="2:4" ht="15" customHeight="1" x14ac:dyDescent="0.25">
      <c r="B34618" s="683"/>
      <c r="C34618" s="683"/>
      <c r="D34618" s="684"/>
    </row>
    <row r="34619" spans="2:4" ht="15" customHeight="1" x14ac:dyDescent="0.25">
      <c r="B34619" s="683"/>
      <c r="C34619" s="683"/>
      <c r="D34619" s="684"/>
    </row>
    <row r="34620" spans="2:4" ht="15" customHeight="1" x14ac:dyDescent="0.25">
      <c r="B34620" s="683"/>
      <c r="C34620" s="683"/>
      <c r="D34620" s="684"/>
    </row>
    <row r="34621" spans="2:4" ht="15" customHeight="1" x14ac:dyDescent="0.25">
      <c r="B34621" s="683"/>
      <c r="C34621" s="683"/>
      <c r="D34621" s="684"/>
    </row>
    <row r="34622" spans="2:4" ht="15" customHeight="1" x14ac:dyDescent="0.25">
      <c r="B34622" s="683"/>
      <c r="C34622" s="683"/>
      <c r="D34622" s="684"/>
    </row>
    <row r="34623" spans="2:4" ht="15" customHeight="1" x14ac:dyDescent="0.25">
      <c r="B34623" s="683"/>
      <c r="C34623" s="683"/>
      <c r="D34623" s="684"/>
    </row>
    <row r="34624" spans="2:4" ht="15" customHeight="1" x14ac:dyDescent="0.25">
      <c r="B34624" s="683"/>
      <c r="C34624" s="683"/>
      <c r="D34624" s="684"/>
    </row>
    <row r="34625" spans="2:4" ht="15" customHeight="1" x14ac:dyDescent="0.25">
      <c r="B34625" s="683"/>
      <c r="C34625" s="683"/>
      <c r="D34625" s="684"/>
    </row>
    <row r="34626" spans="2:4" ht="15" customHeight="1" x14ac:dyDescent="0.25">
      <c r="B34626" s="683"/>
      <c r="C34626" s="683"/>
      <c r="D34626" s="684"/>
    </row>
    <row r="34627" spans="2:4" ht="15" customHeight="1" x14ac:dyDescent="0.25">
      <c r="B34627" s="683"/>
      <c r="C34627" s="683"/>
      <c r="D34627" s="684"/>
    </row>
    <row r="34628" spans="2:4" ht="15" customHeight="1" x14ac:dyDescent="0.25">
      <c r="B34628" s="683"/>
      <c r="C34628" s="683"/>
      <c r="D34628" s="684"/>
    </row>
    <row r="34629" spans="2:4" ht="15" customHeight="1" x14ac:dyDescent="0.25">
      <c r="B34629" s="683"/>
      <c r="C34629" s="683"/>
      <c r="D34629" s="684"/>
    </row>
    <row r="34630" spans="2:4" ht="15" customHeight="1" x14ac:dyDescent="0.25">
      <c r="B34630" s="683"/>
      <c r="C34630" s="683"/>
      <c r="D34630" s="684"/>
    </row>
    <row r="34631" spans="2:4" ht="15" customHeight="1" x14ac:dyDescent="0.25">
      <c r="B34631" s="683"/>
      <c r="C34631" s="683"/>
      <c r="D34631" s="684"/>
    </row>
    <row r="34632" spans="2:4" ht="15" customHeight="1" x14ac:dyDescent="0.25">
      <c r="B34632" s="683"/>
      <c r="C34632" s="683"/>
      <c r="D34632" s="684"/>
    </row>
    <row r="34633" spans="2:4" ht="15" customHeight="1" x14ac:dyDescent="0.25">
      <c r="B34633" s="683"/>
      <c r="C34633" s="683"/>
      <c r="D34633" s="684"/>
    </row>
    <row r="34634" spans="2:4" ht="15" customHeight="1" x14ac:dyDescent="0.25">
      <c r="B34634" s="683"/>
      <c r="C34634" s="683"/>
      <c r="D34634" s="684"/>
    </row>
    <row r="34635" spans="2:4" ht="15" customHeight="1" x14ac:dyDescent="0.25">
      <c r="B34635" s="683"/>
      <c r="C34635" s="683"/>
      <c r="D34635" s="684"/>
    </row>
    <row r="34636" spans="2:4" ht="15" customHeight="1" x14ac:dyDescent="0.25">
      <c r="B34636" s="683"/>
      <c r="C34636" s="683"/>
      <c r="D34636" s="684"/>
    </row>
    <row r="34637" spans="2:4" ht="15" customHeight="1" x14ac:dyDescent="0.25">
      <c r="B34637" s="683"/>
      <c r="C34637" s="683"/>
      <c r="D34637" s="684"/>
    </row>
    <row r="34638" spans="2:4" ht="15" customHeight="1" x14ac:dyDescent="0.25">
      <c r="B34638" s="683"/>
      <c r="C34638" s="683"/>
      <c r="D34638" s="684"/>
    </row>
    <row r="34639" spans="2:4" ht="15" customHeight="1" x14ac:dyDescent="0.25">
      <c r="B34639" s="683"/>
      <c r="C34639" s="683"/>
      <c r="D34639" s="684"/>
    </row>
    <row r="34640" spans="2:4" ht="15" customHeight="1" x14ac:dyDescent="0.25">
      <c r="B34640" s="683"/>
      <c r="C34640" s="683"/>
      <c r="D34640" s="684"/>
    </row>
    <row r="34641" spans="2:4" ht="15" customHeight="1" x14ac:dyDescent="0.25">
      <c r="B34641" s="683"/>
      <c r="C34641" s="683"/>
      <c r="D34641" s="684"/>
    </row>
    <row r="34642" spans="2:4" ht="15" customHeight="1" x14ac:dyDescent="0.25">
      <c r="B34642" s="683"/>
      <c r="C34642" s="683"/>
      <c r="D34642" s="684"/>
    </row>
    <row r="34643" spans="2:4" ht="15" customHeight="1" x14ac:dyDescent="0.25">
      <c r="B34643" s="683"/>
      <c r="C34643" s="683"/>
      <c r="D34643" s="684"/>
    </row>
    <row r="34644" spans="2:4" ht="15" customHeight="1" x14ac:dyDescent="0.25">
      <c r="B34644" s="683"/>
      <c r="C34644" s="683"/>
      <c r="D34644" s="684"/>
    </row>
    <row r="34645" spans="2:4" ht="15" customHeight="1" x14ac:dyDescent="0.25">
      <c r="B34645" s="683"/>
      <c r="C34645" s="683"/>
      <c r="D34645" s="684"/>
    </row>
    <row r="34646" spans="2:4" ht="15" customHeight="1" x14ac:dyDescent="0.25">
      <c r="B34646" s="683"/>
      <c r="C34646" s="683"/>
      <c r="D34646" s="684"/>
    </row>
    <row r="34647" spans="2:4" ht="15" customHeight="1" x14ac:dyDescent="0.25">
      <c r="B34647" s="683"/>
      <c r="C34647" s="683"/>
      <c r="D34647" s="684"/>
    </row>
    <row r="34648" spans="2:4" ht="15" customHeight="1" x14ac:dyDescent="0.25">
      <c r="B34648" s="683"/>
      <c r="C34648" s="683"/>
      <c r="D34648" s="684"/>
    </row>
    <row r="34649" spans="2:4" ht="15" customHeight="1" x14ac:dyDescent="0.25">
      <c r="B34649" s="683"/>
      <c r="C34649" s="683"/>
      <c r="D34649" s="684"/>
    </row>
    <row r="34650" spans="2:4" ht="15" customHeight="1" x14ac:dyDescent="0.25">
      <c r="B34650" s="683"/>
      <c r="C34650" s="683"/>
      <c r="D34650" s="684"/>
    </row>
    <row r="34651" spans="2:4" ht="15" customHeight="1" x14ac:dyDescent="0.25">
      <c r="B34651" s="683"/>
      <c r="C34651" s="683"/>
      <c r="D34651" s="684"/>
    </row>
    <row r="34652" spans="2:4" ht="15" customHeight="1" x14ac:dyDescent="0.25">
      <c r="B34652" s="683"/>
      <c r="C34652" s="683"/>
      <c r="D34652" s="684"/>
    </row>
    <row r="34653" spans="2:4" ht="15" customHeight="1" x14ac:dyDescent="0.25">
      <c r="B34653" s="683"/>
      <c r="C34653" s="683"/>
      <c r="D34653" s="684"/>
    </row>
    <row r="34654" spans="2:4" ht="15" customHeight="1" x14ac:dyDescent="0.25">
      <c r="B34654" s="683"/>
      <c r="C34654" s="683"/>
      <c r="D34654" s="684"/>
    </row>
    <row r="34655" spans="2:4" ht="15" customHeight="1" x14ac:dyDescent="0.25">
      <c r="B34655" s="683"/>
      <c r="C34655" s="683"/>
      <c r="D34655" s="684"/>
    </row>
    <row r="34656" spans="2:4" ht="15" customHeight="1" x14ac:dyDescent="0.25">
      <c r="B34656" s="683"/>
      <c r="C34656" s="683"/>
      <c r="D34656" s="684"/>
    </row>
    <row r="34657" spans="2:4" ht="15" customHeight="1" x14ac:dyDescent="0.25">
      <c r="B34657" s="683"/>
      <c r="C34657" s="683"/>
      <c r="D34657" s="684"/>
    </row>
    <row r="34658" spans="2:4" ht="15" customHeight="1" x14ac:dyDescent="0.25">
      <c r="B34658" s="683"/>
      <c r="C34658" s="683"/>
      <c r="D34658" s="684"/>
    </row>
    <row r="34659" spans="2:4" ht="15" customHeight="1" x14ac:dyDescent="0.25">
      <c r="B34659" s="683"/>
      <c r="C34659" s="683"/>
      <c r="D34659" s="684"/>
    </row>
    <row r="34660" spans="2:4" ht="15" customHeight="1" x14ac:dyDescent="0.25">
      <c r="B34660" s="683"/>
      <c r="C34660" s="683"/>
      <c r="D34660" s="684"/>
    </row>
    <row r="34661" spans="2:4" ht="15" customHeight="1" x14ac:dyDescent="0.25">
      <c r="B34661" s="683"/>
      <c r="C34661" s="683"/>
      <c r="D34661" s="684"/>
    </row>
    <row r="34662" spans="2:4" ht="15" customHeight="1" x14ac:dyDescent="0.25">
      <c r="B34662" s="683"/>
      <c r="C34662" s="683"/>
      <c r="D34662" s="684"/>
    </row>
    <row r="34663" spans="2:4" ht="15" customHeight="1" x14ac:dyDescent="0.25">
      <c r="B34663" s="683"/>
      <c r="C34663" s="683"/>
      <c r="D34663" s="684"/>
    </row>
    <row r="34664" spans="2:4" ht="15" customHeight="1" x14ac:dyDescent="0.25">
      <c r="B34664" s="683"/>
      <c r="C34664" s="683"/>
      <c r="D34664" s="684"/>
    </row>
    <row r="34665" spans="2:4" ht="15" customHeight="1" x14ac:dyDescent="0.25">
      <c r="B34665" s="683"/>
      <c r="C34665" s="683"/>
      <c r="D34665" s="684"/>
    </row>
    <row r="34666" spans="2:4" ht="15" customHeight="1" x14ac:dyDescent="0.25">
      <c r="B34666" s="683"/>
      <c r="C34666" s="683"/>
      <c r="D34666" s="684"/>
    </row>
    <row r="34667" spans="2:4" ht="15" customHeight="1" x14ac:dyDescent="0.25">
      <c r="B34667" s="683"/>
      <c r="C34667" s="683"/>
      <c r="D34667" s="684"/>
    </row>
    <row r="34668" spans="2:4" ht="15" customHeight="1" x14ac:dyDescent="0.25">
      <c r="B34668" s="683"/>
      <c r="C34668" s="683"/>
      <c r="D34668" s="684"/>
    </row>
    <row r="34669" spans="2:4" ht="15" customHeight="1" x14ac:dyDescent="0.25">
      <c r="B34669" s="683"/>
      <c r="C34669" s="683"/>
      <c r="D34669" s="684"/>
    </row>
    <row r="34670" spans="2:4" ht="15" customHeight="1" x14ac:dyDescent="0.25">
      <c r="B34670" s="683"/>
      <c r="C34670" s="683"/>
      <c r="D34670" s="684"/>
    </row>
    <row r="34671" spans="2:4" ht="15" customHeight="1" x14ac:dyDescent="0.25">
      <c r="B34671" s="683"/>
      <c r="C34671" s="683"/>
      <c r="D34671" s="684"/>
    </row>
    <row r="34672" spans="2:4" ht="15" customHeight="1" x14ac:dyDescent="0.25">
      <c r="B34672" s="683"/>
      <c r="C34672" s="683"/>
      <c r="D34672" s="684"/>
    </row>
    <row r="34673" spans="2:4" ht="15" customHeight="1" x14ac:dyDescent="0.25">
      <c r="B34673" s="683"/>
      <c r="C34673" s="683"/>
      <c r="D34673" s="684"/>
    </row>
    <row r="34674" spans="2:4" ht="15" customHeight="1" x14ac:dyDescent="0.25">
      <c r="B34674" s="683"/>
      <c r="C34674" s="683"/>
      <c r="D34674" s="684"/>
    </row>
    <row r="34675" spans="2:4" ht="15" customHeight="1" x14ac:dyDescent="0.25">
      <c r="B34675" s="683"/>
      <c r="C34675" s="683"/>
      <c r="D34675" s="684"/>
    </row>
    <row r="34676" spans="2:4" ht="15" customHeight="1" x14ac:dyDescent="0.25">
      <c r="B34676" s="683"/>
      <c r="C34676" s="683"/>
      <c r="D34676" s="684"/>
    </row>
    <row r="34677" spans="2:4" ht="15" customHeight="1" x14ac:dyDescent="0.25">
      <c r="B34677" s="683"/>
      <c r="C34677" s="683"/>
      <c r="D34677" s="684"/>
    </row>
    <row r="34678" spans="2:4" ht="15" customHeight="1" x14ac:dyDescent="0.25">
      <c r="B34678" s="683"/>
      <c r="C34678" s="683"/>
      <c r="D34678" s="684"/>
    </row>
    <row r="34679" spans="2:4" ht="15" customHeight="1" x14ac:dyDescent="0.25">
      <c r="B34679" s="683"/>
      <c r="C34679" s="683"/>
      <c r="D34679" s="684"/>
    </row>
    <row r="34680" spans="2:4" ht="15" customHeight="1" x14ac:dyDescent="0.25">
      <c r="B34680" s="683"/>
      <c r="C34680" s="683"/>
      <c r="D34680" s="684"/>
    </row>
    <row r="34681" spans="2:4" ht="15" customHeight="1" x14ac:dyDescent="0.25">
      <c r="B34681" s="683"/>
      <c r="C34681" s="683"/>
      <c r="D34681" s="684"/>
    </row>
    <row r="34682" spans="2:4" ht="15" customHeight="1" x14ac:dyDescent="0.25">
      <c r="B34682" s="683"/>
      <c r="C34682" s="683"/>
      <c r="D34682" s="684"/>
    </row>
    <row r="34683" spans="2:4" ht="15" customHeight="1" x14ac:dyDescent="0.25">
      <c r="B34683" s="683"/>
      <c r="C34683" s="683"/>
      <c r="D34683" s="684"/>
    </row>
    <row r="34684" spans="2:4" ht="15" customHeight="1" x14ac:dyDescent="0.25">
      <c r="B34684" s="683"/>
      <c r="C34684" s="683"/>
      <c r="D34684" s="684"/>
    </row>
    <row r="34685" spans="2:4" ht="15" customHeight="1" x14ac:dyDescent="0.25">
      <c r="B34685" s="683"/>
      <c r="C34685" s="683"/>
      <c r="D34685" s="684"/>
    </row>
    <row r="34686" spans="2:4" ht="15" customHeight="1" x14ac:dyDescent="0.25">
      <c r="B34686" s="683"/>
      <c r="C34686" s="683"/>
      <c r="D34686" s="684"/>
    </row>
    <row r="34687" spans="2:4" ht="15" customHeight="1" x14ac:dyDescent="0.25">
      <c r="B34687" s="683"/>
      <c r="C34687" s="683"/>
      <c r="D34687" s="684"/>
    </row>
    <row r="34688" spans="2:4" ht="15" customHeight="1" x14ac:dyDescent="0.25">
      <c r="B34688" s="683"/>
      <c r="C34688" s="683"/>
      <c r="D34688" s="684"/>
    </row>
    <row r="34689" spans="2:4" ht="15" customHeight="1" x14ac:dyDescent="0.25">
      <c r="B34689" s="683"/>
      <c r="C34689" s="683"/>
      <c r="D34689" s="684"/>
    </row>
    <row r="34690" spans="2:4" ht="15" customHeight="1" x14ac:dyDescent="0.25">
      <c r="B34690" s="683"/>
      <c r="C34690" s="683"/>
      <c r="D34690" s="684"/>
    </row>
    <row r="34691" spans="2:4" ht="15" customHeight="1" x14ac:dyDescent="0.25">
      <c r="B34691" s="683"/>
      <c r="C34691" s="683"/>
      <c r="D34691" s="684"/>
    </row>
    <row r="34692" spans="2:4" ht="15" customHeight="1" x14ac:dyDescent="0.25">
      <c r="B34692" s="683"/>
      <c r="C34692" s="683"/>
      <c r="D34692" s="684"/>
    </row>
    <row r="34693" spans="2:4" ht="15" customHeight="1" x14ac:dyDescent="0.25">
      <c r="B34693" s="683"/>
      <c r="C34693" s="683"/>
      <c r="D34693" s="684"/>
    </row>
    <row r="34694" spans="2:4" ht="15" customHeight="1" x14ac:dyDescent="0.25">
      <c r="B34694" s="683"/>
      <c r="C34694" s="683"/>
      <c r="D34694" s="684"/>
    </row>
    <row r="34695" spans="2:4" ht="15" customHeight="1" x14ac:dyDescent="0.25">
      <c r="B34695" s="683"/>
      <c r="C34695" s="683"/>
      <c r="D34695" s="684"/>
    </row>
    <row r="34696" spans="2:4" ht="15" customHeight="1" x14ac:dyDescent="0.25">
      <c r="B34696" s="683"/>
      <c r="C34696" s="683"/>
      <c r="D34696" s="684"/>
    </row>
    <row r="34697" spans="2:4" ht="15" customHeight="1" x14ac:dyDescent="0.25">
      <c r="B34697" s="683"/>
      <c r="C34697" s="683"/>
      <c r="D34697" s="684"/>
    </row>
    <row r="34698" spans="2:4" ht="15" customHeight="1" x14ac:dyDescent="0.25">
      <c r="B34698" s="683"/>
      <c r="C34698" s="683"/>
      <c r="D34698" s="684"/>
    </row>
    <row r="34699" spans="2:4" ht="15" customHeight="1" x14ac:dyDescent="0.25">
      <c r="B34699" s="683"/>
      <c r="C34699" s="683"/>
      <c r="D34699" s="684"/>
    </row>
    <row r="34700" spans="2:4" ht="15" customHeight="1" x14ac:dyDescent="0.25">
      <c r="B34700" s="683"/>
      <c r="C34700" s="683"/>
      <c r="D34700" s="684"/>
    </row>
    <row r="34701" spans="2:4" ht="15" customHeight="1" x14ac:dyDescent="0.25">
      <c r="B34701" s="683"/>
      <c r="C34701" s="683"/>
      <c r="D34701" s="684"/>
    </row>
    <row r="34702" spans="2:4" ht="15" customHeight="1" x14ac:dyDescent="0.25">
      <c r="B34702" s="683"/>
      <c r="C34702" s="683"/>
      <c r="D34702" s="684"/>
    </row>
    <row r="34703" spans="2:4" ht="15" customHeight="1" x14ac:dyDescent="0.25">
      <c r="B34703" s="683"/>
      <c r="C34703" s="683"/>
      <c r="D34703" s="684"/>
    </row>
    <row r="34704" spans="2:4" ht="15" customHeight="1" x14ac:dyDescent="0.25">
      <c r="B34704" s="683"/>
      <c r="C34704" s="683"/>
      <c r="D34704" s="684"/>
    </row>
    <row r="34705" spans="2:4" ht="15" customHeight="1" x14ac:dyDescent="0.25">
      <c r="B34705" s="683"/>
      <c r="C34705" s="683"/>
      <c r="D34705" s="684"/>
    </row>
    <row r="34706" spans="2:4" ht="15" customHeight="1" x14ac:dyDescent="0.25">
      <c r="B34706" s="683"/>
      <c r="C34706" s="683"/>
      <c r="D34706" s="684"/>
    </row>
    <row r="34707" spans="2:4" ht="15" customHeight="1" x14ac:dyDescent="0.25">
      <c r="B34707" s="683"/>
      <c r="C34707" s="683"/>
      <c r="D34707" s="684"/>
    </row>
    <row r="34708" spans="2:4" ht="15" customHeight="1" x14ac:dyDescent="0.25">
      <c r="B34708" s="683"/>
      <c r="C34708" s="683"/>
      <c r="D34708" s="684"/>
    </row>
    <row r="34709" spans="2:4" ht="15" customHeight="1" x14ac:dyDescent="0.25">
      <c r="B34709" s="683"/>
      <c r="C34709" s="683"/>
      <c r="D34709" s="684"/>
    </row>
    <row r="34710" spans="2:4" ht="15" customHeight="1" x14ac:dyDescent="0.25">
      <c r="B34710" s="683"/>
      <c r="C34710" s="683"/>
      <c r="D34710" s="684"/>
    </row>
    <row r="34711" spans="2:4" ht="15" customHeight="1" x14ac:dyDescent="0.25">
      <c r="B34711" s="683"/>
      <c r="C34711" s="683"/>
      <c r="D34711" s="684"/>
    </row>
    <row r="34712" spans="2:4" ht="15" customHeight="1" x14ac:dyDescent="0.25">
      <c r="B34712" s="683"/>
      <c r="C34712" s="683"/>
      <c r="D34712" s="684"/>
    </row>
    <row r="34713" spans="2:4" ht="15" customHeight="1" x14ac:dyDescent="0.25">
      <c r="B34713" s="683"/>
      <c r="C34713" s="683"/>
      <c r="D34713" s="684"/>
    </row>
    <row r="34714" spans="2:4" ht="15" customHeight="1" x14ac:dyDescent="0.25">
      <c r="B34714" s="683"/>
      <c r="C34714" s="683"/>
      <c r="D34714" s="684"/>
    </row>
    <row r="34715" spans="2:4" ht="15" customHeight="1" x14ac:dyDescent="0.25">
      <c r="B34715" s="683"/>
      <c r="C34715" s="683"/>
      <c r="D34715" s="684"/>
    </row>
    <row r="34716" spans="2:4" ht="15" customHeight="1" x14ac:dyDescent="0.25">
      <c r="B34716" s="683"/>
      <c r="C34716" s="683"/>
      <c r="D34716" s="684"/>
    </row>
    <row r="34717" spans="2:4" ht="15" customHeight="1" x14ac:dyDescent="0.25">
      <c r="B34717" s="683"/>
      <c r="C34717" s="683"/>
      <c r="D34717" s="684"/>
    </row>
    <row r="34718" spans="2:4" ht="15" customHeight="1" x14ac:dyDescent="0.25">
      <c r="B34718" s="683"/>
      <c r="C34718" s="683"/>
      <c r="D34718" s="684"/>
    </row>
    <row r="34719" spans="2:4" ht="15" customHeight="1" x14ac:dyDescent="0.25">
      <c r="B34719" s="683"/>
      <c r="C34719" s="683"/>
      <c r="D34719" s="684"/>
    </row>
    <row r="34720" spans="2:4" ht="15" customHeight="1" x14ac:dyDescent="0.25">
      <c r="B34720" s="683"/>
      <c r="C34720" s="683"/>
      <c r="D34720" s="684"/>
    </row>
    <row r="34721" spans="2:4" ht="15" customHeight="1" x14ac:dyDescent="0.25">
      <c r="B34721" s="683"/>
      <c r="C34721" s="683"/>
      <c r="D34721" s="684"/>
    </row>
    <row r="34722" spans="2:4" ht="15" customHeight="1" x14ac:dyDescent="0.25">
      <c r="B34722" s="683"/>
      <c r="C34722" s="683"/>
      <c r="D34722" s="684"/>
    </row>
    <row r="34723" spans="2:4" ht="15" customHeight="1" x14ac:dyDescent="0.25">
      <c r="B34723" s="683"/>
      <c r="C34723" s="683"/>
      <c r="D34723" s="684"/>
    </row>
    <row r="34724" spans="2:4" ht="15" customHeight="1" x14ac:dyDescent="0.25">
      <c r="B34724" s="683"/>
      <c r="C34724" s="683"/>
      <c r="D34724" s="684"/>
    </row>
    <row r="34725" spans="2:4" ht="15" customHeight="1" x14ac:dyDescent="0.25">
      <c r="B34725" s="683"/>
      <c r="C34725" s="683"/>
      <c r="D34725" s="684"/>
    </row>
    <row r="34726" spans="2:4" ht="15" customHeight="1" x14ac:dyDescent="0.25">
      <c r="B34726" s="683"/>
      <c r="C34726" s="683"/>
      <c r="D34726" s="684"/>
    </row>
    <row r="34727" spans="2:4" ht="15" customHeight="1" x14ac:dyDescent="0.25">
      <c r="B34727" s="683"/>
      <c r="C34727" s="683"/>
      <c r="D34727" s="684"/>
    </row>
    <row r="34728" spans="2:4" ht="15" customHeight="1" x14ac:dyDescent="0.25">
      <c r="B34728" s="683"/>
      <c r="C34728" s="683"/>
      <c r="D34728" s="684"/>
    </row>
    <row r="34729" spans="2:4" ht="15" customHeight="1" x14ac:dyDescent="0.25">
      <c r="B34729" s="683"/>
      <c r="C34729" s="683"/>
      <c r="D34729" s="684"/>
    </row>
    <row r="34730" spans="2:4" ht="15" customHeight="1" x14ac:dyDescent="0.25">
      <c r="B34730" s="683"/>
      <c r="C34730" s="683"/>
      <c r="D34730" s="684"/>
    </row>
    <row r="34731" spans="2:4" ht="15" customHeight="1" x14ac:dyDescent="0.25">
      <c r="B34731" s="683"/>
      <c r="C34731" s="683"/>
      <c r="D34731" s="684"/>
    </row>
    <row r="34732" spans="2:4" ht="15" customHeight="1" x14ac:dyDescent="0.25">
      <c r="B34732" s="683"/>
      <c r="C34732" s="683"/>
      <c r="D34732" s="684"/>
    </row>
    <row r="34733" spans="2:4" ht="15" customHeight="1" x14ac:dyDescent="0.25">
      <c r="B34733" s="683"/>
      <c r="C34733" s="683"/>
      <c r="D34733" s="684"/>
    </row>
    <row r="34734" spans="2:4" ht="15" customHeight="1" x14ac:dyDescent="0.25">
      <c r="B34734" s="683"/>
      <c r="C34734" s="683"/>
      <c r="D34734" s="684"/>
    </row>
    <row r="34735" spans="2:4" ht="15" customHeight="1" x14ac:dyDescent="0.25">
      <c r="B34735" s="683"/>
      <c r="C34735" s="683"/>
      <c r="D34735" s="684"/>
    </row>
    <row r="34736" spans="2:4" ht="15" customHeight="1" x14ac:dyDescent="0.25">
      <c r="B34736" s="683"/>
      <c r="C34736" s="683"/>
      <c r="D34736" s="684"/>
    </row>
    <row r="34737" spans="2:4" ht="15" customHeight="1" x14ac:dyDescent="0.25">
      <c r="B34737" s="683"/>
      <c r="C34737" s="683"/>
      <c r="D34737" s="684"/>
    </row>
    <row r="34738" spans="2:4" ht="15" customHeight="1" x14ac:dyDescent="0.25">
      <c r="B34738" s="683"/>
      <c r="C34738" s="683"/>
      <c r="D34738" s="684"/>
    </row>
    <row r="34739" spans="2:4" ht="15" customHeight="1" x14ac:dyDescent="0.25">
      <c r="B34739" s="683"/>
      <c r="C34739" s="683"/>
      <c r="D34739" s="684"/>
    </row>
    <row r="34740" spans="2:4" ht="15" customHeight="1" x14ac:dyDescent="0.25">
      <c r="B34740" s="683"/>
      <c r="C34740" s="683"/>
      <c r="D34740" s="684"/>
    </row>
    <row r="34741" spans="2:4" ht="15" customHeight="1" x14ac:dyDescent="0.25">
      <c r="B34741" s="683"/>
      <c r="C34741" s="683"/>
      <c r="D34741" s="684"/>
    </row>
    <row r="34742" spans="2:4" ht="15" customHeight="1" x14ac:dyDescent="0.25">
      <c r="B34742" s="683"/>
      <c r="C34742" s="683"/>
      <c r="D34742" s="684"/>
    </row>
    <row r="34743" spans="2:4" ht="15" customHeight="1" x14ac:dyDescent="0.25">
      <c r="B34743" s="683"/>
      <c r="C34743" s="683"/>
      <c r="D34743" s="684"/>
    </row>
    <row r="34744" spans="2:4" ht="15" customHeight="1" x14ac:dyDescent="0.25">
      <c r="B34744" s="683"/>
      <c r="C34744" s="683"/>
      <c r="D34744" s="684"/>
    </row>
    <row r="34745" spans="2:4" ht="15" customHeight="1" x14ac:dyDescent="0.25">
      <c r="B34745" s="683"/>
      <c r="C34745" s="683"/>
      <c r="D34745" s="684"/>
    </row>
    <row r="34746" spans="2:4" ht="15" customHeight="1" x14ac:dyDescent="0.25">
      <c r="B34746" s="683"/>
      <c r="C34746" s="683"/>
      <c r="D34746" s="684"/>
    </row>
    <row r="34747" spans="2:4" ht="15" customHeight="1" x14ac:dyDescent="0.25">
      <c r="B34747" s="683"/>
      <c r="C34747" s="683"/>
      <c r="D34747" s="684"/>
    </row>
    <row r="34748" spans="2:4" ht="15" customHeight="1" x14ac:dyDescent="0.25">
      <c r="B34748" s="683"/>
      <c r="C34748" s="683"/>
      <c r="D34748" s="684"/>
    </row>
    <row r="34749" spans="2:4" ht="15" customHeight="1" x14ac:dyDescent="0.25">
      <c r="B34749" s="683"/>
      <c r="C34749" s="683"/>
      <c r="D34749" s="684"/>
    </row>
    <row r="34750" spans="2:4" ht="15" customHeight="1" x14ac:dyDescent="0.25">
      <c r="B34750" s="683"/>
      <c r="C34750" s="683"/>
      <c r="D34750" s="684"/>
    </row>
    <row r="34751" spans="2:4" ht="15" customHeight="1" x14ac:dyDescent="0.25">
      <c r="B34751" s="683"/>
      <c r="C34751" s="683"/>
      <c r="D34751" s="684"/>
    </row>
    <row r="34752" spans="2:4" ht="15" customHeight="1" x14ac:dyDescent="0.25">
      <c r="B34752" s="683"/>
      <c r="C34752" s="683"/>
      <c r="D34752" s="684"/>
    </row>
    <row r="34753" spans="2:4" ht="15" customHeight="1" x14ac:dyDescent="0.25">
      <c r="B34753" s="683"/>
      <c r="C34753" s="683"/>
      <c r="D34753" s="684"/>
    </row>
    <row r="34754" spans="2:4" ht="15" customHeight="1" x14ac:dyDescent="0.25">
      <c r="B34754" s="683"/>
      <c r="C34754" s="683"/>
      <c r="D34754" s="684"/>
    </row>
    <row r="34755" spans="2:4" ht="15" customHeight="1" x14ac:dyDescent="0.25">
      <c r="B34755" s="683"/>
      <c r="C34755" s="683"/>
      <c r="D34755" s="684"/>
    </row>
    <row r="34756" spans="2:4" ht="15" customHeight="1" x14ac:dyDescent="0.25">
      <c r="B34756" s="683"/>
      <c r="C34756" s="683"/>
      <c r="D34756" s="684"/>
    </row>
    <row r="34757" spans="2:4" ht="15" customHeight="1" x14ac:dyDescent="0.25">
      <c r="B34757" s="683"/>
      <c r="C34757" s="683"/>
      <c r="D34757" s="684"/>
    </row>
    <row r="34758" spans="2:4" ht="15" customHeight="1" x14ac:dyDescent="0.25">
      <c r="B34758" s="683"/>
      <c r="C34758" s="683"/>
      <c r="D34758" s="684"/>
    </row>
    <row r="34759" spans="2:4" ht="15" customHeight="1" x14ac:dyDescent="0.25">
      <c r="B34759" s="683"/>
      <c r="C34759" s="683"/>
      <c r="D34759" s="684"/>
    </row>
    <row r="34760" spans="2:4" ht="15" customHeight="1" x14ac:dyDescent="0.25">
      <c r="B34760" s="683"/>
      <c r="C34760" s="683"/>
      <c r="D34760" s="684"/>
    </row>
    <row r="34761" spans="2:4" ht="15" customHeight="1" x14ac:dyDescent="0.25">
      <c r="B34761" s="683"/>
      <c r="C34761" s="683"/>
      <c r="D34761" s="684"/>
    </row>
    <row r="34762" spans="2:4" ht="15" customHeight="1" x14ac:dyDescent="0.25">
      <c r="B34762" s="683"/>
      <c r="C34762" s="683"/>
      <c r="D34762" s="684"/>
    </row>
    <row r="34763" spans="2:4" ht="15" customHeight="1" x14ac:dyDescent="0.25">
      <c r="B34763" s="683"/>
      <c r="C34763" s="683"/>
      <c r="D34763" s="684"/>
    </row>
    <row r="34764" spans="2:4" ht="15" customHeight="1" x14ac:dyDescent="0.25">
      <c r="B34764" s="683"/>
      <c r="C34764" s="683"/>
      <c r="D34764" s="684"/>
    </row>
    <row r="34765" spans="2:4" ht="15" customHeight="1" x14ac:dyDescent="0.25">
      <c r="B34765" s="683"/>
      <c r="C34765" s="683"/>
      <c r="D34765" s="684"/>
    </row>
    <row r="34766" spans="2:4" ht="15" customHeight="1" x14ac:dyDescent="0.25">
      <c r="B34766" s="683"/>
      <c r="C34766" s="683"/>
      <c r="D34766" s="684"/>
    </row>
    <row r="34767" spans="2:4" ht="15" customHeight="1" x14ac:dyDescent="0.25">
      <c r="B34767" s="683"/>
      <c r="C34767" s="683"/>
      <c r="D34767" s="684"/>
    </row>
    <row r="34768" spans="2:4" ht="15" customHeight="1" x14ac:dyDescent="0.25">
      <c r="B34768" s="683"/>
      <c r="C34768" s="683"/>
      <c r="D34768" s="684"/>
    </row>
    <row r="34769" spans="2:4" ht="15" customHeight="1" x14ac:dyDescent="0.25">
      <c r="B34769" s="683"/>
      <c r="C34769" s="683"/>
      <c r="D34769" s="684"/>
    </row>
    <row r="34770" spans="2:4" ht="15" customHeight="1" x14ac:dyDescent="0.25">
      <c r="B34770" s="683"/>
      <c r="C34770" s="683"/>
      <c r="D34770" s="684"/>
    </row>
    <row r="34771" spans="2:4" ht="15" customHeight="1" x14ac:dyDescent="0.25">
      <c r="B34771" s="683"/>
      <c r="C34771" s="683"/>
      <c r="D34771" s="684"/>
    </row>
    <row r="34772" spans="2:4" ht="15" customHeight="1" x14ac:dyDescent="0.25">
      <c r="B34772" s="683"/>
      <c r="C34772" s="683"/>
      <c r="D34772" s="684"/>
    </row>
    <row r="34773" spans="2:4" ht="15" customHeight="1" x14ac:dyDescent="0.25">
      <c r="B34773" s="683"/>
      <c r="C34773" s="683"/>
      <c r="D34773" s="684"/>
    </row>
    <row r="34774" spans="2:4" ht="15" customHeight="1" x14ac:dyDescent="0.25">
      <c r="B34774" s="683"/>
      <c r="C34774" s="683"/>
      <c r="D34774" s="684"/>
    </row>
    <row r="34775" spans="2:4" ht="15" customHeight="1" x14ac:dyDescent="0.25">
      <c r="B34775" s="683"/>
      <c r="C34775" s="683"/>
      <c r="D34775" s="684"/>
    </row>
    <row r="34776" spans="2:4" ht="15" customHeight="1" x14ac:dyDescent="0.25">
      <c r="B34776" s="683"/>
      <c r="C34776" s="683"/>
      <c r="D34776" s="684"/>
    </row>
    <row r="34777" spans="2:4" ht="15" customHeight="1" x14ac:dyDescent="0.25">
      <c r="B34777" s="683"/>
      <c r="C34777" s="683"/>
      <c r="D34777" s="684"/>
    </row>
    <row r="34778" spans="2:4" ht="15" customHeight="1" x14ac:dyDescent="0.25">
      <c r="B34778" s="683"/>
      <c r="C34778" s="683"/>
      <c r="D34778" s="684"/>
    </row>
    <row r="34779" spans="2:4" ht="15" customHeight="1" x14ac:dyDescent="0.25">
      <c r="B34779" s="683"/>
      <c r="C34779" s="683"/>
      <c r="D34779" s="684"/>
    </row>
    <row r="34780" spans="2:4" ht="15" customHeight="1" x14ac:dyDescent="0.25">
      <c r="B34780" s="683"/>
      <c r="C34780" s="683"/>
      <c r="D34780" s="684"/>
    </row>
    <row r="34781" spans="2:4" ht="15" customHeight="1" x14ac:dyDescent="0.25">
      <c r="B34781" s="683"/>
      <c r="C34781" s="683"/>
      <c r="D34781" s="684"/>
    </row>
    <row r="34782" spans="2:4" ht="15" customHeight="1" x14ac:dyDescent="0.25">
      <c r="B34782" s="683"/>
      <c r="C34782" s="683"/>
      <c r="D34782" s="684"/>
    </row>
    <row r="34783" spans="2:4" ht="15" customHeight="1" x14ac:dyDescent="0.25">
      <c r="B34783" s="683"/>
      <c r="C34783" s="683"/>
      <c r="D34783" s="684"/>
    </row>
    <row r="34784" spans="2:4" ht="15" customHeight="1" x14ac:dyDescent="0.25">
      <c r="B34784" s="683"/>
      <c r="C34784" s="683"/>
      <c r="D34784" s="684"/>
    </row>
    <row r="34785" spans="2:4" ht="15" customHeight="1" x14ac:dyDescent="0.25">
      <c r="B34785" s="683"/>
      <c r="C34785" s="683"/>
      <c r="D34785" s="684"/>
    </row>
    <row r="34786" spans="2:4" ht="15" customHeight="1" x14ac:dyDescent="0.25">
      <c r="B34786" s="683"/>
      <c r="C34786" s="683"/>
      <c r="D34786" s="684"/>
    </row>
    <row r="34787" spans="2:4" ht="15" customHeight="1" x14ac:dyDescent="0.25">
      <c r="B34787" s="683"/>
      <c r="C34787" s="683"/>
      <c r="D34787" s="684"/>
    </row>
    <row r="34788" spans="2:4" ht="15" customHeight="1" x14ac:dyDescent="0.25">
      <c r="B34788" s="683"/>
      <c r="C34788" s="683"/>
      <c r="D34788" s="684"/>
    </row>
    <row r="34789" spans="2:4" ht="15" customHeight="1" x14ac:dyDescent="0.25">
      <c r="B34789" s="683"/>
      <c r="C34789" s="683"/>
      <c r="D34789" s="684"/>
    </row>
    <row r="34790" spans="2:4" ht="15" customHeight="1" x14ac:dyDescent="0.25">
      <c r="B34790" s="683"/>
      <c r="C34790" s="683"/>
      <c r="D34790" s="684"/>
    </row>
    <row r="34791" spans="2:4" ht="15" customHeight="1" x14ac:dyDescent="0.25">
      <c r="B34791" s="683"/>
      <c r="C34791" s="683"/>
      <c r="D34791" s="684"/>
    </row>
    <row r="34792" spans="2:4" ht="15" customHeight="1" x14ac:dyDescent="0.25">
      <c r="B34792" s="683"/>
      <c r="C34792" s="683"/>
      <c r="D34792" s="684"/>
    </row>
    <row r="34793" spans="2:4" ht="15" customHeight="1" x14ac:dyDescent="0.25">
      <c r="B34793" s="683"/>
      <c r="C34793" s="683"/>
      <c r="D34793" s="684"/>
    </row>
    <row r="34794" spans="2:4" ht="15" customHeight="1" x14ac:dyDescent="0.25">
      <c r="B34794" s="683"/>
      <c r="C34794" s="683"/>
      <c r="D34794" s="684"/>
    </row>
    <row r="34795" spans="2:4" ht="15" customHeight="1" x14ac:dyDescent="0.25">
      <c r="B34795" s="683"/>
      <c r="C34795" s="683"/>
      <c r="D34795" s="684"/>
    </row>
    <row r="34796" spans="2:4" ht="15" customHeight="1" x14ac:dyDescent="0.25">
      <c r="B34796" s="683"/>
      <c r="C34796" s="683"/>
      <c r="D34796" s="684"/>
    </row>
    <row r="34797" spans="2:4" ht="15" customHeight="1" x14ac:dyDescent="0.25">
      <c r="B34797" s="683"/>
      <c r="C34797" s="683"/>
      <c r="D34797" s="684"/>
    </row>
    <row r="34798" spans="2:4" ht="15" customHeight="1" x14ac:dyDescent="0.25">
      <c r="B34798" s="683"/>
      <c r="C34798" s="683"/>
      <c r="D34798" s="684"/>
    </row>
    <row r="34799" spans="2:4" ht="15" customHeight="1" x14ac:dyDescent="0.25">
      <c r="B34799" s="683"/>
      <c r="C34799" s="683"/>
      <c r="D34799" s="684"/>
    </row>
    <row r="34800" spans="2:4" ht="15" customHeight="1" x14ac:dyDescent="0.25">
      <c r="B34800" s="683"/>
      <c r="C34800" s="683"/>
      <c r="D34800" s="684"/>
    </row>
    <row r="34801" spans="2:4" ht="15" customHeight="1" x14ac:dyDescent="0.25">
      <c r="B34801" s="683"/>
      <c r="C34801" s="683"/>
      <c r="D34801" s="684"/>
    </row>
    <row r="34802" spans="2:4" ht="15" customHeight="1" x14ac:dyDescent="0.25">
      <c r="B34802" s="683"/>
      <c r="C34802" s="683"/>
      <c r="D34802" s="684"/>
    </row>
    <row r="34803" spans="2:4" ht="15" customHeight="1" x14ac:dyDescent="0.25">
      <c r="B34803" s="683"/>
      <c r="C34803" s="683"/>
      <c r="D34803" s="684"/>
    </row>
    <row r="34804" spans="2:4" ht="15" customHeight="1" x14ac:dyDescent="0.25">
      <c r="B34804" s="683"/>
      <c r="C34804" s="683"/>
      <c r="D34804" s="684"/>
    </row>
    <row r="34805" spans="2:4" ht="15" customHeight="1" x14ac:dyDescent="0.25">
      <c r="B34805" s="683"/>
      <c r="C34805" s="683"/>
      <c r="D34805" s="684"/>
    </row>
    <row r="34806" spans="2:4" ht="15" customHeight="1" x14ac:dyDescent="0.25">
      <c r="B34806" s="683"/>
      <c r="C34806" s="683"/>
      <c r="D34806" s="684"/>
    </row>
    <row r="34807" spans="2:4" ht="15" customHeight="1" x14ac:dyDescent="0.25">
      <c r="B34807" s="683"/>
      <c r="C34807" s="683"/>
      <c r="D34807" s="684"/>
    </row>
    <row r="34808" spans="2:4" ht="15" customHeight="1" x14ac:dyDescent="0.25">
      <c r="B34808" s="683"/>
      <c r="C34808" s="683"/>
      <c r="D34808" s="684"/>
    </row>
    <row r="34809" spans="2:4" ht="15" customHeight="1" x14ac:dyDescent="0.25">
      <c r="B34809" s="683"/>
      <c r="C34809" s="683"/>
      <c r="D34809" s="684"/>
    </row>
    <row r="34810" spans="2:4" ht="15" customHeight="1" x14ac:dyDescent="0.25">
      <c r="B34810" s="683"/>
      <c r="C34810" s="683"/>
      <c r="D34810" s="684"/>
    </row>
    <row r="34811" spans="2:4" ht="15" customHeight="1" x14ac:dyDescent="0.25">
      <c r="B34811" s="683"/>
      <c r="C34811" s="683"/>
      <c r="D34811" s="684"/>
    </row>
    <row r="34812" spans="2:4" ht="15" customHeight="1" x14ac:dyDescent="0.25">
      <c r="B34812" s="683"/>
      <c r="C34812" s="683"/>
      <c r="D34812" s="684"/>
    </row>
    <row r="34813" spans="2:4" ht="15" customHeight="1" x14ac:dyDescent="0.25">
      <c r="B34813" s="683"/>
      <c r="C34813" s="683"/>
      <c r="D34813" s="684"/>
    </row>
    <row r="34814" spans="2:4" ht="15" customHeight="1" x14ac:dyDescent="0.25">
      <c r="B34814" s="683"/>
      <c r="C34814" s="683"/>
      <c r="D34814" s="684"/>
    </row>
    <row r="34815" spans="2:4" ht="15" customHeight="1" x14ac:dyDescent="0.25">
      <c r="B34815" s="683"/>
      <c r="C34815" s="683"/>
      <c r="D34815" s="684"/>
    </row>
    <row r="34816" spans="2:4" ht="15" customHeight="1" x14ac:dyDescent="0.25">
      <c r="B34816" s="683"/>
      <c r="C34816" s="683"/>
      <c r="D34816" s="684"/>
    </row>
    <row r="34817" spans="2:4" ht="15" customHeight="1" x14ac:dyDescent="0.25">
      <c r="B34817" s="683"/>
      <c r="C34817" s="683"/>
      <c r="D34817" s="684"/>
    </row>
    <row r="34818" spans="2:4" ht="15" customHeight="1" x14ac:dyDescent="0.25">
      <c r="B34818" s="683"/>
      <c r="C34818" s="683"/>
      <c r="D34818" s="684"/>
    </row>
    <row r="34819" spans="2:4" ht="15" customHeight="1" x14ac:dyDescent="0.25">
      <c r="B34819" s="683"/>
      <c r="C34819" s="683"/>
      <c r="D34819" s="684"/>
    </row>
    <row r="34820" spans="2:4" ht="15" customHeight="1" x14ac:dyDescent="0.25">
      <c r="B34820" s="683"/>
      <c r="C34820" s="683"/>
      <c r="D34820" s="684"/>
    </row>
    <row r="34821" spans="2:4" ht="15" customHeight="1" x14ac:dyDescent="0.25">
      <c r="B34821" s="683"/>
      <c r="C34821" s="683"/>
      <c r="D34821" s="684"/>
    </row>
    <row r="34822" spans="2:4" ht="15" customHeight="1" x14ac:dyDescent="0.25">
      <c r="B34822" s="683"/>
      <c r="C34822" s="683"/>
      <c r="D34822" s="684"/>
    </row>
    <row r="34823" spans="2:4" ht="15" customHeight="1" x14ac:dyDescent="0.25">
      <c r="B34823" s="683"/>
      <c r="C34823" s="683"/>
      <c r="D34823" s="684"/>
    </row>
    <row r="34824" spans="2:4" ht="15" customHeight="1" x14ac:dyDescent="0.25">
      <c r="B34824" s="683"/>
      <c r="C34824" s="683"/>
      <c r="D34824" s="684"/>
    </row>
    <row r="34825" spans="2:4" ht="15" customHeight="1" x14ac:dyDescent="0.25">
      <c r="B34825" s="683"/>
      <c r="C34825" s="683"/>
      <c r="D34825" s="684"/>
    </row>
    <row r="34826" spans="2:4" ht="15" customHeight="1" x14ac:dyDescent="0.25">
      <c r="B34826" s="683"/>
      <c r="C34826" s="683"/>
      <c r="D34826" s="684"/>
    </row>
    <row r="34827" spans="2:4" ht="15" customHeight="1" x14ac:dyDescent="0.25">
      <c r="B34827" s="683"/>
      <c r="C34827" s="683"/>
      <c r="D34827" s="684"/>
    </row>
    <row r="34828" spans="2:4" ht="15" customHeight="1" x14ac:dyDescent="0.25">
      <c r="B34828" s="683"/>
      <c r="C34828" s="683"/>
      <c r="D34828" s="684"/>
    </row>
    <row r="34829" spans="2:4" ht="15" customHeight="1" x14ac:dyDescent="0.25">
      <c r="B34829" s="683"/>
      <c r="C34829" s="683"/>
      <c r="D34829" s="684"/>
    </row>
    <row r="34830" spans="2:4" ht="15" customHeight="1" x14ac:dyDescent="0.25">
      <c r="B34830" s="683"/>
      <c r="C34830" s="683"/>
      <c r="D34830" s="684"/>
    </row>
    <row r="34831" spans="2:4" ht="15" customHeight="1" x14ac:dyDescent="0.25">
      <c r="B34831" s="683"/>
      <c r="C34831" s="683"/>
      <c r="D34831" s="684"/>
    </row>
    <row r="34832" spans="2:4" ht="15" customHeight="1" x14ac:dyDescent="0.25">
      <c r="B34832" s="683"/>
      <c r="C34832" s="683"/>
      <c r="D34832" s="684"/>
    </row>
    <row r="34833" spans="2:4" ht="15" customHeight="1" x14ac:dyDescent="0.25">
      <c r="B34833" s="683"/>
      <c r="C34833" s="683"/>
      <c r="D34833" s="684"/>
    </row>
    <row r="34834" spans="2:4" ht="15" customHeight="1" x14ac:dyDescent="0.25">
      <c r="B34834" s="683"/>
      <c r="C34834" s="683"/>
      <c r="D34834" s="684"/>
    </row>
    <row r="34835" spans="2:4" ht="15" customHeight="1" x14ac:dyDescent="0.25">
      <c r="B34835" s="683"/>
      <c r="C34835" s="683"/>
      <c r="D34835" s="684"/>
    </row>
    <row r="34836" spans="2:4" ht="15" customHeight="1" x14ac:dyDescent="0.25">
      <c r="B34836" s="683"/>
      <c r="C34836" s="683"/>
      <c r="D34836" s="684"/>
    </row>
    <row r="34837" spans="2:4" ht="15" customHeight="1" x14ac:dyDescent="0.25">
      <c r="B34837" s="683"/>
      <c r="C34837" s="683"/>
      <c r="D34837" s="684"/>
    </row>
    <row r="34838" spans="2:4" ht="15" customHeight="1" x14ac:dyDescent="0.25">
      <c r="B34838" s="683"/>
      <c r="C34838" s="683"/>
      <c r="D34838" s="684"/>
    </row>
    <row r="34839" spans="2:4" ht="15" customHeight="1" x14ac:dyDescent="0.25">
      <c r="B34839" s="683"/>
      <c r="C34839" s="683"/>
      <c r="D34839" s="684"/>
    </row>
    <row r="34840" spans="2:4" ht="15" customHeight="1" x14ac:dyDescent="0.25">
      <c r="B34840" s="683"/>
      <c r="C34840" s="683"/>
      <c r="D34840" s="684"/>
    </row>
    <row r="34841" spans="2:4" ht="15" customHeight="1" x14ac:dyDescent="0.25">
      <c r="B34841" s="683"/>
      <c r="C34841" s="683"/>
      <c r="D34841" s="684"/>
    </row>
    <row r="34842" spans="2:4" ht="15" customHeight="1" x14ac:dyDescent="0.25">
      <c r="B34842" s="683"/>
      <c r="C34842" s="683"/>
      <c r="D34842" s="684"/>
    </row>
    <row r="34843" spans="2:4" ht="15" customHeight="1" x14ac:dyDescent="0.25">
      <c r="B34843" s="683"/>
      <c r="C34843" s="683"/>
      <c r="D34843" s="684"/>
    </row>
    <row r="34844" spans="2:4" ht="15" customHeight="1" x14ac:dyDescent="0.25">
      <c r="B34844" s="683"/>
      <c r="C34844" s="683"/>
      <c r="D34844" s="684"/>
    </row>
    <row r="34845" spans="2:4" ht="15" customHeight="1" x14ac:dyDescent="0.25">
      <c r="B34845" s="683"/>
      <c r="C34845" s="683"/>
      <c r="D34845" s="684"/>
    </row>
    <row r="34846" spans="2:4" ht="15" customHeight="1" x14ac:dyDescent="0.25">
      <c r="B34846" s="683"/>
      <c r="C34846" s="683"/>
      <c r="D34846" s="684"/>
    </row>
    <row r="34847" spans="2:4" ht="15" customHeight="1" x14ac:dyDescent="0.25">
      <c r="B34847" s="683"/>
      <c r="C34847" s="683"/>
      <c r="D34847" s="684"/>
    </row>
    <row r="34848" spans="2:4" ht="15" customHeight="1" x14ac:dyDescent="0.25">
      <c r="B34848" s="683"/>
      <c r="C34848" s="683"/>
      <c r="D34848" s="684"/>
    </row>
    <row r="34849" spans="2:4" ht="15" customHeight="1" x14ac:dyDescent="0.25">
      <c r="B34849" s="683"/>
      <c r="C34849" s="683"/>
      <c r="D34849" s="684"/>
    </row>
    <row r="34850" spans="2:4" ht="15" customHeight="1" x14ac:dyDescent="0.25">
      <c r="B34850" s="683"/>
      <c r="C34850" s="683"/>
      <c r="D34850" s="684"/>
    </row>
    <row r="34851" spans="2:4" ht="15" customHeight="1" x14ac:dyDescent="0.25">
      <c r="B34851" s="683"/>
      <c r="C34851" s="683"/>
      <c r="D34851" s="684"/>
    </row>
    <row r="34852" spans="2:4" ht="15" customHeight="1" x14ac:dyDescent="0.25">
      <c r="B34852" s="683"/>
      <c r="C34852" s="683"/>
      <c r="D34852" s="684"/>
    </row>
    <row r="34853" spans="2:4" ht="15" customHeight="1" x14ac:dyDescent="0.25">
      <c r="B34853" s="683"/>
      <c r="C34853" s="683"/>
      <c r="D34853" s="684"/>
    </row>
    <row r="34854" spans="2:4" ht="15" customHeight="1" x14ac:dyDescent="0.25">
      <c r="B34854" s="683"/>
      <c r="C34854" s="683"/>
      <c r="D34854" s="684"/>
    </row>
    <row r="34855" spans="2:4" ht="15" customHeight="1" x14ac:dyDescent="0.25">
      <c r="B34855" s="683"/>
      <c r="C34855" s="683"/>
      <c r="D34855" s="684"/>
    </row>
    <row r="34856" spans="2:4" ht="15" customHeight="1" x14ac:dyDescent="0.25">
      <c r="B34856" s="683"/>
      <c r="C34856" s="683"/>
      <c r="D34856" s="684"/>
    </row>
    <row r="34857" spans="2:4" ht="15" customHeight="1" x14ac:dyDescent="0.25">
      <c r="B34857" s="683"/>
      <c r="C34857" s="683"/>
      <c r="D34857" s="684"/>
    </row>
    <row r="34858" spans="2:4" ht="15" customHeight="1" x14ac:dyDescent="0.25">
      <c r="B34858" s="683"/>
      <c r="C34858" s="683"/>
      <c r="D34858" s="684"/>
    </row>
    <row r="34859" spans="2:4" ht="15" customHeight="1" x14ac:dyDescent="0.25">
      <c r="B34859" s="683"/>
      <c r="C34859" s="683"/>
      <c r="D34859" s="684"/>
    </row>
    <row r="34860" spans="2:4" ht="15" customHeight="1" x14ac:dyDescent="0.25">
      <c r="B34860" s="683"/>
      <c r="C34860" s="683"/>
      <c r="D34860" s="684"/>
    </row>
    <row r="34861" spans="2:4" ht="15" customHeight="1" x14ac:dyDescent="0.25">
      <c r="B34861" s="683"/>
      <c r="C34861" s="683"/>
      <c r="D34861" s="684"/>
    </row>
    <row r="34862" spans="2:4" ht="15" customHeight="1" x14ac:dyDescent="0.25">
      <c r="B34862" s="683"/>
      <c r="C34862" s="683"/>
      <c r="D34862" s="684"/>
    </row>
    <row r="34863" spans="2:4" ht="15" customHeight="1" x14ac:dyDescent="0.25">
      <c r="B34863" s="683"/>
      <c r="C34863" s="683"/>
      <c r="D34863" s="684"/>
    </row>
    <row r="34864" spans="2:4" ht="15" customHeight="1" x14ac:dyDescent="0.25">
      <c r="B34864" s="683"/>
      <c r="C34864" s="683"/>
      <c r="D34864" s="684"/>
    </row>
    <row r="34865" spans="2:4" ht="15" customHeight="1" x14ac:dyDescent="0.25">
      <c r="B34865" s="683"/>
      <c r="C34865" s="683"/>
      <c r="D34865" s="684"/>
    </row>
    <row r="34866" spans="2:4" ht="15" customHeight="1" x14ac:dyDescent="0.25">
      <c r="B34866" s="683"/>
      <c r="C34866" s="683"/>
      <c r="D34866" s="684"/>
    </row>
    <row r="34867" spans="2:4" ht="15" customHeight="1" x14ac:dyDescent="0.25">
      <c r="B34867" s="683"/>
      <c r="C34867" s="683"/>
      <c r="D34867" s="684"/>
    </row>
    <row r="34868" spans="2:4" ht="15" customHeight="1" x14ac:dyDescent="0.25">
      <c r="B34868" s="683"/>
      <c r="C34868" s="683"/>
      <c r="D34868" s="684"/>
    </row>
    <row r="34869" spans="2:4" ht="15" customHeight="1" x14ac:dyDescent="0.25">
      <c r="B34869" s="683"/>
      <c r="C34869" s="683"/>
      <c r="D34869" s="684"/>
    </row>
    <row r="34870" spans="2:4" ht="15" customHeight="1" x14ac:dyDescent="0.25">
      <c r="B34870" s="683"/>
      <c r="C34870" s="683"/>
      <c r="D34870" s="684"/>
    </row>
    <row r="34871" spans="2:4" ht="15" customHeight="1" x14ac:dyDescent="0.25">
      <c r="B34871" s="683"/>
      <c r="C34871" s="683"/>
      <c r="D34871" s="684"/>
    </row>
    <row r="34872" spans="2:4" ht="15" customHeight="1" x14ac:dyDescent="0.25">
      <c r="B34872" s="683"/>
      <c r="C34872" s="683"/>
      <c r="D34872" s="684"/>
    </row>
    <row r="34873" spans="2:4" ht="15" customHeight="1" x14ac:dyDescent="0.25">
      <c r="B34873" s="683"/>
      <c r="C34873" s="683"/>
      <c r="D34873" s="684"/>
    </row>
    <row r="34874" spans="2:4" ht="15" customHeight="1" x14ac:dyDescent="0.25">
      <c r="B34874" s="683"/>
      <c r="C34874" s="683"/>
      <c r="D34874" s="684"/>
    </row>
    <row r="34875" spans="2:4" ht="15" customHeight="1" x14ac:dyDescent="0.25">
      <c r="B34875" s="683"/>
      <c r="C34875" s="683"/>
      <c r="D34875" s="684"/>
    </row>
    <row r="34876" spans="2:4" ht="15" customHeight="1" x14ac:dyDescent="0.25">
      <c r="B34876" s="683"/>
      <c r="C34876" s="683"/>
      <c r="D34876" s="684"/>
    </row>
    <row r="34877" spans="2:4" ht="15" customHeight="1" x14ac:dyDescent="0.25">
      <c r="B34877" s="683"/>
      <c r="C34877" s="683"/>
      <c r="D34877" s="684"/>
    </row>
    <row r="34878" spans="2:4" ht="15" customHeight="1" x14ac:dyDescent="0.25">
      <c r="B34878" s="683"/>
      <c r="C34878" s="683"/>
      <c r="D34878" s="684"/>
    </row>
    <row r="34879" spans="2:4" ht="15" customHeight="1" x14ac:dyDescent="0.25">
      <c r="B34879" s="683"/>
      <c r="C34879" s="683"/>
      <c r="D34879" s="684"/>
    </row>
    <row r="34880" spans="2:4" ht="15" customHeight="1" x14ac:dyDescent="0.25">
      <c r="B34880" s="683"/>
      <c r="C34880" s="683"/>
      <c r="D34880" s="684"/>
    </row>
    <row r="34881" spans="2:4" ht="15" customHeight="1" x14ac:dyDescent="0.25">
      <c r="B34881" s="683"/>
      <c r="C34881" s="683"/>
      <c r="D34881" s="684"/>
    </row>
    <row r="34882" spans="2:4" ht="15" customHeight="1" x14ac:dyDescent="0.25">
      <c r="B34882" s="683"/>
      <c r="C34882" s="683"/>
      <c r="D34882" s="684"/>
    </row>
    <row r="34883" spans="2:4" ht="15" customHeight="1" x14ac:dyDescent="0.25">
      <c r="B34883" s="683"/>
      <c r="C34883" s="683"/>
      <c r="D34883" s="684"/>
    </row>
    <row r="34884" spans="2:4" ht="15" customHeight="1" x14ac:dyDescent="0.25">
      <c r="B34884" s="683"/>
      <c r="C34884" s="683"/>
      <c r="D34884" s="684"/>
    </row>
    <row r="34885" spans="2:4" ht="15" customHeight="1" x14ac:dyDescent="0.25">
      <c r="B34885" s="683"/>
      <c r="C34885" s="683"/>
      <c r="D34885" s="684"/>
    </row>
    <row r="34886" spans="2:4" ht="15" customHeight="1" x14ac:dyDescent="0.25">
      <c r="B34886" s="683"/>
      <c r="C34886" s="683"/>
      <c r="D34886" s="684"/>
    </row>
    <row r="34887" spans="2:4" ht="15" customHeight="1" x14ac:dyDescent="0.25">
      <c r="B34887" s="683"/>
      <c r="C34887" s="683"/>
      <c r="D34887" s="684"/>
    </row>
    <row r="34888" spans="2:4" ht="15" customHeight="1" x14ac:dyDescent="0.25">
      <c r="B34888" s="683"/>
      <c r="C34888" s="683"/>
      <c r="D34888" s="684"/>
    </row>
    <row r="34889" spans="2:4" ht="15" customHeight="1" x14ac:dyDescent="0.25">
      <c r="B34889" s="683"/>
      <c r="C34889" s="683"/>
      <c r="D34889" s="684"/>
    </row>
    <row r="34890" spans="2:4" ht="15" customHeight="1" x14ac:dyDescent="0.25">
      <c r="B34890" s="683"/>
      <c r="C34890" s="683"/>
      <c r="D34890" s="684"/>
    </row>
    <row r="34891" spans="2:4" ht="15" customHeight="1" x14ac:dyDescent="0.25">
      <c r="B34891" s="683"/>
      <c r="C34891" s="683"/>
      <c r="D34891" s="684"/>
    </row>
    <row r="34892" spans="2:4" ht="15" customHeight="1" x14ac:dyDescent="0.25">
      <c r="B34892" s="683"/>
      <c r="C34892" s="683"/>
      <c r="D34892" s="684"/>
    </row>
    <row r="34893" spans="2:4" ht="15" customHeight="1" x14ac:dyDescent="0.25">
      <c r="B34893" s="683"/>
      <c r="C34893" s="683"/>
      <c r="D34893" s="684"/>
    </row>
    <row r="34894" spans="2:4" ht="15" customHeight="1" x14ac:dyDescent="0.25">
      <c r="B34894" s="683"/>
      <c r="C34894" s="683"/>
      <c r="D34894" s="684"/>
    </row>
    <row r="34895" spans="2:4" ht="15" customHeight="1" x14ac:dyDescent="0.25">
      <c r="B34895" s="683"/>
      <c r="C34895" s="683"/>
      <c r="D34895" s="684"/>
    </row>
    <row r="34896" spans="2:4" ht="15" customHeight="1" x14ac:dyDescent="0.25">
      <c r="B34896" s="683"/>
      <c r="C34896" s="683"/>
      <c r="D34896" s="684"/>
    </row>
    <row r="34897" spans="2:4" ht="15" customHeight="1" x14ac:dyDescent="0.25">
      <c r="B34897" s="683"/>
      <c r="C34897" s="683"/>
      <c r="D34897" s="684"/>
    </row>
    <row r="34898" spans="2:4" ht="15" customHeight="1" x14ac:dyDescent="0.25">
      <c r="B34898" s="683"/>
      <c r="C34898" s="683"/>
      <c r="D34898" s="684"/>
    </row>
    <row r="34899" spans="2:4" ht="15" customHeight="1" x14ac:dyDescent="0.25">
      <c r="B34899" s="683"/>
      <c r="C34899" s="683"/>
      <c r="D34899" s="684"/>
    </row>
    <row r="34900" spans="2:4" ht="15" customHeight="1" x14ac:dyDescent="0.25">
      <c r="B34900" s="683"/>
      <c r="C34900" s="683"/>
      <c r="D34900" s="684"/>
    </row>
    <row r="34901" spans="2:4" ht="15" customHeight="1" x14ac:dyDescent="0.25">
      <c r="B34901" s="683"/>
      <c r="C34901" s="683"/>
      <c r="D34901" s="684"/>
    </row>
    <row r="34902" spans="2:4" ht="15" customHeight="1" x14ac:dyDescent="0.25">
      <c r="B34902" s="683"/>
      <c r="C34902" s="683"/>
      <c r="D34902" s="684"/>
    </row>
    <row r="34903" spans="2:4" ht="15" customHeight="1" x14ac:dyDescent="0.25">
      <c r="B34903" s="683"/>
      <c r="C34903" s="683"/>
      <c r="D34903" s="684"/>
    </row>
    <row r="34904" spans="2:4" ht="15" customHeight="1" x14ac:dyDescent="0.25">
      <c r="B34904" s="683"/>
      <c r="C34904" s="683"/>
      <c r="D34904" s="684"/>
    </row>
    <row r="34905" spans="2:4" ht="15" customHeight="1" x14ac:dyDescent="0.25">
      <c r="B34905" s="683"/>
      <c r="C34905" s="683"/>
      <c r="D34905" s="684"/>
    </row>
    <row r="34906" spans="2:4" ht="15" customHeight="1" x14ac:dyDescent="0.25">
      <c r="B34906" s="683"/>
      <c r="C34906" s="683"/>
      <c r="D34906" s="684"/>
    </row>
    <row r="34907" spans="2:4" ht="15" customHeight="1" x14ac:dyDescent="0.25">
      <c r="B34907" s="683"/>
      <c r="C34907" s="683"/>
      <c r="D34907" s="684"/>
    </row>
    <row r="34908" spans="2:4" ht="15" customHeight="1" x14ac:dyDescent="0.25">
      <c r="B34908" s="683"/>
      <c r="C34908" s="683"/>
      <c r="D34908" s="684"/>
    </row>
    <row r="34909" spans="2:4" ht="15" customHeight="1" x14ac:dyDescent="0.25">
      <c r="B34909" s="683"/>
      <c r="C34909" s="683"/>
      <c r="D34909" s="684"/>
    </row>
    <row r="34910" spans="2:4" ht="15" customHeight="1" x14ac:dyDescent="0.25">
      <c r="B34910" s="683"/>
      <c r="C34910" s="683"/>
      <c r="D34910" s="684"/>
    </row>
    <row r="34911" spans="2:4" ht="15" customHeight="1" x14ac:dyDescent="0.25">
      <c r="B34911" s="683"/>
      <c r="C34911" s="683"/>
      <c r="D34911" s="684"/>
    </row>
    <row r="34912" spans="2:4" ht="15" customHeight="1" x14ac:dyDescent="0.25">
      <c r="B34912" s="683"/>
      <c r="C34912" s="683"/>
      <c r="D34912" s="684"/>
    </row>
    <row r="34913" spans="2:4" ht="15" customHeight="1" x14ac:dyDescent="0.25">
      <c r="B34913" s="683"/>
      <c r="C34913" s="683"/>
      <c r="D34913" s="684"/>
    </row>
    <row r="34914" spans="2:4" ht="15" customHeight="1" x14ac:dyDescent="0.25">
      <c r="B34914" s="683"/>
      <c r="C34914" s="683"/>
      <c r="D34914" s="684"/>
    </row>
    <row r="34915" spans="2:4" ht="15" customHeight="1" x14ac:dyDescent="0.25">
      <c r="B34915" s="683"/>
      <c r="C34915" s="683"/>
      <c r="D34915" s="684"/>
    </row>
    <row r="34916" spans="2:4" ht="15" customHeight="1" x14ac:dyDescent="0.25">
      <c r="B34916" s="683"/>
      <c r="C34916" s="683"/>
      <c r="D34916" s="684"/>
    </row>
    <row r="34917" spans="2:4" ht="15" customHeight="1" x14ac:dyDescent="0.25">
      <c r="B34917" s="683"/>
      <c r="C34917" s="683"/>
      <c r="D34917" s="684"/>
    </row>
    <row r="34918" spans="2:4" ht="15" customHeight="1" x14ac:dyDescent="0.25">
      <c r="B34918" s="683"/>
      <c r="C34918" s="683"/>
      <c r="D34918" s="684"/>
    </row>
    <row r="34919" spans="2:4" ht="15" customHeight="1" x14ac:dyDescent="0.25">
      <c r="B34919" s="683"/>
      <c r="C34919" s="683"/>
      <c r="D34919" s="684"/>
    </row>
    <row r="34920" spans="2:4" ht="15" customHeight="1" x14ac:dyDescent="0.25">
      <c r="B34920" s="683"/>
      <c r="C34920" s="683"/>
      <c r="D34920" s="684"/>
    </row>
    <row r="34921" spans="2:4" ht="15" customHeight="1" x14ac:dyDescent="0.25">
      <c r="B34921" s="683"/>
      <c r="C34921" s="683"/>
      <c r="D34921" s="684"/>
    </row>
    <row r="34922" spans="2:4" ht="15" customHeight="1" x14ac:dyDescent="0.25">
      <c r="B34922" s="683"/>
      <c r="C34922" s="683"/>
      <c r="D34922" s="684"/>
    </row>
    <row r="34923" spans="2:4" ht="15" customHeight="1" x14ac:dyDescent="0.25">
      <c r="B34923" s="683"/>
      <c r="C34923" s="683"/>
      <c r="D34923" s="684"/>
    </row>
    <row r="34924" spans="2:4" ht="15" customHeight="1" x14ac:dyDescent="0.25">
      <c r="B34924" s="683"/>
      <c r="C34924" s="683"/>
      <c r="D34924" s="684"/>
    </row>
    <row r="34925" spans="2:4" ht="15" customHeight="1" x14ac:dyDescent="0.25">
      <c r="B34925" s="683"/>
      <c r="C34925" s="683"/>
      <c r="D34925" s="684"/>
    </row>
    <row r="34926" spans="2:4" ht="15" customHeight="1" x14ac:dyDescent="0.25">
      <c r="B34926" s="683"/>
      <c r="C34926" s="683"/>
      <c r="D34926" s="684"/>
    </row>
    <row r="34927" spans="2:4" ht="15" customHeight="1" x14ac:dyDescent="0.25">
      <c r="B34927" s="683"/>
      <c r="C34927" s="683"/>
      <c r="D34927" s="684"/>
    </row>
    <row r="34928" spans="2:4" ht="15" customHeight="1" x14ac:dyDescent="0.25">
      <c r="B34928" s="683"/>
      <c r="C34928" s="683"/>
      <c r="D34928" s="684"/>
    </row>
    <row r="34929" spans="2:4" ht="15" customHeight="1" x14ac:dyDescent="0.25">
      <c r="B34929" s="683"/>
      <c r="C34929" s="683"/>
      <c r="D34929" s="684"/>
    </row>
    <row r="34930" spans="2:4" ht="15" customHeight="1" x14ac:dyDescent="0.25">
      <c r="B34930" s="683"/>
      <c r="C34930" s="683"/>
      <c r="D34930" s="684"/>
    </row>
    <row r="34931" spans="2:4" ht="15" customHeight="1" x14ac:dyDescent="0.25">
      <c r="B34931" s="683"/>
      <c r="C34931" s="683"/>
      <c r="D34931" s="684"/>
    </row>
    <row r="34932" spans="2:4" ht="15" customHeight="1" x14ac:dyDescent="0.25">
      <c r="B34932" s="683"/>
      <c r="C34932" s="683"/>
      <c r="D34932" s="684"/>
    </row>
    <row r="34933" spans="2:4" ht="15" customHeight="1" x14ac:dyDescent="0.25">
      <c r="B34933" s="683"/>
      <c r="C34933" s="683"/>
      <c r="D34933" s="684"/>
    </row>
    <row r="34934" spans="2:4" ht="15" customHeight="1" x14ac:dyDescent="0.25">
      <c r="B34934" s="683"/>
      <c r="C34934" s="683"/>
      <c r="D34934" s="684"/>
    </row>
    <row r="34935" spans="2:4" ht="15" customHeight="1" x14ac:dyDescent="0.25">
      <c r="B34935" s="683"/>
      <c r="C34935" s="683"/>
      <c r="D34935" s="684"/>
    </row>
    <row r="34936" spans="2:4" ht="15" customHeight="1" x14ac:dyDescent="0.25">
      <c r="B34936" s="683"/>
      <c r="C34936" s="683"/>
      <c r="D34936" s="684"/>
    </row>
    <row r="34937" spans="2:4" ht="15" customHeight="1" x14ac:dyDescent="0.25">
      <c r="B34937" s="683"/>
      <c r="C34937" s="683"/>
      <c r="D34937" s="684"/>
    </row>
    <row r="34938" spans="2:4" ht="15" customHeight="1" x14ac:dyDescent="0.25">
      <c r="B34938" s="683"/>
      <c r="C34938" s="683"/>
      <c r="D34938" s="684"/>
    </row>
    <row r="34939" spans="2:4" ht="15" customHeight="1" x14ac:dyDescent="0.25">
      <c r="B34939" s="683"/>
      <c r="C34939" s="683"/>
      <c r="D34939" s="684"/>
    </row>
    <row r="34940" spans="2:4" ht="15" customHeight="1" x14ac:dyDescent="0.25">
      <c r="B34940" s="683"/>
      <c r="C34940" s="683"/>
      <c r="D34940" s="684"/>
    </row>
    <row r="34941" spans="2:4" ht="15" customHeight="1" x14ac:dyDescent="0.25">
      <c r="B34941" s="683"/>
      <c r="C34941" s="683"/>
      <c r="D34941" s="684"/>
    </row>
    <row r="34942" spans="2:4" ht="15" customHeight="1" x14ac:dyDescent="0.25">
      <c r="B34942" s="683"/>
      <c r="C34942" s="683"/>
      <c r="D34942" s="684"/>
    </row>
    <row r="34943" spans="2:4" ht="15" customHeight="1" x14ac:dyDescent="0.25">
      <c r="B34943" s="683"/>
      <c r="C34943" s="683"/>
      <c r="D34943" s="684"/>
    </row>
    <row r="34944" spans="2:4" ht="15" customHeight="1" x14ac:dyDescent="0.25">
      <c r="B34944" s="683"/>
      <c r="C34944" s="683"/>
      <c r="D34944" s="684"/>
    </row>
    <row r="34945" spans="2:4" ht="15" customHeight="1" x14ac:dyDescent="0.25">
      <c r="B34945" s="683"/>
      <c r="C34945" s="683"/>
      <c r="D34945" s="684"/>
    </row>
    <row r="34946" spans="2:4" ht="15" customHeight="1" x14ac:dyDescent="0.25">
      <c r="B34946" s="683"/>
      <c r="C34946" s="683"/>
      <c r="D34946" s="684"/>
    </row>
    <row r="34947" spans="2:4" ht="15" customHeight="1" x14ac:dyDescent="0.25">
      <c r="B34947" s="683"/>
      <c r="C34947" s="683"/>
      <c r="D34947" s="684"/>
    </row>
    <row r="34948" spans="2:4" ht="15" customHeight="1" x14ac:dyDescent="0.25">
      <c r="B34948" s="683"/>
      <c r="C34948" s="683"/>
      <c r="D34948" s="684"/>
    </row>
    <row r="34949" spans="2:4" ht="15" customHeight="1" x14ac:dyDescent="0.25">
      <c r="B34949" s="683"/>
      <c r="C34949" s="683"/>
      <c r="D34949" s="684"/>
    </row>
    <row r="34950" spans="2:4" ht="15" customHeight="1" x14ac:dyDescent="0.25">
      <c r="B34950" s="683"/>
      <c r="C34950" s="683"/>
      <c r="D34950" s="684"/>
    </row>
    <row r="34951" spans="2:4" ht="15" customHeight="1" x14ac:dyDescent="0.25">
      <c r="B34951" s="683"/>
      <c r="C34951" s="683"/>
      <c r="D34951" s="684"/>
    </row>
    <row r="34952" spans="2:4" ht="15" customHeight="1" x14ac:dyDescent="0.25">
      <c r="B34952" s="683"/>
      <c r="C34952" s="683"/>
      <c r="D34952" s="684"/>
    </row>
    <row r="34953" spans="2:4" ht="15" customHeight="1" x14ac:dyDescent="0.25">
      <c r="B34953" s="683"/>
      <c r="C34953" s="683"/>
      <c r="D34953" s="684"/>
    </row>
    <row r="34954" spans="2:4" ht="15" customHeight="1" x14ac:dyDescent="0.25">
      <c r="B34954" s="683"/>
      <c r="C34954" s="683"/>
      <c r="D34954" s="684"/>
    </row>
    <row r="34955" spans="2:4" ht="15" customHeight="1" x14ac:dyDescent="0.25">
      <c r="B34955" s="683"/>
      <c r="C34955" s="683"/>
      <c r="D34955" s="684"/>
    </row>
    <row r="34956" spans="2:4" ht="15" customHeight="1" x14ac:dyDescent="0.25">
      <c r="B34956" s="683"/>
      <c r="C34956" s="683"/>
      <c r="D34956" s="684"/>
    </row>
    <row r="34957" spans="2:4" ht="15" customHeight="1" x14ac:dyDescent="0.25">
      <c r="B34957" s="683"/>
      <c r="C34957" s="683"/>
      <c r="D34957" s="684"/>
    </row>
    <row r="34958" spans="2:4" ht="15" customHeight="1" x14ac:dyDescent="0.25">
      <c r="B34958" s="683"/>
      <c r="C34958" s="683"/>
      <c r="D34958" s="684"/>
    </row>
    <row r="34959" spans="2:4" ht="15" customHeight="1" x14ac:dyDescent="0.25">
      <c r="B34959" s="683"/>
      <c r="C34959" s="683"/>
      <c r="D34959" s="684"/>
    </row>
    <row r="34960" spans="2:4" ht="15" customHeight="1" x14ac:dyDescent="0.25">
      <c r="B34960" s="683"/>
      <c r="C34960" s="683"/>
      <c r="D34960" s="684"/>
    </row>
    <row r="34961" spans="2:4" ht="15" customHeight="1" x14ac:dyDescent="0.25">
      <c r="B34961" s="683"/>
      <c r="C34961" s="683"/>
      <c r="D34961" s="684"/>
    </row>
    <row r="34962" spans="2:4" ht="15" customHeight="1" x14ac:dyDescent="0.25">
      <c r="B34962" s="683"/>
      <c r="C34962" s="683"/>
      <c r="D34962" s="684"/>
    </row>
    <row r="34963" spans="2:4" ht="15" customHeight="1" x14ac:dyDescent="0.25">
      <c r="B34963" s="683"/>
      <c r="C34963" s="683"/>
      <c r="D34963" s="684"/>
    </row>
    <row r="34964" spans="2:4" ht="15" customHeight="1" x14ac:dyDescent="0.25">
      <c r="B34964" s="683"/>
      <c r="C34964" s="683"/>
      <c r="D34964" s="684"/>
    </row>
    <row r="34965" spans="2:4" ht="15" customHeight="1" x14ac:dyDescent="0.25">
      <c r="B34965" s="683"/>
      <c r="C34965" s="683"/>
      <c r="D34965" s="684"/>
    </row>
    <row r="34966" spans="2:4" ht="15" customHeight="1" x14ac:dyDescent="0.25">
      <c r="B34966" s="683"/>
      <c r="C34966" s="683"/>
      <c r="D34966" s="684"/>
    </row>
    <row r="34967" spans="2:4" ht="15" customHeight="1" x14ac:dyDescent="0.25">
      <c r="B34967" s="683"/>
      <c r="C34967" s="683"/>
      <c r="D34967" s="684"/>
    </row>
    <row r="34968" spans="2:4" ht="15" customHeight="1" x14ac:dyDescent="0.25">
      <c r="B34968" s="683"/>
      <c r="C34968" s="683"/>
      <c r="D34968" s="684"/>
    </row>
    <row r="34969" spans="2:4" ht="15" customHeight="1" x14ac:dyDescent="0.25">
      <c r="B34969" s="683"/>
      <c r="C34969" s="683"/>
      <c r="D34969" s="684"/>
    </row>
    <row r="34970" spans="2:4" ht="15" customHeight="1" x14ac:dyDescent="0.25">
      <c r="B34970" s="683"/>
      <c r="C34970" s="683"/>
      <c r="D34970" s="684"/>
    </row>
    <row r="34971" spans="2:4" ht="15" customHeight="1" x14ac:dyDescent="0.25">
      <c r="B34971" s="683"/>
      <c r="C34971" s="683"/>
      <c r="D34971" s="684"/>
    </row>
    <row r="34972" spans="2:4" ht="15" customHeight="1" x14ac:dyDescent="0.25">
      <c r="B34972" s="683"/>
      <c r="C34972" s="683"/>
      <c r="D34972" s="684"/>
    </row>
    <row r="34973" spans="2:4" ht="15" customHeight="1" x14ac:dyDescent="0.25">
      <c r="B34973" s="683"/>
      <c r="C34973" s="683"/>
      <c r="D34973" s="684"/>
    </row>
    <row r="34974" spans="2:4" ht="15" customHeight="1" x14ac:dyDescent="0.25">
      <c r="B34974" s="683"/>
      <c r="C34974" s="683"/>
      <c r="D34974" s="684"/>
    </row>
    <row r="34975" spans="2:4" ht="15" customHeight="1" x14ac:dyDescent="0.25">
      <c r="B34975" s="683"/>
      <c r="C34975" s="683"/>
      <c r="D34975" s="684"/>
    </row>
    <row r="34976" spans="2:4" ht="15" customHeight="1" x14ac:dyDescent="0.25">
      <c r="B34976" s="683"/>
      <c r="C34976" s="683"/>
      <c r="D34976" s="684"/>
    </row>
    <row r="34977" spans="2:4" ht="15" customHeight="1" x14ac:dyDescent="0.25">
      <c r="B34977" s="683"/>
      <c r="C34977" s="683"/>
      <c r="D34977" s="684"/>
    </row>
    <row r="34978" spans="2:4" ht="15" customHeight="1" x14ac:dyDescent="0.25">
      <c r="B34978" s="683"/>
      <c r="C34978" s="683"/>
      <c r="D34978" s="684"/>
    </row>
    <row r="34979" spans="2:4" ht="15" customHeight="1" x14ac:dyDescent="0.25">
      <c r="B34979" s="683"/>
      <c r="C34979" s="683"/>
      <c r="D34979" s="684"/>
    </row>
    <row r="34980" spans="2:4" ht="15" customHeight="1" x14ac:dyDescent="0.25">
      <c r="B34980" s="683"/>
      <c r="C34980" s="683"/>
      <c r="D34980" s="684"/>
    </row>
    <row r="34981" spans="2:4" ht="15" customHeight="1" x14ac:dyDescent="0.25">
      <c r="B34981" s="683"/>
      <c r="C34981" s="683"/>
      <c r="D34981" s="684"/>
    </row>
    <row r="34982" spans="2:4" ht="15" customHeight="1" x14ac:dyDescent="0.25">
      <c r="B34982" s="683"/>
      <c r="C34982" s="683"/>
      <c r="D34982" s="684"/>
    </row>
    <row r="34983" spans="2:4" ht="15" customHeight="1" x14ac:dyDescent="0.25">
      <c r="B34983" s="683"/>
      <c r="C34983" s="683"/>
      <c r="D34983" s="684"/>
    </row>
    <row r="34984" spans="2:4" ht="15" customHeight="1" x14ac:dyDescent="0.25">
      <c r="B34984" s="683"/>
      <c r="C34984" s="683"/>
      <c r="D34984" s="684"/>
    </row>
    <row r="34985" spans="2:4" ht="15" customHeight="1" x14ac:dyDescent="0.25">
      <c r="B34985" s="683"/>
      <c r="C34985" s="683"/>
      <c r="D34985" s="684"/>
    </row>
    <row r="34986" spans="2:4" ht="15" customHeight="1" x14ac:dyDescent="0.25">
      <c r="B34986" s="683"/>
      <c r="C34986" s="683"/>
      <c r="D34986" s="684"/>
    </row>
    <row r="34987" spans="2:4" ht="15" customHeight="1" x14ac:dyDescent="0.25">
      <c r="B34987" s="683"/>
      <c r="C34987" s="683"/>
      <c r="D34987" s="684"/>
    </row>
    <row r="34988" spans="2:4" ht="15" customHeight="1" x14ac:dyDescent="0.25">
      <c r="B34988" s="683"/>
      <c r="C34988" s="683"/>
      <c r="D34988" s="684"/>
    </row>
    <row r="34989" spans="2:4" ht="15" customHeight="1" x14ac:dyDescent="0.25">
      <c r="B34989" s="683"/>
      <c r="C34989" s="683"/>
      <c r="D34989" s="684"/>
    </row>
    <row r="34990" spans="2:4" ht="15" customHeight="1" x14ac:dyDescent="0.25">
      <c r="B34990" s="683"/>
      <c r="C34990" s="683"/>
      <c r="D34990" s="684"/>
    </row>
    <row r="34991" spans="2:4" ht="15" customHeight="1" x14ac:dyDescent="0.25">
      <c r="B34991" s="683"/>
      <c r="C34991" s="683"/>
      <c r="D34991" s="684"/>
    </row>
    <row r="34992" spans="2:4" ht="15" customHeight="1" x14ac:dyDescent="0.25">
      <c r="B34992" s="683"/>
      <c r="C34992" s="683"/>
      <c r="D34992" s="684"/>
    </row>
    <row r="34993" spans="2:4" ht="15" customHeight="1" x14ac:dyDescent="0.25">
      <c r="B34993" s="683"/>
      <c r="C34993" s="683"/>
      <c r="D34993" s="684"/>
    </row>
    <row r="34994" spans="2:4" ht="15" customHeight="1" x14ac:dyDescent="0.25">
      <c r="B34994" s="683"/>
      <c r="C34994" s="683"/>
      <c r="D34994" s="684"/>
    </row>
    <row r="34995" spans="2:4" ht="15" customHeight="1" x14ac:dyDescent="0.25">
      <c r="B34995" s="683"/>
      <c r="C34995" s="683"/>
      <c r="D34995" s="684"/>
    </row>
    <row r="34996" spans="2:4" ht="15" customHeight="1" x14ac:dyDescent="0.25">
      <c r="B34996" s="683"/>
      <c r="C34996" s="683"/>
      <c r="D34996" s="684"/>
    </row>
    <row r="34997" spans="2:4" ht="15" customHeight="1" x14ac:dyDescent="0.25">
      <c r="B34997" s="683"/>
      <c r="C34997" s="683"/>
      <c r="D34997" s="684"/>
    </row>
    <row r="34998" spans="2:4" ht="15" customHeight="1" x14ac:dyDescent="0.25">
      <c r="B34998" s="683"/>
      <c r="C34998" s="683"/>
      <c r="D34998" s="684"/>
    </row>
    <row r="34999" spans="2:4" ht="15" customHeight="1" x14ac:dyDescent="0.25">
      <c r="B34999" s="683"/>
      <c r="C34999" s="683"/>
      <c r="D34999" s="684"/>
    </row>
    <row r="35000" spans="2:4" ht="15" customHeight="1" x14ac:dyDescent="0.25">
      <c r="B35000" s="683"/>
      <c r="C35000" s="683"/>
      <c r="D35000" s="684"/>
    </row>
    <row r="35001" spans="2:4" ht="15" customHeight="1" x14ac:dyDescent="0.25">
      <c r="B35001" s="683"/>
      <c r="C35001" s="683"/>
      <c r="D35001" s="684"/>
    </row>
    <row r="35002" spans="2:4" ht="15" customHeight="1" x14ac:dyDescent="0.25">
      <c r="B35002" s="683"/>
      <c r="C35002" s="683"/>
      <c r="D35002" s="684"/>
    </row>
    <row r="35003" spans="2:4" ht="15" customHeight="1" x14ac:dyDescent="0.25">
      <c r="B35003" s="683"/>
      <c r="C35003" s="683"/>
      <c r="D35003" s="684"/>
    </row>
    <row r="35004" spans="2:4" ht="15" customHeight="1" x14ac:dyDescent="0.25">
      <c r="B35004" s="683"/>
      <c r="C35004" s="683"/>
      <c r="D35004" s="684"/>
    </row>
    <row r="35005" spans="2:4" ht="15" customHeight="1" x14ac:dyDescent="0.25">
      <c r="B35005" s="683"/>
      <c r="C35005" s="683"/>
      <c r="D35005" s="684"/>
    </row>
    <row r="35006" spans="2:4" ht="15" customHeight="1" x14ac:dyDescent="0.25">
      <c r="B35006" s="683"/>
      <c r="C35006" s="683"/>
      <c r="D35006" s="684"/>
    </row>
    <row r="35007" spans="2:4" ht="15" customHeight="1" x14ac:dyDescent="0.25">
      <c r="B35007" s="683"/>
      <c r="C35007" s="683"/>
      <c r="D35007" s="684"/>
    </row>
    <row r="35008" spans="2:4" ht="15" customHeight="1" x14ac:dyDescent="0.25">
      <c r="B35008" s="683"/>
      <c r="C35008" s="683"/>
      <c r="D35008" s="684"/>
    </row>
    <row r="35009" spans="2:4" ht="15" customHeight="1" x14ac:dyDescent="0.25">
      <c r="B35009" s="683"/>
      <c r="C35009" s="683"/>
      <c r="D35009" s="684"/>
    </row>
    <row r="35010" spans="2:4" ht="15" customHeight="1" x14ac:dyDescent="0.25">
      <c r="B35010" s="683"/>
      <c r="C35010" s="683"/>
      <c r="D35010" s="684"/>
    </row>
    <row r="35011" spans="2:4" ht="15" customHeight="1" x14ac:dyDescent="0.25">
      <c r="B35011" s="683"/>
      <c r="C35011" s="683"/>
      <c r="D35011" s="684"/>
    </row>
    <row r="35012" spans="2:4" ht="15" customHeight="1" x14ac:dyDescent="0.25">
      <c r="B35012" s="683"/>
      <c r="C35012" s="683"/>
      <c r="D35012" s="684"/>
    </row>
    <row r="35013" spans="2:4" ht="15" customHeight="1" x14ac:dyDescent="0.25">
      <c r="B35013" s="683"/>
      <c r="C35013" s="683"/>
      <c r="D35013" s="684"/>
    </row>
    <row r="35014" spans="2:4" ht="15" customHeight="1" x14ac:dyDescent="0.25">
      <c r="B35014" s="683"/>
      <c r="C35014" s="683"/>
      <c r="D35014" s="684"/>
    </row>
    <row r="35015" spans="2:4" ht="15" customHeight="1" x14ac:dyDescent="0.25">
      <c r="B35015" s="683"/>
      <c r="C35015" s="683"/>
      <c r="D35015" s="684"/>
    </row>
    <row r="35016" spans="2:4" ht="15" customHeight="1" x14ac:dyDescent="0.25">
      <c r="B35016" s="683"/>
      <c r="C35016" s="683"/>
      <c r="D35016" s="684"/>
    </row>
    <row r="35017" spans="2:4" ht="15" customHeight="1" x14ac:dyDescent="0.25">
      <c r="B35017" s="683"/>
      <c r="C35017" s="683"/>
      <c r="D35017" s="684"/>
    </row>
    <row r="35018" spans="2:4" ht="15" customHeight="1" x14ac:dyDescent="0.25">
      <c r="B35018" s="683"/>
      <c r="C35018" s="683"/>
      <c r="D35018" s="684"/>
    </row>
    <row r="35019" spans="2:4" ht="15" customHeight="1" x14ac:dyDescent="0.25">
      <c r="B35019" s="683"/>
      <c r="C35019" s="683"/>
      <c r="D35019" s="684"/>
    </row>
    <row r="35020" spans="2:4" ht="15" customHeight="1" x14ac:dyDescent="0.25">
      <c r="B35020" s="683"/>
      <c r="C35020" s="683"/>
      <c r="D35020" s="684"/>
    </row>
    <row r="35021" spans="2:4" ht="15" customHeight="1" x14ac:dyDescent="0.25">
      <c r="B35021" s="683"/>
      <c r="C35021" s="683"/>
      <c r="D35021" s="684"/>
    </row>
    <row r="35022" spans="2:4" ht="15" customHeight="1" x14ac:dyDescent="0.25">
      <c r="B35022" s="683"/>
      <c r="C35022" s="683"/>
      <c r="D35022" s="684"/>
    </row>
    <row r="35023" spans="2:4" ht="15" customHeight="1" x14ac:dyDescent="0.25">
      <c r="B35023" s="683"/>
      <c r="C35023" s="683"/>
      <c r="D35023" s="684"/>
    </row>
    <row r="35024" spans="2:4" ht="15" customHeight="1" x14ac:dyDescent="0.25">
      <c r="B35024" s="683"/>
      <c r="C35024" s="683"/>
      <c r="D35024" s="684"/>
    </row>
    <row r="35025" spans="2:4" ht="15" customHeight="1" x14ac:dyDescent="0.25">
      <c r="B35025" s="683"/>
      <c r="C35025" s="683"/>
      <c r="D35025" s="684"/>
    </row>
    <row r="35026" spans="2:4" ht="15" customHeight="1" x14ac:dyDescent="0.25">
      <c r="B35026" s="683"/>
      <c r="C35026" s="683"/>
      <c r="D35026" s="684"/>
    </row>
    <row r="35027" spans="2:4" ht="15" customHeight="1" x14ac:dyDescent="0.25">
      <c r="B35027" s="683"/>
      <c r="C35027" s="683"/>
      <c r="D35027" s="684"/>
    </row>
    <row r="35028" spans="2:4" ht="15" customHeight="1" x14ac:dyDescent="0.25">
      <c r="B35028" s="683"/>
      <c r="C35028" s="683"/>
      <c r="D35028" s="684"/>
    </row>
    <row r="35029" spans="2:4" ht="15" customHeight="1" x14ac:dyDescent="0.25">
      <c r="B35029" s="683"/>
      <c r="C35029" s="683"/>
      <c r="D35029" s="684"/>
    </row>
    <row r="35030" spans="2:4" ht="15" customHeight="1" x14ac:dyDescent="0.25">
      <c r="B35030" s="683"/>
      <c r="C35030" s="683"/>
      <c r="D35030" s="684"/>
    </row>
    <row r="35031" spans="2:4" ht="15" customHeight="1" x14ac:dyDescent="0.25">
      <c r="B35031" s="683"/>
      <c r="C35031" s="683"/>
      <c r="D35031" s="684"/>
    </row>
    <row r="35032" spans="2:4" ht="15" customHeight="1" x14ac:dyDescent="0.25">
      <c r="B35032" s="683"/>
      <c r="C35032" s="683"/>
      <c r="D35032" s="684"/>
    </row>
    <row r="35033" spans="2:4" ht="15" customHeight="1" x14ac:dyDescent="0.25">
      <c r="B35033" s="683"/>
      <c r="C35033" s="683"/>
      <c r="D35033" s="684"/>
    </row>
    <row r="35034" spans="2:4" ht="15" customHeight="1" x14ac:dyDescent="0.25">
      <c r="B35034" s="683"/>
      <c r="C35034" s="683"/>
      <c r="D35034" s="684"/>
    </row>
    <row r="35035" spans="2:4" ht="15" customHeight="1" x14ac:dyDescent="0.25">
      <c r="B35035" s="683"/>
      <c r="C35035" s="683"/>
      <c r="D35035" s="684"/>
    </row>
    <row r="35036" spans="2:4" ht="15" customHeight="1" x14ac:dyDescent="0.25">
      <c r="B35036" s="683"/>
      <c r="C35036" s="683"/>
      <c r="D35036" s="684"/>
    </row>
    <row r="35037" spans="2:4" ht="15" customHeight="1" x14ac:dyDescent="0.25">
      <c r="B35037" s="683"/>
      <c r="C35037" s="683"/>
      <c r="D35037" s="684"/>
    </row>
    <row r="35038" spans="2:4" ht="15" customHeight="1" x14ac:dyDescent="0.25">
      <c r="B35038" s="683"/>
      <c r="C35038" s="683"/>
      <c r="D35038" s="684"/>
    </row>
    <row r="35039" spans="2:4" ht="15" customHeight="1" x14ac:dyDescent="0.25">
      <c r="B35039" s="683"/>
      <c r="C35039" s="683"/>
      <c r="D35039" s="684"/>
    </row>
    <row r="35040" spans="2:4" ht="15" customHeight="1" x14ac:dyDescent="0.25">
      <c r="B35040" s="683"/>
      <c r="C35040" s="683"/>
      <c r="D35040" s="684"/>
    </row>
    <row r="35041" spans="2:4" ht="15" customHeight="1" x14ac:dyDescent="0.25">
      <c r="B35041" s="683"/>
      <c r="C35041" s="683"/>
      <c r="D35041" s="684"/>
    </row>
    <row r="35042" spans="2:4" ht="15" customHeight="1" x14ac:dyDescent="0.25">
      <c r="B35042" s="683"/>
      <c r="C35042" s="683"/>
      <c r="D35042" s="684"/>
    </row>
    <row r="35043" spans="2:4" ht="15" customHeight="1" x14ac:dyDescent="0.25">
      <c r="B35043" s="683"/>
      <c r="C35043" s="683"/>
      <c r="D35043" s="684"/>
    </row>
    <row r="35044" spans="2:4" ht="15" customHeight="1" x14ac:dyDescent="0.25">
      <c r="B35044" s="683"/>
      <c r="C35044" s="683"/>
      <c r="D35044" s="684"/>
    </row>
    <row r="35045" spans="2:4" ht="15" customHeight="1" x14ac:dyDescent="0.25">
      <c r="B35045" s="683"/>
      <c r="C35045" s="683"/>
      <c r="D35045" s="684"/>
    </row>
    <row r="35046" spans="2:4" ht="15" customHeight="1" x14ac:dyDescent="0.25">
      <c r="B35046" s="683"/>
      <c r="C35046" s="683"/>
      <c r="D35046" s="684"/>
    </row>
    <row r="35047" spans="2:4" ht="15" customHeight="1" x14ac:dyDescent="0.25">
      <c r="B35047" s="683"/>
      <c r="C35047" s="683"/>
      <c r="D35047" s="684"/>
    </row>
    <row r="35048" spans="2:4" ht="15" customHeight="1" x14ac:dyDescent="0.25">
      <c r="B35048" s="683"/>
      <c r="C35048" s="683"/>
      <c r="D35048" s="684"/>
    </row>
    <row r="35049" spans="2:4" ht="15" customHeight="1" x14ac:dyDescent="0.25">
      <c r="B35049" s="683"/>
      <c r="C35049" s="683"/>
      <c r="D35049" s="684"/>
    </row>
    <row r="35050" spans="2:4" ht="15" customHeight="1" x14ac:dyDescent="0.25">
      <c r="B35050" s="683"/>
      <c r="C35050" s="683"/>
      <c r="D35050" s="684"/>
    </row>
    <row r="35051" spans="2:4" ht="15" customHeight="1" x14ac:dyDescent="0.25">
      <c r="B35051" s="683"/>
      <c r="C35051" s="683"/>
      <c r="D35051" s="684"/>
    </row>
    <row r="35052" spans="2:4" ht="15" customHeight="1" x14ac:dyDescent="0.25">
      <c r="B35052" s="683"/>
      <c r="C35052" s="683"/>
      <c r="D35052" s="684"/>
    </row>
    <row r="35053" spans="2:4" ht="15" customHeight="1" x14ac:dyDescent="0.25">
      <c r="B35053" s="683"/>
      <c r="C35053" s="683"/>
      <c r="D35053" s="684"/>
    </row>
    <row r="35054" spans="2:4" ht="15" customHeight="1" x14ac:dyDescent="0.25">
      <c r="B35054" s="683"/>
      <c r="C35054" s="683"/>
      <c r="D35054" s="684"/>
    </row>
    <row r="35055" spans="2:4" ht="15" customHeight="1" x14ac:dyDescent="0.25">
      <c r="B35055" s="683"/>
      <c r="C35055" s="683"/>
      <c r="D35055" s="684"/>
    </row>
    <row r="35056" spans="2:4" ht="15" customHeight="1" x14ac:dyDescent="0.25">
      <c r="B35056" s="683"/>
      <c r="C35056" s="683"/>
      <c r="D35056" s="684"/>
    </row>
    <row r="35057" spans="2:4" ht="15" customHeight="1" x14ac:dyDescent="0.25">
      <c r="B35057" s="683"/>
      <c r="C35057" s="683"/>
      <c r="D35057" s="684"/>
    </row>
    <row r="35058" spans="2:4" ht="15" customHeight="1" x14ac:dyDescent="0.25">
      <c r="B35058" s="683"/>
      <c r="C35058" s="683"/>
      <c r="D35058" s="684"/>
    </row>
    <row r="35059" spans="2:4" ht="15" customHeight="1" x14ac:dyDescent="0.25">
      <c r="B35059" s="683"/>
      <c r="C35059" s="683"/>
      <c r="D35059" s="684"/>
    </row>
    <row r="35060" spans="2:4" ht="15" customHeight="1" x14ac:dyDescent="0.25">
      <c r="B35060" s="683"/>
      <c r="C35060" s="683"/>
      <c r="D35060" s="684"/>
    </row>
    <row r="35061" spans="2:4" ht="15" customHeight="1" x14ac:dyDescent="0.25">
      <c r="B35061" s="683"/>
      <c r="C35061" s="683"/>
      <c r="D35061" s="684"/>
    </row>
    <row r="35062" spans="2:4" ht="15" customHeight="1" x14ac:dyDescent="0.25">
      <c r="B35062" s="683"/>
      <c r="C35062" s="683"/>
      <c r="D35062" s="684"/>
    </row>
    <row r="35063" spans="2:4" ht="15" customHeight="1" x14ac:dyDescent="0.25">
      <c r="B35063" s="683"/>
      <c r="C35063" s="683"/>
      <c r="D35063" s="684"/>
    </row>
    <row r="35064" spans="2:4" ht="15" customHeight="1" x14ac:dyDescent="0.25">
      <c r="B35064" s="683"/>
      <c r="C35064" s="683"/>
      <c r="D35064" s="684"/>
    </row>
    <row r="35065" spans="2:4" ht="15" customHeight="1" x14ac:dyDescent="0.25">
      <c r="B35065" s="683"/>
      <c r="C35065" s="683"/>
      <c r="D35065" s="684"/>
    </row>
    <row r="35066" spans="2:4" ht="15" customHeight="1" x14ac:dyDescent="0.25">
      <c r="B35066" s="683"/>
      <c r="C35066" s="683"/>
      <c r="D35066" s="684"/>
    </row>
    <row r="35067" spans="2:4" ht="15" customHeight="1" x14ac:dyDescent="0.25">
      <c r="B35067" s="683"/>
      <c r="C35067" s="683"/>
      <c r="D35067" s="684"/>
    </row>
    <row r="35068" spans="2:4" ht="15" customHeight="1" x14ac:dyDescent="0.25">
      <c r="B35068" s="683"/>
      <c r="C35068" s="683"/>
      <c r="D35068" s="684"/>
    </row>
    <row r="35069" spans="2:4" ht="15" customHeight="1" x14ac:dyDescent="0.25">
      <c r="B35069" s="683"/>
      <c r="C35069" s="683"/>
      <c r="D35069" s="684"/>
    </row>
    <row r="35070" spans="2:4" ht="15" customHeight="1" x14ac:dyDescent="0.25">
      <c r="B35070" s="683"/>
      <c r="C35070" s="683"/>
      <c r="D35070" s="684"/>
    </row>
    <row r="35071" spans="2:4" ht="15" customHeight="1" x14ac:dyDescent="0.25">
      <c r="B35071" s="683"/>
      <c r="C35071" s="683"/>
      <c r="D35071" s="684"/>
    </row>
    <row r="35072" spans="2:4" ht="15" customHeight="1" x14ac:dyDescent="0.25">
      <c r="B35072" s="683"/>
      <c r="C35072" s="683"/>
      <c r="D35072" s="684"/>
    </row>
    <row r="35073" spans="2:4" ht="15" customHeight="1" x14ac:dyDescent="0.25">
      <c r="B35073" s="683"/>
      <c r="C35073" s="683"/>
      <c r="D35073" s="684"/>
    </row>
    <row r="35074" spans="2:4" ht="15" customHeight="1" x14ac:dyDescent="0.25">
      <c r="B35074" s="683"/>
      <c r="C35074" s="683"/>
      <c r="D35074" s="684"/>
    </row>
    <row r="35075" spans="2:4" ht="15" customHeight="1" x14ac:dyDescent="0.25">
      <c r="B35075" s="683"/>
      <c r="C35075" s="683"/>
      <c r="D35075" s="684"/>
    </row>
    <row r="35076" spans="2:4" ht="15" customHeight="1" x14ac:dyDescent="0.25">
      <c r="B35076" s="683"/>
      <c r="C35076" s="683"/>
      <c r="D35076" s="684"/>
    </row>
    <row r="35077" spans="2:4" ht="15" customHeight="1" x14ac:dyDescent="0.25">
      <c r="B35077" s="683"/>
      <c r="C35077" s="683"/>
      <c r="D35077" s="684"/>
    </row>
    <row r="35078" spans="2:4" ht="15" customHeight="1" x14ac:dyDescent="0.25">
      <c r="B35078" s="683"/>
      <c r="C35078" s="683"/>
      <c r="D35078" s="684"/>
    </row>
    <row r="35079" spans="2:4" ht="15" customHeight="1" x14ac:dyDescent="0.25">
      <c r="B35079" s="683"/>
      <c r="C35079" s="683"/>
      <c r="D35079" s="684"/>
    </row>
    <row r="35080" spans="2:4" ht="15" customHeight="1" x14ac:dyDescent="0.25">
      <c r="B35080" s="683"/>
      <c r="C35080" s="683"/>
      <c r="D35080" s="684"/>
    </row>
    <row r="35081" spans="2:4" ht="15" customHeight="1" x14ac:dyDescent="0.25">
      <c r="B35081" s="683"/>
      <c r="C35081" s="683"/>
      <c r="D35081" s="684"/>
    </row>
    <row r="35082" spans="2:4" ht="15" customHeight="1" x14ac:dyDescent="0.25">
      <c r="B35082" s="683"/>
      <c r="C35082" s="683"/>
      <c r="D35082" s="684"/>
    </row>
    <row r="35083" spans="2:4" ht="15" customHeight="1" x14ac:dyDescent="0.25">
      <c r="B35083" s="683"/>
      <c r="C35083" s="683"/>
      <c r="D35083" s="684"/>
    </row>
    <row r="35084" spans="2:4" ht="15" customHeight="1" x14ac:dyDescent="0.25">
      <c r="B35084" s="683"/>
      <c r="C35084" s="683"/>
      <c r="D35084" s="684"/>
    </row>
    <row r="35085" spans="2:4" ht="15" customHeight="1" x14ac:dyDescent="0.25">
      <c r="B35085" s="683"/>
      <c r="C35085" s="683"/>
      <c r="D35085" s="684"/>
    </row>
    <row r="35086" spans="2:4" ht="15" customHeight="1" x14ac:dyDescent="0.25">
      <c r="B35086" s="683"/>
      <c r="C35086" s="683"/>
      <c r="D35086" s="684"/>
    </row>
    <row r="35087" spans="2:4" ht="15" customHeight="1" x14ac:dyDescent="0.25">
      <c r="B35087" s="683"/>
      <c r="C35087" s="683"/>
      <c r="D35087" s="684"/>
    </row>
    <row r="35088" spans="2:4" ht="15" customHeight="1" x14ac:dyDescent="0.25">
      <c r="B35088" s="683"/>
      <c r="C35088" s="683"/>
      <c r="D35088" s="684"/>
    </row>
    <row r="35089" spans="2:4" ht="15" customHeight="1" x14ac:dyDescent="0.25">
      <c r="B35089" s="683"/>
      <c r="C35089" s="683"/>
      <c r="D35089" s="684"/>
    </row>
    <row r="35090" spans="2:4" ht="15" customHeight="1" x14ac:dyDescent="0.25">
      <c r="B35090" s="683"/>
      <c r="C35090" s="683"/>
      <c r="D35090" s="684"/>
    </row>
    <row r="35091" spans="2:4" ht="15" customHeight="1" x14ac:dyDescent="0.25">
      <c r="B35091" s="683"/>
      <c r="C35091" s="683"/>
      <c r="D35091" s="684"/>
    </row>
    <row r="35092" spans="2:4" ht="15" customHeight="1" x14ac:dyDescent="0.25">
      <c r="B35092" s="683"/>
      <c r="C35092" s="683"/>
      <c r="D35092" s="684"/>
    </row>
    <row r="35093" spans="2:4" ht="15" customHeight="1" x14ac:dyDescent="0.25">
      <c r="B35093" s="683"/>
      <c r="C35093" s="683"/>
      <c r="D35093" s="684"/>
    </row>
    <row r="35094" spans="2:4" ht="15" customHeight="1" x14ac:dyDescent="0.25">
      <c r="B35094" s="683"/>
      <c r="C35094" s="683"/>
      <c r="D35094" s="684"/>
    </row>
    <row r="35095" spans="2:4" ht="15" customHeight="1" x14ac:dyDescent="0.25">
      <c r="B35095" s="683"/>
      <c r="C35095" s="683"/>
      <c r="D35095" s="684"/>
    </row>
    <row r="35096" spans="2:4" ht="15" customHeight="1" x14ac:dyDescent="0.25">
      <c r="B35096" s="683"/>
      <c r="C35096" s="683"/>
      <c r="D35096" s="684"/>
    </row>
    <row r="35097" spans="2:4" ht="15" customHeight="1" x14ac:dyDescent="0.25">
      <c r="B35097" s="683"/>
      <c r="C35097" s="683"/>
      <c r="D35097" s="684"/>
    </row>
    <row r="35098" spans="2:4" ht="15" customHeight="1" x14ac:dyDescent="0.25">
      <c r="B35098" s="683"/>
      <c r="C35098" s="683"/>
      <c r="D35098" s="684"/>
    </row>
    <row r="35099" spans="2:4" ht="15" customHeight="1" x14ac:dyDescent="0.25">
      <c r="B35099" s="683"/>
      <c r="C35099" s="683"/>
      <c r="D35099" s="684"/>
    </row>
    <row r="35100" spans="2:4" ht="15" customHeight="1" x14ac:dyDescent="0.25">
      <c r="B35100" s="683"/>
      <c r="C35100" s="683"/>
      <c r="D35100" s="684"/>
    </row>
    <row r="35101" spans="2:4" ht="15" customHeight="1" x14ac:dyDescent="0.25">
      <c r="B35101" s="683"/>
      <c r="C35101" s="683"/>
      <c r="D35101" s="684"/>
    </row>
    <row r="35102" spans="2:4" ht="15" customHeight="1" x14ac:dyDescent="0.25">
      <c r="B35102" s="683"/>
      <c r="C35102" s="683"/>
      <c r="D35102" s="684"/>
    </row>
    <row r="35103" spans="2:4" ht="15" customHeight="1" x14ac:dyDescent="0.25">
      <c r="B35103" s="683"/>
      <c r="C35103" s="683"/>
      <c r="D35103" s="684"/>
    </row>
    <row r="35104" spans="2:4" ht="15" customHeight="1" x14ac:dyDescent="0.25">
      <c r="B35104" s="683"/>
      <c r="C35104" s="683"/>
      <c r="D35104" s="684"/>
    </row>
    <row r="35105" spans="2:4" ht="15" customHeight="1" x14ac:dyDescent="0.25">
      <c r="B35105" s="683"/>
      <c r="C35105" s="683"/>
      <c r="D35105" s="684"/>
    </row>
    <row r="35106" spans="2:4" ht="15" customHeight="1" x14ac:dyDescent="0.25">
      <c r="B35106" s="683"/>
      <c r="C35106" s="683"/>
      <c r="D35106" s="684"/>
    </row>
    <row r="35107" spans="2:4" ht="15" customHeight="1" x14ac:dyDescent="0.25">
      <c r="B35107" s="683"/>
      <c r="C35107" s="683"/>
      <c r="D35107" s="684"/>
    </row>
    <row r="35108" spans="2:4" ht="15" customHeight="1" x14ac:dyDescent="0.25">
      <c r="B35108" s="683"/>
      <c r="C35108" s="683"/>
      <c r="D35108" s="684"/>
    </row>
    <row r="35109" spans="2:4" ht="15" customHeight="1" x14ac:dyDescent="0.25">
      <c r="B35109" s="683"/>
      <c r="C35109" s="683"/>
      <c r="D35109" s="684"/>
    </row>
    <row r="35110" spans="2:4" ht="15" customHeight="1" x14ac:dyDescent="0.25">
      <c r="B35110" s="683"/>
      <c r="C35110" s="683"/>
      <c r="D35110" s="684"/>
    </row>
    <row r="35111" spans="2:4" ht="15" customHeight="1" x14ac:dyDescent="0.25">
      <c r="B35111" s="683"/>
      <c r="C35111" s="683"/>
      <c r="D35111" s="684"/>
    </row>
    <row r="35112" spans="2:4" ht="15" customHeight="1" x14ac:dyDescent="0.25">
      <c r="B35112" s="683"/>
      <c r="C35112" s="683"/>
      <c r="D35112" s="684"/>
    </row>
    <row r="35113" spans="2:4" ht="15" customHeight="1" x14ac:dyDescent="0.25">
      <c r="B35113" s="683"/>
      <c r="C35113" s="683"/>
      <c r="D35113" s="684"/>
    </row>
    <row r="35114" spans="2:4" ht="15" customHeight="1" x14ac:dyDescent="0.25">
      <c r="B35114" s="683"/>
      <c r="C35114" s="683"/>
      <c r="D35114" s="684"/>
    </row>
    <row r="35115" spans="2:4" ht="15" customHeight="1" x14ac:dyDescent="0.25">
      <c r="B35115" s="683"/>
      <c r="C35115" s="683"/>
      <c r="D35115" s="684"/>
    </row>
    <row r="35116" spans="2:4" ht="15" customHeight="1" x14ac:dyDescent="0.25">
      <c r="B35116" s="683"/>
      <c r="C35116" s="683"/>
      <c r="D35116" s="684"/>
    </row>
    <row r="35117" spans="2:4" ht="15" customHeight="1" x14ac:dyDescent="0.25">
      <c r="B35117" s="683"/>
      <c r="C35117" s="683"/>
      <c r="D35117" s="684"/>
    </row>
    <row r="35118" spans="2:4" ht="15" customHeight="1" x14ac:dyDescent="0.25">
      <c r="B35118" s="683"/>
      <c r="C35118" s="683"/>
      <c r="D35118" s="684"/>
    </row>
    <row r="35119" spans="2:4" ht="15" customHeight="1" x14ac:dyDescent="0.25">
      <c r="B35119" s="683"/>
      <c r="C35119" s="683"/>
      <c r="D35119" s="684"/>
    </row>
    <row r="35120" spans="2:4" ht="15" customHeight="1" x14ac:dyDescent="0.25">
      <c r="B35120" s="683"/>
      <c r="C35120" s="683"/>
      <c r="D35120" s="684"/>
    </row>
    <row r="35121" spans="2:4" ht="15" customHeight="1" x14ac:dyDescent="0.25">
      <c r="B35121" s="683"/>
      <c r="C35121" s="683"/>
      <c r="D35121" s="684"/>
    </row>
    <row r="35122" spans="2:4" ht="15" customHeight="1" x14ac:dyDescent="0.25">
      <c r="B35122" s="683"/>
      <c r="C35122" s="683"/>
      <c r="D35122" s="684"/>
    </row>
    <row r="35123" spans="2:4" ht="15" customHeight="1" x14ac:dyDescent="0.25">
      <c r="B35123" s="683"/>
      <c r="C35123" s="683"/>
      <c r="D35123" s="684"/>
    </row>
    <row r="35124" spans="2:4" ht="15" customHeight="1" x14ac:dyDescent="0.25">
      <c r="B35124" s="683"/>
      <c r="C35124" s="683"/>
      <c r="D35124" s="684"/>
    </row>
    <row r="35125" spans="2:4" ht="15" customHeight="1" x14ac:dyDescent="0.25">
      <c r="B35125" s="683"/>
      <c r="C35125" s="683"/>
      <c r="D35125" s="684"/>
    </row>
    <row r="35126" spans="2:4" ht="15" customHeight="1" x14ac:dyDescent="0.25">
      <c r="B35126" s="683"/>
      <c r="C35126" s="683"/>
      <c r="D35126" s="684"/>
    </row>
    <row r="35127" spans="2:4" ht="15" customHeight="1" x14ac:dyDescent="0.25">
      <c r="B35127" s="683"/>
      <c r="C35127" s="683"/>
      <c r="D35127" s="684"/>
    </row>
    <row r="35128" spans="2:4" ht="15" customHeight="1" x14ac:dyDescent="0.25">
      <c r="B35128" s="683"/>
      <c r="C35128" s="683"/>
      <c r="D35128" s="684"/>
    </row>
    <row r="35129" spans="2:4" ht="15" customHeight="1" x14ac:dyDescent="0.25">
      <c r="B35129" s="683"/>
      <c r="C35129" s="683"/>
      <c r="D35129" s="684"/>
    </row>
    <row r="35130" spans="2:4" ht="15" customHeight="1" x14ac:dyDescent="0.25">
      <c r="B35130" s="683"/>
      <c r="C35130" s="683"/>
      <c r="D35130" s="684"/>
    </row>
    <row r="35131" spans="2:4" ht="15" customHeight="1" x14ac:dyDescent="0.25">
      <c r="B35131" s="683"/>
      <c r="C35131" s="683"/>
      <c r="D35131" s="684"/>
    </row>
    <row r="35132" spans="2:4" ht="15" customHeight="1" x14ac:dyDescent="0.25">
      <c r="B35132" s="683"/>
      <c r="C35132" s="683"/>
      <c r="D35132" s="684"/>
    </row>
    <row r="35133" spans="2:4" ht="15" customHeight="1" x14ac:dyDescent="0.25">
      <c r="B35133" s="683"/>
      <c r="C35133" s="683"/>
      <c r="D35133" s="684"/>
    </row>
    <row r="35134" spans="2:4" ht="15" customHeight="1" x14ac:dyDescent="0.25">
      <c r="B35134" s="683"/>
      <c r="C35134" s="683"/>
      <c r="D35134" s="684"/>
    </row>
    <row r="35135" spans="2:4" ht="15" customHeight="1" x14ac:dyDescent="0.25">
      <c r="B35135" s="683"/>
      <c r="C35135" s="683"/>
      <c r="D35135" s="684"/>
    </row>
    <row r="35136" spans="2:4" ht="15" customHeight="1" x14ac:dyDescent="0.25">
      <c r="B35136" s="683"/>
      <c r="C35136" s="683"/>
      <c r="D35136" s="684"/>
    </row>
    <row r="35137" spans="2:4" ht="15" customHeight="1" x14ac:dyDescent="0.25">
      <c r="B35137" s="683"/>
      <c r="C35137" s="683"/>
      <c r="D35137" s="684"/>
    </row>
    <row r="35138" spans="2:4" ht="15" customHeight="1" x14ac:dyDescent="0.25">
      <c r="B35138" s="683"/>
      <c r="C35138" s="683"/>
      <c r="D35138" s="684"/>
    </row>
    <row r="35139" spans="2:4" ht="15" customHeight="1" x14ac:dyDescent="0.25">
      <c r="B35139" s="683"/>
      <c r="C35139" s="683"/>
      <c r="D35139" s="684"/>
    </row>
    <row r="35140" spans="2:4" ht="15" customHeight="1" x14ac:dyDescent="0.25">
      <c r="B35140" s="683"/>
      <c r="C35140" s="683"/>
      <c r="D35140" s="684"/>
    </row>
    <row r="35141" spans="2:4" ht="15" customHeight="1" x14ac:dyDescent="0.25">
      <c r="B35141" s="683"/>
      <c r="C35141" s="683"/>
      <c r="D35141" s="684"/>
    </row>
    <row r="35142" spans="2:4" ht="15" customHeight="1" x14ac:dyDescent="0.25">
      <c r="B35142" s="683"/>
      <c r="C35142" s="683"/>
      <c r="D35142" s="684"/>
    </row>
    <row r="35143" spans="2:4" ht="15" customHeight="1" x14ac:dyDescent="0.25">
      <c r="B35143" s="683"/>
      <c r="C35143" s="683"/>
      <c r="D35143" s="684"/>
    </row>
    <row r="35144" spans="2:4" ht="15" customHeight="1" x14ac:dyDescent="0.25">
      <c r="B35144" s="683"/>
      <c r="C35144" s="683"/>
      <c r="D35144" s="684"/>
    </row>
    <row r="35145" spans="2:4" ht="15" customHeight="1" x14ac:dyDescent="0.25">
      <c r="B35145" s="683"/>
      <c r="C35145" s="683"/>
      <c r="D35145" s="684"/>
    </row>
    <row r="35146" spans="2:4" ht="15" customHeight="1" x14ac:dyDescent="0.25">
      <c r="B35146" s="683"/>
      <c r="C35146" s="683"/>
      <c r="D35146" s="684"/>
    </row>
    <row r="35147" spans="2:4" ht="15" customHeight="1" x14ac:dyDescent="0.25">
      <c r="B35147" s="683"/>
      <c r="C35147" s="683"/>
      <c r="D35147" s="684"/>
    </row>
    <row r="35148" spans="2:4" ht="15" customHeight="1" x14ac:dyDescent="0.25">
      <c r="B35148" s="683"/>
      <c r="C35148" s="683"/>
      <c r="D35148" s="684"/>
    </row>
    <row r="35149" spans="2:4" ht="15" customHeight="1" x14ac:dyDescent="0.25">
      <c r="B35149" s="683"/>
      <c r="C35149" s="683"/>
      <c r="D35149" s="684"/>
    </row>
    <row r="35150" spans="2:4" ht="15" customHeight="1" x14ac:dyDescent="0.25">
      <c r="B35150" s="683"/>
      <c r="C35150" s="683"/>
      <c r="D35150" s="684"/>
    </row>
    <row r="35151" spans="2:4" ht="15" customHeight="1" x14ac:dyDescent="0.25">
      <c r="B35151" s="683"/>
      <c r="C35151" s="683"/>
      <c r="D35151" s="684"/>
    </row>
    <row r="35152" spans="2:4" ht="15" customHeight="1" x14ac:dyDescent="0.25">
      <c r="B35152" s="683"/>
      <c r="C35152" s="683"/>
      <c r="D35152" s="684"/>
    </row>
    <row r="35153" spans="2:4" ht="15" customHeight="1" x14ac:dyDescent="0.25">
      <c r="B35153" s="683"/>
      <c r="C35153" s="683"/>
      <c r="D35153" s="684"/>
    </row>
    <row r="35154" spans="2:4" ht="15" customHeight="1" x14ac:dyDescent="0.25">
      <c r="B35154" s="683"/>
      <c r="C35154" s="683"/>
      <c r="D35154" s="684"/>
    </row>
    <row r="35155" spans="2:4" ht="15" customHeight="1" x14ac:dyDescent="0.25">
      <c r="B35155" s="683"/>
      <c r="C35155" s="683"/>
      <c r="D35155" s="684"/>
    </row>
    <row r="35156" spans="2:4" ht="15" customHeight="1" x14ac:dyDescent="0.25">
      <c r="B35156" s="683"/>
      <c r="C35156" s="683"/>
      <c r="D35156" s="684"/>
    </row>
    <row r="35157" spans="2:4" ht="15" customHeight="1" x14ac:dyDescent="0.25">
      <c r="B35157" s="683"/>
      <c r="C35157" s="683"/>
      <c r="D35157" s="684"/>
    </row>
    <row r="35158" spans="2:4" ht="15" customHeight="1" x14ac:dyDescent="0.25">
      <c r="B35158" s="683"/>
      <c r="C35158" s="683"/>
      <c r="D35158" s="684"/>
    </row>
    <row r="35159" spans="2:4" ht="15" customHeight="1" x14ac:dyDescent="0.25">
      <c r="B35159" s="683"/>
      <c r="C35159" s="683"/>
      <c r="D35159" s="684"/>
    </row>
    <row r="35160" spans="2:4" ht="15" customHeight="1" x14ac:dyDescent="0.25">
      <c r="B35160" s="683"/>
      <c r="C35160" s="683"/>
      <c r="D35160" s="684"/>
    </row>
    <row r="35161" spans="2:4" ht="15" customHeight="1" x14ac:dyDescent="0.25">
      <c r="B35161" s="683"/>
      <c r="C35161" s="683"/>
      <c r="D35161" s="684"/>
    </row>
    <row r="35162" spans="2:4" ht="15" customHeight="1" x14ac:dyDescent="0.25">
      <c r="B35162" s="683"/>
      <c r="C35162" s="683"/>
      <c r="D35162" s="684"/>
    </row>
    <row r="35163" spans="2:4" ht="15" customHeight="1" x14ac:dyDescent="0.25">
      <c r="B35163" s="683"/>
      <c r="C35163" s="683"/>
      <c r="D35163" s="684"/>
    </row>
    <row r="35164" spans="2:4" ht="15" customHeight="1" x14ac:dyDescent="0.25">
      <c r="B35164" s="683"/>
      <c r="C35164" s="683"/>
      <c r="D35164" s="684"/>
    </row>
    <row r="35165" spans="2:4" ht="15" customHeight="1" x14ac:dyDescent="0.25">
      <c r="B35165" s="683"/>
      <c r="C35165" s="683"/>
      <c r="D35165" s="684"/>
    </row>
    <row r="35166" spans="2:4" ht="15" customHeight="1" x14ac:dyDescent="0.25">
      <c r="B35166" s="683"/>
      <c r="C35166" s="683"/>
      <c r="D35166" s="684"/>
    </row>
    <row r="35167" spans="2:4" ht="15" customHeight="1" x14ac:dyDescent="0.25">
      <c r="B35167" s="683"/>
      <c r="C35167" s="683"/>
      <c r="D35167" s="684"/>
    </row>
    <row r="35168" spans="2:4" ht="15" customHeight="1" x14ac:dyDescent="0.25">
      <c r="B35168" s="683"/>
      <c r="C35168" s="683"/>
      <c r="D35168" s="684"/>
    </row>
    <row r="35169" spans="2:4" ht="15" customHeight="1" x14ac:dyDescent="0.25">
      <c r="B35169" s="683"/>
      <c r="C35169" s="683"/>
      <c r="D35169" s="684"/>
    </row>
    <row r="35170" spans="2:4" ht="15" customHeight="1" x14ac:dyDescent="0.25">
      <c r="B35170" s="683"/>
      <c r="C35170" s="683"/>
      <c r="D35170" s="684"/>
    </row>
    <row r="35171" spans="2:4" ht="15" customHeight="1" x14ac:dyDescent="0.25">
      <c r="B35171" s="683"/>
      <c r="C35171" s="683"/>
      <c r="D35171" s="684"/>
    </row>
    <row r="35172" spans="2:4" ht="15" customHeight="1" x14ac:dyDescent="0.25">
      <c r="B35172" s="683"/>
      <c r="C35172" s="683"/>
      <c r="D35172" s="684"/>
    </row>
    <row r="35173" spans="2:4" ht="15" customHeight="1" x14ac:dyDescent="0.25">
      <c r="B35173" s="683"/>
      <c r="C35173" s="683"/>
      <c r="D35173" s="684"/>
    </row>
    <row r="35174" spans="2:4" ht="15" customHeight="1" x14ac:dyDescent="0.25">
      <c r="B35174" s="683"/>
      <c r="C35174" s="683"/>
      <c r="D35174" s="684"/>
    </row>
    <row r="35175" spans="2:4" ht="15" customHeight="1" x14ac:dyDescent="0.25">
      <c r="B35175" s="683"/>
      <c r="C35175" s="683"/>
      <c r="D35175" s="684"/>
    </row>
    <row r="35176" spans="2:4" ht="15" customHeight="1" x14ac:dyDescent="0.25">
      <c r="B35176" s="683"/>
      <c r="C35176" s="683"/>
      <c r="D35176" s="684"/>
    </row>
    <row r="35177" spans="2:4" ht="15" customHeight="1" x14ac:dyDescent="0.25">
      <c r="B35177" s="683"/>
      <c r="C35177" s="683"/>
      <c r="D35177" s="684"/>
    </row>
    <row r="35178" spans="2:4" ht="15" customHeight="1" x14ac:dyDescent="0.25">
      <c r="B35178" s="683"/>
      <c r="C35178" s="683"/>
      <c r="D35178" s="684"/>
    </row>
    <row r="35179" spans="2:4" ht="15" customHeight="1" x14ac:dyDescent="0.25">
      <c r="B35179" s="683"/>
      <c r="C35179" s="683"/>
      <c r="D35179" s="684"/>
    </row>
    <row r="35180" spans="2:4" ht="15" customHeight="1" x14ac:dyDescent="0.25">
      <c r="B35180" s="683"/>
      <c r="C35180" s="683"/>
      <c r="D35180" s="684"/>
    </row>
    <row r="35181" spans="2:4" ht="15" customHeight="1" x14ac:dyDescent="0.25">
      <c r="B35181" s="683"/>
      <c r="C35181" s="683"/>
      <c r="D35181" s="684"/>
    </row>
    <row r="35182" spans="2:4" ht="15" customHeight="1" x14ac:dyDescent="0.25">
      <c r="B35182" s="683"/>
      <c r="C35182" s="683"/>
      <c r="D35182" s="684"/>
    </row>
    <row r="35183" spans="2:4" ht="15" customHeight="1" x14ac:dyDescent="0.25">
      <c r="B35183" s="683"/>
      <c r="C35183" s="683"/>
      <c r="D35183" s="684"/>
    </row>
    <row r="35184" spans="2:4" ht="15" customHeight="1" x14ac:dyDescent="0.25">
      <c r="B35184" s="683"/>
      <c r="C35184" s="683"/>
      <c r="D35184" s="684"/>
    </row>
    <row r="35185" spans="2:4" ht="15" customHeight="1" x14ac:dyDescent="0.25">
      <c r="B35185" s="683"/>
      <c r="C35185" s="683"/>
      <c r="D35185" s="684"/>
    </row>
    <row r="35186" spans="2:4" ht="15" customHeight="1" x14ac:dyDescent="0.25">
      <c r="B35186" s="683"/>
      <c r="C35186" s="683"/>
      <c r="D35186" s="684"/>
    </row>
    <row r="35187" spans="2:4" ht="15" customHeight="1" x14ac:dyDescent="0.25">
      <c r="B35187" s="683"/>
      <c r="C35187" s="683"/>
      <c r="D35187" s="684"/>
    </row>
    <row r="35188" spans="2:4" ht="15" customHeight="1" x14ac:dyDescent="0.25">
      <c r="B35188" s="683"/>
      <c r="C35188" s="683"/>
      <c r="D35188" s="684"/>
    </row>
    <row r="35189" spans="2:4" ht="15" customHeight="1" x14ac:dyDescent="0.25">
      <c r="B35189" s="683"/>
      <c r="C35189" s="683"/>
      <c r="D35189" s="684"/>
    </row>
    <row r="35190" spans="2:4" ht="15" customHeight="1" x14ac:dyDescent="0.25">
      <c r="B35190" s="683"/>
      <c r="C35190" s="683"/>
      <c r="D35190" s="684"/>
    </row>
    <row r="35191" spans="2:4" ht="15" customHeight="1" x14ac:dyDescent="0.25">
      <c r="B35191" s="683"/>
      <c r="C35191" s="683"/>
      <c r="D35191" s="684"/>
    </row>
    <row r="35192" spans="2:4" ht="15" customHeight="1" x14ac:dyDescent="0.25">
      <c r="B35192" s="683"/>
      <c r="C35192" s="683"/>
      <c r="D35192" s="684"/>
    </row>
    <row r="35193" spans="2:4" ht="15" customHeight="1" x14ac:dyDescent="0.25">
      <c r="B35193" s="683"/>
      <c r="C35193" s="683"/>
      <c r="D35193" s="684"/>
    </row>
    <row r="35194" spans="2:4" ht="15" customHeight="1" x14ac:dyDescent="0.25">
      <c r="B35194" s="683"/>
      <c r="C35194" s="683"/>
      <c r="D35194" s="684"/>
    </row>
    <row r="35195" spans="2:4" ht="15" customHeight="1" x14ac:dyDescent="0.25">
      <c r="B35195" s="683"/>
      <c r="C35195" s="683"/>
      <c r="D35195" s="684"/>
    </row>
    <row r="35196" spans="2:4" ht="15" customHeight="1" x14ac:dyDescent="0.25">
      <c r="B35196" s="683"/>
      <c r="C35196" s="683"/>
      <c r="D35196" s="684"/>
    </row>
    <row r="35197" spans="2:4" ht="15" customHeight="1" x14ac:dyDescent="0.25">
      <c r="B35197" s="683"/>
      <c r="C35197" s="683"/>
      <c r="D35197" s="684"/>
    </row>
    <row r="35198" spans="2:4" ht="15" customHeight="1" x14ac:dyDescent="0.25">
      <c r="B35198" s="683"/>
      <c r="C35198" s="683"/>
      <c r="D35198" s="684"/>
    </row>
    <row r="35199" spans="2:4" ht="15" customHeight="1" x14ac:dyDescent="0.25">
      <c r="B35199" s="683"/>
      <c r="C35199" s="683"/>
      <c r="D35199" s="684"/>
    </row>
    <row r="35200" spans="2:4" ht="15" customHeight="1" x14ac:dyDescent="0.25">
      <c r="B35200" s="683"/>
      <c r="C35200" s="683"/>
      <c r="D35200" s="684"/>
    </row>
    <row r="35201" spans="2:4" ht="15" customHeight="1" x14ac:dyDescent="0.25">
      <c r="B35201" s="683"/>
      <c r="C35201" s="683"/>
      <c r="D35201" s="684"/>
    </row>
    <row r="35202" spans="2:4" ht="15" customHeight="1" x14ac:dyDescent="0.25">
      <c r="B35202" s="683"/>
      <c r="C35202" s="683"/>
      <c r="D35202" s="684"/>
    </row>
    <row r="35203" spans="2:4" ht="15" customHeight="1" x14ac:dyDescent="0.25">
      <c r="B35203" s="683"/>
      <c r="C35203" s="683"/>
      <c r="D35203" s="684"/>
    </row>
    <row r="35204" spans="2:4" ht="15" customHeight="1" x14ac:dyDescent="0.25">
      <c r="B35204" s="683"/>
      <c r="C35204" s="683"/>
      <c r="D35204" s="684"/>
    </row>
    <row r="35205" spans="2:4" ht="15" customHeight="1" x14ac:dyDescent="0.25">
      <c r="B35205" s="683"/>
      <c r="C35205" s="683"/>
      <c r="D35205" s="684"/>
    </row>
    <row r="35206" spans="2:4" ht="15" customHeight="1" x14ac:dyDescent="0.25">
      <c r="B35206" s="683"/>
      <c r="C35206" s="683"/>
      <c r="D35206" s="684"/>
    </row>
    <row r="35207" spans="2:4" ht="15" customHeight="1" x14ac:dyDescent="0.25">
      <c r="B35207" s="683"/>
      <c r="C35207" s="683"/>
      <c r="D35207" s="684"/>
    </row>
    <row r="35208" spans="2:4" ht="15" customHeight="1" x14ac:dyDescent="0.25">
      <c r="B35208" s="683"/>
      <c r="C35208" s="683"/>
      <c r="D35208" s="684"/>
    </row>
    <row r="35209" spans="2:4" ht="15" customHeight="1" x14ac:dyDescent="0.25">
      <c r="B35209" s="683"/>
      <c r="C35209" s="683"/>
      <c r="D35209" s="684"/>
    </row>
    <row r="35210" spans="2:4" ht="15" customHeight="1" x14ac:dyDescent="0.25">
      <c r="B35210" s="683"/>
      <c r="C35210" s="683"/>
      <c r="D35210" s="684"/>
    </row>
    <row r="35211" spans="2:4" ht="15" customHeight="1" x14ac:dyDescent="0.25">
      <c r="B35211" s="683"/>
      <c r="C35211" s="683"/>
      <c r="D35211" s="684"/>
    </row>
    <row r="35212" spans="2:4" ht="15" customHeight="1" x14ac:dyDescent="0.25">
      <c r="B35212" s="683"/>
      <c r="C35212" s="683"/>
      <c r="D35212" s="684"/>
    </row>
    <row r="35213" spans="2:4" ht="15" customHeight="1" x14ac:dyDescent="0.25">
      <c r="B35213" s="683"/>
      <c r="C35213" s="683"/>
      <c r="D35213" s="684"/>
    </row>
    <row r="35214" spans="2:4" ht="15" customHeight="1" x14ac:dyDescent="0.25">
      <c r="B35214" s="683"/>
      <c r="C35214" s="683"/>
      <c r="D35214" s="684"/>
    </row>
    <row r="35215" spans="2:4" ht="15" customHeight="1" x14ac:dyDescent="0.25">
      <c r="B35215" s="683"/>
      <c r="C35215" s="683"/>
      <c r="D35215" s="684"/>
    </row>
    <row r="35216" spans="2:4" ht="15" customHeight="1" x14ac:dyDescent="0.25">
      <c r="B35216" s="683"/>
      <c r="C35216" s="683"/>
      <c r="D35216" s="684"/>
    </row>
    <row r="35217" spans="2:4" ht="15" customHeight="1" x14ac:dyDescent="0.25">
      <c r="B35217" s="683"/>
      <c r="C35217" s="683"/>
      <c r="D35217" s="684"/>
    </row>
    <row r="35218" spans="2:4" ht="15" customHeight="1" x14ac:dyDescent="0.25">
      <c r="B35218" s="683"/>
      <c r="C35218" s="683"/>
      <c r="D35218" s="684"/>
    </row>
    <row r="35219" spans="2:4" ht="15" customHeight="1" x14ac:dyDescent="0.25">
      <c r="B35219" s="683"/>
      <c r="C35219" s="683"/>
      <c r="D35219" s="684"/>
    </row>
    <row r="35220" spans="2:4" ht="15" customHeight="1" x14ac:dyDescent="0.25">
      <c r="B35220" s="683"/>
      <c r="C35220" s="683"/>
      <c r="D35220" s="684"/>
    </row>
    <row r="35221" spans="2:4" ht="15" customHeight="1" x14ac:dyDescent="0.25">
      <c r="B35221" s="683"/>
      <c r="C35221" s="683"/>
      <c r="D35221" s="684"/>
    </row>
    <row r="35222" spans="2:4" ht="15" customHeight="1" x14ac:dyDescent="0.25">
      <c r="B35222" s="683"/>
      <c r="C35222" s="683"/>
      <c r="D35222" s="684"/>
    </row>
    <row r="35223" spans="2:4" ht="15" customHeight="1" x14ac:dyDescent="0.25">
      <c r="B35223" s="683"/>
      <c r="C35223" s="683"/>
      <c r="D35223" s="684"/>
    </row>
    <row r="35224" spans="2:4" ht="15" customHeight="1" x14ac:dyDescent="0.25">
      <c r="B35224" s="683"/>
      <c r="C35224" s="683"/>
      <c r="D35224" s="684"/>
    </row>
    <row r="35225" spans="2:4" ht="15" customHeight="1" x14ac:dyDescent="0.25">
      <c r="B35225" s="683"/>
      <c r="C35225" s="683"/>
      <c r="D35225" s="684"/>
    </row>
    <row r="35226" spans="2:4" ht="15" customHeight="1" x14ac:dyDescent="0.25">
      <c r="B35226" s="683"/>
      <c r="C35226" s="683"/>
      <c r="D35226" s="684"/>
    </row>
    <row r="35227" spans="2:4" ht="15" customHeight="1" x14ac:dyDescent="0.25">
      <c r="B35227" s="683"/>
      <c r="C35227" s="683"/>
      <c r="D35227" s="684"/>
    </row>
    <row r="35228" spans="2:4" ht="15" customHeight="1" x14ac:dyDescent="0.25">
      <c r="B35228" s="683"/>
      <c r="C35228" s="683"/>
      <c r="D35228" s="684"/>
    </row>
    <row r="35229" spans="2:4" ht="15" customHeight="1" x14ac:dyDescent="0.25">
      <c r="B35229" s="683"/>
      <c r="C35229" s="683"/>
      <c r="D35229" s="684"/>
    </row>
    <row r="35230" spans="2:4" ht="15" customHeight="1" x14ac:dyDescent="0.25">
      <c r="B35230" s="683"/>
      <c r="C35230" s="683"/>
      <c r="D35230" s="684"/>
    </row>
    <row r="35231" spans="2:4" ht="15" customHeight="1" x14ac:dyDescent="0.25">
      <c r="B35231" s="683"/>
      <c r="C35231" s="683"/>
      <c r="D35231" s="684"/>
    </row>
    <row r="35232" spans="2:4" ht="15" customHeight="1" x14ac:dyDescent="0.25">
      <c r="B35232" s="683"/>
      <c r="C35232" s="683"/>
      <c r="D35232" s="684"/>
    </row>
    <row r="35233" spans="2:4" ht="15" customHeight="1" x14ac:dyDescent="0.25">
      <c r="B35233" s="683"/>
      <c r="C35233" s="683"/>
      <c r="D35233" s="684"/>
    </row>
    <row r="35234" spans="2:4" ht="15" customHeight="1" x14ac:dyDescent="0.25">
      <c r="B35234" s="683"/>
      <c r="C35234" s="683"/>
      <c r="D35234" s="684"/>
    </row>
    <row r="35235" spans="2:4" ht="15" customHeight="1" x14ac:dyDescent="0.25">
      <c r="B35235" s="683"/>
      <c r="C35235" s="683"/>
      <c r="D35235" s="684"/>
    </row>
    <row r="35236" spans="2:4" ht="15" customHeight="1" x14ac:dyDescent="0.25">
      <c r="B35236" s="683"/>
      <c r="C35236" s="683"/>
      <c r="D35236" s="684"/>
    </row>
    <row r="35237" spans="2:4" ht="15" customHeight="1" x14ac:dyDescent="0.25">
      <c r="B35237" s="683"/>
      <c r="C35237" s="683"/>
      <c r="D35237" s="684"/>
    </row>
    <row r="35238" spans="2:4" ht="15" customHeight="1" x14ac:dyDescent="0.25">
      <c r="B35238" s="683"/>
      <c r="C35238" s="683"/>
      <c r="D35238" s="684"/>
    </row>
    <row r="35239" spans="2:4" ht="15" customHeight="1" x14ac:dyDescent="0.25">
      <c r="B35239" s="683"/>
      <c r="C35239" s="683"/>
      <c r="D35239" s="684"/>
    </row>
    <row r="35240" spans="2:4" ht="15" customHeight="1" x14ac:dyDescent="0.25">
      <c r="B35240" s="683"/>
      <c r="C35240" s="683"/>
      <c r="D35240" s="684"/>
    </row>
    <row r="35241" spans="2:4" ht="15" customHeight="1" x14ac:dyDescent="0.25">
      <c r="B35241" s="683"/>
      <c r="C35241" s="683"/>
      <c r="D35241" s="684"/>
    </row>
    <row r="35242" spans="2:4" ht="15" customHeight="1" x14ac:dyDescent="0.25">
      <c r="B35242" s="683"/>
      <c r="C35242" s="683"/>
      <c r="D35242" s="684"/>
    </row>
    <row r="35243" spans="2:4" ht="15" customHeight="1" x14ac:dyDescent="0.25">
      <c r="B35243" s="683"/>
      <c r="C35243" s="683"/>
      <c r="D35243" s="684"/>
    </row>
    <row r="35244" spans="2:4" ht="15" customHeight="1" x14ac:dyDescent="0.25">
      <c r="B35244" s="683"/>
      <c r="C35244" s="683"/>
      <c r="D35244" s="684"/>
    </row>
    <row r="35245" spans="2:4" ht="15" customHeight="1" x14ac:dyDescent="0.25">
      <c r="B35245" s="683"/>
      <c r="C35245" s="683"/>
      <c r="D35245" s="684"/>
    </row>
    <row r="35246" spans="2:4" ht="15" customHeight="1" x14ac:dyDescent="0.25">
      <c r="B35246" s="683"/>
      <c r="C35246" s="683"/>
      <c r="D35246" s="684"/>
    </row>
    <row r="35247" spans="2:4" ht="15" customHeight="1" x14ac:dyDescent="0.25">
      <c r="B35247" s="683"/>
      <c r="C35247" s="683"/>
      <c r="D35247" s="684"/>
    </row>
    <row r="35248" spans="2:4" ht="15" customHeight="1" x14ac:dyDescent="0.25">
      <c r="B35248" s="683"/>
      <c r="C35248" s="683"/>
      <c r="D35248" s="684"/>
    </row>
    <row r="35249" spans="2:4" ht="15" customHeight="1" x14ac:dyDescent="0.25">
      <c r="B35249" s="683"/>
      <c r="C35249" s="683"/>
      <c r="D35249" s="684"/>
    </row>
    <row r="35250" spans="2:4" ht="15" customHeight="1" x14ac:dyDescent="0.25">
      <c r="B35250" s="683"/>
      <c r="C35250" s="683"/>
      <c r="D35250" s="684"/>
    </row>
    <row r="35251" spans="2:4" ht="15" customHeight="1" x14ac:dyDescent="0.25">
      <c r="B35251" s="683"/>
      <c r="C35251" s="683"/>
      <c r="D35251" s="684"/>
    </row>
    <row r="35252" spans="2:4" ht="15" customHeight="1" x14ac:dyDescent="0.25">
      <c r="B35252" s="683"/>
      <c r="C35252" s="683"/>
      <c r="D35252" s="684"/>
    </row>
    <row r="35253" spans="2:4" ht="15" customHeight="1" x14ac:dyDescent="0.25">
      <c r="B35253" s="683"/>
      <c r="C35253" s="683"/>
      <c r="D35253" s="684"/>
    </row>
    <row r="35254" spans="2:4" ht="15" customHeight="1" x14ac:dyDescent="0.25">
      <c r="B35254" s="683"/>
      <c r="C35254" s="683"/>
      <c r="D35254" s="684"/>
    </row>
    <row r="35255" spans="2:4" ht="15" customHeight="1" x14ac:dyDescent="0.25">
      <c r="B35255" s="683"/>
      <c r="C35255" s="683"/>
      <c r="D35255" s="684"/>
    </row>
    <row r="35256" spans="2:4" ht="15" customHeight="1" x14ac:dyDescent="0.25">
      <c r="B35256" s="683"/>
      <c r="C35256" s="683"/>
      <c r="D35256" s="684"/>
    </row>
    <row r="35257" spans="2:4" ht="15" customHeight="1" x14ac:dyDescent="0.25">
      <c r="B35257" s="683"/>
      <c r="C35257" s="683"/>
      <c r="D35257" s="684"/>
    </row>
    <row r="35258" spans="2:4" ht="15" customHeight="1" x14ac:dyDescent="0.25">
      <c r="B35258" s="683"/>
      <c r="C35258" s="683"/>
      <c r="D35258" s="684"/>
    </row>
    <row r="35259" spans="2:4" ht="15" customHeight="1" x14ac:dyDescent="0.25">
      <c r="B35259" s="683"/>
      <c r="C35259" s="683"/>
      <c r="D35259" s="684"/>
    </row>
    <row r="35260" spans="2:4" ht="15" customHeight="1" x14ac:dyDescent="0.25">
      <c r="B35260" s="683"/>
      <c r="C35260" s="683"/>
      <c r="D35260" s="684"/>
    </row>
    <row r="35261" spans="2:4" ht="15" customHeight="1" x14ac:dyDescent="0.25">
      <c r="B35261" s="683"/>
      <c r="C35261" s="683"/>
      <c r="D35261" s="684"/>
    </row>
    <row r="35262" spans="2:4" ht="15" customHeight="1" x14ac:dyDescent="0.25">
      <c r="B35262" s="683"/>
      <c r="C35262" s="683"/>
      <c r="D35262" s="684"/>
    </row>
    <row r="35263" spans="2:4" ht="15" customHeight="1" x14ac:dyDescent="0.25">
      <c r="B35263" s="683"/>
      <c r="C35263" s="683"/>
      <c r="D35263" s="684"/>
    </row>
    <row r="35264" spans="2:4" ht="15" customHeight="1" x14ac:dyDescent="0.25">
      <c r="B35264" s="683"/>
      <c r="C35264" s="683"/>
      <c r="D35264" s="684"/>
    </row>
    <row r="35265" spans="2:4" ht="15" customHeight="1" x14ac:dyDescent="0.25">
      <c r="B35265" s="683"/>
      <c r="C35265" s="683"/>
      <c r="D35265" s="684"/>
    </row>
    <row r="35266" spans="2:4" ht="15" customHeight="1" x14ac:dyDescent="0.25">
      <c r="B35266" s="683"/>
      <c r="C35266" s="683"/>
      <c r="D35266" s="684"/>
    </row>
    <row r="35267" spans="2:4" ht="15" customHeight="1" x14ac:dyDescent="0.25">
      <c r="B35267" s="683"/>
      <c r="C35267" s="683"/>
      <c r="D35267" s="684"/>
    </row>
    <row r="35268" spans="2:4" ht="15" customHeight="1" x14ac:dyDescent="0.25">
      <c r="B35268" s="683"/>
      <c r="C35268" s="683"/>
      <c r="D35268" s="684"/>
    </row>
    <row r="35269" spans="2:4" ht="15" customHeight="1" x14ac:dyDescent="0.25">
      <c r="B35269" s="683"/>
      <c r="C35269" s="683"/>
      <c r="D35269" s="684"/>
    </row>
    <row r="35270" spans="2:4" ht="15" customHeight="1" x14ac:dyDescent="0.25">
      <c r="B35270" s="683"/>
      <c r="C35270" s="683"/>
      <c r="D35270" s="684"/>
    </row>
    <row r="35271" spans="2:4" ht="15" customHeight="1" x14ac:dyDescent="0.25">
      <c r="B35271" s="683"/>
      <c r="C35271" s="683"/>
      <c r="D35271" s="684"/>
    </row>
    <row r="35272" spans="2:4" ht="15" customHeight="1" x14ac:dyDescent="0.25">
      <c r="B35272" s="683"/>
      <c r="C35272" s="683"/>
      <c r="D35272" s="684"/>
    </row>
    <row r="35273" spans="2:4" ht="15" customHeight="1" x14ac:dyDescent="0.25">
      <c r="B35273" s="683"/>
      <c r="C35273" s="683"/>
      <c r="D35273" s="684"/>
    </row>
    <row r="35274" spans="2:4" ht="15" customHeight="1" x14ac:dyDescent="0.25">
      <c r="B35274" s="683"/>
      <c r="C35274" s="683"/>
      <c r="D35274" s="684"/>
    </row>
    <row r="35275" spans="2:4" ht="15" customHeight="1" x14ac:dyDescent="0.25">
      <c r="B35275" s="683"/>
      <c r="C35275" s="683"/>
      <c r="D35275" s="684"/>
    </row>
    <row r="35276" spans="2:4" ht="15" customHeight="1" x14ac:dyDescent="0.25">
      <c r="B35276" s="683"/>
      <c r="C35276" s="683"/>
      <c r="D35276" s="684"/>
    </row>
    <row r="35277" spans="2:4" ht="15" customHeight="1" x14ac:dyDescent="0.25">
      <c r="B35277" s="683"/>
      <c r="C35277" s="683"/>
      <c r="D35277" s="684"/>
    </row>
    <row r="35278" spans="2:4" ht="15" customHeight="1" x14ac:dyDescent="0.25">
      <c r="B35278" s="683"/>
      <c r="C35278" s="683"/>
      <c r="D35278" s="684"/>
    </row>
    <row r="35279" spans="2:4" ht="15" customHeight="1" x14ac:dyDescent="0.25">
      <c r="B35279" s="683"/>
      <c r="C35279" s="683"/>
      <c r="D35279" s="684"/>
    </row>
    <row r="35280" spans="2:4" ht="15" customHeight="1" x14ac:dyDescent="0.25">
      <c r="B35280" s="683"/>
      <c r="C35280" s="683"/>
      <c r="D35280" s="684"/>
    </row>
    <row r="35281" spans="2:4" ht="15" customHeight="1" x14ac:dyDescent="0.25">
      <c r="B35281" s="683"/>
      <c r="C35281" s="683"/>
      <c r="D35281" s="684"/>
    </row>
    <row r="35282" spans="2:4" ht="15" customHeight="1" x14ac:dyDescent="0.25">
      <c r="B35282" s="683"/>
      <c r="C35282" s="683"/>
      <c r="D35282" s="684"/>
    </row>
    <row r="35283" spans="2:4" ht="15" customHeight="1" x14ac:dyDescent="0.25">
      <c r="B35283" s="683"/>
      <c r="C35283" s="683"/>
      <c r="D35283" s="684"/>
    </row>
    <row r="35284" spans="2:4" ht="15" customHeight="1" x14ac:dyDescent="0.25">
      <c r="B35284" s="683"/>
      <c r="C35284" s="683"/>
      <c r="D35284" s="684"/>
    </row>
    <row r="35285" spans="2:4" ht="15" customHeight="1" x14ac:dyDescent="0.25">
      <c r="B35285" s="683"/>
      <c r="C35285" s="683"/>
      <c r="D35285" s="684"/>
    </row>
    <row r="35286" spans="2:4" ht="15" customHeight="1" x14ac:dyDescent="0.25">
      <c r="B35286" s="683"/>
      <c r="C35286" s="683"/>
      <c r="D35286" s="684"/>
    </row>
    <row r="35287" spans="2:4" ht="15" customHeight="1" x14ac:dyDescent="0.25">
      <c r="B35287" s="683"/>
      <c r="C35287" s="683"/>
      <c r="D35287" s="684"/>
    </row>
    <row r="35288" spans="2:4" ht="15" customHeight="1" x14ac:dyDescent="0.25">
      <c r="B35288" s="683"/>
      <c r="C35288" s="683"/>
      <c r="D35288" s="684"/>
    </row>
    <row r="35289" spans="2:4" ht="15" customHeight="1" x14ac:dyDescent="0.25">
      <c r="B35289" s="683"/>
      <c r="C35289" s="683"/>
      <c r="D35289" s="684"/>
    </row>
    <row r="35290" spans="2:4" ht="15" customHeight="1" x14ac:dyDescent="0.25">
      <c r="B35290" s="683"/>
      <c r="C35290" s="683"/>
      <c r="D35290" s="684"/>
    </row>
    <row r="35291" spans="2:4" ht="15" customHeight="1" x14ac:dyDescent="0.25">
      <c r="B35291" s="683"/>
      <c r="C35291" s="683"/>
      <c r="D35291" s="684"/>
    </row>
    <row r="35292" spans="2:4" ht="15" customHeight="1" x14ac:dyDescent="0.25">
      <c r="B35292" s="683"/>
      <c r="C35292" s="683"/>
      <c r="D35292" s="684"/>
    </row>
    <row r="35293" spans="2:4" ht="15" customHeight="1" x14ac:dyDescent="0.25">
      <c r="B35293" s="683"/>
      <c r="C35293" s="683"/>
      <c r="D35293" s="684"/>
    </row>
    <row r="35294" spans="2:4" ht="15" customHeight="1" x14ac:dyDescent="0.25">
      <c r="B35294" s="683"/>
      <c r="C35294" s="683"/>
      <c r="D35294" s="684"/>
    </row>
    <row r="35295" spans="2:4" ht="15" customHeight="1" x14ac:dyDescent="0.25">
      <c r="B35295" s="683"/>
      <c r="C35295" s="683"/>
      <c r="D35295" s="684"/>
    </row>
    <row r="35296" spans="2:4" ht="15" customHeight="1" x14ac:dyDescent="0.25">
      <c r="B35296" s="683"/>
      <c r="C35296" s="683"/>
      <c r="D35296" s="684"/>
    </row>
    <row r="35297" spans="2:4" ht="15" customHeight="1" x14ac:dyDescent="0.25">
      <c r="B35297" s="683"/>
      <c r="C35297" s="683"/>
      <c r="D35297" s="684"/>
    </row>
    <row r="35298" spans="2:4" ht="15" customHeight="1" x14ac:dyDescent="0.25">
      <c r="B35298" s="683"/>
      <c r="C35298" s="683"/>
      <c r="D35298" s="684"/>
    </row>
    <row r="35299" spans="2:4" ht="15" customHeight="1" x14ac:dyDescent="0.25">
      <c r="B35299" s="683"/>
      <c r="C35299" s="683"/>
      <c r="D35299" s="684"/>
    </row>
    <row r="35300" spans="2:4" ht="15" customHeight="1" x14ac:dyDescent="0.25">
      <c r="B35300" s="683"/>
      <c r="C35300" s="683"/>
      <c r="D35300" s="684"/>
    </row>
    <row r="35301" spans="2:4" ht="15" customHeight="1" x14ac:dyDescent="0.25">
      <c r="B35301" s="683"/>
      <c r="C35301" s="683"/>
      <c r="D35301" s="684"/>
    </row>
    <row r="35302" spans="2:4" ht="15" customHeight="1" x14ac:dyDescent="0.25">
      <c r="B35302" s="683"/>
      <c r="C35302" s="683"/>
      <c r="D35302" s="684"/>
    </row>
    <row r="35303" spans="2:4" ht="15" customHeight="1" x14ac:dyDescent="0.25">
      <c r="B35303" s="683"/>
      <c r="C35303" s="683"/>
      <c r="D35303" s="684"/>
    </row>
    <row r="35304" spans="2:4" ht="15" customHeight="1" x14ac:dyDescent="0.25">
      <c r="B35304" s="683"/>
      <c r="C35304" s="683"/>
      <c r="D35304" s="684"/>
    </row>
    <row r="35305" spans="2:4" ht="15" customHeight="1" x14ac:dyDescent="0.25">
      <c r="B35305" s="683"/>
      <c r="C35305" s="683"/>
      <c r="D35305" s="684"/>
    </row>
    <row r="35306" spans="2:4" ht="15" customHeight="1" x14ac:dyDescent="0.25">
      <c r="B35306" s="683"/>
      <c r="C35306" s="683"/>
      <c r="D35306" s="684"/>
    </row>
    <row r="35307" spans="2:4" ht="15" customHeight="1" x14ac:dyDescent="0.25">
      <c r="B35307" s="683"/>
      <c r="C35307" s="683"/>
      <c r="D35307" s="684"/>
    </row>
    <row r="35308" spans="2:4" ht="15" customHeight="1" x14ac:dyDescent="0.25">
      <c r="B35308" s="683"/>
      <c r="C35308" s="683"/>
      <c r="D35308" s="684"/>
    </row>
    <row r="35309" spans="2:4" ht="15" customHeight="1" x14ac:dyDescent="0.25">
      <c r="B35309" s="683"/>
      <c r="C35309" s="683"/>
      <c r="D35309" s="684"/>
    </row>
    <row r="35310" spans="2:4" ht="15" customHeight="1" x14ac:dyDescent="0.25">
      <c r="B35310" s="683"/>
      <c r="C35310" s="683"/>
      <c r="D35310" s="684"/>
    </row>
    <row r="35311" spans="2:4" ht="15" customHeight="1" x14ac:dyDescent="0.25">
      <c r="B35311" s="683"/>
      <c r="C35311" s="683"/>
      <c r="D35311" s="684"/>
    </row>
    <row r="35312" spans="2:4" ht="15" customHeight="1" x14ac:dyDescent="0.25">
      <c r="B35312" s="683"/>
      <c r="C35312" s="683"/>
      <c r="D35312" s="684"/>
    </row>
    <row r="35313" spans="2:4" ht="15" customHeight="1" x14ac:dyDescent="0.25">
      <c r="B35313" s="683"/>
      <c r="C35313" s="683"/>
      <c r="D35313" s="684"/>
    </row>
    <row r="35314" spans="2:4" ht="15" customHeight="1" x14ac:dyDescent="0.25">
      <c r="B35314" s="683"/>
      <c r="C35314" s="683"/>
      <c r="D35314" s="684"/>
    </row>
    <row r="35315" spans="2:4" ht="15" customHeight="1" x14ac:dyDescent="0.25">
      <c r="B35315" s="683"/>
      <c r="C35315" s="683"/>
      <c r="D35315" s="684"/>
    </row>
    <row r="35316" spans="2:4" ht="15" customHeight="1" x14ac:dyDescent="0.25">
      <c r="B35316" s="683"/>
      <c r="C35316" s="683"/>
      <c r="D35316" s="684"/>
    </row>
    <row r="35317" spans="2:4" ht="15" customHeight="1" x14ac:dyDescent="0.25">
      <c r="B35317" s="683"/>
      <c r="C35317" s="683"/>
      <c r="D35317" s="684"/>
    </row>
    <row r="35318" spans="2:4" ht="15" customHeight="1" x14ac:dyDescent="0.25">
      <c r="B35318" s="683"/>
      <c r="C35318" s="683"/>
      <c r="D35318" s="684"/>
    </row>
    <row r="35319" spans="2:4" ht="15" customHeight="1" x14ac:dyDescent="0.25">
      <c r="B35319" s="683"/>
      <c r="C35319" s="683"/>
      <c r="D35319" s="684"/>
    </row>
    <row r="35320" spans="2:4" ht="15" customHeight="1" x14ac:dyDescent="0.25">
      <c r="B35320" s="683"/>
      <c r="C35320" s="683"/>
      <c r="D35320" s="684"/>
    </row>
    <row r="35321" spans="2:4" ht="15" customHeight="1" x14ac:dyDescent="0.25">
      <c r="B35321" s="683"/>
      <c r="C35321" s="683"/>
      <c r="D35321" s="684"/>
    </row>
    <row r="35322" spans="2:4" ht="15" customHeight="1" x14ac:dyDescent="0.25">
      <c r="B35322" s="683"/>
      <c r="C35322" s="683"/>
      <c r="D35322" s="684"/>
    </row>
    <row r="35323" spans="2:4" ht="15" customHeight="1" x14ac:dyDescent="0.25">
      <c r="B35323" s="683"/>
      <c r="C35323" s="683"/>
      <c r="D35323" s="684"/>
    </row>
    <row r="35324" spans="2:4" ht="15" customHeight="1" x14ac:dyDescent="0.25">
      <c r="B35324" s="683"/>
      <c r="C35324" s="683"/>
      <c r="D35324" s="684"/>
    </row>
    <row r="35325" spans="2:4" ht="15" customHeight="1" x14ac:dyDescent="0.25">
      <c r="B35325" s="683"/>
      <c r="C35325" s="683"/>
      <c r="D35325" s="684"/>
    </row>
    <row r="35326" spans="2:4" ht="15" customHeight="1" x14ac:dyDescent="0.25">
      <c r="B35326" s="683"/>
      <c r="C35326" s="683"/>
      <c r="D35326" s="684"/>
    </row>
    <row r="35327" spans="2:4" ht="15" customHeight="1" x14ac:dyDescent="0.25">
      <c r="B35327" s="683"/>
      <c r="C35327" s="683"/>
      <c r="D35327" s="684"/>
    </row>
    <row r="35328" spans="2:4" ht="15" customHeight="1" x14ac:dyDescent="0.25">
      <c r="B35328" s="683"/>
      <c r="C35328" s="683"/>
      <c r="D35328" s="684"/>
    </row>
    <row r="35329" spans="2:4" ht="15" customHeight="1" x14ac:dyDescent="0.25">
      <c r="B35329" s="683"/>
      <c r="C35329" s="683"/>
      <c r="D35329" s="684"/>
    </row>
    <row r="35330" spans="2:4" ht="15" customHeight="1" x14ac:dyDescent="0.25">
      <c r="B35330" s="683"/>
      <c r="C35330" s="683"/>
      <c r="D35330" s="684"/>
    </row>
    <row r="35331" spans="2:4" ht="15" customHeight="1" x14ac:dyDescent="0.25">
      <c r="B35331" s="683"/>
      <c r="C35331" s="683"/>
      <c r="D35331" s="684"/>
    </row>
    <row r="35332" spans="2:4" ht="15" customHeight="1" x14ac:dyDescent="0.25">
      <c r="B35332" s="683"/>
      <c r="C35332" s="683"/>
      <c r="D35332" s="684"/>
    </row>
    <row r="35333" spans="2:4" ht="15" customHeight="1" x14ac:dyDescent="0.25">
      <c r="B35333" s="683"/>
      <c r="C35333" s="683"/>
      <c r="D35333" s="684"/>
    </row>
    <row r="35334" spans="2:4" ht="15" customHeight="1" x14ac:dyDescent="0.25">
      <c r="B35334" s="683"/>
      <c r="C35334" s="683"/>
      <c r="D35334" s="684"/>
    </row>
    <row r="35335" spans="2:4" ht="15" customHeight="1" x14ac:dyDescent="0.25">
      <c r="B35335" s="683"/>
      <c r="C35335" s="683"/>
      <c r="D35335" s="684"/>
    </row>
    <row r="35336" spans="2:4" ht="15" customHeight="1" x14ac:dyDescent="0.25">
      <c r="B35336" s="683"/>
      <c r="C35336" s="683"/>
      <c r="D35336" s="684"/>
    </row>
    <row r="35337" spans="2:4" ht="15" customHeight="1" x14ac:dyDescent="0.25">
      <c r="B35337" s="683"/>
      <c r="C35337" s="683"/>
      <c r="D35337" s="684"/>
    </row>
    <row r="35338" spans="2:4" ht="15" customHeight="1" x14ac:dyDescent="0.25">
      <c r="B35338" s="683"/>
      <c r="C35338" s="683"/>
      <c r="D35338" s="684"/>
    </row>
    <row r="35339" spans="2:4" ht="15" customHeight="1" x14ac:dyDescent="0.25">
      <c r="B35339" s="683"/>
      <c r="C35339" s="683"/>
      <c r="D35339" s="684"/>
    </row>
    <row r="35340" spans="2:4" ht="15" customHeight="1" x14ac:dyDescent="0.25">
      <c r="B35340" s="683"/>
      <c r="C35340" s="683"/>
      <c r="D35340" s="684"/>
    </row>
    <row r="35341" spans="2:4" ht="15" customHeight="1" x14ac:dyDescent="0.25">
      <c r="B35341" s="683"/>
      <c r="C35341" s="683"/>
      <c r="D35341" s="684"/>
    </row>
    <row r="35342" spans="2:4" ht="15" customHeight="1" x14ac:dyDescent="0.25">
      <c r="B35342" s="683"/>
      <c r="C35342" s="683"/>
      <c r="D35342" s="684"/>
    </row>
    <row r="35343" spans="2:4" ht="15" customHeight="1" x14ac:dyDescent="0.25">
      <c r="B35343" s="683"/>
      <c r="C35343" s="683"/>
      <c r="D35343" s="684"/>
    </row>
    <row r="35344" spans="2:4" ht="15" customHeight="1" x14ac:dyDescent="0.25">
      <c r="B35344" s="683"/>
      <c r="C35344" s="683"/>
      <c r="D35344" s="684"/>
    </row>
    <row r="35345" spans="2:4" ht="15" customHeight="1" x14ac:dyDescent="0.25">
      <c r="B35345" s="683"/>
      <c r="C35345" s="683"/>
      <c r="D35345" s="684"/>
    </row>
    <row r="35346" spans="2:4" ht="15" customHeight="1" x14ac:dyDescent="0.25">
      <c r="B35346" s="683"/>
      <c r="C35346" s="683"/>
      <c r="D35346" s="684"/>
    </row>
    <row r="35347" spans="2:4" ht="15" customHeight="1" x14ac:dyDescent="0.25">
      <c r="B35347" s="683"/>
      <c r="C35347" s="683"/>
      <c r="D35347" s="684"/>
    </row>
    <row r="35348" spans="2:4" ht="15" customHeight="1" x14ac:dyDescent="0.25">
      <c r="B35348" s="683"/>
      <c r="C35348" s="683"/>
      <c r="D35348" s="684"/>
    </row>
    <row r="35349" spans="2:4" ht="15" customHeight="1" x14ac:dyDescent="0.25">
      <c r="B35349" s="683"/>
      <c r="C35349" s="683"/>
      <c r="D35349" s="684"/>
    </row>
    <row r="35350" spans="2:4" ht="15" customHeight="1" x14ac:dyDescent="0.25">
      <c r="B35350" s="683"/>
      <c r="C35350" s="683"/>
      <c r="D35350" s="684"/>
    </row>
    <row r="35351" spans="2:4" ht="15" customHeight="1" x14ac:dyDescent="0.25">
      <c r="B35351" s="683"/>
      <c r="C35351" s="683"/>
      <c r="D35351" s="684"/>
    </row>
    <row r="35352" spans="2:4" ht="15" customHeight="1" x14ac:dyDescent="0.25">
      <c r="B35352" s="683"/>
      <c r="C35352" s="683"/>
      <c r="D35352" s="684"/>
    </row>
    <row r="35353" spans="2:4" ht="15" customHeight="1" x14ac:dyDescent="0.25">
      <c r="B35353" s="683"/>
      <c r="C35353" s="683"/>
      <c r="D35353" s="684"/>
    </row>
    <row r="35354" spans="2:4" ht="15" customHeight="1" x14ac:dyDescent="0.25">
      <c r="B35354" s="683"/>
      <c r="C35354" s="683"/>
      <c r="D35354" s="684"/>
    </row>
    <row r="35355" spans="2:4" ht="15" customHeight="1" x14ac:dyDescent="0.25">
      <c r="B35355" s="683"/>
      <c r="C35355" s="683"/>
      <c r="D35355" s="684"/>
    </row>
    <row r="35356" spans="2:4" ht="15" customHeight="1" x14ac:dyDescent="0.25">
      <c r="B35356" s="683"/>
      <c r="C35356" s="683"/>
      <c r="D35356" s="684"/>
    </row>
    <row r="35357" spans="2:4" ht="15" customHeight="1" x14ac:dyDescent="0.25">
      <c r="B35357" s="683"/>
      <c r="C35357" s="683"/>
      <c r="D35357" s="684"/>
    </row>
    <row r="35358" spans="2:4" ht="15" customHeight="1" x14ac:dyDescent="0.25">
      <c r="B35358" s="683"/>
      <c r="C35358" s="683"/>
      <c r="D35358" s="684"/>
    </row>
    <row r="35359" spans="2:4" ht="15" customHeight="1" x14ac:dyDescent="0.25">
      <c r="B35359" s="683"/>
      <c r="C35359" s="683"/>
      <c r="D35359" s="684"/>
    </row>
    <row r="35360" spans="2:4" ht="15" customHeight="1" x14ac:dyDescent="0.25">
      <c r="B35360" s="683"/>
      <c r="C35360" s="683"/>
      <c r="D35360" s="684"/>
    </row>
    <row r="35361" spans="2:4" ht="15" customHeight="1" x14ac:dyDescent="0.25">
      <c r="B35361" s="683"/>
      <c r="C35361" s="683"/>
      <c r="D35361" s="684"/>
    </row>
    <row r="35362" spans="2:4" ht="15" customHeight="1" x14ac:dyDescent="0.25">
      <c r="B35362" s="683"/>
      <c r="C35362" s="683"/>
      <c r="D35362" s="684"/>
    </row>
    <row r="35363" spans="2:4" ht="15" customHeight="1" x14ac:dyDescent="0.25">
      <c r="B35363" s="683"/>
      <c r="C35363" s="683"/>
      <c r="D35363" s="684"/>
    </row>
    <row r="35364" spans="2:4" ht="15" customHeight="1" x14ac:dyDescent="0.25">
      <c r="B35364" s="683"/>
      <c r="C35364" s="683"/>
      <c r="D35364" s="684"/>
    </row>
    <row r="35365" spans="2:4" ht="15" customHeight="1" x14ac:dyDescent="0.25">
      <c r="B35365" s="683"/>
      <c r="C35365" s="683"/>
      <c r="D35365" s="684"/>
    </row>
    <row r="35366" spans="2:4" ht="15" customHeight="1" x14ac:dyDescent="0.25">
      <c r="B35366" s="683"/>
      <c r="C35366" s="683"/>
      <c r="D35366" s="684"/>
    </row>
    <row r="35367" spans="2:4" ht="15" customHeight="1" x14ac:dyDescent="0.25">
      <c r="B35367" s="683"/>
      <c r="C35367" s="683"/>
      <c r="D35367" s="684"/>
    </row>
    <row r="35368" spans="2:4" ht="15" customHeight="1" x14ac:dyDescent="0.25">
      <c r="B35368" s="683"/>
      <c r="C35368" s="683"/>
      <c r="D35368" s="684"/>
    </row>
    <row r="35369" spans="2:4" ht="15" customHeight="1" x14ac:dyDescent="0.25">
      <c r="B35369" s="683"/>
      <c r="C35369" s="683"/>
      <c r="D35369" s="684"/>
    </row>
    <row r="35370" spans="2:4" ht="15" customHeight="1" x14ac:dyDescent="0.25">
      <c r="B35370" s="683"/>
      <c r="C35370" s="683"/>
      <c r="D35370" s="684"/>
    </row>
    <row r="35371" spans="2:4" ht="15" customHeight="1" x14ac:dyDescent="0.25">
      <c r="B35371" s="683"/>
      <c r="C35371" s="683"/>
      <c r="D35371" s="684"/>
    </row>
    <row r="35372" spans="2:4" ht="15" customHeight="1" x14ac:dyDescent="0.25">
      <c r="B35372" s="683"/>
      <c r="C35372" s="683"/>
      <c r="D35372" s="684"/>
    </row>
    <row r="35373" spans="2:4" ht="15" customHeight="1" x14ac:dyDescent="0.25">
      <c r="B35373" s="683"/>
      <c r="C35373" s="683"/>
      <c r="D35373" s="684"/>
    </row>
    <row r="35374" spans="2:4" ht="15" customHeight="1" x14ac:dyDescent="0.25">
      <c r="B35374" s="683"/>
      <c r="C35374" s="683"/>
      <c r="D35374" s="684"/>
    </row>
    <row r="35375" spans="2:4" ht="15" customHeight="1" x14ac:dyDescent="0.25">
      <c r="B35375" s="683"/>
      <c r="C35375" s="683"/>
      <c r="D35375" s="684"/>
    </row>
    <row r="35376" spans="2:4" ht="15" customHeight="1" x14ac:dyDescent="0.25">
      <c r="B35376" s="683"/>
      <c r="C35376" s="683"/>
      <c r="D35376" s="684"/>
    </row>
    <row r="35377" spans="2:4" ht="15" customHeight="1" x14ac:dyDescent="0.25">
      <c r="B35377" s="683"/>
      <c r="C35377" s="683"/>
      <c r="D35377" s="684"/>
    </row>
    <row r="35378" spans="2:4" ht="15" customHeight="1" x14ac:dyDescent="0.25">
      <c r="B35378" s="683"/>
      <c r="C35378" s="683"/>
      <c r="D35378" s="684"/>
    </row>
    <row r="35379" spans="2:4" ht="15" customHeight="1" x14ac:dyDescent="0.25">
      <c r="B35379" s="683"/>
      <c r="C35379" s="683"/>
      <c r="D35379" s="684"/>
    </row>
    <row r="35380" spans="2:4" ht="15" customHeight="1" x14ac:dyDescent="0.25">
      <c r="B35380" s="683"/>
      <c r="C35380" s="683"/>
      <c r="D35380" s="684"/>
    </row>
    <row r="35381" spans="2:4" ht="15" customHeight="1" x14ac:dyDescent="0.25">
      <c r="B35381" s="683"/>
      <c r="C35381" s="683"/>
      <c r="D35381" s="684"/>
    </row>
    <row r="35382" spans="2:4" ht="15" customHeight="1" x14ac:dyDescent="0.25">
      <c r="B35382" s="683"/>
      <c r="C35382" s="683"/>
      <c r="D35382" s="684"/>
    </row>
    <row r="35383" spans="2:4" ht="15" customHeight="1" x14ac:dyDescent="0.25">
      <c r="B35383" s="683"/>
      <c r="C35383" s="683"/>
      <c r="D35383" s="684"/>
    </row>
    <row r="35384" spans="2:4" ht="15" customHeight="1" x14ac:dyDescent="0.25">
      <c r="B35384" s="683"/>
      <c r="C35384" s="683"/>
      <c r="D35384" s="684"/>
    </row>
    <row r="35385" spans="2:4" ht="15" customHeight="1" x14ac:dyDescent="0.25">
      <c r="B35385" s="683"/>
      <c r="C35385" s="683"/>
      <c r="D35385" s="684"/>
    </row>
    <row r="35386" spans="2:4" ht="15" customHeight="1" x14ac:dyDescent="0.25">
      <c r="B35386" s="683"/>
      <c r="C35386" s="683"/>
      <c r="D35386" s="684"/>
    </row>
    <row r="35387" spans="2:4" ht="15" customHeight="1" x14ac:dyDescent="0.25">
      <c r="B35387" s="683"/>
      <c r="C35387" s="683"/>
      <c r="D35387" s="684"/>
    </row>
    <row r="35388" spans="2:4" ht="15" customHeight="1" x14ac:dyDescent="0.25">
      <c r="B35388" s="683"/>
      <c r="C35388" s="683"/>
      <c r="D35388" s="684"/>
    </row>
    <row r="35389" spans="2:4" ht="15" customHeight="1" x14ac:dyDescent="0.25">
      <c r="B35389" s="683"/>
      <c r="C35389" s="683"/>
      <c r="D35389" s="684"/>
    </row>
    <row r="35390" spans="2:4" ht="15" customHeight="1" x14ac:dyDescent="0.25">
      <c r="B35390" s="683"/>
      <c r="C35390" s="683"/>
      <c r="D35390" s="684"/>
    </row>
    <row r="35391" spans="2:4" ht="15" customHeight="1" x14ac:dyDescent="0.25">
      <c r="B35391" s="683"/>
      <c r="C35391" s="683"/>
      <c r="D35391" s="684"/>
    </row>
    <row r="35392" spans="2:4" ht="15" customHeight="1" x14ac:dyDescent="0.25">
      <c r="B35392" s="683"/>
      <c r="C35392" s="683"/>
      <c r="D35392" s="684"/>
    </row>
    <row r="35393" spans="2:4" ht="15" customHeight="1" x14ac:dyDescent="0.25">
      <c r="B35393" s="683"/>
      <c r="C35393" s="683"/>
      <c r="D35393" s="684"/>
    </row>
    <row r="35394" spans="2:4" ht="15" customHeight="1" x14ac:dyDescent="0.25">
      <c r="B35394" s="683"/>
      <c r="C35394" s="683"/>
      <c r="D35394" s="684"/>
    </row>
    <row r="35395" spans="2:4" ht="15" customHeight="1" x14ac:dyDescent="0.25">
      <c r="B35395" s="683"/>
      <c r="C35395" s="683"/>
      <c r="D35395" s="684"/>
    </row>
    <row r="35396" spans="2:4" ht="15" customHeight="1" x14ac:dyDescent="0.25">
      <c r="B35396" s="683"/>
      <c r="C35396" s="683"/>
      <c r="D35396" s="684"/>
    </row>
    <row r="35397" spans="2:4" ht="15" customHeight="1" x14ac:dyDescent="0.25">
      <c r="B35397" s="683"/>
      <c r="C35397" s="683"/>
      <c r="D35397" s="684"/>
    </row>
    <row r="35398" spans="2:4" ht="15" customHeight="1" x14ac:dyDescent="0.25">
      <c r="B35398" s="683"/>
      <c r="C35398" s="683"/>
      <c r="D35398" s="684"/>
    </row>
    <row r="35399" spans="2:4" ht="15" customHeight="1" x14ac:dyDescent="0.25">
      <c r="B35399" s="683"/>
      <c r="C35399" s="683"/>
      <c r="D35399" s="684"/>
    </row>
    <row r="35400" spans="2:4" ht="15" customHeight="1" x14ac:dyDescent="0.25">
      <c r="B35400" s="683"/>
      <c r="C35400" s="683"/>
      <c r="D35400" s="684"/>
    </row>
    <row r="35401" spans="2:4" ht="15" customHeight="1" x14ac:dyDescent="0.25">
      <c r="B35401" s="683"/>
      <c r="C35401" s="683"/>
      <c r="D35401" s="684"/>
    </row>
    <row r="35402" spans="2:4" ht="15" customHeight="1" x14ac:dyDescent="0.25">
      <c r="B35402" s="683"/>
      <c r="C35402" s="683"/>
      <c r="D35402" s="684"/>
    </row>
    <row r="35403" spans="2:4" ht="15" customHeight="1" x14ac:dyDescent="0.25">
      <c r="B35403" s="683"/>
      <c r="C35403" s="683"/>
      <c r="D35403" s="684"/>
    </row>
    <row r="35404" spans="2:4" ht="15" customHeight="1" x14ac:dyDescent="0.25">
      <c r="B35404" s="683"/>
      <c r="C35404" s="683"/>
      <c r="D35404" s="684"/>
    </row>
    <row r="35405" spans="2:4" ht="15" customHeight="1" x14ac:dyDescent="0.25">
      <c r="B35405" s="683"/>
      <c r="C35405" s="683"/>
      <c r="D35405" s="684"/>
    </row>
    <row r="35406" spans="2:4" ht="15" customHeight="1" x14ac:dyDescent="0.25">
      <c r="B35406" s="683"/>
      <c r="C35406" s="683"/>
      <c r="D35406" s="684"/>
    </row>
    <row r="35407" spans="2:4" ht="15" customHeight="1" x14ac:dyDescent="0.25">
      <c r="B35407" s="683"/>
      <c r="C35407" s="683"/>
      <c r="D35407" s="684"/>
    </row>
    <row r="35408" spans="2:4" ht="15" customHeight="1" x14ac:dyDescent="0.25">
      <c r="B35408" s="683"/>
      <c r="C35408" s="683"/>
      <c r="D35408" s="684"/>
    </row>
    <row r="35409" spans="2:4" ht="15" customHeight="1" x14ac:dyDescent="0.25">
      <c r="B35409" s="683"/>
      <c r="C35409" s="683"/>
      <c r="D35409" s="684"/>
    </row>
    <row r="35410" spans="2:4" ht="15" customHeight="1" x14ac:dyDescent="0.25">
      <c r="B35410" s="683"/>
      <c r="C35410" s="683"/>
      <c r="D35410" s="684"/>
    </row>
    <row r="35411" spans="2:4" ht="15" customHeight="1" x14ac:dyDescent="0.25">
      <c r="B35411" s="683"/>
      <c r="C35411" s="683"/>
      <c r="D35411" s="684"/>
    </row>
    <row r="35412" spans="2:4" ht="15" customHeight="1" x14ac:dyDescent="0.25">
      <c r="B35412" s="683"/>
      <c r="C35412" s="683"/>
      <c r="D35412" s="684"/>
    </row>
    <row r="35413" spans="2:4" ht="15" customHeight="1" x14ac:dyDescent="0.25">
      <c r="B35413" s="683"/>
      <c r="C35413" s="683"/>
      <c r="D35413" s="684"/>
    </row>
    <row r="35414" spans="2:4" ht="15" customHeight="1" x14ac:dyDescent="0.25">
      <c r="B35414" s="683"/>
      <c r="C35414" s="683"/>
      <c r="D35414" s="684"/>
    </row>
    <row r="35415" spans="2:4" ht="15" customHeight="1" x14ac:dyDescent="0.25">
      <c r="B35415" s="683"/>
      <c r="C35415" s="683"/>
      <c r="D35415" s="684"/>
    </row>
    <row r="35416" spans="2:4" ht="15" customHeight="1" x14ac:dyDescent="0.25">
      <c r="B35416" s="683"/>
      <c r="C35416" s="683"/>
      <c r="D35416" s="684"/>
    </row>
    <row r="35417" spans="2:4" ht="15" customHeight="1" x14ac:dyDescent="0.25">
      <c r="B35417" s="683"/>
      <c r="C35417" s="683"/>
      <c r="D35417" s="684"/>
    </row>
    <row r="35418" spans="2:4" ht="15" customHeight="1" x14ac:dyDescent="0.25">
      <c r="B35418" s="683"/>
      <c r="C35418" s="683"/>
      <c r="D35418" s="684"/>
    </row>
    <row r="35419" spans="2:4" ht="15" customHeight="1" x14ac:dyDescent="0.25">
      <c r="B35419" s="683"/>
      <c r="C35419" s="683"/>
      <c r="D35419" s="684"/>
    </row>
    <row r="35420" spans="2:4" ht="15" customHeight="1" x14ac:dyDescent="0.25">
      <c r="B35420" s="683"/>
      <c r="C35420" s="683"/>
      <c r="D35420" s="684"/>
    </row>
    <row r="35421" spans="2:4" ht="15" customHeight="1" x14ac:dyDescent="0.25">
      <c r="B35421" s="683"/>
      <c r="C35421" s="683"/>
      <c r="D35421" s="684"/>
    </row>
    <row r="35422" spans="2:4" ht="15" customHeight="1" x14ac:dyDescent="0.25">
      <c r="B35422" s="683"/>
      <c r="C35422" s="683"/>
      <c r="D35422" s="684"/>
    </row>
    <row r="35423" spans="2:4" ht="15" customHeight="1" x14ac:dyDescent="0.25">
      <c r="B35423" s="683"/>
      <c r="C35423" s="683"/>
      <c r="D35423" s="684"/>
    </row>
    <row r="35424" spans="2:4" ht="15" customHeight="1" x14ac:dyDescent="0.25">
      <c r="B35424" s="683"/>
      <c r="C35424" s="683"/>
      <c r="D35424" s="684"/>
    </row>
    <row r="35425" spans="2:4" ht="15" customHeight="1" x14ac:dyDescent="0.25">
      <c r="B35425" s="683"/>
      <c r="C35425" s="683"/>
      <c r="D35425" s="684"/>
    </row>
    <row r="35426" spans="2:4" ht="15" customHeight="1" x14ac:dyDescent="0.25">
      <c r="B35426" s="683"/>
      <c r="C35426" s="683"/>
      <c r="D35426" s="684"/>
    </row>
    <row r="35427" spans="2:4" ht="15" customHeight="1" x14ac:dyDescent="0.25">
      <c r="B35427" s="683"/>
      <c r="C35427" s="683"/>
      <c r="D35427" s="684"/>
    </row>
    <row r="35428" spans="2:4" ht="15" customHeight="1" x14ac:dyDescent="0.25">
      <c r="B35428" s="683"/>
      <c r="C35428" s="683"/>
      <c r="D35428" s="684"/>
    </row>
    <row r="35429" spans="2:4" ht="15" customHeight="1" x14ac:dyDescent="0.25">
      <c r="B35429" s="683"/>
      <c r="C35429" s="683"/>
      <c r="D35429" s="684"/>
    </row>
    <row r="35430" spans="2:4" ht="15" customHeight="1" x14ac:dyDescent="0.25">
      <c r="B35430" s="683"/>
      <c r="C35430" s="683"/>
      <c r="D35430" s="684"/>
    </row>
    <row r="35431" spans="2:4" ht="15" customHeight="1" x14ac:dyDescent="0.25">
      <c r="B35431" s="683"/>
      <c r="C35431" s="683"/>
      <c r="D35431" s="684"/>
    </row>
    <row r="35432" spans="2:4" ht="15" customHeight="1" x14ac:dyDescent="0.25">
      <c r="B35432" s="683"/>
      <c r="C35432" s="683"/>
      <c r="D35432" s="684"/>
    </row>
    <row r="35433" spans="2:4" ht="15" customHeight="1" x14ac:dyDescent="0.25">
      <c r="B35433" s="683"/>
      <c r="C35433" s="683"/>
      <c r="D35433" s="684"/>
    </row>
    <row r="35434" spans="2:4" ht="15" customHeight="1" x14ac:dyDescent="0.25">
      <c r="B35434" s="683"/>
      <c r="C35434" s="683"/>
      <c r="D35434" s="684"/>
    </row>
    <row r="35435" spans="2:4" ht="15" customHeight="1" x14ac:dyDescent="0.25">
      <c r="B35435" s="683"/>
      <c r="C35435" s="683"/>
      <c r="D35435" s="684"/>
    </row>
    <row r="35436" spans="2:4" ht="15" customHeight="1" x14ac:dyDescent="0.25">
      <c r="B35436" s="683"/>
      <c r="C35436" s="683"/>
      <c r="D35436" s="684"/>
    </row>
    <row r="35437" spans="2:4" ht="15" customHeight="1" x14ac:dyDescent="0.25">
      <c r="B35437" s="683"/>
      <c r="C35437" s="683"/>
      <c r="D35437" s="684"/>
    </row>
    <row r="35438" spans="2:4" ht="15" customHeight="1" x14ac:dyDescent="0.25">
      <c r="B35438" s="683"/>
      <c r="C35438" s="683"/>
      <c r="D35438" s="684"/>
    </row>
    <row r="35439" spans="2:4" ht="15" customHeight="1" x14ac:dyDescent="0.25">
      <c r="B35439" s="683"/>
      <c r="C35439" s="683"/>
      <c r="D35439" s="684"/>
    </row>
    <row r="35440" spans="2:4" ht="15" customHeight="1" x14ac:dyDescent="0.25">
      <c r="B35440" s="683"/>
      <c r="C35440" s="683"/>
      <c r="D35440" s="684"/>
    </row>
    <row r="35441" spans="2:4" ht="15" customHeight="1" x14ac:dyDescent="0.25">
      <c r="B35441" s="683"/>
      <c r="C35441" s="683"/>
      <c r="D35441" s="684"/>
    </row>
    <row r="35442" spans="2:4" ht="15" customHeight="1" x14ac:dyDescent="0.25">
      <c r="B35442" s="683"/>
      <c r="C35442" s="683"/>
      <c r="D35442" s="684"/>
    </row>
    <row r="35443" spans="2:4" ht="15" customHeight="1" x14ac:dyDescent="0.25">
      <c r="B35443" s="683"/>
      <c r="C35443" s="683"/>
      <c r="D35443" s="684"/>
    </row>
    <row r="35444" spans="2:4" ht="15" customHeight="1" x14ac:dyDescent="0.25">
      <c r="B35444" s="683"/>
      <c r="C35444" s="683"/>
      <c r="D35444" s="684"/>
    </row>
    <row r="35445" spans="2:4" ht="15" customHeight="1" x14ac:dyDescent="0.25">
      <c r="B35445" s="683"/>
      <c r="C35445" s="683"/>
      <c r="D35445" s="684"/>
    </row>
    <row r="35446" spans="2:4" ht="15" customHeight="1" x14ac:dyDescent="0.25">
      <c r="B35446" s="683"/>
      <c r="C35446" s="683"/>
      <c r="D35446" s="684"/>
    </row>
    <row r="35447" spans="2:4" ht="15" customHeight="1" x14ac:dyDescent="0.25">
      <c r="B35447" s="683"/>
      <c r="C35447" s="683"/>
      <c r="D35447" s="684"/>
    </row>
    <row r="35448" spans="2:4" ht="15" customHeight="1" x14ac:dyDescent="0.25">
      <c r="B35448" s="683"/>
      <c r="C35448" s="683"/>
      <c r="D35448" s="684"/>
    </row>
    <row r="35449" spans="2:4" ht="15" customHeight="1" x14ac:dyDescent="0.25">
      <c r="B35449" s="683"/>
      <c r="C35449" s="683"/>
      <c r="D35449" s="684"/>
    </row>
    <row r="35450" spans="2:4" ht="15" customHeight="1" x14ac:dyDescent="0.25">
      <c r="B35450" s="683"/>
      <c r="C35450" s="683"/>
      <c r="D35450" s="684"/>
    </row>
    <row r="35451" spans="2:4" ht="15" customHeight="1" x14ac:dyDescent="0.25">
      <c r="B35451" s="683"/>
      <c r="C35451" s="683"/>
      <c r="D35451" s="684"/>
    </row>
    <row r="35452" spans="2:4" ht="15" customHeight="1" x14ac:dyDescent="0.25">
      <c r="B35452" s="683"/>
      <c r="C35452" s="683"/>
      <c r="D35452" s="684"/>
    </row>
    <row r="35453" spans="2:4" ht="15" customHeight="1" x14ac:dyDescent="0.25">
      <c r="B35453" s="683"/>
      <c r="C35453" s="683"/>
      <c r="D35453" s="684"/>
    </row>
    <row r="35454" spans="2:4" ht="15" customHeight="1" x14ac:dyDescent="0.25">
      <c r="B35454" s="683"/>
      <c r="C35454" s="683"/>
      <c r="D35454" s="684"/>
    </row>
    <row r="35455" spans="2:4" ht="15" customHeight="1" x14ac:dyDescent="0.25">
      <c r="B35455" s="683"/>
      <c r="C35455" s="683"/>
      <c r="D35455" s="684"/>
    </row>
    <row r="35456" spans="2:4" ht="15" customHeight="1" x14ac:dyDescent="0.25">
      <c r="B35456" s="683"/>
      <c r="C35456" s="683"/>
      <c r="D35456" s="684"/>
    </row>
    <row r="35457" spans="2:4" ht="15" customHeight="1" x14ac:dyDescent="0.25">
      <c r="B35457" s="683"/>
      <c r="C35457" s="683"/>
      <c r="D35457" s="684"/>
    </row>
    <row r="35458" spans="2:4" ht="15" customHeight="1" x14ac:dyDescent="0.25">
      <c r="B35458" s="683"/>
      <c r="C35458" s="683"/>
      <c r="D35458" s="684"/>
    </row>
    <row r="35459" spans="2:4" ht="15" customHeight="1" x14ac:dyDescent="0.25">
      <c r="B35459" s="683"/>
      <c r="C35459" s="683"/>
      <c r="D35459" s="684"/>
    </row>
    <row r="35460" spans="2:4" ht="15" customHeight="1" x14ac:dyDescent="0.25">
      <c r="B35460" s="683"/>
      <c r="C35460" s="683"/>
      <c r="D35460" s="684"/>
    </row>
    <row r="35461" spans="2:4" ht="15" customHeight="1" x14ac:dyDescent="0.25">
      <c r="B35461" s="683"/>
      <c r="C35461" s="683"/>
      <c r="D35461" s="684"/>
    </row>
    <row r="35462" spans="2:4" ht="15" customHeight="1" x14ac:dyDescent="0.25">
      <c r="B35462" s="683"/>
      <c r="C35462" s="683"/>
      <c r="D35462" s="684"/>
    </row>
    <row r="35463" spans="2:4" ht="15" customHeight="1" x14ac:dyDescent="0.25">
      <c r="B35463" s="683"/>
      <c r="C35463" s="683"/>
      <c r="D35463" s="684"/>
    </row>
    <row r="35464" spans="2:4" ht="15" customHeight="1" x14ac:dyDescent="0.25">
      <c r="B35464" s="683"/>
      <c r="C35464" s="683"/>
      <c r="D35464" s="684"/>
    </row>
    <row r="35465" spans="2:4" ht="15" customHeight="1" x14ac:dyDescent="0.25">
      <c r="B35465" s="683"/>
      <c r="C35465" s="683"/>
      <c r="D35465" s="684"/>
    </row>
    <row r="35466" spans="2:4" ht="15" customHeight="1" x14ac:dyDescent="0.25">
      <c r="B35466" s="683"/>
      <c r="C35466" s="683"/>
      <c r="D35466" s="684"/>
    </row>
    <row r="35467" spans="2:4" ht="15" customHeight="1" x14ac:dyDescent="0.25">
      <c r="B35467" s="683"/>
      <c r="C35467" s="683"/>
      <c r="D35467" s="684"/>
    </row>
    <row r="35468" spans="2:4" ht="15" customHeight="1" x14ac:dyDescent="0.25">
      <c r="B35468" s="683"/>
      <c r="C35468" s="683"/>
      <c r="D35468" s="684"/>
    </row>
    <row r="35469" spans="2:4" ht="15" customHeight="1" x14ac:dyDescent="0.25">
      <c r="B35469" s="683"/>
      <c r="C35469" s="683"/>
      <c r="D35469" s="684"/>
    </row>
    <row r="35470" spans="2:4" ht="15" customHeight="1" x14ac:dyDescent="0.25">
      <c r="B35470" s="683"/>
      <c r="C35470" s="683"/>
      <c r="D35470" s="684"/>
    </row>
    <row r="35471" spans="2:4" ht="15" customHeight="1" x14ac:dyDescent="0.25">
      <c r="B35471" s="683"/>
      <c r="C35471" s="683"/>
      <c r="D35471" s="684"/>
    </row>
    <row r="35472" spans="2:4" ht="15" customHeight="1" x14ac:dyDescent="0.25">
      <c r="B35472" s="683"/>
      <c r="C35472" s="683"/>
      <c r="D35472" s="684"/>
    </row>
    <row r="35473" spans="2:4" ht="15" customHeight="1" x14ac:dyDescent="0.25">
      <c r="B35473" s="683"/>
      <c r="C35473" s="683"/>
      <c r="D35473" s="684"/>
    </row>
    <row r="35474" spans="2:4" ht="15" customHeight="1" x14ac:dyDescent="0.25">
      <c r="B35474" s="683"/>
      <c r="C35474" s="683"/>
      <c r="D35474" s="684"/>
    </row>
    <row r="35475" spans="2:4" ht="15" customHeight="1" x14ac:dyDescent="0.25">
      <c r="B35475" s="683"/>
      <c r="C35475" s="683"/>
      <c r="D35475" s="684"/>
    </row>
    <row r="35476" spans="2:4" ht="15" customHeight="1" x14ac:dyDescent="0.25">
      <c r="B35476" s="683"/>
      <c r="C35476" s="683"/>
      <c r="D35476" s="684"/>
    </row>
    <row r="35477" spans="2:4" ht="15" customHeight="1" x14ac:dyDescent="0.25">
      <c r="B35477" s="683"/>
      <c r="C35477" s="683"/>
      <c r="D35477" s="684"/>
    </row>
    <row r="35478" spans="2:4" ht="15" customHeight="1" x14ac:dyDescent="0.25">
      <c r="B35478" s="683"/>
      <c r="C35478" s="683"/>
      <c r="D35478" s="684"/>
    </row>
    <row r="35479" spans="2:4" ht="15" customHeight="1" x14ac:dyDescent="0.25">
      <c r="B35479" s="683"/>
      <c r="C35479" s="683"/>
      <c r="D35479" s="684"/>
    </row>
    <row r="35480" spans="2:4" ht="15" customHeight="1" x14ac:dyDescent="0.25">
      <c r="B35480" s="683"/>
      <c r="C35480" s="683"/>
      <c r="D35480" s="684"/>
    </row>
    <row r="35481" spans="2:4" ht="15" customHeight="1" x14ac:dyDescent="0.25">
      <c r="B35481" s="683"/>
      <c r="C35481" s="683"/>
      <c r="D35481" s="684"/>
    </row>
    <row r="35482" spans="2:4" ht="15" customHeight="1" x14ac:dyDescent="0.25">
      <c r="B35482" s="683"/>
      <c r="C35482" s="683"/>
      <c r="D35482" s="684"/>
    </row>
    <row r="35483" spans="2:4" ht="15" customHeight="1" x14ac:dyDescent="0.25">
      <c r="B35483" s="683"/>
      <c r="C35483" s="683"/>
      <c r="D35483" s="684"/>
    </row>
    <row r="35484" spans="2:4" ht="15" customHeight="1" x14ac:dyDescent="0.25">
      <c r="B35484" s="683"/>
      <c r="C35484" s="683"/>
      <c r="D35484" s="684"/>
    </row>
    <row r="35485" spans="2:4" ht="15" customHeight="1" x14ac:dyDescent="0.25">
      <c r="B35485" s="683"/>
      <c r="C35485" s="683"/>
      <c r="D35485" s="684"/>
    </row>
    <row r="35486" spans="2:4" ht="15" customHeight="1" x14ac:dyDescent="0.25">
      <c r="B35486" s="683"/>
      <c r="C35486" s="683"/>
      <c r="D35486" s="684"/>
    </row>
    <row r="35487" spans="2:4" ht="15" customHeight="1" x14ac:dyDescent="0.25">
      <c r="B35487" s="683"/>
      <c r="C35487" s="683"/>
      <c r="D35487" s="684"/>
    </row>
    <row r="35488" spans="2:4" ht="15" customHeight="1" x14ac:dyDescent="0.25">
      <c r="B35488" s="683"/>
      <c r="C35488" s="683"/>
      <c r="D35488" s="684"/>
    </row>
    <row r="35489" spans="2:4" ht="15" customHeight="1" x14ac:dyDescent="0.25">
      <c r="B35489" s="683"/>
      <c r="C35489" s="683"/>
      <c r="D35489" s="684"/>
    </row>
    <row r="35490" spans="2:4" ht="15" customHeight="1" x14ac:dyDescent="0.25">
      <c r="B35490" s="683"/>
      <c r="C35490" s="683"/>
      <c r="D35490" s="684"/>
    </row>
    <row r="35491" spans="2:4" ht="15" customHeight="1" x14ac:dyDescent="0.25">
      <c r="B35491" s="683"/>
      <c r="C35491" s="683"/>
      <c r="D35491" s="684"/>
    </row>
    <row r="35492" spans="2:4" ht="15" customHeight="1" x14ac:dyDescent="0.25">
      <c r="B35492" s="683"/>
      <c r="C35492" s="683"/>
      <c r="D35492" s="684"/>
    </row>
    <row r="35493" spans="2:4" ht="15" customHeight="1" x14ac:dyDescent="0.25">
      <c r="B35493" s="683"/>
      <c r="C35493" s="683"/>
      <c r="D35493" s="684"/>
    </row>
    <row r="35494" spans="2:4" ht="15" customHeight="1" x14ac:dyDescent="0.25">
      <c r="B35494" s="683"/>
      <c r="C35494" s="683"/>
      <c r="D35494" s="684"/>
    </row>
    <row r="35495" spans="2:4" ht="15" customHeight="1" x14ac:dyDescent="0.25">
      <c r="B35495" s="683"/>
      <c r="C35495" s="683"/>
      <c r="D35495" s="684"/>
    </row>
    <row r="35496" spans="2:4" ht="15" customHeight="1" x14ac:dyDescent="0.25">
      <c r="B35496" s="683"/>
      <c r="C35496" s="683"/>
      <c r="D35496" s="684"/>
    </row>
    <row r="35497" spans="2:4" ht="15" customHeight="1" x14ac:dyDescent="0.25">
      <c r="B35497" s="683"/>
      <c r="C35497" s="683"/>
      <c r="D35497" s="684"/>
    </row>
    <row r="35498" spans="2:4" ht="15" customHeight="1" x14ac:dyDescent="0.25">
      <c r="B35498" s="683"/>
      <c r="C35498" s="683"/>
      <c r="D35498" s="684"/>
    </row>
    <row r="35499" spans="2:4" ht="15" customHeight="1" x14ac:dyDescent="0.25">
      <c r="B35499" s="683"/>
      <c r="C35499" s="683"/>
      <c r="D35499" s="684"/>
    </row>
    <row r="35500" spans="2:4" ht="15" customHeight="1" x14ac:dyDescent="0.25">
      <c r="B35500" s="683"/>
      <c r="C35500" s="683"/>
      <c r="D35500" s="684"/>
    </row>
    <row r="35501" spans="2:4" ht="15" customHeight="1" x14ac:dyDescent="0.25">
      <c r="B35501" s="683"/>
      <c r="C35501" s="683"/>
      <c r="D35501" s="684"/>
    </row>
    <row r="35502" spans="2:4" ht="15" customHeight="1" x14ac:dyDescent="0.25">
      <c r="B35502" s="683"/>
      <c r="C35502" s="683"/>
      <c r="D35502" s="684"/>
    </row>
    <row r="35503" spans="2:4" ht="15" customHeight="1" x14ac:dyDescent="0.25">
      <c r="B35503" s="683"/>
      <c r="C35503" s="683"/>
      <c r="D35503" s="684"/>
    </row>
    <row r="35504" spans="2:4" ht="15" customHeight="1" x14ac:dyDescent="0.25">
      <c r="B35504" s="683"/>
      <c r="C35504" s="683"/>
      <c r="D35504" s="684"/>
    </row>
    <row r="35505" spans="2:4" ht="15" customHeight="1" x14ac:dyDescent="0.25">
      <c r="B35505" s="683"/>
      <c r="C35505" s="683"/>
      <c r="D35505" s="684"/>
    </row>
    <row r="35506" spans="2:4" ht="15" customHeight="1" x14ac:dyDescent="0.25">
      <c r="B35506" s="683"/>
      <c r="C35506" s="683"/>
      <c r="D35506" s="684"/>
    </row>
    <row r="35507" spans="2:4" ht="15" customHeight="1" x14ac:dyDescent="0.25">
      <c r="B35507" s="683"/>
      <c r="C35507" s="683"/>
      <c r="D35507" s="684"/>
    </row>
    <row r="35508" spans="2:4" ht="15" customHeight="1" x14ac:dyDescent="0.25">
      <c r="B35508" s="683"/>
      <c r="C35508" s="683"/>
      <c r="D35508" s="684"/>
    </row>
    <row r="35509" spans="2:4" ht="15" customHeight="1" x14ac:dyDescent="0.25">
      <c r="B35509" s="683"/>
      <c r="C35509" s="683"/>
      <c r="D35509" s="684"/>
    </row>
    <row r="35510" spans="2:4" ht="15" customHeight="1" x14ac:dyDescent="0.25">
      <c r="B35510" s="683"/>
      <c r="C35510" s="683"/>
      <c r="D35510" s="684"/>
    </row>
    <row r="35511" spans="2:4" ht="15" customHeight="1" x14ac:dyDescent="0.25">
      <c r="B35511" s="683"/>
      <c r="C35511" s="683"/>
      <c r="D35511" s="684"/>
    </row>
    <row r="35512" spans="2:4" ht="15" customHeight="1" x14ac:dyDescent="0.25">
      <c r="B35512" s="683"/>
      <c r="C35512" s="683"/>
      <c r="D35512" s="684"/>
    </row>
    <row r="35513" spans="2:4" ht="15" customHeight="1" x14ac:dyDescent="0.25">
      <c r="B35513" s="683"/>
      <c r="C35513" s="683"/>
      <c r="D35513" s="684"/>
    </row>
    <row r="35514" spans="2:4" ht="15" customHeight="1" x14ac:dyDescent="0.25">
      <c r="B35514" s="683"/>
      <c r="C35514" s="683"/>
      <c r="D35514" s="684"/>
    </row>
    <row r="35515" spans="2:4" ht="15" customHeight="1" x14ac:dyDescent="0.25">
      <c r="B35515" s="683"/>
      <c r="C35515" s="683"/>
      <c r="D35515" s="684"/>
    </row>
    <row r="35516" spans="2:4" ht="15" customHeight="1" x14ac:dyDescent="0.25">
      <c r="B35516" s="683"/>
      <c r="C35516" s="683"/>
      <c r="D35516" s="684"/>
    </row>
    <row r="35517" spans="2:4" ht="15" customHeight="1" x14ac:dyDescent="0.25">
      <c r="B35517" s="683"/>
      <c r="C35517" s="683"/>
      <c r="D35517" s="684"/>
    </row>
    <row r="35518" spans="2:4" ht="15" customHeight="1" x14ac:dyDescent="0.25">
      <c r="B35518" s="683"/>
      <c r="C35518" s="683"/>
      <c r="D35518" s="684"/>
    </row>
    <row r="35519" spans="2:4" ht="15" customHeight="1" x14ac:dyDescent="0.25">
      <c r="B35519" s="683"/>
      <c r="C35519" s="683"/>
      <c r="D35519" s="684"/>
    </row>
    <row r="35520" spans="2:4" ht="15" customHeight="1" x14ac:dyDescent="0.25">
      <c r="B35520" s="683"/>
      <c r="C35520" s="683"/>
      <c r="D35520" s="684"/>
    </row>
    <row r="35521" spans="2:4" ht="15" customHeight="1" x14ac:dyDescent="0.25">
      <c r="B35521" s="683"/>
      <c r="C35521" s="683"/>
      <c r="D35521" s="684"/>
    </row>
    <row r="35522" spans="2:4" ht="15" customHeight="1" x14ac:dyDescent="0.25">
      <c r="B35522" s="683"/>
      <c r="C35522" s="683"/>
      <c r="D35522" s="684"/>
    </row>
    <row r="35523" spans="2:4" ht="15" customHeight="1" x14ac:dyDescent="0.25">
      <c r="B35523" s="683"/>
      <c r="C35523" s="683"/>
      <c r="D35523" s="684"/>
    </row>
    <row r="35524" spans="2:4" ht="15" customHeight="1" x14ac:dyDescent="0.25">
      <c r="B35524" s="683"/>
      <c r="C35524" s="683"/>
      <c r="D35524" s="684"/>
    </row>
    <row r="35525" spans="2:4" ht="15" customHeight="1" x14ac:dyDescent="0.25">
      <c r="B35525" s="683"/>
      <c r="C35525" s="683"/>
      <c r="D35525" s="684"/>
    </row>
    <row r="35526" spans="2:4" ht="15" customHeight="1" x14ac:dyDescent="0.25">
      <c r="B35526" s="683"/>
      <c r="C35526" s="683"/>
      <c r="D35526" s="684"/>
    </row>
    <row r="35527" spans="2:4" ht="15" customHeight="1" x14ac:dyDescent="0.25">
      <c r="B35527" s="683"/>
      <c r="C35527" s="683"/>
      <c r="D35527" s="684"/>
    </row>
    <row r="35528" spans="2:4" ht="15" customHeight="1" x14ac:dyDescent="0.25">
      <c r="B35528" s="683"/>
      <c r="C35528" s="683"/>
      <c r="D35528" s="684"/>
    </row>
    <row r="35529" spans="2:4" ht="15" customHeight="1" x14ac:dyDescent="0.25">
      <c r="B35529" s="683"/>
      <c r="C35529" s="683"/>
      <c r="D35529" s="684"/>
    </row>
    <row r="35530" spans="2:4" ht="15" customHeight="1" x14ac:dyDescent="0.25">
      <c r="B35530" s="683"/>
      <c r="C35530" s="683"/>
      <c r="D35530" s="684"/>
    </row>
    <row r="35531" spans="2:4" ht="15" customHeight="1" x14ac:dyDescent="0.25">
      <c r="B35531" s="683"/>
      <c r="C35531" s="683"/>
      <c r="D35531" s="684"/>
    </row>
    <row r="35532" spans="2:4" ht="15" customHeight="1" x14ac:dyDescent="0.25">
      <c r="B35532" s="683"/>
      <c r="C35532" s="683"/>
      <c r="D35532" s="684"/>
    </row>
    <row r="35533" spans="2:4" ht="15" customHeight="1" x14ac:dyDescent="0.25">
      <c r="B35533" s="683"/>
      <c r="C35533" s="683"/>
      <c r="D35533" s="684"/>
    </row>
    <row r="35534" spans="2:4" ht="15" customHeight="1" x14ac:dyDescent="0.25">
      <c r="B35534" s="683"/>
      <c r="C35534" s="683"/>
      <c r="D35534" s="684"/>
    </row>
    <row r="35535" spans="2:4" ht="15" customHeight="1" x14ac:dyDescent="0.25">
      <c r="B35535" s="683"/>
      <c r="C35535" s="683"/>
      <c r="D35535" s="684"/>
    </row>
    <row r="35536" spans="2:4" ht="15" customHeight="1" x14ac:dyDescent="0.25">
      <c r="B35536" s="683"/>
      <c r="C35536" s="683"/>
      <c r="D35536" s="684"/>
    </row>
    <row r="35537" spans="2:4" ht="15" customHeight="1" x14ac:dyDescent="0.25">
      <c r="B35537" s="683"/>
      <c r="C35537" s="683"/>
      <c r="D35537" s="684"/>
    </row>
    <row r="35538" spans="2:4" ht="15" customHeight="1" x14ac:dyDescent="0.25">
      <c r="B35538" s="683"/>
      <c r="C35538" s="683"/>
      <c r="D35538" s="684"/>
    </row>
    <row r="35539" spans="2:4" ht="15" customHeight="1" x14ac:dyDescent="0.25">
      <c r="B35539" s="683"/>
      <c r="C35539" s="683"/>
      <c r="D35539" s="684"/>
    </row>
    <row r="35540" spans="2:4" ht="15" customHeight="1" x14ac:dyDescent="0.25">
      <c r="B35540" s="683"/>
      <c r="C35540" s="683"/>
      <c r="D35540" s="684"/>
    </row>
    <row r="35541" spans="2:4" ht="15" customHeight="1" x14ac:dyDescent="0.25">
      <c r="B35541" s="683"/>
      <c r="C35541" s="683"/>
      <c r="D35541" s="684"/>
    </row>
    <row r="35542" spans="2:4" ht="15" customHeight="1" x14ac:dyDescent="0.25">
      <c r="B35542" s="683"/>
      <c r="C35542" s="683"/>
      <c r="D35542" s="684"/>
    </row>
    <row r="35543" spans="2:4" ht="15" customHeight="1" x14ac:dyDescent="0.25">
      <c r="B35543" s="683"/>
      <c r="C35543" s="683"/>
      <c r="D35543" s="684"/>
    </row>
    <row r="35544" spans="2:4" ht="15" customHeight="1" x14ac:dyDescent="0.25">
      <c r="B35544" s="683"/>
      <c r="C35544" s="683"/>
      <c r="D35544" s="684"/>
    </row>
    <row r="35545" spans="2:4" ht="15" customHeight="1" x14ac:dyDescent="0.25">
      <c r="B35545" s="683"/>
      <c r="C35545" s="683"/>
      <c r="D35545" s="684"/>
    </row>
    <row r="35546" spans="2:4" ht="15" customHeight="1" x14ac:dyDescent="0.25">
      <c r="B35546" s="683"/>
      <c r="C35546" s="683"/>
      <c r="D35546" s="684"/>
    </row>
    <row r="35547" spans="2:4" ht="15" customHeight="1" x14ac:dyDescent="0.25">
      <c r="B35547" s="683"/>
      <c r="C35547" s="683"/>
      <c r="D35547" s="684"/>
    </row>
    <row r="35548" spans="2:4" ht="15" customHeight="1" x14ac:dyDescent="0.25">
      <c r="B35548" s="683"/>
      <c r="C35548" s="683"/>
      <c r="D35548" s="684"/>
    </row>
    <row r="35549" spans="2:4" ht="15" customHeight="1" x14ac:dyDescent="0.25">
      <c r="B35549" s="683"/>
      <c r="C35549" s="683"/>
      <c r="D35549" s="684"/>
    </row>
    <row r="35550" spans="2:4" ht="15" customHeight="1" x14ac:dyDescent="0.25">
      <c r="B35550" s="683"/>
      <c r="C35550" s="683"/>
      <c r="D35550" s="684"/>
    </row>
    <row r="35551" spans="2:4" ht="15" customHeight="1" x14ac:dyDescent="0.25">
      <c r="B35551" s="683"/>
      <c r="C35551" s="683"/>
      <c r="D35551" s="684"/>
    </row>
    <row r="35552" spans="2:4" ht="15" customHeight="1" x14ac:dyDescent="0.25">
      <c r="B35552" s="683"/>
      <c r="C35552" s="683"/>
      <c r="D35552" s="684"/>
    </row>
    <row r="35553" spans="2:4" ht="15" customHeight="1" x14ac:dyDescent="0.25">
      <c r="B35553" s="683"/>
      <c r="C35553" s="683"/>
      <c r="D35553" s="684"/>
    </row>
    <row r="35554" spans="2:4" ht="15" customHeight="1" x14ac:dyDescent="0.25">
      <c r="B35554" s="683"/>
      <c r="C35554" s="683"/>
      <c r="D35554" s="684"/>
    </row>
    <row r="35555" spans="2:4" ht="15" customHeight="1" x14ac:dyDescent="0.25">
      <c r="B35555" s="683"/>
      <c r="C35555" s="683"/>
      <c r="D35555" s="684"/>
    </row>
    <row r="35556" spans="2:4" ht="15" customHeight="1" x14ac:dyDescent="0.25">
      <c r="B35556" s="683"/>
      <c r="C35556" s="683"/>
      <c r="D35556" s="684"/>
    </row>
    <row r="35557" spans="2:4" ht="15" customHeight="1" x14ac:dyDescent="0.25">
      <c r="B35557" s="683"/>
      <c r="C35557" s="683"/>
      <c r="D35557" s="684"/>
    </row>
    <row r="35558" spans="2:4" ht="15" customHeight="1" x14ac:dyDescent="0.25">
      <c r="B35558" s="683"/>
      <c r="C35558" s="683"/>
      <c r="D35558" s="684"/>
    </row>
    <row r="35559" spans="2:4" ht="15" customHeight="1" x14ac:dyDescent="0.25">
      <c r="B35559" s="683"/>
      <c r="C35559" s="683"/>
      <c r="D35559" s="684"/>
    </row>
    <row r="35560" spans="2:4" ht="15" customHeight="1" x14ac:dyDescent="0.25">
      <c r="B35560" s="683"/>
      <c r="C35560" s="683"/>
      <c r="D35560" s="684"/>
    </row>
    <row r="35561" spans="2:4" ht="15" customHeight="1" x14ac:dyDescent="0.25">
      <c r="B35561" s="683"/>
      <c r="C35561" s="683"/>
      <c r="D35561" s="684"/>
    </row>
    <row r="35562" spans="2:4" ht="15" customHeight="1" x14ac:dyDescent="0.25">
      <c r="B35562" s="683"/>
      <c r="C35562" s="683"/>
      <c r="D35562" s="684"/>
    </row>
    <row r="35563" spans="2:4" ht="15" customHeight="1" x14ac:dyDescent="0.25">
      <c r="B35563" s="683"/>
      <c r="C35563" s="683"/>
      <c r="D35563" s="684"/>
    </row>
    <row r="35564" spans="2:4" ht="15" customHeight="1" x14ac:dyDescent="0.25">
      <c r="B35564" s="683"/>
      <c r="C35564" s="683"/>
      <c r="D35564" s="684"/>
    </row>
    <row r="35565" spans="2:4" ht="15" customHeight="1" x14ac:dyDescent="0.25">
      <c r="B35565" s="683"/>
      <c r="C35565" s="683"/>
      <c r="D35565" s="684"/>
    </row>
    <row r="35566" spans="2:4" ht="15" customHeight="1" x14ac:dyDescent="0.25">
      <c r="B35566" s="683"/>
      <c r="C35566" s="683"/>
      <c r="D35566" s="684"/>
    </row>
    <row r="35567" spans="2:4" ht="15" customHeight="1" x14ac:dyDescent="0.25">
      <c r="B35567" s="683"/>
      <c r="C35567" s="683"/>
      <c r="D35567" s="684"/>
    </row>
    <row r="35568" spans="2:4" ht="15" customHeight="1" x14ac:dyDescent="0.25">
      <c r="B35568" s="683"/>
      <c r="C35568" s="683"/>
      <c r="D35568" s="684"/>
    </row>
    <row r="35569" spans="2:4" ht="15" customHeight="1" x14ac:dyDescent="0.25">
      <c r="B35569" s="683"/>
      <c r="C35569" s="683"/>
      <c r="D35569" s="684"/>
    </row>
    <row r="35570" spans="2:4" ht="15" customHeight="1" x14ac:dyDescent="0.25">
      <c r="B35570" s="683"/>
      <c r="C35570" s="683"/>
      <c r="D35570" s="684"/>
    </row>
    <row r="35571" spans="2:4" ht="15" customHeight="1" x14ac:dyDescent="0.25">
      <c r="B35571" s="683"/>
      <c r="C35571" s="683"/>
      <c r="D35571" s="684"/>
    </row>
    <row r="35572" spans="2:4" ht="15" customHeight="1" x14ac:dyDescent="0.25">
      <c r="B35572" s="683"/>
      <c r="C35572" s="683"/>
      <c r="D35572" s="684"/>
    </row>
    <row r="35573" spans="2:4" ht="15" customHeight="1" x14ac:dyDescent="0.25">
      <c r="B35573" s="683"/>
      <c r="C35573" s="683"/>
      <c r="D35573" s="684"/>
    </row>
    <row r="35574" spans="2:4" ht="15" customHeight="1" x14ac:dyDescent="0.25">
      <c r="B35574" s="683"/>
      <c r="C35574" s="683"/>
      <c r="D35574" s="684"/>
    </row>
    <row r="35575" spans="2:4" ht="15" customHeight="1" x14ac:dyDescent="0.25">
      <c r="B35575" s="683"/>
      <c r="C35575" s="683"/>
      <c r="D35575" s="684"/>
    </row>
    <row r="35576" spans="2:4" ht="15" customHeight="1" x14ac:dyDescent="0.25">
      <c r="B35576" s="683"/>
      <c r="C35576" s="683"/>
      <c r="D35576" s="684"/>
    </row>
    <row r="35577" spans="2:4" ht="15" customHeight="1" x14ac:dyDescent="0.25">
      <c r="B35577" s="683"/>
      <c r="C35577" s="683"/>
      <c r="D35577" s="684"/>
    </row>
    <row r="35578" spans="2:4" ht="15" customHeight="1" x14ac:dyDescent="0.25">
      <c r="B35578" s="683"/>
      <c r="C35578" s="683"/>
      <c r="D35578" s="684"/>
    </row>
    <row r="35579" spans="2:4" ht="15" customHeight="1" x14ac:dyDescent="0.25">
      <c r="B35579" s="683"/>
      <c r="C35579" s="683"/>
      <c r="D35579" s="684"/>
    </row>
    <row r="35580" spans="2:4" ht="15" customHeight="1" x14ac:dyDescent="0.25">
      <c r="B35580" s="683"/>
      <c r="C35580" s="683"/>
      <c r="D35580" s="684"/>
    </row>
    <row r="35581" spans="2:4" ht="15" customHeight="1" x14ac:dyDescent="0.25">
      <c r="B35581" s="683"/>
      <c r="C35581" s="683"/>
      <c r="D35581" s="684"/>
    </row>
    <row r="35582" spans="2:4" ht="15" customHeight="1" x14ac:dyDescent="0.25">
      <c r="B35582" s="683"/>
      <c r="C35582" s="683"/>
      <c r="D35582" s="684"/>
    </row>
    <row r="35583" spans="2:4" ht="15" customHeight="1" x14ac:dyDescent="0.25">
      <c r="B35583" s="683"/>
      <c r="C35583" s="683"/>
      <c r="D35583" s="684"/>
    </row>
    <row r="35584" spans="2:4" ht="15" customHeight="1" x14ac:dyDescent="0.25">
      <c r="B35584" s="683"/>
      <c r="C35584" s="683"/>
      <c r="D35584" s="684"/>
    </row>
    <row r="35585" spans="2:4" ht="15" customHeight="1" x14ac:dyDescent="0.25">
      <c r="B35585" s="683"/>
      <c r="C35585" s="683"/>
      <c r="D35585" s="684"/>
    </row>
    <row r="35586" spans="2:4" ht="15" customHeight="1" x14ac:dyDescent="0.25">
      <c r="B35586" s="683"/>
      <c r="C35586" s="683"/>
      <c r="D35586" s="684"/>
    </row>
    <row r="35587" spans="2:4" ht="15" customHeight="1" x14ac:dyDescent="0.25">
      <c r="B35587" s="683"/>
      <c r="C35587" s="683"/>
      <c r="D35587" s="684"/>
    </row>
    <row r="35588" spans="2:4" ht="15" customHeight="1" x14ac:dyDescent="0.25">
      <c r="B35588" s="683"/>
      <c r="C35588" s="683"/>
      <c r="D35588" s="684"/>
    </row>
    <row r="35589" spans="2:4" ht="15" customHeight="1" x14ac:dyDescent="0.25">
      <c r="B35589" s="683"/>
      <c r="C35589" s="683"/>
      <c r="D35589" s="684"/>
    </row>
    <row r="35590" spans="2:4" ht="15" customHeight="1" x14ac:dyDescent="0.25">
      <c r="B35590" s="683"/>
      <c r="C35590" s="683"/>
      <c r="D35590" s="684"/>
    </row>
    <row r="35591" spans="2:4" ht="15" customHeight="1" x14ac:dyDescent="0.25">
      <c r="B35591" s="683"/>
      <c r="C35591" s="683"/>
      <c r="D35591" s="684"/>
    </row>
    <row r="35592" spans="2:4" ht="15" customHeight="1" x14ac:dyDescent="0.25">
      <c r="B35592" s="683"/>
      <c r="C35592" s="683"/>
      <c r="D35592" s="684"/>
    </row>
    <row r="35593" spans="2:4" ht="15" customHeight="1" x14ac:dyDescent="0.25">
      <c r="B35593" s="683"/>
      <c r="C35593" s="683"/>
      <c r="D35593" s="684"/>
    </row>
    <row r="35594" spans="2:4" ht="15" customHeight="1" x14ac:dyDescent="0.25">
      <c r="B35594" s="683"/>
      <c r="C35594" s="683"/>
      <c r="D35594" s="684"/>
    </row>
    <row r="35595" spans="2:4" ht="15" customHeight="1" x14ac:dyDescent="0.25">
      <c r="B35595" s="683"/>
      <c r="C35595" s="683"/>
      <c r="D35595" s="684"/>
    </row>
    <row r="35596" spans="2:4" ht="15" customHeight="1" x14ac:dyDescent="0.25">
      <c r="B35596" s="683"/>
      <c r="C35596" s="683"/>
      <c r="D35596" s="684"/>
    </row>
    <row r="35597" spans="2:4" ht="15" customHeight="1" x14ac:dyDescent="0.25">
      <c r="B35597" s="683"/>
      <c r="C35597" s="683"/>
      <c r="D35597" s="684"/>
    </row>
    <row r="35598" spans="2:4" ht="15" customHeight="1" x14ac:dyDescent="0.25">
      <c r="B35598" s="683"/>
      <c r="C35598" s="683"/>
      <c r="D35598" s="684"/>
    </row>
    <row r="35599" spans="2:4" ht="15" customHeight="1" x14ac:dyDescent="0.25">
      <c r="B35599" s="683"/>
      <c r="C35599" s="683"/>
      <c r="D35599" s="684"/>
    </row>
    <row r="35600" spans="2:4" ht="15" customHeight="1" x14ac:dyDescent="0.25">
      <c r="B35600" s="683"/>
      <c r="C35600" s="683"/>
      <c r="D35600" s="684"/>
    </row>
    <row r="35601" spans="2:4" ht="15" customHeight="1" x14ac:dyDescent="0.25">
      <c r="B35601" s="683"/>
      <c r="C35601" s="683"/>
      <c r="D35601" s="684"/>
    </row>
    <row r="35602" spans="2:4" ht="15" customHeight="1" x14ac:dyDescent="0.25">
      <c r="B35602" s="683"/>
      <c r="C35602" s="683"/>
      <c r="D35602" s="684"/>
    </row>
    <row r="35603" spans="2:4" ht="15" customHeight="1" x14ac:dyDescent="0.25">
      <c r="B35603" s="683"/>
      <c r="C35603" s="683"/>
      <c r="D35603" s="684"/>
    </row>
    <row r="35604" spans="2:4" ht="15" customHeight="1" x14ac:dyDescent="0.25">
      <c r="B35604" s="683"/>
      <c r="C35604" s="683"/>
      <c r="D35604" s="684"/>
    </row>
    <row r="35605" spans="2:4" ht="15" customHeight="1" x14ac:dyDescent="0.25">
      <c r="B35605" s="683"/>
      <c r="C35605" s="683"/>
      <c r="D35605" s="684"/>
    </row>
    <row r="35606" spans="2:4" ht="15" customHeight="1" x14ac:dyDescent="0.25">
      <c r="B35606" s="683"/>
      <c r="C35606" s="683"/>
      <c r="D35606" s="684"/>
    </row>
    <row r="35607" spans="2:4" ht="15" customHeight="1" x14ac:dyDescent="0.25">
      <c r="B35607" s="683"/>
      <c r="C35607" s="683"/>
      <c r="D35607" s="684"/>
    </row>
    <row r="35608" spans="2:4" ht="15" customHeight="1" x14ac:dyDescent="0.25">
      <c r="B35608" s="683"/>
      <c r="C35608" s="683"/>
      <c r="D35608" s="684"/>
    </row>
    <row r="35609" spans="2:4" ht="15" customHeight="1" x14ac:dyDescent="0.25">
      <c r="B35609" s="683"/>
      <c r="C35609" s="683"/>
      <c r="D35609" s="684"/>
    </row>
    <row r="35610" spans="2:4" ht="15" customHeight="1" x14ac:dyDescent="0.25">
      <c r="B35610" s="683"/>
      <c r="C35610" s="683"/>
      <c r="D35610" s="684"/>
    </row>
    <row r="35611" spans="2:4" ht="15" customHeight="1" x14ac:dyDescent="0.25">
      <c r="B35611" s="683"/>
      <c r="C35611" s="683"/>
      <c r="D35611" s="684"/>
    </row>
    <row r="35612" spans="2:4" ht="15" customHeight="1" x14ac:dyDescent="0.25">
      <c r="B35612" s="683"/>
      <c r="C35612" s="683"/>
      <c r="D35612" s="684"/>
    </row>
    <row r="35613" spans="2:4" ht="15" customHeight="1" x14ac:dyDescent="0.25">
      <c r="B35613" s="683"/>
      <c r="C35613" s="683"/>
      <c r="D35613" s="684"/>
    </row>
    <row r="35614" spans="2:4" ht="15" customHeight="1" x14ac:dyDescent="0.25">
      <c r="B35614" s="683"/>
      <c r="C35614" s="683"/>
      <c r="D35614" s="684"/>
    </row>
    <row r="35615" spans="2:4" ht="15" customHeight="1" x14ac:dyDescent="0.25">
      <c r="B35615" s="683"/>
      <c r="C35615" s="683"/>
      <c r="D35615" s="684"/>
    </row>
    <row r="35616" spans="2:4" ht="15" customHeight="1" x14ac:dyDescent="0.25">
      <c r="B35616" s="683"/>
      <c r="C35616" s="683"/>
      <c r="D35616" s="684"/>
    </row>
    <row r="35617" spans="2:4" ht="15" customHeight="1" x14ac:dyDescent="0.25">
      <c r="B35617" s="683"/>
      <c r="C35617" s="683"/>
      <c r="D35617" s="684"/>
    </row>
    <row r="35618" spans="2:4" ht="15" customHeight="1" x14ac:dyDescent="0.25">
      <c r="B35618" s="683"/>
      <c r="C35618" s="683"/>
      <c r="D35618" s="684"/>
    </row>
    <row r="35619" spans="2:4" ht="15" customHeight="1" x14ac:dyDescent="0.25">
      <c r="B35619" s="683"/>
      <c r="C35619" s="683"/>
      <c r="D35619" s="684"/>
    </row>
    <row r="35620" spans="2:4" ht="15" customHeight="1" x14ac:dyDescent="0.25">
      <c r="B35620" s="683"/>
      <c r="C35620" s="683"/>
      <c r="D35620" s="684"/>
    </row>
    <row r="35621" spans="2:4" ht="15" customHeight="1" x14ac:dyDescent="0.25">
      <c r="B35621" s="683"/>
      <c r="C35621" s="683"/>
      <c r="D35621" s="684"/>
    </row>
    <row r="35622" spans="2:4" ht="15" customHeight="1" x14ac:dyDescent="0.25">
      <c r="B35622" s="683"/>
      <c r="C35622" s="683"/>
      <c r="D35622" s="684"/>
    </row>
    <row r="35623" spans="2:4" ht="15" customHeight="1" x14ac:dyDescent="0.25">
      <c r="B35623" s="683"/>
      <c r="C35623" s="683"/>
      <c r="D35623" s="684"/>
    </row>
    <row r="35624" spans="2:4" ht="15" customHeight="1" x14ac:dyDescent="0.25">
      <c r="B35624" s="683"/>
      <c r="C35624" s="683"/>
      <c r="D35624" s="684"/>
    </row>
    <row r="35625" spans="2:4" ht="15" customHeight="1" x14ac:dyDescent="0.25">
      <c r="B35625" s="683"/>
      <c r="C35625" s="683"/>
      <c r="D35625" s="684"/>
    </row>
    <row r="35626" spans="2:4" ht="15" customHeight="1" x14ac:dyDescent="0.25">
      <c r="B35626" s="683"/>
      <c r="C35626" s="683"/>
      <c r="D35626" s="684"/>
    </row>
    <row r="35627" spans="2:4" ht="15" customHeight="1" x14ac:dyDescent="0.25">
      <c r="B35627" s="683"/>
      <c r="C35627" s="683"/>
      <c r="D35627" s="684"/>
    </row>
    <row r="35628" spans="2:4" ht="15" customHeight="1" x14ac:dyDescent="0.25">
      <c r="B35628" s="683"/>
      <c r="C35628" s="683"/>
      <c r="D35628" s="684"/>
    </row>
    <row r="35629" spans="2:4" ht="15" customHeight="1" x14ac:dyDescent="0.25">
      <c r="B35629" s="683"/>
      <c r="C35629" s="683"/>
      <c r="D35629" s="684"/>
    </row>
    <row r="35630" spans="2:4" ht="15" customHeight="1" x14ac:dyDescent="0.25">
      <c r="B35630" s="683"/>
      <c r="C35630" s="683"/>
      <c r="D35630" s="684"/>
    </row>
    <row r="35631" spans="2:4" ht="15" customHeight="1" x14ac:dyDescent="0.25">
      <c r="B35631" s="683"/>
      <c r="C35631" s="683"/>
      <c r="D35631" s="684"/>
    </row>
    <row r="35632" spans="2:4" ht="15" customHeight="1" x14ac:dyDescent="0.25">
      <c r="B35632" s="683"/>
      <c r="C35632" s="683"/>
      <c r="D35632" s="684"/>
    </row>
    <row r="35633" spans="2:4" ht="15" customHeight="1" x14ac:dyDescent="0.25">
      <c r="B35633" s="683"/>
      <c r="C35633" s="683"/>
      <c r="D35633" s="684"/>
    </row>
    <row r="35634" spans="2:4" ht="15" customHeight="1" x14ac:dyDescent="0.25">
      <c r="B35634" s="683"/>
      <c r="C35634" s="683"/>
      <c r="D35634" s="684"/>
    </row>
    <row r="35635" spans="2:4" ht="15" customHeight="1" x14ac:dyDescent="0.25">
      <c r="B35635" s="683"/>
      <c r="C35635" s="683"/>
      <c r="D35635" s="684"/>
    </row>
    <row r="35636" spans="2:4" ht="15" customHeight="1" x14ac:dyDescent="0.25">
      <c r="B35636" s="683"/>
      <c r="C35636" s="683"/>
      <c r="D35636" s="684"/>
    </row>
    <row r="35637" spans="2:4" ht="15" customHeight="1" x14ac:dyDescent="0.25">
      <c r="B35637" s="683"/>
      <c r="C35637" s="683"/>
      <c r="D35637" s="684"/>
    </row>
    <row r="35638" spans="2:4" ht="15" customHeight="1" x14ac:dyDescent="0.25">
      <c r="B35638" s="683"/>
      <c r="C35638" s="683"/>
      <c r="D35638" s="684"/>
    </row>
    <row r="35639" spans="2:4" ht="15" customHeight="1" x14ac:dyDescent="0.25">
      <c r="B35639" s="683"/>
      <c r="C35639" s="683"/>
      <c r="D35639" s="684"/>
    </row>
    <row r="35640" spans="2:4" ht="15" customHeight="1" x14ac:dyDescent="0.25">
      <c r="B35640" s="683"/>
      <c r="C35640" s="683"/>
      <c r="D35640" s="684"/>
    </row>
    <row r="35641" spans="2:4" ht="15" customHeight="1" x14ac:dyDescent="0.25">
      <c r="B35641" s="683"/>
      <c r="C35641" s="683"/>
      <c r="D35641" s="684"/>
    </row>
    <row r="35642" spans="2:4" ht="15" customHeight="1" x14ac:dyDescent="0.25">
      <c r="B35642" s="683"/>
      <c r="C35642" s="683"/>
      <c r="D35642" s="684"/>
    </row>
    <row r="35643" spans="2:4" ht="15" customHeight="1" x14ac:dyDescent="0.25">
      <c r="B35643" s="683"/>
      <c r="C35643" s="683"/>
      <c r="D35643" s="684"/>
    </row>
    <row r="35644" spans="2:4" ht="15" customHeight="1" x14ac:dyDescent="0.25">
      <c r="B35644" s="683"/>
      <c r="C35644" s="683"/>
      <c r="D35644" s="684"/>
    </row>
    <row r="35645" spans="2:4" ht="15" customHeight="1" x14ac:dyDescent="0.25">
      <c r="B35645" s="683"/>
      <c r="C35645" s="683"/>
      <c r="D35645" s="684"/>
    </row>
    <row r="35646" spans="2:4" ht="15" customHeight="1" x14ac:dyDescent="0.25">
      <c r="B35646" s="683"/>
      <c r="C35646" s="683"/>
      <c r="D35646" s="684"/>
    </row>
    <row r="35647" spans="2:4" ht="15" customHeight="1" x14ac:dyDescent="0.25">
      <c r="B35647" s="683"/>
      <c r="C35647" s="683"/>
      <c r="D35647" s="684"/>
    </row>
    <row r="35648" spans="2:4" ht="15" customHeight="1" x14ac:dyDescent="0.25">
      <c r="B35648" s="683"/>
      <c r="C35648" s="683"/>
      <c r="D35648" s="684"/>
    </row>
    <row r="35649" spans="2:4" ht="15" customHeight="1" x14ac:dyDescent="0.25">
      <c r="B35649" s="683"/>
      <c r="C35649" s="683"/>
      <c r="D35649" s="684"/>
    </row>
    <row r="35650" spans="2:4" ht="15" customHeight="1" x14ac:dyDescent="0.25">
      <c r="B35650" s="683"/>
      <c r="C35650" s="683"/>
      <c r="D35650" s="684"/>
    </row>
    <row r="35651" spans="2:4" ht="15" customHeight="1" x14ac:dyDescent="0.25">
      <c r="B35651" s="683"/>
      <c r="C35651" s="683"/>
      <c r="D35651" s="684"/>
    </row>
    <row r="35652" spans="2:4" ht="15" customHeight="1" x14ac:dyDescent="0.25">
      <c r="B35652" s="683"/>
      <c r="C35652" s="683"/>
      <c r="D35652" s="684"/>
    </row>
    <row r="35653" spans="2:4" ht="15" customHeight="1" x14ac:dyDescent="0.25">
      <c r="B35653" s="683"/>
      <c r="C35653" s="683"/>
      <c r="D35653" s="684"/>
    </row>
    <row r="35654" spans="2:4" ht="15" customHeight="1" x14ac:dyDescent="0.25">
      <c r="B35654" s="683"/>
      <c r="C35654" s="683"/>
      <c r="D35654" s="684"/>
    </row>
    <row r="35655" spans="2:4" ht="15" customHeight="1" x14ac:dyDescent="0.25">
      <c r="B35655" s="683"/>
      <c r="C35655" s="683"/>
      <c r="D35655" s="684"/>
    </row>
    <row r="35656" spans="2:4" ht="15" customHeight="1" x14ac:dyDescent="0.25">
      <c r="B35656" s="683"/>
      <c r="C35656" s="683"/>
      <c r="D35656" s="684"/>
    </row>
    <row r="35657" spans="2:4" ht="15" customHeight="1" x14ac:dyDescent="0.25">
      <c r="B35657" s="683"/>
      <c r="C35657" s="683"/>
      <c r="D35657" s="684"/>
    </row>
    <row r="35658" spans="2:4" ht="15" customHeight="1" x14ac:dyDescent="0.25">
      <c r="B35658" s="683"/>
      <c r="C35658" s="683"/>
      <c r="D35658" s="684"/>
    </row>
    <row r="35659" spans="2:4" ht="15" customHeight="1" x14ac:dyDescent="0.25">
      <c r="B35659" s="683"/>
      <c r="C35659" s="683"/>
      <c r="D35659" s="684"/>
    </row>
    <row r="35660" spans="2:4" ht="15" customHeight="1" x14ac:dyDescent="0.25">
      <c r="B35660" s="683"/>
      <c r="C35660" s="683"/>
      <c r="D35660" s="684"/>
    </row>
    <row r="35661" spans="2:4" ht="15" customHeight="1" x14ac:dyDescent="0.25">
      <c r="B35661" s="683"/>
      <c r="C35661" s="683"/>
      <c r="D35661" s="684"/>
    </row>
    <row r="35662" spans="2:4" ht="15" customHeight="1" x14ac:dyDescent="0.25">
      <c r="B35662" s="683"/>
      <c r="C35662" s="683"/>
      <c r="D35662" s="684"/>
    </row>
    <row r="35663" spans="2:4" ht="15" customHeight="1" x14ac:dyDescent="0.25">
      <c r="B35663" s="683"/>
      <c r="C35663" s="683"/>
      <c r="D35663" s="684"/>
    </row>
    <row r="35664" spans="2:4" ht="15" customHeight="1" x14ac:dyDescent="0.25">
      <c r="B35664" s="683"/>
      <c r="C35664" s="683"/>
      <c r="D35664" s="684"/>
    </row>
    <row r="35665" spans="2:4" ht="15" customHeight="1" x14ac:dyDescent="0.25">
      <c r="B35665" s="683"/>
      <c r="C35665" s="683"/>
      <c r="D35665" s="684"/>
    </row>
    <row r="35666" spans="2:4" ht="15" customHeight="1" x14ac:dyDescent="0.25">
      <c r="B35666" s="683"/>
      <c r="C35666" s="683"/>
      <c r="D35666" s="684"/>
    </row>
    <row r="35667" spans="2:4" ht="15" customHeight="1" x14ac:dyDescent="0.25">
      <c r="B35667" s="683"/>
      <c r="C35667" s="683"/>
      <c r="D35667" s="684"/>
    </row>
    <row r="35668" spans="2:4" ht="15" customHeight="1" x14ac:dyDescent="0.25">
      <c r="B35668" s="683"/>
      <c r="C35668" s="683"/>
      <c r="D35668" s="684"/>
    </row>
    <row r="35669" spans="2:4" ht="15" customHeight="1" x14ac:dyDescent="0.25">
      <c r="B35669" s="683"/>
      <c r="C35669" s="683"/>
      <c r="D35669" s="684"/>
    </row>
    <row r="35670" spans="2:4" ht="15" customHeight="1" x14ac:dyDescent="0.25">
      <c r="B35670" s="683"/>
      <c r="C35670" s="683"/>
      <c r="D35670" s="684"/>
    </row>
    <row r="35671" spans="2:4" ht="15" customHeight="1" x14ac:dyDescent="0.25">
      <c r="B35671" s="683"/>
      <c r="C35671" s="683"/>
      <c r="D35671" s="684"/>
    </row>
    <row r="35672" spans="2:4" ht="15" customHeight="1" x14ac:dyDescent="0.25">
      <c r="B35672" s="683"/>
      <c r="C35672" s="683"/>
      <c r="D35672" s="684"/>
    </row>
    <row r="35673" spans="2:4" ht="15" customHeight="1" x14ac:dyDescent="0.25">
      <c r="B35673" s="683"/>
      <c r="C35673" s="683"/>
      <c r="D35673" s="684"/>
    </row>
    <row r="35674" spans="2:4" ht="15" customHeight="1" x14ac:dyDescent="0.25">
      <c r="B35674" s="683"/>
      <c r="C35674" s="683"/>
      <c r="D35674" s="684"/>
    </row>
    <row r="35675" spans="2:4" ht="15" customHeight="1" x14ac:dyDescent="0.25">
      <c r="B35675" s="683"/>
      <c r="C35675" s="683"/>
      <c r="D35675" s="684"/>
    </row>
    <row r="35676" spans="2:4" ht="15" customHeight="1" x14ac:dyDescent="0.25">
      <c r="B35676" s="683"/>
      <c r="C35676" s="683"/>
      <c r="D35676" s="684"/>
    </row>
    <row r="35677" spans="2:4" ht="15" customHeight="1" x14ac:dyDescent="0.25">
      <c r="B35677" s="683"/>
      <c r="C35677" s="683"/>
      <c r="D35677" s="684"/>
    </row>
    <row r="35678" spans="2:4" ht="15" customHeight="1" x14ac:dyDescent="0.25">
      <c r="B35678" s="683"/>
      <c r="C35678" s="683"/>
      <c r="D35678" s="684"/>
    </row>
    <row r="35679" spans="2:4" ht="15" customHeight="1" x14ac:dyDescent="0.25">
      <c r="B35679" s="683"/>
      <c r="C35679" s="683"/>
      <c r="D35679" s="684"/>
    </row>
    <row r="35680" spans="2:4" ht="15" customHeight="1" x14ac:dyDescent="0.25">
      <c r="B35680" s="683"/>
      <c r="C35680" s="683"/>
      <c r="D35680" s="684"/>
    </row>
    <row r="35681" spans="2:4" ht="15" customHeight="1" x14ac:dyDescent="0.25">
      <c r="B35681" s="683"/>
      <c r="C35681" s="683"/>
      <c r="D35681" s="684"/>
    </row>
    <row r="35682" spans="2:4" ht="15" customHeight="1" x14ac:dyDescent="0.25">
      <c r="B35682" s="683"/>
      <c r="C35682" s="683"/>
      <c r="D35682" s="684"/>
    </row>
    <row r="35683" spans="2:4" ht="15" customHeight="1" x14ac:dyDescent="0.25">
      <c r="B35683" s="683"/>
      <c r="C35683" s="683"/>
      <c r="D35683" s="684"/>
    </row>
    <row r="35684" spans="2:4" ht="15" customHeight="1" x14ac:dyDescent="0.25">
      <c r="B35684" s="683"/>
      <c r="C35684" s="683"/>
      <c r="D35684" s="684"/>
    </row>
    <row r="35685" spans="2:4" ht="15" customHeight="1" x14ac:dyDescent="0.25">
      <c r="B35685" s="683"/>
      <c r="C35685" s="683"/>
      <c r="D35685" s="684"/>
    </row>
    <row r="35686" spans="2:4" ht="15" customHeight="1" x14ac:dyDescent="0.25">
      <c r="B35686" s="683"/>
      <c r="C35686" s="683"/>
      <c r="D35686" s="684"/>
    </row>
    <row r="35687" spans="2:4" ht="15" customHeight="1" x14ac:dyDescent="0.25">
      <c r="B35687" s="683"/>
      <c r="C35687" s="683"/>
      <c r="D35687" s="684"/>
    </row>
    <row r="35688" spans="2:4" ht="15" customHeight="1" x14ac:dyDescent="0.25">
      <c r="B35688" s="683"/>
      <c r="C35688" s="683"/>
      <c r="D35688" s="684"/>
    </row>
    <row r="35689" spans="2:4" ht="15" customHeight="1" x14ac:dyDescent="0.25">
      <c r="B35689" s="683"/>
      <c r="C35689" s="683"/>
      <c r="D35689" s="684"/>
    </row>
    <row r="35690" spans="2:4" ht="15" customHeight="1" x14ac:dyDescent="0.25">
      <c r="B35690" s="683"/>
      <c r="C35690" s="683"/>
      <c r="D35690" s="684"/>
    </row>
    <row r="35691" spans="2:4" ht="15" customHeight="1" x14ac:dyDescent="0.25">
      <c r="B35691" s="683"/>
      <c r="C35691" s="683"/>
      <c r="D35691" s="684"/>
    </row>
    <row r="35692" spans="2:4" ht="15" customHeight="1" x14ac:dyDescent="0.25">
      <c r="B35692" s="683"/>
      <c r="C35692" s="683"/>
      <c r="D35692" s="684"/>
    </row>
    <row r="35693" spans="2:4" ht="15" customHeight="1" x14ac:dyDescent="0.25">
      <c r="B35693" s="683"/>
      <c r="C35693" s="683"/>
      <c r="D35693" s="684"/>
    </row>
    <row r="35694" spans="2:4" ht="15" customHeight="1" x14ac:dyDescent="0.25">
      <c r="B35694" s="683"/>
      <c r="C35694" s="683"/>
      <c r="D35694" s="684"/>
    </row>
    <row r="35695" spans="2:4" ht="15" customHeight="1" x14ac:dyDescent="0.25">
      <c r="B35695" s="683"/>
      <c r="C35695" s="683"/>
      <c r="D35695" s="684"/>
    </row>
    <row r="35696" spans="2:4" ht="15" customHeight="1" x14ac:dyDescent="0.25">
      <c r="B35696" s="683"/>
      <c r="C35696" s="683"/>
      <c r="D35696" s="684"/>
    </row>
    <row r="35697" spans="2:4" ht="15" customHeight="1" x14ac:dyDescent="0.25">
      <c r="B35697" s="683"/>
      <c r="C35697" s="683"/>
      <c r="D35697" s="684"/>
    </row>
    <row r="35698" spans="2:4" ht="15" customHeight="1" x14ac:dyDescent="0.25">
      <c r="B35698" s="683"/>
      <c r="C35698" s="683"/>
      <c r="D35698" s="684"/>
    </row>
    <row r="35699" spans="2:4" ht="15" customHeight="1" x14ac:dyDescent="0.25">
      <c r="B35699" s="683"/>
      <c r="C35699" s="683"/>
      <c r="D35699" s="684"/>
    </row>
    <row r="35700" spans="2:4" ht="15" customHeight="1" x14ac:dyDescent="0.25">
      <c r="B35700" s="683"/>
      <c r="C35700" s="683"/>
      <c r="D35700" s="684"/>
    </row>
    <row r="35701" spans="2:4" ht="15" customHeight="1" x14ac:dyDescent="0.25">
      <c r="B35701" s="683"/>
      <c r="C35701" s="683"/>
      <c r="D35701" s="684"/>
    </row>
    <row r="35702" spans="2:4" ht="15" customHeight="1" x14ac:dyDescent="0.25">
      <c r="B35702" s="683"/>
      <c r="C35702" s="683"/>
      <c r="D35702" s="684"/>
    </row>
    <row r="35703" spans="2:4" ht="15" customHeight="1" x14ac:dyDescent="0.25">
      <c r="B35703" s="683"/>
      <c r="C35703" s="683"/>
      <c r="D35703" s="684"/>
    </row>
    <row r="35704" spans="2:4" ht="15" customHeight="1" x14ac:dyDescent="0.25">
      <c r="B35704" s="683"/>
      <c r="C35704" s="683"/>
      <c r="D35704" s="684"/>
    </row>
    <row r="35705" spans="2:4" ht="15" customHeight="1" x14ac:dyDescent="0.25">
      <c r="B35705" s="683"/>
      <c r="C35705" s="683"/>
      <c r="D35705" s="684"/>
    </row>
    <row r="35706" spans="2:4" ht="15" customHeight="1" x14ac:dyDescent="0.25">
      <c r="B35706" s="683"/>
      <c r="C35706" s="683"/>
      <c r="D35706" s="684"/>
    </row>
    <row r="35707" spans="2:4" ht="15" customHeight="1" x14ac:dyDescent="0.25">
      <c r="B35707" s="683"/>
      <c r="C35707" s="683"/>
      <c r="D35707" s="684"/>
    </row>
    <row r="35708" spans="2:4" ht="15" customHeight="1" x14ac:dyDescent="0.25">
      <c r="B35708" s="683"/>
      <c r="C35708" s="683"/>
      <c r="D35708" s="684"/>
    </row>
    <row r="35709" spans="2:4" ht="15" customHeight="1" x14ac:dyDescent="0.25">
      <c r="B35709" s="683"/>
      <c r="C35709" s="683"/>
      <c r="D35709" s="684"/>
    </row>
    <row r="35710" spans="2:4" ht="15" customHeight="1" x14ac:dyDescent="0.25">
      <c r="B35710" s="683"/>
      <c r="C35710" s="683"/>
      <c r="D35710" s="684"/>
    </row>
    <row r="35711" spans="2:4" ht="15" customHeight="1" x14ac:dyDescent="0.25">
      <c r="B35711" s="683"/>
      <c r="C35711" s="683"/>
      <c r="D35711" s="684"/>
    </row>
    <row r="35712" spans="2:4" ht="15" customHeight="1" x14ac:dyDescent="0.25">
      <c r="B35712" s="683"/>
      <c r="C35712" s="683"/>
      <c r="D35712" s="684"/>
    </row>
    <row r="35713" spans="2:4" ht="15" customHeight="1" x14ac:dyDescent="0.25">
      <c r="B35713" s="683"/>
      <c r="C35713" s="683"/>
      <c r="D35713" s="684"/>
    </row>
    <row r="35714" spans="2:4" ht="15" customHeight="1" x14ac:dyDescent="0.25">
      <c r="B35714" s="683"/>
      <c r="C35714" s="683"/>
      <c r="D35714" s="684"/>
    </row>
    <row r="35715" spans="2:4" ht="15" customHeight="1" x14ac:dyDescent="0.25">
      <c r="B35715" s="683"/>
      <c r="C35715" s="683"/>
      <c r="D35715" s="684"/>
    </row>
    <row r="35716" spans="2:4" ht="15" customHeight="1" x14ac:dyDescent="0.25">
      <c r="B35716" s="683"/>
      <c r="C35716" s="683"/>
      <c r="D35716" s="684"/>
    </row>
    <row r="35717" spans="2:4" ht="15" customHeight="1" x14ac:dyDescent="0.25">
      <c r="B35717" s="683"/>
      <c r="C35717" s="683"/>
      <c r="D35717" s="684"/>
    </row>
    <row r="35718" spans="2:4" ht="15" customHeight="1" x14ac:dyDescent="0.25">
      <c r="B35718" s="683"/>
      <c r="C35718" s="683"/>
      <c r="D35718" s="684"/>
    </row>
    <row r="35719" spans="2:4" ht="15" customHeight="1" x14ac:dyDescent="0.25">
      <c r="B35719" s="683"/>
      <c r="C35719" s="683"/>
      <c r="D35719" s="684"/>
    </row>
    <row r="35720" spans="2:4" ht="15" customHeight="1" x14ac:dyDescent="0.25">
      <c r="B35720" s="683"/>
      <c r="C35720" s="683"/>
      <c r="D35720" s="684"/>
    </row>
    <row r="35721" spans="2:4" ht="15" customHeight="1" x14ac:dyDescent="0.25">
      <c r="B35721" s="683"/>
      <c r="C35721" s="683"/>
      <c r="D35721" s="684"/>
    </row>
    <row r="35722" spans="2:4" ht="15" customHeight="1" x14ac:dyDescent="0.25">
      <c r="B35722" s="683"/>
      <c r="C35722" s="683"/>
      <c r="D35722" s="684"/>
    </row>
    <row r="35723" spans="2:4" ht="15" customHeight="1" x14ac:dyDescent="0.25">
      <c r="B35723" s="683"/>
      <c r="C35723" s="683"/>
      <c r="D35723" s="684"/>
    </row>
    <row r="35724" spans="2:4" ht="15" customHeight="1" x14ac:dyDescent="0.25">
      <c r="B35724" s="683"/>
      <c r="C35724" s="683"/>
      <c r="D35724" s="684"/>
    </row>
    <row r="35725" spans="2:4" ht="15" customHeight="1" x14ac:dyDescent="0.25">
      <c r="B35725" s="683"/>
      <c r="C35725" s="683"/>
      <c r="D35725" s="684"/>
    </row>
    <row r="35726" spans="2:4" ht="15" customHeight="1" x14ac:dyDescent="0.25">
      <c r="B35726" s="683"/>
      <c r="C35726" s="683"/>
      <c r="D35726" s="684"/>
    </row>
    <row r="35727" spans="2:4" ht="15" customHeight="1" x14ac:dyDescent="0.25">
      <c r="B35727" s="683"/>
      <c r="C35727" s="683"/>
      <c r="D35727" s="684"/>
    </row>
    <row r="35728" spans="2:4" ht="15" customHeight="1" x14ac:dyDescent="0.25">
      <c r="B35728" s="683"/>
      <c r="C35728" s="683"/>
      <c r="D35728" s="684"/>
    </row>
    <row r="35729" spans="2:4" ht="15" customHeight="1" x14ac:dyDescent="0.25">
      <c r="B35729" s="683"/>
      <c r="C35729" s="683"/>
      <c r="D35729" s="684"/>
    </row>
    <row r="35730" spans="2:4" ht="15" customHeight="1" x14ac:dyDescent="0.25">
      <c r="B35730" s="683"/>
      <c r="C35730" s="683"/>
      <c r="D35730" s="684"/>
    </row>
    <row r="35731" spans="2:4" ht="15" customHeight="1" x14ac:dyDescent="0.25">
      <c r="B35731" s="683"/>
      <c r="C35731" s="683"/>
      <c r="D35731" s="684"/>
    </row>
    <row r="35732" spans="2:4" ht="15" customHeight="1" x14ac:dyDescent="0.25">
      <c r="B35732" s="683"/>
      <c r="C35732" s="683"/>
      <c r="D35732" s="684"/>
    </row>
    <row r="35733" spans="2:4" ht="15" customHeight="1" x14ac:dyDescent="0.25">
      <c r="B35733" s="683"/>
      <c r="C35733" s="683"/>
      <c r="D35733" s="684"/>
    </row>
    <row r="35734" spans="2:4" ht="15" customHeight="1" x14ac:dyDescent="0.25">
      <c r="B35734" s="683"/>
      <c r="C35734" s="683"/>
      <c r="D35734" s="684"/>
    </row>
    <row r="35735" spans="2:4" ht="15" customHeight="1" x14ac:dyDescent="0.25">
      <c r="B35735" s="683"/>
      <c r="C35735" s="683"/>
      <c r="D35735" s="684"/>
    </row>
    <row r="35736" spans="2:4" ht="15" customHeight="1" x14ac:dyDescent="0.25">
      <c r="B35736" s="683"/>
      <c r="C35736" s="683"/>
      <c r="D35736" s="684"/>
    </row>
    <row r="35737" spans="2:4" ht="15" customHeight="1" x14ac:dyDescent="0.25">
      <c r="B35737" s="683"/>
      <c r="C35737" s="683"/>
      <c r="D35737" s="684"/>
    </row>
    <row r="35738" spans="2:4" ht="15" customHeight="1" x14ac:dyDescent="0.25">
      <c r="B35738" s="683"/>
      <c r="C35738" s="683"/>
      <c r="D35738" s="684"/>
    </row>
    <row r="35739" spans="2:4" ht="15" customHeight="1" x14ac:dyDescent="0.25">
      <c r="B35739" s="683"/>
      <c r="C35739" s="683"/>
      <c r="D35739" s="684"/>
    </row>
    <row r="35740" spans="2:4" ht="15" customHeight="1" x14ac:dyDescent="0.25">
      <c r="B35740" s="683"/>
      <c r="C35740" s="683"/>
      <c r="D35740" s="684"/>
    </row>
    <row r="35741" spans="2:4" ht="15" customHeight="1" x14ac:dyDescent="0.25">
      <c r="B35741" s="683"/>
      <c r="C35741" s="683"/>
      <c r="D35741" s="684"/>
    </row>
    <row r="35742" spans="2:4" ht="15" customHeight="1" x14ac:dyDescent="0.25">
      <c r="B35742" s="683"/>
      <c r="C35742" s="683"/>
      <c r="D35742" s="684"/>
    </row>
    <row r="35743" spans="2:4" ht="15" customHeight="1" x14ac:dyDescent="0.25">
      <c r="B35743" s="683"/>
      <c r="C35743" s="683"/>
      <c r="D35743" s="684"/>
    </row>
    <row r="35744" spans="2:4" ht="15" customHeight="1" x14ac:dyDescent="0.25">
      <c r="B35744" s="683"/>
      <c r="C35744" s="683"/>
      <c r="D35744" s="684"/>
    </row>
    <row r="35745" spans="2:4" ht="15" customHeight="1" x14ac:dyDescent="0.25">
      <c r="B35745" s="683"/>
      <c r="C35745" s="683"/>
      <c r="D35745" s="684"/>
    </row>
    <row r="35746" spans="2:4" ht="15" customHeight="1" x14ac:dyDescent="0.25">
      <c r="B35746" s="683"/>
      <c r="C35746" s="683"/>
      <c r="D35746" s="684"/>
    </row>
    <row r="35747" spans="2:4" ht="15" customHeight="1" x14ac:dyDescent="0.25">
      <c r="B35747" s="683"/>
      <c r="C35747" s="683"/>
      <c r="D35747" s="684"/>
    </row>
    <row r="35748" spans="2:4" ht="15" customHeight="1" x14ac:dyDescent="0.25">
      <c r="B35748" s="683"/>
      <c r="C35748" s="683"/>
      <c r="D35748" s="684"/>
    </row>
    <row r="35749" spans="2:4" ht="15" customHeight="1" x14ac:dyDescent="0.25">
      <c r="B35749" s="683"/>
      <c r="C35749" s="683"/>
      <c r="D35749" s="684"/>
    </row>
    <row r="35750" spans="2:4" ht="15" customHeight="1" x14ac:dyDescent="0.25">
      <c r="B35750" s="683"/>
      <c r="C35750" s="683"/>
      <c r="D35750" s="684"/>
    </row>
    <row r="35751" spans="2:4" ht="15" customHeight="1" x14ac:dyDescent="0.25">
      <c r="B35751" s="683"/>
      <c r="C35751" s="683"/>
      <c r="D35751" s="684"/>
    </row>
    <row r="35752" spans="2:4" ht="15" customHeight="1" x14ac:dyDescent="0.25">
      <c r="B35752" s="683"/>
      <c r="C35752" s="683"/>
      <c r="D35752" s="684"/>
    </row>
    <row r="35753" spans="2:4" ht="15" customHeight="1" x14ac:dyDescent="0.25">
      <c r="B35753" s="683"/>
      <c r="C35753" s="683"/>
      <c r="D35753" s="684"/>
    </row>
    <row r="35754" spans="2:4" ht="15" customHeight="1" x14ac:dyDescent="0.25">
      <c r="B35754" s="683"/>
      <c r="C35754" s="683"/>
      <c r="D35754" s="684"/>
    </row>
    <row r="35755" spans="2:4" ht="15" customHeight="1" x14ac:dyDescent="0.25">
      <c r="B35755" s="683"/>
      <c r="C35755" s="683"/>
      <c r="D35755" s="684"/>
    </row>
    <row r="35756" spans="2:4" ht="15" customHeight="1" x14ac:dyDescent="0.25">
      <c r="B35756" s="683"/>
      <c r="C35756" s="683"/>
      <c r="D35756" s="684"/>
    </row>
    <row r="35757" spans="2:4" ht="15" customHeight="1" x14ac:dyDescent="0.25">
      <c r="B35757" s="683"/>
      <c r="C35757" s="683"/>
      <c r="D35757" s="684"/>
    </row>
    <row r="35758" spans="2:4" ht="15" customHeight="1" x14ac:dyDescent="0.25">
      <c r="B35758" s="683"/>
      <c r="C35758" s="683"/>
      <c r="D35758" s="684"/>
    </row>
    <row r="35759" spans="2:4" ht="15" customHeight="1" x14ac:dyDescent="0.25">
      <c r="B35759" s="683"/>
      <c r="C35759" s="683"/>
      <c r="D35759" s="684"/>
    </row>
    <row r="35760" spans="2:4" ht="15" customHeight="1" x14ac:dyDescent="0.25">
      <c r="B35760" s="683"/>
      <c r="C35760" s="683"/>
      <c r="D35760" s="684"/>
    </row>
    <row r="35761" spans="2:4" ht="15" customHeight="1" x14ac:dyDescent="0.25">
      <c r="B35761" s="683"/>
      <c r="C35761" s="683"/>
      <c r="D35761" s="684"/>
    </row>
    <row r="35762" spans="2:4" ht="15" customHeight="1" x14ac:dyDescent="0.25">
      <c r="B35762" s="683"/>
      <c r="C35762" s="683"/>
      <c r="D35762" s="684"/>
    </row>
    <row r="35763" spans="2:4" ht="15" customHeight="1" x14ac:dyDescent="0.25">
      <c r="B35763" s="683"/>
      <c r="C35763" s="683"/>
      <c r="D35763" s="684"/>
    </row>
    <row r="35764" spans="2:4" ht="15" customHeight="1" x14ac:dyDescent="0.25">
      <c r="B35764" s="683"/>
      <c r="C35764" s="683"/>
      <c r="D35764" s="684"/>
    </row>
    <row r="35765" spans="2:4" ht="15" customHeight="1" x14ac:dyDescent="0.25">
      <c r="B35765" s="683"/>
      <c r="C35765" s="683"/>
      <c r="D35765" s="684"/>
    </row>
    <row r="35766" spans="2:4" ht="15" customHeight="1" x14ac:dyDescent="0.25">
      <c r="B35766" s="683"/>
      <c r="C35766" s="683"/>
      <c r="D35766" s="684"/>
    </row>
    <row r="35767" spans="2:4" ht="15" customHeight="1" x14ac:dyDescent="0.25">
      <c r="B35767" s="683"/>
      <c r="C35767" s="683"/>
      <c r="D35767" s="684"/>
    </row>
    <row r="35768" spans="2:4" ht="15" customHeight="1" x14ac:dyDescent="0.25">
      <c r="B35768" s="683"/>
      <c r="C35768" s="683"/>
      <c r="D35768" s="684"/>
    </row>
    <row r="35769" spans="2:4" ht="15" customHeight="1" x14ac:dyDescent="0.25">
      <c r="B35769" s="683"/>
      <c r="C35769" s="683"/>
      <c r="D35769" s="684"/>
    </row>
    <row r="35770" spans="2:4" ht="15" customHeight="1" x14ac:dyDescent="0.25">
      <c r="B35770" s="683"/>
      <c r="C35770" s="683"/>
      <c r="D35770" s="684"/>
    </row>
    <row r="35771" spans="2:4" ht="15" customHeight="1" x14ac:dyDescent="0.25">
      <c r="B35771" s="683"/>
      <c r="C35771" s="683"/>
      <c r="D35771" s="684"/>
    </row>
    <row r="35772" spans="2:4" ht="15" customHeight="1" x14ac:dyDescent="0.25">
      <c r="B35772" s="683"/>
      <c r="C35772" s="683"/>
      <c r="D35772" s="684"/>
    </row>
    <row r="35773" spans="2:4" ht="15" customHeight="1" x14ac:dyDescent="0.25">
      <c r="B35773" s="683"/>
      <c r="C35773" s="683"/>
      <c r="D35773" s="684"/>
    </row>
    <row r="35774" spans="2:4" ht="15" customHeight="1" x14ac:dyDescent="0.25">
      <c r="B35774" s="683"/>
      <c r="C35774" s="683"/>
      <c r="D35774" s="684"/>
    </row>
    <row r="35775" spans="2:4" ht="15" customHeight="1" x14ac:dyDescent="0.25">
      <c r="B35775" s="683"/>
      <c r="C35775" s="683"/>
      <c r="D35775" s="684"/>
    </row>
    <row r="35776" spans="2:4" ht="15" customHeight="1" x14ac:dyDescent="0.25">
      <c r="B35776" s="683"/>
      <c r="C35776" s="683"/>
      <c r="D35776" s="684"/>
    </row>
    <row r="35777" spans="2:4" ht="15" customHeight="1" x14ac:dyDescent="0.25">
      <c r="B35777" s="683"/>
      <c r="C35777" s="683"/>
      <c r="D35777" s="684"/>
    </row>
    <row r="35778" spans="2:4" ht="15" customHeight="1" x14ac:dyDescent="0.25">
      <c r="B35778" s="683"/>
      <c r="C35778" s="683"/>
      <c r="D35778" s="684"/>
    </row>
    <row r="35779" spans="2:4" ht="15" customHeight="1" x14ac:dyDescent="0.25">
      <c r="B35779" s="683"/>
      <c r="C35779" s="683"/>
      <c r="D35779" s="684"/>
    </row>
    <row r="35780" spans="2:4" ht="15" customHeight="1" x14ac:dyDescent="0.25">
      <c r="B35780" s="683"/>
      <c r="C35780" s="683"/>
      <c r="D35780" s="684"/>
    </row>
    <row r="35781" spans="2:4" ht="15" customHeight="1" x14ac:dyDescent="0.25">
      <c r="B35781" s="683"/>
      <c r="C35781" s="683"/>
      <c r="D35781" s="684"/>
    </row>
    <row r="35782" spans="2:4" ht="15" customHeight="1" x14ac:dyDescent="0.25">
      <c r="B35782" s="683"/>
      <c r="C35782" s="683"/>
      <c r="D35782" s="684"/>
    </row>
    <row r="35783" spans="2:4" ht="15" customHeight="1" x14ac:dyDescent="0.25">
      <c r="B35783" s="683"/>
      <c r="C35783" s="683"/>
      <c r="D35783" s="684"/>
    </row>
    <row r="35784" spans="2:4" ht="15" customHeight="1" x14ac:dyDescent="0.25">
      <c r="B35784" s="683"/>
      <c r="C35784" s="683"/>
      <c r="D35784" s="684"/>
    </row>
    <row r="35785" spans="2:4" ht="15" customHeight="1" x14ac:dyDescent="0.25">
      <c r="B35785" s="683"/>
      <c r="C35785" s="683"/>
      <c r="D35785" s="684"/>
    </row>
    <row r="35786" spans="2:4" ht="15" customHeight="1" x14ac:dyDescent="0.25">
      <c r="B35786" s="683"/>
      <c r="C35786" s="683"/>
      <c r="D35786" s="684"/>
    </row>
    <row r="35787" spans="2:4" ht="15" customHeight="1" x14ac:dyDescent="0.25">
      <c r="B35787" s="683"/>
      <c r="C35787" s="683"/>
      <c r="D35787" s="684"/>
    </row>
    <row r="35788" spans="2:4" ht="15" customHeight="1" x14ac:dyDescent="0.25">
      <c r="B35788" s="683"/>
      <c r="C35788" s="683"/>
      <c r="D35788" s="684"/>
    </row>
    <row r="35789" spans="2:4" ht="15" customHeight="1" x14ac:dyDescent="0.25">
      <c r="B35789" s="683"/>
      <c r="C35789" s="683"/>
      <c r="D35789" s="684"/>
    </row>
    <row r="35790" spans="2:4" ht="15" customHeight="1" x14ac:dyDescent="0.25">
      <c r="B35790" s="683"/>
      <c r="C35790" s="683"/>
      <c r="D35790" s="684"/>
    </row>
    <row r="35791" spans="2:4" ht="15" customHeight="1" x14ac:dyDescent="0.25">
      <c r="B35791" s="683"/>
      <c r="C35791" s="683"/>
      <c r="D35791" s="684"/>
    </row>
    <row r="35792" spans="2:4" ht="15" customHeight="1" x14ac:dyDescent="0.25">
      <c r="B35792" s="683"/>
      <c r="C35792" s="683"/>
      <c r="D35792" s="684"/>
    </row>
    <row r="35793" spans="2:4" ht="15" customHeight="1" x14ac:dyDescent="0.25">
      <c r="B35793" s="683"/>
      <c r="C35793" s="683"/>
      <c r="D35793" s="684"/>
    </row>
    <row r="35794" spans="2:4" ht="15" customHeight="1" x14ac:dyDescent="0.25">
      <c r="B35794" s="683"/>
      <c r="C35794" s="683"/>
      <c r="D35794" s="684"/>
    </row>
    <row r="35795" spans="2:4" ht="15" customHeight="1" x14ac:dyDescent="0.25">
      <c r="B35795" s="683"/>
      <c r="C35795" s="683"/>
      <c r="D35795" s="684"/>
    </row>
    <row r="35796" spans="2:4" ht="15" customHeight="1" x14ac:dyDescent="0.25">
      <c r="B35796" s="683"/>
      <c r="C35796" s="683"/>
      <c r="D35796" s="684"/>
    </row>
    <row r="35797" spans="2:4" ht="15" customHeight="1" x14ac:dyDescent="0.25">
      <c r="B35797" s="683"/>
      <c r="C35797" s="683"/>
      <c r="D35797" s="684"/>
    </row>
    <row r="35798" spans="2:4" ht="15" customHeight="1" x14ac:dyDescent="0.25">
      <c r="B35798" s="683"/>
      <c r="C35798" s="683"/>
      <c r="D35798" s="684"/>
    </row>
    <row r="35799" spans="2:4" ht="15" customHeight="1" x14ac:dyDescent="0.25">
      <c r="B35799" s="683"/>
      <c r="C35799" s="683"/>
      <c r="D35799" s="684"/>
    </row>
    <row r="35800" spans="2:4" ht="15" customHeight="1" x14ac:dyDescent="0.25">
      <c r="B35800" s="683"/>
      <c r="C35800" s="683"/>
      <c r="D35800" s="684"/>
    </row>
    <row r="35801" spans="2:4" ht="15" customHeight="1" x14ac:dyDescent="0.25">
      <c r="B35801" s="683"/>
      <c r="C35801" s="683"/>
      <c r="D35801" s="684"/>
    </row>
    <row r="35802" spans="2:4" ht="15" customHeight="1" x14ac:dyDescent="0.25">
      <c r="B35802" s="683"/>
      <c r="C35802" s="683"/>
      <c r="D35802" s="684"/>
    </row>
    <row r="35803" spans="2:4" ht="15" customHeight="1" x14ac:dyDescent="0.25">
      <c r="B35803" s="683"/>
      <c r="C35803" s="683"/>
      <c r="D35803" s="684"/>
    </row>
    <row r="35804" spans="2:4" ht="15" customHeight="1" x14ac:dyDescent="0.25">
      <c r="B35804" s="683"/>
      <c r="C35804" s="683"/>
      <c r="D35804" s="684"/>
    </row>
    <row r="35805" spans="2:4" ht="15" customHeight="1" x14ac:dyDescent="0.25">
      <c r="B35805" s="683"/>
      <c r="C35805" s="683"/>
      <c r="D35805" s="684"/>
    </row>
    <row r="35806" spans="2:4" ht="15" customHeight="1" x14ac:dyDescent="0.25">
      <c r="B35806" s="683"/>
      <c r="C35806" s="683"/>
      <c r="D35806" s="684"/>
    </row>
    <row r="35807" spans="2:4" ht="15" customHeight="1" x14ac:dyDescent="0.25">
      <c r="B35807" s="683"/>
      <c r="C35807" s="683"/>
      <c r="D35807" s="684"/>
    </row>
    <row r="35808" spans="2:4" ht="15" customHeight="1" x14ac:dyDescent="0.25">
      <c r="B35808" s="683"/>
      <c r="C35808" s="683"/>
      <c r="D35808" s="684"/>
    </row>
    <row r="35809" spans="2:4" ht="15" customHeight="1" x14ac:dyDescent="0.25">
      <c r="B35809" s="683"/>
      <c r="C35809" s="683"/>
      <c r="D35809" s="684"/>
    </row>
    <row r="35810" spans="2:4" ht="15" customHeight="1" x14ac:dyDescent="0.25">
      <c r="B35810" s="683"/>
      <c r="C35810" s="683"/>
      <c r="D35810" s="684"/>
    </row>
    <row r="35811" spans="2:4" ht="15" customHeight="1" x14ac:dyDescent="0.25">
      <c r="B35811" s="683"/>
      <c r="C35811" s="683"/>
      <c r="D35811" s="684"/>
    </row>
    <row r="35812" spans="2:4" ht="15" customHeight="1" x14ac:dyDescent="0.25">
      <c r="B35812" s="683"/>
      <c r="C35812" s="683"/>
      <c r="D35812" s="684"/>
    </row>
    <row r="35813" spans="2:4" ht="15" customHeight="1" x14ac:dyDescent="0.25">
      <c r="B35813" s="683"/>
      <c r="C35813" s="683"/>
      <c r="D35813" s="684"/>
    </row>
    <row r="35814" spans="2:4" ht="15" customHeight="1" x14ac:dyDescent="0.25">
      <c r="B35814" s="683"/>
      <c r="C35814" s="683"/>
      <c r="D35814" s="684"/>
    </row>
    <row r="35815" spans="2:4" ht="15" customHeight="1" x14ac:dyDescent="0.25">
      <c r="B35815" s="683"/>
      <c r="C35815" s="683"/>
      <c r="D35815" s="684"/>
    </row>
    <row r="35816" spans="2:4" ht="15" customHeight="1" x14ac:dyDescent="0.25">
      <c r="B35816" s="683"/>
      <c r="C35816" s="683"/>
      <c r="D35816" s="684"/>
    </row>
    <row r="35817" spans="2:4" ht="15" customHeight="1" x14ac:dyDescent="0.25">
      <c r="B35817" s="683"/>
      <c r="C35817" s="683"/>
      <c r="D35817" s="684"/>
    </row>
    <row r="35818" spans="2:4" ht="15" customHeight="1" x14ac:dyDescent="0.25">
      <c r="B35818" s="683"/>
      <c r="C35818" s="683"/>
      <c r="D35818" s="684"/>
    </row>
    <row r="35819" spans="2:4" ht="15" customHeight="1" x14ac:dyDescent="0.25">
      <c r="B35819" s="683"/>
      <c r="C35819" s="683"/>
      <c r="D35819" s="684"/>
    </row>
    <row r="35820" spans="2:4" ht="15" customHeight="1" x14ac:dyDescent="0.25">
      <c r="B35820" s="683"/>
      <c r="C35820" s="683"/>
      <c r="D35820" s="684"/>
    </row>
    <row r="35821" spans="2:4" ht="15" customHeight="1" x14ac:dyDescent="0.25">
      <c r="B35821" s="683"/>
      <c r="C35821" s="683"/>
      <c r="D35821" s="684"/>
    </row>
    <row r="35822" spans="2:4" ht="15" customHeight="1" x14ac:dyDescent="0.25">
      <c r="B35822" s="683"/>
      <c r="C35822" s="683"/>
      <c r="D35822" s="684"/>
    </row>
    <row r="35823" spans="2:4" ht="15" customHeight="1" x14ac:dyDescent="0.25">
      <c r="B35823" s="683"/>
      <c r="C35823" s="683"/>
      <c r="D35823" s="684"/>
    </row>
    <row r="35824" spans="2:4" ht="15" customHeight="1" x14ac:dyDescent="0.25">
      <c r="B35824" s="683"/>
      <c r="C35824" s="683"/>
      <c r="D35824" s="684"/>
    </row>
    <row r="35825" spans="2:4" ht="15" customHeight="1" x14ac:dyDescent="0.25">
      <c r="B35825" s="683"/>
      <c r="C35825" s="683"/>
      <c r="D35825" s="684"/>
    </row>
    <row r="35826" spans="2:4" ht="15" customHeight="1" x14ac:dyDescent="0.25">
      <c r="B35826" s="683"/>
      <c r="C35826" s="683"/>
      <c r="D35826" s="684"/>
    </row>
    <row r="35827" spans="2:4" ht="15" customHeight="1" x14ac:dyDescent="0.25">
      <c r="B35827" s="683"/>
      <c r="C35827" s="683"/>
      <c r="D35827" s="684"/>
    </row>
    <row r="35828" spans="2:4" ht="15" customHeight="1" x14ac:dyDescent="0.25">
      <c r="B35828" s="683"/>
      <c r="C35828" s="683"/>
      <c r="D35828" s="684"/>
    </row>
    <row r="35829" spans="2:4" ht="15" customHeight="1" x14ac:dyDescent="0.25">
      <c r="B35829" s="683"/>
      <c r="C35829" s="683"/>
      <c r="D35829" s="684"/>
    </row>
    <row r="35830" spans="2:4" ht="15" customHeight="1" x14ac:dyDescent="0.25">
      <c r="B35830" s="683"/>
      <c r="C35830" s="683"/>
      <c r="D35830" s="684"/>
    </row>
    <row r="35831" spans="2:4" ht="15" customHeight="1" x14ac:dyDescent="0.25">
      <c r="B35831" s="683"/>
      <c r="C35831" s="683"/>
      <c r="D35831" s="684"/>
    </row>
    <row r="35832" spans="2:4" ht="15" customHeight="1" x14ac:dyDescent="0.25">
      <c r="B35832" s="683"/>
      <c r="C35832" s="683"/>
      <c r="D35832" s="684"/>
    </row>
    <row r="35833" spans="2:4" ht="15" customHeight="1" x14ac:dyDescent="0.25">
      <c r="B35833" s="683"/>
      <c r="C35833" s="683"/>
      <c r="D35833" s="684"/>
    </row>
    <row r="35834" spans="2:4" ht="15" customHeight="1" x14ac:dyDescent="0.25">
      <c r="B35834" s="683"/>
      <c r="C35834" s="683"/>
      <c r="D35834" s="684"/>
    </row>
    <row r="35835" spans="2:4" ht="15" customHeight="1" x14ac:dyDescent="0.25">
      <c r="B35835" s="683"/>
      <c r="C35835" s="683"/>
      <c r="D35835" s="684"/>
    </row>
    <row r="35836" spans="2:4" ht="15" customHeight="1" x14ac:dyDescent="0.25">
      <c r="B35836" s="683"/>
      <c r="C35836" s="683"/>
      <c r="D35836" s="684"/>
    </row>
    <row r="35837" spans="2:4" ht="15" customHeight="1" x14ac:dyDescent="0.25">
      <c r="B35837" s="683"/>
      <c r="C35837" s="683"/>
      <c r="D35837" s="684"/>
    </row>
    <row r="35838" spans="2:4" ht="15" customHeight="1" x14ac:dyDescent="0.25">
      <c r="B35838" s="683"/>
      <c r="C35838" s="683"/>
      <c r="D35838" s="684"/>
    </row>
    <row r="35839" spans="2:4" ht="15" customHeight="1" x14ac:dyDescent="0.25">
      <c r="B35839" s="683"/>
      <c r="C35839" s="683"/>
      <c r="D35839" s="684"/>
    </row>
    <row r="35840" spans="2:4" ht="15" customHeight="1" x14ac:dyDescent="0.25">
      <c r="B35840" s="683"/>
      <c r="C35840" s="683"/>
      <c r="D35840" s="684"/>
    </row>
    <row r="35841" spans="2:4" ht="15" customHeight="1" x14ac:dyDescent="0.25">
      <c r="B35841" s="683"/>
      <c r="C35841" s="683"/>
      <c r="D35841" s="684"/>
    </row>
    <row r="35842" spans="2:4" ht="15" customHeight="1" x14ac:dyDescent="0.25">
      <c r="B35842" s="683"/>
      <c r="C35842" s="683"/>
      <c r="D35842" s="684"/>
    </row>
    <row r="35843" spans="2:4" ht="15" customHeight="1" x14ac:dyDescent="0.25">
      <c r="B35843" s="683"/>
      <c r="C35843" s="683"/>
      <c r="D35843" s="684"/>
    </row>
    <row r="35844" spans="2:4" ht="15" customHeight="1" x14ac:dyDescent="0.25">
      <c r="B35844" s="683"/>
      <c r="C35844" s="683"/>
      <c r="D35844" s="684"/>
    </row>
    <row r="35845" spans="2:4" ht="15" customHeight="1" x14ac:dyDescent="0.25">
      <c r="B35845" s="683"/>
      <c r="C35845" s="683"/>
      <c r="D35845" s="684"/>
    </row>
    <row r="35846" spans="2:4" ht="15" customHeight="1" x14ac:dyDescent="0.25">
      <c r="B35846" s="683"/>
      <c r="C35846" s="683"/>
      <c r="D35846" s="684"/>
    </row>
    <row r="35847" spans="2:4" ht="15" customHeight="1" x14ac:dyDescent="0.25">
      <c r="B35847" s="683"/>
      <c r="C35847" s="683"/>
      <c r="D35847" s="684"/>
    </row>
    <row r="35848" spans="2:4" ht="15" customHeight="1" x14ac:dyDescent="0.25">
      <c r="B35848" s="683"/>
      <c r="C35848" s="683"/>
      <c r="D35848" s="684"/>
    </row>
    <row r="35849" spans="2:4" ht="15" customHeight="1" x14ac:dyDescent="0.25">
      <c r="B35849" s="683"/>
      <c r="C35849" s="683"/>
      <c r="D35849" s="684"/>
    </row>
    <row r="35850" spans="2:4" ht="15" customHeight="1" x14ac:dyDescent="0.25">
      <c r="B35850" s="683"/>
      <c r="C35850" s="683"/>
      <c r="D35850" s="684"/>
    </row>
    <row r="35851" spans="2:4" ht="15" customHeight="1" x14ac:dyDescent="0.25">
      <c r="B35851" s="683"/>
      <c r="C35851" s="683"/>
      <c r="D35851" s="684"/>
    </row>
    <row r="35852" spans="2:4" ht="15" customHeight="1" x14ac:dyDescent="0.25">
      <c r="B35852" s="683"/>
      <c r="C35852" s="683"/>
      <c r="D35852" s="684"/>
    </row>
    <row r="35853" spans="2:4" ht="15" customHeight="1" x14ac:dyDescent="0.25">
      <c r="B35853" s="683"/>
      <c r="C35853" s="683"/>
      <c r="D35853" s="684"/>
    </row>
    <row r="35854" spans="2:4" ht="15" customHeight="1" x14ac:dyDescent="0.25">
      <c r="B35854" s="683"/>
      <c r="C35854" s="683"/>
      <c r="D35854" s="684"/>
    </row>
    <row r="35855" spans="2:4" ht="15" customHeight="1" x14ac:dyDescent="0.25">
      <c r="B35855" s="683"/>
      <c r="C35855" s="683"/>
      <c r="D35855" s="684"/>
    </row>
    <row r="35856" spans="2:4" ht="15" customHeight="1" x14ac:dyDescent="0.25">
      <c r="B35856" s="683"/>
      <c r="C35856" s="683"/>
      <c r="D35856" s="684"/>
    </row>
    <row r="35857" spans="2:4" ht="15" customHeight="1" x14ac:dyDescent="0.25">
      <c r="B35857" s="683"/>
      <c r="C35857" s="683"/>
      <c r="D35857" s="684"/>
    </row>
    <row r="35858" spans="2:4" ht="15" customHeight="1" x14ac:dyDescent="0.25">
      <c r="B35858" s="683"/>
      <c r="C35858" s="683"/>
      <c r="D35858" s="684"/>
    </row>
    <row r="35859" spans="2:4" ht="15" customHeight="1" x14ac:dyDescent="0.25">
      <c r="B35859" s="683"/>
      <c r="C35859" s="683"/>
      <c r="D35859" s="684"/>
    </row>
    <row r="35860" spans="2:4" ht="15" customHeight="1" x14ac:dyDescent="0.25">
      <c r="B35860" s="683"/>
      <c r="C35860" s="683"/>
      <c r="D35860" s="684"/>
    </row>
    <row r="35861" spans="2:4" ht="15" customHeight="1" x14ac:dyDescent="0.25">
      <c r="B35861" s="683"/>
      <c r="C35861" s="683"/>
      <c r="D35861" s="684"/>
    </row>
    <row r="35862" spans="2:4" ht="15" customHeight="1" x14ac:dyDescent="0.25">
      <c r="B35862" s="683"/>
      <c r="C35862" s="683"/>
      <c r="D35862" s="684"/>
    </row>
    <row r="35863" spans="2:4" ht="15" customHeight="1" x14ac:dyDescent="0.25">
      <c r="B35863" s="683"/>
      <c r="C35863" s="683"/>
      <c r="D35863" s="684"/>
    </row>
    <row r="35864" spans="2:4" ht="15" customHeight="1" x14ac:dyDescent="0.25">
      <c r="B35864" s="683"/>
      <c r="C35864" s="683"/>
      <c r="D35864" s="684"/>
    </row>
    <row r="35865" spans="2:4" ht="15" customHeight="1" x14ac:dyDescent="0.25">
      <c r="B35865" s="683"/>
      <c r="C35865" s="683"/>
      <c r="D35865" s="684"/>
    </row>
    <row r="35866" spans="2:4" ht="15" customHeight="1" x14ac:dyDescent="0.25">
      <c r="B35866" s="683"/>
      <c r="C35866" s="683"/>
      <c r="D35866" s="684"/>
    </row>
    <row r="35867" spans="2:4" ht="15" customHeight="1" x14ac:dyDescent="0.25">
      <c r="B35867" s="683"/>
      <c r="C35867" s="683"/>
      <c r="D35867" s="684"/>
    </row>
    <row r="35868" spans="2:4" ht="15" customHeight="1" x14ac:dyDescent="0.25">
      <c r="B35868" s="683"/>
      <c r="C35868" s="683"/>
      <c r="D35868" s="684"/>
    </row>
    <row r="35869" spans="2:4" ht="15" customHeight="1" x14ac:dyDescent="0.25">
      <c r="B35869" s="683"/>
      <c r="C35869" s="683"/>
      <c r="D35869" s="684"/>
    </row>
    <row r="35870" spans="2:4" ht="15" customHeight="1" x14ac:dyDescent="0.25">
      <c r="B35870" s="683"/>
      <c r="C35870" s="683"/>
      <c r="D35870" s="684"/>
    </row>
    <row r="35871" spans="2:4" ht="15" customHeight="1" x14ac:dyDescent="0.25">
      <c r="B35871" s="683"/>
      <c r="C35871" s="683"/>
      <c r="D35871" s="684"/>
    </row>
    <row r="35872" spans="2:4" ht="15" customHeight="1" x14ac:dyDescent="0.25">
      <c r="B35872" s="683"/>
      <c r="C35872" s="683"/>
      <c r="D35872" s="684"/>
    </row>
    <row r="35873" spans="2:4" ht="15" customHeight="1" x14ac:dyDescent="0.25">
      <c r="B35873" s="683"/>
      <c r="C35873" s="683"/>
      <c r="D35873" s="684"/>
    </row>
    <row r="35874" spans="2:4" ht="15" customHeight="1" x14ac:dyDescent="0.25">
      <c r="B35874" s="683"/>
      <c r="C35874" s="683"/>
      <c r="D35874" s="684"/>
    </row>
    <row r="35875" spans="2:4" ht="15" customHeight="1" x14ac:dyDescent="0.25">
      <c r="B35875" s="683"/>
      <c r="C35875" s="683"/>
      <c r="D35875" s="684"/>
    </row>
    <row r="35876" spans="2:4" ht="15" customHeight="1" x14ac:dyDescent="0.25">
      <c r="B35876" s="683"/>
      <c r="C35876" s="683"/>
      <c r="D35876" s="684"/>
    </row>
    <row r="35877" spans="2:4" ht="15" customHeight="1" x14ac:dyDescent="0.25">
      <c r="B35877" s="683"/>
      <c r="C35877" s="683"/>
      <c r="D35877" s="684"/>
    </row>
    <row r="35878" spans="2:4" ht="15" customHeight="1" x14ac:dyDescent="0.25">
      <c r="B35878" s="683"/>
      <c r="C35878" s="683"/>
      <c r="D35878" s="684"/>
    </row>
    <row r="35879" spans="2:4" ht="15" customHeight="1" x14ac:dyDescent="0.25">
      <c r="B35879" s="683"/>
      <c r="C35879" s="683"/>
      <c r="D35879" s="684"/>
    </row>
    <row r="35880" spans="2:4" ht="15" customHeight="1" x14ac:dyDescent="0.25">
      <c r="B35880" s="683"/>
      <c r="C35880" s="683"/>
      <c r="D35880" s="684"/>
    </row>
    <row r="35881" spans="2:4" ht="15" customHeight="1" x14ac:dyDescent="0.25">
      <c r="B35881" s="683"/>
      <c r="C35881" s="683"/>
      <c r="D35881" s="684"/>
    </row>
    <row r="35882" spans="2:4" ht="15" customHeight="1" x14ac:dyDescent="0.25">
      <c r="B35882" s="683"/>
      <c r="C35882" s="683"/>
      <c r="D35882" s="684"/>
    </row>
    <row r="35883" spans="2:4" ht="15" customHeight="1" x14ac:dyDescent="0.25">
      <c r="B35883" s="683"/>
      <c r="C35883" s="683"/>
      <c r="D35883" s="684"/>
    </row>
    <row r="35884" spans="2:4" ht="15" customHeight="1" x14ac:dyDescent="0.25">
      <c r="B35884" s="683"/>
      <c r="C35884" s="683"/>
      <c r="D35884" s="684"/>
    </row>
    <row r="35885" spans="2:4" ht="15" customHeight="1" x14ac:dyDescent="0.25">
      <c r="B35885" s="683"/>
      <c r="C35885" s="683"/>
      <c r="D35885" s="684"/>
    </row>
    <row r="35886" spans="2:4" ht="15" customHeight="1" x14ac:dyDescent="0.25">
      <c r="B35886" s="683"/>
      <c r="C35886" s="683"/>
      <c r="D35886" s="684"/>
    </row>
    <row r="35887" spans="2:4" ht="15" customHeight="1" x14ac:dyDescent="0.25">
      <c r="B35887" s="683"/>
      <c r="C35887" s="683"/>
      <c r="D35887" s="684"/>
    </row>
    <row r="35888" spans="2:4" ht="15" customHeight="1" x14ac:dyDescent="0.25">
      <c r="B35888" s="683"/>
      <c r="C35888" s="683"/>
      <c r="D35888" s="684"/>
    </row>
    <row r="35889" spans="2:4" ht="15" customHeight="1" x14ac:dyDescent="0.25">
      <c r="B35889" s="683"/>
      <c r="C35889" s="683"/>
      <c r="D35889" s="684"/>
    </row>
    <row r="35890" spans="2:4" ht="15" customHeight="1" x14ac:dyDescent="0.25">
      <c r="B35890" s="683"/>
      <c r="C35890" s="683"/>
      <c r="D35890" s="684"/>
    </row>
    <row r="35891" spans="2:4" ht="15" customHeight="1" x14ac:dyDescent="0.25">
      <c r="B35891" s="683"/>
      <c r="C35891" s="683"/>
      <c r="D35891" s="684"/>
    </row>
    <row r="35892" spans="2:4" ht="15" customHeight="1" x14ac:dyDescent="0.25">
      <c r="B35892" s="683"/>
      <c r="C35892" s="683"/>
      <c r="D35892" s="684"/>
    </row>
    <row r="35893" spans="2:4" ht="15" customHeight="1" x14ac:dyDescent="0.25">
      <c r="B35893" s="683"/>
      <c r="C35893" s="683"/>
      <c r="D35893" s="684"/>
    </row>
    <row r="35894" spans="2:4" ht="15" customHeight="1" x14ac:dyDescent="0.25">
      <c r="B35894" s="683"/>
      <c r="C35894" s="683"/>
      <c r="D35894" s="684"/>
    </row>
    <row r="35895" spans="2:4" ht="15" customHeight="1" x14ac:dyDescent="0.25">
      <c r="B35895" s="683"/>
      <c r="C35895" s="683"/>
      <c r="D35895" s="684"/>
    </row>
    <row r="35896" spans="2:4" ht="15" customHeight="1" x14ac:dyDescent="0.25">
      <c r="B35896" s="683"/>
      <c r="C35896" s="683"/>
      <c r="D35896" s="684"/>
    </row>
    <row r="35897" spans="2:4" ht="15" customHeight="1" x14ac:dyDescent="0.25">
      <c r="B35897" s="683"/>
      <c r="C35897" s="683"/>
      <c r="D35897" s="684"/>
    </row>
    <row r="35898" spans="2:4" ht="15" customHeight="1" x14ac:dyDescent="0.25">
      <c r="B35898" s="683"/>
      <c r="C35898" s="683"/>
      <c r="D35898" s="684"/>
    </row>
    <row r="35899" spans="2:4" ht="15" customHeight="1" x14ac:dyDescent="0.25">
      <c r="B35899" s="683"/>
      <c r="C35899" s="683"/>
      <c r="D35899" s="684"/>
    </row>
    <row r="35900" spans="2:4" ht="15" customHeight="1" x14ac:dyDescent="0.25">
      <c r="B35900" s="683"/>
      <c r="C35900" s="683"/>
      <c r="D35900" s="684"/>
    </row>
    <row r="35901" spans="2:4" ht="15" customHeight="1" x14ac:dyDescent="0.25">
      <c r="B35901" s="683"/>
      <c r="C35901" s="683"/>
      <c r="D35901" s="684"/>
    </row>
    <row r="35902" spans="2:4" ht="15" customHeight="1" x14ac:dyDescent="0.25">
      <c r="B35902" s="683"/>
      <c r="C35902" s="683"/>
      <c r="D35902" s="684"/>
    </row>
    <row r="35903" spans="2:4" ht="15" customHeight="1" x14ac:dyDescent="0.25">
      <c r="B35903" s="683"/>
      <c r="C35903" s="683"/>
      <c r="D35903" s="684"/>
    </row>
    <row r="35904" spans="2:4" ht="15" customHeight="1" x14ac:dyDescent="0.25">
      <c r="B35904" s="683"/>
      <c r="C35904" s="683"/>
      <c r="D35904" s="684"/>
    </row>
    <row r="35905" spans="2:4" ht="15" customHeight="1" x14ac:dyDescent="0.25">
      <c r="B35905" s="683"/>
      <c r="C35905" s="683"/>
      <c r="D35905" s="684"/>
    </row>
    <row r="35906" spans="2:4" ht="15" customHeight="1" x14ac:dyDescent="0.25">
      <c r="B35906" s="683"/>
      <c r="C35906" s="683"/>
      <c r="D35906" s="684"/>
    </row>
    <row r="35907" spans="2:4" ht="15" customHeight="1" x14ac:dyDescent="0.25">
      <c r="B35907" s="683"/>
      <c r="C35907" s="683"/>
      <c r="D35907" s="684"/>
    </row>
    <row r="35908" spans="2:4" ht="15" customHeight="1" x14ac:dyDescent="0.25">
      <c r="B35908" s="683"/>
      <c r="C35908" s="683"/>
      <c r="D35908" s="684"/>
    </row>
    <row r="35909" spans="2:4" ht="15" customHeight="1" x14ac:dyDescent="0.25">
      <c r="B35909" s="683"/>
      <c r="C35909" s="683"/>
      <c r="D35909" s="684"/>
    </row>
    <row r="35910" spans="2:4" ht="15" customHeight="1" x14ac:dyDescent="0.25">
      <c r="B35910" s="683"/>
      <c r="C35910" s="683"/>
      <c r="D35910" s="684"/>
    </row>
    <row r="35911" spans="2:4" ht="15" customHeight="1" x14ac:dyDescent="0.25">
      <c r="B35911" s="683"/>
      <c r="C35911" s="683"/>
      <c r="D35911" s="684"/>
    </row>
    <row r="35912" spans="2:4" ht="15" customHeight="1" x14ac:dyDescent="0.25">
      <c r="B35912" s="683"/>
      <c r="C35912" s="683"/>
      <c r="D35912" s="684"/>
    </row>
    <row r="35913" spans="2:4" ht="15" customHeight="1" x14ac:dyDescent="0.25">
      <c r="B35913" s="683"/>
      <c r="C35913" s="683"/>
      <c r="D35913" s="684"/>
    </row>
    <row r="35914" spans="2:4" ht="15" customHeight="1" x14ac:dyDescent="0.25">
      <c r="B35914" s="683"/>
      <c r="C35914" s="683"/>
      <c r="D35914" s="684"/>
    </row>
    <row r="35915" spans="2:4" ht="15" customHeight="1" x14ac:dyDescent="0.25">
      <c r="B35915" s="683"/>
      <c r="C35915" s="683"/>
      <c r="D35915" s="684"/>
    </row>
    <row r="35916" spans="2:4" ht="15" customHeight="1" x14ac:dyDescent="0.25">
      <c r="B35916" s="683"/>
      <c r="C35916" s="683"/>
      <c r="D35916" s="684"/>
    </row>
    <row r="35917" spans="2:4" ht="15" customHeight="1" x14ac:dyDescent="0.25">
      <c r="B35917" s="683"/>
      <c r="C35917" s="683"/>
      <c r="D35917" s="684"/>
    </row>
    <row r="35918" spans="2:4" ht="15" customHeight="1" x14ac:dyDescent="0.25">
      <c r="B35918" s="683"/>
      <c r="C35918" s="683"/>
      <c r="D35918" s="684"/>
    </row>
    <row r="35919" spans="2:4" ht="15" customHeight="1" x14ac:dyDescent="0.25">
      <c r="B35919" s="683"/>
      <c r="C35919" s="683"/>
      <c r="D35919" s="684"/>
    </row>
    <row r="35920" spans="2:4" ht="15" customHeight="1" x14ac:dyDescent="0.25">
      <c r="B35920" s="683"/>
      <c r="C35920" s="683"/>
      <c r="D35920" s="684"/>
    </row>
    <row r="35921" spans="2:4" ht="15" customHeight="1" x14ac:dyDescent="0.25">
      <c r="B35921" s="683"/>
      <c r="C35921" s="683"/>
      <c r="D35921" s="684"/>
    </row>
    <row r="35922" spans="2:4" ht="15" customHeight="1" x14ac:dyDescent="0.25">
      <c r="B35922" s="683"/>
      <c r="C35922" s="683"/>
      <c r="D35922" s="684"/>
    </row>
    <row r="35923" spans="2:4" ht="15" customHeight="1" x14ac:dyDescent="0.25">
      <c r="B35923" s="683"/>
      <c r="C35923" s="683"/>
      <c r="D35923" s="684"/>
    </row>
    <row r="35924" spans="2:4" ht="15" customHeight="1" x14ac:dyDescent="0.25">
      <c r="B35924" s="683"/>
      <c r="C35924" s="683"/>
      <c r="D35924" s="684"/>
    </row>
    <row r="35925" spans="2:4" ht="15" customHeight="1" x14ac:dyDescent="0.25">
      <c r="B35925" s="683"/>
      <c r="C35925" s="683"/>
      <c r="D35925" s="684"/>
    </row>
    <row r="35926" spans="2:4" ht="15" customHeight="1" x14ac:dyDescent="0.25">
      <c r="B35926" s="683"/>
      <c r="C35926" s="683"/>
      <c r="D35926" s="684"/>
    </row>
    <row r="35927" spans="2:4" ht="15" customHeight="1" x14ac:dyDescent="0.25">
      <c r="B35927" s="683"/>
      <c r="C35927" s="683"/>
      <c r="D35927" s="684"/>
    </row>
    <row r="35928" spans="2:4" ht="15" customHeight="1" x14ac:dyDescent="0.25">
      <c r="B35928" s="683"/>
      <c r="C35928" s="683"/>
      <c r="D35928" s="684"/>
    </row>
    <row r="35929" spans="2:4" ht="15" customHeight="1" x14ac:dyDescent="0.25">
      <c r="B35929" s="683"/>
      <c r="C35929" s="683"/>
      <c r="D35929" s="684"/>
    </row>
    <row r="35930" spans="2:4" ht="15" customHeight="1" x14ac:dyDescent="0.25">
      <c r="B35930" s="683"/>
      <c r="C35930" s="683"/>
      <c r="D35930" s="684"/>
    </row>
    <row r="35931" spans="2:4" ht="15" customHeight="1" x14ac:dyDescent="0.25">
      <c r="B35931" s="683"/>
      <c r="C35931" s="683"/>
      <c r="D35931" s="684"/>
    </row>
    <row r="35932" spans="2:4" ht="15" customHeight="1" x14ac:dyDescent="0.25">
      <c r="B35932" s="683"/>
      <c r="C35932" s="683"/>
      <c r="D35932" s="684"/>
    </row>
    <row r="35933" spans="2:4" ht="15" customHeight="1" x14ac:dyDescent="0.25">
      <c r="B35933" s="683"/>
      <c r="C35933" s="683"/>
      <c r="D35933" s="684"/>
    </row>
    <row r="35934" spans="2:4" ht="15" customHeight="1" x14ac:dyDescent="0.25">
      <c r="B35934" s="683"/>
      <c r="C35934" s="683"/>
      <c r="D35934" s="684"/>
    </row>
    <row r="35935" spans="2:4" ht="15" customHeight="1" x14ac:dyDescent="0.25">
      <c r="B35935" s="683"/>
      <c r="C35935" s="683"/>
      <c r="D35935" s="684"/>
    </row>
    <row r="35936" spans="2:4" ht="15" customHeight="1" x14ac:dyDescent="0.25">
      <c r="B35936" s="683"/>
      <c r="C35936" s="683"/>
      <c r="D35936" s="684"/>
    </row>
    <row r="35937" spans="2:4" ht="15" customHeight="1" x14ac:dyDescent="0.25">
      <c r="B35937" s="683"/>
      <c r="C35937" s="683"/>
      <c r="D35937" s="684"/>
    </row>
    <row r="35938" spans="2:4" ht="15" customHeight="1" x14ac:dyDescent="0.25">
      <c r="B35938" s="683"/>
      <c r="C35938" s="683"/>
      <c r="D35938" s="684"/>
    </row>
    <row r="35939" spans="2:4" ht="15" customHeight="1" x14ac:dyDescent="0.25">
      <c r="B35939" s="683"/>
      <c r="C35939" s="683"/>
      <c r="D35939" s="684"/>
    </row>
    <row r="35940" spans="2:4" ht="15" customHeight="1" x14ac:dyDescent="0.25">
      <c r="B35940" s="683"/>
      <c r="C35940" s="683"/>
      <c r="D35940" s="684"/>
    </row>
    <row r="35941" spans="2:4" ht="15" customHeight="1" x14ac:dyDescent="0.25">
      <c r="B35941" s="683"/>
      <c r="C35941" s="683"/>
      <c r="D35941" s="684"/>
    </row>
    <row r="35942" spans="2:4" ht="15" customHeight="1" x14ac:dyDescent="0.25">
      <c r="B35942" s="683"/>
      <c r="C35942" s="683"/>
      <c r="D35942" s="684"/>
    </row>
    <row r="35943" spans="2:4" ht="15" customHeight="1" x14ac:dyDescent="0.25">
      <c r="B35943" s="683"/>
      <c r="C35943" s="683"/>
      <c r="D35943" s="684"/>
    </row>
    <row r="35944" spans="2:4" ht="15" customHeight="1" x14ac:dyDescent="0.25">
      <c r="B35944" s="683"/>
      <c r="C35944" s="683"/>
      <c r="D35944" s="684"/>
    </row>
    <row r="35945" spans="2:4" ht="15" customHeight="1" x14ac:dyDescent="0.25">
      <c r="B35945" s="683"/>
      <c r="C35945" s="683"/>
      <c r="D35945" s="684"/>
    </row>
    <row r="35946" spans="2:4" ht="15" customHeight="1" x14ac:dyDescent="0.25">
      <c r="B35946" s="683"/>
      <c r="C35946" s="683"/>
      <c r="D35946" s="684"/>
    </row>
    <row r="35947" spans="2:4" ht="15" customHeight="1" x14ac:dyDescent="0.25">
      <c r="B35947" s="683"/>
      <c r="C35947" s="683"/>
      <c r="D35947" s="684"/>
    </row>
    <row r="35948" spans="2:4" ht="15" customHeight="1" x14ac:dyDescent="0.25">
      <c r="B35948" s="683"/>
      <c r="C35948" s="683"/>
      <c r="D35948" s="684"/>
    </row>
    <row r="35949" spans="2:4" ht="15" customHeight="1" x14ac:dyDescent="0.25">
      <c r="B35949" s="683"/>
      <c r="C35949" s="683"/>
      <c r="D35949" s="684"/>
    </row>
    <row r="35950" spans="2:4" ht="15" customHeight="1" x14ac:dyDescent="0.25">
      <c r="B35950" s="683"/>
      <c r="C35950" s="683"/>
      <c r="D35950" s="684"/>
    </row>
    <row r="35951" spans="2:4" ht="15" customHeight="1" x14ac:dyDescent="0.25">
      <c r="B35951" s="683"/>
      <c r="C35951" s="683"/>
      <c r="D35951" s="684"/>
    </row>
    <row r="35952" spans="2:4" ht="15" customHeight="1" x14ac:dyDescent="0.25">
      <c r="B35952" s="683"/>
      <c r="C35952" s="683"/>
      <c r="D35952" s="684"/>
    </row>
    <row r="35953" spans="2:4" ht="15" customHeight="1" x14ac:dyDescent="0.25">
      <c r="B35953" s="683"/>
      <c r="C35953" s="683"/>
      <c r="D35953" s="684"/>
    </row>
    <row r="35954" spans="2:4" ht="15" customHeight="1" x14ac:dyDescent="0.25">
      <c r="B35954" s="683"/>
      <c r="C35954" s="683"/>
      <c r="D35954" s="684"/>
    </row>
    <row r="35955" spans="2:4" ht="15" customHeight="1" x14ac:dyDescent="0.25">
      <c r="B35955" s="683"/>
      <c r="C35955" s="683"/>
      <c r="D35955" s="684"/>
    </row>
    <row r="35956" spans="2:4" ht="15" customHeight="1" x14ac:dyDescent="0.25">
      <c r="B35956" s="683"/>
      <c r="C35956" s="683"/>
      <c r="D35956" s="684"/>
    </row>
    <row r="35957" spans="2:4" ht="15" customHeight="1" x14ac:dyDescent="0.25">
      <c r="B35957" s="683"/>
      <c r="C35957" s="683"/>
      <c r="D35957" s="684"/>
    </row>
    <row r="35958" spans="2:4" ht="15" customHeight="1" x14ac:dyDescent="0.25">
      <c r="B35958" s="683"/>
      <c r="C35958" s="683"/>
      <c r="D35958" s="684"/>
    </row>
    <row r="35959" spans="2:4" ht="15" customHeight="1" x14ac:dyDescent="0.25">
      <c r="B35959" s="683"/>
      <c r="C35959" s="683"/>
      <c r="D35959" s="684"/>
    </row>
    <row r="35960" spans="2:4" ht="15" customHeight="1" x14ac:dyDescent="0.25">
      <c r="B35960" s="683"/>
      <c r="C35960" s="683"/>
      <c r="D35960" s="684"/>
    </row>
    <row r="35961" spans="2:4" ht="15" customHeight="1" x14ac:dyDescent="0.25">
      <c r="B35961" s="683"/>
      <c r="C35961" s="683"/>
      <c r="D35961" s="684"/>
    </row>
    <row r="35962" spans="2:4" ht="15" customHeight="1" x14ac:dyDescent="0.25">
      <c r="B35962" s="683"/>
      <c r="C35962" s="683"/>
      <c r="D35962" s="684"/>
    </row>
    <row r="35963" spans="2:4" ht="15" customHeight="1" x14ac:dyDescent="0.25">
      <c r="B35963" s="683"/>
      <c r="C35963" s="683"/>
      <c r="D35963" s="684"/>
    </row>
    <row r="35964" spans="2:4" ht="15" customHeight="1" x14ac:dyDescent="0.25">
      <c r="B35964" s="683"/>
      <c r="C35964" s="683"/>
      <c r="D35964" s="684"/>
    </row>
    <row r="35965" spans="2:4" ht="15" customHeight="1" x14ac:dyDescent="0.25">
      <c r="B35965" s="683"/>
      <c r="C35965" s="683"/>
      <c r="D35965" s="684"/>
    </row>
    <row r="35966" spans="2:4" ht="15" customHeight="1" x14ac:dyDescent="0.25">
      <c r="B35966" s="683"/>
      <c r="C35966" s="683"/>
      <c r="D35966" s="684"/>
    </row>
    <row r="35967" spans="2:4" ht="15" customHeight="1" x14ac:dyDescent="0.25">
      <c r="B35967" s="683"/>
      <c r="C35967" s="683"/>
      <c r="D35967" s="684"/>
    </row>
    <row r="35968" spans="2:4" ht="15" customHeight="1" x14ac:dyDescent="0.25">
      <c r="B35968" s="683"/>
      <c r="C35968" s="683"/>
      <c r="D35968" s="684"/>
    </row>
    <row r="35969" spans="2:4" ht="15" customHeight="1" x14ac:dyDescent="0.25">
      <c r="B35969" s="683"/>
      <c r="C35969" s="683"/>
      <c r="D35969" s="684"/>
    </row>
    <row r="35970" spans="2:4" ht="15" customHeight="1" x14ac:dyDescent="0.25">
      <c r="B35970" s="683"/>
      <c r="C35970" s="683"/>
      <c r="D35970" s="684"/>
    </row>
    <row r="35971" spans="2:4" ht="15" customHeight="1" x14ac:dyDescent="0.25">
      <c r="B35971" s="683"/>
      <c r="C35971" s="683"/>
      <c r="D35971" s="684"/>
    </row>
    <row r="35972" spans="2:4" ht="15" customHeight="1" x14ac:dyDescent="0.25">
      <c r="B35972" s="683"/>
      <c r="C35972" s="683"/>
      <c r="D35972" s="684"/>
    </row>
    <row r="35973" spans="2:4" ht="15" customHeight="1" x14ac:dyDescent="0.25">
      <c r="B35973" s="683"/>
      <c r="C35973" s="683"/>
      <c r="D35973" s="684"/>
    </row>
    <row r="35974" spans="2:4" ht="15" customHeight="1" x14ac:dyDescent="0.25">
      <c r="B35974" s="683"/>
      <c r="C35974" s="683"/>
      <c r="D35974" s="684"/>
    </row>
    <row r="35975" spans="2:4" ht="15" customHeight="1" x14ac:dyDescent="0.25">
      <c r="B35975" s="683"/>
      <c r="C35975" s="683"/>
      <c r="D35975" s="684"/>
    </row>
    <row r="35976" spans="2:4" ht="15" customHeight="1" x14ac:dyDescent="0.25">
      <c r="B35976" s="683"/>
      <c r="C35976" s="683"/>
      <c r="D35976" s="684"/>
    </row>
    <row r="35977" spans="2:4" ht="15" customHeight="1" x14ac:dyDescent="0.25">
      <c r="B35977" s="683"/>
      <c r="C35977" s="683"/>
      <c r="D35977" s="684"/>
    </row>
    <row r="35978" spans="2:4" ht="15" customHeight="1" x14ac:dyDescent="0.25">
      <c r="B35978" s="683"/>
      <c r="C35978" s="683"/>
      <c r="D35978" s="684"/>
    </row>
    <row r="35979" spans="2:4" ht="15" customHeight="1" x14ac:dyDescent="0.25">
      <c r="B35979" s="683"/>
      <c r="C35979" s="683"/>
      <c r="D35979" s="684"/>
    </row>
    <row r="35980" spans="2:4" ht="15" customHeight="1" x14ac:dyDescent="0.25">
      <c r="B35980" s="683"/>
      <c r="C35980" s="683"/>
      <c r="D35980" s="684"/>
    </row>
    <row r="35981" spans="2:4" ht="15" customHeight="1" x14ac:dyDescent="0.25">
      <c r="B35981" s="683"/>
      <c r="C35981" s="683"/>
      <c r="D35981" s="684"/>
    </row>
    <row r="35982" spans="2:4" ht="15" customHeight="1" x14ac:dyDescent="0.25">
      <c r="B35982" s="683"/>
      <c r="C35982" s="683"/>
      <c r="D35982" s="684"/>
    </row>
    <row r="35983" spans="2:4" ht="15" customHeight="1" x14ac:dyDescent="0.25">
      <c r="B35983" s="683"/>
      <c r="C35983" s="683"/>
      <c r="D35983" s="684"/>
    </row>
    <row r="35984" spans="2:4" ht="15" customHeight="1" x14ac:dyDescent="0.25">
      <c r="B35984" s="683"/>
      <c r="C35984" s="683"/>
      <c r="D35984" s="684"/>
    </row>
    <row r="35985" spans="2:4" ht="15" customHeight="1" x14ac:dyDescent="0.25">
      <c r="B35985" s="683"/>
      <c r="C35985" s="683"/>
      <c r="D35985" s="684"/>
    </row>
    <row r="35986" spans="2:4" ht="15" customHeight="1" x14ac:dyDescent="0.25">
      <c r="B35986" s="683"/>
      <c r="C35986" s="683"/>
      <c r="D35986" s="684"/>
    </row>
    <row r="35987" spans="2:4" ht="15" customHeight="1" x14ac:dyDescent="0.25">
      <c r="B35987" s="683"/>
      <c r="C35987" s="683"/>
      <c r="D35987" s="684"/>
    </row>
    <row r="35988" spans="2:4" ht="15" customHeight="1" x14ac:dyDescent="0.25">
      <c r="B35988" s="683"/>
      <c r="C35988" s="683"/>
      <c r="D35988" s="684"/>
    </row>
    <row r="35989" spans="2:4" ht="15" customHeight="1" x14ac:dyDescent="0.25">
      <c r="B35989" s="683"/>
      <c r="C35989" s="683"/>
      <c r="D35989" s="684"/>
    </row>
    <row r="35990" spans="2:4" ht="15" customHeight="1" x14ac:dyDescent="0.25">
      <c r="B35990" s="683"/>
      <c r="C35990" s="683"/>
      <c r="D35990" s="684"/>
    </row>
    <row r="35991" spans="2:4" ht="15" customHeight="1" x14ac:dyDescent="0.25">
      <c r="B35991" s="683"/>
      <c r="C35991" s="683"/>
      <c r="D35991" s="684"/>
    </row>
    <row r="35992" spans="2:4" ht="15" customHeight="1" x14ac:dyDescent="0.25">
      <c r="B35992" s="683"/>
      <c r="C35992" s="683"/>
      <c r="D35992" s="684"/>
    </row>
    <row r="35993" spans="2:4" ht="15" customHeight="1" x14ac:dyDescent="0.25">
      <c r="B35993" s="683"/>
      <c r="C35993" s="683"/>
      <c r="D35993" s="684"/>
    </row>
    <row r="35994" spans="2:4" ht="15" customHeight="1" x14ac:dyDescent="0.25">
      <c r="B35994" s="683"/>
      <c r="C35994" s="683"/>
      <c r="D35994" s="684"/>
    </row>
    <row r="35995" spans="2:4" ht="15" customHeight="1" x14ac:dyDescent="0.25">
      <c r="B35995" s="683"/>
      <c r="C35995" s="683"/>
      <c r="D35995" s="684"/>
    </row>
    <row r="35996" spans="2:4" ht="15" customHeight="1" x14ac:dyDescent="0.25">
      <c r="B35996" s="683"/>
      <c r="C35996" s="683"/>
      <c r="D35996" s="684"/>
    </row>
    <row r="35997" spans="2:4" ht="15" customHeight="1" x14ac:dyDescent="0.25">
      <c r="B35997" s="683"/>
      <c r="C35997" s="683"/>
      <c r="D35997" s="684"/>
    </row>
    <row r="35998" spans="2:4" ht="15" customHeight="1" x14ac:dyDescent="0.25">
      <c r="B35998" s="683"/>
      <c r="C35998" s="683"/>
      <c r="D35998" s="684"/>
    </row>
    <row r="35999" spans="2:4" ht="15" customHeight="1" x14ac:dyDescent="0.25">
      <c r="B35999" s="683"/>
      <c r="C35999" s="683"/>
      <c r="D35999" s="684"/>
    </row>
    <row r="36000" spans="2:4" ht="15" customHeight="1" x14ac:dyDescent="0.25">
      <c r="B36000" s="683"/>
      <c r="C36000" s="683"/>
      <c r="D36000" s="684"/>
    </row>
    <row r="36001" spans="2:4" ht="15" customHeight="1" x14ac:dyDescent="0.25">
      <c r="B36001" s="683"/>
      <c r="C36001" s="683"/>
      <c r="D36001" s="684"/>
    </row>
    <row r="36002" spans="2:4" ht="15" customHeight="1" x14ac:dyDescent="0.25">
      <c r="B36002" s="683"/>
      <c r="C36002" s="683"/>
      <c r="D36002" s="684"/>
    </row>
    <row r="36003" spans="2:4" ht="15" customHeight="1" x14ac:dyDescent="0.25">
      <c r="B36003" s="683"/>
      <c r="C36003" s="683"/>
      <c r="D36003" s="684"/>
    </row>
    <row r="36004" spans="2:4" ht="15" customHeight="1" x14ac:dyDescent="0.25">
      <c r="B36004" s="683"/>
      <c r="C36004" s="683"/>
      <c r="D36004" s="684"/>
    </row>
    <row r="36005" spans="2:4" ht="15" customHeight="1" x14ac:dyDescent="0.25">
      <c r="B36005" s="683"/>
      <c r="C36005" s="683"/>
      <c r="D36005" s="684"/>
    </row>
    <row r="36006" spans="2:4" ht="15" customHeight="1" x14ac:dyDescent="0.25">
      <c r="B36006" s="683"/>
      <c r="C36006" s="683"/>
      <c r="D36006" s="684"/>
    </row>
    <row r="36007" spans="2:4" ht="15" customHeight="1" x14ac:dyDescent="0.25">
      <c r="B36007" s="683"/>
      <c r="C36007" s="683"/>
      <c r="D36007" s="684"/>
    </row>
    <row r="36008" spans="2:4" ht="15" customHeight="1" x14ac:dyDescent="0.25">
      <c r="B36008" s="683"/>
      <c r="C36008" s="683"/>
      <c r="D36008" s="684"/>
    </row>
    <row r="36009" spans="2:4" ht="15" customHeight="1" x14ac:dyDescent="0.25">
      <c r="B36009" s="683"/>
      <c r="C36009" s="683"/>
      <c r="D36009" s="684"/>
    </row>
    <row r="36010" spans="2:4" ht="15" customHeight="1" x14ac:dyDescent="0.25">
      <c r="B36010" s="683"/>
      <c r="C36010" s="683"/>
      <c r="D36010" s="684"/>
    </row>
    <row r="36011" spans="2:4" ht="15" customHeight="1" x14ac:dyDescent="0.25">
      <c r="B36011" s="683"/>
      <c r="C36011" s="683"/>
      <c r="D36011" s="684"/>
    </row>
    <row r="36012" spans="2:4" ht="15" customHeight="1" x14ac:dyDescent="0.25">
      <c r="B36012" s="683"/>
      <c r="C36012" s="683"/>
      <c r="D36012" s="684"/>
    </row>
    <row r="36013" spans="2:4" ht="15" customHeight="1" x14ac:dyDescent="0.25">
      <c r="B36013" s="683"/>
      <c r="C36013" s="683"/>
      <c r="D36013" s="684"/>
    </row>
    <row r="36014" spans="2:4" ht="15" customHeight="1" x14ac:dyDescent="0.25">
      <c r="B36014" s="683"/>
      <c r="C36014" s="683"/>
      <c r="D36014" s="684"/>
    </row>
    <row r="36015" spans="2:4" ht="15" customHeight="1" x14ac:dyDescent="0.25">
      <c r="B36015" s="683"/>
      <c r="C36015" s="683"/>
      <c r="D36015" s="684"/>
    </row>
    <row r="36016" spans="2:4" ht="15" customHeight="1" x14ac:dyDescent="0.25">
      <c r="B36016" s="683"/>
      <c r="C36016" s="683"/>
      <c r="D36016" s="684"/>
    </row>
    <row r="36017" spans="2:4" ht="15" customHeight="1" x14ac:dyDescent="0.25">
      <c r="B36017" s="683"/>
      <c r="C36017" s="683"/>
      <c r="D36017" s="684"/>
    </row>
    <row r="36018" spans="2:4" ht="15" customHeight="1" x14ac:dyDescent="0.25">
      <c r="B36018" s="683"/>
      <c r="C36018" s="683"/>
      <c r="D36018" s="684"/>
    </row>
    <row r="36019" spans="2:4" ht="15" customHeight="1" x14ac:dyDescent="0.25">
      <c r="B36019" s="683"/>
      <c r="C36019" s="683"/>
      <c r="D36019" s="684"/>
    </row>
    <row r="36020" spans="2:4" ht="15" customHeight="1" x14ac:dyDescent="0.25">
      <c r="B36020" s="683"/>
      <c r="C36020" s="683"/>
      <c r="D36020" s="684"/>
    </row>
    <row r="36021" spans="2:4" ht="15" customHeight="1" x14ac:dyDescent="0.25">
      <c r="B36021" s="683"/>
      <c r="C36021" s="683"/>
      <c r="D36021" s="684"/>
    </row>
    <row r="36022" spans="2:4" ht="15" customHeight="1" x14ac:dyDescent="0.25">
      <c r="B36022" s="683"/>
      <c r="C36022" s="683"/>
      <c r="D36022" s="684"/>
    </row>
    <row r="36023" spans="2:4" ht="15" customHeight="1" x14ac:dyDescent="0.25">
      <c r="B36023" s="683"/>
      <c r="C36023" s="683"/>
      <c r="D36023" s="684"/>
    </row>
    <row r="36024" spans="2:4" ht="15" customHeight="1" x14ac:dyDescent="0.25">
      <c r="B36024" s="683"/>
      <c r="C36024" s="683"/>
      <c r="D36024" s="684"/>
    </row>
    <row r="36025" spans="2:4" ht="15" customHeight="1" x14ac:dyDescent="0.25">
      <c r="B36025" s="683"/>
      <c r="C36025" s="683"/>
      <c r="D36025" s="684"/>
    </row>
    <row r="36026" spans="2:4" ht="15" customHeight="1" x14ac:dyDescent="0.25">
      <c r="B36026" s="683"/>
      <c r="C36026" s="683"/>
      <c r="D36026" s="684"/>
    </row>
    <row r="36027" spans="2:4" ht="15" customHeight="1" x14ac:dyDescent="0.25">
      <c r="B36027" s="683"/>
      <c r="C36027" s="683"/>
      <c r="D36027" s="684"/>
    </row>
    <row r="36028" spans="2:4" ht="15" customHeight="1" x14ac:dyDescent="0.25">
      <c r="B36028" s="683"/>
      <c r="C36028" s="683"/>
      <c r="D36028" s="684"/>
    </row>
    <row r="36029" spans="2:4" ht="15" customHeight="1" x14ac:dyDescent="0.25">
      <c r="B36029" s="683"/>
      <c r="C36029" s="683"/>
      <c r="D36029" s="684"/>
    </row>
    <row r="36030" spans="2:4" ht="15" customHeight="1" x14ac:dyDescent="0.25">
      <c r="B36030" s="683"/>
      <c r="C36030" s="683"/>
      <c r="D36030" s="684"/>
    </row>
    <row r="36031" spans="2:4" ht="15" customHeight="1" x14ac:dyDescent="0.25">
      <c r="B36031" s="683"/>
      <c r="C36031" s="683"/>
      <c r="D36031" s="684"/>
    </row>
    <row r="36032" spans="2:4" ht="15" customHeight="1" x14ac:dyDescent="0.25">
      <c r="B36032" s="683"/>
      <c r="C36032" s="683"/>
      <c r="D36032" s="684"/>
    </row>
    <row r="36033" spans="2:4" ht="15" customHeight="1" x14ac:dyDescent="0.25">
      <c r="B36033" s="683"/>
      <c r="C36033" s="683"/>
      <c r="D36033" s="684"/>
    </row>
    <row r="36034" spans="2:4" ht="15" customHeight="1" x14ac:dyDescent="0.25">
      <c r="B36034" s="683"/>
      <c r="C36034" s="683"/>
      <c r="D36034" s="684"/>
    </row>
    <row r="36035" spans="2:4" ht="15" customHeight="1" x14ac:dyDescent="0.25">
      <c r="B36035" s="683"/>
      <c r="C36035" s="683"/>
      <c r="D36035" s="684"/>
    </row>
    <row r="36036" spans="2:4" ht="15" customHeight="1" x14ac:dyDescent="0.25">
      <c r="B36036" s="683"/>
      <c r="C36036" s="683"/>
      <c r="D36036" s="684"/>
    </row>
    <row r="36037" spans="2:4" ht="15" customHeight="1" x14ac:dyDescent="0.25">
      <c r="B36037" s="683"/>
      <c r="C36037" s="683"/>
      <c r="D36037" s="684"/>
    </row>
    <row r="36038" spans="2:4" ht="15" customHeight="1" x14ac:dyDescent="0.25">
      <c r="B36038" s="683"/>
      <c r="C36038" s="683"/>
      <c r="D36038" s="684"/>
    </row>
    <row r="36039" spans="2:4" ht="15" customHeight="1" x14ac:dyDescent="0.25">
      <c r="B36039" s="683"/>
      <c r="C36039" s="683"/>
      <c r="D36039" s="684"/>
    </row>
    <row r="36040" spans="2:4" ht="15" customHeight="1" x14ac:dyDescent="0.25">
      <c r="B36040" s="683"/>
      <c r="C36040" s="683"/>
      <c r="D36040" s="684"/>
    </row>
    <row r="36041" spans="2:4" ht="15" customHeight="1" x14ac:dyDescent="0.25">
      <c r="B36041" s="683"/>
      <c r="C36041" s="683"/>
      <c r="D36041" s="684"/>
    </row>
    <row r="36042" spans="2:4" ht="15" customHeight="1" x14ac:dyDescent="0.25">
      <c r="B36042" s="683"/>
      <c r="C36042" s="683"/>
      <c r="D36042" s="684"/>
    </row>
    <row r="36043" spans="2:4" ht="15" customHeight="1" x14ac:dyDescent="0.25">
      <c r="B36043" s="683"/>
      <c r="C36043" s="683"/>
      <c r="D36043" s="684"/>
    </row>
    <row r="36044" spans="2:4" ht="15" customHeight="1" x14ac:dyDescent="0.25">
      <c r="B36044" s="683"/>
      <c r="C36044" s="683"/>
      <c r="D36044" s="684"/>
    </row>
    <row r="36045" spans="2:4" ht="15" customHeight="1" x14ac:dyDescent="0.25">
      <c r="B36045" s="683"/>
      <c r="C36045" s="683"/>
      <c r="D36045" s="684"/>
    </row>
    <row r="36046" spans="2:4" ht="15" customHeight="1" x14ac:dyDescent="0.25">
      <c r="B36046" s="683"/>
      <c r="C36046" s="683"/>
      <c r="D36046" s="684"/>
    </row>
    <row r="36047" spans="2:4" ht="15" customHeight="1" x14ac:dyDescent="0.25">
      <c r="B36047" s="683"/>
      <c r="C36047" s="683"/>
      <c r="D36047" s="684"/>
    </row>
    <row r="36048" spans="2:4" ht="15" customHeight="1" x14ac:dyDescent="0.25">
      <c r="B36048" s="683"/>
      <c r="C36048" s="683"/>
      <c r="D36048" s="684"/>
    </row>
    <row r="36049" spans="2:4" ht="15" customHeight="1" x14ac:dyDescent="0.25">
      <c r="B36049" s="683"/>
      <c r="C36049" s="683"/>
      <c r="D36049" s="684"/>
    </row>
    <row r="36050" spans="2:4" ht="15" customHeight="1" x14ac:dyDescent="0.25">
      <c r="B36050" s="683"/>
      <c r="C36050" s="683"/>
      <c r="D36050" s="684"/>
    </row>
    <row r="36051" spans="2:4" ht="15" customHeight="1" x14ac:dyDescent="0.25">
      <c r="B36051" s="683"/>
      <c r="C36051" s="683"/>
      <c r="D36051" s="684"/>
    </row>
    <row r="36052" spans="2:4" ht="15" customHeight="1" x14ac:dyDescent="0.25">
      <c r="B36052" s="683"/>
      <c r="C36052" s="683"/>
      <c r="D36052" s="684"/>
    </row>
    <row r="36053" spans="2:4" ht="15" customHeight="1" x14ac:dyDescent="0.25">
      <c r="B36053" s="683"/>
      <c r="C36053" s="683"/>
      <c r="D36053" s="684"/>
    </row>
    <row r="36054" spans="2:4" ht="15" customHeight="1" x14ac:dyDescent="0.25">
      <c r="B36054" s="683"/>
      <c r="C36054" s="683"/>
      <c r="D36054" s="684"/>
    </row>
    <row r="36055" spans="2:4" ht="15" customHeight="1" x14ac:dyDescent="0.25">
      <c r="B36055" s="683"/>
      <c r="C36055" s="683"/>
      <c r="D36055" s="684"/>
    </row>
    <row r="36056" spans="2:4" ht="15" customHeight="1" x14ac:dyDescent="0.25">
      <c r="B36056" s="683"/>
      <c r="C36056" s="683"/>
      <c r="D36056" s="684"/>
    </row>
    <row r="36057" spans="2:4" ht="15" customHeight="1" x14ac:dyDescent="0.25">
      <c r="B36057" s="683"/>
      <c r="C36057" s="683"/>
      <c r="D36057" s="684"/>
    </row>
    <row r="36058" spans="2:4" ht="15" customHeight="1" x14ac:dyDescent="0.25">
      <c r="B36058" s="683"/>
      <c r="C36058" s="683"/>
      <c r="D36058" s="684"/>
    </row>
    <row r="36059" spans="2:4" ht="15" customHeight="1" x14ac:dyDescent="0.25">
      <c r="B36059" s="683"/>
      <c r="C36059" s="683"/>
      <c r="D36059" s="684"/>
    </row>
    <row r="36060" spans="2:4" ht="15" customHeight="1" x14ac:dyDescent="0.25">
      <c r="B36060" s="683"/>
      <c r="C36060" s="683"/>
      <c r="D36060" s="684"/>
    </row>
    <row r="36061" spans="2:4" ht="15" customHeight="1" x14ac:dyDescent="0.25">
      <c r="B36061" s="683"/>
      <c r="C36061" s="683"/>
      <c r="D36061" s="684"/>
    </row>
    <row r="36062" spans="2:4" ht="15" customHeight="1" x14ac:dyDescent="0.25">
      <c r="B36062" s="683"/>
      <c r="C36062" s="683"/>
      <c r="D36062" s="684"/>
    </row>
    <row r="36063" spans="2:4" ht="15" customHeight="1" x14ac:dyDescent="0.25">
      <c r="B36063" s="683"/>
      <c r="C36063" s="683"/>
      <c r="D36063" s="684"/>
    </row>
    <row r="36064" spans="2:4" ht="15" customHeight="1" x14ac:dyDescent="0.25">
      <c r="B36064" s="683"/>
      <c r="C36064" s="683"/>
      <c r="D36064" s="684"/>
    </row>
    <row r="36065" spans="2:4" ht="15" customHeight="1" x14ac:dyDescent="0.25">
      <c r="B36065" s="683"/>
      <c r="C36065" s="683"/>
      <c r="D36065" s="684"/>
    </row>
    <row r="36066" spans="2:4" ht="15" customHeight="1" x14ac:dyDescent="0.25">
      <c r="B36066" s="683"/>
      <c r="C36066" s="683"/>
      <c r="D36066" s="684"/>
    </row>
    <row r="36067" spans="2:4" ht="15" customHeight="1" x14ac:dyDescent="0.25">
      <c r="B36067" s="683"/>
      <c r="C36067" s="683"/>
      <c r="D36067" s="684"/>
    </row>
    <row r="36068" spans="2:4" ht="15" customHeight="1" x14ac:dyDescent="0.25">
      <c r="B36068" s="683"/>
      <c r="C36068" s="683"/>
      <c r="D36068" s="684"/>
    </row>
    <row r="36069" spans="2:4" ht="15" customHeight="1" x14ac:dyDescent="0.25">
      <c r="B36069" s="683"/>
      <c r="C36069" s="683"/>
      <c r="D36069" s="684"/>
    </row>
    <row r="36070" spans="2:4" ht="15" customHeight="1" x14ac:dyDescent="0.25">
      <c r="B36070" s="683"/>
      <c r="C36070" s="683"/>
      <c r="D36070" s="684"/>
    </row>
    <row r="36071" spans="2:4" ht="15" customHeight="1" x14ac:dyDescent="0.25">
      <c r="B36071" s="683"/>
      <c r="C36071" s="683"/>
      <c r="D36071" s="684"/>
    </row>
    <row r="36072" spans="2:4" ht="15" customHeight="1" x14ac:dyDescent="0.25">
      <c r="B36072" s="683"/>
      <c r="C36072" s="683"/>
      <c r="D36072" s="684"/>
    </row>
    <row r="36073" spans="2:4" ht="15" customHeight="1" x14ac:dyDescent="0.25">
      <c r="B36073" s="683"/>
      <c r="C36073" s="683"/>
      <c r="D36073" s="684"/>
    </row>
    <row r="36074" spans="2:4" ht="15" customHeight="1" x14ac:dyDescent="0.25">
      <c r="B36074" s="683"/>
      <c r="C36074" s="683"/>
      <c r="D36074" s="684"/>
    </row>
    <row r="36075" spans="2:4" ht="15" customHeight="1" x14ac:dyDescent="0.25">
      <c r="B36075" s="683"/>
      <c r="C36075" s="683"/>
      <c r="D36075" s="684"/>
    </row>
    <row r="36076" spans="2:4" ht="15" customHeight="1" x14ac:dyDescent="0.25">
      <c r="B36076" s="683"/>
      <c r="C36076" s="683"/>
      <c r="D36076" s="684"/>
    </row>
    <row r="36077" spans="2:4" ht="15" customHeight="1" x14ac:dyDescent="0.25">
      <c r="B36077" s="683"/>
      <c r="C36077" s="683"/>
      <c r="D36077" s="684"/>
    </row>
    <row r="36078" spans="2:4" ht="15" customHeight="1" x14ac:dyDescent="0.25">
      <c r="B36078" s="683"/>
      <c r="C36078" s="683"/>
      <c r="D36078" s="684"/>
    </row>
    <row r="36079" spans="2:4" ht="15" customHeight="1" x14ac:dyDescent="0.25">
      <c r="B36079" s="683"/>
      <c r="C36079" s="683"/>
      <c r="D36079" s="684"/>
    </row>
    <row r="36080" spans="2:4" ht="15" customHeight="1" x14ac:dyDescent="0.25">
      <c r="B36080" s="683"/>
      <c r="C36080" s="683"/>
      <c r="D36080" s="684"/>
    </row>
    <row r="36081" spans="2:4" ht="15" customHeight="1" x14ac:dyDescent="0.25">
      <c r="B36081" s="683"/>
      <c r="C36081" s="683"/>
      <c r="D36081" s="684"/>
    </row>
    <row r="36082" spans="2:4" ht="15" customHeight="1" x14ac:dyDescent="0.25">
      <c r="B36082" s="683"/>
      <c r="C36082" s="683"/>
      <c r="D36082" s="684"/>
    </row>
    <row r="36083" spans="2:4" ht="15" customHeight="1" x14ac:dyDescent="0.25">
      <c r="B36083" s="683"/>
      <c r="C36083" s="683"/>
      <c r="D36083" s="684"/>
    </row>
    <row r="36084" spans="2:4" ht="15" customHeight="1" x14ac:dyDescent="0.25">
      <c r="B36084" s="683"/>
      <c r="C36084" s="683"/>
      <c r="D36084" s="684"/>
    </row>
    <row r="36085" spans="2:4" ht="15" customHeight="1" x14ac:dyDescent="0.25">
      <c r="B36085" s="683"/>
      <c r="C36085" s="683"/>
      <c r="D36085" s="684"/>
    </row>
    <row r="36086" spans="2:4" ht="15" customHeight="1" x14ac:dyDescent="0.25">
      <c r="B36086" s="683"/>
      <c r="C36086" s="683"/>
      <c r="D36086" s="684"/>
    </row>
    <row r="36087" spans="2:4" ht="15" customHeight="1" x14ac:dyDescent="0.25">
      <c r="B36087" s="683"/>
      <c r="C36087" s="683"/>
      <c r="D36087" s="684"/>
    </row>
    <row r="36088" spans="2:4" ht="15" customHeight="1" x14ac:dyDescent="0.25">
      <c r="B36088" s="683"/>
      <c r="C36088" s="683"/>
      <c r="D36088" s="684"/>
    </row>
    <row r="36089" spans="2:4" ht="15" customHeight="1" x14ac:dyDescent="0.25">
      <c r="B36089" s="683"/>
      <c r="C36089" s="683"/>
      <c r="D36089" s="684"/>
    </row>
    <row r="36090" spans="2:4" ht="15" customHeight="1" x14ac:dyDescent="0.25">
      <c r="B36090" s="683"/>
      <c r="C36090" s="683"/>
      <c r="D36090" s="684"/>
    </row>
    <row r="36091" spans="2:4" ht="15" customHeight="1" x14ac:dyDescent="0.25">
      <c r="B36091" s="683"/>
      <c r="C36091" s="683"/>
      <c r="D36091" s="684"/>
    </row>
    <row r="36092" spans="2:4" ht="15" customHeight="1" x14ac:dyDescent="0.25">
      <c r="B36092" s="683"/>
      <c r="C36092" s="683"/>
      <c r="D36092" s="684"/>
    </row>
    <row r="36093" spans="2:4" ht="15" customHeight="1" x14ac:dyDescent="0.25">
      <c r="B36093" s="683"/>
      <c r="C36093" s="683"/>
      <c r="D36093" s="684"/>
    </row>
    <row r="36094" spans="2:4" ht="15" customHeight="1" x14ac:dyDescent="0.25">
      <c r="B36094" s="683"/>
      <c r="C36094" s="683"/>
      <c r="D36094" s="684"/>
    </row>
    <row r="36095" spans="2:4" ht="15" customHeight="1" x14ac:dyDescent="0.25">
      <c r="B36095" s="683"/>
      <c r="C36095" s="683"/>
      <c r="D36095" s="684"/>
    </row>
    <row r="36096" spans="2:4" ht="15" customHeight="1" x14ac:dyDescent="0.25">
      <c r="B36096" s="683"/>
      <c r="C36096" s="683"/>
      <c r="D36096" s="684"/>
    </row>
    <row r="36097" spans="2:4" ht="15" customHeight="1" x14ac:dyDescent="0.25">
      <c r="B36097" s="683"/>
      <c r="C36097" s="683"/>
      <c r="D36097" s="684"/>
    </row>
    <row r="36098" spans="2:4" ht="15" customHeight="1" x14ac:dyDescent="0.25">
      <c r="B36098" s="683"/>
      <c r="C36098" s="683"/>
      <c r="D36098" s="684"/>
    </row>
    <row r="36099" spans="2:4" ht="15" customHeight="1" x14ac:dyDescent="0.25">
      <c r="B36099" s="683"/>
      <c r="C36099" s="683"/>
      <c r="D36099" s="684"/>
    </row>
    <row r="36100" spans="2:4" ht="15" customHeight="1" x14ac:dyDescent="0.25">
      <c r="B36100" s="683"/>
      <c r="C36100" s="683"/>
      <c r="D36100" s="684"/>
    </row>
    <row r="36101" spans="2:4" ht="15" customHeight="1" x14ac:dyDescent="0.25">
      <c r="B36101" s="683"/>
      <c r="C36101" s="683"/>
      <c r="D36101" s="684"/>
    </row>
    <row r="36102" spans="2:4" ht="15" customHeight="1" x14ac:dyDescent="0.25">
      <c r="B36102" s="683"/>
      <c r="C36102" s="683"/>
      <c r="D36102" s="684"/>
    </row>
    <row r="36103" spans="2:4" ht="15" customHeight="1" x14ac:dyDescent="0.25">
      <c r="B36103" s="683"/>
      <c r="C36103" s="683"/>
      <c r="D36103" s="684"/>
    </row>
    <row r="36104" spans="2:4" ht="15" customHeight="1" x14ac:dyDescent="0.25">
      <c r="B36104" s="683"/>
      <c r="C36104" s="683"/>
      <c r="D36104" s="684"/>
    </row>
    <row r="36105" spans="2:4" ht="15" customHeight="1" x14ac:dyDescent="0.25">
      <c r="B36105" s="683"/>
      <c r="C36105" s="683"/>
      <c r="D36105" s="684"/>
    </row>
    <row r="36106" spans="2:4" ht="15" customHeight="1" x14ac:dyDescent="0.25">
      <c r="B36106" s="683"/>
      <c r="C36106" s="683"/>
      <c r="D36106" s="684"/>
    </row>
    <row r="36107" spans="2:4" ht="15" customHeight="1" x14ac:dyDescent="0.25">
      <c r="B36107" s="683"/>
      <c r="C36107" s="683"/>
      <c r="D36107" s="684"/>
    </row>
    <row r="36108" spans="2:4" ht="15" customHeight="1" x14ac:dyDescent="0.25">
      <c r="B36108" s="683"/>
      <c r="C36108" s="683"/>
      <c r="D36108" s="684"/>
    </row>
    <row r="36109" spans="2:4" ht="15" customHeight="1" x14ac:dyDescent="0.25">
      <c r="B36109" s="683"/>
      <c r="C36109" s="683"/>
      <c r="D36109" s="684"/>
    </row>
    <row r="36110" spans="2:4" ht="15" customHeight="1" x14ac:dyDescent="0.25">
      <c r="B36110" s="683"/>
      <c r="C36110" s="683"/>
      <c r="D36110" s="684"/>
    </row>
    <row r="36111" spans="2:4" ht="15" customHeight="1" x14ac:dyDescent="0.25">
      <c r="B36111" s="683"/>
      <c r="C36111" s="683"/>
      <c r="D36111" s="684"/>
    </row>
    <row r="36112" spans="2:4" ht="15" customHeight="1" x14ac:dyDescent="0.25">
      <c r="B36112" s="683"/>
      <c r="C36112" s="683"/>
      <c r="D36112" s="684"/>
    </row>
    <row r="36113" spans="2:4" ht="15" customHeight="1" x14ac:dyDescent="0.25">
      <c r="B36113" s="683"/>
      <c r="C36113" s="683"/>
      <c r="D36113" s="684"/>
    </row>
    <row r="36114" spans="2:4" ht="15" customHeight="1" x14ac:dyDescent="0.25">
      <c r="B36114" s="683"/>
      <c r="C36114" s="683"/>
      <c r="D36114" s="684"/>
    </row>
    <row r="36115" spans="2:4" ht="15" customHeight="1" x14ac:dyDescent="0.25">
      <c r="B36115" s="683"/>
      <c r="C36115" s="683"/>
      <c r="D36115" s="684"/>
    </row>
    <row r="36116" spans="2:4" ht="15" customHeight="1" x14ac:dyDescent="0.25">
      <c r="B36116" s="683"/>
      <c r="C36116" s="683"/>
      <c r="D36116" s="684"/>
    </row>
    <row r="36117" spans="2:4" ht="15" customHeight="1" x14ac:dyDescent="0.25">
      <c r="B36117" s="683"/>
      <c r="C36117" s="683"/>
      <c r="D36117" s="684"/>
    </row>
    <row r="36118" spans="2:4" ht="15" customHeight="1" x14ac:dyDescent="0.25">
      <c r="B36118" s="683"/>
      <c r="C36118" s="683"/>
      <c r="D36118" s="684"/>
    </row>
    <row r="36119" spans="2:4" ht="15" customHeight="1" x14ac:dyDescent="0.25">
      <c r="B36119" s="683"/>
      <c r="C36119" s="683"/>
      <c r="D36119" s="684"/>
    </row>
    <row r="36120" spans="2:4" ht="15" customHeight="1" x14ac:dyDescent="0.25">
      <c r="B36120" s="683"/>
      <c r="C36120" s="683"/>
      <c r="D36120" s="684"/>
    </row>
    <row r="36121" spans="2:4" ht="15" customHeight="1" x14ac:dyDescent="0.25">
      <c r="B36121" s="683"/>
      <c r="C36121" s="683"/>
      <c r="D36121" s="684"/>
    </row>
    <row r="36122" spans="2:4" ht="15" customHeight="1" x14ac:dyDescent="0.25">
      <c r="B36122" s="683"/>
      <c r="C36122" s="683"/>
      <c r="D36122" s="684"/>
    </row>
    <row r="36123" spans="2:4" ht="15" customHeight="1" x14ac:dyDescent="0.25">
      <c r="B36123" s="683"/>
      <c r="C36123" s="683"/>
      <c r="D36123" s="684"/>
    </row>
    <row r="36124" spans="2:4" ht="15" customHeight="1" x14ac:dyDescent="0.25">
      <c r="B36124" s="683"/>
      <c r="C36124" s="683"/>
      <c r="D36124" s="684"/>
    </row>
    <row r="36125" spans="2:4" ht="15" customHeight="1" x14ac:dyDescent="0.25">
      <c r="B36125" s="683"/>
      <c r="C36125" s="683"/>
      <c r="D36125" s="684"/>
    </row>
    <row r="36126" spans="2:4" ht="15" customHeight="1" x14ac:dyDescent="0.25">
      <c r="B36126" s="683"/>
      <c r="C36126" s="683"/>
      <c r="D36126" s="684"/>
    </row>
    <row r="36127" spans="2:4" ht="15" customHeight="1" x14ac:dyDescent="0.25">
      <c r="B36127" s="683"/>
      <c r="C36127" s="683"/>
      <c r="D36127" s="684"/>
    </row>
    <row r="36128" spans="2:4" ht="15" customHeight="1" x14ac:dyDescent="0.25">
      <c r="B36128" s="683"/>
      <c r="C36128" s="683"/>
      <c r="D36128" s="684"/>
    </row>
    <row r="36129" spans="2:4" ht="15" customHeight="1" x14ac:dyDescent="0.25">
      <c r="B36129" s="683"/>
      <c r="C36129" s="683"/>
      <c r="D36129" s="684"/>
    </row>
    <row r="36130" spans="2:4" ht="15" customHeight="1" x14ac:dyDescent="0.25">
      <c r="B36130" s="683"/>
      <c r="C36130" s="683"/>
      <c r="D36130" s="684"/>
    </row>
    <row r="36131" spans="2:4" ht="15" customHeight="1" x14ac:dyDescent="0.25">
      <c r="B36131" s="683"/>
      <c r="C36131" s="683"/>
      <c r="D36131" s="684"/>
    </row>
    <row r="36132" spans="2:4" ht="15" customHeight="1" x14ac:dyDescent="0.25">
      <c r="B36132" s="683"/>
      <c r="C36132" s="683"/>
      <c r="D36132" s="684"/>
    </row>
    <row r="36133" spans="2:4" ht="15" customHeight="1" x14ac:dyDescent="0.25">
      <c r="B36133" s="683"/>
      <c r="C36133" s="683"/>
      <c r="D36133" s="684"/>
    </row>
    <row r="36134" spans="2:4" ht="15" customHeight="1" x14ac:dyDescent="0.25">
      <c r="B36134" s="683"/>
      <c r="C36134" s="683"/>
      <c r="D36134" s="684"/>
    </row>
    <row r="36135" spans="2:4" ht="15" customHeight="1" x14ac:dyDescent="0.25">
      <c r="B36135" s="683"/>
      <c r="C36135" s="683"/>
      <c r="D36135" s="684"/>
    </row>
    <row r="36136" spans="2:4" ht="15" customHeight="1" x14ac:dyDescent="0.25">
      <c r="B36136" s="683"/>
      <c r="C36136" s="683"/>
      <c r="D36136" s="684"/>
    </row>
    <row r="36137" spans="2:4" ht="15" customHeight="1" x14ac:dyDescent="0.25">
      <c r="B36137" s="683"/>
      <c r="C36137" s="683"/>
      <c r="D36137" s="684"/>
    </row>
    <row r="36138" spans="2:4" ht="15" customHeight="1" x14ac:dyDescent="0.25">
      <c r="B36138" s="683"/>
      <c r="C36138" s="683"/>
      <c r="D36138" s="684"/>
    </row>
    <row r="36139" spans="2:4" ht="15" customHeight="1" x14ac:dyDescent="0.25">
      <c r="B36139" s="683"/>
      <c r="C36139" s="683"/>
      <c r="D36139" s="684"/>
    </row>
    <row r="36140" spans="2:4" ht="15" customHeight="1" x14ac:dyDescent="0.25">
      <c r="B36140" s="683"/>
      <c r="C36140" s="683"/>
      <c r="D36140" s="684"/>
    </row>
    <row r="36141" spans="2:4" ht="15" customHeight="1" x14ac:dyDescent="0.25">
      <c r="B36141" s="683"/>
      <c r="C36141" s="683"/>
      <c r="D36141" s="684"/>
    </row>
    <row r="36142" spans="2:4" ht="15" customHeight="1" x14ac:dyDescent="0.25">
      <c r="B36142" s="683"/>
      <c r="C36142" s="683"/>
      <c r="D36142" s="684"/>
    </row>
    <row r="36143" spans="2:4" ht="15" customHeight="1" x14ac:dyDescent="0.25">
      <c r="B36143" s="683"/>
      <c r="C36143" s="683"/>
      <c r="D36143" s="684"/>
    </row>
    <row r="36144" spans="2:4" ht="15" customHeight="1" x14ac:dyDescent="0.25">
      <c r="B36144" s="683"/>
      <c r="C36144" s="683"/>
      <c r="D36144" s="684"/>
    </row>
    <row r="36145" spans="2:4" ht="15" customHeight="1" x14ac:dyDescent="0.25">
      <c r="B36145" s="683"/>
      <c r="C36145" s="683"/>
      <c r="D36145" s="684"/>
    </row>
    <row r="36146" spans="2:4" ht="15" customHeight="1" x14ac:dyDescent="0.25">
      <c r="B36146" s="683"/>
      <c r="C36146" s="683"/>
      <c r="D36146" s="684"/>
    </row>
    <row r="36147" spans="2:4" ht="15" customHeight="1" x14ac:dyDescent="0.25">
      <c r="B36147" s="683"/>
      <c r="C36147" s="683"/>
      <c r="D36147" s="684"/>
    </row>
    <row r="36148" spans="2:4" ht="15" customHeight="1" x14ac:dyDescent="0.25">
      <c r="B36148" s="683"/>
      <c r="C36148" s="683"/>
      <c r="D36148" s="684"/>
    </row>
    <row r="36149" spans="2:4" ht="15" customHeight="1" x14ac:dyDescent="0.25">
      <c r="B36149" s="683"/>
      <c r="C36149" s="683"/>
      <c r="D36149" s="684"/>
    </row>
    <row r="36150" spans="2:4" ht="15" customHeight="1" x14ac:dyDescent="0.25">
      <c r="B36150" s="683"/>
      <c r="C36150" s="683"/>
      <c r="D36150" s="684"/>
    </row>
    <row r="36151" spans="2:4" ht="15" customHeight="1" x14ac:dyDescent="0.25">
      <c r="B36151" s="683"/>
      <c r="C36151" s="683"/>
      <c r="D36151" s="684"/>
    </row>
    <row r="36152" spans="2:4" ht="15" customHeight="1" x14ac:dyDescent="0.25">
      <c r="B36152" s="683"/>
      <c r="C36152" s="683"/>
      <c r="D36152" s="684"/>
    </row>
    <row r="36153" spans="2:4" ht="15" customHeight="1" x14ac:dyDescent="0.25">
      <c r="B36153" s="683"/>
      <c r="C36153" s="683"/>
      <c r="D36153" s="684"/>
    </row>
    <row r="36154" spans="2:4" ht="15" customHeight="1" x14ac:dyDescent="0.25">
      <c r="B36154" s="683"/>
      <c r="C36154" s="683"/>
      <c r="D36154" s="684"/>
    </row>
    <row r="36155" spans="2:4" ht="15" customHeight="1" x14ac:dyDescent="0.25">
      <c r="B36155" s="683"/>
      <c r="C36155" s="683"/>
      <c r="D36155" s="684"/>
    </row>
    <row r="36156" spans="2:4" ht="15" customHeight="1" x14ac:dyDescent="0.25">
      <c r="B36156" s="683"/>
      <c r="C36156" s="683"/>
      <c r="D36156" s="684"/>
    </row>
    <row r="36157" spans="2:4" ht="15" customHeight="1" x14ac:dyDescent="0.25">
      <c r="B36157" s="683"/>
      <c r="C36157" s="683"/>
      <c r="D36157" s="684"/>
    </row>
    <row r="36158" spans="2:4" ht="15" customHeight="1" x14ac:dyDescent="0.25">
      <c r="B36158" s="683"/>
      <c r="C36158" s="683"/>
      <c r="D36158" s="684"/>
    </row>
    <row r="36159" spans="2:4" ht="15" customHeight="1" x14ac:dyDescent="0.25">
      <c r="B36159" s="683"/>
      <c r="C36159" s="683"/>
      <c r="D36159" s="684"/>
    </row>
    <row r="36160" spans="2:4" ht="15" customHeight="1" x14ac:dyDescent="0.25">
      <c r="B36160" s="683"/>
      <c r="C36160" s="683"/>
      <c r="D36160" s="684"/>
    </row>
    <row r="36161" spans="2:4" ht="15" customHeight="1" x14ac:dyDescent="0.25">
      <c r="B36161" s="683"/>
      <c r="C36161" s="683"/>
      <c r="D36161" s="684"/>
    </row>
    <row r="36162" spans="2:4" ht="15" customHeight="1" x14ac:dyDescent="0.25">
      <c r="B36162" s="683"/>
      <c r="C36162" s="683"/>
      <c r="D36162" s="684"/>
    </row>
    <row r="36163" spans="2:4" ht="15" customHeight="1" x14ac:dyDescent="0.25">
      <c r="B36163" s="683"/>
      <c r="C36163" s="683"/>
      <c r="D36163" s="684"/>
    </row>
    <row r="36164" spans="2:4" ht="15" customHeight="1" x14ac:dyDescent="0.25">
      <c r="B36164" s="683"/>
      <c r="C36164" s="683"/>
      <c r="D36164" s="684"/>
    </row>
    <row r="36165" spans="2:4" ht="15" customHeight="1" x14ac:dyDescent="0.25">
      <c r="B36165" s="683"/>
      <c r="C36165" s="683"/>
      <c r="D36165" s="684"/>
    </row>
    <row r="36166" spans="2:4" ht="15" customHeight="1" x14ac:dyDescent="0.25">
      <c r="B36166" s="683"/>
      <c r="C36166" s="683"/>
      <c r="D36166" s="684"/>
    </row>
    <row r="36167" spans="2:4" ht="15" customHeight="1" x14ac:dyDescent="0.25">
      <c r="B36167" s="683"/>
      <c r="C36167" s="683"/>
      <c r="D36167" s="684"/>
    </row>
    <row r="36168" spans="2:4" ht="15" customHeight="1" x14ac:dyDescent="0.25">
      <c r="B36168" s="683"/>
      <c r="C36168" s="683"/>
      <c r="D36168" s="684"/>
    </row>
    <row r="36169" spans="2:4" ht="15" customHeight="1" x14ac:dyDescent="0.25">
      <c r="B36169" s="683"/>
      <c r="C36169" s="683"/>
      <c r="D36169" s="684"/>
    </row>
    <row r="36170" spans="2:4" ht="15" customHeight="1" x14ac:dyDescent="0.25">
      <c r="B36170" s="683"/>
      <c r="C36170" s="683"/>
      <c r="D36170" s="684"/>
    </row>
    <row r="36171" spans="2:4" ht="15" customHeight="1" x14ac:dyDescent="0.25">
      <c r="B36171" s="683"/>
      <c r="C36171" s="683"/>
      <c r="D36171" s="684"/>
    </row>
    <row r="36172" spans="2:4" ht="15" customHeight="1" x14ac:dyDescent="0.25">
      <c r="B36172" s="683"/>
      <c r="C36172" s="683"/>
      <c r="D36172" s="684"/>
    </row>
    <row r="36173" spans="2:4" ht="15" customHeight="1" x14ac:dyDescent="0.25">
      <c r="B36173" s="683"/>
      <c r="C36173" s="683"/>
      <c r="D36173" s="684"/>
    </row>
    <row r="36174" spans="2:4" ht="15" customHeight="1" x14ac:dyDescent="0.25">
      <c r="B36174" s="683"/>
      <c r="C36174" s="683"/>
      <c r="D36174" s="684"/>
    </row>
    <row r="36175" spans="2:4" ht="15" customHeight="1" x14ac:dyDescent="0.25">
      <c r="B36175" s="683"/>
      <c r="C36175" s="683"/>
      <c r="D36175" s="684"/>
    </row>
    <row r="36176" spans="2:4" ht="15" customHeight="1" x14ac:dyDescent="0.25">
      <c r="B36176" s="683"/>
      <c r="C36176" s="683"/>
      <c r="D36176" s="684"/>
    </row>
    <row r="36177" spans="2:4" ht="15" customHeight="1" x14ac:dyDescent="0.25">
      <c r="B36177" s="683"/>
      <c r="C36177" s="683"/>
      <c r="D36177" s="684"/>
    </row>
    <row r="36178" spans="2:4" ht="15" customHeight="1" x14ac:dyDescent="0.25">
      <c r="B36178" s="683"/>
      <c r="C36178" s="683"/>
      <c r="D36178" s="684"/>
    </row>
    <row r="36179" spans="2:4" ht="15" customHeight="1" x14ac:dyDescent="0.25">
      <c r="B36179" s="683"/>
      <c r="C36179" s="683"/>
      <c r="D36179" s="684"/>
    </row>
    <row r="36180" spans="2:4" ht="15" customHeight="1" x14ac:dyDescent="0.25">
      <c r="B36180" s="683"/>
      <c r="C36180" s="683"/>
      <c r="D36180" s="684"/>
    </row>
    <row r="36181" spans="2:4" ht="15" customHeight="1" x14ac:dyDescent="0.25">
      <c r="B36181" s="683"/>
      <c r="C36181" s="683"/>
      <c r="D36181" s="684"/>
    </row>
    <row r="36182" spans="2:4" ht="15" customHeight="1" x14ac:dyDescent="0.25">
      <c r="B36182" s="683"/>
      <c r="C36182" s="683"/>
      <c r="D36182" s="684"/>
    </row>
    <row r="36183" spans="2:4" ht="15" customHeight="1" x14ac:dyDescent="0.25">
      <c r="B36183" s="683"/>
      <c r="C36183" s="683"/>
      <c r="D36183" s="684"/>
    </row>
    <row r="36184" spans="2:4" ht="15" customHeight="1" x14ac:dyDescent="0.25">
      <c r="B36184" s="683"/>
      <c r="C36184" s="683"/>
      <c r="D36184" s="684"/>
    </row>
    <row r="36185" spans="2:4" ht="15" customHeight="1" x14ac:dyDescent="0.25">
      <c r="B36185" s="683"/>
      <c r="C36185" s="683"/>
      <c r="D36185" s="684"/>
    </row>
    <row r="36186" spans="2:4" ht="15" customHeight="1" x14ac:dyDescent="0.25">
      <c r="B36186" s="683"/>
      <c r="C36186" s="683"/>
      <c r="D36186" s="684"/>
    </row>
    <row r="36187" spans="2:4" ht="15" customHeight="1" x14ac:dyDescent="0.25">
      <c r="B36187" s="683"/>
      <c r="C36187" s="683"/>
      <c r="D36187" s="684"/>
    </row>
    <row r="36188" spans="2:4" ht="15" customHeight="1" x14ac:dyDescent="0.25">
      <c r="B36188" s="683"/>
      <c r="C36188" s="683"/>
      <c r="D36188" s="684"/>
    </row>
    <row r="36189" spans="2:4" ht="15" customHeight="1" x14ac:dyDescent="0.25">
      <c r="B36189" s="683"/>
      <c r="C36189" s="683"/>
      <c r="D36189" s="684"/>
    </row>
    <row r="36190" spans="2:4" ht="15" customHeight="1" x14ac:dyDescent="0.25">
      <c r="B36190" s="683"/>
      <c r="C36190" s="683"/>
      <c r="D36190" s="684"/>
    </row>
    <row r="36191" spans="2:4" ht="15" customHeight="1" x14ac:dyDescent="0.25">
      <c r="B36191" s="683"/>
      <c r="C36191" s="683"/>
      <c r="D36191" s="684"/>
    </row>
    <row r="36192" spans="2:4" ht="15" customHeight="1" x14ac:dyDescent="0.25">
      <c r="B36192" s="683"/>
      <c r="C36192" s="683"/>
      <c r="D36192" s="684"/>
    </row>
    <row r="36193" spans="2:4" ht="15" customHeight="1" x14ac:dyDescent="0.25">
      <c r="B36193" s="683"/>
      <c r="C36193" s="683"/>
      <c r="D36193" s="684"/>
    </row>
    <row r="36194" spans="2:4" ht="15" customHeight="1" x14ac:dyDescent="0.25">
      <c r="B36194" s="683"/>
      <c r="C36194" s="683"/>
      <c r="D36194" s="684"/>
    </row>
    <row r="36195" spans="2:4" ht="15" customHeight="1" x14ac:dyDescent="0.25">
      <c r="B36195" s="683"/>
      <c r="C36195" s="683"/>
      <c r="D36195" s="684"/>
    </row>
    <row r="36196" spans="2:4" ht="15" customHeight="1" x14ac:dyDescent="0.25">
      <c r="B36196" s="683"/>
      <c r="C36196" s="683"/>
      <c r="D36196" s="684"/>
    </row>
    <row r="36197" spans="2:4" ht="15" customHeight="1" x14ac:dyDescent="0.25">
      <c r="B36197" s="683"/>
      <c r="C36197" s="683"/>
      <c r="D36197" s="684"/>
    </row>
    <row r="36198" spans="2:4" ht="15" customHeight="1" x14ac:dyDescent="0.25">
      <c r="B36198" s="683"/>
      <c r="C36198" s="683"/>
      <c r="D36198" s="684"/>
    </row>
    <row r="36199" spans="2:4" ht="15" customHeight="1" x14ac:dyDescent="0.25">
      <c r="B36199" s="683"/>
      <c r="C36199" s="683"/>
      <c r="D36199" s="684"/>
    </row>
    <row r="36200" spans="2:4" ht="15" customHeight="1" x14ac:dyDescent="0.25">
      <c r="B36200" s="683"/>
      <c r="C36200" s="683"/>
      <c r="D36200" s="684"/>
    </row>
    <row r="36201" spans="2:4" ht="15" customHeight="1" x14ac:dyDescent="0.25">
      <c r="B36201" s="683"/>
      <c r="C36201" s="683"/>
      <c r="D36201" s="684"/>
    </row>
    <row r="36202" spans="2:4" ht="15" customHeight="1" x14ac:dyDescent="0.25">
      <c r="B36202" s="683"/>
      <c r="C36202" s="683"/>
      <c r="D36202" s="684"/>
    </row>
    <row r="36203" spans="2:4" ht="15" customHeight="1" x14ac:dyDescent="0.25">
      <c r="B36203" s="683"/>
      <c r="C36203" s="683"/>
      <c r="D36203" s="684"/>
    </row>
    <row r="36204" spans="2:4" ht="15" customHeight="1" x14ac:dyDescent="0.25">
      <c r="B36204" s="683"/>
      <c r="C36204" s="683"/>
      <c r="D36204" s="684"/>
    </row>
    <row r="36205" spans="2:4" ht="15" customHeight="1" x14ac:dyDescent="0.25">
      <c r="B36205" s="683"/>
      <c r="C36205" s="683"/>
      <c r="D36205" s="684"/>
    </row>
    <row r="36206" spans="2:4" ht="15" customHeight="1" x14ac:dyDescent="0.25">
      <c r="B36206" s="683"/>
      <c r="C36206" s="683"/>
      <c r="D36206" s="684"/>
    </row>
    <row r="36207" spans="2:4" ht="15" customHeight="1" x14ac:dyDescent="0.25">
      <c r="B36207" s="683"/>
      <c r="C36207" s="683"/>
      <c r="D36207" s="684"/>
    </row>
    <row r="36208" spans="2:4" ht="15" customHeight="1" x14ac:dyDescent="0.25">
      <c r="B36208" s="683"/>
      <c r="C36208" s="683"/>
      <c r="D36208" s="684"/>
    </row>
    <row r="36209" spans="2:4" ht="15" customHeight="1" x14ac:dyDescent="0.25">
      <c r="B36209" s="683"/>
      <c r="C36209" s="683"/>
      <c r="D36209" s="684"/>
    </row>
    <row r="36210" spans="2:4" ht="15" customHeight="1" x14ac:dyDescent="0.25">
      <c r="B36210" s="683"/>
      <c r="C36210" s="683"/>
      <c r="D36210" s="684"/>
    </row>
    <row r="36211" spans="2:4" ht="15" customHeight="1" x14ac:dyDescent="0.25">
      <c r="B36211" s="683"/>
      <c r="C36211" s="683"/>
      <c r="D36211" s="684"/>
    </row>
    <row r="36212" spans="2:4" ht="15" customHeight="1" x14ac:dyDescent="0.25">
      <c r="B36212" s="683"/>
      <c r="C36212" s="683"/>
      <c r="D36212" s="684"/>
    </row>
    <row r="36213" spans="2:4" ht="15" customHeight="1" x14ac:dyDescent="0.25">
      <c r="B36213" s="683"/>
      <c r="C36213" s="683"/>
      <c r="D36213" s="684"/>
    </row>
    <row r="36214" spans="2:4" ht="15" customHeight="1" x14ac:dyDescent="0.25">
      <c r="B36214" s="683"/>
      <c r="C36214" s="683"/>
      <c r="D36214" s="684"/>
    </row>
    <row r="36215" spans="2:4" ht="15" customHeight="1" x14ac:dyDescent="0.25">
      <c r="B36215" s="683"/>
      <c r="C36215" s="683"/>
      <c r="D36215" s="684"/>
    </row>
    <row r="36216" spans="2:4" ht="15" customHeight="1" x14ac:dyDescent="0.25">
      <c r="B36216" s="683"/>
      <c r="C36216" s="683"/>
      <c r="D36216" s="684"/>
    </row>
    <row r="36217" spans="2:4" ht="15" customHeight="1" x14ac:dyDescent="0.25">
      <c r="B36217" s="683"/>
      <c r="C36217" s="683"/>
      <c r="D36217" s="684"/>
    </row>
    <row r="36218" spans="2:4" ht="15" customHeight="1" x14ac:dyDescent="0.25">
      <c r="B36218" s="683"/>
      <c r="C36218" s="683"/>
      <c r="D36218" s="684"/>
    </row>
    <row r="36219" spans="2:4" ht="15" customHeight="1" x14ac:dyDescent="0.25">
      <c r="B36219" s="683"/>
      <c r="C36219" s="683"/>
      <c r="D36219" s="684"/>
    </row>
    <row r="36220" spans="2:4" ht="15" customHeight="1" x14ac:dyDescent="0.25">
      <c r="B36220" s="683"/>
      <c r="C36220" s="683"/>
      <c r="D36220" s="684"/>
    </row>
    <row r="36221" spans="2:4" ht="15" customHeight="1" x14ac:dyDescent="0.25">
      <c r="B36221" s="683"/>
      <c r="C36221" s="683"/>
      <c r="D36221" s="684"/>
    </row>
    <row r="36222" spans="2:4" ht="15" customHeight="1" x14ac:dyDescent="0.25">
      <c r="B36222" s="683"/>
      <c r="C36222" s="683"/>
      <c r="D36222" s="684"/>
    </row>
    <row r="36223" spans="2:4" ht="15" customHeight="1" x14ac:dyDescent="0.25">
      <c r="B36223" s="683"/>
      <c r="C36223" s="683"/>
      <c r="D36223" s="684"/>
    </row>
    <row r="36224" spans="2:4" ht="15" customHeight="1" x14ac:dyDescent="0.25">
      <c r="B36224" s="683"/>
      <c r="C36224" s="683"/>
      <c r="D36224" s="684"/>
    </row>
    <row r="36225" spans="2:4" ht="15" customHeight="1" x14ac:dyDescent="0.25">
      <c r="B36225" s="683"/>
      <c r="C36225" s="683"/>
      <c r="D36225" s="684"/>
    </row>
    <row r="36226" spans="2:4" ht="15" customHeight="1" x14ac:dyDescent="0.25">
      <c r="B36226" s="683"/>
      <c r="C36226" s="683"/>
      <c r="D36226" s="684"/>
    </row>
    <row r="36227" spans="2:4" ht="15" customHeight="1" x14ac:dyDescent="0.25">
      <c r="B36227" s="683"/>
      <c r="C36227" s="683"/>
      <c r="D36227" s="684"/>
    </row>
    <row r="36228" spans="2:4" ht="15" customHeight="1" x14ac:dyDescent="0.25">
      <c r="B36228" s="683"/>
      <c r="C36228" s="683"/>
      <c r="D36228" s="684"/>
    </row>
    <row r="36229" spans="2:4" ht="15" customHeight="1" x14ac:dyDescent="0.25">
      <c r="B36229" s="683"/>
      <c r="C36229" s="683"/>
      <c r="D36229" s="684"/>
    </row>
    <row r="36230" spans="2:4" ht="15" customHeight="1" x14ac:dyDescent="0.25">
      <c r="B36230" s="683"/>
      <c r="C36230" s="683"/>
      <c r="D36230" s="684"/>
    </row>
    <row r="36231" spans="2:4" ht="15" customHeight="1" x14ac:dyDescent="0.25">
      <c r="B36231" s="683"/>
      <c r="C36231" s="683"/>
      <c r="D36231" s="684"/>
    </row>
    <row r="36232" spans="2:4" ht="15" customHeight="1" x14ac:dyDescent="0.25">
      <c r="B36232" s="683"/>
      <c r="C36232" s="683"/>
      <c r="D36232" s="684"/>
    </row>
    <row r="36233" spans="2:4" ht="15" customHeight="1" x14ac:dyDescent="0.25">
      <c r="B36233" s="683"/>
      <c r="C36233" s="683"/>
      <c r="D36233" s="684"/>
    </row>
    <row r="36234" spans="2:4" ht="15" customHeight="1" x14ac:dyDescent="0.25">
      <c r="B36234" s="683"/>
      <c r="C36234" s="683"/>
      <c r="D36234" s="684"/>
    </row>
    <row r="36235" spans="2:4" ht="15" customHeight="1" x14ac:dyDescent="0.25">
      <c r="B36235" s="683"/>
      <c r="C36235" s="683"/>
      <c r="D36235" s="684"/>
    </row>
    <row r="36236" spans="2:4" ht="15" customHeight="1" x14ac:dyDescent="0.25">
      <c r="B36236" s="683"/>
      <c r="C36236" s="683"/>
      <c r="D36236" s="684"/>
    </row>
    <row r="36237" spans="2:4" ht="15" customHeight="1" x14ac:dyDescent="0.25">
      <c r="B36237" s="683"/>
      <c r="C36237" s="683"/>
      <c r="D36237" s="684"/>
    </row>
    <row r="36238" spans="2:4" ht="15" customHeight="1" x14ac:dyDescent="0.25">
      <c r="B36238" s="683"/>
      <c r="C36238" s="683"/>
      <c r="D36238" s="684"/>
    </row>
    <row r="36239" spans="2:4" ht="15" customHeight="1" x14ac:dyDescent="0.25">
      <c r="B36239" s="683"/>
      <c r="C36239" s="683"/>
      <c r="D36239" s="684"/>
    </row>
    <row r="36240" spans="2:4" ht="15" customHeight="1" x14ac:dyDescent="0.25">
      <c r="B36240" s="683"/>
      <c r="C36240" s="683"/>
      <c r="D36240" s="684"/>
    </row>
    <row r="36241" spans="2:4" ht="15" customHeight="1" x14ac:dyDescent="0.25">
      <c r="B36241" s="683"/>
      <c r="C36241" s="683"/>
      <c r="D36241" s="684"/>
    </row>
    <row r="36242" spans="2:4" ht="15" customHeight="1" x14ac:dyDescent="0.25">
      <c r="B36242" s="683"/>
      <c r="C36242" s="683"/>
      <c r="D36242" s="684"/>
    </row>
    <row r="36243" spans="2:4" ht="15" customHeight="1" x14ac:dyDescent="0.25">
      <c r="B36243" s="683"/>
      <c r="C36243" s="683"/>
      <c r="D36243" s="684"/>
    </row>
    <row r="36244" spans="2:4" ht="15" customHeight="1" x14ac:dyDescent="0.25">
      <c r="B36244" s="683"/>
      <c r="C36244" s="683"/>
      <c r="D36244" s="684"/>
    </row>
    <row r="36245" spans="2:4" ht="15" customHeight="1" x14ac:dyDescent="0.25">
      <c r="B36245" s="683"/>
      <c r="C36245" s="683"/>
      <c r="D36245" s="684"/>
    </row>
    <row r="36246" spans="2:4" ht="15" customHeight="1" x14ac:dyDescent="0.25">
      <c r="B36246" s="683"/>
      <c r="C36246" s="683"/>
      <c r="D36246" s="684"/>
    </row>
    <row r="36247" spans="2:4" ht="15" customHeight="1" x14ac:dyDescent="0.25">
      <c r="B36247" s="683"/>
      <c r="C36247" s="683"/>
      <c r="D36247" s="684"/>
    </row>
    <row r="36248" spans="2:4" ht="15" customHeight="1" x14ac:dyDescent="0.25">
      <c r="B36248" s="683"/>
      <c r="C36248" s="683"/>
      <c r="D36248" s="684"/>
    </row>
    <row r="36249" spans="2:4" ht="15" customHeight="1" x14ac:dyDescent="0.25">
      <c r="B36249" s="683"/>
      <c r="C36249" s="683"/>
      <c r="D36249" s="684"/>
    </row>
    <row r="36250" spans="2:4" ht="15" customHeight="1" x14ac:dyDescent="0.25">
      <c r="B36250" s="683"/>
      <c r="C36250" s="683"/>
      <c r="D36250" s="684"/>
    </row>
    <row r="36251" spans="2:4" ht="15" customHeight="1" x14ac:dyDescent="0.25">
      <c r="B36251" s="683"/>
      <c r="C36251" s="683"/>
      <c r="D36251" s="684"/>
    </row>
    <row r="36252" spans="2:4" ht="15" customHeight="1" x14ac:dyDescent="0.25">
      <c r="B36252" s="683"/>
      <c r="C36252" s="683"/>
      <c r="D36252" s="684"/>
    </row>
    <row r="36253" spans="2:4" ht="15" customHeight="1" x14ac:dyDescent="0.25">
      <c r="B36253" s="683"/>
      <c r="C36253" s="683"/>
      <c r="D36253" s="684"/>
    </row>
    <row r="36254" spans="2:4" ht="15" customHeight="1" x14ac:dyDescent="0.25">
      <c r="B36254" s="683"/>
      <c r="C36254" s="683"/>
      <c r="D36254" s="684"/>
    </row>
    <row r="36255" spans="2:4" ht="15" customHeight="1" x14ac:dyDescent="0.25">
      <c r="B36255" s="683"/>
      <c r="C36255" s="683"/>
      <c r="D36255" s="684"/>
    </row>
    <row r="36256" spans="2:4" ht="15" customHeight="1" x14ac:dyDescent="0.25">
      <c r="B36256" s="683"/>
      <c r="C36256" s="683"/>
      <c r="D36256" s="684"/>
    </row>
    <row r="36257" spans="2:4" ht="15" customHeight="1" x14ac:dyDescent="0.25">
      <c r="B36257" s="683"/>
      <c r="C36257" s="683"/>
      <c r="D36257" s="684"/>
    </row>
    <row r="36258" spans="2:4" ht="15" customHeight="1" x14ac:dyDescent="0.25">
      <c r="B36258" s="683"/>
      <c r="C36258" s="683"/>
      <c r="D36258" s="684"/>
    </row>
    <row r="36259" spans="2:4" ht="15" customHeight="1" x14ac:dyDescent="0.25">
      <c r="B36259" s="683"/>
      <c r="C36259" s="683"/>
      <c r="D36259" s="684"/>
    </row>
    <row r="36260" spans="2:4" ht="15" customHeight="1" x14ac:dyDescent="0.25">
      <c r="B36260" s="683"/>
      <c r="C36260" s="683"/>
      <c r="D36260" s="684"/>
    </row>
    <row r="36261" spans="2:4" ht="15" customHeight="1" x14ac:dyDescent="0.25">
      <c r="B36261" s="683"/>
      <c r="C36261" s="683"/>
      <c r="D36261" s="684"/>
    </row>
    <row r="36262" spans="2:4" ht="15" customHeight="1" x14ac:dyDescent="0.25">
      <c r="B36262" s="683"/>
      <c r="C36262" s="683"/>
      <c r="D36262" s="684"/>
    </row>
    <row r="36263" spans="2:4" ht="15" customHeight="1" x14ac:dyDescent="0.25">
      <c r="B36263" s="683"/>
      <c r="C36263" s="683"/>
      <c r="D36263" s="684"/>
    </row>
    <row r="36264" spans="2:4" ht="15" customHeight="1" x14ac:dyDescent="0.25">
      <c r="B36264" s="683"/>
      <c r="C36264" s="683"/>
      <c r="D36264" s="684"/>
    </row>
    <row r="36265" spans="2:4" ht="15" customHeight="1" x14ac:dyDescent="0.25">
      <c r="B36265" s="683"/>
      <c r="C36265" s="683"/>
      <c r="D36265" s="684"/>
    </row>
    <row r="36266" spans="2:4" ht="15" customHeight="1" x14ac:dyDescent="0.25">
      <c r="B36266" s="683"/>
      <c r="C36266" s="683"/>
      <c r="D36266" s="684"/>
    </row>
    <row r="36267" spans="2:4" ht="15" customHeight="1" x14ac:dyDescent="0.25">
      <c r="B36267" s="683"/>
      <c r="C36267" s="683"/>
      <c r="D36267" s="684"/>
    </row>
    <row r="36268" spans="2:4" ht="15" customHeight="1" x14ac:dyDescent="0.25">
      <c r="B36268" s="683"/>
      <c r="C36268" s="683"/>
      <c r="D36268" s="684"/>
    </row>
    <row r="36269" spans="2:4" ht="15" customHeight="1" x14ac:dyDescent="0.25">
      <c r="B36269" s="683"/>
      <c r="C36269" s="683"/>
      <c r="D36269" s="684"/>
    </row>
    <row r="36270" spans="2:4" ht="15" customHeight="1" x14ac:dyDescent="0.25">
      <c r="B36270" s="683"/>
      <c r="C36270" s="683"/>
      <c r="D36270" s="684"/>
    </row>
    <row r="36271" spans="2:4" ht="15" customHeight="1" x14ac:dyDescent="0.25">
      <c r="B36271" s="683"/>
      <c r="C36271" s="683"/>
      <c r="D36271" s="684"/>
    </row>
    <row r="36272" spans="2:4" ht="15" customHeight="1" x14ac:dyDescent="0.25">
      <c r="B36272" s="683"/>
      <c r="C36272" s="683"/>
      <c r="D36272" s="684"/>
    </row>
    <row r="36273" spans="2:4" ht="15" customHeight="1" x14ac:dyDescent="0.25">
      <c r="B36273" s="683"/>
      <c r="C36273" s="683"/>
      <c r="D36273" s="684"/>
    </row>
    <row r="36274" spans="2:4" ht="15" customHeight="1" x14ac:dyDescent="0.25">
      <c r="B36274" s="683"/>
      <c r="C36274" s="683"/>
      <c r="D36274" s="684"/>
    </row>
    <row r="36275" spans="2:4" ht="15" customHeight="1" x14ac:dyDescent="0.25">
      <c r="B36275" s="683"/>
      <c r="C36275" s="683"/>
      <c r="D36275" s="684"/>
    </row>
    <row r="36276" spans="2:4" ht="15" customHeight="1" x14ac:dyDescent="0.25">
      <c r="B36276" s="683"/>
      <c r="C36276" s="683"/>
      <c r="D36276" s="684"/>
    </row>
    <row r="36277" spans="2:4" ht="15" customHeight="1" x14ac:dyDescent="0.25">
      <c r="B36277" s="683"/>
      <c r="C36277" s="683"/>
      <c r="D36277" s="684"/>
    </row>
    <row r="36278" spans="2:4" ht="15" customHeight="1" x14ac:dyDescent="0.25">
      <c r="B36278" s="683"/>
      <c r="C36278" s="683"/>
      <c r="D36278" s="684"/>
    </row>
    <row r="36279" spans="2:4" ht="15" customHeight="1" x14ac:dyDescent="0.25">
      <c r="B36279" s="683"/>
      <c r="C36279" s="683"/>
      <c r="D36279" s="684"/>
    </row>
    <row r="36280" spans="2:4" ht="15" customHeight="1" x14ac:dyDescent="0.25">
      <c r="B36280" s="683"/>
      <c r="C36280" s="683"/>
      <c r="D36280" s="684"/>
    </row>
    <row r="36281" spans="2:4" ht="15" customHeight="1" x14ac:dyDescent="0.25">
      <c r="B36281" s="683"/>
      <c r="C36281" s="683"/>
      <c r="D36281" s="684"/>
    </row>
    <row r="36282" spans="2:4" ht="15" customHeight="1" x14ac:dyDescent="0.25">
      <c r="B36282" s="683"/>
      <c r="C36282" s="683"/>
      <c r="D36282" s="684"/>
    </row>
    <row r="36283" spans="2:4" ht="15" customHeight="1" x14ac:dyDescent="0.25">
      <c r="B36283" s="683"/>
      <c r="C36283" s="683"/>
      <c r="D36283" s="684"/>
    </row>
    <row r="36284" spans="2:4" ht="15" customHeight="1" x14ac:dyDescent="0.25">
      <c r="B36284" s="683"/>
      <c r="C36284" s="683"/>
      <c r="D36284" s="684"/>
    </row>
    <row r="36285" spans="2:4" ht="15" customHeight="1" x14ac:dyDescent="0.25">
      <c r="B36285" s="683"/>
      <c r="C36285" s="683"/>
      <c r="D36285" s="684"/>
    </row>
    <row r="36286" spans="2:4" ht="15" customHeight="1" x14ac:dyDescent="0.25">
      <c r="B36286" s="683"/>
      <c r="C36286" s="683"/>
      <c r="D36286" s="684"/>
    </row>
    <row r="36287" spans="2:4" ht="15" customHeight="1" x14ac:dyDescent="0.25">
      <c r="B36287" s="683"/>
      <c r="C36287" s="683"/>
      <c r="D36287" s="684"/>
    </row>
    <row r="36288" spans="2:4" ht="15" customHeight="1" x14ac:dyDescent="0.25">
      <c r="B36288" s="683"/>
      <c r="C36288" s="683"/>
      <c r="D36288" s="684"/>
    </row>
    <row r="36289" spans="2:4" ht="15" customHeight="1" x14ac:dyDescent="0.25">
      <c r="B36289" s="683"/>
      <c r="C36289" s="683"/>
      <c r="D36289" s="684"/>
    </row>
    <row r="36290" spans="2:4" ht="15" customHeight="1" x14ac:dyDescent="0.25">
      <c r="B36290" s="683"/>
      <c r="C36290" s="683"/>
      <c r="D36290" s="684"/>
    </row>
    <row r="36291" spans="2:4" ht="15" customHeight="1" x14ac:dyDescent="0.25">
      <c r="B36291" s="683"/>
      <c r="C36291" s="683"/>
      <c r="D36291" s="684"/>
    </row>
    <row r="36292" spans="2:4" ht="15" customHeight="1" x14ac:dyDescent="0.25">
      <c r="B36292" s="683"/>
      <c r="C36292" s="683"/>
      <c r="D36292" s="684"/>
    </row>
    <row r="36293" spans="2:4" ht="15" customHeight="1" x14ac:dyDescent="0.25">
      <c r="B36293" s="683"/>
      <c r="C36293" s="683"/>
      <c r="D36293" s="684"/>
    </row>
    <row r="36294" spans="2:4" ht="15" customHeight="1" x14ac:dyDescent="0.25">
      <c r="B36294" s="683"/>
      <c r="C36294" s="683"/>
      <c r="D36294" s="684"/>
    </row>
    <row r="36295" spans="2:4" ht="15" customHeight="1" x14ac:dyDescent="0.25">
      <c r="B36295" s="683"/>
      <c r="C36295" s="683"/>
      <c r="D36295" s="684"/>
    </row>
    <row r="36296" spans="2:4" ht="15" customHeight="1" x14ac:dyDescent="0.25">
      <c r="B36296" s="683"/>
      <c r="C36296" s="683"/>
      <c r="D36296" s="684"/>
    </row>
    <row r="36297" spans="2:4" ht="15" customHeight="1" x14ac:dyDescent="0.25">
      <c r="B36297" s="683"/>
      <c r="C36297" s="683"/>
      <c r="D36297" s="684"/>
    </row>
    <row r="36298" spans="2:4" ht="15" customHeight="1" x14ac:dyDescent="0.25">
      <c r="B36298" s="683"/>
      <c r="C36298" s="683"/>
      <c r="D36298" s="684"/>
    </row>
    <row r="36299" spans="2:4" ht="15" customHeight="1" x14ac:dyDescent="0.25">
      <c r="B36299" s="683"/>
      <c r="C36299" s="683"/>
      <c r="D36299" s="684"/>
    </row>
    <row r="36300" spans="2:4" ht="15" customHeight="1" x14ac:dyDescent="0.25">
      <c r="B36300" s="683"/>
      <c r="C36300" s="683"/>
      <c r="D36300" s="684"/>
    </row>
    <row r="36301" spans="2:4" ht="15" customHeight="1" x14ac:dyDescent="0.25">
      <c r="B36301" s="683"/>
      <c r="C36301" s="683"/>
      <c r="D36301" s="684"/>
    </row>
    <row r="36302" spans="2:4" ht="15" customHeight="1" x14ac:dyDescent="0.25">
      <c r="B36302" s="683"/>
      <c r="C36302" s="683"/>
      <c r="D36302" s="684"/>
    </row>
    <row r="36303" spans="2:4" ht="15" customHeight="1" x14ac:dyDescent="0.25">
      <c r="B36303" s="683"/>
      <c r="C36303" s="683"/>
      <c r="D36303" s="684"/>
    </row>
    <row r="36304" spans="2:4" ht="15" customHeight="1" x14ac:dyDescent="0.25">
      <c r="B36304" s="683"/>
      <c r="C36304" s="683"/>
      <c r="D36304" s="684"/>
    </row>
    <row r="36305" spans="2:4" ht="15" customHeight="1" x14ac:dyDescent="0.25">
      <c r="B36305" s="683"/>
      <c r="C36305" s="683"/>
      <c r="D36305" s="684"/>
    </row>
    <row r="36306" spans="2:4" ht="15" customHeight="1" x14ac:dyDescent="0.25">
      <c r="B36306" s="683"/>
      <c r="C36306" s="683"/>
      <c r="D36306" s="684"/>
    </row>
    <row r="36307" spans="2:4" ht="15" customHeight="1" x14ac:dyDescent="0.25">
      <c r="B36307" s="683"/>
      <c r="C36307" s="683"/>
      <c r="D36307" s="684"/>
    </row>
    <row r="36308" spans="2:4" ht="15" customHeight="1" x14ac:dyDescent="0.25">
      <c r="B36308" s="683"/>
      <c r="C36308" s="683"/>
      <c r="D36308" s="684"/>
    </row>
    <row r="36309" spans="2:4" ht="15" customHeight="1" x14ac:dyDescent="0.25">
      <c r="B36309" s="683"/>
      <c r="C36309" s="683"/>
      <c r="D36309" s="684"/>
    </row>
    <row r="36310" spans="2:4" ht="15" customHeight="1" x14ac:dyDescent="0.25">
      <c r="B36310" s="683"/>
      <c r="C36310" s="683"/>
      <c r="D36310" s="684"/>
    </row>
    <row r="36311" spans="2:4" ht="15" customHeight="1" x14ac:dyDescent="0.25">
      <c r="B36311" s="683"/>
      <c r="C36311" s="683"/>
      <c r="D36311" s="684"/>
    </row>
    <row r="36312" spans="2:4" ht="15" customHeight="1" x14ac:dyDescent="0.25">
      <c r="B36312" s="683"/>
      <c r="C36312" s="683"/>
      <c r="D36312" s="684"/>
    </row>
    <row r="36313" spans="2:4" ht="15" customHeight="1" x14ac:dyDescent="0.25">
      <c r="B36313" s="683"/>
      <c r="C36313" s="683"/>
      <c r="D36313" s="684"/>
    </row>
    <row r="36314" spans="2:4" ht="15" customHeight="1" x14ac:dyDescent="0.25">
      <c r="B36314" s="683"/>
      <c r="C36314" s="683"/>
      <c r="D36314" s="684"/>
    </row>
    <row r="36315" spans="2:4" ht="15" customHeight="1" x14ac:dyDescent="0.25">
      <c r="B36315" s="683"/>
      <c r="C36315" s="683"/>
      <c r="D36315" s="684"/>
    </row>
    <row r="36316" spans="2:4" ht="15" customHeight="1" x14ac:dyDescent="0.25">
      <c r="B36316" s="683"/>
      <c r="C36316" s="683"/>
      <c r="D36316" s="684"/>
    </row>
    <row r="36317" spans="2:4" ht="15" customHeight="1" x14ac:dyDescent="0.25">
      <c r="B36317" s="683"/>
      <c r="C36317" s="683"/>
      <c r="D36317" s="684"/>
    </row>
    <row r="36318" spans="2:4" ht="15" customHeight="1" x14ac:dyDescent="0.25">
      <c r="B36318" s="683"/>
      <c r="C36318" s="683"/>
      <c r="D36318" s="684"/>
    </row>
    <row r="36319" spans="2:4" ht="15" customHeight="1" x14ac:dyDescent="0.25">
      <c r="B36319" s="683"/>
      <c r="C36319" s="683"/>
      <c r="D36319" s="684"/>
    </row>
    <row r="36320" spans="2:4" ht="15" customHeight="1" x14ac:dyDescent="0.25">
      <c r="B36320" s="683"/>
      <c r="C36320" s="683"/>
      <c r="D36320" s="684"/>
    </row>
    <row r="36321" spans="2:4" ht="15" customHeight="1" x14ac:dyDescent="0.25">
      <c r="B36321" s="683"/>
      <c r="C36321" s="683"/>
      <c r="D36321" s="684"/>
    </row>
    <row r="36322" spans="2:4" ht="15" customHeight="1" x14ac:dyDescent="0.25">
      <c r="B36322" s="683"/>
      <c r="C36322" s="683"/>
      <c r="D36322" s="684"/>
    </row>
    <row r="36323" spans="2:4" ht="15" customHeight="1" x14ac:dyDescent="0.25">
      <c r="B36323" s="683"/>
      <c r="C36323" s="683"/>
      <c r="D36323" s="684"/>
    </row>
    <row r="36324" spans="2:4" ht="15" customHeight="1" x14ac:dyDescent="0.25">
      <c r="B36324" s="683"/>
      <c r="C36324" s="683"/>
      <c r="D36324" s="684"/>
    </row>
    <row r="36325" spans="2:4" ht="15" customHeight="1" x14ac:dyDescent="0.25">
      <c r="B36325" s="683"/>
      <c r="C36325" s="683"/>
      <c r="D36325" s="684"/>
    </row>
    <row r="36326" spans="2:4" ht="15" customHeight="1" x14ac:dyDescent="0.25">
      <c r="B36326" s="683"/>
      <c r="C36326" s="683"/>
      <c r="D36326" s="684"/>
    </row>
    <row r="36327" spans="2:4" ht="15" customHeight="1" x14ac:dyDescent="0.25">
      <c r="B36327" s="683"/>
      <c r="C36327" s="683"/>
      <c r="D36327" s="684"/>
    </row>
    <row r="36328" spans="2:4" ht="15" customHeight="1" x14ac:dyDescent="0.25">
      <c r="B36328" s="683"/>
      <c r="C36328" s="683"/>
      <c r="D36328" s="684"/>
    </row>
    <row r="36329" spans="2:4" ht="15" customHeight="1" x14ac:dyDescent="0.25">
      <c r="B36329" s="683"/>
      <c r="C36329" s="683"/>
      <c r="D36329" s="684"/>
    </row>
    <row r="36330" spans="2:4" ht="15" customHeight="1" x14ac:dyDescent="0.25">
      <c r="B36330" s="683"/>
      <c r="C36330" s="683"/>
      <c r="D36330" s="684"/>
    </row>
    <row r="36331" spans="2:4" ht="15" customHeight="1" x14ac:dyDescent="0.25">
      <c r="B36331" s="683"/>
      <c r="C36331" s="683"/>
      <c r="D36331" s="684"/>
    </row>
    <row r="36332" spans="2:4" ht="15" customHeight="1" x14ac:dyDescent="0.25">
      <c r="B36332" s="683"/>
      <c r="C36332" s="683"/>
      <c r="D36332" s="684"/>
    </row>
    <row r="36333" spans="2:4" ht="15" customHeight="1" x14ac:dyDescent="0.25">
      <c r="B36333" s="683"/>
      <c r="C36333" s="683"/>
      <c r="D36333" s="684"/>
    </row>
    <row r="36334" spans="2:4" ht="15" customHeight="1" x14ac:dyDescent="0.25">
      <c r="B36334" s="683"/>
      <c r="C36334" s="683"/>
      <c r="D36334" s="684"/>
    </row>
    <row r="36335" spans="2:4" ht="15" customHeight="1" x14ac:dyDescent="0.25">
      <c r="B36335" s="683"/>
      <c r="C36335" s="683"/>
      <c r="D36335" s="684"/>
    </row>
    <row r="36336" spans="2:4" ht="15" customHeight="1" x14ac:dyDescent="0.25">
      <c r="B36336" s="683"/>
      <c r="C36336" s="683"/>
      <c r="D36336" s="684"/>
    </row>
    <row r="36337" spans="2:4" ht="15" customHeight="1" x14ac:dyDescent="0.25">
      <c r="B36337" s="683"/>
      <c r="C36337" s="683"/>
      <c r="D36337" s="684"/>
    </row>
    <row r="36338" spans="2:4" ht="15" customHeight="1" x14ac:dyDescent="0.25">
      <c r="B36338" s="683"/>
      <c r="C36338" s="683"/>
      <c r="D36338" s="684"/>
    </row>
    <row r="36339" spans="2:4" ht="15" customHeight="1" x14ac:dyDescent="0.25">
      <c r="B36339" s="683"/>
      <c r="C36339" s="683"/>
      <c r="D36339" s="684"/>
    </row>
    <row r="36340" spans="2:4" ht="15" customHeight="1" x14ac:dyDescent="0.25">
      <c r="B36340" s="683"/>
      <c r="C36340" s="683"/>
      <c r="D36340" s="684"/>
    </row>
    <row r="36341" spans="2:4" ht="15" customHeight="1" x14ac:dyDescent="0.25">
      <c r="B36341" s="683"/>
      <c r="C36341" s="683"/>
      <c r="D36341" s="684"/>
    </row>
    <row r="36342" spans="2:4" ht="15" customHeight="1" x14ac:dyDescent="0.25">
      <c r="B36342" s="683"/>
      <c r="C36342" s="683"/>
      <c r="D36342" s="684"/>
    </row>
    <row r="36343" spans="2:4" ht="15" customHeight="1" x14ac:dyDescent="0.25">
      <c r="B36343" s="683"/>
      <c r="C36343" s="683"/>
      <c r="D36343" s="684"/>
    </row>
    <row r="36344" spans="2:4" ht="15" customHeight="1" x14ac:dyDescent="0.25">
      <c r="B36344" s="683"/>
      <c r="C36344" s="683"/>
      <c r="D36344" s="684"/>
    </row>
    <row r="36345" spans="2:4" ht="15" customHeight="1" x14ac:dyDescent="0.25">
      <c r="B36345" s="683"/>
      <c r="C36345" s="683"/>
      <c r="D36345" s="684"/>
    </row>
    <row r="36346" spans="2:4" ht="15" customHeight="1" x14ac:dyDescent="0.25">
      <c r="B36346" s="683"/>
      <c r="C36346" s="683"/>
      <c r="D36346" s="684"/>
    </row>
    <row r="36347" spans="2:4" ht="15" customHeight="1" x14ac:dyDescent="0.25">
      <c r="B36347" s="683"/>
      <c r="C36347" s="683"/>
      <c r="D36347" s="684"/>
    </row>
    <row r="36348" spans="2:4" ht="15" customHeight="1" x14ac:dyDescent="0.25">
      <c r="B36348" s="683"/>
      <c r="C36348" s="683"/>
      <c r="D36348" s="684"/>
    </row>
    <row r="36349" spans="2:4" ht="15" customHeight="1" x14ac:dyDescent="0.25">
      <c r="B36349" s="683"/>
      <c r="C36349" s="683"/>
      <c r="D36349" s="684"/>
    </row>
    <row r="36350" spans="2:4" ht="15" customHeight="1" x14ac:dyDescent="0.25">
      <c r="B36350" s="683"/>
      <c r="C36350" s="683"/>
      <c r="D36350" s="684"/>
    </row>
    <row r="36351" spans="2:4" ht="15" customHeight="1" x14ac:dyDescent="0.25">
      <c r="B36351" s="683"/>
      <c r="C36351" s="683"/>
      <c r="D36351" s="684"/>
    </row>
    <row r="36352" spans="2:4" ht="15" customHeight="1" x14ac:dyDescent="0.25">
      <c r="B36352" s="683"/>
      <c r="C36352" s="683"/>
      <c r="D36352" s="684"/>
    </row>
    <row r="36353" spans="2:4" ht="15" customHeight="1" x14ac:dyDescent="0.25">
      <c r="B36353" s="683"/>
      <c r="C36353" s="683"/>
      <c r="D36353" s="684"/>
    </row>
    <row r="36354" spans="2:4" ht="15" customHeight="1" x14ac:dyDescent="0.25">
      <c r="B36354" s="683"/>
      <c r="C36354" s="683"/>
      <c r="D36354" s="684"/>
    </row>
    <row r="36355" spans="2:4" ht="15" customHeight="1" x14ac:dyDescent="0.25">
      <c r="B36355" s="683"/>
      <c r="C36355" s="683"/>
      <c r="D36355" s="684"/>
    </row>
    <row r="36356" spans="2:4" ht="15" customHeight="1" x14ac:dyDescent="0.25">
      <c r="B36356" s="683"/>
      <c r="C36356" s="683"/>
      <c r="D36356" s="684"/>
    </row>
    <row r="36357" spans="2:4" ht="15" customHeight="1" x14ac:dyDescent="0.25">
      <c r="B36357" s="683"/>
      <c r="C36357" s="683"/>
      <c r="D36357" s="684"/>
    </row>
    <row r="36358" spans="2:4" ht="15" customHeight="1" x14ac:dyDescent="0.25">
      <c r="B36358" s="683"/>
      <c r="C36358" s="683"/>
      <c r="D36358" s="684"/>
    </row>
    <row r="36359" spans="2:4" ht="15" customHeight="1" x14ac:dyDescent="0.25">
      <c r="B36359" s="683"/>
      <c r="C36359" s="683"/>
      <c r="D36359" s="684"/>
    </row>
    <row r="36360" spans="2:4" ht="15" customHeight="1" x14ac:dyDescent="0.25">
      <c r="B36360" s="683"/>
      <c r="C36360" s="683"/>
      <c r="D36360" s="684"/>
    </row>
    <row r="36361" spans="2:4" ht="15" customHeight="1" x14ac:dyDescent="0.25">
      <c r="B36361" s="683"/>
      <c r="C36361" s="683"/>
      <c r="D36361" s="684"/>
    </row>
    <row r="36362" spans="2:4" ht="15" customHeight="1" x14ac:dyDescent="0.25">
      <c r="B36362" s="683"/>
      <c r="C36362" s="683"/>
      <c r="D36362" s="684"/>
    </row>
    <row r="36363" spans="2:4" ht="15" customHeight="1" x14ac:dyDescent="0.25">
      <c r="B36363" s="683"/>
      <c r="C36363" s="683"/>
      <c r="D36363" s="684"/>
    </row>
    <row r="36364" spans="2:4" ht="15" customHeight="1" x14ac:dyDescent="0.25">
      <c r="B36364" s="683"/>
      <c r="C36364" s="683"/>
      <c r="D36364" s="684"/>
    </row>
    <row r="36365" spans="2:4" ht="15" customHeight="1" x14ac:dyDescent="0.25">
      <c r="B36365" s="683"/>
      <c r="C36365" s="683"/>
      <c r="D36365" s="684"/>
    </row>
    <row r="36366" spans="2:4" ht="15" customHeight="1" x14ac:dyDescent="0.25">
      <c r="B36366" s="683"/>
      <c r="C36366" s="683"/>
      <c r="D36366" s="684"/>
    </row>
    <row r="36367" spans="2:4" ht="15" customHeight="1" x14ac:dyDescent="0.25">
      <c r="B36367" s="683"/>
      <c r="C36367" s="683"/>
      <c r="D36367" s="684"/>
    </row>
    <row r="36368" spans="2:4" ht="15" customHeight="1" x14ac:dyDescent="0.25">
      <c r="B36368" s="683"/>
      <c r="C36368" s="683"/>
      <c r="D36368" s="684"/>
    </row>
    <row r="36369" spans="2:4" ht="15" customHeight="1" x14ac:dyDescent="0.25">
      <c r="B36369" s="683"/>
      <c r="C36369" s="683"/>
      <c r="D36369" s="684"/>
    </row>
    <row r="36370" spans="2:4" ht="15" customHeight="1" x14ac:dyDescent="0.25">
      <c r="B36370" s="683"/>
      <c r="C36370" s="683"/>
      <c r="D36370" s="684"/>
    </row>
    <row r="36371" spans="2:4" ht="15" customHeight="1" x14ac:dyDescent="0.25">
      <c r="B36371" s="683"/>
      <c r="C36371" s="683"/>
      <c r="D36371" s="684"/>
    </row>
    <row r="36372" spans="2:4" ht="15" customHeight="1" x14ac:dyDescent="0.25">
      <c r="B36372" s="683"/>
      <c r="C36372" s="683"/>
      <c r="D36372" s="684"/>
    </row>
    <row r="36373" spans="2:4" ht="15" customHeight="1" x14ac:dyDescent="0.25">
      <c r="B36373" s="683"/>
      <c r="C36373" s="683"/>
      <c r="D36373" s="684"/>
    </row>
    <row r="36374" spans="2:4" ht="15" customHeight="1" x14ac:dyDescent="0.25">
      <c r="B36374" s="683"/>
      <c r="C36374" s="683"/>
      <c r="D36374" s="684"/>
    </row>
    <row r="36375" spans="2:4" ht="15" customHeight="1" x14ac:dyDescent="0.25">
      <c r="B36375" s="683"/>
      <c r="C36375" s="683"/>
      <c r="D36375" s="684"/>
    </row>
    <row r="36376" spans="2:4" ht="15" customHeight="1" x14ac:dyDescent="0.25">
      <c r="B36376" s="683"/>
      <c r="C36376" s="683"/>
      <c r="D36376" s="684"/>
    </row>
    <row r="36377" spans="2:4" ht="15" customHeight="1" x14ac:dyDescent="0.25">
      <c r="B36377" s="683"/>
      <c r="C36377" s="683"/>
      <c r="D36377" s="684"/>
    </row>
    <row r="36378" spans="2:4" ht="15" customHeight="1" x14ac:dyDescent="0.25">
      <c r="B36378" s="683"/>
      <c r="C36378" s="683"/>
      <c r="D36378" s="684"/>
    </row>
    <row r="36379" spans="2:4" ht="15" customHeight="1" x14ac:dyDescent="0.25">
      <c r="B36379" s="683"/>
      <c r="C36379" s="683"/>
      <c r="D36379" s="684"/>
    </row>
    <row r="36380" spans="2:4" ht="15" customHeight="1" x14ac:dyDescent="0.25">
      <c r="B36380" s="683"/>
      <c r="C36380" s="683"/>
      <c r="D36380" s="684"/>
    </row>
    <row r="36381" spans="2:4" ht="15" customHeight="1" x14ac:dyDescent="0.25">
      <c r="B36381" s="683"/>
      <c r="C36381" s="683"/>
      <c r="D36381" s="684"/>
    </row>
    <row r="36382" spans="2:4" ht="15" customHeight="1" x14ac:dyDescent="0.25">
      <c r="B36382" s="683"/>
      <c r="C36382" s="683"/>
      <c r="D36382" s="684"/>
    </row>
    <row r="36383" spans="2:4" ht="15" customHeight="1" x14ac:dyDescent="0.25">
      <c r="B36383" s="683"/>
      <c r="C36383" s="683"/>
      <c r="D36383" s="684"/>
    </row>
    <row r="36384" spans="2:4" ht="15" customHeight="1" x14ac:dyDescent="0.25">
      <c r="B36384" s="683"/>
      <c r="C36384" s="683"/>
      <c r="D36384" s="684"/>
    </row>
    <row r="36385" spans="2:4" ht="15" customHeight="1" x14ac:dyDescent="0.25">
      <c r="B36385" s="683"/>
      <c r="C36385" s="683"/>
      <c r="D36385" s="684"/>
    </row>
    <row r="36386" spans="2:4" ht="15" customHeight="1" x14ac:dyDescent="0.25">
      <c r="B36386" s="683"/>
      <c r="C36386" s="683"/>
      <c r="D36386" s="684"/>
    </row>
    <row r="36387" spans="2:4" ht="15" customHeight="1" x14ac:dyDescent="0.25">
      <c r="B36387" s="683"/>
      <c r="C36387" s="683"/>
      <c r="D36387" s="684"/>
    </row>
    <row r="36388" spans="2:4" ht="15" customHeight="1" x14ac:dyDescent="0.25">
      <c r="B36388" s="683"/>
      <c r="C36388" s="683"/>
      <c r="D36388" s="684"/>
    </row>
    <row r="36389" spans="2:4" ht="15" customHeight="1" x14ac:dyDescent="0.25">
      <c r="B36389" s="683"/>
      <c r="C36389" s="683"/>
      <c r="D36389" s="684"/>
    </row>
    <row r="36390" spans="2:4" ht="15" customHeight="1" x14ac:dyDescent="0.25">
      <c r="B36390" s="683"/>
      <c r="C36390" s="683"/>
      <c r="D36390" s="684"/>
    </row>
    <row r="36391" spans="2:4" ht="15" customHeight="1" x14ac:dyDescent="0.25">
      <c r="B36391" s="683"/>
      <c r="C36391" s="683"/>
      <c r="D36391" s="684"/>
    </row>
    <row r="36392" spans="2:4" ht="15" customHeight="1" x14ac:dyDescent="0.25">
      <c r="B36392" s="683"/>
      <c r="C36392" s="683"/>
      <c r="D36392" s="684"/>
    </row>
    <row r="36393" spans="2:4" ht="15" customHeight="1" x14ac:dyDescent="0.25">
      <c r="B36393" s="683"/>
      <c r="C36393" s="683"/>
      <c r="D36393" s="684"/>
    </row>
    <row r="36394" spans="2:4" ht="15" customHeight="1" x14ac:dyDescent="0.25">
      <c r="B36394" s="683"/>
      <c r="C36394" s="683"/>
      <c r="D36394" s="684"/>
    </row>
    <row r="36395" spans="2:4" ht="15" customHeight="1" x14ac:dyDescent="0.25">
      <c r="B36395" s="683"/>
      <c r="C36395" s="683"/>
      <c r="D36395" s="684"/>
    </row>
    <row r="36396" spans="2:4" ht="15" customHeight="1" x14ac:dyDescent="0.25">
      <c r="B36396" s="683"/>
      <c r="C36396" s="683"/>
      <c r="D36396" s="684"/>
    </row>
    <row r="36397" spans="2:4" ht="15" customHeight="1" x14ac:dyDescent="0.25">
      <c r="B36397" s="683"/>
      <c r="C36397" s="683"/>
      <c r="D36397" s="684"/>
    </row>
    <row r="36398" spans="2:4" ht="15" customHeight="1" x14ac:dyDescent="0.25">
      <c r="B36398" s="683"/>
      <c r="C36398" s="683"/>
      <c r="D36398" s="684"/>
    </row>
    <row r="36399" spans="2:4" ht="15" customHeight="1" x14ac:dyDescent="0.25">
      <c r="B36399" s="683"/>
      <c r="C36399" s="683"/>
      <c r="D36399" s="684"/>
    </row>
    <row r="36400" spans="2:4" ht="15" customHeight="1" x14ac:dyDescent="0.25">
      <c r="B36400" s="683"/>
      <c r="C36400" s="683"/>
      <c r="D36400" s="684"/>
    </row>
    <row r="36401" spans="2:4" ht="15" customHeight="1" x14ac:dyDescent="0.25">
      <c r="B36401" s="683"/>
      <c r="C36401" s="683"/>
      <c r="D36401" s="684"/>
    </row>
    <row r="36402" spans="2:4" ht="15" customHeight="1" x14ac:dyDescent="0.25">
      <c r="B36402" s="683"/>
      <c r="C36402" s="683"/>
      <c r="D36402" s="684"/>
    </row>
    <row r="36403" spans="2:4" ht="15" customHeight="1" x14ac:dyDescent="0.25">
      <c r="B36403" s="683"/>
      <c r="C36403" s="683"/>
      <c r="D36403" s="684"/>
    </row>
    <row r="36404" spans="2:4" ht="15" customHeight="1" x14ac:dyDescent="0.25">
      <c r="B36404" s="683"/>
      <c r="C36404" s="683"/>
      <c r="D36404" s="684"/>
    </row>
    <row r="36405" spans="2:4" ht="15" customHeight="1" x14ac:dyDescent="0.25">
      <c r="B36405" s="683"/>
      <c r="C36405" s="683"/>
      <c r="D36405" s="684"/>
    </row>
    <row r="36406" spans="2:4" ht="15" customHeight="1" x14ac:dyDescent="0.25">
      <c r="B36406" s="683"/>
      <c r="C36406" s="683"/>
      <c r="D36406" s="684"/>
    </row>
    <row r="36407" spans="2:4" ht="15" customHeight="1" x14ac:dyDescent="0.25">
      <c r="B36407" s="683"/>
      <c r="C36407" s="683"/>
      <c r="D36407" s="684"/>
    </row>
    <row r="36408" spans="2:4" ht="15" customHeight="1" x14ac:dyDescent="0.25">
      <c r="B36408" s="683"/>
      <c r="C36408" s="683"/>
      <c r="D36408" s="684"/>
    </row>
    <row r="36409" spans="2:4" ht="15" customHeight="1" x14ac:dyDescent="0.25">
      <c r="B36409" s="683"/>
      <c r="C36409" s="683"/>
      <c r="D36409" s="684"/>
    </row>
    <row r="36410" spans="2:4" ht="15" customHeight="1" x14ac:dyDescent="0.25">
      <c r="B36410" s="683"/>
      <c r="C36410" s="683"/>
      <c r="D36410" s="684"/>
    </row>
    <row r="36411" spans="2:4" ht="15" customHeight="1" x14ac:dyDescent="0.25">
      <c r="B36411" s="683"/>
      <c r="C36411" s="683"/>
      <c r="D36411" s="684"/>
    </row>
    <row r="36412" spans="2:4" ht="15" customHeight="1" x14ac:dyDescent="0.25">
      <c r="B36412" s="683"/>
      <c r="C36412" s="683"/>
      <c r="D36412" s="684"/>
    </row>
    <row r="36413" spans="2:4" ht="15" customHeight="1" x14ac:dyDescent="0.25">
      <c r="B36413" s="683"/>
      <c r="C36413" s="683"/>
      <c r="D36413" s="684"/>
    </row>
    <row r="36414" spans="2:4" ht="15" customHeight="1" x14ac:dyDescent="0.25">
      <c r="B36414" s="683"/>
      <c r="C36414" s="683"/>
      <c r="D36414" s="684"/>
    </row>
    <row r="36415" spans="2:4" ht="15" customHeight="1" x14ac:dyDescent="0.25">
      <c r="B36415" s="683"/>
      <c r="C36415" s="683"/>
      <c r="D36415" s="684"/>
    </row>
    <row r="36416" spans="2:4" ht="15" customHeight="1" x14ac:dyDescent="0.25">
      <c r="B36416" s="683"/>
      <c r="C36416" s="683"/>
      <c r="D36416" s="684"/>
    </row>
    <row r="36417" spans="2:4" ht="15" customHeight="1" x14ac:dyDescent="0.25">
      <c r="B36417" s="683"/>
      <c r="C36417" s="683"/>
      <c r="D36417" s="684"/>
    </row>
    <row r="36418" spans="2:4" ht="15" customHeight="1" x14ac:dyDescent="0.25">
      <c r="B36418" s="683"/>
      <c r="C36418" s="683"/>
      <c r="D36418" s="684"/>
    </row>
    <row r="36419" spans="2:4" ht="15" customHeight="1" x14ac:dyDescent="0.25">
      <c r="B36419" s="683"/>
      <c r="C36419" s="683"/>
      <c r="D36419" s="684"/>
    </row>
    <row r="36420" spans="2:4" ht="15" customHeight="1" x14ac:dyDescent="0.25">
      <c r="B36420" s="683"/>
      <c r="C36420" s="683"/>
      <c r="D36420" s="684"/>
    </row>
    <row r="36421" spans="2:4" ht="15" customHeight="1" x14ac:dyDescent="0.25">
      <c r="B36421" s="683"/>
      <c r="C36421" s="683"/>
      <c r="D36421" s="684"/>
    </row>
    <row r="36422" spans="2:4" ht="15" customHeight="1" x14ac:dyDescent="0.25">
      <c r="B36422" s="683"/>
      <c r="C36422" s="683"/>
      <c r="D36422" s="684"/>
    </row>
    <row r="36423" spans="2:4" ht="15" customHeight="1" x14ac:dyDescent="0.25">
      <c r="B36423" s="683"/>
      <c r="C36423" s="683"/>
      <c r="D36423" s="684"/>
    </row>
    <row r="36424" spans="2:4" ht="15" customHeight="1" x14ac:dyDescent="0.25">
      <c r="B36424" s="683"/>
      <c r="C36424" s="683"/>
      <c r="D36424" s="684"/>
    </row>
    <row r="36425" spans="2:4" ht="15" customHeight="1" x14ac:dyDescent="0.25">
      <c r="B36425" s="683"/>
      <c r="C36425" s="683"/>
      <c r="D36425" s="684"/>
    </row>
    <row r="36426" spans="2:4" ht="15" customHeight="1" x14ac:dyDescent="0.25">
      <c r="B36426" s="683"/>
      <c r="C36426" s="683"/>
      <c r="D36426" s="684"/>
    </row>
    <row r="36427" spans="2:4" ht="15" customHeight="1" x14ac:dyDescent="0.25">
      <c r="B36427" s="683"/>
      <c r="C36427" s="683"/>
      <c r="D36427" s="684"/>
    </row>
    <row r="36428" spans="2:4" ht="15" customHeight="1" x14ac:dyDescent="0.25">
      <c r="B36428" s="683"/>
      <c r="C36428" s="683"/>
      <c r="D36428" s="684"/>
    </row>
    <row r="36429" spans="2:4" ht="15" customHeight="1" x14ac:dyDescent="0.25">
      <c r="B36429" s="683"/>
      <c r="C36429" s="683"/>
      <c r="D36429" s="684"/>
    </row>
    <row r="36430" spans="2:4" ht="15" customHeight="1" x14ac:dyDescent="0.25">
      <c r="B36430" s="683"/>
      <c r="C36430" s="683"/>
      <c r="D36430" s="684"/>
    </row>
    <row r="36431" spans="2:4" ht="15" customHeight="1" x14ac:dyDescent="0.25">
      <c r="B36431" s="683"/>
      <c r="C36431" s="683"/>
      <c r="D36431" s="684"/>
    </row>
    <row r="36432" spans="2:4" ht="15" customHeight="1" x14ac:dyDescent="0.25">
      <c r="B36432" s="683"/>
      <c r="C36432" s="683"/>
      <c r="D36432" s="684"/>
    </row>
    <row r="36433" spans="2:4" ht="15" customHeight="1" x14ac:dyDescent="0.25">
      <c r="B36433" s="683"/>
      <c r="C36433" s="683"/>
      <c r="D36433" s="684"/>
    </row>
    <row r="36434" spans="2:4" ht="15" customHeight="1" x14ac:dyDescent="0.25">
      <c r="B36434" s="683"/>
      <c r="C36434" s="683"/>
      <c r="D36434" s="684"/>
    </row>
    <row r="36435" spans="2:4" ht="15" customHeight="1" x14ac:dyDescent="0.25">
      <c r="B36435" s="683"/>
      <c r="C36435" s="683"/>
      <c r="D36435" s="684"/>
    </row>
    <row r="36436" spans="2:4" ht="15" customHeight="1" x14ac:dyDescent="0.25">
      <c r="B36436" s="683"/>
      <c r="C36436" s="683"/>
      <c r="D36436" s="684"/>
    </row>
    <row r="36437" spans="2:4" ht="15" customHeight="1" x14ac:dyDescent="0.25">
      <c r="B36437" s="683"/>
      <c r="C36437" s="683"/>
      <c r="D36437" s="684"/>
    </row>
    <row r="36438" spans="2:4" ht="15" customHeight="1" x14ac:dyDescent="0.25">
      <c r="B36438" s="683"/>
      <c r="C36438" s="683"/>
      <c r="D36438" s="684"/>
    </row>
    <row r="36439" spans="2:4" ht="15" customHeight="1" x14ac:dyDescent="0.25">
      <c r="B36439" s="683"/>
      <c r="C36439" s="683"/>
      <c r="D36439" s="684"/>
    </row>
    <row r="36440" spans="2:4" ht="15" customHeight="1" x14ac:dyDescent="0.25">
      <c r="B36440" s="683"/>
      <c r="C36440" s="683"/>
      <c r="D36440" s="684"/>
    </row>
    <row r="36441" spans="2:4" ht="15" customHeight="1" x14ac:dyDescent="0.25">
      <c r="B36441" s="683"/>
      <c r="C36441" s="683"/>
      <c r="D36441" s="684"/>
    </row>
    <row r="36442" spans="2:4" ht="15" customHeight="1" x14ac:dyDescent="0.25">
      <c r="B36442" s="683"/>
      <c r="C36442" s="683"/>
      <c r="D36442" s="684"/>
    </row>
    <row r="36443" spans="2:4" ht="15" customHeight="1" x14ac:dyDescent="0.25">
      <c r="B36443" s="683"/>
      <c r="C36443" s="683"/>
      <c r="D36443" s="684"/>
    </row>
    <row r="36444" spans="2:4" ht="15" customHeight="1" x14ac:dyDescent="0.25">
      <c r="B36444" s="683"/>
      <c r="C36444" s="683"/>
      <c r="D36444" s="684"/>
    </row>
    <row r="36445" spans="2:4" ht="15" customHeight="1" x14ac:dyDescent="0.25">
      <c r="B36445" s="683"/>
      <c r="C36445" s="683"/>
      <c r="D36445" s="684"/>
    </row>
    <row r="36446" spans="2:4" ht="15" customHeight="1" x14ac:dyDescent="0.25">
      <c r="B36446" s="683"/>
      <c r="C36446" s="683"/>
      <c r="D36446" s="684"/>
    </row>
    <row r="36447" spans="2:4" ht="15" customHeight="1" x14ac:dyDescent="0.25">
      <c r="B36447" s="683"/>
      <c r="C36447" s="683"/>
      <c r="D36447" s="684"/>
    </row>
    <row r="36448" spans="2:4" ht="15" customHeight="1" x14ac:dyDescent="0.25">
      <c r="B36448" s="683"/>
      <c r="C36448" s="683"/>
      <c r="D36448" s="684"/>
    </row>
    <row r="36449" spans="2:4" ht="15" customHeight="1" x14ac:dyDescent="0.25">
      <c r="B36449" s="683"/>
      <c r="C36449" s="683"/>
      <c r="D36449" s="684"/>
    </row>
    <row r="36450" spans="2:4" ht="15" customHeight="1" x14ac:dyDescent="0.25">
      <c r="B36450" s="683"/>
      <c r="C36450" s="683"/>
      <c r="D36450" s="684"/>
    </row>
    <row r="36451" spans="2:4" ht="15" customHeight="1" x14ac:dyDescent="0.25">
      <c r="B36451" s="683"/>
      <c r="C36451" s="683"/>
      <c r="D36451" s="684"/>
    </row>
    <row r="36452" spans="2:4" ht="15" customHeight="1" x14ac:dyDescent="0.25">
      <c r="B36452" s="683"/>
      <c r="C36452" s="683"/>
      <c r="D36452" s="684"/>
    </row>
    <row r="36453" spans="2:4" ht="15" customHeight="1" x14ac:dyDescent="0.25">
      <c r="B36453" s="683"/>
      <c r="C36453" s="683"/>
      <c r="D36453" s="684"/>
    </row>
    <row r="36454" spans="2:4" ht="15" customHeight="1" x14ac:dyDescent="0.25">
      <c r="B36454" s="683"/>
      <c r="C36454" s="683"/>
      <c r="D36454" s="684"/>
    </row>
    <row r="36455" spans="2:4" ht="15" customHeight="1" x14ac:dyDescent="0.25">
      <c r="B36455" s="683"/>
      <c r="C36455" s="683"/>
      <c r="D36455" s="684"/>
    </row>
    <row r="36456" spans="2:4" ht="15" customHeight="1" x14ac:dyDescent="0.25">
      <c r="B36456" s="683"/>
      <c r="C36456" s="683"/>
      <c r="D36456" s="684"/>
    </row>
    <row r="36457" spans="2:4" ht="15" customHeight="1" x14ac:dyDescent="0.25">
      <c r="B36457" s="683"/>
      <c r="C36457" s="683"/>
      <c r="D36457" s="684"/>
    </row>
    <row r="36458" spans="2:4" ht="15" customHeight="1" x14ac:dyDescent="0.25">
      <c r="B36458" s="683"/>
      <c r="C36458" s="683"/>
      <c r="D36458" s="684"/>
    </row>
    <row r="36459" spans="2:4" ht="15" customHeight="1" x14ac:dyDescent="0.25">
      <c r="B36459" s="683"/>
      <c r="C36459" s="683"/>
      <c r="D36459" s="684"/>
    </row>
    <row r="36460" spans="2:4" ht="15" customHeight="1" x14ac:dyDescent="0.25">
      <c r="B36460" s="683"/>
      <c r="C36460" s="683"/>
      <c r="D36460" s="684"/>
    </row>
    <row r="36461" spans="2:4" ht="15" customHeight="1" x14ac:dyDescent="0.25">
      <c r="B36461" s="683"/>
      <c r="C36461" s="683"/>
      <c r="D36461" s="684"/>
    </row>
    <row r="36462" spans="2:4" ht="15" customHeight="1" x14ac:dyDescent="0.25">
      <c r="B36462" s="683"/>
      <c r="C36462" s="683"/>
      <c r="D36462" s="684"/>
    </row>
    <row r="36463" spans="2:4" ht="15" customHeight="1" x14ac:dyDescent="0.25">
      <c r="B36463" s="683"/>
      <c r="C36463" s="683"/>
      <c r="D36463" s="684"/>
    </row>
    <row r="36464" spans="2:4" ht="15" customHeight="1" x14ac:dyDescent="0.25">
      <c r="B36464" s="683"/>
      <c r="C36464" s="683"/>
      <c r="D36464" s="684"/>
    </row>
    <row r="36465" spans="2:4" ht="15" customHeight="1" x14ac:dyDescent="0.25">
      <c r="B36465" s="683"/>
      <c r="C36465" s="683"/>
      <c r="D36465" s="684"/>
    </row>
    <row r="36466" spans="2:4" ht="15" customHeight="1" x14ac:dyDescent="0.25">
      <c r="B36466" s="683"/>
      <c r="C36466" s="683"/>
      <c r="D36466" s="684"/>
    </row>
    <row r="36467" spans="2:4" ht="15" customHeight="1" x14ac:dyDescent="0.25">
      <c r="B36467" s="683"/>
      <c r="C36467" s="683"/>
      <c r="D36467" s="684"/>
    </row>
    <row r="36468" spans="2:4" ht="15" customHeight="1" x14ac:dyDescent="0.25">
      <c r="B36468" s="683"/>
      <c r="C36468" s="683"/>
      <c r="D36468" s="684"/>
    </row>
    <row r="36469" spans="2:4" ht="15" customHeight="1" x14ac:dyDescent="0.25">
      <c r="B36469" s="683"/>
      <c r="C36469" s="683"/>
      <c r="D36469" s="684"/>
    </row>
    <row r="36470" spans="2:4" ht="15" customHeight="1" x14ac:dyDescent="0.25">
      <c r="B36470" s="683"/>
      <c r="C36470" s="683"/>
      <c r="D36470" s="684"/>
    </row>
    <row r="36471" spans="2:4" ht="15" customHeight="1" x14ac:dyDescent="0.25">
      <c r="B36471" s="683"/>
      <c r="C36471" s="683"/>
      <c r="D36471" s="684"/>
    </row>
    <row r="36472" spans="2:4" ht="15" customHeight="1" x14ac:dyDescent="0.25">
      <c r="B36472" s="683"/>
      <c r="C36472" s="683"/>
      <c r="D36472" s="684"/>
    </row>
    <row r="36473" spans="2:4" ht="15" customHeight="1" x14ac:dyDescent="0.25">
      <c r="B36473" s="683"/>
      <c r="C36473" s="683"/>
      <c r="D36473" s="684"/>
    </row>
    <row r="36474" spans="2:4" ht="15" customHeight="1" x14ac:dyDescent="0.25">
      <c r="B36474" s="683"/>
      <c r="C36474" s="683"/>
      <c r="D36474" s="684"/>
    </row>
    <row r="36475" spans="2:4" ht="15" customHeight="1" x14ac:dyDescent="0.25">
      <c r="B36475" s="683"/>
      <c r="C36475" s="683"/>
      <c r="D36475" s="684"/>
    </row>
    <row r="36476" spans="2:4" ht="15" customHeight="1" x14ac:dyDescent="0.25">
      <c r="B36476" s="683"/>
      <c r="C36476" s="683"/>
      <c r="D36476" s="684"/>
    </row>
    <row r="36477" spans="2:4" ht="15" customHeight="1" x14ac:dyDescent="0.25">
      <c r="B36477" s="683"/>
      <c r="C36477" s="683"/>
      <c r="D36477" s="684"/>
    </row>
    <row r="36478" spans="2:4" ht="15" customHeight="1" x14ac:dyDescent="0.25">
      <c r="B36478" s="683"/>
      <c r="C36478" s="683"/>
      <c r="D36478" s="684"/>
    </row>
    <row r="36479" spans="2:4" ht="15" customHeight="1" x14ac:dyDescent="0.25">
      <c r="B36479" s="683"/>
      <c r="C36479" s="683"/>
      <c r="D36479" s="684"/>
    </row>
    <row r="36480" spans="2:4" ht="15" customHeight="1" x14ac:dyDescent="0.25">
      <c r="B36480" s="683"/>
      <c r="C36480" s="683"/>
      <c r="D36480" s="684"/>
    </row>
    <row r="36481" spans="2:4" ht="15" customHeight="1" x14ac:dyDescent="0.25">
      <c r="B36481" s="683"/>
      <c r="C36481" s="683"/>
      <c r="D36481" s="684"/>
    </row>
    <row r="36482" spans="2:4" ht="15" customHeight="1" x14ac:dyDescent="0.25">
      <c r="B36482" s="683"/>
      <c r="C36482" s="683"/>
      <c r="D36482" s="684"/>
    </row>
    <row r="36483" spans="2:4" ht="15" customHeight="1" x14ac:dyDescent="0.25">
      <c r="B36483" s="683"/>
      <c r="C36483" s="683"/>
      <c r="D36483" s="684"/>
    </row>
    <row r="36484" spans="2:4" ht="15" customHeight="1" x14ac:dyDescent="0.25">
      <c r="B36484" s="683"/>
      <c r="C36484" s="683"/>
      <c r="D36484" s="684"/>
    </row>
    <row r="36485" spans="2:4" ht="15" customHeight="1" x14ac:dyDescent="0.25">
      <c r="B36485" s="683"/>
      <c r="C36485" s="683"/>
      <c r="D36485" s="684"/>
    </row>
    <row r="36486" spans="2:4" ht="15" customHeight="1" x14ac:dyDescent="0.25">
      <c r="B36486" s="683"/>
      <c r="C36486" s="683"/>
      <c r="D36486" s="684"/>
    </row>
    <row r="36487" spans="2:4" ht="15" customHeight="1" x14ac:dyDescent="0.25">
      <c r="B36487" s="683"/>
      <c r="C36487" s="683"/>
      <c r="D36487" s="684"/>
    </row>
    <row r="36488" spans="2:4" ht="15" customHeight="1" x14ac:dyDescent="0.25">
      <c r="B36488" s="683"/>
      <c r="C36488" s="683"/>
      <c r="D36488" s="684"/>
    </row>
    <row r="36489" spans="2:4" ht="15" customHeight="1" x14ac:dyDescent="0.25">
      <c r="B36489" s="683"/>
      <c r="C36489" s="683"/>
      <c r="D36489" s="684"/>
    </row>
    <row r="36490" spans="2:4" ht="15" customHeight="1" x14ac:dyDescent="0.25">
      <c r="B36490" s="683"/>
      <c r="C36490" s="683"/>
      <c r="D36490" s="684"/>
    </row>
    <row r="36491" spans="2:4" ht="15" customHeight="1" x14ac:dyDescent="0.25">
      <c r="B36491" s="683"/>
      <c r="C36491" s="683"/>
      <c r="D36491" s="684"/>
    </row>
    <row r="36492" spans="2:4" ht="15" customHeight="1" x14ac:dyDescent="0.25">
      <c r="B36492" s="683"/>
      <c r="C36492" s="683"/>
      <c r="D36492" s="684"/>
    </row>
    <row r="36493" spans="2:4" ht="15" customHeight="1" x14ac:dyDescent="0.25">
      <c r="B36493" s="683"/>
      <c r="C36493" s="683"/>
      <c r="D36493" s="684"/>
    </row>
    <row r="36494" spans="2:4" ht="15" customHeight="1" x14ac:dyDescent="0.25">
      <c r="B36494" s="683"/>
      <c r="C36494" s="683"/>
      <c r="D36494" s="684"/>
    </row>
    <row r="36495" spans="2:4" ht="15" customHeight="1" x14ac:dyDescent="0.25">
      <c r="B36495" s="683"/>
      <c r="C36495" s="683"/>
      <c r="D36495" s="684"/>
    </row>
    <row r="36496" spans="2:4" ht="15" customHeight="1" x14ac:dyDescent="0.25">
      <c r="B36496" s="683"/>
      <c r="C36496" s="683"/>
      <c r="D36496" s="684"/>
    </row>
    <row r="36497" spans="2:4" ht="15" customHeight="1" x14ac:dyDescent="0.25">
      <c r="B36497" s="683"/>
      <c r="C36497" s="683"/>
      <c r="D36497" s="684"/>
    </row>
    <row r="36498" spans="2:4" ht="15" customHeight="1" x14ac:dyDescent="0.25">
      <c r="B36498" s="683"/>
      <c r="C36498" s="683"/>
      <c r="D36498" s="684"/>
    </row>
    <row r="36499" spans="2:4" ht="15" customHeight="1" x14ac:dyDescent="0.25">
      <c r="B36499" s="683"/>
      <c r="C36499" s="683"/>
      <c r="D36499" s="684"/>
    </row>
    <row r="36500" spans="2:4" ht="15" customHeight="1" x14ac:dyDescent="0.25">
      <c r="B36500" s="683"/>
      <c r="C36500" s="683"/>
      <c r="D36500" s="684"/>
    </row>
    <row r="36501" spans="2:4" ht="15" customHeight="1" x14ac:dyDescent="0.25">
      <c r="B36501" s="683"/>
      <c r="C36501" s="683"/>
      <c r="D36501" s="684"/>
    </row>
    <row r="36502" spans="2:4" ht="15" customHeight="1" x14ac:dyDescent="0.25">
      <c r="B36502" s="683"/>
      <c r="C36502" s="683"/>
      <c r="D36502" s="684"/>
    </row>
    <row r="36503" spans="2:4" ht="15" customHeight="1" x14ac:dyDescent="0.25">
      <c r="B36503" s="683"/>
      <c r="C36503" s="683"/>
      <c r="D36503" s="684"/>
    </row>
    <row r="36504" spans="2:4" ht="15" customHeight="1" x14ac:dyDescent="0.25">
      <c r="B36504" s="683"/>
      <c r="C36504" s="683"/>
      <c r="D36504" s="684"/>
    </row>
    <row r="36505" spans="2:4" ht="15" customHeight="1" x14ac:dyDescent="0.25">
      <c r="B36505" s="683"/>
      <c r="C36505" s="683"/>
      <c r="D36505" s="684"/>
    </row>
    <row r="36506" spans="2:4" ht="15" customHeight="1" x14ac:dyDescent="0.25">
      <c r="B36506" s="683"/>
      <c r="C36506" s="683"/>
      <c r="D36506" s="684"/>
    </row>
    <row r="36507" spans="2:4" ht="15" customHeight="1" x14ac:dyDescent="0.25">
      <c r="B36507" s="683"/>
      <c r="C36507" s="683"/>
      <c r="D36507" s="684"/>
    </row>
    <row r="36508" spans="2:4" ht="15" customHeight="1" x14ac:dyDescent="0.25">
      <c r="B36508" s="683"/>
      <c r="C36508" s="683"/>
      <c r="D36508" s="684"/>
    </row>
    <row r="36509" spans="2:4" ht="15" customHeight="1" x14ac:dyDescent="0.25">
      <c r="B36509" s="683"/>
      <c r="C36509" s="683"/>
      <c r="D36509" s="684"/>
    </row>
    <row r="36510" spans="2:4" ht="15" customHeight="1" x14ac:dyDescent="0.25">
      <c r="B36510" s="683"/>
      <c r="C36510" s="683"/>
      <c r="D36510" s="684"/>
    </row>
    <row r="36511" spans="2:4" ht="15" customHeight="1" x14ac:dyDescent="0.25">
      <c r="B36511" s="683"/>
      <c r="C36511" s="683"/>
      <c r="D36511" s="684"/>
    </row>
    <row r="36512" spans="2:4" ht="15" customHeight="1" x14ac:dyDescent="0.25">
      <c r="B36512" s="683"/>
      <c r="C36512" s="683"/>
      <c r="D36512" s="684"/>
    </row>
    <row r="36513" spans="2:4" ht="15" customHeight="1" x14ac:dyDescent="0.25">
      <c r="B36513" s="683"/>
      <c r="C36513" s="683"/>
      <c r="D36513" s="684"/>
    </row>
    <row r="36514" spans="2:4" ht="15" customHeight="1" x14ac:dyDescent="0.25">
      <c r="B36514" s="683"/>
      <c r="C36514" s="683"/>
      <c r="D36514" s="684"/>
    </row>
    <row r="36515" spans="2:4" ht="15" customHeight="1" x14ac:dyDescent="0.25">
      <c r="B36515" s="683"/>
      <c r="C36515" s="683"/>
      <c r="D36515" s="684"/>
    </row>
    <row r="36516" spans="2:4" ht="15" customHeight="1" x14ac:dyDescent="0.25">
      <c r="B36516" s="683"/>
      <c r="C36516" s="683"/>
      <c r="D36516" s="684"/>
    </row>
    <row r="36517" spans="2:4" ht="15" customHeight="1" x14ac:dyDescent="0.25">
      <c r="B36517" s="683"/>
      <c r="C36517" s="683"/>
      <c r="D36517" s="684"/>
    </row>
    <row r="36518" spans="2:4" ht="15" customHeight="1" x14ac:dyDescent="0.25">
      <c r="B36518" s="683"/>
      <c r="C36518" s="683"/>
      <c r="D36518" s="684"/>
    </row>
    <row r="36519" spans="2:4" ht="15" customHeight="1" x14ac:dyDescent="0.25">
      <c r="B36519" s="683"/>
      <c r="C36519" s="683"/>
      <c r="D36519" s="684"/>
    </row>
    <row r="36520" spans="2:4" ht="15" customHeight="1" x14ac:dyDescent="0.25">
      <c r="B36520" s="683"/>
      <c r="C36520" s="683"/>
      <c r="D36520" s="684"/>
    </row>
    <row r="36521" spans="2:4" ht="15" customHeight="1" x14ac:dyDescent="0.25">
      <c r="B36521" s="683"/>
      <c r="C36521" s="683"/>
      <c r="D36521" s="684"/>
    </row>
    <row r="36522" spans="2:4" ht="15" customHeight="1" x14ac:dyDescent="0.25">
      <c r="B36522" s="683"/>
      <c r="C36522" s="683"/>
      <c r="D36522" s="684"/>
    </row>
    <row r="36523" spans="2:4" ht="15" customHeight="1" x14ac:dyDescent="0.25">
      <c r="B36523" s="683"/>
      <c r="C36523" s="683"/>
      <c r="D36523" s="684"/>
    </row>
    <row r="36524" spans="2:4" ht="15" customHeight="1" x14ac:dyDescent="0.25">
      <c r="B36524" s="683"/>
      <c r="C36524" s="683"/>
      <c r="D36524" s="684"/>
    </row>
    <row r="36525" spans="2:4" ht="15" customHeight="1" x14ac:dyDescent="0.25">
      <c r="B36525" s="683"/>
      <c r="C36525" s="683"/>
      <c r="D36525" s="684"/>
    </row>
    <row r="36526" spans="2:4" ht="15" customHeight="1" x14ac:dyDescent="0.25">
      <c r="B36526" s="683"/>
      <c r="C36526" s="683"/>
      <c r="D36526" s="684"/>
    </row>
    <row r="36527" spans="2:4" ht="15" customHeight="1" x14ac:dyDescent="0.25">
      <c r="B36527" s="683"/>
      <c r="C36527" s="683"/>
      <c r="D36527" s="684"/>
    </row>
    <row r="36528" spans="2:4" ht="15" customHeight="1" x14ac:dyDescent="0.25">
      <c r="B36528" s="683"/>
      <c r="C36528" s="683"/>
      <c r="D36528" s="684"/>
    </row>
    <row r="36529" spans="2:4" ht="15" customHeight="1" x14ac:dyDescent="0.25">
      <c r="B36529" s="683"/>
      <c r="C36529" s="683"/>
      <c r="D36529" s="684"/>
    </row>
    <row r="36530" spans="2:4" ht="15" customHeight="1" x14ac:dyDescent="0.25">
      <c r="B36530" s="683"/>
      <c r="C36530" s="683"/>
      <c r="D36530" s="684"/>
    </row>
    <row r="36531" spans="2:4" ht="15" customHeight="1" x14ac:dyDescent="0.25">
      <c r="B36531" s="683"/>
      <c r="C36531" s="683"/>
      <c r="D36531" s="684"/>
    </row>
    <row r="36532" spans="2:4" ht="15" customHeight="1" x14ac:dyDescent="0.25">
      <c r="B36532" s="683"/>
      <c r="C36532" s="683"/>
      <c r="D36532" s="684"/>
    </row>
    <row r="36533" spans="2:4" ht="15" customHeight="1" x14ac:dyDescent="0.25">
      <c r="B36533" s="683"/>
      <c r="C36533" s="683"/>
      <c r="D36533" s="684"/>
    </row>
    <row r="36534" spans="2:4" ht="15" customHeight="1" x14ac:dyDescent="0.25">
      <c r="B36534" s="683"/>
      <c r="C36534" s="683"/>
      <c r="D36534" s="684"/>
    </row>
    <row r="36535" spans="2:4" ht="15" customHeight="1" x14ac:dyDescent="0.25">
      <c r="B36535" s="683"/>
      <c r="C36535" s="683"/>
      <c r="D36535" s="684"/>
    </row>
    <row r="36536" spans="2:4" ht="15" customHeight="1" x14ac:dyDescent="0.25">
      <c r="B36536" s="683"/>
      <c r="C36536" s="683"/>
      <c r="D36536" s="684"/>
    </row>
    <row r="36537" spans="2:4" ht="15" customHeight="1" x14ac:dyDescent="0.25">
      <c r="B36537" s="683"/>
      <c r="C36537" s="683"/>
      <c r="D36537" s="684"/>
    </row>
    <row r="36538" spans="2:4" ht="15" customHeight="1" x14ac:dyDescent="0.25">
      <c r="B36538" s="683"/>
      <c r="C36538" s="683"/>
      <c r="D36538" s="684"/>
    </row>
    <row r="36539" spans="2:4" ht="15" customHeight="1" x14ac:dyDescent="0.25">
      <c r="B36539" s="683"/>
      <c r="C36539" s="683"/>
      <c r="D36539" s="684"/>
    </row>
    <row r="36540" spans="2:4" ht="15" customHeight="1" x14ac:dyDescent="0.25">
      <c r="B36540" s="683"/>
      <c r="C36540" s="683"/>
      <c r="D36540" s="684"/>
    </row>
    <row r="36541" spans="2:4" ht="15" customHeight="1" x14ac:dyDescent="0.25">
      <c r="B36541" s="683"/>
      <c r="C36541" s="683"/>
      <c r="D36541" s="684"/>
    </row>
    <row r="36542" spans="2:4" ht="15" customHeight="1" x14ac:dyDescent="0.25">
      <c r="B36542" s="683"/>
      <c r="C36542" s="683"/>
      <c r="D36542" s="684"/>
    </row>
    <row r="36543" spans="2:4" ht="15" customHeight="1" x14ac:dyDescent="0.25">
      <c r="B36543" s="683"/>
      <c r="C36543" s="683"/>
      <c r="D36543" s="684"/>
    </row>
    <row r="36544" spans="2:4" ht="15" customHeight="1" x14ac:dyDescent="0.25">
      <c r="B36544" s="683"/>
      <c r="C36544" s="683"/>
      <c r="D36544" s="684"/>
    </row>
    <row r="36545" spans="2:4" ht="15" customHeight="1" x14ac:dyDescent="0.25">
      <c r="B36545" s="683"/>
      <c r="C36545" s="683"/>
      <c r="D36545" s="684"/>
    </row>
    <row r="36546" spans="2:4" ht="15" customHeight="1" x14ac:dyDescent="0.25">
      <c r="B36546" s="683"/>
      <c r="C36546" s="683"/>
      <c r="D36546" s="684"/>
    </row>
    <row r="36547" spans="2:4" ht="15" customHeight="1" x14ac:dyDescent="0.25">
      <c r="B36547" s="683"/>
      <c r="C36547" s="683"/>
      <c r="D36547" s="684"/>
    </row>
    <row r="36548" spans="2:4" ht="15" customHeight="1" x14ac:dyDescent="0.25">
      <c r="B36548" s="683"/>
      <c r="C36548" s="683"/>
      <c r="D36548" s="684"/>
    </row>
    <row r="36549" spans="2:4" ht="15" customHeight="1" x14ac:dyDescent="0.25">
      <c r="B36549" s="683"/>
      <c r="C36549" s="683"/>
      <c r="D36549" s="684"/>
    </row>
    <row r="36550" spans="2:4" ht="15" customHeight="1" x14ac:dyDescent="0.25">
      <c r="B36550" s="683"/>
      <c r="C36550" s="683"/>
      <c r="D36550" s="684"/>
    </row>
    <row r="36551" spans="2:4" ht="15" customHeight="1" x14ac:dyDescent="0.25">
      <c r="B36551" s="683"/>
      <c r="C36551" s="683"/>
      <c r="D36551" s="684"/>
    </row>
    <row r="36552" spans="2:4" ht="15" customHeight="1" x14ac:dyDescent="0.25">
      <c r="B36552" s="683"/>
      <c r="C36552" s="683"/>
      <c r="D36552" s="684"/>
    </row>
    <row r="36553" spans="2:4" ht="15" customHeight="1" x14ac:dyDescent="0.25">
      <c r="B36553" s="683"/>
      <c r="C36553" s="683"/>
      <c r="D36553" s="684"/>
    </row>
    <row r="36554" spans="2:4" ht="15" customHeight="1" x14ac:dyDescent="0.25">
      <c r="B36554" s="683"/>
      <c r="C36554" s="683"/>
      <c r="D36554" s="684"/>
    </row>
    <row r="36555" spans="2:4" ht="15" customHeight="1" x14ac:dyDescent="0.25">
      <c r="B36555" s="683"/>
      <c r="C36555" s="683"/>
      <c r="D36555" s="684"/>
    </row>
    <row r="36556" spans="2:4" ht="15" customHeight="1" x14ac:dyDescent="0.25">
      <c r="B36556" s="683"/>
      <c r="C36556" s="683"/>
      <c r="D36556" s="684"/>
    </row>
    <row r="36557" spans="2:4" ht="15" customHeight="1" x14ac:dyDescent="0.25">
      <c r="B36557" s="683"/>
      <c r="C36557" s="683"/>
      <c r="D36557" s="684"/>
    </row>
    <row r="36558" spans="2:4" ht="15" customHeight="1" x14ac:dyDescent="0.25">
      <c r="B36558" s="683"/>
      <c r="C36558" s="683"/>
      <c r="D36558" s="684"/>
    </row>
    <row r="36559" spans="2:4" ht="15" customHeight="1" x14ac:dyDescent="0.25">
      <c r="B36559" s="683"/>
      <c r="C36559" s="683"/>
      <c r="D36559" s="684"/>
    </row>
    <row r="36560" spans="2:4" ht="15" customHeight="1" x14ac:dyDescent="0.25">
      <c r="B36560" s="683"/>
      <c r="C36560" s="683"/>
      <c r="D36560" s="684"/>
    </row>
    <row r="36561" spans="2:4" ht="15" customHeight="1" x14ac:dyDescent="0.25">
      <c r="B36561" s="683"/>
      <c r="C36561" s="683"/>
      <c r="D36561" s="684"/>
    </row>
    <row r="36562" spans="2:4" ht="15" customHeight="1" x14ac:dyDescent="0.25">
      <c r="B36562" s="683"/>
      <c r="C36562" s="683"/>
      <c r="D36562" s="684"/>
    </row>
    <row r="36563" spans="2:4" ht="15" customHeight="1" x14ac:dyDescent="0.25">
      <c r="B36563" s="683"/>
      <c r="C36563" s="683"/>
      <c r="D36563" s="684"/>
    </row>
    <row r="36564" spans="2:4" ht="15" customHeight="1" x14ac:dyDescent="0.25">
      <c r="B36564" s="683"/>
      <c r="C36564" s="683"/>
      <c r="D36564" s="684"/>
    </row>
    <row r="36565" spans="2:4" ht="15" customHeight="1" x14ac:dyDescent="0.25">
      <c r="B36565" s="683"/>
      <c r="C36565" s="683"/>
      <c r="D36565" s="684"/>
    </row>
    <row r="36566" spans="2:4" ht="15" customHeight="1" x14ac:dyDescent="0.25">
      <c r="B36566" s="683"/>
      <c r="C36566" s="683"/>
      <c r="D36566" s="684"/>
    </row>
    <row r="36567" spans="2:4" ht="15" customHeight="1" x14ac:dyDescent="0.25">
      <c r="B36567" s="683"/>
      <c r="C36567" s="683"/>
      <c r="D36567" s="684"/>
    </row>
    <row r="36568" spans="2:4" ht="15" customHeight="1" x14ac:dyDescent="0.25">
      <c r="B36568" s="683"/>
      <c r="C36568" s="683"/>
      <c r="D36568" s="684"/>
    </row>
    <row r="36569" spans="2:4" ht="15" customHeight="1" x14ac:dyDescent="0.25">
      <c r="B36569" s="683"/>
      <c r="C36569" s="683"/>
      <c r="D36569" s="684"/>
    </row>
    <row r="36570" spans="2:4" ht="15" customHeight="1" x14ac:dyDescent="0.25">
      <c r="B36570" s="683"/>
      <c r="C36570" s="683"/>
      <c r="D36570" s="684"/>
    </row>
    <row r="36571" spans="2:4" ht="15" customHeight="1" x14ac:dyDescent="0.25">
      <c r="B36571" s="683"/>
      <c r="C36571" s="683"/>
      <c r="D36571" s="684"/>
    </row>
    <row r="36572" spans="2:4" ht="15" customHeight="1" x14ac:dyDescent="0.25">
      <c r="B36572" s="683"/>
      <c r="C36572" s="683"/>
      <c r="D36572" s="684"/>
    </row>
    <row r="36573" spans="2:4" ht="15" customHeight="1" x14ac:dyDescent="0.25">
      <c r="B36573" s="683"/>
      <c r="C36573" s="683"/>
      <c r="D36573" s="684"/>
    </row>
    <row r="36574" spans="2:4" ht="15" customHeight="1" x14ac:dyDescent="0.25">
      <c r="B36574" s="683"/>
      <c r="C36574" s="683"/>
      <c r="D36574" s="684"/>
    </row>
    <row r="36575" spans="2:4" ht="15" customHeight="1" x14ac:dyDescent="0.25">
      <c r="B36575" s="683"/>
      <c r="C36575" s="683"/>
      <c r="D36575" s="684"/>
    </row>
    <row r="36576" spans="2:4" ht="15" customHeight="1" x14ac:dyDescent="0.25">
      <c r="B36576" s="683"/>
      <c r="C36576" s="683"/>
      <c r="D36576" s="684"/>
    </row>
    <row r="36577" spans="2:4" ht="15" customHeight="1" x14ac:dyDescent="0.25">
      <c r="B36577" s="683"/>
      <c r="C36577" s="683"/>
      <c r="D36577" s="684"/>
    </row>
    <row r="36578" spans="2:4" ht="15" customHeight="1" x14ac:dyDescent="0.25">
      <c r="B36578" s="683"/>
      <c r="C36578" s="683"/>
      <c r="D36578" s="684"/>
    </row>
    <row r="36579" spans="2:4" ht="15" customHeight="1" x14ac:dyDescent="0.25">
      <c r="B36579" s="683"/>
      <c r="C36579" s="683"/>
      <c r="D36579" s="684"/>
    </row>
    <row r="36580" spans="2:4" ht="15" customHeight="1" x14ac:dyDescent="0.25">
      <c r="B36580" s="683"/>
      <c r="C36580" s="683"/>
      <c r="D36580" s="684"/>
    </row>
    <row r="36581" spans="2:4" ht="15" customHeight="1" x14ac:dyDescent="0.25">
      <c r="B36581" s="683"/>
      <c r="C36581" s="683"/>
      <c r="D36581" s="684"/>
    </row>
    <row r="36582" spans="2:4" ht="15" customHeight="1" x14ac:dyDescent="0.25">
      <c r="B36582" s="683"/>
      <c r="C36582" s="683"/>
      <c r="D36582" s="684"/>
    </row>
    <row r="36583" spans="2:4" ht="15" customHeight="1" x14ac:dyDescent="0.25">
      <c r="B36583" s="683"/>
      <c r="C36583" s="683"/>
      <c r="D36583" s="684"/>
    </row>
    <row r="36584" spans="2:4" ht="15" customHeight="1" x14ac:dyDescent="0.25">
      <c r="B36584" s="683"/>
      <c r="C36584" s="683"/>
      <c r="D36584" s="684"/>
    </row>
    <row r="36585" spans="2:4" ht="15" customHeight="1" x14ac:dyDescent="0.25">
      <c r="B36585" s="683"/>
      <c r="C36585" s="683"/>
      <c r="D36585" s="684"/>
    </row>
    <row r="36586" spans="2:4" ht="15" customHeight="1" x14ac:dyDescent="0.25">
      <c r="B36586" s="683"/>
      <c r="C36586" s="683"/>
      <c r="D36586" s="684"/>
    </row>
    <row r="36587" spans="2:4" ht="15" customHeight="1" x14ac:dyDescent="0.25">
      <c r="B36587" s="683"/>
      <c r="C36587" s="683"/>
      <c r="D36587" s="684"/>
    </row>
    <row r="36588" spans="2:4" ht="15" customHeight="1" x14ac:dyDescent="0.25">
      <c r="B36588" s="683"/>
      <c r="C36588" s="683"/>
      <c r="D36588" s="684"/>
    </row>
    <row r="36589" spans="2:4" ht="15" customHeight="1" x14ac:dyDescent="0.25">
      <c r="B36589" s="683"/>
      <c r="C36589" s="683"/>
      <c r="D36589" s="684"/>
    </row>
    <row r="36590" spans="2:4" ht="15" customHeight="1" x14ac:dyDescent="0.25">
      <c r="B36590" s="683"/>
      <c r="C36590" s="683"/>
      <c r="D36590" s="684"/>
    </row>
    <row r="36591" spans="2:4" ht="15" customHeight="1" x14ac:dyDescent="0.25">
      <c r="B36591" s="683"/>
      <c r="C36591" s="683"/>
      <c r="D36591" s="684"/>
    </row>
    <row r="36592" spans="2:4" ht="15" customHeight="1" x14ac:dyDescent="0.25">
      <c r="B36592" s="683"/>
      <c r="C36592" s="683"/>
      <c r="D36592" s="684"/>
    </row>
    <row r="36593" spans="2:4" ht="15" customHeight="1" x14ac:dyDescent="0.25">
      <c r="B36593" s="683"/>
      <c r="C36593" s="683"/>
      <c r="D36593" s="684"/>
    </row>
    <row r="36594" spans="2:4" ht="15" customHeight="1" x14ac:dyDescent="0.25">
      <c r="B36594" s="683"/>
      <c r="C36594" s="683"/>
      <c r="D36594" s="684"/>
    </row>
    <row r="36595" spans="2:4" ht="15" customHeight="1" x14ac:dyDescent="0.25">
      <c r="B36595" s="683"/>
      <c r="C36595" s="683"/>
      <c r="D36595" s="684"/>
    </row>
    <row r="36596" spans="2:4" ht="15" customHeight="1" x14ac:dyDescent="0.25">
      <c r="B36596" s="683"/>
      <c r="C36596" s="683"/>
      <c r="D36596" s="684"/>
    </row>
    <row r="36597" spans="2:4" ht="15" customHeight="1" x14ac:dyDescent="0.25">
      <c r="B36597" s="683"/>
      <c r="C36597" s="683"/>
      <c r="D36597" s="684"/>
    </row>
    <row r="36598" spans="2:4" ht="15" customHeight="1" x14ac:dyDescent="0.25">
      <c r="B36598" s="683"/>
      <c r="C36598" s="683"/>
      <c r="D36598" s="684"/>
    </row>
    <row r="36599" spans="2:4" ht="15" customHeight="1" x14ac:dyDescent="0.25">
      <c r="B36599" s="683"/>
      <c r="C36599" s="683"/>
      <c r="D36599" s="684"/>
    </row>
    <row r="36600" spans="2:4" ht="15" customHeight="1" x14ac:dyDescent="0.25">
      <c r="B36600" s="683"/>
      <c r="C36600" s="683"/>
      <c r="D36600" s="684"/>
    </row>
    <row r="36601" spans="2:4" ht="15" customHeight="1" x14ac:dyDescent="0.25">
      <c r="B36601" s="683"/>
      <c r="C36601" s="683"/>
      <c r="D36601" s="684"/>
    </row>
    <row r="36602" spans="2:4" ht="15" customHeight="1" x14ac:dyDescent="0.25">
      <c r="B36602" s="683"/>
      <c r="C36602" s="683"/>
      <c r="D36602" s="684"/>
    </row>
    <row r="36603" spans="2:4" ht="15" customHeight="1" x14ac:dyDescent="0.25">
      <c r="B36603" s="683"/>
      <c r="C36603" s="683"/>
      <c r="D36603" s="684"/>
    </row>
    <row r="36604" spans="2:4" ht="15" customHeight="1" x14ac:dyDescent="0.25">
      <c r="B36604" s="683"/>
      <c r="C36604" s="683"/>
      <c r="D36604" s="684"/>
    </row>
    <row r="36605" spans="2:4" ht="15" customHeight="1" x14ac:dyDescent="0.25">
      <c r="B36605" s="683"/>
      <c r="C36605" s="683"/>
      <c r="D36605" s="684"/>
    </row>
    <row r="36606" spans="2:4" ht="15" customHeight="1" x14ac:dyDescent="0.25">
      <c r="B36606" s="683"/>
      <c r="C36606" s="683"/>
      <c r="D36606" s="684"/>
    </row>
    <row r="36607" spans="2:4" ht="15" customHeight="1" x14ac:dyDescent="0.25">
      <c r="B36607" s="683"/>
      <c r="C36607" s="683"/>
      <c r="D36607" s="684"/>
    </row>
    <row r="36608" spans="2:4" ht="15" customHeight="1" x14ac:dyDescent="0.25">
      <c r="B36608" s="683"/>
      <c r="C36608" s="683"/>
      <c r="D36608" s="684"/>
    </row>
    <row r="36609" spans="2:4" ht="15" customHeight="1" x14ac:dyDescent="0.25">
      <c r="B36609" s="683"/>
      <c r="C36609" s="683"/>
      <c r="D36609" s="684"/>
    </row>
    <row r="36610" spans="2:4" ht="15" customHeight="1" x14ac:dyDescent="0.25">
      <c r="B36610" s="683"/>
      <c r="C36610" s="683"/>
      <c r="D36610" s="684"/>
    </row>
    <row r="36611" spans="2:4" ht="15" customHeight="1" x14ac:dyDescent="0.25">
      <c r="B36611" s="683"/>
      <c r="C36611" s="683"/>
      <c r="D36611" s="684"/>
    </row>
    <row r="36612" spans="2:4" ht="15" customHeight="1" x14ac:dyDescent="0.25">
      <c r="B36612" s="683"/>
      <c r="C36612" s="683"/>
      <c r="D36612" s="684"/>
    </row>
    <row r="36613" spans="2:4" ht="15" customHeight="1" x14ac:dyDescent="0.25">
      <c r="B36613" s="683"/>
      <c r="C36613" s="683"/>
      <c r="D36613" s="684"/>
    </row>
    <row r="36614" spans="2:4" ht="15" customHeight="1" x14ac:dyDescent="0.25">
      <c r="B36614" s="683"/>
      <c r="C36614" s="683"/>
      <c r="D36614" s="684"/>
    </row>
    <row r="36615" spans="2:4" ht="15" customHeight="1" x14ac:dyDescent="0.25">
      <c r="B36615" s="683"/>
      <c r="C36615" s="683"/>
      <c r="D36615" s="684"/>
    </row>
    <row r="36616" spans="2:4" ht="15" customHeight="1" x14ac:dyDescent="0.25">
      <c r="B36616" s="683"/>
      <c r="C36616" s="683"/>
      <c r="D36616" s="684"/>
    </row>
    <row r="36617" spans="2:4" ht="15" customHeight="1" x14ac:dyDescent="0.25">
      <c r="B36617" s="683"/>
      <c r="C36617" s="683"/>
      <c r="D36617" s="684"/>
    </row>
    <row r="36618" spans="2:4" ht="15" customHeight="1" x14ac:dyDescent="0.25">
      <c r="B36618" s="683"/>
      <c r="C36618" s="683"/>
      <c r="D36618" s="684"/>
    </row>
    <row r="36619" spans="2:4" ht="15" customHeight="1" x14ac:dyDescent="0.25">
      <c r="B36619" s="683"/>
      <c r="C36619" s="683"/>
      <c r="D36619" s="684"/>
    </row>
    <row r="36620" spans="2:4" ht="15" customHeight="1" x14ac:dyDescent="0.25">
      <c r="B36620" s="683"/>
      <c r="C36620" s="683"/>
      <c r="D36620" s="684"/>
    </row>
    <row r="36621" spans="2:4" ht="15" customHeight="1" x14ac:dyDescent="0.25">
      <c r="B36621" s="683"/>
      <c r="C36621" s="683"/>
      <c r="D36621" s="684"/>
    </row>
    <row r="36622" spans="2:4" ht="15" customHeight="1" x14ac:dyDescent="0.25">
      <c r="B36622" s="683"/>
      <c r="C36622" s="683"/>
      <c r="D36622" s="684"/>
    </row>
    <row r="36623" spans="2:4" ht="15" customHeight="1" x14ac:dyDescent="0.25">
      <c r="B36623" s="683"/>
      <c r="C36623" s="683"/>
      <c r="D36623" s="684"/>
    </row>
    <row r="36624" spans="2:4" ht="15" customHeight="1" x14ac:dyDescent="0.25">
      <c r="B36624" s="683"/>
      <c r="C36624" s="683"/>
      <c r="D36624" s="684"/>
    </row>
    <row r="36625" spans="2:4" ht="15" customHeight="1" x14ac:dyDescent="0.25">
      <c r="B36625" s="683"/>
      <c r="C36625" s="683"/>
      <c r="D36625" s="684"/>
    </row>
    <row r="36626" spans="2:4" ht="15" customHeight="1" x14ac:dyDescent="0.25">
      <c r="B36626" s="683"/>
      <c r="C36626" s="683"/>
      <c r="D36626" s="684"/>
    </row>
    <row r="36627" spans="2:4" ht="15" customHeight="1" x14ac:dyDescent="0.25">
      <c r="B36627" s="683"/>
      <c r="C36627" s="683"/>
      <c r="D36627" s="684"/>
    </row>
    <row r="36628" spans="2:4" ht="15" customHeight="1" x14ac:dyDescent="0.25">
      <c r="B36628" s="683"/>
      <c r="C36628" s="683"/>
      <c r="D36628" s="684"/>
    </row>
    <row r="36629" spans="2:4" ht="15" customHeight="1" x14ac:dyDescent="0.25">
      <c r="B36629" s="683"/>
      <c r="C36629" s="683"/>
      <c r="D36629" s="684"/>
    </row>
    <row r="36630" spans="2:4" ht="15" customHeight="1" x14ac:dyDescent="0.25">
      <c r="B36630" s="683"/>
      <c r="C36630" s="683"/>
      <c r="D36630" s="684"/>
    </row>
    <row r="36631" spans="2:4" ht="15" customHeight="1" x14ac:dyDescent="0.25">
      <c r="B36631" s="683"/>
      <c r="C36631" s="683"/>
      <c r="D36631" s="684"/>
    </row>
    <row r="36632" spans="2:4" ht="15" customHeight="1" x14ac:dyDescent="0.25">
      <c r="B36632" s="683"/>
      <c r="C36632" s="683"/>
      <c r="D36632" s="684"/>
    </row>
    <row r="36633" spans="2:4" ht="15" customHeight="1" x14ac:dyDescent="0.25">
      <c r="B36633" s="683"/>
      <c r="C36633" s="683"/>
      <c r="D36633" s="684"/>
    </row>
    <row r="36634" spans="2:4" ht="15" customHeight="1" x14ac:dyDescent="0.25">
      <c r="B36634" s="683"/>
      <c r="C36634" s="683"/>
      <c r="D36634" s="684"/>
    </row>
    <row r="36635" spans="2:4" ht="15" customHeight="1" x14ac:dyDescent="0.25">
      <c r="B36635" s="683"/>
      <c r="C36635" s="683"/>
      <c r="D36635" s="684"/>
    </row>
    <row r="36636" spans="2:4" ht="15" customHeight="1" x14ac:dyDescent="0.25">
      <c r="B36636" s="683"/>
      <c r="C36636" s="683"/>
      <c r="D36636" s="684"/>
    </row>
    <row r="36637" spans="2:4" ht="15" customHeight="1" x14ac:dyDescent="0.25">
      <c r="B36637" s="683"/>
      <c r="C36637" s="683"/>
      <c r="D36637" s="684"/>
    </row>
    <row r="36638" spans="2:4" ht="15" customHeight="1" x14ac:dyDescent="0.25">
      <c r="B36638" s="683"/>
      <c r="C36638" s="683"/>
      <c r="D36638" s="684"/>
    </row>
    <row r="36639" spans="2:4" ht="15" customHeight="1" x14ac:dyDescent="0.25">
      <c r="B36639" s="683"/>
      <c r="C36639" s="683"/>
      <c r="D36639" s="684"/>
    </row>
    <row r="36640" spans="2:4" ht="15" customHeight="1" x14ac:dyDescent="0.25">
      <c r="B36640" s="683"/>
      <c r="C36640" s="683"/>
      <c r="D36640" s="684"/>
    </row>
    <row r="36641" spans="2:4" ht="15" customHeight="1" x14ac:dyDescent="0.25">
      <c r="B36641" s="683"/>
      <c r="C36641" s="683"/>
      <c r="D36641" s="684"/>
    </row>
    <row r="36642" spans="2:4" ht="15" customHeight="1" x14ac:dyDescent="0.25">
      <c r="B36642" s="683"/>
      <c r="C36642" s="683"/>
      <c r="D36642" s="684"/>
    </row>
    <row r="36643" spans="2:4" ht="15" customHeight="1" x14ac:dyDescent="0.25">
      <c r="B36643" s="683"/>
      <c r="C36643" s="683"/>
      <c r="D36643" s="684"/>
    </row>
    <row r="36644" spans="2:4" ht="15" customHeight="1" x14ac:dyDescent="0.25">
      <c r="B36644" s="683"/>
      <c r="C36644" s="683"/>
      <c r="D36644" s="684"/>
    </row>
    <row r="36645" spans="2:4" ht="15" customHeight="1" x14ac:dyDescent="0.25">
      <c r="B36645" s="683"/>
      <c r="C36645" s="683"/>
      <c r="D36645" s="684"/>
    </row>
    <row r="36646" spans="2:4" ht="15" customHeight="1" x14ac:dyDescent="0.25">
      <c r="B36646" s="683"/>
      <c r="C36646" s="683"/>
      <c r="D36646" s="684"/>
    </row>
    <row r="36647" spans="2:4" ht="15" customHeight="1" x14ac:dyDescent="0.25">
      <c r="B36647" s="683"/>
      <c r="C36647" s="683"/>
      <c r="D36647" s="684"/>
    </row>
    <row r="36648" spans="2:4" ht="15" customHeight="1" x14ac:dyDescent="0.25">
      <c r="B36648" s="683"/>
      <c r="C36648" s="683"/>
      <c r="D36648" s="684"/>
    </row>
    <row r="36649" spans="2:4" ht="15" customHeight="1" x14ac:dyDescent="0.25">
      <c r="B36649" s="683"/>
      <c r="C36649" s="683"/>
      <c r="D36649" s="684"/>
    </row>
    <row r="36650" spans="2:4" ht="15" customHeight="1" x14ac:dyDescent="0.25">
      <c r="B36650" s="683"/>
      <c r="C36650" s="683"/>
      <c r="D36650" s="684"/>
    </row>
    <row r="36651" spans="2:4" ht="15" customHeight="1" x14ac:dyDescent="0.25">
      <c r="B36651" s="683"/>
      <c r="C36651" s="683"/>
      <c r="D36651" s="684"/>
    </row>
    <row r="36652" spans="2:4" ht="15" customHeight="1" x14ac:dyDescent="0.25">
      <c r="B36652" s="683"/>
      <c r="C36652" s="683"/>
      <c r="D36652" s="684"/>
    </row>
    <row r="36653" spans="2:4" ht="15" customHeight="1" x14ac:dyDescent="0.25">
      <c r="B36653" s="683"/>
      <c r="C36653" s="683"/>
      <c r="D36653" s="684"/>
    </row>
    <row r="36654" spans="2:4" ht="15" customHeight="1" x14ac:dyDescent="0.25">
      <c r="B36654" s="683"/>
      <c r="C36654" s="683"/>
      <c r="D36654" s="684"/>
    </row>
    <row r="36655" spans="2:4" ht="15" customHeight="1" x14ac:dyDescent="0.25">
      <c r="B36655" s="683"/>
      <c r="C36655" s="683"/>
      <c r="D36655" s="684"/>
    </row>
    <row r="36656" spans="2:4" ht="15" customHeight="1" x14ac:dyDescent="0.25">
      <c r="B36656" s="683"/>
      <c r="C36656" s="683"/>
      <c r="D36656" s="684"/>
    </row>
    <row r="36657" spans="2:4" ht="15" customHeight="1" x14ac:dyDescent="0.25">
      <c r="B36657" s="683"/>
      <c r="C36657" s="683"/>
      <c r="D36657" s="684"/>
    </row>
    <row r="36658" spans="2:4" ht="15" customHeight="1" x14ac:dyDescent="0.25">
      <c r="B36658" s="683"/>
      <c r="C36658" s="683"/>
      <c r="D36658" s="684"/>
    </row>
    <row r="36659" spans="2:4" ht="15" customHeight="1" x14ac:dyDescent="0.25">
      <c r="B36659" s="683"/>
      <c r="C36659" s="683"/>
      <c r="D36659" s="684"/>
    </row>
    <row r="36660" spans="2:4" ht="15" customHeight="1" x14ac:dyDescent="0.25">
      <c r="B36660" s="683"/>
      <c r="C36660" s="683"/>
      <c r="D36660" s="684"/>
    </row>
    <row r="36661" spans="2:4" ht="15" customHeight="1" x14ac:dyDescent="0.25">
      <c r="B36661" s="683"/>
      <c r="C36661" s="683"/>
      <c r="D36661" s="684"/>
    </row>
    <row r="36662" spans="2:4" ht="15" customHeight="1" x14ac:dyDescent="0.25">
      <c r="B36662" s="683"/>
      <c r="C36662" s="683"/>
      <c r="D36662" s="684"/>
    </row>
    <row r="36663" spans="2:4" ht="15" customHeight="1" x14ac:dyDescent="0.25">
      <c r="B36663" s="683"/>
      <c r="C36663" s="683"/>
      <c r="D36663" s="684"/>
    </row>
    <row r="36664" spans="2:4" ht="15" customHeight="1" x14ac:dyDescent="0.25">
      <c r="B36664" s="683"/>
      <c r="C36664" s="683"/>
      <c r="D36664" s="684"/>
    </row>
    <row r="36665" spans="2:4" ht="15" customHeight="1" x14ac:dyDescent="0.25">
      <c r="B36665" s="683"/>
      <c r="C36665" s="683"/>
      <c r="D36665" s="684"/>
    </row>
    <row r="36666" spans="2:4" ht="15" customHeight="1" x14ac:dyDescent="0.25">
      <c r="B36666" s="683"/>
      <c r="C36666" s="683"/>
      <c r="D36666" s="684"/>
    </row>
    <row r="36667" spans="2:4" ht="15" customHeight="1" x14ac:dyDescent="0.25">
      <c r="B36667" s="683"/>
      <c r="C36667" s="683"/>
      <c r="D36667" s="684"/>
    </row>
    <row r="36668" spans="2:4" ht="15" customHeight="1" x14ac:dyDescent="0.25">
      <c r="B36668" s="683"/>
      <c r="C36668" s="683"/>
      <c r="D36668" s="684"/>
    </row>
    <row r="36669" spans="2:4" ht="15" customHeight="1" x14ac:dyDescent="0.25">
      <c r="B36669" s="683"/>
      <c r="C36669" s="683"/>
      <c r="D36669" s="684"/>
    </row>
    <row r="36670" spans="2:4" ht="15" customHeight="1" x14ac:dyDescent="0.25">
      <c r="B36670" s="683"/>
      <c r="C36670" s="683"/>
      <c r="D36670" s="684"/>
    </row>
    <row r="36671" spans="2:4" ht="15" customHeight="1" x14ac:dyDescent="0.25">
      <c r="B36671" s="683"/>
      <c r="C36671" s="683"/>
      <c r="D36671" s="684"/>
    </row>
    <row r="36672" spans="2:4" ht="15" customHeight="1" x14ac:dyDescent="0.25">
      <c r="B36672" s="683"/>
      <c r="C36672" s="683"/>
      <c r="D36672" s="684"/>
    </row>
    <row r="36673" spans="2:4" ht="15" customHeight="1" x14ac:dyDescent="0.25">
      <c r="B36673" s="683"/>
      <c r="C36673" s="683"/>
      <c r="D36673" s="684"/>
    </row>
    <row r="36674" spans="2:4" ht="15" customHeight="1" x14ac:dyDescent="0.25">
      <c r="B36674" s="683"/>
      <c r="C36674" s="683"/>
      <c r="D36674" s="684"/>
    </row>
    <row r="36675" spans="2:4" ht="15" customHeight="1" x14ac:dyDescent="0.25">
      <c r="B36675" s="683"/>
      <c r="C36675" s="683"/>
      <c r="D36675" s="684"/>
    </row>
    <row r="36676" spans="2:4" ht="15" customHeight="1" x14ac:dyDescent="0.25">
      <c r="B36676" s="683"/>
      <c r="C36676" s="683"/>
      <c r="D36676" s="684"/>
    </row>
    <row r="36677" spans="2:4" ht="15" customHeight="1" x14ac:dyDescent="0.25">
      <c r="B36677" s="683"/>
      <c r="C36677" s="683"/>
      <c r="D36677" s="684"/>
    </row>
    <row r="36678" spans="2:4" ht="15" customHeight="1" x14ac:dyDescent="0.25">
      <c r="B36678" s="683"/>
      <c r="C36678" s="683"/>
      <c r="D36678" s="684"/>
    </row>
    <row r="36679" spans="2:4" ht="15" customHeight="1" x14ac:dyDescent="0.25">
      <c r="B36679" s="683"/>
      <c r="C36679" s="683"/>
      <c r="D36679" s="684"/>
    </row>
    <row r="36680" spans="2:4" ht="15" customHeight="1" x14ac:dyDescent="0.25">
      <c r="B36680" s="683"/>
      <c r="C36680" s="683"/>
      <c r="D36680" s="684"/>
    </row>
    <row r="36681" spans="2:4" ht="15" customHeight="1" x14ac:dyDescent="0.25">
      <c r="B36681" s="683"/>
      <c r="C36681" s="683"/>
      <c r="D36681" s="684"/>
    </row>
    <row r="36682" spans="2:4" ht="15" customHeight="1" x14ac:dyDescent="0.25">
      <c r="B36682" s="683"/>
      <c r="C36682" s="683"/>
      <c r="D36682" s="684"/>
    </row>
    <row r="36683" spans="2:4" ht="15" customHeight="1" x14ac:dyDescent="0.25">
      <c r="B36683" s="683"/>
      <c r="C36683" s="683"/>
      <c r="D36683" s="684"/>
    </row>
    <row r="36684" spans="2:4" ht="15" customHeight="1" x14ac:dyDescent="0.25">
      <c r="B36684" s="683"/>
      <c r="C36684" s="683"/>
      <c r="D36684" s="684"/>
    </row>
    <row r="36685" spans="2:4" ht="15" customHeight="1" x14ac:dyDescent="0.25">
      <c r="B36685" s="683"/>
      <c r="C36685" s="683"/>
      <c r="D36685" s="684"/>
    </row>
    <row r="36686" spans="2:4" ht="15" customHeight="1" x14ac:dyDescent="0.25">
      <c r="B36686" s="683"/>
      <c r="C36686" s="683"/>
      <c r="D36686" s="684"/>
    </row>
    <row r="36687" spans="2:4" ht="15" customHeight="1" x14ac:dyDescent="0.25">
      <c r="B36687" s="683"/>
      <c r="C36687" s="683"/>
      <c r="D36687" s="684"/>
    </row>
    <row r="36688" spans="2:4" ht="15" customHeight="1" x14ac:dyDescent="0.25">
      <c r="B36688" s="683"/>
      <c r="C36688" s="683"/>
      <c r="D36688" s="684"/>
    </row>
    <row r="36689" spans="2:4" ht="15" customHeight="1" x14ac:dyDescent="0.25">
      <c r="B36689" s="683"/>
      <c r="C36689" s="683"/>
      <c r="D36689" s="684"/>
    </row>
    <row r="36690" spans="2:4" ht="15" customHeight="1" x14ac:dyDescent="0.25">
      <c r="B36690" s="683"/>
      <c r="C36690" s="683"/>
      <c r="D36690" s="684"/>
    </row>
    <row r="36691" spans="2:4" ht="15" customHeight="1" x14ac:dyDescent="0.25">
      <c r="B36691" s="683"/>
      <c r="C36691" s="683"/>
      <c r="D36691" s="684"/>
    </row>
    <row r="36692" spans="2:4" ht="15" customHeight="1" x14ac:dyDescent="0.25">
      <c r="B36692" s="683"/>
      <c r="C36692" s="683"/>
      <c r="D36692" s="684"/>
    </row>
    <row r="36693" spans="2:4" ht="15" customHeight="1" x14ac:dyDescent="0.25">
      <c r="B36693" s="683"/>
      <c r="C36693" s="683"/>
      <c r="D36693" s="684"/>
    </row>
    <row r="36694" spans="2:4" ht="15" customHeight="1" x14ac:dyDescent="0.25">
      <c r="B36694" s="683"/>
      <c r="C36694" s="683"/>
      <c r="D36694" s="684"/>
    </row>
    <row r="36695" spans="2:4" ht="15" customHeight="1" x14ac:dyDescent="0.25">
      <c r="B36695" s="683"/>
      <c r="C36695" s="683"/>
      <c r="D36695" s="684"/>
    </row>
    <row r="36696" spans="2:4" ht="15" customHeight="1" x14ac:dyDescent="0.25">
      <c r="B36696" s="683"/>
      <c r="C36696" s="683"/>
      <c r="D36696" s="684"/>
    </row>
    <row r="36697" spans="2:4" ht="15" customHeight="1" x14ac:dyDescent="0.25">
      <c r="B36697" s="683"/>
      <c r="C36697" s="683"/>
      <c r="D36697" s="684"/>
    </row>
    <row r="36698" spans="2:4" ht="15" customHeight="1" x14ac:dyDescent="0.25">
      <c r="B36698" s="683"/>
      <c r="C36698" s="683"/>
      <c r="D36698" s="684"/>
    </row>
    <row r="36699" spans="2:4" ht="15" customHeight="1" x14ac:dyDescent="0.25">
      <c r="B36699" s="683"/>
      <c r="C36699" s="683"/>
      <c r="D36699" s="684"/>
    </row>
    <row r="36700" spans="2:4" ht="15" customHeight="1" x14ac:dyDescent="0.25">
      <c r="B36700" s="683"/>
      <c r="C36700" s="683"/>
      <c r="D36700" s="684"/>
    </row>
    <row r="36701" spans="2:4" ht="15" customHeight="1" x14ac:dyDescent="0.25">
      <c r="B36701" s="683"/>
      <c r="C36701" s="683"/>
      <c r="D36701" s="684"/>
    </row>
    <row r="36702" spans="2:4" ht="15" customHeight="1" x14ac:dyDescent="0.25">
      <c r="B36702" s="683"/>
      <c r="C36702" s="683"/>
      <c r="D36702" s="684"/>
    </row>
    <row r="36703" spans="2:4" ht="15" customHeight="1" x14ac:dyDescent="0.25">
      <c r="B36703" s="683"/>
      <c r="C36703" s="683"/>
      <c r="D36703" s="684"/>
    </row>
    <row r="36704" spans="2:4" ht="15" customHeight="1" x14ac:dyDescent="0.25">
      <c r="B36704" s="683"/>
      <c r="C36704" s="683"/>
      <c r="D36704" s="684"/>
    </row>
    <row r="36705" spans="2:4" ht="15" customHeight="1" x14ac:dyDescent="0.25">
      <c r="B36705" s="683"/>
      <c r="C36705" s="683"/>
      <c r="D36705" s="684"/>
    </row>
    <row r="36706" spans="2:4" ht="15" customHeight="1" x14ac:dyDescent="0.25">
      <c r="B36706" s="683"/>
      <c r="C36706" s="683"/>
      <c r="D36706" s="684"/>
    </row>
    <row r="36707" spans="2:4" ht="15" customHeight="1" x14ac:dyDescent="0.25">
      <c r="B36707" s="683"/>
      <c r="C36707" s="683"/>
      <c r="D36707" s="684"/>
    </row>
    <row r="36708" spans="2:4" ht="15" customHeight="1" x14ac:dyDescent="0.25">
      <c r="B36708" s="683"/>
      <c r="C36708" s="683"/>
      <c r="D36708" s="684"/>
    </row>
    <row r="36709" spans="2:4" ht="15" customHeight="1" x14ac:dyDescent="0.25">
      <c r="B36709" s="683"/>
      <c r="C36709" s="683"/>
      <c r="D36709" s="684"/>
    </row>
    <row r="36710" spans="2:4" ht="15" customHeight="1" x14ac:dyDescent="0.25">
      <c r="B36710" s="683"/>
      <c r="C36710" s="683"/>
      <c r="D36710" s="684"/>
    </row>
    <row r="36711" spans="2:4" ht="15" customHeight="1" x14ac:dyDescent="0.25">
      <c r="B36711" s="683"/>
      <c r="C36711" s="683"/>
      <c r="D36711" s="684"/>
    </row>
    <row r="36712" spans="2:4" ht="15" customHeight="1" x14ac:dyDescent="0.25">
      <c r="B36712" s="683"/>
      <c r="C36712" s="683"/>
      <c r="D36712" s="684"/>
    </row>
    <row r="36713" spans="2:4" ht="15" customHeight="1" x14ac:dyDescent="0.25">
      <c r="B36713" s="683"/>
      <c r="C36713" s="683"/>
      <c r="D36713" s="684"/>
    </row>
    <row r="36714" spans="2:4" ht="15" customHeight="1" x14ac:dyDescent="0.25">
      <c r="B36714" s="683"/>
      <c r="C36714" s="683"/>
      <c r="D36714" s="684"/>
    </row>
    <row r="36715" spans="2:4" ht="15" customHeight="1" x14ac:dyDescent="0.25">
      <c r="B36715" s="683"/>
      <c r="C36715" s="683"/>
      <c r="D36715" s="684"/>
    </row>
    <row r="36716" spans="2:4" ht="15" customHeight="1" x14ac:dyDescent="0.25">
      <c r="B36716" s="683"/>
      <c r="C36716" s="683"/>
      <c r="D36716" s="684"/>
    </row>
    <row r="36717" spans="2:4" ht="15" customHeight="1" x14ac:dyDescent="0.25">
      <c r="B36717" s="683"/>
      <c r="C36717" s="683"/>
      <c r="D36717" s="684"/>
    </row>
    <row r="36718" spans="2:4" ht="15" customHeight="1" x14ac:dyDescent="0.25">
      <c r="B36718" s="683"/>
      <c r="C36718" s="683"/>
      <c r="D36718" s="684"/>
    </row>
    <row r="36719" spans="2:4" ht="15" customHeight="1" x14ac:dyDescent="0.25">
      <c r="B36719" s="683"/>
      <c r="C36719" s="683"/>
      <c r="D36719" s="684"/>
    </row>
    <row r="36720" spans="2:4" ht="15" customHeight="1" x14ac:dyDescent="0.25">
      <c r="B36720" s="683"/>
      <c r="C36720" s="683"/>
      <c r="D36720" s="684"/>
    </row>
    <row r="36721" spans="2:4" ht="15" customHeight="1" x14ac:dyDescent="0.25">
      <c r="B36721" s="683"/>
      <c r="C36721" s="683"/>
      <c r="D36721" s="684"/>
    </row>
    <row r="36722" spans="2:4" ht="15" customHeight="1" x14ac:dyDescent="0.25">
      <c r="B36722" s="683"/>
      <c r="C36722" s="683"/>
      <c r="D36722" s="684"/>
    </row>
    <row r="36723" spans="2:4" ht="15" customHeight="1" x14ac:dyDescent="0.25">
      <c r="B36723" s="683"/>
      <c r="C36723" s="683"/>
      <c r="D36723" s="684"/>
    </row>
    <row r="36724" spans="2:4" ht="15" customHeight="1" x14ac:dyDescent="0.25">
      <c r="B36724" s="683"/>
      <c r="C36724" s="683"/>
      <c r="D36724" s="684"/>
    </row>
    <row r="36725" spans="2:4" ht="15" customHeight="1" x14ac:dyDescent="0.25">
      <c r="B36725" s="683"/>
      <c r="C36725" s="683"/>
      <c r="D36725" s="684"/>
    </row>
    <row r="36726" spans="2:4" ht="15" customHeight="1" x14ac:dyDescent="0.25">
      <c r="B36726" s="683"/>
      <c r="C36726" s="683"/>
      <c r="D36726" s="684"/>
    </row>
    <row r="36727" spans="2:4" ht="15" customHeight="1" x14ac:dyDescent="0.25">
      <c r="B36727" s="683"/>
      <c r="C36727" s="683"/>
      <c r="D36727" s="684"/>
    </row>
    <row r="36728" spans="2:4" ht="15" customHeight="1" x14ac:dyDescent="0.25">
      <c r="B36728" s="683"/>
      <c r="C36728" s="683"/>
      <c r="D36728" s="684"/>
    </row>
    <row r="36729" spans="2:4" ht="15" customHeight="1" x14ac:dyDescent="0.25">
      <c r="B36729" s="683"/>
      <c r="C36729" s="683"/>
      <c r="D36729" s="684"/>
    </row>
    <row r="36730" spans="2:4" ht="15" customHeight="1" x14ac:dyDescent="0.25">
      <c r="B36730" s="683"/>
      <c r="C36730" s="683"/>
      <c r="D36730" s="684"/>
    </row>
    <row r="36731" spans="2:4" ht="15" customHeight="1" x14ac:dyDescent="0.25">
      <c r="B36731" s="683"/>
      <c r="C36731" s="683"/>
      <c r="D36731" s="684"/>
    </row>
    <row r="36732" spans="2:4" ht="15" customHeight="1" x14ac:dyDescent="0.25">
      <c r="B36732" s="683"/>
      <c r="C36732" s="683"/>
      <c r="D36732" s="684"/>
    </row>
    <row r="36733" spans="2:4" ht="15" customHeight="1" x14ac:dyDescent="0.25">
      <c r="B36733" s="683"/>
      <c r="C36733" s="683"/>
      <c r="D36733" s="684"/>
    </row>
    <row r="36734" spans="2:4" ht="15" customHeight="1" x14ac:dyDescent="0.25">
      <c r="B36734" s="683"/>
      <c r="C36734" s="683"/>
      <c r="D36734" s="684"/>
    </row>
    <row r="36735" spans="2:4" ht="15" customHeight="1" x14ac:dyDescent="0.25">
      <c r="B36735" s="683"/>
      <c r="C36735" s="683"/>
      <c r="D36735" s="684"/>
    </row>
    <row r="36736" spans="2:4" ht="15" customHeight="1" x14ac:dyDescent="0.25">
      <c r="B36736" s="683"/>
      <c r="C36736" s="683"/>
      <c r="D36736" s="684"/>
    </row>
    <row r="36737" spans="2:4" ht="15" customHeight="1" x14ac:dyDescent="0.25">
      <c r="B36737" s="683"/>
      <c r="C36737" s="683"/>
      <c r="D36737" s="684"/>
    </row>
    <row r="36738" spans="2:4" ht="15" customHeight="1" x14ac:dyDescent="0.25">
      <c r="B36738" s="683"/>
      <c r="C36738" s="683"/>
      <c r="D36738" s="684"/>
    </row>
    <row r="36739" spans="2:4" ht="15" customHeight="1" x14ac:dyDescent="0.25">
      <c r="B36739" s="683"/>
      <c r="C36739" s="683"/>
      <c r="D36739" s="684"/>
    </row>
    <row r="36740" spans="2:4" ht="15" customHeight="1" x14ac:dyDescent="0.25">
      <c r="B36740" s="683"/>
      <c r="C36740" s="683"/>
      <c r="D36740" s="684"/>
    </row>
    <row r="36741" spans="2:4" ht="15" customHeight="1" x14ac:dyDescent="0.25">
      <c r="B36741" s="683"/>
      <c r="C36741" s="683"/>
      <c r="D36741" s="684"/>
    </row>
    <row r="36742" spans="2:4" ht="15" customHeight="1" x14ac:dyDescent="0.25">
      <c r="B36742" s="683"/>
      <c r="C36742" s="683"/>
      <c r="D36742" s="684"/>
    </row>
    <row r="36743" spans="2:4" ht="15" customHeight="1" x14ac:dyDescent="0.25">
      <c r="B36743" s="683"/>
      <c r="C36743" s="683"/>
      <c r="D36743" s="684"/>
    </row>
    <row r="36744" spans="2:4" ht="15" customHeight="1" x14ac:dyDescent="0.25">
      <c r="B36744" s="683"/>
      <c r="C36744" s="683"/>
      <c r="D36744" s="684"/>
    </row>
    <row r="36745" spans="2:4" ht="15" customHeight="1" x14ac:dyDescent="0.25">
      <c r="B36745" s="683"/>
      <c r="C36745" s="683"/>
      <c r="D36745" s="684"/>
    </row>
    <row r="36746" spans="2:4" ht="15" customHeight="1" x14ac:dyDescent="0.25">
      <c r="B36746" s="683"/>
      <c r="C36746" s="683"/>
      <c r="D36746" s="684"/>
    </row>
    <row r="36747" spans="2:4" ht="15" customHeight="1" x14ac:dyDescent="0.25">
      <c r="B36747" s="683"/>
      <c r="C36747" s="683"/>
      <c r="D36747" s="684"/>
    </row>
    <row r="36748" spans="2:4" ht="15" customHeight="1" x14ac:dyDescent="0.25">
      <c r="B36748" s="683"/>
      <c r="C36748" s="683"/>
      <c r="D36748" s="684"/>
    </row>
    <row r="36749" spans="2:4" ht="15" customHeight="1" x14ac:dyDescent="0.25">
      <c r="B36749" s="683"/>
      <c r="C36749" s="683"/>
      <c r="D36749" s="684"/>
    </row>
    <row r="36750" spans="2:4" ht="15" customHeight="1" x14ac:dyDescent="0.25">
      <c r="B36750" s="683"/>
      <c r="C36750" s="683"/>
      <c r="D36750" s="684"/>
    </row>
    <row r="36751" spans="2:4" ht="15" customHeight="1" x14ac:dyDescent="0.25">
      <c r="B36751" s="683"/>
      <c r="C36751" s="683"/>
      <c r="D36751" s="684"/>
    </row>
    <row r="36752" spans="2:4" ht="15" customHeight="1" x14ac:dyDescent="0.25">
      <c r="B36752" s="683"/>
      <c r="C36752" s="683"/>
      <c r="D36752" s="684"/>
    </row>
    <row r="36753" spans="2:4" ht="15" customHeight="1" x14ac:dyDescent="0.25">
      <c r="B36753" s="683"/>
      <c r="C36753" s="683"/>
      <c r="D36753" s="684"/>
    </row>
    <row r="36754" spans="2:4" ht="15" customHeight="1" x14ac:dyDescent="0.25">
      <c r="B36754" s="683"/>
      <c r="C36754" s="683"/>
      <c r="D36754" s="684"/>
    </row>
    <row r="36755" spans="2:4" ht="15" customHeight="1" x14ac:dyDescent="0.25">
      <c r="B36755" s="683"/>
      <c r="C36755" s="683"/>
      <c r="D36755" s="684"/>
    </row>
    <row r="36756" spans="2:4" ht="15" customHeight="1" x14ac:dyDescent="0.25">
      <c r="B36756" s="683"/>
      <c r="C36756" s="683"/>
      <c r="D36756" s="684"/>
    </row>
    <row r="36757" spans="2:4" ht="15" customHeight="1" x14ac:dyDescent="0.25">
      <c r="B36757" s="683"/>
      <c r="C36757" s="683"/>
      <c r="D36757" s="684"/>
    </row>
    <row r="36758" spans="2:4" ht="15" customHeight="1" x14ac:dyDescent="0.25">
      <c r="B36758" s="683"/>
      <c r="C36758" s="683"/>
      <c r="D36758" s="684"/>
    </row>
    <row r="36759" spans="2:4" ht="15" customHeight="1" x14ac:dyDescent="0.25">
      <c r="B36759" s="683"/>
      <c r="C36759" s="683"/>
      <c r="D36759" s="684"/>
    </row>
    <row r="36760" spans="2:4" ht="15" customHeight="1" x14ac:dyDescent="0.25">
      <c r="B36760" s="683"/>
      <c r="C36760" s="683"/>
      <c r="D36760" s="684"/>
    </row>
    <row r="36761" spans="2:4" ht="15" customHeight="1" x14ac:dyDescent="0.25">
      <c r="B36761" s="683"/>
      <c r="C36761" s="683"/>
      <c r="D36761" s="684"/>
    </row>
    <row r="36762" spans="2:4" ht="15" customHeight="1" x14ac:dyDescent="0.25">
      <c r="B36762" s="683"/>
      <c r="C36762" s="683"/>
      <c r="D36762" s="684"/>
    </row>
    <row r="36763" spans="2:4" ht="15" customHeight="1" x14ac:dyDescent="0.25">
      <c r="B36763" s="683"/>
      <c r="C36763" s="683"/>
      <c r="D36763" s="684"/>
    </row>
    <row r="36764" spans="2:4" ht="15" customHeight="1" x14ac:dyDescent="0.25">
      <c r="B36764" s="683"/>
      <c r="C36764" s="683"/>
      <c r="D36764" s="684"/>
    </row>
    <row r="36765" spans="2:4" ht="15" customHeight="1" x14ac:dyDescent="0.25">
      <c r="B36765" s="683"/>
      <c r="C36765" s="683"/>
      <c r="D36765" s="684"/>
    </row>
    <row r="36766" spans="2:4" ht="15" customHeight="1" x14ac:dyDescent="0.25">
      <c r="B36766" s="683"/>
      <c r="C36766" s="683"/>
      <c r="D36766" s="684"/>
    </row>
    <row r="36767" spans="2:4" ht="15" customHeight="1" x14ac:dyDescent="0.25">
      <c r="B36767" s="683"/>
      <c r="C36767" s="683"/>
      <c r="D36767" s="684"/>
    </row>
    <row r="36768" spans="2:4" ht="15" customHeight="1" x14ac:dyDescent="0.25">
      <c r="B36768" s="683"/>
      <c r="C36768" s="683"/>
      <c r="D36768" s="684"/>
    </row>
    <row r="36769" spans="2:4" ht="15" customHeight="1" x14ac:dyDescent="0.25">
      <c r="B36769" s="683"/>
      <c r="C36769" s="683"/>
      <c r="D36769" s="684"/>
    </row>
    <row r="36770" spans="2:4" ht="15" customHeight="1" x14ac:dyDescent="0.25">
      <c r="B36770" s="683"/>
      <c r="C36770" s="683"/>
      <c r="D36770" s="684"/>
    </row>
    <row r="36771" spans="2:4" ht="15" customHeight="1" x14ac:dyDescent="0.25">
      <c r="B36771" s="683"/>
      <c r="C36771" s="683"/>
      <c r="D36771" s="684"/>
    </row>
    <row r="36772" spans="2:4" ht="15" customHeight="1" x14ac:dyDescent="0.25">
      <c r="B36772" s="683"/>
      <c r="C36772" s="683"/>
      <c r="D36772" s="684"/>
    </row>
    <row r="36773" spans="2:4" ht="15" customHeight="1" x14ac:dyDescent="0.25">
      <c r="B36773" s="683"/>
      <c r="C36773" s="683"/>
      <c r="D36773" s="684"/>
    </row>
    <row r="36774" spans="2:4" ht="15" customHeight="1" x14ac:dyDescent="0.25">
      <c r="B36774" s="683"/>
      <c r="C36774" s="683"/>
      <c r="D36774" s="684"/>
    </row>
    <row r="36775" spans="2:4" ht="15" customHeight="1" x14ac:dyDescent="0.25">
      <c r="B36775" s="683"/>
      <c r="C36775" s="683"/>
      <c r="D36775" s="684"/>
    </row>
    <row r="36776" spans="2:4" ht="15" customHeight="1" x14ac:dyDescent="0.25">
      <c r="B36776" s="683"/>
      <c r="C36776" s="683"/>
      <c r="D36776" s="684"/>
    </row>
    <row r="36777" spans="2:4" ht="15" customHeight="1" x14ac:dyDescent="0.25">
      <c r="B36777" s="683"/>
      <c r="C36777" s="683"/>
      <c r="D36777" s="684"/>
    </row>
    <row r="36778" spans="2:4" ht="15" customHeight="1" x14ac:dyDescent="0.25">
      <c r="B36778" s="683"/>
      <c r="C36778" s="683"/>
      <c r="D36778" s="684"/>
    </row>
    <row r="36779" spans="2:4" ht="15" customHeight="1" x14ac:dyDescent="0.25">
      <c r="B36779" s="683"/>
      <c r="C36779" s="683"/>
      <c r="D36779" s="684"/>
    </row>
    <row r="36780" spans="2:4" ht="15" customHeight="1" x14ac:dyDescent="0.25">
      <c r="B36780" s="683"/>
      <c r="C36780" s="683"/>
      <c r="D36780" s="684"/>
    </row>
    <row r="36781" spans="2:4" ht="15" customHeight="1" x14ac:dyDescent="0.25">
      <c r="B36781" s="683"/>
      <c r="C36781" s="683"/>
      <c r="D36781" s="684"/>
    </row>
    <row r="36782" spans="2:4" ht="15" customHeight="1" x14ac:dyDescent="0.25">
      <c r="B36782" s="683"/>
      <c r="C36782" s="683"/>
      <c r="D36782" s="684"/>
    </row>
    <row r="36783" spans="2:4" ht="15" customHeight="1" x14ac:dyDescent="0.25">
      <c r="B36783" s="683"/>
      <c r="C36783" s="683"/>
      <c r="D36783" s="684"/>
    </row>
    <row r="36784" spans="2:4" ht="15" customHeight="1" x14ac:dyDescent="0.25">
      <c r="B36784" s="683"/>
      <c r="C36784" s="683"/>
      <c r="D36784" s="684"/>
    </row>
    <row r="36785" spans="2:4" ht="15" customHeight="1" x14ac:dyDescent="0.25">
      <c r="B36785" s="683"/>
      <c r="C36785" s="683"/>
      <c r="D36785" s="684"/>
    </row>
    <row r="36786" spans="2:4" ht="15" customHeight="1" x14ac:dyDescent="0.25">
      <c r="B36786" s="683"/>
      <c r="C36786" s="683"/>
      <c r="D36786" s="684"/>
    </row>
    <row r="36787" spans="2:4" ht="15" customHeight="1" x14ac:dyDescent="0.25">
      <c r="B36787" s="683"/>
      <c r="C36787" s="683"/>
      <c r="D36787" s="684"/>
    </row>
    <row r="36788" spans="2:4" ht="15" customHeight="1" x14ac:dyDescent="0.25">
      <c r="B36788" s="683"/>
      <c r="C36788" s="683"/>
      <c r="D36788" s="684"/>
    </row>
    <row r="36789" spans="2:4" ht="15" customHeight="1" x14ac:dyDescent="0.25">
      <c r="B36789" s="683"/>
      <c r="C36789" s="683"/>
      <c r="D36789" s="684"/>
    </row>
    <row r="36790" spans="2:4" ht="15" customHeight="1" x14ac:dyDescent="0.25">
      <c r="B36790" s="683"/>
      <c r="C36790" s="683"/>
      <c r="D36790" s="684"/>
    </row>
    <row r="36791" spans="2:4" ht="15" customHeight="1" x14ac:dyDescent="0.25">
      <c r="B36791" s="683"/>
      <c r="C36791" s="683"/>
      <c r="D36791" s="684"/>
    </row>
    <row r="36792" spans="2:4" ht="15" customHeight="1" x14ac:dyDescent="0.25">
      <c r="B36792" s="683"/>
      <c r="C36792" s="683"/>
      <c r="D36792" s="684"/>
    </row>
    <row r="36793" spans="2:4" ht="15" customHeight="1" x14ac:dyDescent="0.25">
      <c r="B36793" s="683"/>
      <c r="C36793" s="683"/>
      <c r="D36793" s="684"/>
    </row>
    <row r="36794" spans="2:4" ht="15" customHeight="1" x14ac:dyDescent="0.25">
      <c r="B36794" s="683"/>
      <c r="C36794" s="683"/>
      <c r="D36794" s="684"/>
    </row>
    <row r="36795" spans="2:4" ht="15" customHeight="1" x14ac:dyDescent="0.25">
      <c r="B36795" s="683"/>
      <c r="C36795" s="683"/>
      <c r="D36795" s="684"/>
    </row>
    <row r="36796" spans="2:4" ht="15" customHeight="1" x14ac:dyDescent="0.25">
      <c r="B36796" s="683"/>
      <c r="C36796" s="683"/>
      <c r="D36796" s="684"/>
    </row>
    <row r="36797" spans="2:4" ht="15" customHeight="1" x14ac:dyDescent="0.25">
      <c r="B36797" s="683"/>
      <c r="C36797" s="683"/>
      <c r="D36797" s="684"/>
    </row>
    <row r="36798" spans="2:4" ht="15" customHeight="1" x14ac:dyDescent="0.25">
      <c r="B36798" s="683"/>
      <c r="C36798" s="683"/>
      <c r="D36798" s="684"/>
    </row>
    <row r="36799" spans="2:4" ht="15" customHeight="1" x14ac:dyDescent="0.25">
      <c r="B36799" s="683"/>
      <c r="C36799" s="683"/>
      <c r="D36799" s="684"/>
    </row>
    <row r="36800" spans="2:4" ht="15" customHeight="1" x14ac:dyDescent="0.25">
      <c r="B36800" s="683"/>
      <c r="C36800" s="683"/>
      <c r="D36800" s="684"/>
    </row>
    <row r="36801" spans="2:4" ht="15" customHeight="1" x14ac:dyDescent="0.25">
      <c r="B36801" s="683"/>
      <c r="C36801" s="683"/>
      <c r="D36801" s="684"/>
    </row>
    <row r="36802" spans="2:4" ht="15" customHeight="1" x14ac:dyDescent="0.25">
      <c r="B36802" s="683"/>
      <c r="C36802" s="683"/>
      <c r="D36802" s="684"/>
    </row>
    <row r="36803" spans="2:4" ht="15" customHeight="1" x14ac:dyDescent="0.25">
      <c r="B36803" s="683"/>
      <c r="C36803" s="683"/>
      <c r="D36803" s="684"/>
    </row>
    <row r="36804" spans="2:4" ht="15" customHeight="1" x14ac:dyDescent="0.25">
      <c r="B36804" s="683"/>
      <c r="C36804" s="683"/>
      <c r="D36804" s="684"/>
    </row>
    <row r="36805" spans="2:4" ht="15" customHeight="1" x14ac:dyDescent="0.25">
      <c r="B36805" s="683"/>
      <c r="C36805" s="683"/>
      <c r="D36805" s="684"/>
    </row>
    <row r="36806" spans="2:4" ht="15" customHeight="1" x14ac:dyDescent="0.25">
      <c r="B36806" s="683"/>
      <c r="C36806" s="683"/>
      <c r="D36806" s="684"/>
    </row>
    <row r="36807" spans="2:4" ht="15" customHeight="1" x14ac:dyDescent="0.25">
      <c r="B36807" s="683"/>
      <c r="C36807" s="683"/>
      <c r="D36807" s="684"/>
    </row>
    <row r="36808" spans="2:4" ht="15" customHeight="1" x14ac:dyDescent="0.25">
      <c r="B36808" s="683"/>
      <c r="C36808" s="683"/>
      <c r="D36808" s="684"/>
    </row>
    <row r="36809" spans="2:4" ht="15" customHeight="1" x14ac:dyDescent="0.25">
      <c r="B36809" s="683"/>
      <c r="C36809" s="683"/>
      <c r="D36809" s="684"/>
    </row>
    <row r="36810" spans="2:4" ht="15" customHeight="1" x14ac:dyDescent="0.25">
      <c r="B36810" s="683"/>
      <c r="C36810" s="683"/>
      <c r="D36810" s="684"/>
    </row>
    <row r="36811" spans="2:4" ht="15" customHeight="1" x14ac:dyDescent="0.25">
      <c r="B36811" s="683"/>
      <c r="C36811" s="683"/>
      <c r="D36811" s="684"/>
    </row>
    <row r="36812" spans="2:4" ht="15" customHeight="1" x14ac:dyDescent="0.25">
      <c r="B36812" s="683"/>
      <c r="C36812" s="683"/>
      <c r="D36812" s="684"/>
    </row>
    <row r="36813" spans="2:4" ht="15" customHeight="1" x14ac:dyDescent="0.25">
      <c r="B36813" s="683"/>
      <c r="C36813" s="683"/>
      <c r="D36813" s="684"/>
    </row>
    <row r="36814" spans="2:4" ht="15" customHeight="1" x14ac:dyDescent="0.25">
      <c r="B36814" s="683"/>
      <c r="C36814" s="683"/>
      <c r="D36814" s="684"/>
    </row>
    <row r="36815" spans="2:4" ht="15" customHeight="1" x14ac:dyDescent="0.25">
      <c r="B36815" s="683"/>
      <c r="C36815" s="683"/>
      <c r="D36815" s="684"/>
    </row>
    <row r="36816" spans="2:4" ht="15" customHeight="1" x14ac:dyDescent="0.25">
      <c r="B36816" s="683"/>
      <c r="C36816" s="683"/>
      <c r="D36816" s="684"/>
    </row>
    <row r="36817" spans="2:4" ht="15" customHeight="1" x14ac:dyDescent="0.25">
      <c r="B36817" s="683"/>
      <c r="C36817" s="683"/>
      <c r="D36817" s="684"/>
    </row>
    <row r="36818" spans="2:4" ht="15" customHeight="1" x14ac:dyDescent="0.25">
      <c r="B36818" s="683"/>
      <c r="C36818" s="683"/>
      <c r="D36818" s="684"/>
    </row>
    <row r="36819" spans="2:4" ht="15" customHeight="1" x14ac:dyDescent="0.25">
      <c r="B36819" s="683"/>
      <c r="C36819" s="683"/>
      <c r="D36819" s="684"/>
    </row>
    <row r="36820" spans="2:4" ht="15" customHeight="1" x14ac:dyDescent="0.25">
      <c r="B36820" s="683"/>
      <c r="C36820" s="683"/>
      <c r="D36820" s="684"/>
    </row>
    <row r="36821" spans="2:4" ht="15" customHeight="1" x14ac:dyDescent="0.25">
      <c r="B36821" s="683"/>
      <c r="C36821" s="683"/>
      <c r="D36821" s="684"/>
    </row>
    <row r="36822" spans="2:4" ht="15" customHeight="1" x14ac:dyDescent="0.25">
      <c r="B36822" s="683"/>
      <c r="C36822" s="683"/>
      <c r="D36822" s="684"/>
    </row>
    <row r="36823" spans="2:4" ht="15" customHeight="1" x14ac:dyDescent="0.25">
      <c r="B36823" s="683"/>
      <c r="C36823" s="683"/>
      <c r="D36823" s="684"/>
    </row>
    <row r="36824" spans="2:4" ht="15" customHeight="1" x14ac:dyDescent="0.25">
      <c r="B36824" s="683"/>
      <c r="C36824" s="683"/>
      <c r="D36824" s="684"/>
    </row>
    <row r="36825" spans="2:4" ht="15" customHeight="1" x14ac:dyDescent="0.25">
      <c r="B36825" s="683"/>
      <c r="C36825" s="683"/>
      <c r="D36825" s="684"/>
    </row>
    <row r="36826" spans="2:4" ht="15" customHeight="1" x14ac:dyDescent="0.25">
      <c r="B36826" s="683"/>
      <c r="C36826" s="683"/>
      <c r="D36826" s="684"/>
    </row>
    <row r="36827" spans="2:4" ht="15" customHeight="1" x14ac:dyDescent="0.25">
      <c r="B36827" s="683"/>
      <c r="C36827" s="683"/>
      <c r="D36827" s="684"/>
    </row>
    <row r="36828" spans="2:4" ht="15" customHeight="1" x14ac:dyDescent="0.25">
      <c r="B36828" s="683"/>
      <c r="C36828" s="683"/>
      <c r="D36828" s="684"/>
    </row>
    <row r="36829" spans="2:4" ht="15" customHeight="1" x14ac:dyDescent="0.25">
      <c r="B36829" s="683"/>
      <c r="C36829" s="683"/>
      <c r="D36829" s="684"/>
    </row>
    <row r="36830" spans="2:4" ht="15" customHeight="1" x14ac:dyDescent="0.25">
      <c r="B36830" s="683"/>
      <c r="C36830" s="683"/>
      <c r="D36830" s="684"/>
    </row>
    <row r="36831" spans="2:4" ht="15" customHeight="1" x14ac:dyDescent="0.25">
      <c r="B36831" s="683"/>
      <c r="C36831" s="683"/>
      <c r="D36831" s="684"/>
    </row>
    <row r="36832" spans="2:4" ht="15" customHeight="1" x14ac:dyDescent="0.25">
      <c r="B36832" s="683"/>
      <c r="C36832" s="683"/>
      <c r="D36832" s="684"/>
    </row>
    <row r="36833" spans="2:4" ht="15" customHeight="1" x14ac:dyDescent="0.25">
      <c r="B36833" s="683"/>
      <c r="C36833" s="683"/>
      <c r="D36833" s="684"/>
    </row>
    <row r="36834" spans="2:4" ht="15" customHeight="1" x14ac:dyDescent="0.25">
      <c r="B36834" s="683"/>
      <c r="C36834" s="683"/>
      <c r="D36834" s="684"/>
    </row>
    <row r="36835" spans="2:4" ht="15" customHeight="1" x14ac:dyDescent="0.25">
      <c r="B36835" s="683"/>
      <c r="C36835" s="683"/>
      <c r="D36835" s="684"/>
    </row>
    <row r="36836" spans="2:4" ht="15" customHeight="1" x14ac:dyDescent="0.25">
      <c r="B36836" s="683"/>
      <c r="C36836" s="683"/>
      <c r="D36836" s="684"/>
    </row>
    <row r="36837" spans="2:4" ht="15" customHeight="1" x14ac:dyDescent="0.25">
      <c r="B36837" s="683"/>
      <c r="C36837" s="683"/>
      <c r="D36837" s="684"/>
    </row>
    <row r="36838" spans="2:4" ht="15" customHeight="1" x14ac:dyDescent="0.25">
      <c r="B36838" s="683"/>
      <c r="C36838" s="683"/>
      <c r="D36838" s="684"/>
    </row>
    <row r="36839" spans="2:4" ht="15" customHeight="1" x14ac:dyDescent="0.25">
      <c r="B36839" s="683"/>
      <c r="C36839" s="683"/>
      <c r="D36839" s="684"/>
    </row>
    <row r="36840" spans="2:4" ht="15" customHeight="1" x14ac:dyDescent="0.25">
      <c r="B36840" s="683"/>
      <c r="C36840" s="683"/>
      <c r="D36840" s="684"/>
    </row>
    <row r="36841" spans="2:4" ht="15" customHeight="1" x14ac:dyDescent="0.25">
      <c r="B36841" s="683"/>
      <c r="C36841" s="683"/>
      <c r="D36841" s="684"/>
    </row>
    <row r="36842" spans="2:4" ht="15" customHeight="1" x14ac:dyDescent="0.25">
      <c r="B36842" s="683"/>
      <c r="C36842" s="683"/>
      <c r="D36842" s="684"/>
    </row>
    <row r="36843" spans="2:4" ht="15" customHeight="1" x14ac:dyDescent="0.25">
      <c r="B36843" s="683"/>
      <c r="C36843" s="683"/>
      <c r="D36843" s="684"/>
    </row>
    <row r="36844" spans="2:4" ht="15" customHeight="1" x14ac:dyDescent="0.25">
      <c r="B36844" s="683"/>
      <c r="C36844" s="683"/>
      <c r="D36844" s="684"/>
    </row>
    <row r="36845" spans="2:4" ht="15" customHeight="1" x14ac:dyDescent="0.25">
      <c r="B36845" s="683"/>
      <c r="C36845" s="683"/>
      <c r="D36845" s="684"/>
    </row>
    <row r="36846" spans="2:4" ht="15" customHeight="1" x14ac:dyDescent="0.25">
      <c r="B36846" s="683"/>
      <c r="C36846" s="683"/>
      <c r="D36846" s="684"/>
    </row>
    <row r="36847" spans="2:4" ht="15" customHeight="1" x14ac:dyDescent="0.25">
      <c r="B36847" s="683"/>
      <c r="C36847" s="683"/>
      <c r="D36847" s="684"/>
    </row>
    <row r="36848" spans="2:4" ht="15" customHeight="1" x14ac:dyDescent="0.25">
      <c r="B36848" s="683"/>
      <c r="C36848" s="683"/>
      <c r="D36848" s="684"/>
    </row>
    <row r="36849" spans="2:4" ht="15" customHeight="1" x14ac:dyDescent="0.25">
      <c r="B36849" s="683"/>
      <c r="C36849" s="683"/>
      <c r="D36849" s="684"/>
    </row>
    <row r="36850" spans="2:4" ht="15" customHeight="1" x14ac:dyDescent="0.25">
      <c r="B36850" s="683"/>
      <c r="C36850" s="683"/>
      <c r="D36850" s="684"/>
    </row>
    <row r="36851" spans="2:4" ht="15" customHeight="1" x14ac:dyDescent="0.25">
      <c r="B36851" s="683"/>
      <c r="C36851" s="683"/>
      <c r="D36851" s="684"/>
    </row>
    <row r="36852" spans="2:4" ht="15" customHeight="1" x14ac:dyDescent="0.25">
      <c r="B36852" s="683"/>
      <c r="C36852" s="683"/>
      <c r="D36852" s="684"/>
    </row>
    <row r="36853" spans="2:4" ht="15" customHeight="1" x14ac:dyDescent="0.25">
      <c r="B36853" s="683"/>
      <c r="C36853" s="683"/>
      <c r="D36853" s="684"/>
    </row>
    <row r="36854" spans="2:4" ht="15" customHeight="1" x14ac:dyDescent="0.25">
      <c r="B36854" s="683"/>
      <c r="C36854" s="683"/>
      <c r="D36854" s="684"/>
    </row>
    <row r="36855" spans="2:4" ht="15" customHeight="1" x14ac:dyDescent="0.25">
      <c r="B36855" s="683"/>
      <c r="C36855" s="683"/>
      <c r="D36855" s="684"/>
    </row>
    <row r="36856" spans="2:4" ht="15" customHeight="1" x14ac:dyDescent="0.25">
      <c r="B36856" s="683"/>
      <c r="C36856" s="683"/>
      <c r="D36856" s="684"/>
    </row>
    <row r="36857" spans="2:4" ht="15" customHeight="1" x14ac:dyDescent="0.25">
      <c r="B36857" s="683"/>
      <c r="C36857" s="683"/>
      <c r="D36857" s="684"/>
    </row>
    <row r="36858" spans="2:4" ht="15" customHeight="1" x14ac:dyDescent="0.25">
      <c r="B36858" s="683"/>
      <c r="C36858" s="683"/>
      <c r="D36858" s="684"/>
    </row>
    <row r="36859" spans="2:4" ht="15" customHeight="1" x14ac:dyDescent="0.25">
      <c r="B36859" s="683"/>
      <c r="C36859" s="683"/>
      <c r="D36859" s="684"/>
    </row>
    <row r="36860" spans="2:4" ht="15" customHeight="1" x14ac:dyDescent="0.25">
      <c r="B36860" s="683"/>
      <c r="C36860" s="683"/>
      <c r="D36860" s="684"/>
    </row>
    <row r="36861" spans="2:4" ht="15" customHeight="1" x14ac:dyDescent="0.25">
      <c r="B36861" s="683"/>
      <c r="C36861" s="683"/>
      <c r="D36861" s="684"/>
    </row>
    <row r="36862" spans="2:4" ht="15" customHeight="1" x14ac:dyDescent="0.25">
      <c r="B36862" s="683"/>
      <c r="C36862" s="683"/>
      <c r="D36862" s="684"/>
    </row>
    <row r="36863" spans="2:4" ht="15" customHeight="1" x14ac:dyDescent="0.25">
      <c r="B36863" s="683"/>
      <c r="C36863" s="683"/>
      <c r="D36863" s="684"/>
    </row>
    <row r="36864" spans="2:4" ht="15" customHeight="1" x14ac:dyDescent="0.25">
      <c r="B36864" s="683"/>
      <c r="C36864" s="683"/>
      <c r="D36864" s="684"/>
    </row>
    <row r="36865" spans="2:4" ht="15" customHeight="1" x14ac:dyDescent="0.25">
      <c r="B36865" s="683"/>
      <c r="C36865" s="683"/>
      <c r="D36865" s="684"/>
    </row>
    <row r="36866" spans="2:4" ht="15" customHeight="1" x14ac:dyDescent="0.25">
      <c r="B36866" s="683"/>
      <c r="C36866" s="683"/>
      <c r="D36866" s="684"/>
    </row>
    <row r="36867" spans="2:4" ht="15" customHeight="1" x14ac:dyDescent="0.25">
      <c r="B36867" s="683"/>
      <c r="C36867" s="683"/>
      <c r="D36867" s="684"/>
    </row>
    <row r="36868" spans="2:4" ht="15" customHeight="1" x14ac:dyDescent="0.25">
      <c r="B36868" s="683"/>
      <c r="C36868" s="683"/>
      <c r="D36868" s="684"/>
    </row>
    <row r="36869" spans="2:4" ht="15" customHeight="1" x14ac:dyDescent="0.25">
      <c r="B36869" s="683"/>
      <c r="C36869" s="683"/>
      <c r="D36869" s="684"/>
    </row>
    <row r="36870" spans="2:4" ht="15" customHeight="1" x14ac:dyDescent="0.25">
      <c r="B36870" s="683"/>
      <c r="C36870" s="683"/>
      <c r="D36870" s="684"/>
    </row>
    <row r="36871" spans="2:4" ht="15" customHeight="1" x14ac:dyDescent="0.25">
      <c r="B36871" s="683"/>
      <c r="C36871" s="683"/>
      <c r="D36871" s="684"/>
    </row>
    <row r="36872" spans="2:4" ht="15" customHeight="1" x14ac:dyDescent="0.25">
      <c r="B36872" s="683"/>
      <c r="C36872" s="683"/>
      <c r="D36872" s="684"/>
    </row>
    <row r="36873" spans="2:4" ht="15" customHeight="1" x14ac:dyDescent="0.25">
      <c r="B36873" s="683"/>
      <c r="C36873" s="683"/>
      <c r="D36873" s="684"/>
    </row>
    <row r="36874" spans="2:4" ht="15" customHeight="1" x14ac:dyDescent="0.25">
      <c r="B36874" s="683"/>
      <c r="C36874" s="683"/>
      <c r="D36874" s="684"/>
    </row>
    <row r="36875" spans="2:4" ht="15" customHeight="1" x14ac:dyDescent="0.25">
      <c r="B36875" s="683"/>
      <c r="C36875" s="683"/>
      <c r="D36875" s="684"/>
    </row>
    <row r="36876" spans="2:4" ht="15" customHeight="1" x14ac:dyDescent="0.25">
      <c r="B36876" s="683"/>
      <c r="C36876" s="683"/>
      <c r="D36876" s="684"/>
    </row>
    <row r="36877" spans="2:4" ht="15" customHeight="1" x14ac:dyDescent="0.25">
      <c r="B36877" s="683"/>
      <c r="C36877" s="683"/>
      <c r="D36877" s="684"/>
    </row>
    <row r="36878" spans="2:4" ht="15" customHeight="1" x14ac:dyDescent="0.25">
      <c r="B36878" s="683"/>
      <c r="C36878" s="683"/>
      <c r="D36878" s="684"/>
    </row>
    <row r="36879" spans="2:4" ht="15" customHeight="1" x14ac:dyDescent="0.25">
      <c r="B36879" s="683"/>
      <c r="C36879" s="683"/>
      <c r="D36879" s="684"/>
    </row>
    <row r="36880" spans="2:4" ht="15" customHeight="1" x14ac:dyDescent="0.25">
      <c r="B36880" s="683"/>
      <c r="C36880" s="683"/>
      <c r="D36880" s="684"/>
    </row>
    <row r="36881" spans="2:4" ht="15" customHeight="1" x14ac:dyDescent="0.25">
      <c r="B36881" s="683"/>
      <c r="C36881" s="683"/>
      <c r="D36881" s="684"/>
    </row>
    <row r="36882" spans="2:4" ht="15" customHeight="1" x14ac:dyDescent="0.25">
      <c r="B36882" s="683"/>
      <c r="C36882" s="683"/>
      <c r="D36882" s="684"/>
    </row>
    <row r="36883" spans="2:4" ht="15" customHeight="1" x14ac:dyDescent="0.25">
      <c r="B36883" s="683"/>
      <c r="C36883" s="683"/>
      <c r="D36883" s="684"/>
    </row>
    <row r="36884" spans="2:4" ht="15" customHeight="1" x14ac:dyDescent="0.25">
      <c r="B36884" s="683"/>
      <c r="C36884" s="683"/>
      <c r="D36884" s="684"/>
    </row>
    <row r="36885" spans="2:4" ht="15" customHeight="1" x14ac:dyDescent="0.25">
      <c r="B36885" s="683"/>
      <c r="C36885" s="683"/>
      <c r="D36885" s="684"/>
    </row>
    <row r="36886" spans="2:4" ht="15" customHeight="1" x14ac:dyDescent="0.25">
      <c r="B36886" s="683"/>
      <c r="C36886" s="683"/>
      <c r="D36886" s="684"/>
    </row>
    <row r="36887" spans="2:4" ht="15" customHeight="1" x14ac:dyDescent="0.25">
      <c r="B36887" s="683"/>
      <c r="C36887" s="683"/>
      <c r="D36887" s="684"/>
    </row>
    <row r="36888" spans="2:4" ht="15" customHeight="1" x14ac:dyDescent="0.25">
      <c r="B36888" s="683"/>
      <c r="C36888" s="683"/>
      <c r="D36888" s="684"/>
    </row>
    <row r="36889" spans="2:4" ht="15" customHeight="1" x14ac:dyDescent="0.25">
      <c r="B36889" s="683"/>
      <c r="C36889" s="683"/>
      <c r="D36889" s="684"/>
    </row>
    <row r="36890" spans="2:4" ht="15" customHeight="1" x14ac:dyDescent="0.25">
      <c r="B36890" s="683"/>
      <c r="C36890" s="683"/>
      <c r="D36890" s="684"/>
    </row>
    <row r="36891" spans="2:4" ht="15" customHeight="1" x14ac:dyDescent="0.25">
      <c r="B36891" s="683"/>
      <c r="C36891" s="683"/>
      <c r="D36891" s="684"/>
    </row>
    <row r="36892" spans="2:4" ht="15" customHeight="1" x14ac:dyDescent="0.25">
      <c r="B36892" s="683"/>
      <c r="C36892" s="683"/>
      <c r="D36892" s="684"/>
    </row>
    <row r="36893" spans="2:4" ht="15" customHeight="1" x14ac:dyDescent="0.25">
      <c r="B36893" s="683"/>
      <c r="C36893" s="683"/>
      <c r="D36893" s="684"/>
    </row>
    <row r="36894" spans="2:4" ht="15" customHeight="1" x14ac:dyDescent="0.25">
      <c r="B36894" s="683"/>
      <c r="C36894" s="683"/>
      <c r="D36894" s="684"/>
    </row>
    <row r="36895" spans="2:4" ht="15" customHeight="1" x14ac:dyDescent="0.25">
      <c r="B36895" s="683"/>
      <c r="C36895" s="683"/>
      <c r="D36895" s="684"/>
    </row>
    <row r="36896" spans="2:4" ht="15" customHeight="1" x14ac:dyDescent="0.25">
      <c r="B36896" s="683"/>
      <c r="C36896" s="683"/>
      <c r="D36896" s="684"/>
    </row>
    <row r="36897" spans="2:4" ht="15" customHeight="1" x14ac:dyDescent="0.25">
      <c r="B36897" s="683"/>
      <c r="C36897" s="683"/>
      <c r="D36897" s="684"/>
    </row>
    <row r="36898" spans="2:4" ht="15" customHeight="1" x14ac:dyDescent="0.25">
      <c r="B36898" s="683"/>
      <c r="C36898" s="683"/>
      <c r="D36898" s="684"/>
    </row>
    <row r="36899" spans="2:4" ht="15" customHeight="1" x14ac:dyDescent="0.25">
      <c r="B36899" s="683"/>
      <c r="C36899" s="683"/>
      <c r="D36899" s="684"/>
    </row>
    <row r="36900" spans="2:4" ht="15" customHeight="1" x14ac:dyDescent="0.25">
      <c r="B36900" s="683"/>
      <c r="C36900" s="683"/>
      <c r="D36900" s="684"/>
    </row>
    <row r="36901" spans="2:4" ht="15" customHeight="1" x14ac:dyDescent="0.25">
      <c r="B36901" s="683"/>
      <c r="C36901" s="683"/>
      <c r="D36901" s="684"/>
    </row>
    <row r="36902" spans="2:4" ht="15" customHeight="1" x14ac:dyDescent="0.25">
      <c r="B36902" s="683"/>
      <c r="C36902" s="683"/>
      <c r="D36902" s="684"/>
    </row>
    <row r="36903" spans="2:4" ht="15" customHeight="1" x14ac:dyDescent="0.25">
      <c r="B36903" s="683"/>
      <c r="C36903" s="683"/>
      <c r="D36903" s="684"/>
    </row>
    <row r="36904" spans="2:4" ht="15" customHeight="1" x14ac:dyDescent="0.25">
      <c r="B36904" s="683"/>
      <c r="C36904" s="683"/>
      <c r="D36904" s="684"/>
    </row>
    <row r="36905" spans="2:4" ht="15" customHeight="1" x14ac:dyDescent="0.25">
      <c r="B36905" s="683"/>
      <c r="C36905" s="683"/>
      <c r="D36905" s="684"/>
    </row>
    <row r="36906" spans="2:4" ht="15" customHeight="1" x14ac:dyDescent="0.25">
      <c r="B36906" s="683"/>
      <c r="C36906" s="683"/>
      <c r="D36906" s="684"/>
    </row>
    <row r="36907" spans="2:4" ht="15" customHeight="1" x14ac:dyDescent="0.25">
      <c r="B36907" s="683"/>
      <c r="C36907" s="683"/>
      <c r="D36907" s="684"/>
    </row>
    <row r="36908" spans="2:4" ht="15" customHeight="1" x14ac:dyDescent="0.25">
      <c r="B36908" s="683"/>
      <c r="C36908" s="683"/>
      <c r="D36908" s="684"/>
    </row>
    <row r="36909" spans="2:4" ht="15" customHeight="1" x14ac:dyDescent="0.25">
      <c r="B36909" s="683"/>
      <c r="C36909" s="683"/>
      <c r="D36909" s="684"/>
    </row>
    <row r="36910" spans="2:4" ht="15" customHeight="1" x14ac:dyDescent="0.25">
      <c r="B36910" s="683"/>
      <c r="C36910" s="683"/>
      <c r="D36910" s="684"/>
    </row>
    <row r="36911" spans="2:4" ht="15" customHeight="1" x14ac:dyDescent="0.25">
      <c r="B36911" s="683"/>
      <c r="C36911" s="683"/>
      <c r="D36911" s="684"/>
    </row>
    <row r="36912" spans="2:4" ht="15" customHeight="1" x14ac:dyDescent="0.25">
      <c r="B36912" s="683"/>
      <c r="C36912" s="683"/>
      <c r="D36912" s="684"/>
    </row>
    <row r="36913" spans="2:4" ht="15" customHeight="1" x14ac:dyDescent="0.25">
      <c r="B36913" s="683"/>
      <c r="C36913" s="683"/>
      <c r="D36913" s="684"/>
    </row>
    <row r="36914" spans="2:4" ht="15" customHeight="1" x14ac:dyDescent="0.25">
      <c r="B36914" s="683"/>
      <c r="C36914" s="683"/>
      <c r="D36914" s="684"/>
    </row>
    <row r="36915" spans="2:4" ht="15" customHeight="1" x14ac:dyDescent="0.25">
      <c r="B36915" s="683"/>
      <c r="C36915" s="683"/>
      <c r="D36915" s="684"/>
    </row>
    <row r="36916" spans="2:4" ht="15" customHeight="1" x14ac:dyDescent="0.25">
      <c r="B36916" s="683"/>
      <c r="C36916" s="683"/>
      <c r="D36916" s="684"/>
    </row>
    <row r="36917" spans="2:4" ht="15" customHeight="1" x14ac:dyDescent="0.25">
      <c r="B36917" s="683"/>
      <c r="C36917" s="683"/>
      <c r="D36917" s="684"/>
    </row>
    <row r="36918" spans="2:4" ht="15" customHeight="1" x14ac:dyDescent="0.25">
      <c r="B36918" s="683"/>
      <c r="C36918" s="683"/>
      <c r="D36918" s="684"/>
    </row>
    <row r="36919" spans="2:4" ht="15" customHeight="1" x14ac:dyDescent="0.25">
      <c r="B36919" s="683"/>
      <c r="C36919" s="683"/>
      <c r="D36919" s="684"/>
    </row>
    <row r="36920" spans="2:4" ht="15" customHeight="1" x14ac:dyDescent="0.25">
      <c r="B36920" s="683"/>
      <c r="C36920" s="683"/>
      <c r="D36920" s="684"/>
    </row>
    <row r="36921" spans="2:4" ht="15" customHeight="1" x14ac:dyDescent="0.25">
      <c r="B36921" s="683"/>
      <c r="C36921" s="683"/>
      <c r="D36921" s="684"/>
    </row>
    <row r="36922" spans="2:4" ht="15" customHeight="1" x14ac:dyDescent="0.25">
      <c r="B36922" s="683"/>
      <c r="C36922" s="683"/>
      <c r="D36922" s="684"/>
    </row>
    <row r="36923" spans="2:4" ht="15" customHeight="1" x14ac:dyDescent="0.25">
      <c r="B36923" s="683"/>
      <c r="C36923" s="683"/>
      <c r="D36923" s="684"/>
    </row>
    <row r="36924" spans="2:4" ht="15" customHeight="1" x14ac:dyDescent="0.25">
      <c r="B36924" s="683"/>
      <c r="C36924" s="683"/>
      <c r="D36924" s="684"/>
    </row>
    <row r="36925" spans="2:4" ht="15" customHeight="1" x14ac:dyDescent="0.25">
      <c r="B36925" s="683"/>
      <c r="C36925" s="683"/>
      <c r="D36925" s="684"/>
    </row>
    <row r="36926" spans="2:4" ht="15" customHeight="1" x14ac:dyDescent="0.25">
      <c r="B36926" s="683"/>
      <c r="C36926" s="683"/>
      <c r="D36926" s="684"/>
    </row>
    <row r="36927" spans="2:4" ht="15" customHeight="1" x14ac:dyDescent="0.25">
      <c r="B36927" s="683"/>
      <c r="C36927" s="683"/>
      <c r="D36927" s="684"/>
    </row>
    <row r="36928" spans="2:4" ht="15" customHeight="1" x14ac:dyDescent="0.25">
      <c r="B36928" s="683"/>
      <c r="C36928" s="683"/>
      <c r="D36928" s="684"/>
    </row>
    <row r="36929" spans="2:4" ht="15" customHeight="1" x14ac:dyDescent="0.25">
      <c r="B36929" s="683"/>
      <c r="C36929" s="683"/>
      <c r="D36929" s="684"/>
    </row>
    <row r="36930" spans="2:4" ht="15" customHeight="1" x14ac:dyDescent="0.25">
      <c r="B36930" s="683"/>
      <c r="C36930" s="683"/>
      <c r="D36930" s="684"/>
    </row>
    <row r="36931" spans="2:4" ht="15" customHeight="1" x14ac:dyDescent="0.25">
      <c r="B36931" s="683"/>
      <c r="C36931" s="683"/>
      <c r="D36931" s="684"/>
    </row>
    <row r="36932" spans="2:4" ht="15" customHeight="1" x14ac:dyDescent="0.25">
      <c r="B36932" s="683"/>
      <c r="C36932" s="683"/>
      <c r="D36932" s="684"/>
    </row>
    <row r="36933" spans="2:4" ht="15" customHeight="1" x14ac:dyDescent="0.25">
      <c r="B36933" s="683"/>
      <c r="C36933" s="683"/>
      <c r="D36933" s="684"/>
    </row>
    <row r="36934" spans="2:4" ht="15" customHeight="1" x14ac:dyDescent="0.25">
      <c r="B36934" s="683"/>
      <c r="C36934" s="683"/>
      <c r="D36934" s="684"/>
    </row>
    <row r="36935" spans="2:4" ht="15" customHeight="1" x14ac:dyDescent="0.25">
      <c r="B36935" s="683"/>
      <c r="C36935" s="683"/>
      <c r="D36935" s="684"/>
    </row>
    <row r="36936" spans="2:4" ht="15" customHeight="1" x14ac:dyDescent="0.25">
      <c r="B36936" s="683"/>
      <c r="C36936" s="683"/>
      <c r="D36936" s="684"/>
    </row>
    <row r="36937" spans="2:4" ht="15" customHeight="1" x14ac:dyDescent="0.25">
      <c r="B36937" s="683"/>
      <c r="C36937" s="683"/>
      <c r="D36937" s="684"/>
    </row>
    <row r="36938" spans="2:4" ht="15" customHeight="1" x14ac:dyDescent="0.25">
      <c r="B36938" s="683"/>
      <c r="C36938" s="683"/>
      <c r="D36938" s="684"/>
    </row>
    <row r="36939" spans="2:4" ht="15" customHeight="1" x14ac:dyDescent="0.25">
      <c r="B36939" s="683"/>
      <c r="C36939" s="683"/>
      <c r="D36939" s="684"/>
    </row>
    <row r="36940" spans="2:4" ht="15" customHeight="1" x14ac:dyDescent="0.25">
      <c r="B36940" s="683"/>
      <c r="C36940" s="683"/>
      <c r="D36940" s="684"/>
    </row>
    <row r="36941" spans="2:4" ht="15" customHeight="1" x14ac:dyDescent="0.25">
      <c r="B36941" s="683"/>
      <c r="C36941" s="683"/>
      <c r="D36941" s="684"/>
    </row>
    <row r="36942" spans="2:4" ht="15" customHeight="1" x14ac:dyDescent="0.25">
      <c r="B36942" s="683"/>
      <c r="C36942" s="683"/>
      <c r="D36942" s="684"/>
    </row>
    <row r="36943" spans="2:4" ht="15" customHeight="1" x14ac:dyDescent="0.25">
      <c r="B36943" s="683"/>
      <c r="C36943" s="683"/>
      <c r="D36943" s="684"/>
    </row>
    <row r="36944" spans="2:4" ht="15" customHeight="1" x14ac:dyDescent="0.25">
      <c r="B36944" s="683"/>
      <c r="C36944" s="683"/>
      <c r="D36944" s="684"/>
    </row>
    <row r="36945" spans="2:4" ht="15" customHeight="1" x14ac:dyDescent="0.25">
      <c r="B36945" s="683"/>
      <c r="C36945" s="683"/>
      <c r="D36945" s="684"/>
    </row>
    <row r="36946" spans="2:4" ht="15" customHeight="1" x14ac:dyDescent="0.25">
      <c r="B36946" s="683"/>
      <c r="C36946" s="683"/>
      <c r="D36946" s="684"/>
    </row>
    <row r="36947" spans="2:4" ht="15" customHeight="1" x14ac:dyDescent="0.25">
      <c r="B36947" s="683"/>
      <c r="C36947" s="683"/>
      <c r="D36947" s="684"/>
    </row>
    <row r="36948" spans="2:4" ht="15" customHeight="1" x14ac:dyDescent="0.25">
      <c r="B36948" s="683"/>
      <c r="C36948" s="683"/>
      <c r="D36948" s="684"/>
    </row>
    <row r="36949" spans="2:4" ht="15" customHeight="1" x14ac:dyDescent="0.25">
      <c r="B36949" s="683"/>
      <c r="C36949" s="683"/>
      <c r="D36949" s="684"/>
    </row>
    <row r="36950" spans="2:4" ht="15" customHeight="1" x14ac:dyDescent="0.25">
      <c r="B36950" s="683"/>
      <c r="C36950" s="683"/>
      <c r="D36950" s="684"/>
    </row>
    <row r="36951" spans="2:4" ht="15" customHeight="1" x14ac:dyDescent="0.25">
      <c r="B36951" s="683"/>
      <c r="C36951" s="683"/>
      <c r="D36951" s="684"/>
    </row>
    <row r="36952" spans="2:4" ht="15" customHeight="1" x14ac:dyDescent="0.25">
      <c r="B36952" s="683"/>
      <c r="C36952" s="683"/>
      <c r="D36952" s="684"/>
    </row>
    <row r="36953" spans="2:4" ht="15" customHeight="1" x14ac:dyDescent="0.25">
      <c r="B36953" s="683"/>
      <c r="C36953" s="683"/>
      <c r="D36953" s="684"/>
    </row>
    <row r="36954" spans="2:4" ht="15" customHeight="1" x14ac:dyDescent="0.25">
      <c r="B36954" s="683"/>
      <c r="C36954" s="683"/>
      <c r="D36954" s="684"/>
    </row>
    <row r="36955" spans="2:4" ht="15" customHeight="1" x14ac:dyDescent="0.25">
      <c r="B36955" s="683"/>
      <c r="C36955" s="683"/>
      <c r="D36955" s="684"/>
    </row>
    <row r="36956" spans="2:4" ht="15" customHeight="1" x14ac:dyDescent="0.25">
      <c r="B36956" s="683"/>
      <c r="C36956" s="683"/>
      <c r="D36956" s="684"/>
    </row>
    <row r="36957" spans="2:4" ht="15" customHeight="1" x14ac:dyDescent="0.25">
      <c r="B36957" s="683"/>
      <c r="C36957" s="683"/>
      <c r="D36957" s="684"/>
    </row>
    <row r="36958" spans="2:4" ht="15" customHeight="1" x14ac:dyDescent="0.25">
      <c r="B36958" s="683"/>
      <c r="C36958" s="683"/>
      <c r="D36958" s="684"/>
    </row>
    <row r="36959" spans="2:4" ht="15" customHeight="1" x14ac:dyDescent="0.25">
      <c r="B36959" s="683"/>
      <c r="C36959" s="683"/>
      <c r="D36959" s="684"/>
    </row>
    <row r="36960" spans="2:4" ht="15" customHeight="1" x14ac:dyDescent="0.25">
      <c r="B36960" s="683"/>
      <c r="C36960" s="683"/>
      <c r="D36960" s="684"/>
    </row>
    <row r="36961" spans="2:4" ht="15" customHeight="1" x14ac:dyDescent="0.25">
      <c r="B36961" s="683"/>
      <c r="C36961" s="683"/>
      <c r="D36961" s="684"/>
    </row>
    <row r="36962" spans="2:4" ht="15" customHeight="1" x14ac:dyDescent="0.25">
      <c r="B36962" s="683"/>
      <c r="C36962" s="683"/>
      <c r="D36962" s="684"/>
    </row>
    <row r="36963" spans="2:4" ht="15" customHeight="1" x14ac:dyDescent="0.25">
      <c r="B36963" s="683"/>
      <c r="C36963" s="683"/>
      <c r="D36963" s="684"/>
    </row>
    <row r="36964" spans="2:4" ht="15" customHeight="1" x14ac:dyDescent="0.25">
      <c r="B36964" s="683"/>
      <c r="C36964" s="683"/>
      <c r="D36964" s="684"/>
    </row>
    <row r="36965" spans="2:4" ht="15" customHeight="1" x14ac:dyDescent="0.25">
      <c r="B36965" s="683"/>
      <c r="C36965" s="683"/>
      <c r="D36965" s="684"/>
    </row>
    <row r="36966" spans="2:4" ht="15" customHeight="1" x14ac:dyDescent="0.25">
      <c r="B36966" s="683"/>
      <c r="C36966" s="683"/>
      <c r="D36966" s="684"/>
    </row>
    <row r="36967" spans="2:4" ht="15" customHeight="1" x14ac:dyDescent="0.25">
      <c r="B36967" s="683"/>
      <c r="C36967" s="683"/>
      <c r="D36967" s="684"/>
    </row>
    <row r="36968" spans="2:4" ht="15" customHeight="1" x14ac:dyDescent="0.25">
      <c r="B36968" s="683"/>
      <c r="C36968" s="683"/>
      <c r="D36968" s="684"/>
    </row>
    <row r="36969" spans="2:4" ht="15" customHeight="1" x14ac:dyDescent="0.25">
      <c r="B36969" s="683"/>
      <c r="C36969" s="683"/>
      <c r="D36969" s="684"/>
    </row>
    <row r="36970" spans="2:4" ht="15" customHeight="1" x14ac:dyDescent="0.25">
      <c r="B36970" s="683"/>
      <c r="C36970" s="683"/>
      <c r="D36970" s="684"/>
    </row>
    <row r="36971" spans="2:4" ht="15" customHeight="1" x14ac:dyDescent="0.25">
      <c r="B36971" s="683"/>
      <c r="C36971" s="683"/>
      <c r="D36971" s="684"/>
    </row>
    <row r="36972" spans="2:4" ht="15" customHeight="1" x14ac:dyDescent="0.25">
      <c r="B36972" s="683"/>
      <c r="C36972" s="683"/>
      <c r="D36972" s="684"/>
    </row>
    <row r="36973" spans="2:4" ht="15" customHeight="1" x14ac:dyDescent="0.25">
      <c r="B36973" s="683"/>
      <c r="C36973" s="683"/>
      <c r="D36973" s="684"/>
    </row>
    <row r="36974" spans="2:4" ht="15" customHeight="1" x14ac:dyDescent="0.25">
      <c r="B36974" s="683"/>
      <c r="C36974" s="683"/>
      <c r="D36974" s="684"/>
    </row>
    <row r="36975" spans="2:4" ht="15" customHeight="1" x14ac:dyDescent="0.25">
      <c r="B36975" s="683"/>
      <c r="C36975" s="683"/>
      <c r="D36975" s="684"/>
    </row>
    <row r="36976" spans="2:4" ht="15" customHeight="1" x14ac:dyDescent="0.25">
      <c r="B36976" s="683"/>
      <c r="C36976" s="683"/>
      <c r="D36976" s="684"/>
    </row>
    <row r="36977" spans="2:4" ht="15" customHeight="1" x14ac:dyDescent="0.25">
      <c r="B36977" s="683"/>
      <c r="C36977" s="683"/>
      <c r="D36977" s="684"/>
    </row>
    <row r="36978" spans="2:4" ht="15" customHeight="1" x14ac:dyDescent="0.25">
      <c r="B36978" s="683"/>
      <c r="C36978" s="683"/>
      <c r="D36978" s="684"/>
    </row>
    <row r="36979" spans="2:4" ht="15" customHeight="1" x14ac:dyDescent="0.25">
      <c r="B36979" s="683"/>
      <c r="C36979" s="683"/>
      <c r="D36979" s="684"/>
    </row>
    <row r="36980" spans="2:4" ht="15" customHeight="1" x14ac:dyDescent="0.25">
      <c r="B36980" s="683"/>
      <c r="C36980" s="683"/>
      <c r="D36980" s="684"/>
    </row>
    <row r="36981" spans="2:4" ht="15" customHeight="1" x14ac:dyDescent="0.25">
      <c r="B36981" s="683"/>
      <c r="C36981" s="683"/>
      <c r="D36981" s="684"/>
    </row>
    <row r="36982" spans="2:4" ht="15" customHeight="1" x14ac:dyDescent="0.25">
      <c r="B36982" s="683"/>
      <c r="C36982" s="683"/>
      <c r="D36982" s="684"/>
    </row>
    <row r="36983" spans="2:4" ht="15" customHeight="1" x14ac:dyDescent="0.25">
      <c r="B36983" s="683"/>
      <c r="C36983" s="683"/>
      <c r="D36983" s="684"/>
    </row>
    <row r="36984" spans="2:4" ht="15" customHeight="1" x14ac:dyDescent="0.25">
      <c r="B36984" s="683"/>
      <c r="C36984" s="683"/>
      <c r="D36984" s="684"/>
    </row>
    <row r="36985" spans="2:4" ht="15" customHeight="1" x14ac:dyDescent="0.25">
      <c r="B36985" s="683"/>
      <c r="C36985" s="683"/>
      <c r="D36985" s="684"/>
    </row>
    <row r="36986" spans="2:4" ht="15" customHeight="1" x14ac:dyDescent="0.25">
      <c r="B36986" s="683"/>
      <c r="C36986" s="683"/>
      <c r="D36986" s="684"/>
    </row>
    <row r="36987" spans="2:4" ht="15" customHeight="1" x14ac:dyDescent="0.25">
      <c r="B36987" s="683"/>
      <c r="C36987" s="683"/>
      <c r="D36987" s="684"/>
    </row>
    <row r="36988" spans="2:4" ht="15" customHeight="1" x14ac:dyDescent="0.25">
      <c r="B36988" s="683"/>
      <c r="C36988" s="683"/>
      <c r="D36988" s="684"/>
    </row>
    <row r="36989" spans="2:4" ht="15" customHeight="1" x14ac:dyDescent="0.25">
      <c r="B36989" s="683"/>
      <c r="C36989" s="683"/>
      <c r="D36989" s="684"/>
    </row>
    <row r="36990" spans="2:4" ht="15" customHeight="1" x14ac:dyDescent="0.25">
      <c r="B36990" s="683"/>
      <c r="C36990" s="683"/>
      <c r="D36990" s="684"/>
    </row>
    <row r="36991" spans="2:4" ht="15" customHeight="1" x14ac:dyDescent="0.25">
      <c r="B36991" s="683"/>
      <c r="C36991" s="683"/>
      <c r="D36991" s="684"/>
    </row>
    <row r="36992" spans="2:4" ht="15" customHeight="1" x14ac:dyDescent="0.25">
      <c r="B36992" s="683"/>
      <c r="C36992" s="683"/>
      <c r="D36992" s="684"/>
    </row>
    <row r="36993" spans="2:4" ht="15" customHeight="1" x14ac:dyDescent="0.25">
      <c r="B36993" s="683"/>
      <c r="C36993" s="683"/>
      <c r="D36993" s="684"/>
    </row>
    <row r="36994" spans="2:4" ht="15" customHeight="1" x14ac:dyDescent="0.25">
      <c r="B36994" s="683"/>
      <c r="C36994" s="683"/>
      <c r="D36994" s="684"/>
    </row>
    <row r="36995" spans="2:4" ht="15" customHeight="1" x14ac:dyDescent="0.25">
      <c r="B36995" s="683"/>
      <c r="C36995" s="683"/>
      <c r="D36995" s="684"/>
    </row>
    <row r="36996" spans="2:4" ht="15" customHeight="1" x14ac:dyDescent="0.25">
      <c r="B36996" s="683"/>
      <c r="C36996" s="683"/>
      <c r="D36996" s="684"/>
    </row>
    <row r="36997" spans="2:4" ht="15" customHeight="1" x14ac:dyDescent="0.25">
      <c r="B36997" s="683"/>
      <c r="C36997" s="683"/>
      <c r="D36997" s="684"/>
    </row>
    <row r="36998" spans="2:4" ht="15" customHeight="1" x14ac:dyDescent="0.25">
      <c r="B36998" s="683"/>
      <c r="C36998" s="683"/>
      <c r="D36998" s="684"/>
    </row>
    <row r="36999" spans="2:4" ht="15" customHeight="1" x14ac:dyDescent="0.25">
      <c r="B36999" s="683"/>
      <c r="C36999" s="683"/>
      <c r="D36999" s="684"/>
    </row>
    <row r="37000" spans="2:4" ht="15" customHeight="1" x14ac:dyDescent="0.25">
      <c r="B37000" s="683"/>
      <c r="C37000" s="683"/>
      <c r="D37000" s="684"/>
    </row>
    <row r="37001" spans="2:4" ht="15" customHeight="1" x14ac:dyDescent="0.25">
      <c r="B37001" s="683"/>
      <c r="C37001" s="683"/>
      <c r="D37001" s="684"/>
    </row>
    <row r="37002" spans="2:4" ht="15" customHeight="1" x14ac:dyDescent="0.25">
      <c r="B37002" s="683"/>
      <c r="C37002" s="683"/>
      <c r="D37002" s="684"/>
    </row>
    <row r="37003" spans="2:4" ht="15" customHeight="1" x14ac:dyDescent="0.25">
      <c r="B37003" s="683"/>
      <c r="C37003" s="683"/>
      <c r="D37003" s="684"/>
    </row>
    <row r="37004" spans="2:4" ht="15" customHeight="1" x14ac:dyDescent="0.25">
      <c r="B37004" s="683"/>
      <c r="C37004" s="683"/>
      <c r="D37004" s="684"/>
    </row>
    <row r="37005" spans="2:4" ht="15" customHeight="1" x14ac:dyDescent="0.25">
      <c r="B37005" s="683"/>
      <c r="C37005" s="683"/>
      <c r="D37005" s="684"/>
    </row>
    <row r="37006" spans="2:4" ht="15" customHeight="1" x14ac:dyDescent="0.25">
      <c r="B37006" s="683"/>
      <c r="C37006" s="683"/>
      <c r="D37006" s="684"/>
    </row>
    <row r="37007" spans="2:4" ht="15" customHeight="1" x14ac:dyDescent="0.25">
      <c r="B37007" s="683"/>
      <c r="C37007" s="683"/>
      <c r="D37007" s="684"/>
    </row>
    <row r="37008" spans="2:4" ht="15" customHeight="1" x14ac:dyDescent="0.25">
      <c r="B37008" s="683"/>
      <c r="C37008" s="683"/>
      <c r="D37008" s="684"/>
    </row>
    <row r="37009" spans="2:4" ht="15" customHeight="1" x14ac:dyDescent="0.25">
      <c r="B37009" s="683"/>
      <c r="C37009" s="683"/>
      <c r="D37009" s="684"/>
    </row>
    <row r="37010" spans="2:4" ht="15" customHeight="1" x14ac:dyDescent="0.25">
      <c r="B37010" s="683"/>
      <c r="C37010" s="683"/>
      <c r="D37010" s="684"/>
    </row>
    <row r="37011" spans="2:4" ht="15" customHeight="1" x14ac:dyDescent="0.25">
      <c r="B37011" s="683"/>
      <c r="C37011" s="683"/>
      <c r="D37011" s="684"/>
    </row>
    <row r="37012" spans="2:4" ht="15" customHeight="1" x14ac:dyDescent="0.25">
      <c r="B37012" s="683"/>
      <c r="C37012" s="683"/>
      <c r="D37012" s="684"/>
    </row>
    <row r="37013" spans="2:4" ht="15" customHeight="1" x14ac:dyDescent="0.25">
      <c r="B37013" s="683"/>
      <c r="C37013" s="683"/>
      <c r="D37013" s="684"/>
    </row>
    <row r="37014" spans="2:4" ht="15" customHeight="1" x14ac:dyDescent="0.25">
      <c r="B37014" s="683"/>
      <c r="C37014" s="683"/>
      <c r="D37014" s="684"/>
    </row>
    <row r="37015" spans="2:4" ht="15" customHeight="1" x14ac:dyDescent="0.25">
      <c r="B37015" s="683"/>
      <c r="C37015" s="683"/>
      <c r="D37015" s="684"/>
    </row>
    <row r="37016" spans="2:4" ht="15" customHeight="1" x14ac:dyDescent="0.25">
      <c r="B37016" s="683"/>
      <c r="C37016" s="683"/>
      <c r="D37016" s="684"/>
    </row>
    <row r="37017" spans="2:4" ht="15" customHeight="1" x14ac:dyDescent="0.25">
      <c r="B37017" s="683"/>
      <c r="C37017" s="683"/>
      <c r="D37017" s="684"/>
    </row>
    <row r="37018" spans="2:4" ht="15" customHeight="1" x14ac:dyDescent="0.25">
      <c r="B37018" s="683"/>
      <c r="C37018" s="683"/>
      <c r="D37018" s="684"/>
    </row>
    <row r="37019" spans="2:4" ht="15" customHeight="1" x14ac:dyDescent="0.25">
      <c r="B37019" s="683"/>
      <c r="C37019" s="683"/>
      <c r="D37019" s="684"/>
    </row>
    <row r="37020" spans="2:4" ht="15" customHeight="1" x14ac:dyDescent="0.25">
      <c r="B37020" s="683"/>
      <c r="C37020" s="683"/>
      <c r="D37020" s="684"/>
    </row>
    <row r="37021" spans="2:4" ht="15" customHeight="1" x14ac:dyDescent="0.25">
      <c r="B37021" s="683"/>
      <c r="C37021" s="683"/>
      <c r="D37021" s="684"/>
    </row>
    <row r="37022" spans="2:4" ht="15" customHeight="1" x14ac:dyDescent="0.25">
      <c r="B37022" s="683"/>
      <c r="C37022" s="683"/>
      <c r="D37022" s="684"/>
    </row>
    <row r="37023" spans="2:4" ht="15" customHeight="1" x14ac:dyDescent="0.25">
      <c r="B37023" s="683"/>
      <c r="C37023" s="683"/>
      <c r="D37023" s="684"/>
    </row>
    <row r="37024" spans="2:4" ht="15" customHeight="1" x14ac:dyDescent="0.25">
      <c r="B37024" s="683"/>
      <c r="C37024" s="683"/>
      <c r="D37024" s="684"/>
    </row>
    <row r="37025" spans="2:4" ht="15" customHeight="1" x14ac:dyDescent="0.25">
      <c r="B37025" s="683"/>
      <c r="C37025" s="683"/>
      <c r="D37025" s="684"/>
    </row>
    <row r="37026" spans="2:4" ht="15" customHeight="1" x14ac:dyDescent="0.25">
      <c r="B37026" s="683"/>
      <c r="C37026" s="683"/>
      <c r="D37026" s="684"/>
    </row>
    <row r="37027" spans="2:4" ht="15" customHeight="1" x14ac:dyDescent="0.25">
      <c r="B37027" s="683"/>
      <c r="C37027" s="683"/>
      <c r="D37027" s="684"/>
    </row>
    <row r="37028" spans="2:4" ht="15" customHeight="1" x14ac:dyDescent="0.25">
      <c r="B37028" s="683"/>
      <c r="C37028" s="683"/>
      <c r="D37028" s="684"/>
    </row>
    <row r="37029" spans="2:4" ht="15" customHeight="1" x14ac:dyDescent="0.25">
      <c r="B37029" s="683"/>
      <c r="C37029" s="683"/>
      <c r="D37029" s="684"/>
    </row>
    <row r="37030" spans="2:4" ht="15" customHeight="1" x14ac:dyDescent="0.25">
      <c r="B37030" s="683"/>
      <c r="C37030" s="683"/>
      <c r="D37030" s="684"/>
    </row>
    <row r="37031" spans="2:4" ht="15" customHeight="1" x14ac:dyDescent="0.25">
      <c r="B37031" s="683"/>
      <c r="C37031" s="683"/>
      <c r="D37031" s="684"/>
    </row>
    <row r="37032" spans="2:4" ht="15" customHeight="1" x14ac:dyDescent="0.25">
      <c r="B37032" s="683"/>
      <c r="C37032" s="683"/>
      <c r="D37032" s="684"/>
    </row>
    <row r="37033" spans="2:4" ht="15" customHeight="1" x14ac:dyDescent="0.25">
      <c r="B37033" s="683"/>
      <c r="C37033" s="683"/>
      <c r="D37033" s="684"/>
    </row>
    <row r="37034" spans="2:4" ht="15" customHeight="1" x14ac:dyDescent="0.25">
      <c r="B37034" s="683"/>
      <c r="C37034" s="683"/>
      <c r="D37034" s="684"/>
    </row>
    <row r="37035" spans="2:4" ht="15" customHeight="1" x14ac:dyDescent="0.25">
      <c r="B37035" s="683"/>
      <c r="C37035" s="683"/>
      <c r="D37035" s="684"/>
    </row>
    <row r="37036" spans="2:4" ht="15" customHeight="1" x14ac:dyDescent="0.25">
      <c r="B37036" s="683"/>
      <c r="C37036" s="683"/>
      <c r="D37036" s="684"/>
    </row>
    <row r="37037" spans="2:4" ht="15" customHeight="1" x14ac:dyDescent="0.25">
      <c r="B37037" s="683"/>
      <c r="C37037" s="683"/>
      <c r="D37037" s="684"/>
    </row>
    <row r="37038" spans="2:4" ht="15" customHeight="1" x14ac:dyDescent="0.25">
      <c r="B37038" s="683"/>
      <c r="C37038" s="683"/>
      <c r="D37038" s="684"/>
    </row>
    <row r="37039" spans="2:4" ht="15" customHeight="1" x14ac:dyDescent="0.25">
      <c r="B37039" s="683"/>
      <c r="C37039" s="683"/>
      <c r="D37039" s="684"/>
    </row>
    <row r="37040" spans="2:4" ht="15" customHeight="1" x14ac:dyDescent="0.25">
      <c r="B37040" s="683"/>
      <c r="C37040" s="683"/>
      <c r="D37040" s="684"/>
    </row>
    <row r="37041" spans="2:4" ht="15" customHeight="1" x14ac:dyDescent="0.25">
      <c r="B37041" s="683"/>
      <c r="C37041" s="683"/>
      <c r="D37041" s="684"/>
    </row>
    <row r="37042" spans="2:4" ht="15" customHeight="1" x14ac:dyDescent="0.25">
      <c r="B37042" s="683"/>
      <c r="C37042" s="683"/>
      <c r="D37042" s="684"/>
    </row>
    <row r="37043" spans="2:4" ht="15" customHeight="1" x14ac:dyDescent="0.25">
      <c r="B37043" s="683"/>
      <c r="C37043" s="683"/>
      <c r="D37043" s="684"/>
    </row>
    <row r="37044" spans="2:4" ht="15" customHeight="1" x14ac:dyDescent="0.25">
      <c r="B37044" s="683"/>
      <c r="C37044" s="683"/>
      <c r="D37044" s="684"/>
    </row>
    <row r="37045" spans="2:4" ht="15" customHeight="1" x14ac:dyDescent="0.25">
      <c r="B37045" s="683"/>
      <c r="C37045" s="683"/>
      <c r="D37045" s="684"/>
    </row>
    <row r="37046" spans="2:4" ht="15" customHeight="1" x14ac:dyDescent="0.25">
      <c r="B37046" s="683"/>
      <c r="C37046" s="683"/>
      <c r="D37046" s="684"/>
    </row>
    <row r="37047" spans="2:4" ht="15" customHeight="1" x14ac:dyDescent="0.25">
      <c r="B37047" s="683"/>
      <c r="C37047" s="683"/>
      <c r="D37047" s="684"/>
    </row>
    <row r="37048" spans="2:4" ht="15" customHeight="1" x14ac:dyDescent="0.25">
      <c r="B37048" s="683"/>
      <c r="C37048" s="683"/>
      <c r="D37048" s="684"/>
    </row>
    <row r="37049" spans="2:4" ht="15" customHeight="1" x14ac:dyDescent="0.25">
      <c r="B37049" s="683"/>
      <c r="C37049" s="683"/>
      <c r="D37049" s="684"/>
    </row>
    <row r="37050" spans="2:4" ht="15" customHeight="1" x14ac:dyDescent="0.25">
      <c r="B37050" s="683"/>
      <c r="C37050" s="683"/>
      <c r="D37050" s="684"/>
    </row>
    <row r="37051" spans="2:4" ht="15" customHeight="1" x14ac:dyDescent="0.25">
      <c r="B37051" s="683"/>
      <c r="C37051" s="683"/>
      <c r="D37051" s="684"/>
    </row>
    <row r="37052" spans="2:4" ht="15" customHeight="1" x14ac:dyDescent="0.25">
      <c r="B37052" s="683"/>
      <c r="C37052" s="683"/>
      <c r="D37052" s="684"/>
    </row>
    <row r="37053" spans="2:4" ht="15" customHeight="1" x14ac:dyDescent="0.25">
      <c r="B37053" s="683"/>
      <c r="C37053" s="683"/>
      <c r="D37053" s="684"/>
    </row>
    <row r="37054" spans="2:4" ht="15" customHeight="1" x14ac:dyDescent="0.25">
      <c r="B37054" s="683"/>
      <c r="C37054" s="683"/>
      <c r="D37054" s="684"/>
    </row>
    <row r="37055" spans="2:4" ht="15" customHeight="1" x14ac:dyDescent="0.25">
      <c r="B37055" s="683"/>
      <c r="C37055" s="683"/>
      <c r="D37055" s="684"/>
    </row>
    <row r="37056" spans="2:4" ht="15" customHeight="1" x14ac:dyDescent="0.25">
      <c r="B37056" s="683"/>
      <c r="C37056" s="683"/>
      <c r="D37056" s="684"/>
    </row>
    <row r="37057" spans="2:4" ht="15" customHeight="1" x14ac:dyDescent="0.25">
      <c r="B37057" s="683"/>
      <c r="C37057" s="683"/>
      <c r="D37057" s="684"/>
    </row>
    <row r="37058" spans="2:4" ht="15" customHeight="1" x14ac:dyDescent="0.25">
      <c r="B37058" s="683"/>
      <c r="C37058" s="683"/>
      <c r="D37058" s="684"/>
    </row>
    <row r="37059" spans="2:4" ht="15" customHeight="1" x14ac:dyDescent="0.25">
      <c r="B37059" s="683"/>
      <c r="C37059" s="683"/>
      <c r="D37059" s="684"/>
    </row>
    <row r="37060" spans="2:4" ht="15" customHeight="1" x14ac:dyDescent="0.25">
      <c r="B37060" s="683"/>
      <c r="C37060" s="683"/>
      <c r="D37060" s="684"/>
    </row>
    <row r="37061" spans="2:4" ht="15" customHeight="1" x14ac:dyDescent="0.25">
      <c r="B37061" s="683"/>
      <c r="C37061" s="683"/>
      <c r="D37061" s="684"/>
    </row>
    <row r="37062" spans="2:4" ht="15" customHeight="1" x14ac:dyDescent="0.25">
      <c r="B37062" s="683"/>
      <c r="C37062" s="683"/>
      <c r="D37062" s="684"/>
    </row>
    <row r="37063" spans="2:4" ht="15" customHeight="1" x14ac:dyDescent="0.25">
      <c r="B37063" s="683"/>
      <c r="C37063" s="683"/>
      <c r="D37063" s="684"/>
    </row>
    <row r="37064" spans="2:4" ht="15" customHeight="1" x14ac:dyDescent="0.25">
      <c r="B37064" s="683"/>
      <c r="C37064" s="683"/>
      <c r="D37064" s="684"/>
    </row>
    <row r="37065" spans="2:4" ht="15" customHeight="1" x14ac:dyDescent="0.25">
      <c r="B37065" s="683"/>
      <c r="C37065" s="683"/>
      <c r="D37065" s="684"/>
    </row>
    <row r="37066" spans="2:4" ht="15" customHeight="1" x14ac:dyDescent="0.25">
      <c r="B37066" s="683"/>
      <c r="C37066" s="683"/>
      <c r="D37066" s="684"/>
    </row>
    <row r="37067" spans="2:4" ht="15" customHeight="1" x14ac:dyDescent="0.25">
      <c r="B37067" s="683"/>
      <c r="C37067" s="683"/>
      <c r="D37067" s="684"/>
    </row>
    <row r="37068" spans="2:4" ht="15" customHeight="1" x14ac:dyDescent="0.25">
      <c r="B37068" s="683"/>
      <c r="C37068" s="683"/>
      <c r="D37068" s="684"/>
    </row>
    <row r="37069" spans="2:4" ht="15" customHeight="1" x14ac:dyDescent="0.25">
      <c r="B37069" s="683"/>
      <c r="C37069" s="683"/>
      <c r="D37069" s="684"/>
    </row>
    <row r="37070" spans="2:4" ht="15" customHeight="1" x14ac:dyDescent="0.25">
      <c r="B37070" s="683"/>
      <c r="C37070" s="683"/>
      <c r="D37070" s="684"/>
    </row>
    <row r="37071" spans="2:4" ht="15" customHeight="1" x14ac:dyDescent="0.25">
      <c r="B37071" s="683"/>
      <c r="C37071" s="683"/>
      <c r="D37071" s="684"/>
    </row>
    <row r="37072" spans="2:4" ht="15" customHeight="1" x14ac:dyDescent="0.25">
      <c r="B37072" s="683"/>
      <c r="C37072" s="683"/>
      <c r="D37072" s="684"/>
    </row>
    <row r="37073" spans="2:4" ht="15" customHeight="1" x14ac:dyDescent="0.25">
      <c r="B37073" s="683"/>
      <c r="C37073" s="683"/>
      <c r="D37073" s="684"/>
    </row>
    <row r="37074" spans="2:4" ht="15" customHeight="1" x14ac:dyDescent="0.25">
      <c r="B37074" s="683"/>
      <c r="C37074" s="683"/>
      <c r="D37074" s="684"/>
    </row>
    <row r="37075" spans="2:4" ht="15" customHeight="1" x14ac:dyDescent="0.25">
      <c r="B37075" s="683"/>
      <c r="C37075" s="683"/>
      <c r="D37075" s="684"/>
    </row>
    <row r="37076" spans="2:4" ht="15" customHeight="1" x14ac:dyDescent="0.25">
      <c r="B37076" s="683"/>
      <c r="C37076" s="683"/>
      <c r="D37076" s="684"/>
    </row>
    <row r="37077" spans="2:4" ht="15" customHeight="1" x14ac:dyDescent="0.25">
      <c r="B37077" s="683"/>
      <c r="C37077" s="683"/>
      <c r="D37077" s="684"/>
    </row>
    <row r="37078" spans="2:4" ht="15" customHeight="1" x14ac:dyDescent="0.25">
      <c r="B37078" s="683"/>
      <c r="C37078" s="683"/>
      <c r="D37078" s="684"/>
    </row>
    <row r="37079" spans="2:4" ht="15" customHeight="1" x14ac:dyDescent="0.25">
      <c r="B37079" s="683"/>
      <c r="C37079" s="683"/>
      <c r="D37079" s="684"/>
    </row>
    <row r="37080" spans="2:4" ht="15" customHeight="1" x14ac:dyDescent="0.25">
      <c r="B37080" s="683"/>
      <c r="C37080" s="683"/>
      <c r="D37080" s="684"/>
    </row>
    <row r="37081" spans="2:4" ht="15" customHeight="1" x14ac:dyDescent="0.25">
      <c r="B37081" s="683"/>
      <c r="C37081" s="683"/>
      <c r="D37081" s="684"/>
    </row>
    <row r="37082" spans="2:4" ht="15" customHeight="1" x14ac:dyDescent="0.25">
      <c r="B37082" s="683"/>
      <c r="C37082" s="683"/>
      <c r="D37082" s="684"/>
    </row>
    <row r="37083" spans="2:4" ht="15" customHeight="1" x14ac:dyDescent="0.25">
      <c r="B37083" s="683"/>
      <c r="C37083" s="683"/>
      <c r="D37083" s="684"/>
    </row>
    <row r="37084" spans="2:4" ht="15" customHeight="1" x14ac:dyDescent="0.25">
      <c r="B37084" s="683"/>
      <c r="C37084" s="683"/>
      <c r="D37084" s="684"/>
    </row>
    <row r="37085" spans="2:4" ht="15" customHeight="1" x14ac:dyDescent="0.25">
      <c r="B37085" s="683"/>
      <c r="C37085" s="683"/>
      <c r="D37085" s="684"/>
    </row>
    <row r="37086" spans="2:4" ht="15" customHeight="1" x14ac:dyDescent="0.25">
      <c r="B37086" s="683"/>
      <c r="C37086" s="683"/>
      <c r="D37086" s="684"/>
    </row>
    <row r="37087" spans="2:4" ht="15" customHeight="1" x14ac:dyDescent="0.25">
      <c r="B37087" s="683"/>
      <c r="C37087" s="683"/>
      <c r="D37087" s="684"/>
    </row>
    <row r="37088" spans="2:4" ht="15" customHeight="1" x14ac:dyDescent="0.25">
      <c r="B37088" s="683"/>
      <c r="C37088" s="683"/>
      <c r="D37088" s="684"/>
    </row>
    <row r="37089" spans="2:4" ht="15" customHeight="1" x14ac:dyDescent="0.25">
      <c r="B37089" s="683"/>
      <c r="C37089" s="683"/>
      <c r="D37089" s="684"/>
    </row>
    <row r="37090" spans="2:4" ht="15" customHeight="1" x14ac:dyDescent="0.25">
      <c r="B37090" s="683"/>
      <c r="C37090" s="683"/>
      <c r="D37090" s="684"/>
    </row>
    <row r="37091" spans="2:4" ht="15" customHeight="1" x14ac:dyDescent="0.25">
      <c r="B37091" s="683"/>
      <c r="C37091" s="683"/>
      <c r="D37091" s="684"/>
    </row>
    <row r="37092" spans="2:4" ht="15" customHeight="1" x14ac:dyDescent="0.25">
      <c r="B37092" s="683"/>
      <c r="C37092" s="683"/>
      <c r="D37092" s="684"/>
    </row>
    <row r="37093" spans="2:4" ht="15" customHeight="1" x14ac:dyDescent="0.25">
      <c r="B37093" s="683"/>
      <c r="C37093" s="683"/>
      <c r="D37093" s="684"/>
    </row>
    <row r="37094" spans="2:4" ht="15" customHeight="1" x14ac:dyDescent="0.25">
      <c r="B37094" s="683"/>
      <c r="C37094" s="683"/>
      <c r="D37094" s="684"/>
    </row>
    <row r="37095" spans="2:4" ht="15" customHeight="1" x14ac:dyDescent="0.25">
      <c r="B37095" s="683"/>
      <c r="C37095" s="683"/>
      <c r="D37095" s="684"/>
    </row>
    <row r="37096" spans="2:4" ht="15" customHeight="1" x14ac:dyDescent="0.25">
      <c r="B37096" s="683"/>
      <c r="C37096" s="683"/>
      <c r="D37096" s="684"/>
    </row>
    <row r="37097" spans="2:4" ht="15" customHeight="1" x14ac:dyDescent="0.25">
      <c r="B37097" s="683"/>
      <c r="C37097" s="683"/>
      <c r="D37097" s="684"/>
    </row>
    <row r="37098" spans="2:4" ht="15" customHeight="1" x14ac:dyDescent="0.25">
      <c r="B37098" s="683"/>
      <c r="C37098" s="683"/>
      <c r="D37098" s="684"/>
    </row>
    <row r="37099" spans="2:4" ht="15" customHeight="1" x14ac:dyDescent="0.25">
      <c r="B37099" s="683"/>
      <c r="C37099" s="683"/>
      <c r="D37099" s="684"/>
    </row>
    <row r="37100" spans="2:4" ht="15" customHeight="1" x14ac:dyDescent="0.25">
      <c r="B37100" s="683"/>
      <c r="C37100" s="683"/>
      <c r="D37100" s="684"/>
    </row>
    <row r="37101" spans="2:4" ht="15" customHeight="1" x14ac:dyDescent="0.25">
      <c r="B37101" s="683"/>
      <c r="C37101" s="683"/>
      <c r="D37101" s="684"/>
    </row>
    <row r="37102" spans="2:4" ht="15" customHeight="1" x14ac:dyDescent="0.25">
      <c r="B37102" s="683"/>
      <c r="C37102" s="683"/>
      <c r="D37102" s="684"/>
    </row>
    <row r="37103" spans="2:4" ht="15" customHeight="1" x14ac:dyDescent="0.25">
      <c r="B37103" s="683"/>
      <c r="C37103" s="683"/>
      <c r="D37103" s="684"/>
    </row>
    <row r="37104" spans="2:4" ht="15" customHeight="1" x14ac:dyDescent="0.25">
      <c r="B37104" s="683"/>
      <c r="C37104" s="683"/>
      <c r="D37104" s="684"/>
    </row>
    <row r="37105" spans="2:4" ht="15" customHeight="1" x14ac:dyDescent="0.25">
      <c r="B37105" s="683"/>
      <c r="C37105" s="683"/>
      <c r="D37105" s="684"/>
    </row>
    <row r="37106" spans="2:4" ht="15" customHeight="1" x14ac:dyDescent="0.25">
      <c r="B37106" s="683"/>
      <c r="C37106" s="683"/>
      <c r="D37106" s="684"/>
    </row>
    <row r="37107" spans="2:4" ht="15" customHeight="1" x14ac:dyDescent="0.25">
      <c r="B37107" s="683"/>
      <c r="C37107" s="683"/>
      <c r="D37107" s="684"/>
    </row>
    <row r="37108" spans="2:4" ht="15" customHeight="1" x14ac:dyDescent="0.25">
      <c r="B37108" s="683"/>
      <c r="C37108" s="683"/>
      <c r="D37108" s="684"/>
    </row>
    <row r="37109" spans="2:4" ht="15" customHeight="1" x14ac:dyDescent="0.25">
      <c r="B37109" s="683"/>
      <c r="C37109" s="683"/>
      <c r="D37109" s="684"/>
    </row>
    <row r="37110" spans="2:4" ht="15" customHeight="1" x14ac:dyDescent="0.25">
      <c r="B37110" s="683"/>
      <c r="C37110" s="683"/>
      <c r="D37110" s="684"/>
    </row>
    <row r="37111" spans="2:4" ht="15" customHeight="1" x14ac:dyDescent="0.25">
      <c r="B37111" s="683"/>
      <c r="C37111" s="683"/>
      <c r="D37111" s="684"/>
    </row>
    <row r="37112" spans="2:4" ht="15" customHeight="1" x14ac:dyDescent="0.25">
      <c r="B37112" s="683"/>
      <c r="C37112" s="683"/>
      <c r="D37112" s="684"/>
    </row>
    <row r="37113" spans="2:4" ht="15" customHeight="1" x14ac:dyDescent="0.25">
      <c r="B37113" s="683"/>
      <c r="C37113" s="683"/>
      <c r="D37113" s="684"/>
    </row>
    <row r="37114" spans="2:4" ht="15" customHeight="1" x14ac:dyDescent="0.25">
      <c r="B37114" s="683"/>
      <c r="C37114" s="683"/>
      <c r="D37114" s="684"/>
    </row>
    <row r="37115" spans="2:4" ht="15" customHeight="1" x14ac:dyDescent="0.25">
      <c r="B37115" s="683"/>
      <c r="C37115" s="683"/>
      <c r="D37115" s="684"/>
    </row>
    <row r="37116" spans="2:4" ht="15" customHeight="1" x14ac:dyDescent="0.25">
      <c r="B37116" s="683"/>
      <c r="C37116" s="683"/>
      <c r="D37116" s="684"/>
    </row>
    <row r="37117" spans="2:4" ht="15" customHeight="1" x14ac:dyDescent="0.25">
      <c r="B37117" s="683"/>
      <c r="C37117" s="683"/>
      <c r="D37117" s="684"/>
    </row>
    <row r="37118" spans="2:4" ht="15" customHeight="1" x14ac:dyDescent="0.25">
      <c r="B37118" s="683"/>
      <c r="C37118" s="683"/>
      <c r="D37118" s="684"/>
    </row>
    <row r="37119" spans="2:4" ht="15" customHeight="1" x14ac:dyDescent="0.25">
      <c r="B37119" s="683"/>
      <c r="C37119" s="683"/>
      <c r="D37119" s="684"/>
    </row>
    <row r="37120" spans="2:4" ht="15" customHeight="1" x14ac:dyDescent="0.25">
      <c r="B37120" s="683"/>
      <c r="C37120" s="683"/>
      <c r="D37120" s="684"/>
    </row>
    <row r="37121" spans="2:4" ht="15" customHeight="1" x14ac:dyDescent="0.25">
      <c r="B37121" s="683"/>
      <c r="C37121" s="683"/>
      <c r="D37121" s="684"/>
    </row>
    <row r="37122" spans="2:4" ht="15" customHeight="1" x14ac:dyDescent="0.25">
      <c r="B37122" s="683"/>
      <c r="C37122" s="683"/>
      <c r="D37122" s="684"/>
    </row>
    <row r="37123" spans="2:4" ht="15" customHeight="1" x14ac:dyDescent="0.25">
      <c r="B37123" s="683"/>
      <c r="C37123" s="683"/>
      <c r="D37123" s="684"/>
    </row>
    <row r="37124" spans="2:4" ht="15" customHeight="1" x14ac:dyDescent="0.25">
      <c r="B37124" s="683"/>
      <c r="C37124" s="683"/>
      <c r="D37124" s="684"/>
    </row>
    <row r="37125" spans="2:4" ht="15" customHeight="1" x14ac:dyDescent="0.25">
      <c r="B37125" s="683"/>
      <c r="C37125" s="683"/>
      <c r="D37125" s="684"/>
    </row>
    <row r="37126" spans="2:4" ht="15" customHeight="1" x14ac:dyDescent="0.25">
      <c r="B37126" s="683"/>
      <c r="C37126" s="683"/>
      <c r="D37126" s="684"/>
    </row>
    <row r="37127" spans="2:4" ht="15" customHeight="1" x14ac:dyDescent="0.25">
      <c r="B37127" s="683"/>
      <c r="C37127" s="683"/>
      <c r="D37127" s="684"/>
    </row>
    <row r="37128" spans="2:4" ht="15" customHeight="1" x14ac:dyDescent="0.25">
      <c r="B37128" s="683"/>
      <c r="C37128" s="683"/>
      <c r="D37128" s="684"/>
    </row>
    <row r="37129" spans="2:4" ht="15" customHeight="1" x14ac:dyDescent="0.25">
      <c r="B37129" s="683"/>
      <c r="C37129" s="683"/>
      <c r="D37129" s="684"/>
    </row>
    <row r="37130" spans="2:4" ht="15" customHeight="1" x14ac:dyDescent="0.25">
      <c r="B37130" s="683"/>
      <c r="C37130" s="683"/>
      <c r="D37130" s="684"/>
    </row>
    <row r="37131" spans="2:4" ht="15" customHeight="1" x14ac:dyDescent="0.25">
      <c r="B37131" s="683"/>
      <c r="C37131" s="683"/>
      <c r="D37131" s="684"/>
    </row>
    <row r="37132" spans="2:4" ht="15" customHeight="1" x14ac:dyDescent="0.25">
      <c r="B37132" s="683"/>
      <c r="C37132" s="683"/>
      <c r="D37132" s="684"/>
    </row>
    <row r="37133" spans="2:4" ht="15" customHeight="1" x14ac:dyDescent="0.25">
      <c r="B37133" s="683"/>
      <c r="C37133" s="683"/>
      <c r="D37133" s="684"/>
    </row>
    <row r="37134" spans="2:4" ht="15" customHeight="1" x14ac:dyDescent="0.25">
      <c r="B37134" s="683"/>
      <c r="C37134" s="683"/>
      <c r="D37134" s="684"/>
    </row>
    <row r="37135" spans="2:4" ht="15" customHeight="1" x14ac:dyDescent="0.25">
      <c r="B37135" s="683"/>
      <c r="C37135" s="683"/>
      <c r="D37135" s="684"/>
    </row>
    <row r="37136" spans="2:4" ht="15" customHeight="1" x14ac:dyDescent="0.25">
      <c r="B37136" s="683"/>
      <c r="C37136" s="683"/>
      <c r="D37136" s="684"/>
    </row>
    <row r="37137" spans="2:4" ht="15" customHeight="1" x14ac:dyDescent="0.25">
      <c r="B37137" s="683"/>
      <c r="C37137" s="683"/>
      <c r="D37137" s="684"/>
    </row>
    <row r="37138" spans="2:4" ht="15" customHeight="1" x14ac:dyDescent="0.25">
      <c r="B37138" s="683"/>
      <c r="C37138" s="683"/>
      <c r="D37138" s="684"/>
    </row>
    <row r="37139" spans="2:4" ht="15" customHeight="1" x14ac:dyDescent="0.25">
      <c r="B37139" s="683"/>
      <c r="C37139" s="683"/>
      <c r="D37139" s="684"/>
    </row>
    <row r="37140" spans="2:4" ht="15" customHeight="1" x14ac:dyDescent="0.25">
      <c r="B37140" s="683"/>
      <c r="C37140" s="683"/>
      <c r="D37140" s="684"/>
    </row>
    <row r="37141" spans="2:4" ht="15" customHeight="1" x14ac:dyDescent="0.25">
      <c r="B37141" s="683"/>
      <c r="C37141" s="683"/>
      <c r="D37141" s="684"/>
    </row>
    <row r="37142" spans="2:4" ht="15" customHeight="1" x14ac:dyDescent="0.25">
      <c r="B37142" s="683"/>
      <c r="C37142" s="683"/>
      <c r="D37142" s="684"/>
    </row>
    <row r="37143" spans="2:4" ht="15" customHeight="1" x14ac:dyDescent="0.25">
      <c r="B37143" s="683"/>
      <c r="C37143" s="683"/>
      <c r="D37143" s="684"/>
    </row>
    <row r="37144" spans="2:4" ht="15" customHeight="1" x14ac:dyDescent="0.25">
      <c r="B37144" s="683"/>
      <c r="C37144" s="683"/>
      <c r="D37144" s="684"/>
    </row>
    <row r="37145" spans="2:4" ht="15" customHeight="1" x14ac:dyDescent="0.25">
      <c r="B37145" s="683"/>
      <c r="C37145" s="683"/>
      <c r="D37145" s="684"/>
    </row>
    <row r="37146" spans="2:4" ht="15" customHeight="1" x14ac:dyDescent="0.25">
      <c r="B37146" s="683"/>
      <c r="C37146" s="683"/>
      <c r="D37146" s="684"/>
    </row>
    <row r="37147" spans="2:4" ht="15" customHeight="1" x14ac:dyDescent="0.25">
      <c r="B37147" s="683"/>
      <c r="C37147" s="683"/>
      <c r="D37147" s="684"/>
    </row>
    <row r="37148" spans="2:4" ht="15" customHeight="1" x14ac:dyDescent="0.25">
      <c r="B37148" s="683"/>
      <c r="C37148" s="683"/>
      <c r="D37148" s="684"/>
    </row>
    <row r="37149" spans="2:4" ht="15" customHeight="1" x14ac:dyDescent="0.25">
      <c r="B37149" s="683"/>
      <c r="C37149" s="683"/>
      <c r="D37149" s="684"/>
    </row>
    <row r="37150" spans="2:4" ht="15" customHeight="1" x14ac:dyDescent="0.25">
      <c r="B37150" s="683"/>
      <c r="C37150" s="683"/>
      <c r="D37150" s="684"/>
    </row>
    <row r="37151" spans="2:4" ht="15" customHeight="1" x14ac:dyDescent="0.25">
      <c r="B37151" s="683"/>
      <c r="C37151" s="683"/>
      <c r="D37151" s="684"/>
    </row>
    <row r="37152" spans="2:4" ht="15" customHeight="1" x14ac:dyDescent="0.25">
      <c r="B37152" s="683"/>
      <c r="C37152" s="683"/>
      <c r="D37152" s="684"/>
    </row>
    <row r="37153" spans="2:4" ht="15" customHeight="1" x14ac:dyDescent="0.25">
      <c r="B37153" s="683"/>
      <c r="C37153" s="683"/>
      <c r="D37153" s="684"/>
    </row>
    <row r="37154" spans="2:4" ht="15" customHeight="1" x14ac:dyDescent="0.25">
      <c r="B37154" s="683"/>
      <c r="C37154" s="683"/>
      <c r="D37154" s="684"/>
    </row>
    <row r="37155" spans="2:4" ht="15" customHeight="1" x14ac:dyDescent="0.25">
      <c r="B37155" s="683"/>
      <c r="C37155" s="683"/>
      <c r="D37155" s="684"/>
    </row>
    <row r="37156" spans="2:4" ht="15" customHeight="1" x14ac:dyDescent="0.25">
      <c r="B37156" s="683"/>
      <c r="C37156" s="683"/>
      <c r="D37156" s="684"/>
    </row>
    <row r="37157" spans="2:4" ht="15" customHeight="1" x14ac:dyDescent="0.25">
      <c r="B37157" s="683"/>
      <c r="C37157" s="683"/>
      <c r="D37157" s="684"/>
    </row>
    <row r="37158" spans="2:4" ht="15" customHeight="1" x14ac:dyDescent="0.25">
      <c r="B37158" s="683"/>
      <c r="C37158" s="683"/>
      <c r="D37158" s="684"/>
    </row>
    <row r="37159" spans="2:4" ht="15" customHeight="1" x14ac:dyDescent="0.25">
      <c r="B37159" s="683"/>
      <c r="C37159" s="683"/>
      <c r="D37159" s="684"/>
    </row>
    <row r="37160" spans="2:4" ht="15" customHeight="1" x14ac:dyDescent="0.25">
      <c r="B37160" s="683"/>
      <c r="C37160" s="683"/>
      <c r="D37160" s="684"/>
    </row>
    <row r="37161" spans="2:4" ht="15" customHeight="1" x14ac:dyDescent="0.25">
      <c r="B37161" s="683"/>
      <c r="C37161" s="683"/>
      <c r="D37161" s="684"/>
    </row>
    <row r="37162" spans="2:4" ht="15" customHeight="1" x14ac:dyDescent="0.25">
      <c r="B37162" s="683"/>
      <c r="C37162" s="683"/>
      <c r="D37162" s="684"/>
    </row>
    <row r="37163" spans="2:4" ht="15" customHeight="1" x14ac:dyDescent="0.25">
      <c r="B37163" s="683"/>
      <c r="C37163" s="683"/>
      <c r="D37163" s="684"/>
    </row>
    <row r="37164" spans="2:4" ht="15" customHeight="1" x14ac:dyDescent="0.25">
      <c r="B37164" s="683"/>
      <c r="C37164" s="683"/>
      <c r="D37164" s="684"/>
    </row>
    <row r="37165" spans="2:4" ht="15" customHeight="1" x14ac:dyDescent="0.25">
      <c r="B37165" s="683"/>
      <c r="C37165" s="683"/>
      <c r="D37165" s="684"/>
    </row>
    <row r="37166" spans="2:4" ht="15" customHeight="1" x14ac:dyDescent="0.25">
      <c r="B37166" s="683"/>
      <c r="C37166" s="683"/>
      <c r="D37166" s="684"/>
    </row>
    <row r="37167" spans="2:4" ht="15" customHeight="1" x14ac:dyDescent="0.25">
      <c r="B37167" s="683"/>
      <c r="C37167" s="683"/>
      <c r="D37167" s="684"/>
    </row>
    <row r="37168" spans="2:4" ht="15" customHeight="1" x14ac:dyDescent="0.25">
      <c r="B37168" s="683"/>
      <c r="C37168" s="683"/>
      <c r="D37168" s="684"/>
    </row>
    <row r="37169" spans="2:4" ht="15" customHeight="1" x14ac:dyDescent="0.25">
      <c r="B37169" s="683"/>
      <c r="C37169" s="683"/>
      <c r="D37169" s="684"/>
    </row>
    <row r="37170" spans="2:4" ht="15" customHeight="1" x14ac:dyDescent="0.25">
      <c r="B37170" s="683"/>
      <c r="C37170" s="683"/>
      <c r="D37170" s="684"/>
    </row>
    <row r="37171" spans="2:4" ht="15" customHeight="1" x14ac:dyDescent="0.25">
      <c r="B37171" s="683"/>
      <c r="C37171" s="683"/>
      <c r="D37171" s="684"/>
    </row>
    <row r="37172" spans="2:4" ht="15" customHeight="1" x14ac:dyDescent="0.25">
      <c r="B37172" s="683"/>
      <c r="C37172" s="683"/>
      <c r="D37172" s="684"/>
    </row>
    <row r="37173" spans="2:4" ht="15" customHeight="1" x14ac:dyDescent="0.25">
      <c r="B37173" s="683"/>
      <c r="C37173" s="683"/>
      <c r="D37173" s="684"/>
    </row>
    <row r="37174" spans="2:4" ht="15" customHeight="1" x14ac:dyDescent="0.25">
      <c r="B37174" s="683"/>
      <c r="C37174" s="683"/>
      <c r="D37174" s="684"/>
    </row>
    <row r="37175" spans="2:4" ht="15" customHeight="1" x14ac:dyDescent="0.25">
      <c r="B37175" s="683"/>
      <c r="C37175" s="683"/>
      <c r="D37175" s="684"/>
    </row>
    <row r="37176" spans="2:4" ht="15" customHeight="1" x14ac:dyDescent="0.25">
      <c r="B37176" s="683"/>
      <c r="C37176" s="683"/>
      <c r="D37176" s="684"/>
    </row>
    <row r="37177" spans="2:4" ht="15" customHeight="1" x14ac:dyDescent="0.25">
      <c r="B37177" s="683"/>
      <c r="C37177" s="683"/>
      <c r="D37177" s="684"/>
    </row>
    <row r="37178" spans="2:4" ht="15" customHeight="1" x14ac:dyDescent="0.25">
      <c r="B37178" s="683"/>
      <c r="C37178" s="683"/>
      <c r="D37178" s="684"/>
    </row>
    <row r="37179" spans="2:4" ht="15" customHeight="1" x14ac:dyDescent="0.25">
      <c r="B37179" s="683"/>
      <c r="C37179" s="683"/>
      <c r="D37179" s="684"/>
    </row>
    <row r="37180" spans="2:4" ht="15" customHeight="1" x14ac:dyDescent="0.25">
      <c r="B37180" s="683"/>
      <c r="C37180" s="683"/>
      <c r="D37180" s="684"/>
    </row>
    <row r="37181" spans="2:4" ht="15" customHeight="1" x14ac:dyDescent="0.25">
      <c r="B37181" s="683"/>
      <c r="C37181" s="683"/>
      <c r="D37181" s="684"/>
    </row>
    <row r="37182" spans="2:4" ht="15" customHeight="1" x14ac:dyDescent="0.25">
      <c r="B37182" s="683"/>
      <c r="C37182" s="683"/>
      <c r="D37182" s="684"/>
    </row>
    <row r="37183" spans="2:4" ht="15" customHeight="1" x14ac:dyDescent="0.25">
      <c r="B37183" s="683"/>
      <c r="C37183" s="683"/>
      <c r="D37183" s="684"/>
    </row>
    <row r="37184" spans="2:4" ht="15" customHeight="1" x14ac:dyDescent="0.25">
      <c r="B37184" s="683"/>
      <c r="C37184" s="683"/>
      <c r="D37184" s="684"/>
    </row>
    <row r="37185" spans="2:4" ht="15" customHeight="1" x14ac:dyDescent="0.25">
      <c r="B37185" s="683"/>
      <c r="C37185" s="683"/>
      <c r="D37185" s="684"/>
    </row>
    <row r="37186" spans="2:4" ht="15" customHeight="1" x14ac:dyDescent="0.25">
      <c r="B37186" s="683"/>
      <c r="C37186" s="683"/>
      <c r="D37186" s="684"/>
    </row>
    <row r="37187" spans="2:4" ht="15" customHeight="1" x14ac:dyDescent="0.25">
      <c r="B37187" s="683"/>
      <c r="C37187" s="683"/>
      <c r="D37187" s="684"/>
    </row>
    <row r="37188" spans="2:4" ht="15" customHeight="1" x14ac:dyDescent="0.25">
      <c r="B37188" s="683"/>
      <c r="C37188" s="683"/>
      <c r="D37188" s="684"/>
    </row>
    <row r="37189" spans="2:4" ht="15" customHeight="1" x14ac:dyDescent="0.25">
      <c r="B37189" s="683"/>
      <c r="C37189" s="683"/>
      <c r="D37189" s="684"/>
    </row>
    <row r="37190" spans="2:4" ht="15" customHeight="1" x14ac:dyDescent="0.25">
      <c r="B37190" s="683"/>
      <c r="C37190" s="683"/>
      <c r="D37190" s="684"/>
    </row>
    <row r="37191" spans="2:4" ht="15" customHeight="1" x14ac:dyDescent="0.25">
      <c r="B37191" s="683"/>
      <c r="C37191" s="683"/>
      <c r="D37191" s="684"/>
    </row>
    <row r="37192" spans="2:4" ht="15" customHeight="1" x14ac:dyDescent="0.25">
      <c r="B37192" s="683"/>
      <c r="C37192" s="683"/>
      <c r="D37192" s="684"/>
    </row>
    <row r="37193" spans="2:4" ht="15" customHeight="1" x14ac:dyDescent="0.25">
      <c r="B37193" s="683"/>
      <c r="C37193" s="683"/>
      <c r="D37193" s="684"/>
    </row>
    <row r="37194" spans="2:4" ht="15" customHeight="1" x14ac:dyDescent="0.25">
      <c r="B37194" s="683"/>
      <c r="C37194" s="683"/>
      <c r="D37194" s="684"/>
    </row>
    <row r="37195" spans="2:4" ht="15" customHeight="1" x14ac:dyDescent="0.25">
      <c r="B37195" s="683"/>
      <c r="C37195" s="683"/>
      <c r="D37195" s="684"/>
    </row>
    <row r="37196" spans="2:4" ht="15" customHeight="1" x14ac:dyDescent="0.25">
      <c r="B37196" s="683"/>
      <c r="C37196" s="683"/>
      <c r="D37196" s="684"/>
    </row>
    <row r="37197" spans="2:4" ht="15" customHeight="1" x14ac:dyDescent="0.25">
      <c r="B37197" s="683"/>
      <c r="C37197" s="683"/>
      <c r="D37197" s="684"/>
    </row>
    <row r="37198" spans="2:4" ht="15" customHeight="1" x14ac:dyDescent="0.25">
      <c r="B37198" s="683"/>
      <c r="C37198" s="683"/>
      <c r="D37198" s="684"/>
    </row>
    <row r="37199" spans="2:4" ht="15" customHeight="1" x14ac:dyDescent="0.25">
      <c r="B37199" s="683"/>
      <c r="C37199" s="683"/>
      <c r="D37199" s="684"/>
    </row>
    <row r="37200" spans="2:4" ht="15" customHeight="1" x14ac:dyDescent="0.25">
      <c r="B37200" s="683"/>
      <c r="C37200" s="683"/>
      <c r="D37200" s="684"/>
    </row>
    <row r="37201" spans="2:4" ht="15" customHeight="1" x14ac:dyDescent="0.25">
      <c r="B37201" s="683"/>
      <c r="C37201" s="683"/>
      <c r="D37201" s="684"/>
    </row>
    <row r="37202" spans="2:4" ht="15" customHeight="1" x14ac:dyDescent="0.25">
      <c r="B37202" s="683"/>
      <c r="C37202" s="683"/>
      <c r="D37202" s="684"/>
    </row>
    <row r="37203" spans="2:4" ht="15" customHeight="1" x14ac:dyDescent="0.25">
      <c r="B37203" s="683"/>
      <c r="C37203" s="683"/>
      <c r="D37203" s="684"/>
    </row>
    <row r="37204" spans="2:4" ht="15" customHeight="1" x14ac:dyDescent="0.25">
      <c r="B37204" s="683"/>
      <c r="C37204" s="683"/>
      <c r="D37204" s="684"/>
    </row>
    <row r="37205" spans="2:4" ht="15" customHeight="1" x14ac:dyDescent="0.25">
      <c r="B37205" s="683"/>
      <c r="C37205" s="683"/>
      <c r="D37205" s="684"/>
    </row>
    <row r="37206" spans="2:4" ht="15" customHeight="1" x14ac:dyDescent="0.25">
      <c r="B37206" s="683"/>
      <c r="C37206" s="683"/>
      <c r="D37206" s="684"/>
    </row>
    <row r="37207" spans="2:4" ht="15" customHeight="1" x14ac:dyDescent="0.25">
      <c r="B37207" s="683"/>
      <c r="C37207" s="683"/>
      <c r="D37207" s="684"/>
    </row>
    <row r="37208" spans="2:4" ht="15" customHeight="1" x14ac:dyDescent="0.25">
      <c r="B37208" s="683"/>
      <c r="C37208" s="683"/>
      <c r="D37208" s="684"/>
    </row>
    <row r="37209" spans="2:4" ht="15" customHeight="1" x14ac:dyDescent="0.25">
      <c r="B37209" s="683"/>
      <c r="C37209" s="683"/>
      <c r="D37209" s="684"/>
    </row>
    <row r="37210" spans="2:4" ht="15" customHeight="1" x14ac:dyDescent="0.25">
      <c r="B37210" s="683"/>
      <c r="C37210" s="683"/>
      <c r="D37210" s="684"/>
    </row>
    <row r="37211" spans="2:4" ht="15" customHeight="1" x14ac:dyDescent="0.25">
      <c r="B37211" s="683"/>
      <c r="C37211" s="683"/>
      <c r="D37211" s="684"/>
    </row>
    <row r="37212" spans="2:4" ht="15" customHeight="1" x14ac:dyDescent="0.25">
      <c r="B37212" s="683"/>
      <c r="C37212" s="683"/>
      <c r="D37212" s="684"/>
    </row>
    <row r="37213" spans="2:4" ht="15" customHeight="1" x14ac:dyDescent="0.25">
      <c r="B37213" s="683"/>
      <c r="C37213" s="683"/>
      <c r="D37213" s="684"/>
    </row>
    <row r="37214" spans="2:4" ht="15" customHeight="1" x14ac:dyDescent="0.25">
      <c r="B37214" s="683"/>
      <c r="C37214" s="683"/>
      <c r="D37214" s="684"/>
    </row>
    <row r="37215" spans="2:4" ht="15" customHeight="1" x14ac:dyDescent="0.25">
      <c r="B37215" s="683"/>
      <c r="C37215" s="683"/>
      <c r="D37215" s="684"/>
    </row>
    <row r="37216" spans="2:4" ht="15" customHeight="1" x14ac:dyDescent="0.25">
      <c r="B37216" s="683"/>
      <c r="C37216" s="683"/>
      <c r="D37216" s="684"/>
    </row>
    <row r="37217" spans="2:4" ht="15" customHeight="1" x14ac:dyDescent="0.25">
      <c r="B37217" s="683"/>
      <c r="C37217" s="683"/>
      <c r="D37217" s="684"/>
    </row>
    <row r="37218" spans="2:4" ht="15" customHeight="1" x14ac:dyDescent="0.25">
      <c r="B37218" s="683"/>
      <c r="C37218" s="683"/>
      <c r="D37218" s="684"/>
    </row>
    <row r="37219" spans="2:4" ht="15" customHeight="1" x14ac:dyDescent="0.25">
      <c r="B37219" s="683"/>
      <c r="C37219" s="683"/>
      <c r="D37219" s="684"/>
    </row>
    <row r="37220" spans="2:4" ht="15" customHeight="1" x14ac:dyDescent="0.25">
      <c r="B37220" s="683"/>
      <c r="C37220" s="683"/>
      <c r="D37220" s="684"/>
    </row>
    <row r="37221" spans="2:4" ht="15" customHeight="1" x14ac:dyDescent="0.25">
      <c r="B37221" s="683"/>
      <c r="C37221" s="683"/>
      <c r="D37221" s="684"/>
    </row>
    <row r="37222" spans="2:4" ht="15" customHeight="1" x14ac:dyDescent="0.25">
      <c r="B37222" s="683"/>
      <c r="C37222" s="683"/>
      <c r="D37222" s="684"/>
    </row>
    <row r="37223" spans="2:4" ht="15" customHeight="1" x14ac:dyDescent="0.25">
      <c r="B37223" s="683"/>
      <c r="C37223" s="683"/>
      <c r="D37223" s="684"/>
    </row>
    <row r="37224" spans="2:4" ht="15" customHeight="1" x14ac:dyDescent="0.25">
      <c r="B37224" s="683"/>
      <c r="C37224" s="683"/>
      <c r="D37224" s="684"/>
    </row>
    <row r="37225" spans="2:4" ht="15" customHeight="1" x14ac:dyDescent="0.25">
      <c r="B37225" s="683"/>
      <c r="C37225" s="683"/>
      <c r="D37225" s="684"/>
    </row>
    <row r="37226" spans="2:4" ht="15" customHeight="1" x14ac:dyDescent="0.25">
      <c r="B37226" s="683"/>
      <c r="C37226" s="683"/>
      <c r="D37226" s="684"/>
    </row>
    <row r="37227" spans="2:4" ht="15" customHeight="1" x14ac:dyDescent="0.25">
      <c r="B37227" s="683"/>
      <c r="C37227" s="683"/>
      <c r="D37227" s="684"/>
    </row>
    <row r="37228" spans="2:4" ht="15" customHeight="1" x14ac:dyDescent="0.25">
      <c r="B37228" s="683"/>
      <c r="C37228" s="683"/>
      <c r="D37228" s="684"/>
    </row>
    <row r="37229" spans="2:4" ht="15" customHeight="1" x14ac:dyDescent="0.25">
      <c r="B37229" s="683"/>
      <c r="C37229" s="683"/>
      <c r="D37229" s="684"/>
    </row>
    <row r="37230" spans="2:4" ht="15" customHeight="1" x14ac:dyDescent="0.25">
      <c r="B37230" s="683"/>
      <c r="C37230" s="683"/>
      <c r="D37230" s="684"/>
    </row>
    <row r="37231" spans="2:4" ht="15" customHeight="1" x14ac:dyDescent="0.25">
      <c r="B37231" s="683"/>
      <c r="C37231" s="683"/>
      <c r="D37231" s="684"/>
    </row>
    <row r="37232" spans="2:4" ht="15" customHeight="1" x14ac:dyDescent="0.25">
      <c r="B37232" s="683"/>
      <c r="C37232" s="683"/>
      <c r="D37232" s="684"/>
    </row>
    <row r="37233" spans="2:4" ht="15" customHeight="1" x14ac:dyDescent="0.25">
      <c r="B37233" s="683"/>
      <c r="C37233" s="683"/>
      <c r="D37233" s="684"/>
    </row>
    <row r="37234" spans="2:4" ht="15" customHeight="1" x14ac:dyDescent="0.25">
      <c r="B37234" s="683"/>
      <c r="C37234" s="683"/>
      <c r="D37234" s="684"/>
    </row>
    <row r="37235" spans="2:4" ht="15" customHeight="1" x14ac:dyDescent="0.25">
      <c r="B37235" s="683"/>
      <c r="C37235" s="683"/>
      <c r="D37235" s="684"/>
    </row>
    <row r="37236" spans="2:4" ht="15" customHeight="1" x14ac:dyDescent="0.25">
      <c r="B37236" s="683"/>
      <c r="C37236" s="683"/>
      <c r="D37236" s="684"/>
    </row>
    <row r="37237" spans="2:4" ht="15" customHeight="1" x14ac:dyDescent="0.25">
      <c r="B37237" s="683"/>
      <c r="C37237" s="683"/>
      <c r="D37237" s="684"/>
    </row>
    <row r="37238" spans="2:4" ht="15" customHeight="1" x14ac:dyDescent="0.25">
      <c r="B37238" s="683"/>
      <c r="C37238" s="683"/>
      <c r="D37238" s="684"/>
    </row>
    <row r="37239" spans="2:4" ht="15" customHeight="1" x14ac:dyDescent="0.25">
      <c r="B37239" s="683"/>
      <c r="C37239" s="683"/>
      <c r="D37239" s="684"/>
    </row>
    <row r="37240" spans="2:4" ht="15" customHeight="1" x14ac:dyDescent="0.25">
      <c r="B37240" s="683"/>
      <c r="C37240" s="683"/>
      <c r="D37240" s="684"/>
    </row>
    <row r="37241" spans="2:4" ht="15" customHeight="1" x14ac:dyDescent="0.25">
      <c r="B37241" s="683"/>
      <c r="C37241" s="683"/>
      <c r="D37241" s="684"/>
    </row>
    <row r="37242" spans="2:4" ht="15" customHeight="1" x14ac:dyDescent="0.25">
      <c r="B37242" s="683"/>
      <c r="C37242" s="683"/>
      <c r="D37242" s="684"/>
    </row>
    <row r="37243" spans="2:4" ht="15" customHeight="1" x14ac:dyDescent="0.25">
      <c r="B37243" s="683"/>
      <c r="C37243" s="683"/>
      <c r="D37243" s="684"/>
    </row>
    <row r="37244" spans="2:4" ht="15" customHeight="1" x14ac:dyDescent="0.25">
      <c r="B37244" s="683"/>
      <c r="C37244" s="683"/>
      <c r="D37244" s="684"/>
    </row>
    <row r="37245" spans="2:4" ht="15" customHeight="1" x14ac:dyDescent="0.25">
      <c r="B37245" s="683"/>
      <c r="C37245" s="683"/>
      <c r="D37245" s="684"/>
    </row>
    <row r="37246" spans="2:4" ht="15" customHeight="1" x14ac:dyDescent="0.25">
      <c r="B37246" s="683"/>
      <c r="C37246" s="683"/>
      <c r="D37246" s="684"/>
    </row>
    <row r="37247" spans="2:4" ht="15" customHeight="1" x14ac:dyDescent="0.25">
      <c r="B37247" s="683"/>
      <c r="C37247" s="683"/>
      <c r="D37247" s="684"/>
    </row>
    <row r="37248" spans="2:4" ht="15" customHeight="1" x14ac:dyDescent="0.25">
      <c r="B37248" s="683"/>
      <c r="C37248" s="683"/>
      <c r="D37248" s="684"/>
    </row>
    <row r="37249" spans="2:4" ht="15" customHeight="1" x14ac:dyDescent="0.25">
      <c r="B37249" s="683"/>
      <c r="C37249" s="683"/>
      <c r="D37249" s="684"/>
    </row>
    <row r="37250" spans="2:4" ht="15" customHeight="1" x14ac:dyDescent="0.25">
      <c r="B37250" s="683"/>
      <c r="C37250" s="683"/>
      <c r="D37250" s="684"/>
    </row>
    <row r="37251" spans="2:4" ht="15" customHeight="1" x14ac:dyDescent="0.25">
      <c r="B37251" s="683"/>
      <c r="C37251" s="683"/>
      <c r="D37251" s="684"/>
    </row>
    <row r="37252" spans="2:4" ht="15" customHeight="1" x14ac:dyDescent="0.25">
      <c r="B37252" s="683"/>
      <c r="C37252" s="683"/>
      <c r="D37252" s="684"/>
    </row>
    <row r="37253" spans="2:4" ht="15" customHeight="1" x14ac:dyDescent="0.25">
      <c r="B37253" s="683"/>
      <c r="C37253" s="683"/>
      <c r="D37253" s="684"/>
    </row>
    <row r="37254" spans="2:4" ht="15" customHeight="1" x14ac:dyDescent="0.25">
      <c r="B37254" s="683"/>
      <c r="C37254" s="683"/>
      <c r="D37254" s="684"/>
    </row>
    <row r="37255" spans="2:4" ht="15" customHeight="1" x14ac:dyDescent="0.25">
      <c r="B37255" s="683"/>
      <c r="C37255" s="683"/>
      <c r="D37255" s="684"/>
    </row>
    <row r="37256" spans="2:4" ht="15" customHeight="1" x14ac:dyDescent="0.25">
      <c r="B37256" s="683"/>
      <c r="C37256" s="683"/>
      <c r="D37256" s="684"/>
    </row>
    <row r="37257" spans="2:4" ht="15" customHeight="1" x14ac:dyDescent="0.25">
      <c r="B37257" s="683"/>
      <c r="C37257" s="683"/>
      <c r="D37257" s="684"/>
    </row>
    <row r="37258" spans="2:4" ht="15" customHeight="1" x14ac:dyDescent="0.25">
      <c r="B37258" s="683"/>
      <c r="C37258" s="683"/>
      <c r="D37258" s="684"/>
    </row>
    <row r="37259" spans="2:4" ht="15" customHeight="1" x14ac:dyDescent="0.25">
      <c r="B37259" s="683"/>
      <c r="C37259" s="683"/>
      <c r="D37259" s="684"/>
    </row>
    <row r="37260" spans="2:4" ht="15" customHeight="1" x14ac:dyDescent="0.25">
      <c r="B37260" s="683"/>
      <c r="C37260" s="683"/>
      <c r="D37260" s="684"/>
    </row>
    <row r="37261" spans="2:4" ht="15" customHeight="1" x14ac:dyDescent="0.25">
      <c r="B37261" s="683"/>
      <c r="C37261" s="683"/>
      <c r="D37261" s="684"/>
    </row>
    <row r="37262" spans="2:4" ht="15" customHeight="1" x14ac:dyDescent="0.25">
      <c r="B37262" s="683"/>
      <c r="C37262" s="683"/>
      <c r="D37262" s="684"/>
    </row>
    <row r="37263" spans="2:4" ht="15" customHeight="1" x14ac:dyDescent="0.25">
      <c r="B37263" s="683"/>
      <c r="C37263" s="683"/>
      <c r="D37263" s="684"/>
    </row>
    <row r="37264" spans="2:4" ht="15" customHeight="1" x14ac:dyDescent="0.25">
      <c r="B37264" s="683"/>
      <c r="C37264" s="683"/>
      <c r="D37264" s="684"/>
    </row>
    <row r="37265" spans="2:4" ht="15" customHeight="1" x14ac:dyDescent="0.25">
      <c r="B37265" s="683"/>
      <c r="C37265" s="683"/>
      <c r="D37265" s="684"/>
    </row>
    <row r="37266" spans="2:4" ht="15" customHeight="1" x14ac:dyDescent="0.25">
      <c r="B37266" s="683"/>
      <c r="C37266" s="683"/>
      <c r="D37266" s="684"/>
    </row>
    <row r="37267" spans="2:4" ht="15" customHeight="1" x14ac:dyDescent="0.25">
      <c r="B37267" s="683"/>
      <c r="C37267" s="683"/>
      <c r="D37267" s="684"/>
    </row>
    <row r="37268" spans="2:4" ht="15" customHeight="1" x14ac:dyDescent="0.25">
      <c r="B37268" s="683"/>
      <c r="C37268" s="683"/>
      <c r="D37268" s="684"/>
    </row>
    <row r="37269" spans="2:4" ht="15" customHeight="1" x14ac:dyDescent="0.25">
      <c r="B37269" s="683"/>
      <c r="C37269" s="683"/>
      <c r="D37269" s="684"/>
    </row>
    <row r="37270" spans="2:4" ht="15" customHeight="1" x14ac:dyDescent="0.25">
      <c r="B37270" s="683"/>
      <c r="C37270" s="683"/>
      <c r="D37270" s="684"/>
    </row>
    <row r="37271" spans="2:4" ht="15" customHeight="1" x14ac:dyDescent="0.25">
      <c r="B37271" s="683"/>
      <c r="C37271" s="683"/>
      <c r="D37271" s="684"/>
    </row>
    <row r="37272" spans="2:4" ht="15" customHeight="1" x14ac:dyDescent="0.25">
      <c r="B37272" s="683"/>
      <c r="C37272" s="683"/>
      <c r="D37272" s="684"/>
    </row>
    <row r="37273" spans="2:4" ht="15" customHeight="1" x14ac:dyDescent="0.25">
      <c r="B37273" s="683"/>
      <c r="C37273" s="683"/>
      <c r="D37273" s="684"/>
    </row>
    <row r="37274" spans="2:4" ht="15" customHeight="1" x14ac:dyDescent="0.25">
      <c r="B37274" s="683"/>
      <c r="C37274" s="683"/>
      <c r="D37274" s="684"/>
    </row>
    <row r="37275" spans="2:4" ht="15" customHeight="1" x14ac:dyDescent="0.25">
      <c r="B37275" s="683"/>
      <c r="C37275" s="683"/>
      <c r="D37275" s="684"/>
    </row>
    <row r="37276" spans="2:4" ht="15" customHeight="1" x14ac:dyDescent="0.25">
      <c r="B37276" s="683"/>
      <c r="C37276" s="683"/>
      <c r="D37276" s="684"/>
    </row>
    <row r="37277" spans="2:4" ht="15" customHeight="1" x14ac:dyDescent="0.25">
      <c r="B37277" s="683"/>
      <c r="C37277" s="683"/>
      <c r="D37277" s="684"/>
    </row>
    <row r="37278" spans="2:4" ht="15" customHeight="1" x14ac:dyDescent="0.25">
      <c r="B37278" s="683"/>
      <c r="C37278" s="683"/>
      <c r="D37278" s="684"/>
    </row>
    <row r="37279" spans="2:4" ht="15" customHeight="1" x14ac:dyDescent="0.25">
      <c r="B37279" s="683"/>
      <c r="C37279" s="683"/>
      <c r="D37279" s="684"/>
    </row>
    <row r="37280" spans="2:4" ht="15" customHeight="1" x14ac:dyDescent="0.25">
      <c r="B37280" s="683"/>
      <c r="C37280" s="683"/>
      <c r="D37280" s="684"/>
    </row>
    <row r="37281" spans="2:4" ht="15" customHeight="1" x14ac:dyDescent="0.25">
      <c r="B37281" s="683"/>
      <c r="C37281" s="683"/>
      <c r="D37281" s="684"/>
    </row>
    <row r="37282" spans="2:4" ht="15" customHeight="1" x14ac:dyDescent="0.25">
      <c r="B37282" s="683"/>
      <c r="C37282" s="683"/>
      <c r="D37282" s="684"/>
    </row>
    <row r="37283" spans="2:4" ht="15" customHeight="1" x14ac:dyDescent="0.25">
      <c r="B37283" s="683"/>
      <c r="C37283" s="683"/>
      <c r="D37283" s="684"/>
    </row>
    <row r="37284" spans="2:4" ht="15" customHeight="1" x14ac:dyDescent="0.25">
      <c r="B37284" s="683"/>
      <c r="C37284" s="683"/>
      <c r="D37284" s="684"/>
    </row>
    <row r="37285" spans="2:4" ht="15" customHeight="1" x14ac:dyDescent="0.25">
      <c r="B37285" s="683"/>
      <c r="C37285" s="683"/>
      <c r="D37285" s="684"/>
    </row>
    <row r="37286" spans="2:4" ht="15" customHeight="1" x14ac:dyDescent="0.25">
      <c r="B37286" s="683"/>
      <c r="C37286" s="683"/>
      <c r="D37286" s="684"/>
    </row>
    <row r="37287" spans="2:4" ht="15" customHeight="1" x14ac:dyDescent="0.25">
      <c r="B37287" s="683"/>
      <c r="C37287" s="683"/>
      <c r="D37287" s="684"/>
    </row>
    <row r="37288" spans="2:4" ht="15" customHeight="1" x14ac:dyDescent="0.25">
      <c r="B37288" s="683"/>
      <c r="C37288" s="683"/>
      <c r="D37288" s="684"/>
    </row>
    <row r="37289" spans="2:4" ht="15" customHeight="1" x14ac:dyDescent="0.25">
      <c r="B37289" s="683"/>
      <c r="C37289" s="683"/>
      <c r="D37289" s="684"/>
    </row>
    <row r="37290" spans="2:4" ht="15" customHeight="1" x14ac:dyDescent="0.25">
      <c r="B37290" s="683"/>
      <c r="C37290" s="683"/>
      <c r="D37290" s="684"/>
    </row>
    <row r="37291" spans="2:4" ht="15" customHeight="1" x14ac:dyDescent="0.25">
      <c r="B37291" s="683"/>
      <c r="C37291" s="683"/>
      <c r="D37291" s="684"/>
    </row>
    <row r="37292" spans="2:4" ht="15" customHeight="1" x14ac:dyDescent="0.25">
      <c r="B37292" s="683"/>
      <c r="C37292" s="683"/>
      <c r="D37292" s="684"/>
    </row>
    <row r="37293" spans="2:4" ht="15" customHeight="1" x14ac:dyDescent="0.25">
      <c r="B37293" s="683"/>
      <c r="C37293" s="683"/>
      <c r="D37293" s="684"/>
    </row>
    <row r="37294" spans="2:4" ht="15" customHeight="1" x14ac:dyDescent="0.25">
      <c r="B37294" s="683"/>
      <c r="C37294" s="683"/>
      <c r="D37294" s="684"/>
    </row>
    <row r="37295" spans="2:4" ht="15" customHeight="1" x14ac:dyDescent="0.25">
      <c r="B37295" s="683"/>
      <c r="C37295" s="683"/>
      <c r="D37295" s="684"/>
    </row>
    <row r="37296" spans="2:4" ht="15" customHeight="1" x14ac:dyDescent="0.25">
      <c r="B37296" s="683"/>
      <c r="C37296" s="683"/>
      <c r="D37296" s="684"/>
    </row>
    <row r="37297" spans="2:4" ht="15" customHeight="1" x14ac:dyDescent="0.25">
      <c r="B37297" s="683"/>
      <c r="C37297" s="683"/>
      <c r="D37297" s="684"/>
    </row>
    <row r="37298" spans="2:4" ht="15" customHeight="1" x14ac:dyDescent="0.25">
      <c r="B37298" s="683"/>
      <c r="C37298" s="683"/>
      <c r="D37298" s="684"/>
    </row>
    <row r="37299" spans="2:4" ht="15" customHeight="1" x14ac:dyDescent="0.25">
      <c r="B37299" s="683"/>
      <c r="C37299" s="683"/>
      <c r="D37299" s="684"/>
    </row>
    <row r="37300" spans="2:4" ht="15" customHeight="1" x14ac:dyDescent="0.25">
      <c r="B37300" s="683"/>
      <c r="C37300" s="683"/>
      <c r="D37300" s="684"/>
    </row>
    <row r="37301" spans="2:4" ht="15" customHeight="1" x14ac:dyDescent="0.25">
      <c r="B37301" s="683"/>
      <c r="C37301" s="683"/>
      <c r="D37301" s="684"/>
    </row>
    <row r="37302" spans="2:4" ht="15" customHeight="1" x14ac:dyDescent="0.25">
      <c r="B37302" s="683"/>
      <c r="C37302" s="683"/>
      <c r="D37302" s="684"/>
    </row>
    <row r="37303" spans="2:4" ht="15" customHeight="1" x14ac:dyDescent="0.25">
      <c r="B37303" s="683"/>
      <c r="C37303" s="683"/>
      <c r="D37303" s="684"/>
    </row>
    <row r="37304" spans="2:4" ht="15" customHeight="1" x14ac:dyDescent="0.25">
      <c r="B37304" s="683"/>
      <c r="C37304" s="683"/>
      <c r="D37304" s="684"/>
    </row>
    <row r="37305" spans="2:4" ht="15" customHeight="1" x14ac:dyDescent="0.25">
      <c r="B37305" s="683"/>
      <c r="C37305" s="683"/>
      <c r="D37305" s="684"/>
    </row>
    <row r="37306" spans="2:4" ht="15" customHeight="1" x14ac:dyDescent="0.25">
      <c r="B37306" s="683"/>
      <c r="C37306" s="683"/>
      <c r="D37306" s="684"/>
    </row>
    <row r="37307" spans="2:4" ht="15" customHeight="1" x14ac:dyDescent="0.25">
      <c r="B37307" s="683"/>
      <c r="C37307" s="683"/>
      <c r="D37307" s="684"/>
    </row>
    <row r="37308" spans="2:4" ht="15" customHeight="1" x14ac:dyDescent="0.25">
      <c r="B37308" s="683"/>
      <c r="C37308" s="683"/>
      <c r="D37308" s="684"/>
    </row>
    <row r="37309" spans="2:4" ht="15" customHeight="1" x14ac:dyDescent="0.25">
      <c r="B37309" s="683"/>
      <c r="C37309" s="683"/>
      <c r="D37309" s="684"/>
    </row>
    <row r="37310" spans="2:4" ht="15" customHeight="1" x14ac:dyDescent="0.25">
      <c r="B37310" s="683"/>
      <c r="C37310" s="683"/>
      <c r="D37310" s="684"/>
    </row>
    <row r="37311" spans="2:4" ht="15" customHeight="1" x14ac:dyDescent="0.25">
      <c r="B37311" s="683"/>
      <c r="C37311" s="683"/>
      <c r="D37311" s="684"/>
    </row>
    <row r="37312" spans="2:4" ht="15" customHeight="1" x14ac:dyDescent="0.25">
      <c r="B37312" s="683"/>
      <c r="C37312" s="683"/>
      <c r="D37312" s="684"/>
    </row>
    <row r="37313" spans="2:4" ht="15" customHeight="1" x14ac:dyDescent="0.25">
      <c r="B37313" s="683"/>
      <c r="C37313" s="683"/>
      <c r="D37313" s="684"/>
    </row>
    <row r="37314" spans="2:4" ht="15" customHeight="1" x14ac:dyDescent="0.25">
      <c r="B37314" s="683"/>
      <c r="C37314" s="683"/>
      <c r="D37314" s="684"/>
    </row>
    <row r="37315" spans="2:4" ht="15" customHeight="1" x14ac:dyDescent="0.25">
      <c r="B37315" s="683"/>
      <c r="C37315" s="683"/>
      <c r="D37315" s="684"/>
    </row>
    <row r="37316" spans="2:4" ht="15" customHeight="1" x14ac:dyDescent="0.25">
      <c r="B37316" s="683"/>
      <c r="C37316" s="683"/>
      <c r="D37316" s="684"/>
    </row>
    <row r="37317" spans="2:4" ht="15" customHeight="1" x14ac:dyDescent="0.25">
      <c r="B37317" s="683"/>
      <c r="C37317" s="683"/>
      <c r="D37317" s="684"/>
    </row>
    <row r="37318" spans="2:4" ht="15" customHeight="1" x14ac:dyDescent="0.25">
      <c r="B37318" s="683"/>
      <c r="C37318" s="683"/>
      <c r="D37318" s="684"/>
    </row>
    <row r="37319" spans="2:4" ht="15" customHeight="1" x14ac:dyDescent="0.25">
      <c r="B37319" s="683"/>
      <c r="C37319" s="683"/>
      <c r="D37319" s="684"/>
    </row>
    <row r="37320" spans="2:4" ht="15" customHeight="1" x14ac:dyDescent="0.25">
      <c r="B37320" s="683"/>
      <c r="C37320" s="683"/>
      <c r="D37320" s="684"/>
    </row>
    <row r="37321" spans="2:4" ht="15" customHeight="1" x14ac:dyDescent="0.25">
      <c r="B37321" s="683"/>
      <c r="C37321" s="683"/>
      <c r="D37321" s="684"/>
    </row>
    <row r="37322" spans="2:4" ht="15" customHeight="1" x14ac:dyDescent="0.25">
      <c r="B37322" s="683"/>
      <c r="C37322" s="683"/>
      <c r="D37322" s="684"/>
    </row>
    <row r="37323" spans="2:4" ht="15" customHeight="1" x14ac:dyDescent="0.25">
      <c r="B37323" s="683"/>
      <c r="C37323" s="683"/>
      <c r="D37323" s="684"/>
    </row>
    <row r="37324" spans="2:4" ht="15" customHeight="1" x14ac:dyDescent="0.25">
      <c r="B37324" s="683"/>
      <c r="C37324" s="683"/>
      <c r="D37324" s="684"/>
    </row>
    <row r="37325" spans="2:4" ht="15" customHeight="1" x14ac:dyDescent="0.25">
      <c r="B37325" s="683"/>
      <c r="C37325" s="683"/>
      <c r="D37325" s="684"/>
    </row>
    <row r="37326" spans="2:4" ht="15" customHeight="1" x14ac:dyDescent="0.25">
      <c r="B37326" s="683"/>
      <c r="C37326" s="683"/>
      <c r="D37326" s="684"/>
    </row>
    <row r="37327" spans="2:4" ht="15" customHeight="1" x14ac:dyDescent="0.25">
      <c r="B37327" s="683"/>
      <c r="C37327" s="683"/>
      <c r="D37327" s="684"/>
    </row>
    <row r="37328" spans="2:4" ht="15" customHeight="1" x14ac:dyDescent="0.25">
      <c r="B37328" s="683"/>
      <c r="C37328" s="683"/>
      <c r="D37328" s="684"/>
    </row>
    <row r="37329" spans="2:4" ht="15" customHeight="1" x14ac:dyDescent="0.25">
      <c r="B37329" s="683"/>
      <c r="C37329" s="683"/>
      <c r="D37329" s="684"/>
    </row>
    <row r="37330" spans="2:4" ht="15" customHeight="1" x14ac:dyDescent="0.25">
      <c r="B37330" s="683"/>
      <c r="C37330" s="683"/>
      <c r="D37330" s="684"/>
    </row>
    <row r="37331" spans="2:4" ht="15" customHeight="1" x14ac:dyDescent="0.25">
      <c r="B37331" s="683"/>
      <c r="C37331" s="683"/>
      <c r="D37331" s="684"/>
    </row>
    <row r="37332" spans="2:4" ht="15" customHeight="1" x14ac:dyDescent="0.25">
      <c r="B37332" s="683"/>
      <c r="C37332" s="683"/>
      <c r="D37332" s="684"/>
    </row>
    <row r="37333" spans="2:4" ht="15" customHeight="1" x14ac:dyDescent="0.25">
      <c r="B37333" s="683"/>
      <c r="C37333" s="683"/>
      <c r="D37333" s="684"/>
    </row>
    <row r="37334" spans="2:4" ht="15" customHeight="1" x14ac:dyDescent="0.25">
      <c r="B37334" s="683"/>
      <c r="C37334" s="683"/>
      <c r="D37334" s="684"/>
    </row>
    <row r="37335" spans="2:4" ht="15" customHeight="1" x14ac:dyDescent="0.25">
      <c r="B37335" s="683"/>
      <c r="C37335" s="683"/>
      <c r="D37335" s="684"/>
    </row>
    <row r="37336" spans="2:4" ht="15" customHeight="1" x14ac:dyDescent="0.25">
      <c r="B37336" s="683"/>
      <c r="C37336" s="683"/>
      <c r="D37336" s="684"/>
    </row>
    <row r="37337" spans="2:4" ht="15" customHeight="1" x14ac:dyDescent="0.25">
      <c r="B37337" s="683"/>
      <c r="C37337" s="683"/>
      <c r="D37337" s="684"/>
    </row>
    <row r="37338" spans="2:4" ht="15" customHeight="1" x14ac:dyDescent="0.25">
      <c r="B37338" s="683"/>
      <c r="C37338" s="683"/>
      <c r="D37338" s="684"/>
    </row>
    <row r="37339" spans="2:4" ht="15" customHeight="1" x14ac:dyDescent="0.25">
      <c r="B37339" s="683"/>
      <c r="C37339" s="683"/>
      <c r="D37339" s="684"/>
    </row>
    <row r="37340" spans="2:4" ht="15" customHeight="1" x14ac:dyDescent="0.25">
      <c r="B37340" s="683"/>
      <c r="C37340" s="683"/>
      <c r="D37340" s="684"/>
    </row>
    <row r="37341" spans="2:4" ht="15" customHeight="1" x14ac:dyDescent="0.25">
      <c r="B37341" s="683"/>
      <c r="C37341" s="683"/>
      <c r="D37341" s="684"/>
    </row>
    <row r="37342" spans="2:4" ht="15" customHeight="1" x14ac:dyDescent="0.25">
      <c r="B37342" s="683"/>
      <c r="C37342" s="683"/>
      <c r="D37342" s="684"/>
    </row>
    <row r="37343" spans="2:4" ht="15" customHeight="1" x14ac:dyDescent="0.25">
      <c r="B37343" s="683"/>
      <c r="C37343" s="683"/>
      <c r="D37343" s="684"/>
    </row>
    <row r="37344" spans="2:4" ht="15" customHeight="1" x14ac:dyDescent="0.25">
      <c r="B37344" s="683"/>
      <c r="C37344" s="683"/>
      <c r="D37344" s="684"/>
    </row>
    <row r="37345" spans="2:4" ht="15" customHeight="1" x14ac:dyDescent="0.25">
      <c r="B37345" s="683"/>
      <c r="C37345" s="683"/>
      <c r="D37345" s="684"/>
    </row>
    <row r="37346" spans="2:4" ht="15" customHeight="1" x14ac:dyDescent="0.25">
      <c r="B37346" s="683"/>
      <c r="C37346" s="683"/>
      <c r="D37346" s="684"/>
    </row>
    <row r="37347" spans="2:4" ht="15" customHeight="1" x14ac:dyDescent="0.25">
      <c r="B37347" s="683"/>
      <c r="C37347" s="683"/>
      <c r="D37347" s="684"/>
    </row>
    <row r="37348" spans="2:4" ht="15" customHeight="1" x14ac:dyDescent="0.25">
      <c r="B37348" s="683"/>
      <c r="C37348" s="683"/>
      <c r="D37348" s="684"/>
    </row>
    <row r="37349" spans="2:4" ht="15" customHeight="1" x14ac:dyDescent="0.25">
      <c r="B37349" s="683"/>
      <c r="C37349" s="683"/>
      <c r="D37349" s="684"/>
    </row>
    <row r="37350" spans="2:4" ht="15" customHeight="1" x14ac:dyDescent="0.25">
      <c r="B37350" s="683"/>
      <c r="C37350" s="683"/>
      <c r="D37350" s="684"/>
    </row>
    <row r="37351" spans="2:4" ht="15" customHeight="1" x14ac:dyDescent="0.25">
      <c r="B37351" s="683"/>
      <c r="C37351" s="683"/>
      <c r="D37351" s="684"/>
    </row>
    <row r="37352" spans="2:4" ht="15" customHeight="1" x14ac:dyDescent="0.25">
      <c r="B37352" s="683"/>
      <c r="C37352" s="683"/>
      <c r="D37352" s="684"/>
    </row>
    <row r="37353" spans="2:4" ht="15" customHeight="1" x14ac:dyDescent="0.25">
      <c r="B37353" s="683"/>
      <c r="C37353" s="683"/>
      <c r="D37353" s="684"/>
    </row>
    <row r="37354" spans="2:4" ht="15" customHeight="1" x14ac:dyDescent="0.25">
      <c r="B37354" s="683"/>
      <c r="C37354" s="683"/>
      <c r="D37354" s="684"/>
    </row>
    <row r="37355" spans="2:4" ht="15" customHeight="1" x14ac:dyDescent="0.25">
      <c r="B37355" s="683"/>
      <c r="C37355" s="683"/>
      <c r="D37355" s="684"/>
    </row>
    <row r="37356" spans="2:4" ht="15" customHeight="1" x14ac:dyDescent="0.25">
      <c r="B37356" s="683"/>
      <c r="C37356" s="683"/>
      <c r="D37356" s="684"/>
    </row>
    <row r="37357" spans="2:4" ht="15" customHeight="1" x14ac:dyDescent="0.25">
      <c r="B37357" s="683"/>
      <c r="C37357" s="683"/>
      <c r="D37357" s="684"/>
    </row>
    <row r="37358" spans="2:4" ht="15" customHeight="1" x14ac:dyDescent="0.25">
      <c r="B37358" s="683"/>
      <c r="C37358" s="683"/>
      <c r="D37358" s="684"/>
    </row>
    <row r="37359" spans="2:4" ht="15" customHeight="1" x14ac:dyDescent="0.25">
      <c r="B37359" s="683"/>
      <c r="C37359" s="683"/>
      <c r="D37359" s="684"/>
    </row>
    <row r="37360" spans="2:4" ht="15" customHeight="1" x14ac:dyDescent="0.25">
      <c r="B37360" s="683"/>
      <c r="C37360" s="683"/>
      <c r="D37360" s="684"/>
    </row>
    <row r="37361" spans="2:4" ht="15" customHeight="1" x14ac:dyDescent="0.25">
      <c r="B37361" s="683"/>
      <c r="C37361" s="683"/>
      <c r="D37361" s="684"/>
    </row>
    <row r="37362" spans="2:4" ht="15" customHeight="1" x14ac:dyDescent="0.25">
      <c r="B37362" s="683"/>
      <c r="C37362" s="683"/>
      <c r="D37362" s="684"/>
    </row>
    <row r="37363" spans="2:4" ht="15" customHeight="1" x14ac:dyDescent="0.25">
      <c r="B37363" s="683"/>
      <c r="C37363" s="683"/>
      <c r="D37363" s="684"/>
    </row>
    <row r="37364" spans="2:4" ht="15" customHeight="1" x14ac:dyDescent="0.25">
      <c r="B37364" s="683"/>
      <c r="C37364" s="683"/>
      <c r="D37364" s="684"/>
    </row>
    <row r="37365" spans="2:4" ht="15" customHeight="1" x14ac:dyDescent="0.25">
      <c r="B37365" s="683"/>
      <c r="C37365" s="683"/>
      <c r="D37365" s="684"/>
    </row>
    <row r="37366" spans="2:4" ht="15" customHeight="1" x14ac:dyDescent="0.25">
      <c r="B37366" s="683"/>
      <c r="C37366" s="683"/>
      <c r="D37366" s="684"/>
    </row>
    <row r="37367" spans="2:4" ht="15" customHeight="1" x14ac:dyDescent="0.25">
      <c r="B37367" s="683"/>
      <c r="C37367" s="683"/>
      <c r="D37367" s="684"/>
    </row>
    <row r="37368" spans="2:4" ht="15" customHeight="1" x14ac:dyDescent="0.25">
      <c r="B37368" s="683"/>
      <c r="C37368" s="683"/>
      <c r="D37368" s="684"/>
    </row>
    <row r="37369" spans="2:4" ht="15" customHeight="1" x14ac:dyDescent="0.25">
      <c r="B37369" s="683"/>
      <c r="C37369" s="683"/>
      <c r="D37369" s="684"/>
    </row>
    <row r="37370" spans="2:4" ht="15" customHeight="1" x14ac:dyDescent="0.25">
      <c r="B37370" s="683"/>
      <c r="C37370" s="683"/>
      <c r="D37370" s="684"/>
    </row>
    <row r="37371" spans="2:4" ht="15" customHeight="1" x14ac:dyDescent="0.25">
      <c r="B37371" s="683"/>
      <c r="C37371" s="683"/>
      <c r="D37371" s="684"/>
    </row>
    <row r="37372" spans="2:4" ht="15" customHeight="1" x14ac:dyDescent="0.25">
      <c r="B37372" s="683"/>
      <c r="C37372" s="683"/>
      <c r="D37372" s="684"/>
    </row>
    <row r="37373" spans="2:4" ht="15" customHeight="1" x14ac:dyDescent="0.25">
      <c r="B37373" s="683"/>
      <c r="C37373" s="683"/>
      <c r="D37373" s="684"/>
    </row>
    <row r="37374" spans="2:4" ht="15" customHeight="1" x14ac:dyDescent="0.25">
      <c r="B37374" s="683"/>
      <c r="C37374" s="683"/>
      <c r="D37374" s="684"/>
    </row>
    <row r="37375" spans="2:4" ht="15" customHeight="1" x14ac:dyDescent="0.25">
      <c r="B37375" s="683"/>
      <c r="C37375" s="683"/>
      <c r="D37375" s="684"/>
    </row>
    <row r="37376" spans="2:4" ht="15" customHeight="1" x14ac:dyDescent="0.25">
      <c r="B37376" s="683"/>
      <c r="C37376" s="683"/>
      <c r="D37376" s="684"/>
    </row>
    <row r="37377" spans="2:4" ht="15" customHeight="1" x14ac:dyDescent="0.25">
      <c r="B37377" s="683"/>
      <c r="C37377" s="683"/>
      <c r="D37377" s="684"/>
    </row>
    <row r="37378" spans="2:4" ht="15" customHeight="1" x14ac:dyDescent="0.25">
      <c r="B37378" s="683"/>
      <c r="C37378" s="683"/>
      <c r="D37378" s="684"/>
    </row>
    <row r="37379" spans="2:4" ht="15" customHeight="1" x14ac:dyDescent="0.25">
      <c r="B37379" s="683"/>
      <c r="C37379" s="683"/>
      <c r="D37379" s="684"/>
    </row>
    <row r="37380" spans="2:4" ht="15" customHeight="1" x14ac:dyDescent="0.25">
      <c r="B37380" s="683"/>
      <c r="C37380" s="683"/>
      <c r="D37380" s="684"/>
    </row>
    <row r="37381" spans="2:4" ht="15" customHeight="1" x14ac:dyDescent="0.25">
      <c r="B37381" s="683"/>
      <c r="C37381" s="683"/>
      <c r="D37381" s="684"/>
    </row>
    <row r="37382" spans="2:4" ht="15" customHeight="1" x14ac:dyDescent="0.25">
      <c r="B37382" s="683"/>
      <c r="C37382" s="683"/>
      <c r="D37382" s="684"/>
    </row>
    <row r="37383" spans="2:4" ht="15" customHeight="1" x14ac:dyDescent="0.25">
      <c r="B37383" s="683"/>
      <c r="C37383" s="683"/>
      <c r="D37383" s="684"/>
    </row>
    <row r="37384" spans="2:4" ht="15" customHeight="1" x14ac:dyDescent="0.25">
      <c r="B37384" s="683"/>
      <c r="C37384" s="683"/>
      <c r="D37384" s="684"/>
    </row>
    <row r="37385" spans="2:4" ht="15" customHeight="1" x14ac:dyDescent="0.25">
      <c r="B37385" s="683"/>
      <c r="C37385" s="683"/>
      <c r="D37385" s="684"/>
    </row>
    <row r="37386" spans="2:4" ht="15" customHeight="1" x14ac:dyDescent="0.25">
      <c r="B37386" s="683"/>
      <c r="C37386" s="683"/>
      <c r="D37386" s="684"/>
    </row>
    <row r="37387" spans="2:4" ht="15" customHeight="1" x14ac:dyDescent="0.25">
      <c r="B37387" s="683"/>
      <c r="C37387" s="683"/>
      <c r="D37387" s="684"/>
    </row>
    <row r="37388" spans="2:4" ht="15" customHeight="1" x14ac:dyDescent="0.25">
      <c r="B37388" s="683"/>
      <c r="C37388" s="683"/>
      <c r="D37388" s="684"/>
    </row>
    <row r="37389" spans="2:4" ht="15" customHeight="1" x14ac:dyDescent="0.25">
      <c r="B37389" s="683"/>
      <c r="C37389" s="683"/>
      <c r="D37389" s="684"/>
    </row>
    <row r="37390" spans="2:4" ht="15" customHeight="1" x14ac:dyDescent="0.25">
      <c r="B37390" s="683"/>
      <c r="C37390" s="683"/>
      <c r="D37390" s="684"/>
    </row>
    <row r="37391" spans="2:4" ht="15" customHeight="1" x14ac:dyDescent="0.25">
      <c r="B37391" s="683"/>
      <c r="C37391" s="683"/>
      <c r="D37391" s="684"/>
    </row>
    <row r="37392" spans="2:4" ht="15" customHeight="1" x14ac:dyDescent="0.25">
      <c r="B37392" s="683"/>
      <c r="C37392" s="683"/>
      <c r="D37392" s="684"/>
    </row>
    <row r="37393" spans="2:4" ht="15" customHeight="1" x14ac:dyDescent="0.25">
      <c r="B37393" s="683"/>
      <c r="C37393" s="683"/>
      <c r="D37393" s="684"/>
    </row>
    <row r="37394" spans="2:4" ht="15" customHeight="1" x14ac:dyDescent="0.25">
      <c r="B37394" s="683"/>
      <c r="C37394" s="683"/>
      <c r="D37394" s="684"/>
    </row>
    <row r="37395" spans="2:4" ht="15" customHeight="1" x14ac:dyDescent="0.25">
      <c r="B37395" s="683"/>
      <c r="C37395" s="683"/>
      <c r="D37395" s="684"/>
    </row>
    <row r="37396" spans="2:4" ht="15" customHeight="1" x14ac:dyDescent="0.25">
      <c r="B37396" s="683"/>
      <c r="C37396" s="683"/>
      <c r="D37396" s="684"/>
    </row>
    <row r="37397" spans="2:4" ht="15" customHeight="1" x14ac:dyDescent="0.25">
      <c r="B37397" s="683"/>
      <c r="C37397" s="683"/>
      <c r="D37397" s="684"/>
    </row>
    <row r="37398" spans="2:4" ht="15" customHeight="1" x14ac:dyDescent="0.25">
      <c r="B37398" s="683"/>
      <c r="C37398" s="683"/>
      <c r="D37398" s="684"/>
    </row>
    <row r="37399" spans="2:4" ht="15" customHeight="1" x14ac:dyDescent="0.25">
      <c r="B37399" s="683"/>
      <c r="C37399" s="683"/>
      <c r="D37399" s="684"/>
    </row>
    <row r="37400" spans="2:4" ht="15" customHeight="1" x14ac:dyDescent="0.25">
      <c r="B37400" s="683"/>
      <c r="C37400" s="683"/>
      <c r="D37400" s="684"/>
    </row>
    <row r="37401" spans="2:4" ht="15" customHeight="1" x14ac:dyDescent="0.25">
      <c r="B37401" s="683"/>
      <c r="C37401" s="683"/>
      <c r="D37401" s="684"/>
    </row>
    <row r="37402" spans="2:4" ht="15" customHeight="1" x14ac:dyDescent="0.25">
      <c r="B37402" s="683"/>
      <c r="C37402" s="683"/>
      <c r="D37402" s="684"/>
    </row>
    <row r="37403" spans="2:4" ht="15" customHeight="1" x14ac:dyDescent="0.25">
      <c r="B37403" s="683"/>
      <c r="C37403" s="683"/>
      <c r="D37403" s="684"/>
    </row>
    <row r="37404" spans="2:4" ht="15" customHeight="1" x14ac:dyDescent="0.25">
      <c r="B37404" s="683"/>
      <c r="C37404" s="683"/>
      <c r="D37404" s="684"/>
    </row>
    <row r="37405" spans="2:4" ht="15" customHeight="1" x14ac:dyDescent="0.25">
      <c r="B37405" s="683"/>
      <c r="C37405" s="683"/>
      <c r="D37405" s="684"/>
    </row>
    <row r="37406" spans="2:4" ht="15" customHeight="1" x14ac:dyDescent="0.25">
      <c r="B37406" s="683"/>
      <c r="C37406" s="683"/>
      <c r="D37406" s="684"/>
    </row>
    <row r="37407" spans="2:4" ht="15" customHeight="1" x14ac:dyDescent="0.25">
      <c r="B37407" s="683"/>
      <c r="C37407" s="683"/>
      <c r="D37407" s="684"/>
    </row>
    <row r="37408" spans="2:4" ht="15" customHeight="1" x14ac:dyDescent="0.25">
      <c r="B37408" s="683"/>
      <c r="C37408" s="683"/>
      <c r="D37408" s="684"/>
    </row>
    <row r="37409" spans="2:4" ht="15" customHeight="1" x14ac:dyDescent="0.25">
      <c r="B37409" s="683"/>
      <c r="C37409" s="683"/>
      <c r="D37409" s="684"/>
    </row>
    <row r="37410" spans="2:4" ht="15" customHeight="1" x14ac:dyDescent="0.25">
      <c r="B37410" s="683"/>
      <c r="C37410" s="683"/>
      <c r="D37410" s="684"/>
    </row>
    <row r="37411" spans="2:4" ht="15" customHeight="1" x14ac:dyDescent="0.25">
      <c r="B37411" s="683"/>
      <c r="C37411" s="683"/>
      <c r="D37411" s="684"/>
    </row>
    <row r="37412" spans="2:4" ht="15" customHeight="1" x14ac:dyDescent="0.25">
      <c r="B37412" s="683"/>
      <c r="C37412" s="683"/>
      <c r="D37412" s="684"/>
    </row>
    <row r="37413" spans="2:4" ht="15" customHeight="1" x14ac:dyDescent="0.25">
      <c r="B37413" s="683"/>
      <c r="C37413" s="683"/>
      <c r="D37413" s="684"/>
    </row>
    <row r="37414" spans="2:4" ht="15" customHeight="1" x14ac:dyDescent="0.25">
      <c r="B37414" s="683"/>
      <c r="C37414" s="683"/>
      <c r="D37414" s="684"/>
    </row>
    <row r="37415" spans="2:4" ht="15" customHeight="1" x14ac:dyDescent="0.25">
      <c r="B37415" s="683"/>
      <c r="C37415" s="683"/>
      <c r="D37415" s="684"/>
    </row>
    <row r="37416" spans="2:4" ht="15" customHeight="1" x14ac:dyDescent="0.25">
      <c r="B37416" s="683"/>
      <c r="C37416" s="683"/>
      <c r="D37416" s="684"/>
    </row>
    <row r="37417" spans="2:4" ht="15" customHeight="1" x14ac:dyDescent="0.25">
      <c r="B37417" s="683"/>
      <c r="C37417" s="683"/>
      <c r="D37417" s="684"/>
    </row>
    <row r="37418" spans="2:4" ht="15" customHeight="1" x14ac:dyDescent="0.25">
      <c r="B37418" s="683"/>
      <c r="C37418" s="683"/>
      <c r="D37418" s="684"/>
    </row>
    <row r="37419" spans="2:4" ht="15" customHeight="1" x14ac:dyDescent="0.25">
      <c r="B37419" s="683"/>
      <c r="C37419" s="683"/>
      <c r="D37419" s="684"/>
    </row>
    <row r="37420" spans="2:4" ht="15" customHeight="1" x14ac:dyDescent="0.25">
      <c r="B37420" s="683"/>
      <c r="C37420" s="683"/>
      <c r="D37420" s="684"/>
    </row>
    <row r="37421" spans="2:4" ht="15" customHeight="1" x14ac:dyDescent="0.25">
      <c r="B37421" s="683"/>
      <c r="C37421" s="683"/>
      <c r="D37421" s="684"/>
    </row>
    <row r="37422" spans="2:4" ht="15" customHeight="1" x14ac:dyDescent="0.25">
      <c r="B37422" s="683"/>
      <c r="C37422" s="683"/>
      <c r="D37422" s="684"/>
    </row>
    <row r="37423" spans="2:4" ht="15" customHeight="1" x14ac:dyDescent="0.25">
      <c r="B37423" s="683"/>
      <c r="C37423" s="683"/>
      <c r="D37423" s="684"/>
    </row>
    <row r="37424" spans="2:4" ht="15" customHeight="1" x14ac:dyDescent="0.25">
      <c r="B37424" s="683"/>
      <c r="C37424" s="683"/>
      <c r="D37424" s="684"/>
    </row>
    <row r="37425" spans="2:4" ht="15" customHeight="1" x14ac:dyDescent="0.25">
      <c r="B37425" s="683"/>
      <c r="C37425" s="683"/>
      <c r="D37425" s="684"/>
    </row>
    <row r="37426" spans="2:4" ht="15" customHeight="1" x14ac:dyDescent="0.25">
      <c r="B37426" s="683"/>
      <c r="C37426" s="683"/>
      <c r="D37426" s="684"/>
    </row>
    <row r="37427" spans="2:4" ht="15" customHeight="1" x14ac:dyDescent="0.25">
      <c r="B37427" s="683"/>
      <c r="C37427" s="683"/>
      <c r="D37427" s="684"/>
    </row>
    <row r="37428" spans="2:4" ht="15" customHeight="1" x14ac:dyDescent="0.25">
      <c r="B37428" s="683"/>
      <c r="C37428" s="683"/>
      <c r="D37428" s="684"/>
    </row>
    <row r="37429" spans="2:4" ht="15" customHeight="1" x14ac:dyDescent="0.25">
      <c r="B37429" s="683"/>
      <c r="C37429" s="683"/>
      <c r="D37429" s="684"/>
    </row>
    <row r="37430" spans="2:4" ht="15" customHeight="1" x14ac:dyDescent="0.25">
      <c r="B37430" s="683"/>
      <c r="C37430" s="683"/>
      <c r="D37430" s="684"/>
    </row>
    <row r="37431" spans="2:4" ht="15" customHeight="1" x14ac:dyDescent="0.25">
      <c r="B37431" s="683"/>
      <c r="C37431" s="683"/>
      <c r="D37431" s="684"/>
    </row>
    <row r="37432" spans="2:4" ht="15" customHeight="1" x14ac:dyDescent="0.25">
      <c r="B37432" s="683"/>
      <c r="C37432" s="683"/>
      <c r="D37432" s="684"/>
    </row>
    <row r="37433" spans="2:4" ht="15" customHeight="1" x14ac:dyDescent="0.25">
      <c r="B37433" s="683"/>
      <c r="C37433" s="683"/>
      <c r="D37433" s="684"/>
    </row>
    <row r="37434" spans="2:4" ht="15" customHeight="1" x14ac:dyDescent="0.25">
      <c r="B37434" s="683"/>
      <c r="C37434" s="683"/>
      <c r="D37434" s="684"/>
    </row>
    <row r="37435" spans="2:4" ht="15" customHeight="1" x14ac:dyDescent="0.25">
      <c r="B37435" s="683"/>
      <c r="C37435" s="683"/>
      <c r="D37435" s="684"/>
    </row>
    <row r="37436" spans="2:4" ht="15" customHeight="1" x14ac:dyDescent="0.25">
      <c r="B37436" s="683"/>
      <c r="C37436" s="683"/>
      <c r="D37436" s="684"/>
    </row>
    <row r="37437" spans="2:4" ht="15" customHeight="1" x14ac:dyDescent="0.25">
      <c r="B37437" s="683"/>
      <c r="C37437" s="683"/>
      <c r="D37437" s="684"/>
    </row>
    <row r="37438" spans="2:4" ht="15" customHeight="1" x14ac:dyDescent="0.25">
      <c r="B37438" s="683"/>
      <c r="C37438" s="683"/>
      <c r="D37438" s="684"/>
    </row>
    <row r="37439" spans="2:4" ht="15" customHeight="1" x14ac:dyDescent="0.25">
      <c r="B37439" s="683"/>
      <c r="C37439" s="683"/>
      <c r="D37439" s="684"/>
    </row>
    <row r="37440" spans="2:4" ht="15" customHeight="1" x14ac:dyDescent="0.25">
      <c r="B37440" s="683"/>
      <c r="C37440" s="683"/>
      <c r="D37440" s="684"/>
    </row>
    <row r="37441" spans="2:4" ht="15" customHeight="1" x14ac:dyDescent="0.25">
      <c r="B37441" s="683"/>
      <c r="C37441" s="683"/>
      <c r="D37441" s="684"/>
    </row>
    <row r="37442" spans="2:4" ht="15" customHeight="1" x14ac:dyDescent="0.25">
      <c r="B37442" s="683"/>
      <c r="C37442" s="683"/>
      <c r="D37442" s="684"/>
    </row>
    <row r="37443" spans="2:4" ht="15" customHeight="1" x14ac:dyDescent="0.25">
      <c r="B37443" s="683"/>
      <c r="C37443" s="683"/>
      <c r="D37443" s="684"/>
    </row>
    <row r="37444" spans="2:4" ht="15" customHeight="1" x14ac:dyDescent="0.25">
      <c r="B37444" s="683"/>
      <c r="C37444" s="683"/>
      <c r="D37444" s="684"/>
    </row>
    <row r="37445" spans="2:4" ht="15" customHeight="1" x14ac:dyDescent="0.25">
      <c r="B37445" s="683"/>
      <c r="C37445" s="683"/>
      <c r="D37445" s="684"/>
    </row>
    <row r="37446" spans="2:4" ht="15" customHeight="1" x14ac:dyDescent="0.25">
      <c r="B37446" s="683"/>
      <c r="C37446" s="683"/>
      <c r="D37446" s="684"/>
    </row>
    <row r="37447" spans="2:4" ht="15" customHeight="1" x14ac:dyDescent="0.25">
      <c r="B37447" s="683"/>
      <c r="C37447" s="683"/>
      <c r="D37447" s="684"/>
    </row>
    <row r="37448" spans="2:4" ht="15" customHeight="1" x14ac:dyDescent="0.25">
      <c r="B37448" s="683"/>
      <c r="C37448" s="683"/>
      <c r="D37448" s="684"/>
    </row>
    <row r="37449" spans="2:4" ht="15" customHeight="1" x14ac:dyDescent="0.25">
      <c r="B37449" s="683"/>
      <c r="C37449" s="683"/>
      <c r="D37449" s="684"/>
    </row>
    <row r="37450" spans="2:4" ht="15" customHeight="1" x14ac:dyDescent="0.25">
      <c r="B37450" s="683"/>
      <c r="C37450" s="683"/>
      <c r="D37450" s="684"/>
    </row>
    <row r="37451" spans="2:4" ht="15" customHeight="1" x14ac:dyDescent="0.25">
      <c r="B37451" s="683"/>
      <c r="C37451" s="683"/>
      <c r="D37451" s="684"/>
    </row>
    <row r="37452" spans="2:4" ht="15" customHeight="1" x14ac:dyDescent="0.25">
      <c r="B37452" s="683"/>
      <c r="C37452" s="683"/>
      <c r="D37452" s="684"/>
    </row>
    <row r="37453" spans="2:4" ht="15" customHeight="1" x14ac:dyDescent="0.25">
      <c r="B37453" s="683"/>
      <c r="C37453" s="683"/>
      <c r="D37453" s="684"/>
    </row>
    <row r="37454" spans="2:4" ht="15" customHeight="1" x14ac:dyDescent="0.25">
      <c r="B37454" s="683"/>
      <c r="C37454" s="683"/>
      <c r="D37454" s="684"/>
    </row>
    <row r="37455" spans="2:4" ht="15" customHeight="1" x14ac:dyDescent="0.25">
      <c r="B37455" s="683"/>
      <c r="C37455" s="683"/>
      <c r="D37455" s="684"/>
    </row>
    <row r="37456" spans="2:4" ht="15" customHeight="1" x14ac:dyDescent="0.25">
      <c r="B37456" s="683"/>
      <c r="C37456" s="683"/>
      <c r="D37456" s="684"/>
    </row>
    <row r="37457" spans="2:4" ht="15" customHeight="1" x14ac:dyDescent="0.25">
      <c r="B37457" s="683"/>
      <c r="C37457" s="683"/>
      <c r="D37457" s="684"/>
    </row>
    <row r="37458" spans="2:4" ht="15" customHeight="1" x14ac:dyDescent="0.25">
      <c r="B37458" s="683"/>
      <c r="C37458" s="683"/>
      <c r="D37458" s="684"/>
    </row>
    <row r="37459" spans="2:4" ht="15" customHeight="1" x14ac:dyDescent="0.25">
      <c r="B37459" s="683"/>
      <c r="C37459" s="683"/>
      <c r="D37459" s="684"/>
    </row>
    <row r="37460" spans="2:4" ht="15" customHeight="1" x14ac:dyDescent="0.25">
      <c r="B37460" s="683"/>
      <c r="C37460" s="683"/>
      <c r="D37460" s="684"/>
    </row>
    <row r="37461" spans="2:4" ht="15" customHeight="1" x14ac:dyDescent="0.25">
      <c r="B37461" s="683"/>
      <c r="C37461" s="683"/>
      <c r="D37461" s="684"/>
    </row>
    <row r="37462" spans="2:4" ht="15" customHeight="1" x14ac:dyDescent="0.25">
      <c r="B37462" s="683"/>
      <c r="C37462" s="683"/>
      <c r="D37462" s="684"/>
    </row>
    <row r="37463" spans="2:4" ht="15" customHeight="1" x14ac:dyDescent="0.25">
      <c r="B37463" s="683"/>
      <c r="C37463" s="683"/>
      <c r="D37463" s="684"/>
    </row>
    <row r="37464" spans="2:4" ht="15" customHeight="1" x14ac:dyDescent="0.25">
      <c r="B37464" s="683"/>
      <c r="C37464" s="683"/>
      <c r="D37464" s="684"/>
    </row>
    <row r="37465" spans="2:4" ht="15" customHeight="1" x14ac:dyDescent="0.25">
      <c r="B37465" s="683"/>
      <c r="C37465" s="683"/>
      <c r="D37465" s="684"/>
    </row>
    <row r="37466" spans="2:4" ht="15" customHeight="1" x14ac:dyDescent="0.25">
      <c r="B37466" s="683"/>
      <c r="C37466" s="683"/>
      <c r="D37466" s="684"/>
    </row>
    <row r="37467" spans="2:4" ht="15" customHeight="1" x14ac:dyDescent="0.25">
      <c r="B37467" s="683"/>
      <c r="C37467" s="683"/>
      <c r="D37467" s="684"/>
    </row>
    <row r="37468" spans="2:4" ht="15" customHeight="1" x14ac:dyDescent="0.25">
      <c r="B37468" s="683"/>
      <c r="C37468" s="683"/>
      <c r="D37468" s="684"/>
    </row>
    <row r="37469" spans="2:4" ht="15" customHeight="1" x14ac:dyDescent="0.25">
      <c r="B37469" s="683"/>
      <c r="C37469" s="683"/>
      <c r="D37469" s="684"/>
    </row>
    <row r="37470" spans="2:4" ht="15" customHeight="1" x14ac:dyDescent="0.25">
      <c r="B37470" s="683"/>
      <c r="C37470" s="683"/>
      <c r="D37470" s="684"/>
    </row>
    <row r="37471" spans="2:4" ht="15" customHeight="1" x14ac:dyDescent="0.25">
      <c r="B37471" s="683"/>
      <c r="C37471" s="683"/>
      <c r="D37471" s="684"/>
    </row>
    <row r="37472" spans="2:4" ht="15" customHeight="1" x14ac:dyDescent="0.25">
      <c r="B37472" s="683"/>
      <c r="C37472" s="683"/>
      <c r="D37472" s="684"/>
    </row>
    <row r="37473" spans="2:4" ht="15" customHeight="1" x14ac:dyDescent="0.25">
      <c r="B37473" s="683"/>
      <c r="C37473" s="683"/>
      <c r="D37473" s="684"/>
    </row>
    <row r="37474" spans="2:4" ht="15" customHeight="1" x14ac:dyDescent="0.25">
      <c r="B37474" s="683"/>
      <c r="C37474" s="683"/>
      <c r="D37474" s="684"/>
    </row>
    <row r="37475" spans="2:4" ht="15" customHeight="1" x14ac:dyDescent="0.25">
      <c r="B37475" s="683"/>
      <c r="C37475" s="683"/>
      <c r="D37475" s="684"/>
    </row>
    <row r="37476" spans="2:4" ht="15" customHeight="1" x14ac:dyDescent="0.25">
      <c r="B37476" s="683"/>
      <c r="C37476" s="683"/>
      <c r="D37476" s="684"/>
    </row>
    <row r="37477" spans="2:4" ht="15" customHeight="1" x14ac:dyDescent="0.25">
      <c r="B37477" s="683"/>
      <c r="C37477" s="683"/>
      <c r="D37477" s="684"/>
    </row>
    <row r="37478" spans="2:4" ht="15" customHeight="1" x14ac:dyDescent="0.25">
      <c r="B37478" s="683"/>
      <c r="C37478" s="683"/>
      <c r="D37478" s="684"/>
    </row>
    <row r="37479" spans="2:4" ht="15" customHeight="1" x14ac:dyDescent="0.25">
      <c r="B37479" s="683"/>
      <c r="C37479" s="683"/>
      <c r="D37479" s="684"/>
    </row>
    <row r="37480" spans="2:4" ht="15" customHeight="1" x14ac:dyDescent="0.25">
      <c r="B37480" s="683"/>
      <c r="C37480" s="683"/>
      <c r="D37480" s="684"/>
    </row>
    <row r="37481" spans="2:4" ht="15" customHeight="1" x14ac:dyDescent="0.25">
      <c r="B37481" s="683"/>
      <c r="C37481" s="683"/>
      <c r="D37481" s="684"/>
    </row>
    <row r="37482" spans="2:4" ht="15" customHeight="1" x14ac:dyDescent="0.25">
      <c r="B37482" s="683"/>
      <c r="C37482" s="683"/>
      <c r="D37482" s="684"/>
    </row>
    <row r="37483" spans="2:4" ht="15" customHeight="1" x14ac:dyDescent="0.25">
      <c r="B37483" s="683"/>
      <c r="C37483" s="683"/>
      <c r="D37483" s="684"/>
    </row>
    <row r="37484" spans="2:4" ht="15" customHeight="1" x14ac:dyDescent="0.25">
      <c r="B37484" s="683"/>
      <c r="C37484" s="683"/>
      <c r="D37484" s="684"/>
    </row>
    <row r="37485" spans="2:4" ht="15" customHeight="1" x14ac:dyDescent="0.25">
      <c r="B37485" s="683"/>
      <c r="C37485" s="683"/>
      <c r="D37485" s="684"/>
    </row>
    <row r="37486" spans="2:4" ht="15" customHeight="1" x14ac:dyDescent="0.25">
      <c r="B37486" s="683"/>
      <c r="C37486" s="683"/>
      <c r="D37486" s="684"/>
    </row>
    <row r="37487" spans="2:4" ht="15" customHeight="1" x14ac:dyDescent="0.25">
      <c r="B37487" s="683"/>
      <c r="C37487" s="683"/>
      <c r="D37487" s="684"/>
    </row>
    <row r="37488" spans="2:4" ht="15" customHeight="1" x14ac:dyDescent="0.25">
      <c r="B37488" s="683"/>
      <c r="C37488" s="683"/>
      <c r="D37488" s="684"/>
    </row>
    <row r="37489" spans="2:4" ht="15" customHeight="1" x14ac:dyDescent="0.25">
      <c r="B37489" s="683"/>
      <c r="C37489" s="683"/>
      <c r="D37489" s="684"/>
    </row>
    <row r="37490" spans="2:4" ht="15" customHeight="1" x14ac:dyDescent="0.25">
      <c r="B37490" s="683"/>
      <c r="C37490" s="683"/>
      <c r="D37490" s="684"/>
    </row>
    <row r="37491" spans="2:4" ht="15" customHeight="1" x14ac:dyDescent="0.25">
      <c r="B37491" s="683"/>
      <c r="C37491" s="683"/>
      <c r="D37491" s="684"/>
    </row>
    <row r="37492" spans="2:4" ht="15" customHeight="1" x14ac:dyDescent="0.25">
      <c r="B37492" s="683"/>
      <c r="C37492" s="683"/>
      <c r="D37492" s="684"/>
    </row>
    <row r="37493" spans="2:4" ht="15" customHeight="1" x14ac:dyDescent="0.25">
      <c r="B37493" s="683"/>
      <c r="C37493" s="683"/>
      <c r="D37493" s="684"/>
    </row>
    <row r="37494" spans="2:4" ht="15" customHeight="1" x14ac:dyDescent="0.25">
      <c r="B37494" s="683"/>
      <c r="C37494" s="683"/>
      <c r="D37494" s="684"/>
    </row>
    <row r="37495" spans="2:4" ht="15" customHeight="1" x14ac:dyDescent="0.25">
      <c r="B37495" s="683"/>
      <c r="C37495" s="683"/>
      <c r="D37495" s="684"/>
    </row>
    <row r="37496" spans="2:4" ht="15" customHeight="1" x14ac:dyDescent="0.25">
      <c r="B37496" s="683"/>
      <c r="C37496" s="683"/>
      <c r="D37496" s="684"/>
    </row>
    <row r="37497" spans="2:4" ht="15" customHeight="1" x14ac:dyDescent="0.25">
      <c r="B37497" s="683"/>
      <c r="C37497" s="683"/>
      <c r="D37497" s="684"/>
    </row>
    <row r="37498" spans="2:4" ht="15" customHeight="1" x14ac:dyDescent="0.25">
      <c r="B37498" s="683"/>
      <c r="C37498" s="683"/>
      <c r="D37498" s="684"/>
    </row>
    <row r="37499" spans="2:4" ht="15" customHeight="1" x14ac:dyDescent="0.25">
      <c r="B37499" s="683"/>
      <c r="C37499" s="683"/>
      <c r="D37499" s="684"/>
    </row>
    <row r="37500" spans="2:4" ht="15" customHeight="1" x14ac:dyDescent="0.25">
      <c r="B37500" s="683"/>
      <c r="C37500" s="683"/>
      <c r="D37500" s="684"/>
    </row>
    <row r="37501" spans="2:4" ht="15" customHeight="1" x14ac:dyDescent="0.25">
      <c r="B37501" s="683"/>
      <c r="C37501" s="683"/>
      <c r="D37501" s="684"/>
    </row>
    <row r="37502" spans="2:4" ht="15" customHeight="1" x14ac:dyDescent="0.25">
      <c r="B37502" s="683"/>
      <c r="C37502" s="683"/>
      <c r="D37502" s="684"/>
    </row>
    <row r="37503" spans="2:4" ht="15" customHeight="1" x14ac:dyDescent="0.25">
      <c r="B37503" s="683"/>
      <c r="C37503" s="683"/>
      <c r="D37503" s="684"/>
    </row>
    <row r="37504" spans="2:4" ht="15" customHeight="1" x14ac:dyDescent="0.25">
      <c r="B37504" s="683"/>
      <c r="C37504" s="683"/>
      <c r="D37504" s="684"/>
    </row>
    <row r="37505" spans="2:4" ht="15" customHeight="1" x14ac:dyDescent="0.25">
      <c r="B37505" s="683"/>
      <c r="C37505" s="683"/>
      <c r="D37505" s="684"/>
    </row>
    <row r="37506" spans="2:4" ht="15" customHeight="1" x14ac:dyDescent="0.25">
      <c r="B37506" s="683"/>
      <c r="C37506" s="683"/>
      <c r="D37506" s="684"/>
    </row>
    <row r="37507" spans="2:4" ht="15" customHeight="1" x14ac:dyDescent="0.25">
      <c r="B37507" s="683"/>
      <c r="C37507" s="683"/>
      <c r="D37507" s="684"/>
    </row>
    <row r="37508" spans="2:4" ht="15" customHeight="1" x14ac:dyDescent="0.25">
      <c r="B37508" s="683"/>
      <c r="C37508" s="683"/>
      <c r="D37508" s="684"/>
    </row>
    <row r="37509" spans="2:4" ht="15" customHeight="1" x14ac:dyDescent="0.25">
      <c r="B37509" s="683"/>
      <c r="C37509" s="683"/>
      <c r="D37509" s="684"/>
    </row>
    <row r="37510" spans="2:4" ht="15" customHeight="1" x14ac:dyDescent="0.25">
      <c r="B37510" s="683"/>
      <c r="C37510" s="683"/>
      <c r="D37510" s="684"/>
    </row>
    <row r="37511" spans="2:4" ht="15" customHeight="1" x14ac:dyDescent="0.25">
      <c r="B37511" s="683"/>
      <c r="C37511" s="683"/>
      <c r="D37511" s="684"/>
    </row>
    <row r="37512" spans="2:4" ht="15" customHeight="1" x14ac:dyDescent="0.25">
      <c r="B37512" s="683"/>
      <c r="C37512" s="683"/>
      <c r="D37512" s="684"/>
    </row>
    <row r="37513" spans="2:4" ht="15" customHeight="1" x14ac:dyDescent="0.25">
      <c r="B37513" s="683"/>
      <c r="C37513" s="683"/>
      <c r="D37513" s="684"/>
    </row>
    <row r="37514" spans="2:4" ht="15" customHeight="1" x14ac:dyDescent="0.25">
      <c r="B37514" s="683"/>
      <c r="C37514" s="683"/>
      <c r="D37514" s="684"/>
    </row>
    <row r="37515" spans="2:4" ht="15" customHeight="1" x14ac:dyDescent="0.25">
      <c r="B37515" s="683"/>
      <c r="C37515" s="683"/>
      <c r="D37515" s="684"/>
    </row>
    <row r="37516" spans="2:4" ht="15" customHeight="1" x14ac:dyDescent="0.25">
      <c r="B37516" s="683"/>
      <c r="C37516" s="683"/>
      <c r="D37516" s="684"/>
    </row>
    <row r="37517" spans="2:4" ht="15" customHeight="1" x14ac:dyDescent="0.25">
      <c r="B37517" s="683"/>
      <c r="C37517" s="683"/>
      <c r="D37517" s="684"/>
    </row>
    <row r="37518" spans="2:4" ht="15" customHeight="1" x14ac:dyDescent="0.25">
      <c r="B37518" s="683"/>
      <c r="C37518" s="683"/>
      <c r="D37518" s="684"/>
    </row>
    <row r="37519" spans="2:4" ht="15" customHeight="1" x14ac:dyDescent="0.25">
      <c r="B37519" s="683"/>
      <c r="C37519" s="683"/>
      <c r="D37519" s="684"/>
    </row>
    <row r="37520" spans="2:4" ht="15" customHeight="1" x14ac:dyDescent="0.25">
      <c r="B37520" s="683"/>
      <c r="C37520" s="683"/>
      <c r="D37520" s="684"/>
    </row>
    <row r="37521" spans="2:4" ht="15" customHeight="1" x14ac:dyDescent="0.25">
      <c r="B37521" s="683"/>
      <c r="C37521" s="683"/>
      <c r="D37521" s="684"/>
    </row>
    <row r="37522" spans="2:4" ht="15" customHeight="1" x14ac:dyDescent="0.25">
      <c r="B37522" s="683"/>
      <c r="C37522" s="683"/>
      <c r="D37522" s="684"/>
    </row>
    <row r="37523" spans="2:4" ht="15" customHeight="1" x14ac:dyDescent="0.25">
      <c r="B37523" s="683"/>
      <c r="C37523" s="683"/>
      <c r="D37523" s="684"/>
    </row>
    <row r="37524" spans="2:4" ht="15" customHeight="1" x14ac:dyDescent="0.25">
      <c r="B37524" s="683"/>
      <c r="C37524" s="683"/>
      <c r="D37524" s="684"/>
    </row>
    <row r="37525" spans="2:4" ht="15" customHeight="1" x14ac:dyDescent="0.25">
      <c r="B37525" s="683"/>
      <c r="C37525" s="683"/>
      <c r="D37525" s="684"/>
    </row>
    <row r="37526" spans="2:4" ht="15" customHeight="1" x14ac:dyDescent="0.25">
      <c r="B37526" s="683"/>
      <c r="C37526" s="683"/>
      <c r="D37526" s="684"/>
    </row>
    <row r="37527" spans="2:4" ht="15" customHeight="1" x14ac:dyDescent="0.25">
      <c r="B37527" s="683"/>
      <c r="C37527" s="683"/>
      <c r="D37527" s="684"/>
    </row>
    <row r="37528" spans="2:4" ht="15" customHeight="1" x14ac:dyDescent="0.25">
      <c r="B37528" s="683"/>
      <c r="C37528" s="683"/>
      <c r="D37528" s="684"/>
    </row>
    <row r="37529" spans="2:4" ht="15" customHeight="1" x14ac:dyDescent="0.25">
      <c r="B37529" s="683"/>
      <c r="C37529" s="683"/>
      <c r="D37529" s="684"/>
    </row>
    <row r="37530" spans="2:4" ht="15" customHeight="1" x14ac:dyDescent="0.25">
      <c r="B37530" s="683"/>
      <c r="C37530" s="683"/>
      <c r="D37530" s="684"/>
    </row>
    <row r="37531" spans="2:4" ht="15" customHeight="1" x14ac:dyDescent="0.25">
      <c r="B37531" s="683"/>
      <c r="C37531" s="683"/>
      <c r="D37531" s="684"/>
    </row>
    <row r="37532" spans="2:4" ht="15" customHeight="1" x14ac:dyDescent="0.25">
      <c r="B37532" s="683"/>
      <c r="C37532" s="683"/>
      <c r="D37532" s="684"/>
    </row>
    <row r="37533" spans="2:4" ht="15" customHeight="1" x14ac:dyDescent="0.25">
      <c r="B37533" s="683"/>
      <c r="C37533" s="683"/>
      <c r="D37533" s="684"/>
    </row>
    <row r="37534" spans="2:4" ht="15" customHeight="1" x14ac:dyDescent="0.25">
      <c r="B37534" s="683"/>
      <c r="C37534" s="683"/>
      <c r="D37534" s="684"/>
    </row>
    <row r="37535" spans="2:4" ht="15" customHeight="1" x14ac:dyDescent="0.25">
      <c r="B37535" s="683"/>
      <c r="C37535" s="683"/>
      <c r="D37535" s="684"/>
    </row>
    <row r="37536" spans="2:4" ht="15" customHeight="1" x14ac:dyDescent="0.25">
      <c r="B37536" s="683"/>
      <c r="C37536" s="683"/>
      <c r="D37536" s="684"/>
    </row>
    <row r="37537" spans="2:4" ht="15" customHeight="1" x14ac:dyDescent="0.25">
      <c r="B37537" s="683"/>
      <c r="C37537" s="683"/>
      <c r="D37537" s="684"/>
    </row>
    <row r="37538" spans="2:4" ht="15" customHeight="1" x14ac:dyDescent="0.25">
      <c r="B37538" s="683"/>
      <c r="C37538" s="683"/>
      <c r="D37538" s="684"/>
    </row>
    <row r="37539" spans="2:4" ht="15" customHeight="1" x14ac:dyDescent="0.25">
      <c r="B37539" s="683"/>
      <c r="C37539" s="683"/>
      <c r="D37539" s="684"/>
    </row>
    <row r="37540" spans="2:4" ht="15" customHeight="1" x14ac:dyDescent="0.25">
      <c r="B37540" s="683"/>
      <c r="C37540" s="683"/>
      <c r="D37540" s="684"/>
    </row>
    <row r="37541" spans="2:4" ht="15" customHeight="1" x14ac:dyDescent="0.25">
      <c r="B37541" s="683"/>
      <c r="C37541" s="683"/>
      <c r="D37541" s="684"/>
    </row>
    <row r="37542" spans="2:4" ht="15" customHeight="1" x14ac:dyDescent="0.25">
      <c r="B37542" s="683"/>
      <c r="C37542" s="683"/>
      <c r="D37542" s="684"/>
    </row>
    <row r="37543" spans="2:4" ht="15" customHeight="1" x14ac:dyDescent="0.25">
      <c r="B37543" s="683"/>
      <c r="C37543" s="683"/>
      <c r="D37543" s="684"/>
    </row>
    <row r="37544" spans="2:4" ht="15" customHeight="1" x14ac:dyDescent="0.25">
      <c r="B37544" s="683"/>
      <c r="C37544" s="683"/>
      <c r="D37544" s="684"/>
    </row>
    <row r="37545" spans="2:4" ht="15" customHeight="1" x14ac:dyDescent="0.25">
      <c r="B37545" s="683"/>
      <c r="C37545" s="683"/>
      <c r="D37545" s="684"/>
    </row>
    <row r="37546" spans="2:4" ht="15" customHeight="1" x14ac:dyDescent="0.25">
      <c r="B37546" s="683"/>
      <c r="C37546" s="683"/>
      <c r="D37546" s="684"/>
    </row>
    <row r="37547" spans="2:4" ht="15" customHeight="1" x14ac:dyDescent="0.25">
      <c r="B37547" s="683"/>
      <c r="C37547" s="683"/>
      <c r="D37547" s="684"/>
    </row>
    <row r="37548" spans="2:4" ht="15" customHeight="1" x14ac:dyDescent="0.25">
      <c r="B37548" s="683"/>
      <c r="C37548" s="683"/>
      <c r="D37548" s="684"/>
    </row>
    <row r="37549" spans="2:4" ht="15" customHeight="1" x14ac:dyDescent="0.25">
      <c r="B37549" s="683"/>
      <c r="C37549" s="683"/>
      <c r="D37549" s="684"/>
    </row>
    <row r="37550" spans="2:4" ht="15" customHeight="1" x14ac:dyDescent="0.25">
      <c r="B37550" s="683"/>
      <c r="C37550" s="683"/>
      <c r="D37550" s="684"/>
    </row>
    <row r="37551" spans="2:4" ht="15" customHeight="1" x14ac:dyDescent="0.25">
      <c r="B37551" s="683"/>
      <c r="C37551" s="683"/>
      <c r="D37551" s="684"/>
    </row>
    <row r="37552" spans="2:4" ht="15" customHeight="1" x14ac:dyDescent="0.25">
      <c r="B37552" s="683"/>
      <c r="C37552" s="683"/>
      <c r="D37552" s="684"/>
    </row>
    <row r="37553" spans="2:4" ht="15" customHeight="1" x14ac:dyDescent="0.25">
      <c r="B37553" s="683"/>
      <c r="C37553" s="683"/>
      <c r="D37553" s="684"/>
    </row>
    <row r="37554" spans="2:4" ht="15" customHeight="1" x14ac:dyDescent="0.25">
      <c r="B37554" s="683"/>
      <c r="C37554" s="683"/>
      <c r="D37554" s="684"/>
    </row>
    <row r="37555" spans="2:4" ht="15" customHeight="1" x14ac:dyDescent="0.25">
      <c r="B37555" s="683"/>
      <c r="C37555" s="683"/>
      <c r="D37555" s="684"/>
    </row>
    <row r="37556" spans="2:4" ht="15" customHeight="1" x14ac:dyDescent="0.25">
      <c r="B37556" s="683"/>
      <c r="C37556" s="683"/>
      <c r="D37556" s="684"/>
    </row>
    <row r="37557" spans="2:4" ht="15" customHeight="1" x14ac:dyDescent="0.25">
      <c r="B37557" s="683"/>
      <c r="C37557" s="683"/>
      <c r="D37557" s="684"/>
    </row>
    <row r="37558" spans="2:4" ht="15" customHeight="1" x14ac:dyDescent="0.25">
      <c r="B37558" s="683"/>
      <c r="C37558" s="683"/>
      <c r="D37558" s="684"/>
    </row>
    <row r="37559" spans="2:4" ht="15" customHeight="1" x14ac:dyDescent="0.25">
      <c r="B37559" s="683"/>
      <c r="C37559" s="683"/>
      <c r="D37559" s="684"/>
    </row>
    <row r="37560" spans="2:4" ht="15" customHeight="1" x14ac:dyDescent="0.25">
      <c r="B37560" s="683"/>
      <c r="C37560" s="683"/>
      <c r="D37560" s="684"/>
    </row>
    <row r="37561" spans="2:4" ht="15" customHeight="1" x14ac:dyDescent="0.25">
      <c r="B37561" s="683"/>
      <c r="C37561" s="683"/>
      <c r="D37561" s="684"/>
    </row>
    <row r="37562" spans="2:4" ht="15" customHeight="1" x14ac:dyDescent="0.25">
      <c r="B37562" s="683"/>
      <c r="C37562" s="683"/>
      <c r="D37562" s="684"/>
    </row>
    <row r="37563" spans="2:4" ht="15" customHeight="1" x14ac:dyDescent="0.25">
      <c r="B37563" s="683"/>
      <c r="C37563" s="683"/>
      <c r="D37563" s="684"/>
    </row>
    <row r="37564" spans="2:4" ht="15" customHeight="1" x14ac:dyDescent="0.25">
      <c r="B37564" s="683"/>
      <c r="C37564" s="683"/>
      <c r="D37564" s="684"/>
    </row>
    <row r="37565" spans="2:4" ht="15" customHeight="1" x14ac:dyDescent="0.25">
      <c r="B37565" s="683"/>
      <c r="C37565" s="683"/>
      <c r="D37565" s="684"/>
    </row>
    <row r="37566" spans="2:4" ht="15" customHeight="1" x14ac:dyDescent="0.25">
      <c r="B37566" s="683"/>
      <c r="C37566" s="683"/>
      <c r="D37566" s="684"/>
    </row>
    <row r="37567" spans="2:4" ht="15" customHeight="1" x14ac:dyDescent="0.25">
      <c r="B37567" s="683"/>
      <c r="C37567" s="683"/>
      <c r="D37567" s="684"/>
    </row>
    <row r="37568" spans="2:4" ht="15" customHeight="1" x14ac:dyDescent="0.25">
      <c r="B37568" s="683"/>
      <c r="C37568" s="683"/>
      <c r="D37568" s="684"/>
    </row>
    <row r="37569" spans="2:4" ht="15" customHeight="1" x14ac:dyDescent="0.25">
      <c r="B37569" s="683"/>
      <c r="C37569" s="683"/>
      <c r="D37569" s="684"/>
    </row>
    <row r="37570" spans="2:4" ht="15" customHeight="1" x14ac:dyDescent="0.25">
      <c r="B37570" s="683"/>
      <c r="C37570" s="683"/>
      <c r="D37570" s="684"/>
    </row>
    <row r="37571" spans="2:4" ht="15" customHeight="1" x14ac:dyDescent="0.25">
      <c r="B37571" s="683"/>
      <c r="C37571" s="683"/>
      <c r="D37571" s="684"/>
    </row>
    <row r="37572" spans="2:4" ht="15" customHeight="1" x14ac:dyDescent="0.25">
      <c r="B37572" s="683"/>
      <c r="C37572" s="683"/>
      <c r="D37572" s="684"/>
    </row>
    <row r="37573" spans="2:4" ht="15" customHeight="1" x14ac:dyDescent="0.25">
      <c r="B37573" s="683"/>
      <c r="C37573" s="683"/>
      <c r="D37573" s="684"/>
    </row>
    <row r="37574" spans="2:4" ht="15" customHeight="1" x14ac:dyDescent="0.25">
      <c r="B37574" s="683"/>
      <c r="C37574" s="683"/>
      <c r="D37574" s="684"/>
    </row>
    <row r="37575" spans="2:4" ht="15" customHeight="1" x14ac:dyDescent="0.25">
      <c r="B37575" s="683"/>
      <c r="C37575" s="683"/>
      <c r="D37575" s="684"/>
    </row>
    <row r="37576" spans="2:4" ht="15" customHeight="1" x14ac:dyDescent="0.25">
      <c r="B37576" s="683"/>
      <c r="C37576" s="683"/>
      <c r="D37576" s="684"/>
    </row>
    <row r="37577" spans="2:4" ht="15" customHeight="1" x14ac:dyDescent="0.25">
      <c r="B37577" s="683"/>
      <c r="C37577" s="683"/>
      <c r="D37577" s="684"/>
    </row>
    <row r="37578" spans="2:4" ht="15" customHeight="1" x14ac:dyDescent="0.25">
      <c r="B37578" s="683"/>
      <c r="C37578" s="683"/>
      <c r="D37578" s="684"/>
    </row>
    <row r="37579" spans="2:4" ht="15" customHeight="1" x14ac:dyDescent="0.25">
      <c r="B37579" s="683"/>
      <c r="C37579" s="683"/>
      <c r="D37579" s="684"/>
    </row>
    <row r="37580" spans="2:4" ht="15" customHeight="1" x14ac:dyDescent="0.25">
      <c r="B37580" s="683"/>
      <c r="C37580" s="683"/>
      <c r="D37580" s="684"/>
    </row>
    <row r="37581" spans="2:4" ht="15" customHeight="1" x14ac:dyDescent="0.25">
      <c r="B37581" s="683"/>
      <c r="C37581" s="683"/>
      <c r="D37581" s="684"/>
    </row>
    <row r="37582" spans="2:4" ht="15" customHeight="1" x14ac:dyDescent="0.25">
      <c r="B37582" s="683"/>
      <c r="C37582" s="683"/>
      <c r="D37582" s="684"/>
    </row>
    <row r="37583" spans="2:4" ht="15" customHeight="1" x14ac:dyDescent="0.25">
      <c r="B37583" s="683"/>
      <c r="C37583" s="683"/>
      <c r="D37583" s="684"/>
    </row>
    <row r="37584" spans="2:4" ht="15" customHeight="1" x14ac:dyDescent="0.25">
      <c r="B37584" s="683"/>
      <c r="C37584" s="683"/>
      <c r="D37584" s="684"/>
    </row>
    <row r="37585" spans="2:4" ht="15" customHeight="1" x14ac:dyDescent="0.25">
      <c r="B37585" s="683"/>
      <c r="C37585" s="683"/>
      <c r="D37585" s="684"/>
    </row>
    <row r="37586" spans="2:4" ht="15" customHeight="1" x14ac:dyDescent="0.25">
      <c r="B37586" s="683"/>
      <c r="C37586" s="683"/>
      <c r="D37586" s="684"/>
    </row>
    <row r="37587" spans="2:4" ht="15" customHeight="1" x14ac:dyDescent="0.25">
      <c r="B37587" s="683"/>
      <c r="C37587" s="683"/>
      <c r="D37587" s="684"/>
    </row>
    <row r="37588" spans="2:4" ht="15" customHeight="1" x14ac:dyDescent="0.25">
      <c r="B37588" s="683"/>
      <c r="C37588" s="683"/>
      <c r="D37588" s="684"/>
    </row>
    <row r="37589" spans="2:4" ht="15" customHeight="1" x14ac:dyDescent="0.25">
      <c r="B37589" s="683"/>
      <c r="C37589" s="683"/>
      <c r="D37589" s="684"/>
    </row>
    <row r="37590" spans="2:4" ht="15" customHeight="1" x14ac:dyDescent="0.25">
      <c r="B37590" s="683"/>
      <c r="C37590" s="683"/>
      <c r="D37590" s="684"/>
    </row>
    <row r="37591" spans="2:4" ht="15" customHeight="1" x14ac:dyDescent="0.25">
      <c r="B37591" s="683"/>
      <c r="C37591" s="683"/>
      <c r="D37591" s="684"/>
    </row>
    <row r="37592" spans="2:4" ht="15" customHeight="1" x14ac:dyDescent="0.25">
      <c r="B37592" s="683"/>
      <c r="C37592" s="683"/>
      <c r="D37592" s="684"/>
    </row>
    <row r="37593" spans="2:4" ht="15" customHeight="1" x14ac:dyDescent="0.25">
      <c r="B37593" s="683"/>
      <c r="C37593" s="683"/>
      <c r="D37593" s="684"/>
    </row>
    <row r="37594" spans="2:4" ht="15" customHeight="1" x14ac:dyDescent="0.25">
      <c r="B37594" s="683"/>
      <c r="C37594" s="683"/>
      <c r="D37594" s="684"/>
    </row>
    <row r="37595" spans="2:4" ht="15" customHeight="1" x14ac:dyDescent="0.25">
      <c r="B37595" s="683"/>
      <c r="C37595" s="683"/>
      <c r="D37595" s="684"/>
    </row>
    <row r="37596" spans="2:4" ht="15" customHeight="1" x14ac:dyDescent="0.25">
      <c r="B37596" s="683"/>
      <c r="C37596" s="683"/>
      <c r="D37596" s="684"/>
    </row>
    <row r="37597" spans="2:4" ht="15" customHeight="1" x14ac:dyDescent="0.25">
      <c r="B37597" s="683"/>
      <c r="C37597" s="683"/>
      <c r="D37597" s="684"/>
    </row>
    <row r="37598" spans="2:4" ht="15" customHeight="1" x14ac:dyDescent="0.25">
      <c r="B37598" s="683"/>
      <c r="C37598" s="683"/>
      <c r="D37598" s="684"/>
    </row>
    <row r="37599" spans="2:4" ht="15" customHeight="1" x14ac:dyDescent="0.25">
      <c r="B37599" s="683"/>
      <c r="C37599" s="683"/>
      <c r="D37599" s="684"/>
    </row>
    <row r="37600" spans="2:4" ht="15" customHeight="1" x14ac:dyDescent="0.25">
      <c r="B37600" s="683"/>
      <c r="C37600" s="683"/>
      <c r="D37600" s="684"/>
    </row>
    <row r="37601" spans="2:4" ht="15" customHeight="1" x14ac:dyDescent="0.25">
      <c r="B37601" s="683"/>
      <c r="C37601" s="683"/>
      <c r="D37601" s="684"/>
    </row>
    <row r="37602" spans="2:4" ht="15" customHeight="1" x14ac:dyDescent="0.25">
      <c r="B37602" s="683"/>
      <c r="C37602" s="683"/>
      <c r="D37602" s="684"/>
    </row>
    <row r="37603" spans="2:4" ht="15" customHeight="1" x14ac:dyDescent="0.25">
      <c r="B37603" s="683"/>
      <c r="C37603" s="683"/>
      <c r="D37603" s="684"/>
    </row>
    <row r="37604" spans="2:4" ht="15" customHeight="1" x14ac:dyDescent="0.25">
      <c r="B37604" s="683"/>
      <c r="C37604" s="683"/>
      <c r="D37604" s="684"/>
    </row>
    <row r="37605" spans="2:4" ht="15" customHeight="1" x14ac:dyDescent="0.25">
      <c r="B37605" s="683"/>
      <c r="C37605" s="683"/>
      <c r="D37605" s="684"/>
    </row>
    <row r="37606" spans="2:4" ht="15" customHeight="1" x14ac:dyDescent="0.25">
      <c r="B37606" s="683"/>
      <c r="C37606" s="683"/>
      <c r="D37606" s="684"/>
    </row>
    <row r="37607" spans="2:4" ht="15" customHeight="1" x14ac:dyDescent="0.25">
      <c r="B37607" s="683"/>
      <c r="C37607" s="683"/>
      <c r="D37607" s="684"/>
    </row>
    <row r="37608" spans="2:4" ht="15" customHeight="1" x14ac:dyDescent="0.25">
      <c r="B37608" s="683"/>
      <c r="C37608" s="683"/>
      <c r="D37608" s="684"/>
    </row>
    <row r="37609" spans="2:4" ht="15" customHeight="1" x14ac:dyDescent="0.25">
      <c r="B37609" s="683"/>
      <c r="C37609" s="683"/>
      <c r="D37609" s="684"/>
    </row>
    <row r="37610" spans="2:4" ht="15" customHeight="1" x14ac:dyDescent="0.25">
      <c r="B37610" s="683"/>
      <c r="C37610" s="683"/>
      <c r="D37610" s="684"/>
    </row>
    <row r="37611" spans="2:4" ht="15" customHeight="1" x14ac:dyDescent="0.25">
      <c r="B37611" s="683"/>
      <c r="C37611" s="683"/>
      <c r="D37611" s="684"/>
    </row>
    <row r="37612" spans="2:4" ht="15" customHeight="1" x14ac:dyDescent="0.25">
      <c r="B37612" s="683"/>
      <c r="C37612" s="683"/>
      <c r="D37612" s="684"/>
    </row>
    <row r="37613" spans="2:4" ht="15" customHeight="1" x14ac:dyDescent="0.25">
      <c r="B37613" s="683"/>
      <c r="C37613" s="683"/>
      <c r="D37613" s="684"/>
    </row>
    <row r="37614" spans="2:4" ht="15" customHeight="1" x14ac:dyDescent="0.25">
      <c r="B37614" s="683"/>
      <c r="C37614" s="683"/>
      <c r="D37614" s="684"/>
    </row>
    <row r="37615" spans="2:4" ht="15" customHeight="1" x14ac:dyDescent="0.25">
      <c r="B37615" s="683"/>
      <c r="C37615" s="683"/>
      <c r="D37615" s="684"/>
    </row>
    <row r="37616" spans="2:4" ht="15" customHeight="1" x14ac:dyDescent="0.25">
      <c r="B37616" s="683"/>
      <c r="C37616" s="683"/>
      <c r="D37616" s="684"/>
    </row>
    <row r="37617" spans="2:4" ht="15" customHeight="1" x14ac:dyDescent="0.25">
      <c r="B37617" s="683"/>
      <c r="C37617" s="683"/>
      <c r="D37617" s="684"/>
    </row>
    <row r="37618" spans="2:4" ht="15" customHeight="1" x14ac:dyDescent="0.25">
      <c r="B37618" s="683"/>
      <c r="C37618" s="683"/>
      <c r="D37618" s="684"/>
    </row>
    <row r="37619" spans="2:4" ht="15" customHeight="1" x14ac:dyDescent="0.25">
      <c r="B37619" s="683"/>
      <c r="C37619" s="683"/>
      <c r="D37619" s="684"/>
    </row>
    <row r="37620" spans="2:4" ht="15" customHeight="1" x14ac:dyDescent="0.25">
      <c r="B37620" s="683"/>
      <c r="C37620" s="683"/>
      <c r="D37620" s="684"/>
    </row>
    <row r="37621" spans="2:4" ht="15" customHeight="1" x14ac:dyDescent="0.25">
      <c r="B37621" s="683"/>
      <c r="C37621" s="683"/>
      <c r="D37621" s="684"/>
    </row>
    <row r="37622" spans="2:4" ht="15" customHeight="1" x14ac:dyDescent="0.25">
      <c r="B37622" s="683"/>
      <c r="C37622" s="683"/>
      <c r="D37622" s="684"/>
    </row>
    <row r="37623" spans="2:4" ht="15" customHeight="1" x14ac:dyDescent="0.25">
      <c r="B37623" s="683"/>
      <c r="C37623" s="683"/>
      <c r="D37623" s="684"/>
    </row>
    <row r="37624" spans="2:4" ht="15" customHeight="1" x14ac:dyDescent="0.25">
      <c r="B37624" s="683"/>
      <c r="C37624" s="683"/>
      <c r="D37624" s="684"/>
    </row>
    <row r="37625" spans="2:4" ht="15" customHeight="1" x14ac:dyDescent="0.25">
      <c r="B37625" s="683"/>
      <c r="C37625" s="683"/>
      <c r="D37625" s="684"/>
    </row>
    <row r="37626" spans="2:4" ht="15" customHeight="1" x14ac:dyDescent="0.25">
      <c r="B37626" s="683"/>
      <c r="C37626" s="683"/>
      <c r="D37626" s="684"/>
    </row>
    <row r="37627" spans="2:4" ht="15" customHeight="1" x14ac:dyDescent="0.25">
      <c r="B37627" s="683"/>
      <c r="C37627" s="683"/>
      <c r="D37627" s="684"/>
    </row>
    <row r="37628" spans="2:4" ht="15" customHeight="1" x14ac:dyDescent="0.25">
      <c r="B37628" s="683"/>
      <c r="C37628" s="683"/>
      <c r="D37628" s="684"/>
    </row>
    <row r="37629" spans="2:4" ht="15" customHeight="1" x14ac:dyDescent="0.25">
      <c r="B37629" s="683"/>
      <c r="C37629" s="683"/>
      <c r="D37629" s="684"/>
    </row>
    <row r="37630" spans="2:4" ht="15" customHeight="1" x14ac:dyDescent="0.25">
      <c r="B37630" s="683"/>
      <c r="C37630" s="683"/>
      <c r="D37630" s="684"/>
    </row>
    <row r="37631" spans="2:4" ht="15" customHeight="1" x14ac:dyDescent="0.25">
      <c r="B37631" s="683"/>
      <c r="C37631" s="683"/>
      <c r="D37631" s="684"/>
    </row>
    <row r="37632" spans="2:4" ht="15" customHeight="1" x14ac:dyDescent="0.25">
      <c r="B37632" s="683"/>
      <c r="C37632" s="683"/>
      <c r="D37632" s="684"/>
    </row>
    <row r="37633" spans="2:4" ht="15" customHeight="1" x14ac:dyDescent="0.25">
      <c r="B37633" s="683"/>
      <c r="C37633" s="683"/>
      <c r="D37633" s="684"/>
    </row>
    <row r="37634" spans="2:4" ht="15" customHeight="1" x14ac:dyDescent="0.25">
      <c r="B37634" s="683"/>
      <c r="C37634" s="683"/>
      <c r="D37634" s="684"/>
    </row>
    <row r="37635" spans="2:4" ht="15" customHeight="1" x14ac:dyDescent="0.25">
      <c r="B37635" s="683"/>
      <c r="C37635" s="683"/>
      <c r="D37635" s="684"/>
    </row>
    <row r="37636" spans="2:4" ht="15" customHeight="1" x14ac:dyDescent="0.25">
      <c r="B37636" s="683"/>
      <c r="C37636" s="683"/>
      <c r="D37636" s="684"/>
    </row>
    <row r="37637" spans="2:4" ht="15" customHeight="1" x14ac:dyDescent="0.25">
      <c r="B37637" s="683"/>
      <c r="C37637" s="683"/>
      <c r="D37637" s="684"/>
    </row>
    <row r="37638" spans="2:4" ht="15" customHeight="1" x14ac:dyDescent="0.25">
      <c r="B37638" s="683"/>
      <c r="C37638" s="683"/>
      <c r="D37638" s="684"/>
    </row>
    <row r="37639" spans="2:4" ht="15" customHeight="1" x14ac:dyDescent="0.25">
      <c r="B37639" s="683"/>
      <c r="C37639" s="683"/>
      <c r="D37639" s="684"/>
    </row>
    <row r="37640" spans="2:4" ht="15" customHeight="1" x14ac:dyDescent="0.25">
      <c r="B37640" s="683"/>
      <c r="C37640" s="683"/>
      <c r="D37640" s="684"/>
    </row>
    <row r="37641" spans="2:4" ht="15" customHeight="1" x14ac:dyDescent="0.25">
      <c r="B37641" s="683"/>
      <c r="C37641" s="683"/>
      <c r="D37641" s="684"/>
    </row>
    <row r="37642" spans="2:4" ht="15" customHeight="1" x14ac:dyDescent="0.25">
      <c r="B37642" s="683"/>
      <c r="C37642" s="683"/>
      <c r="D37642" s="684"/>
    </row>
    <row r="37643" spans="2:4" ht="15" customHeight="1" x14ac:dyDescent="0.25">
      <c r="B37643" s="683"/>
      <c r="C37643" s="683"/>
      <c r="D37643" s="684"/>
    </row>
    <row r="37644" spans="2:4" ht="15" customHeight="1" x14ac:dyDescent="0.25">
      <c r="B37644" s="683"/>
      <c r="C37644" s="683"/>
      <c r="D37644" s="684"/>
    </row>
    <row r="37645" spans="2:4" ht="15" customHeight="1" x14ac:dyDescent="0.25">
      <c r="B37645" s="683"/>
      <c r="C37645" s="683"/>
      <c r="D37645" s="684"/>
    </row>
    <row r="37646" spans="2:4" ht="15" customHeight="1" x14ac:dyDescent="0.25">
      <c r="B37646" s="683"/>
      <c r="C37646" s="683"/>
      <c r="D37646" s="684"/>
    </row>
    <row r="37647" spans="2:4" ht="15" customHeight="1" x14ac:dyDescent="0.25">
      <c r="B37647" s="683"/>
      <c r="C37647" s="683"/>
      <c r="D37647" s="684"/>
    </row>
    <row r="37648" spans="2:4" ht="15" customHeight="1" x14ac:dyDescent="0.25">
      <c r="B37648" s="683"/>
      <c r="C37648" s="683"/>
      <c r="D37648" s="684"/>
    </row>
    <row r="37649" spans="2:4" ht="15" customHeight="1" x14ac:dyDescent="0.25">
      <c r="B37649" s="683"/>
      <c r="C37649" s="683"/>
      <c r="D37649" s="684"/>
    </row>
    <row r="37650" spans="2:4" ht="15" customHeight="1" x14ac:dyDescent="0.25">
      <c r="B37650" s="683"/>
      <c r="C37650" s="683"/>
      <c r="D37650" s="684"/>
    </row>
    <row r="37651" spans="2:4" ht="15" customHeight="1" x14ac:dyDescent="0.25">
      <c r="B37651" s="683"/>
      <c r="C37651" s="683"/>
      <c r="D37651" s="684"/>
    </row>
    <row r="37652" spans="2:4" ht="15" customHeight="1" x14ac:dyDescent="0.25">
      <c r="B37652" s="683"/>
      <c r="C37652" s="683"/>
      <c r="D37652" s="684"/>
    </row>
    <row r="37653" spans="2:4" ht="15" customHeight="1" x14ac:dyDescent="0.25">
      <c r="B37653" s="683"/>
      <c r="C37653" s="683"/>
      <c r="D37653" s="684"/>
    </row>
    <row r="37654" spans="2:4" ht="15" customHeight="1" x14ac:dyDescent="0.25">
      <c r="B37654" s="683"/>
      <c r="C37654" s="683"/>
      <c r="D37654" s="684"/>
    </row>
    <row r="37655" spans="2:4" ht="15" customHeight="1" x14ac:dyDescent="0.25">
      <c r="B37655" s="683"/>
      <c r="C37655" s="683"/>
      <c r="D37655" s="684"/>
    </row>
    <row r="37656" spans="2:4" ht="15" customHeight="1" x14ac:dyDescent="0.25">
      <c r="B37656" s="683"/>
      <c r="C37656" s="683"/>
      <c r="D37656" s="684"/>
    </row>
    <row r="37657" spans="2:4" ht="15" customHeight="1" x14ac:dyDescent="0.25">
      <c r="B37657" s="683"/>
      <c r="C37657" s="683"/>
      <c r="D37657" s="684"/>
    </row>
    <row r="37658" spans="2:4" ht="15" customHeight="1" x14ac:dyDescent="0.25">
      <c r="B37658" s="683"/>
      <c r="C37658" s="683"/>
      <c r="D37658" s="684"/>
    </row>
    <row r="37659" spans="2:4" ht="15" customHeight="1" x14ac:dyDescent="0.25">
      <c r="B37659" s="683"/>
      <c r="C37659" s="683"/>
      <c r="D37659" s="684"/>
    </row>
    <row r="37660" spans="2:4" ht="15" customHeight="1" x14ac:dyDescent="0.25">
      <c r="B37660" s="683"/>
      <c r="C37660" s="683"/>
      <c r="D37660" s="684"/>
    </row>
    <row r="37661" spans="2:4" ht="15" customHeight="1" x14ac:dyDescent="0.25">
      <c r="B37661" s="683"/>
      <c r="C37661" s="683"/>
      <c r="D37661" s="684"/>
    </row>
    <row r="37662" spans="2:4" ht="15" customHeight="1" x14ac:dyDescent="0.25">
      <c r="B37662" s="683"/>
      <c r="C37662" s="683"/>
      <c r="D37662" s="684"/>
    </row>
    <row r="37663" spans="2:4" ht="15" customHeight="1" x14ac:dyDescent="0.25">
      <c r="B37663" s="683"/>
      <c r="C37663" s="683"/>
      <c r="D37663" s="684"/>
    </row>
    <row r="37664" spans="2:4" ht="15" customHeight="1" x14ac:dyDescent="0.25">
      <c r="B37664" s="683"/>
      <c r="C37664" s="683"/>
      <c r="D37664" s="684"/>
    </row>
    <row r="37665" spans="2:4" ht="15" customHeight="1" x14ac:dyDescent="0.25">
      <c r="B37665" s="683"/>
      <c r="C37665" s="683"/>
      <c r="D37665" s="684"/>
    </row>
    <row r="37666" spans="2:4" ht="15" customHeight="1" x14ac:dyDescent="0.25">
      <c r="B37666" s="683"/>
      <c r="C37666" s="683"/>
      <c r="D37666" s="684"/>
    </row>
    <row r="37667" spans="2:4" ht="15" customHeight="1" x14ac:dyDescent="0.25">
      <c r="B37667" s="683"/>
      <c r="C37667" s="683"/>
      <c r="D37667" s="684"/>
    </row>
    <row r="37668" spans="2:4" ht="15" customHeight="1" x14ac:dyDescent="0.25">
      <c r="B37668" s="683"/>
      <c r="C37668" s="683"/>
      <c r="D37668" s="684"/>
    </row>
    <row r="37669" spans="2:4" ht="15" customHeight="1" x14ac:dyDescent="0.25">
      <c r="B37669" s="683"/>
      <c r="C37669" s="683"/>
      <c r="D37669" s="684"/>
    </row>
    <row r="37670" spans="2:4" ht="15" customHeight="1" x14ac:dyDescent="0.25">
      <c r="B37670" s="683"/>
      <c r="C37670" s="683"/>
      <c r="D37670" s="684"/>
    </row>
    <row r="37671" spans="2:4" ht="15" customHeight="1" x14ac:dyDescent="0.25">
      <c r="B37671" s="683"/>
      <c r="C37671" s="683"/>
      <c r="D37671" s="684"/>
    </row>
    <row r="37672" spans="2:4" ht="15" customHeight="1" x14ac:dyDescent="0.25">
      <c r="B37672" s="683"/>
      <c r="C37672" s="683"/>
      <c r="D37672" s="684"/>
    </row>
    <row r="37673" spans="2:4" ht="15" customHeight="1" x14ac:dyDescent="0.25">
      <c r="B37673" s="683"/>
      <c r="C37673" s="683"/>
      <c r="D37673" s="684"/>
    </row>
    <row r="37674" spans="2:4" ht="15" customHeight="1" x14ac:dyDescent="0.25">
      <c r="B37674" s="683"/>
      <c r="C37674" s="683"/>
      <c r="D37674" s="684"/>
    </row>
    <row r="37675" spans="2:4" ht="15" customHeight="1" x14ac:dyDescent="0.25">
      <c r="B37675" s="683"/>
      <c r="C37675" s="683"/>
      <c r="D37675" s="684"/>
    </row>
    <row r="37676" spans="2:4" ht="15" customHeight="1" x14ac:dyDescent="0.25">
      <c r="B37676" s="683"/>
      <c r="C37676" s="683"/>
      <c r="D37676" s="684"/>
    </row>
    <row r="37677" spans="2:4" ht="15" customHeight="1" x14ac:dyDescent="0.25">
      <c r="B37677" s="683"/>
      <c r="C37677" s="683"/>
      <c r="D37677" s="684"/>
    </row>
    <row r="37678" spans="2:4" ht="15" customHeight="1" x14ac:dyDescent="0.25">
      <c r="B37678" s="683"/>
      <c r="C37678" s="683"/>
      <c r="D37678" s="684"/>
    </row>
    <row r="37679" spans="2:4" ht="15" customHeight="1" x14ac:dyDescent="0.25">
      <c r="B37679" s="683"/>
      <c r="C37679" s="683"/>
      <c r="D37679" s="684"/>
    </row>
    <row r="37680" spans="2:4" ht="15" customHeight="1" x14ac:dyDescent="0.25">
      <c r="B37680" s="683"/>
      <c r="C37680" s="683"/>
      <c r="D37680" s="684"/>
    </row>
    <row r="37681" spans="2:4" ht="15" customHeight="1" x14ac:dyDescent="0.25">
      <c r="B37681" s="683"/>
      <c r="C37681" s="683"/>
      <c r="D37681" s="684"/>
    </row>
    <row r="37682" spans="2:4" ht="15" customHeight="1" x14ac:dyDescent="0.25">
      <c r="B37682" s="683"/>
      <c r="C37682" s="683"/>
      <c r="D37682" s="684"/>
    </row>
    <row r="37683" spans="2:4" ht="15" customHeight="1" x14ac:dyDescent="0.25">
      <c r="B37683" s="683"/>
      <c r="C37683" s="683"/>
      <c r="D37683" s="684"/>
    </row>
    <row r="37684" spans="2:4" ht="15" customHeight="1" x14ac:dyDescent="0.25">
      <c r="B37684" s="683"/>
      <c r="C37684" s="683"/>
      <c r="D37684" s="684"/>
    </row>
    <row r="37685" spans="2:4" ht="15" customHeight="1" x14ac:dyDescent="0.25">
      <c r="B37685" s="683"/>
      <c r="C37685" s="683"/>
      <c r="D37685" s="684"/>
    </row>
    <row r="37686" spans="2:4" ht="15" customHeight="1" x14ac:dyDescent="0.25">
      <c r="B37686" s="683"/>
      <c r="C37686" s="683"/>
      <c r="D37686" s="684"/>
    </row>
    <row r="37687" spans="2:4" ht="15" customHeight="1" x14ac:dyDescent="0.25">
      <c r="B37687" s="683"/>
      <c r="C37687" s="683"/>
      <c r="D37687" s="684"/>
    </row>
    <row r="37688" spans="2:4" ht="15" customHeight="1" x14ac:dyDescent="0.25">
      <c r="B37688" s="683"/>
      <c r="C37688" s="683"/>
      <c r="D37688" s="684"/>
    </row>
    <row r="37689" spans="2:4" ht="15" customHeight="1" x14ac:dyDescent="0.25">
      <c r="B37689" s="683"/>
      <c r="C37689" s="683"/>
      <c r="D37689" s="684"/>
    </row>
    <row r="37690" spans="2:4" ht="15" customHeight="1" x14ac:dyDescent="0.25">
      <c r="B37690" s="683"/>
      <c r="C37690" s="683"/>
      <c r="D37690" s="684"/>
    </row>
    <row r="37691" spans="2:4" ht="15" customHeight="1" x14ac:dyDescent="0.25">
      <c r="B37691" s="683"/>
      <c r="C37691" s="683"/>
      <c r="D37691" s="684"/>
    </row>
    <row r="37692" spans="2:4" ht="15" customHeight="1" x14ac:dyDescent="0.25">
      <c r="B37692" s="683"/>
      <c r="C37692" s="683"/>
      <c r="D37692" s="684"/>
    </row>
    <row r="37693" spans="2:4" ht="15" customHeight="1" x14ac:dyDescent="0.25">
      <c r="B37693" s="683"/>
      <c r="C37693" s="683"/>
      <c r="D37693" s="684"/>
    </row>
    <row r="37694" spans="2:4" ht="15" customHeight="1" x14ac:dyDescent="0.25">
      <c r="B37694" s="683"/>
      <c r="C37694" s="683"/>
      <c r="D37694" s="684"/>
    </row>
    <row r="37695" spans="2:4" ht="15" customHeight="1" x14ac:dyDescent="0.25">
      <c r="B37695" s="683"/>
      <c r="C37695" s="683"/>
      <c r="D37695" s="684"/>
    </row>
    <row r="37696" spans="2:4" ht="15" customHeight="1" x14ac:dyDescent="0.25">
      <c r="B37696" s="683"/>
      <c r="C37696" s="683"/>
      <c r="D37696" s="684"/>
    </row>
    <row r="37697" spans="2:4" ht="15" customHeight="1" x14ac:dyDescent="0.25">
      <c r="B37697" s="683"/>
      <c r="C37697" s="683"/>
      <c r="D37697" s="684"/>
    </row>
    <row r="37698" spans="2:4" ht="15" customHeight="1" x14ac:dyDescent="0.25">
      <c r="B37698" s="683"/>
      <c r="C37698" s="683"/>
      <c r="D37698" s="684"/>
    </row>
    <row r="37699" spans="2:4" ht="15" customHeight="1" x14ac:dyDescent="0.25">
      <c r="B37699" s="683"/>
      <c r="C37699" s="683"/>
      <c r="D37699" s="684"/>
    </row>
    <row r="37700" spans="2:4" ht="15" customHeight="1" x14ac:dyDescent="0.25">
      <c r="B37700" s="683"/>
      <c r="C37700" s="683"/>
      <c r="D37700" s="684"/>
    </row>
    <row r="37701" spans="2:4" ht="15" customHeight="1" x14ac:dyDescent="0.25">
      <c r="B37701" s="683"/>
      <c r="C37701" s="683"/>
      <c r="D37701" s="684"/>
    </row>
    <row r="37702" spans="2:4" ht="15" customHeight="1" x14ac:dyDescent="0.25">
      <c r="B37702" s="683"/>
      <c r="C37702" s="683"/>
      <c r="D37702" s="684"/>
    </row>
    <row r="37703" spans="2:4" ht="15" customHeight="1" x14ac:dyDescent="0.25">
      <c r="B37703" s="683"/>
      <c r="C37703" s="683"/>
      <c r="D37703" s="684"/>
    </row>
    <row r="37704" spans="2:4" ht="15" customHeight="1" x14ac:dyDescent="0.25">
      <c r="B37704" s="683"/>
      <c r="C37704" s="683"/>
      <c r="D37704" s="684"/>
    </row>
    <row r="37705" spans="2:4" ht="15" customHeight="1" x14ac:dyDescent="0.25">
      <c r="B37705" s="683"/>
      <c r="C37705" s="683"/>
      <c r="D37705" s="684"/>
    </row>
    <row r="37706" spans="2:4" ht="15" customHeight="1" x14ac:dyDescent="0.25">
      <c r="B37706" s="683"/>
      <c r="C37706" s="683"/>
      <c r="D37706" s="684"/>
    </row>
    <row r="37707" spans="2:4" ht="15" customHeight="1" x14ac:dyDescent="0.25">
      <c r="B37707" s="683"/>
      <c r="C37707" s="683"/>
      <c r="D37707" s="684"/>
    </row>
    <row r="37708" spans="2:4" ht="15" customHeight="1" x14ac:dyDescent="0.25">
      <c r="B37708" s="683"/>
      <c r="C37708" s="683"/>
      <c r="D37708" s="684"/>
    </row>
    <row r="37709" spans="2:4" ht="15" customHeight="1" x14ac:dyDescent="0.25">
      <c r="B37709" s="683"/>
      <c r="C37709" s="683"/>
      <c r="D37709" s="684"/>
    </row>
    <row r="37710" spans="2:4" ht="15" customHeight="1" x14ac:dyDescent="0.25">
      <c r="B37710" s="683"/>
      <c r="C37710" s="683"/>
      <c r="D37710" s="684"/>
    </row>
    <row r="37711" spans="2:4" ht="15" customHeight="1" x14ac:dyDescent="0.25">
      <c r="B37711" s="683"/>
      <c r="C37711" s="683"/>
      <c r="D37711" s="684"/>
    </row>
    <row r="37712" spans="2:4" ht="15" customHeight="1" x14ac:dyDescent="0.25">
      <c r="B37712" s="683"/>
      <c r="C37712" s="683"/>
      <c r="D37712" s="684"/>
    </row>
    <row r="37713" spans="2:4" ht="15" customHeight="1" x14ac:dyDescent="0.25">
      <c r="B37713" s="683"/>
      <c r="C37713" s="683"/>
      <c r="D37713" s="684"/>
    </row>
    <row r="37714" spans="2:4" ht="15" customHeight="1" x14ac:dyDescent="0.25">
      <c r="B37714" s="683"/>
      <c r="C37714" s="683"/>
      <c r="D37714" s="684"/>
    </row>
    <row r="37715" spans="2:4" ht="15" customHeight="1" x14ac:dyDescent="0.25">
      <c r="B37715" s="683"/>
      <c r="C37715" s="683"/>
      <c r="D37715" s="684"/>
    </row>
    <row r="37716" spans="2:4" ht="15" customHeight="1" x14ac:dyDescent="0.25">
      <c r="B37716" s="683"/>
      <c r="C37716" s="683"/>
      <c r="D37716" s="684"/>
    </row>
    <row r="37717" spans="2:4" ht="15" customHeight="1" x14ac:dyDescent="0.25">
      <c r="B37717" s="683"/>
      <c r="C37717" s="683"/>
      <c r="D37717" s="684"/>
    </row>
    <row r="37718" spans="2:4" ht="15" customHeight="1" x14ac:dyDescent="0.25">
      <c r="B37718" s="683"/>
      <c r="C37718" s="683"/>
      <c r="D37718" s="684"/>
    </row>
    <row r="37719" spans="2:4" ht="15" customHeight="1" x14ac:dyDescent="0.25">
      <c r="B37719" s="683"/>
      <c r="C37719" s="683"/>
      <c r="D37719" s="684"/>
    </row>
    <row r="37720" spans="2:4" ht="15" customHeight="1" x14ac:dyDescent="0.25">
      <c r="B37720" s="683"/>
      <c r="C37720" s="683"/>
      <c r="D37720" s="684"/>
    </row>
    <row r="37721" spans="2:4" ht="15" customHeight="1" x14ac:dyDescent="0.25">
      <c r="B37721" s="683"/>
      <c r="C37721" s="683"/>
      <c r="D37721" s="684"/>
    </row>
    <row r="37722" spans="2:4" ht="15" customHeight="1" x14ac:dyDescent="0.25">
      <c r="B37722" s="683"/>
      <c r="C37722" s="683"/>
      <c r="D37722" s="684"/>
    </row>
    <row r="37723" spans="2:4" ht="15" customHeight="1" x14ac:dyDescent="0.25">
      <c r="B37723" s="683"/>
      <c r="C37723" s="683"/>
      <c r="D37723" s="684"/>
    </row>
    <row r="37724" spans="2:4" ht="15" customHeight="1" x14ac:dyDescent="0.25">
      <c r="B37724" s="683"/>
      <c r="C37724" s="683"/>
      <c r="D37724" s="684"/>
    </row>
    <row r="37725" spans="2:4" ht="15" customHeight="1" x14ac:dyDescent="0.25">
      <c r="B37725" s="683"/>
      <c r="C37725" s="683"/>
      <c r="D37725" s="684"/>
    </row>
    <row r="37726" spans="2:4" ht="15" customHeight="1" x14ac:dyDescent="0.25">
      <c r="B37726" s="683"/>
      <c r="C37726" s="683"/>
      <c r="D37726" s="684"/>
    </row>
    <row r="37727" spans="2:4" ht="15" customHeight="1" x14ac:dyDescent="0.25">
      <c r="B37727" s="683"/>
      <c r="C37727" s="683"/>
      <c r="D37727" s="684"/>
    </row>
    <row r="37728" spans="2:4" ht="15" customHeight="1" x14ac:dyDescent="0.25">
      <c r="B37728" s="683"/>
      <c r="C37728" s="683"/>
      <c r="D37728" s="684"/>
    </row>
    <row r="37729" spans="2:4" ht="15" customHeight="1" x14ac:dyDescent="0.25">
      <c r="B37729" s="683"/>
      <c r="C37729" s="683"/>
      <c r="D37729" s="684"/>
    </row>
    <row r="37730" spans="2:4" ht="15" customHeight="1" x14ac:dyDescent="0.25">
      <c r="B37730" s="683"/>
      <c r="C37730" s="683"/>
      <c r="D37730" s="684"/>
    </row>
    <row r="37731" spans="2:4" ht="15" customHeight="1" x14ac:dyDescent="0.25">
      <c r="B37731" s="683"/>
      <c r="C37731" s="683"/>
      <c r="D37731" s="684"/>
    </row>
    <row r="37732" spans="2:4" ht="15" customHeight="1" x14ac:dyDescent="0.25">
      <c r="B37732" s="683"/>
      <c r="C37732" s="683"/>
      <c r="D37732" s="684"/>
    </row>
    <row r="37733" spans="2:4" ht="15" customHeight="1" x14ac:dyDescent="0.25">
      <c r="B37733" s="683"/>
      <c r="C37733" s="683"/>
      <c r="D37733" s="684"/>
    </row>
    <row r="37734" spans="2:4" ht="15" customHeight="1" x14ac:dyDescent="0.25">
      <c r="B37734" s="683"/>
      <c r="C37734" s="683"/>
      <c r="D37734" s="684"/>
    </row>
    <row r="37735" spans="2:4" ht="15" customHeight="1" x14ac:dyDescent="0.25">
      <c r="B37735" s="683"/>
      <c r="C37735" s="683"/>
      <c r="D37735" s="684"/>
    </row>
    <row r="37736" spans="2:4" ht="15" customHeight="1" x14ac:dyDescent="0.25">
      <c r="B37736" s="683"/>
      <c r="C37736" s="683"/>
      <c r="D37736" s="684"/>
    </row>
    <row r="37737" spans="2:4" ht="15" customHeight="1" x14ac:dyDescent="0.25">
      <c r="B37737" s="683"/>
      <c r="C37737" s="683"/>
      <c r="D37737" s="684"/>
    </row>
    <row r="37738" spans="2:4" ht="15" customHeight="1" x14ac:dyDescent="0.25">
      <c r="B37738" s="683"/>
      <c r="C37738" s="683"/>
      <c r="D37738" s="684"/>
    </row>
    <row r="37739" spans="2:4" ht="15" customHeight="1" x14ac:dyDescent="0.25">
      <c r="B37739" s="683"/>
      <c r="C37739" s="683"/>
      <c r="D37739" s="684"/>
    </row>
    <row r="37740" spans="2:4" ht="15" customHeight="1" x14ac:dyDescent="0.25">
      <c r="B37740" s="683"/>
      <c r="C37740" s="683"/>
      <c r="D37740" s="684"/>
    </row>
    <row r="37741" spans="2:4" ht="15" customHeight="1" x14ac:dyDescent="0.25">
      <c r="B37741" s="683"/>
      <c r="C37741" s="683"/>
      <c r="D37741" s="684"/>
    </row>
    <row r="37742" spans="2:4" ht="15" customHeight="1" x14ac:dyDescent="0.25">
      <c r="B37742" s="683"/>
      <c r="C37742" s="683"/>
      <c r="D37742" s="684"/>
    </row>
    <row r="37743" spans="2:4" ht="15" customHeight="1" x14ac:dyDescent="0.25">
      <c r="B37743" s="683"/>
      <c r="C37743" s="683"/>
      <c r="D37743" s="684"/>
    </row>
    <row r="37744" spans="2:4" ht="15" customHeight="1" x14ac:dyDescent="0.25">
      <c r="B37744" s="683"/>
      <c r="C37744" s="683"/>
      <c r="D37744" s="684"/>
    </row>
    <row r="37745" spans="2:4" ht="15" customHeight="1" x14ac:dyDescent="0.25">
      <c r="B37745" s="683"/>
      <c r="C37745" s="683"/>
      <c r="D37745" s="684"/>
    </row>
    <row r="37746" spans="2:4" ht="15" customHeight="1" x14ac:dyDescent="0.25">
      <c r="B37746" s="683"/>
      <c r="C37746" s="683"/>
      <c r="D37746" s="684"/>
    </row>
    <row r="37747" spans="2:4" ht="15" customHeight="1" x14ac:dyDescent="0.25">
      <c r="B37747" s="683"/>
      <c r="C37747" s="683"/>
      <c r="D37747" s="684"/>
    </row>
    <row r="37748" spans="2:4" ht="15" customHeight="1" x14ac:dyDescent="0.25">
      <c r="B37748" s="683"/>
      <c r="C37748" s="683"/>
      <c r="D37748" s="684"/>
    </row>
    <row r="37749" spans="2:4" ht="15" customHeight="1" x14ac:dyDescent="0.25">
      <c r="B37749" s="683"/>
      <c r="C37749" s="683"/>
      <c r="D37749" s="684"/>
    </row>
    <row r="37750" spans="2:4" ht="15" customHeight="1" x14ac:dyDescent="0.25">
      <c r="B37750" s="683"/>
      <c r="C37750" s="683"/>
      <c r="D37750" s="684"/>
    </row>
    <row r="37751" spans="2:4" ht="15" customHeight="1" x14ac:dyDescent="0.25">
      <c r="B37751" s="683"/>
      <c r="C37751" s="683"/>
      <c r="D37751" s="684"/>
    </row>
    <row r="37752" spans="2:4" ht="15" customHeight="1" x14ac:dyDescent="0.25">
      <c r="B37752" s="683"/>
      <c r="C37752" s="683"/>
      <c r="D37752" s="684"/>
    </row>
    <row r="37753" spans="2:4" ht="15" customHeight="1" x14ac:dyDescent="0.25">
      <c r="B37753" s="683"/>
      <c r="C37753" s="683"/>
      <c r="D37753" s="684"/>
    </row>
    <row r="37754" spans="2:4" ht="15" customHeight="1" x14ac:dyDescent="0.25">
      <c r="B37754" s="683"/>
      <c r="C37754" s="683"/>
      <c r="D37754" s="684"/>
    </row>
    <row r="37755" spans="2:4" ht="15" customHeight="1" x14ac:dyDescent="0.25">
      <c r="B37755" s="683"/>
      <c r="C37755" s="683"/>
      <c r="D37755" s="684"/>
    </row>
    <row r="37756" spans="2:4" ht="15" customHeight="1" x14ac:dyDescent="0.25">
      <c r="B37756" s="683"/>
      <c r="C37756" s="683"/>
      <c r="D37756" s="684"/>
    </row>
    <row r="37757" spans="2:4" ht="15" customHeight="1" x14ac:dyDescent="0.25">
      <c r="B37757" s="683"/>
      <c r="C37757" s="683"/>
      <c r="D37757" s="684"/>
    </row>
    <row r="37758" spans="2:4" ht="15" customHeight="1" x14ac:dyDescent="0.25">
      <c r="B37758" s="683"/>
      <c r="C37758" s="683"/>
      <c r="D37758" s="684"/>
    </row>
    <row r="37759" spans="2:4" ht="15" customHeight="1" x14ac:dyDescent="0.25">
      <c r="B37759" s="683"/>
      <c r="C37759" s="683"/>
      <c r="D37759" s="684"/>
    </row>
    <row r="37760" spans="2:4" ht="15" customHeight="1" x14ac:dyDescent="0.25">
      <c r="B37760" s="683"/>
      <c r="C37760" s="683"/>
      <c r="D37760" s="684"/>
    </row>
    <row r="37761" spans="2:4" ht="15" customHeight="1" x14ac:dyDescent="0.25">
      <c r="B37761" s="683"/>
      <c r="C37761" s="683"/>
      <c r="D37761" s="684"/>
    </row>
    <row r="37762" spans="2:4" ht="15" customHeight="1" x14ac:dyDescent="0.25">
      <c r="B37762" s="683"/>
      <c r="C37762" s="683"/>
      <c r="D37762" s="684"/>
    </row>
    <row r="37763" spans="2:4" ht="15" customHeight="1" x14ac:dyDescent="0.25">
      <c r="B37763" s="683"/>
      <c r="C37763" s="683"/>
      <c r="D37763" s="684"/>
    </row>
    <row r="37764" spans="2:4" ht="15" customHeight="1" x14ac:dyDescent="0.25">
      <c r="B37764" s="683"/>
      <c r="C37764" s="683"/>
      <c r="D37764" s="684"/>
    </row>
    <row r="37765" spans="2:4" ht="15" customHeight="1" x14ac:dyDescent="0.25">
      <c r="B37765" s="683"/>
      <c r="C37765" s="683"/>
      <c r="D37765" s="684"/>
    </row>
    <row r="37766" spans="2:4" ht="15" customHeight="1" x14ac:dyDescent="0.25">
      <c r="B37766" s="683"/>
      <c r="C37766" s="683"/>
      <c r="D37766" s="684"/>
    </row>
    <row r="37767" spans="2:4" ht="15" customHeight="1" x14ac:dyDescent="0.25">
      <c r="B37767" s="683"/>
      <c r="C37767" s="683"/>
      <c r="D37767" s="684"/>
    </row>
    <row r="37768" spans="2:4" ht="15" customHeight="1" x14ac:dyDescent="0.25">
      <c r="B37768" s="683"/>
      <c r="C37768" s="683"/>
      <c r="D37768" s="684"/>
    </row>
    <row r="37769" spans="2:4" ht="15" customHeight="1" x14ac:dyDescent="0.25">
      <c r="B37769" s="683"/>
      <c r="C37769" s="683"/>
      <c r="D37769" s="684"/>
    </row>
    <row r="37770" spans="2:4" ht="15" customHeight="1" x14ac:dyDescent="0.25">
      <c r="B37770" s="683"/>
      <c r="C37770" s="683"/>
      <c r="D37770" s="684"/>
    </row>
    <row r="37771" spans="2:4" ht="15" customHeight="1" x14ac:dyDescent="0.25">
      <c r="B37771" s="683"/>
      <c r="C37771" s="683"/>
      <c r="D37771" s="684"/>
    </row>
    <row r="37772" spans="2:4" ht="15" customHeight="1" x14ac:dyDescent="0.25">
      <c r="B37772" s="683"/>
      <c r="C37772" s="683"/>
      <c r="D37772" s="684"/>
    </row>
    <row r="37773" spans="2:4" ht="15" customHeight="1" x14ac:dyDescent="0.25">
      <c r="B37773" s="683"/>
      <c r="C37773" s="683"/>
      <c r="D37773" s="684"/>
    </row>
    <row r="37774" spans="2:4" ht="15" customHeight="1" x14ac:dyDescent="0.25">
      <c r="B37774" s="683"/>
      <c r="C37774" s="683"/>
      <c r="D37774" s="684"/>
    </row>
    <row r="37775" spans="2:4" ht="15" customHeight="1" x14ac:dyDescent="0.25">
      <c r="B37775" s="683"/>
      <c r="C37775" s="683"/>
      <c r="D37775" s="684"/>
    </row>
    <row r="37776" spans="2:4" ht="15" customHeight="1" x14ac:dyDescent="0.25">
      <c r="B37776" s="683"/>
      <c r="C37776" s="683"/>
      <c r="D37776" s="684"/>
    </row>
    <row r="37777" spans="2:4" ht="15" customHeight="1" x14ac:dyDescent="0.25">
      <c r="B37777" s="683"/>
      <c r="C37777" s="683"/>
      <c r="D37777" s="684"/>
    </row>
    <row r="37778" spans="2:4" ht="15" customHeight="1" x14ac:dyDescent="0.25">
      <c r="B37778" s="683"/>
      <c r="C37778" s="683"/>
      <c r="D37778" s="684"/>
    </row>
    <row r="37779" spans="2:4" ht="15" customHeight="1" x14ac:dyDescent="0.25">
      <c r="B37779" s="683"/>
      <c r="C37779" s="683"/>
      <c r="D37779" s="684"/>
    </row>
    <row r="37780" spans="2:4" ht="15" customHeight="1" x14ac:dyDescent="0.25">
      <c r="B37780" s="683"/>
      <c r="C37780" s="683"/>
      <c r="D37780" s="684"/>
    </row>
    <row r="37781" spans="2:4" ht="15" customHeight="1" x14ac:dyDescent="0.25">
      <c r="B37781" s="683"/>
      <c r="C37781" s="683"/>
      <c r="D37781" s="684"/>
    </row>
    <row r="37782" spans="2:4" ht="15" customHeight="1" x14ac:dyDescent="0.25">
      <c r="B37782" s="683"/>
      <c r="C37782" s="683"/>
      <c r="D37782" s="684"/>
    </row>
    <row r="37783" spans="2:4" ht="15" customHeight="1" x14ac:dyDescent="0.25">
      <c r="B37783" s="683"/>
      <c r="C37783" s="683"/>
      <c r="D37783" s="684"/>
    </row>
    <row r="37784" spans="2:4" ht="15" customHeight="1" x14ac:dyDescent="0.25">
      <c r="B37784" s="683"/>
      <c r="C37784" s="683"/>
      <c r="D37784" s="684"/>
    </row>
    <row r="37785" spans="2:4" ht="15" customHeight="1" x14ac:dyDescent="0.25">
      <c r="B37785" s="683"/>
      <c r="C37785" s="683"/>
      <c r="D37785" s="684"/>
    </row>
    <row r="37786" spans="2:4" ht="15" customHeight="1" x14ac:dyDescent="0.25">
      <c r="B37786" s="683"/>
      <c r="C37786" s="683"/>
      <c r="D37786" s="684"/>
    </row>
    <row r="37787" spans="2:4" ht="15" customHeight="1" x14ac:dyDescent="0.25">
      <c r="B37787" s="683"/>
      <c r="C37787" s="683"/>
      <c r="D37787" s="684"/>
    </row>
    <row r="37788" spans="2:4" ht="15" customHeight="1" x14ac:dyDescent="0.25">
      <c r="B37788" s="683"/>
      <c r="C37788" s="683"/>
      <c r="D37788" s="684"/>
    </row>
    <row r="37789" spans="2:4" ht="15" customHeight="1" x14ac:dyDescent="0.25">
      <c r="B37789" s="683"/>
      <c r="C37789" s="683"/>
      <c r="D37789" s="684"/>
    </row>
    <row r="37790" spans="2:4" ht="15" customHeight="1" x14ac:dyDescent="0.25">
      <c r="B37790" s="683"/>
      <c r="C37790" s="683"/>
      <c r="D37790" s="684"/>
    </row>
    <row r="37791" spans="2:4" ht="15" customHeight="1" x14ac:dyDescent="0.25">
      <c r="B37791" s="683"/>
      <c r="C37791" s="683"/>
      <c r="D37791" s="684"/>
    </row>
    <row r="37792" spans="2:4" ht="15" customHeight="1" x14ac:dyDescent="0.25">
      <c r="B37792" s="683"/>
      <c r="C37792" s="683"/>
      <c r="D37792" s="684"/>
    </row>
    <row r="37793" spans="2:4" ht="15" customHeight="1" x14ac:dyDescent="0.25">
      <c r="B37793" s="683"/>
      <c r="C37793" s="683"/>
      <c r="D37793" s="684"/>
    </row>
    <row r="37794" spans="2:4" ht="15" customHeight="1" x14ac:dyDescent="0.25">
      <c r="B37794" s="683"/>
      <c r="C37794" s="683"/>
      <c r="D37794" s="684"/>
    </row>
    <row r="37795" spans="2:4" ht="15" customHeight="1" x14ac:dyDescent="0.25">
      <c r="B37795" s="683"/>
      <c r="C37795" s="683"/>
      <c r="D37795" s="684"/>
    </row>
    <row r="37796" spans="2:4" ht="15" customHeight="1" x14ac:dyDescent="0.25">
      <c r="B37796" s="683"/>
      <c r="C37796" s="683"/>
      <c r="D37796" s="684"/>
    </row>
    <row r="37797" spans="2:4" ht="15" customHeight="1" x14ac:dyDescent="0.25">
      <c r="B37797" s="683"/>
      <c r="C37797" s="683"/>
      <c r="D37797" s="684"/>
    </row>
    <row r="37798" spans="2:4" ht="15" customHeight="1" x14ac:dyDescent="0.25">
      <c r="B37798" s="683"/>
      <c r="C37798" s="683"/>
      <c r="D37798" s="684"/>
    </row>
    <row r="37799" spans="2:4" ht="15" customHeight="1" x14ac:dyDescent="0.25">
      <c r="B37799" s="683"/>
      <c r="C37799" s="683"/>
      <c r="D37799" s="684"/>
    </row>
    <row r="37800" spans="2:4" ht="15" customHeight="1" x14ac:dyDescent="0.25">
      <c r="B37800" s="683"/>
      <c r="C37800" s="683"/>
      <c r="D37800" s="684"/>
    </row>
    <row r="37801" spans="2:4" ht="15" customHeight="1" x14ac:dyDescent="0.25">
      <c r="B37801" s="683"/>
      <c r="C37801" s="683"/>
      <c r="D37801" s="684"/>
    </row>
    <row r="37802" spans="2:4" ht="15" customHeight="1" x14ac:dyDescent="0.25">
      <c r="B37802" s="683"/>
      <c r="C37802" s="683"/>
      <c r="D37802" s="684"/>
    </row>
    <row r="37803" spans="2:4" ht="15" customHeight="1" x14ac:dyDescent="0.25">
      <c r="B37803" s="683"/>
      <c r="C37803" s="683"/>
      <c r="D37803" s="684"/>
    </row>
    <row r="37804" spans="2:4" ht="15" customHeight="1" x14ac:dyDescent="0.25">
      <c r="B37804" s="683"/>
      <c r="C37804" s="683"/>
      <c r="D37804" s="684"/>
    </row>
    <row r="37805" spans="2:4" ht="15" customHeight="1" x14ac:dyDescent="0.25">
      <c r="B37805" s="683"/>
      <c r="C37805" s="683"/>
      <c r="D37805" s="684"/>
    </row>
    <row r="37806" spans="2:4" ht="15" customHeight="1" x14ac:dyDescent="0.25">
      <c r="B37806" s="683"/>
      <c r="C37806" s="683"/>
      <c r="D37806" s="684"/>
    </row>
    <row r="37807" spans="2:4" ht="15" customHeight="1" x14ac:dyDescent="0.25">
      <c r="B37807" s="683"/>
      <c r="C37807" s="683"/>
      <c r="D37807" s="684"/>
    </row>
    <row r="37808" spans="2:4" ht="15" customHeight="1" x14ac:dyDescent="0.25">
      <c r="B37808" s="683"/>
      <c r="C37808" s="683"/>
      <c r="D37808" s="684"/>
    </row>
    <row r="37809" spans="2:4" ht="15" customHeight="1" x14ac:dyDescent="0.25">
      <c r="B37809" s="683"/>
      <c r="C37809" s="683"/>
      <c r="D37809" s="684"/>
    </row>
    <row r="37810" spans="2:4" ht="15" customHeight="1" x14ac:dyDescent="0.25">
      <c r="B37810" s="683"/>
      <c r="C37810" s="683"/>
      <c r="D37810" s="684"/>
    </row>
    <row r="37811" spans="2:4" ht="15" customHeight="1" x14ac:dyDescent="0.25">
      <c r="B37811" s="683"/>
      <c r="C37811" s="683"/>
      <c r="D37811" s="684"/>
    </row>
    <row r="37812" spans="2:4" ht="15" customHeight="1" x14ac:dyDescent="0.25">
      <c r="B37812" s="683"/>
      <c r="C37812" s="683"/>
      <c r="D37812" s="684"/>
    </row>
    <row r="37813" spans="2:4" ht="15" customHeight="1" x14ac:dyDescent="0.25">
      <c r="B37813" s="683"/>
      <c r="C37813" s="683"/>
      <c r="D37813" s="684"/>
    </row>
    <row r="37814" spans="2:4" ht="15" customHeight="1" x14ac:dyDescent="0.25">
      <c r="B37814" s="683"/>
      <c r="C37814" s="683"/>
      <c r="D37814" s="684"/>
    </row>
    <row r="37815" spans="2:4" ht="15" customHeight="1" x14ac:dyDescent="0.25">
      <c r="B37815" s="683"/>
      <c r="C37815" s="683"/>
      <c r="D37815" s="684"/>
    </row>
    <row r="37816" spans="2:4" ht="15" customHeight="1" x14ac:dyDescent="0.25">
      <c r="B37816" s="683"/>
      <c r="C37816" s="683"/>
      <c r="D37816" s="684"/>
    </row>
    <row r="37817" spans="2:4" ht="15" customHeight="1" x14ac:dyDescent="0.25">
      <c r="B37817" s="683"/>
      <c r="C37817" s="683"/>
      <c r="D37817" s="684"/>
    </row>
    <row r="37818" spans="2:4" ht="15" customHeight="1" x14ac:dyDescent="0.25">
      <c r="B37818" s="683"/>
      <c r="C37818" s="683"/>
      <c r="D37818" s="684"/>
    </row>
    <row r="37819" spans="2:4" ht="15" customHeight="1" x14ac:dyDescent="0.25">
      <c r="B37819" s="683"/>
      <c r="C37819" s="683"/>
      <c r="D37819" s="684"/>
    </row>
    <row r="37820" spans="2:4" ht="15" customHeight="1" x14ac:dyDescent="0.25">
      <c r="B37820" s="683"/>
      <c r="C37820" s="683"/>
      <c r="D37820" s="684"/>
    </row>
    <row r="37821" spans="2:4" ht="15" customHeight="1" x14ac:dyDescent="0.25">
      <c r="B37821" s="683"/>
      <c r="C37821" s="683"/>
      <c r="D37821" s="684"/>
    </row>
    <row r="37822" spans="2:4" ht="15" customHeight="1" x14ac:dyDescent="0.25">
      <c r="B37822" s="683"/>
      <c r="C37822" s="683"/>
      <c r="D37822" s="684"/>
    </row>
    <row r="37823" spans="2:4" ht="15" customHeight="1" x14ac:dyDescent="0.25">
      <c r="B37823" s="683"/>
      <c r="C37823" s="683"/>
      <c r="D37823" s="684"/>
    </row>
    <row r="37824" spans="2:4" ht="15" customHeight="1" x14ac:dyDescent="0.25">
      <c r="B37824" s="683"/>
      <c r="C37824" s="683"/>
      <c r="D37824" s="684"/>
    </row>
    <row r="37825" spans="2:4" ht="15" customHeight="1" x14ac:dyDescent="0.25">
      <c r="B37825" s="683"/>
      <c r="C37825" s="683"/>
      <c r="D37825" s="684"/>
    </row>
    <row r="37826" spans="2:4" ht="15" customHeight="1" x14ac:dyDescent="0.25">
      <c r="B37826" s="683"/>
      <c r="C37826" s="683"/>
      <c r="D37826" s="684"/>
    </row>
    <row r="37827" spans="2:4" ht="15" customHeight="1" x14ac:dyDescent="0.25">
      <c r="B37827" s="683"/>
      <c r="C37827" s="683"/>
      <c r="D37827" s="684"/>
    </row>
    <row r="37828" spans="2:4" ht="15" customHeight="1" x14ac:dyDescent="0.25">
      <c r="B37828" s="683"/>
      <c r="C37828" s="683"/>
      <c r="D37828" s="684"/>
    </row>
    <row r="37829" spans="2:4" ht="15" customHeight="1" x14ac:dyDescent="0.25">
      <c r="B37829" s="683"/>
      <c r="C37829" s="683"/>
      <c r="D37829" s="684"/>
    </row>
    <row r="37830" spans="2:4" ht="15" customHeight="1" x14ac:dyDescent="0.25">
      <c r="B37830" s="683"/>
      <c r="C37830" s="683"/>
      <c r="D37830" s="684"/>
    </row>
    <row r="37831" spans="2:4" ht="15" customHeight="1" x14ac:dyDescent="0.25">
      <c r="B37831" s="683"/>
      <c r="C37831" s="683"/>
      <c r="D37831" s="684"/>
    </row>
    <row r="37832" spans="2:4" ht="15" customHeight="1" x14ac:dyDescent="0.25">
      <c r="B37832" s="683"/>
      <c r="C37832" s="683"/>
      <c r="D37832" s="684"/>
    </row>
    <row r="37833" spans="2:4" ht="15" customHeight="1" x14ac:dyDescent="0.25">
      <c r="B37833" s="683"/>
      <c r="C37833" s="683"/>
      <c r="D37833" s="684"/>
    </row>
    <row r="37834" spans="2:4" ht="15" customHeight="1" x14ac:dyDescent="0.25">
      <c r="B37834" s="683"/>
      <c r="C37834" s="683"/>
      <c r="D37834" s="684"/>
    </row>
    <row r="37835" spans="2:4" ht="15" customHeight="1" x14ac:dyDescent="0.25">
      <c r="B37835" s="683"/>
      <c r="C37835" s="683"/>
      <c r="D37835" s="684"/>
    </row>
    <row r="37836" spans="2:4" ht="15" customHeight="1" x14ac:dyDescent="0.25">
      <c r="B37836" s="683"/>
      <c r="C37836" s="683"/>
      <c r="D37836" s="684"/>
    </row>
    <row r="37837" spans="2:4" ht="15" customHeight="1" x14ac:dyDescent="0.25">
      <c r="B37837" s="683"/>
      <c r="C37837" s="683"/>
      <c r="D37837" s="684"/>
    </row>
    <row r="37838" spans="2:4" ht="15" customHeight="1" x14ac:dyDescent="0.25">
      <c r="B37838" s="683"/>
      <c r="C37838" s="683"/>
      <c r="D37838" s="684"/>
    </row>
    <row r="37839" spans="2:4" ht="15" customHeight="1" x14ac:dyDescent="0.25">
      <c r="B37839" s="683"/>
      <c r="C37839" s="683"/>
      <c r="D37839" s="684"/>
    </row>
    <row r="37840" spans="2:4" ht="15" customHeight="1" x14ac:dyDescent="0.25">
      <c r="B37840" s="683"/>
      <c r="C37840" s="683"/>
      <c r="D37840" s="684"/>
    </row>
    <row r="37841" spans="2:4" ht="15" customHeight="1" x14ac:dyDescent="0.25">
      <c r="B37841" s="683"/>
      <c r="C37841" s="683"/>
      <c r="D37841" s="684"/>
    </row>
    <row r="37842" spans="2:4" ht="15" customHeight="1" x14ac:dyDescent="0.25">
      <c r="B37842" s="683"/>
      <c r="C37842" s="683"/>
      <c r="D37842" s="684"/>
    </row>
    <row r="37843" spans="2:4" ht="15" customHeight="1" x14ac:dyDescent="0.25">
      <c r="B37843" s="683"/>
      <c r="C37843" s="683"/>
      <c r="D37843" s="684"/>
    </row>
    <row r="37844" spans="2:4" ht="15" customHeight="1" x14ac:dyDescent="0.25">
      <c r="B37844" s="683"/>
      <c r="C37844" s="683"/>
      <c r="D37844" s="684"/>
    </row>
    <row r="37845" spans="2:4" ht="15" customHeight="1" x14ac:dyDescent="0.25">
      <c r="B37845" s="683"/>
      <c r="C37845" s="683"/>
      <c r="D37845" s="684"/>
    </row>
    <row r="37846" spans="2:4" ht="15" customHeight="1" x14ac:dyDescent="0.25">
      <c r="B37846" s="683"/>
      <c r="C37846" s="683"/>
      <c r="D37846" s="684"/>
    </row>
    <row r="37847" spans="2:4" ht="15" customHeight="1" x14ac:dyDescent="0.25">
      <c r="B37847" s="683"/>
      <c r="C37847" s="683"/>
      <c r="D37847" s="684"/>
    </row>
    <row r="37848" spans="2:4" ht="15" customHeight="1" x14ac:dyDescent="0.25">
      <c r="B37848" s="683"/>
      <c r="C37848" s="683"/>
      <c r="D37848" s="684"/>
    </row>
    <row r="37849" spans="2:4" ht="15" customHeight="1" x14ac:dyDescent="0.25">
      <c r="B37849" s="683"/>
      <c r="C37849" s="683"/>
      <c r="D37849" s="684"/>
    </row>
    <row r="37850" spans="2:4" ht="15" customHeight="1" x14ac:dyDescent="0.25">
      <c r="B37850" s="683"/>
      <c r="C37850" s="683"/>
      <c r="D37850" s="684"/>
    </row>
    <row r="37851" spans="2:4" ht="15" customHeight="1" x14ac:dyDescent="0.25">
      <c r="B37851" s="683"/>
      <c r="C37851" s="683"/>
      <c r="D37851" s="684"/>
    </row>
    <row r="37852" spans="2:4" ht="15" customHeight="1" x14ac:dyDescent="0.25">
      <c r="B37852" s="683"/>
      <c r="C37852" s="683"/>
      <c r="D37852" s="684"/>
    </row>
    <row r="37853" spans="2:4" ht="15" customHeight="1" x14ac:dyDescent="0.25">
      <c r="B37853" s="683"/>
      <c r="C37853" s="683"/>
      <c r="D37853" s="684"/>
    </row>
    <row r="37854" spans="2:4" ht="15" customHeight="1" x14ac:dyDescent="0.25">
      <c r="B37854" s="683"/>
      <c r="C37854" s="683"/>
      <c r="D37854" s="684"/>
    </row>
    <row r="37855" spans="2:4" ht="15" customHeight="1" x14ac:dyDescent="0.25">
      <c r="B37855" s="683"/>
      <c r="C37855" s="683"/>
      <c r="D37855" s="684"/>
    </row>
    <row r="37856" spans="2:4" ht="15" customHeight="1" x14ac:dyDescent="0.25">
      <c r="B37856" s="683"/>
      <c r="C37856" s="683"/>
      <c r="D37856" s="684"/>
    </row>
    <row r="37857" spans="2:4" ht="15" customHeight="1" x14ac:dyDescent="0.25">
      <c r="B37857" s="683"/>
      <c r="C37857" s="683"/>
      <c r="D37857" s="684"/>
    </row>
    <row r="37858" spans="2:4" ht="15" customHeight="1" x14ac:dyDescent="0.25">
      <c r="B37858" s="683"/>
      <c r="C37858" s="683"/>
      <c r="D37858" s="684"/>
    </row>
    <row r="37859" spans="2:4" ht="15" customHeight="1" x14ac:dyDescent="0.25">
      <c r="B37859" s="683"/>
      <c r="C37859" s="683"/>
      <c r="D37859" s="684"/>
    </row>
    <row r="37860" spans="2:4" ht="15" customHeight="1" x14ac:dyDescent="0.25">
      <c r="B37860" s="683"/>
      <c r="C37860" s="683"/>
      <c r="D37860" s="684"/>
    </row>
    <row r="37861" spans="2:4" ht="15" customHeight="1" x14ac:dyDescent="0.25">
      <c r="B37861" s="683"/>
      <c r="C37861" s="683"/>
      <c r="D37861" s="684"/>
    </row>
    <row r="37862" spans="2:4" ht="15" customHeight="1" x14ac:dyDescent="0.25">
      <c r="B37862" s="683"/>
      <c r="C37862" s="683"/>
      <c r="D37862" s="684"/>
    </row>
    <row r="37863" spans="2:4" ht="15" customHeight="1" x14ac:dyDescent="0.25">
      <c r="B37863" s="683"/>
      <c r="C37863" s="683"/>
      <c r="D37863" s="684"/>
    </row>
    <row r="37864" spans="2:4" ht="15" customHeight="1" x14ac:dyDescent="0.25">
      <c r="B37864" s="683"/>
      <c r="C37864" s="683"/>
      <c r="D37864" s="684"/>
    </row>
    <row r="37865" spans="2:4" ht="15" customHeight="1" x14ac:dyDescent="0.25">
      <c r="B37865" s="683"/>
      <c r="C37865" s="683"/>
      <c r="D37865" s="684"/>
    </row>
    <row r="37866" spans="2:4" ht="15" customHeight="1" x14ac:dyDescent="0.25">
      <c r="B37866" s="683"/>
      <c r="C37866" s="683"/>
      <c r="D37866" s="684"/>
    </row>
    <row r="37867" spans="2:4" ht="15" customHeight="1" x14ac:dyDescent="0.25">
      <c r="B37867" s="683"/>
      <c r="C37867" s="683"/>
      <c r="D37867" s="684"/>
    </row>
    <row r="37868" spans="2:4" ht="15" customHeight="1" x14ac:dyDescent="0.25">
      <c r="B37868" s="683"/>
      <c r="C37868" s="683"/>
      <c r="D37868" s="684"/>
    </row>
    <row r="37869" spans="2:4" ht="15" customHeight="1" x14ac:dyDescent="0.25">
      <c r="B37869" s="683"/>
      <c r="C37869" s="683"/>
      <c r="D37869" s="684"/>
    </row>
    <row r="37870" spans="2:4" ht="15" customHeight="1" x14ac:dyDescent="0.25">
      <c r="B37870" s="683"/>
      <c r="C37870" s="683"/>
      <c r="D37870" s="684"/>
    </row>
    <row r="37871" spans="2:4" ht="15" customHeight="1" x14ac:dyDescent="0.25">
      <c r="B37871" s="683"/>
      <c r="C37871" s="683"/>
      <c r="D37871" s="684"/>
    </row>
    <row r="37872" spans="2:4" ht="15" customHeight="1" x14ac:dyDescent="0.25">
      <c r="B37872" s="683"/>
      <c r="C37872" s="683"/>
      <c r="D37872" s="684"/>
    </row>
    <row r="37873" spans="2:4" ht="15" customHeight="1" x14ac:dyDescent="0.25">
      <c r="B37873" s="683"/>
      <c r="C37873" s="683"/>
      <c r="D37873" s="684"/>
    </row>
    <row r="37874" spans="2:4" ht="15" customHeight="1" x14ac:dyDescent="0.25">
      <c r="B37874" s="683"/>
      <c r="C37874" s="683"/>
      <c r="D37874" s="684"/>
    </row>
    <row r="37875" spans="2:4" ht="15" customHeight="1" x14ac:dyDescent="0.25">
      <c r="B37875" s="683"/>
      <c r="C37875" s="683"/>
      <c r="D37875" s="684"/>
    </row>
    <row r="37876" spans="2:4" ht="15" customHeight="1" x14ac:dyDescent="0.25">
      <c r="B37876" s="683"/>
      <c r="C37876" s="683"/>
      <c r="D37876" s="684"/>
    </row>
    <row r="37877" spans="2:4" ht="15" customHeight="1" x14ac:dyDescent="0.25">
      <c r="B37877" s="683"/>
      <c r="C37877" s="683"/>
      <c r="D37877" s="684"/>
    </row>
    <row r="37878" spans="2:4" ht="15" customHeight="1" x14ac:dyDescent="0.25">
      <c r="B37878" s="683"/>
      <c r="C37878" s="683"/>
      <c r="D37878" s="684"/>
    </row>
    <row r="37879" spans="2:4" ht="15" customHeight="1" x14ac:dyDescent="0.25">
      <c r="B37879" s="683"/>
      <c r="C37879" s="683"/>
      <c r="D37879" s="684"/>
    </row>
    <row r="37880" spans="2:4" ht="15" customHeight="1" x14ac:dyDescent="0.25">
      <c r="B37880" s="683"/>
      <c r="C37880" s="683"/>
      <c r="D37880" s="684"/>
    </row>
    <row r="37881" spans="2:4" ht="15" customHeight="1" x14ac:dyDescent="0.25">
      <c r="B37881" s="683"/>
      <c r="C37881" s="683"/>
      <c r="D37881" s="684"/>
    </row>
    <row r="37882" spans="2:4" ht="15" customHeight="1" x14ac:dyDescent="0.25">
      <c r="B37882" s="683"/>
      <c r="C37882" s="683"/>
      <c r="D37882" s="684"/>
    </row>
    <row r="37883" spans="2:4" ht="15" customHeight="1" x14ac:dyDescent="0.25">
      <c r="B37883" s="683"/>
      <c r="C37883" s="683"/>
      <c r="D37883" s="684"/>
    </row>
    <row r="37884" spans="2:4" ht="15" customHeight="1" x14ac:dyDescent="0.25">
      <c r="B37884" s="683"/>
      <c r="C37884" s="683"/>
      <c r="D37884" s="684"/>
    </row>
    <row r="37885" spans="2:4" ht="15" customHeight="1" x14ac:dyDescent="0.25">
      <c r="B37885" s="683"/>
      <c r="C37885" s="683"/>
      <c r="D37885" s="684"/>
    </row>
    <row r="37886" spans="2:4" ht="15" customHeight="1" x14ac:dyDescent="0.25">
      <c r="B37886" s="683"/>
      <c r="C37886" s="683"/>
      <c r="D37886" s="684"/>
    </row>
    <row r="37887" spans="2:4" ht="15" customHeight="1" x14ac:dyDescent="0.25">
      <c r="B37887" s="683"/>
      <c r="C37887" s="683"/>
      <c r="D37887" s="684"/>
    </row>
    <row r="37888" spans="2:4" ht="15" customHeight="1" x14ac:dyDescent="0.25">
      <c r="B37888" s="683"/>
      <c r="C37888" s="683"/>
      <c r="D37888" s="684"/>
    </row>
    <row r="37889" spans="2:4" ht="15" customHeight="1" x14ac:dyDescent="0.25">
      <c r="B37889" s="683"/>
      <c r="C37889" s="683"/>
      <c r="D37889" s="684"/>
    </row>
    <row r="37890" spans="2:4" ht="15" customHeight="1" x14ac:dyDescent="0.25">
      <c r="B37890" s="683"/>
      <c r="C37890" s="683"/>
      <c r="D37890" s="684"/>
    </row>
    <row r="37891" spans="2:4" ht="15" customHeight="1" x14ac:dyDescent="0.25">
      <c r="B37891" s="683"/>
      <c r="C37891" s="683"/>
      <c r="D37891" s="684"/>
    </row>
    <row r="37892" spans="2:4" ht="15" customHeight="1" x14ac:dyDescent="0.25">
      <c r="B37892" s="683"/>
      <c r="C37892" s="683"/>
      <c r="D37892" s="684"/>
    </row>
    <row r="37893" spans="2:4" ht="15" customHeight="1" x14ac:dyDescent="0.25">
      <c r="B37893" s="683"/>
      <c r="C37893" s="683"/>
      <c r="D37893" s="684"/>
    </row>
    <row r="37894" spans="2:4" ht="15" customHeight="1" x14ac:dyDescent="0.25">
      <c r="B37894" s="683"/>
      <c r="C37894" s="683"/>
      <c r="D37894" s="684"/>
    </row>
    <row r="37895" spans="2:4" ht="15" customHeight="1" x14ac:dyDescent="0.25">
      <c r="B37895" s="683"/>
      <c r="C37895" s="683"/>
      <c r="D37895" s="684"/>
    </row>
    <row r="37896" spans="2:4" ht="15" customHeight="1" x14ac:dyDescent="0.25">
      <c r="B37896" s="683"/>
      <c r="C37896" s="683"/>
      <c r="D37896" s="684"/>
    </row>
    <row r="37897" spans="2:4" ht="15" customHeight="1" x14ac:dyDescent="0.25">
      <c r="B37897" s="683"/>
      <c r="C37897" s="683"/>
      <c r="D37897" s="684"/>
    </row>
    <row r="37898" spans="2:4" ht="15" customHeight="1" x14ac:dyDescent="0.25">
      <c r="B37898" s="683"/>
      <c r="C37898" s="683"/>
      <c r="D37898" s="684"/>
    </row>
    <row r="37899" spans="2:4" ht="15" customHeight="1" x14ac:dyDescent="0.25">
      <c r="B37899" s="683"/>
      <c r="C37899" s="683"/>
      <c r="D37899" s="684"/>
    </row>
    <row r="37900" spans="2:4" ht="15" customHeight="1" x14ac:dyDescent="0.25">
      <c r="B37900" s="683"/>
      <c r="C37900" s="683"/>
      <c r="D37900" s="684"/>
    </row>
    <row r="37901" spans="2:4" ht="15" customHeight="1" x14ac:dyDescent="0.25">
      <c r="B37901" s="683"/>
      <c r="C37901" s="683"/>
      <c r="D37901" s="684"/>
    </row>
    <row r="37902" spans="2:4" ht="15" customHeight="1" x14ac:dyDescent="0.25">
      <c r="B37902" s="683"/>
      <c r="C37902" s="683"/>
      <c r="D37902" s="684"/>
    </row>
    <row r="37903" spans="2:4" ht="15" customHeight="1" x14ac:dyDescent="0.25">
      <c r="B37903" s="683"/>
      <c r="C37903" s="683"/>
      <c r="D37903" s="684"/>
    </row>
    <row r="37904" spans="2:4" ht="15" customHeight="1" x14ac:dyDescent="0.25">
      <c r="B37904" s="683"/>
      <c r="C37904" s="683"/>
      <c r="D37904" s="684"/>
    </row>
    <row r="37905" spans="2:4" ht="15" customHeight="1" x14ac:dyDescent="0.25">
      <c r="B37905" s="683"/>
      <c r="C37905" s="683"/>
      <c r="D37905" s="684"/>
    </row>
    <row r="37906" spans="2:4" ht="15" customHeight="1" x14ac:dyDescent="0.25">
      <c r="B37906" s="683"/>
      <c r="C37906" s="683"/>
      <c r="D37906" s="684"/>
    </row>
    <row r="37907" spans="2:4" ht="15" customHeight="1" x14ac:dyDescent="0.25">
      <c r="B37907" s="683"/>
      <c r="C37907" s="683"/>
      <c r="D37907" s="684"/>
    </row>
    <row r="37908" spans="2:4" ht="15" customHeight="1" x14ac:dyDescent="0.25">
      <c r="B37908" s="683"/>
      <c r="C37908" s="683"/>
      <c r="D37908" s="684"/>
    </row>
    <row r="37909" spans="2:4" ht="15" customHeight="1" x14ac:dyDescent="0.25">
      <c r="B37909" s="683"/>
      <c r="C37909" s="683"/>
      <c r="D37909" s="684"/>
    </row>
    <row r="37910" spans="2:4" ht="15" customHeight="1" x14ac:dyDescent="0.25">
      <c r="B37910" s="683"/>
      <c r="C37910" s="683"/>
      <c r="D37910" s="684"/>
    </row>
    <row r="37911" spans="2:4" ht="15" customHeight="1" x14ac:dyDescent="0.25">
      <c r="B37911" s="683"/>
      <c r="C37911" s="683"/>
      <c r="D37911" s="684"/>
    </row>
    <row r="37912" spans="2:4" ht="15" customHeight="1" x14ac:dyDescent="0.25">
      <c r="B37912" s="683"/>
      <c r="C37912" s="683"/>
      <c r="D37912" s="684"/>
    </row>
    <row r="37913" spans="2:4" ht="15" customHeight="1" x14ac:dyDescent="0.25">
      <c r="B37913" s="683"/>
      <c r="C37913" s="683"/>
      <c r="D37913" s="684"/>
    </row>
    <row r="37914" spans="2:4" ht="15" customHeight="1" x14ac:dyDescent="0.25">
      <c r="B37914" s="683"/>
      <c r="C37914" s="683"/>
      <c r="D37914" s="684"/>
    </row>
    <row r="37915" spans="2:4" ht="15" customHeight="1" x14ac:dyDescent="0.25">
      <c r="B37915" s="683"/>
      <c r="C37915" s="683"/>
      <c r="D37915" s="684"/>
    </row>
    <row r="37916" spans="2:4" ht="15" customHeight="1" x14ac:dyDescent="0.25">
      <c r="B37916" s="683"/>
      <c r="C37916" s="683"/>
      <c r="D37916" s="684"/>
    </row>
    <row r="37917" spans="2:4" ht="15" customHeight="1" x14ac:dyDescent="0.25">
      <c r="B37917" s="683"/>
      <c r="C37917" s="683"/>
      <c r="D37917" s="684"/>
    </row>
    <row r="37918" spans="2:4" ht="15" customHeight="1" x14ac:dyDescent="0.25">
      <c r="B37918" s="683"/>
      <c r="C37918" s="683"/>
      <c r="D37918" s="684"/>
    </row>
    <row r="37919" spans="2:4" ht="15" customHeight="1" x14ac:dyDescent="0.25">
      <c r="B37919" s="683"/>
      <c r="C37919" s="683"/>
      <c r="D37919" s="684"/>
    </row>
    <row r="37920" spans="2:4" ht="15" customHeight="1" x14ac:dyDescent="0.25">
      <c r="B37920" s="683"/>
      <c r="C37920" s="683"/>
      <c r="D37920" s="684"/>
    </row>
    <row r="37921" spans="2:4" ht="15" customHeight="1" x14ac:dyDescent="0.25">
      <c r="B37921" s="683"/>
      <c r="C37921" s="683"/>
      <c r="D37921" s="684"/>
    </row>
    <row r="37922" spans="2:4" ht="15" customHeight="1" x14ac:dyDescent="0.25">
      <c r="B37922" s="683"/>
      <c r="C37922" s="683"/>
      <c r="D37922" s="684"/>
    </row>
    <row r="37923" spans="2:4" ht="15" customHeight="1" x14ac:dyDescent="0.25">
      <c r="B37923" s="683"/>
      <c r="C37923" s="683"/>
      <c r="D37923" s="684"/>
    </row>
    <row r="37924" spans="2:4" ht="15" customHeight="1" x14ac:dyDescent="0.25">
      <c r="B37924" s="683"/>
      <c r="C37924" s="683"/>
      <c r="D37924" s="684"/>
    </row>
    <row r="37925" spans="2:4" ht="15" customHeight="1" x14ac:dyDescent="0.25">
      <c r="B37925" s="683"/>
      <c r="C37925" s="683"/>
      <c r="D37925" s="684"/>
    </row>
    <row r="37926" spans="2:4" ht="15" customHeight="1" x14ac:dyDescent="0.25">
      <c r="B37926" s="683"/>
      <c r="C37926" s="683"/>
      <c r="D37926" s="684"/>
    </row>
    <row r="37927" spans="2:4" ht="15" customHeight="1" x14ac:dyDescent="0.25">
      <c r="B37927" s="683"/>
      <c r="C37927" s="683"/>
      <c r="D37927" s="684"/>
    </row>
    <row r="37928" spans="2:4" ht="15" customHeight="1" x14ac:dyDescent="0.25">
      <c r="B37928" s="683"/>
      <c r="C37928" s="683"/>
      <c r="D37928" s="684"/>
    </row>
    <row r="37929" spans="2:4" ht="15" customHeight="1" x14ac:dyDescent="0.25">
      <c r="B37929" s="683"/>
      <c r="C37929" s="683"/>
      <c r="D37929" s="684"/>
    </row>
    <row r="37930" spans="2:4" ht="15" customHeight="1" x14ac:dyDescent="0.25">
      <c r="B37930" s="683"/>
      <c r="C37930" s="683"/>
      <c r="D37930" s="684"/>
    </row>
    <row r="37931" spans="2:4" ht="15" customHeight="1" x14ac:dyDescent="0.25">
      <c r="B37931" s="683"/>
      <c r="C37931" s="683"/>
      <c r="D37931" s="684"/>
    </row>
    <row r="37932" spans="2:4" ht="15" customHeight="1" x14ac:dyDescent="0.25">
      <c r="B37932" s="683"/>
      <c r="C37932" s="683"/>
      <c r="D37932" s="684"/>
    </row>
    <row r="37933" spans="2:4" ht="15" customHeight="1" x14ac:dyDescent="0.25">
      <c r="B37933" s="683"/>
      <c r="C37933" s="683"/>
      <c r="D37933" s="684"/>
    </row>
    <row r="37934" spans="2:4" ht="15" customHeight="1" x14ac:dyDescent="0.25">
      <c r="B37934" s="683"/>
      <c r="C37934" s="683"/>
      <c r="D37934" s="684"/>
    </row>
    <row r="37935" spans="2:4" ht="15" customHeight="1" x14ac:dyDescent="0.25">
      <c r="B37935" s="683"/>
      <c r="C37935" s="683"/>
      <c r="D37935" s="684"/>
    </row>
    <row r="37936" spans="2:4" ht="15" customHeight="1" x14ac:dyDescent="0.25">
      <c r="B37936" s="683"/>
      <c r="C37936" s="683"/>
      <c r="D37936" s="684"/>
    </row>
    <row r="37937" spans="2:4" ht="15" customHeight="1" x14ac:dyDescent="0.25">
      <c r="B37937" s="683"/>
      <c r="C37937" s="683"/>
      <c r="D37937" s="684"/>
    </row>
    <row r="37938" spans="2:4" ht="15" customHeight="1" x14ac:dyDescent="0.25">
      <c r="B37938" s="683"/>
      <c r="C37938" s="683"/>
      <c r="D37938" s="684"/>
    </row>
    <row r="37939" spans="2:4" ht="15" customHeight="1" x14ac:dyDescent="0.25">
      <c r="B37939" s="683"/>
      <c r="C37939" s="683"/>
      <c r="D37939" s="684"/>
    </row>
    <row r="37940" spans="2:4" ht="15" customHeight="1" x14ac:dyDescent="0.25">
      <c r="B37940" s="683"/>
      <c r="C37940" s="683"/>
      <c r="D37940" s="684"/>
    </row>
    <row r="37941" spans="2:4" ht="15" customHeight="1" x14ac:dyDescent="0.25">
      <c r="B37941" s="683"/>
      <c r="C37941" s="683"/>
      <c r="D37941" s="684"/>
    </row>
    <row r="37942" spans="2:4" ht="15" customHeight="1" x14ac:dyDescent="0.25">
      <c r="B37942" s="683"/>
      <c r="C37942" s="683"/>
      <c r="D37942" s="684"/>
    </row>
    <row r="37943" spans="2:4" ht="15" customHeight="1" x14ac:dyDescent="0.25">
      <c r="B37943" s="683"/>
      <c r="C37943" s="683"/>
      <c r="D37943" s="684"/>
    </row>
    <row r="37944" spans="2:4" ht="15" customHeight="1" x14ac:dyDescent="0.25">
      <c r="B37944" s="683"/>
      <c r="C37944" s="683"/>
      <c r="D37944" s="684"/>
    </row>
    <row r="37945" spans="2:4" ht="15" customHeight="1" x14ac:dyDescent="0.25">
      <c r="B37945" s="683"/>
      <c r="C37945" s="683"/>
      <c r="D37945" s="684"/>
    </row>
    <row r="37946" spans="2:4" ht="15" customHeight="1" x14ac:dyDescent="0.25">
      <c r="B37946" s="683"/>
      <c r="C37946" s="683"/>
      <c r="D37946" s="684"/>
    </row>
    <row r="37947" spans="2:4" ht="15" customHeight="1" x14ac:dyDescent="0.25">
      <c r="B37947" s="683"/>
      <c r="C37947" s="683"/>
      <c r="D37947" s="684"/>
    </row>
    <row r="37948" spans="2:4" ht="15" customHeight="1" x14ac:dyDescent="0.25">
      <c r="B37948" s="683"/>
      <c r="C37948" s="683"/>
      <c r="D37948" s="684"/>
    </row>
    <row r="37949" spans="2:4" ht="15" customHeight="1" x14ac:dyDescent="0.25">
      <c r="B37949" s="683"/>
      <c r="C37949" s="683"/>
      <c r="D37949" s="684"/>
    </row>
    <row r="37950" spans="2:4" ht="15" customHeight="1" x14ac:dyDescent="0.25">
      <c r="B37950" s="683"/>
      <c r="C37950" s="683"/>
      <c r="D37950" s="684"/>
    </row>
    <row r="37951" spans="2:4" ht="15" customHeight="1" x14ac:dyDescent="0.25">
      <c r="B37951" s="683"/>
      <c r="C37951" s="683"/>
      <c r="D37951" s="684"/>
    </row>
    <row r="37952" spans="2:4" ht="15" customHeight="1" x14ac:dyDescent="0.25">
      <c r="B37952" s="683"/>
      <c r="C37952" s="683"/>
      <c r="D37952" s="684"/>
    </row>
    <row r="37953" spans="2:4" ht="15" customHeight="1" x14ac:dyDescent="0.25">
      <c r="B37953" s="683"/>
      <c r="C37953" s="683"/>
      <c r="D37953" s="684"/>
    </row>
    <row r="37954" spans="2:4" ht="15" customHeight="1" x14ac:dyDescent="0.25">
      <c r="B37954" s="683"/>
      <c r="C37954" s="683"/>
      <c r="D37954" s="684"/>
    </row>
    <row r="37955" spans="2:4" ht="15" customHeight="1" x14ac:dyDescent="0.25">
      <c r="B37955" s="683"/>
      <c r="C37955" s="683"/>
      <c r="D37955" s="684"/>
    </row>
    <row r="37956" spans="2:4" ht="15" customHeight="1" x14ac:dyDescent="0.25">
      <c r="B37956" s="683"/>
      <c r="C37956" s="683"/>
      <c r="D37956" s="684"/>
    </row>
    <row r="37957" spans="2:4" ht="15" customHeight="1" x14ac:dyDescent="0.25">
      <c r="B37957" s="683"/>
      <c r="C37957" s="683"/>
      <c r="D37957" s="684"/>
    </row>
    <row r="37958" spans="2:4" ht="15" customHeight="1" x14ac:dyDescent="0.25">
      <c r="B37958" s="683"/>
      <c r="C37958" s="683"/>
      <c r="D37958" s="684"/>
    </row>
    <row r="37959" spans="2:4" ht="15" customHeight="1" x14ac:dyDescent="0.25">
      <c r="B37959" s="683"/>
      <c r="C37959" s="683"/>
      <c r="D37959" s="684"/>
    </row>
    <row r="37960" spans="2:4" ht="15" customHeight="1" x14ac:dyDescent="0.25">
      <c r="B37960" s="683"/>
      <c r="C37960" s="683"/>
      <c r="D37960" s="684"/>
    </row>
    <row r="37961" spans="2:4" ht="15" customHeight="1" x14ac:dyDescent="0.25">
      <c r="B37961" s="683"/>
      <c r="C37961" s="683"/>
      <c r="D37961" s="684"/>
    </row>
    <row r="37962" spans="2:4" ht="15" customHeight="1" x14ac:dyDescent="0.25">
      <c r="B37962" s="683"/>
      <c r="C37962" s="683"/>
      <c r="D37962" s="684"/>
    </row>
    <row r="37963" spans="2:4" ht="15" customHeight="1" x14ac:dyDescent="0.25">
      <c r="B37963" s="683"/>
      <c r="C37963" s="683"/>
      <c r="D37963" s="684"/>
    </row>
    <row r="37964" spans="2:4" ht="15" customHeight="1" x14ac:dyDescent="0.25">
      <c r="B37964" s="683"/>
      <c r="C37964" s="683"/>
      <c r="D37964" s="684"/>
    </row>
    <row r="37965" spans="2:4" ht="15" customHeight="1" x14ac:dyDescent="0.25">
      <c r="B37965" s="683"/>
      <c r="C37965" s="683"/>
      <c r="D37965" s="684"/>
    </row>
    <row r="37966" spans="2:4" ht="15" customHeight="1" x14ac:dyDescent="0.25">
      <c r="B37966" s="683"/>
      <c r="C37966" s="683"/>
      <c r="D37966" s="684"/>
    </row>
    <row r="37967" spans="2:4" ht="15" customHeight="1" x14ac:dyDescent="0.25">
      <c r="B37967" s="683"/>
      <c r="C37967" s="683"/>
      <c r="D37967" s="684"/>
    </row>
    <row r="37968" spans="2:4" ht="15" customHeight="1" x14ac:dyDescent="0.25">
      <c r="B37968" s="683"/>
      <c r="C37968" s="683"/>
      <c r="D37968" s="684"/>
    </row>
    <row r="37969" spans="2:4" ht="15" customHeight="1" x14ac:dyDescent="0.25">
      <c r="B37969" s="683"/>
      <c r="C37969" s="683"/>
      <c r="D37969" s="684"/>
    </row>
    <row r="37970" spans="2:4" ht="15" customHeight="1" x14ac:dyDescent="0.25">
      <c r="B37970" s="683"/>
      <c r="C37970" s="683"/>
      <c r="D37970" s="684"/>
    </row>
    <row r="37971" spans="2:4" ht="15" customHeight="1" x14ac:dyDescent="0.25">
      <c r="B37971" s="683"/>
      <c r="C37971" s="683"/>
      <c r="D37971" s="684"/>
    </row>
    <row r="37972" spans="2:4" ht="15" customHeight="1" x14ac:dyDescent="0.25">
      <c r="B37972" s="683"/>
      <c r="C37972" s="683"/>
      <c r="D37972" s="684"/>
    </row>
    <row r="37973" spans="2:4" ht="15" customHeight="1" x14ac:dyDescent="0.25">
      <c r="B37973" s="683"/>
      <c r="C37973" s="683"/>
      <c r="D37973" s="684"/>
    </row>
    <row r="37974" spans="2:4" ht="15" customHeight="1" x14ac:dyDescent="0.25">
      <c r="B37974" s="683"/>
      <c r="C37974" s="683"/>
      <c r="D37974" s="684"/>
    </row>
    <row r="37975" spans="2:4" ht="15" customHeight="1" x14ac:dyDescent="0.25">
      <c r="B37975" s="683"/>
      <c r="C37975" s="683"/>
      <c r="D37975" s="684"/>
    </row>
    <row r="37976" spans="2:4" ht="15" customHeight="1" x14ac:dyDescent="0.25">
      <c r="B37976" s="683"/>
      <c r="C37976" s="683"/>
      <c r="D37976" s="684"/>
    </row>
    <row r="37977" spans="2:4" ht="15" customHeight="1" x14ac:dyDescent="0.25">
      <c r="B37977" s="683"/>
      <c r="C37977" s="683"/>
      <c r="D37977" s="684"/>
    </row>
    <row r="37978" spans="2:4" ht="15" customHeight="1" x14ac:dyDescent="0.25">
      <c r="B37978" s="683"/>
      <c r="C37978" s="683"/>
      <c r="D37978" s="684"/>
    </row>
    <row r="37979" spans="2:4" ht="15" customHeight="1" x14ac:dyDescent="0.25">
      <c r="B37979" s="683"/>
      <c r="C37979" s="683"/>
      <c r="D37979" s="684"/>
    </row>
    <row r="37980" spans="2:4" ht="15" customHeight="1" x14ac:dyDescent="0.25">
      <c r="B37980" s="683"/>
      <c r="C37980" s="683"/>
      <c r="D37980" s="684"/>
    </row>
    <row r="37981" spans="2:4" ht="15" customHeight="1" x14ac:dyDescent="0.25">
      <c r="B37981" s="683"/>
      <c r="C37981" s="683"/>
      <c r="D37981" s="684"/>
    </row>
    <row r="37982" spans="2:4" ht="15" customHeight="1" x14ac:dyDescent="0.25">
      <c r="B37982" s="683"/>
      <c r="C37982" s="683"/>
      <c r="D37982" s="684"/>
    </row>
    <row r="37983" spans="2:4" ht="15" customHeight="1" x14ac:dyDescent="0.25">
      <c r="B37983" s="683"/>
      <c r="C37983" s="683"/>
      <c r="D37983" s="684"/>
    </row>
    <row r="37984" spans="2:4" ht="15" customHeight="1" x14ac:dyDescent="0.25">
      <c r="B37984" s="683"/>
      <c r="C37984" s="683"/>
      <c r="D37984" s="684"/>
    </row>
    <row r="37985" spans="2:4" ht="15" customHeight="1" x14ac:dyDescent="0.25">
      <c r="B37985" s="683"/>
      <c r="C37985" s="683"/>
      <c r="D37985" s="684"/>
    </row>
    <row r="37986" spans="2:4" ht="15" customHeight="1" x14ac:dyDescent="0.25">
      <c r="B37986" s="683"/>
      <c r="C37986" s="683"/>
      <c r="D37986" s="684"/>
    </row>
    <row r="37987" spans="2:4" ht="15" customHeight="1" x14ac:dyDescent="0.25">
      <c r="B37987" s="683"/>
      <c r="C37987" s="683"/>
      <c r="D37987" s="684"/>
    </row>
    <row r="37988" spans="2:4" ht="15" customHeight="1" x14ac:dyDescent="0.25">
      <c r="B37988" s="683"/>
      <c r="C37988" s="683"/>
      <c r="D37988" s="684"/>
    </row>
    <row r="37989" spans="2:4" ht="15" customHeight="1" x14ac:dyDescent="0.25">
      <c r="B37989" s="683"/>
      <c r="C37989" s="683"/>
      <c r="D37989" s="684"/>
    </row>
    <row r="37990" spans="2:4" ht="15" customHeight="1" x14ac:dyDescent="0.25">
      <c r="B37990" s="683"/>
      <c r="C37990" s="683"/>
      <c r="D37990" s="684"/>
    </row>
    <row r="37991" spans="2:4" ht="15" customHeight="1" x14ac:dyDescent="0.25">
      <c r="B37991" s="683"/>
      <c r="C37991" s="683"/>
      <c r="D37991" s="684"/>
    </row>
    <row r="37992" spans="2:4" ht="15" customHeight="1" x14ac:dyDescent="0.25">
      <c r="B37992" s="683"/>
      <c r="C37992" s="683"/>
      <c r="D37992" s="684"/>
    </row>
    <row r="37993" spans="2:4" ht="15" customHeight="1" x14ac:dyDescent="0.25">
      <c r="B37993" s="683"/>
      <c r="C37993" s="683"/>
      <c r="D37993" s="684"/>
    </row>
    <row r="37994" spans="2:4" ht="15" customHeight="1" x14ac:dyDescent="0.25">
      <c r="B37994" s="683"/>
      <c r="C37994" s="683"/>
      <c r="D37994" s="684"/>
    </row>
    <row r="37995" spans="2:4" ht="15" customHeight="1" x14ac:dyDescent="0.25">
      <c r="B37995" s="683"/>
      <c r="C37995" s="683"/>
      <c r="D37995" s="684"/>
    </row>
    <row r="37996" spans="2:4" ht="15" customHeight="1" x14ac:dyDescent="0.25">
      <c r="B37996" s="683"/>
      <c r="C37996" s="683"/>
      <c r="D37996" s="684"/>
    </row>
    <row r="37997" spans="2:4" ht="15" customHeight="1" x14ac:dyDescent="0.25">
      <c r="B37997" s="683"/>
      <c r="C37997" s="683"/>
      <c r="D37997" s="684"/>
    </row>
    <row r="37998" spans="2:4" ht="15" customHeight="1" x14ac:dyDescent="0.25">
      <c r="B37998" s="683"/>
      <c r="C37998" s="683"/>
      <c r="D37998" s="684"/>
    </row>
    <row r="37999" spans="2:4" ht="15" customHeight="1" x14ac:dyDescent="0.25">
      <c r="B37999" s="683"/>
      <c r="C37999" s="683"/>
      <c r="D37999" s="684"/>
    </row>
    <row r="38000" spans="2:4" ht="15" customHeight="1" x14ac:dyDescent="0.25">
      <c r="B38000" s="683"/>
      <c r="C38000" s="683"/>
      <c r="D38000" s="684"/>
    </row>
    <row r="38001" spans="2:4" ht="15" customHeight="1" x14ac:dyDescent="0.25">
      <c r="B38001" s="683"/>
      <c r="C38001" s="683"/>
      <c r="D38001" s="684"/>
    </row>
    <row r="38002" spans="2:4" ht="15" customHeight="1" x14ac:dyDescent="0.25">
      <c r="B38002" s="683"/>
      <c r="C38002" s="683"/>
      <c r="D38002" s="684"/>
    </row>
    <row r="38003" spans="2:4" ht="15" customHeight="1" x14ac:dyDescent="0.25">
      <c r="B38003" s="683"/>
      <c r="C38003" s="683"/>
      <c r="D38003" s="684"/>
    </row>
    <row r="38004" spans="2:4" ht="15" customHeight="1" x14ac:dyDescent="0.25">
      <c r="B38004" s="683"/>
      <c r="C38004" s="683"/>
      <c r="D38004" s="684"/>
    </row>
    <row r="38005" spans="2:4" ht="15" customHeight="1" x14ac:dyDescent="0.25">
      <c r="B38005" s="683"/>
      <c r="C38005" s="683"/>
      <c r="D38005" s="684"/>
    </row>
    <row r="38006" spans="2:4" ht="15" customHeight="1" x14ac:dyDescent="0.25">
      <c r="B38006" s="683"/>
      <c r="C38006" s="683"/>
      <c r="D38006" s="684"/>
    </row>
    <row r="38007" spans="2:4" ht="15" customHeight="1" x14ac:dyDescent="0.25">
      <c r="B38007" s="683"/>
      <c r="C38007" s="683"/>
      <c r="D38007" s="684"/>
    </row>
    <row r="38008" spans="2:4" ht="15" customHeight="1" x14ac:dyDescent="0.25">
      <c r="B38008" s="683"/>
      <c r="C38008" s="683"/>
      <c r="D38008" s="684"/>
    </row>
    <row r="38009" spans="2:4" ht="15" customHeight="1" x14ac:dyDescent="0.25">
      <c r="B38009" s="683"/>
      <c r="C38009" s="683"/>
      <c r="D38009" s="684"/>
    </row>
    <row r="38010" spans="2:4" ht="15" customHeight="1" x14ac:dyDescent="0.25">
      <c r="B38010" s="683"/>
      <c r="C38010" s="683"/>
      <c r="D38010" s="684"/>
    </row>
    <row r="38011" spans="2:4" ht="15" customHeight="1" x14ac:dyDescent="0.25">
      <c r="B38011" s="683"/>
      <c r="C38011" s="683"/>
      <c r="D38011" s="684"/>
    </row>
    <row r="38012" spans="2:4" ht="15" customHeight="1" x14ac:dyDescent="0.25">
      <c r="B38012" s="683"/>
      <c r="C38012" s="683"/>
      <c r="D38012" s="684"/>
    </row>
    <row r="38013" spans="2:4" ht="15" customHeight="1" x14ac:dyDescent="0.25">
      <c r="B38013" s="683"/>
      <c r="C38013" s="683"/>
      <c r="D38013" s="684"/>
    </row>
    <row r="38014" spans="2:4" ht="15" customHeight="1" x14ac:dyDescent="0.25">
      <c r="B38014" s="683"/>
      <c r="C38014" s="683"/>
      <c r="D38014" s="684"/>
    </row>
    <row r="38015" spans="2:4" ht="15" customHeight="1" x14ac:dyDescent="0.25">
      <c r="B38015" s="683"/>
      <c r="C38015" s="683"/>
      <c r="D38015" s="684"/>
    </row>
    <row r="38016" spans="2:4" ht="15" customHeight="1" x14ac:dyDescent="0.25">
      <c r="B38016" s="683"/>
      <c r="C38016" s="683"/>
      <c r="D38016" s="684"/>
    </row>
    <row r="38017" spans="2:4" ht="15" customHeight="1" x14ac:dyDescent="0.25">
      <c r="B38017" s="683"/>
      <c r="C38017" s="683"/>
      <c r="D38017" s="684"/>
    </row>
    <row r="38018" spans="2:4" ht="15" customHeight="1" x14ac:dyDescent="0.25">
      <c r="B38018" s="683"/>
      <c r="C38018" s="683"/>
      <c r="D38018" s="684"/>
    </row>
    <row r="38019" spans="2:4" ht="15" customHeight="1" x14ac:dyDescent="0.25">
      <c r="B38019" s="683"/>
      <c r="C38019" s="683"/>
      <c r="D38019" s="684"/>
    </row>
    <row r="38020" spans="2:4" ht="15" customHeight="1" x14ac:dyDescent="0.25">
      <c r="B38020" s="683"/>
      <c r="C38020" s="683"/>
      <c r="D38020" s="684"/>
    </row>
    <row r="38021" spans="2:4" ht="15" customHeight="1" x14ac:dyDescent="0.25">
      <c r="B38021" s="683"/>
      <c r="C38021" s="683"/>
      <c r="D38021" s="684"/>
    </row>
    <row r="38022" spans="2:4" ht="15" customHeight="1" x14ac:dyDescent="0.25">
      <c r="B38022" s="683"/>
      <c r="C38022" s="683"/>
      <c r="D38022" s="684"/>
    </row>
    <row r="38023" spans="2:4" ht="15" customHeight="1" x14ac:dyDescent="0.25">
      <c r="B38023" s="683"/>
      <c r="C38023" s="683"/>
      <c r="D38023" s="684"/>
    </row>
    <row r="38024" spans="2:4" ht="15" customHeight="1" x14ac:dyDescent="0.25">
      <c r="B38024" s="683"/>
      <c r="C38024" s="683"/>
      <c r="D38024" s="684"/>
    </row>
    <row r="38025" spans="2:4" ht="15" customHeight="1" x14ac:dyDescent="0.25">
      <c r="B38025" s="683"/>
      <c r="C38025" s="683"/>
      <c r="D38025" s="684"/>
    </row>
    <row r="38026" spans="2:4" ht="15" customHeight="1" x14ac:dyDescent="0.25">
      <c r="B38026" s="683"/>
      <c r="C38026" s="683"/>
      <c r="D38026" s="684"/>
    </row>
    <row r="38027" spans="2:4" ht="15" customHeight="1" x14ac:dyDescent="0.25">
      <c r="B38027" s="683"/>
      <c r="C38027" s="683"/>
      <c r="D38027" s="684"/>
    </row>
    <row r="38028" spans="2:4" ht="15" customHeight="1" x14ac:dyDescent="0.25">
      <c r="B38028" s="683"/>
      <c r="C38028" s="683"/>
      <c r="D38028" s="684"/>
    </row>
    <row r="38029" spans="2:4" ht="15" customHeight="1" x14ac:dyDescent="0.25">
      <c r="B38029" s="683"/>
      <c r="C38029" s="683"/>
      <c r="D38029" s="684"/>
    </row>
    <row r="38030" spans="2:4" ht="15" customHeight="1" x14ac:dyDescent="0.25">
      <c r="B38030" s="683"/>
      <c r="C38030" s="683"/>
      <c r="D38030" s="684"/>
    </row>
    <row r="38031" spans="2:4" ht="15" customHeight="1" x14ac:dyDescent="0.25">
      <c r="B38031" s="683"/>
      <c r="C38031" s="683"/>
      <c r="D38031" s="684"/>
    </row>
    <row r="38032" spans="2:4" ht="15" customHeight="1" x14ac:dyDescent="0.25">
      <c r="B38032" s="683"/>
      <c r="C38032" s="683"/>
      <c r="D38032" s="684"/>
    </row>
    <row r="38033" spans="2:4" ht="15" customHeight="1" x14ac:dyDescent="0.25">
      <c r="B38033" s="683"/>
      <c r="C38033" s="683"/>
      <c r="D38033" s="684"/>
    </row>
    <row r="38034" spans="2:4" ht="15" customHeight="1" x14ac:dyDescent="0.25">
      <c r="B38034" s="683"/>
      <c r="C38034" s="683"/>
      <c r="D38034" s="684"/>
    </row>
    <row r="38035" spans="2:4" ht="15" customHeight="1" x14ac:dyDescent="0.25">
      <c r="B38035" s="683"/>
      <c r="C38035" s="683"/>
      <c r="D38035" s="684"/>
    </row>
    <row r="38036" spans="2:4" ht="15" customHeight="1" x14ac:dyDescent="0.25">
      <c r="B38036" s="683"/>
      <c r="C38036" s="683"/>
      <c r="D38036" s="684"/>
    </row>
    <row r="38037" spans="2:4" ht="15" customHeight="1" x14ac:dyDescent="0.25">
      <c r="B38037" s="683"/>
      <c r="C38037" s="683"/>
      <c r="D38037" s="684"/>
    </row>
    <row r="38038" spans="2:4" ht="15" customHeight="1" x14ac:dyDescent="0.25">
      <c r="B38038" s="683"/>
      <c r="C38038" s="683"/>
      <c r="D38038" s="684"/>
    </row>
    <row r="38039" spans="2:4" ht="15" customHeight="1" x14ac:dyDescent="0.25">
      <c r="B38039" s="683"/>
      <c r="C38039" s="683"/>
      <c r="D38039" s="684"/>
    </row>
    <row r="38040" spans="2:4" ht="15" customHeight="1" x14ac:dyDescent="0.25">
      <c r="B38040" s="683"/>
      <c r="C38040" s="683"/>
      <c r="D38040" s="684"/>
    </row>
    <row r="38041" spans="2:4" ht="15" customHeight="1" x14ac:dyDescent="0.25">
      <c r="B38041" s="683"/>
      <c r="C38041" s="683"/>
      <c r="D38041" s="684"/>
    </row>
    <row r="38042" spans="2:4" ht="15" customHeight="1" x14ac:dyDescent="0.25">
      <c r="B38042" s="683"/>
      <c r="C38042" s="683"/>
      <c r="D38042" s="684"/>
    </row>
    <row r="38043" spans="2:4" ht="15" customHeight="1" x14ac:dyDescent="0.25">
      <c r="B38043" s="683"/>
      <c r="C38043" s="683"/>
      <c r="D38043" s="684"/>
    </row>
    <row r="38044" spans="2:4" ht="15" customHeight="1" x14ac:dyDescent="0.25">
      <c r="B38044" s="683"/>
      <c r="C38044" s="683"/>
      <c r="D38044" s="684"/>
    </row>
    <row r="38045" spans="2:4" ht="15" customHeight="1" x14ac:dyDescent="0.25">
      <c r="B38045" s="683"/>
      <c r="C38045" s="683"/>
      <c r="D38045" s="684"/>
    </row>
    <row r="38046" spans="2:4" ht="15" customHeight="1" x14ac:dyDescent="0.25">
      <c r="B38046" s="683"/>
      <c r="C38046" s="683"/>
      <c r="D38046" s="684"/>
    </row>
    <row r="38047" spans="2:4" ht="15" customHeight="1" x14ac:dyDescent="0.25">
      <c r="B38047" s="683"/>
      <c r="C38047" s="683"/>
      <c r="D38047" s="684"/>
    </row>
    <row r="38048" spans="2:4" ht="15" customHeight="1" x14ac:dyDescent="0.25">
      <c r="B38048" s="683"/>
      <c r="C38048" s="683"/>
      <c r="D38048" s="684"/>
    </row>
    <row r="38049" spans="2:4" ht="15" customHeight="1" x14ac:dyDescent="0.25">
      <c r="B38049" s="683"/>
      <c r="C38049" s="683"/>
      <c r="D38049" s="684"/>
    </row>
    <row r="38050" spans="2:4" ht="15" customHeight="1" x14ac:dyDescent="0.25">
      <c r="B38050" s="683"/>
      <c r="C38050" s="683"/>
      <c r="D38050" s="684"/>
    </row>
    <row r="38051" spans="2:4" ht="15" customHeight="1" x14ac:dyDescent="0.25">
      <c r="B38051" s="683"/>
      <c r="C38051" s="683"/>
      <c r="D38051" s="684"/>
    </row>
    <row r="38052" spans="2:4" ht="15" customHeight="1" x14ac:dyDescent="0.25">
      <c r="B38052" s="683"/>
      <c r="C38052" s="683"/>
      <c r="D38052" s="684"/>
    </row>
    <row r="38053" spans="2:4" ht="15" customHeight="1" x14ac:dyDescent="0.25">
      <c r="B38053" s="683"/>
      <c r="C38053" s="683"/>
      <c r="D38053" s="684"/>
    </row>
    <row r="38054" spans="2:4" ht="15" customHeight="1" x14ac:dyDescent="0.25">
      <c r="B38054" s="683"/>
      <c r="C38054" s="683"/>
      <c r="D38054" s="684"/>
    </row>
    <row r="38055" spans="2:4" ht="15" customHeight="1" x14ac:dyDescent="0.25">
      <c r="B38055" s="683"/>
      <c r="C38055" s="683"/>
      <c r="D38055" s="684"/>
    </row>
    <row r="38056" spans="2:4" ht="15" customHeight="1" x14ac:dyDescent="0.25">
      <c r="B38056" s="683"/>
      <c r="C38056" s="683"/>
      <c r="D38056" s="684"/>
    </row>
    <row r="38057" spans="2:4" ht="15" customHeight="1" x14ac:dyDescent="0.25">
      <c r="B38057" s="683"/>
      <c r="C38057" s="683"/>
      <c r="D38057" s="684"/>
    </row>
    <row r="38058" spans="2:4" ht="15" customHeight="1" x14ac:dyDescent="0.25">
      <c r="B38058" s="683"/>
      <c r="C38058" s="683"/>
      <c r="D38058" s="684"/>
    </row>
    <row r="38059" spans="2:4" ht="15" customHeight="1" x14ac:dyDescent="0.25">
      <c r="B38059" s="683"/>
      <c r="C38059" s="683"/>
      <c r="D38059" s="684"/>
    </row>
    <row r="38060" spans="2:4" ht="15" customHeight="1" x14ac:dyDescent="0.25">
      <c r="B38060" s="683"/>
      <c r="C38060" s="683"/>
      <c r="D38060" s="684"/>
    </row>
    <row r="38061" spans="2:4" ht="15" customHeight="1" x14ac:dyDescent="0.25">
      <c r="B38061" s="683"/>
      <c r="C38061" s="683"/>
      <c r="D38061" s="684"/>
    </row>
    <row r="38062" spans="2:4" ht="15" customHeight="1" x14ac:dyDescent="0.25">
      <c r="B38062" s="683"/>
      <c r="C38062" s="683"/>
      <c r="D38062" s="684"/>
    </row>
    <row r="38063" spans="2:4" ht="15" customHeight="1" x14ac:dyDescent="0.25">
      <c r="B38063" s="683"/>
      <c r="C38063" s="683"/>
      <c r="D38063" s="684"/>
    </row>
    <row r="38064" spans="2:4" ht="15" customHeight="1" x14ac:dyDescent="0.25">
      <c r="B38064" s="683"/>
      <c r="C38064" s="683"/>
      <c r="D38064" s="684"/>
    </row>
    <row r="38065" spans="2:4" ht="15" customHeight="1" x14ac:dyDescent="0.25">
      <c r="B38065" s="683"/>
      <c r="C38065" s="683"/>
      <c r="D38065" s="684"/>
    </row>
    <row r="38066" spans="2:4" ht="15" customHeight="1" x14ac:dyDescent="0.25">
      <c r="B38066" s="683"/>
      <c r="C38066" s="683"/>
      <c r="D38066" s="684"/>
    </row>
    <row r="38067" spans="2:4" ht="15" customHeight="1" x14ac:dyDescent="0.25">
      <c r="B38067" s="683"/>
      <c r="C38067" s="683"/>
      <c r="D38067" s="684"/>
    </row>
    <row r="38068" spans="2:4" ht="15" customHeight="1" x14ac:dyDescent="0.25">
      <c r="B38068" s="683"/>
      <c r="C38068" s="683"/>
      <c r="D38068" s="684"/>
    </row>
    <row r="38069" spans="2:4" ht="15" customHeight="1" x14ac:dyDescent="0.25">
      <c r="B38069" s="683"/>
      <c r="C38069" s="683"/>
      <c r="D38069" s="684"/>
    </row>
    <row r="38070" spans="2:4" ht="15" customHeight="1" x14ac:dyDescent="0.25">
      <c r="B38070" s="683"/>
      <c r="C38070" s="683"/>
      <c r="D38070" s="684"/>
    </row>
    <row r="38071" spans="2:4" ht="15" customHeight="1" x14ac:dyDescent="0.25">
      <c r="B38071" s="683"/>
      <c r="C38071" s="683"/>
      <c r="D38071" s="684"/>
    </row>
    <row r="38072" spans="2:4" ht="15" customHeight="1" x14ac:dyDescent="0.25">
      <c r="B38072" s="683"/>
      <c r="C38072" s="683"/>
      <c r="D38072" s="684"/>
    </row>
    <row r="38073" spans="2:4" ht="15" customHeight="1" x14ac:dyDescent="0.25">
      <c r="B38073" s="683"/>
      <c r="C38073" s="683"/>
      <c r="D38073" s="684"/>
    </row>
    <row r="38074" spans="2:4" ht="15" customHeight="1" x14ac:dyDescent="0.25">
      <c r="B38074" s="683"/>
      <c r="C38074" s="683"/>
      <c r="D38074" s="684"/>
    </row>
    <row r="38075" spans="2:4" ht="15" customHeight="1" x14ac:dyDescent="0.25">
      <c r="B38075" s="683"/>
      <c r="C38075" s="683"/>
      <c r="D38075" s="684"/>
    </row>
    <row r="38076" spans="2:4" ht="15" customHeight="1" x14ac:dyDescent="0.25">
      <c r="B38076" s="683"/>
      <c r="C38076" s="683"/>
      <c r="D38076" s="684"/>
    </row>
    <row r="38077" spans="2:4" ht="15" customHeight="1" x14ac:dyDescent="0.25">
      <c r="B38077" s="683"/>
      <c r="C38077" s="683"/>
      <c r="D38077" s="684"/>
    </row>
    <row r="38078" spans="2:4" ht="15" customHeight="1" x14ac:dyDescent="0.25">
      <c r="B38078" s="683"/>
      <c r="C38078" s="683"/>
      <c r="D38078" s="684"/>
    </row>
    <row r="38079" spans="2:4" ht="15" customHeight="1" x14ac:dyDescent="0.25">
      <c r="B38079" s="683"/>
      <c r="C38079" s="683"/>
      <c r="D38079" s="684"/>
    </row>
    <row r="38080" spans="2:4" ht="15" customHeight="1" x14ac:dyDescent="0.25">
      <c r="B38080" s="683"/>
      <c r="C38080" s="683"/>
      <c r="D38080" s="684"/>
    </row>
    <row r="38081" spans="2:4" ht="15" customHeight="1" x14ac:dyDescent="0.25">
      <c r="B38081" s="683"/>
      <c r="C38081" s="683"/>
      <c r="D38081" s="684"/>
    </row>
    <row r="38082" spans="2:4" ht="15" customHeight="1" x14ac:dyDescent="0.25">
      <c r="B38082" s="683"/>
      <c r="C38082" s="683"/>
      <c r="D38082" s="684"/>
    </row>
    <row r="38083" spans="2:4" ht="15" customHeight="1" x14ac:dyDescent="0.25">
      <c r="B38083" s="683"/>
      <c r="C38083" s="683"/>
      <c r="D38083" s="684"/>
    </row>
    <row r="38084" spans="2:4" ht="15" customHeight="1" x14ac:dyDescent="0.25">
      <c r="B38084" s="683"/>
      <c r="C38084" s="683"/>
      <c r="D38084" s="684"/>
    </row>
    <row r="38085" spans="2:4" ht="15" customHeight="1" x14ac:dyDescent="0.25">
      <c r="B38085" s="683"/>
      <c r="C38085" s="683"/>
      <c r="D38085" s="684"/>
    </row>
    <row r="38086" spans="2:4" ht="15" customHeight="1" x14ac:dyDescent="0.25">
      <c r="B38086" s="683"/>
      <c r="C38086" s="683"/>
      <c r="D38086" s="684"/>
    </row>
    <row r="38087" spans="2:4" ht="15" customHeight="1" x14ac:dyDescent="0.25">
      <c r="B38087" s="683"/>
      <c r="C38087" s="683"/>
      <c r="D38087" s="684"/>
    </row>
    <row r="38088" spans="2:4" ht="15" customHeight="1" x14ac:dyDescent="0.25">
      <c r="B38088" s="683"/>
      <c r="C38088" s="683"/>
      <c r="D38088" s="684"/>
    </row>
    <row r="38089" spans="2:4" ht="15" customHeight="1" x14ac:dyDescent="0.25">
      <c r="B38089" s="683"/>
      <c r="C38089" s="683"/>
      <c r="D38089" s="684"/>
    </row>
    <row r="38090" spans="2:4" ht="15" customHeight="1" x14ac:dyDescent="0.25">
      <c r="B38090" s="683"/>
      <c r="C38090" s="683"/>
      <c r="D38090" s="684"/>
    </row>
    <row r="38091" spans="2:4" ht="15" customHeight="1" x14ac:dyDescent="0.25">
      <c r="B38091" s="683"/>
      <c r="C38091" s="683"/>
      <c r="D38091" s="684"/>
    </row>
    <row r="38092" spans="2:4" ht="15" customHeight="1" x14ac:dyDescent="0.25">
      <c r="B38092" s="683"/>
      <c r="C38092" s="683"/>
      <c r="D38092" s="684"/>
    </row>
    <row r="38093" spans="2:4" ht="15" customHeight="1" x14ac:dyDescent="0.25">
      <c r="B38093" s="683"/>
      <c r="C38093" s="683"/>
      <c r="D38093" s="684"/>
    </row>
    <row r="38094" spans="2:4" ht="15" customHeight="1" x14ac:dyDescent="0.25">
      <c r="B38094" s="683"/>
      <c r="C38094" s="683"/>
      <c r="D38094" s="684"/>
    </row>
    <row r="38095" spans="2:4" ht="15" customHeight="1" x14ac:dyDescent="0.25">
      <c r="B38095" s="683"/>
      <c r="C38095" s="683"/>
      <c r="D38095" s="684"/>
    </row>
    <row r="38096" spans="2:4" ht="15" customHeight="1" x14ac:dyDescent="0.25">
      <c r="B38096" s="683"/>
      <c r="C38096" s="683"/>
      <c r="D38096" s="684"/>
    </row>
    <row r="38097" spans="2:4" ht="15" customHeight="1" x14ac:dyDescent="0.25">
      <c r="B38097" s="683"/>
      <c r="C38097" s="683"/>
      <c r="D38097" s="684"/>
    </row>
    <row r="38098" spans="2:4" ht="15" customHeight="1" x14ac:dyDescent="0.25">
      <c r="B38098" s="683"/>
      <c r="C38098" s="683"/>
      <c r="D38098" s="684"/>
    </row>
    <row r="38099" spans="2:4" ht="15" customHeight="1" x14ac:dyDescent="0.25">
      <c r="B38099" s="683"/>
      <c r="C38099" s="683"/>
      <c r="D38099" s="684"/>
    </row>
    <row r="38100" spans="2:4" ht="15" customHeight="1" x14ac:dyDescent="0.25">
      <c r="B38100" s="683"/>
      <c r="C38100" s="683"/>
      <c r="D38100" s="684"/>
    </row>
    <row r="38101" spans="2:4" ht="15" customHeight="1" x14ac:dyDescent="0.25">
      <c r="B38101" s="683"/>
      <c r="C38101" s="683"/>
      <c r="D38101" s="684"/>
    </row>
    <row r="38102" spans="2:4" ht="15" customHeight="1" x14ac:dyDescent="0.25">
      <c r="B38102" s="683"/>
      <c r="C38102" s="683"/>
      <c r="D38102" s="684"/>
    </row>
    <row r="38103" spans="2:4" ht="15" customHeight="1" x14ac:dyDescent="0.25">
      <c r="B38103" s="683"/>
      <c r="C38103" s="683"/>
      <c r="D38103" s="684"/>
    </row>
    <row r="38104" spans="2:4" ht="15" customHeight="1" x14ac:dyDescent="0.25">
      <c r="B38104" s="683"/>
      <c r="C38104" s="683"/>
      <c r="D38104" s="684"/>
    </row>
    <row r="38105" spans="2:4" ht="15" customHeight="1" x14ac:dyDescent="0.25">
      <c r="B38105" s="683"/>
      <c r="C38105" s="683"/>
      <c r="D38105" s="684"/>
    </row>
    <row r="38106" spans="2:4" ht="15" customHeight="1" x14ac:dyDescent="0.25">
      <c r="B38106" s="683"/>
      <c r="C38106" s="683"/>
      <c r="D38106" s="684"/>
    </row>
    <row r="38107" spans="2:4" ht="15" customHeight="1" x14ac:dyDescent="0.25">
      <c r="B38107" s="683"/>
      <c r="C38107" s="683"/>
      <c r="D38107" s="684"/>
    </row>
    <row r="38108" spans="2:4" ht="15" customHeight="1" x14ac:dyDescent="0.25">
      <c r="B38108" s="683"/>
      <c r="C38108" s="683"/>
      <c r="D38108" s="684"/>
    </row>
    <row r="38109" spans="2:4" ht="15" customHeight="1" x14ac:dyDescent="0.25">
      <c r="B38109" s="683"/>
      <c r="C38109" s="683"/>
      <c r="D38109" s="684"/>
    </row>
    <row r="38110" spans="2:4" ht="15" customHeight="1" x14ac:dyDescent="0.25">
      <c r="B38110" s="683"/>
      <c r="C38110" s="683"/>
      <c r="D38110" s="684"/>
    </row>
    <row r="38111" spans="2:4" ht="15" customHeight="1" x14ac:dyDescent="0.25">
      <c r="B38111" s="683"/>
      <c r="C38111" s="683"/>
      <c r="D38111" s="684"/>
    </row>
    <row r="38112" spans="2:4" ht="15" customHeight="1" x14ac:dyDescent="0.25">
      <c r="B38112" s="683"/>
      <c r="C38112" s="683"/>
      <c r="D38112" s="684"/>
    </row>
    <row r="38113" spans="2:4" ht="15" customHeight="1" x14ac:dyDescent="0.25">
      <c r="B38113" s="683"/>
      <c r="C38113" s="683"/>
      <c r="D38113" s="684"/>
    </row>
    <row r="38114" spans="2:4" ht="15" customHeight="1" x14ac:dyDescent="0.25">
      <c r="B38114" s="683"/>
      <c r="C38114" s="683"/>
      <c r="D38114" s="684"/>
    </row>
    <row r="38115" spans="2:4" ht="15" customHeight="1" x14ac:dyDescent="0.25">
      <c r="B38115" s="683"/>
      <c r="C38115" s="683"/>
      <c r="D38115" s="684"/>
    </row>
    <row r="38116" spans="2:4" ht="15" customHeight="1" x14ac:dyDescent="0.25">
      <c r="B38116" s="683"/>
      <c r="C38116" s="683"/>
      <c r="D38116" s="684"/>
    </row>
    <row r="38117" spans="2:4" ht="15" customHeight="1" x14ac:dyDescent="0.25">
      <c r="B38117" s="683"/>
      <c r="C38117" s="683"/>
      <c r="D38117" s="684"/>
    </row>
    <row r="38118" spans="2:4" ht="15" customHeight="1" x14ac:dyDescent="0.25">
      <c r="B38118" s="683"/>
      <c r="C38118" s="683"/>
      <c r="D38118" s="684"/>
    </row>
    <row r="38119" spans="2:4" ht="15" customHeight="1" x14ac:dyDescent="0.25">
      <c r="B38119" s="683"/>
      <c r="C38119" s="683"/>
      <c r="D38119" s="684"/>
    </row>
    <row r="38120" spans="2:4" ht="15" customHeight="1" x14ac:dyDescent="0.25">
      <c r="B38120" s="683"/>
      <c r="C38120" s="683"/>
      <c r="D38120" s="684"/>
    </row>
    <row r="38121" spans="2:4" ht="15" customHeight="1" x14ac:dyDescent="0.25">
      <c r="B38121" s="683"/>
      <c r="C38121" s="683"/>
      <c r="D38121" s="684"/>
    </row>
    <row r="38122" spans="2:4" ht="15" customHeight="1" x14ac:dyDescent="0.25">
      <c r="B38122" s="683"/>
      <c r="C38122" s="683"/>
      <c r="D38122" s="684"/>
    </row>
    <row r="38123" spans="2:4" ht="15" customHeight="1" x14ac:dyDescent="0.25">
      <c r="B38123" s="683"/>
      <c r="C38123" s="683"/>
      <c r="D38123" s="684"/>
    </row>
    <row r="38124" spans="2:4" ht="15" customHeight="1" x14ac:dyDescent="0.25">
      <c r="B38124" s="683"/>
      <c r="C38124" s="683"/>
      <c r="D38124" s="684"/>
    </row>
    <row r="38125" spans="2:4" ht="15" customHeight="1" x14ac:dyDescent="0.25">
      <c r="B38125" s="683"/>
      <c r="C38125" s="683"/>
      <c r="D38125" s="684"/>
    </row>
    <row r="38126" spans="2:4" ht="15" customHeight="1" x14ac:dyDescent="0.25">
      <c r="B38126" s="683"/>
      <c r="C38126" s="683"/>
      <c r="D38126" s="684"/>
    </row>
    <row r="38127" spans="2:4" ht="15" customHeight="1" x14ac:dyDescent="0.25">
      <c r="B38127" s="683"/>
      <c r="C38127" s="683"/>
      <c r="D38127" s="684"/>
    </row>
    <row r="38128" spans="2:4" ht="15" customHeight="1" x14ac:dyDescent="0.25">
      <c r="B38128" s="683"/>
      <c r="C38128" s="683"/>
      <c r="D38128" s="684"/>
    </row>
    <row r="38129" spans="2:4" ht="15" customHeight="1" x14ac:dyDescent="0.25">
      <c r="B38129" s="683"/>
      <c r="C38129" s="683"/>
      <c r="D38129" s="684"/>
    </row>
    <row r="38130" spans="2:4" ht="15" customHeight="1" x14ac:dyDescent="0.25">
      <c r="B38130" s="683"/>
      <c r="C38130" s="683"/>
      <c r="D38130" s="684"/>
    </row>
    <row r="38131" spans="2:4" ht="15" customHeight="1" x14ac:dyDescent="0.25">
      <c r="B38131" s="683"/>
      <c r="C38131" s="683"/>
      <c r="D38131" s="684"/>
    </row>
    <row r="38132" spans="2:4" ht="15" customHeight="1" x14ac:dyDescent="0.25">
      <c r="B38132" s="683"/>
      <c r="C38132" s="683"/>
      <c r="D38132" s="684"/>
    </row>
    <row r="38133" spans="2:4" ht="15" customHeight="1" x14ac:dyDescent="0.25">
      <c r="B38133" s="683"/>
      <c r="C38133" s="683"/>
      <c r="D38133" s="684"/>
    </row>
    <row r="38134" spans="2:4" ht="15" customHeight="1" x14ac:dyDescent="0.25">
      <c r="B38134" s="683"/>
      <c r="C38134" s="683"/>
      <c r="D38134" s="684"/>
    </row>
    <row r="38135" spans="2:4" ht="15" customHeight="1" x14ac:dyDescent="0.25">
      <c r="B38135" s="683"/>
      <c r="C38135" s="683"/>
      <c r="D38135" s="684"/>
    </row>
    <row r="38136" spans="2:4" ht="15" customHeight="1" x14ac:dyDescent="0.25">
      <c r="B38136" s="683"/>
      <c r="C38136" s="683"/>
      <c r="D38136" s="684"/>
    </row>
    <row r="38137" spans="2:4" ht="15" customHeight="1" x14ac:dyDescent="0.25">
      <c r="B38137" s="683"/>
      <c r="C38137" s="683"/>
      <c r="D38137" s="684"/>
    </row>
    <row r="38138" spans="2:4" ht="15" customHeight="1" x14ac:dyDescent="0.25">
      <c r="B38138" s="683"/>
      <c r="C38138" s="683"/>
      <c r="D38138" s="684"/>
    </row>
    <row r="38139" spans="2:4" ht="15" customHeight="1" x14ac:dyDescent="0.25">
      <c r="B38139" s="683"/>
      <c r="C38139" s="683"/>
      <c r="D38139" s="684"/>
    </row>
    <row r="38140" spans="2:4" ht="15" customHeight="1" x14ac:dyDescent="0.25">
      <c r="B38140" s="683"/>
      <c r="C38140" s="683"/>
      <c r="D38140" s="684"/>
    </row>
    <row r="38141" spans="2:4" ht="15" customHeight="1" x14ac:dyDescent="0.25">
      <c r="B38141" s="683"/>
      <c r="C38141" s="683"/>
      <c r="D38141" s="684"/>
    </row>
    <row r="38142" spans="2:4" ht="15" customHeight="1" x14ac:dyDescent="0.25">
      <c r="B38142" s="683"/>
      <c r="C38142" s="683"/>
      <c r="D38142" s="684"/>
    </row>
    <row r="38143" spans="2:4" ht="15" customHeight="1" x14ac:dyDescent="0.25">
      <c r="B38143" s="683"/>
      <c r="C38143" s="683"/>
      <c r="D38143" s="684"/>
    </row>
    <row r="38144" spans="2:4" ht="15" customHeight="1" x14ac:dyDescent="0.25">
      <c r="B38144" s="683"/>
      <c r="C38144" s="683"/>
      <c r="D38144" s="684"/>
    </row>
    <row r="38145" spans="2:4" ht="15" customHeight="1" x14ac:dyDescent="0.25">
      <c r="B38145" s="683"/>
      <c r="C38145" s="683"/>
      <c r="D38145" s="684"/>
    </row>
    <row r="38146" spans="2:4" ht="15" customHeight="1" x14ac:dyDescent="0.25">
      <c r="B38146" s="683"/>
      <c r="C38146" s="683"/>
      <c r="D38146" s="684"/>
    </row>
    <row r="38147" spans="2:4" ht="15" customHeight="1" x14ac:dyDescent="0.25">
      <c r="B38147" s="683"/>
      <c r="C38147" s="683"/>
      <c r="D38147" s="684"/>
    </row>
    <row r="38148" spans="2:4" ht="15" customHeight="1" x14ac:dyDescent="0.25">
      <c r="B38148" s="683"/>
      <c r="C38148" s="683"/>
      <c r="D38148" s="684"/>
    </row>
    <row r="38149" spans="2:4" ht="15" customHeight="1" x14ac:dyDescent="0.25">
      <c r="B38149" s="683"/>
      <c r="C38149" s="683"/>
      <c r="D38149" s="684"/>
    </row>
    <row r="38150" spans="2:4" ht="15" customHeight="1" x14ac:dyDescent="0.25">
      <c r="B38150" s="683"/>
      <c r="C38150" s="683"/>
      <c r="D38150" s="684"/>
    </row>
    <row r="38151" spans="2:4" ht="15" customHeight="1" x14ac:dyDescent="0.25">
      <c r="B38151" s="683"/>
      <c r="C38151" s="683"/>
      <c r="D38151" s="684"/>
    </row>
    <row r="38152" spans="2:4" ht="15" customHeight="1" x14ac:dyDescent="0.25">
      <c r="B38152" s="683"/>
      <c r="C38152" s="683"/>
      <c r="D38152" s="684"/>
    </row>
    <row r="38153" spans="2:4" ht="15" customHeight="1" x14ac:dyDescent="0.25">
      <c r="B38153" s="683"/>
      <c r="C38153" s="683"/>
      <c r="D38153" s="684"/>
    </row>
    <row r="38154" spans="2:4" ht="15" customHeight="1" x14ac:dyDescent="0.25">
      <c r="B38154" s="683"/>
      <c r="C38154" s="683"/>
      <c r="D38154" s="684"/>
    </row>
    <row r="38155" spans="2:4" ht="15" customHeight="1" x14ac:dyDescent="0.25">
      <c r="B38155" s="683"/>
      <c r="C38155" s="683"/>
      <c r="D38155" s="684"/>
    </row>
    <row r="38156" spans="2:4" ht="15" customHeight="1" x14ac:dyDescent="0.25">
      <c r="B38156" s="683"/>
      <c r="C38156" s="683"/>
      <c r="D38156" s="684"/>
    </row>
    <row r="38157" spans="2:4" ht="15" customHeight="1" x14ac:dyDescent="0.25">
      <c r="B38157" s="683"/>
      <c r="C38157" s="683"/>
      <c r="D38157" s="684"/>
    </row>
    <row r="38158" spans="2:4" ht="15" customHeight="1" x14ac:dyDescent="0.25">
      <c r="B38158" s="683"/>
      <c r="C38158" s="683"/>
      <c r="D38158" s="684"/>
    </row>
    <row r="38159" spans="2:4" ht="15" customHeight="1" x14ac:dyDescent="0.25">
      <c r="B38159" s="683"/>
      <c r="C38159" s="683"/>
      <c r="D38159" s="684"/>
    </row>
    <row r="38160" spans="2:4" ht="15" customHeight="1" x14ac:dyDescent="0.25">
      <c r="B38160" s="683"/>
      <c r="C38160" s="683"/>
      <c r="D38160" s="684"/>
    </row>
    <row r="38161" spans="2:4" ht="15" customHeight="1" x14ac:dyDescent="0.25">
      <c r="B38161" s="683"/>
      <c r="C38161" s="683"/>
      <c r="D38161" s="684"/>
    </row>
    <row r="38162" spans="2:4" ht="15" customHeight="1" x14ac:dyDescent="0.25">
      <c r="B38162" s="683"/>
      <c r="C38162" s="683"/>
      <c r="D38162" s="684"/>
    </row>
    <row r="38163" spans="2:4" ht="15" customHeight="1" x14ac:dyDescent="0.25">
      <c r="B38163" s="683"/>
      <c r="C38163" s="683"/>
      <c r="D38163" s="684"/>
    </row>
    <row r="38164" spans="2:4" ht="15" customHeight="1" x14ac:dyDescent="0.25">
      <c r="B38164" s="683"/>
      <c r="C38164" s="683"/>
      <c r="D38164" s="684"/>
    </row>
    <row r="38165" spans="2:4" ht="15" customHeight="1" x14ac:dyDescent="0.25">
      <c r="B38165" s="683"/>
      <c r="C38165" s="683"/>
      <c r="D38165" s="684"/>
    </row>
    <row r="38166" spans="2:4" ht="15" customHeight="1" x14ac:dyDescent="0.25">
      <c r="B38166" s="683"/>
      <c r="C38166" s="683"/>
      <c r="D38166" s="684"/>
    </row>
    <row r="38167" spans="2:4" ht="15" customHeight="1" x14ac:dyDescent="0.25">
      <c r="B38167" s="683"/>
      <c r="C38167" s="683"/>
      <c r="D38167" s="684"/>
    </row>
    <row r="38168" spans="2:4" ht="15" customHeight="1" x14ac:dyDescent="0.25">
      <c r="B38168" s="683"/>
      <c r="C38168" s="683"/>
      <c r="D38168" s="684"/>
    </row>
    <row r="38169" spans="2:4" ht="15" customHeight="1" x14ac:dyDescent="0.25">
      <c r="B38169" s="683"/>
      <c r="C38169" s="683"/>
      <c r="D38169" s="684"/>
    </row>
    <row r="38170" spans="2:4" ht="15" customHeight="1" x14ac:dyDescent="0.25">
      <c r="B38170" s="683"/>
      <c r="C38170" s="683"/>
      <c r="D38170" s="684"/>
    </row>
    <row r="38171" spans="2:4" ht="15" customHeight="1" x14ac:dyDescent="0.25">
      <c r="B38171" s="683"/>
      <c r="C38171" s="683"/>
      <c r="D38171" s="684"/>
    </row>
    <row r="38172" spans="2:4" ht="15" customHeight="1" x14ac:dyDescent="0.25">
      <c r="B38172" s="683"/>
      <c r="C38172" s="683"/>
      <c r="D38172" s="684"/>
    </row>
    <row r="38173" spans="2:4" ht="15" customHeight="1" x14ac:dyDescent="0.25">
      <c r="B38173" s="683"/>
      <c r="C38173" s="683"/>
      <c r="D38173" s="684"/>
    </row>
    <row r="38174" spans="2:4" ht="15" customHeight="1" x14ac:dyDescent="0.25">
      <c r="B38174" s="683"/>
      <c r="C38174" s="683"/>
      <c r="D38174" s="684"/>
    </row>
    <row r="38175" spans="2:4" ht="15" customHeight="1" x14ac:dyDescent="0.25">
      <c r="B38175" s="683"/>
      <c r="C38175" s="683"/>
      <c r="D38175" s="684"/>
    </row>
    <row r="38176" spans="2:4" ht="15" customHeight="1" x14ac:dyDescent="0.25">
      <c r="B38176" s="683"/>
      <c r="C38176" s="683"/>
      <c r="D38176" s="684"/>
    </row>
    <row r="38177" spans="2:4" ht="15" customHeight="1" x14ac:dyDescent="0.25">
      <c r="B38177" s="683"/>
      <c r="C38177" s="683"/>
      <c r="D38177" s="684"/>
    </row>
    <row r="38178" spans="2:4" ht="15" customHeight="1" x14ac:dyDescent="0.25">
      <c r="B38178" s="683"/>
      <c r="C38178" s="683"/>
      <c r="D38178" s="684"/>
    </row>
    <row r="38179" spans="2:4" ht="15" customHeight="1" x14ac:dyDescent="0.25">
      <c r="B38179" s="683"/>
      <c r="C38179" s="683"/>
      <c r="D38179" s="684"/>
    </row>
    <row r="38180" spans="2:4" ht="15" customHeight="1" x14ac:dyDescent="0.25">
      <c r="B38180" s="683"/>
      <c r="C38180" s="683"/>
      <c r="D38180" s="684"/>
    </row>
    <row r="38181" spans="2:4" ht="15" customHeight="1" x14ac:dyDescent="0.25">
      <c r="B38181" s="683"/>
      <c r="C38181" s="683"/>
      <c r="D38181" s="684"/>
    </row>
    <row r="38182" spans="2:4" ht="15" customHeight="1" x14ac:dyDescent="0.25">
      <c r="B38182" s="683"/>
      <c r="C38182" s="683"/>
      <c r="D38182" s="684"/>
    </row>
    <row r="38183" spans="2:4" ht="15" customHeight="1" x14ac:dyDescent="0.25">
      <c r="B38183" s="683"/>
      <c r="C38183" s="683"/>
      <c r="D38183" s="684"/>
    </row>
    <row r="38184" spans="2:4" ht="15" customHeight="1" x14ac:dyDescent="0.25">
      <c r="B38184" s="683"/>
      <c r="C38184" s="683"/>
      <c r="D38184" s="684"/>
    </row>
    <row r="38185" spans="2:4" ht="15" customHeight="1" x14ac:dyDescent="0.25">
      <c r="B38185" s="683"/>
      <c r="C38185" s="683"/>
      <c r="D38185" s="684"/>
    </row>
    <row r="38186" spans="2:4" ht="15" customHeight="1" x14ac:dyDescent="0.25">
      <c r="B38186" s="683"/>
      <c r="C38186" s="683"/>
      <c r="D38186" s="684"/>
    </row>
    <row r="38187" spans="2:4" ht="15" customHeight="1" x14ac:dyDescent="0.25">
      <c r="B38187" s="683"/>
      <c r="C38187" s="683"/>
      <c r="D38187" s="684"/>
    </row>
    <row r="38188" spans="2:4" ht="15" customHeight="1" x14ac:dyDescent="0.25">
      <c r="B38188" s="683"/>
      <c r="C38188" s="683"/>
      <c r="D38188" s="684"/>
    </row>
    <row r="38189" spans="2:4" ht="15" customHeight="1" x14ac:dyDescent="0.25">
      <c r="B38189" s="683"/>
      <c r="C38189" s="683"/>
      <c r="D38189" s="684"/>
    </row>
    <row r="38190" spans="2:4" ht="15" customHeight="1" x14ac:dyDescent="0.25">
      <c r="B38190" s="683"/>
      <c r="C38190" s="683"/>
      <c r="D38190" s="684"/>
    </row>
    <row r="38191" spans="2:4" ht="15" customHeight="1" x14ac:dyDescent="0.25">
      <c r="B38191" s="683"/>
      <c r="C38191" s="683"/>
      <c r="D38191" s="684"/>
    </row>
    <row r="38192" spans="2:4" ht="15" customHeight="1" x14ac:dyDescent="0.25">
      <c r="B38192" s="683"/>
      <c r="C38192" s="683"/>
      <c r="D38192" s="684"/>
    </row>
    <row r="38193" spans="2:4" ht="15" customHeight="1" x14ac:dyDescent="0.25">
      <c r="B38193" s="683"/>
      <c r="C38193" s="683"/>
      <c r="D38193" s="684"/>
    </row>
    <row r="38194" spans="2:4" ht="15" customHeight="1" x14ac:dyDescent="0.25">
      <c r="B38194" s="683"/>
      <c r="C38194" s="683"/>
      <c r="D38194" s="684"/>
    </row>
    <row r="38195" spans="2:4" ht="15" customHeight="1" x14ac:dyDescent="0.25">
      <c r="B38195" s="683"/>
      <c r="C38195" s="683"/>
      <c r="D38195" s="684"/>
    </row>
    <row r="38196" spans="2:4" ht="15" customHeight="1" x14ac:dyDescent="0.25">
      <c r="B38196" s="683"/>
      <c r="C38196" s="683"/>
      <c r="D38196" s="684"/>
    </row>
    <row r="38197" spans="2:4" ht="15" customHeight="1" x14ac:dyDescent="0.25">
      <c r="B38197" s="683"/>
      <c r="C38197" s="683"/>
      <c r="D38197" s="684"/>
    </row>
    <row r="38198" spans="2:4" ht="15" customHeight="1" x14ac:dyDescent="0.25">
      <c r="B38198" s="683"/>
      <c r="C38198" s="683"/>
      <c r="D38198" s="684"/>
    </row>
    <row r="38199" spans="2:4" ht="15" customHeight="1" x14ac:dyDescent="0.25">
      <c r="B38199" s="683"/>
      <c r="C38199" s="683"/>
      <c r="D38199" s="684"/>
    </row>
    <row r="38200" spans="2:4" ht="15" customHeight="1" x14ac:dyDescent="0.25">
      <c r="B38200" s="683"/>
      <c r="C38200" s="683"/>
      <c r="D38200" s="684"/>
    </row>
    <row r="38201" spans="2:4" ht="15" customHeight="1" x14ac:dyDescent="0.25">
      <c r="B38201" s="683"/>
      <c r="C38201" s="683"/>
      <c r="D38201" s="684"/>
    </row>
    <row r="38202" spans="2:4" ht="15" customHeight="1" x14ac:dyDescent="0.25">
      <c r="B38202" s="683"/>
      <c r="C38202" s="683"/>
      <c r="D38202" s="684"/>
    </row>
    <row r="38203" spans="2:4" ht="15" customHeight="1" x14ac:dyDescent="0.25">
      <c r="B38203" s="683"/>
      <c r="C38203" s="683"/>
      <c r="D38203" s="684"/>
    </row>
    <row r="38204" spans="2:4" ht="15" customHeight="1" x14ac:dyDescent="0.25">
      <c r="B38204" s="683"/>
      <c r="C38204" s="683"/>
      <c r="D38204" s="684"/>
    </row>
    <row r="38205" spans="2:4" ht="15" customHeight="1" x14ac:dyDescent="0.25">
      <c r="B38205" s="683"/>
      <c r="C38205" s="683"/>
      <c r="D38205" s="684"/>
    </row>
    <row r="38206" spans="2:4" ht="15" customHeight="1" x14ac:dyDescent="0.25">
      <c r="B38206" s="683"/>
      <c r="C38206" s="683"/>
      <c r="D38206" s="684"/>
    </row>
    <row r="38207" spans="2:4" ht="15" customHeight="1" x14ac:dyDescent="0.25">
      <c r="B38207" s="683"/>
      <c r="C38207" s="683"/>
      <c r="D38207" s="684"/>
    </row>
    <row r="38208" spans="2:4" ht="15" customHeight="1" x14ac:dyDescent="0.25">
      <c r="B38208" s="683"/>
      <c r="C38208" s="683"/>
      <c r="D38208" s="684"/>
    </row>
    <row r="38209" spans="2:4" ht="15" customHeight="1" x14ac:dyDescent="0.25">
      <c r="B38209" s="683"/>
      <c r="C38209" s="683"/>
      <c r="D38209" s="684"/>
    </row>
    <row r="38210" spans="2:4" ht="15" customHeight="1" x14ac:dyDescent="0.25">
      <c r="B38210" s="683"/>
      <c r="C38210" s="683"/>
      <c r="D38210" s="684"/>
    </row>
    <row r="38211" spans="2:4" ht="15" customHeight="1" x14ac:dyDescent="0.25">
      <c r="B38211" s="683"/>
      <c r="C38211" s="683"/>
      <c r="D38211" s="684"/>
    </row>
    <row r="38212" spans="2:4" ht="15" customHeight="1" x14ac:dyDescent="0.25">
      <c r="B38212" s="683"/>
      <c r="C38212" s="683"/>
      <c r="D38212" s="684"/>
    </row>
    <row r="38213" spans="2:4" ht="15" customHeight="1" x14ac:dyDescent="0.25">
      <c r="B38213" s="683"/>
      <c r="C38213" s="683"/>
      <c r="D38213" s="684"/>
    </row>
    <row r="38214" spans="2:4" ht="15" customHeight="1" x14ac:dyDescent="0.25">
      <c r="B38214" s="683"/>
      <c r="C38214" s="683"/>
      <c r="D38214" s="684"/>
    </row>
    <row r="38215" spans="2:4" ht="15" customHeight="1" x14ac:dyDescent="0.25">
      <c r="B38215" s="683"/>
      <c r="C38215" s="683"/>
      <c r="D38215" s="684"/>
    </row>
    <row r="38216" spans="2:4" ht="15" customHeight="1" x14ac:dyDescent="0.25">
      <c r="B38216" s="683"/>
      <c r="C38216" s="683"/>
      <c r="D38216" s="684"/>
    </row>
    <row r="38217" spans="2:4" ht="15" customHeight="1" x14ac:dyDescent="0.25">
      <c r="B38217" s="683"/>
      <c r="C38217" s="683"/>
      <c r="D38217" s="684"/>
    </row>
    <row r="38218" spans="2:4" ht="15" customHeight="1" x14ac:dyDescent="0.25">
      <c r="B38218" s="683"/>
      <c r="C38218" s="683"/>
      <c r="D38218" s="684"/>
    </row>
    <row r="38219" spans="2:4" ht="15" customHeight="1" x14ac:dyDescent="0.25">
      <c r="B38219" s="683"/>
      <c r="C38219" s="683"/>
      <c r="D38219" s="684"/>
    </row>
    <row r="38220" spans="2:4" ht="15" customHeight="1" x14ac:dyDescent="0.25">
      <c r="B38220" s="683"/>
      <c r="C38220" s="683"/>
      <c r="D38220" s="684"/>
    </row>
    <row r="38221" spans="2:4" ht="15" customHeight="1" x14ac:dyDescent="0.25">
      <c r="B38221" s="683"/>
      <c r="C38221" s="683"/>
      <c r="D38221" s="684"/>
    </row>
    <row r="38222" spans="2:4" ht="15" customHeight="1" x14ac:dyDescent="0.25">
      <c r="B38222" s="683"/>
      <c r="C38222" s="683"/>
      <c r="D38222" s="684"/>
    </row>
    <row r="38223" spans="2:4" ht="15" customHeight="1" x14ac:dyDescent="0.25">
      <c r="B38223" s="683"/>
      <c r="C38223" s="683"/>
      <c r="D38223" s="684"/>
    </row>
    <row r="38224" spans="2:4" ht="15" customHeight="1" x14ac:dyDescent="0.25">
      <c r="B38224" s="683"/>
      <c r="C38224" s="683"/>
      <c r="D38224" s="684"/>
    </row>
    <row r="38225" spans="2:4" ht="15" customHeight="1" x14ac:dyDescent="0.25">
      <c r="B38225" s="683"/>
      <c r="C38225" s="683"/>
      <c r="D38225" s="684"/>
    </row>
    <row r="38226" spans="2:4" ht="15" customHeight="1" x14ac:dyDescent="0.25">
      <c r="B38226" s="683"/>
      <c r="C38226" s="683"/>
      <c r="D38226" s="684"/>
    </row>
    <row r="38227" spans="2:4" ht="15" customHeight="1" x14ac:dyDescent="0.25">
      <c r="B38227" s="683"/>
      <c r="C38227" s="683"/>
      <c r="D38227" s="684"/>
    </row>
    <row r="38228" spans="2:4" ht="15" customHeight="1" x14ac:dyDescent="0.25">
      <c r="B38228" s="683"/>
      <c r="C38228" s="683"/>
      <c r="D38228" s="684"/>
    </row>
    <row r="38229" spans="2:4" ht="15" customHeight="1" x14ac:dyDescent="0.25">
      <c r="B38229" s="683"/>
      <c r="C38229" s="683"/>
      <c r="D38229" s="684"/>
    </row>
    <row r="38230" spans="2:4" ht="15" customHeight="1" x14ac:dyDescent="0.25">
      <c r="B38230" s="683"/>
      <c r="C38230" s="683"/>
      <c r="D38230" s="684"/>
    </row>
    <row r="38231" spans="2:4" ht="15" customHeight="1" x14ac:dyDescent="0.25">
      <c r="B38231" s="683"/>
      <c r="C38231" s="683"/>
      <c r="D38231" s="684"/>
    </row>
    <row r="38232" spans="2:4" ht="15" customHeight="1" x14ac:dyDescent="0.25">
      <c r="B38232" s="683"/>
      <c r="C38232" s="683"/>
      <c r="D38232" s="684"/>
    </row>
    <row r="38233" spans="2:4" ht="15" customHeight="1" x14ac:dyDescent="0.25">
      <c r="B38233" s="683"/>
      <c r="C38233" s="683"/>
      <c r="D38233" s="684"/>
    </row>
    <row r="38234" spans="2:4" ht="15" customHeight="1" x14ac:dyDescent="0.25">
      <c r="B38234" s="683"/>
      <c r="C38234" s="683"/>
      <c r="D38234" s="684"/>
    </row>
    <row r="38235" spans="2:4" ht="15" customHeight="1" x14ac:dyDescent="0.25">
      <c r="B38235" s="683"/>
      <c r="C38235" s="683"/>
      <c r="D38235" s="684"/>
    </row>
    <row r="38236" spans="2:4" ht="15" customHeight="1" x14ac:dyDescent="0.25">
      <c r="B38236" s="683"/>
      <c r="C38236" s="683"/>
      <c r="D38236" s="684"/>
    </row>
    <row r="38237" spans="2:4" ht="15" customHeight="1" x14ac:dyDescent="0.25">
      <c r="B38237" s="683"/>
      <c r="C38237" s="683"/>
      <c r="D38237" s="684"/>
    </row>
    <row r="38238" spans="2:4" ht="15" customHeight="1" x14ac:dyDescent="0.25">
      <c r="B38238" s="683"/>
      <c r="C38238" s="683"/>
      <c r="D38238" s="684"/>
    </row>
    <row r="38239" spans="2:4" ht="15" customHeight="1" x14ac:dyDescent="0.25">
      <c r="B38239" s="683"/>
      <c r="C38239" s="683"/>
      <c r="D38239" s="684"/>
    </row>
    <row r="38240" spans="2:4" ht="15" customHeight="1" x14ac:dyDescent="0.25">
      <c r="B38240" s="683"/>
      <c r="C38240" s="683"/>
      <c r="D38240" s="684"/>
    </row>
    <row r="38241" spans="2:4" ht="15" customHeight="1" x14ac:dyDescent="0.25">
      <c r="B38241" s="683"/>
      <c r="C38241" s="683"/>
      <c r="D38241" s="684"/>
    </row>
    <row r="38242" spans="2:4" ht="15" customHeight="1" x14ac:dyDescent="0.25">
      <c r="B38242" s="683"/>
      <c r="C38242" s="683"/>
      <c r="D38242" s="684"/>
    </row>
    <row r="38243" spans="2:4" ht="15" customHeight="1" x14ac:dyDescent="0.25">
      <c r="B38243" s="683"/>
      <c r="C38243" s="683"/>
      <c r="D38243" s="684"/>
    </row>
    <row r="38244" spans="2:4" ht="15" customHeight="1" x14ac:dyDescent="0.25">
      <c r="B38244" s="683"/>
      <c r="C38244" s="683"/>
      <c r="D38244" s="684"/>
    </row>
    <row r="38245" spans="2:4" ht="15" customHeight="1" x14ac:dyDescent="0.25">
      <c r="B38245" s="683"/>
      <c r="C38245" s="683"/>
      <c r="D38245" s="684"/>
    </row>
    <row r="38246" spans="2:4" ht="15" customHeight="1" x14ac:dyDescent="0.25">
      <c r="B38246" s="683"/>
      <c r="C38246" s="683"/>
      <c r="D38246" s="684"/>
    </row>
    <row r="38247" spans="2:4" ht="15" customHeight="1" x14ac:dyDescent="0.25">
      <c r="B38247" s="683"/>
      <c r="C38247" s="683"/>
      <c r="D38247" s="684"/>
    </row>
    <row r="38248" spans="2:4" ht="15" customHeight="1" x14ac:dyDescent="0.25">
      <c r="B38248" s="683"/>
      <c r="C38248" s="683"/>
      <c r="D38248" s="684"/>
    </row>
    <row r="38249" spans="2:4" ht="15" customHeight="1" x14ac:dyDescent="0.25">
      <c r="B38249" s="683"/>
      <c r="C38249" s="683"/>
      <c r="D38249" s="684"/>
    </row>
    <row r="38250" spans="2:4" ht="15" customHeight="1" x14ac:dyDescent="0.25">
      <c r="B38250" s="683"/>
      <c r="C38250" s="683"/>
      <c r="D38250" s="684"/>
    </row>
    <row r="38251" spans="2:4" ht="15" customHeight="1" x14ac:dyDescent="0.25">
      <c r="B38251" s="683"/>
      <c r="C38251" s="683"/>
      <c r="D38251" s="684"/>
    </row>
    <row r="38252" spans="2:4" ht="15" customHeight="1" x14ac:dyDescent="0.25">
      <c r="B38252" s="683"/>
      <c r="C38252" s="683"/>
      <c r="D38252" s="684"/>
    </row>
    <row r="38253" spans="2:4" ht="15" customHeight="1" x14ac:dyDescent="0.25">
      <c r="B38253" s="683"/>
      <c r="C38253" s="683"/>
      <c r="D38253" s="684"/>
    </row>
    <row r="38254" spans="2:4" ht="15" customHeight="1" x14ac:dyDescent="0.25">
      <c r="B38254" s="683"/>
      <c r="C38254" s="683"/>
      <c r="D38254" s="684"/>
    </row>
    <row r="38255" spans="2:4" ht="15" customHeight="1" x14ac:dyDescent="0.25">
      <c r="B38255" s="683"/>
      <c r="C38255" s="683"/>
      <c r="D38255" s="684"/>
    </row>
    <row r="38256" spans="2:4" ht="15" customHeight="1" x14ac:dyDescent="0.25">
      <c r="B38256" s="683"/>
      <c r="C38256" s="683"/>
      <c r="D38256" s="684"/>
    </row>
    <row r="38257" spans="2:4" ht="15" customHeight="1" x14ac:dyDescent="0.25">
      <c r="B38257" s="683"/>
      <c r="C38257" s="683"/>
      <c r="D38257" s="684"/>
    </row>
    <row r="38258" spans="2:4" ht="15" customHeight="1" x14ac:dyDescent="0.25">
      <c r="B38258" s="683"/>
      <c r="C38258" s="683"/>
      <c r="D38258" s="684"/>
    </row>
    <row r="38259" spans="2:4" ht="15" customHeight="1" x14ac:dyDescent="0.25">
      <c r="B38259" s="683"/>
      <c r="C38259" s="683"/>
      <c r="D38259" s="684"/>
    </row>
    <row r="38260" spans="2:4" ht="15" customHeight="1" x14ac:dyDescent="0.25">
      <c r="B38260" s="683"/>
      <c r="C38260" s="683"/>
      <c r="D38260" s="684"/>
    </row>
    <row r="38261" spans="2:4" ht="15" customHeight="1" x14ac:dyDescent="0.25">
      <c r="B38261" s="683"/>
      <c r="C38261" s="683"/>
      <c r="D38261" s="684"/>
    </row>
    <row r="38262" spans="2:4" ht="15" customHeight="1" x14ac:dyDescent="0.25">
      <c r="B38262" s="683"/>
      <c r="C38262" s="683"/>
      <c r="D38262" s="684"/>
    </row>
    <row r="38263" spans="2:4" ht="15" customHeight="1" x14ac:dyDescent="0.25">
      <c r="B38263" s="683"/>
      <c r="C38263" s="683"/>
      <c r="D38263" s="684"/>
    </row>
    <row r="38264" spans="2:4" ht="15" customHeight="1" x14ac:dyDescent="0.25">
      <c r="B38264" s="683"/>
      <c r="C38264" s="683"/>
      <c r="D38264" s="684"/>
    </row>
    <row r="38265" spans="2:4" ht="15" customHeight="1" x14ac:dyDescent="0.25">
      <c r="B38265" s="683"/>
      <c r="C38265" s="683"/>
      <c r="D38265" s="684"/>
    </row>
    <row r="38266" spans="2:4" ht="15" customHeight="1" x14ac:dyDescent="0.25">
      <c r="B38266" s="683"/>
      <c r="C38266" s="683"/>
      <c r="D38266" s="684"/>
    </row>
    <row r="38267" spans="2:4" ht="15" customHeight="1" x14ac:dyDescent="0.25">
      <c r="B38267" s="683"/>
      <c r="C38267" s="683"/>
      <c r="D38267" s="684"/>
    </row>
    <row r="38268" spans="2:4" ht="15" customHeight="1" x14ac:dyDescent="0.25">
      <c r="B38268" s="683"/>
      <c r="C38268" s="683"/>
      <c r="D38268" s="684"/>
    </row>
    <row r="38269" spans="2:4" ht="15" customHeight="1" x14ac:dyDescent="0.25">
      <c r="B38269" s="683"/>
      <c r="C38269" s="683"/>
      <c r="D38269" s="684"/>
    </row>
    <row r="38270" spans="2:4" ht="15" customHeight="1" x14ac:dyDescent="0.25">
      <c r="B38270" s="683"/>
      <c r="C38270" s="683"/>
      <c r="D38270" s="684"/>
    </row>
    <row r="38271" spans="2:4" ht="15" customHeight="1" x14ac:dyDescent="0.25">
      <c r="B38271" s="683"/>
      <c r="C38271" s="683"/>
      <c r="D38271" s="684"/>
    </row>
    <row r="38272" spans="2:4" ht="15" customHeight="1" x14ac:dyDescent="0.25">
      <c r="B38272" s="683"/>
      <c r="C38272" s="683"/>
      <c r="D38272" s="684"/>
    </row>
    <row r="38273" spans="2:4" ht="15" customHeight="1" x14ac:dyDescent="0.25">
      <c r="B38273" s="683"/>
      <c r="C38273" s="683"/>
      <c r="D38273" s="684"/>
    </row>
    <row r="38274" spans="2:4" ht="15" customHeight="1" x14ac:dyDescent="0.25">
      <c r="B38274" s="683"/>
      <c r="C38274" s="683"/>
      <c r="D38274" s="684"/>
    </row>
    <row r="38275" spans="2:4" ht="15" customHeight="1" x14ac:dyDescent="0.25">
      <c r="B38275" s="683"/>
      <c r="C38275" s="683"/>
      <c r="D38275" s="684"/>
    </row>
    <row r="38276" spans="2:4" ht="15" customHeight="1" x14ac:dyDescent="0.25">
      <c r="B38276" s="683"/>
      <c r="C38276" s="683"/>
      <c r="D38276" s="684"/>
    </row>
    <row r="38277" spans="2:4" ht="15" customHeight="1" x14ac:dyDescent="0.25">
      <c r="B38277" s="683"/>
      <c r="C38277" s="683"/>
      <c r="D38277" s="684"/>
    </row>
    <row r="38278" spans="2:4" ht="15" customHeight="1" x14ac:dyDescent="0.25">
      <c r="B38278" s="683"/>
      <c r="C38278" s="683"/>
      <c r="D38278" s="684"/>
    </row>
    <row r="38279" spans="2:4" ht="15" customHeight="1" x14ac:dyDescent="0.25">
      <c r="B38279" s="683"/>
      <c r="C38279" s="683"/>
      <c r="D38279" s="684"/>
    </row>
    <row r="38280" spans="2:4" ht="15" customHeight="1" x14ac:dyDescent="0.25">
      <c r="B38280" s="683"/>
      <c r="C38280" s="683"/>
      <c r="D38280" s="684"/>
    </row>
    <row r="38281" spans="2:4" ht="15" customHeight="1" x14ac:dyDescent="0.25">
      <c r="B38281" s="683"/>
      <c r="C38281" s="683"/>
      <c r="D38281" s="684"/>
    </row>
    <row r="38282" spans="2:4" ht="15" customHeight="1" x14ac:dyDescent="0.25">
      <c r="B38282" s="683"/>
      <c r="C38282" s="683"/>
      <c r="D38282" s="684"/>
    </row>
    <row r="38283" spans="2:4" ht="15" customHeight="1" x14ac:dyDescent="0.25">
      <c r="B38283" s="683"/>
      <c r="C38283" s="683"/>
      <c r="D38283" s="684"/>
    </row>
    <row r="38284" spans="2:4" ht="15" customHeight="1" x14ac:dyDescent="0.25">
      <c r="B38284" s="683"/>
      <c r="C38284" s="683"/>
      <c r="D38284" s="684"/>
    </row>
    <row r="38285" spans="2:4" ht="15" customHeight="1" x14ac:dyDescent="0.25">
      <c r="B38285" s="683"/>
      <c r="C38285" s="683"/>
      <c r="D38285" s="684"/>
    </row>
    <row r="38286" spans="2:4" ht="15" customHeight="1" x14ac:dyDescent="0.25">
      <c r="B38286" s="683"/>
      <c r="C38286" s="683"/>
      <c r="D38286" s="684"/>
    </row>
    <row r="38287" spans="2:4" ht="15" customHeight="1" x14ac:dyDescent="0.25">
      <c r="B38287" s="683"/>
      <c r="C38287" s="683"/>
      <c r="D38287" s="684"/>
    </row>
    <row r="38288" spans="2:4" ht="15" customHeight="1" x14ac:dyDescent="0.25">
      <c r="B38288" s="683"/>
      <c r="C38288" s="683"/>
      <c r="D38288" s="684"/>
    </row>
    <row r="38289" spans="2:4" ht="15" customHeight="1" x14ac:dyDescent="0.25">
      <c r="B38289" s="683"/>
      <c r="C38289" s="683"/>
      <c r="D38289" s="684"/>
    </row>
    <row r="38290" spans="2:4" ht="15" customHeight="1" x14ac:dyDescent="0.25">
      <c r="B38290" s="683"/>
      <c r="C38290" s="683"/>
      <c r="D38290" s="684"/>
    </row>
    <row r="38291" spans="2:4" ht="15" customHeight="1" x14ac:dyDescent="0.25">
      <c r="B38291" s="683"/>
      <c r="C38291" s="683"/>
      <c r="D38291" s="684"/>
    </row>
    <row r="38292" spans="2:4" ht="15" customHeight="1" x14ac:dyDescent="0.25">
      <c r="B38292" s="683"/>
      <c r="C38292" s="683"/>
      <c r="D38292" s="684"/>
    </row>
    <row r="38293" spans="2:4" ht="15" customHeight="1" x14ac:dyDescent="0.25">
      <c r="B38293" s="683"/>
      <c r="C38293" s="683"/>
      <c r="D38293" s="684"/>
    </row>
    <row r="38294" spans="2:4" ht="15" customHeight="1" x14ac:dyDescent="0.25">
      <c r="B38294" s="683"/>
      <c r="C38294" s="683"/>
      <c r="D38294" s="684"/>
    </row>
    <row r="38295" spans="2:4" ht="15" customHeight="1" x14ac:dyDescent="0.25">
      <c r="B38295" s="683"/>
      <c r="C38295" s="683"/>
      <c r="D38295" s="684"/>
    </row>
    <row r="38296" spans="2:4" ht="15" customHeight="1" x14ac:dyDescent="0.25">
      <c r="B38296" s="683"/>
      <c r="C38296" s="683"/>
      <c r="D38296" s="684"/>
    </row>
    <row r="38297" spans="2:4" ht="15" customHeight="1" x14ac:dyDescent="0.25">
      <c r="B38297" s="683"/>
      <c r="C38297" s="683"/>
      <c r="D38297" s="684"/>
    </row>
    <row r="38298" spans="2:4" ht="15" customHeight="1" x14ac:dyDescent="0.25">
      <c r="B38298" s="683"/>
      <c r="C38298" s="683"/>
      <c r="D38298" s="684"/>
    </row>
    <row r="38299" spans="2:4" ht="15" customHeight="1" x14ac:dyDescent="0.25">
      <c r="B38299" s="683"/>
      <c r="C38299" s="683"/>
      <c r="D38299" s="684"/>
    </row>
    <row r="38300" spans="2:4" ht="15" customHeight="1" x14ac:dyDescent="0.25">
      <c r="B38300" s="683"/>
      <c r="C38300" s="683"/>
      <c r="D38300" s="684"/>
    </row>
    <row r="38301" spans="2:4" ht="15" customHeight="1" x14ac:dyDescent="0.25">
      <c r="B38301" s="683"/>
      <c r="C38301" s="683"/>
      <c r="D38301" s="684"/>
    </row>
    <row r="38302" spans="2:4" ht="15" customHeight="1" x14ac:dyDescent="0.25">
      <c r="B38302" s="683"/>
      <c r="C38302" s="683"/>
      <c r="D38302" s="684"/>
    </row>
    <row r="38303" spans="2:4" ht="15" customHeight="1" x14ac:dyDescent="0.25">
      <c r="B38303" s="683"/>
      <c r="C38303" s="683"/>
      <c r="D38303" s="684"/>
    </row>
    <row r="38304" spans="2:4" ht="15" customHeight="1" x14ac:dyDescent="0.25">
      <c r="B38304" s="683"/>
      <c r="C38304" s="683"/>
      <c r="D38304" s="684"/>
    </row>
    <row r="38305" spans="2:4" ht="15" customHeight="1" x14ac:dyDescent="0.25">
      <c r="B38305" s="683"/>
      <c r="C38305" s="683"/>
      <c r="D38305" s="684"/>
    </row>
    <row r="38306" spans="2:4" ht="15" customHeight="1" x14ac:dyDescent="0.25">
      <c r="B38306" s="683"/>
      <c r="C38306" s="683"/>
      <c r="D38306" s="684"/>
    </row>
    <row r="38307" spans="2:4" ht="15" customHeight="1" x14ac:dyDescent="0.25">
      <c r="B38307" s="683"/>
      <c r="C38307" s="683"/>
      <c r="D38307" s="684"/>
    </row>
    <row r="38308" spans="2:4" ht="15" customHeight="1" x14ac:dyDescent="0.25">
      <c r="B38308" s="683"/>
      <c r="C38308" s="683"/>
      <c r="D38308" s="684"/>
    </row>
    <row r="38309" spans="2:4" ht="15" customHeight="1" x14ac:dyDescent="0.25">
      <c r="B38309" s="683"/>
      <c r="C38309" s="683"/>
      <c r="D38309" s="684"/>
    </row>
    <row r="38310" spans="2:4" ht="15" customHeight="1" x14ac:dyDescent="0.25">
      <c r="B38310" s="683"/>
      <c r="C38310" s="683"/>
      <c r="D38310" s="684"/>
    </row>
    <row r="38311" spans="2:4" ht="15" customHeight="1" x14ac:dyDescent="0.25">
      <c r="B38311" s="683"/>
      <c r="C38311" s="683"/>
      <c r="D38311" s="684"/>
    </row>
    <row r="38312" spans="2:4" ht="15" customHeight="1" x14ac:dyDescent="0.25">
      <c r="B38312" s="683"/>
      <c r="C38312" s="683"/>
      <c r="D38312" s="684"/>
    </row>
    <row r="38313" spans="2:4" ht="15" customHeight="1" x14ac:dyDescent="0.25">
      <c r="B38313" s="683"/>
      <c r="C38313" s="683"/>
      <c r="D38313" s="684"/>
    </row>
    <row r="38314" spans="2:4" ht="15" customHeight="1" x14ac:dyDescent="0.25">
      <c r="B38314" s="683"/>
      <c r="C38314" s="683"/>
      <c r="D38314" s="684"/>
    </row>
    <row r="38315" spans="2:4" ht="15" customHeight="1" x14ac:dyDescent="0.25">
      <c r="B38315" s="683"/>
      <c r="C38315" s="683"/>
      <c r="D38315" s="684"/>
    </row>
    <row r="38316" spans="2:4" ht="15" customHeight="1" x14ac:dyDescent="0.25">
      <c r="B38316" s="683"/>
      <c r="C38316" s="683"/>
      <c r="D38316" s="684"/>
    </row>
    <row r="38317" spans="2:4" ht="15" customHeight="1" x14ac:dyDescent="0.25">
      <c r="B38317" s="683"/>
      <c r="C38317" s="683"/>
      <c r="D38317" s="684"/>
    </row>
    <row r="38318" spans="2:4" ht="15" customHeight="1" x14ac:dyDescent="0.25">
      <c r="B38318" s="683"/>
      <c r="C38318" s="683"/>
      <c r="D38318" s="684"/>
    </row>
    <row r="38319" spans="2:4" ht="15" customHeight="1" x14ac:dyDescent="0.25">
      <c r="B38319" s="683"/>
      <c r="C38319" s="683"/>
      <c r="D38319" s="684"/>
    </row>
    <row r="38320" spans="2:4" ht="15" customHeight="1" x14ac:dyDescent="0.25">
      <c r="B38320" s="683"/>
      <c r="C38320" s="683"/>
      <c r="D38320" s="684"/>
    </row>
    <row r="38321" spans="2:4" ht="15" customHeight="1" x14ac:dyDescent="0.25">
      <c r="B38321" s="683"/>
      <c r="C38321" s="683"/>
      <c r="D38321" s="684"/>
    </row>
    <row r="38322" spans="2:4" ht="15" customHeight="1" x14ac:dyDescent="0.25">
      <c r="B38322" s="683"/>
      <c r="C38322" s="683"/>
      <c r="D38322" s="684"/>
    </row>
    <row r="38323" spans="2:4" ht="15" customHeight="1" x14ac:dyDescent="0.25">
      <c r="B38323" s="683"/>
      <c r="C38323" s="683"/>
      <c r="D38323" s="684"/>
    </row>
    <row r="38324" spans="2:4" ht="15" customHeight="1" x14ac:dyDescent="0.25">
      <c r="B38324" s="683"/>
      <c r="C38324" s="683"/>
      <c r="D38324" s="684"/>
    </row>
    <row r="38325" spans="2:4" ht="15" customHeight="1" x14ac:dyDescent="0.25">
      <c r="B38325" s="683"/>
      <c r="C38325" s="683"/>
      <c r="D38325" s="684"/>
    </row>
    <row r="38326" spans="2:4" ht="15" customHeight="1" x14ac:dyDescent="0.25">
      <c r="B38326" s="683"/>
      <c r="C38326" s="683"/>
      <c r="D38326" s="684"/>
    </row>
    <row r="38327" spans="2:4" ht="15" customHeight="1" x14ac:dyDescent="0.25">
      <c r="B38327" s="683"/>
      <c r="C38327" s="683"/>
      <c r="D38327" s="684"/>
    </row>
    <row r="38328" spans="2:4" ht="15" customHeight="1" x14ac:dyDescent="0.25">
      <c r="B38328" s="683"/>
      <c r="C38328" s="683"/>
      <c r="D38328" s="684"/>
    </row>
    <row r="38329" spans="2:4" ht="15" customHeight="1" x14ac:dyDescent="0.25">
      <c r="B38329" s="683"/>
      <c r="C38329" s="683"/>
      <c r="D38329" s="684"/>
    </row>
    <row r="38330" spans="2:4" ht="15" customHeight="1" x14ac:dyDescent="0.25">
      <c r="B38330" s="683"/>
      <c r="C38330" s="683"/>
      <c r="D38330" s="684"/>
    </row>
    <row r="38331" spans="2:4" ht="15" customHeight="1" x14ac:dyDescent="0.25">
      <c r="B38331" s="683"/>
      <c r="C38331" s="683"/>
      <c r="D38331" s="684"/>
    </row>
    <row r="38332" spans="2:4" ht="15" customHeight="1" x14ac:dyDescent="0.25">
      <c r="B38332" s="683"/>
      <c r="C38332" s="683"/>
      <c r="D38332" s="684"/>
    </row>
    <row r="38333" spans="2:4" ht="15" customHeight="1" x14ac:dyDescent="0.25">
      <c r="B38333" s="683"/>
      <c r="C38333" s="683"/>
      <c r="D38333" s="684"/>
    </row>
    <row r="38334" spans="2:4" ht="15" customHeight="1" x14ac:dyDescent="0.25">
      <c r="B38334" s="683"/>
      <c r="C38334" s="683"/>
      <c r="D38334" s="684"/>
    </row>
    <row r="38335" spans="2:4" ht="15" customHeight="1" x14ac:dyDescent="0.25">
      <c r="B38335" s="683"/>
      <c r="C38335" s="683"/>
      <c r="D38335" s="684"/>
    </row>
    <row r="38336" spans="2:4" ht="15" customHeight="1" x14ac:dyDescent="0.25">
      <c r="B38336" s="683"/>
      <c r="C38336" s="683"/>
      <c r="D38336" s="684"/>
    </row>
    <row r="38337" spans="2:4" ht="15" customHeight="1" x14ac:dyDescent="0.25">
      <c r="B38337" s="683"/>
      <c r="C38337" s="683"/>
      <c r="D38337" s="684"/>
    </row>
    <row r="38338" spans="2:4" ht="15" customHeight="1" x14ac:dyDescent="0.25">
      <c r="B38338" s="683"/>
      <c r="C38338" s="683"/>
      <c r="D38338" s="684"/>
    </row>
    <row r="38339" spans="2:4" ht="15" customHeight="1" x14ac:dyDescent="0.25">
      <c r="B38339" s="683"/>
      <c r="C38339" s="683"/>
      <c r="D38339" s="684"/>
    </row>
    <row r="38340" spans="2:4" ht="15" customHeight="1" x14ac:dyDescent="0.25">
      <c r="B38340" s="683"/>
      <c r="C38340" s="683"/>
      <c r="D38340" s="684"/>
    </row>
    <row r="38341" spans="2:4" ht="15" customHeight="1" x14ac:dyDescent="0.25">
      <c r="B38341" s="683"/>
      <c r="C38341" s="683"/>
      <c r="D38341" s="684"/>
    </row>
    <row r="38342" spans="2:4" ht="15" customHeight="1" x14ac:dyDescent="0.25">
      <c r="B38342" s="683"/>
      <c r="C38342" s="683"/>
      <c r="D38342" s="684"/>
    </row>
    <row r="38343" spans="2:4" ht="15" customHeight="1" x14ac:dyDescent="0.25">
      <c r="B38343" s="683"/>
      <c r="C38343" s="683"/>
      <c r="D38343" s="684"/>
    </row>
    <row r="38344" spans="2:4" ht="15" customHeight="1" x14ac:dyDescent="0.25">
      <c r="B38344" s="683"/>
      <c r="C38344" s="683"/>
      <c r="D38344" s="684"/>
    </row>
    <row r="38345" spans="2:4" ht="15" customHeight="1" x14ac:dyDescent="0.25">
      <c r="B38345" s="683"/>
      <c r="C38345" s="683"/>
      <c r="D38345" s="684"/>
    </row>
    <row r="38346" spans="2:4" ht="15" customHeight="1" x14ac:dyDescent="0.25">
      <c r="B38346" s="683"/>
      <c r="C38346" s="683"/>
      <c r="D38346" s="684"/>
    </row>
    <row r="38347" spans="2:4" ht="15" customHeight="1" x14ac:dyDescent="0.25">
      <c r="B38347" s="683"/>
      <c r="C38347" s="683"/>
      <c r="D38347" s="684"/>
    </row>
    <row r="38348" spans="2:4" ht="15" customHeight="1" x14ac:dyDescent="0.25">
      <c r="B38348" s="683"/>
      <c r="C38348" s="683"/>
      <c r="D38348" s="684"/>
    </row>
    <row r="38349" spans="2:4" ht="15" customHeight="1" x14ac:dyDescent="0.25">
      <c r="B38349" s="683"/>
      <c r="C38349" s="683"/>
      <c r="D38349" s="684"/>
    </row>
    <row r="38350" spans="2:4" ht="15" customHeight="1" x14ac:dyDescent="0.25">
      <c r="B38350" s="683"/>
      <c r="C38350" s="683"/>
      <c r="D38350" s="684"/>
    </row>
    <row r="38351" spans="2:4" ht="15" customHeight="1" x14ac:dyDescent="0.25">
      <c r="B38351" s="683"/>
      <c r="C38351" s="683"/>
      <c r="D38351" s="684"/>
    </row>
    <row r="38352" spans="2:4" ht="15" customHeight="1" x14ac:dyDescent="0.25">
      <c r="B38352" s="683"/>
      <c r="C38352" s="683"/>
      <c r="D38352" s="684"/>
    </row>
    <row r="38353" spans="2:4" ht="15" customHeight="1" x14ac:dyDescent="0.25">
      <c r="B38353" s="683"/>
      <c r="C38353" s="683"/>
      <c r="D38353" s="684"/>
    </row>
    <row r="38354" spans="2:4" ht="15" customHeight="1" x14ac:dyDescent="0.25">
      <c r="B38354" s="683"/>
      <c r="C38354" s="683"/>
      <c r="D38354" s="684"/>
    </row>
    <row r="38355" spans="2:4" ht="15" customHeight="1" x14ac:dyDescent="0.25">
      <c r="B38355" s="683"/>
      <c r="C38355" s="683"/>
      <c r="D38355" s="684"/>
    </row>
    <row r="38356" spans="2:4" ht="15" customHeight="1" x14ac:dyDescent="0.25">
      <c r="B38356" s="683"/>
      <c r="C38356" s="683"/>
      <c r="D38356" s="684"/>
    </row>
    <row r="38357" spans="2:4" ht="15" customHeight="1" x14ac:dyDescent="0.25">
      <c r="B38357" s="683"/>
      <c r="C38357" s="683"/>
      <c r="D38357" s="684"/>
    </row>
    <row r="38358" spans="2:4" ht="15" customHeight="1" x14ac:dyDescent="0.25">
      <c r="B38358" s="683"/>
      <c r="C38358" s="683"/>
      <c r="D38358" s="684"/>
    </row>
    <row r="38359" spans="2:4" ht="15" customHeight="1" x14ac:dyDescent="0.25">
      <c r="B38359" s="683"/>
      <c r="C38359" s="683"/>
      <c r="D38359" s="684"/>
    </row>
    <row r="38360" spans="2:4" ht="15" customHeight="1" x14ac:dyDescent="0.25">
      <c r="B38360" s="683"/>
      <c r="C38360" s="683"/>
      <c r="D38360" s="684"/>
    </row>
    <row r="38361" spans="2:4" ht="15" customHeight="1" x14ac:dyDescent="0.25">
      <c r="B38361" s="683"/>
      <c r="C38361" s="683"/>
      <c r="D38361" s="684"/>
    </row>
    <row r="38362" spans="2:4" ht="15" customHeight="1" x14ac:dyDescent="0.25">
      <c r="B38362" s="683"/>
      <c r="C38362" s="683"/>
      <c r="D38362" s="684"/>
    </row>
    <row r="38363" spans="2:4" ht="15" customHeight="1" x14ac:dyDescent="0.25">
      <c r="B38363" s="683"/>
      <c r="C38363" s="683"/>
      <c r="D38363" s="684"/>
    </row>
    <row r="38364" spans="2:4" ht="15" customHeight="1" x14ac:dyDescent="0.25">
      <c r="B38364" s="683"/>
      <c r="C38364" s="683"/>
      <c r="D38364" s="684"/>
    </row>
    <row r="38365" spans="2:4" ht="15" customHeight="1" x14ac:dyDescent="0.25">
      <c r="B38365" s="683"/>
      <c r="C38365" s="683"/>
      <c r="D38365" s="684"/>
    </row>
    <row r="38366" spans="2:4" ht="15" customHeight="1" x14ac:dyDescent="0.25">
      <c r="B38366" s="683"/>
      <c r="C38366" s="683"/>
      <c r="D38366" s="684"/>
    </row>
    <row r="38367" spans="2:4" ht="15" customHeight="1" x14ac:dyDescent="0.25">
      <c r="B38367" s="683"/>
      <c r="C38367" s="683"/>
      <c r="D38367" s="684"/>
    </row>
    <row r="38368" spans="2:4" ht="15" customHeight="1" x14ac:dyDescent="0.25">
      <c r="B38368" s="683"/>
      <c r="C38368" s="683"/>
      <c r="D38368" s="684"/>
    </row>
    <row r="38369" spans="2:4" ht="15" customHeight="1" x14ac:dyDescent="0.25">
      <c r="B38369" s="683"/>
      <c r="C38369" s="683"/>
      <c r="D38369" s="684"/>
    </row>
    <row r="38370" spans="2:4" ht="15" customHeight="1" x14ac:dyDescent="0.25">
      <c r="B38370" s="683"/>
      <c r="C38370" s="683"/>
      <c r="D38370" s="684"/>
    </row>
    <row r="38371" spans="2:4" ht="15" customHeight="1" x14ac:dyDescent="0.25">
      <c r="B38371" s="683"/>
      <c r="C38371" s="683"/>
      <c r="D38371" s="684"/>
    </row>
    <row r="38372" spans="2:4" ht="15" customHeight="1" x14ac:dyDescent="0.25">
      <c r="B38372" s="683"/>
      <c r="C38372" s="683"/>
      <c r="D38372" s="684"/>
    </row>
    <row r="38373" spans="2:4" ht="15" customHeight="1" x14ac:dyDescent="0.25">
      <c r="B38373" s="683"/>
      <c r="C38373" s="683"/>
      <c r="D38373" s="684"/>
    </row>
    <row r="38374" spans="2:4" ht="15" customHeight="1" x14ac:dyDescent="0.25">
      <c r="B38374" s="683"/>
      <c r="C38374" s="683"/>
      <c r="D38374" s="684"/>
    </row>
    <row r="38375" spans="2:4" ht="15" customHeight="1" x14ac:dyDescent="0.25">
      <c r="B38375" s="683"/>
      <c r="C38375" s="683"/>
      <c r="D38375" s="684"/>
    </row>
    <row r="38376" spans="2:4" ht="15" customHeight="1" x14ac:dyDescent="0.25">
      <c r="B38376" s="683"/>
      <c r="C38376" s="683"/>
      <c r="D38376" s="684"/>
    </row>
    <row r="38377" spans="2:4" ht="15" customHeight="1" x14ac:dyDescent="0.25">
      <c r="B38377" s="683"/>
      <c r="C38377" s="683"/>
      <c r="D38377" s="684"/>
    </row>
    <row r="38378" spans="2:4" ht="15" customHeight="1" x14ac:dyDescent="0.25">
      <c r="B38378" s="683"/>
      <c r="C38378" s="683"/>
      <c r="D38378" s="684"/>
    </row>
    <row r="38379" spans="2:4" ht="15" customHeight="1" x14ac:dyDescent="0.25">
      <c r="B38379" s="683"/>
      <c r="C38379" s="683"/>
      <c r="D38379" s="684"/>
    </row>
    <row r="38380" spans="2:4" ht="15" customHeight="1" x14ac:dyDescent="0.25">
      <c r="B38380" s="683"/>
      <c r="C38380" s="683"/>
      <c r="D38380" s="684"/>
    </row>
    <row r="38381" spans="2:4" ht="15" customHeight="1" x14ac:dyDescent="0.25">
      <c r="B38381" s="683"/>
      <c r="C38381" s="683"/>
      <c r="D38381" s="684"/>
    </row>
    <row r="38382" spans="2:4" ht="15" customHeight="1" x14ac:dyDescent="0.25">
      <c r="B38382" s="683"/>
      <c r="C38382" s="683"/>
      <c r="D38382" s="684"/>
    </row>
    <row r="38383" spans="2:4" ht="15" customHeight="1" x14ac:dyDescent="0.25">
      <c r="B38383" s="683"/>
      <c r="C38383" s="683"/>
      <c r="D38383" s="684"/>
    </row>
    <row r="38384" spans="2:4" ht="15" customHeight="1" x14ac:dyDescent="0.25">
      <c r="B38384" s="683"/>
      <c r="C38384" s="683"/>
      <c r="D38384" s="684"/>
    </row>
    <row r="38385" spans="2:4" ht="15" customHeight="1" x14ac:dyDescent="0.25">
      <c r="B38385" s="683"/>
      <c r="C38385" s="683"/>
      <c r="D38385" s="684"/>
    </row>
    <row r="38386" spans="2:4" ht="15" customHeight="1" x14ac:dyDescent="0.25">
      <c r="B38386" s="683"/>
      <c r="C38386" s="683"/>
      <c r="D38386" s="684"/>
    </row>
    <row r="38387" spans="2:4" ht="15" customHeight="1" x14ac:dyDescent="0.25">
      <c r="B38387" s="683"/>
      <c r="C38387" s="683"/>
      <c r="D38387" s="684"/>
    </row>
    <row r="38388" spans="2:4" ht="15" customHeight="1" x14ac:dyDescent="0.25">
      <c r="B38388" s="683"/>
      <c r="C38388" s="683"/>
      <c r="D38388" s="684"/>
    </row>
    <row r="38389" spans="2:4" ht="15" customHeight="1" x14ac:dyDescent="0.25">
      <c r="B38389" s="683"/>
      <c r="C38389" s="683"/>
      <c r="D38389" s="684"/>
    </row>
    <row r="38390" spans="2:4" ht="15" customHeight="1" x14ac:dyDescent="0.25">
      <c r="B38390" s="683"/>
      <c r="C38390" s="683"/>
      <c r="D38390" s="684"/>
    </row>
    <row r="38391" spans="2:4" ht="15" customHeight="1" x14ac:dyDescent="0.25">
      <c r="B38391" s="683"/>
      <c r="C38391" s="683"/>
      <c r="D38391" s="684"/>
    </row>
    <row r="38392" spans="2:4" ht="15" customHeight="1" x14ac:dyDescent="0.25">
      <c r="B38392" s="683"/>
      <c r="C38392" s="683"/>
      <c r="D38392" s="684"/>
    </row>
    <row r="38393" spans="2:4" ht="15" customHeight="1" x14ac:dyDescent="0.25">
      <c r="B38393" s="683"/>
      <c r="C38393" s="683"/>
      <c r="D38393" s="684"/>
    </row>
    <row r="38394" spans="2:4" ht="15" customHeight="1" x14ac:dyDescent="0.25">
      <c r="B38394" s="683"/>
      <c r="C38394" s="683"/>
      <c r="D38394" s="684"/>
    </row>
    <row r="38395" spans="2:4" ht="15" customHeight="1" x14ac:dyDescent="0.25">
      <c r="B38395" s="683"/>
      <c r="C38395" s="683"/>
      <c r="D38395" s="684"/>
    </row>
    <row r="38396" spans="2:4" ht="15" customHeight="1" x14ac:dyDescent="0.25">
      <c r="B38396" s="683"/>
      <c r="C38396" s="683"/>
      <c r="D38396" s="684"/>
    </row>
    <row r="38397" spans="2:4" ht="15" customHeight="1" x14ac:dyDescent="0.25">
      <c r="B38397" s="683"/>
      <c r="C38397" s="683"/>
      <c r="D38397" s="684"/>
    </row>
    <row r="38398" spans="2:4" ht="15" customHeight="1" x14ac:dyDescent="0.25">
      <c r="B38398" s="683"/>
      <c r="C38398" s="683"/>
      <c r="D38398" s="684"/>
    </row>
    <row r="38399" spans="2:4" ht="15" customHeight="1" x14ac:dyDescent="0.25">
      <c r="B38399" s="683"/>
      <c r="C38399" s="683"/>
      <c r="D38399" s="684"/>
    </row>
    <row r="38400" spans="2:4" ht="15" customHeight="1" x14ac:dyDescent="0.25">
      <c r="B38400" s="683"/>
      <c r="C38400" s="683"/>
      <c r="D38400" s="684"/>
    </row>
    <row r="38401" spans="2:4" ht="15" customHeight="1" x14ac:dyDescent="0.25">
      <c r="B38401" s="683"/>
      <c r="C38401" s="683"/>
      <c r="D38401" s="684"/>
    </row>
    <row r="38402" spans="2:4" ht="15" customHeight="1" x14ac:dyDescent="0.25">
      <c r="B38402" s="683"/>
      <c r="C38402" s="683"/>
      <c r="D38402" s="684"/>
    </row>
    <row r="38403" spans="2:4" ht="15" customHeight="1" x14ac:dyDescent="0.25">
      <c r="B38403" s="683"/>
      <c r="C38403" s="683"/>
      <c r="D38403" s="684"/>
    </row>
    <row r="38404" spans="2:4" ht="15" customHeight="1" x14ac:dyDescent="0.25">
      <c r="B38404" s="683"/>
      <c r="C38404" s="683"/>
      <c r="D38404" s="684"/>
    </row>
    <row r="38405" spans="2:4" ht="15" customHeight="1" x14ac:dyDescent="0.25">
      <c r="B38405" s="683"/>
      <c r="C38405" s="683"/>
      <c r="D38405" s="684"/>
    </row>
    <row r="38406" spans="2:4" ht="15" customHeight="1" x14ac:dyDescent="0.25">
      <c r="B38406" s="683"/>
      <c r="C38406" s="683"/>
      <c r="D38406" s="684"/>
    </row>
    <row r="38407" spans="2:4" ht="15" customHeight="1" x14ac:dyDescent="0.25">
      <c r="B38407" s="683"/>
      <c r="C38407" s="683"/>
      <c r="D38407" s="684"/>
    </row>
    <row r="38408" spans="2:4" ht="15" customHeight="1" x14ac:dyDescent="0.25">
      <c r="B38408" s="683"/>
      <c r="C38408" s="683"/>
      <c r="D38408" s="684"/>
    </row>
    <row r="38409" spans="2:4" ht="15" customHeight="1" x14ac:dyDescent="0.25">
      <c r="B38409" s="683"/>
      <c r="C38409" s="683"/>
      <c r="D38409" s="684"/>
    </row>
    <row r="38410" spans="2:4" ht="15" customHeight="1" x14ac:dyDescent="0.25">
      <c r="B38410" s="683"/>
      <c r="C38410" s="683"/>
      <c r="D38410" s="684"/>
    </row>
    <row r="38411" spans="2:4" ht="15" customHeight="1" x14ac:dyDescent="0.25">
      <c r="B38411" s="683"/>
      <c r="C38411" s="683"/>
      <c r="D38411" s="684"/>
    </row>
    <row r="38412" spans="2:4" ht="15" customHeight="1" x14ac:dyDescent="0.25">
      <c r="B38412" s="683"/>
      <c r="C38412" s="683"/>
      <c r="D38412" s="684"/>
    </row>
    <row r="38413" spans="2:4" ht="15" customHeight="1" x14ac:dyDescent="0.25">
      <c r="B38413" s="683"/>
      <c r="C38413" s="683"/>
      <c r="D38413" s="684"/>
    </row>
    <row r="38414" spans="2:4" ht="15" customHeight="1" x14ac:dyDescent="0.25">
      <c r="B38414" s="683"/>
      <c r="C38414" s="683"/>
      <c r="D38414" s="684"/>
    </row>
    <row r="38415" spans="2:4" ht="15" customHeight="1" x14ac:dyDescent="0.25">
      <c r="B38415" s="683"/>
      <c r="C38415" s="683"/>
      <c r="D38415" s="684"/>
    </row>
    <row r="38416" spans="2:4" ht="15" customHeight="1" x14ac:dyDescent="0.25">
      <c r="B38416" s="683"/>
      <c r="C38416" s="683"/>
      <c r="D38416" s="684"/>
    </row>
    <row r="38417" spans="2:4" ht="15" customHeight="1" x14ac:dyDescent="0.25">
      <c r="B38417" s="683"/>
      <c r="C38417" s="683"/>
      <c r="D38417" s="684"/>
    </row>
    <row r="38418" spans="2:4" ht="15" customHeight="1" x14ac:dyDescent="0.25">
      <c r="B38418" s="683"/>
      <c r="C38418" s="683"/>
      <c r="D38418" s="684"/>
    </row>
    <row r="38419" spans="2:4" ht="15" customHeight="1" x14ac:dyDescent="0.25">
      <c r="B38419" s="683"/>
      <c r="C38419" s="683"/>
      <c r="D38419" s="684"/>
    </row>
    <row r="38420" spans="2:4" ht="15" customHeight="1" x14ac:dyDescent="0.25">
      <c r="B38420" s="683"/>
      <c r="C38420" s="683"/>
      <c r="D38420" s="684"/>
    </row>
    <row r="38421" spans="2:4" ht="15" customHeight="1" x14ac:dyDescent="0.25">
      <c r="B38421" s="683"/>
      <c r="C38421" s="683"/>
      <c r="D38421" s="684"/>
    </row>
    <row r="38422" spans="2:4" ht="15" customHeight="1" x14ac:dyDescent="0.25">
      <c r="B38422" s="683"/>
      <c r="C38422" s="683"/>
      <c r="D38422" s="684"/>
    </row>
    <row r="38423" spans="2:4" ht="15" customHeight="1" x14ac:dyDescent="0.25">
      <c r="B38423" s="683"/>
      <c r="C38423" s="683"/>
      <c r="D38423" s="684"/>
    </row>
    <row r="38424" spans="2:4" ht="15" customHeight="1" x14ac:dyDescent="0.25">
      <c r="B38424" s="683"/>
      <c r="C38424" s="683"/>
      <c r="D38424" s="684"/>
    </row>
    <row r="38425" spans="2:4" ht="15" customHeight="1" x14ac:dyDescent="0.25">
      <c r="B38425" s="683"/>
      <c r="C38425" s="683"/>
      <c r="D38425" s="684"/>
    </row>
    <row r="38426" spans="2:4" ht="15" customHeight="1" x14ac:dyDescent="0.25">
      <c r="B38426" s="683"/>
      <c r="C38426" s="683"/>
      <c r="D38426" s="684"/>
    </row>
    <row r="38427" spans="2:4" ht="15" customHeight="1" x14ac:dyDescent="0.25">
      <c r="B38427" s="683"/>
      <c r="C38427" s="683"/>
      <c r="D38427" s="684"/>
    </row>
    <row r="38428" spans="2:4" ht="15" customHeight="1" x14ac:dyDescent="0.25">
      <c r="B38428" s="683"/>
      <c r="C38428" s="683"/>
      <c r="D38428" s="684"/>
    </row>
    <row r="38429" spans="2:4" ht="15" customHeight="1" x14ac:dyDescent="0.25">
      <c r="B38429" s="683"/>
      <c r="C38429" s="683"/>
      <c r="D38429" s="684"/>
    </row>
    <row r="38430" spans="2:4" ht="15" customHeight="1" x14ac:dyDescent="0.25">
      <c r="B38430" s="683"/>
      <c r="C38430" s="683"/>
      <c r="D38430" s="684"/>
    </row>
    <row r="38431" spans="2:4" ht="15" customHeight="1" x14ac:dyDescent="0.25">
      <c r="B38431" s="683"/>
      <c r="C38431" s="683"/>
      <c r="D38431" s="684"/>
    </row>
    <row r="38432" spans="2:4" ht="15" customHeight="1" x14ac:dyDescent="0.25">
      <c r="B38432" s="683"/>
      <c r="C38432" s="683"/>
      <c r="D38432" s="684"/>
    </row>
    <row r="38433" spans="2:4" ht="15" customHeight="1" x14ac:dyDescent="0.25">
      <c r="B38433" s="683"/>
      <c r="C38433" s="683"/>
      <c r="D38433" s="684"/>
    </row>
    <row r="38434" spans="2:4" ht="15" customHeight="1" x14ac:dyDescent="0.25">
      <c r="B38434" s="683"/>
      <c r="C38434" s="683"/>
      <c r="D38434" s="684"/>
    </row>
    <row r="38435" spans="2:4" ht="15" customHeight="1" x14ac:dyDescent="0.25">
      <c r="B38435" s="683"/>
      <c r="C38435" s="683"/>
      <c r="D38435" s="684"/>
    </row>
    <row r="38436" spans="2:4" ht="15" customHeight="1" x14ac:dyDescent="0.25">
      <c r="B38436" s="683"/>
      <c r="C38436" s="683"/>
      <c r="D38436" s="684"/>
    </row>
    <row r="38437" spans="2:4" ht="15" customHeight="1" x14ac:dyDescent="0.25">
      <c r="B38437" s="683"/>
      <c r="C38437" s="683"/>
      <c r="D38437" s="684"/>
    </row>
    <row r="38438" spans="2:4" ht="15" customHeight="1" x14ac:dyDescent="0.25">
      <c r="B38438" s="683"/>
      <c r="C38438" s="683"/>
      <c r="D38438" s="684"/>
    </row>
    <row r="38439" spans="2:4" ht="15" customHeight="1" x14ac:dyDescent="0.25">
      <c r="B38439" s="683"/>
      <c r="C38439" s="683"/>
      <c r="D38439" s="684"/>
    </row>
    <row r="38440" spans="2:4" ht="15" customHeight="1" x14ac:dyDescent="0.25">
      <c r="B38440" s="683"/>
      <c r="C38440" s="683"/>
      <c r="D38440" s="684"/>
    </row>
    <row r="38441" spans="2:4" ht="15" customHeight="1" x14ac:dyDescent="0.25">
      <c r="B38441" s="683"/>
      <c r="C38441" s="683"/>
      <c r="D38441" s="684"/>
    </row>
    <row r="38442" spans="2:4" ht="15" customHeight="1" x14ac:dyDescent="0.25">
      <c r="B38442" s="683"/>
      <c r="C38442" s="683"/>
      <c r="D38442" s="684"/>
    </row>
    <row r="38443" spans="2:4" ht="15" customHeight="1" x14ac:dyDescent="0.25">
      <c r="B38443" s="683"/>
      <c r="C38443" s="683"/>
      <c r="D38443" s="684"/>
    </row>
    <row r="38444" spans="2:4" ht="15" customHeight="1" x14ac:dyDescent="0.25">
      <c r="B38444" s="683"/>
      <c r="C38444" s="683"/>
      <c r="D38444" s="684"/>
    </row>
    <row r="38445" spans="2:4" ht="15" customHeight="1" x14ac:dyDescent="0.25">
      <c r="B38445" s="683"/>
      <c r="C38445" s="683"/>
      <c r="D38445" s="684"/>
    </row>
    <row r="38446" spans="2:4" ht="15" customHeight="1" x14ac:dyDescent="0.25">
      <c r="B38446" s="683"/>
      <c r="C38446" s="683"/>
      <c r="D38446" s="684"/>
    </row>
    <row r="38447" spans="2:4" ht="15" customHeight="1" x14ac:dyDescent="0.25">
      <c r="B38447" s="683"/>
      <c r="C38447" s="683"/>
      <c r="D38447" s="684"/>
    </row>
    <row r="38448" spans="2:4" ht="15" customHeight="1" x14ac:dyDescent="0.25">
      <c r="B38448" s="683"/>
      <c r="C38448" s="683"/>
      <c r="D38448" s="684"/>
    </row>
    <row r="38449" spans="2:4" ht="15" customHeight="1" x14ac:dyDescent="0.25">
      <c r="B38449" s="683"/>
      <c r="C38449" s="683"/>
      <c r="D38449" s="684"/>
    </row>
    <row r="38450" spans="2:4" ht="15" customHeight="1" x14ac:dyDescent="0.25">
      <c r="B38450" s="683"/>
      <c r="C38450" s="683"/>
      <c r="D38450" s="684"/>
    </row>
    <row r="38451" spans="2:4" ht="15" customHeight="1" x14ac:dyDescent="0.25">
      <c r="B38451" s="683"/>
      <c r="C38451" s="683"/>
      <c r="D38451" s="684"/>
    </row>
    <row r="38452" spans="2:4" ht="15" customHeight="1" x14ac:dyDescent="0.25">
      <c r="B38452" s="683"/>
      <c r="C38452" s="683"/>
      <c r="D38452" s="684"/>
    </row>
    <row r="38453" spans="2:4" ht="15" customHeight="1" x14ac:dyDescent="0.25">
      <c r="B38453" s="683"/>
      <c r="C38453" s="683"/>
      <c r="D38453" s="684"/>
    </row>
    <row r="38454" spans="2:4" ht="15" customHeight="1" x14ac:dyDescent="0.25">
      <c r="B38454" s="683"/>
      <c r="C38454" s="683"/>
      <c r="D38454" s="684"/>
    </row>
    <row r="38455" spans="2:4" ht="15" customHeight="1" x14ac:dyDescent="0.25">
      <c r="B38455" s="683"/>
      <c r="C38455" s="683"/>
      <c r="D38455" s="684"/>
    </row>
    <row r="38456" spans="2:4" ht="15" customHeight="1" x14ac:dyDescent="0.25">
      <c r="B38456" s="683"/>
      <c r="C38456" s="683"/>
      <c r="D38456" s="684"/>
    </row>
    <row r="38457" spans="2:4" ht="15" customHeight="1" x14ac:dyDescent="0.25">
      <c r="B38457" s="683"/>
      <c r="C38457" s="683"/>
      <c r="D38457" s="684"/>
    </row>
    <row r="38458" spans="2:4" ht="15" customHeight="1" x14ac:dyDescent="0.25">
      <c r="B38458" s="683"/>
      <c r="C38458" s="683"/>
      <c r="D38458" s="684"/>
    </row>
    <row r="38459" spans="2:4" ht="15" customHeight="1" x14ac:dyDescent="0.25">
      <c r="B38459" s="683"/>
      <c r="C38459" s="683"/>
      <c r="D38459" s="684"/>
    </row>
    <row r="38460" spans="2:4" ht="15" customHeight="1" x14ac:dyDescent="0.25">
      <c r="B38460" s="683"/>
      <c r="C38460" s="683"/>
      <c r="D38460" s="684"/>
    </row>
    <row r="38461" spans="2:4" ht="15" customHeight="1" x14ac:dyDescent="0.25">
      <c r="B38461" s="683"/>
      <c r="C38461" s="683"/>
      <c r="D38461" s="684"/>
    </row>
    <row r="38462" spans="2:4" ht="15" customHeight="1" x14ac:dyDescent="0.25">
      <c r="B38462" s="683"/>
      <c r="C38462" s="683"/>
      <c r="D38462" s="684"/>
    </row>
    <row r="38463" spans="2:4" ht="15" customHeight="1" x14ac:dyDescent="0.25">
      <c r="B38463" s="683"/>
      <c r="C38463" s="683"/>
      <c r="D38463" s="684"/>
    </row>
    <row r="38464" spans="2:4" ht="15" customHeight="1" x14ac:dyDescent="0.25">
      <c r="B38464" s="683"/>
      <c r="C38464" s="683"/>
      <c r="D38464" s="684"/>
    </row>
    <row r="38465" spans="2:4" ht="15" customHeight="1" x14ac:dyDescent="0.25">
      <c r="B38465" s="683"/>
      <c r="C38465" s="683"/>
      <c r="D38465" s="684"/>
    </row>
    <row r="38466" spans="2:4" ht="15" customHeight="1" x14ac:dyDescent="0.25">
      <c r="B38466" s="683"/>
      <c r="C38466" s="683"/>
      <c r="D38466" s="684"/>
    </row>
    <row r="38467" spans="2:4" ht="15" customHeight="1" x14ac:dyDescent="0.25">
      <c r="B38467" s="683"/>
      <c r="C38467" s="683"/>
      <c r="D38467" s="684"/>
    </row>
    <row r="38468" spans="2:4" ht="15" customHeight="1" x14ac:dyDescent="0.25">
      <c r="B38468" s="683"/>
      <c r="C38468" s="683"/>
      <c r="D38468" s="684"/>
    </row>
    <row r="38469" spans="2:4" ht="15" customHeight="1" x14ac:dyDescent="0.25">
      <c r="B38469" s="683"/>
      <c r="C38469" s="683"/>
      <c r="D38469" s="684"/>
    </row>
    <row r="38470" spans="2:4" ht="15" customHeight="1" x14ac:dyDescent="0.25">
      <c r="B38470" s="683"/>
      <c r="C38470" s="683"/>
      <c r="D38470" s="684"/>
    </row>
    <row r="38471" spans="2:4" ht="15" customHeight="1" x14ac:dyDescent="0.25">
      <c r="B38471" s="683"/>
      <c r="C38471" s="683"/>
      <c r="D38471" s="684"/>
    </row>
    <row r="38472" spans="2:4" ht="15" customHeight="1" x14ac:dyDescent="0.25">
      <c r="B38472" s="683"/>
      <c r="C38472" s="683"/>
      <c r="D38472" s="684"/>
    </row>
    <row r="38473" spans="2:4" ht="15" customHeight="1" x14ac:dyDescent="0.25">
      <c r="B38473" s="683"/>
      <c r="C38473" s="683"/>
      <c r="D38473" s="684"/>
    </row>
    <row r="38474" spans="2:4" ht="15" customHeight="1" x14ac:dyDescent="0.25">
      <c r="B38474" s="683"/>
      <c r="C38474" s="683"/>
      <c r="D38474" s="684"/>
    </row>
    <row r="38475" spans="2:4" ht="15" customHeight="1" x14ac:dyDescent="0.25">
      <c r="B38475" s="683"/>
      <c r="C38475" s="683"/>
      <c r="D38475" s="684"/>
    </row>
    <row r="38476" spans="2:4" ht="15" customHeight="1" x14ac:dyDescent="0.25">
      <c r="B38476" s="683"/>
      <c r="C38476" s="683"/>
      <c r="D38476" s="684"/>
    </row>
    <row r="38477" spans="2:4" ht="15" customHeight="1" x14ac:dyDescent="0.25">
      <c r="B38477" s="683"/>
      <c r="C38477" s="683"/>
      <c r="D38477" s="684"/>
    </row>
    <row r="38478" spans="2:4" ht="15" customHeight="1" x14ac:dyDescent="0.25">
      <c r="B38478" s="683"/>
      <c r="C38478" s="683"/>
      <c r="D38478" s="684"/>
    </row>
    <row r="38479" spans="2:4" ht="15" customHeight="1" x14ac:dyDescent="0.25">
      <c r="B38479" s="683"/>
      <c r="C38479" s="683"/>
      <c r="D38479" s="684"/>
    </row>
    <row r="38480" spans="2:4" ht="15" customHeight="1" x14ac:dyDescent="0.25">
      <c r="B38480" s="683"/>
      <c r="C38480" s="683"/>
      <c r="D38480" s="684"/>
    </row>
    <row r="38481" spans="2:4" ht="15" customHeight="1" x14ac:dyDescent="0.25">
      <c r="B38481" s="683"/>
      <c r="C38481" s="683"/>
      <c r="D38481" s="684"/>
    </row>
    <row r="38482" spans="2:4" ht="15" customHeight="1" x14ac:dyDescent="0.25">
      <c r="B38482" s="683"/>
      <c r="C38482" s="683"/>
      <c r="D38482" s="684"/>
    </row>
    <row r="38483" spans="2:4" ht="15" customHeight="1" x14ac:dyDescent="0.25">
      <c r="B38483" s="683"/>
      <c r="C38483" s="683"/>
      <c r="D38483" s="684"/>
    </row>
    <row r="38484" spans="2:4" ht="15" customHeight="1" x14ac:dyDescent="0.25">
      <c r="B38484" s="683"/>
      <c r="C38484" s="683"/>
      <c r="D38484" s="684"/>
    </row>
    <row r="38485" spans="2:4" ht="15" customHeight="1" x14ac:dyDescent="0.25">
      <c r="B38485" s="683"/>
      <c r="C38485" s="683"/>
      <c r="D38485" s="684"/>
    </row>
    <row r="38486" spans="2:4" ht="15" customHeight="1" x14ac:dyDescent="0.25">
      <c r="B38486" s="683"/>
      <c r="C38486" s="683"/>
      <c r="D38486" s="684"/>
    </row>
    <row r="38487" spans="2:4" ht="15" customHeight="1" x14ac:dyDescent="0.25">
      <c r="B38487" s="683"/>
      <c r="C38487" s="683"/>
      <c r="D38487" s="684"/>
    </row>
    <row r="38488" spans="2:4" ht="15" customHeight="1" x14ac:dyDescent="0.25">
      <c r="B38488" s="683"/>
      <c r="C38488" s="683"/>
      <c r="D38488" s="684"/>
    </row>
    <row r="38489" spans="2:4" ht="15" customHeight="1" x14ac:dyDescent="0.25">
      <c r="B38489" s="683"/>
      <c r="C38489" s="683"/>
      <c r="D38489" s="684"/>
    </row>
    <row r="38490" spans="2:4" ht="15" customHeight="1" x14ac:dyDescent="0.25">
      <c r="B38490" s="683"/>
      <c r="C38490" s="683"/>
      <c r="D38490" s="684"/>
    </row>
    <row r="38491" spans="2:4" ht="15" customHeight="1" x14ac:dyDescent="0.25">
      <c r="B38491" s="683"/>
      <c r="C38491" s="683"/>
      <c r="D38491" s="684"/>
    </row>
    <row r="38492" spans="2:4" ht="15" customHeight="1" x14ac:dyDescent="0.25">
      <c r="B38492" s="683"/>
      <c r="C38492" s="683"/>
      <c r="D38492" s="684"/>
    </row>
    <row r="38493" spans="2:4" ht="15" customHeight="1" x14ac:dyDescent="0.25">
      <c r="B38493" s="683"/>
      <c r="C38493" s="683"/>
      <c r="D38493" s="684"/>
    </row>
    <row r="38494" spans="2:4" ht="15" customHeight="1" x14ac:dyDescent="0.25">
      <c r="B38494" s="683"/>
      <c r="C38494" s="683"/>
      <c r="D38494" s="684"/>
    </row>
    <row r="38495" spans="2:4" ht="15" customHeight="1" x14ac:dyDescent="0.25">
      <c r="B38495" s="683"/>
      <c r="C38495" s="683"/>
      <c r="D38495" s="684"/>
    </row>
    <row r="38496" spans="2:4" ht="15" customHeight="1" x14ac:dyDescent="0.25">
      <c r="B38496" s="683"/>
      <c r="C38496" s="683"/>
      <c r="D38496" s="684"/>
    </row>
    <row r="38497" spans="2:4" ht="15" customHeight="1" x14ac:dyDescent="0.25">
      <c r="B38497" s="683"/>
      <c r="C38497" s="683"/>
      <c r="D38497" s="684"/>
    </row>
    <row r="38498" spans="2:4" ht="15" customHeight="1" x14ac:dyDescent="0.25">
      <c r="B38498" s="683"/>
      <c r="C38498" s="683"/>
      <c r="D38498" s="684"/>
    </row>
    <row r="38499" spans="2:4" ht="15" customHeight="1" x14ac:dyDescent="0.25">
      <c r="B38499" s="683"/>
      <c r="C38499" s="683"/>
      <c r="D38499" s="684"/>
    </row>
    <row r="38500" spans="2:4" ht="15" customHeight="1" x14ac:dyDescent="0.25">
      <c r="B38500" s="683"/>
      <c r="C38500" s="683"/>
      <c r="D38500" s="684"/>
    </row>
    <row r="38501" spans="2:4" ht="15" customHeight="1" x14ac:dyDescent="0.25">
      <c r="B38501" s="683"/>
      <c r="C38501" s="683"/>
      <c r="D38501" s="684"/>
    </row>
    <row r="38502" spans="2:4" ht="15" customHeight="1" x14ac:dyDescent="0.25">
      <c r="B38502" s="683"/>
      <c r="C38502" s="683"/>
      <c r="D38502" s="684"/>
    </row>
    <row r="38503" spans="2:4" ht="15" customHeight="1" x14ac:dyDescent="0.25">
      <c r="B38503" s="683"/>
      <c r="C38503" s="683"/>
      <c r="D38503" s="684"/>
    </row>
    <row r="38504" spans="2:4" ht="15" customHeight="1" x14ac:dyDescent="0.25">
      <c r="B38504" s="683"/>
      <c r="C38504" s="683"/>
      <c r="D38504" s="684"/>
    </row>
    <row r="38505" spans="2:4" ht="15" customHeight="1" x14ac:dyDescent="0.25">
      <c r="B38505" s="683"/>
      <c r="C38505" s="683"/>
      <c r="D38505" s="684"/>
    </row>
    <row r="38506" spans="2:4" ht="15" customHeight="1" x14ac:dyDescent="0.25">
      <c r="B38506" s="683"/>
      <c r="C38506" s="683"/>
      <c r="D38506" s="684"/>
    </row>
    <row r="38507" spans="2:4" ht="15" customHeight="1" x14ac:dyDescent="0.25">
      <c r="B38507" s="683"/>
      <c r="C38507" s="683"/>
      <c r="D38507" s="684"/>
    </row>
    <row r="38508" spans="2:4" ht="15" customHeight="1" x14ac:dyDescent="0.25">
      <c r="B38508" s="683"/>
      <c r="C38508" s="683"/>
      <c r="D38508" s="684"/>
    </row>
    <row r="38509" spans="2:4" ht="15" customHeight="1" x14ac:dyDescent="0.25">
      <c r="B38509" s="683"/>
      <c r="C38509" s="683"/>
      <c r="D38509" s="684"/>
    </row>
    <row r="38510" spans="2:4" ht="15" customHeight="1" x14ac:dyDescent="0.25">
      <c r="B38510" s="683"/>
      <c r="C38510" s="683"/>
      <c r="D38510" s="684"/>
    </row>
    <row r="38511" spans="2:4" ht="15" customHeight="1" x14ac:dyDescent="0.25">
      <c r="B38511" s="683"/>
      <c r="C38511" s="683"/>
      <c r="D38511" s="684"/>
    </row>
    <row r="38512" spans="2:4" ht="15" customHeight="1" x14ac:dyDescent="0.25">
      <c r="B38512" s="683"/>
      <c r="C38512" s="683"/>
      <c r="D38512" s="684"/>
    </row>
    <row r="38513" spans="2:4" ht="15" customHeight="1" x14ac:dyDescent="0.25">
      <c r="B38513" s="683"/>
      <c r="C38513" s="683"/>
      <c r="D38513" s="684"/>
    </row>
    <row r="38514" spans="2:4" ht="15" customHeight="1" x14ac:dyDescent="0.25">
      <c r="B38514" s="683"/>
      <c r="C38514" s="683"/>
      <c r="D38514" s="684"/>
    </row>
    <row r="38515" spans="2:4" ht="15" customHeight="1" x14ac:dyDescent="0.25">
      <c r="B38515" s="683"/>
      <c r="C38515" s="683"/>
      <c r="D38515" s="684"/>
    </row>
    <row r="38516" spans="2:4" ht="15" customHeight="1" x14ac:dyDescent="0.25">
      <c r="B38516" s="683"/>
      <c r="C38516" s="683"/>
      <c r="D38516" s="684"/>
    </row>
    <row r="38517" spans="2:4" ht="15" customHeight="1" x14ac:dyDescent="0.25">
      <c r="B38517" s="683"/>
      <c r="C38517" s="683"/>
      <c r="D38517" s="684"/>
    </row>
    <row r="38518" spans="2:4" ht="15" customHeight="1" x14ac:dyDescent="0.25">
      <c r="B38518" s="683"/>
      <c r="C38518" s="683"/>
      <c r="D38518" s="684"/>
    </row>
    <row r="38519" spans="2:4" ht="15" customHeight="1" x14ac:dyDescent="0.25">
      <c r="B38519" s="683"/>
      <c r="C38519" s="683"/>
      <c r="D38519" s="684"/>
    </row>
    <row r="38520" spans="2:4" ht="15" customHeight="1" x14ac:dyDescent="0.25">
      <c r="B38520" s="683"/>
      <c r="C38520" s="683"/>
      <c r="D38520" s="684"/>
    </row>
    <row r="38521" spans="2:4" ht="15" customHeight="1" x14ac:dyDescent="0.25">
      <c r="B38521" s="683"/>
      <c r="C38521" s="683"/>
      <c r="D38521" s="684"/>
    </row>
    <row r="38522" spans="2:4" ht="15" customHeight="1" x14ac:dyDescent="0.25">
      <c r="B38522" s="683"/>
      <c r="C38522" s="683"/>
      <c r="D38522" s="684"/>
    </row>
    <row r="38523" spans="2:4" ht="15" customHeight="1" x14ac:dyDescent="0.25">
      <c r="B38523" s="683"/>
      <c r="C38523" s="683"/>
      <c r="D38523" s="684"/>
    </row>
    <row r="38524" spans="2:4" ht="15" customHeight="1" x14ac:dyDescent="0.25">
      <c r="B38524" s="683"/>
      <c r="C38524" s="683"/>
      <c r="D38524" s="684"/>
    </row>
    <row r="38525" spans="2:4" ht="15" customHeight="1" x14ac:dyDescent="0.25">
      <c r="B38525" s="683"/>
      <c r="C38525" s="683"/>
      <c r="D38525" s="684"/>
    </row>
    <row r="38526" spans="2:4" ht="15" customHeight="1" x14ac:dyDescent="0.25">
      <c r="B38526" s="683"/>
      <c r="C38526" s="683"/>
      <c r="D38526" s="684"/>
    </row>
    <row r="38527" spans="2:4" ht="15" customHeight="1" x14ac:dyDescent="0.25">
      <c r="B38527" s="683"/>
      <c r="C38527" s="683"/>
      <c r="D38527" s="684"/>
    </row>
    <row r="38528" spans="2:4" ht="15" customHeight="1" x14ac:dyDescent="0.25">
      <c r="B38528" s="683"/>
      <c r="C38528" s="683"/>
      <c r="D38528" s="684"/>
    </row>
    <row r="38529" spans="2:4" ht="15" customHeight="1" x14ac:dyDescent="0.25">
      <c r="B38529" s="683"/>
      <c r="C38529" s="683"/>
      <c r="D38529" s="684"/>
    </row>
    <row r="38530" spans="2:4" ht="15" customHeight="1" x14ac:dyDescent="0.25">
      <c r="B38530" s="683"/>
      <c r="C38530" s="683"/>
      <c r="D38530" s="684"/>
    </row>
    <row r="38531" spans="2:4" ht="15" customHeight="1" x14ac:dyDescent="0.25">
      <c r="B38531" s="683"/>
      <c r="C38531" s="683"/>
      <c r="D38531" s="684"/>
    </row>
    <row r="38532" spans="2:4" ht="15" customHeight="1" x14ac:dyDescent="0.25">
      <c r="B38532" s="683"/>
      <c r="C38532" s="683"/>
      <c r="D38532" s="684"/>
    </row>
    <row r="38533" spans="2:4" ht="15" customHeight="1" x14ac:dyDescent="0.25">
      <c r="B38533" s="683"/>
      <c r="C38533" s="683"/>
      <c r="D38533" s="684"/>
    </row>
    <row r="38534" spans="2:4" ht="15" customHeight="1" x14ac:dyDescent="0.25">
      <c r="B38534" s="683"/>
      <c r="C38534" s="683"/>
      <c r="D38534" s="684"/>
    </row>
    <row r="38535" spans="2:4" ht="15" customHeight="1" x14ac:dyDescent="0.25">
      <c r="B38535" s="683"/>
      <c r="C38535" s="683"/>
      <c r="D38535" s="684"/>
    </row>
    <row r="38536" spans="2:4" ht="15" customHeight="1" x14ac:dyDescent="0.25">
      <c r="B38536" s="683"/>
      <c r="C38536" s="683"/>
      <c r="D38536" s="684"/>
    </row>
    <row r="38537" spans="2:4" ht="15" customHeight="1" x14ac:dyDescent="0.25">
      <c r="B38537" s="683"/>
      <c r="C38537" s="683"/>
      <c r="D38537" s="684"/>
    </row>
    <row r="38538" spans="2:4" ht="15" customHeight="1" x14ac:dyDescent="0.25">
      <c r="B38538" s="683"/>
      <c r="C38538" s="683"/>
      <c r="D38538" s="684"/>
    </row>
    <row r="38539" spans="2:4" ht="15" customHeight="1" x14ac:dyDescent="0.25">
      <c r="B38539" s="683"/>
      <c r="C38539" s="683"/>
      <c r="D38539" s="684"/>
    </row>
    <row r="38540" spans="2:4" ht="15" customHeight="1" x14ac:dyDescent="0.25">
      <c r="B38540" s="683"/>
      <c r="C38540" s="683"/>
      <c r="D38540" s="684"/>
    </row>
    <row r="38541" spans="2:4" ht="15" customHeight="1" x14ac:dyDescent="0.25">
      <c r="B38541" s="683"/>
      <c r="C38541" s="683"/>
      <c r="D38541" s="684"/>
    </row>
    <row r="38542" spans="2:4" ht="15" customHeight="1" x14ac:dyDescent="0.25">
      <c r="B38542" s="683"/>
      <c r="C38542" s="683"/>
      <c r="D38542" s="684"/>
    </row>
    <row r="38543" spans="2:4" ht="15" customHeight="1" x14ac:dyDescent="0.25">
      <c r="B38543" s="683"/>
      <c r="C38543" s="683"/>
      <c r="D38543" s="684"/>
    </row>
    <row r="38544" spans="2:4" ht="15" customHeight="1" x14ac:dyDescent="0.25">
      <c r="B38544" s="683"/>
      <c r="C38544" s="683"/>
      <c r="D38544" s="684"/>
    </row>
    <row r="38545" spans="2:4" ht="15" customHeight="1" x14ac:dyDescent="0.25">
      <c r="B38545" s="683"/>
      <c r="C38545" s="683"/>
      <c r="D38545" s="684"/>
    </row>
    <row r="38546" spans="2:4" ht="15" customHeight="1" x14ac:dyDescent="0.25">
      <c r="B38546" s="683"/>
      <c r="C38546" s="683"/>
      <c r="D38546" s="684"/>
    </row>
    <row r="38547" spans="2:4" ht="15" customHeight="1" x14ac:dyDescent="0.25">
      <c r="B38547" s="683"/>
      <c r="C38547" s="683"/>
      <c r="D38547" s="684"/>
    </row>
    <row r="38548" spans="2:4" ht="15" customHeight="1" x14ac:dyDescent="0.25">
      <c r="B38548" s="683"/>
      <c r="C38548" s="683"/>
      <c r="D38548" s="684"/>
    </row>
    <row r="38549" spans="2:4" ht="15" customHeight="1" x14ac:dyDescent="0.25">
      <c r="B38549" s="683"/>
      <c r="C38549" s="683"/>
      <c r="D38549" s="684"/>
    </row>
    <row r="38550" spans="2:4" ht="15" customHeight="1" x14ac:dyDescent="0.25">
      <c r="B38550" s="683"/>
      <c r="C38550" s="683"/>
      <c r="D38550" s="684"/>
    </row>
    <row r="38551" spans="2:4" ht="15" customHeight="1" x14ac:dyDescent="0.25">
      <c r="B38551" s="683"/>
      <c r="C38551" s="683"/>
      <c r="D38551" s="684"/>
    </row>
    <row r="38552" spans="2:4" ht="15" customHeight="1" x14ac:dyDescent="0.25">
      <c r="B38552" s="683"/>
      <c r="C38552" s="683"/>
      <c r="D38552" s="684"/>
    </row>
    <row r="38553" spans="2:4" ht="15" customHeight="1" x14ac:dyDescent="0.25">
      <c r="B38553" s="683"/>
      <c r="C38553" s="683"/>
      <c r="D38553" s="684"/>
    </row>
    <row r="38554" spans="2:4" ht="15" customHeight="1" x14ac:dyDescent="0.25">
      <c r="B38554" s="683"/>
      <c r="C38554" s="683"/>
      <c r="D38554" s="684"/>
    </row>
    <row r="38555" spans="2:4" ht="15" customHeight="1" x14ac:dyDescent="0.25">
      <c r="B38555" s="683"/>
      <c r="C38555" s="683"/>
      <c r="D38555" s="684"/>
    </row>
    <row r="38556" spans="2:4" ht="15" customHeight="1" x14ac:dyDescent="0.25">
      <c r="B38556" s="683"/>
      <c r="C38556" s="683"/>
      <c r="D38556" s="684"/>
    </row>
    <row r="38557" spans="2:4" ht="15" customHeight="1" x14ac:dyDescent="0.25">
      <c r="B38557" s="683"/>
      <c r="C38557" s="683"/>
      <c r="D38557" s="684"/>
    </row>
    <row r="38558" spans="2:4" ht="15" customHeight="1" x14ac:dyDescent="0.25">
      <c r="B38558" s="683"/>
      <c r="C38558" s="683"/>
      <c r="D38558" s="684"/>
    </row>
    <row r="38559" spans="2:4" ht="15" customHeight="1" x14ac:dyDescent="0.25">
      <c r="B38559" s="683"/>
      <c r="C38559" s="683"/>
      <c r="D38559" s="684"/>
    </row>
    <row r="38560" spans="2:4" ht="15" customHeight="1" x14ac:dyDescent="0.25">
      <c r="B38560" s="683"/>
      <c r="C38560" s="683"/>
      <c r="D38560" s="684"/>
    </row>
    <row r="38561" spans="2:4" ht="15" customHeight="1" x14ac:dyDescent="0.25">
      <c r="B38561" s="683"/>
      <c r="C38561" s="683"/>
      <c r="D38561" s="684"/>
    </row>
    <row r="38562" spans="2:4" ht="15" customHeight="1" x14ac:dyDescent="0.25">
      <c r="B38562" s="683"/>
      <c r="C38562" s="683"/>
      <c r="D38562" s="684"/>
    </row>
    <row r="38563" spans="2:4" ht="15" customHeight="1" x14ac:dyDescent="0.25">
      <c r="B38563" s="683"/>
      <c r="C38563" s="683"/>
      <c r="D38563" s="684"/>
    </row>
    <row r="38564" spans="2:4" ht="15" customHeight="1" x14ac:dyDescent="0.25">
      <c r="B38564" s="683"/>
      <c r="C38564" s="683"/>
      <c r="D38564" s="684"/>
    </row>
    <row r="38565" spans="2:4" ht="15" customHeight="1" x14ac:dyDescent="0.25">
      <c r="B38565" s="683"/>
      <c r="C38565" s="683"/>
      <c r="D38565" s="684"/>
    </row>
    <row r="38566" spans="2:4" ht="15" customHeight="1" x14ac:dyDescent="0.25">
      <c r="B38566" s="683"/>
      <c r="C38566" s="683"/>
      <c r="D38566" s="684"/>
    </row>
    <row r="38567" spans="2:4" ht="15" customHeight="1" x14ac:dyDescent="0.25">
      <c r="B38567" s="683"/>
      <c r="C38567" s="683"/>
      <c r="D38567" s="684"/>
    </row>
    <row r="38568" spans="2:4" ht="15" customHeight="1" x14ac:dyDescent="0.25">
      <c r="B38568" s="683"/>
      <c r="C38568" s="683"/>
      <c r="D38568" s="684"/>
    </row>
    <row r="38569" spans="2:4" ht="15" customHeight="1" x14ac:dyDescent="0.25">
      <c r="B38569" s="683"/>
      <c r="C38569" s="683"/>
      <c r="D38569" s="684"/>
    </row>
    <row r="38570" spans="2:4" ht="15" customHeight="1" x14ac:dyDescent="0.25">
      <c r="B38570" s="683"/>
      <c r="C38570" s="683"/>
      <c r="D38570" s="684"/>
    </row>
    <row r="38571" spans="2:4" ht="15" customHeight="1" x14ac:dyDescent="0.25">
      <c r="B38571" s="683"/>
      <c r="C38571" s="683"/>
      <c r="D38571" s="684"/>
    </row>
    <row r="38572" spans="2:4" ht="15" customHeight="1" x14ac:dyDescent="0.25">
      <c r="B38572" s="683"/>
      <c r="C38572" s="683"/>
      <c r="D38572" s="684"/>
    </row>
    <row r="38573" spans="2:4" ht="15" customHeight="1" x14ac:dyDescent="0.25">
      <c r="B38573" s="683"/>
      <c r="C38573" s="683"/>
      <c r="D38573" s="684"/>
    </row>
    <row r="38574" spans="2:4" ht="15" customHeight="1" x14ac:dyDescent="0.25">
      <c r="B38574" s="683"/>
      <c r="C38574" s="683"/>
      <c r="D38574" s="684"/>
    </row>
    <row r="38575" spans="2:4" ht="15" customHeight="1" x14ac:dyDescent="0.25">
      <c r="B38575" s="683"/>
      <c r="C38575" s="683"/>
      <c r="D38575" s="684"/>
    </row>
    <row r="38576" spans="2:4" ht="15" customHeight="1" x14ac:dyDescent="0.25">
      <c r="B38576" s="683"/>
      <c r="C38576" s="683"/>
      <c r="D38576" s="684"/>
    </row>
    <row r="38577" spans="2:4" ht="15" customHeight="1" x14ac:dyDescent="0.25">
      <c r="B38577" s="683"/>
      <c r="C38577" s="683"/>
      <c r="D38577" s="684"/>
    </row>
    <row r="38578" spans="2:4" ht="15" customHeight="1" x14ac:dyDescent="0.25">
      <c r="B38578" s="683"/>
      <c r="C38578" s="683"/>
      <c r="D38578" s="684"/>
    </row>
    <row r="38579" spans="2:4" ht="15" customHeight="1" x14ac:dyDescent="0.25">
      <c r="B38579" s="683"/>
      <c r="C38579" s="683"/>
      <c r="D38579" s="684"/>
    </row>
    <row r="38580" spans="2:4" ht="15" customHeight="1" x14ac:dyDescent="0.25">
      <c r="B38580" s="683"/>
      <c r="C38580" s="683"/>
      <c r="D38580" s="684"/>
    </row>
    <row r="38581" spans="2:4" ht="15" customHeight="1" x14ac:dyDescent="0.25">
      <c r="B38581" s="683"/>
      <c r="C38581" s="683"/>
      <c r="D38581" s="684"/>
    </row>
    <row r="38582" spans="2:4" ht="15" customHeight="1" x14ac:dyDescent="0.25">
      <c r="B38582" s="683"/>
      <c r="C38582" s="683"/>
      <c r="D38582" s="684"/>
    </row>
    <row r="38583" spans="2:4" ht="15" customHeight="1" x14ac:dyDescent="0.25">
      <c r="B38583" s="683"/>
      <c r="C38583" s="683"/>
      <c r="D38583" s="684"/>
    </row>
    <row r="38584" spans="2:4" ht="15" customHeight="1" x14ac:dyDescent="0.25">
      <c r="B38584" s="683"/>
      <c r="C38584" s="683"/>
      <c r="D38584" s="684"/>
    </row>
    <row r="38585" spans="2:4" ht="15" customHeight="1" x14ac:dyDescent="0.25">
      <c r="B38585" s="683"/>
      <c r="C38585" s="683"/>
      <c r="D38585" s="684"/>
    </row>
    <row r="38586" spans="2:4" ht="15" customHeight="1" x14ac:dyDescent="0.25">
      <c r="B38586" s="683"/>
      <c r="C38586" s="683"/>
      <c r="D38586" s="684"/>
    </row>
    <row r="38587" spans="2:4" ht="15" customHeight="1" x14ac:dyDescent="0.25">
      <c r="B38587" s="683"/>
      <c r="C38587" s="683"/>
      <c r="D38587" s="684"/>
    </row>
    <row r="38588" spans="2:4" ht="15" customHeight="1" x14ac:dyDescent="0.25">
      <c r="B38588" s="683"/>
      <c r="C38588" s="683"/>
      <c r="D38588" s="684"/>
    </row>
    <row r="38589" spans="2:4" ht="15" customHeight="1" x14ac:dyDescent="0.25">
      <c r="B38589" s="683"/>
      <c r="C38589" s="683"/>
      <c r="D38589" s="684"/>
    </row>
    <row r="38590" spans="2:4" ht="15" customHeight="1" x14ac:dyDescent="0.25">
      <c r="B38590" s="683"/>
      <c r="C38590" s="683"/>
      <c r="D38590" s="684"/>
    </row>
    <row r="38591" spans="2:4" ht="15" customHeight="1" x14ac:dyDescent="0.25">
      <c r="B38591" s="683"/>
      <c r="C38591" s="683"/>
      <c r="D38591" s="684"/>
    </row>
    <row r="38592" spans="2:4" ht="15" customHeight="1" x14ac:dyDescent="0.25">
      <c r="B38592" s="683"/>
      <c r="C38592" s="683"/>
      <c r="D38592" s="684"/>
    </row>
    <row r="38593" spans="2:4" ht="15" customHeight="1" x14ac:dyDescent="0.25">
      <c r="B38593" s="683"/>
      <c r="C38593" s="683"/>
      <c r="D38593" s="684"/>
    </row>
    <row r="38594" spans="2:4" ht="15" customHeight="1" x14ac:dyDescent="0.25">
      <c r="B38594" s="683"/>
      <c r="C38594" s="683"/>
      <c r="D38594" s="684"/>
    </row>
    <row r="38595" spans="2:4" ht="15" customHeight="1" x14ac:dyDescent="0.25">
      <c r="B38595" s="683"/>
      <c r="C38595" s="683"/>
      <c r="D38595" s="684"/>
    </row>
    <row r="38596" spans="2:4" ht="15" customHeight="1" x14ac:dyDescent="0.25">
      <c r="B38596" s="683"/>
      <c r="C38596" s="683"/>
      <c r="D38596" s="684"/>
    </row>
    <row r="38597" spans="2:4" ht="15" customHeight="1" x14ac:dyDescent="0.25">
      <c r="B38597" s="683"/>
      <c r="C38597" s="683"/>
      <c r="D38597" s="684"/>
    </row>
    <row r="38598" spans="2:4" ht="15" customHeight="1" x14ac:dyDescent="0.25">
      <c r="B38598" s="683"/>
      <c r="C38598" s="683"/>
      <c r="D38598" s="684"/>
    </row>
    <row r="38599" spans="2:4" ht="15" customHeight="1" x14ac:dyDescent="0.25">
      <c r="B38599" s="683"/>
      <c r="C38599" s="683"/>
      <c r="D38599" s="684"/>
    </row>
    <row r="38600" spans="2:4" ht="15" customHeight="1" x14ac:dyDescent="0.25">
      <c r="B38600" s="683"/>
      <c r="C38600" s="683"/>
      <c r="D38600" s="684"/>
    </row>
    <row r="38601" spans="2:4" ht="15" customHeight="1" x14ac:dyDescent="0.25">
      <c r="B38601" s="683"/>
      <c r="C38601" s="683"/>
      <c r="D38601" s="684"/>
    </row>
    <row r="38602" spans="2:4" ht="15" customHeight="1" x14ac:dyDescent="0.25">
      <c r="B38602" s="683"/>
      <c r="C38602" s="683"/>
      <c r="D38602" s="684"/>
    </row>
    <row r="38603" spans="2:4" ht="15" customHeight="1" x14ac:dyDescent="0.25">
      <c r="B38603" s="683"/>
      <c r="C38603" s="683"/>
      <c r="D38603" s="684"/>
    </row>
    <row r="38604" spans="2:4" ht="15" customHeight="1" x14ac:dyDescent="0.25">
      <c r="B38604" s="683"/>
      <c r="C38604" s="683"/>
      <c r="D38604" s="684"/>
    </row>
    <row r="38605" spans="2:4" ht="15" customHeight="1" x14ac:dyDescent="0.25">
      <c r="B38605" s="683"/>
      <c r="C38605" s="683"/>
      <c r="D38605" s="684"/>
    </row>
    <row r="38606" spans="2:4" ht="15" customHeight="1" x14ac:dyDescent="0.25">
      <c r="B38606" s="683"/>
      <c r="C38606" s="683"/>
      <c r="D38606" s="684"/>
    </row>
    <row r="38607" spans="2:4" ht="15" customHeight="1" x14ac:dyDescent="0.25">
      <c r="B38607" s="683"/>
      <c r="C38607" s="683"/>
      <c r="D38607" s="684"/>
    </row>
    <row r="38608" spans="2:4" ht="15" customHeight="1" x14ac:dyDescent="0.25">
      <c r="B38608" s="683"/>
      <c r="C38608" s="683"/>
      <c r="D38608" s="684"/>
    </row>
    <row r="38609" spans="2:4" ht="15" customHeight="1" x14ac:dyDescent="0.25">
      <c r="B38609" s="683"/>
      <c r="C38609" s="683"/>
      <c r="D38609" s="684"/>
    </row>
    <row r="38610" spans="2:4" ht="15" customHeight="1" x14ac:dyDescent="0.25">
      <c r="B38610" s="683"/>
      <c r="C38610" s="683"/>
      <c r="D38610" s="684"/>
    </row>
    <row r="38611" spans="2:4" ht="15" customHeight="1" x14ac:dyDescent="0.25">
      <c r="B38611" s="683"/>
      <c r="C38611" s="683"/>
      <c r="D38611" s="684"/>
    </row>
    <row r="38612" spans="2:4" ht="15" customHeight="1" x14ac:dyDescent="0.25">
      <c r="B38612" s="683"/>
      <c r="C38612" s="683"/>
      <c r="D38612" s="684"/>
    </row>
    <row r="38613" spans="2:4" ht="15" customHeight="1" x14ac:dyDescent="0.25">
      <c r="B38613" s="683"/>
      <c r="C38613" s="683"/>
      <c r="D38613" s="684"/>
    </row>
    <row r="38614" spans="2:4" ht="15" customHeight="1" x14ac:dyDescent="0.25">
      <c r="B38614" s="683"/>
      <c r="C38614" s="683"/>
      <c r="D38614" s="684"/>
    </row>
    <row r="38615" spans="2:4" ht="15" customHeight="1" x14ac:dyDescent="0.25">
      <c r="B38615" s="683"/>
      <c r="C38615" s="683"/>
      <c r="D38615" s="684"/>
    </row>
    <row r="38616" spans="2:4" ht="15" customHeight="1" x14ac:dyDescent="0.25">
      <c r="B38616" s="683"/>
      <c r="C38616" s="683"/>
      <c r="D38616" s="684"/>
    </row>
    <row r="38617" spans="2:4" ht="15" customHeight="1" x14ac:dyDescent="0.25">
      <c r="B38617" s="683"/>
      <c r="C38617" s="683"/>
      <c r="D38617" s="684"/>
    </row>
    <row r="38618" spans="2:4" ht="15" customHeight="1" x14ac:dyDescent="0.25">
      <c r="B38618" s="683"/>
      <c r="C38618" s="683"/>
      <c r="D38618" s="684"/>
    </row>
    <row r="38619" spans="2:4" ht="15" customHeight="1" x14ac:dyDescent="0.25">
      <c r="B38619" s="683"/>
      <c r="C38619" s="683"/>
      <c r="D38619" s="684"/>
    </row>
    <row r="38620" spans="2:4" ht="15" customHeight="1" x14ac:dyDescent="0.25">
      <c r="B38620" s="683"/>
      <c r="C38620" s="683"/>
      <c r="D38620" s="684"/>
    </row>
    <row r="38621" spans="2:4" ht="15" customHeight="1" x14ac:dyDescent="0.25">
      <c r="B38621" s="683"/>
      <c r="C38621" s="683"/>
      <c r="D38621" s="684"/>
    </row>
    <row r="38622" spans="2:4" ht="15" customHeight="1" x14ac:dyDescent="0.25">
      <c r="B38622" s="683"/>
      <c r="C38622" s="683"/>
      <c r="D38622" s="684"/>
    </row>
    <row r="38623" spans="2:4" ht="15" customHeight="1" x14ac:dyDescent="0.25">
      <c r="B38623" s="683"/>
      <c r="C38623" s="683"/>
      <c r="D38623" s="684"/>
    </row>
    <row r="38624" spans="2:4" ht="15" customHeight="1" x14ac:dyDescent="0.25">
      <c r="B38624" s="683"/>
      <c r="C38624" s="683"/>
      <c r="D38624" s="684"/>
    </row>
    <row r="38625" spans="2:4" ht="15" customHeight="1" x14ac:dyDescent="0.25">
      <c r="B38625" s="683"/>
      <c r="C38625" s="683"/>
      <c r="D38625" s="684"/>
    </row>
    <row r="38626" spans="2:4" ht="15" customHeight="1" x14ac:dyDescent="0.25">
      <c r="B38626" s="683"/>
      <c r="C38626" s="683"/>
      <c r="D38626" s="684"/>
    </row>
    <row r="38627" spans="2:4" ht="15" customHeight="1" x14ac:dyDescent="0.25">
      <c r="B38627" s="683"/>
      <c r="C38627" s="683"/>
      <c r="D38627" s="684"/>
    </row>
    <row r="38628" spans="2:4" ht="15" customHeight="1" x14ac:dyDescent="0.25">
      <c r="B38628" s="683"/>
      <c r="C38628" s="683"/>
      <c r="D38628" s="684"/>
    </row>
    <row r="38629" spans="2:4" ht="15" customHeight="1" x14ac:dyDescent="0.25">
      <c r="B38629" s="683"/>
      <c r="C38629" s="683"/>
      <c r="D38629" s="684"/>
    </row>
    <row r="38630" spans="2:4" ht="15" customHeight="1" x14ac:dyDescent="0.25">
      <c r="B38630" s="683"/>
      <c r="C38630" s="683"/>
      <c r="D38630" s="684"/>
    </row>
    <row r="38631" spans="2:4" ht="15" customHeight="1" x14ac:dyDescent="0.25">
      <c r="B38631" s="683"/>
      <c r="C38631" s="683"/>
      <c r="D38631" s="684"/>
    </row>
    <row r="38632" spans="2:4" ht="15" customHeight="1" x14ac:dyDescent="0.25">
      <c r="B38632" s="683"/>
      <c r="C38632" s="683"/>
      <c r="D38632" s="684"/>
    </row>
    <row r="38633" spans="2:4" ht="15" customHeight="1" x14ac:dyDescent="0.25">
      <c r="B38633" s="683"/>
      <c r="C38633" s="683"/>
      <c r="D38633" s="684"/>
    </row>
    <row r="38634" spans="2:4" ht="15" customHeight="1" x14ac:dyDescent="0.25">
      <c r="B38634" s="683"/>
      <c r="C38634" s="683"/>
      <c r="D38634" s="684"/>
    </row>
    <row r="38635" spans="2:4" ht="15" customHeight="1" x14ac:dyDescent="0.25">
      <c r="B38635" s="683"/>
      <c r="C38635" s="683"/>
      <c r="D38635" s="684"/>
    </row>
    <row r="38636" spans="2:4" ht="15" customHeight="1" x14ac:dyDescent="0.25">
      <c r="B38636" s="683"/>
      <c r="C38636" s="683"/>
      <c r="D38636" s="684"/>
    </row>
    <row r="38637" spans="2:4" ht="15" customHeight="1" x14ac:dyDescent="0.25">
      <c r="B38637" s="683"/>
      <c r="C38637" s="683"/>
      <c r="D38637" s="684"/>
    </row>
    <row r="38638" spans="2:4" ht="15" customHeight="1" x14ac:dyDescent="0.25">
      <c r="B38638" s="683"/>
      <c r="C38638" s="683"/>
      <c r="D38638" s="684"/>
    </row>
    <row r="38639" spans="2:4" ht="15" customHeight="1" x14ac:dyDescent="0.25">
      <c r="B38639" s="683"/>
      <c r="C38639" s="683"/>
      <c r="D38639" s="684"/>
    </row>
    <row r="38640" spans="2:4" ht="15" customHeight="1" x14ac:dyDescent="0.25">
      <c r="B38640" s="683"/>
      <c r="C38640" s="683"/>
      <c r="D38640" s="684"/>
    </row>
    <row r="38641" spans="2:4" ht="15" customHeight="1" x14ac:dyDescent="0.25">
      <c r="B38641" s="683"/>
      <c r="C38641" s="683"/>
      <c r="D38641" s="684"/>
    </row>
    <row r="38642" spans="2:4" ht="15" customHeight="1" x14ac:dyDescent="0.25">
      <c r="B38642" s="683"/>
      <c r="C38642" s="683"/>
      <c r="D38642" s="684"/>
    </row>
    <row r="38643" spans="2:4" ht="15" customHeight="1" x14ac:dyDescent="0.25">
      <c r="B38643" s="683"/>
      <c r="C38643" s="683"/>
      <c r="D38643" s="684"/>
    </row>
    <row r="38644" spans="2:4" ht="15" customHeight="1" x14ac:dyDescent="0.25">
      <c r="B38644" s="683"/>
      <c r="C38644" s="683"/>
      <c r="D38644" s="684"/>
    </row>
    <row r="38645" spans="2:4" ht="15" customHeight="1" x14ac:dyDescent="0.25">
      <c r="B38645" s="683"/>
      <c r="C38645" s="683"/>
      <c r="D38645" s="684"/>
    </row>
    <row r="38646" spans="2:4" ht="15" customHeight="1" x14ac:dyDescent="0.25">
      <c r="B38646" s="683"/>
      <c r="C38646" s="683"/>
      <c r="D38646" s="684"/>
    </row>
    <row r="38647" spans="2:4" ht="15" customHeight="1" x14ac:dyDescent="0.25">
      <c r="B38647" s="683"/>
      <c r="C38647" s="683"/>
      <c r="D38647" s="684"/>
    </row>
    <row r="38648" spans="2:4" ht="15" customHeight="1" x14ac:dyDescent="0.25">
      <c r="B38648" s="683"/>
      <c r="C38648" s="683"/>
      <c r="D38648" s="684"/>
    </row>
    <row r="38649" spans="2:4" ht="15" customHeight="1" x14ac:dyDescent="0.25">
      <c r="B38649" s="683"/>
      <c r="C38649" s="683"/>
      <c r="D38649" s="684"/>
    </row>
    <row r="38650" spans="2:4" ht="15" customHeight="1" x14ac:dyDescent="0.25">
      <c r="B38650" s="683"/>
      <c r="C38650" s="683"/>
      <c r="D38650" s="684"/>
    </row>
    <row r="38651" spans="2:4" ht="15" customHeight="1" x14ac:dyDescent="0.25">
      <c r="B38651" s="683"/>
      <c r="C38651" s="683"/>
      <c r="D38651" s="684"/>
    </row>
    <row r="38652" spans="2:4" ht="15" customHeight="1" x14ac:dyDescent="0.25">
      <c r="B38652" s="683"/>
      <c r="C38652" s="683"/>
      <c r="D38652" s="684"/>
    </row>
    <row r="38653" spans="2:4" ht="15" customHeight="1" x14ac:dyDescent="0.25">
      <c r="B38653" s="683"/>
      <c r="C38653" s="683"/>
      <c r="D38653" s="684"/>
    </row>
    <row r="38654" spans="2:4" ht="15" customHeight="1" x14ac:dyDescent="0.25">
      <c r="B38654" s="683"/>
      <c r="C38654" s="683"/>
      <c r="D38654" s="684"/>
    </row>
    <row r="38655" spans="2:4" ht="15" customHeight="1" x14ac:dyDescent="0.25">
      <c r="B38655" s="683"/>
      <c r="C38655" s="683"/>
      <c r="D38655" s="684"/>
    </row>
    <row r="38656" spans="2:4" ht="15" customHeight="1" x14ac:dyDescent="0.25">
      <c r="B38656" s="683"/>
      <c r="C38656" s="683"/>
      <c r="D38656" s="684"/>
    </row>
    <row r="38657" spans="2:4" ht="15" customHeight="1" x14ac:dyDescent="0.25">
      <c r="B38657" s="683"/>
      <c r="C38657" s="683"/>
      <c r="D38657" s="684"/>
    </row>
    <row r="38658" spans="2:4" ht="15" customHeight="1" x14ac:dyDescent="0.25">
      <c r="B38658" s="683"/>
      <c r="C38658" s="683"/>
      <c r="D38658" s="684"/>
    </row>
    <row r="38659" spans="2:4" ht="15" customHeight="1" x14ac:dyDescent="0.25">
      <c r="B38659" s="683"/>
      <c r="C38659" s="683"/>
      <c r="D38659" s="684"/>
    </row>
    <row r="38660" spans="2:4" ht="15" customHeight="1" x14ac:dyDescent="0.25">
      <c r="B38660" s="683"/>
      <c r="C38660" s="683"/>
      <c r="D38660" s="684"/>
    </row>
    <row r="38661" spans="2:4" ht="15" customHeight="1" x14ac:dyDescent="0.25">
      <c r="B38661" s="683"/>
      <c r="C38661" s="683"/>
      <c r="D38661" s="684"/>
    </row>
    <row r="38662" spans="2:4" ht="15" customHeight="1" x14ac:dyDescent="0.25">
      <c r="B38662" s="683"/>
      <c r="C38662" s="683"/>
      <c r="D38662" s="684"/>
    </row>
    <row r="38663" spans="2:4" ht="15" customHeight="1" x14ac:dyDescent="0.25">
      <c r="B38663" s="683"/>
      <c r="C38663" s="683"/>
      <c r="D38663" s="684"/>
    </row>
    <row r="38664" spans="2:4" ht="15" customHeight="1" x14ac:dyDescent="0.25">
      <c r="B38664" s="683"/>
      <c r="C38664" s="683"/>
      <c r="D38664" s="684"/>
    </row>
    <row r="38665" spans="2:4" ht="15" customHeight="1" x14ac:dyDescent="0.25">
      <c r="B38665" s="683"/>
      <c r="C38665" s="683"/>
      <c r="D38665" s="684"/>
    </row>
    <row r="38666" spans="2:4" ht="15" customHeight="1" x14ac:dyDescent="0.25">
      <c r="B38666" s="683"/>
      <c r="C38666" s="683"/>
      <c r="D38666" s="684"/>
    </row>
    <row r="38667" spans="2:4" ht="15" customHeight="1" x14ac:dyDescent="0.25">
      <c r="B38667" s="683"/>
      <c r="C38667" s="683"/>
      <c r="D38667" s="684"/>
    </row>
    <row r="38668" spans="2:4" ht="15" customHeight="1" x14ac:dyDescent="0.25">
      <c r="B38668" s="683"/>
      <c r="C38668" s="683"/>
      <c r="D38668" s="684"/>
    </row>
    <row r="38669" spans="2:4" ht="15" customHeight="1" x14ac:dyDescent="0.25">
      <c r="B38669" s="683"/>
      <c r="C38669" s="683"/>
      <c r="D38669" s="684"/>
    </row>
    <row r="38670" spans="2:4" ht="15" customHeight="1" x14ac:dyDescent="0.25">
      <c r="B38670" s="683"/>
      <c r="C38670" s="683"/>
      <c r="D38670" s="684"/>
    </row>
    <row r="38671" spans="2:4" ht="15" customHeight="1" x14ac:dyDescent="0.25">
      <c r="B38671" s="683"/>
      <c r="C38671" s="683"/>
      <c r="D38671" s="684"/>
    </row>
    <row r="38672" spans="2:4" ht="15" customHeight="1" x14ac:dyDescent="0.25">
      <c r="B38672" s="683"/>
      <c r="C38672" s="683"/>
      <c r="D38672" s="684"/>
    </row>
    <row r="38673" spans="2:4" ht="15" customHeight="1" x14ac:dyDescent="0.25">
      <c r="B38673" s="683"/>
      <c r="C38673" s="683"/>
      <c r="D38673" s="684"/>
    </row>
    <row r="38674" spans="2:4" ht="15" customHeight="1" x14ac:dyDescent="0.25">
      <c r="B38674" s="683"/>
      <c r="C38674" s="683"/>
      <c r="D38674" s="684"/>
    </row>
    <row r="38675" spans="2:4" ht="15" customHeight="1" x14ac:dyDescent="0.25">
      <c r="B38675" s="683"/>
      <c r="C38675" s="683"/>
      <c r="D38675" s="684"/>
    </row>
    <row r="38676" spans="2:4" ht="15" customHeight="1" x14ac:dyDescent="0.25">
      <c r="B38676" s="683"/>
      <c r="C38676" s="683"/>
      <c r="D38676" s="684"/>
    </row>
    <row r="38677" spans="2:4" ht="15" customHeight="1" x14ac:dyDescent="0.25">
      <c r="B38677" s="683"/>
      <c r="C38677" s="683"/>
      <c r="D38677" s="684"/>
    </row>
    <row r="38678" spans="2:4" ht="15" customHeight="1" x14ac:dyDescent="0.25">
      <c r="B38678" s="683"/>
      <c r="C38678" s="683"/>
      <c r="D38678" s="684"/>
    </row>
    <row r="38679" spans="2:4" ht="15" customHeight="1" x14ac:dyDescent="0.25">
      <c r="B38679" s="683"/>
      <c r="C38679" s="683"/>
      <c r="D38679" s="684"/>
    </row>
    <row r="38680" spans="2:4" ht="15" customHeight="1" x14ac:dyDescent="0.25">
      <c r="B38680" s="683"/>
      <c r="C38680" s="683"/>
      <c r="D38680" s="684"/>
    </row>
    <row r="38681" spans="2:4" ht="15" customHeight="1" x14ac:dyDescent="0.25">
      <c r="B38681" s="683"/>
      <c r="C38681" s="683"/>
      <c r="D38681" s="684"/>
    </row>
    <row r="38682" spans="2:4" ht="15" customHeight="1" x14ac:dyDescent="0.25">
      <c r="B38682" s="683"/>
      <c r="C38682" s="683"/>
      <c r="D38682" s="684"/>
    </row>
    <row r="38683" spans="2:4" ht="15" customHeight="1" x14ac:dyDescent="0.25">
      <c r="B38683" s="683"/>
      <c r="C38683" s="683"/>
      <c r="D38683" s="684"/>
    </row>
    <row r="38684" spans="2:4" ht="15" customHeight="1" x14ac:dyDescent="0.25">
      <c r="B38684" s="683"/>
      <c r="C38684" s="683"/>
      <c r="D38684" s="684"/>
    </row>
    <row r="38685" spans="2:4" ht="15" customHeight="1" x14ac:dyDescent="0.25">
      <c r="B38685" s="683"/>
      <c r="C38685" s="683"/>
      <c r="D38685" s="684"/>
    </row>
    <row r="38686" spans="2:4" ht="15" customHeight="1" x14ac:dyDescent="0.25">
      <c r="B38686" s="683"/>
      <c r="C38686" s="683"/>
      <c r="D38686" s="684"/>
    </row>
    <row r="38687" spans="2:4" ht="15" customHeight="1" x14ac:dyDescent="0.25">
      <c r="B38687" s="683"/>
      <c r="C38687" s="683"/>
      <c r="D38687" s="684"/>
    </row>
    <row r="38688" spans="2:4" ht="15" customHeight="1" x14ac:dyDescent="0.25">
      <c r="B38688" s="683"/>
      <c r="C38688" s="683"/>
      <c r="D38688" s="684"/>
    </row>
    <row r="38689" spans="2:4" ht="15" customHeight="1" x14ac:dyDescent="0.25">
      <c r="B38689" s="683"/>
      <c r="C38689" s="683"/>
      <c r="D38689" s="684"/>
    </row>
    <row r="38690" spans="2:4" ht="15" customHeight="1" x14ac:dyDescent="0.25">
      <c r="B38690" s="683"/>
      <c r="C38690" s="683"/>
      <c r="D38690" s="684"/>
    </row>
    <row r="38691" spans="2:4" ht="15" customHeight="1" x14ac:dyDescent="0.25">
      <c r="B38691" s="683"/>
      <c r="C38691" s="683"/>
      <c r="D38691" s="684"/>
    </row>
    <row r="38692" spans="2:4" ht="15" customHeight="1" x14ac:dyDescent="0.25">
      <c r="B38692" s="683"/>
      <c r="C38692" s="683"/>
      <c r="D38692" s="684"/>
    </row>
    <row r="38693" spans="2:4" ht="15" customHeight="1" x14ac:dyDescent="0.25">
      <c r="B38693" s="683"/>
      <c r="C38693" s="683"/>
      <c r="D38693" s="684"/>
    </row>
    <row r="38694" spans="2:4" ht="15" customHeight="1" x14ac:dyDescent="0.25">
      <c r="B38694" s="683"/>
      <c r="C38694" s="683"/>
      <c r="D38694" s="684"/>
    </row>
    <row r="38695" spans="2:4" ht="15" customHeight="1" x14ac:dyDescent="0.25">
      <c r="B38695" s="683"/>
      <c r="C38695" s="683"/>
      <c r="D38695" s="684"/>
    </row>
    <row r="38696" spans="2:4" ht="15" customHeight="1" x14ac:dyDescent="0.25">
      <c r="B38696" s="683"/>
      <c r="C38696" s="683"/>
      <c r="D38696" s="684"/>
    </row>
    <row r="38697" spans="2:4" ht="15" customHeight="1" x14ac:dyDescent="0.25">
      <c r="B38697" s="683"/>
      <c r="C38697" s="683"/>
      <c r="D38697" s="684"/>
    </row>
    <row r="38698" spans="2:4" ht="15" customHeight="1" x14ac:dyDescent="0.25">
      <c r="B38698" s="683"/>
      <c r="C38698" s="683"/>
      <c r="D38698" s="684"/>
    </row>
    <row r="38699" spans="2:4" ht="15" customHeight="1" x14ac:dyDescent="0.25">
      <c r="B38699" s="683"/>
      <c r="C38699" s="683"/>
      <c r="D38699" s="684"/>
    </row>
    <row r="38700" spans="2:4" ht="15" customHeight="1" x14ac:dyDescent="0.25">
      <c r="B38700" s="683"/>
      <c r="C38700" s="683"/>
      <c r="D38700" s="684"/>
    </row>
    <row r="38701" spans="2:4" ht="15" customHeight="1" x14ac:dyDescent="0.25">
      <c r="B38701" s="683"/>
      <c r="C38701" s="683"/>
      <c r="D38701" s="684"/>
    </row>
    <row r="38702" spans="2:4" ht="15" customHeight="1" x14ac:dyDescent="0.25">
      <c r="B38702" s="683"/>
      <c r="C38702" s="683"/>
      <c r="D38702" s="684"/>
    </row>
    <row r="38703" spans="2:4" ht="15" customHeight="1" x14ac:dyDescent="0.25">
      <c r="B38703" s="683"/>
      <c r="C38703" s="683"/>
      <c r="D38703" s="684"/>
    </row>
    <row r="38704" spans="2:4" ht="15" customHeight="1" x14ac:dyDescent="0.25">
      <c r="B38704" s="683"/>
      <c r="C38704" s="683"/>
      <c r="D38704" s="684"/>
    </row>
    <row r="38705" spans="2:4" ht="15" customHeight="1" x14ac:dyDescent="0.25">
      <c r="B38705" s="683"/>
      <c r="C38705" s="683"/>
      <c r="D38705" s="684"/>
    </row>
    <row r="38706" spans="2:4" ht="15" customHeight="1" x14ac:dyDescent="0.25">
      <c r="B38706" s="683"/>
      <c r="C38706" s="683"/>
      <c r="D38706" s="684"/>
    </row>
    <row r="38707" spans="2:4" ht="15" customHeight="1" x14ac:dyDescent="0.25">
      <c r="B38707" s="683"/>
      <c r="C38707" s="683"/>
      <c r="D38707" s="684"/>
    </row>
    <row r="38708" spans="2:4" ht="15" customHeight="1" x14ac:dyDescent="0.25">
      <c r="B38708" s="683"/>
      <c r="C38708" s="683"/>
      <c r="D38708" s="684"/>
    </row>
    <row r="38709" spans="2:4" ht="15" customHeight="1" x14ac:dyDescent="0.25">
      <c r="B38709" s="683"/>
      <c r="C38709" s="683"/>
      <c r="D38709" s="684"/>
    </row>
    <row r="38710" spans="2:4" ht="15" customHeight="1" x14ac:dyDescent="0.25">
      <c r="B38710" s="683"/>
      <c r="C38710" s="683"/>
      <c r="D38710" s="684"/>
    </row>
    <row r="38711" spans="2:4" ht="15" customHeight="1" x14ac:dyDescent="0.25">
      <c r="B38711" s="683"/>
      <c r="C38711" s="683"/>
      <c r="D38711" s="684"/>
    </row>
    <row r="38712" spans="2:4" ht="15" customHeight="1" x14ac:dyDescent="0.25">
      <c r="B38712" s="683"/>
      <c r="C38712" s="683"/>
      <c r="D38712" s="684"/>
    </row>
    <row r="38713" spans="2:4" ht="15" customHeight="1" x14ac:dyDescent="0.25">
      <c r="B38713" s="683"/>
      <c r="C38713" s="683"/>
      <c r="D38713" s="684"/>
    </row>
    <row r="38714" spans="2:4" ht="15" customHeight="1" x14ac:dyDescent="0.25">
      <c r="B38714" s="683"/>
      <c r="C38714" s="683"/>
      <c r="D38714" s="684"/>
    </row>
    <row r="38715" spans="2:4" ht="15" customHeight="1" x14ac:dyDescent="0.25">
      <c r="B38715" s="683"/>
      <c r="C38715" s="683"/>
      <c r="D38715" s="684"/>
    </row>
    <row r="38716" spans="2:4" ht="15" customHeight="1" x14ac:dyDescent="0.25">
      <c r="B38716" s="683"/>
      <c r="C38716" s="683"/>
      <c r="D38716" s="684"/>
    </row>
    <row r="38717" spans="2:4" ht="15" customHeight="1" x14ac:dyDescent="0.25">
      <c r="B38717" s="683"/>
      <c r="C38717" s="683"/>
      <c r="D38717" s="684"/>
    </row>
    <row r="38718" spans="2:4" ht="15" customHeight="1" x14ac:dyDescent="0.25">
      <c r="B38718" s="683"/>
      <c r="C38718" s="683"/>
      <c r="D38718" s="684"/>
    </row>
    <row r="38719" spans="2:4" ht="15" customHeight="1" x14ac:dyDescent="0.25">
      <c r="B38719" s="683"/>
      <c r="C38719" s="683"/>
      <c r="D38719" s="684"/>
    </row>
    <row r="38720" spans="2:4" ht="15" customHeight="1" x14ac:dyDescent="0.25">
      <c r="B38720" s="683"/>
      <c r="C38720" s="683"/>
      <c r="D38720" s="684"/>
    </row>
    <row r="38721" spans="2:4" ht="15" customHeight="1" x14ac:dyDescent="0.25">
      <c r="B38721" s="683"/>
      <c r="C38721" s="683"/>
      <c r="D38721" s="684"/>
    </row>
    <row r="38722" spans="2:4" ht="15" customHeight="1" x14ac:dyDescent="0.25">
      <c r="B38722" s="683"/>
      <c r="C38722" s="683"/>
      <c r="D38722" s="684"/>
    </row>
    <row r="38723" spans="2:4" ht="15" customHeight="1" x14ac:dyDescent="0.25">
      <c r="B38723" s="683"/>
      <c r="C38723" s="683"/>
      <c r="D38723" s="684"/>
    </row>
    <row r="38724" spans="2:4" ht="15" customHeight="1" x14ac:dyDescent="0.25">
      <c r="B38724" s="683"/>
      <c r="C38724" s="683"/>
      <c r="D38724" s="684"/>
    </row>
    <row r="38725" spans="2:4" ht="15" customHeight="1" x14ac:dyDescent="0.25">
      <c r="B38725" s="683"/>
      <c r="C38725" s="683"/>
      <c r="D38725" s="684"/>
    </row>
    <row r="38726" spans="2:4" ht="15" customHeight="1" x14ac:dyDescent="0.25">
      <c r="B38726" s="683"/>
      <c r="C38726" s="683"/>
      <c r="D38726" s="684"/>
    </row>
    <row r="38727" spans="2:4" ht="15" customHeight="1" x14ac:dyDescent="0.25">
      <c r="B38727" s="683"/>
      <c r="C38727" s="683"/>
      <c r="D38727" s="684"/>
    </row>
    <row r="38728" spans="2:4" ht="15" customHeight="1" x14ac:dyDescent="0.25">
      <c r="B38728" s="683"/>
      <c r="C38728" s="683"/>
      <c r="D38728" s="684"/>
    </row>
    <row r="38729" spans="2:4" ht="15" customHeight="1" x14ac:dyDescent="0.25">
      <c r="B38729" s="683"/>
      <c r="C38729" s="683"/>
      <c r="D38729" s="684"/>
    </row>
    <row r="38730" spans="2:4" ht="15" customHeight="1" x14ac:dyDescent="0.25">
      <c r="B38730" s="683"/>
      <c r="C38730" s="683"/>
      <c r="D38730" s="684"/>
    </row>
    <row r="38731" spans="2:4" ht="15" customHeight="1" x14ac:dyDescent="0.25">
      <c r="B38731" s="683"/>
      <c r="C38731" s="683"/>
      <c r="D38731" s="684"/>
    </row>
    <row r="38732" spans="2:4" ht="15" customHeight="1" x14ac:dyDescent="0.25">
      <c r="B38732" s="683"/>
      <c r="C38732" s="683"/>
      <c r="D38732" s="684"/>
    </row>
    <row r="38733" spans="2:4" ht="15" customHeight="1" x14ac:dyDescent="0.25">
      <c r="B38733" s="683"/>
      <c r="C38733" s="683"/>
      <c r="D38733" s="684"/>
    </row>
    <row r="38734" spans="2:4" ht="15" customHeight="1" x14ac:dyDescent="0.25">
      <c r="B38734" s="683"/>
      <c r="C38734" s="683"/>
      <c r="D38734" s="684"/>
    </row>
    <row r="38735" spans="2:4" ht="15" customHeight="1" x14ac:dyDescent="0.25">
      <c r="B38735" s="683"/>
      <c r="C38735" s="683"/>
      <c r="D38735" s="684"/>
    </row>
    <row r="38736" spans="2:4" ht="15" customHeight="1" x14ac:dyDescent="0.25">
      <c r="B38736" s="683"/>
      <c r="C38736" s="683"/>
      <c r="D38736" s="684"/>
    </row>
    <row r="38737" spans="2:4" ht="15" customHeight="1" x14ac:dyDescent="0.25">
      <c r="B38737" s="683"/>
      <c r="C38737" s="683"/>
      <c r="D38737" s="684"/>
    </row>
    <row r="38738" spans="2:4" ht="15" customHeight="1" x14ac:dyDescent="0.25">
      <c r="B38738" s="683"/>
      <c r="C38738" s="683"/>
      <c r="D38738" s="684"/>
    </row>
    <row r="38739" spans="2:4" ht="15" customHeight="1" x14ac:dyDescent="0.25">
      <c r="B38739" s="683"/>
      <c r="C38739" s="683"/>
      <c r="D38739" s="684"/>
    </row>
    <row r="38740" spans="2:4" ht="15" customHeight="1" x14ac:dyDescent="0.25">
      <c r="B38740" s="683"/>
      <c r="C38740" s="683"/>
      <c r="D38740" s="684"/>
    </row>
    <row r="38741" spans="2:4" ht="15" customHeight="1" x14ac:dyDescent="0.25">
      <c r="B38741" s="683"/>
      <c r="C38741" s="683"/>
      <c r="D38741" s="684"/>
    </row>
    <row r="38742" spans="2:4" ht="15" customHeight="1" x14ac:dyDescent="0.25">
      <c r="B38742" s="683"/>
      <c r="C38742" s="683"/>
      <c r="D38742" s="684"/>
    </row>
    <row r="38743" spans="2:4" ht="15" customHeight="1" x14ac:dyDescent="0.25">
      <c r="B38743" s="683"/>
      <c r="C38743" s="683"/>
      <c r="D38743" s="684"/>
    </row>
    <row r="38744" spans="2:4" ht="15" customHeight="1" x14ac:dyDescent="0.25">
      <c r="B38744" s="683"/>
      <c r="C38744" s="683"/>
      <c r="D38744" s="684"/>
    </row>
    <row r="38745" spans="2:4" ht="15" customHeight="1" x14ac:dyDescent="0.25">
      <c r="B38745" s="683"/>
      <c r="C38745" s="683"/>
      <c r="D38745" s="684"/>
    </row>
    <row r="38746" spans="2:4" ht="15" customHeight="1" x14ac:dyDescent="0.25">
      <c r="B38746" s="683"/>
      <c r="C38746" s="683"/>
      <c r="D38746" s="684"/>
    </row>
    <row r="38747" spans="2:4" ht="15" customHeight="1" x14ac:dyDescent="0.25">
      <c r="B38747" s="683"/>
      <c r="C38747" s="683"/>
      <c r="D38747" s="684"/>
    </row>
    <row r="38748" spans="2:4" ht="15" customHeight="1" x14ac:dyDescent="0.25">
      <c r="B38748" s="683"/>
      <c r="C38748" s="683"/>
      <c r="D38748" s="684"/>
    </row>
    <row r="38749" spans="2:4" ht="15" customHeight="1" x14ac:dyDescent="0.25">
      <c r="B38749" s="683"/>
      <c r="C38749" s="683"/>
      <c r="D38749" s="684"/>
    </row>
    <row r="38750" spans="2:4" ht="15" customHeight="1" x14ac:dyDescent="0.25">
      <c r="B38750" s="683"/>
      <c r="C38750" s="683"/>
      <c r="D38750" s="684"/>
    </row>
    <row r="38751" spans="2:4" ht="15" customHeight="1" x14ac:dyDescent="0.25">
      <c r="B38751" s="683"/>
      <c r="C38751" s="683"/>
      <c r="D38751" s="684"/>
    </row>
    <row r="38752" spans="2:4" ht="15" customHeight="1" x14ac:dyDescent="0.25">
      <c r="B38752" s="683"/>
      <c r="C38752" s="683"/>
      <c r="D38752" s="684"/>
    </row>
    <row r="38753" spans="2:4" ht="15" customHeight="1" x14ac:dyDescent="0.25">
      <c r="B38753" s="683"/>
      <c r="C38753" s="683"/>
      <c r="D38753" s="684"/>
    </row>
    <row r="38754" spans="2:4" ht="15" customHeight="1" x14ac:dyDescent="0.25">
      <c r="B38754" s="683"/>
      <c r="C38754" s="683"/>
      <c r="D38754" s="684"/>
    </row>
    <row r="38755" spans="2:4" ht="15" customHeight="1" x14ac:dyDescent="0.25">
      <c r="B38755" s="683"/>
      <c r="C38755" s="683"/>
      <c r="D38755" s="684"/>
    </row>
    <row r="38756" spans="2:4" ht="15" customHeight="1" x14ac:dyDescent="0.25">
      <c r="B38756" s="683"/>
      <c r="C38756" s="683"/>
      <c r="D38756" s="684"/>
    </row>
    <row r="38757" spans="2:4" ht="15" customHeight="1" x14ac:dyDescent="0.25">
      <c r="B38757" s="683"/>
      <c r="C38757" s="683"/>
      <c r="D38757" s="684"/>
    </row>
    <row r="38758" spans="2:4" ht="15" customHeight="1" x14ac:dyDescent="0.25">
      <c r="B38758" s="683"/>
      <c r="C38758" s="683"/>
      <c r="D38758" s="684"/>
    </row>
    <row r="38759" spans="2:4" ht="15" customHeight="1" x14ac:dyDescent="0.25">
      <c r="B38759" s="683"/>
      <c r="C38759" s="683"/>
      <c r="D38759" s="684"/>
    </row>
    <row r="38760" spans="2:4" ht="15" customHeight="1" x14ac:dyDescent="0.25">
      <c r="B38760" s="683"/>
      <c r="C38760" s="683"/>
      <c r="D38760" s="684"/>
    </row>
    <row r="38761" spans="2:4" ht="15" customHeight="1" x14ac:dyDescent="0.25">
      <c r="B38761" s="683"/>
      <c r="C38761" s="683"/>
      <c r="D38761" s="684"/>
    </row>
    <row r="38762" spans="2:4" ht="15" customHeight="1" x14ac:dyDescent="0.25">
      <c r="B38762" s="683"/>
      <c r="C38762" s="683"/>
      <c r="D38762" s="684"/>
    </row>
    <row r="38763" spans="2:4" ht="15" customHeight="1" x14ac:dyDescent="0.25">
      <c r="B38763" s="683"/>
      <c r="C38763" s="683"/>
      <c r="D38763" s="684"/>
    </row>
    <row r="38764" spans="2:4" ht="15" customHeight="1" x14ac:dyDescent="0.25">
      <c r="B38764" s="683"/>
      <c r="C38764" s="683"/>
      <c r="D38764" s="684"/>
    </row>
    <row r="38765" spans="2:4" ht="15" customHeight="1" x14ac:dyDescent="0.25">
      <c r="B38765" s="683"/>
      <c r="C38765" s="683"/>
      <c r="D38765" s="684"/>
    </row>
    <row r="38766" spans="2:4" ht="15" customHeight="1" x14ac:dyDescent="0.25">
      <c r="B38766" s="683"/>
      <c r="C38766" s="683"/>
      <c r="D38766" s="684"/>
    </row>
    <row r="38767" spans="2:4" ht="15" customHeight="1" x14ac:dyDescent="0.25">
      <c r="B38767" s="683"/>
      <c r="C38767" s="683"/>
      <c r="D38767" s="684"/>
    </row>
    <row r="38768" spans="2:4" ht="15" customHeight="1" x14ac:dyDescent="0.25">
      <c r="B38768" s="683"/>
      <c r="C38768" s="683"/>
      <c r="D38768" s="684"/>
    </row>
    <row r="38769" spans="2:4" ht="15" customHeight="1" x14ac:dyDescent="0.25">
      <c r="B38769" s="683"/>
      <c r="C38769" s="683"/>
      <c r="D38769" s="684"/>
    </row>
    <row r="38770" spans="2:4" ht="15" customHeight="1" x14ac:dyDescent="0.25">
      <c r="B38770" s="683"/>
      <c r="C38770" s="683"/>
      <c r="D38770" s="684"/>
    </row>
    <row r="38771" spans="2:4" ht="15" customHeight="1" x14ac:dyDescent="0.25">
      <c r="B38771" s="683"/>
      <c r="C38771" s="683"/>
      <c r="D38771" s="684"/>
    </row>
    <row r="38772" spans="2:4" ht="15" customHeight="1" x14ac:dyDescent="0.25">
      <c r="B38772" s="683"/>
      <c r="C38772" s="683"/>
      <c r="D38772" s="684"/>
    </row>
    <row r="38773" spans="2:4" ht="15" customHeight="1" x14ac:dyDescent="0.25">
      <c r="B38773" s="683"/>
      <c r="C38773" s="683"/>
      <c r="D38773" s="684"/>
    </row>
    <row r="38774" spans="2:4" ht="15" customHeight="1" x14ac:dyDescent="0.25">
      <c r="B38774" s="683"/>
      <c r="C38774" s="683"/>
      <c r="D38774" s="684"/>
    </row>
    <row r="38775" spans="2:4" ht="15" customHeight="1" x14ac:dyDescent="0.25">
      <c r="B38775" s="683"/>
      <c r="C38775" s="683"/>
      <c r="D38775" s="684"/>
    </row>
    <row r="38776" spans="2:4" ht="15" customHeight="1" x14ac:dyDescent="0.25">
      <c r="B38776" s="683"/>
      <c r="C38776" s="683"/>
      <c r="D38776" s="684"/>
    </row>
    <row r="38777" spans="2:4" ht="15" customHeight="1" x14ac:dyDescent="0.25">
      <c r="B38777" s="683"/>
      <c r="C38777" s="683"/>
      <c r="D38777" s="684"/>
    </row>
    <row r="38778" spans="2:4" ht="15" customHeight="1" x14ac:dyDescent="0.25">
      <c r="B38778" s="683"/>
      <c r="C38778" s="683"/>
      <c r="D38778" s="684"/>
    </row>
    <row r="38779" spans="2:4" ht="15" customHeight="1" x14ac:dyDescent="0.25">
      <c r="B38779" s="683"/>
      <c r="C38779" s="683"/>
      <c r="D38779" s="684"/>
    </row>
    <row r="38780" spans="2:4" ht="15" customHeight="1" x14ac:dyDescent="0.25">
      <c r="B38780" s="683"/>
      <c r="C38780" s="683"/>
      <c r="D38780" s="684"/>
    </row>
    <row r="38781" spans="2:4" ht="15" customHeight="1" x14ac:dyDescent="0.25">
      <c r="B38781" s="683"/>
      <c r="C38781" s="683"/>
      <c r="D38781" s="684"/>
    </row>
    <row r="38782" spans="2:4" ht="15" customHeight="1" x14ac:dyDescent="0.25">
      <c r="B38782" s="683"/>
      <c r="C38782" s="683"/>
      <c r="D38782" s="684"/>
    </row>
    <row r="38783" spans="2:4" ht="15" customHeight="1" x14ac:dyDescent="0.25">
      <c r="B38783" s="683"/>
      <c r="C38783" s="683"/>
      <c r="D38783" s="684"/>
    </row>
    <row r="38784" spans="2:4" ht="15" customHeight="1" x14ac:dyDescent="0.25">
      <c r="B38784" s="683"/>
      <c r="C38784" s="683"/>
      <c r="D38784" s="684"/>
    </row>
    <row r="38785" spans="2:4" ht="15" customHeight="1" x14ac:dyDescent="0.25">
      <c r="B38785" s="683"/>
      <c r="C38785" s="683"/>
      <c r="D38785" s="684"/>
    </row>
    <row r="38786" spans="2:4" ht="15" customHeight="1" x14ac:dyDescent="0.25">
      <c r="B38786" s="683"/>
      <c r="C38786" s="683"/>
      <c r="D38786" s="684"/>
    </row>
    <row r="38787" spans="2:4" ht="15" customHeight="1" x14ac:dyDescent="0.25">
      <c r="B38787" s="683"/>
      <c r="C38787" s="683"/>
      <c r="D38787" s="684"/>
    </row>
    <row r="38788" spans="2:4" ht="15" customHeight="1" x14ac:dyDescent="0.25">
      <c r="B38788" s="683"/>
      <c r="C38788" s="683"/>
      <c r="D38788" s="684"/>
    </row>
    <row r="38789" spans="2:4" ht="15" customHeight="1" x14ac:dyDescent="0.25">
      <c r="B38789" s="683"/>
      <c r="C38789" s="683"/>
      <c r="D38789" s="684"/>
    </row>
    <row r="38790" spans="2:4" ht="15" customHeight="1" x14ac:dyDescent="0.25">
      <c r="B38790" s="683"/>
      <c r="C38790" s="683"/>
      <c r="D38790" s="684"/>
    </row>
    <row r="38791" spans="2:4" ht="15" customHeight="1" x14ac:dyDescent="0.25">
      <c r="B38791" s="683"/>
      <c r="C38791" s="683"/>
      <c r="D38791" s="684"/>
    </row>
    <row r="38792" spans="2:4" ht="15" customHeight="1" x14ac:dyDescent="0.25">
      <c r="B38792" s="683"/>
      <c r="C38792" s="683"/>
      <c r="D38792" s="684"/>
    </row>
    <row r="38793" spans="2:4" ht="15" customHeight="1" x14ac:dyDescent="0.25">
      <c r="B38793" s="683"/>
      <c r="C38793" s="683"/>
      <c r="D38793" s="684"/>
    </row>
    <row r="38794" spans="2:4" ht="15" customHeight="1" x14ac:dyDescent="0.25">
      <c r="B38794" s="683"/>
      <c r="C38794" s="683"/>
      <c r="D38794" s="684"/>
    </row>
    <row r="38795" spans="2:4" ht="15" customHeight="1" x14ac:dyDescent="0.25">
      <c r="B38795" s="683"/>
      <c r="C38795" s="683"/>
      <c r="D38795" s="684"/>
    </row>
    <row r="38796" spans="2:4" ht="15" customHeight="1" x14ac:dyDescent="0.25">
      <c r="B38796" s="683"/>
      <c r="C38796" s="683"/>
      <c r="D38796" s="684"/>
    </row>
    <row r="38797" spans="2:4" ht="15" customHeight="1" x14ac:dyDescent="0.25">
      <c r="B38797" s="683"/>
      <c r="C38797" s="683"/>
      <c r="D38797" s="684"/>
    </row>
    <row r="38798" spans="2:4" ht="15" customHeight="1" x14ac:dyDescent="0.25">
      <c r="B38798" s="683"/>
      <c r="C38798" s="683"/>
      <c r="D38798" s="684"/>
    </row>
    <row r="38799" spans="2:4" ht="15" customHeight="1" x14ac:dyDescent="0.25">
      <c r="B38799" s="683"/>
      <c r="C38799" s="683"/>
      <c r="D38799" s="684"/>
    </row>
    <row r="38800" spans="2:4" ht="15" customHeight="1" x14ac:dyDescent="0.25">
      <c r="B38800" s="683"/>
      <c r="C38800" s="683"/>
      <c r="D38800" s="684"/>
    </row>
    <row r="38801" spans="2:4" ht="15" customHeight="1" x14ac:dyDescent="0.25">
      <c r="B38801" s="683"/>
      <c r="C38801" s="683"/>
      <c r="D38801" s="684"/>
    </row>
    <row r="38802" spans="2:4" ht="15" customHeight="1" x14ac:dyDescent="0.25">
      <c r="B38802" s="683"/>
      <c r="C38802" s="683"/>
      <c r="D38802" s="684"/>
    </row>
    <row r="38803" spans="2:4" ht="15" customHeight="1" x14ac:dyDescent="0.25">
      <c r="B38803" s="683"/>
      <c r="C38803" s="683"/>
      <c r="D38803" s="684"/>
    </row>
    <row r="38804" spans="2:4" ht="15" customHeight="1" x14ac:dyDescent="0.25">
      <c r="B38804" s="683"/>
      <c r="C38804" s="683"/>
      <c r="D38804" s="684"/>
    </row>
    <row r="38805" spans="2:4" ht="15" customHeight="1" x14ac:dyDescent="0.25">
      <c r="B38805" s="683"/>
      <c r="C38805" s="683"/>
      <c r="D38805" s="684"/>
    </row>
    <row r="38806" spans="2:4" ht="15" customHeight="1" x14ac:dyDescent="0.25">
      <c r="B38806" s="683"/>
      <c r="C38806" s="683"/>
      <c r="D38806" s="684"/>
    </row>
    <row r="38807" spans="2:4" ht="15" customHeight="1" x14ac:dyDescent="0.25">
      <c r="B38807" s="683"/>
      <c r="C38807" s="683"/>
      <c r="D38807" s="684"/>
    </row>
    <row r="38808" spans="2:4" ht="15" customHeight="1" x14ac:dyDescent="0.25">
      <c r="B38808" s="683"/>
      <c r="C38808" s="683"/>
      <c r="D38808" s="684"/>
    </row>
    <row r="38809" spans="2:4" ht="15" customHeight="1" x14ac:dyDescent="0.25">
      <c r="B38809" s="683"/>
      <c r="C38809" s="683"/>
      <c r="D38809" s="684"/>
    </row>
    <row r="38810" spans="2:4" ht="15" customHeight="1" x14ac:dyDescent="0.25">
      <c r="B38810" s="683"/>
      <c r="C38810" s="683"/>
      <c r="D38810" s="684"/>
    </row>
    <row r="38811" spans="2:4" ht="15" customHeight="1" x14ac:dyDescent="0.25">
      <c r="B38811" s="683"/>
      <c r="C38811" s="683"/>
      <c r="D38811" s="684"/>
    </row>
    <row r="38812" spans="2:4" ht="15" customHeight="1" x14ac:dyDescent="0.25">
      <c r="B38812" s="683"/>
      <c r="C38812" s="683"/>
      <c r="D38812" s="684"/>
    </row>
    <row r="38813" spans="2:4" ht="15" customHeight="1" x14ac:dyDescent="0.25">
      <c r="B38813" s="683"/>
      <c r="C38813" s="683"/>
      <c r="D38813" s="684"/>
    </row>
    <row r="38814" spans="2:4" ht="15" customHeight="1" x14ac:dyDescent="0.25">
      <c r="B38814" s="683"/>
      <c r="C38814" s="683"/>
      <c r="D38814" s="684"/>
    </row>
    <row r="38815" spans="2:4" ht="15" customHeight="1" x14ac:dyDescent="0.25">
      <c r="B38815" s="683"/>
      <c r="C38815" s="683"/>
      <c r="D38815" s="684"/>
    </row>
    <row r="38816" spans="2:4" ht="15" customHeight="1" x14ac:dyDescent="0.25">
      <c r="B38816" s="683"/>
      <c r="C38816" s="683"/>
      <c r="D38816" s="684"/>
    </row>
    <row r="38817" spans="2:4" ht="15" customHeight="1" x14ac:dyDescent="0.25">
      <c r="B38817" s="683"/>
      <c r="C38817" s="683"/>
      <c r="D38817" s="684"/>
    </row>
    <row r="38818" spans="2:4" ht="15" customHeight="1" x14ac:dyDescent="0.25">
      <c r="B38818" s="683"/>
      <c r="C38818" s="683"/>
      <c r="D38818" s="684"/>
    </row>
    <row r="38819" spans="2:4" ht="15" customHeight="1" x14ac:dyDescent="0.25">
      <c r="B38819" s="683"/>
      <c r="C38819" s="683"/>
      <c r="D38819" s="684"/>
    </row>
    <row r="38820" spans="2:4" ht="15" customHeight="1" x14ac:dyDescent="0.25">
      <c r="B38820" s="683"/>
      <c r="C38820" s="683"/>
      <c r="D38820" s="684"/>
    </row>
    <row r="38821" spans="2:4" ht="15" customHeight="1" x14ac:dyDescent="0.25">
      <c r="B38821" s="683"/>
      <c r="C38821" s="683"/>
      <c r="D38821" s="684"/>
    </row>
    <row r="38822" spans="2:4" ht="15" customHeight="1" x14ac:dyDescent="0.25">
      <c r="B38822" s="683"/>
      <c r="C38822" s="683"/>
      <c r="D38822" s="684"/>
    </row>
    <row r="38823" spans="2:4" ht="15" customHeight="1" x14ac:dyDescent="0.25">
      <c r="B38823" s="683"/>
      <c r="C38823" s="683"/>
      <c r="D38823" s="684"/>
    </row>
    <row r="38824" spans="2:4" ht="15" customHeight="1" x14ac:dyDescent="0.25">
      <c r="B38824" s="683"/>
      <c r="C38824" s="683"/>
      <c r="D38824" s="684"/>
    </row>
    <row r="38825" spans="2:4" ht="15" customHeight="1" x14ac:dyDescent="0.25">
      <c r="B38825" s="683"/>
      <c r="C38825" s="683"/>
      <c r="D38825" s="684"/>
    </row>
    <row r="38826" spans="2:4" ht="15" customHeight="1" x14ac:dyDescent="0.25">
      <c r="B38826" s="683"/>
      <c r="C38826" s="683"/>
      <c r="D38826" s="684"/>
    </row>
    <row r="38827" spans="2:4" ht="15" customHeight="1" x14ac:dyDescent="0.25">
      <c r="B38827" s="683"/>
      <c r="C38827" s="683"/>
      <c r="D38827" s="684"/>
    </row>
    <row r="38828" spans="2:4" ht="15" customHeight="1" x14ac:dyDescent="0.25">
      <c r="B38828" s="683"/>
      <c r="C38828" s="683"/>
      <c r="D38828" s="684"/>
    </row>
    <row r="38829" spans="2:4" ht="15" customHeight="1" x14ac:dyDescent="0.25">
      <c r="B38829" s="683"/>
      <c r="C38829" s="683"/>
      <c r="D38829" s="684"/>
    </row>
    <row r="38830" spans="2:4" ht="15" customHeight="1" x14ac:dyDescent="0.25">
      <c r="B38830" s="683"/>
      <c r="C38830" s="683"/>
      <c r="D38830" s="684"/>
    </row>
    <row r="38831" spans="2:4" ht="15" customHeight="1" x14ac:dyDescent="0.25">
      <c r="B38831" s="683"/>
      <c r="C38831" s="683"/>
      <c r="D38831" s="684"/>
    </row>
    <row r="38832" spans="2:4" ht="15" customHeight="1" x14ac:dyDescent="0.25">
      <c r="B38832" s="683"/>
      <c r="C38832" s="683"/>
      <c r="D38832" s="684"/>
    </row>
    <row r="38833" spans="2:4" ht="15" customHeight="1" x14ac:dyDescent="0.25">
      <c r="B38833" s="683"/>
      <c r="C38833" s="683"/>
      <c r="D38833" s="684"/>
    </row>
    <row r="38834" spans="2:4" ht="15" customHeight="1" x14ac:dyDescent="0.25">
      <c r="B38834" s="683"/>
      <c r="C38834" s="683"/>
      <c r="D38834" s="684"/>
    </row>
    <row r="38835" spans="2:4" ht="15" customHeight="1" x14ac:dyDescent="0.25">
      <c r="B38835" s="683"/>
      <c r="C38835" s="683"/>
      <c r="D38835" s="684"/>
    </row>
    <row r="38836" spans="2:4" ht="15" customHeight="1" x14ac:dyDescent="0.25">
      <c r="B38836" s="683"/>
      <c r="C38836" s="683"/>
      <c r="D38836" s="684"/>
    </row>
    <row r="38837" spans="2:4" ht="15" customHeight="1" x14ac:dyDescent="0.25">
      <c r="B38837" s="683"/>
      <c r="C38837" s="683"/>
      <c r="D38837" s="684"/>
    </row>
    <row r="38838" spans="2:4" ht="15" customHeight="1" x14ac:dyDescent="0.25">
      <c r="B38838" s="683"/>
      <c r="C38838" s="683"/>
      <c r="D38838" s="684"/>
    </row>
    <row r="38839" spans="2:4" ht="15" customHeight="1" x14ac:dyDescent="0.25">
      <c r="B38839" s="683"/>
      <c r="C38839" s="683"/>
      <c r="D38839" s="684"/>
    </row>
    <row r="38840" spans="2:4" ht="15" customHeight="1" x14ac:dyDescent="0.25">
      <c r="B38840" s="683"/>
      <c r="C38840" s="683"/>
      <c r="D38840" s="684"/>
    </row>
    <row r="38841" spans="2:4" ht="15" customHeight="1" x14ac:dyDescent="0.25">
      <c r="B38841" s="683"/>
      <c r="C38841" s="683"/>
      <c r="D38841" s="684"/>
    </row>
    <row r="38842" spans="2:4" ht="15" customHeight="1" x14ac:dyDescent="0.25">
      <c r="B38842" s="683"/>
      <c r="C38842" s="683"/>
      <c r="D38842" s="684"/>
    </row>
    <row r="38843" spans="2:4" ht="15" customHeight="1" x14ac:dyDescent="0.25">
      <c r="B38843" s="683"/>
      <c r="C38843" s="683"/>
      <c r="D38843" s="684"/>
    </row>
    <row r="38844" spans="2:4" ht="15" customHeight="1" x14ac:dyDescent="0.25">
      <c r="B38844" s="683"/>
      <c r="C38844" s="683"/>
      <c r="D38844" s="684"/>
    </row>
    <row r="38845" spans="2:4" ht="15" customHeight="1" x14ac:dyDescent="0.25">
      <c r="B38845" s="683"/>
      <c r="C38845" s="683"/>
      <c r="D38845" s="684"/>
    </row>
    <row r="38846" spans="2:4" ht="15" customHeight="1" x14ac:dyDescent="0.25">
      <c r="B38846" s="683"/>
      <c r="C38846" s="683"/>
      <c r="D38846" s="684"/>
    </row>
    <row r="38847" spans="2:4" ht="15" customHeight="1" x14ac:dyDescent="0.25">
      <c r="B38847" s="683"/>
      <c r="C38847" s="683"/>
      <c r="D38847" s="684"/>
    </row>
    <row r="38848" spans="2:4" ht="15" customHeight="1" x14ac:dyDescent="0.25">
      <c r="B38848" s="683"/>
      <c r="C38848" s="683"/>
      <c r="D38848" s="684"/>
    </row>
    <row r="38849" spans="2:4" ht="15" customHeight="1" x14ac:dyDescent="0.25">
      <c r="B38849" s="683"/>
      <c r="C38849" s="683"/>
      <c r="D38849" s="684"/>
    </row>
    <row r="38850" spans="2:4" ht="15" customHeight="1" x14ac:dyDescent="0.25">
      <c r="B38850" s="683"/>
      <c r="C38850" s="683"/>
      <c r="D38850" s="684"/>
    </row>
    <row r="38851" spans="2:4" ht="15" customHeight="1" x14ac:dyDescent="0.25">
      <c r="B38851" s="683"/>
      <c r="C38851" s="683"/>
      <c r="D38851" s="684"/>
    </row>
    <row r="38852" spans="2:4" ht="15" customHeight="1" x14ac:dyDescent="0.25">
      <c r="B38852" s="683"/>
      <c r="C38852" s="683"/>
      <c r="D38852" s="684"/>
    </row>
    <row r="38853" spans="2:4" ht="15" customHeight="1" x14ac:dyDescent="0.25">
      <c r="B38853" s="683"/>
      <c r="C38853" s="683"/>
      <c r="D38853" s="684"/>
    </row>
    <row r="38854" spans="2:4" ht="15" customHeight="1" x14ac:dyDescent="0.25">
      <c r="B38854" s="683"/>
      <c r="C38854" s="683"/>
      <c r="D38854" s="684"/>
    </row>
    <row r="38855" spans="2:4" ht="15" customHeight="1" x14ac:dyDescent="0.25">
      <c r="B38855" s="683"/>
      <c r="C38855" s="683"/>
      <c r="D38855" s="684"/>
    </row>
    <row r="38856" spans="2:4" ht="15" customHeight="1" x14ac:dyDescent="0.25">
      <c r="B38856" s="683"/>
      <c r="C38856" s="683"/>
      <c r="D38856" s="684"/>
    </row>
    <row r="38857" spans="2:4" ht="15" customHeight="1" x14ac:dyDescent="0.25">
      <c r="B38857" s="683"/>
      <c r="C38857" s="683"/>
      <c r="D38857" s="684"/>
    </row>
    <row r="38858" spans="2:4" ht="15" customHeight="1" x14ac:dyDescent="0.25">
      <c r="B38858" s="683"/>
      <c r="C38858" s="683"/>
      <c r="D38858" s="684"/>
    </row>
    <row r="38859" spans="2:4" ht="15" customHeight="1" x14ac:dyDescent="0.25">
      <c r="B38859" s="683"/>
      <c r="C38859" s="683"/>
      <c r="D38859" s="684"/>
    </row>
    <row r="38860" spans="2:4" ht="15" customHeight="1" x14ac:dyDescent="0.25">
      <c r="B38860" s="683"/>
      <c r="C38860" s="683"/>
      <c r="D38860" s="684"/>
    </row>
    <row r="38861" spans="2:4" ht="15" customHeight="1" x14ac:dyDescent="0.25">
      <c r="B38861" s="683"/>
      <c r="C38861" s="683"/>
      <c r="D38861" s="684"/>
    </row>
    <row r="38862" spans="2:4" ht="15" customHeight="1" x14ac:dyDescent="0.25">
      <c r="B38862" s="683"/>
      <c r="C38862" s="683"/>
      <c r="D38862" s="684"/>
    </row>
    <row r="38863" spans="2:4" ht="15" customHeight="1" x14ac:dyDescent="0.25">
      <c r="B38863" s="683"/>
      <c r="C38863" s="683"/>
      <c r="D38863" s="684"/>
    </row>
    <row r="38864" spans="2:4" ht="15" customHeight="1" x14ac:dyDescent="0.25">
      <c r="B38864" s="683"/>
      <c r="C38864" s="683"/>
      <c r="D38864" s="684"/>
    </row>
    <row r="38865" spans="2:4" ht="15" customHeight="1" x14ac:dyDescent="0.25">
      <c r="B38865" s="683"/>
      <c r="C38865" s="683"/>
      <c r="D38865" s="684"/>
    </row>
    <row r="38866" spans="2:4" ht="15" customHeight="1" x14ac:dyDescent="0.25">
      <c r="B38866" s="683"/>
      <c r="C38866" s="683"/>
      <c r="D38866" s="684"/>
    </row>
    <row r="38867" spans="2:4" ht="15" customHeight="1" x14ac:dyDescent="0.25">
      <c r="B38867" s="683"/>
      <c r="C38867" s="683"/>
      <c r="D38867" s="684"/>
    </row>
    <row r="38868" spans="2:4" ht="15" customHeight="1" x14ac:dyDescent="0.25">
      <c r="B38868" s="683"/>
      <c r="C38868" s="683"/>
      <c r="D38868" s="684"/>
    </row>
    <row r="38869" spans="2:4" ht="15" customHeight="1" x14ac:dyDescent="0.25">
      <c r="B38869" s="683"/>
      <c r="C38869" s="683"/>
      <c r="D38869" s="684"/>
    </row>
    <row r="38870" spans="2:4" ht="15" customHeight="1" x14ac:dyDescent="0.25">
      <c r="B38870" s="683"/>
      <c r="C38870" s="683"/>
      <c r="D38870" s="684"/>
    </row>
    <row r="38871" spans="2:4" ht="15" customHeight="1" x14ac:dyDescent="0.25">
      <c r="B38871" s="683"/>
      <c r="C38871" s="683"/>
      <c r="D38871" s="684"/>
    </row>
    <row r="38872" spans="2:4" ht="15" customHeight="1" x14ac:dyDescent="0.25">
      <c r="B38872" s="683"/>
      <c r="C38872" s="683"/>
      <c r="D38872" s="684"/>
    </row>
    <row r="38873" spans="2:4" ht="15" customHeight="1" x14ac:dyDescent="0.25">
      <c r="B38873" s="683"/>
      <c r="C38873" s="683"/>
      <c r="D38873" s="684"/>
    </row>
    <row r="38874" spans="2:4" ht="15" customHeight="1" x14ac:dyDescent="0.25">
      <c r="B38874" s="683"/>
      <c r="C38874" s="683"/>
      <c r="D38874" s="684"/>
    </row>
    <row r="38875" spans="2:4" ht="15" customHeight="1" x14ac:dyDescent="0.25">
      <c r="B38875" s="683"/>
      <c r="C38875" s="683"/>
      <c r="D38875" s="684"/>
    </row>
    <row r="38876" spans="2:4" ht="15" customHeight="1" x14ac:dyDescent="0.25">
      <c r="B38876" s="683"/>
      <c r="C38876" s="683"/>
      <c r="D38876" s="684"/>
    </row>
    <row r="38877" spans="2:4" ht="15" customHeight="1" x14ac:dyDescent="0.25">
      <c r="B38877" s="683"/>
      <c r="C38877" s="683"/>
      <c r="D38877" s="684"/>
    </row>
    <row r="38878" spans="2:4" ht="15" customHeight="1" x14ac:dyDescent="0.25">
      <c r="B38878" s="683"/>
      <c r="C38878" s="683"/>
      <c r="D38878" s="684"/>
    </row>
    <row r="38879" spans="2:4" ht="15" customHeight="1" x14ac:dyDescent="0.25">
      <c r="B38879" s="683"/>
      <c r="C38879" s="683"/>
      <c r="D38879" s="684"/>
    </row>
    <row r="38880" spans="2:4" ht="15" customHeight="1" x14ac:dyDescent="0.25">
      <c r="B38880" s="683"/>
      <c r="C38880" s="683"/>
      <c r="D38880" s="684"/>
    </row>
    <row r="38881" spans="2:4" ht="15" customHeight="1" x14ac:dyDescent="0.25">
      <c r="B38881" s="683"/>
      <c r="C38881" s="683"/>
      <c r="D38881" s="684"/>
    </row>
    <row r="38882" spans="2:4" ht="15" customHeight="1" x14ac:dyDescent="0.25">
      <c r="B38882" s="683"/>
      <c r="C38882" s="683"/>
      <c r="D38882" s="684"/>
    </row>
    <row r="38883" spans="2:4" ht="15" customHeight="1" x14ac:dyDescent="0.25">
      <c r="B38883" s="683"/>
      <c r="C38883" s="683"/>
      <c r="D38883" s="684"/>
    </row>
    <row r="38884" spans="2:4" ht="15" customHeight="1" x14ac:dyDescent="0.25">
      <c r="B38884" s="683"/>
      <c r="C38884" s="683"/>
      <c r="D38884" s="684"/>
    </row>
    <row r="38885" spans="2:4" ht="15" customHeight="1" x14ac:dyDescent="0.25">
      <c r="B38885" s="683"/>
      <c r="C38885" s="683"/>
      <c r="D38885" s="684"/>
    </row>
    <row r="38886" spans="2:4" ht="15" customHeight="1" x14ac:dyDescent="0.25">
      <c r="B38886" s="683"/>
      <c r="C38886" s="683"/>
      <c r="D38886" s="684"/>
    </row>
    <row r="38887" spans="2:4" ht="15" customHeight="1" x14ac:dyDescent="0.25">
      <c r="B38887" s="683"/>
      <c r="C38887" s="683"/>
      <c r="D38887" s="684"/>
    </row>
    <row r="38888" spans="2:4" ht="15" customHeight="1" x14ac:dyDescent="0.25">
      <c r="B38888" s="683"/>
      <c r="C38888" s="683"/>
      <c r="D38888" s="684"/>
    </row>
    <row r="38889" spans="2:4" ht="15" customHeight="1" x14ac:dyDescent="0.25">
      <c r="B38889" s="683"/>
      <c r="C38889" s="683"/>
      <c r="D38889" s="684"/>
    </row>
    <row r="38890" spans="2:4" ht="15" customHeight="1" x14ac:dyDescent="0.25">
      <c r="B38890" s="683"/>
      <c r="C38890" s="683"/>
      <c r="D38890" s="684"/>
    </row>
    <row r="38891" spans="2:4" ht="15" customHeight="1" x14ac:dyDescent="0.25">
      <c r="B38891" s="683"/>
      <c r="C38891" s="683"/>
      <c r="D38891" s="684"/>
    </row>
    <row r="38892" spans="2:4" ht="15" customHeight="1" x14ac:dyDescent="0.25">
      <c r="B38892" s="683"/>
      <c r="C38892" s="683"/>
      <c r="D38892" s="684"/>
    </row>
    <row r="38893" spans="2:4" ht="15" customHeight="1" x14ac:dyDescent="0.25">
      <c r="B38893" s="683"/>
      <c r="C38893" s="683"/>
      <c r="D38893" s="684"/>
    </row>
    <row r="38894" spans="2:4" ht="15" customHeight="1" x14ac:dyDescent="0.25">
      <c r="B38894" s="683"/>
      <c r="C38894" s="683"/>
      <c r="D38894" s="684"/>
    </row>
    <row r="38895" spans="2:4" ht="15" customHeight="1" x14ac:dyDescent="0.25">
      <c r="B38895" s="683"/>
      <c r="C38895" s="683"/>
      <c r="D38895" s="684"/>
    </row>
    <row r="38896" spans="2:4" ht="15" customHeight="1" x14ac:dyDescent="0.25">
      <c r="B38896" s="683"/>
      <c r="C38896" s="683"/>
      <c r="D38896" s="684"/>
    </row>
    <row r="38897" spans="2:4" ht="15" customHeight="1" x14ac:dyDescent="0.25">
      <c r="B38897" s="683"/>
      <c r="C38897" s="683"/>
      <c r="D38897" s="684"/>
    </row>
    <row r="38898" spans="2:4" ht="15" customHeight="1" x14ac:dyDescent="0.25">
      <c r="B38898" s="683"/>
      <c r="C38898" s="683"/>
      <c r="D38898" s="684"/>
    </row>
    <row r="38899" spans="2:4" ht="15" customHeight="1" x14ac:dyDescent="0.25">
      <c r="B38899" s="683"/>
      <c r="C38899" s="683"/>
      <c r="D38899" s="684"/>
    </row>
    <row r="38900" spans="2:4" ht="15" customHeight="1" x14ac:dyDescent="0.25">
      <c r="B38900" s="683"/>
      <c r="C38900" s="683"/>
      <c r="D38900" s="684"/>
    </row>
    <row r="38901" spans="2:4" ht="15" customHeight="1" x14ac:dyDescent="0.25">
      <c r="B38901" s="683"/>
      <c r="C38901" s="683"/>
      <c r="D38901" s="684"/>
    </row>
    <row r="38902" spans="2:4" ht="15" customHeight="1" x14ac:dyDescent="0.25">
      <c r="B38902" s="683"/>
      <c r="C38902" s="683"/>
      <c r="D38902" s="684"/>
    </row>
    <row r="38903" spans="2:4" ht="15" customHeight="1" x14ac:dyDescent="0.25">
      <c r="B38903" s="683"/>
      <c r="C38903" s="683"/>
      <c r="D38903" s="684"/>
    </row>
    <row r="38904" spans="2:4" ht="15" customHeight="1" x14ac:dyDescent="0.25">
      <c r="B38904" s="683"/>
      <c r="C38904" s="683"/>
      <c r="D38904" s="684"/>
    </row>
    <row r="38905" spans="2:4" ht="15" customHeight="1" x14ac:dyDescent="0.25">
      <c r="B38905" s="683"/>
      <c r="C38905" s="683"/>
      <c r="D38905" s="684"/>
    </row>
    <row r="38906" spans="2:4" ht="15" customHeight="1" x14ac:dyDescent="0.25">
      <c r="B38906" s="683"/>
      <c r="C38906" s="683"/>
      <c r="D38906" s="684"/>
    </row>
    <row r="38907" spans="2:4" ht="15" customHeight="1" x14ac:dyDescent="0.25">
      <c r="B38907" s="683"/>
      <c r="C38907" s="683"/>
      <c r="D38907" s="684"/>
    </row>
    <row r="38908" spans="2:4" ht="15" customHeight="1" x14ac:dyDescent="0.25">
      <c r="B38908" s="683"/>
      <c r="C38908" s="683"/>
      <c r="D38908" s="684"/>
    </row>
    <row r="38909" spans="2:4" ht="15" customHeight="1" x14ac:dyDescent="0.25">
      <c r="B38909" s="683"/>
      <c r="C38909" s="683"/>
      <c r="D38909" s="684"/>
    </row>
    <row r="38910" spans="2:4" ht="15" customHeight="1" x14ac:dyDescent="0.25">
      <c r="B38910" s="683"/>
      <c r="C38910" s="683"/>
      <c r="D38910" s="684"/>
    </row>
    <row r="38911" spans="2:4" ht="15" customHeight="1" x14ac:dyDescent="0.25">
      <c r="B38911" s="683"/>
      <c r="C38911" s="683"/>
      <c r="D38911" s="684"/>
    </row>
    <row r="38912" spans="2:4" ht="15" customHeight="1" x14ac:dyDescent="0.25">
      <c r="B38912" s="683"/>
      <c r="C38912" s="683"/>
      <c r="D38912" s="684"/>
    </row>
    <row r="38913" spans="2:4" ht="15" customHeight="1" x14ac:dyDescent="0.25">
      <c r="B38913" s="683"/>
      <c r="C38913" s="683"/>
      <c r="D38913" s="684"/>
    </row>
    <row r="38914" spans="2:4" ht="15" customHeight="1" x14ac:dyDescent="0.25">
      <c r="B38914" s="683"/>
      <c r="C38914" s="683"/>
      <c r="D38914" s="684"/>
    </row>
    <row r="38915" spans="2:4" ht="15" customHeight="1" x14ac:dyDescent="0.25">
      <c r="B38915" s="683"/>
      <c r="C38915" s="683"/>
      <c r="D38915" s="684"/>
    </row>
    <row r="38916" spans="2:4" ht="15" customHeight="1" x14ac:dyDescent="0.25">
      <c r="B38916" s="683"/>
      <c r="C38916" s="683"/>
      <c r="D38916" s="684"/>
    </row>
    <row r="38917" spans="2:4" ht="15" customHeight="1" x14ac:dyDescent="0.25">
      <c r="B38917" s="683"/>
      <c r="C38917" s="683"/>
      <c r="D38917" s="684"/>
    </row>
    <row r="38918" spans="2:4" ht="15" customHeight="1" x14ac:dyDescent="0.25">
      <c r="B38918" s="683"/>
      <c r="C38918" s="683"/>
      <c r="D38918" s="684"/>
    </row>
    <row r="38919" spans="2:4" ht="15" customHeight="1" x14ac:dyDescent="0.25">
      <c r="B38919" s="683"/>
      <c r="C38919" s="683"/>
      <c r="D38919" s="684"/>
    </row>
    <row r="38920" spans="2:4" ht="15" customHeight="1" x14ac:dyDescent="0.25">
      <c r="B38920" s="683"/>
      <c r="C38920" s="683"/>
      <c r="D38920" s="684"/>
    </row>
    <row r="38921" spans="2:4" ht="15" customHeight="1" x14ac:dyDescent="0.25">
      <c r="B38921" s="683"/>
      <c r="C38921" s="683"/>
      <c r="D38921" s="684"/>
    </row>
    <row r="38922" spans="2:4" ht="15" customHeight="1" x14ac:dyDescent="0.25">
      <c r="B38922" s="683"/>
      <c r="C38922" s="683"/>
      <c r="D38922" s="684"/>
    </row>
    <row r="38923" spans="2:4" ht="15" customHeight="1" x14ac:dyDescent="0.25">
      <c r="B38923" s="683"/>
      <c r="C38923" s="683"/>
      <c r="D38923" s="684"/>
    </row>
    <row r="38924" spans="2:4" ht="15" customHeight="1" x14ac:dyDescent="0.25">
      <c r="B38924" s="683"/>
      <c r="C38924" s="683"/>
      <c r="D38924" s="684"/>
    </row>
    <row r="38925" spans="2:4" ht="15" customHeight="1" x14ac:dyDescent="0.25">
      <c r="B38925" s="683"/>
      <c r="C38925" s="683"/>
      <c r="D38925" s="684"/>
    </row>
    <row r="38926" spans="2:4" ht="15" customHeight="1" x14ac:dyDescent="0.25">
      <c r="B38926" s="683"/>
      <c r="C38926" s="683"/>
      <c r="D38926" s="684"/>
    </row>
    <row r="38927" spans="2:4" ht="15" customHeight="1" x14ac:dyDescent="0.25">
      <c r="B38927" s="683"/>
      <c r="C38927" s="683"/>
      <c r="D38927" s="684"/>
    </row>
    <row r="38928" spans="2:4" ht="15" customHeight="1" x14ac:dyDescent="0.25">
      <c r="B38928" s="683"/>
      <c r="C38928" s="683"/>
      <c r="D38928" s="684"/>
    </row>
    <row r="38929" spans="2:4" ht="15" customHeight="1" x14ac:dyDescent="0.25">
      <c r="B38929" s="683"/>
      <c r="C38929" s="683"/>
      <c r="D38929" s="684"/>
    </row>
    <row r="38930" spans="2:4" ht="15" customHeight="1" x14ac:dyDescent="0.25">
      <c r="B38930" s="683"/>
      <c r="C38930" s="683"/>
      <c r="D38930" s="684"/>
    </row>
    <row r="38931" spans="2:4" ht="15" customHeight="1" x14ac:dyDescent="0.25">
      <c r="B38931" s="683"/>
      <c r="C38931" s="683"/>
      <c r="D38931" s="684"/>
    </row>
    <row r="38932" spans="2:4" ht="15" customHeight="1" x14ac:dyDescent="0.25">
      <c r="B38932" s="683"/>
      <c r="C38932" s="683"/>
      <c r="D38932" s="684"/>
    </row>
    <row r="38933" spans="2:4" ht="15" customHeight="1" x14ac:dyDescent="0.25">
      <c r="B38933" s="683"/>
      <c r="C38933" s="683"/>
      <c r="D38933" s="684"/>
    </row>
    <row r="38934" spans="2:4" ht="15" customHeight="1" x14ac:dyDescent="0.25">
      <c r="B38934" s="683"/>
      <c r="C38934" s="683"/>
      <c r="D38934" s="684"/>
    </row>
    <row r="38935" spans="2:4" ht="15" customHeight="1" x14ac:dyDescent="0.25">
      <c r="B38935" s="683"/>
      <c r="C38935" s="683"/>
      <c r="D38935" s="684"/>
    </row>
    <row r="38936" spans="2:4" ht="15" customHeight="1" x14ac:dyDescent="0.25">
      <c r="B38936" s="683"/>
      <c r="C38936" s="683"/>
      <c r="D38936" s="684"/>
    </row>
    <row r="38937" spans="2:4" ht="15" customHeight="1" x14ac:dyDescent="0.25">
      <c r="B38937" s="683"/>
      <c r="C38937" s="683"/>
      <c r="D38937" s="684"/>
    </row>
    <row r="38938" spans="2:4" ht="15" customHeight="1" x14ac:dyDescent="0.25">
      <c r="B38938" s="683"/>
      <c r="C38938" s="683"/>
      <c r="D38938" s="684"/>
    </row>
    <row r="38939" spans="2:4" ht="15" customHeight="1" x14ac:dyDescent="0.25">
      <c r="B38939" s="683"/>
      <c r="C38939" s="683"/>
      <c r="D38939" s="684"/>
    </row>
    <row r="38940" spans="2:4" ht="15" customHeight="1" x14ac:dyDescent="0.25">
      <c r="B38940" s="683"/>
      <c r="C38940" s="683"/>
      <c r="D38940" s="684"/>
    </row>
    <row r="38941" spans="2:4" ht="15" customHeight="1" x14ac:dyDescent="0.25">
      <c r="B38941" s="683"/>
      <c r="C38941" s="683"/>
      <c r="D38941" s="684"/>
    </row>
    <row r="38942" spans="2:4" ht="15" customHeight="1" x14ac:dyDescent="0.25">
      <c r="B38942" s="683"/>
      <c r="C38942" s="683"/>
      <c r="D38942" s="684"/>
    </row>
    <row r="38943" spans="2:4" ht="15" customHeight="1" x14ac:dyDescent="0.25">
      <c r="B38943" s="683"/>
      <c r="C38943" s="683"/>
      <c r="D38943" s="684"/>
    </row>
    <row r="38944" spans="2:4" ht="15" customHeight="1" x14ac:dyDescent="0.25">
      <c r="B38944" s="683"/>
      <c r="C38944" s="683"/>
      <c r="D38944" s="684"/>
    </row>
    <row r="38945" spans="2:4" ht="15" customHeight="1" x14ac:dyDescent="0.25">
      <c r="B38945" s="683"/>
      <c r="C38945" s="683"/>
      <c r="D38945" s="684"/>
    </row>
    <row r="38946" spans="2:4" ht="15" customHeight="1" x14ac:dyDescent="0.25">
      <c r="B38946" s="683"/>
      <c r="C38946" s="683"/>
      <c r="D38946" s="684"/>
    </row>
    <row r="38947" spans="2:4" ht="15" customHeight="1" x14ac:dyDescent="0.25">
      <c r="B38947" s="683"/>
      <c r="C38947" s="683"/>
      <c r="D38947" s="684"/>
    </row>
    <row r="38948" spans="2:4" ht="15" customHeight="1" x14ac:dyDescent="0.25">
      <c r="B38948" s="683"/>
      <c r="C38948" s="683"/>
      <c r="D38948" s="684"/>
    </row>
    <row r="38949" spans="2:4" ht="15" customHeight="1" x14ac:dyDescent="0.25">
      <c r="B38949" s="683"/>
      <c r="C38949" s="683"/>
      <c r="D38949" s="684"/>
    </row>
    <row r="38950" spans="2:4" ht="15" customHeight="1" x14ac:dyDescent="0.25">
      <c r="B38950" s="683"/>
      <c r="C38950" s="683"/>
      <c r="D38950" s="684"/>
    </row>
    <row r="38951" spans="2:4" ht="15" customHeight="1" x14ac:dyDescent="0.25">
      <c r="B38951" s="683"/>
      <c r="C38951" s="683"/>
      <c r="D38951" s="684"/>
    </row>
    <row r="38952" spans="2:4" ht="15" customHeight="1" x14ac:dyDescent="0.25">
      <c r="B38952" s="683"/>
      <c r="C38952" s="683"/>
      <c r="D38952" s="684"/>
    </row>
    <row r="38953" spans="2:4" ht="15" customHeight="1" x14ac:dyDescent="0.25">
      <c r="B38953" s="683"/>
      <c r="C38953" s="683"/>
      <c r="D38953" s="684"/>
    </row>
    <row r="38954" spans="2:4" ht="15" customHeight="1" x14ac:dyDescent="0.25">
      <c r="B38954" s="683"/>
      <c r="C38954" s="683"/>
      <c r="D38954" s="684"/>
    </row>
    <row r="38955" spans="2:4" ht="15" customHeight="1" x14ac:dyDescent="0.25">
      <c r="B38955" s="683"/>
      <c r="C38955" s="683"/>
      <c r="D38955" s="684"/>
    </row>
    <row r="38956" spans="2:4" ht="15" customHeight="1" x14ac:dyDescent="0.25">
      <c r="B38956" s="683"/>
      <c r="C38956" s="683"/>
      <c r="D38956" s="684"/>
    </row>
    <row r="38957" spans="2:4" ht="15" customHeight="1" x14ac:dyDescent="0.25">
      <c r="B38957" s="683"/>
      <c r="C38957" s="683"/>
      <c r="D38957" s="684"/>
    </row>
    <row r="38958" spans="2:4" ht="15" customHeight="1" x14ac:dyDescent="0.25">
      <c r="B38958" s="683"/>
      <c r="C38958" s="683"/>
      <c r="D38958" s="684"/>
    </row>
    <row r="38959" spans="2:4" ht="15" customHeight="1" x14ac:dyDescent="0.25">
      <c r="B38959" s="683"/>
      <c r="C38959" s="683"/>
      <c r="D38959" s="684"/>
    </row>
    <row r="38960" spans="2:4" ht="15" customHeight="1" x14ac:dyDescent="0.25">
      <c r="B38960" s="683"/>
      <c r="C38960" s="683"/>
      <c r="D38960" s="684"/>
    </row>
    <row r="38961" spans="2:4" ht="15" customHeight="1" x14ac:dyDescent="0.25">
      <c r="B38961" s="683"/>
      <c r="C38961" s="683"/>
      <c r="D38961" s="684"/>
    </row>
    <row r="38962" spans="2:4" ht="15" customHeight="1" x14ac:dyDescent="0.25">
      <c r="B38962" s="683"/>
      <c r="C38962" s="683"/>
      <c r="D38962" s="684"/>
    </row>
    <row r="38963" spans="2:4" ht="15" customHeight="1" x14ac:dyDescent="0.25">
      <c r="B38963" s="683"/>
      <c r="C38963" s="683"/>
      <c r="D38963" s="684"/>
    </row>
    <row r="38964" spans="2:4" ht="15" customHeight="1" x14ac:dyDescent="0.25">
      <c r="B38964" s="683"/>
      <c r="C38964" s="683"/>
      <c r="D38964" s="684"/>
    </row>
    <row r="38965" spans="2:4" ht="15" customHeight="1" x14ac:dyDescent="0.25">
      <c r="B38965" s="683"/>
      <c r="C38965" s="683"/>
      <c r="D38965" s="684"/>
    </row>
    <row r="38966" spans="2:4" ht="15" customHeight="1" x14ac:dyDescent="0.25">
      <c r="B38966" s="683"/>
      <c r="C38966" s="683"/>
      <c r="D38966" s="684"/>
    </row>
    <row r="38967" spans="2:4" ht="15" customHeight="1" x14ac:dyDescent="0.25">
      <c r="B38967" s="683"/>
      <c r="C38967" s="683"/>
      <c r="D38967" s="684"/>
    </row>
    <row r="38968" spans="2:4" ht="15" customHeight="1" x14ac:dyDescent="0.25">
      <c r="B38968" s="683"/>
      <c r="C38968" s="683"/>
      <c r="D38968" s="684"/>
    </row>
    <row r="38969" spans="2:4" ht="15" customHeight="1" x14ac:dyDescent="0.25">
      <c r="B38969" s="683"/>
      <c r="C38969" s="683"/>
      <c r="D38969" s="684"/>
    </row>
    <row r="38970" spans="2:4" ht="15" customHeight="1" x14ac:dyDescent="0.25">
      <c r="B38970" s="683"/>
      <c r="C38970" s="683"/>
      <c r="D38970" s="684"/>
    </row>
    <row r="38971" spans="2:4" ht="15" customHeight="1" x14ac:dyDescent="0.25">
      <c r="B38971" s="683"/>
      <c r="C38971" s="683"/>
      <c r="D38971" s="684"/>
    </row>
    <row r="38972" spans="2:4" ht="15" customHeight="1" x14ac:dyDescent="0.25">
      <c r="B38972" s="683"/>
      <c r="C38972" s="683"/>
      <c r="D38972" s="684"/>
    </row>
    <row r="38973" spans="2:4" ht="15" customHeight="1" x14ac:dyDescent="0.25">
      <c r="B38973" s="683"/>
      <c r="C38973" s="683"/>
      <c r="D38973" s="684"/>
    </row>
    <row r="38974" spans="2:4" ht="15" customHeight="1" x14ac:dyDescent="0.25">
      <c r="B38974" s="683"/>
      <c r="C38974" s="683"/>
      <c r="D38974" s="684"/>
    </row>
    <row r="38975" spans="2:4" ht="15" customHeight="1" x14ac:dyDescent="0.25">
      <c r="B38975" s="683"/>
      <c r="C38975" s="683"/>
      <c r="D38975" s="684"/>
    </row>
    <row r="38976" spans="2:4" ht="15" customHeight="1" x14ac:dyDescent="0.25">
      <c r="B38976" s="683"/>
      <c r="C38976" s="683"/>
      <c r="D38976" s="684"/>
    </row>
    <row r="38977" spans="2:4" ht="15" customHeight="1" x14ac:dyDescent="0.25">
      <c r="B38977" s="683"/>
      <c r="C38977" s="683"/>
      <c r="D38977" s="684"/>
    </row>
    <row r="38978" spans="2:4" ht="15" customHeight="1" x14ac:dyDescent="0.25">
      <c r="B38978" s="683"/>
      <c r="C38978" s="683"/>
      <c r="D38978" s="684"/>
    </row>
    <row r="38979" spans="2:4" ht="15" customHeight="1" x14ac:dyDescent="0.25">
      <c r="B38979" s="683"/>
      <c r="C38979" s="683"/>
      <c r="D38979" s="684"/>
    </row>
    <row r="38980" spans="2:4" ht="15" customHeight="1" x14ac:dyDescent="0.25">
      <c r="B38980" s="683"/>
      <c r="C38980" s="683"/>
      <c r="D38980" s="684"/>
    </row>
    <row r="38981" spans="2:4" ht="15" customHeight="1" x14ac:dyDescent="0.25">
      <c r="B38981" s="683"/>
      <c r="C38981" s="683"/>
      <c r="D38981" s="684"/>
    </row>
    <row r="38982" spans="2:4" ht="15" customHeight="1" x14ac:dyDescent="0.25">
      <c r="B38982" s="683"/>
      <c r="C38982" s="683"/>
      <c r="D38982" s="684"/>
    </row>
    <row r="38983" spans="2:4" ht="15" customHeight="1" x14ac:dyDescent="0.25">
      <c r="B38983" s="683"/>
      <c r="C38983" s="683"/>
      <c r="D38983" s="684"/>
    </row>
    <row r="38984" spans="2:4" ht="15" customHeight="1" x14ac:dyDescent="0.25">
      <c r="B38984" s="683"/>
      <c r="C38984" s="683"/>
      <c r="D38984" s="684"/>
    </row>
    <row r="38985" spans="2:4" ht="15" customHeight="1" x14ac:dyDescent="0.25">
      <c r="B38985" s="683"/>
      <c r="C38985" s="683"/>
      <c r="D38985" s="684"/>
    </row>
    <row r="38986" spans="2:4" ht="15" customHeight="1" x14ac:dyDescent="0.25">
      <c r="B38986" s="683"/>
      <c r="C38986" s="683"/>
      <c r="D38986" s="684"/>
    </row>
    <row r="38987" spans="2:4" ht="15" customHeight="1" x14ac:dyDescent="0.25">
      <c r="B38987" s="683"/>
      <c r="C38987" s="683"/>
      <c r="D38987" s="684"/>
    </row>
    <row r="38988" spans="2:4" ht="15" customHeight="1" x14ac:dyDescent="0.25">
      <c r="B38988" s="683"/>
      <c r="C38988" s="683"/>
      <c r="D38988" s="684"/>
    </row>
    <row r="38989" spans="2:4" ht="15" customHeight="1" x14ac:dyDescent="0.25">
      <c r="B38989" s="683"/>
      <c r="C38989" s="683"/>
      <c r="D38989" s="684"/>
    </row>
    <row r="38990" spans="2:4" ht="15" customHeight="1" x14ac:dyDescent="0.25">
      <c r="B38990" s="683"/>
      <c r="C38990" s="683"/>
      <c r="D38990" s="684"/>
    </row>
    <row r="38991" spans="2:4" ht="15" customHeight="1" x14ac:dyDescent="0.25">
      <c r="B38991" s="683"/>
      <c r="C38991" s="683"/>
      <c r="D38991" s="684"/>
    </row>
    <row r="38992" spans="2:4" ht="15" customHeight="1" x14ac:dyDescent="0.25">
      <c r="B38992" s="683"/>
      <c r="C38992" s="683"/>
      <c r="D38992" s="684"/>
    </row>
    <row r="38993" spans="2:4" ht="15" customHeight="1" x14ac:dyDescent="0.25">
      <c r="B38993" s="683"/>
      <c r="C38993" s="683"/>
      <c r="D38993" s="684"/>
    </row>
    <row r="38994" spans="2:4" ht="15" customHeight="1" x14ac:dyDescent="0.25">
      <c r="B38994" s="683"/>
      <c r="C38994" s="683"/>
      <c r="D38994" s="684"/>
    </row>
    <row r="38995" spans="2:4" ht="15" customHeight="1" x14ac:dyDescent="0.25">
      <c r="B38995" s="683"/>
      <c r="C38995" s="683"/>
      <c r="D38995" s="684"/>
    </row>
    <row r="38996" spans="2:4" ht="15" customHeight="1" x14ac:dyDescent="0.25">
      <c r="B38996" s="683"/>
      <c r="C38996" s="683"/>
      <c r="D38996" s="684"/>
    </row>
    <row r="38997" spans="2:4" ht="15" customHeight="1" x14ac:dyDescent="0.25">
      <c r="B38997" s="683"/>
      <c r="C38997" s="683"/>
      <c r="D38997" s="684"/>
    </row>
    <row r="38998" spans="2:4" ht="15" customHeight="1" x14ac:dyDescent="0.25">
      <c r="B38998" s="683"/>
      <c r="C38998" s="683"/>
      <c r="D38998" s="684"/>
    </row>
    <row r="38999" spans="2:4" ht="15" customHeight="1" x14ac:dyDescent="0.25">
      <c r="B38999" s="683"/>
      <c r="C38999" s="683"/>
      <c r="D38999" s="684"/>
    </row>
    <row r="39000" spans="2:4" ht="15" customHeight="1" x14ac:dyDescent="0.25">
      <c r="B39000" s="683"/>
      <c r="C39000" s="683"/>
      <c r="D39000" s="684"/>
    </row>
    <row r="39001" spans="2:4" ht="15" customHeight="1" x14ac:dyDescent="0.25">
      <c r="B39001" s="683"/>
      <c r="C39001" s="683"/>
      <c r="D39001" s="684"/>
    </row>
    <row r="39002" spans="2:4" ht="15" customHeight="1" x14ac:dyDescent="0.25">
      <c r="B39002" s="683"/>
      <c r="C39002" s="683"/>
      <c r="D39002" s="684"/>
    </row>
    <row r="39003" spans="2:4" ht="15" customHeight="1" x14ac:dyDescent="0.25">
      <c r="B39003" s="683"/>
      <c r="C39003" s="683"/>
      <c r="D39003" s="684"/>
    </row>
    <row r="39004" spans="2:4" ht="15" customHeight="1" x14ac:dyDescent="0.25">
      <c r="B39004" s="683"/>
      <c r="C39004" s="683"/>
      <c r="D39004" s="684"/>
    </row>
    <row r="39005" spans="2:4" ht="15" customHeight="1" x14ac:dyDescent="0.25">
      <c r="B39005" s="683"/>
      <c r="C39005" s="683"/>
      <c r="D39005" s="684"/>
    </row>
    <row r="39006" spans="2:4" ht="15" customHeight="1" x14ac:dyDescent="0.25">
      <c r="B39006" s="683"/>
      <c r="C39006" s="683"/>
      <c r="D39006" s="684"/>
    </row>
    <row r="39007" spans="2:4" ht="15" customHeight="1" x14ac:dyDescent="0.25">
      <c r="B39007" s="683"/>
      <c r="C39007" s="683"/>
      <c r="D39007" s="684"/>
    </row>
    <row r="39008" spans="2:4" ht="15" customHeight="1" x14ac:dyDescent="0.25">
      <c r="B39008" s="683"/>
      <c r="C39008" s="683"/>
      <c r="D39008" s="684"/>
    </row>
    <row r="39009" spans="2:4" ht="15" customHeight="1" x14ac:dyDescent="0.25">
      <c r="B39009" s="683"/>
      <c r="C39009" s="683"/>
      <c r="D39009" s="684"/>
    </row>
    <row r="39010" spans="2:4" ht="15" customHeight="1" x14ac:dyDescent="0.25">
      <c r="B39010" s="683"/>
      <c r="C39010" s="683"/>
      <c r="D39010" s="684"/>
    </row>
    <row r="39011" spans="2:4" ht="15" customHeight="1" x14ac:dyDescent="0.25">
      <c r="B39011" s="683"/>
      <c r="C39011" s="683"/>
      <c r="D39011" s="684"/>
    </row>
    <row r="39012" spans="2:4" ht="15" customHeight="1" x14ac:dyDescent="0.25">
      <c r="B39012" s="683"/>
      <c r="C39012" s="683"/>
      <c r="D39012" s="684"/>
    </row>
    <row r="39013" spans="2:4" ht="15" customHeight="1" x14ac:dyDescent="0.25">
      <c r="B39013" s="683"/>
      <c r="C39013" s="683"/>
      <c r="D39013" s="684"/>
    </row>
    <row r="39014" spans="2:4" ht="15" customHeight="1" x14ac:dyDescent="0.25">
      <c r="B39014" s="683"/>
      <c r="C39014" s="683"/>
      <c r="D39014" s="684"/>
    </row>
    <row r="39015" spans="2:4" ht="15" customHeight="1" x14ac:dyDescent="0.25">
      <c r="B39015" s="683"/>
      <c r="C39015" s="683"/>
      <c r="D39015" s="684"/>
    </row>
    <row r="39016" spans="2:4" ht="15" customHeight="1" x14ac:dyDescent="0.25">
      <c r="B39016" s="683"/>
      <c r="C39016" s="683"/>
      <c r="D39016" s="684"/>
    </row>
    <row r="39017" spans="2:4" ht="15" customHeight="1" x14ac:dyDescent="0.25">
      <c r="B39017" s="683"/>
      <c r="C39017" s="683"/>
      <c r="D39017" s="684"/>
    </row>
    <row r="39018" spans="2:4" ht="15" customHeight="1" x14ac:dyDescent="0.25">
      <c r="B39018" s="683"/>
      <c r="C39018" s="683"/>
      <c r="D39018" s="684"/>
    </row>
    <row r="39019" spans="2:4" ht="15" customHeight="1" x14ac:dyDescent="0.25">
      <c r="B39019" s="683"/>
      <c r="C39019" s="683"/>
      <c r="D39019" s="684"/>
    </row>
    <row r="39020" spans="2:4" ht="15" customHeight="1" x14ac:dyDescent="0.25">
      <c r="B39020" s="683"/>
      <c r="C39020" s="683"/>
      <c r="D39020" s="684"/>
    </row>
    <row r="39021" spans="2:4" ht="15" customHeight="1" x14ac:dyDescent="0.25">
      <c r="B39021" s="683"/>
      <c r="C39021" s="683"/>
      <c r="D39021" s="684"/>
    </row>
    <row r="39022" spans="2:4" ht="15" customHeight="1" x14ac:dyDescent="0.25">
      <c r="B39022" s="683"/>
      <c r="C39022" s="683"/>
      <c r="D39022" s="684"/>
    </row>
    <row r="39023" spans="2:4" ht="15" customHeight="1" x14ac:dyDescent="0.25">
      <c r="B39023" s="683"/>
      <c r="C39023" s="683"/>
      <c r="D39023" s="684"/>
    </row>
    <row r="39024" spans="2:4" ht="15" customHeight="1" x14ac:dyDescent="0.25">
      <c r="B39024" s="683"/>
      <c r="C39024" s="683"/>
      <c r="D39024" s="684"/>
    </row>
    <row r="39025" spans="2:4" ht="15" customHeight="1" x14ac:dyDescent="0.25">
      <c r="B39025" s="683"/>
      <c r="C39025" s="683"/>
      <c r="D39025" s="684"/>
    </row>
    <row r="39026" spans="2:4" ht="15" customHeight="1" x14ac:dyDescent="0.25">
      <c r="B39026" s="683"/>
      <c r="C39026" s="683"/>
      <c r="D39026" s="684"/>
    </row>
    <row r="39027" spans="2:4" ht="15" customHeight="1" x14ac:dyDescent="0.25">
      <c r="B39027" s="683"/>
      <c r="C39027" s="683"/>
      <c r="D39027" s="684"/>
    </row>
    <row r="39028" spans="2:4" ht="15" customHeight="1" x14ac:dyDescent="0.25">
      <c r="B39028" s="683"/>
      <c r="C39028" s="683"/>
      <c r="D39028" s="684"/>
    </row>
    <row r="39029" spans="2:4" ht="15" customHeight="1" x14ac:dyDescent="0.25">
      <c r="B39029" s="683"/>
      <c r="C39029" s="683"/>
      <c r="D39029" s="684"/>
    </row>
    <row r="39030" spans="2:4" ht="15" customHeight="1" x14ac:dyDescent="0.25">
      <c r="B39030" s="683"/>
      <c r="C39030" s="683"/>
      <c r="D39030" s="684"/>
    </row>
    <row r="39031" spans="2:4" ht="15" customHeight="1" x14ac:dyDescent="0.25">
      <c r="B39031" s="683"/>
      <c r="C39031" s="683"/>
      <c r="D39031" s="684"/>
    </row>
    <row r="39032" spans="2:4" ht="15" customHeight="1" x14ac:dyDescent="0.25">
      <c r="B39032" s="683"/>
      <c r="C39032" s="683"/>
      <c r="D39032" s="684"/>
    </row>
    <row r="39033" spans="2:4" ht="15" customHeight="1" x14ac:dyDescent="0.25">
      <c r="B39033" s="683"/>
      <c r="C39033" s="683"/>
      <c r="D39033" s="684"/>
    </row>
    <row r="39034" spans="2:4" ht="15" customHeight="1" x14ac:dyDescent="0.25">
      <c r="B39034" s="683"/>
      <c r="C39034" s="683"/>
      <c r="D39034" s="684"/>
    </row>
    <row r="39035" spans="2:4" ht="15" customHeight="1" x14ac:dyDescent="0.25">
      <c r="B39035" s="683"/>
      <c r="C39035" s="683"/>
      <c r="D39035" s="684"/>
    </row>
    <row r="39036" spans="2:4" ht="15" customHeight="1" x14ac:dyDescent="0.25">
      <c r="B39036" s="683"/>
      <c r="C39036" s="683"/>
      <c r="D39036" s="684"/>
    </row>
    <row r="39037" spans="2:4" ht="15" customHeight="1" x14ac:dyDescent="0.25">
      <c r="B39037" s="683"/>
      <c r="C39037" s="683"/>
      <c r="D39037" s="684"/>
    </row>
    <row r="39038" spans="2:4" ht="15" customHeight="1" x14ac:dyDescent="0.25">
      <c r="B39038" s="683"/>
      <c r="C39038" s="683"/>
      <c r="D39038" s="684"/>
    </row>
    <row r="39039" spans="2:4" ht="15" customHeight="1" x14ac:dyDescent="0.25">
      <c r="B39039" s="683"/>
      <c r="C39039" s="683"/>
      <c r="D39039" s="684"/>
    </row>
    <row r="39040" spans="2:4" ht="15" customHeight="1" x14ac:dyDescent="0.25">
      <c r="B39040" s="683"/>
      <c r="C39040" s="683"/>
      <c r="D39040" s="684"/>
    </row>
    <row r="39041" spans="2:4" ht="15" customHeight="1" x14ac:dyDescent="0.25">
      <c r="B39041" s="683"/>
      <c r="C39041" s="683"/>
      <c r="D39041" s="684"/>
    </row>
    <row r="39042" spans="2:4" ht="15" customHeight="1" x14ac:dyDescent="0.25">
      <c r="B39042" s="683"/>
      <c r="C39042" s="683"/>
      <c r="D39042" s="684"/>
    </row>
    <row r="39043" spans="2:4" ht="15" customHeight="1" x14ac:dyDescent="0.25">
      <c r="B39043" s="683"/>
      <c r="C39043" s="683"/>
      <c r="D39043" s="684"/>
    </row>
    <row r="39044" spans="2:4" ht="15" customHeight="1" x14ac:dyDescent="0.25">
      <c r="B39044" s="683"/>
      <c r="C39044" s="683"/>
      <c r="D39044" s="684"/>
    </row>
    <row r="39045" spans="2:4" ht="15" customHeight="1" x14ac:dyDescent="0.25">
      <c r="B39045" s="683"/>
      <c r="C39045" s="683"/>
      <c r="D39045" s="684"/>
    </row>
    <row r="39046" spans="2:4" ht="15" customHeight="1" x14ac:dyDescent="0.25">
      <c r="B39046" s="683"/>
      <c r="C39046" s="683"/>
      <c r="D39046" s="684"/>
    </row>
    <row r="39047" spans="2:4" ht="15" customHeight="1" x14ac:dyDescent="0.25">
      <c r="B39047" s="683"/>
      <c r="C39047" s="683"/>
      <c r="D39047" s="684"/>
    </row>
    <row r="39048" spans="2:4" ht="15" customHeight="1" x14ac:dyDescent="0.25">
      <c r="B39048" s="683"/>
      <c r="C39048" s="683"/>
      <c r="D39048" s="684"/>
    </row>
    <row r="39049" spans="2:4" ht="15" customHeight="1" x14ac:dyDescent="0.25">
      <c r="B39049" s="683"/>
      <c r="C39049" s="683"/>
      <c r="D39049" s="684"/>
    </row>
    <row r="39050" spans="2:4" ht="15" customHeight="1" x14ac:dyDescent="0.25">
      <c r="B39050" s="683"/>
      <c r="C39050" s="683"/>
      <c r="D39050" s="684"/>
    </row>
    <row r="39051" spans="2:4" ht="15" customHeight="1" x14ac:dyDescent="0.25">
      <c r="B39051" s="683"/>
      <c r="C39051" s="683"/>
      <c r="D39051" s="684"/>
    </row>
    <row r="39052" spans="2:4" ht="15" customHeight="1" x14ac:dyDescent="0.25">
      <c r="B39052" s="683"/>
      <c r="C39052" s="683"/>
      <c r="D39052" s="684"/>
    </row>
    <row r="39053" spans="2:4" ht="15" customHeight="1" x14ac:dyDescent="0.25">
      <c r="B39053" s="683"/>
      <c r="C39053" s="683"/>
      <c r="D39053" s="684"/>
    </row>
    <row r="39054" spans="2:4" ht="15" customHeight="1" x14ac:dyDescent="0.25">
      <c r="B39054" s="683"/>
      <c r="C39054" s="683"/>
      <c r="D39054" s="684"/>
    </row>
    <row r="39055" spans="2:4" ht="15" customHeight="1" x14ac:dyDescent="0.25">
      <c r="B39055" s="683"/>
      <c r="C39055" s="683"/>
      <c r="D39055" s="684"/>
    </row>
    <row r="39056" spans="2:4" ht="15" customHeight="1" x14ac:dyDescent="0.25">
      <c r="B39056" s="683"/>
      <c r="C39056" s="683"/>
      <c r="D39056" s="684"/>
    </row>
    <row r="39057" spans="2:4" ht="15" customHeight="1" x14ac:dyDescent="0.25">
      <c r="B39057" s="683"/>
      <c r="C39057" s="683"/>
      <c r="D39057" s="684"/>
    </row>
    <row r="39058" spans="2:4" ht="15" customHeight="1" x14ac:dyDescent="0.25">
      <c r="B39058" s="683"/>
      <c r="C39058" s="683"/>
      <c r="D39058" s="684"/>
    </row>
    <row r="39059" spans="2:4" ht="15" customHeight="1" x14ac:dyDescent="0.25">
      <c r="B39059" s="683"/>
      <c r="C39059" s="683"/>
      <c r="D39059" s="684"/>
    </row>
    <row r="39060" spans="2:4" ht="15" customHeight="1" x14ac:dyDescent="0.25">
      <c r="B39060" s="683"/>
      <c r="C39060" s="683"/>
      <c r="D39060" s="684"/>
    </row>
    <row r="39061" spans="2:4" ht="15" customHeight="1" x14ac:dyDescent="0.25">
      <c r="B39061" s="683"/>
      <c r="C39061" s="683"/>
      <c r="D39061" s="684"/>
    </row>
    <row r="39062" spans="2:4" ht="15" customHeight="1" x14ac:dyDescent="0.25">
      <c r="B39062" s="683"/>
      <c r="C39062" s="683"/>
      <c r="D39062" s="684"/>
    </row>
    <row r="39063" spans="2:4" ht="15" customHeight="1" x14ac:dyDescent="0.25">
      <c r="B39063" s="683"/>
      <c r="C39063" s="683"/>
      <c r="D39063" s="684"/>
    </row>
    <row r="39064" spans="2:4" ht="15" customHeight="1" x14ac:dyDescent="0.25">
      <c r="B39064" s="683"/>
      <c r="C39064" s="683"/>
      <c r="D39064" s="684"/>
    </row>
    <row r="39065" spans="2:4" ht="15" customHeight="1" x14ac:dyDescent="0.25">
      <c r="B39065" s="683"/>
      <c r="C39065" s="683"/>
      <c r="D39065" s="684"/>
    </row>
    <row r="39066" spans="2:4" ht="15" customHeight="1" x14ac:dyDescent="0.25">
      <c r="B39066" s="683"/>
      <c r="C39066" s="683"/>
      <c r="D39066" s="684"/>
    </row>
    <row r="39067" spans="2:4" ht="15" customHeight="1" x14ac:dyDescent="0.25">
      <c r="B39067" s="683"/>
      <c r="C39067" s="683"/>
      <c r="D39067" s="684"/>
    </row>
    <row r="39068" spans="2:4" ht="15" customHeight="1" x14ac:dyDescent="0.25">
      <c r="B39068" s="683"/>
      <c r="C39068" s="683"/>
      <c r="D39068" s="684"/>
    </row>
    <row r="39069" spans="2:4" ht="15" customHeight="1" x14ac:dyDescent="0.25">
      <c r="B39069" s="683"/>
      <c r="C39069" s="683"/>
      <c r="D39069" s="684"/>
    </row>
    <row r="39070" spans="2:4" ht="15" customHeight="1" x14ac:dyDescent="0.25">
      <c r="B39070" s="683"/>
      <c r="C39070" s="683"/>
      <c r="D39070" s="684"/>
    </row>
    <row r="39071" spans="2:4" ht="15" customHeight="1" x14ac:dyDescent="0.25">
      <c r="B39071" s="683"/>
      <c r="C39071" s="683"/>
      <c r="D39071" s="684"/>
    </row>
    <row r="39072" spans="2:4" ht="15" customHeight="1" x14ac:dyDescent="0.25">
      <c r="B39072" s="683"/>
      <c r="C39072" s="683"/>
      <c r="D39072" s="684"/>
    </row>
    <row r="39073" spans="2:4" ht="15" customHeight="1" x14ac:dyDescent="0.25">
      <c r="B39073" s="683"/>
      <c r="C39073" s="683"/>
      <c r="D39073" s="684"/>
    </row>
    <row r="39074" spans="2:4" ht="15" customHeight="1" x14ac:dyDescent="0.25">
      <c r="B39074" s="683"/>
      <c r="C39074" s="683"/>
      <c r="D39074" s="684"/>
    </row>
    <row r="39075" spans="2:4" ht="15" customHeight="1" x14ac:dyDescent="0.25">
      <c r="B39075" s="683"/>
      <c r="C39075" s="683"/>
      <c r="D39075" s="684"/>
    </row>
    <row r="39076" spans="2:4" ht="15" customHeight="1" x14ac:dyDescent="0.25">
      <c r="B39076" s="683"/>
      <c r="C39076" s="683"/>
      <c r="D39076" s="684"/>
    </row>
    <row r="39077" spans="2:4" ht="15" customHeight="1" x14ac:dyDescent="0.25">
      <c r="B39077" s="683"/>
      <c r="C39077" s="683"/>
      <c r="D39077" s="684"/>
    </row>
    <row r="39078" spans="2:4" ht="15" customHeight="1" x14ac:dyDescent="0.25">
      <c r="B39078" s="683"/>
      <c r="C39078" s="683"/>
      <c r="D39078" s="684"/>
    </row>
    <row r="39079" spans="2:4" ht="15" customHeight="1" x14ac:dyDescent="0.25">
      <c r="B39079" s="683"/>
      <c r="C39079" s="683"/>
      <c r="D39079" s="684"/>
    </row>
    <row r="39080" spans="2:4" ht="15" customHeight="1" x14ac:dyDescent="0.25">
      <c r="B39080" s="683"/>
      <c r="C39080" s="683"/>
      <c r="D39080" s="684"/>
    </row>
    <row r="39081" spans="2:4" ht="15" customHeight="1" x14ac:dyDescent="0.25">
      <c r="B39081" s="683"/>
      <c r="C39081" s="683"/>
      <c r="D39081" s="684"/>
    </row>
    <row r="39082" spans="2:4" ht="15" customHeight="1" x14ac:dyDescent="0.25">
      <c r="B39082" s="683"/>
      <c r="C39082" s="683"/>
      <c r="D39082" s="684"/>
    </row>
    <row r="39083" spans="2:4" ht="15" customHeight="1" x14ac:dyDescent="0.25">
      <c r="B39083" s="683"/>
      <c r="C39083" s="683"/>
      <c r="D39083" s="684"/>
    </row>
    <row r="39084" spans="2:4" ht="15" customHeight="1" x14ac:dyDescent="0.25">
      <c r="B39084" s="683"/>
      <c r="C39084" s="683"/>
      <c r="D39084" s="684"/>
    </row>
    <row r="39085" spans="2:4" ht="15" customHeight="1" x14ac:dyDescent="0.25">
      <c r="B39085" s="683"/>
      <c r="C39085" s="683"/>
      <c r="D39085" s="684"/>
    </row>
    <row r="39086" spans="2:4" ht="15" customHeight="1" x14ac:dyDescent="0.25">
      <c r="B39086" s="683"/>
      <c r="C39086" s="683"/>
      <c r="D39086" s="684"/>
    </row>
    <row r="39087" spans="2:4" ht="15" customHeight="1" x14ac:dyDescent="0.25">
      <c r="B39087" s="683"/>
      <c r="C39087" s="683"/>
      <c r="D39087" s="684"/>
    </row>
    <row r="39088" spans="2:4" ht="15" customHeight="1" x14ac:dyDescent="0.25">
      <c r="B39088" s="683"/>
      <c r="C39088" s="683"/>
      <c r="D39088" s="684"/>
    </row>
    <row r="39089" spans="2:4" ht="15" customHeight="1" x14ac:dyDescent="0.25">
      <c r="B39089" s="683"/>
      <c r="C39089" s="683"/>
      <c r="D39089" s="684"/>
    </row>
    <row r="39090" spans="2:4" ht="15" customHeight="1" x14ac:dyDescent="0.25">
      <c r="B39090" s="683"/>
      <c r="C39090" s="683"/>
      <c r="D39090" s="684"/>
    </row>
    <row r="39091" spans="2:4" ht="15" customHeight="1" x14ac:dyDescent="0.25">
      <c r="B39091" s="683"/>
      <c r="C39091" s="683"/>
      <c r="D39091" s="684"/>
    </row>
    <row r="39092" spans="2:4" ht="15" customHeight="1" x14ac:dyDescent="0.25">
      <c r="B39092" s="683"/>
      <c r="C39092" s="683"/>
      <c r="D39092" s="684"/>
    </row>
    <row r="39093" spans="2:4" ht="15" customHeight="1" x14ac:dyDescent="0.25">
      <c r="B39093" s="683"/>
      <c r="C39093" s="683"/>
      <c r="D39093" s="684"/>
    </row>
    <row r="39094" spans="2:4" ht="15" customHeight="1" x14ac:dyDescent="0.25">
      <c r="B39094" s="683"/>
      <c r="C39094" s="683"/>
      <c r="D39094" s="684"/>
    </row>
    <row r="39095" spans="2:4" ht="15" customHeight="1" x14ac:dyDescent="0.25">
      <c r="B39095" s="683"/>
      <c r="C39095" s="683"/>
      <c r="D39095" s="684"/>
    </row>
    <row r="39096" spans="2:4" ht="15" customHeight="1" x14ac:dyDescent="0.25">
      <c r="B39096" s="683"/>
      <c r="C39096" s="683"/>
      <c r="D39096" s="684"/>
    </row>
    <row r="39097" spans="2:4" ht="15" customHeight="1" x14ac:dyDescent="0.25">
      <c r="B39097" s="683"/>
      <c r="C39097" s="683"/>
      <c r="D39097" s="684"/>
    </row>
    <row r="39098" spans="2:4" ht="15" customHeight="1" x14ac:dyDescent="0.25">
      <c r="B39098" s="683"/>
      <c r="C39098" s="683"/>
      <c r="D39098" s="684"/>
    </row>
    <row r="39099" spans="2:4" ht="15" customHeight="1" x14ac:dyDescent="0.25">
      <c r="B39099" s="683"/>
      <c r="C39099" s="683"/>
      <c r="D39099" s="684"/>
    </row>
    <row r="39100" spans="2:4" ht="15" customHeight="1" x14ac:dyDescent="0.25">
      <c r="B39100" s="683"/>
      <c r="C39100" s="683"/>
      <c r="D39100" s="684"/>
    </row>
    <row r="39101" spans="2:4" ht="15" customHeight="1" x14ac:dyDescent="0.25">
      <c r="B39101" s="683"/>
      <c r="C39101" s="683"/>
      <c r="D39101" s="684"/>
    </row>
    <row r="39102" spans="2:4" ht="15" customHeight="1" x14ac:dyDescent="0.25">
      <c r="B39102" s="683"/>
      <c r="C39102" s="683"/>
      <c r="D39102" s="684"/>
    </row>
    <row r="39103" spans="2:4" ht="15" customHeight="1" x14ac:dyDescent="0.25">
      <c r="B39103" s="683"/>
      <c r="C39103" s="683"/>
      <c r="D39103" s="684"/>
    </row>
    <row r="39104" spans="2:4" ht="15" customHeight="1" x14ac:dyDescent="0.25">
      <c r="B39104" s="683"/>
      <c r="C39104" s="683"/>
      <c r="D39104" s="684"/>
    </row>
    <row r="39105" spans="2:4" ht="15" customHeight="1" x14ac:dyDescent="0.25">
      <c r="B39105" s="683"/>
      <c r="C39105" s="683"/>
      <c r="D39105" s="684"/>
    </row>
    <row r="39106" spans="2:4" ht="15" customHeight="1" x14ac:dyDescent="0.25">
      <c r="B39106" s="683"/>
      <c r="C39106" s="683"/>
      <c r="D39106" s="684"/>
    </row>
    <row r="39107" spans="2:4" ht="15" customHeight="1" x14ac:dyDescent="0.25">
      <c r="B39107" s="683"/>
      <c r="C39107" s="683"/>
      <c r="D39107" s="684"/>
    </row>
    <row r="39108" spans="2:4" ht="15" customHeight="1" x14ac:dyDescent="0.25">
      <c r="B39108" s="683"/>
      <c r="C39108" s="683"/>
      <c r="D39108" s="684"/>
    </row>
    <row r="39109" spans="2:4" ht="15" customHeight="1" x14ac:dyDescent="0.25">
      <c r="B39109" s="683"/>
      <c r="C39109" s="683"/>
      <c r="D39109" s="684"/>
    </row>
    <row r="39110" spans="2:4" ht="15" customHeight="1" x14ac:dyDescent="0.25">
      <c r="B39110" s="683"/>
      <c r="C39110" s="683"/>
      <c r="D39110" s="684"/>
    </row>
    <row r="39111" spans="2:4" ht="15" customHeight="1" x14ac:dyDescent="0.25">
      <c r="B39111" s="683"/>
      <c r="C39111" s="683"/>
      <c r="D39111" s="684"/>
    </row>
    <row r="39112" spans="2:4" ht="15" customHeight="1" x14ac:dyDescent="0.25">
      <c r="B39112" s="683"/>
      <c r="C39112" s="683"/>
      <c r="D39112" s="684"/>
    </row>
    <row r="39113" spans="2:4" ht="15" customHeight="1" x14ac:dyDescent="0.25">
      <c r="B39113" s="683"/>
      <c r="C39113" s="683"/>
      <c r="D39113" s="684"/>
    </row>
    <row r="39114" spans="2:4" ht="15" customHeight="1" x14ac:dyDescent="0.25">
      <c r="B39114" s="683"/>
      <c r="C39114" s="683"/>
      <c r="D39114" s="684"/>
    </row>
    <row r="39115" spans="2:4" ht="15" customHeight="1" x14ac:dyDescent="0.25">
      <c r="B39115" s="683"/>
      <c r="C39115" s="683"/>
      <c r="D39115" s="684"/>
    </row>
    <row r="39116" spans="2:4" ht="15" customHeight="1" x14ac:dyDescent="0.25">
      <c r="B39116" s="683"/>
      <c r="C39116" s="683"/>
      <c r="D39116" s="684"/>
    </row>
    <row r="39117" spans="2:4" ht="15" customHeight="1" x14ac:dyDescent="0.25">
      <c r="B39117" s="683"/>
      <c r="C39117" s="683"/>
      <c r="D39117" s="684"/>
    </row>
    <row r="39118" spans="2:4" ht="15" customHeight="1" x14ac:dyDescent="0.25">
      <c r="B39118" s="683"/>
      <c r="C39118" s="683"/>
      <c r="D39118" s="684"/>
    </row>
    <row r="39119" spans="2:4" ht="15" customHeight="1" x14ac:dyDescent="0.25">
      <c r="B39119" s="683"/>
      <c r="C39119" s="683"/>
      <c r="D39119" s="684"/>
    </row>
    <row r="39120" spans="2:4" ht="15" customHeight="1" x14ac:dyDescent="0.25">
      <c r="B39120" s="683"/>
      <c r="C39120" s="683"/>
      <c r="D39120" s="684"/>
    </row>
    <row r="39121" spans="2:4" ht="15" customHeight="1" x14ac:dyDescent="0.25">
      <c r="B39121" s="683"/>
      <c r="C39121" s="683"/>
      <c r="D39121" s="684"/>
    </row>
    <row r="39122" spans="2:4" ht="15" customHeight="1" x14ac:dyDescent="0.25">
      <c r="B39122" s="683"/>
      <c r="C39122" s="683"/>
      <c r="D39122" s="684"/>
    </row>
    <row r="39123" spans="2:4" ht="15" customHeight="1" x14ac:dyDescent="0.25">
      <c r="B39123" s="683"/>
      <c r="C39123" s="683"/>
      <c r="D39123" s="684"/>
    </row>
    <row r="39124" spans="2:4" ht="15" customHeight="1" x14ac:dyDescent="0.25">
      <c r="B39124" s="683"/>
      <c r="C39124" s="683"/>
      <c r="D39124" s="684"/>
    </row>
    <row r="39125" spans="2:4" ht="15" customHeight="1" x14ac:dyDescent="0.25">
      <c r="B39125" s="683"/>
      <c r="C39125" s="683"/>
      <c r="D39125" s="684"/>
    </row>
    <row r="39126" spans="2:4" ht="15" customHeight="1" x14ac:dyDescent="0.25">
      <c r="B39126" s="683"/>
      <c r="C39126" s="683"/>
      <c r="D39126" s="684"/>
    </row>
    <row r="39127" spans="2:4" ht="15" customHeight="1" x14ac:dyDescent="0.25">
      <c r="B39127" s="683"/>
      <c r="C39127" s="683"/>
      <c r="D39127" s="684"/>
    </row>
    <row r="39128" spans="2:4" ht="15" customHeight="1" x14ac:dyDescent="0.25">
      <c r="B39128" s="683"/>
      <c r="C39128" s="683"/>
      <c r="D39128" s="684"/>
    </row>
    <row r="39129" spans="2:4" ht="15" customHeight="1" x14ac:dyDescent="0.25">
      <c r="B39129" s="683"/>
      <c r="C39129" s="683"/>
      <c r="D39129" s="684"/>
    </row>
    <row r="39130" spans="2:4" ht="15" customHeight="1" x14ac:dyDescent="0.25">
      <c r="B39130" s="683"/>
      <c r="C39130" s="683"/>
      <c r="D39130" s="684"/>
    </row>
    <row r="39131" spans="2:4" ht="15" customHeight="1" x14ac:dyDescent="0.25">
      <c r="B39131" s="683"/>
      <c r="C39131" s="683"/>
      <c r="D39131" s="684"/>
    </row>
    <row r="39132" spans="2:4" ht="15" customHeight="1" x14ac:dyDescent="0.25">
      <c r="B39132" s="683"/>
      <c r="C39132" s="683"/>
      <c r="D39132" s="684"/>
    </row>
    <row r="39133" spans="2:4" ht="15" customHeight="1" x14ac:dyDescent="0.25">
      <c r="B39133" s="683"/>
      <c r="C39133" s="683"/>
      <c r="D39133" s="684"/>
    </row>
    <row r="39134" spans="2:4" ht="15" customHeight="1" x14ac:dyDescent="0.25">
      <c r="B39134" s="683"/>
      <c r="C39134" s="683"/>
      <c r="D39134" s="684"/>
    </row>
    <row r="39135" spans="2:4" ht="15" customHeight="1" x14ac:dyDescent="0.25">
      <c r="B39135" s="683"/>
      <c r="C39135" s="683"/>
      <c r="D39135" s="684"/>
    </row>
    <row r="39136" spans="2:4" ht="15" customHeight="1" x14ac:dyDescent="0.25">
      <c r="B39136" s="683"/>
      <c r="C39136" s="683"/>
      <c r="D39136" s="684"/>
    </row>
    <row r="39137" spans="2:4" ht="15" customHeight="1" x14ac:dyDescent="0.25">
      <c r="B39137" s="683"/>
      <c r="C39137" s="683"/>
      <c r="D39137" s="684"/>
    </row>
    <row r="39138" spans="2:4" ht="15" customHeight="1" x14ac:dyDescent="0.25">
      <c r="B39138" s="683"/>
      <c r="C39138" s="683"/>
      <c r="D39138" s="684"/>
    </row>
    <row r="39139" spans="2:4" ht="15" customHeight="1" x14ac:dyDescent="0.25">
      <c r="B39139" s="683"/>
      <c r="C39139" s="683"/>
      <c r="D39139" s="684"/>
    </row>
    <row r="39140" spans="2:4" ht="15" customHeight="1" x14ac:dyDescent="0.25">
      <c r="B39140" s="683"/>
      <c r="C39140" s="683"/>
      <c r="D39140" s="684"/>
    </row>
    <row r="39141" spans="2:4" ht="15" customHeight="1" x14ac:dyDescent="0.25">
      <c r="B39141" s="683"/>
      <c r="C39141" s="683"/>
      <c r="D39141" s="684"/>
    </row>
    <row r="39142" spans="2:4" ht="15" customHeight="1" x14ac:dyDescent="0.25">
      <c r="B39142" s="683"/>
      <c r="C39142" s="683"/>
      <c r="D39142" s="684"/>
    </row>
    <row r="39143" spans="2:4" ht="15" customHeight="1" x14ac:dyDescent="0.25">
      <c r="B39143" s="683"/>
      <c r="C39143" s="683"/>
      <c r="D39143" s="684"/>
    </row>
    <row r="39144" spans="2:4" ht="15" customHeight="1" x14ac:dyDescent="0.25">
      <c r="B39144" s="683"/>
      <c r="C39144" s="683"/>
      <c r="D39144" s="684"/>
    </row>
    <row r="39145" spans="2:4" ht="15" customHeight="1" x14ac:dyDescent="0.25">
      <c r="B39145" s="683"/>
      <c r="C39145" s="683"/>
      <c r="D39145" s="684"/>
    </row>
    <row r="39146" spans="2:4" ht="15" customHeight="1" x14ac:dyDescent="0.25">
      <c r="B39146" s="683"/>
      <c r="C39146" s="683"/>
      <c r="D39146" s="684"/>
    </row>
    <row r="39147" spans="2:4" ht="15" customHeight="1" x14ac:dyDescent="0.25">
      <c r="B39147" s="683"/>
      <c r="C39147" s="683"/>
      <c r="D39147" s="684"/>
    </row>
    <row r="39148" spans="2:4" ht="15" customHeight="1" x14ac:dyDescent="0.25">
      <c r="B39148" s="683"/>
      <c r="C39148" s="683"/>
      <c r="D39148" s="684"/>
    </row>
    <row r="39149" spans="2:4" ht="15" customHeight="1" x14ac:dyDescent="0.25">
      <c r="B39149" s="683"/>
      <c r="C39149" s="683"/>
      <c r="D39149" s="684"/>
    </row>
    <row r="39150" spans="2:4" ht="15" customHeight="1" x14ac:dyDescent="0.25">
      <c r="B39150" s="683"/>
      <c r="C39150" s="683"/>
      <c r="D39150" s="684"/>
    </row>
    <row r="39151" spans="2:4" ht="15" customHeight="1" x14ac:dyDescent="0.25">
      <c r="B39151" s="683"/>
      <c r="C39151" s="683"/>
      <c r="D39151" s="684"/>
    </row>
    <row r="39152" spans="2:4" ht="15" customHeight="1" x14ac:dyDescent="0.25">
      <c r="B39152" s="683"/>
      <c r="C39152" s="683"/>
      <c r="D39152" s="684"/>
    </row>
    <row r="39153" spans="2:4" ht="15" customHeight="1" x14ac:dyDescent="0.25">
      <c r="B39153" s="683"/>
      <c r="C39153" s="683"/>
      <c r="D39153" s="684"/>
    </row>
    <row r="39154" spans="2:4" ht="15" customHeight="1" x14ac:dyDescent="0.25">
      <c r="B39154" s="683"/>
      <c r="C39154" s="683"/>
      <c r="D39154" s="684"/>
    </row>
    <row r="39155" spans="2:4" ht="15" customHeight="1" x14ac:dyDescent="0.25">
      <c r="B39155" s="683"/>
      <c r="C39155" s="683"/>
      <c r="D39155" s="684"/>
    </row>
    <row r="39156" spans="2:4" ht="15" customHeight="1" x14ac:dyDescent="0.25">
      <c r="B39156" s="683"/>
      <c r="C39156" s="683"/>
      <c r="D39156" s="684"/>
    </row>
    <row r="39157" spans="2:4" ht="15" customHeight="1" x14ac:dyDescent="0.25">
      <c r="B39157" s="683"/>
      <c r="C39157" s="683"/>
      <c r="D39157" s="684"/>
    </row>
    <row r="39158" spans="2:4" ht="15" customHeight="1" x14ac:dyDescent="0.25">
      <c r="B39158" s="683"/>
      <c r="C39158" s="683"/>
      <c r="D39158" s="684"/>
    </row>
    <row r="39159" spans="2:4" ht="15" customHeight="1" x14ac:dyDescent="0.25">
      <c r="B39159" s="683"/>
      <c r="C39159" s="683"/>
      <c r="D39159" s="684"/>
    </row>
    <row r="39160" spans="2:4" ht="15" customHeight="1" x14ac:dyDescent="0.25">
      <c r="B39160" s="683"/>
      <c r="C39160" s="683"/>
      <c r="D39160" s="684"/>
    </row>
    <row r="39161" spans="2:4" ht="15" customHeight="1" x14ac:dyDescent="0.25">
      <c r="B39161" s="683"/>
      <c r="C39161" s="683"/>
      <c r="D39161" s="684"/>
    </row>
    <row r="39162" spans="2:4" ht="15" customHeight="1" x14ac:dyDescent="0.25">
      <c r="B39162" s="683"/>
      <c r="C39162" s="683"/>
      <c r="D39162" s="684"/>
    </row>
    <row r="39163" spans="2:4" ht="15" customHeight="1" x14ac:dyDescent="0.25">
      <c r="B39163" s="683"/>
      <c r="C39163" s="683"/>
      <c r="D39163" s="684"/>
    </row>
    <row r="39164" spans="2:4" ht="15" customHeight="1" x14ac:dyDescent="0.25">
      <c r="B39164" s="683"/>
      <c r="C39164" s="683"/>
      <c r="D39164" s="684"/>
    </row>
    <row r="39165" spans="2:4" ht="15" customHeight="1" x14ac:dyDescent="0.25">
      <c r="B39165" s="683"/>
      <c r="C39165" s="683"/>
      <c r="D39165" s="684"/>
    </row>
    <row r="39166" spans="2:4" ht="15" customHeight="1" x14ac:dyDescent="0.25">
      <c r="B39166" s="683"/>
      <c r="C39166" s="683"/>
      <c r="D39166" s="684"/>
    </row>
    <row r="39167" spans="2:4" ht="15" customHeight="1" x14ac:dyDescent="0.25">
      <c r="B39167" s="683"/>
      <c r="C39167" s="683"/>
      <c r="D39167" s="684"/>
    </row>
    <row r="39168" spans="2:4" ht="15" customHeight="1" x14ac:dyDescent="0.25">
      <c r="B39168" s="683"/>
      <c r="C39168" s="683"/>
      <c r="D39168" s="684"/>
    </row>
    <row r="39169" spans="2:4" ht="15" customHeight="1" x14ac:dyDescent="0.25">
      <c r="B39169" s="683"/>
      <c r="C39169" s="683"/>
      <c r="D39169" s="684"/>
    </row>
    <row r="39170" spans="2:4" ht="15" customHeight="1" x14ac:dyDescent="0.25">
      <c r="B39170" s="683"/>
      <c r="C39170" s="683"/>
      <c r="D39170" s="684"/>
    </row>
    <row r="39171" spans="2:4" ht="15" customHeight="1" x14ac:dyDescent="0.25">
      <c r="B39171" s="683"/>
      <c r="C39171" s="683"/>
      <c r="D39171" s="684"/>
    </row>
    <row r="39172" spans="2:4" ht="15" customHeight="1" x14ac:dyDescent="0.25">
      <c r="B39172" s="683"/>
      <c r="C39172" s="683"/>
      <c r="D39172" s="684"/>
    </row>
    <row r="39173" spans="2:4" ht="15" customHeight="1" x14ac:dyDescent="0.25">
      <c r="B39173" s="683"/>
      <c r="C39173" s="683"/>
      <c r="D39173" s="684"/>
    </row>
    <row r="39174" spans="2:4" ht="15" customHeight="1" x14ac:dyDescent="0.25">
      <c r="B39174" s="683"/>
      <c r="C39174" s="683"/>
      <c r="D39174" s="684"/>
    </row>
    <row r="39175" spans="2:4" ht="15" customHeight="1" x14ac:dyDescent="0.25">
      <c r="B39175" s="683"/>
      <c r="C39175" s="683"/>
      <c r="D39175" s="684"/>
    </row>
    <row r="39176" spans="2:4" ht="15" customHeight="1" x14ac:dyDescent="0.25">
      <c r="B39176" s="683"/>
      <c r="C39176" s="683"/>
      <c r="D39176" s="684"/>
    </row>
    <row r="39177" spans="2:4" ht="15" customHeight="1" x14ac:dyDescent="0.25">
      <c r="B39177" s="683"/>
      <c r="C39177" s="683"/>
      <c r="D39177" s="684"/>
    </row>
    <row r="39178" spans="2:4" ht="15" customHeight="1" x14ac:dyDescent="0.25">
      <c r="B39178" s="683"/>
      <c r="C39178" s="683"/>
      <c r="D39178" s="684"/>
    </row>
    <row r="39179" spans="2:4" ht="15" customHeight="1" x14ac:dyDescent="0.25">
      <c r="B39179" s="683"/>
      <c r="C39179" s="683"/>
      <c r="D39179" s="684"/>
    </row>
    <row r="39180" spans="2:4" ht="15" customHeight="1" x14ac:dyDescent="0.25">
      <c r="B39180" s="683"/>
      <c r="C39180" s="683"/>
      <c r="D39180" s="684"/>
    </row>
    <row r="39181" spans="2:4" ht="15" customHeight="1" x14ac:dyDescent="0.25">
      <c r="B39181" s="683"/>
      <c r="C39181" s="683"/>
      <c r="D39181" s="684"/>
    </row>
    <row r="39182" spans="2:4" ht="15" customHeight="1" x14ac:dyDescent="0.25">
      <c r="B39182" s="683"/>
      <c r="C39182" s="683"/>
      <c r="D39182" s="684"/>
    </row>
    <row r="39183" spans="2:4" ht="15" customHeight="1" x14ac:dyDescent="0.25">
      <c r="B39183" s="683"/>
      <c r="C39183" s="683"/>
      <c r="D39183" s="684"/>
    </row>
    <row r="39184" spans="2:4" ht="15" customHeight="1" x14ac:dyDescent="0.25">
      <c r="B39184" s="683"/>
      <c r="C39184" s="683"/>
      <c r="D39184" s="684"/>
    </row>
    <row r="39185" spans="2:4" ht="15" customHeight="1" x14ac:dyDescent="0.25">
      <c r="B39185" s="683"/>
      <c r="C39185" s="683"/>
      <c r="D39185" s="684"/>
    </row>
    <row r="39186" spans="2:4" ht="15" customHeight="1" x14ac:dyDescent="0.25">
      <c r="B39186" s="683"/>
      <c r="C39186" s="683"/>
      <c r="D39186" s="684"/>
    </row>
    <row r="39187" spans="2:4" ht="15" customHeight="1" x14ac:dyDescent="0.25">
      <c r="B39187" s="683"/>
      <c r="C39187" s="683"/>
      <c r="D39187" s="684"/>
    </row>
    <row r="39188" spans="2:4" ht="15" customHeight="1" x14ac:dyDescent="0.25">
      <c r="B39188" s="683"/>
      <c r="C39188" s="683"/>
      <c r="D39188" s="684"/>
    </row>
    <row r="39189" spans="2:4" ht="15" customHeight="1" x14ac:dyDescent="0.25">
      <c r="B39189" s="683"/>
      <c r="C39189" s="683"/>
      <c r="D39189" s="684"/>
    </row>
    <row r="39190" spans="2:4" ht="15" customHeight="1" x14ac:dyDescent="0.25">
      <c r="B39190" s="683"/>
      <c r="C39190" s="683"/>
      <c r="D39190" s="684"/>
    </row>
    <row r="39191" spans="2:4" ht="15" customHeight="1" x14ac:dyDescent="0.25">
      <c r="B39191" s="683"/>
      <c r="C39191" s="683"/>
      <c r="D39191" s="684"/>
    </row>
    <row r="39192" spans="2:4" ht="15" customHeight="1" x14ac:dyDescent="0.25">
      <c r="B39192" s="683"/>
      <c r="C39192" s="683"/>
      <c r="D39192" s="684"/>
    </row>
    <row r="39193" spans="2:4" ht="15" customHeight="1" x14ac:dyDescent="0.25">
      <c r="B39193" s="683"/>
      <c r="C39193" s="683"/>
      <c r="D39193" s="684"/>
    </row>
    <row r="39194" spans="2:4" ht="15" customHeight="1" x14ac:dyDescent="0.25">
      <c r="B39194" s="683"/>
      <c r="C39194" s="683"/>
      <c r="D39194" s="684"/>
    </row>
    <row r="39195" spans="2:4" ht="15" customHeight="1" x14ac:dyDescent="0.25">
      <c r="B39195" s="683"/>
      <c r="C39195" s="683"/>
      <c r="D39195" s="684"/>
    </row>
    <row r="39196" spans="2:4" ht="15" customHeight="1" x14ac:dyDescent="0.25">
      <c r="B39196" s="683"/>
      <c r="C39196" s="683"/>
      <c r="D39196" s="684"/>
    </row>
    <row r="39197" spans="2:4" ht="15" customHeight="1" x14ac:dyDescent="0.25">
      <c r="B39197" s="683"/>
      <c r="C39197" s="683"/>
      <c r="D39197" s="684"/>
    </row>
    <row r="39198" spans="2:4" ht="15" customHeight="1" x14ac:dyDescent="0.25">
      <c r="B39198" s="683"/>
      <c r="C39198" s="683"/>
      <c r="D39198" s="684"/>
    </row>
    <row r="39199" spans="2:4" ht="15" customHeight="1" x14ac:dyDescent="0.25">
      <c r="B39199" s="683"/>
      <c r="C39199" s="683"/>
      <c r="D39199" s="684"/>
    </row>
    <row r="39200" spans="2:4" ht="15" customHeight="1" x14ac:dyDescent="0.25">
      <c r="B39200" s="683"/>
      <c r="C39200" s="683"/>
      <c r="D39200" s="684"/>
    </row>
    <row r="39201" spans="2:4" ht="15" customHeight="1" x14ac:dyDescent="0.25">
      <c r="B39201" s="683"/>
      <c r="C39201" s="683"/>
      <c r="D39201" s="684"/>
    </row>
    <row r="39202" spans="2:4" ht="15" customHeight="1" x14ac:dyDescent="0.25">
      <c r="B39202" s="683"/>
      <c r="C39202" s="683"/>
      <c r="D39202" s="684"/>
    </row>
    <row r="39203" spans="2:4" ht="15" customHeight="1" x14ac:dyDescent="0.25">
      <c r="B39203" s="683"/>
      <c r="C39203" s="683"/>
      <c r="D39203" s="684"/>
    </row>
    <row r="39204" spans="2:4" ht="15" customHeight="1" x14ac:dyDescent="0.25">
      <c r="B39204" s="683"/>
      <c r="C39204" s="683"/>
      <c r="D39204" s="684"/>
    </row>
    <row r="39205" spans="2:4" ht="15" customHeight="1" x14ac:dyDescent="0.25">
      <c r="B39205" s="683"/>
      <c r="C39205" s="683"/>
      <c r="D39205" s="684"/>
    </row>
    <row r="39206" spans="2:4" ht="15" customHeight="1" x14ac:dyDescent="0.25">
      <c r="B39206" s="683"/>
      <c r="C39206" s="683"/>
      <c r="D39206" s="684"/>
    </row>
    <row r="39207" spans="2:4" ht="15" customHeight="1" x14ac:dyDescent="0.25">
      <c r="B39207" s="683"/>
      <c r="C39207" s="683"/>
      <c r="D39207" s="684"/>
    </row>
    <row r="39208" spans="2:4" ht="15" customHeight="1" x14ac:dyDescent="0.25">
      <c r="B39208" s="683"/>
      <c r="C39208" s="683"/>
      <c r="D39208" s="684"/>
    </row>
    <row r="39209" spans="2:4" ht="15" customHeight="1" x14ac:dyDescent="0.25">
      <c r="B39209" s="683"/>
      <c r="C39209" s="683"/>
      <c r="D39209" s="684"/>
    </row>
    <row r="39210" spans="2:4" ht="15" customHeight="1" x14ac:dyDescent="0.25">
      <c r="B39210" s="683"/>
      <c r="C39210" s="683"/>
      <c r="D39210" s="684"/>
    </row>
    <row r="39211" spans="2:4" ht="15" customHeight="1" x14ac:dyDescent="0.25">
      <c r="B39211" s="683"/>
      <c r="C39211" s="683"/>
      <c r="D39211" s="684"/>
    </row>
    <row r="39212" spans="2:4" ht="15" customHeight="1" x14ac:dyDescent="0.25">
      <c r="B39212" s="683"/>
      <c r="C39212" s="683"/>
      <c r="D39212" s="684"/>
    </row>
    <row r="39213" spans="2:4" ht="15" customHeight="1" x14ac:dyDescent="0.25">
      <c r="B39213" s="683"/>
      <c r="C39213" s="683"/>
      <c r="D39213" s="684"/>
    </row>
    <row r="39214" spans="2:4" ht="15" customHeight="1" x14ac:dyDescent="0.25">
      <c r="B39214" s="683"/>
      <c r="C39214" s="683"/>
      <c r="D39214" s="684"/>
    </row>
    <row r="39215" spans="2:4" ht="15" customHeight="1" x14ac:dyDescent="0.25">
      <c r="B39215" s="683"/>
      <c r="C39215" s="683"/>
      <c r="D39215" s="684"/>
    </row>
    <row r="39216" spans="2:4" ht="15" customHeight="1" x14ac:dyDescent="0.25">
      <c r="B39216" s="683"/>
      <c r="C39216" s="683"/>
      <c r="D39216" s="684"/>
    </row>
    <row r="39217" spans="2:4" ht="15" customHeight="1" x14ac:dyDescent="0.25">
      <c r="B39217" s="683"/>
      <c r="C39217" s="683"/>
      <c r="D39217" s="684"/>
    </row>
    <row r="39218" spans="2:4" ht="15" customHeight="1" x14ac:dyDescent="0.25">
      <c r="B39218" s="683"/>
      <c r="C39218" s="683"/>
      <c r="D39218" s="684"/>
    </row>
    <row r="39219" spans="2:4" ht="15" customHeight="1" x14ac:dyDescent="0.25">
      <c r="B39219" s="683"/>
      <c r="C39219" s="683"/>
      <c r="D39219" s="684"/>
    </row>
    <row r="39220" spans="2:4" ht="15" customHeight="1" x14ac:dyDescent="0.25">
      <c r="B39220" s="683"/>
      <c r="C39220" s="683"/>
      <c r="D39220" s="684"/>
    </row>
    <row r="39221" spans="2:4" ht="15" customHeight="1" x14ac:dyDescent="0.25">
      <c r="B39221" s="683"/>
      <c r="C39221" s="683"/>
      <c r="D39221" s="684"/>
    </row>
    <row r="39222" spans="2:4" ht="15" customHeight="1" x14ac:dyDescent="0.25">
      <c r="B39222" s="683"/>
      <c r="C39222" s="683"/>
      <c r="D39222" s="684"/>
    </row>
    <row r="39223" spans="2:4" ht="15" customHeight="1" x14ac:dyDescent="0.25">
      <c r="B39223" s="683"/>
      <c r="C39223" s="683"/>
      <c r="D39223" s="684"/>
    </row>
    <row r="39224" spans="2:4" ht="15" customHeight="1" x14ac:dyDescent="0.25">
      <c r="B39224" s="683"/>
      <c r="C39224" s="683"/>
      <c r="D39224" s="684"/>
    </row>
    <row r="39225" spans="2:4" ht="15" customHeight="1" x14ac:dyDescent="0.25">
      <c r="B39225" s="683"/>
      <c r="C39225" s="683"/>
      <c r="D39225" s="684"/>
    </row>
    <row r="39226" spans="2:4" ht="15" customHeight="1" x14ac:dyDescent="0.25">
      <c r="B39226" s="683"/>
      <c r="C39226" s="683"/>
      <c r="D39226" s="684"/>
    </row>
    <row r="39227" spans="2:4" ht="15" customHeight="1" x14ac:dyDescent="0.25">
      <c r="B39227" s="683"/>
      <c r="C39227" s="683"/>
      <c r="D39227" s="684"/>
    </row>
    <row r="39228" spans="2:4" ht="15" customHeight="1" x14ac:dyDescent="0.25">
      <c r="B39228" s="683"/>
      <c r="C39228" s="683"/>
      <c r="D39228" s="684"/>
    </row>
    <row r="39229" spans="2:4" ht="15" customHeight="1" x14ac:dyDescent="0.25">
      <c r="B39229" s="683"/>
      <c r="C39229" s="683"/>
      <c r="D39229" s="684"/>
    </row>
    <row r="39230" spans="2:4" ht="15" customHeight="1" x14ac:dyDescent="0.25">
      <c r="B39230" s="683"/>
      <c r="C39230" s="683"/>
      <c r="D39230" s="684"/>
    </row>
    <row r="39231" spans="2:4" ht="15" customHeight="1" x14ac:dyDescent="0.25">
      <c r="B39231" s="683"/>
      <c r="C39231" s="683"/>
      <c r="D39231" s="684"/>
    </row>
    <row r="39232" spans="2:4" ht="15" customHeight="1" x14ac:dyDescent="0.25">
      <c r="B39232" s="683"/>
      <c r="C39232" s="683"/>
      <c r="D39232" s="684"/>
    </row>
    <row r="39233" spans="2:4" ht="15" customHeight="1" x14ac:dyDescent="0.25">
      <c r="B39233" s="683"/>
      <c r="C39233" s="683"/>
      <c r="D39233" s="684"/>
    </row>
    <row r="39234" spans="2:4" ht="15" customHeight="1" x14ac:dyDescent="0.25">
      <c r="B39234" s="683"/>
      <c r="C39234" s="683"/>
      <c r="D39234" s="684"/>
    </row>
    <row r="39235" spans="2:4" ht="15" customHeight="1" x14ac:dyDescent="0.25">
      <c r="B39235" s="683"/>
      <c r="C39235" s="683"/>
      <c r="D39235" s="684"/>
    </row>
    <row r="39236" spans="2:4" ht="15" customHeight="1" x14ac:dyDescent="0.25">
      <c r="B39236" s="683"/>
      <c r="C39236" s="683"/>
      <c r="D39236" s="684"/>
    </row>
    <row r="39237" spans="2:4" ht="15" customHeight="1" x14ac:dyDescent="0.25">
      <c r="B39237" s="683"/>
      <c r="C39237" s="683"/>
      <c r="D39237" s="684"/>
    </row>
    <row r="39238" spans="2:4" ht="15" customHeight="1" x14ac:dyDescent="0.25">
      <c r="B39238" s="683"/>
      <c r="C39238" s="683"/>
      <c r="D39238" s="684"/>
    </row>
    <row r="39239" spans="2:4" ht="15" customHeight="1" x14ac:dyDescent="0.25">
      <c r="B39239" s="683"/>
      <c r="C39239" s="683"/>
      <c r="D39239" s="684"/>
    </row>
    <row r="39240" spans="2:4" ht="15" customHeight="1" x14ac:dyDescent="0.25">
      <c r="B39240" s="683"/>
      <c r="C39240" s="683"/>
      <c r="D39240" s="684"/>
    </row>
    <row r="39241" spans="2:4" ht="15" customHeight="1" x14ac:dyDescent="0.25">
      <c r="B39241" s="683"/>
      <c r="C39241" s="683"/>
      <c r="D39241" s="684"/>
    </row>
    <row r="39242" spans="2:4" ht="15" customHeight="1" x14ac:dyDescent="0.25">
      <c r="B39242" s="683"/>
      <c r="C39242" s="683"/>
      <c r="D39242" s="684"/>
    </row>
    <row r="39243" spans="2:4" ht="15" customHeight="1" x14ac:dyDescent="0.25">
      <c r="B39243" s="683"/>
      <c r="C39243" s="683"/>
      <c r="D39243" s="684"/>
    </row>
    <row r="39244" spans="2:4" ht="15" customHeight="1" x14ac:dyDescent="0.25">
      <c r="B39244" s="683"/>
      <c r="C39244" s="683"/>
      <c r="D39244" s="684"/>
    </row>
    <row r="39245" spans="2:4" ht="15" customHeight="1" x14ac:dyDescent="0.25">
      <c r="B39245" s="683"/>
      <c r="C39245" s="683"/>
      <c r="D39245" s="684"/>
    </row>
    <row r="39246" spans="2:4" ht="15" customHeight="1" x14ac:dyDescent="0.25">
      <c r="B39246" s="683"/>
      <c r="C39246" s="683"/>
      <c r="D39246" s="684"/>
    </row>
    <row r="39247" spans="2:4" ht="15" customHeight="1" x14ac:dyDescent="0.25">
      <c r="B39247" s="683"/>
      <c r="C39247" s="683"/>
      <c r="D39247" s="684"/>
    </row>
    <row r="39248" spans="2:4" ht="15" customHeight="1" x14ac:dyDescent="0.25">
      <c r="B39248" s="683"/>
      <c r="C39248" s="683"/>
      <c r="D39248" s="684"/>
    </row>
    <row r="39249" spans="2:4" ht="15" customHeight="1" x14ac:dyDescent="0.25">
      <c r="B39249" s="683"/>
      <c r="C39249" s="683"/>
      <c r="D39249" s="684"/>
    </row>
    <row r="39250" spans="2:4" ht="15" customHeight="1" x14ac:dyDescent="0.25">
      <c r="B39250" s="683"/>
      <c r="C39250" s="683"/>
      <c r="D39250" s="684"/>
    </row>
    <row r="39251" spans="2:4" ht="15" customHeight="1" x14ac:dyDescent="0.25">
      <c r="B39251" s="683"/>
      <c r="C39251" s="683"/>
      <c r="D39251" s="684"/>
    </row>
    <row r="39252" spans="2:4" ht="15" customHeight="1" x14ac:dyDescent="0.25">
      <c r="B39252" s="683"/>
      <c r="C39252" s="683"/>
      <c r="D39252" s="684"/>
    </row>
    <row r="39253" spans="2:4" ht="15" customHeight="1" x14ac:dyDescent="0.25">
      <c r="B39253" s="683"/>
      <c r="C39253" s="683"/>
      <c r="D39253" s="684"/>
    </row>
    <row r="39254" spans="2:4" ht="15" customHeight="1" x14ac:dyDescent="0.25">
      <c r="B39254" s="683"/>
      <c r="C39254" s="683"/>
      <c r="D39254" s="684"/>
    </row>
    <row r="39255" spans="2:4" ht="15" customHeight="1" x14ac:dyDescent="0.25">
      <c r="B39255" s="683"/>
      <c r="C39255" s="683"/>
      <c r="D39255" s="684"/>
    </row>
    <row r="39256" spans="2:4" ht="15" customHeight="1" x14ac:dyDescent="0.25">
      <c r="B39256" s="683"/>
      <c r="C39256" s="683"/>
      <c r="D39256" s="684"/>
    </row>
    <row r="39257" spans="2:4" ht="15" customHeight="1" x14ac:dyDescent="0.25">
      <c r="B39257" s="683"/>
      <c r="C39257" s="683"/>
      <c r="D39257" s="684"/>
    </row>
    <row r="39258" spans="2:4" ht="15" customHeight="1" x14ac:dyDescent="0.25">
      <c r="B39258" s="683"/>
      <c r="C39258" s="683"/>
      <c r="D39258" s="684"/>
    </row>
    <row r="39259" spans="2:4" ht="15" customHeight="1" x14ac:dyDescent="0.25">
      <c r="B39259" s="683"/>
      <c r="C39259" s="683"/>
      <c r="D39259" s="684"/>
    </row>
    <row r="39260" spans="2:4" ht="15" customHeight="1" x14ac:dyDescent="0.25">
      <c r="B39260" s="683"/>
      <c r="C39260" s="683"/>
      <c r="D39260" s="684"/>
    </row>
    <row r="39261" spans="2:4" ht="15" customHeight="1" x14ac:dyDescent="0.25">
      <c r="B39261" s="683"/>
      <c r="C39261" s="683"/>
      <c r="D39261" s="684"/>
    </row>
    <row r="39262" spans="2:4" ht="15" customHeight="1" x14ac:dyDescent="0.25">
      <c r="B39262" s="683"/>
      <c r="C39262" s="683"/>
      <c r="D39262" s="684"/>
    </row>
    <row r="39263" spans="2:4" ht="15" customHeight="1" x14ac:dyDescent="0.25">
      <c r="B39263" s="683"/>
      <c r="C39263" s="683"/>
      <c r="D39263" s="684"/>
    </row>
    <row r="39264" spans="2:4" ht="15" customHeight="1" x14ac:dyDescent="0.25">
      <c r="B39264" s="683"/>
      <c r="C39264" s="683"/>
      <c r="D39264" s="684"/>
    </row>
    <row r="39265" spans="2:4" ht="15" customHeight="1" x14ac:dyDescent="0.25">
      <c r="B39265" s="683"/>
      <c r="C39265" s="683"/>
      <c r="D39265" s="684"/>
    </row>
    <row r="39266" spans="2:4" ht="15" customHeight="1" x14ac:dyDescent="0.25">
      <c r="B39266" s="683"/>
      <c r="C39266" s="683"/>
      <c r="D39266" s="684"/>
    </row>
    <row r="39267" spans="2:4" ht="15" customHeight="1" x14ac:dyDescent="0.25">
      <c r="B39267" s="683"/>
      <c r="C39267" s="683"/>
      <c r="D39267" s="684"/>
    </row>
    <row r="39268" spans="2:4" ht="15" customHeight="1" x14ac:dyDescent="0.25">
      <c r="B39268" s="683"/>
      <c r="C39268" s="683"/>
      <c r="D39268" s="684"/>
    </row>
    <row r="39269" spans="2:4" ht="15" customHeight="1" x14ac:dyDescent="0.25">
      <c r="B39269" s="683"/>
      <c r="C39269" s="683"/>
      <c r="D39269" s="684"/>
    </row>
    <row r="39270" spans="2:4" ht="15" customHeight="1" x14ac:dyDescent="0.25">
      <c r="B39270" s="683"/>
      <c r="C39270" s="683"/>
      <c r="D39270" s="684"/>
    </row>
    <row r="39271" spans="2:4" ht="15" customHeight="1" x14ac:dyDescent="0.25">
      <c r="B39271" s="683"/>
      <c r="C39271" s="683"/>
      <c r="D39271" s="684"/>
    </row>
    <row r="39272" spans="2:4" ht="15" customHeight="1" x14ac:dyDescent="0.25">
      <c r="B39272" s="683"/>
      <c r="C39272" s="683"/>
      <c r="D39272" s="684"/>
    </row>
    <row r="39273" spans="2:4" ht="15" customHeight="1" x14ac:dyDescent="0.25">
      <c r="B39273" s="683"/>
      <c r="C39273" s="683"/>
      <c r="D39273" s="684"/>
    </row>
    <row r="39274" spans="2:4" ht="15" customHeight="1" x14ac:dyDescent="0.25">
      <c r="B39274" s="683"/>
      <c r="C39274" s="683"/>
      <c r="D39274" s="684"/>
    </row>
    <row r="39275" spans="2:4" ht="15" customHeight="1" x14ac:dyDescent="0.25">
      <c r="B39275" s="683"/>
      <c r="C39275" s="683"/>
      <c r="D39275" s="684"/>
    </row>
    <row r="39276" spans="2:4" ht="15" customHeight="1" x14ac:dyDescent="0.25">
      <c r="B39276" s="683"/>
      <c r="C39276" s="683"/>
      <c r="D39276" s="684"/>
    </row>
    <row r="39277" spans="2:4" ht="15" customHeight="1" x14ac:dyDescent="0.25">
      <c r="B39277" s="683"/>
      <c r="C39277" s="683"/>
      <c r="D39277" s="684"/>
    </row>
    <row r="39278" spans="2:4" ht="15" customHeight="1" x14ac:dyDescent="0.25">
      <c r="B39278" s="683"/>
      <c r="C39278" s="683"/>
      <c r="D39278" s="684"/>
    </row>
    <row r="39279" spans="2:4" ht="15" customHeight="1" x14ac:dyDescent="0.25">
      <c r="B39279" s="683"/>
      <c r="C39279" s="683"/>
      <c r="D39279" s="684"/>
    </row>
    <row r="39280" spans="2:4" ht="15" customHeight="1" x14ac:dyDescent="0.25">
      <c r="B39280" s="683"/>
      <c r="C39280" s="683"/>
      <c r="D39280" s="684"/>
    </row>
    <row r="39281" spans="2:4" ht="15" customHeight="1" x14ac:dyDescent="0.25">
      <c r="B39281" s="683"/>
      <c r="C39281" s="683"/>
      <c r="D39281" s="684"/>
    </row>
    <row r="39282" spans="2:4" ht="15" customHeight="1" x14ac:dyDescent="0.25">
      <c r="B39282" s="683"/>
      <c r="C39282" s="683"/>
      <c r="D39282" s="684"/>
    </row>
    <row r="39283" spans="2:4" ht="15" customHeight="1" x14ac:dyDescent="0.25">
      <c r="B39283" s="683"/>
      <c r="C39283" s="683"/>
      <c r="D39283" s="684"/>
    </row>
    <row r="39284" spans="2:4" ht="15" customHeight="1" x14ac:dyDescent="0.25">
      <c r="B39284" s="683"/>
      <c r="C39284" s="683"/>
      <c r="D39284" s="684"/>
    </row>
    <row r="39285" spans="2:4" ht="15" customHeight="1" x14ac:dyDescent="0.25">
      <c r="B39285" s="683"/>
      <c r="C39285" s="683"/>
      <c r="D39285" s="684"/>
    </row>
    <row r="39286" spans="2:4" ht="15" customHeight="1" x14ac:dyDescent="0.25">
      <c r="B39286" s="683"/>
      <c r="C39286" s="683"/>
      <c r="D39286" s="684"/>
    </row>
    <row r="39287" spans="2:4" ht="15" customHeight="1" x14ac:dyDescent="0.25">
      <c r="B39287" s="683"/>
      <c r="C39287" s="683"/>
      <c r="D39287" s="684"/>
    </row>
    <row r="39288" spans="2:4" ht="15" customHeight="1" x14ac:dyDescent="0.25">
      <c r="B39288" s="683"/>
      <c r="C39288" s="683"/>
      <c r="D39288" s="684"/>
    </row>
    <row r="39289" spans="2:4" ht="15" customHeight="1" x14ac:dyDescent="0.25">
      <c r="B39289" s="683"/>
      <c r="C39289" s="683"/>
      <c r="D39289" s="684"/>
    </row>
    <row r="39290" spans="2:4" ht="15" customHeight="1" x14ac:dyDescent="0.25">
      <c r="B39290" s="683"/>
      <c r="C39290" s="683"/>
      <c r="D39290" s="684"/>
    </row>
    <row r="39291" spans="2:4" ht="15" customHeight="1" x14ac:dyDescent="0.25">
      <c r="B39291" s="683"/>
      <c r="C39291" s="683"/>
      <c r="D39291" s="684"/>
    </row>
    <row r="39292" spans="2:4" ht="15" customHeight="1" x14ac:dyDescent="0.25">
      <c r="B39292" s="683"/>
      <c r="C39292" s="683"/>
      <c r="D39292" s="684"/>
    </row>
    <row r="39293" spans="2:4" ht="15" customHeight="1" x14ac:dyDescent="0.25">
      <c r="B39293" s="683"/>
      <c r="C39293" s="683"/>
      <c r="D39293" s="684"/>
    </row>
    <row r="39294" spans="2:4" ht="15" customHeight="1" x14ac:dyDescent="0.25">
      <c r="B39294" s="683"/>
      <c r="C39294" s="683"/>
      <c r="D39294" s="684"/>
    </row>
    <row r="39295" spans="2:4" ht="15" customHeight="1" x14ac:dyDescent="0.25">
      <c r="B39295" s="683"/>
      <c r="C39295" s="683"/>
      <c r="D39295" s="684"/>
    </row>
    <row r="39296" spans="2:4" ht="15" customHeight="1" x14ac:dyDescent="0.25">
      <c r="B39296" s="683"/>
      <c r="C39296" s="683"/>
      <c r="D39296" s="684"/>
    </row>
    <row r="39297" spans="2:4" ht="15" customHeight="1" x14ac:dyDescent="0.25">
      <c r="B39297" s="683"/>
      <c r="C39297" s="683"/>
      <c r="D39297" s="684"/>
    </row>
    <row r="39298" spans="2:4" ht="15" customHeight="1" x14ac:dyDescent="0.25">
      <c r="B39298" s="683"/>
      <c r="C39298" s="683"/>
      <c r="D39298" s="684"/>
    </row>
    <row r="39299" spans="2:4" ht="15" customHeight="1" x14ac:dyDescent="0.25">
      <c r="B39299" s="683"/>
      <c r="C39299" s="683"/>
      <c r="D39299" s="684"/>
    </row>
    <row r="39300" spans="2:4" ht="15" customHeight="1" x14ac:dyDescent="0.25">
      <c r="B39300" s="683"/>
      <c r="C39300" s="683"/>
      <c r="D39300" s="684"/>
    </row>
    <row r="39301" spans="2:4" ht="15" customHeight="1" x14ac:dyDescent="0.25">
      <c r="B39301" s="683"/>
      <c r="C39301" s="683"/>
      <c r="D39301" s="684"/>
    </row>
    <row r="39302" spans="2:4" ht="15" customHeight="1" x14ac:dyDescent="0.25">
      <c r="B39302" s="683"/>
      <c r="C39302" s="683"/>
      <c r="D39302" s="684"/>
    </row>
    <row r="39303" spans="2:4" ht="15" customHeight="1" x14ac:dyDescent="0.25">
      <c r="B39303" s="683"/>
      <c r="C39303" s="683"/>
      <c r="D39303" s="684"/>
    </row>
    <row r="39304" spans="2:4" ht="15" customHeight="1" x14ac:dyDescent="0.25">
      <c r="B39304" s="683"/>
      <c r="C39304" s="683"/>
      <c r="D39304" s="684"/>
    </row>
    <row r="39305" spans="2:4" ht="15" customHeight="1" x14ac:dyDescent="0.25">
      <c r="B39305" s="683"/>
      <c r="C39305" s="683"/>
      <c r="D39305" s="684"/>
    </row>
    <row r="39306" spans="2:4" ht="15" customHeight="1" x14ac:dyDescent="0.25">
      <c r="B39306" s="683"/>
      <c r="C39306" s="683"/>
      <c r="D39306" s="684"/>
    </row>
    <row r="39307" spans="2:4" ht="15" customHeight="1" x14ac:dyDescent="0.25">
      <c r="B39307" s="683"/>
      <c r="C39307" s="683"/>
      <c r="D39307" s="684"/>
    </row>
    <row r="39308" spans="2:4" ht="15" customHeight="1" x14ac:dyDescent="0.25">
      <c r="B39308" s="683"/>
      <c r="C39308" s="683"/>
      <c r="D39308" s="684"/>
    </row>
    <row r="39309" spans="2:4" ht="15" customHeight="1" x14ac:dyDescent="0.25">
      <c r="B39309" s="683"/>
      <c r="C39309" s="683"/>
      <c r="D39309" s="684"/>
    </row>
    <row r="39310" spans="2:4" ht="15" customHeight="1" x14ac:dyDescent="0.25">
      <c r="B39310" s="683"/>
      <c r="C39310" s="683"/>
      <c r="D39310" s="684"/>
    </row>
    <row r="39311" spans="2:4" ht="15" customHeight="1" x14ac:dyDescent="0.25">
      <c r="B39311" s="683"/>
      <c r="C39311" s="683"/>
      <c r="D39311" s="684"/>
    </row>
    <row r="39312" spans="2:4" ht="15" customHeight="1" x14ac:dyDescent="0.25">
      <c r="B39312" s="683"/>
      <c r="C39312" s="683"/>
      <c r="D39312" s="684"/>
    </row>
    <row r="39313" spans="2:4" ht="15" customHeight="1" x14ac:dyDescent="0.25">
      <c r="B39313" s="683"/>
      <c r="C39313" s="683"/>
      <c r="D39313" s="684"/>
    </row>
    <row r="39314" spans="2:4" ht="15" customHeight="1" x14ac:dyDescent="0.25">
      <c r="B39314" s="683"/>
      <c r="C39314" s="683"/>
      <c r="D39314" s="684"/>
    </row>
    <row r="39315" spans="2:4" ht="15" customHeight="1" x14ac:dyDescent="0.25">
      <c r="B39315" s="683"/>
      <c r="C39315" s="683"/>
      <c r="D39315" s="684"/>
    </row>
    <row r="39316" spans="2:4" ht="15" customHeight="1" x14ac:dyDescent="0.25">
      <c r="B39316" s="683"/>
      <c r="C39316" s="683"/>
      <c r="D39316" s="684"/>
    </row>
    <row r="39317" spans="2:4" ht="15" customHeight="1" x14ac:dyDescent="0.25">
      <c r="B39317" s="683"/>
      <c r="C39317" s="683"/>
      <c r="D39317" s="684"/>
    </row>
    <row r="39318" spans="2:4" ht="15" customHeight="1" x14ac:dyDescent="0.25">
      <c r="B39318" s="683"/>
      <c r="C39318" s="683"/>
      <c r="D39318" s="684"/>
    </row>
    <row r="39319" spans="2:4" ht="15" customHeight="1" x14ac:dyDescent="0.25">
      <c r="B39319" s="683"/>
      <c r="C39319" s="683"/>
      <c r="D39319" s="684"/>
    </row>
    <row r="39320" spans="2:4" ht="15" customHeight="1" x14ac:dyDescent="0.25">
      <c r="B39320" s="683"/>
      <c r="C39320" s="683"/>
      <c r="D39320" s="684"/>
    </row>
    <row r="39321" spans="2:4" ht="15" customHeight="1" x14ac:dyDescent="0.25">
      <c r="B39321" s="683"/>
      <c r="C39321" s="683"/>
      <c r="D39321" s="684"/>
    </row>
    <row r="39322" spans="2:4" ht="15" customHeight="1" x14ac:dyDescent="0.25">
      <c r="B39322" s="683"/>
      <c r="C39322" s="683"/>
      <c r="D39322" s="684"/>
    </row>
    <row r="39323" spans="2:4" ht="15" customHeight="1" x14ac:dyDescent="0.25">
      <c r="B39323" s="683"/>
      <c r="C39323" s="683"/>
      <c r="D39323" s="684"/>
    </row>
    <row r="39324" spans="2:4" ht="15" customHeight="1" x14ac:dyDescent="0.25">
      <c r="B39324" s="683"/>
      <c r="C39324" s="683"/>
      <c r="D39324" s="684"/>
    </row>
    <row r="39325" spans="2:4" ht="15" customHeight="1" x14ac:dyDescent="0.25">
      <c r="B39325" s="683"/>
      <c r="C39325" s="683"/>
      <c r="D39325" s="684"/>
    </row>
    <row r="39326" spans="2:4" ht="15" customHeight="1" x14ac:dyDescent="0.25">
      <c r="B39326" s="683"/>
      <c r="C39326" s="683"/>
      <c r="D39326" s="684"/>
    </row>
    <row r="39327" spans="2:4" ht="15" customHeight="1" x14ac:dyDescent="0.25">
      <c r="B39327" s="683"/>
      <c r="C39327" s="683"/>
      <c r="D39327" s="684"/>
    </row>
    <row r="39328" spans="2:4" ht="15" customHeight="1" x14ac:dyDescent="0.25">
      <c r="B39328" s="683"/>
      <c r="C39328" s="683"/>
      <c r="D39328" s="684"/>
    </row>
    <row r="39329" spans="2:4" ht="15" customHeight="1" x14ac:dyDescent="0.25">
      <c r="B39329" s="683"/>
      <c r="C39329" s="683"/>
      <c r="D39329" s="684"/>
    </row>
    <row r="39330" spans="2:4" ht="15" customHeight="1" x14ac:dyDescent="0.25">
      <c r="B39330" s="683"/>
      <c r="C39330" s="683"/>
      <c r="D39330" s="684"/>
    </row>
    <row r="39331" spans="2:4" ht="15" customHeight="1" x14ac:dyDescent="0.25">
      <c r="B39331" s="683"/>
      <c r="C39331" s="683"/>
      <c r="D39331" s="684"/>
    </row>
    <row r="39332" spans="2:4" ht="15" customHeight="1" x14ac:dyDescent="0.25">
      <c r="B39332" s="683"/>
      <c r="C39332" s="683"/>
      <c r="D39332" s="684"/>
    </row>
    <row r="39333" spans="2:4" ht="15" customHeight="1" x14ac:dyDescent="0.25">
      <c r="B39333" s="683"/>
      <c r="C39333" s="683"/>
      <c r="D39333" s="684"/>
    </row>
    <row r="39334" spans="2:4" ht="15" customHeight="1" x14ac:dyDescent="0.25">
      <c r="B39334" s="683"/>
      <c r="C39334" s="683"/>
      <c r="D39334" s="684"/>
    </row>
    <row r="39335" spans="2:4" ht="15" customHeight="1" x14ac:dyDescent="0.25">
      <c r="B39335" s="683"/>
      <c r="C39335" s="683"/>
      <c r="D39335" s="684"/>
    </row>
    <row r="39336" spans="2:4" ht="15" customHeight="1" x14ac:dyDescent="0.25">
      <c r="B39336" s="683"/>
      <c r="C39336" s="683"/>
      <c r="D39336" s="684"/>
    </row>
    <row r="39337" spans="2:4" ht="15" customHeight="1" x14ac:dyDescent="0.25">
      <c r="B39337" s="683"/>
      <c r="C39337" s="683"/>
      <c r="D39337" s="684"/>
    </row>
    <row r="39338" spans="2:4" ht="15" customHeight="1" x14ac:dyDescent="0.25">
      <c r="B39338" s="683"/>
      <c r="C39338" s="683"/>
      <c r="D39338" s="684"/>
    </row>
    <row r="39339" spans="2:4" ht="15" customHeight="1" x14ac:dyDescent="0.25">
      <c r="B39339" s="683"/>
      <c r="C39339" s="683"/>
      <c r="D39339" s="684"/>
    </row>
    <row r="39340" spans="2:4" ht="15" customHeight="1" x14ac:dyDescent="0.25">
      <c r="B39340" s="683"/>
      <c r="C39340" s="683"/>
      <c r="D39340" s="684"/>
    </row>
    <row r="39341" spans="2:4" ht="15" customHeight="1" x14ac:dyDescent="0.25">
      <c r="B39341" s="683"/>
      <c r="C39341" s="683"/>
      <c r="D39341" s="684"/>
    </row>
    <row r="39342" spans="2:4" ht="15" customHeight="1" x14ac:dyDescent="0.25">
      <c r="B39342" s="683"/>
      <c r="C39342" s="683"/>
      <c r="D39342" s="684"/>
    </row>
    <row r="39343" spans="2:4" ht="15" customHeight="1" x14ac:dyDescent="0.25">
      <c r="B39343" s="683"/>
      <c r="C39343" s="683"/>
      <c r="D39343" s="684"/>
    </row>
    <row r="39344" spans="2:4" ht="15" customHeight="1" x14ac:dyDescent="0.25">
      <c r="B39344" s="683"/>
      <c r="C39344" s="683"/>
      <c r="D39344" s="684"/>
    </row>
    <row r="39345" spans="2:4" ht="15" customHeight="1" x14ac:dyDescent="0.25">
      <c r="B39345" s="683"/>
      <c r="C39345" s="683"/>
      <c r="D39345" s="684"/>
    </row>
    <row r="39346" spans="2:4" ht="15" customHeight="1" x14ac:dyDescent="0.25">
      <c r="B39346" s="683"/>
      <c r="C39346" s="683"/>
      <c r="D39346" s="684"/>
    </row>
    <row r="39347" spans="2:4" ht="15" customHeight="1" x14ac:dyDescent="0.25">
      <c r="B39347" s="683"/>
      <c r="C39347" s="683"/>
      <c r="D39347" s="684"/>
    </row>
    <row r="39348" spans="2:4" ht="15" customHeight="1" x14ac:dyDescent="0.25">
      <c r="B39348" s="683"/>
      <c r="C39348" s="683"/>
      <c r="D39348" s="684"/>
    </row>
    <row r="39349" spans="2:4" ht="15" customHeight="1" x14ac:dyDescent="0.25">
      <c r="B39349" s="683"/>
      <c r="C39349" s="683"/>
      <c r="D39349" s="684"/>
    </row>
    <row r="39350" spans="2:4" ht="15" customHeight="1" x14ac:dyDescent="0.25">
      <c r="B39350" s="683"/>
      <c r="C39350" s="683"/>
      <c r="D39350" s="684"/>
    </row>
    <row r="39351" spans="2:4" ht="15" customHeight="1" x14ac:dyDescent="0.25">
      <c r="B39351" s="683"/>
      <c r="C39351" s="683"/>
      <c r="D39351" s="684"/>
    </row>
    <row r="39352" spans="2:4" ht="15" customHeight="1" x14ac:dyDescent="0.25">
      <c r="B39352" s="683"/>
      <c r="C39352" s="683"/>
      <c r="D39352" s="684"/>
    </row>
    <row r="39353" spans="2:4" ht="15" customHeight="1" x14ac:dyDescent="0.25">
      <c r="B39353" s="683"/>
      <c r="C39353" s="683"/>
      <c r="D39353" s="684"/>
    </row>
    <row r="39354" spans="2:4" ht="15" customHeight="1" x14ac:dyDescent="0.25">
      <c r="B39354" s="683"/>
      <c r="C39354" s="683"/>
      <c r="D39354" s="684"/>
    </row>
    <row r="39355" spans="2:4" ht="15" customHeight="1" x14ac:dyDescent="0.25">
      <c r="B39355" s="683"/>
      <c r="C39355" s="683"/>
      <c r="D39355" s="684"/>
    </row>
    <row r="39356" spans="2:4" ht="15" customHeight="1" x14ac:dyDescent="0.25">
      <c r="B39356" s="683"/>
      <c r="C39356" s="683"/>
      <c r="D39356" s="684"/>
    </row>
    <row r="39357" spans="2:4" ht="15" customHeight="1" x14ac:dyDescent="0.25">
      <c r="B39357" s="683"/>
      <c r="C39357" s="683"/>
      <c r="D39357" s="684"/>
    </row>
    <row r="39358" spans="2:4" ht="15" customHeight="1" x14ac:dyDescent="0.25">
      <c r="B39358" s="683"/>
      <c r="C39358" s="683"/>
      <c r="D39358" s="684"/>
    </row>
    <row r="39359" spans="2:4" ht="15" customHeight="1" x14ac:dyDescent="0.25">
      <c r="B39359" s="683"/>
      <c r="C39359" s="683"/>
      <c r="D39359" s="684"/>
    </row>
    <row r="39360" spans="2:4" ht="15" customHeight="1" x14ac:dyDescent="0.25">
      <c r="B39360" s="683"/>
      <c r="C39360" s="683"/>
      <c r="D39360" s="684"/>
    </row>
    <row r="39361" spans="2:4" ht="15" customHeight="1" x14ac:dyDescent="0.25">
      <c r="B39361" s="683"/>
      <c r="C39361" s="683"/>
      <c r="D39361" s="684"/>
    </row>
    <row r="39362" spans="2:4" ht="15" customHeight="1" x14ac:dyDescent="0.25">
      <c r="B39362" s="683"/>
      <c r="C39362" s="683"/>
      <c r="D39362" s="684"/>
    </row>
    <row r="39363" spans="2:4" ht="15" customHeight="1" x14ac:dyDescent="0.25">
      <c r="B39363" s="683"/>
      <c r="C39363" s="683"/>
      <c r="D39363" s="684"/>
    </row>
    <row r="39364" spans="2:4" ht="15" customHeight="1" x14ac:dyDescent="0.25">
      <c r="B39364" s="683"/>
      <c r="C39364" s="683"/>
      <c r="D39364" s="684"/>
    </row>
    <row r="39365" spans="2:4" ht="15" customHeight="1" x14ac:dyDescent="0.25">
      <c r="B39365" s="683"/>
      <c r="C39365" s="683"/>
      <c r="D39365" s="684"/>
    </row>
    <row r="39366" spans="2:4" ht="15" customHeight="1" x14ac:dyDescent="0.25">
      <c r="B39366" s="683"/>
      <c r="C39366" s="683"/>
      <c r="D39366" s="684"/>
    </row>
    <row r="39367" spans="2:4" ht="15" customHeight="1" x14ac:dyDescent="0.25">
      <c r="B39367" s="683"/>
      <c r="C39367" s="683"/>
      <c r="D39367" s="684"/>
    </row>
    <row r="39368" spans="2:4" ht="15" customHeight="1" x14ac:dyDescent="0.25">
      <c r="B39368" s="683"/>
      <c r="C39368" s="683"/>
      <c r="D39368" s="684"/>
    </row>
    <row r="39369" spans="2:4" ht="15" customHeight="1" x14ac:dyDescent="0.25">
      <c r="B39369" s="683"/>
      <c r="C39369" s="683"/>
      <c r="D39369" s="684"/>
    </row>
    <row r="39370" spans="2:4" ht="15" customHeight="1" x14ac:dyDescent="0.25">
      <c r="B39370" s="683"/>
      <c r="C39370" s="683"/>
      <c r="D39370" s="684"/>
    </row>
    <row r="39371" spans="2:4" ht="15" customHeight="1" x14ac:dyDescent="0.25">
      <c r="B39371" s="683"/>
      <c r="C39371" s="683"/>
      <c r="D39371" s="684"/>
    </row>
    <row r="39372" spans="2:4" ht="15" customHeight="1" x14ac:dyDescent="0.25">
      <c r="B39372" s="683"/>
      <c r="C39372" s="683"/>
      <c r="D39372" s="684"/>
    </row>
    <row r="39373" spans="2:4" ht="15" customHeight="1" x14ac:dyDescent="0.25">
      <c r="B39373" s="683"/>
      <c r="C39373" s="683"/>
      <c r="D39373" s="684"/>
    </row>
    <row r="39374" spans="2:4" ht="15" customHeight="1" x14ac:dyDescent="0.25">
      <c r="B39374" s="683"/>
      <c r="C39374" s="683"/>
      <c r="D39374" s="684"/>
    </row>
    <row r="39375" spans="2:4" ht="15" customHeight="1" x14ac:dyDescent="0.25">
      <c r="B39375" s="683"/>
      <c r="C39375" s="683"/>
      <c r="D39375" s="684"/>
    </row>
    <row r="39376" spans="2:4" ht="15" customHeight="1" x14ac:dyDescent="0.25">
      <c r="B39376" s="683"/>
      <c r="C39376" s="683"/>
      <c r="D39376" s="684"/>
    </row>
    <row r="39377" spans="2:4" ht="15" customHeight="1" x14ac:dyDescent="0.25">
      <c r="B39377" s="683"/>
      <c r="C39377" s="683"/>
      <c r="D39377" s="684"/>
    </row>
    <row r="39378" spans="2:4" ht="15" customHeight="1" x14ac:dyDescent="0.25">
      <c r="B39378" s="683"/>
      <c r="C39378" s="683"/>
      <c r="D39378" s="684"/>
    </row>
    <row r="39379" spans="2:4" ht="15" customHeight="1" x14ac:dyDescent="0.25">
      <c r="B39379" s="683"/>
      <c r="C39379" s="683"/>
      <c r="D39379" s="684"/>
    </row>
    <row r="39380" spans="2:4" ht="15" customHeight="1" x14ac:dyDescent="0.25">
      <c r="B39380" s="683"/>
      <c r="C39380" s="683"/>
      <c r="D39380" s="684"/>
    </row>
    <row r="39381" spans="2:4" ht="15" customHeight="1" x14ac:dyDescent="0.25">
      <c r="B39381" s="683"/>
      <c r="C39381" s="683"/>
      <c r="D39381" s="684"/>
    </row>
    <row r="39382" spans="2:4" ht="15" customHeight="1" x14ac:dyDescent="0.25">
      <c r="B39382" s="683"/>
      <c r="C39382" s="683"/>
      <c r="D39382" s="684"/>
    </row>
    <row r="39383" spans="2:4" ht="15" customHeight="1" x14ac:dyDescent="0.25">
      <c r="B39383" s="683"/>
      <c r="C39383" s="683"/>
      <c r="D39383" s="684"/>
    </row>
    <row r="39384" spans="2:4" ht="15" customHeight="1" x14ac:dyDescent="0.25">
      <c r="B39384" s="683"/>
      <c r="C39384" s="683"/>
      <c r="D39384" s="684"/>
    </row>
    <row r="39385" spans="2:4" ht="15" customHeight="1" x14ac:dyDescent="0.25">
      <c r="B39385" s="683"/>
      <c r="C39385" s="683"/>
      <c r="D39385" s="684"/>
    </row>
    <row r="39386" spans="2:4" ht="15" customHeight="1" x14ac:dyDescent="0.25">
      <c r="B39386" s="683"/>
      <c r="C39386" s="683"/>
      <c r="D39386" s="684"/>
    </row>
    <row r="39387" spans="2:4" ht="15" customHeight="1" x14ac:dyDescent="0.25">
      <c r="B39387" s="683"/>
      <c r="C39387" s="683"/>
      <c r="D39387" s="684"/>
    </row>
    <row r="39388" spans="2:4" ht="15" customHeight="1" x14ac:dyDescent="0.25">
      <c r="B39388" s="683"/>
      <c r="C39388" s="683"/>
      <c r="D39388" s="684"/>
    </row>
    <row r="39389" spans="2:4" ht="15" customHeight="1" x14ac:dyDescent="0.25">
      <c r="B39389" s="683"/>
      <c r="C39389" s="683"/>
      <c r="D39389" s="684"/>
    </row>
    <row r="39390" spans="2:4" ht="15" customHeight="1" x14ac:dyDescent="0.25">
      <c r="B39390" s="683"/>
      <c r="C39390" s="683"/>
      <c r="D39390" s="684"/>
    </row>
    <row r="39391" spans="2:4" ht="15" customHeight="1" x14ac:dyDescent="0.25">
      <c r="B39391" s="683"/>
      <c r="C39391" s="683"/>
      <c r="D39391" s="684"/>
    </row>
    <row r="39392" spans="2:4" ht="15" customHeight="1" x14ac:dyDescent="0.25">
      <c r="B39392" s="683"/>
      <c r="C39392" s="683"/>
      <c r="D39392" s="684"/>
    </row>
    <row r="39393" spans="2:4" ht="15" customHeight="1" x14ac:dyDescent="0.25">
      <c r="B39393" s="683"/>
      <c r="C39393" s="683"/>
      <c r="D39393" s="684"/>
    </row>
    <row r="39394" spans="2:4" ht="15" customHeight="1" x14ac:dyDescent="0.25">
      <c r="B39394" s="683"/>
      <c r="C39394" s="683"/>
      <c r="D39394" s="684"/>
    </row>
    <row r="39395" spans="2:4" ht="15" customHeight="1" x14ac:dyDescent="0.25">
      <c r="B39395" s="683"/>
      <c r="C39395" s="683"/>
      <c r="D39395" s="684"/>
    </row>
    <row r="39396" spans="2:4" ht="15" customHeight="1" x14ac:dyDescent="0.25">
      <c r="B39396" s="683"/>
      <c r="C39396" s="683"/>
      <c r="D39396" s="684"/>
    </row>
    <row r="39397" spans="2:4" ht="15" customHeight="1" x14ac:dyDescent="0.25">
      <c r="B39397" s="683"/>
      <c r="C39397" s="683"/>
      <c r="D39397" s="684"/>
    </row>
    <row r="39398" spans="2:4" ht="15" customHeight="1" x14ac:dyDescent="0.25">
      <c r="B39398" s="683"/>
      <c r="C39398" s="683"/>
      <c r="D39398" s="684"/>
    </row>
    <row r="39399" spans="2:4" ht="15" customHeight="1" x14ac:dyDescent="0.25">
      <c r="B39399" s="683"/>
      <c r="C39399" s="683"/>
      <c r="D39399" s="684"/>
    </row>
    <row r="39400" spans="2:4" ht="15" customHeight="1" x14ac:dyDescent="0.25">
      <c r="B39400" s="683"/>
      <c r="C39400" s="683"/>
      <c r="D39400" s="684"/>
    </row>
    <row r="39401" spans="2:4" ht="15" customHeight="1" x14ac:dyDescent="0.25">
      <c r="B39401" s="683"/>
      <c r="C39401" s="683"/>
      <c r="D39401" s="684"/>
    </row>
    <row r="39402" spans="2:4" ht="15" customHeight="1" x14ac:dyDescent="0.25">
      <c r="B39402" s="683"/>
      <c r="C39402" s="683"/>
      <c r="D39402" s="684"/>
    </row>
    <row r="39403" spans="2:4" ht="15" customHeight="1" x14ac:dyDescent="0.25">
      <c r="B39403" s="683"/>
      <c r="C39403" s="683"/>
      <c r="D39403" s="684"/>
    </row>
    <row r="39404" spans="2:4" ht="15" customHeight="1" x14ac:dyDescent="0.25">
      <c r="B39404" s="683"/>
      <c r="C39404" s="683"/>
      <c r="D39404" s="684"/>
    </row>
    <row r="39405" spans="2:4" ht="15" customHeight="1" x14ac:dyDescent="0.25">
      <c r="B39405" s="683"/>
      <c r="C39405" s="683"/>
      <c r="D39405" s="684"/>
    </row>
    <row r="39406" spans="2:4" ht="15" customHeight="1" x14ac:dyDescent="0.25">
      <c r="B39406" s="683"/>
      <c r="C39406" s="683"/>
      <c r="D39406" s="684"/>
    </row>
    <row r="39407" spans="2:4" ht="15" customHeight="1" x14ac:dyDescent="0.25">
      <c r="B39407" s="683"/>
      <c r="C39407" s="683"/>
      <c r="D39407" s="684"/>
    </row>
    <row r="39408" spans="2:4" ht="15" customHeight="1" x14ac:dyDescent="0.25">
      <c r="B39408" s="683"/>
      <c r="C39408" s="683"/>
      <c r="D39408" s="684"/>
    </row>
    <row r="39409" spans="2:4" ht="15" customHeight="1" x14ac:dyDescent="0.25">
      <c r="B39409" s="683"/>
      <c r="C39409" s="683"/>
      <c r="D39409" s="684"/>
    </row>
    <row r="39410" spans="2:4" ht="15" customHeight="1" x14ac:dyDescent="0.25">
      <c r="B39410" s="683"/>
      <c r="C39410" s="683"/>
      <c r="D39410" s="684"/>
    </row>
    <row r="39411" spans="2:4" ht="15" customHeight="1" x14ac:dyDescent="0.25">
      <c r="B39411" s="683"/>
      <c r="C39411" s="683"/>
      <c r="D39411" s="684"/>
    </row>
    <row r="39412" spans="2:4" ht="15" customHeight="1" x14ac:dyDescent="0.25">
      <c r="B39412" s="683"/>
      <c r="C39412" s="683"/>
      <c r="D39412" s="684"/>
    </row>
    <row r="39413" spans="2:4" ht="15" customHeight="1" x14ac:dyDescent="0.25">
      <c r="B39413" s="683"/>
      <c r="C39413" s="683"/>
      <c r="D39413" s="684"/>
    </row>
    <row r="39414" spans="2:4" ht="15" customHeight="1" x14ac:dyDescent="0.25">
      <c r="B39414" s="683"/>
      <c r="C39414" s="683"/>
      <c r="D39414" s="684"/>
    </row>
    <row r="39415" spans="2:4" ht="15" customHeight="1" x14ac:dyDescent="0.25">
      <c r="B39415" s="683"/>
      <c r="C39415" s="683"/>
      <c r="D39415" s="684"/>
    </row>
    <row r="39416" spans="2:4" ht="15" customHeight="1" x14ac:dyDescent="0.25">
      <c r="B39416" s="683"/>
      <c r="C39416" s="683"/>
      <c r="D39416" s="684"/>
    </row>
    <row r="39417" spans="2:4" ht="15" customHeight="1" x14ac:dyDescent="0.25">
      <c r="B39417" s="683"/>
      <c r="C39417" s="683"/>
      <c r="D39417" s="684"/>
    </row>
    <row r="39418" spans="2:4" ht="15" customHeight="1" x14ac:dyDescent="0.25">
      <c r="B39418" s="683"/>
      <c r="C39418" s="683"/>
      <c r="D39418" s="684"/>
    </row>
    <row r="39419" spans="2:4" ht="15" customHeight="1" x14ac:dyDescent="0.25">
      <c r="B39419" s="683"/>
      <c r="C39419" s="683"/>
      <c r="D39419" s="684"/>
    </row>
    <row r="39420" spans="2:4" ht="15" customHeight="1" x14ac:dyDescent="0.25">
      <c r="B39420" s="683"/>
      <c r="C39420" s="683"/>
      <c r="D39420" s="684"/>
    </row>
    <row r="39421" spans="2:4" ht="15" customHeight="1" x14ac:dyDescent="0.25">
      <c r="B39421" s="683"/>
      <c r="C39421" s="683"/>
      <c r="D39421" s="684"/>
    </row>
    <row r="39422" spans="2:4" ht="15" customHeight="1" x14ac:dyDescent="0.25">
      <c r="B39422" s="683"/>
      <c r="C39422" s="683"/>
      <c r="D39422" s="684"/>
    </row>
    <row r="39423" spans="2:4" ht="15" customHeight="1" x14ac:dyDescent="0.25">
      <c r="B39423" s="683"/>
      <c r="C39423" s="683"/>
      <c r="D39423" s="684"/>
    </row>
    <row r="39424" spans="2:4" ht="15" customHeight="1" x14ac:dyDescent="0.25">
      <c r="B39424" s="683"/>
      <c r="C39424" s="683"/>
      <c r="D39424" s="684"/>
    </row>
    <row r="39425" spans="2:4" ht="15" customHeight="1" x14ac:dyDescent="0.25">
      <c r="B39425" s="683"/>
      <c r="C39425" s="683"/>
      <c r="D39425" s="684"/>
    </row>
    <row r="39426" spans="2:4" ht="15" customHeight="1" x14ac:dyDescent="0.25">
      <c r="B39426" s="683"/>
      <c r="C39426" s="683"/>
      <c r="D39426" s="684"/>
    </row>
    <row r="39427" spans="2:4" ht="15" customHeight="1" x14ac:dyDescent="0.25">
      <c r="B39427" s="683"/>
      <c r="C39427" s="683"/>
      <c r="D39427" s="684"/>
    </row>
    <row r="39428" spans="2:4" ht="15" customHeight="1" x14ac:dyDescent="0.25">
      <c r="B39428" s="683"/>
      <c r="C39428" s="683"/>
      <c r="D39428" s="684"/>
    </row>
    <row r="39429" spans="2:4" ht="15" customHeight="1" x14ac:dyDescent="0.25">
      <c r="B39429" s="683"/>
      <c r="C39429" s="683"/>
      <c r="D39429" s="684"/>
    </row>
    <row r="39430" spans="2:4" ht="15" customHeight="1" x14ac:dyDescent="0.25">
      <c r="B39430" s="683"/>
      <c r="C39430" s="683"/>
      <c r="D39430" s="684"/>
    </row>
    <row r="39431" spans="2:4" ht="15" customHeight="1" x14ac:dyDescent="0.25">
      <c r="B39431" s="683"/>
      <c r="C39431" s="683"/>
      <c r="D39431" s="684"/>
    </row>
    <row r="39432" spans="2:4" ht="15" customHeight="1" x14ac:dyDescent="0.25">
      <c r="B39432" s="683"/>
      <c r="C39432" s="683"/>
      <c r="D39432" s="684"/>
    </row>
    <row r="39433" spans="2:4" ht="15" customHeight="1" x14ac:dyDescent="0.25">
      <c r="B39433" s="683"/>
      <c r="C39433" s="683"/>
      <c r="D39433" s="684"/>
    </row>
    <row r="39434" spans="2:4" ht="15" customHeight="1" x14ac:dyDescent="0.25">
      <c r="B39434" s="683"/>
      <c r="C39434" s="683"/>
      <c r="D39434" s="684"/>
    </row>
    <row r="39435" spans="2:4" ht="15" customHeight="1" x14ac:dyDescent="0.25">
      <c r="B39435" s="683"/>
      <c r="C39435" s="683"/>
      <c r="D39435" s="684"/>
    </row>
    <row r="39436" spans="2:4" ht="15" customHeight="1" x14ac:dyDescent="0.25">
      <c r="B39436" s="683"/>
      <c r="C39436" s="683"/>
      <c r="D39436" s="684"/>
    </row>
    <row r="39437" spans="2:4" ht="15" customHeight="1" x14ac:dyDescent="0.25">
      <c r="B39437" s="683"/>
      <c r="C39437" s="683"/>
      <c r="D39437" s="684"/>
    </row>
    <row r="39438" spans="2:4" ht="15" customHeight="1" x14ac:dyDescent="0.25">
      <c r="B39438" s="683"/>
      <c r="C39438" s="683"/>
      <c r="D39438" s="684"/>
    </row>
    <row r="39439" spans="2:4" ht="15" customHeight="1" x14ac:dyDescent="0.25">
      <c r="B39439" s="683"/>
      <c r="C39439" s="683"/>
      <c r="D39439" s="684"/>
    </row>
    <row r="39440" spans="2:4" ht="15" customHeight="1" x14ac:dyDescent="0.25">
      <c r="B39440" s="683"/>
      <c r="C39440" s="683"/>
      <c r="D39440" s="684"/>
    </row>
    <row r="39441" spans="2:4" ht="15" customHeight="1" x14ac:dyDescent="0.25">
      <c r="B39441" s="683"/>
      <c r="C39441" s="683"/>
      <c r="D39441" s="684"/>
    </row>
    <row r="39442" spans="2:4" ht="15" customHeight="1" x14ac:dyDescent="0.25">
      <c r="B39442" s="683"/>
      <c r="C39442" s="683"/>
      <c r="D39442" s="684"/>
    </row>
    <row r="39443" spans="2:4" ht="15" customHeight="1" x14ac:dyDescent="0.25">
      <c r="B39443" s="683"/>
      <c r="C39443" s="683"/>
      <c r="D39443" s="684"/>
    </row>
    <row r="39444" spans="2:4" ht="15" customHeight="1" x14ac:dyDescent="0.25">
      <c r="B39444" s="683"/>
      <c r="C39444" s="683"/>
      <c r="D39444" s="684"/>
    </row>
    <row r="39445" spans="2:4" ht="15" customHeight="1" x14ac:dyDescent="0.25">
      <c r="B39445" s="683"/>
      <c r="C39445" s="683"/>
      <c r="D39445" s="684"/>
    </row>
    <row r="39446" spans="2:4" ht="15" customHeight="1" x14ac:dyDescent="0.25">
      <c r="B39446" s="683"/>
      <c r="C39446" s="683"/>
      <c r="D39446" s="684"/>
    </row>
    <row r="39447" spans="2:4" ht="15" customHeight="1" x14ac:dyDescent="0.25">
      <c r="B39447" s="683"/>
      <c r="C39447" s="683"/>
      <c r="D39447" s="684"/>
    </row>
    <row r="39448" spans="2:4" ht="15" customHeight="1" x14ac:dyDescent="0.25">
      <c r="B39448" s="683"/>
      <c r="C39448" s="683"/>
      <c r="D39448" s="684"/>
    </row>
    <row r="39449" spans="2:4" ht="15" customHeight="1" x14ac:dyDescent="0.25">
      <c r="B39449" s="683"/>
      <c r="C39449" s="683"/>
      <c r="D39449" s="684"/>
    </row>
    <row r="39450" spans="2:4" ht="15" customHeight="1" x14ac:dyDescent="0.25">
      <c r="B39450" s="683"/>
      <c r="C39450" s="683"/>
      <c r="D39450" s="684"/>
    </row>
    <row r="39451" spans="2:4" ht="15" customHeight="1" x14ac:dyDescent="0.25">
      <c r="B39451" s="683"/>
      <c r="C39451" s="683"/>
      <c r="D39451" s="684"/>
    </row>
    <row r="39452" spans="2:4" ht="15" customHeight="1" x14ac:dyDescent="0.25">
      <c r="B39452" s="683"/>
      <c r="C39452" s="683"/>
      <c r="D39452" s="684"/>
    </row>
    <row r="39453" spans="2:4" ht="15" customHeight="1" x14ac:dyDescent="0.25">
      <c r="B39453" s="683"/>
      <c r="C39453" s="683"/>
      <c r="D39453" s="684"/>
    </row>
    <row r="39454" spans="2:4" ht="15" customHeight="1" x14ac:dyDescent="0.25">
      <c r="B39454" s="683"/>
      <c r="C39454" s="683"/>
      <c r="D39454" s="684"/>
    </row>
    <row r="39455" spans="2:4" ht="15" customHeight="1" x14ac:dyDescent="0.25">
      <c r="B39455" s="683"/>
      <c r="C39455" s="683"/>
      <c r="D39455" s="684"/>
    </row>
    <row r="39456" spans="2:4" ht="15" customHeight="1" x14ac:dyDescent="0.25">
      <c r="B39456" s="683"/>
      <c r="C39456" s="683"/>
      <c r="D39456" s="684"/>
    </row>
    <row r="39457" spans="2:4" ht="15" customHeight="1" x14ac:dyDescent="0.25">
      <c r="B39457" s="683"/>
      <c r="C39457" s="683"/>
      <c r="D39457" s="684"/>
    </row>
    <row r="39458" spans="2:4" ht="15" customHeight="1" x14ac:dyDescent="0.25">
      <c r="B39458" s="683"/>
      <c r="C39458" s="683"/>
      <c r="D39458" s="684"/>
    </row>
    <row r="39459" spans="2:4" ht="15" customHeight="1" x14ac:dyDescent="0.25">
      <c r="B39459" s="683"/>
      <c r="C39459" s="683"/>
      <c r="D39459" s="684"/>
    </row>
    <row r="39460" spans="2:4" ht="15" customHeight="1" x14ac:dyDescent="0.25">
      <c r="B39460" s="683"/>
      <c r="C39460" s="683"/>
      <c r="D39460" s="684"/>
    </row>
    <row r="39461" spans="2:4" ht="15" customHeight="1" x14ac:dyDescent="0.25">
      <c r="B39461" s="683"/>
      <c r="C39461" s="683"/>
      <c r="D39461" s="684"/>
    </row>
    <row r="39462" spans="2:4" ht="15" customHeight="1" x14ac:dyDescent="0.25">
      <c r="B39462" s="683"/>
      <c r="C39462" s="683"/>
      <c r="D39462" s="684"/>
    </row>
    <row r="39463" spans="2:4" ht="15" customHeight="1" x14ac:dyDescent="0.25">
      <c r="B39463" s="683"/>
      <c r="C39463" s="683"/>
      <c r="D39463" s="684"/>
    </row>
    <row r="39464" spans="2:4" ht="15" customHeight="1" x14ac:dyDescent="0.25">
      <c r="B39464" s="683"/>
      <c r="C39464" s="683"/>
      <c r="D39464" s="684"/>
    </row>
    <row r="39465" spans="2:4" ht="15" customHeight="1" x14ac:dyDescent="0.25">
      <c r="B39465" s="683"/>
      <c r="C39465" s="683"/>
      <c r="D39465" s="684"/>
    </row>
    <row r="39466" spans="2:4" ht="15" customHeight="1" x14ac:dyDescent="0.25">
      <c r="B39466" s="683"/>
      <c r="C39466" s="683"/>
      <c r="D39466" s="684"/>
    </row>
    <row r="39467" spans="2:4" ht="15" customHeight="1" x14ac:dyDescent="0.25">
      <c r="B39467" s="683"/>
      <c r="C39467" s="683"/>
      <c r="D39467" s="684"/>
    </row>
    <row r="39468" spans="2:4" ht="15" customHeight="1" x14ac:dyDescent="0.25">
      <c r="B39468" s="683"/>
      <c r="C39468" s="683"/>
      <c r="D39468" s="684"/>
    </row>
    <row r="39469" spans="2:4" ht="15" customHeight="1" x14ac:dyDescent="0.25">
      <c r="B39469" s="683"/>
      <c r="C39469" s="683"/>
      <c r="D39469" s="684"/>
    </row>
    <row r="39470" spans="2:4" ht="15" customHeight="1" x14ac:dyDescent="0.25">
      <c r="B39470" s="683"/>
      <c r="C39470" s="683"/>
      <c r="D39470" s="684"/>
    </row>
    <row r="39471" spans="2:4" ht="15" customHeight="1" x14ac:dyDescent="0.25">
      <c r="B39471" s="683"/>
      <c r="C39471" s="683"/>
      <c r="D39471" s="684"/>
    </row>
    <row r="39472" spans="2:4" ht="15" customHeight="1" x14ac:dyDescent="0.25">
      <c r="B39472" s="683"/>
      <c r="C39472" s="683"/>
      <c r="D39472" s="684"/>
    </row>
    <row r="39473" spans="2:4" ht="15" customHeight="1" x14ac:dyDescent="0.25">
      <c r="B39473" s="683"/>
      <c r="C39473" s="683"/>
      <c r="D39473" s="684"/>
    </row>
    <row r="39474" spans="2:4" ht="15" customHeight="1" x14ac:dyDescent="0.25">
      <c r="B39474" s="683"/>
      <c r="C39474" s="683"/>
      <c r="D39474" s="684"/>
    </row>
    <row r="39475" spans="2:4" ht="15" customHeight="1" x14ac:dyDescent="0.25">
      <c r="B39475" s="683"/>
      <c r="C39475" s="683"/>
      <c r="D39475" s="684"/>
    </row>
    <row r="39476" spans="2:4" ht="15" customHeight="1" x14ac:dyDescent="0.25">
      <c r="B39476" s="683"/>
      <c r="C39476" s="683"/>
      <c r="D39476" s="684"/>
    </row>
    <row r="39477" spans="2:4" ht="15" customHeight="1" x14ac:dyDescent="0.25">
      <c r="B39477" s="683"/>
      <c r="C39477" s="683"/>
      <c r="D39477" s="684"/>
    </row>
    <row r="39478" spans="2:4" ht="15" customHeight="1" x14ac:dyDescent="0.25">
      <c r="B39478" s="683"/>
      <c r="C39478" s="683"/>
      <c r="D39478" s="684"/>
    </row>
    <row r="39479" spans="2:4" ht="15" customHeight="1" x14ac:dyDescent="0.25">
      <c r="B39479" s="683"/>
      <c r="C39479" s="683"/>
      <c r="D39479" s="684"/>
    </row>
    <row r="39480" spans="2:4" ht="15" customHeight="1" x14ac:dyDescent="0.25">
      <c r="B39480" s="683"/>
      <c r="C39480" s="683"/>
      <c r="D39480" s="684"/>
    </row>
    <row r="39481" spans="2:4" ht="15" customHeight="1" x14ac:dyDescent="0.25">
      <c r="B39481" s="683"/>
      <c r="C39481" s="683"/>
      <c r="D39481" s="684"/>
    </row>
    <row r="39482" spans="2:4" ht="15" customHeight="1" x14ac:dyDescent="0.25">
      <c r="B39482" s="683"/>
      <c r="C39482" s="683"/>
      <c r="D39482" s="684"/>
    </row>
    <row r="39483" spans="2:4" ht="15" customHeight="1" x14ac:dyDescent="0.25">
      <c r="B39483" s="683"/>
      <c r="C39483" s="683"/>
      <c r="D39483" s="684"/>
    </row>
    <row r="39484" spans="2:4" ht="15" customHeight="1" x14ac:dyDescent="0.25">
      <c r="B39484" s="683"/>
      <c r="C39484" s="683"/>
      <c r="D39484" s="684"/>
    </row>
    <row r="39485" spans="2:4" ht="15" customHeight="1" x14ac:dyDescent="0.25">
      <c r="B39485" s="683"/>
      <c r="C39485" s="683"/>
      <c r="D39485" s="684"/>
    </row>
    <row r="39486" spans="2:4" ht="15" customHeight="1" x14ac:dyDescent="0.25">
      <c r="B39486" s="683"/>
      <c r="C39486" s="683"/>
      <c r="D39486" s="684"/>
    </row>
    <row r="39487" spans="2:4" ht="15" customHeight="1" x14ac:dyDescent="0.25">
      <c r="B39487" s="683"/>
      <c r="C39487" s="683"/>
      <c r="D39487" s="684"/>
    </row>
    <row r="39488" spans="2:4" ht="15" customHeight="1" x14ac:dyDescent="0.25">
      <c r="B39488" s="683"/>
      <c r="C39488" s="683"/>
      <c r="D39488" s="684"/>
    </row>
    <row r="39489" spans="2:4" ht="15" customHeight="1" x14ac:dyDescent="0.25">
      <c r="B39489" s="683"/>
      <c r="C39489" s="683"/>
      <c r="D39489" s="684"/>
    </row>
    <row r="39490" spans="2:4" ht="15" customHeight="1" x14ac:dyDescent="0.25">
      <c r="B39490" s="683"/>
      <c r="C39490" s="683"/>
      <c r="D39490" s="684"/>
    </row>
    <row r="39491" spans="2:4" ht="15" customHeight="1" x14ac:dyDescent="0.25">
      <c r="B39491" s="683"/>
      <c r="C39491" s="683"/>
      <c r="D39491" s="684"/>
    </row>
    <row r="39492" spans="2:4" ht="15" customHeight="1" x14ac:dyDescent="0.25">
      <c r="B39492" s="683"/>
      <c r="C39492" s="683"/>
      <c r="D39492" s="684"/>
    </row>
    <row r="39493" spans="2:4" ht="15" customHeight="1" x14ac:dyDescent="0.25">
      <c r="B39493" s="683"/>
      <c r="C39493" s="683"/>
      <c r="D39493" s="684"/>
    </row>
    <row r="39494" spans="2:4" ht="15" customHeight="1" x14ac:dyDescent="0.25">
      <c r="B39494" s="683"/>
      <c r="C39494" s="683"/>
      <c r="D39494" s="684"/>
    </row>
    <row r="39495" spans="2:4" ht="15" customHeight="1" x14ac:dyDescent="0.25">
      <c r="B39495" s="683"/>
      <c r="C39495" s="683"/>
      <c r="D39495" s="684"/>
    </row>
    <row r="39496" spans="2:4" ht="15" customHeight="1" x14ac:dyDescent="0.25">
      <c r="B39496" s="683"/>
      <c r="C39496" s="683"/>
      <c r="D39496" s="684"/>
    </row>
    <row r="39497" spans="2:4" ht="15" customHeight="1" x14ac:dyDescent="0.25">
      <c r="B39497" s="683"/>
      <c r="C39497" s="683"/>
      <c r="D39497" s="684"/>
    </row>
    <row r="39498" spans="2:4" ht="15" customHeight="1" x14ac:dyDescent="0.25">
      <c r="B39498" s="683"/>
      <c r="C39498" s="683"/>
      <c r="D39498" s="684"/>
    </row>
    <row r="39499" spans="2:4" ht="15" customHeight="1" x14ac:dyDescent="0.25">
      <c r="B39499" s="683"/>
      <c r="C39499" s="683"/>
      <c r="D39499" s="684"/>
    </row>
    <row r="39500" spans="2:4" ht="15" customHeight="1" x14ac:dyDescent="0.25">
      <c r="B39500" s="683"/>
      <c r="C39500" s="683"/>
      <c r="D39500" s="684"/>
    </row>
    <row r="39501" spans="2:4" ht="15" customHeight="1" x14ac:dyDescent="0.25">
      <c r="B39501" s="683"/>
      <c r="C39501" s="683"/>
      <c r="D39501" s="684"/>
    </row>
    <row r="39502" spans="2:4" ht="15" customHeight="1" x14ac:dyDescent="0.25">
      <c r="B39502" s="683"/>
      <c r="C39502" s="683"/>
      <c r="D39502" s="684"/>
    </row>
    <row r="39503" spans="2:4" ht="15" customHeight="1" x14ac:dyDescent="0.25">
      <c r="B39503" s="683"/>
      <c r="C39503" s="683"/>
      <c r="D39503" s="684"/>
    </row>
    <row r="39504" spans="2:4" ht="15" customHeight="1" x14ac:dyDescent="0.25">
      <c r="B39504" s="683"/>
      <c r="C39504" s="683"/>
      <c r="D39504" s="684"/>
    </row>
    <row r="39505" spans="2:4" ht="15" customHeight="1" x14ac:dyDescent="0.25">
      <c r="B39505" s="683"/>
      <c r="C39505" s="683"/>
      <c r="D39505" s="684"/>
    </row>
    <row r="39506" spans="2:4" ht="15" customHeight="1" x14ac:dyDescent="0.25">
      <c r="B39506" s="683"/>
      <c r="C39506" s="683"/>
      <c r="D39506" s="684"/>
    </row>
    <row r="39507" spans="2:4" ht="15" customHeight="1" x14ac:dyDescent="0.25">
      <c r="B39507" s="683"/>
      <c r="C39507" s="683"/>
      <c r="D39507" s="684"/>
    </row>
    <row r="39508" spans="2:4" ht="15" customHeight="1" x14ac:dyDescent="0.25">
      <c r="B39508" s="683"/>
      <c r="C39508" s="683"/>
      <c r="D39508" s="684"/>
    </row>
    <row r="39509" spans="2:4" ht="15" customHeight="1" x14ac:dyDescent="0.25">
      <c r="B39509" s="683"/>
      <c r="C39509" s="683"/>
      <c r="D39509" s="684"/>
    </row>
    <row r="39510" spans="2:4" ht="15" customHeight="1" x14ac:dyDescent="0.25">
      <c r="B39510" s="683"/>
      <c r="C39510" s="683"/>
      <c r="D39510" s="684"/>
    </row>
    <row r="39511" spans="2:4" ht="15" customHeight="1" x14ac:dyDescent="0.25">
      <c r="B39511" s="683"/>
      <c r="C39511" s="683"/>
      <c r="D39511" s="684"/>
    </row>
    <row r="39512" spans="2:4" ht="15" customHeight="1" x14ac:dyDescent="0.25">
      <c r="B39512" s="683"/>
      <c r="C39512" s="683"/>
      <c r="D39512" s="684"/>
    </row>
    <row r="39513" spans="2:4" ht="15" customHeight="1" x14ac:dyDescent="0.25">
      <c r="B39513" s="683"/>
      <c r="C39513" s="683"/>
      <c r="D39513" s="684"/>
    </row>
    <row r="39514" spans="2:4" ht="15" customHeight="1" x14ac:dyDescent="0.25">
      <c r="B39514" s="683"/>
      <c r="C39514" s="683"/>
      <c r="D39514" s="684"/>
    </row>
    <row r="39515" spans="2:4" ht="15" customHeight="1" x14ac:dyDescent="0.25">
      <c r="B39515" s="683"/>
      <c r="C39515" s="683"/>
      <c r="D39515" s="684"/>
    </row>
    <row r="39516" spans="2:4" ht="15" customHeight="1" x14ac:dyDescent="0.25">
      <c r="B39516" s="683"/>
      <c r="C39516" s="683"/>
      <c r="D39516" s="684"/>
    </row>
    <row r="39517" spans="2:4" ht="15" customHeight="1" x14ac:dyDescent="0.25">
      <c r="B39517" s="683"/>
      <c r="C39517" s="683"/>
      <c r="D39517" s="684"/>
    </row>
    <row r="39518" spans="2:4" ht="15" customHeight="1" x14ac:dyDescent="0.25">
      <c r="B39518" s="683"/>
      <c r="C39518" s="683"/>
      <c r="D39518" s="684"/>
    </row>
    <row r="39519" spans="2:4" ht="15" customHeight="1" x14ac:dyDescent="0.25">
      <c r="B39519" s="683"/>
      <c r="C39519" s="683"/>
      <c r="D39519" s="684"/>
    </row>
    <row r="39520" spans="2:4" ht="15" customHeight="1" x14ac:dyDescent="0.25">
      <c r="B39520" s="683"/>
      <c r="C39520" s="683"/>
      <c r="D39520" s="684"/>
    </row>
    <row r="39521" spans="2:4" ht="15" customHeight="1" x14ac:dyDescent="0.25">
      <c r="B39521" s="683"/>
      <c r="C39521" s="683"/>
      <c r="D39521" s="684"/>
    </row>
    <row r="39522" spans="2:4" ht="15" customHeight="1" x14ac:dyDescent="0.25">
      <c r="B39522" s="683"/>
      <c r="C39522" s="683"/>
      <c r="D39522" s="684"/>
    </row>
    <row r="39523" spans="2:4" ht="15" customHeight="1" x14ac:dyDescent="0.25">
      <c r="B39523" s="683"/>
      <c r="C39523" s="683"/>
      <c r="D39523" s="684"/>
    </row>
    <row r="39524" spans="2:4" ht="15" customHeight="1" x14ac:dyDescent="0.25">
      <c r="B39524" s="683"/>
      <c r="C39524" s="683"/>
      <c r="D39524" s="684"/>
    </row>
    <row r="39525" spans="2:4" ht="15" customHeight="1" x14ac:dyDescent="0.25">
      <c r="B39525" s="683"/>
      <c r="C39525" s="683"/>
      <c r="D39525" s="684"/>
    </row>
    <row r="39526" spans="2:4" ht="15" customHeight="1" x14ac:dyDescent="0.25">
      <c r="B39526" s="683"/>
      <c r="C39526" s="683"/>
      <c r="D39526" s="684"/>
    </row>
    <row r="39527" spans="2:4" ht="15" customHeight="1" x14ac:dyDescent="0.25">
      <c r="B39527" s="683"/>
      <c r="C39527" s="683"/>
      <c r="D39527" s="684"/>
    </row>
    <row r="39528" spans="2:4" ht="15" customHeight="1" x14ac:dyDescent="0.25">
      <c r="B39528" s="683"/>
      <c r="C39528" s="683"/>
      <c r="D39528" s="684"/>
    </row>
    <row r="39529" spans="2:4" ht="15" customHeight="1" x14ac:dyDescent="0.25">
      <c r="B39529" s="683"/>
      <c r="C39529" s="683"/>
      <c r="D39529" s="684"/>
    </row>
    <row r="39530" spans="2:4" ht="15" customHeight="1" x14ac:dyDescent="0.25">
      <c r="B39530" s="683"/>
      <c r="C39530" s="683"/>
      <c r="D39530" s="684"/>
    </row>
    <row r="39531" spans="2:4" ht="15" customHeight="1" x14ac:dyDescent="0.25">
      <c r="B39531" s="683"/>
      <c r="C39531" s="683"/>
      <c r="D39531" s="684"/>
    </row>
    <row r="39532" spans="2:4" ht="15" customHeight="1" x14ac:dyDescent="0.25">
      <c r="B39532" s="683"/>
      <c r="C39532" s="683"/>
      <c r="D39532" s="684"/>
    </row>
    <row r="39533" spans="2:4" ht="15" customHeight="1" x14ac:dyDescent="0.25">
      <c r="B39533" s="683"/>
      <c r="C39533" s="683"/>
      <c r="D39533" s="684"/>
    </row>
    <row r="39534" spans="2:4" ht="15" customHeight="1" x14ac:dyDescent="0.25">
      <c r="B39534" s="683"/>
      <c r="C39534" s="683"/>
      <c r="D39534" s="684"/>
    </row>
    <row r="39535" spans="2:4" ht="15" customHeight="1" x14ac:dyDescent="0.25">
      <c r="B39535" s="683"/>
      <c r="C39535" s="683"/>
      <c r="D39535" s="684"/>
    </row>
    <row r="39536" spans="2:4" ht="15" customHeight="1" x14ac:dyDescent="0.25">
      <c r="B39536" s="683"/>
      <c r="C39536" s="683"/>
      <c r="D39536" s="684"/>
    </row>
    <row r="39537" spans="2:4" ht="15" customHeight="1" x14ac:dyDescent="0.25">
      <c r="B39537" s="683"/>
      <c r="C39537" s="683"/>
      <c r="D39537" s="684"/>
    </row>
    <row r="39538" spans="2:4" ht="15" customHeight="1" x14ac:dyDescent="0.25">
      <c r="B39538" s="683"/>
      <c r="C39538" s="683"/>
      <c r="D39538" s="684"/>
    </row>
    <row r="39539" spans="2:4" ht="15" customHeight="1" x14ac:dyDescent="0.25">
      <c r="B39539" s="683"/>
      <c r="C39539" s="683"/>
      <c r="D39539" s="684"/>
    </row>
    <row r="39540" spans="2:4" ht="15" customHeight="1" x14ac:dyDescent="0.25">
      <c r="B39540" s="683"/>
      <c r="C39540" s="683"/>
      <c r="D39540" s="684"/>
    </row>
    <row r="39541" spans="2:4" ht="15" customHeight="1" x14ac:dyDescent="0.25">
      <c r="B39541" s="683"/>
      <c r="C39541" s="683"/>
      <c r="D39541" s="684"/>
    </row>
    <row r="39542" spans="2:4" ht="15" customHeight="1" x14ac:dyDescent="0.25">
      <c r="B39542" s="683"/>
      <c r="C39542" s="683"/>
      <c r="D39542" s="684"/>
    </row>
    <row r="39543" spans="2:4" ht="15" customHeight="1" x14ac:dyDescent="0.25">
      <c r="B39543" s="683"/>
      <c r="C39543" s="683"/>
      <c r="D39543" s="684"/>
    </row>
    <row r="39544" spans="2:4" ht="15" customHeight="1" x14ac:dyDescent="0.25">
      <c r="B39544" s="683"/>
      <c r="C39544" s="683"/>
      <c r="D39544" s="684"/>
    </row>
    <row r="39545" spans="2:4" ht="15" customHeight="1" x14ac:dyDescent="0.25">
      <c r="B39545" s="683"/>
      <c r="C39545" s="683"/>
      <c r="D39545" s="684"/>
    </row>
    <row r="39546" spans="2:4" ht="15" customHeight="1" x14ac:dyDescent="0.25">
      <c r="B39546" s="683"/>
      <c r="C39546" s="683"/>
      <c r="D39546" s="684"/>
    </row>
    <row r="39547" spans="2:4" ht="15" customHeight="1" x14ac:dyDescent="0.25">
      <c r="B39547" s="683"/>
      <c r="C39547" s="683"/>
      <c r="D39547" s="684"/>
    </row>
    <row r="39548" spans="2:4" ht="15" customHeight="1" x14ac:dyDescent="0.25">
      <c r="B39548" s="683"/>
      <c r="C39548" s="683"/>
      <c r="D39548" s="684"/>
    </row>
    <row r="39549" spans="2:4" ht="15" customHeight="1" x14ac:dyDescent="0.25">
      <c r="B39549" s="683"/>
      <c r="C39549" s="683"/>
      <c r="D39549" s="684"/>
    </row>
    <row r="39550" spans="2:4" ht="15" customHeight="1" x14ac:dyDescent="0.25">
      <c r="B39550" s="683"/>
      <c r="C39550" s="683"/>
      <c r="D39550" s="684"/>
    </row>
    <row r="39551" spans="2:4" ht="15" customHeight="1" x14ac:dyDescent="0.25">
      <c r="B39551" s="683"/>
      <c r="C39551" s="683"/>
      <c r="D39551" s="684"/>
    </row>
    <row r="39552" spans="2:4" ht="15" customHeight="1" x14ac:dyDescent="0.25">
      <c r="B39552" s="683"/>
      <c r="C39552" s="683"/>
      <c r="D39552" s="684"/>
    </row>
    <row r="39553" spans="2:4" ht="15" customHeight="1" x14ac:dyDescent="0.25">
      <c r="B39553" s="683"/>
      <c r="C39553" s="683"/>
      <c r="D39553" s="684"/>
    </row>
    <row r="39554" spans="2:4" ht="15" customHeight="1" x14ac:dyDescent="0.25">
      <c r="B39554" s="683"/>
      <c r="C39554" s="683"/>
      <c r="D39554" s="684"/>
    </row>
    <row r="39555" spans="2:4" ht="15" customHeight="1" x14ac:dyDescent="0.25">
      <c r="B39555" s="683"/>
      <c r="C39555" s="683"/>
      <c r="D39555" s="684"/>
    </row>
    <row r="39556" spans="2:4" ht="15" customHeight="1" x14ac:dyDescent="0.25">
      <c r="B39556" s="683"/>
      <c r="C39556" s="683"/>
      <c r="D39556" s="684"/>
    </row>
    <row r="39557" spans="2:4" ht="15" customHeight="1" x14ac:dyDescent="0.25">
      <c r="B39557" s="683"/>
      <c r="C39557" s="683"/>
      <c r="D39557" s="684"/>
    </row>
    <row r="39558" spans="2:4" ht="15" customHeight="1" x14ac:dyDescent="0.25">
      <c r="B39558" s="683"/>
      <c r="C39558" s="683"/>
      <c r="D39558" s="684"/>
    </row>
    <row r="39559" spans="2:4" ht="15" customHeight="1" x14ac:dyDescent="0.25">
      <c r="B39559" s="683"/>
      <c r="C39559" s="683"/>
      <c r="D39559" s="684"/>
    </row>
    <row r="39560" spans="2:4" ht="15" customHeight="1" x14ac:dyDescent="0.25">
      <c r="B39560" s="683"/>
      <c r="C39560" s="683"/>
      <c r="D39560" s="684"/>
    </row>
    <row r="39561" spans="2:4" ht="15" customHeight="1" x14ac:dyDescent="0.25">
      <c r="B39561" s="683"/>
      <c r="C39561" s="683"/>
      <c r="D39561" s="684"/>
    </row>
    <row r="39562" spans="2:4" ht="15" customHeight="1" x14ac:dyDescent="0.25">
      <c r="B39562" s="683"/>
      <c r="C39562" s="683"/>
      <c r="D39562" s="684"/>
    </row>
    <row r="39563" spans="2:4" ht="15" customHeight="1" x14ac:dyDescent="0.25">
      <c r="B39563" s="683"/>
      <c r="C39563" s="683"/>
      <c r="D39563" s="684"/>
    </row>
    <row r="39564" spans="2:4" ht="15" customHeight="1" x14ac:dyDescent="0.25">
      <c r="B39564" s="683"/>
      <c r="C39564" s="683"/>
      <c r="D39564" s="684"/>
    </row>
    <row r="39565" spans="2:4" ht="15" customHeight="1" x14ac:dyDescent="0.25">
      <c r="B39565" s="683"/>
      <c r="C39565" s="683"/>
      <c r="D39565" s="684"/>
    </row>
    <row r="39566" spans="2:4" ht="15" customHeight="1" x14ac:dyDescent="0.25">
      <c r="B39566" s="683"/>
      <c r="C39566" s="683"/>
      <c r="D39566" s="684"/>
    </row>
    <row r="39567" spans="2:4" ht="15" customHeight="1" x14ac:dyDescent="0.25">
      <c r="B39567" s="683"/>
      <c r="C39567" s="683"/>
      <c r="D39567" s="684"/>
    </row>
    <row r="39568" spans="2:4" ht="15" customHeight="1" x14ac:dyDescent="0.25">
      <c r="B39568" s="683"/>
      <c r="C39568" s="683"/>
      <c r="D39568" s="684"/>
    </row>
    <row r="39569" spans="2:4" ht="15" customHeight="1" x14ac:dyDescent="0.25">
      <c r="B39569" s="683"/>
      <c r="C39569" s="683"/>
      <c r="D39569" s="684"/>
    </row>
    <row r="39570" spans="2:4" ht="15" customHeight="1" x14ac:dyDescent="0.25">
      <c r="B39570" s="683"/>
      <c r="C39570" s="683"/>
      <c r="D39570" s="684"/>
    </row>
    <row r="39571" spans="2:4" ht="15" customHeight="1" x14ac:dyDescent="0.25">
      <c r="B39571" s="683"/>
      <c r="C39571" s="683"/>
      <c r="D39571" s="684"/>
    </row>
    <row r="39572" spans="2:4" ht="15" customHeight="1" x14ac:dyDescent="0.25">
      <c r="B39572" s="683"/>
      <c r="C39572" s="683"/>
      <c r="D39572" s="684"/>
    </row>
    <row r="39573" spans="2:4" ht="15" customHeight="1" x14ac:dyDescent="0.25">
      <c r="B39573" s="683"/>
      <c r="C39573" s="683"/>
      <c r="D39573" s="684"/>
    </row>
    <row r="39574" spans="2:4" ht="15" customHeight="1" x14ac:dyDescent="0.25">
      <c r="B39574" s="683"/>
      <c r="C39574" s="683"/>
      <c r="D39574" s="684"/>
    </row>
    <row r="39575" spans="2:4" ht="15" customHeight="1" x14ac:dyDescent="0.25">
      <c r="B39575" s="683"/>
      <c r="C39575" s="683"/>
      <c r="D39575" s="684"/>
    </row>
    <row r="39576" spans="2:4" ht="15" customHeight="1" x14ac:dyDescent="0.25">
      <c r="B39576" s="683"/>
      <c r="C39576" s="683"/>
      <c r="D39576" s="684"/>
    </row>
    <row r="39577" spans="2:4" ht="15" customHeight="1" x14ac:dyDescent="0.25">
      <c r="B39577" s="683"/>
      <c r="C39577" s="683"/>
      <c r="D39577" s="684"/>
    </row>
    <row r="39578" spans="2:4" ht="15" customHeight="1" x14ac:dyDescent="0.25">
      <c r="B39578" s="683"/>
      <c r="C39578" s="683"/>
      <c r="D39578" s="684"/>
    </row>
    <row r="39579" spans="2:4" ht="15" customHeight="1" x14ac:dyDescent="0.25">
      <c r="B39579" s="683"/>
      <c r="C39579" s="683"/>
      <c r="D39579" s="684"/>
    </row>
    <row r="39580" spans="2:4" ht="15" customHeight="1" x14ac:dyDescent="0.25">
      <c r="B39580" s="683"/>
      <c r="C39580" s="683"/>
      <c r="D39580" s="684"/>
    </row>
    <row r="39581" spans="2:4" ht="15" customHeight="1" x14ac:dyDescent="0.25">
      <c r="B39581" s="683"/>
      <c r="C39581" s="683"/>
      <c r="D39581" s="684"/>
    </row>
    <row r="39582" spans="2:4" ht="15" customHeight="1" x14ac:dyDescent="0.25">
      <c r="B39582" s="683"/>
      <c r="C39582" s="683"/>
      <c r="D39582" s="684"/>
    </row>
    <row r="39583" spans="2:4" ht="15" customHeight="1" x14ac:dyDescent="0.25">
      <c r="B39583" s="683"/>
      <c r="C39583" s="683"/>
      <c r="D39583" s="684"/>
    </row>
    <row r="39584" spans="2:4" ht="15" customHeight="1" x14ac:dyDescent="0.25">
      <c r="B39584" s="683"/>
      <c r="C39584" s="683"/>
      <c r="D39584" s="684"/>
    </row>
    <row r="39585" spans="2:4" ht="15" customHeight="1" x14ac:dyDescent="0.25">
      <c r="B39585" s="683"/>
      <c r="C39585" s="683"/>
      <c r="D39585" s="684"/>
    </row>
    <row r="39586" spans="2:4" ht="15" customHeight="1" x14ac:dyDescent="0.25">
      <c r="B39586" s="683"/>
      <c r="C39586" s="683"/>
      <c r="D39586" s="684"/>
    </row>
    <row r="39587" spans="2:4" ht="15" customHeight="1" x14ac:dyDescent="0.25">
      <c r="B39587" s="683"/>
      <c r="C39587" s="683"/>
      <c r="D39587" s="684"/>
    </row>
    <row r="39588" spans="2:4" ht="15" customHeight="1" x14ac:dyDescent="0.25">
      <c r="B39588" s="683"/>
      <c r="C39588" s="683"/>
      <c r="D39588" s="684"/>
    </row>
    <row r="39589" spans="2:4" ht="15" customHeight="1" x14ac:dyDescent="0.25">
      <c r="B39589" s="683"/>
      <c r="C39589" s="683"/>
      <c r="D39589" s="684"/>
    </row>
    <row r="39590" spans="2:4" ht="15" customHeight="1" x14ac:dyDescent="0.25">
      <c r="B39590" s="683"/>
      <c r="C39590" s="683"/>
      <c r="D39590" s="684"/>
    </row>
    <row r="39591" spans="2:4" ht="15" customHeight="1" x14ac:dyDescent="0.25">
      <c r="B39591" s="683"/>
      <c r="C39591" s="683"/>
      <c r="D39591" s="684"/>
    </row>
    <row r="39592" spans="2:4" ht="15" customHeight="1" x14ac:dyDescent="0.25">
      <c r="B39592" s="683"/>
      <c r="C39592" s="683"/>
      <c r="D39592" s="684"/>
    </row>
    <row r="39593" spans="2:4" ht="15" customHeight="1" x14ac:dyDescent="0.25">
      <c r="B39593" s="683"/>
      <c r="C39593" s="683"/>
      <c r="D39593" s="684"/>
    </row>
    <row r="39594" spans="2:4" ht="15" customHeight="1" x14ac:dyDescent="0.25">
      <c r="B39594" s="683"/>
      <c r="C39594" s="683"/>
      <c r="D39594" s="684"/>
    </row>
    <row r="39595" spans="2:4" ht="15" customHeight="1" x14ac:dyDescent="0.25">
      <c r="B39595" s="683"/>
      <c r="C39595" s="683"/>
      <c r="D39595" s="684"/>
    </row>
    <row r="39596" spans="2:4" ht="15" customHeight="1" x14ac:dyDescent="0.25">
      <c r="B39596" s="683"/>
      <c r="C39596" s="683"/>
      <c r="D39596" s="684"/>
    </row>
    <row r="39597" spans="2:4" ht="15" customHeight="1" x14ac:dyDescent="0.25">
      <c r="B39597" s="683"/>
      <c r="C39597" s="683"/>
      <c r="D39597" s="684"/>
    </row>
    <row r="39598" spans="2:4" ht="15" customHeight="1" x14ac:dyDescent="0.25">
      <c r="B39598" s="683"/>
      <c r="C39598" s="683"/>
      <c r="D39598" s="684"/>
    </row>
    <row r="39599" spans="2:4" ht="15" customHeight="1" x14ac:dyDescent="0.25">
      <c r="B39599" s="683"/>
      <c r="C39599" s="683"/>
      <c r="D39599" s="684"/>
    </row>
    <row r="39600" spans="2:4" ht="15" customHeight="1" x14ac:dyDescent="0.25">
      <c r="B39600" s="683"/>
      <c r="C39600" s="683"/>
      <c r="D39600" s="684"/>
    </row>
    <row r="39601" spans="2:4" ht="15" customHeight="1" x14ac:dyDescent="0.25">
      <c r="B39601" s="683"/>
      <c r="C39601" s="683"/>
      <c r="D39601" s="684"/>
    </row>
    <row r="39602" spans="2:4" ht="15" customHeight="1" x14ac:dyDescent="0.25">
      <c r="B39602" s="683"/>
      <c r="C39602" s="683"/>
      <c r="D39602" s="684"/>
    </row>
    <row r="39603" spans="2:4" ht="15" customHeight="1" x14ac:dyDescent="0.25">
      <c r="B39603" s="683"/>
      <c r="C39603" s="683"/>
      <c r="D39603" s="684"/>
    </row>
    <row r="39604" spans="2:4" ht="15" customHeight="1" x14ac:dyDescent="0.25">
      <c r="B39604" s="683"/>
      <c r="C39604" s="683"/>
      <c r="D39604" s="684"/>
    </row>
    <row r="39605" spans="2:4" ht="15" customHeight="1" x14ac:dyDescent="0.25">
      <c r="B39605" s="683"/>
      <c r="C39605" s="683"/>
      <c r="D39605" s="684"/>
    </row>
    <row r="39606" spans="2:4" ht="15" customHeight="1" x14ac:dyDescent="0.25">
      <c r="B39606" s="683"/>
      <c r="C39606" s="683"/>
      <c r="D39606" s="684"/>
    </row>
    <row r="39607" spans="2:4" ht="15" customHeight="1" x14ac:dyDescent="0.25">
      <c r="B39607" s="683"/>
      <c r="C39607" s="683"/>
      <c r="D39607" s="684"/>
    </row>
    <row r="39608" spans="2:4" ht="15" customHeight="1" x14ac:dyDescent="0.25">
      <c r="B39608" s="683"/>
      <c r="C39608" s="683"/>
      <c r="D39608" s="684"/>
    </row>
    <row r="39609" spans="2:4" ht="15" customHeight="1" x14ac:dyDescent="0.25">
      <c r="B39609" s="683"/>
      <c r="C39609" s="683"/>
      <c r="D39609" s="684"/>
    </row>
    <row r="39610" spans="2:4" ht="15" customHeight="1" x14ac:dyDescent="0.25">
      <c r="B39610" s="683"/>
      <c r="C39610" s="683"/>
      <c r="D39610" s="684"/>
    </row>
    <row r="39611" spans="2:4" ht="15" customHeight="1" x14ac:dyDescent="0.25">
      <c r="B39611" s="683"/>
      <c r="C39611" s="683"/>
      <c r="D39611" s="684"/>
    </row>
    <row r="39612" spans="2:4" ht="15" customHeight="1" x14ac:dyDescent="0.25">
      <c r="B39612" s="683"/>
      <c r="C39612" s="683"/>
      <c r="D39612" s="684"/>
    </row>
    <row r="39613" spans="2:4" ht="15" customHeight="1" x14ac:dyDescent="0.25">
      <c r="B39613" s="683"/>
      <c r="C39613" s="683"/>
      <c r="D39613" s="684"/>
    </row>
    <row r="39614" spans="2:4" ht="15" customHeight="1" x14ac:dyDescent="0.25">
      <c r="B39614" s="683"/>
      <c r="C39614" s="683"/>
      <c r="D39614" s="684"/>
    </row>
    <row r="39615" spans="2:4" ht="15" customHeight="1" x14ac:dyDescent="0.25">
      <c r="B39615" s="683"/>
      <c r="C39615" s="683"/>
      <c r="D39615" s="684"/>
    </row>
    <row r="39616" spans="2:4" ht="15" customHeight="1" x14ac:dyDescent="0.25">
      <c r="B39616" s="683"/>
      <c r="C39616" s="683"/>
      <c r="D39616" s="684"/>
    </row>
    <row r="39617" spans="2:4" ht="15" customHeight="1" x14ac:dyDescent="0.25">
      <c r="B39617" s="683"/>
      <c r="C39617" s="683"/>
      <c r="D39617" s="684"/>
    </row>
    <row r="39618" spans="2:4" ht="15" customHeight="1" x14ac:dyDescent="0.25">
      <c r="B39618" s="683"/>
      <c r="C39618" s="683"/>
      <c r="D39618" s="684"/>
    </row>
    <row r="39619" spans="2:4" ht="15" customHeight="1" x14ac:dyDescent="0.25">
      <c r="B39619" s="683"/>
      <c r="C39619" s="683"/>
      <c r="D39619" s="684"/>
    </row>
    <row r="39620" spans="2:4" ht="15" customHeight="1" x14ac:dyDescent="0.25">
      <c r="B39620" s="683"/>
      <c r="C39620" s="683"/>
      <c r="D39620" s="684"/>
    </row>
    <row r="39621" spans="2:4" ht="15" customHeight="1" x14ac:dyDescent="0.25">
      <c r="B39621" s="683"/>
      <c r="C39621" s="683"/>
      <c r="D39621" s="684"/>
    </row>
    <row r="39622" spans="2:4" ht="15" customHeight="1" x14ac:dyDescent="0.25">
      <c r="B39622" s="683"/>
      <c r="C39622" s="683"/>
      <c r="D39622" s="684"/>
    </row>
    <row r="39623" spans="2:4" ht="15" customHeight="1" x14ac:dyDescent="0.25">
      <c r="B39623" s="683"/>
      <c r="C39623" s="683"/>
      <c r="D39623" s="684"/>
    </row>
    <row r="39624" spans="2:4" ht="15" customHeight="1" x14ac:dyDescent="0.25">
      <c r="B39624" s="683"/>
      <c r="C39624" s="683"/>
      <c r="D39624" s="684"/>
    </row>
    <row r="39625" spans="2:4" ht="15" customHeight="1" x14ac:dyDescent="0.25">
      <c r="B39625" s="683"/>
      <c r="C39625" s="683"/>
      <c r="D39625" s="684"/>
    </row>
    <row r="39626" spans="2:4" ht="15" customHeight="1" x14ac:dyDescent="0.25">
      <c r="B39626" s="683"/>
      <c r="C39626" s="683"/>
      <c r="D39626" s="684"/>
    </row>
    <row r="39627" spans="2:4" ht="15" customHeight="1" x14ac:dyDescent="0.25">
      <c r="B39627" s="683"/>
      <c r="C39627" s="683"/>
      <c r="D39627" s="684"/>
    </row>
    <row r="39628" spans="2:4" ht="15" customHeight="1" x14ac:dyDescent="0.25">
      <c r="B39628" s="683"/>
      <c r="C39628" s="683"/>
      <c r="D39628" s="684"/>
    </row>
    <row r="39629" spans="2:4" ht="15" customHeight="1" x14ac:dyDescent="0.25">
      <c r="B39629" s="683"/>
      <c r="C39629" s="683"/>
      <c r="D39629" s="684"/>
    </row>
    <row r="39630" spans="2:4" ht="15" customHeight="1" x14ac:dyDescent="0.25">
      <c r="B39630" s="683"/>
      <c r="C39630" s="683"/>
      <c r="D39630" s="684"/>
    </row>
    <row r="39631" spans="2:4" ht="15" customHeight="1" x14ac:dyDescent="0.25">
      <c r="B39631" s="683"/>
      <c r="C39631" s="683"/>
      <c r="D39631" s="684"/>
    </row>
    <row r="39632" spans="2:4" ht="15" customHeight="1" x14ac:dyDescent="0.25">
      <c r="B39632" s="683"/>
      <c r="C39632" s="683"/>
      <c r="D39632" s="684"/>
    </row>
    <row r="39633" spans="2:4" ht="15" customHeight="1" x14ac:dyDescent="0.25">
      <c r="B39633" s="683"/>
      <c r="C39633" s="683"/>
      <c r="D39633" s="684"/>
    </row>
    <row r="39634" spans="2:4" ht="15" customHeight="1" x14ac:dyDescent="0.25">
      <c r="B39634" s="683"/>
      <c r="C39634" s="683"/>
      <c r="D39634" s="684"/>
    </row>
    <row r="39635" spans="2:4" ht="15" customHeight="1" x14ac:dyDescent="0.25">
      <c r="B39635" s="683"/>
      <c r="C39635" s="683"/>
      <c r="D39635" s="684"/>
    </row>
    <row r="39636" spans="2:4" ht="15" customHeight="1" x14ac:dyDescent="0.25">
      <c r="B39636" s="683"/>
      <c r="C39636" s="683"/>
      <c r="D39636" s="684"/>
    </row>
    <row r="39637" spans="2:4" ht="15" customHeight="1" x14ac:dyDescent="0.25">
      <c r="B39637" s="683"/>
      <c r="C39637" s="683"/>
      <c r="D39637" s="684"/>
    </row>
    <row r="39638" spans="2:4" ht="15" customHeight="1" x14ac:dyDescent="0.25">
      <c r="B39638" s="683"/>
      <c r="C39638" s="683"/>
      <c r="D39638" s="684"/>
    </row>
    <row r="39639" spans="2:4" ht="15" customHeight="1" x14ac:dyDescent="0.25">
      <c r="B39639" s="683"/>
      <c r="C39639" s="683"/>
      <c r="D39639" s="684"/>
    </row>
    <row r="39640" spans="2:4" ht="15" customHeight="1" x14ac:dyDescent="0.25">
      <c r="B39640" s="683"/>
      <c r="C39640" s="683"/>
      <c r="D39640" s="684"/>
    </row>
    <row r="39641" spans="2:4" ht="15" customHeight="1" x14ac:dyDescent="0.25">
      <c r="B39641" s="683"/>
      <c r="C39641" s="683"/>
      <c r="D39641" s="684"/>
    </row>
    <row r="39642" spans="2:4" ht="15" customHeight="1" x14ac:dyDescent="0.25">
      <c r="B39642" s="683"/>
      <c r="C39642" s="683"/>
      <c r="D39642" s="684"/>
    </row>
    <row r="39643" spans="2:4" ht="15" customHeight="1" x14ac:dyDescent="0.25">
      <c r="B39643" s="683"/>
      <c r="C39643" s="683"/>
      <c r="D39643" s="684"/>
    </row>
    <row r="39644" spans="2:4" ht="15" customHeight="1" x14ac:dyDescent="0.25">
      <c r="B39644" s="683"/>
      <c r="C39644" s="683"/>
      <c r="D39644" s="684"/>
    </row>
    <row r="39645" spans="2:4" ht="15" customHeight="1" x14ac:dyDescent="0.25">
      <c r="B39645" s="683"/>
      <c r="C39645" s="683"/>
      <c r="D39645" s="684"/>
    </row>
    <row r="39646" spans="2:4" ht="15" customHeight="1" x14ac:dyDescent="0.25">
      <c r="B39646" s="683"/>
      <c r="C39646" s="683"/>
      <c r="D39646" s="684"/>
    </row>
    <row r="39647" spans="2:4" ht="15" customHeight="1" x14ac:dyDescent="0.25">
      <c r="B39647" s="683"/>
      <c r="C39647" s="683"/>
      <c r="D39647" s="684"/>
    </row>
    <row r="39648" spans="2:4" ht="15" customHeight="1" x14ac:dyDescent="0.25">
      <c r="B39648" s="683"/>
      <c r="C39648" s="683"/>
      <c r="D39648" s="684"/>
    </row>
    <row r="39649" spans="2:4" ht="15" customHeight="1" x14ac:dyDescent="0.25">
      <c r="B39649" s="683"/>
      <c r="C39649" s="683"/>
      <c r="D39649" s="684"/>
    </row>
    <row r="39650" spans="2:4" ht="15" customHeight="1" x14ac:dyDescent="0.25">
      <c r="B39650" s="683"/>
      <c r="C39650" s="683"/>
      <c r="D39650" s="684"/>
    </row>
    <row r="39651" spans="2:4" ht="15" customHeight="1" x14ac:dyDescent="0.25">
      <c r="B39651" s="683"/>
      <c r="C39651" s="683"/>
      <c r="D39651" s="684"/>
    </row>
    <row r="39652" spans="2:4" ht="15" customHeight="1" x14ac:dyDescent="0.25">
      <c r="B39652" s="683"/>
      <c r="C39652" s="683"/>
      <c r="D39652" s="684"/>
    </row>
    <row r="39653" spans="2:4" ht="15" customHeight="1" x14ac:dyDescent="0.25">
      <c r="B39653" s="683"/>
      <c r="C39653" s="683"/>
      <c r="D39653" s="684"/>
    </row>
    <row r="39654" spans="2:4" ht="15" customHeight="1" x14ac:dyDescent="0.25">
      <c r="B39654" s="683"/>
      <c r="C39654" s="683"/>
      <c r="D39654" s="684"/>
    </row>
    <row r="39655" spans="2:4" ht="15" customHeight="1" x14ac:dyDescent="0.25">
      <c r="B39655" s="683"/>
      <c r="C39655" s="683"/>
      <c r="D39655" s="684"/>
    </row>
    <row r="39656" spans="2:4" ht="15" customHeight="1" x14ac:dyDescent="0.25">
      <c r="B39656" s="683"/>
      <c r="C39656" s="683"/>
      <c r="D39656" s="684"/>
    </row>
    <row r="39657" spans="2:4" ht="15" customHeight="1" x14ac:dyDescent="0.25">
      <c r="B39657" s="683"/>
      <c r="C39657" s="683"/>
      <c r="D39657" s="684"/>
    </row>
    <row r="39658" spans="2:4" ht="15" customHeight="1" x14ac:dyDescent="0.25">
      <c r="B39658" s="683"/>
      <c r="C39658" s="683"/>
      <c r="D39658" s="684"/>
    </row>
    <row r="39659" spans="2:4" ht="15" customHeight="1" x14ac:dyDescent="0.25">
      <c r="B39659" s="683"/>
      <c r="C39659" s="683"/>
      <c r="D39659" s="684"/>
    </row>
    <row r="39660" spans="2:4" ht="15" customHeight="1" x14ac:dyDescent="0.25">
      <c r="B39660" s="683"/>
      <c r="C39660" s="683"/>
      <c r="D39660" s="684"/>
    </row>
    <row r="39661" spans="2:4" ht="15" customHeight="1" x14ac:dyDescent="0.25">
      <c r="B39661" s="683"/>
      <c r="C39661" s="683"/>
      <c r="D39661" s="684"/>
    </row>
    <row r="39662" spans="2:4" ht="15" customHeight="1" x14ac:dyDescent="0.25">
      <c r="B39662" s="683"/>
      <c r="C39662" s="683"/>
      <c r="D39662" s="684"/>
    </row>
    <row r="39663" spans="2:4" ht="15" customHeight="1" x14ac:dyDescent="0.25">
      <c r="B39663" s="683"/>
      <c r="C39663" s="683"/>
      <c r="D39663" s="684"/>
    </row>
    <row r="39664" spans="2:4" ht="15" customHeight="1" x14ac:dyDescent="0.25">
      <c r="B39664" s="683"/>
      <c r="C39664" s="683"/>
      <c r="D39664" s="684"/>
    </row>
    <row r="39665" spans="2:4" ht="15" customHeight="1" x14ac:dyDescent="0.25">
      <c r="B39665" s="683"/>
      <c r="C39665" s="683"/>
      <c r="D39665" s="684"/>
    </row>
    <row r="39666" spans="2:4" ht="15" customHeight="1" x14ac:dyDescent="0.25">
      <c r="B39666" s="683"/>
      <c r="C39666" s="683"/>
      <c r="D39666" s="684"/>
    </row>
    <row r="39667" spans="2:4" ht="15" customHeight="1" x14ac:dyDescent="0.25">
      <c r="B39667" s="683"/>
      <c r="C39667" s="683"/>
      <c r="D39667" s="684"/>
    </row>
    <row r="39668" spans="2:4" ht="15" customHeight="1" x14ac:dyDescent="0.25">
      <c r="B39668" s="683"/>
      <c r="C39668" s="683"/>
      <c r="D39668" s="684"/>
    </row>
    <row r="39669" spans="2:4" ht="15" customHeight="1" x14ac:dyDescent="0.25">
      <c r="B39669" s="683"/>
      <c r="C39669" s="683"/>
      <c r="D39669" s="684"/>
    </row>
    <row r="39670" spans="2:4" ht="15" customHeight="1" x14ac:dyDescent="0.25">
      <c r="B39670" s="683"/>
      <c r="C39670" s="683"/>
      <c r="D39670" s="684"/>
    </row>
    <row r="39671" spans="2:4" ht="15" customHeight="1" x14ac:dyDescent="0.25">
      <c r="B39671" s="683"/>
      <c r="C39671" s="683"/>
      <c r="D39671" s="684"/>
    </row>
    <row r="39672" spans="2:4" ht="15" customHeight="1" x14ac:dyDescent="0.25">
      <c r="B39672" s="683"/>
      <c r="C39672" s="683"/>
      <c r="D39672" s="684"/>
    </row>
    <row r="39673" spans="2:4" ht="15" customHeight="1" x14ac:dyDescent="0.25">
      <c r="B39673" s="683"/>
      <c r="C39673" s="683"/>
      <c r="D39673" s="684"/>
    </row>
    <row r="39674" spans="2:4" ht="15" customHeight="1" x14ac:dyDescent="0.25">
      <c r="B39674" s="683"/>
      <c r="C39674" s="683"/>
      <c r="D39674" s="684"/>
    </row>
    <row r="39675" spans="2:4" ht="15" customHeight="1" x14ac:dyDescent="0.25">
      <c r="B39675" s="683"/>
      <c r="C39675" s="683"/>
      <c r="D39675" s="684"/>
    </row>
    <row r="39676" spans="2:4" ht="15" customHeight="1" x14ac:dyDescent="0.25">
      <c r="B39676" s="683"/>
      <c r="C39676" s="683"/>
      <c r="D39676" s="684"/>
    </row>
    <row r="39677" spans="2:4" ht="15" customHeight="1" x14ac:dyDescent="0.25">
      <c r="B39677" s="683"/>
      <c r="C39677" s="683"/>
      <c r="D39677" s="684"/>
    </row>
    <row r="39678" spans="2:4" ht="15" customHeight="1" x14ac:dyDescent="0.25">
      <c r="B39678" s="683"/>
      <c r="C39678" s="683"/>
      <c r="D39678" s="684"/>
    </row>
    <row r="39679" spans="2:4" ht="15" customHeight="1" x14ac:dyDescent="0.25">
      <c r="B39679" s="683"/>
      <c r="C39679" s="683"/>
      <c r="D39679" s="684"/>
    </row>
    <row r="39680" spans="2:4" ht="15" customHeight="1" x14ac:dyDescent="0.25">
      <c r="B39680" s="683"/>
      <c r="C39680" s="683"/>
      <c r="D39680" s="684"/>
    </row>
    <row r="39681" spans="2:4" ht="15" customHeight="1" x14ac:dyDescent="0.25">
      <c r="B39681" s="683"/>
      <c r="C39681" s="683"/>
      <c r="D39681" s="684"/>
    </row>
    <row r="39682" spans="2:4" ht="15" customHeight="1" x14ac:dyDescent="0.25">
      <c r="B39682" s="683"/>
      <c r="C39682" s="683"/>
      <c r="D39682" s="684"/>
    </row>
    <row r="39683" spans="2:4" ht="15" customHeight="1" x14ac:dyDescent="0.25">
      <c r="B39683" s="683"/>
      <c r="C39683" s="683"/>
      <c r="D39683" s="684"/>
    </row>
    <row r="39684" spans="2:4" ht="15" customHeight="1" x14ac:dyDescent="0.25">
      <c r="B39684" s="683"/>
      <c r="C39684" s="683"/>
      <c r="D39684" s="684"/>
    </row>
    <row r="39685" spans="2:4" ht="15" customHeight="1" x14ac:dyDescent="0.25">
      <c r="B39685" s="683"/>
      <c r="C39685" s="683"/>
      <c r="D39685" s="684"/>
    </row>
    <row r="39686" spans="2:4" ht="15" customHeight="1" x14ac:dyDescent="0.25">
      <c r="B39686" s="683"/>
      <c r="C39686" s="683"/>
      <c r="D39686" s="684"/>
    </row>
    <row r="39687" spans="2:4" ht="15" customHeight="1" x14ac:dyDescent="0.25">
      <c r="B39687" s="683"/>
      <c r="C39687" s="683"/>
      <c r="D39687" s="684"/>
    </row>
    <row r="39688" spans="2:4" ht="15" customHeight="1" x14ac:dyDescent="0.25">
      <c r="B39688" s="683"/>
      <c r="C39688" s="683"/>
      <c r="D39688" s="684"/>
    </row>
    <row r="39689" spans="2:4" ht="15" customHeight="1" x14ac:dyDescent="0.25">
      <c r="B39689" s="683"/>
      <c r="C39689" s="683"/>
      <c r="D39689" s="684"/>
    </row>
    <row r="39690" spans="2:4" ht="15" customHeight="1" x14ac:dyDescent="0.25">
      <c r="B39690" s="683"/>
      <c r="C39690" s="683"/>
      <c r="D39690" s="684"/>
    </row>
    <row r="39691" spans="2:4" ht="15" customHeight="1" x14ac:dyDescent="0.25">
      <c r="B39691" s="683"/>
      <c r="C39691" s="683"/>
      <c r="D39691" s="684"/>
    </row>
    <row r="39692" spans="2:4" ht="15" customHeight="1" x14ac:dyDescent="0.25">
      <c r="B39692" s="683"/>
      <c r="C39692" s="683"/>
      <c r="D39692" s="684"/>
    </row>
    <row r="39693" spans="2:4" ht="15" customHeight="1" x14ac:dyDescent="0.25">
      <c r="B39693" s="683"/>
      <c r="C39693" s="683"/>
      <c r="D39693" s="684"/>
    </row>
    <row r="39694" spans="2:4" ht="15" customHeight="1" x14ac:dyDescent="0.25">
      <c r="B39694" s="683"/>
      <c r="C39694" s="683"/>
      <c r="D39694" s="684"/>
    </row>
    <row r="39695" spans="2:4" ht="15" customHeight="1" x14ac:dyDescent="0.25">
      <c r="B39695" s="683"/>
      <c r="C39695" s="683"/>
      <c r="D39695" s="684"/>
    </row>
    <row r="39696" spans="2:4" ht="15" customHeight="1" x14ac:dyDescent="0.25">
      <c r="B39696" s="683"/>
      <c r="C39696" s="683"/>
      <c r="D39696" s="684"/>
    </row>
    <row r="39697" spans="2:4" ht="15" customHeight="1" x14ac:dyDescent="0.25">
      <c r="B39697" s="683"/>
      <c r="C39697" s="683"/>
      <c r="D39697" s="684"/>
    </row>
    <row r="39698" spans="2:4" ht="15" customHeight="1" x14ac:dyDescent="0.25">
      <c r="B39698" s="683"/>
      <c r="C39698" s="683"/>
      <c r="D39698" s="684"/>
    </row>
    <row r="39699" spans="2:4" ht="15" customHeight="1" x14ac:dyDescent="0.25">
      <c r="B39699" s="683"/>
      <c r="C39699" s="683"/>
      <c r="D39699" s="684"/>
    </row>
    <row r="39700" spans="2:4" ht="15" customHeight="1" x14ac:dyDescent="0.25">
      <c r="B39700" s="683"/>
      <c r="C39700" s="683"/>
      <c r="D39700" s="684"/>
    </row>
    <row r="39701" spans="2:4" ht="15" customHeight="1" x14ac:dyDescent="0.25">
      <c r="B39701" s="683"/>
      <c r="C39701" s="683"/>
      <c r="D39701" s="684"/>
    </row>
    <row r="39702" spans="2:4" ht="15" customHeight="1" x14ac:dyDescent="0.25">
      <c r="B39702" s="683"/>
      <c r="C39702" s="683"/>
      <c r="D39702" s="684"/>
    </row>
    <row r="39703" spans="2:4" ht="15" customHeight="1" x14ac:dyDescent="0.25">
      <c r="B39703" s="683"/>
      <c r="C39703" s="683"/>
      <c r="D39703" s="684"/>
    </row>
    <row r="39704" spans="2:4" ht="15" customHeight="1" x14ac:dyDescent="0.25">
      <c r="B39704" s="683"/>
      <c r="C39704" s="683"/>
      <c r="D39704" s="684"/>
    </row>
    <row r="39705" spans="2:4" ht="15" customHeight="1" x14ac:dyDescent="0.25">
      <c r="B39705" s="683"/>
      <c r="C39705" s="683"/>
      <c r="D39705" s="684"/>
    </row>
    <row r="39706" spans="2:4" ht="15" customHeight="1" x14ac:dyDescent="0.25">
      <c r="B39706" s="683"/>
      <c r="C39706" s="683"/>
      <c r="D39706" s="684"/>
    </row>
    <row r="39707" spans="2:4" ht="15" customHeight="1" x14ac:dyDescent="0.25">
      <c r="B39707" s="683"/>
      <c r="C39707" s="683"/>
      <c r="D39707" s="684"/>
    </row>
    <row r="39708" spans="2:4" ht="15" customHeight="1" x14ac:dyDescent="0.25">
      <c r="B39708" s="683"/>
      <c r="C39708" s="683"/>
      <c r="D39708" s="684"/>
    </row>
    <row r="39709" spans="2:4" ht="15" customHeight="1" x14ac:dyDescent="0.25">
      <c r="B39709" s="683"/>
      <c r="C39709" s="683"/>
      <c r="D39709" s="684"/>
    </row>
    <row r="39710" spans="2:4" ht="15" customHeight="1" x14ac:dyDescent="0.25">
      <c r="B39710" s="683"/>
      <c r="C39710" s="683"/>
      <c r="D39710" s="684"/>
    </row>
    <row r="39711" spans="2:4" ht="15" customHeight="1" x14ac:dyDescent="0.25">
      <c r="B39711" s="683"/>
      <c r="C39711" s="683"/>
      <c r="D39711" s="684"/>
    </row>
    <row r="39712" spans="2:4" ht="15" customHeight="1" x14ac:dyDescent="0.25">
      <c r="B39712" s="683"/>
      <c r="C39712" s="683"/>
      <c r="D39712" s="684"/>
    </row>
    <row r="39713" spans="2:4" ht="15" customHeight="1" x14ac:dyDescent="0.25">
      <c r="B39713" s="683"/>
      <c r="C39713" s="683"/>
      <c r="D39713" s="684"/>
    </row>
    <row r="39714" spans="2:4" ht="15" customHeight="1" x14ac:dyDescent="0.25">
      <c r="B39714" s="683"/>
      <c r="C39714" s="683"/>
      <c r="D39714" s="684"/>
    </row>
    <row r="39715" spans="2:4" ht="15" customHeight="1" x14ac:dyDescent="0.25">
      <c r="B39715" s="683"/>
      <c r="C39715" s="683"/>
      <c r="D39715" s="684"/>
    </row>
    <row r="39716" spans="2:4" ht="15" customHeight="1" x14ac:dyDescent="0.25">
      <c r="B39716" s="683"/>
      <c r="C39716" s="683"/>
      <c r="D39716" s="684"/>
    </row>
    <row r="39717" spans="2:4" ht="15" customHeight="1" x14ac:dyDescent="0.25">
      <c r="B39717" s="683"/>
      <c r="C39717" s="683"/>
      <c r="D39717" s="684"/>
    </row>
    <row r="39718" spans="2:4" ht="15" customHeight="1" x14ac:dyDescent="0.25">
      <c r="B39718" s="683"/>
      <c r="C39718" s="683"/>
      <c r="D39718" s="684"/>
    </row>
    <row r="39719" spans="2:4" ht="15" customHeight="1" x14ac:dyDescent="0.25">
      <c r="B39719" s="683"/>
      <c r="C39719" s="683"/>
      <c r="D39719" s="684"/>
    </row>
    <row r="39720" spans="2:4" ht="15" customHeight="1" x14ac:dyDescent="0.25">
      <c r="B39720" s="683"/>
      <c r="C39720" s="683"/>
      <c r="D39720" s="684"/>
    </row>
    <row r="39721" spans="2:4" ht="15" customHeight="1" x14ac:dyDescent="0.25">
      <c r="B39721" s="683"/>
      <c r="C39721" s="683"/>
      <c r="D39721" s="684"/>
    </row>
    <row r="39722" spans="2:4" ht="15" customHeight="1" x14ac:dyDescent="0.25">
      <c r="B39722" s="683"/>
      <c r="C39722" s="683"/>
      <c r="D39722" s="684"/>
    </row>
    <row r="39723" spans="2:4" ht="15" customHeight="1" x14ac:dyDescent="0.25">
      <c r="B39723" s="683"/>
      <c r="C39723" s="683"/>
      <c r="D39723" s="684"/>
    </row>
    <row r="39724" spans="2:4" ht="15" customHeight="1" x14ac:dyDescent="0.25">
      <c r="B39724" s="683"/>
      <c r="C39724" s="683"/>
      <c r="D39724" s="684"/>
    </row>
    <row r="39725" spans="2:4" ht="15" customHeight="1" x14ac:dyDescent="0.25">
      <c r="B39725" s="683"/>
      <c r="C39725" s="683"/>
      <c r="D39725" s="684"/>
    </row>
    <row r="39726" spans="2:4" ht="15" customHeight="1" x14ac:dyDescent="0.25">
      <c r="B39726" s="683"/>
      <c r="C39726" s="683"/>
      <c r="D39726" s="684"/>
    </row>
    <row r="39727" spans="2:4" ht="15" customHeight="1" x14ac:dyDescent="0.25">
      <c r="B39727" s="683"/>
      <c r="C39727" s="683"/>
      <c r="D39727" s="684"/>
    </row>
    <row r="39728" spans="2:4" ht="15" customHeight="1" x14ac:dyDescent="0.25">
      <c r="B39728" s="683"/>
      <c r="C39728" s="683"/>
      <c r="D39728" s="684"/>
    </row>
    <row r="39729" spans="2:4" ht="15" customHeight="1" x14ac:dyDescent="0.25">
      <c r="B39729" s="683"/>
      <c r="C39729" s="683"/>
      <c r="D39729" s="684"/>
    </row>
    <row r="39730" spans="2:4" ht="15" customHeight="1" x14ac:dyDescent="0.25">
      <c r="B39730" s="683"/>
      <c r="C39730" s="683"/>
      <c r="D39730" s="684"/>
    </row>
    <row r="39731" spans="2:4" ht="15" customHeight="1" x14ac:dyDescent="0.25">
      <c r="B39731" s="683"/>
      <c r="C39731" s="683"/>
      <c r="D39731" s="684"/>
    </row>
    <row r="39732" spans="2:4" ht="15" customHeight="1" x14ac:dyDescent="0.25">
      <c r="B39732" s="683"/>
      <c r="C39732" s="683"/>
      <c r="D39732" s="684"/>
    </row>
    <row r="39733" spans="2:4" ht="15" customHeight="1" x14ac:dyDescent="0.25">
      <c r="B39733" s="683"/>
      <c r="C39733" s="683"/>
      <c r="D39733" s="684"/>
    </row>
    <row r="39734" spans="2:4" ht="15" customHeight="1" x14ac:dyDescent="0.25">
      <c r="B39734" s="683"/>
      <c r="C39734" s="683"/>
      <c r="D39734" s="684"/>
    </row>
    <row r="39735" spans="2:4" ht="15" customHeight="1" x14ac:dyDescent="0.25">
      <c r="B39735" s="683"/>
      <c r="C39735" s="683"/>
      <c r="D39735" s="684"/>
    </row>
    <row r="39736" spans="2:4" ht="15" customHeight="1" x14ac:dyDescent="0.25">
      <c r="B39736" s="683"/>
      <c r="C39736" s="683"/>
      <c r="D39736" s="684"/>
    </row>
    <row r="39737" spans="2:4" ht="15" customHeight="1" x14ac:dyDescent="0.25">
      <c r="B39737" s="683"/>
      <c r="C39737" s="683"/>
      <c r="D39737" s="684"/>
    </row>
    <row r="39738" spans="2:4" ht="15" customHeight="1" x14ac:dyDescent="0.25">
      <c r="B39738" s="683"/>
      <c r="C39738" s="683"/>
      <c r="D39738" s="684"/>
    </row>
    <row r="39739" spans="2:4" ht="15" customHeight="1" x14ac:dyDescent="0.25">
      <c r="B39739" s="683"/>
      <c r="C39739" s="683"/>
      <c r="D39739" s="684"/>
    </row>
    <row r="39740" spans="2:4" ht="15" customHeight="1" x14ac:dyDescent="0.25">
      <c r="B39740" s="683"/>
      <c r="C39740" s="683"/>
      <c r="D39740" s="684"/>
    </row>
    <row r="39741" spans="2:4" ht="15" customHeight="1" x14ac:dyDescent="0.25">
      <c r="B39741" s="683"/>
      <c r="C39741" s="683"/>
      <c r="D39741" s="684"/>
    </row>
    <row r="39742" spans="2:4" ht="15" customHeight="1" x14ac:dyDescent="0.25">
      <c r="B39742" s="683"/>
      <c r="C39742" s="683"/>
      <c r="D39742" s="684"/>
    </row>
    <row r="39743" spans="2:4" ht="15" customHeight="1" x14ac:dyDescent="0.25">
      <c r="B39743" s="683"/>
      <c r="C39743" s="683"/>
      <c r="D39743" s="684"/>
    </row>
    <row r="39744" spans="2:4" ht="15" customHeight="1" x14ac:dyDescent="0.25">
      <c r="B39744" s="683"/>
      <c r="C39744" s="683"/>
      <c r="D39744" s="684"/>
    </row>
    <row r="39745" spans="2:4" ht="15" customHeight="1" x14ac:dyDescent="0.25">
      <c r="B39745" s="683"/>
      <c r="C39745" s="683"/>
      <c r="D39745" s="684"/>
    </row>
    <row r="39746" spans="2:4" ht="15" customHeight="1" x14ac:dyDescent="0.25">
      <c r="B39746" s="683"/>
      <c r="C39746" s="683"/>
      <c r="D39746" s="684"/>
    </row>
    <row r="39747" spans="2:4" ht="15" customHeight="1" x14ac:dyDescent="0.25">
      <c r="B39747" s="683"/>
      <c r="C39747" s="683"/>
      <c r="D39747" s="684"/>
    </row>
    <row r="39748" spans="2:4" ht="15" customHeight="1" x14ac:dyDescent="0.25">
      <c r="B39748" s="683"/>
      <c r="C39748" s="683"/>
      <c r="D39748" s="684"/>
    </row>
    <row r="39749" spans="2:4" ht="15" customHeight="1" x14ac:dyDescent="0.25">
      <c r="B39749" s="683"/>
      <c r="C39749" s="683"/>
      <c r="D39749" s="684"/>
    </row>
    <row r="39750" spans="2:4" ht="15" customHeight="1" x14ac:dyDescent="0.25">
      <c r="B39750" s="683"/>
      <c r="C39750" s="683"/>
      <c r="D39750" s="684"/>
    </row>
    <row r="39751" spans="2:4" ht="15" customHeight="1" x14ac:dyDescent="0.25">
      <c r="B39751" s="683"/>
      <c r="C39751" s="683"/>
      <c r="D39751" s="684"/>
    </row>
    <row r="39752" spans="2:4" ht="15" customHeight="1" x14ac:dyDescent="0.25">
      <c r="B39752" s="683"/>
      <c r="C39752" s="683"/>
      <c r="D39752" s="684"/>
    </row>
    <row r="39753" spans="2:4" ht="15" customHeight="1" x14ac:dyDescent="0.25">
      <c r="B39753" s="683"/>
      <c r="C39753" s="683"/>
      <c r="D39753" s="684"/>
    </row>
    <row r="39754" spans="2:4" ht="15" customHeight="1" x14ac:dyDescent="0.25">
      <c r="B39754" s="683"/>
      <c r="C39754" s="683"/>
      <c r="D39754" s="684"/>
    </row>
    <row r="39755" spans="2:4" ht="15" customHeight="1" x14ac:dyDescent="0.25">
      <c r="B39755" s="683"/>
      <c r="C39755" s="683"/>
      <c r="D39755" s="684"/>
    </row>
    <row r="39756" spans="2:4" ht="15" customHeight="1" x14ac:dyDescent="0.25">
      <c r="B39756" s="683"/>
      <c r="C39756" s="683"/>
      <c r="D39756" s="684"/>
    </row>
    <row r="39757" spans="2:4" ht="15" customHeight="1" x14ac:dyDescent="0.25">
      <c r="B39757" s="683"/>
      <c r="C39757" s="683"/>
      <c r="D39757" s="684"/>
    </row>
    <row r="39758" spans="2:4" ht="15" customHeight="1" x14ac:dyDescent="0.25">
      <c r="B39758" s="683"/>
      <c r="C39758" s="683"/>
      <c r="D39758" s="684"/>
    </row>
    <row r="39759" spans="2:4" ht="15" customHeight="1" x14ac:dyDescent="0.25">
      <c r="B39759" s="683"/>
      <c r="C39759" s="683"/>
      <c r="D39759" s="684"/>
    </row>
    <row r="39760" spans="2:4" ht="15" customHeight="1" x14ac:dyDescent="0.25">
      <c r="B39760" s="683"/>
      <c r="C39760" s="683"/>
      <c r="D39760" s="684"/>
    </row>
    <row r="39761" spans="2:4" ht="15" customHeight="1" x14ac:dyDescent="0.25">
      <c r="B39761" s="683"/>
      <c r="C39761" s="683"/>
      <c r="D39761" s="684"/>
    </row>
    <row r="39762" spans="2:4" ht="15" customHeight="1" x14ac:dyDescent="0.25">
      <c r="B39762" s="683"/>
      <c r="C39762" s="683"/>
      <c r="D39762" s="684"/>
    </row>
    <row r="39763" spans="2:4" ht="15" customHeight="1" x14ac:dyDescent="0.25">
      <c r="B39763" s="683"/>
      <c r="C39763" s="683"/>
      <c r="D39763" s="684"/>
    </row>
    <row r="39764" spans="2:4" ht="15" customHeight="1" x14ac:dyDescent="0.25">
      <c r="B39764" s="683"/>
      <c r="C39764" s="683"/>
      <c r="D39764" s="684"/>
    </row>
    <row r="39765" spans="2:4" ht="15" customHeight="1" x14ac:dyDescent="0.25">
      <c r="B39765" s="683"/>
      <c r="C39765" s="683"/>
      <c r="D39765" s="684"/>
    </row>
    <row r="39766" spans="2:4" ht="15" customHeight="1" x14ac:dyDescent="0.25">
      <c r="B39766" s="683"/>
      <c r="C39766" s="683"/>
      <c r="D39766" s="684"/>
    </row>
    <row r="39767" spans="2:4" ht="15" customHeight="1" x14ac:dyDescent="0.25">
      <c r="B39767" s="683"/>
      <c r="C39767" s="683"/>
      <c r="D39767" s="684"/>
    </row>
    <row r="39768" spans="2:4" ht="15" customHeight="1" x14ac:dyDescent="0.25">
      <c r="B39768" s="683"/>
      <c r="C39768" s="683"/>
      <c r="D39768" s="684"/>
    </row>
    <row r="39769" spans="2:4" ht="15" customHeight="1" x14ac:dyDescent="0.25">
      <c r="B39769" s="683"/>
      <c r="C39769" s="683"/>
      <c r="D39769" s="684"/>
    </row>
    <row r="39770" spans="2:4" ht="15" customHeight="1" x14ac:dyDescent="0.25">
      <c r="B39770" s="683"/>
      <c r="C39770" s="683"/>
      <c r="D39770" s="684"/>
    </row>
    <row r="39771" spans="2:4" ht="15" customHeight="1" x14ac:dyDescent="0.25">
      <c r="B39771" s="683"/>
      <c r="C39771" s="683"/>
      <c r="D39771" s="684"/>
    </row>
    <row r="39772" spans="2:4" ht="15" customHeight="1" x14ac:dyDescent="0.25">
      <c r="B39772" s="683"/>
      <c r="C39772" s="683"/>
      <c r="D39772" s="684"/>
    </row>
    <row r="39773" spans="2:4" ht="15" customHeight="1" x14ac:dyDescent="0.25">
      <c r="B39773" s="683"/>
      <c r="C39773" s="683"/>
      <c r="D39773" s="684"/>
    </row>
    <row r="39774" spans="2:4" ht="15" customHeight="1" x14ac:dyDescent="0.25">
      <c r="B39774" s="683"/>
      <c r="C39774" s="683"/>
      <c r="D39774" s="684"/>
    </row>
    <row r="39775" spans="2:4" ht="15" customHeight="1" x14ac:dyDescent="0.25">
      <c r="B39775" s="683"/>
      <c r="C39775" s="683"/>
      <c r="D39775" s="684"/>
    </row>
    <row r="39776" spans="2:4" ht="15" customHeight="1" x14ac:dyDescent="0.25">
      <c r="B39776" s="683"/>
      <c r="C39776" s="683"/>
      <c r="D39776" s="684"/>
    </row>
    <row r="39777" spans="2:4" ht="15" customHeight="1" x14ac:dyDescent="0.25">
      <c r="B39777" s="683"/>
      <c r="C39777" s="683"/>
      <c r="D39777" s="684"/>
    </row>
    <row r="39778" spans="2:4" ht="15" customHeight="1" x14ac:dyDescent="0.25">
      <c r="B39778" s="683"/>
      <c r="C39778" s="683"/>
      <c r="D39778" s="684"/>
    </row>
    <row r="39779" spans="2:4" ht="15" customHeight="1" x14ac:dyDescent="0.25">
      <c r="B39779" s="683"/>
      <c r="C39779" s="683"/>
      <c r="D39779" s="684"/>
    </row>
    <row r="39780" spans="2:4" ht="15" customHeight="1" x14ac:dyDescent="0.25">
      <c r="B39780" s="683"/>
      <c r="C39780" s="683"/>
      <c r="D39780" s="684"/>
    </row>
    <row r="39781" spans="2:4" ht="15" customHeight="1" x14ac:dyDescent="0.25">
      <c r="B39781" s="683"/>
      <c r="C39781" s="683"/>
      <c r="D39781" s="684"/>
    </row>
    <row r="39782" spans="2:4" ht="15" customHeight="1" x14ac:dyDescent="0.25">
      <c r="B39782" s="683"/>
      <c r="C39782" s="683"/>
      <c r="D39782" s="684"/>
    </row>
    <row r="39783" spans="2:4" ht="15" customHeight="1" x14ac:dyDescent="0.25">
      <c r="B39783" s="683"/>
      <c r="C39783" s="683"/>
      <c r="D39783" s="684"/>
    </row>
    <row r="39784" spans="2:4" ht="15" customHeight="1" x14ac:dyDescent="0.25">
      <c r="B39784" s="683"/>
      <c r="C39784" s="683"/>
      <c r="D39784" s="684"/>
    </row>
    <row r="39785" spans="2:4" ht="15" customHeight="1" x14ac:dyDescent="0.25">
      <c r="B39785" s="683"/>
      <c r="C39785" s="683"/>
      <c r="D39785" s="684"/>
    </row>
    <row r="39786" spans="2:4" ht="15" customHeight="1" x14ac:dyDescent="0.25">
      <c r="B39786" s="683"/>
      <c r="C39786" s="683"/>
      <c r="D39786" s="684"/>
    </row>
    <row r="39787" spans="2:4" ht="15" customHeight="1" x14ac:dyDescent="0.25">
      <c r="B39787" s="683"/>
      <c r="C39787" s="683"/>
      <c r="D39787" s="684"/>
    </row>
    <row r="39788" spans="2:4" ht="15" customHeight="1" x14ac:dyDescent="0.25">
      <c r="B39788" s="683"/>
      <c r="C39788" s="683"/>
      <c r="D39788" s="684"/>
    </row>
    <row r="39789" spans="2:4" ht="15" customHeight="1" x14ac:dyDescent="0.25">
      <c r="B39789" s="683"/>
      <c r="C39789" s="683"/>
      <c r="D39789" s="684"/>
    </row>
    <row r="39790" spans="2:4" ht="15" customHeight="1" x14ac:dyDescent="0.25">
      <c r="B39790" s="683"/>
      <c r="C39790" s="683"/>
      <c r="D39790" s="684"/>
    </row>
    <row r="39791" spans="2:4" ht="15" customHeight="1" x14ac:dyDescent="0.25">
      <c r="B39791" s="683"/>
      <c r="C39791" s="683"/>
      <c r="D39791" s="684"/>
    </row>
    <row r="39792" spans="2:4" ht="15" customHeight="1" x14ac:dyDescent="0.25">
      <c r="B39792" s="683"/>
      <c r="C39792" s="683"/>
      <c r="D39792" s="684"/>
    </row>
    <row r="39793" spans="2:4" ht="15" customHeight="1" x14ac:dyDescent="0.25">
      <c r="B39793" s="683"/>
      <c r="C39793" s="683"/>
      <c r="D39793" s="684"/>
    </row>
    <row r="39794" spans="2:4" ht="15" customHeight="1" x14ac:dyDescent="0.25">
      <c r="B39794" s="683"/>
      <c r="C39794" s="683"/>
      <c r="D39794" s="684"/>
    </row>
    <row r="39795" spans="2:4" ht="15" customHeight="1" x14ac:dyDescent="0.25">
      <c r="B39795" s="683"/>
      <c r="C39795" s="683"/>
      <c r="D39795" s="684"/>
    </row>
    <row r="39796" spans="2:4" ht="15" customHeight="1" x14ac:dyDescent="0.25">
      <c r="B39796" s="683"/>
      <c r="C39796" s="683"/>
      <c r="D39796" s="684"/>
    </row>
    <row r="39797" spans="2:4" ht="15" customHeight="1" x14ac:dyDescent="0.25">
      <c r="B39797" s="683"/>
      <c r="C39797" s="683"/>
      <c r="D39797" s="684"/>
    </row>
    <row r="39798" spans="2:4" ht="15" customHeight="1" x14ac:dyDescent="0.25">
      <c r="B39798" s="683"/>
      <c r="C39798" s="683"/>
      <c r="D39798" s="684"/>
    </row>
    <row r="39799" spans="2:4" ht="15" customHeight="1" x14ac:dyDescent="0.25">
      <c r="B39799" s="683"/>
      <c r="C39799" s="683"/>
      <c r="D39799" s="684"/>
    </row>
    <row r="39800" spans="2:4" ht="15" customHeight="1" x14ac:dyDescent="0.25">
      <c r="B39800" s="683"/>
      <c r="C39800" s="683"/>
      <c r="D39800" s="684"/>
    </row>
    <row r="39801" spans="2:4" ht="15" customHeight="1" x14ac:dyDescent="0.25">
      <c r="B39801" s="683"/>
      <c r="C39801" s="683"/>
      <c r="D39801" s="684"/>
    </row>
    <row r="39802" spans="2:4" ht="15" customHeight="1" x14ac:dyDescent="0.25">
      <c r="B39802" s="683"/>
      <c r="C39802" s="683"/>
      <c r="D39802" s="684"/>
    </row>
    <row r="39803" spans="2:4" ht="15" customHeight="1" x14ac:dyDescent="0.25">
      <c r="B39803" s="683"/>
      <c r="C39803" s="683"/>
      <c r="D39803" s="684"/>
    </row>
    <row r="39804" spans="2:4" ht="15" customHeight="1" x14ac:dyDescent="0.25">
      <c r="B39804" s="683"/>
      <c r="C39804" s="683"/>
      <c r="D39804" s="684"/>
    </row>
    <row r="39805" spans="2:4" ht="15" customHeight="1" x14ac:dyDescent="0.25">
      <c r="B39805" s="683"/>
      <c r="C39805" s="683"/>
      <c r="D39805" s="684"/>
    </row>
    <row r="39806" spans="2:4" ht="15" customHeight="1" x14ac:dyDescent="0.25">
      <c r="B39806" s="683"/>
      <c r="C39806" s="683"/>
      <c r="D39806" s="684"/>
    </row>
    <row r="39807" spans="2:4" ht="15" customHeight="1" x14ac:dyDescent="0.25">
      <c r="B39807" s="683"/>
      <c r="C39807" s="683"/>
      <c r="D39807" s="684"/>
    </row>
    <row r="39808" spans="2:4" ht="15" customHeight="1" x14ac:dyDescent="0.25">
      <c r="B39808" s="683"/>
      <c r="C39808" s="683"/>
      <c r="D39808" s="684"/>
    </row>
    <row r="39809" spans="2:4" ht="15" customHeight="1" x14ac:dyDescent="0.25">
      <c r="B39809" s="683"/>
      <c r="C39809" s="683"/>
      <c r="D39809" s="684"/>
    </row>
    <row r="39810" spans="2:4" ht="15" customHeight="1" x14ac:dyDescent="0.25">
      <c r="B39810" s="683"/>
      <c r="C39810" s="683"/>
      <c r="D39810" s="684"/>
    </row>
    <row r="39811" spans="2:4" ht="15" customHeight="1" x14ac:dyDescent="0.25">
      <c r="B39811" s="683"/>
      <c r="C39811" s="683"/>
      <c r="D39811" s="684"/>
    </row>
    <row r="39812" spans="2:4" ht="15" customHeight="1" x14ac:dyDescent="0.25">
      <c r="B39812" s="683"/>
      <c r="C39812" s="683"/>
      <c r="D39812" s="684"/>
    </row>
    <row r="39813" spans="2:4" ht="15" customHeight="1" x14ac:dyDescent="0.25">
      <c r="B39813" s="683"/>
      <c r="C39813" s="683"/>
      <c r="D39813" s="684"/>
    </row>
    <row r="39814" spans="2:4" ht="15" customHeight="1" x14ac:dyDescent="0.25">
      <c r="B39814" s="683"/>
      <c r="C39814" s="683"/>
      <c r="D39814" s="684"/>
    </row>
    <row r="39815" spans="2:4" ht="15" customHeight="1" x14ac:dyDescent="0.25">
      <c r="B39815" s="683"/>
      <c r="C39815" s="683"/>
      <c r="D39815" s="684"/>
    </row>
    <row r="39816" spans="2:4" ht="15" customHeight="1" x14ac:dyDescent="0.25">
      <c r="B39816" s="683"/>
      <c r="C39816" s="683"/>
      <c r="D39816" s="684"/>
    </row>
    <row r="39817" spans="2:4" ht="15" customHeight="1" x14ac:dyDescent="0.25">
      <c r="B39817" s="683"/>
      <c r="C39817" s="683"/>
      <c r="D39817" s="684"/>
    </row>
    <row r="39818" spans="2:4" ht="15" customHeight="1" x14ac:dyDescent="0.25">
      <c r="B39818" s="683"/>
      <c r="C39818" s="683"/>
      <c r="D39818" s="684"/>
    </row>
    <row r="39819" spans="2:4" ht="15" customHeight="1" x14ac:dyDescent="0.25">
      <c r="B39819" s="683"/>
      <c r="C39819" s="683"/>
      <c r="D39819" s="684"/>
    </row>
    <row r="39820" spans="2:4" ht="15" customHeight="1" x14ac:dyDescent="0.25">
      <c r="B39820" s="683"/>
      <c r="C39820" s="683"/>
      <c r="D39820" s="684"/>
    </row>
    <row r="39821" spans="2:4" ht="15" customHeight="1" x14ac:dyDescent="0.25">
      <c r="B39821" s="683"/>
      <c r="C39821" s="683"/>
      <c r="D39821" s="684"/>
    </row>
    <row r="39822" spans="2:4" ht="15" customHeight="1" x14ac:dyDescent="0.25">
      <c r="B39822" s="683"/>
      <c r="C39822" s="683"/>
      <c r="D39822" s="684"/>
    </row>
    <row r="39823" spans="2:4" ht="15" customHeight="1" x14ac:dyDescent="0.25">
      <c r="B39823" s="683"/>
      <c r="C39823" s="683"/>
      <c r="D39823" s="684"/>
    </row>
    <row r="39824" spans="2:4" ht="15" customHeight="1" x14ac:dyDescent="0.25">
      <c r="B39824" s="683"/>
      <c r="C39824" s="683"/>
      <c r="D39824" s="684"/>
    </row>
    <row r="39825" spans="2:4" ht="15" customHeight="1" x14ac:dyDescent="0.25">
      <c r="B39825" s="683"/>
      <c r="C39825" s="683"/>
      <c r="D39825" s="684"/>
    </row>
    <row r="39826" spans="2:4" ht="15" customHeight="1" x14ac:dyDescent="0.25">
      <c r="B39826" s="683"/>
      <c r="C39826" s="683"/>
      <c r="D39826" s="684"/>
    </row>
    <row r="39827" spans="2:4" ht="15" customHeight="1" x14ac:dyDescent="0.25">
      <c r="B39827" s="683"/>
      <c r="C39827" s="683"/>
      <c r="D39827" s="684"/>
    </row>
    <row r="39828" spans="2:4" ht="15" customHeight="1" x14ac:dyDescent="0.25">
      <c r="B39828" s="683"/>
      <c r="C39828" s="683"/>
      <c r="D39828" s="684"/>
    </row>
    <row r="39829" spans="2:4" ht="15" customHeight="1" x14ac:dyDescent="0.25">
      <c r="B39829" s="683"/>
      <c r="C39829" s="683"/>
      <c r="D39829" s="684"/>
    </row>
    <row r="39830" spans="2:4" ht="15" customHeight="1" x14ac:dyDescent="0.25">
      <c r="B39830" s="683"/>
      <c r="C39830" s="683"/>
      <c r="D39830" s="684"/>
    </row>
    <row r="39831" spans="2:4" ht="15" customHeight="1" x14ac:dyDescent="0.25">
      <c r="B39831" s="683"/>
      <c r="C39831" s="683"/>
      <c r="D39831" s="684"/>
    </row>
    <row r="39832" spans="2:4" ht="15" customHeight="1" x14ac:dyDescent="0.25">
      <c r="B39832" s="683"/>
      <c r="C39832" s="683"/>
      <c r="D39832" s="684"/>
    </row>
    <row r="39833" spans="2:4" ht="15" customHeight="1" x14ac:dyDescent="0.25">
      <c r="B39833" s="683"/>
      <c r="C39833" s="683"/>
      <c r="D39833" s="684"/>
    </row>
    <row r="39834" spans="2:4" ht="15" customHeight="1" x14ac:dyDescent="0.25">
      <c r="B39834" s="683"/>
      <c r="C39834" s="683"/>
      <c r="D39834" s="684"/>
    </row>
    <row r="39835" spans="2:4" ht="15" customHeight="1" x14ac:dyDescent="0.25">
      <c r="B39835" s="683"/>
      <c r="C39835" s="683"/>
      <c r="D39835" s="684"/>
    </row>
    <row r="39836" spans="2:4" ht="15" customHeight="1" x14ac:dyDescent="0.25">
      <c r="B39836" s="683"/>
      <c r="C39836" s="683"/>
      <c r="D39836" s="684"/>
    </row>
    <row r="39837" spans="2:4" ht="15" customHeight="1" x14ac:dyDescent="0.25">
      <c r="B39837" s="683"/>
      <c r="C39837" s="683"/>
      <c r="D39837" s="684"/>
    </row>
    <row r="39838" spans="2:4" ht="15" customHeight="1" x14ac:dyDescent="0.25">
      <c r="B39838" s="683"/>
      <c r="C39838" s="683"/>
      <c r="D39838" s="684"/>
    </row>
    <row r="39839" spans="2:4" ht="15" customHeight="1" x14ac:dyDescent="0.25">
      <c r="B39839" s="683"/>
      <c r="C39839" s="683"/>
      <c r="D39839" s="684"/>
    </row>
    <row r="39840" spans="2:4" ht="15" customHeight="1" x14ac:dyDescent="0.25">
      <c r="B39840" s="683"/>
      <c r="C39840" s="683"/>
      <c r="D39840" s="684"/>
    </row>
    <row r="39841" spans="2:4" ht="15" customHeight="1" x14ac:dyDescent="0.25">
      <c r="B39841" s="683"/>
      <c r="C39841" s="683"/>
      <c r="D39841" s="684"/>
    </row>
    <row r="39842" spans="2:4" ht="15" customHeight="1" x14ac:dyDescent="0.25">
      <c r="B39842" s="683"/>
      <c r="C39842" s="683"/>
      <c r="D39842" s="684"/>
    </row>
    <row r="39843" spans="2:4" ht="15" customHeight="1" x14ac:dyDescent="0.25">
      <c r="B39843" s="683"/>
      <c r="C39843" s="683"/>
      <c r="D39843" s="684"/>
    </row>
    <row r="39844" spans="2:4" ht="15" customHeight="1" x14ac:dyDescent="0.25">
      <c r="B39844" s="683"/>
      <c r="C39844" s="683"/>
      <c r="D39844" s="684"/>
    </row>
    <row r="39845" spans="2:4" ht="15" customHeight="1" x14ac:dyDescent="0.25">
      <c r="B39845" s="683"/>
      <c r="C39845" s="683"/>
      <c r="D39845" s="684"/>
    </row>
    <row r="39846" spans="2:4" ht="15" customHeight="1" x14ac:dyDescent="0.25">
      <c r="B39846" s="683"/>
      <c r="C39846" s="683"/>
      <c r="D39846" s="684"/>
    </row>
    <row r="39847" spans="2:4" ht="15" customHeight="1" x14ac:dyDescent="0.25">
      <c r="B39847" s="683"/>
      <c r="C39847" s="683"/>
      <c r="D39847" s="684"/>
    </row>
    <row r="39848" spans="2:4" ht="15" customHeight="1" x14ac:dyDescent="0.25">
      <c r="B39848" s="683"/>
      <c r="C39848" s="683"/>
      <c r="D39848" s="684"/>
    </row>
    <row r="39849" spans="2:4" ht="15" customHeight="1" x14ac:dyDescent="0.25">
      <c r="B39849" s="683"/>
      <c r="C39849" s="683"/>
      <c r="D39849" s="684"/>
    </row>
    <row r="39850" spans="2:4" ht="15" customHeight="1" x14ac:dyDescent="0.25">
      <c r="B39850" s="683"/>
      <c r="C39850" s="683"/>
      <c r="D39850" s="684"/>
    </row>
    <row r="39851" spans="2:4" ht="15" customHeight="1" x14ac:dyDescent="0.25">
      <c r="B39851" s="683"/>
      <c r="C39851" s="683"/>
      <c r="D39851" s="684"/>
    </row>
    <row r="39852" spans="2:4" ht="15" customHeight="1" x14ac:dyDescent="0.25">
      <c r="B39852" s="683"/>
      <c r="C39852" s="683"/>
      <c r="D39852" s="684"/>
    </row>
    <row r="39853" spans="2:4" ht="15" customHeight="1" x14ac:dyDescent="0.25">
      <c r="B39853" s="683"/>
      <c r="C39853" s="683"/>
      <c r="D39853" s="684"/>
    </row>
    <row r="39854" spans="2:4" ht="15" customHeight="1" x14ac:dyDescent="0.25">
      <c r="B39854" s="683"/>
      <c r="C39854" s="683"/>
      <c r="D39854" s="684"/>
    </row>
    <row r="39855" spans="2:4" ht="15" customHeight="1" x14ac:dyDescent="0.25">
      <c r="B39855" s="683"/>
      <c r="C39855" s="683"/>
      <c r="D39855" s="684"/>
    </row>
    <row r="39856" spans="2:4" ht="15" customHeight="1" x14ac:dyDescent="0.25">
      <c r="B39856" s="683"/>
      <c r="C39856" s="683"/>
      <c r="D39856" s="684"/>
    </row>
    <row r="39857" spans="2:4" ht="15" customHeight="1" x14ac:dyDescent="0.25">
      <c r="B39857" s="683"/>
      <c r="C39857" s="683"/>
      <c r="D39857" s="684"/>
    </row>
    <row r="39858" spans="2:4" ht="15" customHeight="1" x14ac:dyDescent="0.25">
      <c r="B39858" s="683"/>
      <c r="C39858" s="683"/>
      <c r="D39858" s="684"/>
    </row>
    <row r="39859" spans="2:4" ht="15" customHeight="1" x14ac:dyDescent="0.25">
      <c r="B39859" s="683"/>
      <c r="C39859" s="683"/>
      <c r="D39859" s="684"/>
    </row>
    <row r="39860" spans="2:4" ht="15" customHeight="1" x14ac:dyDescent="0.25">
      <c r="B39860" s="683"/>
      <c r="C39860" s="683"/>
      <c r="D39860" s="684"/>
    </row>
    <row r="39861" spans="2:4" ht="15" customHeight="1" x14ac:dyDescent="0.25">
      <c r="B39861" s="683"/>
      <c r="C39861" s="683"/>
      <c r="D39861" s="684"/>
    </row>
    <row r="39862" spans="2:4" ht="15" customHeight="1" x14ac:dyDescent="0.25">
      <c r="B39862" s="683"/>
      <c r="C39862" s="683"/>
      <c r="D39862" s="684"/>
    </row>
    <row r="39863" spans="2:4" ht="15" customHeight="1" x14ac:dyDescent="0.25">
      <c r="B39863" s="683"/>
      <c r="C39863" s="683"/>
      <c r="D39863" s="684"/>
    </row>
    <row r="39864" spans="2:4" ht="15" customHeight="1" x14ac:dyDescent="0.25">
      <c r="B39864" s="683"/>
      <c r="C39864" s="683"/>
      <c r="D39864" s="684"/>
    </row>
    <row r="39865" spans="2:4" ht="15" customHeight="1" x14ac:dyDescent="0.25">
      <c r="B39865" s="683"/>
      <c r="C39865" s="683"/>
      <c r="D39865" s="684"/>
    </row>
    <row r="39866" spans="2:4" ht="15" customHeight="1" x14ac:dyDescent="0.25">
      <c r="B39866" s="683"/>
      <c r="C39866" s="683"/>
      <c r="D39866" s="684"/>
    </row>
    <row r="39867" spans="2:4" ht="15" customHeight="1" x14ac:dyDescent="0.25">
      <c r="B39867" s="683"/>
      <c r="C39867" s="683"/>
      <c r="D39867" s="684"/>
    </row>
    <row r="39868" spans="2:4" ht="15" customHeight="1" x14ac:dyDescent="0.25">
      <c r="B39868" s="683"/>
      <c r="C39868" s="683"/>
      <c r="D39868" s="684"/>
    </row>
    <row r="39869" spans="2:4" ht="15" customHeight="1" x14ac:dyDescent="0.25">
      <c r="B39869" s="683"/>
      <c r="C39869" s="683"/>
      <c r="D39869" s="684"/>
    </row>
    <row r="39870" spans="2:4" ht="15" customHeight="1" x14ac:dyDescent="0.25">
      <c r="B39870" s="683"/>
      <c r="C39870" s="683"/>
      <c r="D39870" s="684"/>
    </row>
    <row r="39871" spans="2:4" ht="15" customHeight="1" x14ac:dyDescent="0.25">
      <c r="B39871" s="683"/>
      <c r="C39871" s="683"/>
      <c r="D39871" s="684"/>
    </row>
    <row r="39872" spans="2:4" ht="15" customHeight="1" x14ac:dyDescent="0.25">
      <c r="B39872" s="683"/>
      <c r="C39872" s="683"/>
      <c r="D39872" s="684"/>
    </row>
    <row r="39873" spans="2:4" ht="15" customHeight="1" x14ac:dyDescent="0.25">
      <c r="B39873" s="683"/>
      <c r="C39873" s="683"/>
      <c r="D39873" s="684"/>
    </row>
    <row r="39874" spans="2:4" ht="15" customHeight="1" x14ac:dyDescent="0.25">
      <c r="B39874" s="683"/>
      <c r="C39874" s="683"/>
      <c r="D39874" s="684"/>
    </row>
    <row r="39875" spans="2:4" ht="15" customHeight="1" x14ac:dyDescent="0.25">
      <c r="B39875" s="683"/>
      <c r="C39875" s="683"/>
      <c r="D39875" s="684"/>
    </row>
    <row r="39876" spans="2:4" ht="15" customHeight="1" x14ac:dyDescent="0.25">
      <c r="B39876" s="683"/>
      <c r="C39876" s="683"/>
      <c r="D39876" s="684"/>
    </row>
    <row r="39877" spans="2:4" ht="15" customHeight="1" x14ac:dyDescent="0.25">
      <c r="B39877" s="683"/>
      <c r="C39877" s="683"/>
      <c r="D39877" s="684"/>
    </row>
    <row r="39878" spans="2:4" ht="15" customHeight="1" x14ac:dyDescent="0.25">
      <c r="B39878" s="683"/>
      <c r="C39878" s="683"/>
      <c r="D39878" s="684"/>
    </row>
    <row r="39879" spans="2:4" ht="15" customHeight="1" x14ac:dyDescent="0.25">
      <c r="B39879" s="683"/>
      <c r="C39879" s="683"/>
      <c r="D39879" s="684"/>
    </row>
    <row r="39880" spans="2:4" ht="15" customHeight="1" x14ac:dyDescent="0.25">
      <c r="B39880" s="683"/>
      <c r="C39880" s="683"/>
      <c r="D39880" s="684"/>
    </row>
    <row r="39881" spans="2:4" ht="15" customHeight="1" x14ac:dyDescent="0.25">
      <c r="B39881" s="683"/>
      <c r="C39881" s="683"/>
      <c r="D39881" s="684"/>
    </row>
    <row r="39882" spans="2:4" ht="15" customHeight="1" x14ac:dyDescent="0.25">
      <c r="B39882" s="683"/>
      <c r="C39882" s="683"/>
      <c r="D39882" s="684"/>
    </row>
    <row r="39883" spans="2:4" ht="15" customHeight="1" x14ac:dyDescent="0.25">
      <c r="B39883" s="683"/>
      <c r="C39883" s="683"/>
      <c r="D39883" s="684"/>
    </row>
    <row r="39884" spans="2:4" ht="15" customHeight="1" x14ac:dyDescent="0.25">
      <c r="B39884" s="683"/>
      <c r="C39884" s="683"/>
      <c r="D39884" s="684"/>
    </row>
    <row r="39885" spans="2:4" ht="15" customHeight="1" x14ac:dyDescent="0.25">
      <c r="B39885" s="683"/>
      <c r="C39885" s="683"/>
      <c r="D39885" s="684"/>
    </row>
    <row r="39886" spans="2:4" ht="15" customHeight="1" x14ac:dyDescent="0.25">
      <c r="B39886" s="683"/>
      <c r="C39886" s="683"/>
      <c r="D39886" s="684"/>
    </row>
    <row r="39887" spans="2:4" ht="15" customHeight="1" x14ac:dyDescent="0.25">
      <c r="B39887" s="683"/>
      <c r="C39887" s="683"/>
      <c r="D39887" s="684"/>
    </row>
    <row r="39888" spans="2:4" ht="15" customHeight="1" x14ac:dyDescent="0.25">
      <c r="B39888" s="683"/>
      <c r="C39888" s="683"/>
      <c r="D39888" s="684"/>
    </row>
    <row r="39889" spans="2:4" ht="15" customHeight="1" x14ac:dyDescent="0.25">
      <c r="B39889" s="683"/>
      <c r="C39889" s="683"/>
      <c r="D39889" s="684"/>
    </row>
    <row r="39890" spans="2:4" ht="15" customHeight="1" x14ac:dyDescent="0.25">
      <c r="B39890" s="683"/>
      <c r="C39890" s="683"/>
      <c r="D39890" s="684"/>
    </row>
    <row r="39891" spans="2:4" ht="15" customHeight="1" x14ac:dyDescent="0.25">
      <c r="B39891" s="683"/>
      <c r="C39891" s="683"/>
      <c r="D39891" s="684"/>
    </row>
    <row r="39892" spans="2:4" ht="15" customHeight="1" x14ac:dyDescent="0.25">
      <c r="B39892" s="683"/>
      <c r="C39892" s="683"/>
      <c r="D39892" s="684"/>
    </row>
    <row r="39893" spans="2:4" ht="15" customHeight="1" x14ac:dyDescent="0.25">
      <c r="B39893" s="683"/>
      <c r="C39893" s="683"/>
      <c r="D39893" s="684"/>
    </row>
    <row r="39894" spans="2:4" ht="15" customHeight="1" x14ac:dyDescent="0.25">
      <c r="B39894" s="683"/>
      <c r="C39894" s="683"/>
      <c r="D39894" s="684"/>
    </row>
    <row r="39895" spans="2:4" ht="15" customHeight="1" x14ac:dyDescent="0.25">
      <c r="B39895" s="683"/>
      <c r="C39895" s="683"/>
      <c r="D39895" s="684"/>
    </row>
    <row r="39896" spans="2:4" ht="15" customHeight="1" x14ac:dyDescent="0.25">
      <c r="B39896" s="683"/>
      <c r="C39896" s="683"/>
      <c r="D39896" s="684"/>
    </row>
    <row r="39897" spans="2:4" ht="15" customHeight="1" x14ac:dyDescent="0.25">
      <c r="B39897" s="683"/>
      <c r="C39897" s="683"/>
      <c r="D39897" s="684"/>
    </row>
    <row r="39898" spans="2:4" ht="15" customHeight="1" x14ac:dyDescent="0.25">
      <c r="B39898" s="683"/>
      <c r="C39898" s="683"/>
      <c r="D39898" s="684"/>
    </row>
    <row r="39899" spans="2:4" ht="15" customHeight="1" x14ac:dyDescent="0.25">
      <c r="B39899" s="683"/>
      <c r="C39899" s="683"/>
      <c r="D39899" s="684"/>
    </row>
    <row r="39900" spans="2:4" ht="15" customHeight="1" x14ac:dyDescent="0.25">
      <c r="B39900" s="683"/>
      <c r="C39900" s="683"/>
      <c r="D39900" s="684"/>
    </row>
    <row r="39901" spans="2:4" ht="15" customHeight="1" x14ac:dyDescent="0.25">
      <c r="B39901" s="683"/>
      <c r="C39901" s="683"/>
      <c r="D39901" s="684"/>
    </row>
    <row r="39902" spans="2:4" ht="15" customHeight="1" x14ac:dyDescent="0.25">
      <c r="B39902" s="683"/>
      <c r="C39902" s="683"/>
      <c r="D39902" s="684"/>
    </row>
    <row r="39903" spans="2:4" ht="15" customHeight="1" x14ac:dyDescent="0.25">
      <c r="B39903" s="683"/>
      <c r="C39903" s="683"/>
      <c r="D39903" s="684"/>
    </row>
    <row r="39904" spans="2:4" ht="15" customHeight="1" x14ac:dyDescent="0.25">
      <c r="B39904" s="683"/>
      <c r="C39904" s="683"/>
      <c r="D39904" s="684"/>
    </row>
    <row r="39905" spans="2:4" ht="15" customHeight="1" x14ac:dyDescent="0.25">
      <c r="B39905" s="683"/>
      <c r="C39905" s="683"/>
      <c r="D39905" s="684"/>
    </row>
    <row r="39906" spans="2:4" ht="15" customHeight="1" x14ac:dyDescent="0.25">
      <c r="B39906" s="683"/>
      <c r="C39906" s="683"/>
      <c r="D39906" s="684"/>
    </row>
    <row r="39907" spans="2:4" ht="15" customHeight="1" x14ac:dyDescent="0.25">
      <c r="B39907" s="683"/>
      <c r="C39907" s="683"/>
      <c r="D39907" s="684"/>
    </row>
    <row r="39908" spans="2:4" ht="15" customHeight="1" x14ac:dyDescent="0.25">
      <c r="B39908" s="683"/>
      <c r="C39908" s="683"/>
      <c r="D39908" s="684"/>
    </row>
    <row r="39909" spans="2:4" ht="15" customHeight="1" x14ac:dyDescent="0.25">
      <c r="B39909" s="683"/>
      <c r="C39909" s="683"/>
      <c r="D39909" s="684"/>
    </row>
    <row r="39910" spans="2:4" ht="15" customHeight="1" x14ac:dyDescent="0.25">
      <c r="B39910" s="683"/>
      <c r="C39910" s="683"/>
      <c r="D39910" s="684"/>
    </row>
    <row r="39911" spans="2:4" ht="15" customHeight="1" x14ac:dyDescent="0.25">
      <c r="B39911" s="683"/>
      <c r="C39911" s="683"/>
      <c r="D39911" s="684"/>
    </row>
    <row r="39912" spans="2:4" ht="15" customHeight="1" x14ac:dyDescent="0.25">
      <c r="B39912" s="683"/>
      <c r="C39912" s="683"/>
      <c r="D39912" s="684"/>
    </row>
    <row r="39913" spans="2:4" ht="15" customHeight="1" x14ac:dyDescent="0.25">
      <c r="B39913" s="683"/>
      <c r="C39913" s="683"/>
      <c r="D39913" s="684"/>
    </row>
    <row r="39914" spans="2:4" ht="15" customHeight="1" x14ac:dyDescent="0.25">
      <c r="B39914" s="683"/>
      <c r="C39914" s="683"/>
      <c r="D39914" s="684"/>
    </row>
    <row r="39915" spans="2:4" ht="15" customHeight="1" x14ac:dyDescent="0.25">
      <c r="B39915" s="683"/>
      <c r="C39915" s="683"/>
      <c r="D39915" s="684"/>
    </row>
    <row r="39916" spans="2:4" ht="15" customHeight="1" x14ac:dyDescent="0.25">
      <c r="B39916" s="683"/>
      <c r="C39916" s="683"/>
      <c r="D39916" s="684"/>
    </row>
    <row r="39917" spans="2:4" ht="15" customHeight="1" x14ac:dyDescent="0.25">
      <c r="B39917" s="683"/>
      <c r="C39917" s="683"/>
      <c r="D39917" s="684"/>
    </row>
    <row r="39918" spans="2:4" ht="15" customHeight="1" x14ac:dyDescent="0.25">
      <c r="B39918" s="683"/>
      <c r="C39918" s="683"/>
      <c r="D39918" s="684"/>
    </row>
    <row r="39919" spans="2:4" ht="15" customHeight="1" x14ac:dyDescent="0.25">
      <c r="B39919" s="683"/>
      <c r="C39919" s="683"/>
      <c r="D39919" s="684"/>
    </row>
    <row r="39920" spans="2:4" ht="15" customHeight="1" x14ac:dyDescent="0.25">
      <c r="B39920" s="683"/>
      <c r="C39920" s="683"/>
      <c r="D39920" s="684"/>
    </row>
    <row r="39921" spans="2:4" ht="15" customHeight="1" x14ac:dyDescent="0.25">
      <c r="B39921" s="683"/>
      <c r="C39921" s="683"/>
      <c r="D39921" s="684"/>
    </row>
    <row r="39922" spans="2:4" ht="15" customHeight="1" x14ac:dyDescent="0.25">
      <c r="B39922" s="683"/>
      <c r="C39922" s="683"/>
      <c r="D39922" s="684"/>
    </row>
    <row r="39923" spans="2:4" ht="15" customHeight="1" x14ac:dyDescent="0.25">
      <c r="B39923" s="683"/>
      <c r="C39923" s="683"/>
      <c r="D39923" s="684"/>
    </row>
    <row r="39924" spans="2:4" ht="15" customHeight="1" x14ac:dyDescent="0.25">
      <c r="B39924" s="683"/>
      <c r="C39924" s="683"/>
      <c r="D39924" s="684"/>
    </row>
    <row r="39925" spans="2:4" ht="15" customHeight="1" x14ac:dyDescent="0.25">
      <c r="B39925" s="683"/>
      <c r="C39925" s="683"/>
      <c r="D39925" s="684"/>
    </row>
    <row r="39926" spans="2:4" ht="15" customHeight="1" x14ac:dyDescent="0.25">
      <c r="B39926" s="683"/>
      <c r="C39926" s="683"/>
      <c r="D39926" s="684"/>
    </row>
    <row r="39927" spans="2:4" ht="15" customHeight="1" x14ac:dyDescent="0.25">
      <c r="B39927" s="683"/>
      <c r="C39927" s="683"/>
      <c r="D39927" s="684"/>
    </row>
    <row r="39928" spans="2:4" ht="15" customHeight="1" x14ac:dyDescent="0.25">
      <c r="B39928" s="683"/>
      <c r="C39928" s="683"/>
      <c r="D39928" s="684"/>
    </row>
    <row r="39929" spans="2:4" ht="15" customHeight="1" x14ac:dyDescent="0.25">
      <c r="B39929" s="683"/>
      <c r="C39929" s="683"/>
      <c r="D39929" s="684"/>
    </row>
    <row r="39930" spans="2:4" ht="15" customHeight="1" x14ac:dyDescent="0.25">
      <c r="B39930" s="683"/>
      <c r="C39930" s="683"/>
      <c r="D39930" s="684"/>
    </row>
    <row r="39931" spans="2:4" ht="15" customHeight="1" x14ac:dyDescent="0.25">
      <c r="B39931" s="683"/>
      <c r="C39931" s="683"/>
      <c r="D39931" s="684"/>
    </row>
    <row r="39932" spans="2:4" ht="15" customHeight="1" x14ac:dyDescent="0.25">
      <c r="B39932" s="683"/>
      <c r="C39932" s="683"/>
      <c r="D39932" s="684"/>
    </row>
    <row r="39933" spans="2:4" ht="15" customHeight="1" x14ac:dyDescent="0.25">
      <c r="B39933" s="683"/>
      <c r="C39933" s="683"/>
      <c r="D39933" s="684"/>
    </row>
    <row r="39934" spans="2:4" ht="15" customHeight="1" x14ac:dyDescent="0.25">
      <c r="B39934" s="683"/>
      <c r="C39934" s="683"/>
      <c r="D39934" s="684"/>
    </row>
    <row r="39935" spans="2:4" ht="15" customHeight="1" x14ac:dyDescent="0.25">
      <c r="B39935" s="683"/>
      <c r="C39935" s="683"/>
      <c r="D39935" s="684"/>
    </row>
    <row r="39936" spans="2:4" ht="15" customHeight="1" x14ac:dyDescent="0.25">
      <c r="B39936" s="683"/>
      <c r="C39936" s="683"/>
      <c r="D39936" s="684"/>
    </row>
    <row r="39937" spans="2:4" ht="15" customHeight="1" x14ac:dyDescent="0.25">
      <c r="B39937" s="683"/>
      <c r="C39937" s="683"/>
      <c r="D39937" s="684"/>
    </row>
    <row r="39938" spans="2:4" ht="15" customHeight="1" x14ac:dyDescent="0.25">
      <c r="B39938" s="683"/>
      <c r="C39938" s="683"/>
      <c r="D39938" s="684"/>
    </row>
    <row r="39939" spans="2:4" ht="15" customHeight="1" x14ac:dyDescent="0.25">
      <c r="B39939" s="683"/>
      <c r="C39939" s="683"/>
      <c r="D39939" s="684"/>
    </row>
    <row r="39940" spans="2:4" ht="15" customHeight="1" x14ac:dyDescent="0.25">
      <c r="B39940" s="683"/>
      <c r="C39940" s="683"/>
      <c r="D39940" s="684"/>
    </row>
    <row r="39941" spans="2:4" ht="15" customHeight="1" x14ac:dyDescent="0.25">
      <c r="B39941" s="683"/>
      <c r="C39941" s="683"/>
      <c r="D39941" s="684"/>
    </row>
    <row r="39942" spans="2:4" ht="15" customHeight="1" x14ac:dyDescent="0.25">
      <c r="B39942" s="683"/>
      <c r="C39942" s="683"/>
      <c r="D39942" s="684"/>
    </row>
    <row r="39943" spans="2:4" ht="15" customHeight="1" x14ac:dyDescent="0.25">
      <c r="B39943" s="683"/>
      <c r="C39943" s="683"/>
      <c r="D39943" s="684"/>
    </row>
    <row r="39944" spans="2:4" ht="15" customHeight="1" x14ac:dyDescent="0.25">
      <c r="B39944" s="683"/>
      <c r="C39944" s="683"/>
      <c r="D39944" s="684"/>
    </row>
    <row r="39945" spans="2:4" ht="15" customHeight="1" x14ac:dyDescent="0.25">
      <c r="B39945" s="683"/>
      <c r="C39945" s="683"/>
      <c r="D39945" s="684"/>
    </row>
    <row r="39946" spans="2:4" ht="15" customHeight="1" x14ac:dyDescent="0.25">
      <c r="B39946" s="683"/>
      <c r="C39946" s="683"/>
      <c r="D39946" s="684"/>
    </row>
    <row r="39947" spans="2:4" ht="15" customHeight="1" x14ac:dyDescent="0.25">
      <c r="B39947" s="683"/>
      <c r="C39947" s="683"/>
      <c r="D39947" s="684"/>
    </row>
    <row r="39948" spans="2:4" ht="15" customHeight="1" x14ac:dyDescent="0.25">
      <c r="B39948" s="683"/>
      <c r="C39948" s="683"/>
      <c r="D39948" s="684"/>
    </row>
    <row r="39949" spans="2:4" ht="15" customHeight="1" x14ac:dyDescent="0.25">
      <c r="B39949" s="683"/>
      <c r="C39949" s="683"/>
      <c r="D39949" s="684"/>
    </row>
    <row r="39950" spans="2:4" ht="15" customHeight="1" x14ac:dyDescent="0.25">
      <c r="B39950" s="683"/>
      <c r="C39950" s="683"/>
      <c r="D39950" s="684"/>
    </row>
    <row r="39951" spans="2:4" ht="15" customHeight="1" x14ac:dyDescent="0.25">
      <c r="B39951" s="683"/>
      <c r="C39951" s="683"/>
      <c r="D39951" s="684"/>
    </row>
    <row r="39952" spans="2:4" ht="15" customHeight="1" x14ac:dyDescent="0.25">
      <c r="B39952" s="683"/>
      <c r="C39952" s="683"/>
      <c r="D39952" s="684"/>
    </row>
    <row r="39953" spans="2:4" ht="15" customHeight="1" x14ac:dyDescent="0.25">
      <c r="B39953" s="683"/>
      <c r="C39953" s="683"/>
      <c r="D39953" s="684"/>
    </row>
    <row r="39954" spans="2:4" ht="15" customHeight="1" x14ac:dyDescent="0.25">
      <c r="B39954" s="683"/>
      <c r="C39954" s="683"/>
      <c r="D39954" s="684"/>
    </row>
    <row r="39955" spans="2:4" ht="15" customHeight="1" x14ac:dyDescent="0.25">
      <c r="B39955" s="683"/>
      <c r="C39955" s="683"/>
      <c r="D39955" s="684"/>
    </row>
    <row r="39956" spans="2:4" ht="15" customHeight="1" x14ac:dyDescent="0.25">
      <c r="B39956" s="683"/>
      <c r="C39956" s="683"/>
      <c r="D39956" s="684"/>
    </row>
    <row r="39957" spans="2:4" ht="15" customHeight="1" x14ac:dyDescent="0.25">
      <c r="B39957" s="683"/>
      <c r="C39957" s="683"/>
      <c r="D39957" s="684"/>
    </row>
    <row r="39958" spans="2:4" ht="15" customHeight="1" x14ac:dyDescent="0.25">
      <c r="B39958" s="683"/>
      <c r="C39958" s="683"/>
      <c r="D39958" s="684"/>
    </row>
    <row r="39959" spans="2:4" ht="15" customHeight="1" x14ac:dyDescent="0.25">
      <c r="B39959" s="683"/>
      <c r="C39959" s="683"/>
      <c r="D39959" s="684"/>
    </row>
    <row r="39960" spans="2:4" ht="15" customHeight="1" x14ac:dyDescent="0.25">
      <c r="B39960" s="683"/>
      <c r="C39960" s="683"/>
      <c r="D39960" s="684"/>
    </row>
    <row r="39961" spans="2:4" ht="15" customHeight="1" x14ac:dyDescent="0.25">
      <c r="B39961" s="683"/>
      <c r="C39961" s="683"/>
      <c r="D39961" s="684"/>
    </row>
    <row r="39962" spans="2:4" ht="15" customHeight="1" x14ac:dyDescent="0.25">
      <c r="B39962" s="683"/>
      <c r="C39962" s="683"/>
      <c r="D39962" s="684"/>
    </row>
    <row r="39963" spans="2:4" ht="15" customHeight="1" x14ac:dyDescent="0.25">
      <c r="B39963" s="683"/>
      <c r="C39963" s="683"/>
      <c r="D39963" s="684"/>
    </row>
    <row r="39964" spans="2:4" ht="15" customHeight="1" x14ac:dyDescent="0.25">
      <c r="B39964" s="683"/>
      <c r="C39964" s="683"/>
      <c r="D39964" s="684"/>
    </row>
    <row r="39965" spans="2:4" ht="15" customHeight="1" x14ac:dyDescent="0.25">
      <c r="B39965" s="683"/>
      <c r="C39965" s="683"/>
      <c r="D39965" s="684"/>
    </row>
    <row r="39966" spans="2:4" ht="15" customHeight="1" x14ac:dyDescent="0.25">
      <c r="B39966" s="683"/>
      <c r="C39966" s="683"/>
      <c r="D39966" s="684"/>
    </row>
    <row r="39967" spans="2:4" ht="15" customHeight="1" x14ac:dyDescent="0.25">
      <c r="B39967" s="683"/>
      <c r="C39967" s="683"/>
      <c r="D39967" s="684"/>
    </row>
    <row r="39968" spans="2:4" ht="15" customHeight="1" x14ac:dyDescent="0.25">
      <c r="B39968" s="683"/>
      <c r="C39968" s="683"/>
      <c r="D39968" s="684"/>
    </row>
    <row r="39969" spans="2:4" ht="15" customHeight="1" x14ac:dyDescent="0.25">
      <c r="B39969" s="683"/>
      <c r="C39969" s="683"/>
      <c r="D39969" s="684"/>
    </row>
    <row r="39970" spans="2:4" ht="15" customHeight="1" x14ac:dyDescent="0.25">
      <c r="B39970" s="683"/>
      <c r="C39970" s="683"/>
      <c r="D39970" s="684"/>
    </row>
    <row r="39971" spans="2:4" ht="15" customHeight="1" x14ac:dyDescent="0.25">
      <c r="B39971" s="683"/>
      <c r="C39971" s="683"/>
      <c r="D39971" s="684"/>
    </row>
    <row r="39972" spans="2:4" ht="15" customHeight="1" x14ac:dyDescent="0.25">
      <c r="B39972" s="683"/>
      <c r="C39972" s="683"/>
      <c r="D39972" s="684"/>
    </row>
    <row r="39973" spans="2:4" ht="15" customHeight="1" x14ac:dyDescent="0.25">
      <c r="B39973" s="683"/>
      <c r="C39973" s="683"/>
      <c r="D39973" s="684"/>
    </row>
    <row r="39974" spans="2:4" ht="15" customHeight="1" x14ac:dyDescent="0.25">
      <c r="B39974" s="683"/>
      <c r="C39974" s="683"/>
      <c r="D39974" s="684"/>
    </row>
    <row r="39975" spans="2:4" ht="15" customHeight="1" x14ac:dyDescent="0.25">
      <c r="B39975" s="683"/>
      <c r="C39975" s="683"/>
      <c r="D39975" s="684"/>
    </row>
    <row r="39976" spans="2:4" ht="15" customHeight="1" x14ac:dyDescent="0.25">
      <c r="B39976" s="683"/>
      <c r="C39976" s="683"/>
      <c r="D39976" s="684"/>
    </row>
    <row r="39977" spans="2:4" ht="15" customHeight="1" x14ac:dyDescent="0.25">
      <c r="B39977" s="683"/>
      <c r="C39977" s="683"/>
      <c r="D39977" s="684"/>
    </row>
    <row r="39978" spans="2:4" ht="15" customHeight="1" x14ac:dyDescent="0.25">
      <c r="B39978" s="683"/>
      <c r="C39978" s="683"/>
      <c r="D39978" s="684"/>
    </row>
    <row r="39979" spans="2:4" ht="15" customHeight="1" x14ac:dyDescent="0.25">
      <c r="B39979" s="683"/>
      <c r="C39979" s="683"/>
      <c r="D39979" s="684"/>
    </row>
    <row r="39980" spans="2:4" ht="15" customHeight="1" x14ac:dyDescent="0.25">
      <c r="B39980" s="683"/>
      <c r="C39980" s="683"/>
      <c r="D39980" s="684"/>
    </row>
    <row r="39981" spans="2:4" ht="15" customHeight="1" x14ac:dyDescent="0.25">
      <c r="B39981" s="683"/>
      <c r="C39981" s="683"/>
      <c r="D39981" s="684"/>
    </row>
    <row r="39982" spans="2:4" ht="15" customHeight="1" x14ac:dyDescent="0.25">
      <c r="B39982" s="683"/>
      <c r="C39982" s="683"/>
      <c r="D39982" s="684"/>
    </row>
    <row r="39983" spans="2:4" ht="15" customHeight="1" x14ac:dyDescent="0.25">
      <c r="B39983" s="683"/>
      <c r="C39983" s="683"/>
      <c r="D39983" s="684"/>
    </row>
    <row r="39984" spans="2:4" ht="15" customHeight="1" x14ac:dyDescent="0.25">
      <c r="B39984" s="683"/>
      <c r="C39984" s="683"/>
      <c r="D39984" s="684"/>
    </row>
    <row r="39985" spans="2:4" ht="15" customHeight="1" x14ac:dyDescent="0.25">
      <c r="B39985" s="683"/>
      <c r="C39985" s="683"/>
      <c r="D39985" s="684"/>
    </row>
    <row r="39986" spans="2:4" ht="15" customHeight="1" x14ac:dyDescent="0.25">
      <c r="B39986" s="683"/>
      <c r="C39986" s="683"/>
      <c r="D39986" s="684"/>
    </row>
    <row r="39987" spans="2:4" ht="15" customHeight="1" x14ac:dyDescent="0.25">
      <c r="B39987" s="683"/>
      <c r="C39987" s="683"/>
      <c r="D39987" s="684"/>
    </row>
    <row r="39988" spans="2:4" ht="15" customHeight="1" x14ac:dyDescent="0.25">
      <c r="B39988" s="683"/>
      <c r="C39988" s="683"/>
      <c r="D39988" s="684"/>
    </row>
    <row r="39989" spans="2:4" ht="15" customHeight="1" x14ac:dyDescent="0.25">
      <c r="B39989" s="683"/>
      <c r="C39989" s="683"/>
      <c r="D39989" s="684"/>
    </row>
    <row r="39990" spans="2:4" ht="15" customHeight="1" x14ac:dyDescent="0.25">
      <c r="B39990" s="683"/>
      <c r="C39990" s="683"/>
      <c r="D39990" s="684"/>
    </row>
    <row r="39991" spans="2:4" ht="15" customHeight="1" x14ac:dyDescent="0.25">
      <c r="B39991" s="683"/>
      <c r="C39991" s="683"/>
      <c r="D39991" s="684"/>
    </row>
    <row r="39992" spans="2:4" ht="15" customHeight="1" x14ac:dyDescent="0.25">
      <c r="B39992" s="683"/>
      <c r="C39992" s="683"/>
      <c r="D39992" s="684"/>
    </row>
    <row r="39993" spans="2:4" ht="15" customHeight="1" x14ac:dyDescent="0.25">
      <c r="B39993" s="683"/>
      <c r="C39993" s="683"/>
      <c r="D39993" s="684"/>
    </row>
    <row r="39994" spans="2:4" ht="15" customHeight="1" x14ac:dyDescent="0.25">
      <c r="B39994" s="683"/>
      <c r="C39994" s="683"/>
      <c r="D39994" s="684"/>
    </row>
    <row r="39995" spans="2:4" ht="15" customHeight="1" x14ac:dyDescent="0.25">
      <c r="B39995" s="683"/>
      <c r="C39995" s="683"/>
      <c r="D39995" s="684"/>
    </row>
    <row r="39996" spans="2:4" ht="15" customHeight="1" x14ac:dyDescent="0.25">
      <c r="B39996" s="683"/>
      <c r="C39996" s="683"/>
      <c r="D39996" s="684"/>
    </row>
    <row r="39997" spans="2:4" ht="15" customHeight="1" x14ac:dyDescent="0.25">
      <c r="B39997" s="683"/>
      <c r="C39997" s="683"/>
      <c r="D39997" s="684"/>
    </row>
    <row r="39998" spans="2:4" ht="15" customHeight="1" x14ac:dyDescent="0.25">
      <c r="B39998" s="683"/>
      <c r="C39998" s="683"/>
      <c r="D39998" s="684"/>
    </row>
    <row r="39999" spans="2:4" ht="15" customHeight="1" x14ac:dyDescent="0.25">
      <c r="B39999" s="683"/>
      <c r="C39999" s="683"/>
      <c r="D39999" s="684"/>
    </row>
    <row r="40000" spans="2:4" ht="15" customHeight="1" x14ac:dyDescent="0.25">
      <c r="B40000" s="683"/>
      <c r="C40000" s="683"/>
      <c r="D40000" s="684"/>
    </row>
    <row r="40001" spans="2:4" ht="15" customHeight="1" x14ac:dyDescent="0.25">
      <c r="B40001" s="683"/>
      <c r="C40001" s="683"/>
      <c r="D40001" s="684"/>
    </row>
    <row r="40002" spans="2:4" ht="15" customHeight="1" x14ac:dyDescent="0.25">
      <c r="B40002" s="683"/>
      <c r="C40002" s="683"/>
      <c r="D40002" s="684"/>
    </row>
    <row r="40003" spans="2:4" ht="15" customHeight="1" x14ac:dyDescent="0.25">
      <c r="B40003" s="683"/>
      <c r="C40003" s="683"/>
      <c r="D40003" s="684"/>
    </row>
    <row r="40004" spans="2:4" ht="15" customHeight="1" x14ac:dyDescent="0.25">
      <c r="B40004" s="683"/>
      <c r="C40004" s="683"/>
      <c r="D40004" s="684"/>
    </row>
    <row r="40005" spans="2:4" ht="15" customHeight="1" x14ac:dyDescent="0.25">
      <c r="B40005" s="683"/>
      <c r="C40005" s="683"/>
      <c r="D40005" s="684"/>
    </row>
    <row r="40006" spans="2:4" ht="15" customHeight="1" x14ac:dyDescent="0.25">
      <c r="B40006" s="683"/>
      <c r="C40006" s="683"/>
      <c r="D40006" s="684"/>
    </row>
    <row r="40007" spans="2:4" ht="15" customHeight="1" x14ac:dyDescent="0.25">
      <c r="B40007" s="683"/>
      <c r="C40007" s="683"/>
      <c r="D40007" s="684"/>
    </row>
    <row r="40008" spans="2:4" ht="15" customHeight="1" x14ac:dyDescent="0.25">
      <c r="B40008" s="683"/>
      <c r="C40008" s="683"/>
      <c r="D40008" s="684"/>
    </row>
    <row r="40009" spans="2:4" ht="15" customHeight="1" x14ac:dyDescent="0.25">
      <c r="B40009" s="683"/>
      <c r="C40009" s="683"/>
      <c r="D40009" s="684"/>
    </row>
    <row r="40010" spans="2:4" ht="15" customHeight="1" x14ac:dyDescent="0.25">
      <c r="B40010" s="683"/>
      <c r="C40010" s="683"/>
      <c r="D40010" s="684"/>
    </row>
    <row r="40011" spans="2:4" ht="15" customHeight="1" x14ac:dyDescent="0.25">
      <c r="B40011" s="683"/>
      <c r="C40011" s="683"/>
      <c r="D40011" s="684"/>
    </row>
    <row r="40012" spans="2:4" ht="15" customHeight="1" x14ac:dyDescent="0.25">
      <c r="B40012" s="683"/>
      <c r="C40012" s="683"/>
      <c r="D40012" s="684"/>
    </row>
    <row r="40013" spans="2:4" ht="15" customHeight="1" x14ac:dyDescent="0.25">
      <c r="B40013" s="683"/>
      <c r="C40013" s="683"/>
      <c r="D40013" s="684"/>
    </row>
    <row r="40014" spans="2:4" ht="15" customHeight="1" x14ac:dyDescent="0.25">
      <c r="B40014" s="683"/>
      <c r="C40014" s="683"/>
      <c r="D40014" s="684"/>
    </row>
    <row r="40015" spans="2:4" ht="15" customHeight="1" x14ac:dyDescent="0.25">
      <c r="B40015" s="683"/>
      <c r="C40015" s="683"/>
      <c r="D40015" s="684"/>
    </row>
    <row r="40016" spans="2:4" ht="15" customHeight="1" x14ac:dyDescent="0.25">
      <c r="B40016" s="683"/>
      <c r="C40016" s="683"/>
      <c r="D40016" s="684"/>
    </row>
    <row r="40017" spans="2:4" ht="15" customHeight="1" x14ac:dyDescent="0.25">
      <c r="B40017" s="683"/>
      <c r="C40017" s="683"/>
      <c r="D40017" s="684"/>
    </row>
    <row r="40018" spans="2:4" ht="15" customHeight="1" x14ac:dyDescent="0.25">
      <c r="B40018" s="683"/>
      <c r="C40018" s="683"/>
      <c r="D40018" s="684"/>
    </row>
    <row r="40019" spans="2:4" ht="15" customHeight="1" x14ac:dyDescent="0.25">
      <c r="B40019" s="683"/>
      <c r="C40019" s="683"/>
      <c r="D40019" s="684"/>
    </row>
    <row r="40020" spans="2:4" ht="15" customHeight="1" x14ac:dyDescent="0.25">
      <c r="B40020" s="683"/>
      <c r="C40020" s="683"/>
      <c r="D40020" s="684"/>
    </row>
    <row r="40021" spans="2:4" ht="15" customHeight="1" x14ac:dyDescent="0.25">
      <c r="B40021" s="683"/>
      <c r="C40021" s="683"/>
      <c r="D40021" s="684"/>
    </row>
    <row r="40022" spans="2:4" ht="15" customHeight="1" x14ac:dyDescent="0.25">
      <c r="B40022" s="683"/>
      <c r="C40022" s="683"/>
      <c r="D40022" s="684"/>
    </row>
    <row r="40023" spans="2:4" ht="15" customHeight="1" x14ac:dyDescent="0.25">
      <c r="B40023" s="683"/>
      <c r="C40023" s="683"/>
      <c r="D40023" s="684"/>
    </row>
    <row r="40024" spans="2:4" ht="15" customHeight="1" x14ac:dyDescent="0.25">
      <c r="B40024" s="683"/>
      <c r="C40024" s="683"/>
      <c r="D40024" s="684"/>
    </row>
    <row r="40025" spans="2:4" ht="15" customHeight="1" x14ac:dyDescent="0.25">
      <c r="B40025" s="683"/>
      <c r="C40025" s="683"/>
      <c r="D40025" s="684"/>
    </row>
    <row r="40026" spans="2:4" ht="15" customHeight="1" x14ac:dyDescent="0.25">
      <c r="B40026" s="683"/>
      <c r="C40026" s="683"/>
      <c r="D40026" s="684"/>
    </row>
    <row r="40027" spans="2:4" ht="15" customHeight="1" x14ac:dyDescent="0.25">
      <c r="B40027" s="683"/>
      <c r="C40027" s="683"/>
      <c r="D40027" s="684"/>
    </row>
    <row r="40028" spans="2:4" ht="15" customHeight="1" x14ac:dyDescent="0.25">
      <c r="B40028" s="683"/>
      <c r="C40028" s="683"/>
      <c r="D40028" s="684"/>
    </row>
    <row r="40029" spans="2:4" ht="15" customHeight="1" x14ac:dyDescent="0.25">
      <c r="B40029" s="683"/>
      <c r="C40029" s="683"/>
      <c r="D40029" s="684"/>
    </row>
    <row r="40030" spans="2:4" ht="15" customHeight="1" x14ac:dyDescent="0.25">
      <c r="B40030" s="683"/>
      <c r="C40030" s="683"/>
      <c r="D40030" s="684"/>
    </row>
    <row r="40031" spans="2:4" ht="15" customHeight="1" x14ac:dyDescent="0.25">
      <c r="B40031" s="683"/>
      <c r="C40031" s="683"/>
      <c r="D40031" s="684"/>
    </row>
    <row r="40032" spans="2:4" ht="15" customHeight="1" x14ac:dyDescent="0.25">
      <c r="B40032" s="683"/>
      <c r="C40032" s="683"/>
      <c r="D40032" s="684"/>
    </row>
    <row r="40033" spans="2:4" ht="15" customHeight="1" x14ac:dyDescent="0.25">
      <c r="B40033" s="683"/>
      <c r="C40033" s="683"/>
      <c r="D40033" s="684"/>
    </row>
    <row r="40034" spans="2:4" ht="15" customHeight="1" x14ac:dyDescent="0.25">
      <c r="B40034" s="683"/>
      <c r="C40034" s="683"/>
      <c r="D40034" s="684"/>
    </row>
    <row r="40035" spans="2:4" ht="15" customHeight="1" x14ac:dyDescent="0.25">
      <c r="B40035" s="683"/>
      <c r="C40035" s="683"/>
      <c r="D40035" s="684"/>
    </row>
    <row r="40036" spans="2:4" ht="15" customHeight="1" x14ac:dyDescent="0.25">
      <c r="B40036" s="683"/>
      <c r="C40036" s="683"/>
      <c r="D40036" s="684"/>
    </row>
    <row r="40037" spans="2:4" ht="15" customHeight="1" x14ac:dyDescent="0.25">
      <c r="B40037" s="683"/>
      <c r="C40037" s="683"/>
      <c r="D40037" s="684"/>
    </row>
    <row r="40038" spans="2:4" ht="15" customHeight="1" x14ac:dyDescent="0.25">
      <c r="B40038" s="683"/>
      <c r="C40038" s="683"/>
      <c r="D40038" s="684"/>
    </row>
    <row r="40039" spans="2:4" ht="15" customHeight="1" x14ac:dyDescent="0.25">
      <c r="B40039" s="683"/>
      <c r="C40039" s="683"/>
      <c r="D40039" s="684"/>
    </row>
    <row r="40040" spans="2:4" ht="15" customHeight="1" x14ac:dyDescent="0.25">
      <c r="B40040" s="683"/>
      <c r="C40040" s="683"/>
      <c r="D40040" s="684"/>
    </row>
    <row r="40041" spans="2:4" ht="15" customHeight="1" x14ac:dyDescent="0.25">
      <c r="B40041" s="683"/>
      <c r="C40041" s="683"/>
      <c r="D40041" s="684"/>
    </row>
    <row r="40042" spans="2:4" ht="15" customHeight="1" x14ac:dyDescent="0.25">
      <c r="B40042" s="683"/>
      <c r="C40042" s="683"/>
      <c r="D40042" s="684"/>
    </row>
    <row r="40043" spans="2:4" ht="15" customHeight="1" x14ac:dyDescent="0.25">
      <c r="B40043" s="683"/>
      <c r="C40043" s="683"/>
      <c r="D40043" s="684"/>
    </row>
    <row r="40044" spans="2:4" ht="15" customHeight="1" x14ac:dyDescent="0.25">
      <c r="B40044" s="683"/>
      <c r="C40044" s="683"/>
      <c r="D40044" s="684"/>
    </row>
    <row r="40045" spans="2:4" ht="15" customHeight="1" x14ac:dyDescent="0.25">
      <c r="B40045" s="683"/>
      <c r="C40045" s="683"/>
      <c r="D40045" s="684"/>
    </row>
    <row r="40046" spans="2:4" ht="15" customHeight="1" x14ac:dyDescent="0.25">
      <c r="B40046" s="683"/>
      <c r="C40046" s="683"/>
      <c r="D40046" s="684"/>
    </row>
    <row r="40047" spans="2:4" ht="15" customHeight="1" x14ac:dyDescent="0.25">
      <c r="B40047" s="683"/>
      <c r="C40047" s="683"/>
      <c r="D40047" s="684"/>
    </row>
    <row r="40048" spans="2:4" ht="15" customHeight="1" x14ac:dyDescent="0.25">
      <c r="B40048" s="683"/>
      <c r="C40048" s="683"/>
      <c r="D40048" s="684"/>
    </row>
    <row r="40049" spans="2:4" ht="15" customHeight="1" x14ac:dyDescent="0.25">
      <c r="B40049" s="683"/>
      <c r="C40049" s="683"/>
      <c r="D40049" s="684"/>
    </row>
    <row r="40050" spans="2:4" ht="15" customHeight="1" x14ac:dyDescent="0.25">
      <c r="B40050" s="683"/>
      <c r="C40050" s="683"/>
      <c r="D40050" s="684"/>
    </row>
    <row r="40051" spans="2:4" ht="15" customHeight="1" x14ac:dyDescent="0.25">
      <c r="B40051" s="683"/>
      <c r="C40051" s="683"/>
      <c r="D40051" s="684"/>
    </row>
    <row r="40052" spans="2:4" ht="15" customHeight="1" x14ac:dyDescent="0.25">
      <c r="B40052" s="683"/>
      <c r="C40052" s="683"/>
      <c r="D40052" s="684"/>
    </row>
    <row r="40053" spans="2:4" ht="15" customHeight="1" x14ac:dyDescent="0.25">
      <c r="B40053" s="683"/>
      <c r="C40053" s="683"/>
      <c r="D40053" s="684"/>
    </row>
    <row r="40054" spans="2:4" ht="15" customHeight="1" x14ac:dyDescent="0.25">
      <c r="B40054" s="683"/>
      <c r="C40054" s="683"/>
      <c r="D40054" s="684"/>
    </row>
    <row r="40055" spans="2:4" ht="15" customHeight="1" x14ac:dyDescent="0.25">
      <c r="B40055" s="683"/>
      <c r="C40055" s="683"/>
      <c r="D40055" s="684"/>
    </row>
    <row r="40056" spans="2:4" ht="15" customHeight="1" x14ac:dyDescent="0.25">
      <c r="B40056" s="683"/>
      <c r="C40056" s="683"/>
      <c r="D40056" s="684"/>
    </row>
    <row r="40057" spans="2:4" ht="15" customHeight="1" x14ac:dyDescent="0.25">
      <c r="B40057" s="683"/>
      <c r="C40057" s="683"/>
      <c r="D40057" s="684"/>
    </row>
    <row r="40058" spans="2:4" ht="15" customHeight="1" x14ac:dyDescent="0.25">
      <c r="B40058" s="683"/>
      <c r="C40058" s="683"/>
      <c r="D40058" s="684"/>
    </row>
    <row r="40059" spans="2:4" ht="15" customHeight="1" x14ac:dyDescent="0.25">
      <c r="B40059" s="683"/>
      <c r="C40059" s="683"/>
      <c r="D40059" s="684"/>
    </row>
    <row r="40060" spans="2:4" ht="15" customHeight="1" x14ac:dyDescent="0.25">
      <c r="B40060" s="683"/>
      <c r="C40060" s="683"/>
      <c r="D40060" s="684"/>
    </row>
    <row r="40061" spans="2:4" ht="15" customHeight="1" x14ac:dyDescent="0.25">
      <c r="B40061" s="683"/>
      <c r="C40061" s="683"/>
      <c r="D40061" s="684"/>
    </row>
    <row r="40062" spans="2:4" ht="15" customHeight="1" x14ac:dyDescent="0.25">
      <c r="B40062" s="683"/>
      <c r="C40062" s="683"/>
      <c r="D40062" s="684"/>
    </row>
    <row r="40063" spans="2:4" ht="15" customHeight="1" x14ac:dyDescent="0.25">
      <c r="B40063" s="683"/>
      <c r="C40063" s="683"/>
      <c r="D40063" s="684"/>
    </row>
    <row r="40064" spans="2:4" ht="15" customHeight="1" x14ac:dyDescent="0.25">
      <c r="B40064" s="683"/>
      <c r="C40064" s="683"/>
      <c r="D40064" s="684"/>
    </row>
    <row r="40065" spans="2:4" ht="15" customHeight="1" x14ac:dyDescent="0.25">
      <c r="B40065" s="683"/>
      <c r="C40065" s="683"/>
      <c r="D40065" s="684"/>
    </row>
    <row r="40066" spans="2:4" ht="15" customHeight="1" x14ac:dyDescent="0.25">
      <c r="B40066" s="683"/>
      <c r="C40066" s="683"/>
      <c r="D40066" s="684"/>
    </row>
    <row r="40067" spans="2:4" ht="15" customHeight="1" x14ac:dyDescent="0.25">
      <c r="B40067" s="683"/>
      <c r="C40067" s="683"/>
      <c r="D40067" s="684"/>
    </row>
    <row r="40068" spans="2:4" ht="15" customHeight="1" x14ac:dyDescent="0.25">
      <c r="B40068" s="683"/>
      <c r="C40068" s="683"/>
      <c r="D40068" s="684"/>
    </row>
    <row r="40069" spans="2:4" ht="15" customHeight="1" x14ac:dyDescent="0.25">
      <c r="B40069" s="683"/>
      <c r="C40069" s="683"/>
      <c r="D40069" s="684"/>
    </row>
    <row r="40070" spans="2:4" ht="15" customHeight="1" x14ac:dyDescent="0.25">
      <c r="B40070" s="683"/>
      <c r="C40070" s="683"/>
      <c r="D40070" s="684"/>
    </row>
    <row r="40071" spans="2:4" ht="15" customHeight="1" x14ac:dyDescent="0.25">
      <c r="B40071" s="683"/>
      <c r="C40071" s="683"/>
      <c r="D40071" s="684"/>
    </row>
    <row r="40072" spans="2:4" ht="15" customHeight="1" x14ac:dyDescent="0.25">
      <c r="B40072" s="683"/>
      <c r="C40072" s="683"/>
      <c r="D40072" s="684"/>
    </row>
    <row r="40073" spans="2:4" ht="15" customHeight="1" x14ac:dyDescent="0.25">
      <c r="B40073" s="683"/>
      <c r="C40073" s="683"/>
      <c r="D40073" s="684"/>
    </row>
    <row r="40074" spans="2:4" ht="15" customHeight="1" x14ac:dyDescent="0.25">
      <c r="B40074" s="683"/>
      <c r="C40074" s="683"/>
      <c r="D40074" s="684"/>
    </row>
    <row r="40075" spans="2:4" ht="15" customHeight="1" x14ac:dyDescent="0.25">
      <c r="B40075" s="683"/>
      <c r="C40075" s="683"/>
      <c r="D40075" s="684"/>
    </row>
    <row r="40076" spans="2:4" ht="15" customHeight="1" x14ac:dyDescent="0.25">
      <c r="B40076" s="683"/>
      <c r="C40076" s="683"/>
      <c r="D40076" s="684"/>
    </row>
    <row r="40077" spans="2:4" ht="15" customHeight="1" x14ac:dyDescent="0.25">
      <c r="B40077" s="683"/>
      <c r="C40077" s="683"/>
      <c r="D40077" s="684"/>
    </row>
    <row r="40078" spans="2:4" ht="15" customHeight="1" x14ac:dyDescent="0.25">
      <c r="B40078" s="683"/>
      <c r="C40078" s="683"/>
      <c r="D40078" s="684"/>
    </row>
    <row r="40079" spans="2:4" ht="15" customHeight="1" x14ac:dyDescent="0.25">
      <c r="B40079" s="683"/>
      <c r="C40079" s="683"/>
      <c r="D40079" s="684"/>
    </row>
    <row r="40080" spans="2:4" ht="15" customHeight="1" x14ac:dyDescent="0.25">
      <c r="B40080" s="683"/>
      <c r="C40080" s="683"/>
      <c r="D40080" s="684"/>
    </row>
    <row r="40081" spans="2:4" ht="15" customHeight="1" x14ac:dyDescent="0.25">
      <c r="B40081" s="683"/>
      <c r="C40081" s="683"/>
      <c r="D40081" s="684"/>
    </row>
    <row r="40082" spans="2:4" ht="15" customHeight="1" x14ac:dyDescent="0.25">
      <c r="B40082" s="683"/>
      <c r="C40082" s="683"/>
      <c r="D40082" s="684"/>
    </row>
    <row r="40083" spans="2:4" ht="15" customHeight="1" x14ac:dyDescent="0.25">
      <c r="B40083" s="683"/>
      <c r="C40083" s="683"/>
      <c r="D40083" s="684"/>
    </row>
    <row r="40084" spans="2:4" ht="15" customHeight="1" x14ac:dyDescent="0.25">
      <c r="B40084" s="683"/>
      <c r="C40084" s="683"/>
      <c r="D40084" s="684"/>
    </row>
    <row r="40085" spans="2:4" ht="15" customHeight="1" x14ac:dyDescent="0.25">
      <c r="B40085" s="683"/>
      <c r="C40085" s="683"/>
      <c r="D40085" s="684"/>
    </row>
    <row r="40086" spans="2:4" ht="15" customHeight="1" x14ac:dyDescent="0.25">
      <c r="B40086" s="683"/>
      <c r="C40086" s="683"/>
      <c r="D40086" s="684"/>
    </row>
    <row r="40087" spans="2:4" ht="15" customHeight="1" x14ac:dyDescent="0.25">
      <c r="B40087" s="683"/>
      <c r="C40087" s="683"/>
      <c r="D40087" s="684"/>
    </row>
    <row r="40088" spans="2:4" ht="15" customHeight="1" x14ac:dyDescent="0.25">
      <c r="B40088" s="683"/>
      <c r="C40088" s="683"/>
      <c r="D40088" s="684"/>
    </row>
    <row r="40089" spans="2:4" ht="15" customHeight="1" x14ac:dyDescent="0.25">
      <c r="B40089" s="683"/>
      <c r="C40089" s="683"/>
      <c r="D40089" s="684"/>
    </row>
    <row r="40090" spans="2:4" ht="15" customHeight="1" x14ac:dyDescent="0.25">
      <c r="B40090" s="683"/>
      <c r="C40090" s="683"/>
      <c r="D40090" s="684"/>
    </row>
    <row r="40091" spans="2:4" ht="15" customHeight="1" x14ac:dyDescent="0.25">
      <c r="B40091" s="683"/>
      <c r="C40091" s="683"/>
      <c r="D40091" s="684"/>
    </row>
    <row r="40092" spans="2:4" ht="15" customHeight="1" x14ac:dyDescent="0.25">
      <c r="B40092" s="683"/>
      <c r="C40092" s="683"/>
      <c r="D40092" s="684"/>
    </row>
    <row r="40093" spans="2:4" ht="15" customHeight="1" x14ac:dyDescent="0.25">
      <c r="B40093" s="683"/>
      <c r="C40093" s="683"/>
      <c r="D40093" s="684"/>
    </row>
    <row r="40094" spans="2:4" ht="15" customHeight="1" x14ac:dyDescent="0.25">
      <c r="B40094" s="683"/>
      <c r="C40094" s="683"/>
      <c r="D40094" s="684"/>
    </row>
    <row r="40095" spans="2:4" ht="15" customHeight="1" x14ac:dyDescent="0.25">
      <c r="B40095" s="683"/>
      <c r="C40095" s="683"/>
      <c r="D40095" s="684"/>
    </row>
    <row r="40096" spans="2:4" ht="15" customHeight="1" x14ac:dyDescent="0.25">
      <c r="B40096" s="683"/>
      <c r="C40096" s="683"/>
      <c r="D40096" s="684"/>
    </row>
    <row r="40097" spans="2:4" ht="15" customHeight="1" x14ac:dyDescent="0.25">
      <c r="B40097" s="683"/>
      <c r="C40097" s="683"/>
      <c r="D40097" s="684"/>
    </row>
    <row r="40098" spans="2:4" ht="15" customHeight="1" x14ac:dyDescent="0.25">
      <c r="B40098" s="683"/>
      <c r="C40098" s="683"/>
      <c r="D40098" s="684"/>
    </row>
    <row r="40099" spans="2:4" ht="15" customHeight="1" x14ac:dyDescent="0.25">
      <c r="B40099" s="683"/>
      <c r="C40099" s="683"/>
      <c r="D40099" s="684"/>
    </row>
    <row r="40100" spans="2:4" ht="15" customHeight="1" x14ac:dyDescent="0.25">
      <c r="B40100" s="683"/>
      <c r="C40100" s="683"/>
      <c r="D40100" s="684"/>
    </row>
    <row r="40101" spans="2:4" ht="15" customHeight="1" x14ac:dyDescent="0.25">
      <c r="B40101" s="683"/>
      <c r="C40101" s="683"/>
      <c r="D40101" s="684"/>
    </row>
    <row r="40102" spans="2:4" ht="15" customHeight="1" x14ac:dyDescent="0.25">
      <c r="B40102" s="683"/>
      <c r="C40102" s="683"/>
      <c r="D40102" s="684"/>
    </row>
    <row r="40103" spans="2:4" ht="15" customHeight="1" x14ac:dyDescent="0.25">
      <c r="B40103" s="683"/>
      <c r="C40103" s="683"/>
      <c r="D40103" s="684"/>
    </row>
    <row r="40104" spans="2:4" ht="15" customHeight="1" x14ac:dyDescent="0.25">
      <c r="B40104" s="683"/>
      <c r="C40104" s="683"/>
      <c r="D40104" s="684"/>
    </row>
    <row r="40105" spans="2:4" ht="15" customHeight="1" x14ac:dyDescent="0.25">
      <c r="B40105" s="683"/>
      <c r="C40105" s="683"/>
      <c r="D40105" s="684"/>
    </row>
    <row r="40106" spans="2:4" ht="15" customHeight="1" x14ac:dyDescent="0.25">
      <c r="B40106" s="683"/>
      <c r="C40106" s="683"/>
      <c r="D40106" s="684"/>
    </row>
    <row r="40107" spans="2:4" ht="15" customHeight="1" x14ac:dyDescent="0.25">
      <c r="B40107" s="683"/>
      <c r="C40107" s="683"/>
      <c r="D40107" s="684"/>
    </row>
    <row r="40108" spans="2:4" ht="15" customHeight="1" x14ac:dyDescent="0.25">
      <c r="B40108" s="683"/>
      <c r="C40108" s="683"/>
      <c r="D40108" s="684"/>
    </row>
    <row r="40109" spans="2:4" ht="15" customHeight="1" x14ac:dyDescent="0.25">
      <c r="B40109" s="683"/>
      <c r="C40109" s="683"/>
      <c r="D40109" s="684"/>
    </row>
    <row r="40110" spans="2:4" ht="15" customHeight="1" x14ac:dyDescent="0.25">
      <c r="B40110" s="683"/>
      <c r="C40110" s="683"/>
      <c r="D40110" s="684"/>
    </row>
    <row r="40111" spans="2:4" ht="15" customHeight="1" x14ac:dyDescent="0.25">
      <c r="B40111" s="683"/>
      <c r="C40111" s="683"/>
      <c r="D40111" s="684"/>
    </row>
    <row r="40112" spans="2:4" ht="15" customHeight="1" x14ac:dyDescent="0.25">
      <c r="B40112" s="683"/>
      <c r="C40112" s="683"/>
      <c r="D40112" s="684"/>
    </row>
    <row r="40113" spans="2:4" ht="15" customHeight="1" x14ac:dyDescent="0.25">
      <c r="B40113" s="683"/>
      <c r="C40113" s="683"/>
      <c r="D40113" s="684"/>
    </row>
    <row r="40114" spans="2:4" ht="15" customHeight="1" x14ac:dyDescent="0.25">
      <c r="B40114" s="683"/>
      <c r="C40114" s="683"/>
      <c r="D40114" s="684"/>
    </row>
    <row r="40115" spans="2:4" ht="15" customHeight="1" x14ac:dyDescent="0.25">
      <c r="B40115" s="683"/>
      <c r="C40115" s="683"/>
      <c r="D40115" s="684"/>
    </row>
    <row r="40116" spans="2:4" ht="15" customHeight="1" x14ac:dyDescent="0.25">
      <c r="B40116" s="683"/>
      <c r="C40116" s="683"/>
      <c r="D40116" s="684"/>
    </row>
    <row r="40117" spans="2:4" ht="15" customHeight="1" x14ac:dyDescent="0.25">
      <c r="B40117" s="683"/>
      <c r="C40117" s="683"/>
      <c r="D40117" s="684"/>
    </row>
    <row r="40118" spans="2:4" ht="15" customHeight="1" x14ac:dyDescent="0.25">
      <c r="B40118" s="683"/>
      <c r="C40118" s="683"/>
      <c r="D40118" s="684"/>
    </row>
    <row r="40119" spans="2:4" ht="15" customHeight="1" x14ac:dyDescent="0.25">
      <c r="B40119" s="683"/>
      <c r="C40119" s="683"/>
      <c r="D40119" s="684"/>
    </row>
    <row r="40120" spans="2:4" ht="15" customHeight="1" x14ac:dyDescent="0.25">
      <c r="B40120" s="683"/>
      <c r="C40120" s="683"/>
      <c r="D40120" s="684"/>
    </row>
    <row r="40121" spans="2:4" ht="15" customHeight="1" x14ac:dyDescent="0.25">
      <c r="B40121" s="683"/>
      <c r="C40121" s="683"/>
      <c r="D40121" s="684"/>
    </row>
    <row r="40122" spans="2:4" ht="15" customHeight="1" x14ac:dyDescent="0.25">
      <c r="B40122" s="683"/>
      <c r="C40122" s="683"/>
      <c r="D40122" s="684"/>
    </row>
    <row r="40123" spans="2:4" ht="15" customHeight="1" x14ac:dyDescent="0.25">
      <c r="B40123" s="683"/>
      <c r="C40123" s="683"/>
      <c r="D40123" s="684"/>
    </row>
    <row r="40124" spans="2:4" ht="15" customHeight="1" x14ac:dyDescent="0.25">
      <c r="B40124" s="683"/>
      <c r="C40124" s="683"/>
      <c r="D40124" s="684"/>
    </row>
    <row r="40125" spans="2:4" ht="15" customHeight="1" x14ac:dyDescent="0.25">
      <c r="B40125" s="683"/>
      <c r="C40125" s="683"/>
      <c r="D40125" s="684"/>
    </row>
    <row r="40126" spans="2:4" ht="15" customHeight="1" x14ac:dyDescent="0.25">
      <c r="B40126" s="683"/>
      <c r="C40126" s="683"/>
      <c r="D40126" s="684"/>
    </row>
    <row r="40127" spans="2:4" ht="15" customHeight="1" x14ac:dyDescent="0.25">
      <c r="B40127" s="683"/>
      <c r="C40127" s="683"/>
      <c r="D40127" s="684"/>
    </row>
    <row r="40128" spans="2:4" ht="15" customHeight="1" x14ac:dyDescent="0.25">
      <c r="B40128" s="683"/>
      <c r="C40128" s="683"/>
      <c r="D40128" s="684"/>
    </row>
    <row r="40129" spans="2:4" ht="15" customHeight="1" x14ac:dyDescent="0.25">
      <c r="B40129" s="683"/>
      <c r="C40129" s="683"/>
      <c r="D40129" s="684"/>
    </row>
    <row r="40130" spans="2:4" ht="15" customHeight="1" x14ac:dyDescent="0.25">
      <c r="B40130" s="683"/>
      <c r="C40130" s="683"/>
      <c r="D40130" s="684"/>
    </row>
    <row r="40131" spans="2:4" ht="15" customHeight="1" x14ac:dyDescent="0.25">
      <c r="B40131" s="683"/>
      <c r="C40131" s="683"/>
      <c r="D40131" s="684"/>
    </row>
    <row r="40132" spans="2:4" ht="15" customHeight="1" x14ac:dyDescent="0.25">
      <c r="B40132" s="683"/>
      <c r="C40132" s="683"/>
      <c r="D40132" s="684"/>
    </row>
    <row r="40133" spans="2:4" ht="15" customHeight="1" x14ac:dyDescent="0.25">
      <c r="B40133" s="683"/>
      <c r="C40133" s="683"/>
      <c r="D40133" s="684"/>
    </row>
    <row r="40134" spans="2:4" ht="15" customHeight="1" x14ac:dyDescent="0.25">
      <c r="B40134" s="683"/>
      <c r="C40134" s="683"/>
      <c r="D40134" s="684"/>
    </row>
    <row r="40135" spans="2:4" ht="15" customHeight="1" x14ac:dyDescent="0.25">
      <c r="B40135" s="683"/>
      <c r="C40135" s="683"/>
      <c r="D40135" s="684"/>
    </row>
    <row r="40136" spans="2:4" ht="15" customHeight="1" x14ac:dyDescent="0.25">
      <c r="B40136" s="683"/>
      <c r="C40136" s="683"/>
      <c r="D40136" s="684"/>
    </row>
    <row r="40137" spans="2:4" ht="15" customHeight="1" x14ac:dyDescent="0.25">
      <c r="B40137" s="683"/>
      <c r="C40137" s="683"/>
      <c r="D40137" s="684"/>
    </row>
    <row r="40138" spans="2:4" ht="15" customHeight="1" x14ac:dyDescent="0.25">
      <c r="B40138" s="683"/>
      <c r="C40138" s="683"/>
      <c r="D40138" s="684"/>
    </row>
    <row r="40139" spans="2:4" ht="15" customHeight="1" x14ac:dyDescent="0.25">
      <c r="B40139" s="683"/>
      <c r="C40139" s="683"/>
      <c r="D40139" s="684"/>
    </row>
    <row r="40140" spans="2:4" ht="15" customHeight="1" x14ac:dyDescent="0.25">
      <c r="B40140" s="683"/>
      <c r="C40140" s="683"/>
      <c r="D40140" s="684"/>
    </row>
    <row r="40141" spans="2:4" ht="15" customHeight="1" x14ac:dyDescent="0.25">
      <c r="B40141" s="683"/>
      <c r="C40141" s="683"/>
      <c r="D40141" s="684"/>
    </row>
    <row r="40142" spans="2:4" ht="15" customHeight="1" x14ac:dyDescent="0.25">
      <c r="B40142" s="683"/>
      <c r="C40142" s="683"/>
      <c r="D40142" s="684"/>
    </row>
    <row r="40143" spans="2:4" ht="15" customHeight="1" x14ac:dyDescent="0.25">
      <c r="B40143" s="683"/>
      <c r="C40143" s="683"/>
      <c r="D40143" s="684"/>
    </row>
    <row r="40144" spans="2:4" ht="15" customHeight="1" x14ac:dyDescent="0.25">
      <c r="B40144" s="683"/>
      <c r="C40144" s="683"/>
      <c r="D40144" s="684"/>
    </row>
    <row r="40145" spans="2:4" ht="15" customHeight="1" x14ac:dyDescent="0.25">
      <c r="B40145" s="683"/>
      <c r="C40145" s="683"/>
      <c r="D40145" s="684"/>
    </row>
    <row r="40146" spans="2:4" ht="15" customHeight="1" x14ac:dyDescent="0.25">
      <c r="B40146" s="683"/>
      <c r="C40146" s="683"/>
      <c r="D40146" s="684"/>
    </row>
    <row r="40147" spans="2:4" ht="15" customHeight="1" x14ac:dyDescent="0.25">
      <c r="B40147" s="683"/>
      <c r="C40147" s="683"/>
      <c r="D40147" s="684"/>
    </row>
    <row r="40148" spans="2:4" ht="15" customHeight="1" x14ac:dyDescent="0.25">
      <c r="B40148" s="683"/>
      <c r="C40148" s="683"/>
      <c r="D40148" s="684"/>
    </row>
    <row r="40149" spans="2:4" ht="15" customHeight="1" x14ac:dyDescent="0.25">
      <c r="B40149" s="683"/>
      <c r="C40149" s="683"/>
      <c r="D40149" s="684"/>
    </row>
    <row r="40150" spans="2:4" ht="15" customHeight="1" x14ac:dyDescent="0.25">
      <c r="B40150" s="683"/>
      <c r="C40150" s="683"/>
      <c r="D40150" s="684"/>
    </row>
    <row r="40151" spans="2:4" ht="15" customHeight="1" x14ac:dyDescent="0.25">
      <c r="B40151" s="683"/>
      <c r="C40151" s="683"/>
      <c r="D40151" s="684"/>
    </row>
    <row r="40152" spans="2:4" ht="15" customHeight="1" x14ac:dyDescent="0.25">
      <c r="B40152" s="683"/>
      <c r="C40152" s="683"/>
      <c r="D40152" s="684"/>
    </row>
    <row r="40153" spans="2:4" ht="15" customHeight="1" x14ac:dyDescent="0.25">
      <c r="B40153" s="683"/>
      <c r="C40153" s="683"/>
      <c r="D40153" s="684"/>
    </row>
    <row r="40154" spans="2:4" ht="15" customHeight="1" x14ac:dyDescent="0.25">
      <c r="B40154" s="683"/>
      <c r="C40154" s="683"/>
      <c r="D40154" s="684"/>
    </row>
    <row r="40155" spans="2:4" ht="15" customHeight="1" x14ac:dyDescent="0.25">
      <c r="B40155" s="683"/>
      <c r="C40155" s="683"/>
      <c r="D40155" s="684"/>
    </row>
    <row r="40156" spans="2:4" ht="15" customHeight="1" x14ac:dyDescent="0.25">
      <c r="B40156" s="683"/>
      <c r="C40156" s="683"/>
      <c r="D40156" s="684"/>
    </row>
    <row r="40157" spans="2:4" ht="15" customHeight="1" x14ac:dyDescent="0.25">
      <c r="B40157" s="683"/>
      <c r="C40157" s="683"/>
      <c r="D40157" s="684"/>
    </row>
    <row r="40158" spans="2:4" ht="15" customHeight="1" x14ac:dyDescent="0.25">
      <c r="B40158" s="683"/>
      <c r="C40158" s="683"/>
      <c r="D40158" s="684"/>
    </row>
    <row r="40159" spans="2:4" ht="15" customHeight="1" x14ac:dyDescent="0.25">
      <c r="B40159" s="683"/>
      <c r="C40159" s="683"/>
      <c r="D40159" s="684"/>
    </row>
    <row r="40160" spans="2:4" ht="15" customHeight="1" x14ac:dyDescent="0.25">
      <c r="B40160" s="683"/>
      <c r="C40160" s="683"/>
      <c r="D40160" s="684"/>
    </row>
    <row r="40161" spans="2:4" ht="15" customHeight="1" x14ac:dyDescent="0.25">
      <c r="B40161" s="683"/>
      <c r="C40161" s="683"/>
      <c r="D40161" s="684"/>
    </row>
    <row r="40162" spans="2:4" ht="15" customHeight="1" x14ac:dyDescent="0.25">
      <c r="B40162" s="683"/>
      <c r="C40162" s="683"/>
      <c r="D40162" s="684"/>
    </row>
    <row r="40163" spans="2:4" ht="15" customHeight="1" x14ac:dyDescent="0.25">
      <c r="B40163" s="683"/>
      <c r="C40163" s="683"/>
      <c r="D40163" s="684"/>
    </row>
    <row r="40164" spans="2:4" ht="15" customHeight="1" x14ac:dyDescent="0.25">
      <c r="B40164" s="683"/>
      <c r="C40164" s="683"/>
      <c r="D40164" s="684"/>
    </row>
    <row r="40165" spans="2:4" ht="15" customHeight="1" x14ac:dyDescent="0.25">
      <c r="B40165" s="683"/>
      <c r="C40165" s="683"/>
      <c r="D40165" s="684"/>
    </row>
    <row r="40166" spans="2:4" ht="15" customHeight="1" x14ac:dyDescent="0.25">
      <c r="B40166" s="683"/>
      <c r="C40166" s="683"/>
      <c r="D40166" s="684"/>
    </row>
    <row r="40167" spans="2:4" ht="15" customHeight="1" x14ac:dyDescent="0.25">
      <c r="B40167" s="683"/>
      <c r="C40167" s="683"/>
      <c r="D40167" s="684"/>
    </row>
    <row r="40168" spans="2:4" ht="15" customHeight="1" x14ac:dyDescent="0.25">
      <c r="B40168" s="683"/>
      <c r="C40168" s="683"/>
      <c r="D40168" s="684"/>
    </row>
    <row r="40169" spans="2:4" ht="15" customHeight="1" x14ac:dyDescent="0.25">
      <c r="B40169" s="683"/>
      <c r="C40169" s="683"/>
      <c r="D40169" s="684"/>
    </row>
    <row r="40170" spans="2:4" ht="15" customHeight="1" x14ac:dyDescent="0.25">
      <c r="B40170" s="683"/>
      <c r="C40170" s="683"/>
      <c r="D40170" s="684"/>
    </row>
    <row r="40171" spans="2:4" ht="15" customHeight="1" x14ac:dyDescent="0.25">
      <c r="B40171" s="683"/>
      <c r="C40171" s="683"/>
      <c r="D40171" s="684"/>
    </row>
    <row r="40172" spans="2:4" ht="15" customHeight="1" x14ac:dyDescent="0.25">
      <c r="B40172" s="683"/>
      <c r="C40172" s="683"/>
      <c r="D40172" s="684"/>
    </row>
    <row r="40173" spans="2:4" ht="15" customHeight="1" x14ac:dyDescent="0.25">
      <c r="B40173" s="683"/>
      <c r="C40173" s="683"/>
      <c r="D40173" s="684"/>
    </row>
    <row r="40174" spans="2:4" ht="15" customHeight="1" x14ac:dyDescent="0.25">
      <c r="B40174" s="683"/>
      <c r="C40174" s="683"/>
      <c r="D40174" s="684"/>
    </row>
    <row r="40175" spans="2:4" ht="15" customHeight="1" x14ac:dyDescent="0.25">
      <c r="B40175" s="683"/>
      <c r="C40175" s="683"/>
      <c r="D40175" s="684"/>
    </row>
    <row r="40176" spans="2:4" ht="15" customHeight="1" x14ac:dyDescent="0.25">
      <c r="B40176" s="683"/>
      <c r="C40176" s="683"/>
      <c r="D40176" s="684"/>
    </row>
    <row r="40177" spans="2:4" ht="15" customHeight="1" x14ac:dyDescent="0.25">
      <c r="B40177" s="683"/>
      <c r="C40177" s="683"/>
      <c r="D40177" s="684"/>
    </row>
    <row r="40178" spans="2:4" ht="15" customHeight="1" x14ac:dyDescent="0.25">
      <c r="B40178" s="683"/>
      <c r="C40178" s="683"/>
      <c r="D40178" s="684"/>
    </row>
    <row r="40179" spans="2:4" ht="15" customHeight="1" x14ac:dyDescent="0.25">
      <c r="B40179" s="683"/>
      <c r="C40179" s="683"/>
      <c r="D40179" s="684"/>
    </row>
    <row r="40180" spans="2:4" ht="15" customHeight="1" x14ac:dyDescent="0.25">
      <c r="B40180" s="683"/>
      <c r="C40180" s="683"/>
      <c r="D40180" s="684"/>
    </row>
    <row r="40181" spans="2:4" ht="15" customHeight="1" x14ac:dyDescent="0.25">
      <c r="B40181" s="683"/>
      <c r="C40181" s="683"/>
      <c r="D40181" s="684"/>
    </row>
    <row r="40182" spans="2:4" ht="15" customHeight="1" x14ac:dyDescent="0.25">
      <c r="B40182" s="683"/>
      <c r="C40182" s="683"/>
      <c r="D40182" s="684"/>
    </row>
    <row r="40183" spans="2:4" ht="15" customHeight="1" x14ac:dyDescent="0.25">
      <c r="B40183" s="683"/>
      <c r="C40183" s="683"/>
      <c r="D40183" s="684"/>
    </row>
    <row r="40184" spans="2:4" ht="15" customHeight="1" x14ac:dyDescent="0.25">
      <c r="B40184" s="683"/>
      <c r="C40184" s="683"/>
      <c r="D40184" s="684"/>
    </row>
    <row r="40185" spans="2:4" ht="15" customHeight="1" x14ac:dyDescent="0.25">
      <c r="B40185" s="683"/>
      <c r="C40185" s="683"/>
      <c r="D40185" s="684"/>
    </row>
    <row r="40186" spans="2:4" ht="15" customHeight="1" x14ac:dyDescent="0.25">
      <c r="B40186" s="683"/>
      <c r="C40186" s="683"/>
      <c r="D40186" s="684"/>
    </row>
    <row r="40187" spans="2:4" ht="15" customHeight="1" x14ac:dyDescent="0.25">
      <c r="B40187" s="683"/>
      <c r="C40187" s="683"/>
      <c r="D40187" s="684"/>
    </row>
    <row r="40188" spans="2:4" ht="15" customHeight="1" x14ac:dyDescent="0.25">
      <c r="B40188" s="683"/>
      <c r="C40188" s="683"/>
      <c r="D40188" s="684"/>
    </row>
    <row r="40189" spans="2:4" ht="15" customHeight="1" x14ac:dyDescent="0.25">
      <c r="B40189" s="683"/>
      <c r="C40189" s="683"/>
      <c r="D40189" s="684"/>
    </row>
    <row r="40190" spans="2:4" ht="15" customHeight="1" x14ac:dyDescent="0.25">
      <c r="B40190" s="683"/>
      <c r="C40190" s="683"/>
      <c r="D40190" s="684"/>
    </row>
    <row r="40191" spans="2:4" ht="15" customHeight="1" x14ac:dyDescent="0.25">
      <c r="B40191" s="683"/>
      <c r="C40191" s="683"/>
      <c r="D40191" s="684"/>
    </row>
    <row r="40192" spans="2:4" ht="15" customHeight="1" x14ac:dyDescent="0.25">
      <c r="B40192" s="683"/>
      <c r="C40192" s="683"/>
      <c r="D40192" s="684"/>
    </row>
    <row r="40193" spans="2:4" ht="15" customHeight="1" x14ac:dyDescent="0.25">
      <c r="B40193" s="683"/>
      <c r="C40193" s="683"/>
      <c r="D40193" s="684"/>
    </row>
    <row r="40194" spans="2:4" ht="15" customHeight="1" x14ac:dyDescent="0.25">
      <c r="B40194" s="683"/>
      <c r="C40194" s="683"/>
      <c r="D40194" s="684"/>
    </row>
    <row r="40195" spans="2:4" ht="15" customHeight="1" x14ac:dyDescent="0.25">
      <c r="B40195" s="683"/>
      <c r="C40195" s="683"/>
      <c r="D40195" s="684"/>
    </row>
    <row r="40196" spans="2:4" ht="15" customHeight="1" x14ac:dyDescent="0.25">
      <c r="B40196" s="683"/>
      <c r="C40196" s="683"/>
      <c r="D40196" s="684"/>
    </row>
    <row r="40197" spans="2:4" ht="15" customHeight="1" x14ac:dyDescent="0.25">
      <c r="B40197" s="683"/>
      <c r="C40197" s="683"/>
      <c r="D40197" s="684"/>
    </row>
    <row r="40198" spans="2:4" ht="15" customHeight="1" x14ac:dyDescent="0.25">
      <c r="B40198" s="683"/>
      <c r="C40198" s="683"/>
      <c r="D40198" s="684"/>
    </row>
    <row r="40199" spans="2:4" ht="15" customHeight="1" x14ac:dyDescent="0.25">
      <c r="B40199" s="683"/>
      <c r="C40199" s="683"/>
      <c r="D40199" s="684"/>
    </row>
    <row r="40200" spans="2:4" ht="15" customHeight="1" x14ac:dyDescent="0.25">
      <c r="B40200" s="683"/>
      <c r="C40200" s="683"/>
      <c r="D40200" s="684"/>
    </row>
    <row r="40201" spans="2:4" ht="15" customHeight="1" x14ac:dyDescent="0.25">
      <c r="B40201" s="683"/>
      <c r="C40201" s="683"/>
      <c r="D40201" s="684"/>
    </row>
    <row r="40202" spans="2:4" ht="15" customHeight="1" x14ac:dyDescent="0.25">
      <c r="B40202" s="683"/>
      <c r="C40202" s="683"/>
      <c r="D40202" s="684"/>
    </row>
    <row r="40203" spans="2:4" ht="15" customHeight="1" x14ac:dyDescent="0.25">
      <c r="B40203" s="683"/>
      <c r="C40203" s="683"/>
      <c r="D40203" s="684"/>
    </row>
    <row r="40204" spans="2:4" ht="15" customHeight="1" x14ac:dyDescent="0.25">
      <c r="B40204" s="683"/>
      <c r="C40204" s="683"/>
      <c r="D40204" s="684"/>
    </row>
    <row r="40205" spans="2:4" ht="15" customHeight="1" x14ac:dyDescent="0.25">
      <c r="B40205" s="683"/>
      <c r="C40205" s="683"/>
      <c r="D40205" s="684"/>
    </row>
    <row r="40206" spans="2:4" ht="15" customHeight="1" x14ac:dyDescent="0.25">
      <c r="B40206" s="683"/>
      <c r="C40206" s="683"/>
      <c r="D40206" s="684"/>
    </row>
    <row r="40207" spans="2:4" ht="15" customHeight="1" x14ac:dyDescent="0.25">
      <c r="B40207" s="683"/>
      <c r="C40207" s="683"/>
      <c r="D40207" s="684"/>
    </row>
    <row r="40208" spans="2:4" ht="15" customHeight="1" x14ac:dyDescent="0.25">
      <c r="B40208" s="683"/>
      <c r="C40208" s="683"/>
      <c r="D40208" s="684"/>
    </row>
    <row r="40209" spans="2:4" ht="15" customHeight="1" x14ac:dyDescent="0.25">
      <c r="B40209" s="683"/>
      <c r="C40209" s="683"/>
      <c r="D40209" s="684"/>
    </row>
    <row r="40210" spans="2:4" ht="15" customHeight="1" x14ac:dyDescent="0.25">
      <c r="B40210" s="683"/>
      <c r="C40210" s="683"/>
      <c r="D40210" s="684"/>
    </row>
    <row r="40211" spans="2:4" ht="15" customHeight="1" x14ac:dyDescent="0.25">
      <c r="B40211" s="683"/>
      <c r="C40211" s="683"/>
      <c r="D40211" s="684"/>
    </row>
    <row r="40212" spans="2:4" ht="15" customHeight="1" x14ac:dyDescent="0.25">
      <c r="B40212" s="683"/>
      <c r="C40212" s="683"/>
      <c r="D40212" s="684"/>
    </row>
    <row r="40213" spans="2:4" ht="15" customHeight="1" x14ac:dyDescent="0.25">
      <c r="B40213" s="683"/>
      <c r="C40213" s="683"/>
      <c r="D40213" s="684"/>
    </row>
    <row r="40214" spans="2:4" ht="15" customHeight="1" x14ac:dyDescent="0.25">
      <c r="B40214" s="683"/>
      <c r="C40214" s="683"/>
      <c r="D40214" s="684"/>
    </row>
    <row r="40215" spans="2:4" ht="15" customHeight="1" x14ac:dyDescent="0.25">
      <c r="B40215" s="683"/>
      <c r="C40215" s="683"/>
      <c r="D40215" s="684"/>
    </row>
    <row r="40216" spans="2:4" ht="15" customHeight="1" x14ac:dyDescent="0.25">
      <c r="B40216" s="683"/>
      <c r="C40216" s="683"/>
      <c r="D40216" s="684"/>
    </row>
    <row r="40217" spans="2:4" ht="15" customHeight="1" x14ac:dyDescent="0.25">
      <c r="B40217" s="683"/>
      <c r="C40217" s="683"/>
      <c r="D40217" s="684"/>
    </row>
    <row r="40218" spans="2:4" ht="15" customHeight="1" x14ac:dyDescent="0.25">
      <c r="B40218" s="683"/>
      <c r="C40218" s="683"/>
      <c r="D40218" s="684"/>
    </row>
    <row r="40219" spans="2:4" ht="15" customHeight="1" x14ac:dyDescent="0.25">
      <c r="B40219" s="683"/>
      <c r="C40219" s="683"/>
      <c r="D40219" s="684"/>
    </row>
    <row r="40220" spans="2:4" ht="15" customHeight="1" x14ac:dyDescent="0.25">
      <c r="B40220" s="683"/>
      <c r="C40220" s="683"/>
      <c r="D40220" s="684"/>
    </row>
    <row r="40221" spans="2:4" ht="15" customHeight="1" x14ac:dyDescent="0.25">
      <c r="B40221" s="683"/>
      <c r="C40221" s="683"/>
      <c r="D40221" s="684"/>
    </row>
    <row r="40222" spans="2:4" ht="15" customHeight="1" x14ac:dyDescent="0.25">
      <c r="B40222" s="683"/>
      <c r="C40222" s="683"/>
      <c r="D40222" s="684"/>
    </row>
    <row r="40223" spans="2:4" ht="15" customHeight="1" x14ac:dyDescent="0.25">
      <c r="B40223" s="683"/>
      <c r="C40223" s="683"/>
      <c r="D40223" s="684"/>
    </row>
    <row r="40224" spans="2:4" ht="15" customHeight="1" x14ac:dyDescent="0.25">
      <c r="B40224" s="683"/>
      <c r="C40224" s="683"/>
      <c r="D40224" s="684"/>
    </row>
    <row r="40225" spans="2:4" ht="15" customHeight="1" x14ac:dyDescent="0.25">
      <c r="B40225" s="683"/>
      <c r="C40225" s="683"/>
      <c r="D40225" s="684"/>
    </row>
    <row r="40226" spans="2:4" ht="15" customHeight="1" x14ac:dyDescent="0.25">
      <c r="B40226" s="683"/>
      <c r="C40226" s="683"/>
      <c r="D40226" s="684"/>
    </row>
    <row r="40227" spans="2:4" ht="15" customHeight="1" x14ac:dyDescent="0.25">
      <c r="B40227" s="683"/>
      <c r="C40227" s="683"/>
      <c r="D40227" s="684"/>
    </row>
    <row r="40228" spans="2:4" ht="15" customHeight="1" x14ac:dyDescent="0.25">
      <c r="B40228" s="683"/>
      <c r="C40228" s="683"/>
      <c r="D40228" s="684"/>
    </row>
    <row r="40229" spans="2:4" ht="15" customHeight="1" x14ac:dyDescent="0.25">
      <c r="B40229" s="683"/>
      <c r="C40229" s="683"/>
      <c r="D40229" s="684"/>
    </row>
    <row r="40230" spans="2:4" ht="15" customHeight="1" x14ac:dyDescent="0.25">
      <c r="B40230" s="683"/>
      <c r="C40230" s="683"/>
      <c r="D40230" s="684"/>
    </row>
    <row r="40231" spans="2:4" ht="15" customHeight="1" x14ac:dyDescent="0.25">
      <c r="B40231" s="683"/>
      <c r="C40231" s="683"/>
      <c r="D40231" s="684"/>
    </row>
    <row r="40232" spans="2:4" ht="15" customHeight="1" x14ac:dyDescent="0.25">
      <c r="B40232" s="683"/>
      <c r="C40232" s="683"/>
      <c r="D40232" s="684"/>
    </row>
    <row r="40233" spans="2:4" ht="15" customHeight="1" x14ac:dyDescent="0.25">
      <c r="B40233" s="683"/>
      <c r="C40233" s="683"/>
      <c r="D40233" s="684"/>
    </row>
    <row r="40234" spans="2:4" ht="15" customHeight="1" x14ac:dyDescent="0.25">
      <c r="B40234" s="683"/>
      <c r="C40234" s="683"/>
      <c r="D40234" s="684"/>
    </row>
    <row r="40235" spans="2:4" ht="15" customHeight="1" x14ac:dyDescent="0.25">
      <c r="B40235" s="683"/>
      <c r="C40235" s="683"/>
      <c r="D40235" s="684"/>
    </row>
    <row r="40236" spans="2:4" ht="15" customHeight="1" x14ac:dyDescent="0.25">
      <c r="B40236" s="683"/>
      <c r="C40236" s="683"/>
      <c r="D40236" s="684"/>
    </row>
    <row r="40237" spans="2:4" ht="15" customHeight="1" x14ac:dyDescent="0.25">
      <c r="B40237" s="683"/>
      <c r="C40237" s="683"/>
      <c r="D40237" s="684"/>
    </row>
    <row r="40238" spans="2:4" ht="15" customHeight="1" x14ac:dyDescent="0.25">
      <c r="B40238" s="683"/>
      <c r="C40238" s="683"/>
      <c r="D40238" s="684"/>
    </row>
    <row r="40239" spans="2:4" ht="15" customHeight="1" x14ac:dyDescent="0.25">
      <c r="B40239" s="683"/>
      <c r="C40239" s="683"/>
      <c r="D40239" s="684"/>
    </row>
    <row r="40240" spans="2:4" ht="15" customHeight="1" x14ac:dyDescent="0.25">
      <c r="B40240" s="683"/>
      <c r="C40240" s="683"/>
      <c r="D40240" s="684"/>
    </row>
    <row r="40241" spans="2:4" ht="15" customHeight="1" x14ac:dyDescent="0.25">
      <c r="B40241" s="683"/>
      <c r="C40241" s="683"/>
      <c r="D40241" s="684"/>
    </row>
    <row r="40242" spans="2:4" ht="15" customHeight="1" x14ac:dyDescent="0.25">
      <c r="B40242" s="683"/>
      <c r="C40242" s="683"/>
      <c r="D40242" s="684"/>
    </row>
    <row r="40243" spans="2:4" ht="15" customHeight="1" x14ac:dyDescent="0.25">
      <c r="B40243" s="683"/>
      <c r="C40243" s="683"/>
      <c r="D40243" s="684"/>
    </row>
    <row r="40244" spans="2:4" ht="15" customHeight="1" x14ac:dyDescent="0.25">
      <c r="B40244" s="683"/>
      <c r="C40244" s="683"/>
      <c r="D40244" s="684"/>
    </row>
    <row r="40245" spans="2:4" ht="15" customHeight="1" x14ac:dyDescent="0.25">
      <c r="B40245" s="683"/>
      <c r="C40245" s="683"/>
      <c r="D40245" s="684"/>
    </row>
    <row r="40246" spans="2:4" ht="15" customHeight="1" x14ac:dyDescent="0.25">
      <c r="B40246" s="683"/>
      <c r="C40246" s="683"/>
      <c r="D40246" s="684"/>
    </row>
    <row r="40247" spans="2:4" ht="15" customHeight="1" x14ac:dyDescent="0.25">
      <c r="B40247" s="683"/>
      <c r="C40247" s="683"/>
      <c r="D40247" s="684"/>
    </row>
    <row r="40248" spans="2:4" ht="15" customHeight="1" x14ac:dyDescent="0.25">
      <c r="B40248" s="683"/>
      <c r="C40248" s="683"/>
      <c r="D40248" s="684"/>
    </row>
    <row r="40249" spans="2:4" ht="15" customHeight="1" x14ac:dyDescent="0.25">
      <c r="B40249" s="683"/>
      <c r="C40249" s="683"/>
      <c r="D40249" s="684"/>
    </row>
    <row r="40250" spans="2:4" ht="15" customHeight="1" x14ac:dyDescent="0.25">
      <c r="B40250" s="683"/>
      <c r="C40250" s="683"/>
      <c r="D40250" s="684"/>
    </row>
    <row r="40251" spans="2:4" ht="15" customHeight="1" x14ac:dyDescent="0.25">
      <c r="B40251" s="683"/>
      <c r="C40251" s="683"/>
      <c r="D40251" s="684"/>
    </row>
    <row r="40252" spans="2:4" ht="15" customHeight="1" x14ac:dyDescent="0.25">
      <c r="B40252" s="683"/>
      <c r="C40252" s="683"/>
      <c r="D40252" s="684"/>
    </row>
    <row r="40253" spans="2:4" ht="15" customHeight="1" x14ac:dyDescent="0.25">
      <c r="B40253" s="683"/>
      <c r="C40253" s="683"/>
      <c r="D40253" s="684"/>
    </row>
    <row r="40254" spans="2:4" ht="15" customHeight="1" x14ac:dyDescent="0.25">
      <c r="B40254" s="683"/>
      <c r="C40254" s="683"/>
      <c r="D40254" s="684"/>
    </row>
    <row r="40255" spans="2:4" ht="15" customHeight="1" x14ac:dyDescent="0.25">
      <c r="B40255" s="683"/>
      <c r="C40255" s="683"/>
      <c r="D40255" s="684"/>
    </row>
    <row r="40256" spans="2:4" ht="15" customHeight="1" x14ac:dyDescent="0.25">
      <c r="B40256" s="683"/>
      <c r="C40256" s="683"/>
      <c r="D40256" s="684"/>
    </row>
    <row r="40257" spans="2:4" ht="15" customHeight="1" x14ac:dyDescent="0.25">
      <c r="B40257" s="683"/>
      <c r="C40257" s="683"/>
      <c r="D40257" s="684"/>
    </row>
    <row r="40258" spans="2:4" ht="15" customHeight="1" x14ac:dyDescent="0.25">
      <c r="B40258" s="683"/>
      <c r="C40258" s="683"/>
      <c r="D40258" s="684"/>
    </row>
    <row r="40259" spans="2:4" ht="15" customHeight="1" x14ac:dyDescent="0.25">
      <c r="B40259" s="683"/>
      <c r="C40259" s="683"/>
      <c r="D40259" s="684"/>
    </row>
    <row r="40260" spans="2:4" ht="15" customHeight="1" x14ac:dyDescent="0.25">
      <c r="B40260" s="683"/>
      <c r="C40260" s="683"/>
      <c r="D40260" s="684"/>
    </row>
    <row r="40261" spans="2:4" ht="15" customHeight="1" x14ac:dyDescent="0.25">
      <c r="B40261" s="683"/>
      <c r="C40261" s="683"/>
      <c r="D40261" s="684"/>
    </row>
    <row r="40262" spans="2:4" ht="15" customHeight="1" x14ac:dyDescent="0.25">
      <c r="B40262" s="683"/>
      <c r="C40262" s="683"/>
      <c r="D40262" s="684"/>
    </row>
    <row r="40263" spans="2:4" ht="15" customHeight="1" x14ac:dyDescent="0.25">
      <c r="B40263" s="683"/>
      <c r="C40263" s="683"/>
      <c r="D40263" s="684"/>
    </row>
    <row r="40264" spans="2:4" ht="15" customHeight="1" x14ac:dyDescent="0.25">
      <c r="B40264" s="683"/>
      <c r="C40264" s="683"/>
      <c r="D40264" s="684"/>
    </row>
    <row r="40265" spans="2:4" ht="15" customHeight="1" x14ac:dyDescent="0.25">
      <c r="B40265" s="683"/>
      <c r="C40265" s="683"/>
      <c r="D40265" s="684"/>
    </row>
    <row r="40266" spans="2:4" ht="15" customHeight="1" x14ac:dyDescent="0.25">
      <c r="B40266" s="683"/>
      <c r="C40266" s="683"/>
      <c r="D40266" s="684"/>
    </row>
    <row r="40267" spans="2:4" ht="15" customHeight="1" x14ac:dyDescent="0.25">
      <c r="B40267" s="683"/>
      <c r="C40267" s="683"/>
      <c r="D40267" s="684"/>
    </row>
    <row r="40268" spans="2:4" ht="15" customHeight="1" x14ac:dyDescent="0.25">
      <c r="B40268" s="683"/>
      <c r="C40268" s="683"/>
      <c r="D40268" s="684"/>
    </row>
    <row r="40269" spans="2:4" ht="15" customHeight="1" x14ac:dyDescent="0.25">
      <c r="B40269" s="683"/>
      <c r="C40269" s="683"/>
      <c r="D40269" s="684"/>
    </row>
    <row r="40270" spans="2:4" ht="15" customHeight="1" x14ac:dyDescent="0.25">
      <c r="B40270" s="683"/>
      <c r="C40270" s="683"/>
      <c r="D40270" s="684"/>
    </row>
    <row r="40271" spans="2:4" ht="15" customHeight="1" x14ac:dyDescent="0.25">
      <c r="B40271" s="683"/>
      <c r="C40271" s="683"/>
      <c r="D40271" s="684"/>
    </row>
    <row r="40272" spans="2:4" ht="15" customHeight="1" x14ac:dyDescent="0.25">
      <c r="B40272" s="683"/>
      <c r="C40272" s="683"/>
      <c r="D40272" s="684"/>
    </row>
    <row r="40273" spans="2:4" ht="15" customHeight="1" x14ac:dyDescent="0.25">
      <c r="B40273" s="683"/>
      <c r="C40273" s="683"/>
      <c r="D40273" s="684"/>
    </row>
    <row r="40274" spans="2:4" ht="15" customHeight="1" x14ac:dyDescent="0.25">
      <c r="B40274" s="683"/>
      <c r="C40274" s="683"/>
      <c r="D40274" s="684"/>
    </row>
    <row r="40275" spans="2:4" ht="15" customHeight="1" x14ac:dyDescent="0.25">
      <c r="B40275" s="683"/>
      <c r="C40275" s="683"/>
      <c r="D40275" s="684"/>
    </row>
    <row r="40276" spans="2:4" ht="15" customHeight="1" x14ac:dyDescent="0.25">
      <c r="B40276" s="683"/>
      <c r="C40276" s="683"/>
      <c r="D40276" s="684"/>
    </row>
    <row r="40277" spans="2:4" ht="15" customHeight="1" x14ac:dyDescent="0.25">
      <c r="B40277" s="683"/>
      <c r="C40277" s="683"/>
      <c r="D40277" s="684"/>
    </row>
    <row r="40278" spans="2:4" ht="15" customHeight="1" x14ac:dyDescent="0.25">
      <c r="B40278" s="683"/>
      <c r="C40278" s="683"/>
      <c r="D40278" s="684"/>
    </row>
    <row r="40279" spans="2:4" ht="15" customHeight="1" x14ac:dyDescent="0.25">
      <c r="B40279" s="683"/>
      <c r="C40279" s="683"/>
      <c r="D40279" s="684"/>
    </row>
    <row r="40280" spans="2:4" ht="15" customHeight="1" x14ac:dyDescent="0.25">
      <c r="B40280" s="683"/>
      <c r="C40280" s="683"/>
      <c r="D40280" s="684"/>
    </row>
    <row r="40281" spans="2:4" ht="15" customHeight="1" x14ac:dyDescent="0.25">
      <c r="B40281" s="683"/>
      <c r="C40281" s="683"/>
      <c r="D40281" s="684"/>
    </row>
    <row r="40282" spans="2:4" ht="15" customHeight="1" x14ac:dyDescent="0.25">
      <c r="B40282" s="683"/>
      <c r="C40282" s="683"/>
      <c r="D40282" s="684"/>
    </row>
    <row r="40283" spans="2:4" ht="15" customHeight="1" x14ac:dyDescent="0.25">
      <c r="B40283" s="683"/>
      <c r="C40283" s="683"/>
      <c r="D40283" s="684"/>
    </row>
    <row r="40284" spans="2:4" ht="15" customHeight="1" x14ac:dyDescent="0.25">
      <c r="B40284" s="683"/>
      <c r="C40284" s="683"/>
      <c r="D40284" s="684"/>
    </row>
    <row r="40285" spans="2:4" ht="15" customHeight="1" x14ac:dyDescent="0.25">
      <c r="B40285" s="683"/>
      <c r="C40285" s="683"/>
      <c r="D40285" s="684"/>
    </row>
    <row r="40286" spans="2:4" ht="15" customHeight="1" x14ac:dyDescent="0.25">
      <c r="B40286" s="683"/>
      <c r="C40286" s="683"/>
      <c r="D40286" s="684"/>
    </row>
    <row r="40287" spans="2:4" ht="15" customHeight="1" x14ac:dyDescent="0.25">
      <c r="B40287" s="683"/>
      <c r="C40287" s="683"/>
      <c r="D40287" s="684"/>
    </row>
    <row r="40288" spans="2:4" ht="15" customHeight="1" x14ac:dyDescent="0.25">
      <c r="B40288" s="683"/>
      <c r="C40288" s="683"/>
      <c r="D40288" s="684"/>
    </row>
    <row r="40289" spans="2:4" ht="15" customHeight="1" x14ac:dyDescent="0.25">
      <c r="B40289" s="683"/>
      <c r="C40289" s="683"/>
      <c r="D40289" s="684"/>
    </row>
    <row r="40290" spans="2:4" ht="15" customHeight="1" x14ac:dyDescent="0.25">
      <c r="B40290" s="683"/>
      <c r="C40290" s="683"/>
      <c r="D40290" s="684"/>
    </row>
    <row r="40291" spans="2:4" ht="15" customHeight="1" x14ac:dyDescent="0.25">
      <c r="B40291" s="683"/>
      <c r="C40291" s="683"/>
      <c r="D40291" s="684"/>
    </row>
    <row r="40292" spans="2:4" ht="15" customHeight="1" x14ac:dyDescent="0.25">
      <c r="B40292" s="683"/>
      <c r="C40292" s="683"/>
      <c r="D40292" s="684"/>
    </row>
    <row r="40293" spans="2:4" ht="15" customHeight="1" x14ac:dyDescent="0.25">
      <c r="B40293" s="683"/>
      <c r="C40293" s="683"/>
      <c r="D40293" s="684"/>
    </row>
    <row r="40294" spans="2:4" ht="15" customHeight="1" x14ac:dyDescent="0.25">
      <c r="B40294" s="683"/>
      <c r="C40294" s="683"/>
      <c r="D40294" s="684"/>
    </row>
    <row r="40295" spans="2:4" ht="15" customHeight="1" x14ac:dyDescent="0.25">
      <c r="B40295" s="683"/>
      <c r="C40295" s="683"/>
      <c r="D40295" s="684"/>
    </row>
    <row r="40296" spans="2:4" ht="15" customHeight="1" x14ac:dyDescent="0.25">
      <c r="B40296" s="683"/>
      <c r="C40296" s="683"/>
      <c r="D40296" s="684"/>
    </row>
    <row r="40297" spans="2:4" ht="15" customHeight="1" x14ac:dyDescent="0.25">
      <c r="B40297" s="683"/>
      <c r="C40297" s="683"/>
      <c r="D40297" s="684"/>
    </row>
    <row r="40298" spans="2:4" ht="15" customHeight="1" x14ac:dyDescent="0.25">
      <c r="B40298" s="683"/>
      <c r="C40298" s="683"/>
      <c r="D40298" s="684"/>
    </row>
    <row r="40299" spans="2:4" ht="15" customHeight="1" x14ac:dyDescent="0.25">
      <c r="B40299" s="683"/>
      <c r="C40299" s="683"/>
      <c r="D40299" s="684"/>
    </row>
    <row r="40300" spans="2:4" ht="15" customHeight="1" x14ac:dyDescent="0.25">
      <c r="B40300" s="683"/>
      <c r="C40300" s="683"/>
      <c r="D40300" s="684"/>
    </row>
    <row r="40301" spans="2:4" ht="15" customHeight="1" x14ac:dyDescent="0.25">
      <c r="B40301" s="683"/>
      <c r="C40301" s="683"/>
      <c r="D40301" s="684"/>
    </row>
    <row r="40302" spans="2:4" ht="15" customHeight="1" x14ac:dyDescent="0.25">
      <c r="B40302" s="683"/>
      <c r="C40302" s="683"/>
      <c r="D40302" s="684"/>
    </row>
    <row r="40303" spans="2:4" ht="15" customHeight="1" x14ac:dyDescent="0.25">
      <c r="B40303" s="683"/>
      <c r="C40303" s="683"/>
      <c r="D40303" s="684"/>
    </row>
    <row r="40304" spans="2:4" ht="15" customHeight="1" x14ac:dyDescent="0.25">
      <c r="B40304" s="683"/>
      <c r="C40304" s="683"/>
      <c r="D40304" s="684"/>
    </row>
    <row r="40305" spans="2:4" ht="15" customHeight="1" x14ac:dyDescent="0.25">
      <c r="B40305" s="683"/>
      <c r="C40305" s="683"/>
      <c r="D40305" s="684"/>
    </row>
    <row r="40306" spans="2:4" ht="15" customHeight="1" x14ac:dyDescent="0.25">
      <c r="B40306" s="683"/>
      <c r="C40306" s="683"/>
      <c r="D40306" s="684"/>
    </row>
    <row r="40307" spans="2:4" ht="15" customHeight="1" x14ac:dyDescent="0.25">
      <c r="B40307" s="683"/>
      <c r="C40307" s="683"/>
      <c r="D40307" s="684"/>
    </row>
    <row r="40308" spans="2:4" ht="15" customHeight="1" x14ac:dyDescent="0.25">
      <c r="B40308" s="683"/>
      <c r="C40308" s="683"/>
      <c r="D40308" s="684"/>
    </row>
    <row r="40309" spans="2:4" ht="15" customHeight="1" x14ac:dyDescent="0.25">
      <c r="B40309" s="683"/>
      <c r="C40309" s="683"/>
      <c r="D40309" s="684"/>
    </row>
    <row r="40310" spans="2:4" ht="15" customHeight="1" x14ac:dyDescent="0.25">
      <c r="B40310" s="683"/>
      <c r="C40310" s="683"/>
      <c r="D40310" s="684"/>
    </row>
    <row r="40311" spans="2:4" ht="15" customHeight="1" x14ac:dyDescent="0.25">
      <c r="B40311" s="683"/>
      <c r="C40311" s="683"/>
      <c r="D40311" s="684"/>
    </row>
    <row r="40312" spans="2:4" ht="15" customHeight="1" x14ac:dyDescent="0.25">
      <c r="B40312" s="683"/>
      <c r="C40312" s="683"/>
      <c r="D40312" s="684"/>
    </row>
    <row r="40313" spans="2:4" ht="15" customHeight="1" x14ac:dyDescent="0.25">
      <c r="B40313" s="683"/>
      <c r="C40313" s="683"/>
      <c r="D40313" s="684"/>
    </row>
    <row r="40314" spans="2:4" ht="15" customHeight="1" x14ac:dyDescent="0.25">
      <c r="B40314" s="683"/>
      <c r="C40314" s="683"/>
      <c r="D40314" s="684"/>
    </row>
    <row r="40315" spans="2:4" ht="15" customHeight="1" x14ac:dyDescent="0.25">
      <c r="B40315" s="683"/>
      <c r="C40315" s="683"/>
      <c r="D40315" s="684"/>
    </row>
    <row r="40316" spans="2:4" ht="15" customHeight="1" x14ac:dyDescent="0.25">
      <c r="B40316" s="683"/>
      <c r="C40316" s="683"/>
      <c r="D40316" s="684"/>
    </row>
    <row r="40317" spans="2:4" ht="15" customHeight="1" x14ac:dyDescent="0.25">
      <c r="B40317" s="683"/>
      <c r="C40317" s="683"/>
      <c r="D40317" s="684"/>
    </row>
    <row r="40318" spans="2:4" ht="15" customHeight="1" x14ac:dyDescent="0.25">
      <c r="B40318" s="683"/>
      <c r="C40318" s="683"/>
      <c r="D40318" s="684"/>
    </row>
    <row r="40319" spans="2:4" ht="15" customHeight="1" x14ac:dyDescent="0.25">
      <c r="B40319" s="683"/>
      <c r="C40319" s="683"/>
      <c r="D40319" s="684"/>
    </row>
    <row r="40320" spans="2:4" ht="15" customHeight="1" x14ac:dyDescent="0.25">
      <c r="B40320" s="683"/>
      <c r="C40320" s="683"/>
      <c r="D40320" s="684"/>
    </row>
    <row r="40321" spans="2:4" ht="15" customHeight="1" x14ac:dyDescent="0.25">
      <c r="B40321" s="683"/>
      <c r="C40321" s="683"/>
      <c r="D40321" s="684"/>
    </row>
    <row r="40322" spans="2:4" ht="15" customHeight="1" x14ac:dyDescent="0.25">
      <c r="B40322" s="683"/>
      <c r="C40322" s="683"/>
      <c r="D40322" s="684"/>
    </row>
    <row r="40323" spans="2:4" ht="15" customHeight="1" x14ac:dyDescent="0.25">
      <c r="B40323" s="683"/>
      <c r="C40323" s="683"/>
      <c r="D40323" s="684"/>
    </row>
    <row r="40324" spans="2:4" ht="15" customHeight="1" x14ac:dyDescent="0.25">
      <c r="B40324" s="683"/>
      <c r="C40324" s="683"/>
      <c r="D40324" s="684"/>
    </row>
    <row r="40325" spans="2:4" ht="15" customHeight="1" x14ac:dyDescent="0.25">
      <c r="B40325" s="683"/>
      <c r="C40325" s="683"/>
      <c r="D40325" s="684"/>
    </row>
    <row r="40326" spans="2:4" ht="15" customHeight="1" x14ac:dyDescent="0.25">
      <c r="B40326" s="683"/>
      <c r="C40326" s="683"/>
      <c r="D40326" s="684"/>
    </row>
    <row r="40327" spans="2:4" ht="15" customHeight="1" x14ac:dyDescent="0.25">
      <c r="B40327" s="683"/>
      <c r="C40327" s="683"/>
      <c r="D40327" s="684"/>
    </row>
    <row r="40328" spans="2:4" ht="15" customHeight="1" x14ac:dyDescent="0.25">
      <c r="B40328" s="683"/>
      <c r="C40328" s="683"/>
      <c r="D40328" s="684"/>
    </row>
    <row r="40329" spans="2:4" ht="15" customHeight="1" x14ac:dyDescent="0.25">
      <c r="B40329" s="683"/>
      <c r="C40329" s="683"/>
      <c r="D40329" s="684"/>
    </row>
    <row r="40330" spans="2:4" ht="15" customHeight="1" x14ac:dyDescent="0.25">
      <c r="B40330" s="683"/>
      <c r="C40330" s="683"/>
      <c r="D40330" s="684"/>
    </row>
    <row r="40331" spans="2:4" ht="15" customHeight="1" x14ac:dyDescent="0.25">
      <c r="B40331" s="683"/>
      <c r="C40331" s="683"/>
      <c r="D40331" s="684"/>
    </row>
    <row r="40332" spans="2:4" ht="15" customHeight="1" x14ac:dyDescent="0.25">
      <c r="B40332" s="683"/>
      <c r="C40332" s="683"/>
      <c r="D40332" s="684"/>
    </row>
    <row r="40333" spans="2:4" ht="15" customHeight="1" x14ac:dyDescent="0.25">
      <c r="B40333" s="683"/>
      <c r="C40333" s="683"/>
      <c r="D40333" s="684"/>
    </row>
    <row r="40334" spans="2:4" ht="15" customHeight="1" x14ac:dyDescent="0.25">
      <c r="B40334" s="683"/>
      <c r="C40334" s="683"/>
      <c r="D40334" s="684"/>
    </row>
    <row r="40335" spans="2:4" ht="15" customHeight="1" x14ac:dyDescent="0.25">
      <c r="B40335" s="683"/>
      <c r="C40335" s="683"/>
      <c r="D40335" s="684"/>
    </row>
    <row r="40336" spans="2:4" ht="15" customHeight="1" x14ac:dyDescent="0.25">
      <c r="B40336" s="683"/>
      <c r="C40336" s="683"/>
      <c r="D40336" s="684"/>
    </row>
    <row r="40337" spans="2:4" ht="15" customHeight="1" x14ac:dyDescent="0.25">
      <c r="B40337" s="683"/>
      <c r="C40337" s="683"/>
      <c r="D40337" s="684"/>
    </row>
    <row r="40338" spans="2:4" ht="15" customHeight="1" x14ac:dyDescent="0.25">
      <c r="B40338" s="683"/>
      <c r="C40338" s="683"/>
      <c r="D40338" s="684"/>
    </row>
    <row r="40339" spans="2:4" ht="15" customHeight="1" x14ac:dyDescent="0.25">
      <c r="B40339" s="683"/>
      <c r="C40339" s="683"/>
      <c r="D40339" s="684"/>
    </row>
    <row r="40340" spans="2:4" ht="15" customHeight="1" x14ac:dyDescent="0.25">
      <c r="B40340" s="683"/>
      <c r="C40340" s="683"/>
      <c r="D40340" s="684"/>
    </row>
    <row r="40341" spans="2:4" ht="15" customHeight="1" x14ac:dyDescent="0.25">
      <c r="B40341" s="683"/>
      <c r="C40341" s="683"/>
      <c r="D40341" s="684"/>
    </row>
    <row r="40342" spans="2:4" ht="15" customHeight="1" x14ac:dyDescent="0.25">
      <c r="B40342" s="683"/>
      <c r="C40342" s="683"/>
      <c r="D40342" s="684"/>
    </row>
    <row r="40343" spans="2:4" ht="15" customHeight="1" x14ac:dyDescent="0.25">
      <c r="B40343" s="683"/>
      <c r="C40343" s="683"/>
      <c r="D40343" s="684"/>
    </row>
    <row r="40344" spans="2:4" ht="15" customHeight="1" x14ac:dyDescent="0.25">
      <c r="B40344" s="683"/>
      <c r="C40344" s="683"/>
      <c r="D40344" s="684"/>
    </row>
    <row r="40345" spans="2:4" ht="15" customHeight="1" x14ac:dyDescent="0.25">
      <c r="B40345" s="683"/>
      <c r="C40345" s="683"/>
      <c r="D40345" s="684"/>
    </row>
    <row r="40346" spans="2:4" ht="15" customHeight="1" x14ac:dyDescent="0.25">
      <c r="B40346" s="683"/>
      <c r="C40346" s="683"/>
      <c r="D40346" s="684"/>
    </row>
    <row r="40347" spans="2:4" ht="15" customHeight="1" x14ac:dyDescent="0.25">
      <c r="B40347" s="683"/>
      <c r="C40347" s="683"/>
      <c r="D40347" s="684"/>
    </row>
    <row r="40348" spans="2:4" ht="15" customHeight="1" x14ac:dyDescent="0.25">
      <c r="B40348" s="683"/>
      <c r="C40348" s="683"/>
      <c r="D40348" s="684"/>
    </row>
    <row r="40349" spans="2:4" ht="15" customHeight="1" x14ac:dyDescent="0.25">
      <c r="B40349" s="683"/>
      <c r="C40349" s="683"/>
      <c r="D40349" s="684"/>
    </row>
    <row r="40350" spans="2:4" ht="15" customHeight="1" x14ac:dyDescent="0.25">
      <c r="B40350" s="683"/>
      <c r="C40350" s="683"/>
      <c r="D40350" s="684"/>
    </row>
    <row r="40351" spans="2:4" ht="15" customHeight="1" x14ac:dyDescent="0.25">
      <c r="B40351" s="683"/>
      <c r="C40351" s="683"/>
      <c r="D40351" s="684"/>
    </row>
    <row r="40352" spans="2:4" ht="15" customHeight="1" x14ac:dyDescent="0.25">
      <c r="B40352" s="683"/>
      <c r="C40352" s="683"/>
      <c r="D40352" s="684"/>
    </row>
    <row r="40353" spans="2:4" ht="15" customHeight="1" x14ac:dyDescent="0.25">
      <c r="B40353" s="683"/>
      <c r="C40353" s="683"/>
      <c r="D40353" s="684"/>
    </row>
    <row r="40354" spans="2:4" ht="15" customHeight="1" x14ac:dyDescent="0.25">
      <c r="B40354" s="683"/>
      <c r="C40354" s="683"/>
      <c r="D40354" s="684"/>
    </row>
    <row r="40355" spans="2:4" ht="15" customHeight="1" x14ac:dyDescent="0.25">
      <c r="B40355" s="683"/>
      <c r="C40355" s="683"/>
      <c r="D40355" s="684"/>
    </row>
    <row r="40356" spans="2:4" ht="15" customHeight="1" x14ac:dyDescent="0.25">
      <c r="B40356" s="683"/>
      <c r="C40356" s="683"/>
      <c r="D40356" s="684"/>
    </row>
    <row r="40357" spans="2:4" ht="15" customHeight="1" x14ac:dyDescent="0.25">
      <c r="B40357" s="683"/>
      <c r="C40357" s="683"/>
      <c r="D40357" s="684"/>
    </row>
    <row r="40358" spans="2:4" ht="15" customHeight="1" x14ac:dyDescent="0.25">
      <c r="B40358" s="683"/>
      <c r="C40358" s="683"/>
      <c r="D40358" s="684"/>
    </row>
    <row r="40359" spans="2:4" ht="15" customHeight="1" x14ac:dyDescent="0.25">
      <c r="B40359" s="683"/>
      <c r="C40359" s="683"/>
      <c r="D40359" s="684"/>
    </row>
    <row r="40360" spans="2:4" ht="15" customHeight="1" x14ac:dyDescent="0.25">
      <c r="B40360" s="683"/>
      <c r="C40360" s="683"/>
      <c r="D40360" s="684"/>
    </row>
    <row r="40361" spans="2:4" ht="15" customHeight="1" x14ac:dyDescent="0.25">
      <c r="B40361" s="683"/>
      <c r="C40361" s="683"/>
      <c r="D40361" s="684"/>
    </row>
    <row r="40362" spans="2:4" ht="15" customHeight="1" x14ac:dyDescent="0.25">
      <c r="B40362" s="683"/>
      <c r="C40362" s="683"/>
      <c r="D40362" s="684"/>
    </row>
    <row r="40363" spans="2:4" ht="15" customHeight="1" x14ac:dyDescent="0.25">
      <c r="B40363" s="683"/>
      <c r="C40363" s="683"/>
      <c r="D40363" s="684"/>
    </row>
    <row r="40364" spans="2:4" ht="15" customHeight="1" x14ac:dyDescent="0.25">
      <c r="B40364" s="683"/>
      <c r="C40364" s="683"/>
      <c r="D40364" s="684"/>
    </row>
    <row r="40365" spans="2:4" ht="15" customHeight="1" x14ac:dyDescent="0.25">
      <c r="B40365" s="683"/>
      <c r="C40365" s="683"/>
      <c r="D40365" s="684"/>
    </row>
    <row r="40366" spans="2:4" ht="15" customHeight="1" x14ac:dyDescent="0.25">
      <c r="B40366" s="683"/>
      <c r="C40366" s="683"/>
      <c r="D40366" s="684"/>
    </row>
    <row r="40367" spans="2:4" ht="15" customHeight="1" x14ac:dyDescent="0.25">
      <c r="B40367" s="683"/>
      <c r="C40367" s="683"/>
      <c r="D40367" s="684"/>
    </row>
    <row r="40368" spans="2:4" ht="15" customHeight="1" x14ac:dyDescent="0.25">
      <c r="B40368" s="683"/>
      <c r="C40368" s="683"/>
      <c r="D40368" s="684"/>
    </row>
    <row r="40369" spans="2:4" ht="15" customHeight="1" x14ac:dyDescent="0.25">
      <c r="B40369" s="683"/>
      <c r="C40369" s="683"/>
      <c r="D40369" s="684"/>
    </row>
    <row r="40370" spans="2:4" ht="15" customHeight="1" x14ac:dyDescent="0.25">
      <c r="B40370" s="683"/>
      <c r="C40370" s="683"/>
      <c r="D40370" s="684"/>
    </row>
    <row r="40371" spans="2:4" ht="15" customHeight="1" x14ac:dyDescent="0.25">
      <c r="B40371" s="683"/>
      <c r="C40371" s="683"/>
      <c r="D40371" s="684"/>
    </row>
    <row r="40372" spans="2:4" ht="15" customHeight="1" x14ac:dyDescent="0.25">
      <c r="B40372" s="683"/>
      <c r="C40372" s="683"/>
      <c r="D40372" s="684"/>
    </row>
    <row r="40373" spans="2:4" ht="15" customHeight="1" x14ac:dyDescent="0.25">
      <c r="B40373" s="683"/>
      <c r="C40373" s="683"/>
      <c r="D40373" s="684"/>
    </row>
    <row r="40374" spans="2:4" ht="15" customHeight="1" x14ac:dyDescent="0.25">
      <c r="B40374" s="683"/>
      <c r="C40374" s="683"/>
      <c r="D40374" s="684"/>
    </row>
    <row r="40375" spans="2:4" ht="15" customHeight="1" x14ac:dyDescent="0.25">
      <c r="B40375" s="683"/>
      <c r="C40375" s="683"/>
      <c r="D40375" s="684"/>
    </row>
    <row r="40376" spans="2:4" ht="15" customHeight="1" x14ac:dyDescent="0.25">
      <c r="B40376" s="683"/>
      <c r="C40376" s="683"/>
      <c r="D40376" s="684"/>
    </row>
    <row r="40377" spans="2:4" ht="15" customHeight="1" x14ac:dyDescent="0.25">
      <c r="B40377" s="683"/>
      <c r="C40377" s="683"/>
      <c r="D40377" s="684"/>
    </row>
    <row r="40378" spans="2:4" ht="15" customHeight="1" x14ac:dyDescent="0.25">
      <c r="B40378" s="683"/>
      <c r="C40378" s="683"/>
      <c r="D40378" s="684"/>
    </row>
    <row r="40379" spans="2:4" ht="15" customHeight="1" x14ac:dyDescent="0.25">
      <c r="B40379" s="683"/>
      <c r="C40379" s="683"/>
      <c r="D40379" s="684"/>
    </row>
    <row r="40380" spans="2:4" ht="15" customHeight="1" x14ac:dyDescent="0.25">
      <c r="B40380" s="683"/>
      <c r="C40380" s="683"/>
      <c r="D40380" s="684"/>
    </row>
    <row r="40381" spans="2:4" ht="15" customHeight="1" x14ac:dyDescent="0.25">
      <c r="B40381" s="683"/>
      <c r="C40381" s="683"/>
      <c r="D40381" s="684"/>
    </row>
    <row r="40382" spans="2:4" ht="15" customHeight="1" x14ac:dyDescent="0.25">
      <c r="B40382" s="683"/>
      <c r="C40382" s="683"/>
      <c r="D40382" s="684"/>
    </row>
    <row r="40383" spans="2:4" ht="15" customHeight="1" x14ac:dyDescent="0.25">
      <c r="B40383" s="683"/>
      <c r="C40383" s="683"/>
      <c r="D40383" s="684"/>
    </row>
    <row r="40384" spans="2:4" ht="15" customHeight="1" x14ac:dyDescent="0.25">
      <c r="B40384" s="683"/>
      <c r="C40384" s="683"/>
      <c r="D40384" s="684"/>
    </row>
    <row r="40385" spans="2:4" ht="15" customHeight="1" x14ac:dyDescent="0.25">
      <c r="B40385" s="683"/>
      <c r="C40385" s="683"/>
      <c r="D40385" s="684"/>
    </row>
    <row r="40386" spans="2:4" ht="15" customHeight="1" x14ac:dyDescent="0.25">
      <c r="B40386" s="683"/>
      <c r="C40386" s="683"/>
      <c r="D40386" s="684"/>
    </row>
    <row r="40387" spans="2:4" ht="15" customHeight="1" x14ac:dyDescent="0.25">
      <c r="B40387" s="683"/>
      <c r="C40387" s="683"/>
      <c r="D40387" s="684"/>
    </row>
    <row r="40388" spans="2:4" ht="15" customHeight="1" x14ac:dyDescent="0.25">
      <c r="B40388" s="683"/>
      <c r="C40388" s="683"/>
      <c r="D40388" s="684"/>
    </row>
    <row r="40389" spans="2:4" ht="15" customHeight="1" x14ac:dyDescent="0.25">
      <c r="B40389" s="683"/>
      <c r="C40389" s="683"/>
      <c r="D40389" s="684"/>
    </row>
    <row r="40390" spans="2:4" ht="15" customHeight="1" x14ac:dyDescent="0.25">
      <c r="B40390" s="683"/>
      <c r="C40390" s="683"/>
      <c r="D40390" s="684"/>
    </row>
    <row r="40391" spans="2:4" ht="15" customHeight="1" x14ac:dyDescent="0.25">
      <c r="B40391" s="683"/>
      <c r="C40391" s="683"/>
      <c r="D40391" s="684"/>
    </row>
    <row r="40392" spans="2:4" ht="15" customHeight="1" x14ac:dyDescent="0.25">
      <c r="B40392" s="683"/>
      <c r="C40392" s="683"/>
      <c r="D40392" s="684"/>
    </row>
    <row r="40393" spans="2:4" ht="15" customHeight="1" x14ac:dyDescent="0.25">
      <c r="B40393" s="683"/>
      <c r="C40393" s="683"/>
      <c r="D40393" s="684"/>
    </row>
    <row r="40394" spans="2:4" ht="15" customHeight="1" x14ac:dyDescent="0.25">
      <c r="B40394" s="683"/>
      <c r="C40394" s="683"/>
      <c r="D40394" s="684"/>
    </row>
    <row r="40395" spans="2:4" ht="15" customHeight="1" x14ac:dyDescent="0.25">
      <c r="B40395" s="683"/>
      <c r="C40395" s="683"/>
      <c r="D40395" s="684"/>
    </row>
    <row r="40396" spans="2:4" ht="15" customHeight="1" x14ac:dyDescent="0.25">
      <c r="B40396" s="683"/>
      <c r="C40396" s="683"/>
      <c r="D40396" s="684"/>
    </row>
    <row r="40397" spans="2:4" ht="15" customHeight="1" x14ac:dyDescent="0.25">
      <c r="B40397" s="683"/>
      <c r="C40397" s="683"/>
      <c r="D40397" s="684"/>
    </row>
    <row r="40398" spans="2:4" ht="15" customHeight="1" x14ac:dyDescent="0.25">
      <c r="B40398" s="683"/>
      <c r="C40398" s="683"/>
      <c r="D40398" s="684"/>
    </row>
    <row r="40399" spans="2:4" ht="15" customHeight="1" x14ac:dyDescent="0.25">
      <c r="B40399" s="683"/>
      <c r="C40399" s="683"/>
      <c r="D40399" s="684"/>
    </row>
    <row r="40400" spans="2:4" ht="15" customHeight="1" x14ac:dyDescent="0.25">
      <c r="B40400" s="683"/>
      <c r="C40400" s="683"/>
      <c r="D40400" s="684"/>
    </row>
    <row r="40401" spans="2:4" ht="15" customHeight="1" x14ac:dyDescent="0.25">
      <c r="B40401" s="683"/>
      <c r="C40401" s="683"/>
      <c r="D40401" s="684"/>
    </row>
    <row r="40402" spans="2:4" ht="15" customHeight="1" x14ac:dyDescent="0.25">
      <c r="B40402" s="683"/>
      <c r="C40402" s="683"/>
      <c r="D40402" s="684"/>
    </row>
    <row r="40403" spans="2:4" ht="15" customHeight="1" x14ac:dyDescent="0.25">
      <c r="B40403" s="683"/>
      <c r="C40403" s="683"/>
      <c r="D40403" s="684"/>
    </row>
    <row r="40404" spans="2:4" ht="15" customHeight="1" x14ac:dyDescent="0.25">
      <c r="B40404" s="683"/>
      <c r="C40404" s="683"/>
      <c r="D40404" s="684"/>
    </row>
    <row r="40405" spans="2:4" ht="15" customHeight="1" x14ac:dyDescent="0.25">
      <c r="B40405" s="683"/>
      <c r="C40405" s="683"/>
      <c r="D40405" s="684"/>
    </row>
    <row r="40406" spans="2:4" ht="15" customHeight="1" x14ac:dyDescent="0.25">
      <c r="B40406" s="683"/>
      <c r="C40406" s="683"/>
      <c r="D40406" s="684"/>
    </row>
    <row r="40407" spans="2:4" ht="15" customHeight="1" x14ac:dyDescent="0.25">
      <c r="B40407" s="683"/>
      <c r="C40407" s="683"/>
      <c r="D40407" s="684"/>
    </row>
    <row r="40408" spans="2:4" ht="15" customHeight="1" x14ac:dyDescent="0.25">
      <c r="B40408" s="683"/>
      <c r="C40408" s="683"/>
      <c r="D40408" s="684"/>
    </row>
    <row r="40409" spans="2:4" ht="15" customHeight="1" x14ac:dyDescent="0.25">
      <c r="B40409" s="683"/>
      <c r="C40409" s="683"/>
      <c r="D40409" s="684"/>
    </row>
    <row r="40410" spans="2:4" ht="15" customHeight="1" x14ac:dyDescent="0.25">
      <c r="B40410" s="683"/>
      <c r="C40410" s="683"/>
      <c r="D40410" s="684"/>
    </row>
    <row r="40411" spans="2:4" ht="15" customHeight="1" x14ac:dyDescent="0.25">
      <c r="B40411" s="683"/>
      <c r="C40411" s="683"/>
      <c r="D40411" s="684"/>
    </row>
    <row r="40412" spans="2:4" ht="15" customHeight="1" x14ac:dyDescent="0.25">
      <c r="B40412" s="683"/>
      <c r="C40412" s="683"/>
      <c r="D40412" s="684"/>
    </row>
    <row r="40413" spans="2:4" ht="15" customHeight="1" x14ac:dyDescent="0.25">
      <c r="B40413" s="683"/>
      <c r="C40413" s="683"/>
      <c r="D40413" s="684"/>
    </row>
    <row r="40414" spans="2:4" ht="15" customHeight="1" x14ac:dyDescent="0.25">
      <c r="B40414" s="683"/>
      <c r="C40414" s="683"/>
      <c r="D40414" s="684"/>
    </row>
    <row r="40415" spans="2:4" ht="15" customHeight="1" x14ac:dyDescent="0.25">
      <c r="B40415" s="683"/>
      <c r="C40415" s="683"/>
      <c r="D40415" s="684"/>
    </row>
    <row r="40416" spans="2:4" ht="15" customHeight="1" x14ac:dyDescent="0.25">
      <c r="B40416" s="683"/>
      <c r="C40416" s="683"/>
      <c r="D40416" s="684"/>
    </row>
    <row r="40417" spans="2:4" ht="15" customHeight="1" x14ac:dyDescent="0.25">
      <c r="B40417" s="683"/>
      <c r="C40417" s="683"/>
      <c r="D40417" s="684"/>
    </row>
    <row r="40418" spans="2:4" ht="15" customHeight="1" x14ac:dyDescent="0.25">
      <c r="B40418" s="683"/>
      <c r="C40418" s="683"/>
      <c r="D40418" s="684"/>
    </row>
    <row r="40419" spans="2:4" ht="15" customHeight="1" x14ac:dyDescent="0.25">
      <c r="B40419" s="683"/>
      <c r="C40419" s="683"/>
      <c r="D40419" s="684"/>
    </row>
    <row r="40420" spans="2:4" ht="15" customHeight="1" x14ac:dyDescent="0.25">
      <c r="B40420" s="683"/>
      <c r="C40420" s="683"/>
      <c r="D40420" s="684"/>
    </row>
    <row r="40421" spans="2:4" ht="15" customHeight="1" x14ac:dyDescent="0.25">
      <c r="B40421" s="683"/>
      <c r="C40421" s="683"/>
      <c r="D40421" s="684"/>
    </row>
    <row r="40422" spans="2:4" ht="15" customHeight="1" x14ac:dyDescent="0.25">
      <c r="B40422" s="683"/>
      <c r="C40422" s="683"/>
      <c r="D40422" s="684"/>
    </row>
    <row r="40423" spans="2:4" ht="15" customHeight="1" x14ac:dyDescent="0.25">
      <c r="B40423" s="683"/>
      <c r="C40423" s="683"/>
      <c r="D40423" s="684"/>
    </row>
    <row r="40424" spans="2:4" ht="15" customHeight="1" x14ac:dyDescent="0.25">
      <c r="B40424" s="683"/>
      <c r="C40424" s="683"/>
      <c r="D40424" s="684"/>
    </row>
    <row r="40425" spans="2:4" ht="15" customHeight="1" x14ac:dyDescent="0.25">
      <c r="B40425" s="683"/>
      <c r="C40425" s="683"/>
      <c r="D40425" s="684"/>
    </row>
    <row r="40426" spans="2:4" ht="15" customHeight="1" x14ac:dyDescent="0.25">
      <c r="B40426" s="683"/>
      <c r="C40426" s="683"/>
      <c r="D40426" s="684"/>
    </row>
    <row r="40427" spans="2:4" ht="15" customHeight="1" x14ac:dyDescent="0.25">
      <c r="B40427" s="683"/>
      <c r="C40427" s="683"/>
      <c r="D40427" s="684"/>
    </row>
    <row r="40428" spans="2:4" ht="15" customHeight="1" x14ac:dyDescent="0.25">
      <c r="B40428" s="683"/>
      <c r="C40428" s="683"/>
      <c r="D40428" s="684"/>
    </row>
    <row r="40429" spans="2:4" ht="15" customHeight="1" x14ac:dyDescent="0.25">
      <c r="B40429" s="683"/>
      <c r="C40429" s="683"/>
      <c r="D40429" s="684"/>
    </row>
    <row r="40430" spans="2:4" ht="15" customHeight="1" x14ac:dyDescent="0.25">
      <c r="B40430" s="683"/>
      <c r="C40430" s="683"/>
      <c r="D40430" s="684"/>
    </row>
    <row r="40431" spans="2:4" ht="15" customHeight="1" x14ac:dyDescent="0.25">
      <c r="B40431" s="683"/>
      <c r="C40431" s="683"/>
      <c r="D40431" s="684"/>
    </row>
    <row r="40432" spans="2:4" ht="15" customHeight="1" x14ac:dyDescent="0.25">
      <c r="B40432" s="683"/>
      <c r="C40432" s="683"/>
      <c r="D40432" s="684"/>
    </row>
    <row r="40433" spans="2:4" ht="15" customHeight="1" x14ac:dyDescent="0.25">
      <c r="B40433" s="683"/>
      <c r="C40433" s="683"/>
      <c r="D40433" s="684"/>
    </row>
    <row r="40434" spans="2:4" ht="15" customHeight="1" x14ac:dyDescent="0.25">
      <c r="B40434" s="683"/>
      <c r="C40434" s="683"/>
      <c r="D40434" s="684"/>
    </row>
    <row r="40435" spans="2:4" ht="15" customHeight="1" x14ac:dyDescent="0.25">
      <c r="B40435" s="683"/>
      <c r="C40435" s="683"/>
      <c r="D40435" s="684"/>
    </row>
    <row r="40436" spans="2:4" ht="15" customHeight="1" x14ac:dyDescent="0.25">
      <c r="B40436" s="683"/>
      <c r="C40436" s="683"/>
      <c r="D40436" s="684"/>
    </row>
    <row r="40437" spans="2:4" ht="15" customHeight="1" x14ac:dyDescent="0.25">
      <c r="B40437" s="683"/>
      <c r="C40437" s="683"/>
      <c r="D40437" s="684"/>
    </row>
    <row r="40438" spans="2:4" ht="15" customHeight="1" x14ac:dyDescent="0.25">
      <c r="B40438" s="683"/>
      <c r="C40438" s="683"/>
      <c r="D40438" s="684"/>
    </row>
    <row r="40439" spans="2:4" ht="15" customHeight="1" x14ac:dyDescent="0.25">
      <c r="B40439" s="683"/>
      <c r="C40439" s="683"/>
      <c r="D40439" s="684"/>
    </row>
    <row r="40440" spans="2:4" ht="15" customHeight="1" x14ac:dyDescent="0.25">
      <c r="B40440" s="683"/>
      <c r="C40440" s="683"/>
      <c r="D40440" s="684"/>
    </row>
    <row r="40441" spans="2:4" ht="15" customHeight="1" x14ac:dyDescent="0.25">
      <c r="B40441" s="683"/>
      <c r="C40441" s="683"/>
      <c r="D40441" s="684"/>
    </row>
    <row r="40442" spans="2:4" ht="15" customHeight="1" x14ac:dyDescent="0.25">
      <c r="B40442" s="683"/>
      <c r="C40442" s="683"/>
      <c r="D40442" s="684"/>
    </row>
    <row r="40443" spans="2:4" ht="15" customHeight="1" x14ac:dyDescent="0.25">
      <c r="B40443" s="683"/>
      <c r="C40443" s="683"/>
      <c r="D40443" s="684"/>
    </row>
    <row r="40444" spans="2:4" ht="15" customHeight="1" x14ac:dyDescent="0.25">
      <c r="B40444" s="683"/>
      <c r="C40444" s="683"/>
      <c r="D40444" s="684"/>
    </row>
    <row r="40445" spans="2:4" ht="15" customHeight="1" x14ac:dyDescent="0.25">
      <c r="B40445" s="683"/>
      <c r="C40445" s="683"/>
      <c r="D40445" s="684"/>
    </row>
    <row r="40446" spans="2:4" ht="15" customHeight="1" x14ac:dyDescent="0.25">
      <c r="B40446" s="683"/>
      <c r="C40446" s="683"/>
      <c r="D40446" s="684"/>
    </row>
    <row r="40447" spans="2:4" ht="15" customHeight="1" x14ac:dyDescent="0.25">
      <c r="B40447" s="683"/>
      <c r="C40447" s="683"/>
      <c r="D40447" s="684"/>
    </row>
    <row r="40448" spans="2:4" ht="15" customHeight="1" x14ac:dyDescent="0.25">
      <c r="B40448" s="683"/>
      <c r="C40448" s="683"/>
      <c r="D40448" s="684"/>
    </row>
    <row r="40449" spans="2:4" ht="15" customHeight="1" x14ac:dyDescent="0.25">
      <c r="B40449" s="683"/>
      <c r="C40449" s="683"/>
      <c r="D40449" s="684"/>
    </row>
    <row r="40450" spans="2:4" ht="15" customHeight="1" x14ac:dyDescent="0.25">
      <c r="B40450" s="683"/>
      <c r="C40450" s="683"/>
      <c r="D40450" s="684"/>
    </row>
    <row r="40451" spans="2:4" ht="15" customHeight="1" x14ac:dyDescent="0.25">
      <c r="B40451" s="683"/>
      <c r="C40451" s="683"/>
      <c r="D40451" s="684"/>
    </row>
    <row r="40452" spans="2:4" ht="15" customHeight="1" x14ac:dyDescent="0.25">
      <c r="B40452" s="683"/>
      <c r="C40452" s="683"/>
      <c r="D40452" s="684"/>
    </row>
    <row r="40453" spans="2:4" ht="15" customHeight="1" x14ac:dyDescent="0.25">
      <c r="B40453" s="683"/>
      <c r="C40453" s="683"/>
      <c r="D40453" s="684"/>
    </row>
    <row r="40454" spans="2:4" ht="15" customHeight="1" x14ac:dyDescent="0.25">
      <c r="B40454" s="683"/>
      <c r="C40454" s="683"/>
      <c r="D40454" s="684"/>
    </row>
    <row r="40455" spans="2:4" ht="15" customHeight="1" x14ac:dyDescent="0.25">
      <c r="B40455" s="683"/>
      <c r="C40455" s="683"/>
      <c r="D40455" s="684"/>
    </row>
    <row r="40456" spans="2:4" ht="15" customHeight="1" x14ac:dyDescent="0.25">
      <c r="B40456" s="683"/>
      <c r="C40456" s="683"/>
      <c r="D40456" s="684"/>
    </row>
    <row r="40457" spans="2:4" ht="15" customHeight="1" x14ac:dyDescent="0.25">
      <c r="B40457" s="683"/>
      <c r="C40457" s="683"/>
      <c r="D40457" s="684"/>
    </row>
    <row r="40458" spans="2:4" ht="15" customHeight="1" x14ac:dyDescent="0.25">
      <c r="B40458" s="683"/>
      <c r="C40458" s="683"/>
      <c r="D40458" s="684"/>
    </row>
    <row r="40459" spans="2:4" ht="15" customHeight="1" x14ac:dyDescent="0.25">
      <c r="B40459" s="683"/>
      <c r="C40459" s="683"/>
      <c r="D40459" s="684"/>
    </row>
    <row r="40460" spans="2:4" ht="15" customHeight="1" x14ac:dyDescent="0.25">
      <c r="B40460" s="683"/>
      <c r="C40460" s="683"/>
      <c r="D40460" s="684"/>
    </row>
    <row r="40461" spans="2:4" ht="15" customHeight="1" x14ac:dyDescent="0.25">
      <c r="B40461" s="683"/>
      <c r="C40461" s="683"/>
      <c r="D40461" s="684"/>
    </row>
    <row r="40462" spans="2:4" ht="15" customHeight="1" x14ac:dyDescent="0.25">
      <c r="B40462" s="683"/>
      <c r="C40462" s="683"/>
      <c r="D40462" s="684"/>
    </row>
    <row r="40463" spans="2:4" ht="15" customHeight="1" x14ac:dyDescent="0.25">
      <c r="B40463" s="683"/>
      <c r="C40463" s="683"/>
      <c r="D40463" s="684"/>
    </row>
    <row r="40464" spans="2:4" ht="15" customHeight="1" x14ac:dyDescent="0.25">
      <c r="B40464" s="683"/>
      <c r="C40464" s="683"/>
      <c r="D40464" s="684"/>
    </row>
    <row r="40465" spans="2:4" ht="15" customHeight="1" x14ac:dyDescent="0.25">
      <c r="B40465" s="683"/>
      <c r="C40465" s="683"/>
      <c r="D40465" s="684"/>
    </row>
    <row r="40466" spans="2:4" ht="15" customHeight="1" x14ac:dyDescent="0.25">
      <c r="B40466" s="683"/>
      <c r="C40466" s="683"/>
      <c r="D40466" s="684"/>
    </row>
    <row r="40467" spans="2:4" ht="15" customHeight="1" x14ac:dyDescent="0.25">
      <c r="B40467" s="683"/>
      <c r="C40467" s="683"/>
      <c r="D40467" s="684"/>
    </row>
    <row r="40468" spans="2:4" ht="15" customHeight="1" x14ac:dyDescent="0.25">
      <c r="B40468" s="683"/>
      <c r="C40468" s="683"/>
      <c r="D40468" s="684"/>
    </row>
    <row r="40469" spans="2:4" ht="15" customHeight="1" x14ac:dyDescent="0.25">
      <c r="B40469" s="683"/>
      <c r="C40469" s="683"/>
      <c r="D40469" s="684"/>
    </row>
    <row r="40470" spans="2:4" ht="15" customHeight="1" x14ac:dyDescent="0.25">
      <c r="B40470" s="683"/>
      <c r="C40470" s="683"/>
      <c r="D40470" s="684"/>
    </row>
    <row r="40471" spans="2:4" ht="15" customHeight="1" x14ac:dyDescent="0.25">
      <c r="B40471" s="683"/>
      <c r="C40471" s="683"/>
      <c r="D40471" s="684"/>
    </row>
    <row r="40472" spans="2:4" ht="15" customHeight="1" x14ac:dyDescent="0.25">
      <c r="B40472" s="683"/>
      <c r="C40472" s="683"/>
      <c r="D40472" s="684"/>
    </row>
    <row r="40473" spans="2:4" ht="15" customHeight="1" x14ac:dyDescent="0.25">
      <c r="B40473" s="683"/>
      <c r="C40473" s="683"/>
      <c r="D40473" s="684"/>
    </row>
    <row r="40474" spans="2:4" ht="15" customHeight="1" x14ac:dyDescent="0.25">
      <c r="B40474" s="683"/>
      <c r="C40474" s="683"/>
      <c r="D40474" s="684"/>
    </row>
    <row r="40475" spans="2:4" ht="15" customHeight="1" x14ac:dyDescent="0.25">
      <c r="B40475" s="683"/>
      <c r="C40475" s="683"/>
      <c r="D40475" s="684"/>
    </row>
    <row r="40476" spans="2:4" ht="15" customHeight="1" x14ac:dyDescent="0.25">
      <c r="B40476" s="683"/>
      <c r="C40476" s="683"/>
      <c r="D40476" s="684"/>
    </row>
    <row r="40477" spans="2:4" ht="15" customHeight="1" x14ac:dyDescent="0.25">
      <c r="B40477" s="683"/>
      <c r="C40477" s="683"/>
      <c r="D40477" s="684"/>
    </row>
    <row r="40478" spans="2:4" ht="15" customHeight="1" x14ac:dyDescent="0.25">
      <c r="B40478" s="683"/>
      <c r="C40478" s="683"/>
      <c r="D40478" s="684"/>
    </row>
    <row r="40479" spans="2:4" ht="15" customHeight="1" x14ac:dyDescent="0.25">
      <c r="B40479" s="683"/>
      <c r="C40479" s="683"/>
      <c r="D40479" s="684"/>
    </row>
    <row r="40480" spans="2:4" ht="15" customHeight="1" x14ac:dyDescent="0.25">
      <c r="B40480" s="683"/>
      <c r="C40480" s="683"/>
      <c r="D40480" s="684"/>
    </row>
    <row r="40481" spans="2:4" ht="15" customHeight="1" x14ac:dyDescent="0.25">
      <c r="B40481" s="683"/>
      <c r="C40481" s="683"/>
      <c r="D40481" s="684"/>
    </row>
    <row r="40482" spans="2:4" ht="15" customHeight="1" x14ac:dyDescent="0.25">
      <c r="B40482" s="683"/>
      <c r="C40482" s="683"/>
      <c r="D40482" s="684"/>
    </row>
    <row r="40483" spans="2:4" ht="15" customHeight="1" x14ac:dyDescent="0.25">
      <c r="B40483" s="683"/>
      <c r="C40483" s="683"/>
      <c r="D40483" s="684"/>
    </row>
    <row r="40484" spans="2:4" ht="15" customHeight="1" x14ac:dyDescent="0.25">
      <c r="B40484" s="683"/>
      <c r="C40484" s="683"/>
      <c r="D40484" s="684"/>
    </row>
    <row r="40485" spans="2:4" ht="15" customHeight="1" x14ac:dyDescent="0.25">
      <c r="B40485" s="683"/>
      <c r="C40485" s="683"/>
      <c r="D40485" s="684"/>
    </row>
    <row r="40486" spans="2:4" ht="15" customHeight="1" x14ac:dyDescent="0.25">
      <c r="B40486" s="683"/>
      <c r="C40486" s="683"/>
      <c r="D40486" s="684"/>
    </row>
    <row r="40487" spans="2:4" ht="15" customHeight="1" x14ac:dyDescent="0.25">
      <c r="B40487" s="683"/>
      <c r="C40487" s="683"/>
      <c r="D40487" s="684"/>
    </row>
    <row r="40488" spans="2:4" ht="15" customHeight="1" x14ac:dyDescent="0.25">
      <c r="B40488" s="683"/>
      <c r="C40488" s="683"/>
      <c r="D40488" s="684"/>
    </row>
    <row r="40489" spans="2:4" ht="15" customHeight="1" x14ac:dyDescent="0.25">
      <c r="B40489" s="683"/>
      <c r="C40489" s="683"/>
      <c r="D40489" s="684"/>
    </row>
    <row r="40490" spans="2:4" ht="15" customHeight="1" x14ac:dyDescent="0.25">
      <c r="B40490" s="683"/>
      <c r="C40490" s="683"/>
      <c r="D40490" s="684"/>
    </row>
    <row r="40491" spans="2:4" ht="15" customHeight="1" x14ac:dyDescent="0.25">
      <c r="B40491" s="683"/>
      <c r="C40491" s="683"/>
      <c r="D40491" s="684"/>
    </row>
    <row r="40492" spans="2:4" ht="15" customHeight="1" x14ac:dyDescent="0.25">
      <c r="B40492" s="683"/>
      <c r="C40492" s="683"/>
      <c r="D40492" s="684"/>
    </row>
    <row r="40493" spans="2:4" ht="15" customHeight="1" x14ac:dyDescent="0.25">
      <c r="B40493" s="683"/>
      <c r="C40493" s="683"/>
      <c r="D40493" s="684"/>
    </row>
    <row r="40494" spans="2:4" ht="15" customHeight="1" x14ac:dyDescent="0.25">
      <c r="B40494" s="683"/>
      <c r="C40494" s="683"/>
      <c r="D40494" s="684"/>
    </row>
    <row r="40495" spans="2:4" ht="15" customHeight="1" x14ac:dyDescent="0.25">
      <c r="B40495" s="683"/>
      <c r="C40495" s="683"/>
      <c r="D40495" s="684"/>
    </row>
    <row r="40496" spans="2:4" ht="15" customHeight="1" x14ac:dyDescent="0.25">
      <c r="B40496" s="683"/>
      <c r="C40496" s="683"/>
      <c r="D40496" s="684"/>
    </row>
    <row r="40497" spans="2:4" ht="15" customHeight="1" x14ac:dyDescent="0.25">
      <c r="B40497" s="683"/>
      <c r="C40497" s="683"/>
      <c r="D40497" s="684"/>
    </row>
    <row r="40498" spans="2:4" ht="15" customHeight="1" x14ac:dyDescent="0.25">
      <c r="B40498" s="683"/>
      <c r="C40498" s="683"/>
      <c r="D40498" s="684"/>
    </row>
    <row r="40499" spans="2:4" ht="15" customHeight="1" x14ac:dyDescent="0.25">
      <c r="B40499" s="683"/>
      <c r="C40499" s="683"/>
      <c r="D40499" s="684"/>
    </row>
    <row r="40500" spans="2:4" ht="15" customHeight="1" x14ac:dyDescent="0.25">
      <c r="B40500" s="683"/>
      <c r="C40500" s="683"/>
      <c r="D40500" s="684"/>
    </row>
    <row r="40501" spans="2:4" ht="15" customHeight="1" x14ac:dyDescent="0.25">
      <c r="B40501" s="683"/>
      <c r="C40501" s="683"/>
      <c r="D40501" s="684"/>
    </row>
    <row r="40502" spans="2:4" ht="15" customHeight="1" x14ac:dyDescent="0.25">
      <c r="B40502" s="683"/>
      <c r="C40502" s="683"/>
      <c r="D40502" s="684"/>
    </row>
    <row r="40503" spans="2:4" ht="15" customHeight="1" x14ac:dyDescent="0.25">
      <c r="B40503" s="683"/>
      <c r="C40503" s="683"/>
      <c r="D40503" s="684"/>
    </row>
    <row r="40504" spans="2:4" ht="15" customHeight="1" x14ac:dyDescent="0.25">
      <c r="B40504" s="683"/>
      <c r="C40504" s="683"/>
      <c r="D40504" s="684"/>
    </row>
    <row r="40505" spans="2:4" ht="15" customHeight="1" x14ac:dyDescent="0.25">
      <c r="B40505" s="683"/>
      <c r="C40505" s="683"/>
      <c r="D40505" s="684"/>
    </row>
    <row r="40506" spans="2:4" ht="15" customHeight="1" x14ac:dyDescent="0.25">
      <c r="B40506" s="683"/>
      <c r="C40506" s="683"/>
      <c r="D40506" s="684"/>
    </row>
    <row r="40507" spans="2:4" ht="15" customHeight="1" x14ac:dyDescent="0.25">
      <c r="B40507" s="683"/>
      <c r="C40507" s="683"/>
      <c r="D40507" s="684"/>
    </row>
    <row r="40508" spans="2:4" ht="15" customHeight="1" x14ac:dyDescent="0.25">
      <c r="B40508" s="683"/>
      <c r="C40508" s="683"/>
      <c r="D40508" s="684"/>
    </row>
    <row r="40509" spans="2:4" ht="15" customHeight="1" x14ac:dyDescent="0.25">
      <c r="B40509" s="683"/>
      <c r="C40509" s="683"/>
      <c r="D40509" s="684"/>
    </row>
    <row r="40510" spans="2:4" ht="15" customHeight="1" x14ac:dyDescent="0.25">
      <c r="B40510" s="683"/>
      <c r="C40510" s="683"/>
      <c r="D40510" s="684"/>
    </row>
    <row r="40511" spans="2:4" ht="15" customHeight="1" x14ac:dyDescent="0.25">
      <c r="B40511" s="683"/>
      <c r="C40511" s="683"/>
      <c r="D40511" s="684"/>
    </row>
    <row r="40512" spans="2:4" ht="15" customHeight="1" x14ac:dyDescent="0.25">
      <c r="B40512" s="683"/>
      <c r="C40512" s="683"/>
      <c r="D40512" s="684"/>
    </row>
    <row r="40513" spans="2:4" ht="15" customHeight="1" x14ac:dyDescent="0.25">
      <c r="B40513" s="683"/>
      <c r="C40513" s="683"/>
      <c r="D40513" s="684"/>
    </row>
    <row r="40514" spans="2:4" ht="15" customHeight="1" x14ac:dyDescent="0.25">
      <c r="B40514" s="683"/>
      <c r="C40514" s="683"/>
      <c r="D40514" s="684"/>
    </row>
    <row r="40515" spans="2:4" ht="15" customHeight="1" x14ac:dyDescent="0.25">
      <c r="B40515" s="683"/>
      <c r="C40515" s="683"/>
      <c r="D40515" s="684"/>
    </row>
    <row r="40516" spans="2:4" ht="15" customHeight="1" x14ac:dyDescent="0.25">
      <c r="B40516" s="683"/>
      <c r="C40516" s="683"/>
      <c r="D40516" s="684"/>
    </row>
    <row r="40517" spans="2:4" ht="15" customHeight="1" x14ac:dyDescent="0.25">
      <c r="B40517" s="683"/>
      <c r="C40517" s="683"/>
      <c r="D40517" s="684"/>
    </row>
    <row r="40518" spans="2:4" ht="15" customHeight="1" x14ac:dyDescent="0.25">
      <c r="B40518" s="683"/>
      <c r="C40518" s="683"/>
      <c r="D40518" s="684"/>
    </row>
    <row r="40519" spans="2:4" ht="15" customHeight="1" x14ac:dyDescent="0.25">
      <c r="B40519" s="683"/>
      <c r="C40519" s="683"/>
      <c r="D40519" s="684"/>
    </row>
    <row r="40520" spans="2:4" ht="15" customHeight="1" x14ac:dyDescent="0.25">
      <c r="B40520" s="683"/>
      <c r="C40520" s="683"/>
      <c r="D40520" s="684"/>
    </row>
    <row r="40521" spans="2:4" ht="15" customHeight="1" x14ac:dyDescent="0.25">
      <c r="B40521" s="683"/>
      <c r="C40521" s="683"/>
      <c r="D40521" s="684"/>
    </row>
    <row r="40522" spans="2:4" ht="15" customHeight="1" x14ac:dyDescent="0.25">
      <c r="B40522" s="683"/>
      <c r="C40522" s="683"/>
      <c r="D40522" s="684"/>
    </row>
    <row r="40523" spans="2:4" ht="15" customHeight="1" x14ac:dyDescent="0.25">
      <c r="B40523" s="683"/>
      <c r="C40523" s="683"/>
      <c r="D40523" s="684"/>
    </row>
    <row r="40524" spans="2:4" ht="15" customHeight="1" x14ac:dyDescent="0.25">
      <c r="B40524" s="683"/>
      <c r="C40524" s="683"/>
      <c r="D40524" s="684"/>
    </row>
    <row r="40525" spans="2:4" ht="15" customHeight="1" x14ac:dyDescent="0.25">
      <c r="B40525" s="683"/>
      <c r="C40525" s="683"/>
      <c r="D40525" s="684"/>
    </row>
    <row r="40526" spans="2:4" ht="15" customHeight="1" x14ac:dyDescent="0.25">
      <c r="B40526" s="683"/>
      <c r="C40526" s="683"/>
      <c r="D40526" s="684"/>
    </row>
    <row r="40527" spans="2:4" ht="15" customHeight="1" x14ac:dyDescent="0.25">
      <c r="B40527" s="683"/>
      <c r="C40527" s="683"/>
      <c r="D40527" s="684"/>
    </row>
    <row r="40528" spans="2:4" ht="15" customHeight="1" x14ac:dyDescent="0.25">
      <c r="B40528" s="683"/>
      <c r="C40528" s="683"/>
      <c r="D40528" s="684"/>
    </row>
    <row r="40529" spans="2:4" ht="15" customHeight="1" x14ac:dyDescent="0.25">
      <c r="B40529" s="683"/>
      <c r="C40529" s="683"/>
      <c r="D40529" s="684"/>
    </row>
    <row r="40530" spans="2:4" ht="15" customHeight="1" x14ac:dyDescent="0.25">
      <c r="B40530" s="683"/>
      <c r="C40530" s="683"/>
      <c r="D40530" s="684"/>
    </row>
    <row r="40531" spans="2:4" ht="15" customHeight="1" x14ac:dyDescent="0.25">
      <c r="B40531" s="683"/>
      <c r="C40531" s="683"/>
      <c r="D40531" s="684"/>
    </row>
    <row r="40532" spans="2:4" ht="15" customHeight="1" x14ac:dyDescent="0.25">
      <c r="B40532" s="683"/>
      <c r="C40532" s="683"/>
      <c r="D40532" s="684"/>
    </row>
    <row r="40533" spans="2:4" ht="15" customHeight="1" x14ac:dyDescent="0.25">
      <c r="B40533" s="683"/>
      <c r="C40533" s="683"/>
      <c r="D40533" s="684"/>
    </row>
    <row r="40534" spans="2:4" ht="15" customHeight="1" x14ac:dyDescent="0.25">
      <c r="B40534" s="683"/>
      <c r="C40534" s="683"/>
      <c r="D40534" s="684"/>
    </row>
    <row r="40535" spans="2:4" ht="15" customHeight="1" x14ac:dyDescent="0.25">
      <c r="B40535" s="683"/>
      <c r="C40535" s="683"/>
      <c r="D40535" s="684"/>
    </row>
    <row r="40536" spans="2:4" ht="15" customHeight="1" x14ac:dyDescent="0.25">
      <c r="B40536" s="683"/>
      <c r="C40536" s="683"/>
      <c r="D40536" s="684"/>
    </row>
    <row r="40537" spans="2:4" ht="15" customHeight="1" x14ac:dyDescent="0.25">
      <c r="B40537" s="683"/>
      <c r="C40537" s="683"/>
      <c r="D40537" s="684"/>
    </row>
    <row r="40538" spans="2:4" ht="15" customHeight="1" x14ac:dyDescent="0.25">
      <c r="B40538" s="683"/>
      <c r="C40538" s="683"/>
      <c r="D40538" s="684"/>
    </row>
    <row r="40539" spans="2:4" ht="15" customHeight="1" x14ac:dyDescent="0.25">
      <c r="B40539" s="683"/>
      <c r="C40539" s="683"/>
      <c r="D40539" s="684"/>
    </row>
    <row r="40540" spans="2:4" ht="15" customHeight="1" x14ac:dyDescent="0.25">
      <c r="B40540" s="683"/>
      <c r="C40540" s="683"/>
      <c r="D40540" s="684"/>
    </row>
    <row r="40541" spans="2:4" ht="15" customHeight="1" x14ac:dyDescent="0.25">
      <c r="B40541" s="683"/>
      <c r="C40541" s="683"/>
      <c r="D40541" s="684"/>
    </row>
    <row r="40542" spans="2:4" ht="15" customHeight="1" x14ac:dyDescent="0.25">
      <c r="B40542" s="683"/>
      <c r="C40542" s="683"/>
      <c r="D40542" s="684"/>
    </row>
    <row r="40543" spans="2:4" ht="15" customHeight="1" x14ac:dyDescent="0.25">
      <c r="B40543" s="683"/>
      <c r="C40543" s="683"/>
      <c r="D40543" s="684"/>
    </row>
    <row r="40544" spans="2:4" ht="15" customHeight="1" x14ac:dyDescent="0.25">
      <c r="B40544" s="683"/>
      <c r="C40544" s="683"/>
      <c r="D40544" s="684"/>
    </row>
    <row r="40545" spans="2:4" ht="15" customHeight="1" x14ac:dyDescent="0.25">
      <c r="B40545" s="683"/>
      <c r="C40545" s="683"/>
      <c r="D40545" s="684"/>
    </row>
    <row r="40546" spans="2:4" ht="15" customHeight="1" x14ac:dyDescent="0.25">
      <c r="B40546" s="683"/>
      <c r="C40546" s="683"/>
      <c r="D40546" s="684"/>
    </row>
    <row r="40547" spans="2:4" ht="15" customHeight="1" x14ac:dyDescent="0.25">
      <c r="B40547" s="683"/>
      <c r="C40547" s="683"/>
      <c r="D40547" s="684"/>
    </row>
    <row r="40548" spans="2:4" ht="15" customHeight="1" x14ac:dyDescent="0.25">
      <c r="B40548" s="683"/>
      <c r="C40548" s="683"/>
      <c r="D40548" s="684"/>
    </row>
    <row r="40549" spans="2:4" ht="15" customHeight="1" x14ac:dyDescent="0.25">
      <c r="B40549" s="683"/>
      <c r="C40549" s="683"/>
      <c r="D40549" s="684"/>
    </row>
    <row r="40550" spans="2:4" ht="15" customHeight="1" x14ac:dyDescent="0.25">
      <c r="B40550" s="683"/>
      <c r="C40550" s="683"/>
      <c r="D40550" s="684"/>
    </row>
    <row r="40551" spans="2:4" ht="15" customHeight="1" x14ac:dyDescent="0.25">
      <c r="B40551" s="683"/>
      <c r="C40551" s="683"/>
      <c r="D40551" s="684"/>
    </row>
    <row r="40552" spans="2:4" ht="15" customHeight="1" x14ac:dyDescent="0.25">
      <c r="B40552" s="683"/>
      <c r="C40552" s="683"/>
      <c r="D40552" s="684"/>
    </row>
    <row r="40553" spans="2:4" ht="15" customHeight="1" x14ac:dyDescent="0.25">
      <c r="B40553" s="683"/>
      <c r="C40553" s="683"/>
      <c r="D40553" s="684"/>
    </row>
    <row r="40554" spans="2:4" ht="15" customHeight="1" x14ac:dyDescent="0.25">
      <c r="B40554" s="683"/>
      <c r="C40554" s="683"/>
      <c r="D40554" s="684"/>
    </row>
    <row r="40555" spans="2:4" ht="15" customHeight="1" x14ac:dyDescent="0.25">
      <c r="B40555" s="683"/>
      <c r="C40555" s="683"/>
      <c r="D40555" s="684"/>
    </row>
    <row r="40556" spans="2:4" ht="15" customHeight="1" x14ac:dyDescent="0.25">
      <c r="B40556" s="683"/>
      <c r="C40556" s="683"/>
      <c r="D40556" s="684"/>
    </row>
    <row r="40557" spans="2:4" ht="15" customHeight="1" x14ac:dyDescent="0.25">
      <c r="B40557" s="683"/>
      <c r="C40557" s="683"/>
      <c r="D40557" s="684"/>
    </row>
    <row r="40558" spans="2:4" ht="15" customHeight="1" x14ac:dyDescent="0.25">
      <c r="B40558" s="683"/>
      <c r="C40558" s="683"/>
      <c r="D40558" s="684"/>
    </row>
    <row r="40559" spans="2:4" ht="15" customHeight="1" x14ac:dyDescent="0.25">
      <c r="B40559" s="683"/>
      <c r="C40559" s="683"/>
      <c r="D40559" s="684"/>
    </row>
    <row r="40560" spans="2:4" ht="15" customHeight="1" x14ac:dyDescent="0.25">
      <c r="B40560" s="683"/>
      <c r="C40560" s="683"/>
      <c r="D40560" s="684"/>
    </row>
    <row r="40561" spans="2:4" ht="15" customHeight="1" x14ac:dyDescent="0.25">
      <c r="B40561" s="683"/>
      <c r="C40561" s="683"/>
      <c r="D40561" s="684"/>
    </row>
    <row r="40562" spans="2:4" ht="15" customHeight="1" x14ac:dyDescent="0.25">
      <c r="B40562" s="683"/>
      <c r="C40562" s="683"/>
      <c r="D40562" s="684"/>
    </row>
    <row r="40563" spans="2:4" ht="15" customHeight="1" x14ac:dyDescent="0.25">
      <c r="B40563" s="683"/>
      <c r="C40563" s="683"/>
      <c r="D40563" s="684"/>
    </row>
    <row r="40564" spans="2:4" ht="15" customHeight="1" x14ac:dyDescent="0.25">
      <c r="B40564" s="683"/>
      <c r="C40564" s="683"/>
      <c r="D40564" s="684"/>
    </row>
    <row r="40565" spans="2:4" ht="15" customHeight="1" x14ac:dyDescent="0.25">
      <c r="B40565" s="683"/>
      <c r="C40565" s="683"/>
      <c r="D40565" s="684"/>
    </row>
    <row r="40566" spans="2:4" ht="15" customHeight="1" x14ac:dyDescent="0.25">
      <c r="B40566" s="683"/>
      <c r="C40566" s="683"/>
      <c r="D40566" s="684"/>
    </row>
    <row r="40567" spans="2:4" ht="15" customHeight="1" x14ac:dyDescent="0.25">
      <c r="B40567" s="683"/>
      <c r="C40567" s="683"/>
      <c r="D40567" s="684"/>
    </row>
    <row r="40568" spans="2:4" ht="15" customHeight="1" x14ac:dyDescent="0.25">
      <c r="B40568" s="683"/>
      <c r="C40568" s="683"/>
      <c r="D40568" s="684"/>
    </row>
    <row r="40569" spans="2:4" ht="15" customHeight="1" x14ac:dyDescent="0.25">
      <c r="B40569" s="683"/>
      <c r="C40569" s="683"/>
      <c r="D40569" s="684"/>
    </row>
    <row r="40570" spans="2:4" ht="15" customHeight="1" x14ac:dyDescent="0.25">
      <c r="B40570" s="683"/>
      <c r="C40570" s="683"/>
      <c r="D40570" s="684"/>
    </row>
    <row r="40571" spans="2:4" ht="15" customHeight="1" x14ac:dyDescent="0.25">
      <c r="B40571" s="683"/>
      <c r="C40571" s="683"/>
      <c r="D40571" s="684"/>
    </row>
    <row r="40572" spans="2:4" ht="15" customHeight="1" x14ac:dyDescent="0.25">
      <c r="B40572" s="683"/>
      <c r="C40572" s="683"/>
      <c r="D40572" s="684"/>
    </row>
    <row r="40573" spans="2:4" ht="15" customHeight="1" x14ac:dyDescent="0.25">
      <c r="B40573" s="683"/>
      <c r="C40573" s="683"/>
      <c r="D40573" s="684"/>
    </row>
    <row r="40574" spans="2:4" ht="15" customHeight="1" x14ac:dyDescent="0.25">
      <c r="B40574" s="683"/>
      <c r="C40574" s="683"/>
      <c r="D40574" s="684"/>
    </row>
    <row r="40575" spans="2:4" ht="15" customHeight="1" x14ac:dyDescent="0.25">
      <c r="B40575" s="683"/>
      <c r="C40575" s="683"/>
      <c r="D40575" s="684"/>
    </row>
    <row r="40576" spans="2:4" ht="15" customHeight="1" x14ac:dyDescent="0.25">
      <c r="B40576" s="683"/>
      <c r="C40576" s="683"/>
      <c r="D40576" s="684"/>
    </row>
    <row r="40577" spans="2:4" ht="15" customHeight="1" x14ac:dyDescent="0.25">
      <c r="B40577" s="683"/>
      <c r="C40577" s="683"/>
      <c r="D40577" s="684"/>
    </row>
    <row r="40578" spans="2:4" ht="15" customHeight="1" x14ac:dyDescent="0.25">
      <c r="B40578" s="683"/>
      <c r="C40578" s="683"/>
      <c r="D40578" s="684"/>
    </row>
    <row r="40579" spans="2:4" ht="15" customHeight="1" x14ac:dyDescent="0.25">
      <c r="B40579" s="683"/>
      <c r="C40579" s="683"/>
      <c r="D40579" s="684"/>
    </row>
    <row r="40580" spans="2:4" ht="15" customHeight="1" x14ac:dyDescent="0.25">
      <c r="B40580" s="683"/>
      <c r="C40580" s="683"/>
      <c r="D40580" s="684"/>
    </row>
    <row r="40581" spans="2:4" ht="15" customHeight="1" x14ac:dyDescent="0.25">
      <c r="B40581" s="683"/>
      <c r="C40581" s="683"/>
      <c r="D40581" s="684"/>
    </row>
    <row r="40582" spans="2:4" ht="15" customHeight="1" x14ac:dyDescent="0.25">
      <c r="B40582" s="683"/>
      <c r="C40582" s="683"/>
      <c r="D40582" s="684"/>
    </row>
    <row r="40583" spans="2:4" ht="15" customHeight="1" x14ac:dyDescent="0.25">
      <c r="B40583" s="683"/>
      <c r="C40583" s="683"/>
      <c r="D40583" s="684"/>
    </row>
    <row r="40584" spans="2:4" ht="15" customHeight="1" x14ac:dyDescent="0.25">
      <c r="B40584" s="683"/>
      <c r="C40584" s="683"/>
      <c r="D40584" s="684"/>
    </row>
    <row r="40585" spans="2:4" ht="15" customHeight="1" x14ac:dyDescent="0.25">
      <c r="B40585" s="683"/>
      <c r="C40585" s="683"/>
      <c r="D40585" s="684"/>
    </row>
    <row r="40586" spans="2:4" ht="15" customHeight="1" x14ac:dyDescent="0.25">
      <c r="B40586" s="683"/>
      <c r="C40586" s="683"/>
      <c r="D40586" s="684"/>
    </row>
    <row r="40587" spans="2:4" ht="15" customHeight="1" x14ac:dyDescent="0.25">
      <c r="B40587" s="683"/>
      <c r="C40587" s="683"/>
      <c r="D40587" s="684"/>
    </row>
    <row r="40588" spans="2:4" ht="15" customHeight="1" x14ac:dyDescent="0.25">
      <c r="B40588" s="683"/>
      <c r="C40588" s="683"/>
      <c r="D40588" s="684"/>
    </row>
    <row r="40589" spans="2:4" ht="15" customHeight="1" x14ac:dyDescent="0.25">
      <c r="B40589" s="683"/>
      <c r="C40589" s="683"/>
      <c r="D40589" s="684"/>
    </row>
    <row r="40590" spans="2:4" ht="15" customHeight="1" x14ac:dyDescent="0.25">
      <c r="B40590" s="683"/>
      <c r="C40590" s="683"/>
      <c r="D40590" s="684"/>
    </row>
    <row r="40591" spans="2:4" ht="15" customHeight="1" x14ac:dyDescent="0.25">
      <c r="B40591" s="683"/>
      <c r="C40591" s="683"/>
      <c r="D40591" s="684"/>
    </row>
    <row r="40592" spans="2:4" ht="15" customHeight="1" x14ac:dyDescent="0.25">
      <c r="B40592" s="683"/>
      <c r="C40592" s="683"/>
      <c r="D40592" s="684"/>
    </row>
    <row r="40593" spans="2:4" ht="15" customHeight="1" x14ac:dyDescent="0.25">
      <c r="B40593" s="683"/>
      <c r="C40593" s="683"/>
      <c r="D40593" s="684"/>
    </row>
    <row r="40594" spans="2:4" ht="15" customHeight="1" x14ac:dyDescent="0.25">
      <c r="B40594" s="683"/>
      <c r="C40594" s="683"/>
      <c r="D40594" s="684"/>
    </row>
    <row r="40595" spans="2:4" ht="15" customHeight="1" x14ac:dyDescent="0.25">
      <c r="B40595" s="683"/>
      <c r="C40595" s="683"/>
      <c r="D40595" s="684"/>
    </row>
    <row r="40596" spans="2:4" ht="15" customHeight="1" x14ac:dyDescent="0.25">
      <c r="B40596" s="683"/>
      <c r="C40596" s="683"/>
      <c r="D40596" s="684"/>
    </row>
    <row r="40597" spans="2:4" ht="15" customHeight="1" x14ac:dyDescent="0.25">
      <c r="B40597" s="683"/>
      <c r="C40597" s="683"/>
      <c r="D40597" s="684"/>
    </row>
    <row r="40598" spans="2:4" ht="15" customHeight="1" x14ac:dyDescent="0.25">
      <c r="B40598" s="683"/>
      <c r="C40598" s="683"/>
      <c r="D40598" s="684"/>
    </row>
    <row r="40599" spans="2:4" ht="15" customHeight="1" x14ac:dyDescent="0.25">
      <c r="B40599" s="683"/>
      <c r="C40599" s="683"/>
      <c r="D40599" s="684"/>
    </row>
    <row r="40600" spans="2:4" ht="15" customHeight="1" x14ac:dyDescent="0.25">
      <c r="B40600" s="683"/>
      <c r="C40600" s="683"/>
      <c r="D40600" s="684"/>
    </row>
    <row r="40601" spans="2:4" ht="15" customHeight="1" x14ac:dyDescent="0.25">
      <c r="B40601" s="683"/>
      <c r="C40601" s="683"/>
      <c r="D40601" s="684"/>
    </row>
    <row r="40602" spans="2:4" ht="15" customHeight="1" x14ac:dyDescent="0.25">
      <c r="B40602" s="683"/>
      <c r="C40602" s="683"/>
      <c r="D40602" s="684"/>
    </row>
    <row r="40603" spans="2:4" ht="15" customHeight="1" x14ac:dyDescent="0.25">
      <c r="B40603" s="683"/>
      <c r="C40603" s="683"/>
      <c r="D40603" s="684"/>
    </row>
    <row r="40604" spans="2:4" ht="15" customHeight="1" x14ac:dyDescent="0.25">
      <c r="B40604" s="683"/>
      <c r="C40604" s="683"/>
      <c r="D40604" s="684"/>
    </row>
    <row r="40605" spans="2:4" ht="15" customHeight="1" x14ac:dyDescent="0.25">
      <c r="B40605" s="683"/>
      <c r="C40605" s="683"/>
      <c r="D40605" s="684"/>
    </row>
    <row r="40606" spans="2:4" ht="15" customHeight="1" x14ac:dyDescent="0.25">
      <c r="B40606" s="683"/>
      <c r="C40606" s="683"/>
      <c r="D40606" s="684"/>
    </row>
    <row r="40607" spans="2:4" ht="15" customHeight="1" x14ac:dyDescent="0.25">
      <c r="B40607" s="683"/>
      <c r="C40607" s="683"/>
      <c r="D40607" s="684"/>
    </row>
    <row r="40608" spans="2:4" ht="15" customHeight="1" x14ac:dyDescent="0.25">
      <c r="B40608" s="683"/>
      <c r="C40608" s="683"/>
      <c r="D40608" s="684"/>
    </row>
    <row r="40609" spans="2:4" ht="15" customHeight="1" x14ac:dyDescent="0.25">
      <c r="B40609" s="683"/>
      <c r="C40609" s="683"/>
      <c r="D40609" s="684"/>
    </row>
    <row r="40610" spans="2:4" ht="15" customHeight="1" x14ac:dyDescent="0.25">
      <c r="B40610" s="683"/>
      <c r="C40610" s="683"/>
      <c r="D40610" s="684"/>
    </row>
    <row r="40611" spans="2:4" ht="15" customHeight="1" x14ac:dyDescent="0.25">
      <c r="B40611" s="683"/>
      <c r="C40611" s="683"/>
      <c r="D40611" s="684"/>
    </row>
    <row r="40612" spans="2:4" ht="15" customHeight="1" x14ac:dyDescent="0.25">
      <c r="B40612" s="683"/>
      <c r="C40612" s="683"/>
      <c r="D40612" s="684"/>
    </row>
    <row r="40613" spans="2:4" ht="15" customHeight="1" x14ac:dyDescent="0.25">
      <c r="B40613" s="683"/>
      <c r="C40613" s="683"/>
      <c r="D40613" s="684"/>
    </row>
    <row r="40614" spans="2:4" ht="15" customHeight="1" x14ac:dyDescent="0.25">
      <c r="B40614" s="683"/>
      <c r="C40614" s="683"/>
      <c r="D40614" s="684"/>
    </row>
    <row r="40615" spans="2:4" ht="15" customHeight="1" x14ac:dyDescent="0.25">
      <c r="B40615" s="683"/>
      <c r="C40615" s="683"/>
      <c r="D40615" s="684"/>
    </row>
    <row r="40616" spans="2:4" ht="15" customHeight="1" x14ac:dyDescent="0.25">
      <c r="B40616" s="683"/>
      <c r="C40616" s="683"/>
      <c r="D40616" s="684"/>
    </row>
    <row r="40617" spans="2:4" ht="15" customHeight="1" x14ac:dyDescent="0.25">
      <c r="B40617" s="683"/>
      <c r="C40617" s="683"/>
      <c r="D40617" s="684"/>
    </row>
    <row r="40618" spans="2:4" ht="15" customHeight="1" x14ac:dyDescent="0.25">
      <c r="B40618" s="683"/>
      <c r="C40618" s="683"/>
      <c r="D40618" s="684"/>
    </row>
    <row r="40619" spans="2:4" ht="15" customHeight="1" x14ac:dyDescent="0.25">
      <c r="B40619" s="683"/>
      <c r="C40619" s="683"/>
      <c r="D40619" s="684"/>
    </row>
    <row r="40620" spans="2:4" ht="15" customHeight="1" x14ac:dyDescent="0.25">
      <c r="B40620" s="683"/>
      <c r="C40620" s="683"/>
      <c r="D40620" s="684"/>
    </row>
    <row r="40621" spans="2:4" ht="15" customHeight="1" x14ac:dyDescent="0.25">
      <c r="B40621" s="683"/>
      <c r="C40621" s="683"/>
      <c r="D40621" s="684"/>
    </row>
    <row r="40622" spans="2:4" ht="15" customHeight="1" x14ac:dyDescent="0.25">
      <c r="B40622" s="683"/>
      <c r="C40622" s="683"/>
      <c r="D40622" s="684"/>
    </row>
    <row r="40623" spans="2:4" ht="15" customHeight="1" x14ac:dyDescent="0.25">
      <c r="B40623" s="683"/>
      <c r="C40623" s="683"/>
      <c r="D40623" s="684"/>
    </row>
    <row r="40624" spans="2:4" ht="15" customHeight="1" x14ac:dyDescent="0.25">
      <c r="B40624" s="683"/>
      <c r="C40624" s="683"/>
      <c r="D40624" s="684"/>
    </row>
    <row r="40625" spans="2:4" ht="15" customHeight="1" x14ac:dyDescent="0.25">
      <c r="B40625" s="683"/>
      <c r="C40625" s="683"/>
      <c r="D40625" s="684"/>
    </row>
    <row r="40626" spans="2:4" ht="15" customHeight="1" x14ac:dyDescent="0.25">
      <c r="B40626" s="683"/>
      <c r="C40626" s="683"/>
      <c r="D40626" s="684"/>
    </row>
    <row r="40627" spans="2:4" ht="15" customHeight="1" x14ac:dyDescent="0.25">
      <c r="B40627" s="683"/>
      <c r="C40627" s="683"/>
      <c r="D40627" s="684"/>
    </row>
    <row r="40628" spans="2:4" ht="15" customHeight="1" x14ac:dyDescent="0.25">
      <c r="B40628" s="683"/>
      <c r="C40628" s="683"/>
      <c r="D40628" s="684"/>
    </row>
    <row r="40629" spans="2:4" ht="15" customHeight="1" x14ac:dyDescent="0.25">
      <c r="B40629" s="683"/>
      <c r="C40629" s="683"/>
      <c r="D40629" s="684"/>
    </row>
    <row r="40630" spans="2:4" ht="15" customHeight="1" x14ac:dyDescent="0.25">
      <c r="B40630" s="683"/>
      <c r="C40630" s="683"/>
      <c r="D40630" s="684"/>
    </row>
    <row r="40631" spans="2:4" ht="15" customHeight="1" x14ac:dyDescent="0.25">
      <c r="B40631" s="683"/>
      <c r="C40631" s="683"/>
      <c r="D40631" s="684"/>
    </row>
    <row r="40632" spans="2:4" ht="15" customHeight="1" x14ac:dyDescent="0.25">
      <c r="B40632" s="683"/>
      <c r="C40632" s="683"/>
      <c r="D40632" s="684"/>
    </row>
    <row r="40633" spans="2:4" ht="15" customHeight="1" x14ac:dyDescent="0.25">
      <c r="B40633" s="683"/>
      <c r="C40633" s="683"/>
      <c r="D40633" s="684"/>
    </row>
    <row r="40634" spans="2:4" ht="15" customHeight="1" x14ac:dyDescent="0.25">
      <c r="B40634" s="683"/>
      <c r="C40634" s="683"/>
      <c r="D40634" s="684"/>
    </row>
    <row r="40635" spans="2:4" ht="15" customHeight="1" x14ac:dyDescent="0.25">
      <c r="B40635" s="683"/>
      <c r="C40635" s="683"/>
      <c r="D40635" s="684"/>
    </row>
    <row r="40636" spans="2:4" ht="15" customHeight="1" x14ac:dyDescent="0.25">
      <c r="B40636" s="683"/>
      <c r="C40636" s="683"/>
      <c r="D40636" s="684"/>
    </row>
    <row r="40637" spans="2:4" ht="15" customHeight="1" x14ac:dyDescent="0.25">
      <c r="B40637" s="683"/>
      <c r="C40637" s="683"/>
      <c r="D40637" s="684"/>
    </row>
    <row r="40638" spans="2:4" ht="15" customHeight="1" x14ac:dyDescent="0.25">
      <c r="B40638" s="683"/>
      <c r="C40638" s="683"/>
      <c r="D40638" s="684"/>
    </row>
    <row r="40639" spans="2:4" ht="15" customHeight="1" x14ac:dyDescent="0.25">
      <c r="B40639" s="683"/>
      <c r="C40639" s="683"/>
      <c r="D40639" s="684"/>
    </row>
    <row r="40640" spans="2:4" ht="15" customHeight="1" x14ac:dyDescent="0.25">
      <c r="B40640" s="683"/>
      <c r="C40640" s="683"/>
      <c r="D40640" s="684"/>
    </row>
    <row r="40641" spans="2:4" ht="15" customHeight="1" x14ac:dyDescent="0.25">
      <c r="B40641" s="683"/>
      <c r="C40641" s="683"/>
      <c r="D40641" s="684"/>
    </row>
    <row r="40642" spans="2:4" ht="15" customHeight="1" x14ac:dyDescent="0.25">
      <c r="B40642" s="683"/>
      <c r="C40642" s="683"/>
      <c r="D40642" s="684"/>
    </row>
    <row r="40643" spans="2:4" ht="15" customHeight="1" x14ac:dyDescent="0.25">
      <c r="B40643" s="683"/>
      <c r="C40643" s="683"/>
      <c r="D40643" s="684"/>
    </row>
    <row r="40644" spans="2:4" ht="15" customHeight="1" x14ac:dyDescent="0.25">
      <c r="B40644" s="683"/>
      <c r="C40644" s="683"/>
      <c r="D40644" s="684"/>
    </row>
    <row r="40645" spans="2:4" ht="15" customHeight="1" x14ac:dyDescent="0.25">
      <c r="B40645" s="683"/>
      <c r="C40645" s="683"/>
      <c r="D40645" s="684"/>
    </row>
    <row r="40646" spans="2:4" ht="15" customHeight="1" x14ac:dyDescent="0.25">
      <c r="B40646" s="683"/>
      <c r="C40646" s="683"/>
      <c r="D40646" s="684"/>
    </row>
    <row r="40647" spans="2:4" ht="15" customHeight="1" x14ac:dyDescent="0.25">
      <c r="B40647" s="683"/>
      <c r="C40647" s="683"/>
      <c r="D40647" s="684"/>
    </row>
    <row r="40648" spans="2:4" ht="15" customHeight="1" x14ac:dyDescent="0.25">
      <c r="B40648" s="683"/>
      <c r="C40648" s="683"/>
      <c r="D40648" s="684"/>
    </row>
    <row r="40649" spans="2:4" ht="15" customHeight="1" x14ac:dyDescent="0.25">
      <c r="B40649" s="683"/>
      <c r="C40649" s="683"/>
      <c r="D40649" s="684"/>
    </row>
    <row r="40650" spans="2:4" ht="15" customHeight="1" x14ac:dyDescent="0.25">
      <c r="B40650" s="683"/>
      <c r="C40650" s="683"/>
      <c r="D40650" s="684"/>
    </row>
    <row r="40651" spans="2:4" ht="15" customHeight="1" x14ac:dyDescent="0.25">
      <c r="B40651" s="683"/>
      <c r="C40651" s="683"/>
      <c r="D40651" s="684"/>
    </row>
    <row r="40652" spans="2:4" ht="15" customHeight="1" x14ac:dyDescent="0.25">
      <c r="B40652" s="683"/>
      <c r="C40652" s="683"/>
      <c r="D40652" s="684"/>
    </row>
    <row r="40653" spans="2:4" ht="15" customHeight="1" x14ac:dyDescent="0.25">
      <c r="B40653" s="683"/>
      <c r="C40653" s="683"/>
      <c r="D40653" s="684"/>
    </row>
    <row r="40654" spans="2:4" ht="15" customHeight="1" x14ac:dyDescent="0.25">
      <c r="B40654" s="683"/>
      <c r="C40654" s="683"/>
      <c r="D40654" s="684"/>
    </row>
    <row r="40655" spans="2:4" ht="15" customHeight="1" x14ac:dyDescent="0.25">
      <c r="B40655" s="683"/>
      <c r="C40655" s="683"/>
      <c r="D40655" s="684"/>
    </row>
    <row r="40656" spans="2:4" ht="15" customHeight="1" x14ac:dyDescent="0.25">
      <c r="B40656" s="683"/>
      <c r="C40656" s="683"/>
      <c r="D40656" s="684"/>
    </row>
    <row r="40657" spans="2:4" ht="15" customHeight="1" x14ac:dyDescent="0.25">
      <c r="B40657" s="683"/>
      <c r="C40657" s="683"/>
      <c r="D40657" s="684"/>
    </row>
    <row r="40658" spans="2:4" ht="15" customHeight="1" x14ac:dyDescent="0.25">
      <c r="B40658" s="683"/>
      <c r="C40658" s="683"/>
      <c r="D40658" s="684"/>
    </row>
    <row r="40659" spans="2:4" ht="15" customHeight="1" x14ac:dyDescent="0.25">
      <c r="B40659" s="683"/>
      <c r="C40659" s="683"/>
      <c r="D40659" s="684"/>
    </row>
    <row r="40660" spans="2:4" ht="15" customHeight="1" x14ac:dyDescent="0.25">
      <c r="B40660" s="683"/>
      <c r="C40660" s="683"/>
      <c r="D40660" s="684"/>
    </row>
    <row r="40661" spans="2:4" ht="15" customHeight="1" x14ac:dyDescent="0.25">
      <c r="B40661" s="683"/>
      <c r="C40661" s="683"/>
      <c r="D40661" s="684"/>
    </row>
    <row r="40662" spans="2:4" ht="15" customHeight="1" x14ac:dyDescent="0.25">
      <c r="B40662" s="683"/>
      <c r="C40662" s="683"/>
      <c r="D40662" s="684"/>
    </row>
    <row r="40663" spans="2:4" ht="15" customHeight="1" x14ac:dyDescent="0.25">
      <c r="B40663" s="683"/>
      <c r="C40663" s="683"/>
      <c r="D40663" s="684"/>
    </row>
    <row r="40664" spans="2:4" ht="15" customHeight="1" x14ac:dyDescent="0.25">
      <c r="B40664" s="683"/>
      <c r="C40664" s="683"/>
      <c r="D40664" s="684"/>
    </row>
    <row r="40665" spans="2:4" ht="15" customHeight="1" x14ac:dyDescent="0.25">
      <c r="B40665" s="683"/>
      <c r="C40665" s="683"/>
      <c r="D40665" s="684"/>
    </row>
    <row r="40666" spans="2:4" ht="15" customHeight="1" x14ac:dyDescent="0.25">
      <c r="B40666" s="683"/>
      <c r="C40666" s="683"/>
      <c r="D40666" s="684"/>
    </row>
    <row r="40667" spans="2:4" ht="15" customHeight="1" x14ac:dyDescent="0.25">
      <c r="B40667" s="683"/>
      <c r="C40667" s="683"/>
      <c r="D40667" s="684"/>
    </row>
    <row r="40668" spans="2:4" ht="15" customHeight="1" x14ac:dyDescent="0.25">
      <c r="B40668" s="683"/>
      <c r="C40668" s="683"/>
      <c r="D40668" s="684"/>
    </row>
    <row r="40669" spans="2:4" ht="15" customHeight="1" x14ac:dyDescent="0.25">
      <c r="B40669" s="683"/>
      <c r="C40669" s="683"/>
      <c r="D40669" s="684"/>
    </row>
    <row r="40670" spans="2:4" ht="15" customHeight="1" x14ac:dyDescent="0.25">
      <c r="B40670" s="683"/>
      <c r="C40670" s="683"/>
      <c r="D40670" s="684"/>
    </row>
    <row r="40671" spans="2:4" ht="15" customHeight="1" x14ac:dyDescent="0.25">
      <c r="B40671" s="683"/>
      <c r="C40671" s="683"/>
      <c r="D40671" s="684"/>
    </row>
    <row r="40672" spans="2:4" ht="15" customHeight="1" x14ac:dyDescent="0.25">
      <c r="B40672" s="683"/>
      <c r="C40672" s="683"/>
      <c r="D40672" s="684"/>
    </row>
    <row r="40673" spans="2:4" ht="15" customHeight="1" x14ac:dyDescent="0.25">
      <c r="B40673" s="683"/>
      <c r="C40673" s="683"/>
      <c r="D40673" s="684"/>
    </row>
    <row r="40674" spans="2:4" ht="15" customHeight="1" x14ac:dyDescent="0.25">
      <c r="B40674" s="683"/>
      <c r="C40674" s="683"/>
      <c r="D40674" s="684"/>
    </row>
    <row r="40675" spans="2:4" ht="15" customHeight="1" x14ac:dyDescent="0.25">
      <c r="B40675" s="683"/>
      <c r="C40675" s="683"/>
      <c r="D40675" s="684"/>
    </row>
    <row r="40676" spans="2:4" ht="15" customHeight="1" x14ac:dyDescent="0.25">
      <c r="B40676" s="683"/>
      <c r="C40676" s="683"/>
      <c r="D40676" s="684"/>
    </row>
    <row r="40677" spans="2:4" ht="15" customHeight="1" x14ac:dyDescent="0.25">
      <c r="B40677" s="683"/>
      <c r="C40677" s="683"/>
      <c r="D40677" s="684"/>
    </row>
    <row r="40678" spans="2:4" ht="15" customHeight="1" x14ac:dyDescent="0.25">
      <c r="B40678" s="683"/>
      <c r="C40678" s="683"/>
      <c r="D40678" s="684"/>
    </row>
    <row r="40679" spans="2:4" ht="15" customHeight="1" x14ac:dyDescent="0.25">
      <c r="B40679" s="683"/>
      <c r="C40679" s="683"/>
      <c r="D40679" s="684"/>
    </row>
    <row r="40680" spans="2:4" ht="15" customHeight="1" x14ac:dyDescent="0.25">
      <c r="B40680" s="683"/>
      <c r="C40680" s="683"/>
      <c r="D40680" s="684"/>
    </row>
    <row r="40681" spans="2:4" ht="15" customHeight="1" x14ac:dyDescent="0.25">
      <c r="B40681" s="683"/>
      <c r="C40681" s="683"/>
      <c r="D40681" s="684"/>
    </row>
    <row r="40682" spans="2:4" ht="15" customHeight="1" x14ac:dyDescent="0.25">
      <c r="B40682" s="683"/>
      <c r="C40682" s="683"/>
      <c r="D40682" s="684"/>
    </row>
    <row r="40683" spans="2:4" ht="15" customHeight="1" x14ac:dyDescent="0.25">
      <c r="B40683" s="683"/>
      <c r="C40683" s="683"/>
      <c r="D40683" s="684"/>
    </row>
    <row r="40684" spans="2:4" ht="15" customHeight="1" x14ac:dyDescent="0.25">
      <c r="B40684" s="683"/>
      <c r="C40684" s="683"/>
      <c r="D40684" s="684"/>
    </row>
    <row r="40685" spans="2:4" ht="15" customHeight="1" x14ac:dyDescent="0.25">
      <c r="B40685" s="683"/>
      <c r="C40685" s="683"/>
      <c r="D40685" s="684"/>
    </row>
    <row r="40686" spans="2:4" ht="15" customHeight="1" x14ac:dyDescent="0.25">
      <c r="B40686" s="683"/>
      <c r="C40686" s="683"/>
      <c r="D40686" s="684"/>
    </row>
    <row r="40687" spans="2:4" ht="15" customHeight="1" x14ac:dyDescent="0.25">
      <c r="B40687" s="683"/>
      <c r="C40687" s="683"/>
      <c r="D40687" s="684"/>
    </row>
    <row r="40688" spans="2:4" ht="15" customHeight="1" x14ac:dyDescent="0.25">
      <c r="B40688" s="683"/>
      <c r="C40688" s="683"/>
      <c r="D40688" s="684"/>
    </row>
    <row r="40689" spans="2:4" ht="15" customHeight="1" x14ac:dyDescent="0.25">
      <c r="B40689" s="683"/>
      <c r="C40689" s="683"/>
      <c r="D40689" s="684"/>
    </row>
    <row r="40690" spans="2:4" ht="15" customHeight="1" x14ac:dyDescent="0.25">
      <c r="B40690" s="683"/>
      <c r="C40690" s="683"/>
      <c r="D40690" s="684"/>
    </row>
    <row r="40691" spans="2:4" ht="15" customHeight="1" x14ac:dyDescent="0.25">
      <c r="B40691" s="683"/>
      <c r="C40691" s="683"/>
      <c r="D40691" s="684"/>
    </row>
    <row r="40692" spans="2:4" ht="15" customHeight="1" x14ac:dyDescent="0.25">
      <c r="B40692" s="683"/>
      <c r="C40692" s="683"/>
      <c r="D40692" s="684"/>
    </row>
    <row r="40693" spans="2:4" ht="15" customHeight="1" x14ac:dyDescent="0.25">
      <c r="B40693" s="683"/>
      <c r="C40693" s="683"/>
      <c r="D40693" s="684"/>
    </row>
    <row r="40694" spans="2:4" ht="15" customHeight="1" x14ac:dyDescent="0.25">
      <c r="B40694" s="683"/>
      <c r="C40694" s="683"/>
      <c r="D40694" s="684"/>
    </row>
    <row r="40695" spans="2:4" ht="15" customHeight="1" x14ac:dyDescent="0.25">
      <c r="B40695" s="683"/>
      <c r="C40695" s="683"/>
      <c r="D40695" s="684"/>
    </row>
    <row r="40696" spans="2:4" ht="15" customHeight="1" x14ac:dyDescent="0.25">
      <c r="B40696" s="683"/>
      <c r="C40696" s="683"/>
      <c r="D40696" s="684"/>
    </row>
    <row r="40697" spans="2:4" ht="15" customHeight="1" x14ac:dyDescent="0.25">
      <c r="B40697" s="683"/>
      <c r="C40697" s="683"/>
      <c r="D40697" s="684"/>
    </row>
    <row r="40698" spans="2:4" ht="15" customHeight="1" x14ac:dyDescent="0.25">
      <c r="B40698" s="683"/>
      <c r="C40698" s="683"/>
      <c r="D40698" s="684"/>
    </row>
    <row r="40699" spans="2:4" ht="15" customHeight="1" x14ac:dyDescent="0.25">
      <c r="B40699" s="683"/>
      <c r="C40699" s="683"/>
      <c r="D40699" s="684"/>
    </row>
    <row r="40700" spans="2:4" ht="15" customHeight="1" x14ac:dyDescent="0.25">
      <c r="B40700" s="683"/>
      <c r="C40700" s="683"/>
      <c r="D40700" s="684"/>
    </row>
    <row r="40701" spans="2:4" ht="15" customHeight="1" x14ac:dyDescent="0.25">
      <c r="B40701" s="683"/>
      <c r="C40701" s="683"/>
      <c r="D40701" s="684"/>
    </row>
    <row r="40702" spans="2:4" ht="15" customHeight="1" x14ac:dyDescent="0.25">
      <c r="B40702" s="683"/>
      <c r="C40702" s="683"/>
      <c r="D40702" s="684"/>
    </row>
    <row r="40703" spans="2:4" ht="15" customHeight="1" x14ac:dyDescent="0.25">
      <c r="B40703" s="683"/>
      <c r="C40703" s="683"/>
      <c r="D40703" s="684"/>
    </row>
    <row r="40704" spans="2:4" ht="15" customHeight="1" x14ac:dyDescent="0.25">
      <c r="B40704" s="683"/>
      <c r="C40704" s="683"/>
      <c r="D40704" s="684"/>
    </row>
    <row r="40705" spans="2:4" ht="15" customHeight="1" x14ac:dyDescent="0.25">
      <c r="B40705" s="683"/>
      <c r="C40705" s="683"/>
      <c r="D40705" s="684"/>
    </row>
    <row r="40706" spans="2:4" ht="15" customHeight="1" x14ac:dyDescent="0.25">
      <c r="B40706" s="683"/>
      <c r="C40706" s="683"/>
      <c r="D40706" s="684"/>
    </row>
    <row r="40707" spans="2:4" ht="15" customHeight="1" x14ac:dyDescent="0.25">
      <c r="B40707" s="683"/>
      <c r="C40707" s="683"/>
      <c r="D40707" s="684"/>
    </row>
    <row r="40708" spans="2:4" ht="15" customHeight="1" x14ac:dyDescent="0.25">
      <c r="B40708" s="683"/>
      <c r="C40708" s="683"/>
      <c r="D40708" s="684"/>
    </row>
    <row r="40709" spans="2:4" ht="15" customHeight="1" x14ac:dyDescent="0.25">
      <c r="B40709" s="683"/>
      <c r="C40709" s="683"/>
      <c r="D40709" s="684"/>
    </row>
    <row r="40710" spans="2:4" ht="15" customHeight="1" x14ac:dyDescent="0.25">
      <c r="B40710" s="683"/>
      <c r="C40710" s="683"/>
      <c r="D40710" s="684"/>
    </row>
    <row r="40711" spans="2:4" ht="15" customHeight="1" x14ac:dyDescent="0.25">
      <c r="B40711" s="683"/>
      <c r="C40711" s="683"/>
      <c r="D40711" s="684"/>
    </row>
    <row r="40712" spans="2:4" ht="15" customHeight="1" x14ac:dyDescent="0.25">
      <c r="B40712" s="683"/>
      <c r="C40712" s="683"/>
      <c r="D40712" s="684"/>
    </row>
    <row r="40713" spans="2:4" ht="15" customHeight="1" x14ac:dyDescent="0.25">
      <c r="B40713" s="683"/>
      <c r="C40713" s="683"/>
      <c r="D40713" s="684"/>
    </row>
    <row r="40714" spans="2:4" ht="15" customHeight="1" x14ac:dyDescent="0.25">
      <c r="B40714" s="683"/>
      <c r="C40714" s="683"/>
      <c r="D40714" s="684"/>
    </row>
    <row r="40715" spans="2:4" ht="15" customHeight="1" x14ac:dyDescent="0.25">
      <c r="B40715" s="683"/>
      <c r="C40715" s="683"/>
      <c r="D40715" s="684"/>
    </row>
    <row r="40716" spans="2:4" ht="15" customHeight="1" x14ac:dyDescent="0.25">
      <c r="B40716" s="683"/>
      <c r="C40716" s="683"/>
      <c r="D40716" s="684"/>
    </row>
    <row r="40717" spans="2:4" ht="15" customHeight="1" x14ac:dyDescent="0.25">
      <c r="B40717" s="683"/>
      <c r="C40717" s="683"/>
      <c r="D40717" s="684"/>
    </row>
    <row r="40718" spans="2:4" ht="15" customHeight="1" x14ac:dyDescent="0.25">
      <c r="B40718" s="683"/>
      <c r="C40718" s="683"/>
      <c r="D40718" s="684"/>
    </row>
    <row r="40719" spans="2:4" ht="15" customHeight="1" x14ac:dyDescent="0.25">
      <c r="B40719" s="683"/>
      <c r="C40719" s="683"/>
      <c r="D40719" s="684"/>
    </row>
    <row r="40720" spans="2:4" ht="15" customHeight="1" x14ac:dyDescent="0.25">
      <c r="B40720" s="683"/>
      <c r="C40720" s="683"/>
      <c r="D40720" s="684"/>
    </row>
    <row r="40721" spans="2:4" ht="15" customHeight="1" x14ac:dyDescent="0.25">
      <c r="B40721" s="683"/>
      <c r="C40721" s="683"/>
      <c r="D40721" s="684"/>
    </row>
    <row r="40722" spans="2:4" ht="15" customHeight="1" x14ac:dyDescent="0.25">
      <c r="B40722" s="683"/>
      <c r="C40722" s="683"/>
      <c r="D40722" s="684"/>
    </row>
    <row r="40723" spans="2:4" ht="15" customHeight="1" x14ac:dyDescent="0.25">
      <c r="B40723" s="683"/>
      <c r="C40723" s="683"/>
      <c r="D40723" s="684"/>
    </row>
    <row r="40724" spans="2:4" ht="15" customHeight="1" x14ac:dyDescent="0.25">
      <c r="B40724" s="683"/>
      <c r="C40724" s="683"/>
      <c r="D40724" s="684"/>
    </row>
    <row r="40725" spans="2:4" ht="15" customHeight="1" x14ac:dyDescent="0.25">
      <c r="B40725" s="683"/>
      <c r="C40725" s="683"/>
      <c r="D40725" s="684"/>
    </row>
    <row r="40726" spans="2:4" ht="15" customHeight="1" x14ac:dyDescent="0.25">
      <c r="B40726" s="683"/>
      <c r="C40726" s="683"/>
      <c r="D40726" s="684"/>
    </row>
    <row r="40727" spans="2:4" ht="15" customHeight="1" x14ac:dyDescent="0.25">
      <c r="B40727" s="683"/>
      <c r="C40727" s="683"/>
      <c r="D40727" s="684"/>
    </row>
    <row r="40728" spans="2:4" ht="15" customHeight="1" x14ac:dyDescent="0.25">
      <c r="B40728" s="683"/>
      <c r="C40728" s="683"/>
      <c r="D40728" s="684"/>
    </row>
    <row r="40729" spans="2:4" ht="15" customHeight="1" x14ac:dyDescent="0.25">
      <c r="B40729" s="683"/>
      <c r="C40729" s="683"/>
      <c r="D40729" s="684"/>
    </row>
    <row r="40730" spans="2:4" ht="15" customHeight="1" x14ac:dyDescent="0.25">
      <c r="B40730" s="683"/>
      <c r="C40730" s="683"/>
      <c r="D40730" s="684"/>
    </row>
    <row r="40731" spans="2:4" ht="15" customHeight="1" x14ac:dyDescent="0.25">
      <c r="B40731" s="683"/>
      <c r="C40731" s="683"/>
      <c r="D40731" s="684"/>
    </row>
    <row r="40732" spans="2:4" ht="15" customHeight="1" x14ac:dyDescent="0.25">
      <c r="B40732" s="683"/>
      <c r="C40732" s="683"/>
      <c r="D40732" s="684"/>
    </row>
    <row r="40733" spans="2:4" ht="15" customHeight="1" x14ac:dyDescent="0.25">
      <c r="B40733" s="683"/>
      <c r="C40733" s="683"/>
      <c r="D40733" s="684"/>
    </row>
    <row r="40734" spans="2:4" ht="15" customHeight="1" x14ac:dyDescent="0.25">
      <c r="B40734" s="683"/>
      <c r="C40734" s="683"/>
      <c r="D40734" s="684"/>
    </row>
    <row r="40735" spans="2:4" ht="15" customHeight="1" x14ac:dyDescent="0.25">
      <c r="B40735" s="683"/>
      <c r="C40735" s="683"/>
      <c r="D40735" s="684"/>
    </row>
    <row r="40736" spans="2:4" ht="15" customHeight="1" x14ac:dyDescent="0.25">
      <c r="B40736" s="683"/>
      <c r="C40736" s="683"/>
      <c r="D40736" s="684"/>
    </row>
    <row r="40737" spans="2:4" ht="15" customHeight="1" x14ac:dyDescent="0.25">
      <c r="B40737" s="683"/>
      <c r="C40737" s="683"/>
      <c r="D40737" s="684"/>
    </row>
    <row r="40738" spans="2:4" ht="15" customHeight="1" x14ac:dyDescent="0.25">
      <c r="B40738" s="683"/>
      <c r="C40738" s="683"/>
      <c r="D40738" s="684"/>
    </row>
    <row r="40739" spans="2:4" ht="15" customHeight="1" x14ac:dyDescent="0.25">
      <c r="B40739" s="683"/>
      <c r="C40739" s="683"/>
      <c r="D40739" s="684"/>
    </row>
    <row r="40740" spans="2:4" ht="15" customHeight="1" x14ac:dyDescent="0.25">
      <c r="B40740" s="683"/>
      <c r="C40740" s="683"/>
      <c r="D40740" s="684"/>
    </row>
    <row r="40741" spans="2:4" ht="15" customHeight="1" x14ac:dyDescent="0.25">
      <c r="B40741" s="683"/>
      <c r="C40741" s="683"/>
      <c r="D40741" s="684"/>
    </row>
    <row r="40742" spans="2:4" ht="15" customHeight="1" x14ac:dyDescent="0.25">
      <c r="B40742" s="683"/>
      <c r="C40742" s="683"/>
      <c r="D40742" s="684"/>
    </row>
    <row r="40743" spans="2:4" ht="15" customHeight="1" x14ac:dyDescent="0.25">
      <c r="B40743" s="683"/>
      <c r="C40743" s="683"/>
      <c r="D40743" s="684"/>
    </row>
    <row r="40744" spans="2:4" ht="15" customHeight="1" x14ac:dyDescent="0.25">
      <c r="B40744" s="683"/>
      <c r="C40744" s="683"/>
      <c r="D40744" s="684"/>
    </row>
    <row r="40745" spans="2:4" ht="15" customHeight="1" x14ac:dyDescent="0.25">
      <c r="B40745" s="683"/>
      <c r="C40745" s="683"/>
      <c r="D40745" s="684"/>
    </row>
    <row r="40746" spans="2:4" ht="15" customHeight="1" x14ac:dyDescent="0.25">
      <c r="B40746" s="683"/>
      <c r="C40746" s="683"/>
      <c r="D40746" s="684"/>
    </row>
    <row r="40747" spans="2:4" ht="15" customHeight="1" x14ac:dyDescent="0.25">
      <c r="B40747" s="683"/>
      <c r="C40747" s="683"/>
      <c r="D40747" s="684"/>
    </row>
    <row r="40748" spans="2:4" ht="15" customHeight="1" x14ac:dyDescent="0.25">
      <c r="B40748" s="683"/>
      <c r="C40748" s="683"/>
      <c r="D40748" s="684"/>
    </row>
    <row r="40749" spans="2:4" ht="15" customHeight="1" x14ac:dyDescent="0.25">
      <c r="B40749" s="683"/>
      <c r="C40749" s="683"/>
      <c r="D40749" s="684"/>
    </row>
    <row r="40750" spans="2:4" ht="15" customHeight="1" x14ac:dyDescent="0.25">
      <c r="B40750" s="683"/>
      <c r="C40750" s="683"/>
      <c r="D40750" s="684"/>
    </row>
    <row r="40751" spans="2:4" ht="15" customHeight="1" x14ac:dyDescent="0.25">
      <c r="B40751" s="683"/>
      <c r="C40751" s="683"/>
      <c r="D40751" s="684"/>
    </row>
    <row r="40752" spans="2:4" ht="15" customHeight="1" x14ac:dyDescent="0.25">
      <c r="B40752" s="683"/>
      <c r="C40752" s="683"/>
      <c r="D40752" s="684"/>
    </row>
    <row r="40753" spans="2:4" ht="15" customHeight="1" x14ac:dyDescent="0.25">
      <c r="B40753" s="683"/>
      <c r="C40753" s="683"/>
      <c r="D40753" s="684"/>
    </row>
    <row r="40754" spans="2:4" ht="15" customHeight="1" x14ac:dyDescent="0.25">
      <c r="B40754" s="683"/>
      <c r="C40754" s="683"/>
      <c r="D40754" s="684"/>
    </row>
    <row r="40755" spans="2:4" ht="15" customHeight="1" x14ac:dyDescent="0.25">
      <c r="B40755" s="683"/>
      <c r="C40755" s="683"/>
      <c r="D40755" s="684"/>
    </row>
    <row r="40756" spans="2:4" ht="15" customHeight="1" x14ac:dyDescent="0.25">
      <c r="B40756" s="683"/>
      <c r="C40756" s="683"/>
      <c r="D40756" s="684"/>
    </row>
    <row r="40757" spans="2:4" ht="15" customHeight="1" x14ac:dyDescent="0.25">
      <c r="B40757" s="683"/>
      <c r="C40757" s="683"/>
      <c r="D40757" s="684"/>
    </row>
    <row r="40758" spans="2:4" ht="15" customHeight="1" x14ac:dyDescent="0.25">
      <c r="B40758" s="683"/>
      <c r="C40758" s="683"/>
      <c r="D40758" s="684"/>
    </row>
    <row r="40759" spans="2:4" ht="15" customHeight="1" x14ac:dyDescent="0.25">
      <c r="B40759" s="683"/>
      <c r="C40759" s="683"/>
      <c r="D40759" s="684"/>
    </row>
    <row r="40760" spans="2:4" ht="15" customHeight="1" x14ac:dyDescent="0.25">
      <c r="B40760" s="683"/>
      <c r="C40760" s="683"/>
      <c r="D40760" s="684"/>
    </row>
    <row r="40761" spans="2:4" ht="15" customHeight="1" x14ac:dyDescent="0.25">
      <c r="B40761" s="683"/>
      <c r="C40761" s="683"/>
      <c r="D40761" s="684"/>
    </row>
    <row r="40762" spans="2:4" ht="15" customHeight="1" x14ac:dyDescent="0.25">
      <c r="B40762" s="683"/>
      <c r="C40762" s="683"/>
      <c r="D40762" s="684"/>
    </row>
    <row r="40763" spans="2:4" ht="15" customHeight="1" x14ac:dyDescent="0.25">
      <c r="B40763" s="683"/>
      <c r="C40763" s="683"/>
      <c r="D40763" s="684"/>
    </row>
    <row r="40764" spans="2:4" ht="15" customHeight="1" x14ac:dyDescent="0.25">
      <c r="B40764" s="683"/>
      <c r="C40764" s="683"/>
      <c r="D40764" s="684"/>
    </row>
    <row r="40765" spans="2:4" ht="15" customHeight="1" x14ac:dyDescent="0.25">
      <c r="B40765" s="683"/>
      <c r="C40765" s="683"/>
      <c r="D40765" s="684"/>
    </row>
    <row r="40766" spans="2:4" ht="15" customHeight="1" x14ac:dyDescent="0.25">
      <c r="B40766" s="683"/>
      <c r="C40766" s="683"/>
      <c r="D40766" s="684"/>
    </row>
    <row r="40767" spans="2:4" ht="15" customHeight="1" x14ac:dyDescent="0.25">
      <c r="B40767" s="683"/>
      <c r="C40767" s="683"/>
      <c r="D40767" s="684"/>
    </row>
    <row r="40768" spans="2:4" ht="15" customHeight="1" x14ac:dyDescent="0.25">
      <c r="B40768" s="683"/>
      <c r="C40768" s="683"/>
      <c r="D40768" s="684"/>
    </row>
    <row r="40769" spans="2:4" ht="15" customHeight="1" x14ac:dyDescent="0.25">
      <c r="B40769" s="683"/>
      <c r="C40769" s="683"/>
      <c r="D40769" s="684"/>
    </row>
    <row r="40770" spans="2:4" ht="15" customHeight="1" x14ac:dyDescent="0.25">
      <c r="B40770" s="683"/>
      <c r="C40770" s="683"/>
      <c r="D40770" s="684"/>
    </row>
    <row r="40771" spans="2:4" ht="15" customHeight="1" x14ac:dyDescent="0.25">
      <c r="B40771" s="683"/>
      <c r="C40771" s="683"/>
      <c r="D40771" s="684"/>
    </row>
    <row r="40772" spans="2:4" ht="15" customHeight="1" x14ac:dyDescent="0.25">
      <c r="B40772" s="683"/>
      <c r="C40772" s="683"/>
      <c r="D40772" s="684"/>
    </row>
    <row r="40773" spans="2:4" ht="15" customHeight="1" x14ac:dyDescent="0.25">
      <c r="B40773" s="683"/>
      <c r="C40773" s="683"/>
      <c r="D40773" s="684"/>
    </row>
    <row r="40774" spans="2:4" ht="15" customHeight="1" x14ac:dyDescent="0.25">
      <c r="B40774" s="683"/>
      <c r="C40774" s="683"/>
      <c r="D40774" s="684"/>
    </row>
    <row r="40775" spans="2:4" ht="15" customHeight="1" x14ac:dyDescent="0.25">
      <c r="B40775" s="683"/>
      <c r="C40775" s="683"/>
      <c r="D40775" s="684"/>
    </row>
    <row r="40776" spans="2:4" ht="15" customHeight="1" x14ac:dyDescent="0.25">
      <c r="B40776" s="683"/>
      <c r="C40776" s="683"/>
      <c r="D40776" s="684"/>
    </row>
    <row r="40777" spans="2:4" ht="15" customHeight="1" x14ac:dyDescent="0.25">
      <c r="B40777" s="683"/>
      <c r="C40777" s="683"/>
      <c r="D40777" s="684"/>
    </row>
    <row r="40778" spans="2:4" ht="15" customHeight="1" x14ac:dyDescent="0.25">
      <c r="B40778" s="683"/>
      <c r="C40778" s="683"/>
      <c r="D40778" s="684"/>
    </row>
    <row r="40779" spans="2:4" ht="15" customHeight="1" x14ac:dyDescent="0.25">
      <c r="B40779" s="683"/>
      <c r="C40779" s="683"/>
      <c r="D40779" s="684"/>
    </row>
    <row r="40780" spans="2:4" ht="15" customHeight="1" x14ac:dyDescent="0.25">
      <c r="B40780" s="683"/>
      <c r="C40780" s="683"/>
      <c r="D40780" s="684"/>
    </row>
    <row r="40781" spans="2:4" ht="15" customHeight="1" x14ac:dyDescent="0.25">
      <c r="B40781" s="683"/>
      <c r="C40781" s="683"/>
      <c r="D40781" s="684"/>
    </row>
    <row r="40782" spans="2:4" ht="15" customHeight="1" x14ac:dyDescent="0.25">
      <c r="B40782" s="683"/>
      <c r="C40782" s="683"/>
      <c r="D40782" s="684"/>
    </row>
    <row r="40783" spans="2:4" ht="15" customHeight="1" x14ac:dyDescent="0.25">
      <c r="B40783" s="683"/>
      <c r="C40783" s="683"/>
      <c r="D40783" s="684"/>
    </row>
    <row r="40784" spans="2:4" ht="15" customHeight="1" x14ac:dyDescent="0.25">
      <c r="B40784" s="683"/>
      <c r="C40784" s="683"/>
      <c r="D40784" s="684"/>
    </row>
    <row r="40785" spans="2:4" ht="15" customHeight="1" x14ac:dyDescent="0.25">
      <c r="B40785" s="683"/>
      <c r="C40785" s="683"/>
      <c r="D40785" s="684"/>
    </row>
    <row r="40786" spans="2:4" ht="15" customHeight="1" x14ac:dyDescent="0.25">
      <c r="B40786" s="683"/>
      <c r="C40786" s="683"/>
      <c r="D40786" s="684"/>
    </row>
    <row r="40787" spans="2:4" ht="15" customHeight="1" x14ac:dyDescent="0.25">
      <c r="B40787" s="683"/>
      <c r="C40787" s="683"/>
      <c r="D40787" s="684"/>
    </row>
    <row r="40788" spans="2:4" ht="15" customHeight="1" x14ac:dyDescent="0.25">
      <c r="B40788" s="683"/>
      <c r="C40788" s="683"/>
      <c r="D40788" s="684"/>
    </row>
    <row r="40789" spans="2:4" ht="15" customHeight="1" x14ac:dyDescent="0.25">
      <c r="B40789" s="683"/>
      <c r="C40789" s="683"/>
      <c r="D40789" s="684"/>
    </row>
    <row r="40790" spans="2:4" ht="15" customHeight="1" x14ac:dyDescent="0.25">
      <c r="B40790" s="683"/>
      <c r="C40790" s="683"/>
      <c r="D40790" s="684"/>
    </row>
    <row r="40791" spans="2:4" ht="15" customHeight="1" x14ac:dyDescent="0.25">
      <c r="B40791" s="683"/>
      <c r="C40791" s="683"/>
      <c r="D40791" s="684"/>
    </row>
    <row r="40792" spans="2:4" ht="15" customHeight="1" x14ac:dyDescent="0.25">
      <c r="B40792" s="683"/>
      <c r="C40792" s="683"/>
      <c r="D40792" s="684"/>
    </row>
    <row r="40793" spans="2:4" ht="15" customHeight="1" x14ac:dyDescent="0.25">
      <c r="B40793" s="683"/>
      <c r="C40793" s="683"/>
      <c r="D40793" s="684"/>
    </row>
    <row r="40794" spans="2:4" ht="15" customHeight="1" x14ac:dyDescent="0.25">
      <c r="B40794" s="683"/>
      <c r="C40794" s="683"/>
      <c r="D40794" s="684"/>
    </row>
    <row r="40795" spans="2:4" ht="15" customHeight="1" x14ac:dyDescent="0.25">
      <c r="B40795" s="683"/>
      <c r="C40795" s="683"/>
      <c r="D40795" s="684"/>
    </row>
    <row r="40796" spans="2:4" ht="15" customHeight="1" x14ac:dyDescent="0.25">
      <c r="B40796" s="683"/>
      <c r="C40796" s="683"/>
      <c r="D40796" s="684"/>
    </row>
    <row r="40797" spans="2:4" ht="15" customHeight="1" x14ac:dyDescent="0.25">
      <c r="B40797" s="683"/>
      <c r="C40797" s="683"/>
      <c r="D40797" s="684"/>
    </row>
    <row r="40798" spans="2:4" ht="15" customHeight="1" x14ac:dyDescent="0.25">
      <c r="B40798" s="683"/>
      <c r="C40798" s="683"/>
      <c r="D40798" s="684"/>
    </row>
    <row r="40799" spans="2:4" ht="15" customHeight="1" x14ac:dyDescent="0.25">
      <c r="B40799" s="683"/>
      <c r="C40799" s="683"/>
      <c r="D40799" s="684"/>
    </row>
    <row r="40800" spans="2:4" ht="15" customHeight="1" x14ac:dyDescent="0.25">
      <c r="B40800" s="683"/>
      <c r="C40800" s="683"/>
      <c r="D40800" s="684"/>
    </row>
    <row r="40801" spans="2:4" ht="15" customHeight="1" x14ac:dyDescent="0.25">
      <c r="B40801" s="683"/>
      <c r="C40801" s="683"/>
      <c r="D40801" s="684"/>
    </row>
    <row r="40802" spans="2:4" ht="15" customHeight="1" x14ac:dyDescent="0.25">
      <c r="B40802" s="683"/>
      <c r="C40802" s="683"/>
      <c r="D40802" s="684"/>
    </row>
    <row r="40803" spans="2:4" ht="15" customHeight="1" x14ac:dyDescent="0.25">
      <c r="B40803" s="683"/>
      <c r="C40803" s="683"/>
      <c r="D40803" s="684"/>
    </row>
    <row r="40804" spans="2:4" ht="15" customHeight="1" x14ac:dyDescent="0.25">
      <c r="B40804" s="683"/>
      <c r="C40804" s="683"/>
      <c r="D40804" s="684"/>
    </row>
    <row r="40805" spans="2:4" ht="15" customHeight="1" x14ac:dyDescent="0.25">
      <c r="B40805" s="683"/>
      <c r="C40805" s="683"/>
      <c r="D40805" s="684"/>
    </row>
    <row r="40806" spans="2:4" ht="15" customHeight="1" x14ac:dyDescent="0.25">
      <c r="B40806" s="683"/>
      <c r="C40806" s="683"/>
      <c r="D40806" s="684"/>
    </row>
    <row r="40807" spans="2:4" ht="15" customHeight="1" x14ac:dyDescent="0.25">
      <c r="B40807" s="683"/>
      <c r="C40807" s="683"/>
      <c r="D40807" s="684"/>
    </row>
    <row r="40808" spans="2:4" ht="15" customHeight="1" x14ac:dyDescent="0.25">
      <c r="B40808" s="683"/>
      <c r="C40808" s="683"/>
      <c r="D40808" s="684"/>
    </row>
    <row r="40809" spans="2:4" ht="15" customHeight="1" x14ac:dyDescent="0.25">
      <c r="B40809" s="683"/>
      <c r="C40809" s="683"/>
      <c r="D40809" s="684"/>
    </row>
    <row r="40810" spans="2:4" ht="15" customHeight="1" x14ac:dyDescent="0.25">
      <c r="B40810" s="683"/>
      <c r="C40810" s="683"/>
      <c r="D40810" s="684"/>
    </row>
    <row r="40811" spans="2:4" ht="15" customHeight="1" x14ac:dyDescent="0.25">
      <c r="B40811" s="683"/>
      <c r="C40811" s="683"/>
      <c r="D40811" s="684"/>
    </row>
    <row r="40812" spans="2:4" ht="15" customHeight="1" x14ac:dyDescent="0.25">
      <c r="B40812" s="683"/>
      <c r="C40812" s="683"/>
      <c r="D40812" s="684"/>
    </row>
    <row r="40813" spans="2:4" ht="15" customHeight="1" x14ac:dyDescent="0.25">
      <c r="B40813" s="683"/>
      <c r="C40813" s="683"/>
      <c r="D40813" s="684"/>
    </row>
    <row r="40814" spans="2:4" ht="15" customHeight="1" x14ac:dyDescent="0.25">
      <c r="B40814" s="683"/>
      <c r="C40814" s="683"/>
      <c r="D40814" s="684"/>
    </row>
    <row r="40815" spans="2:4" ht="15" customHeight="1" x14ac:dyDescent="0.25">
      <c r="B40815" s="683"/>
      <c r="C40815" s="683"/>
      <c r="D40815" s="684"/>
    </row>
    <row r="40816" spans="2:4" ht="15" customHeight="1" x14ac:dyDescent="0.25">
      <c r="B40816" s="683"/>
      <c r="C40816" s="683"/>
      <c r="D40816" s="684"/>
    </row>
    <row r="40817" spans="2:4" ht="15" customHeight="1" x14ac:dyDescent="0.25">
      <c r="B40817" s="683"/>
      <c r="C40817" s="683"/>
      <c r="D40817" s="684"/>
    </row>
    <row r="40818" spans="2:4" ht="15" customHeight="1" x14ac:dyDescent="0.25">
      <c r="B40818" s="683"/>
      <c r="C40818" s="683"/>
      <c r="D40818" s="684"/>
    </row>
    <row r="40819" spans="2:4" ht="15" customHeight="1" x14ac:dyDescent="0.25">
      <c r="B40819" s="683"/>
      <c r="C40819" s="683"/>
      <c r="D40819" s="684"/>
    </row>
    <row r="40820" spans="2:4" ht="15" customHeight="1" x14ac:dyDescent="0.25">
      <c r="B40820" s="683"/>
      <c r="C40820" s="683"/>
      <c r="D40820" s="684"/>
    </row>
    <row r="40821" spans="2:4" ht="15" customHeight="1" x14ac:dyDescent="0.25">
      <c r="B40821" s="683"/>
      <c r="C40821" s="683"/>
      <c r="D40821" s="684"/>
    </row>
    <row r="40822" spans="2:4" ht="15" customHeight="1" x14ac:dyDescent="0.25">
      <c r="B40822" s="683"/>
      <c r="C40822" s="683"/>
      <c r="D40822" s="684"/>
    </row>
    <row r="40823" spans="2:4" ht="15" customHeight="1" x14ac:dyDescent="0.25">
      <c r="B40823" s="683"/>
      <c r="C40823" s="683"/>
      <c r="D40823" s="684"/>
    </row>
    <row r="40824" spans="2:4" ht="15" customHeight="1" x14ac:dyDescent="0.25">
      <c r="B40824" s="683"/>
      <c r="C40824" s="683"/>
      <c r="D40824" s="684"/>
    </row>
    <row r="40825" spans="2:4" ht="15" customHeight="1" x14ac:dyDescent="0.25">
      <c r="B40825" s="683"/>
      <c r="C40825" s="683"/>
      <c r="D40825" s="684"/>
    </row>
    <row r="40826" spans="2:4" ht="15" customHeight="1" x14ac:dyDescent="0.25">
      <c r="B40826" s="683"/>
      <c r="C40826" s="683"/>
      <c r="D40826" s="684"/>
    </row>
    <row r="40827" spans="2:4" ht="15" customHeight="1" x14ac:dyDescent="0.25">
      <c r="B40827" s="683"/>
      <c r="C40827" s="683"/>
      <c r="D40827" s="684"/>
    </row>
    <row r="40828" spans="2:4" ht="15" customHeight="1" x14ac:dyDescent="0.25">
      <c r="B40828" s="683"/>
      <c r="C40828" s="683"/>
      <c r="D40828" s="684"/>
    </row>
    <row r="40829" spans="2:4" ht="15" customHeight="1" x14ac:dyDescent="0.25">
      <c r="B40829" s="683"/>
      <c r="C40829" s="683"/>
      <c r="D40829" s="684"/>
    </row>
    <row r="40830" spans="2:4" ht="15" customHeight="1" x14ac:dyDescent="0.25">
      <c r="B40830" s="683"/>
      <c r="C40830" s="683"/>
      <c r="D40830" s="684"/>
    </row>
    <row r="40831" spans="2:4" ht="15" customHeight="1" x14ac:dyDescent="0.25">
      <c r="B40831" s="683"/>
      <c r="C40831" s="683"/>
      <c r="D40831" s="684"/>
    </row>
    <row r="40832" spans="2:4" ht="15" customHeight="1" x14ac:dyDescent="0.25">
      <c r="B40832" s="683"/>
      <c r="C40832" s="683"/>
      <c r="D40832" s="684"/>
    </row>
    <row r="40833" spans="2:4" ht="15" customHeight="1" x14ac:dyDescent="0.25">
      <c r="B40833" s="683"/>
      <c r="C40833" s="683"/>
      <c r="D40833" s="684"/>
    </row>
    <row r="40834" spans="2:4" ht="15" customHeight="1" x14ac:dyDescent="0.25">
      <c r="B40834" s="683"/>
      <c r="C40834" s="683"/>
      <c r="D40834" s="684"/>
    </row>
    <row r="40835" spans="2:4" ht="15" customHeight="1" x14ac:dyDescent="0.25">
      <c r="B40835" s="683"/>
      <c r="C40835" s="683"/>
      <c r="D40835" s="684"/>
    </row>
    <row r="40836" spans="2:4" ht="15" customHeight="1" x14ac:dyDescent="0.25">
      <c r="B40836" s="683"/>
      <c r="C40836" s="683"/>
      <c r="D40836" s="684"/>
    </row>
    <row r="40837" spans="2:4" ht="15" customHeight="1" x14ac:dyDescent="0.25">
      <c r="B40837" s="683"/>
      <c r="C40837" s="683"/>
      <c r="D40837" s="684"/>
    </row>
    <row r="40838" spans="2:4" ht="15" customHeight="1" x14ac:dyDescent="0.25">
      <c r="B40838" s="683"/>
      <c r="C40838" s="683"/>
      <c r="D40838" s="684"/>
    </row>
    <row r="40839" spans="2:4" ht="15" customHeight="1" x14ac:dyDescent="0.25">
      <c r="B40839" s="683"/>
      <c r="C40839" s="683"/>
      <c r="D40839" s="684"/>
    </row>
    <row r="40840" spans="2:4" ht="15" customHeight="1" x14ac:dyDescent="0.25">
      <c r="B40840" s="683"/>
      <c r="C40840" s="683"/>
      <c r="D40840" s="684"/>
    </row>
    <row r="40841" spans="2:4" ht="15" customHeight="1" x14ac:dyDescent="0.25">
      <c r="B40841" s="683"/>
      <c r="C40841" s="683"/>
      <c r="D40841" s="684"/>
    </row>
    <row r="40842" spans="2:4" ht="15" customHeight="1" x14ac:dyDescent="0.25">
      <c r="B40842" s="683"/>
      <c r="C40842" s="683"/>
      <c r="D40842" s="684"/>
    </row>
    <row r="40843" spans="2:4" ht="15" customHeight="1" x14ac:dyDescent="0.25">
      <c r="B40843" s="683"/>
      <c r="C40843" s="683"/>
      <c r="D40843" s="684"/>
    </row>
    <row r="40844" spans="2:4" ht="15" customHeight="1" x14ac:dyDescent="0.25">
      <c r="B40844" s="683"/>
      <c r="C40844" s="683"/>
      <c r="D40844" s="684"/>
    </row>
    <row r="40845" spans="2:4" ht="15" customHeight="1" x14ac:dyDescent="0.25">
      <c r="B40845" s="683"/>
      <c r="C40845" s="683"/>
      <c r="D40845" s="684"/>
    </row>
    <row r="40846" spans="2:4" ht="15" customHeight="1" x14ac:dyDescent="0.25">
      <c r="B40846" s="683"/>
      <c r="C40846" s="683"/>
      <c r="D40846" s="684"/>
    </row>
    <row r="40847" spans="2:4" ht="15" customHeight="1" x14ac:dyDescent="0.25">
      <c r="B40847" s="683"/>
      <c r="C40847" s="683"/>
      <c r="D40847" s="684"/>
    </row>
    <row r="40848" spans="2:4" ht="15" customHeight="1" x14ac:dyDescent="0.25">
      <c r="B40848" s="683"/>
      <c r="C40848" s="683"/>
      <c r="D40848" s="684"/>
    </row>
    <row r="40849" spans="2:4" ht="15" customHeight="1" x14ac:dyDescent="0.25">
      <c r="B40849" s="683"/>
      <c r="C40849" s="683"/>
      <c r="D40849" s="684"/>
    </row>
    <row r="40850" spans="2:4" ht="15" customHeight="1" x14ac:dyDescent="0.25">
      <c r="B40850" s="683"/>
      <c r="C40850" s="683"/>
      <c r="D40850" s="684"/>
    </row>
    <row r="40851" spans="2:4" ht="15" customHeight="1" x14ac:dyDescent="0.25">
      <c r="B40851" s="683"/>
      <c r="C40851" s="683"/>
      <c r="D40851" s="684"/>
    </row>
    <row r="40852" spans="2:4" ht="15" customHeight="1" x14ac:dyDescent="0.25">
      <c r="B40852" s="683"/>
      <c r="C40852" s="683"/>
      <c r="D40852" s="684"/>
    </row>
    <row r="40853" spans="2:4" ht="15" customHeight="1" x14ac:dyDescent="0.25">
      <c r="B40853" s="683"/>
      <c r="C40853" s="683"/>
      <c r="D40853" s="684"/>
    </row>
    <row r="40854" spans="2:4" ht="15" customHeight="1" x14ac:dyDescent="0.25">
      <c r="B40854" s="683"/>
      <c r="C40854" s="683"/>
      <c r="D40854" s="684"/>
    </row>
    <row r="40855" spans="2:4" ht="15" customHeight="1" x14ac:dyDescent="0.25">
      <c r="B40855" s="683"/>
      <c r="C40855" s="683"/>
      <c r="D40855" s="684"/>
    </row>
    <row r="40856" spans="2:4" ht="15" customHeight="1" x14ac:dyDescent="0.25">
      <c r="B40856" s="683"/>
      <c r="C40856" s="683"/>
      <c r="D40856" s="684"/>
    </row>
    <row r="40857" spans="2:4" ht="15" customHeight="1" x14ac:dyDescent="0.25">
      <c r="B40857" s="683"/>
      <c r="C40857" s="683"/>
      <c r="D40857" s="684"/>
    </row>
    <row r="40858" spans="2:4" ht="15" customHeight="1" x14ac:dyDescent="0.25">
      <c r="B40858" s="683"/>
      <c r="C40858" s="683"/>
      <c r="D40858" s="684"/>
    </row>
    <row r="40859" spans="2:4" ht="15" customHeight="1" x14ac:dyDescent="0.25">
      <c r="B40859" s="683"/>
      <c r="C40859" s="683"/>
      <c r="D40859" s="684"/>
    </row>
    <row r="40860" spans="2:4" ht="15" customHeight="1" x14ac:dyDescent="0.25">
      <c r="B40860" s="683"/>
      <c r="C40860" s="683"/>
      <c r="D40860" s="684"/>
    </row>
    <row r="40861" spans="2:4" ht="15" customHeight="1" x14ac:dyDescent="0.25">
      <c r="B40861" s="683"/>
      <c r="C40861" s="683"/>
      <c r="D40861" s="684"/>
    </row>
    <row r="40862" spans="2:4" ht="15" customHeight="1" x14ac:dyDescent="0.25">
      <c r="B40862" s="683"/>
      <c r="C40862" s="683"/>
      <c r="D40862" s="684"/>
    </row>
    <row r="40863" spans="2:4" ht="15" customHeight="1" x14ac:dyDescent="0.25">
      <c r="B40863" s="683"/>
      <c r="C40863" s="683"/>
      <c r="D40863" s="684"/>
    </row>
    <row r="40864" spans="2:4" ht="15" customHeight="1" x14ac:dyDescent="0.25">
      <c r="B40864" s="683"/>
      <c r="C40864" s="683"/>
      <c r="D40864" s="684"/>
    </row>
    <row r="40865" spans="2:4" ht="15" customHeight="1" x14ac:dyDescent="0.25">
      <c r="B40865" s="683"/>
      <c r="C40865" s="683"/>
      <c r="D40865" s="684"/>
    </row>
    <row r="40866" spans="2:4" ht="15" customHeight="1" x14ac:dyDescent="0.25">
      <c r="B40866" s="683"/>
      <c r="C40866" s="683"/>
      <c r="D40866" s="684"/>
    </row>
    <row r="40867" spans="2:4" ht="15" customHeight="1" x14ac:dyDescent="0.25">
      <c r="B40867" s="683"/>
      <c r="C40867" s="683"/>
      <c r="D40867" s="684"/>
    </row>
    <row r="40868" spans="2:4" ht="15" customHeight="1" x14ac:dyDescent="0.25">
      <c r="B40868" s="683"/>
      <c r="C40868" s="683"/>
      <c r="D40868" s="684"/>
    </row>
    <row r="40869" spans="2:4" ht="15" customHeight="1" x14ac:dyDescent="0.25">
      <c r="B40869" s="683"/>
      <c r="C40869" s="683"/>
      <c r="D40869" s="684"/>
    </row>
    <row r="40870" spans="2:4" ht="15" customHeight="1" x14ac:dyDescent="0.25">
      <c r="B40870" s="683"/>
      <c r="C40870" s="683"/>
      <c r="D40870" s="684"/>
    </row>
    <row r="40871" spans="2:4" ht="15" customHeight="1" x14ac:dyDescent="0.25">
      <c r="B40871" s="683"/>
      <c r="C40871" s="683"/>
      <c r="D40871" s="684"/>
    </row>
    <row r="40872" spans="2:4" ht="15" customHeight="1" x14ac:dyDescent="0.25">
      <c r="B40872" s="683"/>
      <c r="C40872" s="683"/>
      <c r="D40872" s="684"/>
    </row>
    <row r="40873" spans="2:4" ht="15" customHeight="1" x14ac:dyDescent="0.25">
      <c r="B40873" s="683"/>
      <c r="C40873" s="683"/>
      <c r="D40873" s="684"/>
    </row>
    <row r="40874" spans="2:4" ht="15" customHeight="1" x14ac:dyDescent="0.25">
      <c r="B40874" s="683"/>
      <c r="C40874" s="683"/>
      <c r="D40874" s="684"/>
    </row>
    <row r="40875" spans="2:4" ht="15" customHeight="1" x14ac:dyDescent="0.25">
      <c r="B40875" s="683"/>
      <c r="C40875" s="683"/>
      <c r="D40875" s="684"/>
    </row>
    <row r="40876" spans="2:4" ht="15" customHeight="1" x14ac:dyDescent="0.25">
      <c r="B40876" s="683"/>
      <c r="C40876" s="683"/>
      <c r="D40876" s="684"/>
    </row>
    <row r="40877" spans="2:4" ht="15" customHeight="1" x14ac:dyDescent="0.25">
      <c r="B40877" s="683"/>
      <c r="C40877" s="683"/>
      <c r="D40877" s="684"/>
    </row>
    <row r="40878" spans="2:4" ht="15" customHeight="1" x14ac:dyDescent="0.25">
      <c r="B40878" s="683"/>
      <c r="C40878" s="683"/>
      <c r="D40878" s="684"/>
    </row>
    <row r="40879" spans="2:4" ht="15" customHeight="1" x14ac:dyDescent="0.25">
      <c r="B40879" s="683"/>
      <c r="C40879" s="683"/>
      <c r="D40879" s="684"/>
    </row>
    <row r="40880" spans="2:4" ht="15" customHeight="1" x14ac:dyDescent="0.25">
      <c r="B40880" s="683"/>
      <c r="C40880" s="683"/>
      <c r="D40880" s="684"/>
    </row>
    <row r="40881" spans="2:4" ht="15" customHeight="1" x14ac:dyDescent="0.25">
      <c r="B40881" s="683"/>
      <c r="C40881" s="683"/>
      <c r="D40881" s="684"/>
    </row>
    <row r="40882" spans="2:4" ht="15" customHeight="1" x14ac:dyDescent="0.25">
      <c r="B40882" s="683"/>
      <c r="C40882" s="683"/>
      <c r="D40882" s="684"/>
    </row>
    <row r="40883" spans="2:4" ht="15" customHeight="1" x14ac:dyDescent="0.25">
      <c r="B40883" s="683"/>
      <c r="C40883" s="683"/>
      <c r="D40883" s="684"/>
    </row>
    <row r="40884" spans="2:4" ht="15" customHeight="1" x14ac:dyDescent="0.25">
      <c r="B40884" s="683"/>
      <c r="C40884" s="683"/>
      <c r="D40884" s="684"/>
    </row>
    <row r="40885" spans="2:4" ht="15" customHeight="1" x14ac:dyDescent="0.25">
      <c r="B40885" s="683"/>
      <c r="C40885" s="683"/>
      <c r="D40885" s="684"/>
    </row>
    <row r="40886" spans="2:4" ht="15" customHeight="1" x14ac:dyDescent="0.25">
      <c r="B40886" s="683"/>
      <c r="C40886" s="683"/>
      <c r="D40886" s="684"/>
    </row>
    <row r="40887" spans="2:4" ht="15" customHeight="1" x14ac:dyDescent="0.25">
      <c r="B40887" s="683"/>
      <c r="C40887" s="683"/>
      <c r="D40887" s="684"/>
    </row>
    <row r="40888" spans="2:4" ht="15" customHeight="1" x14ac:dyDescent="0.25">
      <c r="B40888" s="683"/>
      <c r="C40888" s="683"/>
      <c r="D40888" s="684"/>
    </row>
    <row r="40889" spans="2:4" ht="15" customHeight="1" x14ac:dyDescent="0.25">
      <c r="B40889" s="683"/>
      <c r="C40889" s="683"/>
      <c r="D40889" s="684"/>
    </row>
    <row r="40890" spans="2:4" ht="15" customHeight="1" x14ac:dyDescent="0.25">
      <c r="B40890" s="683"/>
      <c r="C40890" s="683"/>
      <c r="D40890" s="684"/>
    </row>
    <row r="40891" spans="2:4" ht="15" customHeight="1" x14ac:dyDescent="0.25">
      <c r="B40891" s="683"/>
      <c r="C40891" s="683"/>
      <c r="D40891" s="684"/>
    </row>
    <row r="40892" spans="2:4" ht="15" customHeight="1" x14ac:dyDescent="0.25">
      <c r="B40892" s="683"/>
      <c r="C40892" s="683"/>
      <c r="D40892" s="684"/>
    </row>
    <row r="40893" spans="2:4" ht="15" customHeight="1" x14ac:dyDescent="0.25">
      <c r="B40893" s="683"/>
      <c r="C40893" s="683"/>
      <c r="D40893" s="684"/>
    </row>
    <row r="40894" spans="2:4" ht="15" customHeight="1" x14ac:dyDescent="0.25">
      <c r="B40894" s="683"/>
      <c r="C40894" s="683"/>
      <c r="D40894" s="684"/>
    </row>
    <row r="40895" spans="2:4" ht="15" customHeight="1" x14ac:dyDescent="0.25">
      <c r="B40895" s="683"/>
      <c r="C40895" s="683"/>
      <c r="D40895" s="684"/>
    </row>
    <row r="40896" spans="2:4" ht="15" customHeight="1" x14ac:dyDescent="0.25">
      <c r="B40896" s="683"/>
      <c r="C40896" s="683"/>
      <c r="D40896" s="684"/>
    </row>
    <row r="40897" spans="2:4" ht="15" customHeight="1" x14ac:dyDescent="0.25">
      <c r="B40897" s="683"/>
      <c r="C40897" s="683"/>
      <c r="D40897" s="684"/>
    </row>
    <row r="40898" spans="2:4" ht="15" customHeight="1" x14ac:dyDescent="0.25">
      <c r="B40898" s="683"/>
      <c r="C40898" s="683"/>
      <c r="D40898" s="684"/>
    </row>
    <row r="40899" spans="2:4" ht="15" customHeight="1" x14ac:dyDescent="0.25">
      <c r="B40899" s="683"/>
      <c r="C40899" s="683"/>
      <c r="D40899" s="684"/>
    </row>
    <row r="40900" spans="2:4" ht="15" customHeight="1" x14ac:dyDescent="0.25">
      <c r="B40900" s="683"/>
      <c r="C40900" s="683"/>
      <c r="D40900" s="684"/>
    </row>
    <row r="40901" spans="2:4" ht="15" customHeight="1" x14ac:dyDescent="0.25">
      <c r="B40901" s="683"/>
      <c r="C40901" s="683"/>
      <c r="D40901" s="684"/>
    </row>
    <row r="40902" spans="2:4" ht="15" customHeight="1" x14ac:dyDescent="0.25">
      <c r="B40902" s="683"/>
      <c r="C40902" s="683"/>
      <c r="D40902" s="684"/>
    </row>
    <row r="40903" spans="2:4" ht="15" customHeight="1" x14ac:dyDescent="0.25">
      <c r="B40903" s="683"/>
      <c r="C40903" s="683"/>
      <c r="D40903" s="684"/>
    </row>
    <row r="40904" spans="2:4" ht="15" customHeight="1" x14ac:dyDescent="0.25">
      <c r="B40904" s="683"/>
      <c r="C40904" s="683"/>
      <c r="D40904" s="684"/>
    </row>
    <row r="40905" spans="2:4" ht="15" customHeight="1" x14ac:dyDescent="0.25">
      <c r="B40905" s="683"/>
      <c r="C40905" s="683"/>
      <c r="D40905" s="684"/>
    </row>
    <row r="40906" spans="2:4" ht="15" customHeight="1" x14ac:dyDescent="0.25">
      <c r="B40906" s="683"/>
      <c r="C40906" s="683"/>
      <c r="D40906" s="684"/>
    </row>
    <row r="40907" spans="2:4" ht="15" customHeight="1" x14ac:dyDescent="0.25">
      <c r="B40907" s="683"/>
      <c r="C40907" s="683"/>
      <c r="D40907" s="684"/>
    </row>
    <row r="40908" spans="2:4" ht="15" customHeight="1" x14ac:dyDescent="0.25">
      <c r="B40908" s="683"/>
      <c r="C40908" s="683"/>
      <c r="D40908" s="684"/>
    </row>
    <row r="40909" spans="2:4" ht="15" customHeight="1" x14ac:dyDescent="0.25">
      <c r="B40909" s="683"/>
      <c r="C40909" s="683"/>
      <c r="D40909" s="684"/>
    </row>
    <row r="40910" spans="2:4" ht="15" customHeight="1" x14ac:dyDescent="0.25">
      <c r="B40910" s="683"/>
      <c r="C40910" s="683"/>
      <c r="D40910" s="684"/>
    </row>
    <row r="40911" spans="2:4" ht="15" customHeight="1" x14ac:dyDescent="0.25">
      <c r="B40911" s="683"/>
      <c r="C40911" s="683"/>
      <c r="D40911" s="684"/>
    </row>
    <row r="40912" spans="2:4" ht="15" customHeight="1" x14ac:dyDescent="0.25">
      <c r="B40912" s="683"/>
      <c r="C40912" s="683"/>
      <c r="D40912" s="684"/>
    </row>
    <row r="40913" spans="2:4" ht="15" customHeight="1" x14ac:dyDescent="0.25">
      <c r="B40913" s="683"/>
      <c r="C40913" s="683"/>
      <c r="D40913" s="684"/>
    </row>
    <row r="40914" spans="2:4" ht="15" customHeight="1" x14ac:dyDescent="0.25">
      <c r="B40914" s="683"/>
      <c r="C40914" s="683"/>
      <c r="D40914" s="684"/>
    </row>
    <row r="40915" spans="2:4" ht="15" customHeight="1" x14ac:dyDescent="0.25">
      <c r="B40915" s="683"/>
      <c r="C40915" s="683"/>
      <c r="D40915" s="684"/>
    </row>
    <row r="40916" spans="2:4" ht="15" customHeight="1" x14ac:dyDescent="0.25">
      <c r="B40916" s="683"/>
      <c r="C40916" s="683"/>
      <c r="D40916" s="684"/>
    </row>
    <row r="40917" spans="2:4" ht="15" customHeight="1" x14ac:dyDescent="0.25">
      <c r="B40917" s="683"/>
      <c r="C40917" s="683"/>
      <c r="D40917" s="684"/>
    </row>
    <row r="40918" spans="2:4" ht="15" customHeight="1" x14ac:dyDescent="0.25">
      <c r="B40918" s="683"/>
      <c r="C40918" s="683"/>
      <c r="D40918" s="684"/>
    </row>
    <row r="40919" spans="2:4" ht="15" customHeight="1" x14ac:dyDescent="0.25">
      <c r="B40919" s="683"/>
      <c r="C40919" s="683"/>
      <c r="D40919" s="684"/>
    </row>
    <row r="40920" spans="2:4" ht="15" customHeight="1" x14ac:dyDescent="0.25">
      <c r="B40920" s="683"/>
      <c r="C40920" s="683"/>
      <c r="D40920" s="684"/>
    </row>
    <row r="40921" spans="2:4" ht="15" customHeight="1" x14ac:dyDescent="0.25">
      <c r="B40921" s="683"/>
      <c r="C40921" s="683"/>
      <c r="D40921" s="684"/>
    </row>
    <row r="40922" spans="2:4" ht="15" customHeight="1" x14ac:dyDescent="0.25">
      <c r="B40922" s="683"/>
      <c r="C40922" s="683"/>
      <c r="D40922" s="684"/>
    </row>
    <row r="40923" spans="2:4" ht="15" customHeight="1" x14ac:dyDescent="0.25">
      <c r="B40923" s="683"/>
      <c r="C40923" s="683"/>
      <c r="D40923" s="684"/>
    </row>
    <row r="40924" spans="2:4" ht="15" customHeight="1" x14ac:dyDescent="0.25">
      <c r="B40924" s="683"/>
      <c r="C40924" s="683"/>
      <c r="D40924" s="684"/>
    </row>
    <row r="40925" spans="2:4" ht="15" customHeight="1" x14ac:dyDescent="0.25">
      <c r="B40925" s="683"/>
      <c r="C40925" s="683"/>
      <c r="D40925" s="684"/>
    </row>
    <row r="40926" spans="2:4" ht="15" customHeight="1" x14ac:dyDescent="0.25">
      <c r="B40926" s="683"/>
      <c r="C40926" s="683"/>
      <c r="D40926" s="684"/>
    </row>
    <row r="40927" spans="2:4" ht="15" customHeight="1" x14ac:dyDescent="0.25">
      <c r="B40927" s="683"/>
      <c r="C40927" s="683"/>
      <c r="D40927" s="684"/>
    </row>
    <row r="40928" spans="2:4" ht="15" customHeight="1" x14ac:dyDescent="0.25">
      <c r="B40928" s="683"/>
      <c r="C40928" s="683"/>
      <c r="D40928" s="684"/>
    </row>
    <row r="40929" spans="2:4" ht="15" customHeight="1" x14ac:dyDescent="0.25">
      <c r="B40929" s="683"/>
      <c r="C40929" s="683"/>
      <c r="D40929" s="684"/>
    </row>
    <row r="40930" spans="2:4" ht="15" customHeight="1" x14ac:dyDescent="0.25">
      <c r="B40930" s="683"/>
      <c r="C40930" s="683"/>
      <c r="D40930" s="684"/>
    </row>
    <row r="40931" spans="2:4" ht="15" customHeight="1" x14ac:dyDescent="0.25">
      <c r="B40931" s="683"/>
      <c r="C40931" s="683"/>
      <c r="D40931" s="684"/>
    </row>
    <row r="40932" spans="2:4" ht="15" customHeight="1" x14ac:dyDescent="0.25">
      <c r="B40932" s="683"/>
      <c r="C40932" s="683"/>
      <c r="D40932" s="684"/>
    </row>
    <row r="40933" spans="2:4" ht="15" customHeight="1" x14ac:dyDescent="0.25">
      <c r="B40933" s="683"/>
      <c r="C40933" s="683"/>
      <c r="D40933" s="684"/>
    </row>
    <row r="40934" spans="2:4" ht="15" customHeight="1" x14ac:dyDescent="0.25">
      <c r="B40934" s="683"/>
      <c r="C40934" s="683"/>
      <c r="D40934" s="684"/>
    </row>
    <row r="40935" spans="2:4" ht="15" customHeight="1" x14ac:dyDescent="0.25">
      <c r="B40935" s="683"/>
      <c r="C40935" s="683"/>
      <c r="D40935" s="684"/>
    </row>
    <row r="40936" spans="2:4" ht="15" customHeight="1" x14ac:dyDescent="0.25">
      <c r="B40936" s="683"/>
      <c r="C40936" s="683"/>
      <c r="D40936" s="684"/>
    </row>
    <row r="40937" spans="2:4" ht="15" customHeight="1" x14ac:dyDescent="0.25">
      <c r="B40937" s="683"/>
      <c r="C40937" s="683"/>
      <c r="D40937" s="684"/>
    </row>
    <row r="40938" spans="2:4" ht="15" customHeight="1" x14ac:dyDescent="0.25">
      <c r="B40938" s="683"/>
      <c r="C40938" s="683"/>
      <c r="D40938" s="684"/>
    </row>
    <row r="40939" spans="2:4" ht="15" customHeight="1" x14ac:dyDescent="0.25">
      <c r="B40939" s="683"/>
      <c r="C40939" s="683"/>
      <c r="D40939" s="684"/>
    </row>
    <row r="40940" spans="2:4" ht="15" customHeight="1" x14ac:dyDescent="0.25">
      <c r="B40940" s="683"/>
      <c r="C40940" s="683"/>
      <c r="D40940" s="684"/>
    </row>
    <row r="40941" spans="2:4" ht="15" customHeight="1" x14ac:dyDescent="0.25">
      <c r="B40941" s="683"/>
      <c r="C40941" s="683"/>
      <c r="D40941" s="684"/>
    </row>
    <row r="40942" spans="2:4" ht="15" customHeight="1" x14ac:dyDescent="0.25">
      <c r="B40942" s="683"/>
      <c r="C40942" s="683"/>
      <c r="D40942" s="684"/>
    </row>
    <row r="40943" spans="2:4" ht="15" customHeight="1" x14ac:dyDescent="0.25">
      <c r="B40943" s="683"/>
      <c r="C40943" s="683"/>
      <c r="D40943" s="684"/>
    </row>
    <row r="40944" spans="2:4" ht="15" customHeight="1" x14ac:dyDescent="0.25">
      <c r="B40944" s="683"/>
      <c r="C40944" s="683"/>
      <c r="D40944" s="684"/>
    </row>
    <row r="40945" spans="2:4" ht="15" customHeight="1" x14ac:dyDescent="0.25">
      <c r="B40945" s="683"/>
      <c r="C40945" s="683"/>
      <c r="D40945" s="684"/>
    </row>
    <row r="40946" spans="2:4" ht="15" customHeight="1" x14ac:dyDescent="0.25">
      <c r="B40946" s="683"/>
      <c r="C40946" s="683"/>
      <c r="D40946" s="684"/>
    </row>
    <row r="40947" spans="2:4" ht="15" customHeight="1" x14ac:dyDescent="0.25">
      <c r="B40947" s="683"/>
      <c r="C40947" s="683"/>
      <c r="D40947" s="684"/>
    </row>
    <row r="40948" spans="2:4" ht="15" customHeight="1" x14ac:dyDescent="0.25">
      <c r="B40948" s="683"/>
      <c r="C40948" s="683"/>
      <c r="D40948" s="684"/>
    </row>
    <row r="40949" spans="2:4" ht="15" customHeight="1" x14ac:dyDescent="0.25">
      <c r="B40949" s="683"/>
      <c r="C40949" s="683"/>
      <c r="D40949" s="684"/>
    </row>
    <row r="40950" spans="2:4" ht="15" customHeight="1" x14ac:dyDescent="0.25">
      <c r="B40950" s="683"/>
      <c r="C40950" s="683"/>
      <c r="D40950" s="684"/>
    </row>
    <row r="40951" spans="2:4" ht="15" customHeight="1" x14ac:dyDescent="0.25">
      <c r="B40951" s="683"/>
      <c r="C40951" s="683"/>
      <c r="D40951" s="684"/>
    </row>
    <row r="40952" spans="2:4" ht="15" customHeight="1" x14ac:dyDescent="0.25">
      <c r="B40952" s="683"/>
      <c r="C40952" s="683"/>
      <c r="D40952" s="684"/>
    </row>
    <row r="40953" spans="2:4" ht="15" customHeight="1" x14ac:dyDescent="0.25">
      <c r="B40953" s="683"/>
      <c r="C40953" s="683"/>
      <c r="D40953" s="684"/>
    </row>
    <row r="40954" spans="2:4" ht="15" customHeight="1" x14ac:dyDescent="0.25">
      <c r="B40954" s="683"/>
      <c r="C40954" s="683"/>
      <c r="D40954" s="684"/>
    </row>
    <row r="40955" spans="2:4" ht="15" customHeight="1" x14ac:dyDescent="0.25">
      <c r="B40955" s="683"/>
      <c r="C40955" s="683"/>
      <c r="D40955" s="684"/>
    </row>
    <row r="40956" spans="2:4" ht="15" customHeight="1" x14ac:dyDescent="0.25">
      <c r="B40956" s="683"/>
      <c r="C40956" s="683"/>
      <c r="D40956" s="684"/>
    </row>
    <row r="40957" spans="2:4" ht="15" customHeight="1" x14ac:dyDescent="0.25">
      <c r="B40957" s="683"/>
      <c r="C40957" s="683"/>
      <c r="D40957" s="684"/>
    </row>
    <row r="40958" spans="2:4" ht="15" customHeight="1" x14ac:dyDescent="0.25">
      <c r="B40958" s="683"/>
      <c r="C40958" s="683"/>
      <c r="D40958" s="684"/>
    </row>
    <row r="40959" spans="2:4" ht="15" customHeight="1" x14ac:dyDescent="0.25">
      <c r="B40959" s="683"/>
      <c r="C40959" s="683"/>
      <c r="D40959" s="684"/>
    </row>
    <row r="40960" spans="2:4" ht="15" customHeight="1" x14ac:dyDescent="0.25">
      <c r="B40960" s="683"/>
      <c r="C40960" s="683"/>
      <c r="D40960" s="684"/>
    </row>
    <row r="40961" spans="2:4" ht="15" customHeight="1" x14ac:dyDescent="0.25">
      <c r="B40961" s="683"/>
      <c r="C40961" s="683"/>
      <c r="D40961" s="684"/>
    </row>
    <row r="40962" spans="2:4" ht="15" customHeight="1" x14ac:dyDescent="0.25">
      <c r="B40962" s="683"/>
      <c r="C40962" s="683"/>
      <c r="D40962" s="684"/>
    </row>
    <row r="40963" spans="2:4" ht="15" customHeight="1" x14ac:dyDescent="0.25">
      <c r="B40963" s="683"/>
      <c r="C40963" s="683"/>
      <c r="D40963" s="684"/>
    </row>
    <row r="40964" spans="2:4" ht="15" customHeight="1" x14ac:dyDescent="0.25">
      <c r="B40964" s="683"/>
      <c r="C40964" s="683"/>
      <c r="D40964" s="684"/>
    </row>
    <row r="40965" spans="2:4" ht="15" customHeight="1" x14ac:dyDescent="0.25">
      <c r="B40965" s="683"/>
      <c r="C40965" s="683"/>
      <c r="D40965" s="684"/>
    </row>
    <row r="40966" spans="2:4" ht="15" customHeight="1" x14ac:dyDescent="0.25">
      <c r="B40966" s="683"/>
      <c r="C40966" s="683"/>
      <c r="D40966" s="684"/>
    </row>
    <row r="40967" spans="2:4" ht="15" customHeight="1" x14ac:dyDescent="0.25">
      <c r="B40967" s="683"/>
      <c r="C40967" s="683"/>
      <c r="D40967" s="684"/>
    </row>
    <row r="40968" spans="2:4" ht="15" customHeight="1" x14ac:dyDescent="0.25">
      <c r="B40968" s="683"/>
      <c r="C40968" s="683"/>
      <c r="D40968" s="684"/>
    </row>
    <row r="40969" spans="2:4" ht="15" customHeight="1" x14ac:dyDescent="0.25">
      <c r="B40969" s="683"/>
      <c r="C40969" s="683"/>
      <c r="D40969" s="684"/>
    </row>
    <row r="40970" spans="2:4" ht="15" customHeight="1" x14ac:dyDescent="0.25">
      <c r="B40970" s="683"/>
      <c r="C40970" s="683"/>
      <c r="D40970" s="684"/>
    </row>
    <row r="40971" spans="2:4" ht="15" customHeight="1" x14ac:dyDescent="0.25">
      <c r="B40971" s="683"/>
      <c r="C40971" s="683"/>
      <c r="D40971" s="684"/>
    </row>
    <row r="40972" spans="2:4" ht="15" customHeight="1" x14ac:dyDescent="0.25">
      <c r="B40972" s="683"/>
      <c r="C40972" s="683"/>
      <c r="D40972" s="684"/>
    </row>
    <row r="40973" spans="2:4" ht="15" customHeight="1" x14ac:dyDescent="0.25">
      <c r="B40973" s="683"/>
      <c r="C40973" s="683"/>
      <c r="D40973" s="684"/>
    </row>
    <row r="40974" spans="2:4" ht="15" customHeight="1" x14ac:dyDescent="0.25">
      <c r="B40974" s="683"/>
      <c r="C40974" s="683"/>
      <c r="D40974" s="684"/>
    </row>
    <row r="40975" spans="2:4" ht="15" customHeight="1" x14ac:dyDescent="0.25">
      <c r="B40975" s="683"/>
      <c r="C40975" s="683"/>
      <c r="D40975" s="684"/>
    </row>
    <row r="40976" spans="2:4" ht="15" customHeight="1" x14ac:dyDescent="0.25">
      <c r="B40976" s="683"/>
      <c r="C40976" s="683"/>
      <c r="D40976" s="684"/>
    </row>
    <row r="40977" spans="2:4" ht="15" customHeight="1" x14ac:dyDescent="0.25">
      <c r="B40977" s="683"/>
      <c r="C40977" s="683"/>
      <c r="D40977" s="684"/>
    </row>
    <row r="40978" spans="2:4" ht="15" customHeight="1" x14ac:dyDescent="0.25">
      <c r="B40978" s="683"/>
      <c r="C40978" s="683"/>
      <c r="D40978" s="684"/>
    </row>
    <row r="40979" spans="2:4" ht="15" customHeight="1" x14ac:dyDescent="0.25">
      <c r="B40979" s="683"/>
      <c r="C40979" s="683"/>
      <c r="D40979" s="684"/>
    </row>
    <row r="40980" spans="2:4" ht="15" customHeight="1" x14ac:dyDescent="0.25">
      <c r="B40980" s="683"/>
      <c r="C40980" s="683"/>
      <c r="D40980" s="684"/>
    </row>
    <row r="40981" spans="2:4" ht="15" customHeight="1" x14ac:dyDescent="0.25">
      <c r="B40981" s="683"/>
      <c r="C40981" s="683"/>
      <c r="D40981" s="684"/>
    </row>
    <row r="40982" spans="2:4" ht="15" customHeight="1" x14ac:dyDescent="0.25">
      <c r="B40982" s="683"/>
      <c r="C40982" s="683"/>
      <c r="D40982" s="684"/>
    </row>
    <row r="40983" spans="2:4" ht="15" customHeight="1" x14ac:dyDescent="0.25">
      <c r="B40983" s="683"/>
      <c r="C40983" s="683"/>
      <c r="D40983" s="684"/>
    </row>
    <row r="40984" spans="2:4" ht="15" customHeight="1" x14ac:dyDescent="0.25">
      <c r="B40984" s="683"/>
      <c r="C40984" s="683"/>
      <c r="D40984" s="684"/>
    </row>
    <row r="40985" spans="2:4" ht="15" customHeight="1" x14ac:dyDescent="0.25">
      <c r="B40985" s="683"/>
      <c r="C40985" s="683"/>
      <c r="D40985" s="684"/>
    </row>
    <row r="40986" spans="2:4" ht="15" customHeight="1" x14ac:dyDescent="0.25">
      <c r="B40986" s="683"/>
      <c r="C40986" s="683"/>
      <c r="D40986" s="684"/>
    </row>
    <row r="40987" spans="2:4" ht="15" customHeight="1" x14ac:dyDescent="0.25">
      <c r="B40987" s="683"/>
      <c r="C40987" s="683"/>
      <c r="D40987" s="684"/>
    </row>
    <row r="40988" spans="2:4" ht="15" customHeight="1" x14ac:dyDescent="0.25">
      <c r="B40988" s="683"/>
      <c r="C40988" s="683"/>
      <c r="D40988" s="684"/>
    </row>
    <row r="40989" spans="2:4" ht="15" customHeight="1" x14ac:dyDescent="0.25">
      <c r="B40989" s="683"/>
      <c r="C40989" s="683"/>
      <c r="D40989" s="684"/>
    </row>
    <row r="40990" spans="2:4" ht="15" customHeight="1" x14ac:dyDescent="0.25">
      <c r="B40990" s="683"/>
      <c r="C40990" s="683"/>
      <c r="D40990" s="684"/>
    </row>
    <row r="40991" spans="2:4" ht="15" customHeight="1" x14ac:dyDescent="0.25">
      <c r="B40991" s="683"/>
      <c r="C40991" s="683"/>
      <c r="D40991" s="684"/>
    </row>
    <row r="40992" spans="2:4" ht="15" customHeight="1" x14ac:dyDescent="0.25">
      <c r="B40992" s="683"/>
      <c r="C40992" s="683"/>
      <c r="D40992" s="684"/>
    </row>
    <row r="40993" spans="2:4" ht="15" customHeight="1" x14ac:dyDescent="0.25">
      <c r="B40993" s="683"/>
      <c r="C40993" s="683"/>
      <c r="D40993" s="684"/>
    </row>
    <row r="40994" spans="2:4" ht="15" customHeight="1" x14ac:dyDescent="0.25">
      <c r="B40994" s="683"/>
      <c r="C40994" s="683"/>
      <c r="D40994" s="684"/>
    </row>
    <row r="40995" spans="2:4" ht="15" customHeight="1" x14ac:dyDescent="0.25">
      <c r="B40995" s="683"/>
      <c r="C40995" s="683"/>
      <c r="D40995" s="684"/>
    </row>
    <row r="40996" spans="2:4" ht="15" customHeight="1" x14ac:dyDescent="0.25">
      <c r="B40996" s="683"/>
      <c r="C40996" s="683"/>
      <c r="D40996" s="684"/>
    </row>
    <row r="40997" spans="2:4" ht="15" customHeight="1" x14ac:dyDescent="0.25">
      <c r="B40997" s="683"/>
      <c r="C40997" s="683"/>
      <c r="D40997" s="684"/>
    </row>
    <row r="40998" spans="2:4" ht="15" customHeight="1" x14ac:dyDescent="0.25">
      <c r="B40998" s="683"/>
      <c r="C40998" s="683"/>
      <c r="D40998" s="684"/>
    </row>
    <row r="40999" spans="2:4" ht="15" customHeight="1" x14ac:dyDescent="0.25">
      <c r="B40999" s="683"/>
      <c r="C40999" s="683"/>
      <c r="D40999" s="684"/>
    </row>
    <row r="41000" spans="2:4" ht="15" customHeight="1" x14ac:dyDescent="0.25">
      <c r="B41000" s="683"/>
      <c r="C41000" s="683"/>
      <c r="D41000" s="684"/>
    </row>
    <row r="41001" spans="2:4" ht="15" customHeight="1" x14ac:dyDescent="0.25">
      <c r="B41001" s="683"/>
      <c r="C41001" s="683"/>
      <c r="D41001" s="684"/>
    </row>
    <row r="41002" spans="2:4" ht="15" customHeight="1" x14ac:dyDescent="0.25">
      <c r="B41002" s="683"/>
      <c r="C41002" s="683"/>
      <c r="D41002" s="684"/>
    </row>
    <row r="41003" spans="2:4" ht="15" customHeight="1" x14ac:dyDescent="0.25">
      <c r="B41003" s="683"/>
      <c r="C41003" s="683"/>
      <c r="D41003" s="684"/>
    </row>
    <row r="41004" spans="2:4" ht="15" customHeight="1" x14ac:dyDescent="0.25">
      <c r="B41004" s="683"/>
      <c r="C41004" s="683"/>
      <c r="D41004" s="684"/>
    </row>
    <row r="41005" spans="2:4" ht="15" customHeight="1" x14ac:dyDescent="0.25">
      <c r="B41005" s="683"/>
      <c r="C41005" s="683"/>
      <c r="D41005" s="684"/>
    </row>
    <row r="41006" spans="2:4" ht="15" customHeight="1" x14ac:dyDescent="0.25">
      <c r="B41006" s="683"/>
      <c r="C41006" s="683"/>
      <c r="D41006" s="684"/>
    </row>
    <row r="41007" spans="2:4" ht="15" customHeight="1" x14ac:dyDescent="0.25">
      <c r="B41007" s="683"/>
      <c r="C41007" s="683"/>
      <c r="D41007" s="684"/>
    </row>
    <row r="41008" spans="2:4" ht="15" customHeight="1" x14ac:dyDescent="0.25">
      <c r="B41008" s="683"/>
      <c r="C41008" s="683"/>
      <c r="D41008" s="684"/>
    </row>
    <row r="41009" spans="2:4" ht="15" customHeight="1" x14ac:dyDescent="0.25">
      <c r="B41009" s="683"/>
      <c r="C41009" s="683"/>
      <c r="D41009" s="684"/>
    </row>
    <row r="41010" spans="2:4" ht="15" customHeight="1" x14ac:dyDescent="0.25">
      <c r="B41010" s="683"/>
      <c r="C41010" s="683"/>
      <c r="D41010" s="684"/>
    </row>
    <row r="41011" spans="2:4" ht="15" customHeight="1" x14ac:dyDescent="0.25">
      <c r="B41011" s="683"/>
      <c r="C41011" s="683"/>
      <c r="D41011" s="684"/>
    </row>
    <row r="41012" spans="2:4" ht="15" customHeight="1" x14ac:dyDescent="0.25">
      <c r="B41012" s="683"/>
      <c r="C41012" s="683"/>
      <c r="D41012" s="684"/>
    </row>
    <row r="41013" spans="2:4" ht="15" customHeight="1" x14ac:dyDescent="0.25">
      <c r="B41013" s="683"/>
      <c r="C41013" s="683"/>
      <c r="D41013" s="684"/>
    </row>
    <row r="41014" spans="2:4" ht="15" customHeight="1" x14ac:dyDescent="0.25">
      <c r="B41014" s="683"/>
      <c r="C41014" s="683"/>
      <c r="D41014" s="684"/>
    </row>
    <row r="41015" spans="2:4" ht="15" customHeight="1" x14ac:dyDescent="0.25">
      <c r="B41015" s="683"/>
      <c r="C41015" s="683"/>
      <c r="D41015" s="684"/>
    </row>
    <row r="41016" spans="2:4" ht="15" customHeight="1" x14ac:dyDescent="0.25">
      <c r="B41016" s="683"/>
      <c r="C41016" s="683"/>
      <c r="D41016" s="684"/>
    </row>
    <row r="41017" spans="2:4" ht="15" customHeight="1" x14ac:dyDescent="0.25">
      <c r="B41017" s="683"/>
      <c r="C41017" s="683"/>
      <c r="D41017" s="684"/>
    </row>
    <row r="41018" spans="2:4" ht="15" customHeight="1" x14ac:dyDescent="0.25">
      <c r="B41018" s="683"/>
      <c r="C41018" s="683"/>
      <c r="D41018" s="684"/>
    </row>
    <row r="41019" spans="2:4" ht="15" customHeight="1" x14ac:dyDescent="0.25">
      <c r="B41019" s="683"/>
      <c r="C41019" s="683"/>
      <c r="D41019" s="684"/>
    </row>
    <row r="41020" spans="2:4" ht="15" customHeight="1" x14ac:dyDescent="0.25">
      <c r="B41020" s="683"/>
      <c r="C41020" s="683"/>
      <c r="D41020" s="684"/>
    </row>
    <row r="41021" spans="2:4" ht="15" customHeight="1" x14ac:dyDescent="0.25">
      <c r="B41021" s="683"/>
      <c r="C41021" s="683"/>
      <c r="D41021" s="684"/>
    </row>
    <row r="41022" spans="2:4" ht="15" customHeight="1" x14ac:dyDescent="0.25">
      <c r="B41022" s="683"/>
      <c r="C41022" s="683"/>
      <c r="D41022" s="684"/>
    </row>
    <row r="41023" spans="2:4" ht="15" customHeight="1" x14ac:dyDescent="0.25">
      <c r="B41023" s="683"/>
      <c r="C41023" s="683"/>
      <c r="D41023" s="684"/>
    </row>
    <row r="41024" spans="2:4" ht="15" customHeight="1" x14ac:dyDescent="0.25">
      <c r="B41024" s="683"/>
      <c r="C41024" s="683"/>
      <c r="D41024" s="684"/>
    </row>
    <row r="41025" spans="2:4" ht="15" customHeight="1" x14ac:dyDescent="0.25">
      <c r="B41025" s="683"/>
      <c r="C41025" s="683"/>
      <c r="D41025" s="684"/>
    </row>
    <row r="41026" spans="2:4" ht="15" customHeight="1" x14ac:dyDescent="0.25">
      <c r="B41026" s="683"/>
      <c r="C41026" s="683"/>
      <c r="D41026" s="684"/>
    </row>
    <row r="41027" spans="2:4" ht="15" customHeight="1" x14ac:dyDescent="0.25">
      <c r="B41027" s="683"/>
      <c r="C41027" s="683"/>
      <c r="D41027" s="684"/>
    </row>
    <row r="41028" spans="2:4" ht="15" customHeight="1" x14ac:dyDescent="0.25">
      <c r="B41028" s="683"/>
      <c r="C41028" s="683"/>
      <c r="D41028" s="684"/>
    </row>
    <row r="41029" spans="2:4" ht="15" customHeight="1" x14ac:dyDescent="0.25">
      <c r="B41029" s="683"/>
      <c r="C41029" s="683"/>
      <c r="D41029" s="684"/>
    </row>
    <row r="41030" spans="2:4" ht="15" customHeight="1" x14ac:dyDescent="0.25">
      <c r="B41030" s="683"/>
      <c r="C41030" s="683"/>
      <c r="D41030" s="684"/>
    </row>
    <row r="41031" spans="2:4" ht="15" customHeight="1" x14ac:dyDescent="0.25">
      <c r="B41031" s="683"/>
      <c r="C41031" s="683"/>
      <c r="D41031" s="684"/>
    </row>
    <row r="41032" spans="2:4" ht="15" customHeight="1" x14ac:dyDescent="0.25">
      <c r="B41032" s="683"/>
      <c r="C41032" s="683"/>
      <c r="D41032" s="684"/>
    </row>
    <row r="41033" spans="2:4" ht="15" customHeight="1" x14ac:dyDescent="0.25">
      <c r="B41033" s="683"/>
      <c r="C41033" s="683"/>
      <c r="D41033" s="684"/>
    </row>
    <row r="41034" spans="2:4" ht="15" customHeight="1" x14ac:dyDescent="0.25">
      <c r="B41034" s="683"/>
      <c r="C41034" s="683"/>
      <c r="D41034" s="684"/>
    </row>
    <row r="41035" spans="2:4" ht="15" customHeight="1" x14ac:dyDescent="0.25">
      <c r="B41035" s="683"/>
      <c r="C41035" s="683"/>
      <c r="D41035" s="684"/>
    </row>
    <row r="41036" spans="2:4" ht="15" customHeight="1" x14ac:dyDescent="0.25">
      <c r="B41036" s="683"/>
      <c r="C41036" s="683"/>
      <c r="D41036" s="684"/>
    </row>
    <row r="41037" spans="2:4" ht="15" customHeight="1" x14ac:dyDescent="0.25">
      <c r="B41037" s="683"/>
      <c r="C41037" s="683"/>
      <c r="D41037" s="684"/>
    </row>
    <row r="41038" spans="2:4" ht="15" customHeight="1" x14ac:dyDescent="0.25">
      <c r="B41038" s="683"/>
      <c r="C41038" s="683"/>
      <c r="D41038" s="684"/>
    </row>
    <row r="41039" spans="2:4" ht="15" customHeight="1" x14ac:dyDescent="0.25">
      <c r="B41039" s="683"/>
      <c r="C41039" s="683"/>
      <c r="D41039" s="684"/>
    </row>
    <row r="41040" spans="2:4" ht="15" customHeight="1" x14ac:dyDescent="0.25">
      <c r="B41040" s="683"/>
      <c r="C41040" s="683"/>
      <c r="D41040" s="684"/>
    </row>
    <row r="41041" spans="2:4" ht="15" customHeight="1" x14ac:dyDescent="0.25">
      <c r="B41041" s="683"/>
      <c r="C41041" s="683"/>
      <c r="D41041" s="684"/>
    </row>
    <row r="41042" spans="2:4" ht="15" customHeight="1" x14ac:dyDescent="0.25">
      <c r="B41042" s="683"/>
      <c r="C41042" s="683"/>
      <c r="D41042" s="684"/>
    </row>
    <row r="41043" spans="2:4" ht="15" customHeight="1" x14ac:dyDescent="0.25">
      <c r="B41043" s="683"/>
      <c r="C41043" s="683"/>
      <c r="D41043" s="684"/>
    </row>
    <row r="41044" spans="2:4" ht="15" customHeight="1" x14ac:dyDescent="0.25">
      <c r="B41044" s="683"/>
      <c r="C41044" s="683"/>
      <c r="D41044" s="684"/>
    </row>
    <row r="41045" spans="2:4" ht="15" customHeight="1" x14ac:dyDescent="0.25">
      <c r="B41045" s="683"/>
      <c r="C41045" s="683"/>
      <c r="D41045" s="684"/>
    </row>
    <row r="41046" spans="2:4" ht="15" customHeight="1" x14ac:dyDescent="0.25">
      <c r="B41046" s="683"/>
      <c r="C41046" s="683"/>
      <c r="D41046" s="684"/>
    </row>
    <row r="41047" spans="2:4" ht="15" customHeight="1" x14ac:dyDescent="0.25">
      <c r="B41047" s="683"/>
      <c r="C41047" s="683"/>
      <c r="D41047" s="684"/>
    </row>
    <row r="41048" spans="2:4" ht="15" customHeight="1" x14ac:dyDescent="0.25">
      <c r="B41048" s="683"/>
      <c r="C41048" s="683"/>
      <c r="D41048" s="684"/>
    </row>
    <row r="41049" spans="2:4" ht="15" customHeight="1" x14ac:dyDescent="0.25">
      <c r="B41049" s="683"/>
      <c r="C41049" s="683"/>
      <c r="D41049" s="684"/>
    </row>
    <row r="41050" spans="2:4" ht="15" customHeight="1" x14ac:dyDescent="0.25">
      <c r="B41050" s="683"/>
      <c r="C41050" s="683"/>
      <c r="D41050" s="684"/>
    </row>
    <row r="41051" spans="2:4" ht="15" customHeight="1" x14ac:dyDescent="0.25">
      <c r="B41051" s="683"/>
      <c r="C41051" s="683"/>
      <c r="D41051" s="684"/>
    </row>
    <row r="41052" spans="2:4" ht="15" customHeight="1" x14ac:dyDescent="0.25">
      <c r="B41052" s="683"/>
      <c r="C41052" s="683"/>
      <c r="D41052" s="684"/>
    </row>
    <row r="41053" spans="2:4" ht="15" customHeight="1" x14ac:dyDescent="0.25">
      <c r="B41053" s="683"/>
      <c r="C41053" s="683"/>
      <c r="D41053" s="684"/>
    </row>
    <row r="41054" spans="2:4" ht="15" customHeight="1" x14ac:dyDescent="0.25">
      <c r="B41054" s="683"/>
      <c r="C41054" s="683"/>
      <c r="D41054" s="684"/>
    </row>
    <row r="41055" spans="2:4" ht="15" customHeight="1" x14ac:dyDescent="0.25">
      <c r="B41055" s="683"/>
      <c r="C41055" s="683"/>
      <c r="D41055" s="684"/>
    </row>
    <row r="41056" spans="2:4" ht="15" customHeight="1" x14ac:dyDescent="0.25">
      <c r="B41056" s="683"/>
      <c r="C41056" s="683"/>
      <c r="D41056" s="684"/>
    </row>
    <row r="41057" spans="2:4" ht="15" customHeight="1" x14ac:dyDescent="0.25">
      <c r="B41057" s="683"/>
      <c r="C41057" s="683"/>
      <c r="D41057" s="684"/>
    </row>
    <row r="41058" spans="2:4" ht="15" customHeight="1" x14ac:dyDescent="0.25">
      <c r="B41058" s="683"/>
      <c r="C41058" s="683"/>
      <c r="D41058" s="684"/>
    </row>
    <row r="41059" spans="2:4" ht="15" customHeight="1" x14ac:dyDescent="0.25">
      <c r="B41059" s="683"/>
      <c r="C41059" s="683"/>
      <c r="D41059" s="684"/>
    </row>
    <row r="41060" spans="2:4" ht="15" customHeight="1" x14ac:dyDescent="0.25">
      <c r="B41060" s="683"/>
      <c r="C41060" s="683"/>
      <c r="D41060" s="684"/>
    </row>
    <row r="41061" spans="2:4" ht="15" customHeight="1" x14ac:dyDescent="0.25">
      <c r="B41061" s="683"/>
      <c r="C41061" s="683"/>
      <c r="D41061" s="684"/>
    </row>
    <row r="41062" spans="2:4" ht="15" customHeight="1" x14ac:dyDescent="0.25">
      <c r="B41062" s="683"/>
      <c r="C41062" s="683"/>
      <c r="D41062" s="684"/>
    </row>
    <row r="41063" spans="2:4" ht="15" customHeight="1" x14ac:dyDescent="0.25">
      <c r="B41063" s="683"/>
      <c r="C41063" s="683"/>
      <c r="D41063" s="684"/>
    </row>
    <row r="41064" spans="2:4" ht="15" customHeight="1" x14ac:dyDescent="0.25">
      <c r="B41064" s="683"/>
      <c r="C41064" s="683"/>
      <c r="D41064" s="684"/>
    </row>
    <row r="41065" spans="2:4" ht="15" customHeight="1" x14ac:dyDescent="0.25">
      <c r="B41065" s="683"/>
      <c r="C41065" s="683"/>
      <c r="D41065" s="684"/>
    </row>
    <row r="41066" spans="2:4" ht="15" customHeight="1" x14ac:dyDescent="0.25">
      <c r="B41066" s="683"/>
      <c r="C41066" s="683"/>
      <c r="D41066" s="684"/>
    </row>
    <row r="41067" spans="2:4" ht="15" customHeight="1" x14ac:dyDescent="0.25">
      <c r="B41067" s="683"/>
      <c r="C41067" s="683"/>
      <c r="D41067" s="684"/>
    </row>
    <row r="41068" spans="2:4" ht="15" customHeight="1" x14ac:dyDescent="0.25">
      <c r="B41068" s="683"/>
      <c r="C41068" s="683"/>
      <c r="D41068" s="684"/>
    </row>
    <row r="41069" spans="2:4" ht="15" customHeight="1" x14ac:dyDescent="0.25">
      <c r="B41069" s="683"/>
      <c r="C41069" s="683"/>
      <c r="D41069" s="684"/>
    </row>
    <row r="41070" spans="2:4" ht="15" customHeight="1" x14ac:dyDescent="0.25">
      <c r="B41070" s="683"/>
      <c r="C41070" s="683"/>
      <c r="D41070" s="684"/>
    </row>
    <row r="41071" spans="2:4" ht="15" customHeight="1" x14ac:dyDescent="0.25">
      <c r="B41071" s="683"/>
      <c r="C41071" s="683"/>
      <c r="D41071" s="684"/>
    </row>
    <row r="41072" spans="2:4" ht="15" customHeight="1" x14ac:dyDescent="0.25">
      <c r="B41072" s="683"/>
      <c r="C41072" s="683"/>
      <c r="D41072" s="684"/>
    </row>
    <row r="41073" spans="2:4" ht="15" customHeight="1" x14ac:dyDescent="0.25">
      <c r="B41073" s="683"/>
      <c r="C41073" s="683"/>
      <c r="D41073" s="684"/>
    </row>
    <row r="41074" spans="2:4" ht="15" customHeight="1" x14ac:dyDescent="0.25">
      <c r="B41074" s="683"/>
      <c r="C41074" s="683"/>
      <c r="D41074" s="684"/>
    </row>
    <row r="41075" spans="2:4" ht="15" customHeight="1" x14ac:dyDescent="0.25">
      <c r="B41075" s="683"/>
      <c r="C41075" s="683"/>
      <c r="D41075" s="684"/>
    </row>
    <row r="41076" spans="2:4" ht="15" customHeight="1" x14ac:dyDescent="0.25">
      <c r="B41076" s="683"/>
      <c r="C41076" s="683"/>
      <c r="D41076" s="684"/>
    </row>
    <row r="41077" spans="2:4" ht="15" customHeight="1" x14ac:dyDescent="0.25">
      <c r="B41077" s="683"/>
      <c r="C41077" s="683"/>
      <c r="D41077" s="684"/>
    </row>
    <row r="41078" spans="2:4" ht="15" customHeight="1" x14ac:dyDescent="0.25">
      <c r="B41078" s="683"/>
      <c r="C41078" s="683"/>
      <c r="D41078" s="684"/>
    </row>
    <row r="41079" spans="2:4" ht="15" customHeight="1" x14ac:dyDescent="0.25">
      <c r="B41079" s="683"/>
      <c r="C41079" s="683"/>
      <c r="D41079" s="684"/>
    </row>
    <row r="41080" spans="2:4" ht="15" customHeight="1" x14ac:dyDescent="0.25">
      <c r="B41080" s="683"/>
      <c r="C41080" s="683"/>
      <c r="D41080" s="684"/>
    </row>
    <row r="41081" spans="2:4" ht="15" customHeight="1" x14ac:dyDescent="0.25">
      <c r="B41081" s="683"/>
      <c r="C41081" s="683"/>
      <c r="D41081" s="684"/>
    </row>
    <row r="41082" spans="2:4" ht="15" customHeight="1" x14ac:dyDescent="0.25">
      <c r="B41082" s="683"/>
      <c r="C41082" s="683"/>
      <c r="D41082" s="684"/>
    </row>
    <row r="41083" spans="2:4" ht="15" customHeight="1" x14ac:dyDescent="0.25">
      <c r="B41083" s="683"/>
      <c r="C41083" s="683"/>
      <c r="D41083" s="684"/>
    </row>
    <row r="41084" spans="2:4" ht="15" customHeight="1" x14ac:dyDescent="0.25">
      <c r="B41084" s="683"/>
      <c r="C41084" s="683"/>
      <c r="D41084" s="684"/>
    </row>
    <row r="41085" spans="2:4" ht="15" customHeight="1" x14ac:dyDescent="0.25">
      <c r="B41085" s="683"/>
      <c r="C41085" s="683"/>
      <c r="D41085" s="684"/>
    </row>
    <row r="41086" spans="2:4" ht="15" customHeight="1" x14ac:dyDescent="0.25">
      <c r="B41086" s="683"/>
      <c r="C41086" s="683"/>
      <c r="D41086" s="684"/>
    </row>
    <row r="41087" spans="2:4" ht="15" customHeight="1" x14ac:dyDescent="0.25">
      <c r="B41087" s="683"/>
      <c r="C41087" s="683"/>
      <c r="D41087" s="684"/>
    </row>
    <row r="41088" spans="2:4" ht="15" customHeight="1" x14ac:dyDescent="0.25">
      <c r="B41088" s="683"/>
      <c r="C41088" s="683"/>
      <c r="D41088" s="684"/>
    </row>
    <row r="41089" spans="2:4" ht="15" customHeight="1" x14ac:dyDescent="0.25">
      <c r="B41089" s="683"/>
      <c r="C41089" s="683"/>
      <c r="D41089" s="684"/>
    </row>
    <row r="41090" spans="2:4" ht="15" customHeight="1" x14ac:dyDescent="0.25">
      <c r="B41090" s="683"/>
      <c r="C41090" s="683"/>
      <c r="D41090" s="684"/>
    </row>
    <row r="41091" spans="2:4" ht="15" customHeight="1" x14ac:dyDescent="0.25">
      <c r="B41091" s="683"/>
      <c r="C41091" s="683"/>
      <c r="D41091" s="684"/>
    </row>
    <row r="41092" spans="2:4" ht="15" customHeight="1" x14ac:dyDescent="0.25">
      <c r="B41092" s="683"/>
      <c r="C41092" s="683"/>
      <c r="D41092" s="684"/>
    </row>
    <row r="41093" spans="2:4" ht="15" customHeight="1" x14ac:dyDescent="0.25">
      <c r="B41093" s="683"/>
      <c r="C41093" s="683"/>
      <c r="D41093" s="684"/>
    </row>
    <row r="41094" spans="2:4" ht="15" customHeight="1" x14ac:dyDescent="0.25">
      <c r="B41094" s="683"/>
      <c r="C41094" s="683"/>
      <c r="D41094" s="684"/>
    </row>
    <row r="41095" spans="2:4" ht="15" customHeight="1" x14ac:dyDescent="0.25">
      <c r="B41095" s="683"/>
      <c r="C41095" s="683"/>
      <c r="D41095" s="684"/>
    </row>
    <row r="41096" spans="2:4" ht="15" customHeight="1" x14ac:dyDescent="0.25">
      <c r="B41096" s="683"/>
      <c r="C41096" s="683"/>
      <c r="D41096" s="684"/>
    </row>
    <row r="41097" spans="2:4" ht="15" customHeight="1" x14ac:dyDescent="0.25">
      <c r="B41097" s="683"/>
      <c r="C41097" s="683"/>
      <c r="D41097" s="684"/>
    </row>
    <row r="41098" spans="2:4" ht="15" customHeight="1" x14ac:dyDescent="0.25">
      <c r="B41098" s="683"/>
      <c r="C41098" s="683"/>
      <c r="D41098" s="684"/>
    </row>
    <row r="41099" spans="2:4" ht="15" customHeight="1" x14ac:dyDescent="0.25">
      <c r="B41099" s="683"/>
      <c r="C41099" s="683"/>
      <c r="D41099" s="684"/>
    </row>
    <row r="41100" spans="2:4" ht="15" customHeight="1" x14ac:dyDescent="0.25">
      <c r="B41100" s="683"/>
      <c r="C41100" s="683"/>
      <c r="D41100" s="684"/>
    </row>
    <row r="41101" spans="2:4" ht="15" customHeight="1" x14ac:dyDescent="0.25">
      <c r="B41101" s="683"/>
      <c r="C41101" s="683"/>
      <c r="D41101" s="684"/>
    </row>
    <row r="41102" spans="2:4" ht="15" customHeight="1" x14ac:dyDescent="0.25">
      <c r="B41102" s="683"/>
      <c r="C41102" s="683"/>
      <c r="D41102" s="684"/>
    </row>
    <row r="41103" spans="2:4" ht="15" customHeight="1" x14ac:dyDescent="0.25">
      <c r="B41103" s="683"/>
      <c r="C41103" s="683"/>
      <c r="D41103" s="684"/>
    </row>
    <row r="41104" spans="2:4" ht="15" customHeight="1" x14ac:dyDescent="0.25">
      <c r="B41104" s="683"/>
      <c r="C41104" s="683"/>
      <c r="D41104" s="684"/>
    </row>
    <row r="41105" spans="2:4" ht="15" customHeight="1" x14ac:dyDescent="0.25">
      <c r="B41105" s="683"/>
      <c r="C41105" s="683"/>
      <c r="D41105" s="684"/>
    </row>
    <row r="41106" spans="2:4" ht="15" customHeight="1" x14ac:dyDescent="0.25">
      <c r="B41106" s="683"/>
      <c r="C41106" s="683"/>
      <c r="D41106" s="684"/>
    </row>
    <row r="41107" spans="2:4" ht="15" customHeight="1" x14ac:dyDescent="0.25">
      <c r="B41107" s="683"/>
      <c r="C41107" s="683"/>
      <c r="D41107" s="684"/>
    </row>
    <row r="41108" spans="2:4" ht="15" customHeight="1" x14ac:dyDescent="0.25">
      <c r="B41108" s="683"/>
      <c r="C41108" s="683"/>
      <c r="D41108" s="684"/>
    </row>
    <row r="41109" spans="2:4" ht="15" customHeight="1" x14ac:dyDescent="0.25">
      <c r="B41109" s="683"/>
      <c r="C41109" s="683"/>
      <c r="D41109" s="684"/>
    </row>
    <row r="41110" spans="2:4" ht="15" customHeight="1" x14ac:dyDescent="0.25">
      <c r="B41110" s="683"/>
      <c r="C41110" s="683"/>
      <c r="D41110" s="684"/>
    </row>
    <row r="41111" spans="2:4" ht="15" customHeight="1" x14ac:dyDescent="0.25">
      <c r="B41111" s="683"/>
      <c r="C41111" s="683"/>
      <c r="D41111" s="684"/>
    </row>
    <row r="41112" spans="2:4" ht="15" customHeight="1" x14ac:dyDescent="0.25">
      <c r="B41112" s="683"/>
      <c r="C41112" s="683"/>
      <c r="D41112" s="684"/>
    </row>
    <row r="41113" spans="2:4" ht="15" customHeight="1" x14ac:dyDescent="0.25">
      <c r="B41113" s="683"/>
      <c r="C41113" s="683"/>
      <c r="D41113" s="684"/>
    </row>
    <row r="41114" spans="2:4" ht="15" customHeight="1" x14ac:dyDescent="0.25">
      <c r="B41114" s="683"/>
      <c r="C41114" s="683"/>
      <c r="D41114" s="684"/>
    </row>
    <row r="41115" spans="2:4" ht="15" customHeight="1" x14ac:dyDescent="0.25">
      <c r="B41115" s="683"/>
      <c r="C41115" s="683"/>
      <c r="D41115" s="684"/>
    </row>
    <row r="41116" spans="2:4" ht="15" customHeight="1" x14ac:dyDescent="0.25">
      <c r="B41116" s="683"/>
      <c r="C41116" s="683"/>
      <c r="D41116" s="684"/>
    </row>
    <row r="41117" spans="2:4" ht="15" customHeight="1" x14ac:dyDescent="0.25">
      <c r="B41117" s="683"/>
      <c r="C41117" s="683"/>
      <c r="D41117" s="684"/>
    </row>
    <row r="41118" spans="2:4" ht="15" customHeight="1" x14ac:dyDescent="0.25">
      <c r="B41118" s="683"/>
      <c r="C41118" s="683"/>
      <c r="D41118" s="684"/>
    </row>
    <row r="41119" spans="2:4" ht="15" customHeight="1" x14ac:dyDescent="0.25">
      <c r="B41119" s="683"/>
      <c r="C41119" s="683"/>
      <c r="D41119" s="684"/>
    </row>
    <row r="41120" spans="2:4" ht="15" customHeight="1" x14ac:dyDescent="0.25">
      <c r="B41120" s="683"/>
      <c r="C41120" s="683"/>
      <c r="D41120" s="684"/>
    </row>
    <row r="41121" spans="2:4" ht="15" customHeight="1" x14ac:dyDescent="0.25">
      <c r="B41121" s="683"/>
      <c r="C41121" s="683"/>
      <c r="D41121" s="684"/>
    </row>
    <row r="41122" spans="2:4" ht="15" customHeight="1" x14ac:dyDescent="0.25">
      <c r="B41122" s="683"/>
      <c r="C41122" s="683"/>
      <c r="D41122" s="684"/>
    </row>
    <row r="41123" spans="2:4" ht="15" customHeight="1" x14ac:dyDescent="0.25">
      <c r="B41123" s="683"/>
      <c r="C41123" s="683"/>
      <c r="D41123" s="684"/>
    </row>
    <row r="41124" spans="2:4" ht="15" customHeight="1" x14ac:dyDescent="0.25">
      <c r="B41124" s="683"/>
      <c r="C41124" s="683"/>
      <c r="D41124" s="684"/>
    </row>
    <row r="41125" spans="2:4" ht="15" customHeight="1" x14ac:dyDescent="0.25">
      <c r="B41125" s="683"/>
      <c r="C41125" s="683"/>
      <c r="D41125" s="684"/>
    </row>
    <row r="41126" spans="2:4" ht="15" customHeight="1" x14ac:dyDescent="0.25">
      <c r="B41126" s="683"/>
      <c r="C41126" s="683"/>
      <c r="D41126" s="684"/>
    </row>
    <row r="41127" spans="2:4" ht="15" customHeight="1" x14ac:dyDescent="0.25">
      <c r="B41127" s="683"/>
      <c r="C41127" s="683"/>
      <c r="D41127" s="684"/>
    </row>
    <row r="41128" spans="2:4" ht="15" customHeight="1" x14ac:dyDescent="0.25">
      <c r="B41128" s="683"/>
      <c r="C41128" s="683"/>
      <c r="D41128" s="684"/>
    </row>
    <row r="41129" spans="2:4" ht="15" customHeight="1" x14ac:dyDescent="0.25">
      <c r="B41129" s="683"/>
      <c r="C41129" s="683"/>
      <c r="D41129" s="684"/>
    </row>
    <row r="41130" spans="2:4" ht="15" customHeight="1" x14ac:dyDescent="0.25">
      <c r="B41130" s="683"/>
      <c r="C41130" s="683"/>
      <c r="D41130" s="684"/>
    </row>
    <row r="41131" spans="2:4" ht="15" customHeight="1" x14ac:dyDescent="0.25">
      <c r="B41131" s="683"/>
      <c r="C41131" s="683"/>
      <c r="D41131" s="684"/>
    </row>
    <row r="41132" spans="2:4" ht="15" customHeight="1" x14ac:dyDescent="0.25">
      <c r="B41132" s="683"/>
      <c r="C41132" s="683"/>
      <c r="D41132" s="684"/>
    </row>
    <row r="41133" spans="2:4" ht="15" customHeight="1" x14ac:dyDescent="0.25">
      <c r="B41133" s="683"/>
      <c r="C41133" s="683"/>
      <c r="D41133" s="684"/>
    </row>
    <row r="41134" spans="2:4" ht="15" customHeight="1" x14ac:dyDescent="0.25">
      <c r="B41134" s="683"/>
      <c r="C41134" s="683"/>
      <c r="D41134" s="684"/>
    </row>
    <row r="41135" spans="2:4" ht="15" customHeight="1" x14ac:dyDescent="0.25">
      <c r="B41135" s="683"/>
      <c r="C41135" s="683"/>
      <c r="D41135" s="684"/>
    </row>
    <row r="41136" spans="2:4" ht="15" customHeight="1" x14ac:dyDescent="0.25">
      <c r="B41136" s="683"/>
      <c r="C41136" s="683"/>
      <c r="D41136" s="684"/>
    </row>
    <row r="41137" spans="2:4" ht="15" customHeight="1" x14ac:dyDescent="0.25">
      <c r="B41137" s="683"/>
      <c r="C41137" s="683"/>
      <c r="D41137" s="684"/>
    </row>
    <row r="41138" spans="2:4" ht="15" customHeight="1" x14ac:dyDescent="0.25">
      <c r="B41138" s="683"/>
      <c r="C41138" s="683"/>
      <c r="D41138" s="684"/>
    </row>
    <row r="41139" spans="2:4" ht="15" customHeight="1" x14ac:dyDescent="0.25">
      <c r="B41139" s="683"/>
      <c r="C41139" s="683"/>
      <c r="D41139" s="684"/>
    </row>
    <row r="41140" spans="2:4" ht="15" customHeight="1" x14ac:dyDescent="0.25">
      <c r="B41140" s="683"/>
      <c r="C41140" s="683"/>
      <c r="D41140" s="684"/>
    </row>
    <row r="41141" spans="2:4" ht="15" customHeight="1" x14ac:dyDescent="0.25">
      <c r="B41141" s="683"/>
      <c r="C41141" s="683"/>
      <c r="D41141" s="684"/>
    </row>
    <row r="41142" spans="2:4" ht="15" customHeight="1" x14ac:dyDescent="0.25">
      <c r="B41142" s="683"/>
      <c r="C41142" s="683"/>
      <c r="D41142" s="684"/>
    </row>
    <row r="41143" spans="2:4" ht="15" customHeight="1" x14ac:dyDescent="0.25">
      <c r="B41143" s="683"/>
      <c r="C41143" s="683"/>
      <c r="D41143" s="684"/>
    </row>
    <row r="41144" spans="2:4" ht="15" customHeight="1" x14ac:dyDescent="0.25">
      <c r="B41144" s="683"/>
      <c r="C41144" s="683"/>
      <c r="D41144" s="684"/>
    </row>
    <row r="41145" spans="2:4" ht="15" customHeight="1" x14ac:dyDescent="0.25">
      <c r="B41145" s="683"/>
      <c r="C41145" s="683"/>
      <c r="D41145" s="684"/>
    </row>
    <row r="41146" spans="2:4" ht="15" customHeight="1" x14ac:dyDescent="0.25">
      <c r="B41146" s="683"/>
      <c r="C41146" s="683"/>
      <c r="D41146" s="684"/>
    </row>
    <row r="41147" spans="2:4" ht="15" customHeight="1" x14ac:dyDescent="0.25">
      <c r="B41147" s="683"/>
      <c r="C41147" s="683"/>
      <c r="D41147" s="684"/>
    </row>
    <row r="41148" spans="2:4" ht="15" customHeight="1" x14ac:dyDescent="0.25">
      <c r="B41148" s="683"/>
      <c r="C41148" s="683"/>
      <c r="D41148" s="684"/>
    </row>
    <row r="41149" spans="2:4" ht="15" customHeight="1" x14ac:dyDescent="0.25">
      <c r="B41149" s="683"/>
      <c r="C41149" s="683"/>
      <c r="D41149" s="684"/>
    </row>
    <row r="41150" spans="2:4" ht="15" customHeight="1" x14ac:dyDescent="0.25">
      <c r="B41150" s="683"/>
      <c r="C41150" s="683"/>
      <c r="D41150" s="684"/>
    </row>
    <row r="41151" spans="2:4" ht="15" customHeight="1" x14ac:dyDescent="0.25">
      <c r="B41151" s="683"/>
      <c r="C41151" s="683"/>
      <c r="D41151" s="684"/>
    </row>
    <row r="41152" spans="2:4" ht="15" customHeight="1" x14ac:dyDescent="0.25">
      <c r="B41152" s="683"/>
      <c r="C41152" s="683"/>
      <c r="D41152" s="684"/>
    </row>
    <row r="41153" spans="2:4" ht="15" customHeight="1" x14ac:dyDescent="0.25">
      <c r="B41153" s="683"/>
      <c r="C41153" s="683"/>
      <c r="D41153" s="684"/>
    </row>
    <row r="41154" spans="2:4" ht="15" customHeight="1" x14ac:dyDescent="0.25">
      <c r="B41154" s="683"/>
      <c r="C41154" s="683"/>
      <c r="D41154" s="684"/>
    </row>
    <row r="41155" spans="2:4" ht="15" customHeight="1" x14ac:dyDescent="0.25">
      <c r="B41155" s="683"/>
      <c r="C41155" s="683"/>
      <c r="D41155" s="684"/>
    </row>
    <row r="41156" spans="2:4" ht="15" customHeight="1" x14ac:dyDescent="0.25">
      <c r="B41156" s="683"/>
      <c r="C41156" s="683"/>
      <c r="D41156" s="684"/>
    </row>
    <row r="41157" spans="2:4" ht="15" customHeight="1" x14ac:dyDescent="0.25">
      <c r="B41157" s="683"/>
      <c r="C41157" s="683"/>
      <c r="D41157" s="684"/>
    </row>
    <row r="41158" spans="2:4" ht="15" customHeight="1" x14ac:dyDescent="0.25">
      <c r="B41158" s="683"/>
      <c r="C41158" s="683"/>
      <c r="D41158" s="684"/>
    </row>
    <row r="41159" spans="2:4" ht="15" customHeight="1" x14ac:dyDescent="0.25">
      <c r="B41159" s="683"/>
      <c r="C41159" s="683"/>
      <c r="D41159" s="684"/>
    </row>
    <row r="41160" spans="2:4" ht="15" customHeight="1" x14ac:dyDescent="0.25">
      <c r="B41160" s="683"/>
      <c r="C41160" s="683"/>
      <c r="D41160" s="684"/>
    </row>
    <row r="41161" spans="2:4" ht="15" customHeight="1" x14ac:dyDescent="0.25">
      <c r="B41161" s="683"/>
      <c r="C41161" s="683"/>
      <c r="D41161" s="684"/>
    </row>
    <row r="41162" spans="2:4" ht="15" customHeight="1" x14ac:dyDescent="0.25">
      <c r="B41162" s="683"/>
      <c r="C41162" s="683"/>
      <c r="D41162" s="684"/>
    </row>
    <row r="41163" spans="2:4" ht="15" customHeight="1" x14ac:dyDescent="0.25">
      <c r="B41163" s="683"/>
      <c r="C41163" s="683"/>
      <c r="D41163" s="684"/>
    </row>
    <row r="41164" spans="2:4" ht="15" customHeight="1" x14ac:dyDescent="0.25">
      <c r="B41164" s="683"/>
      <c r="C41164" s="683"/>
      <c r="D41164" s="684"/>
    </row>
    <row r="41165" spans="2:4" ht="15" customHeight="1" x14ac:dyDescent="0.25">
      <c r="B41165" s="683"/>
      <c r="C41165" s="683"/>
      <c r="D41165" s="684"/>
    </row>
    <row r="41166" spans="2:4" ht="15" customHeight="1" x14ac:dyDescent="0.25">
      <c r="B41166" s="683"/>
      <c r="C41166" s="683"/>
      <c r="D41166" s="684"/>
    </row>
    <row r="41167" spans="2:4" ht="15" customHeight="1" x14ac:dyDescent="0.25">
      <c r="B41167" s="683"/>
      <c r="C41167" s="683"/>
      <c r="D41167" s="684"/>
    </row>
    <row r="41168" spans="2:4" ht="15" customHeight="1" x14ac:dyDescent="0.25">
      <c r="B41168" s="683"/>
      <c r="C41168" s="683"/>
      <c r="D41168" s="684"/>
    </row>
    <row r="41169" spans="2:4" ht="15" customHeight="1" x14ac:dyDescent="0.25">
      <c r="B41169" s="683"/>
      <c r="C41169" s="683"/>
      <c r="D41169" s="684"/>
    </row>
    <row r="41170" spans="2:4" ht="15" customHeight="1" x14ac:dyDescent="0.25">
      <c r="B41170" s="683"/>
      <c r="C41170" s="683"/>
      <c r="D41170" s="684"/>
    </row>
    <row r="41171" spans="2:4" ht="15" customHeight="1" x14ac:dyDescent="0.25">
      <c r="B41171" s="683"/>
      <c r="C41171" s="683"/>
      <c r="D41171" s="684"/>
    </row>
    <row r="41172" spans="2:4" ht="15" customHeight="1" x14ac:dyDescent="0.25">
      <c r="B41172" s="683"/>
      <c r="C41172" s="683"/>
      <c r="D41172" s="684"/>
    </row>
    <row r="41173" spans="2:4" ht="15" customHeight="1" x14ac:dyDescent="0.25">
      <c r="B41173" s="683"/>
      <c r="C41173" s="683"/>
      <c r="D41173" s="684"/>
    </row>
    <row r="41174" spans="2:4" ht="15" customHeight="1" x14ac:dyDescent="0.25">
      <c r="B41174" s="683"/>
      <c r="C41174" s="683"/>
      <c r="D41174" s="684"/>
    </row>
    <row r="41175" spans="2:4" ht="15" customHeight="1" x14ac:dyDescent="0.25">
      <c r="B41175" s="683"/>
      <c r="C41175" s="683"/>
      <c r="D41175" s="684"/>
    </row>
    <row r="41176" spans="2:4" ht="15" customHeight="1" x14ac:dyDescent="0.25">
      <c r="B41176" s="683"/>
      <c r="C41176" s="683"/>
      <c r="D41176" s="684"/>
    </row>
    <row r="41177" spans="2:4" ht="15" customHeight="1" x14ac:dyDescent="0.25">
      <c r="B41177" s="683"/>
      <c r="C41177" s="683"/>
      <c r="D41177" s="684"/>
    </row>
    <row r="41178" spans="2:4" ht="15" customHeight="1" x14ac:dyDescent="0.25">
      <c r="B41178" s="683"/>
      <c r="C41178" s="683"/>
      <c r="D41178" s="684"/>
    </row>
    <row r="41179" spans="2:4" ht="15" customHeight="1" x14ac:dyDescent="0.25">
      <c r="B41179" s="683"/>
      <c r="C41179" s="683"/>
      <c r="D41179" s="684"/>
    </row>
    <row r="41180" spans="2:4" ht="15" customHeight="1" x14ac:dyDescent="0.25">
      <c r="B41180" s="683"/>
      <c r="C41180" s="683"/>
      <c r="D41180" s="684"/>
    </row>
    <row r="41181" spans="2:4" ht="15" customHeight="1" x14ac:dyDescent="0.25">
      <c r="B41181" s="683"/>
      <c r="C41181" s="683"/>
      <c r="D41181" s="684"/>
    </row>
    <row r="41182" spans="2:4" ht="15" customHeight="1" x14ac:dyDescent="0.25">
      <c r="B41182" s="683"/>
      <c r="C41182" s="683"/>
      <c r="D41182" s="684"/>
    </row>
    <row r="41183" spans="2:4" ht="15" customHeight="1" x14ac:dyDescent="0.25">
      <c r="B41183" s="683"/>
      <c r="C41183" s="683"/>
      <c r="D41183" s="684"/>
    </row>
    <row r="41184" spans="2:4" ht="15" customHeight="1" x14ac:dyDescent="0.25">
      <c r="B41184" s="683"/>
      <c r="C41184" s="683"/>
      <c r="D41184" s="684"/>
    </row>
    <row r="41185" spans="2:4" ht="15" customHeight="1" x14ac:dyDescent="0.25">
      <c r="B41185" s="683"/>
      <c r="C41185" s="683"/>
      <c r="D41185" s="684"/>
    </row>
    <row r="41186" spans="2:4" ht="15" customHeight="1" x14ac:dyDescent="0.25">
      <c r="B41186" s="683"/>
      <c r="C41186" s="683"/>
      <c r="D41186" s="684"/>
    </row>
    <row r="41187" spans="2:4" ht="15" customHeight="1" x14ac:dyDescent="0.25">
      <c r="B41187" s="683"/>
      <c r="C41187" s="683"/>
      <c r="D41187" s="684"/>
    </row>
    <row r="41188" spans="2:4" ht="15" customHeight="1" x14ac:dyDescent="0.25">
      <c r="B41188" s="683"/>
      <c r="C41188" s="683"/>
      <c r="D41188" s="684"/>
    </row>
    <row r="41189" spans="2:4" ht="15" customHeight="1" x14ac:dyDescent="0.25">
      <c r="B41189" s="683"/>
      <c r="C41189" s="683"/>
      <c r="D41189" s="684"/>
    </row>
    <row r="41190" spans="2:4" ht="15" customHeight="1" x14ac:dyDescent="0.25">
      <c r="B41190" s="683"/>
      <c r="C41190" s="683"/>
      <c r="D41190" s="684"/>
    </row>
    <row r="41191" spans="2:4" ht="15" customHeight="1" x14ac:dyDescent="0.25">
      <c r="B41191" s="683"/>
      <c r="C41191" s="683"/>
      <c r="D41191" s="684"/>
    </row>
    <row r="41192" spans="2:4" ht="15" customHeight="1" x14ac:dyDescent="0.25">
      <c r="B41192" s="683"/>
      <c r="C41192" s="683"/>
      <c r="D41192" s="684"/>
    </row>
    <row r="41193" spans="2:4" ht="15" customHeight="1" x14ac:dyDescent="0.25">
      <c r="B41193" s="683"/>
      <c r="C41193" s="683"/>
      <c r="D41193" s="684"/>
    </row>
    <row r="41194" spans="2:4" ht="15" customHeight="1" x14ac:dyDescent="0.25">
      <c r="B41194" s="683"/>
      <c r="C41194" s="683"/>
      <c r="D41194" s="684"/>
    </row>
    <row r="41195" spans="2:4" ht="15" customHeight="1" x14ac:dyDescent="0.25">
      <c r="B41195" s="683"/>
      <c r="C41195" s="683"/>
      <c r="D41195" s="684"/>
    </row>
    <row r="41196" spans="2:4" ht="15" customHeight="1" x14ac:dyDescent="0.25">
      <c r="B41196" s="683"/>
      <c r="C41196" s="683"/>
      <c r="D41196" s="684"/>
    </row>
    <row r="41197" spans="2:4" ht="15" customHeight="1" x14ac:dyDescent="0.25">
      <c r="B41197" s="683"/>
      <c r="C41197" s="683"/>
      <c r="D41197" s="684"/>
    </row>
    <row r="41198" spans="2:4" ht="15" customHeight="1" x14ac:dyDescent="0.25">
      <c r="B41198" s="683"/>
      <c r="C41198" s="683"/>
      <c r="D41198" s="684"/>
    </row>
    <row r="41199" spans="2:4" ht="15" customHeight="1" x14ac:dyDescent="0.25">
      <c r="B41199" s="683"/>
      <c r="C41199" s="683"/>
      <c r="D41199" s="684"/>
    </row>
    <row r="41200" spans="2:4" ht="15" customHeight="1" x14ac:dyDescent="0.25">
      <c r="B41200" s="683"/>
      <c r="C41200" s="683"/>
      <c r="D41200" s="684"/>
    </row>
    <row r="41201" spans="2:4" ht="15" customHeight="1" x14ac:dyDescent="0.25">
      <c r="B41201" s="683"/>
      <c r="C41201" s="683"/>
      <c r="D41201" s="684"/>
    </row>
    <row r="41202" spans="2:4" ht="15" customHeight="1" x14ac:dyDescent="0.25">
      <c r="B41202" s="683"/>
      <c r="C41202" s="683"/>
      <c r="D41202" s="684"/>
    </row>
    <row r="41203" spans="2:4" ht="15" customHeight="1" x14ac:dyDescent="0.25">
      <c r="B41203" s="683"/>
      <c r="C41203" s="683"/>
      <c r="D41203" s="684"/>
    </row>
    <row r="41204" spans="2:4" ht="15" customHeight="1" x14ac:dyDescent="0.25">
      <c r="B41204" s="683"/>
      <c r="C41204" s="683"/>
      <c r="D41204" s="684"/>
    </row>
    <row r="41205" spans="2:4" ht="15" customHeight="1" x14ac:dyDescent="0.25">
      <c r="B41205" s="683"/>
      <c r="C41205" s="683"/>
      <c r="D41205" s="684"/>
    </row>
    <row r="41206" spans="2:4" ht="15" customHeight="1" x14ac:dyDescent="0.25">
      <c r="B41206" s="683"/>
      <c r="C41206" s="683"/>
      <c r="D41206" s="684"/>
    </row>
    <row r="41207" spans="2:4" ht="15" customHeight="1" x14ac:dyDescent="0.25">
      <c r="B41207" s="683"/>
      <c r="C41207" s="683"/>
      <c r="D41207" s="684"/>
    </row>
    <row r="41208" spans="2:4" ht="15" customHeight="1" x14ac:dyDescent="0.25">
      <c r="B41208" s="683"/>
      <c r="C41208" s="683"/>
      <c r="D41208" s="684"/>
    </row>
    <row r="41209" spans="2:4" ht="15" customHeight="1" x14ac:dyDescent="0.25">
      <c r="B41209" s="683"/>
      <c r="C41209" s="683"/>
      <c r="D41209" s="684"/>
    </row>
    <row r="41210" spans="2:4" ht="15" customHeight="1" x14ac:dyDescent="0.25">
      <c r="B41210" s="683"/>
      <c r="C41210" s="683"/>
      <c r="D41210" s="684"/>
    </row>
    <row r="41211" spans="2:4" ht="15" customHeight="1" x14ac:dyDescent="0.25">
      <c r="B41211" s="683"/>
      <c r="C41211" s="683"/>
      <c r="D41211" s="684"/>
    </row>
    <row r="41212" spans="2:4" ht="15" customHeight="1" x14ac:dyDescent="0.25">
      <c r="B41212" s="683"/>
      <c r="C41212" s="683"/>
      <c r="D41212" s="684"/>
    </row>
    <row r="41213" spans="2:4" ht="15" customHeight="1" x14ac:dyDescent="0.25">
      <c r="B41213" s="683"/>
      <c r="C41213" s="683"/>
      <c r="D41213" s="684"/>
    </row>
    <row r="41214" spans="2:4" ht="15" customHeight="1" x14ac:dyDescent="0.25">
      <c r="B41214" s="683"/>
      <c r="C41214" s="683"/>
      <c r="D41214" s="684"/>
    </row>
    <row r="41215" spans="2:4" ht="15" customHeight="1" x14ac:dyDescent="0.25">
      <c r="B41215" s="683"/>
      <c r="C41215" s="683"/>
      <c r="D41215" s="684"/>
    </row>
    <row r="41216" spans="2:4" ht="15" customHeight="1" x14ac:dyDescent="0.25">
      <c r="B41216" s="683"/>
      <c r="C41216" s="683"/>
      <c r="D41216" s="684"/>
    </row>
    <row r="41217" spans="2:4" ht="15" customHeight="1" x14ac:dyDescent="0.25">
      <c r="B41217" s="683"/>
      <c r="C41217" s="683"/>
      <c r="D41217" s="684"/>
    </row>
    <row r="41218" spans="2:4" ht="15" customHeight="1" x14ac:dyDescent="0.25">
      <c r="B41218" s="683"/>
      <c r="C41218" s="683"/>
      <c r="D41218" s="684"/>
    </row>
    <row r="41219" spans="2:4" ht="15" customHeight="1" x14ac:dyDescent="0.25">
      <c r="B41219" s="683"/>
      <c r="C41219" s="683"/>
      <c r="D41219" s="684"/>
    </row>
    <row r="41220" spans="2:4" ht="15" customHeight="1" x14ac:dyDescent="0.25">
      <c r="B41220" s="683"/>
      <c r="C41220" s="683"/>
      <c r="D41220" s="684"/>
    </row>
    <row r="41221" spans="2:4" ht="15" customHeight="1" x14ac:dyDescent="0.25">
      <c r="B41221" s="683"/>
      <c r="C41221" s="683"/>
      <c r="D41221" s="684"/>
    </row>
    <row r="41222" spans="2:4" ht="15" customHeight="1" x14ac:dyDescent="0.25">
      <c r="B41222" s="683"/>
      <c r="C41222" s="683"/>
      <c r="D41222" s="684"/>
    </row>
    <row r="41223" spans="2:4" ht="15" customHeight="1" x14ac:dyDescent="0.25">
      <c r="B41223" s="683"/>
      <c r="C41223" s="683"/>
      <c r="D41223" s="684"/>
    </row>
    <row r="41224" spans="2:4" ht="15" customHeight="1" x14ac:dyDescent="0.25">
      <c r="B41224" s="683"/>
      <c r="C41224" s="683"/>
      <c r="D41224" s="684"/>
    </row>
    <row r="41225" spans="2:4" ht="15" customHeight="1" x14ac:dyDescent="0.25">
      <c r="B41225" s="683"/>
      <c r="C41225" s="683"/>
      <c r="D41225" s="684"/>
    </row>
    <row r="41226" spans="2:4" ht="15" customHeight="1" x14ac:dyDescent="0.25">
      <c r="B41226" s="683"/>
      <c r="C41226" s="683"/>
      <c r="D41226" s="684"/>
    </row>
    <row r="41227" spans="2:4" ht="15" customHeight="1" x14ac:dyDescent="0.25">
      <c r="B41227" s="683"/>
      <c r="C41227" s="683"/>
      <c r="D41227" s="684"/>
    </row>
    <row r="41228" spans="2:4" ht="15" customHeight="1" x14ac:dyDescent="0.25">
      <c r="B41228" s="683"/>
      <c r="C41228" s="683"/>
      <c r="D41228" s="684"/>
    </row>
    <row r="41229" spans="2:4" ht="15" customHeight="1" x14ac:dyDescent="0.25">
      <c r="B41229" s="683"/>
      <c r="C41229" s="683"/>
      <c r="D41229" s="684"/>
    </row>
    <row r="41230" spans="2:4" ht="15" customHeight="1" x14ac:dyDescent="0.25">
      <c r="B41230" s="683"/>
      <c r="C41230" s="683"/>
      <c r="D41230" s="684"/>
    </row>
    <row r="41231" spans="2:4" ht="15" customHeight="1" x14ac:dyDescent="0.25">
      <c r="B41231" s="683"/>
      <c r="C41231" s="683"/>
      <c r="D41231" s="684"/>
    </row>
    <row r="41232" spans="2:4" ht="15" customHeight="1" x14ac:dyDescent="0.25">
      <c r="B41232" s="683"/>
      <c r="C41232" s="683"/>
      <c r="D41232" s="684"/>
    </row>
    <row r="41233" spans="2:4" ht="15" customHeight="1" x14ac:dyDescent="0.25">
      <c r="B41233" s="683"/>
      <c r="C41233" s="683"/>
      <c r="D41233" s="684"/>
    </row>
    <row r="41234" spans="2:4" ht="15" customHeight="1" x14ac:dyDescent="0.25">
      <c r="B41234" s="683"/>
      <c r="C41234" s="683"/>
      <c r="D41234" s="684"/>
    </row>
    <row r="41235" spans="2:4" ht="15" customHeight="1" x14ac:dyDescent="0.25">
      <c r="B41235" s="683"/>
      <c r="C41235" s="683"/>
      <c r="D41235" s="684"/>
    </row>
    <row r="41236" spans="2:4" ht="15" customHeight="1" x14ac:dyDescent="0.25">
      <c r="B41236" s="683"/>
      <c r="C41236" s="683"/>
      <c r="D41236" s="684"/>
    </row>
    <row r="41237" spans="2:4" ht="15" customHeight="1" x14ac:dyDescent="0.25">
      <c r="B41237" s="683"/>
      <c r="C41237" s="683"/>
      <c r="D41237" s="684"/>
    </row>
    <row r="41238" spans="2:4" ht="15" customHeight="1" x14ac:dyDescent="0.25">
      <c r="B41238" s="683"/>
      <c r="C41238" s="683"/>
      <c r="D41238" s="684"/>
    </row>
    <row r="41239" spans="2:4" ht="15" customHeight="1" x14ac:dyDescent="0.25">
      <c r="B41239" s="683"/>
      <c r="C41239" s="683"/>
      <c r="D41239" s="684"/>
    </row>
    <row r="41240" spans="2:4" ht="15" customHeight="1" x14ac:dyDescent="0.25">
      <c r="B41240" s="683"/>
      <c r="C41240" s="683"/>
      <c r="D41240" s="684"/>
    </row>
    <row r="41241" spans="2:4" ht="15" customHeight="1" x14ac:dyDescent="0.25">
      <c r="B41241" s="683"/>
      <c r="C41241" s="683"/>
      <c r="D41241" s="684"/>
    </row>
    <row r="41242" spans="2:4" ht="15" customHeight="1" x14ac:dyDescent="0.25">
      <c r="B41242" s="683"/>
      <c r="C41242" s="683"/>
      <c r="D41242" s="684"/>
    </row>
    <row r="41243" spans="2:4" ht="15" customHeight="1" x14ac:dyDescent="0.25">
      <c r="B41243" s="683"/>
      <c r="C41243" s="683"/>
      <c r="D41243" s="684"/>
    </row>
    <row r="41244" spans="2:4" ht="15" customHeight="1" x14ac:dyDescent="0.25">
      <c r="B41244" s="683"/>
      <c r="C41244" s="683"/>
      <c r="D41244" s="684"/>
    </row>
    <row r="41245" spans="2:4" ht="15" customHeight="1" x14ac:dyDescent="0.25">
      <c r="B41245" s="683"/>
      <c r="C41245" s="683"/>
      <c r="D41245" s="684"/>
    </row>
    <row r="41246" spans="2:4" ht="15" customHeight="1" x14ac:dyDescent="0.25">
      <c r="B41246" s="683"/>
      <c r="C41246" s="683"/>
      <c r="D41246" s="684"/>
    </row>
    <row r="41247" spans="2:4" ht="15" customHeight="1" x14ac:dyDescent="0.25">
      <c r="B41247" s="683"/>
      <c r="C41247" s="683"/>
      <c r="D41247" s="684"/>
    </row>
    <row r="41248" spans="2:4" ht="15" customHeight="1" x14ac:dyDescent="0.25">
      <c r="B41248" s="683"/>
      <c r="C41248" s="683"/>
      <c r="D41248" s="684"/>
    </row>
    <row r="41249" spans="2:4" ht="15" customHeight="1" x14ac:dyDescent="0.25">
      <c r="B41249" s="683"/>
      <c r="C41249" s="683"/>
      <c r="D41249" s="684"/>
    </row>
    <row r="41250" spans="2:4" ht="15" customHeight="1" x14ac:dyDescent="0.25">
      <c r="B41250" s="683"/>
      <c r="C41250" s="683"/>
      <c r="D41250" s="684"/>
    </row>
    <row r="41251" spans="2:4" ht="15" customHeight="1" x14ac:dyDescent="0.25">
      <c r="B41251" s="683"/>
      <c r="C41251" s="683"/>
      <c r="D41251" s="684"/>
    </row>
    <row r="41252" spans="2:4" ht="15" customHeight="1" x14ac:dyDescent="0.25">
      <c r="B41252" s="683"/>
      <c r="C41252" s="683"/>
      <c r="D41252" s="684"/>
    </row>
    <row r="41253" spans="2:4" ht="15" customHeight="1" x14ac:dyDescent="0.25">
      <c r="B41253" s="683"/>
      <c r="C41253" s="683"/>
      <c r="D41253" s="684"/>
    </row>
    <row r="41254" spans="2:4" ht="15" customHeight="1" x14ac:dyDescent="0.25">
      <c r="B41254" s="683"/>
      <c r="C41254" s="683"/>
      <c r="D41254" s="684"/>
    </row>
    <row r="41255" spans="2:4" ht="15" customHeight="1" x14ac:dyDescent="0.25">
      <c r="B41255" s="683"/>
      <c r="C41255" s="683"/>
      <c r="D41255" s="684"/>
    </row>
    <row r="41256" spans="2:4" ht="15" customHeight="1" x14ac:dyDescent="0.25">
      <c r="B41256" s="683"/>
      <c r="C41256" s="683"/>
      <c r="D41256" s="684"/>
    </row>
    <row r="41257" spans="2:4" ht="15" customHeight="1" x14ac:dyDescent="0.25">
      <c r="B41257" s="683"/>
      <c r="C41257" s="683"/>
      <c r="D41257" s="684"/>
    </row>
    <row r="41258" spans="2:4" ht="15" customHeight="1" x14ac:dyDescent="0.25">
      <c r="B41258" s="683"/>
      <c r="C41258" s="683"/>
      <c r="D41258" s="684"/>
    </row>
    <row r="41259" spans="2:4" ht="15" customHeight="1" x14ac:dyDescent="0.25">
      <c r="B41259" s="683"/>
      <c r="C41259" s="683"/>
      <c r="D41259" s="684"/>
    </row>
    <row r="41260" spans="2:4" ht="15" customHeight="1" x14ac:dyDescent="0.25">
      <c r="B41260" s="683"/>
      <c r="C41260" s="683"/>
      <c r="D41260" s="684"/>
    </row>
    <row r="41261" spans="2:4" ht="15" customHeight="1" x14ac:dyDescent="0.25">
      <c r="B41261" s="683"/>
      <c r="C41261" s="683"/>
      <c r="D41261" s="684"/>
    </row>
    <row r="41262" spans="2:4" ht="15" customHeight="1" x14ac:dyDescent="0.25">
      <c r="B41262" s="683"/>
      <c r="C41262" s="683"/>
      <c r="D41262" s="684"/>
    </row>
    <row r="41263" spans="2:4" ht="15" customHeight="1" x14ac:dyDescent="0.25">
      <c r="B41263" s="683"/>
      <c r="C41263" s="683"/>
      <c r="D41263" s="684"/>
    </row>
    <row r="41264" spans="2:4" ht="15" customHeight="1" x14ac:dyDescent="0.25">
      <c r="B41264" s="683"/>
      <c r="C41264" s="683"/>
      <c r="D41264" s="684"/>
    </row>
    <row r="41265" spans="2:4" ht="15" customHeight="1" x14ac:dyDescent="0.25">
      <c r="B41265" s="683"/>
      <c r="C41265" s="683"/>
      <c r="D41265" s="684"/>
    </row>
    <row r="41266" spans="2:4" ht="15" customHeight="1" x14ac:dyDescent="0.25">
      <c r="B41266" s="683"/>
      <c r="C41266" s="683"/>
      <c r="D41266" s="684"/>
    </row>
    <row r="41267" spans="2:4" ht="15" customHeight="1" x14ac:dyDescent="0.25">
      <c r="B41267" s="683"/>
      <c r="C41267" s="683"/>
      <c r="D41267" s="684"/>
    </row>
    <row r="41268" spans="2:4" ht="15" customHeight="1" x14ac:dyDescent="0.25">
      <c r="B41268" s="683"/>
      <c r="C41268" s="683"/>
      <c r="D41268" s="684"/>
    </row>
    <row r="41269" spans="2:4" ht="15" customHeight="1" x14ac:dyDescent="0.25">
      <c r="B41269" s="683"/>
      <c r="C41269" s="683"/>
      <c r="D41269" s="684"/>
    </row>
    <row r="41270" spans="2:4" ht="15" customHeight="1" x14ac:dyDescent="0.25">
      <c r="B41270" s="683"/>
      <c r="C41270" s="683"/>
      <c r="D41270" s="684"/>
    </row>
    <row r="41271" spans="2:4" ht="15" customHeight="1" x14ac:dyDescent="0.25">
      <c r="B41271" s="683"/>
      <c r="C41271" s="683"/>
      <c r="D41271" s="684"/>
    </row>
    <row r="41272" spans="2:4" ht="15" customHeight="1" x14ac:dyDescent="0.25">
      <c r="B41272" s="683"/>
      <c r="C41272" s="683"/>
      <c r="D41272" s="684"/>
    </row>
    <row r="41273" spans="2:4" ht="15" customHeight="1" x14ac:dyDescent="0.25">
      <c r="B41273" s="683"/>
      <c r="C41273" s="683"/>
      <c r="D41273" s="684"/>
    </row>
    <row r="41274" spans="2:4" ht="15" customHeight="1" x14ac:dyDescent="0.25">
      <c r="B41274" s="683"/>
      <c r="C41274" s="683"/>
      <c r="D41274" s="684"/>
    </row>
    <row r="41275" spans="2:4" ht="15" customHeight="1" x14ac:dyDescent="0.25">
      <c r="B41275" s="683"/>
      <c r="C41275" s="683"/>
      <c r="D41275" s="684"/>
    </row>
    <row r="41276" spans="2:4" ht="15" customHeight="1" x14ac:dyDescent="0.25">
      <c r="B41276" s="683"/>
      <c r="C41276" s="683"/>
      <c r="D41276" s="684"/>
    </row>
    <row r="41277" spans="2:4" ht="15" customHeight="1" x14ac:dyDescent="0.25">
      <c r="B41277" s="683"/>
      <c r="C41277" s="683"/>
      <c r="D41277" s="684"/>
    </row>
    <row r="41278" spans="2:4" ht="15" customHeight="1" x14ac:dyDescent="0.25">
      <c r="B41278" s="683"/>
      <c r="C41278" s="683"/>
      <c r="D41278" s="684"/>
    </row>
    <row r="41279" spans="2:4" ht="15" customHeight="1" x14ac:dyDescent="0.25">
      <c r="B41279" s="683"/>
      <c r="C41279" s="683"/>
      <c r="D41279" s="684"/>
    </row>
    <row r="41280" spans="2:4" ht="15" customHeight="1" x14ac:dyDescent="0.25">
      <c r="B41280" s="683"/>
      <c r="C41280" s="683"/>
      <c r="D41280" s="684"/>
    </row>
    <row r="41281" spans="2:4" ht="15" customHeight="1" x14ac:dyDescent="0.25">
      <c r="B41281" s="683"/>
      <c r="C41281" s="683"/>
      <c r="D41281" s="684"/>
    </row>
    <row r="41282" spans="2:4" ht="15" customHeight="1" x14ac:dyDescent="0.25">
      <c r="B41282" s="683"/>
      <c r="C41282" s="683"/>
      <c r="D41282" s="684"/>
    </row>
    <row r="41283" spans="2:4" ht="15" customHeight="1" x14ac:dyDescent="0.25">
      <c r="B41283" s="683"/>
      <c r="C41283" s="683"/>
      <c r="D41283" s="684"/>
    </row>
    <row r="41284" spans="2:4" ht="15" customHeight="1" x14ac:dyDescent="0.25">
      <c r="B41284" s="683"/>
      <c r="C41284" s="683"/>
      <c r="D41284" s="684"/>
    </row>
    <row r="41285" spans="2:4" ht="15" customHeight="1" x14ac:dyDescent="0.25">
      <c r="B41285" s="683"/>
      <c r="C41285" s="683"/>
      <c r="D41285" s="684"/>
    </row>
    <row r="41286" spans="2:4" ht="15" customHeight="1" x14ac:dyDescent="0.25">
      <c r="B41286" s="683"/>
      <c r="C41286" s="683"/>
      <c r="D41286" s="684"/>
    </row>
    <row r="41287" spans="2:4" ht="15" customHeight="1" x14ac:dyDescent="0.25">
      <c r="B41287" s="683"/>
      <c r="C41287" s="683"/>
      <c r="D41287" s="684"/>
    </row>
    <row r="41288" spans="2:4" ht="15" customHeight="1" x14ac:dyDescent="0.25">
      <c r="B41288" s="683"/>
      <c r="C41288" s="683"/>
      <c r="D41288" s="684"/>
    </row>
    <row r="41289" spans="2:4" ht="15" customHeight="1" x14ac:dyDescent="0.25">
      <c r="B41289" s="683"/>
      <c r="C41289" s="683"/>
      <c r="D41289" s="684"/>
    </row>
    <row r="41290" spans="2:4" ht="15" customHeight="1" x14ac:dyDescent="0.25">
      <c r="B41290" s="683"/>
      <c r="C41290" s="683"/>
      <c r="D41290" s="684"/>
    </row>
    <row r="41291" spans="2:4" ht="15" customHeight="1" x14ac:dyDescent="0.25">
      <c r="B41291" s="683"/>
      <c r="C41291" s="683"/>
      <c r="D41291" s="684"/>
    </row>
    <row r="41292" spans="2:4" ht="15" customHeight="1" x14ac:dyDescent="0.25">
      <c r="B41292" s="683"/>
      <c r="C41292" s="683"/>
      <c r="D41292" s="684"/>
    </row>
    <row r="41293" spans="2:4" ht="15" customHeight="1" x14ac:dyDescent="0.25">
      <c r="B41293" s="683"/>
      <c r="C41293" s="683"/>
      <c r="D41293" s="684"/>
    </row>
    <row r="41294" spans="2:4" ht="15" customHeight="1" x14ac:dyDescent="0.25">
      <c r="B41294" s="683"/>
      <c r="C41294" s="683"/>
      <c r="D41294" s="684"/>
    </row>
    <row r="41295" spans="2:4" ht="15" customHeight="1" x14ac:dyDescent="0.25">
      <c r="B41295" s="683"/>
      <c r="C41295" s="683"/>
      <c r="D41295" s="684"/>
    </row>
    <row r="41296" spans="2:4" ht="15" customHeight="1" x14ac:dyDescent="0.25">
      <c r="B41296" s="683"/>
      <c r="C41296" s="683"/>
      <c r="D41296" s="684"/>
    </row>
    <row r="41297" spans="2:4" ht="15" customHeight="1" x14ac:dyDescent="0.25">
      <c r="B41297" s="683"/>
      <c r="C41297" s="683"/>
      <c r="D41297" s="684"/>
    </row>
    <row r="41298" spans="2:4" ht="15" customHeight="1" x14ac:dyDescent="0.25">
      <c r="B41298" s="683"/>
      <c r="C41298" s="683"/>
      <c r="D41298" s="684"/>
    </row>
    <row r="41299" spans="2:4" ht="15" customHeight="1" x14ac:dyDescent="0.25">
      <c r="B41299" s="683"/>
      <c r="C41299" s="683"/>
      <c r="D41299" s="684"/>
    </row>
    <row r="41300" spans="2:4" ht="15" customHeight="1" x14ac:dyDescent="0.25">
      <c r="B41300" s="683"/>
      <c r="C41300" s="683"/>
      <c r="D41300" s="684"/>
    </row>
    <row r="41301" spans="2:4" ht="15" customHeight="1" x14ac:dyDescent="0.25">
      <c r="B41301" s="683"/>
      <c r="C41301" s="683"/>
      <c r="D41301" s="684"/>
    </row>
    <row r="41302" spans="2:4" ht="15" customHeight="1" x14ac:dyDescent="0.25">
      <c r="B41302" s="683"/>
      <c r="C41302" s="683"/>
      <c r="D41302" s="684"/>
    </row>
    <row r="41303" spans="2:4" ht="15" customHeight="1" x14ac:dyDescent="0.25">
      <c r="B41303" s="683"/>
      <c r="C41303" s="683"/>
      <c r="D41303" s="684"/>
    </row>
    <row r="41304" spans="2:4" ht="15" customHeight="1" x14ac:dyDescent="0.25">
      <c r="B41304" s="683"/>
      <c r="C41304" s="683"/>
      <c r="D41304" s="684"/>
    </row>
    <row r="41305" spans="2:4" ht="15" customHeight="1" x14ac:dyDescent="0.25">
      <c r="B41305" s="683"/>
      <c r="C41305" s="683"/>
      <c r="D41305" s="684"/>
    </row>
    <row r="41306" spans="2:4" ht="15" customHeight="1" x14ac:dyDescent="0.25">
      <c r="B41306" s="683"/>
      <c r="C41306" s="683"/>
      <c r="D41306" s="684"/>
    </row>
    <row r="41307" spans="2:4" ht="15" customHeight="1" x14ac:dyDescent="0.25">
      <c r="B41307" s="683"/>
      <c r="C41307" s="683"/>
      <c r="D41307" s="684"/>
    </row>
    <row r="41308" spans="2:4" ht="15" customHeight="1" x14ac:dyDescent="0.25">
      <c r="B41308" s="683"/>
      <c r="C41308" s="683"/>
      <c r="D41308" s="684"/>
    </row>
    <row r="41309" spans="2:4" ht="15" customHeight="1" x14ac:dyDescent="0.25">
      <c r="B41309" s="683"/>
      <c r="C41309" s="683"/>
      <c r="D41309" s="684"/>
    </row>
    <row r="41310" spans="2:4" ht="15" customHeight="1" x14ac:dyDescent="0.25">
      <c r="B41310" s="683"/>
      <c r="C41310" s="683"/>
      <c r="D41310" s="684"/>
    </row>
    <row r="41311" spans="2:4" ht="15" customHeight="1" x14ac:dyDescent="0.25">
      <c r="B41311" s="683"/>
      <c r="C41311" s="683"/>
      <c r="D41311" s="684"/>
    </row>
    <row r="41312" spans="2:4" ht="15" customHeight="1" x14ac:dyDescent="0.25">
      <c r="B41312" s="683"/>
      <c r="C41312" s="683"/>
      <c r="D41312" s="684"/>
    </row>
    <row r="41313" spans="2:4" ht="15" customHeight="1" x14ac:dyDescent="0.25">
      <c r="B41313" s="683"/>
      <c r="C41313" s="683"/>
      <c r="D41313" s="684"/>
    </row>
    <row r="41314" spans="2:4" ht="15" customHeight="1" x14ac:dyDescent="0.25">
      <c r="B41314" s="683"/>
      <c r="C41314" s="683"/>
      <c r="D41314" s="684"/>
    </row>
    <row r="41315" spans="2:4" ht="15" customHeight="1" x14ac:dyDescent="0.25">
      <c r="B41315" s="683"/>
      <c r="C41315" s="683"/>
      <c r="D41315" s="684"/>
    </row>
    <row r="41316" spans="2:4" ht="15" customHeight="1" x14ac:dyDescent="0.25">
      <c r="B41316" s="683"/>
      <c r="C41316" s="683"/>
      <c r="D41316" s="684"/>
    </row>
    <row r="41317" spans="2:4" ht="15" customHeight="1" x14ac:dyDescent="0.25">
      <c r="B41317" s="683"/>
      <c r="C41317" s="683"/>
      <c r="D41317" s="684"/>
    </row>
    <row r="41318" spans="2:4" ht="15" customHeight="1" x14ac:dyDescent="0.25">
      <c r="B41318" s="683"/>
      <c r="C41318" s="683"/>
      <c r="D41318" s="684"/>
    </row>
    <row r="41319" spans="2:4" ht="15" customHeight="1" x14ac:dyDescent="0.25">
      <c r="B41319" s="683"/>
      <c r="C41319" s="683"/>
      <c r="D41319" s="684"/>
    </row>
    <row r="41320" spans="2:4" ht="15" customHeight="1" x14ac:dyDescent="0.25">
      <c r="B41320" s="683"/>
      <c r="C41320" s="683"/>
      <c r="D41320" s="684"/>
    </row>
    <row r="41321" spans="2:4" ht="15" customHeight="1" x14ac:dyDescent="0.25">
      <c r="B41321" s="683"/>
      <c r="C41321" s="683"/>
      <c r="D41321" s="684"/>
    </row>
    <row r="41322" spans="2:4" ht="15" customHeight="1" x14ac:dyDescent="0.25">
      <c r="B41322" s="683"/>
      <c r="C41322" s="683"/>
      <c r="D41322" s="684"/>
    </row>
    <row r="41323" spans="2:4" ht="15" customHeight="1" x14ac:dyDescent="0.25">
      <c r="B41323" s="683"/>
      <c r="C41323" s="683"/>
      <c r="D41323" s="684"/>
    </row>
    <row r="41324" spans="2:4" ht="15" customHeight="1" x14ac:dyDescent="0.25">
      <c r="B41324" s="683"/>
      <c r="C41324" s="683"/>
      <c r="D41324" s="684"/>
    </row>
    <row r="41325" spans="2:4" ht="15" customHeight="1" x14ac:dyDescent="0.25">
      <c r="B41325" s="683"/>
      <c r="C41325" s="683"/>
      <c r="D41325" s="684"/>
    </row>
    <row r="41326" spans="2:4" ht="15" customHeight="1" x14ac:dyDescent="0.25">
      <c r="B41326" s="683"/>
      <c r="C41326" s="683"/>
      <c r="D41326" s="684"/>
    </row>
    <row r="41327" spans="2:4" ht="15" customHeight="1" x14ac:dyDescent="0.25">
      <c r="B41327" s="683"/>
      <c r="C41327" s="683"/>
      <c r="D41327" s="684"/>
    </row>
    <row r="41328" spans="2:4" ht="15" customHeight="1" x14ac:dyDescent="0.25">
      <c r="B41328" s="683"/>
      <c r="C41328" s="683"/>
      <c r="D41328" s="684"/>
    </row>
    <row r="41329" spans="2:4" ht="15" customHeight="1" x14ac:dyDescent="0.25">
      <c r="B41329" s="683"/>
      <c r="C41329" s="683"/>
      <c r="D41329" s="684"/>
    </row>
    <row r="41330" spans="2:4" ht="15" customHeight="1" x14ac:dyDescent="0.25">
      <c r="B41330" s="683"/>
      <c r="C41330" s="683"/>
      <c r="D41330" s="684"/>
    </row>
    <row r="41331" spans="2:4" ht="15" customHeight="1" x14ac:dyDescent="0.25">
      <c r="B41331" s="683"/>
      <c r="C41331" s="683"/>
      <c r="D41331" s="684"/>
    </row>
    <row r="41332" spans="2:4" ht="15" customHeight="1" x14ac:dyDescent="0.25">
      <c r="B41332" s="683"/>
      <c r="C41332" s="683"/>
      <c r="D41332" s="684"/>
    </row>
    <row r="41333" spans="2:4" ht="15" customHeight="1" x14ac:dyDescent="0.25">
      <c r="B41333" s="683"/>
      <c r="C41333" s="683"/>
      <c r="D41333" s="684"/>
    </row>
    <row r="41334" spans="2:4" ht="15" customHeight="1" x14ac:dyDescent="0.25">
      <c r="B41334" s="683"/>
      <c r="C41334" s="683"/>
      <c r="D41334" s="684"/>
    </row>
    <row r="41335" spans="2:4" ht="15" customHeight="1" x14ac:dyDescent="0.25">
      <c r="B41335" s="683"/>
      <c r="C41335" s="683"/>
      <c r="D41335" s="684"/>
    </row>
    <row r="41336" spans="2:4" ht="15" customHeight="1" x14ac:dyDescent="0.25">
      <c r="B41336" s="683"/>
      <c r="C41336" s="683"/>
      <c r="D41336" s="684"/>
    </row>
    <row r="41337" spans="2:4" ht="15" customHeight="1" x14ac:dyDescent="0.25">
      <c r="B41337" s="683"/>
      <c r="C41337" s="683"/>
      <c r="D41337" s="684"/>
    </row>
    <row r="41338" spans="2:4" ht="15" customHeight="1" x14ac:dyDescent="0.25">
      <c r="B41338" s="683"/>
      <c r="C41338" s="683"/>
      <c r="D41338" s="684"/>
    </row>
    <row r="41339" spans="2:4" ht="15" customHeight="1" x14ac:dyDescent="0.25">
      <c r="B41339" s="683"/>
      <c r="C41339" s="683"/>
      <c r="D41339" s="684"/>
    </row>
    <row r="41340" spans="2:4" ht="15" customHeight="1" x14ac:dyDescent="0.25">
      <c r="B41340" s="683"/>
      <c r="C41340" s="683"/>
      <c r="D41340" s="684"/>
    </row>
    <row r="41341" spans="2:4" ht="15" customHeight="1" x14ac:dyDescent="0.25">
      <c r="B41341" s="683"/>
      <c r="C41341" s="683"/>
      <c r="D41341" s="684"/>
    </row>
    <row r="41342" spans="2:4" ht="15" customHeight="1" x14ac:dyDescent="0.25">
      <c r="B41342" s="683"/>
      <c r="C41342" s="683"/>
      <c r="D41342" s="684"/>
    </row>
    <row r="41343" spans="2:4" ht="15" customHeight="1" x14ac:dyDescent="0.25">
      <c r="B41343" s="683"/>
      <c r="C41343" s="683"/>
      <c r="D41343" s="684"/>
    </row>
    <row r="41344" spans="2:4" ht="15" customHeight="1" x14ac:dyDescent="0.25">
      <c r="B41344" s="683"/>
      <c r="C41344" s="683"/>
      <c r="D41344" s="684"/>
    </row>
    <row r="41345" spans="2:4" ht="15" customHeight="1" x14ac:dyDescent="0.25">
      <c r="B41345" s="683"/>
      <c r="C41345" s="683"/>
      <c r="D41345" s="684"/>
    </row>
    <row r="41346" spans="2:4" ht="15" customHeight="1" x14ac:dyDescent="0.25">
      <c r="B41346" s="683"/>
      <c r="C41346" s="683"/>
      <c r="D41346" s="684"/>
    </row>
    <row r="41347" spans="2:4" ht="15" customHeight="1" x14ac:dyDescent="0.25">
      <c r="B41347" s="683"/>
      <c r="C41347" s="683"/>
      <c r="D41347" s="684"/>
    </row>
    <row r="41348" spans="2:4" ht="15" customHeight="1" x14ac:dyDescent="0.25">
      <c r="B41348" s="683"/>
      <c r="C41348" s="683"/>
      <c r="D41348" s="684"/>
    </row>
    <row r="41349" spans="2:4" ht="15" customHeight="1" x14ac:dyDescent="0.25">
      <c r="B41349" s="683"/>
      <c r="C41349" s="683"/>
      <c r="D41349" s="684"/>
    </row>
    <row r="41350" spans="2:4" ht="15" customHeight="1" x14ac:dyDescent="0.25">
      <c r="B41350" s="683"/>
      <c r="C41350" s="683"/>
      <c r="D41350" s="684"/>
    </row>
    <row r="41351" spans="2:4" ht="15" customHeight="1" x14ac:dyDescent="0.25">
      <c r="B41351" s="683"/>
      <c r="C41351" s="683"/>
      <c r="D41351" s="684"/>
    </row>
    <row r="41352" spans="2:4" ht="15" customHeight="1" x14ac:dyDescent="0.25">
      <c r="B41352" s="683"/>
      <c r="C41352" s="683"/>
      <c r="D41352" s="684"/>
    </row>
    <row r="41353" spans="2:4" ht="15" customHeight="1" x14ac:dyDescent="0.25">
      <c r="B41353" s="683"/>
      <c r="C41353" s="683"/>
      <c r="D41353" s="684"/>
    </row>
    <row r="41354" spans="2:4" ht="15" customHeight="1" x14ac:dyDescent="0.25">
      <c r="B41354" s="683"/>
      <c r="C41354" s="683"/>
      <c r="D41354" s="684"/>
    </row>
    <row r="41355" spans="2:4" ht="15" customHeight="1" x14ac:dyDescent="0.25">
      <c r="B41355" s="683"/>
      <c r="C41355" s="683"/>
      <c r="D41355" s="684"/>
    </row>
    <row r="41356" spans="2:4" ht="15" customHeight="1" x14ac:dyDescent="0.25">
      <c r="B41356" s="683"/>
      <c r="C41356" s="683"/>
      <c r="D41356" s="684"/>
    </row>
    <row r="41357" spans="2:4" ht="15" customHeight="1" x14ac:dyDescent="0.25">
      <c r="B41357" s="683"/>
      <c r="C41357" s="683"/>
      <c r="D41357" s="684"/>
    </row>
    <row r="41358" spans="2:4" ht="15" customHeight="1" x14ac:dyDescent="0.25">
      <c r="B41358" s="683"/>
      <c r="C41358" s="683"/>
      <c r="D41358" s="684"/>
    </row>
    <row r="41359" spans="2:4" ht="15" customHeight="1" x14ac:dyDescent="0.25">
      <c r="B41359" s="683"/>
      <c r="C41359" s="683"/>
      <c r="D41359" s="684"/>
    </row>
    <row r="41360" spans="2:4" ht="15" customHeight="1" x14ac:dyDescent="0.25">
      <c r="B41360" s="683"/>
      <c r="C41360" s="683"/>
      <c r="D41360" s="684"/>
    </row>
    <row r="41361" spans="2:4" ht="15" customHeight="1" x14ac:dyDescent="0.25">
      <c r="B41361" s="683"/>
      <c r="C41361" s="683"/>
      <c r="D41361" s="684"/>
    </row>
    <row r="41362" spans="2:4" ht="15" customHeight="1" x14ac:dyDescent="0.25">
      <c r="B41362" s="683"/>
      <c r="C41362" s="683"/>
      <c r="D41362" s="684"/>
    </row>
    <row r="41363" spans="2:4" ht="15" customHeight="1" x14ac:dyDescent="0.25">
      <c r="B41363" s="683"/>
      <c r="C41363" s="683"/>
      <c r="D41363" s="684"/>
    </row>
    <row r="41364" spans="2:4" ht="15" customHeight="1" x14ac:dyDescent="0.25">
      <c r="B41364" s="683"/>
      <c r="C41364" s="683"/>
      <c r="D41364" s="684"/>
    </row>
    <row r="41365" spans="2:4" ht="15" customHeight="1" x14ac:dyDescent="0.25">
      <c r="B41365" s="683"/>
      <c r="C41365" s="683"/>
      <c r="D41365" s="684"/>
    </row>
    <row r="41366" spans="2:4" ht="15" customHeight="1" x14ac:dyDescent="0.25">
      <c r="B41366" s="683"/>
      <c r="C41366" s="683"/>
      <c r="D41366" s="684"/>
    </row>
    <row r="41367" spans="2:4" ht="15" customHeight="1" x14ac:dyDescent="0.25">
      <c r="B41367" s="683"/>
      <c r="C41367" s="683"/>
      <c r="D41367" s="684"/>
    </row>
    <row r="41368" spans="2:4" ht="15" customHeight="1" x14ac:dyDescent="0.25">
      <c r="B41368" s="683"/>
      <c r="C41368" s="683"/>
      <c r="D41368" s="684"/>
    </row>
    <row r="41369" spans="2:4" ht="15" customHeight="1" x14ac:dyDescent="0.25">
      <c r="B41369" s="683"/>
      <c r="C41369" s="683"/>
      <c r="D41369" s="684"/>
    </row>
    <row r="41370" spans="2:4" ht="15" customHeight="1" x14ac:dyDescent="0.25">
      <c r="B41370" s="683"/>
      <c r="C41370" s="683"/>
      <c r="D41370" s="684"/>
    </row>
    <row r="41371" spans="2:4" ht="15" customHeight="1" x14ac:dyDescent="0.25">
      <c r="B41371" s="683"/>
      <c r="C41371" s="683"/>
      <c r="D41371" s="684"/>
    </row>
    <row r="41372" spans="2:4" ht="15" customHeight="1" x14ac:dyDescent="0.25">
      <c r="B41372" s="683"/>
      <c r="C41372" s="683"/>
      <c r="D41372" s="684"/>
    </row>
    <row r="41373" spans="2:4" ht="15" customHeight="1" x14ac:dyDescent="0.25">
      <c r="B41373" s="683"/>
      <c r="C41373" s="683"/>
      <c r="D41373" s="684"/>
    </row>
    <row r="41374" spans="2:4" ht="15" customHeight="1" x14ac:dyDescent="0.25">
      <c r="B41374" s="683"/>
      <c r="C41374" s="683"/>
      <c r="D41374" s="684"/>
    </row>
    <row r="41375" spans="2:4" ht="15" customHeight="1" x14ac:dyDescent="0.25">
      <c r="B41375" s="683"/>
      <c r="C41375" s="683"/>
      <c r="D41375" s="684"/>
    </row>
    <row r="41376" spans="2:4" ht="15" customHeight="1" x14ac:dyDescent="0.25">
      <c r="B41376" s="683"/>
      <c r="C41376" s="683"/>
      <c r="D41376" s="684"/>
    </row>
    <row r="41377" spans="2:4" ht="15" customHeight="1" x14ac:dyDescent="0.25">
      <c r="B41377" s="683"/>
      <c r="C41377" s="683"/>
      <c r="D41377" s="684"/>
    </row>
    <row r="41378" spans="2:4" ht="15" customHeight="1" x14ac:dyDescent="0.25">
      <c r="B41378" s="683"/>
      <c r="C41378" s="683"/>
      <c r="D41378" s="684"/>
    </row>
    <row r="41379" spans="2:4" ht="15" customHeight="1" x14ac:dyDescent="0.25">
      <c r="B41379" s="683"/>
      <c r="C41379" s="683"/>
      <c r="D41379" s="684"/>
    </row>
    <row r="41380" spans="2:4" ht="15" customHeight="1" x14ac:dyDescent="0.25">
      <c r="B41380" s="683"/>
      <c r="C41380" s="683"/>
      <c r="D41380" s="684"/>
    </row>
    <row r="41381" spans="2:4" ht="15" customHeight="1" x14ac:dyDescent="0.25">
      <c r="B41381" s="683"/>
      <c r="C41381" s="683"/>
      <c r="D41381" s="684"/>
    </row>
    <row r="41382" spans="2:4" ht="15" customHeight="1" x14ac:dyDescent="0.25">
      <c r="B41382" s="683"/>
      <c r="C41382" s="683"/>
      <c r="D41382" s="684"/>
    </row>
    <row r="41383" spans="2:4" ht="15" customHeight="1" x14ac:dyDescent="0.25">
      <c r="B41383" s="683"/>
      <c r="C41383" s="683"/>
      <c r="D41383" s="684"/>
    </row>
    <row r="41384" spans="2:4" ht="15" customHeight="1" x14ac:dyDescent="0.25">
      <c r="B41384" s="683"/>
      <c r="C41384" s="683"/>
      <c r="D41384" s="684"/>
    </row>
    <row r="41385" spans="2:4" ht="15" customHeight="1" x14ac:dyDescent="0.25">
      <c r="B41385" s="683"/>
      <c r="C41385" s="683"/>
      <c r="D41385" s="684"/>
    </row>
    <row r="41386" spans="2:4" ht="15" customHeight="1" x14ac:dyDescent="0.25">
      <c r="B41386" s="683"/>
      <c r="C41386" s="683"/>
      <c r="D41386" s="684"/>
    </row>
    <row r="41387" spans="2:4" ht="15" customHeight="1" x14ac:dyDescent="0.25">
      <c r="B41387" s="683"/>
      <c r="C41387" s="683"/>
      <c r="D41387" s="684"/>
    </row>
    <row r="41388" spans="2:4" ht="15" customHeight="1" x14ac:dyDescent="0.25">
      <c r="B41388" s="683"/>
      <c r="C41388" s="683"/>
      <c r="D41388" s="684"/>
    </row>
    <row r="41389" spans="2:4" ht="15" customHeight="1" x14ac:dyDescent="0.25">
      <c r="B41389" s="683"/>
      <c r="C41389" s="683"/>
      <c r="D41389" s="684"/>
    </row>
    <row r="41390" spans="2:4" ht="15" customHeight="1" x14ac:dyDescent="0.25">
      <c r="B41390" s="683"/>
      <c r="C41390" s="683"/>
      <c r="D41390" s="684"/>
    </row>
    <row r="41391" spans="2:4" ht="15" customHeight="1" x14ac:dyDescent="0.25">
      <c r="B41391" s="683"/>
      <c r="C41391" s="683"/>
      <c r="D41391" s="684"/>
    </row>
    <row r="41392" spans="2:4" ht="15" customHeight="1" x14ac:dyDescent="0.25">
      <c r="B41392" s="683"/>
      <c r="C41392" s="683"/>
      <c r="D41392" s="684"/>
    </row>
    <row r="41393" spans="2:4" ht="15" customHeight="1" x14ac:dyDescent="0.25">
      <c r="B41393" s="683"/>
      <c r="C41393" s="683"/>
      <c r="D41393" s="684"/>
    </row>
    <row r="41394" spans="2:4" ht="15" customHeight="1" x14ac:dyDescent="0.25">
      <c r="B41394" s="683"/>
      <c r="C41394" s="683"/>
      <c r="D41394" s="684"/>
    </row>
    <row r="41395" spans="2:4" ht="15" customHeight="1" x14ac:dyDescent="0.25">
      <c r="B41395" s="683"/>
      <c r="C41395" s="683"/>
      <c r="D41395" s="684"/>
    </row>
    <row r="41396" spans="2:4" ht="15" customHeight="1" x14ac:dyDescent="0.25">
      <c r="B41396" s="683"/>
      <c r="C41396" s="683"/>
      <c r="D41396" s="684"/>
    </row>
    <row r="41397" spans="2:4" ht="15" customHeight="1" x14ac:dyDescent="0.25">
      <c r="B41397" s="683"/>
      <c r="C41397" s="683"/>
      <c r="D41397" s="684"/>
    </row>
    <row r="41398" spans="2:4" ht="15" customHeight="1" x14ac:dyDescent="0.25">
      <c r="B41398" s="683"/>
      <c r="C41398" s="683"/>
      <c r="D41398" s="684"/>
    </row>
    <row r="41399" spans="2:4" ht="15" customHeight="1" x14ac:dyDescent="0.25">
      <c r="B41399" s="683"/>
      <c r="C41399" s="683"/>
      <c r="D41399" s="684"/>
    </row>
    <row r="41400" spans="2:4" ht="15" customHeight="1" x14ac:dyDescent="0.25">
      <c r="B41400" s="683"/>
      <c r="C41400" s="683"/>
      <c r="D41400" s="684"/>
    </row>
    <row r="41401" spans="2:4" ht="15" customHeight="1" x14ac:dyDescent="0.25">
      <c r="B41401" s="683"/>
      <c r="C41401" s="683"/>
      <c r="D41401" s="684"/>
    </row>
    <row r="41402" spans="2:4" ht="15" customHeight="1" x14ac:dyDescent="0.25">
      <c r="B41402" s="683"/>
      <c r="C41402" s="683"/>
      <c r="D41402" s="684"/>
    </row>
    <row r="41403" spans="2:4" ht="15" customHeight="1" x14ac:dyDescent="0.25">
      <c r="B41403" s="683"/>
      <c r="C41403" s="683"/>
      <c r="D41403" s="684"/>
    </row>
    <row r="41404" spans="2:4" ht="15" customHeight="1" x14ac:dyDescent="0.25">
      <c r="B41404" s="683"/>
      <c r="C41404" s="683"/>
      <c r="D41404" s="684"/>
    </row>
    <row r="41405" spans="2:4" ht="15" customHeight="1" x14ac:dyDescent="0.25">
      <c r="B41405" s="683"/>
      <c r="C41405" s="683"/>
      <c r="D41405" s="684"/>
    </row>
    <row r="41406" spans="2:4" ht="15" customHeight="1" x14ac:dyDescent="0.25">
      <c r="B41406" s="683"/>
      <c r="C41406" s="683"/>
      <c r="D41406" s="684"/>
    </row>
    <row r="41407" spans="2:4" ht="15" customHeight="1" x14ac:dyDescent="0.25">
      <c r="B41407" s="683"/>
      <c r="C41407" s="683"/>
      <c r="D41407" s="684"/>
    </row>
    <row r="41408" spans="2:4" ht="15" customHeight="1" x14ac:dyDescent="0.25">
      <c r="B41408" s="683"/>
      <c r="C41408" s="683"/>
      <c r="D41408" s="684"/>
    </row>
    <row r="41409" spans="2:4" ht="15" customHeight="1" x14ac:dyDescent="0.25">
      <c r="B41409" s="683"/>
      <c r="C41409" s="683"/>
      <c r="D41409" s="684"/>
    </row>
    <row r="41410" spans="2:4" ht="15" customHeight="1" x14ac:dyDescent="0.25">
      <c r="B41410" s="683"/>
      <c r="C41410" s="683"/>
      <c r="D41410" s="684"/>
    </row>
    <row r="41411" spans="2:4" ht="15" customHeight="1" x14ac:dyDescent="0.25">
      <c r="B41411" s="683"/>
      <c r="C41411" s="683"/>
      <c r="D41411" s="684"/>
    </row>
    <row r="41412" spans="2:4" ht="15" customHeight="1" x14ac:dyDescent="0.25">
      <c r="B41412" s="683"/>
      <c r="C41412" s="683"/>
      <c r="D41412" s="684"/>
    </row>
    <row r="41413" spans="2:4" ht="15" customHeight="1" x14ac:dyDescent="0.25">
      <c r="B41413" s="683"/>
      <c r="C41413" s="683"/>
      <c r="D41413" s="684"/>
    </row>
    <row r="41414" spans="2:4" ht="15" customHeight="1" x14ac:dyDescent="0.25">
      <c r="B41414" s="683"/>
      <c r="C41414" s="683"/>
      <c r="D41414" s="684"/>
    </row>
    <row r="41415" spans="2:4" ht="15" customHeight="1" x14ac:dyDescent="0.25">
      <c r="B41415" s="683"/>
      <c r="C41415" s="683"/>
      <c r="D41415" s="684"/>
    </row>
    <row r="41416" spans="2:4" ht="15" customHeight="1" x14ac:dyDescent="0.25">
      <c r="B41416" s="683"/>
      <c r="C41416" s="683"/>
      <c r="D41416" s="684"/>
    </row>
    <row r="41417" spans="2:4" ht="15" customHeight="1" x14ac:dyDescent="0.25">
      <c r="B41417" s="683"/>
      <c r="C41417" s="683"/>
      <c r="D41417" s="684"/>
    </row>
    <row r="41418" spans="2:4" ht="15" customHeight="1" x14ac:dyDescent="0.25">
      <c r="B41418" s="683"/>
      <c r="C41418" s="683"/>
      <c r="D41418" s="684"/>
    </row>
    <row r="41419" spans="2:4" ht="15" customHeight="1" x14ac:dyDescent="0.25">
      <c r="B41419" s="683"/>
      <c r="C41419" s="683"/>
      <c r="D41419" s="684"/>
    </row>
    <row r="41420" spans="2:4" ht="15" customHeight="1" x14ac:dyDescent="0.25">
      <c r="B41420" s="683"/>
      <c r="C41420" s="683"/>
      <c r="D41420" s="684"/>
    </row>
    <row r="41421" spans="2:4" ht="15" customHeight="1" x14ac:dyDescent="0.25">
      <c r="B41421" s="683"/>
      <c r="C41421" s="683"/>
      <c r="D41421" s="684"/>
    </row>
    <row r="41422" spans="2:4" ht="15" customHeight="1" x14ac:dyDescent="0.25">
      <c r="B41422" s="683"/>
      <c r="C41422" s="683"/>
      <c r="D41422" s="684"/>
    </row>
    <row r="41423" spans="2:4" ht="15" customHeight="1" x14ac:dyDescent="0.25">
      <c r="B41423" s="683"/>
      <c r="C41423" s="683"/>
      <c r="D41423" s="684"/>
    </row>
    <row r="41424" spans="2:4" ht="15" customHeight="1" x14ac:dyDescent="0.25">
      <c r="B41424" s="683"/>
      <c r="C41424" s="683"/>
      <c r="D41424" s="684"/>
    </row>
    <row r="41425" spans="2:4" ht="15" customHeight="1" x14ac:dyDescent="0.25">
      <c r="B41425" s="683"/>
      <c r="C41425" s="683"/>
      <c r="D41425" s="684"/>
    </row>
    <row r="41426" spans="2:4" ht="15" customHeight="1" x14ac:dyDescent="0.25">
      <c r="B41426" s="683"/>
      <c r="C41426" s="683"/>
      <c r="D41426" s="684"/>
    </row>
    <row r="41427" spans="2:4" ht="15" customHeight="1" x14ac:dyDescent="0.25">
      <c r="B41427" s="683"/>
      <c r="C41427" s="683"/>
      <c r="D41427" s="684"/>
    </row>
    <row r="41428" spans="2:4" ht="15" customHeight="1" x14ac:dyDescent="0.25">
      <c r="B41428" s="683"/>
      <c r="C41428" s="683"/>
      <c r="D41428" s="684"/>
    </row>
    <row r="41429" spans="2:4" ht="15" customHeight="1" x14ac:dyDescent="0.25">
      <c r="B41429" s="683"/>
      <c r="C41429" s="683"/>
      <c r="D41429" s="684"/>
    </row>
    <row r="41430" spans="2:4" ht="15" customHeight="1" x14ac:dyDescent="0.25">
      <c r="B41430" s="683"/>
      <c r="C41430" s="683"/>
      <c r="D41430" s="684"/>
    </row>
    <row r="41431" spans="2:4" ht="15" customHeight="1" x14ac:dyDescent="0.25">
      <c r="B41431" s="683"/>
      <c r="C41431" s="683"/>
      <c r="D41431" s="684"/>
    </row>
    <row r="41432" spans="2:4" ht="15" customHeight="1" x14ac:dyDescent="0.25">
      <c r="B41432" s="683"/>
      <c r="C41432" s="683"/>
      <c r="D41432" s="684"/>
    </row>
    <row r="41433" spans="2:4" ht="15" customHeight="1" x14ac:dyDescent="0.25">
      <c r="B41433" s="683"/>
      <c r="C41433" s="683"/>
      <c r="D41433" s="684"/>
    </row>
    <row r="41434" spans="2:4" ht="15" customHeight="1" x14ac:dyDescent="0.25">
      <c r="B41434" s="683"/>
      <c r="C41434" s="683"/>
      <c r="D41434" s="684"/>
    </row>
    <row r="41435" spans="2:4" ht="15" customHeight="1" x14ac:dyDescent="0.25">
      <c r="B41435" s="683"/>
      <c r="C41435" s="683"/>
      <c r="D41435" s="684"/>
    </row>
    <row r="41436" spans="2:4" ht="15" customHeight="1" x14ac:dyDescent="0.25">
      <c r="B41436" s="683"/>
      <c r="C41436" s="683"/>
      <c r="D41436" s="684"/>
    </row>
    <row r="41437" spans="2:4" ht="15" customHeight="1" x14ac:dyDescent="0.25">
      <c r="B41437" s="683"/>
      <c r="C41437" s="683"/>
      <c r="D41437" s="684"/>
    </row>
    <row r="41438" spans="2:4" ht="15" customHeight="1" x14ac:dyDescent="0.25">
      <c r="B41438" s="683"/>
      <c r="C41438" s="683"/>
      <c r="D41438" s="684"/>
    </row>
    <row r="41439" spans="2:4" ht="15" customHeight="1" x14ac:dyDescent="0.25">
      <c r="B41439" s="683"/>
      <c r="C41439" s="683"/>
      <c r="D41439" s="684"/>
    </row>
    <row r="41440" spans="2:4" ht="15" customHeight="1" x14ac:dyDescent="0.25">
      <c r="B41440" s="683"/>
      <c r="C41440" s="683"/>
      <c r="D41440" s="684"/>
    </row>
    <row r="41441" spans="2:4" ht="15" customHeight="1" x14ac:dyDescent="0.25">
      <c r="B41441" s="683"/>
      <c r="C41441" s="683"/>
      <c r="D41441" s="684"/>
    </row>
    <row r="41442" spans="2:4" ht="15" customHeight="1" x14ac:dyDescent="0.25">
      <c r="B41442" s="683"/>
      <c r="C41442" s="683"/>
      <c r="D41442" s="684"/>
    </row>
    <row r="41443" spans="2:4" ht="15" customHeight="1" x14ac:dyDescent="0.25">
      <c r="B41443" s="683"/>
      <c r="C41443" s="683"/>
      <c r="D41443" s="684"/>
    </row>
    <row r="41444" spans="2:4" ht="15" customHeight="1" x14ac:dyDescent="0.25">
      <c r="B41444" s="683"/>
      <c r="C41444" s="683"/>
      <c r="D41444" s="684"/>
    </row>
    <row r="41445" spans="2:4" ht="15" customHeight="1" x14ac:dyDescent="0.25">
      <c r="B41445" s="683"/>
      <c r="C41445" s="683"/>
      <c r="D41445" s="684"/>
    </row>
    <row r="41446" spans="2:4" ht="15" customHeight="1" x14ac:dyDescent="0.25">
      <c r="B41446" s="683"/>
      <c r="C41446" s="683"/>
      <c r="D41446" s="684"/>
    </row>
    <row r="41447" spans="2:4" ht="15" customHeight="1" x14ac:dyDescent="0.25">
      <c r="B41447" s="683"/>
      <c r="C41447" s="683"/>
      <c r="D41447" s="684"/>
    </row>
    <row r="41448" spans="2:4" ht="15" customHeight="1" x14ac:dyDescent="0.25">
      <c r="B41448" s="683"/>
      <c r="C41448" s="683"/>
      <c r="D41448" s="684"/>
    </row>
    <row r="41449" spans="2:4" ht="15" customHeight="1" x14ac:dyDescent="0.25">
      <c r="B41449" s="683"/>
      <c r="C41449" s="683"/>
      <c r="D41449" s="684"/>
    </row>
    <row r="41450" spans="2:4" ht="15" customHeight="1" x14ac:dyDescent="0.25">
      <c r="B41450" s="683"/>
      <c r="C41450" s="683"/>
      <c r="D41450" s="684"/>
    </row>
    <row r="41451" spans="2:4" ht="15" customHeight="1" x14ac:dyDescent="0.25">
      <c r="B41451" s="683"/>
      <c r="C41451" s="683"/>
      <c r="D41451" s="684"/>
    </row>
    <row r="41452" spans="2:4" ht="15" customHeight="1" x14ac:dyDescent="0.25">
      <c r="B41452" s="683"/>
      <c r="C41452" s="683"/>
      <c r="D41452" s="684"/>
    </row>
    <row r="41453" spans="2:4" ht="15" customHeight="1" x14ac:dyDescent="0.25">
      <c r="B41453" s="683"/>
      <c r="C41453" s="683"/>
      <c r="D41453" s="684"/>
    </row>
    <row r="41454" spans="2:4" ht="15" customHeight="1" x14ac:dyDescent="0.25">
      <c r="B41454" s="683"/>
      <c r="C41454" s="683"/>
      <c r="D41454" s="684"/>
    </row>
    <row r="41455" spans="2:4" ht="15" customHeight="1" x14ac:dyDescent="0.25">
      <c r="B41455" s="683"/>
      <c r="C41455" s="683"/>
      <c r="D41455" s="684"/>
    </row>
    <row r="41456" spans="2:4" ht="15" customHeight="1" x14ac:dyDescent="0.25">
      <c r="B41456" s="683"/>
      <c r="C41456" s="683"/>
      <c r="D41456" s="684"/>
    </row>
    <row r="41457" spans="2:4" ht="15" customHeight="1" x14ac:dyDescent="0.25">
      <c r="B41457" s="683"/>
      <c r="C41457" s="683"/>
      <c r="D41457" s="684"/>
    </row>
    <row r="41458" spans="2:4" ht="15" customHeight="1" x14ac:dyDescent="0.25">
      <c r="B41458" s="683"/>
      <c r="C41458" s="683"/>
      <c r="D41458" s="684"/>
    </row>
    <row r="41459" spans="2:4" ht="15" customHeight="1" x14ac:dyDescent="0.25">
      <c r="B41459" s="683"/>
      <c r="C41459" s="683"/>
      <c r="D41459" s="684"/>
    </row>
    <row r="41460" spans="2:4" ht="15" customHeight="1" x14ac:dyDescent="0.25">
      <c r="B41460" s="683"/>
      <c r="C41460" s="683"/>
      <c r="D41460" s="684"/>
    </row>
    <row r="41461" spans="2:4" ht="15" customHeight="1" x14ac:dyDescent="0.25">
      <c r="B41461" s="683"/>
      <c r="C41461" s="683"/>
      <c r="D41461" s="684"/>
    </row>
    <row r="41462" spans="2:4" ht="15" customHeight="1" x14ac:dyDescent="0.25">
      <c r="B41462" s="683"/>
      <c r="C41462" s="683"/>
      <c r="D41462" s="684"/>
    </row>
    <row r="41463" spans="2:4" ht="15" customHeight="1" x14ac:dyDescent="0.25">
      <c r="B41463" s="683"/>
      <c r="C41463" s="683"/>
      <c r="D41463" s="684"/>
    </row>
    <row r="41464" spans="2:4" ht="15" customHeight="1" x14ac:dyDescent="0.25">
      <c r="B41464" s="683"/>
      <c r="C41464" s="683"/>
      <c r="D41464" s="684"/>
    </row>
    <row r="41465" spans="2:4" ht="15" customHeight="1" x14ac:dyDescent="0.25">
      <c r="B41465" s="683"/>
      <c r="C41465" s="683"/>
      <c r="D41465" s="684"/>
    </row>
    <row r="41466" spans="2:4" ht="15" customHeight="1" x14ac:dyDescent="0.25">
      <c r="B41466" s="683"/>
      <c r="C41466" s="683"/>
      <c r="D41466" s="684"/>
    </row>
    <row r="41467" spans="2:4" ht="15" customHeight="1" x14ac:dyDescent="0.25">
      <c r="B41467" s="683"/>
      <c r="C41467" s="683"/>
      <c r="D41467" s="684"/>
    </row>
    <row r="41468" spans="2:4" ht="15" customHeight="1" x14ac:dyDescent="0.25">
      <c r="B41468" s="683"/>
      <c r="C41468" s="683"/>
      <c r="D41468" s="684"/>
    </row>
    <row r="41469" spans="2:4" ht="15" customHeight="1" x14ac:dyDescent="0.25">
      <c r="B41469" s="683"/>
      <c r="C41469" s="683"/>
      <c r="D41469" s="684"/>
    </row>
    <row r="41470" spans="2:4" ht="15" customHeight="1" x14ac:dyDescent="0.25">
      <c r="B41470" s="683"/>
      <c r="C41470" s="683"/>
      <c r="D41470" s="684"/>
    </row>
    <row r="41471" spans="2:4" ht="15" customHeight="1" x14ac:dyDescent="0.25">
      <c r="B41471" s="683"/>
      <c r="C41471" s="683"/>
      <c r="D41471" s="684"/>
    </row>
    <row r="41472" spans="2:4" ht="15" customHeight="1" x14ac:dyDescent="0.25">
      <c r="B41472" s="683"/>
      <c r="C41472" s="683"/>
      <c r="D41472" s="684"/>
    </row>
    <row r="41473" spans="2:4" ht="15" customHeight="1" x14ac:dyDescent="0.25">
      <c r="B41473" s="683"/>
      <c r="C41473" s="683"/>
      <c r="D41473" s="684"/>
    </row>
    <row r="41474" spans="2:4" ht="15" customHeight="1" x14ac:dyDescent="0.25">
      <c r="B41474" s="683"/>
      <c r="C41474" s="683"/>
      <c r="D41474" s="684"/>
    </row>
    <row r="41475" spans="2:4" ht="15" customHeight="1" x14ac:dyDescent="0.25">
      <c r="B41475" s="683"/>
      <c r="C41475" s="683"/>
      <c r="D41475" s="684"/>
    </row>
    <row r="41476" spans="2:4" ht="15" customHeight="1" x14ac:dyDescent="0.25">
      <c r="B41476" s="683"/>
      <c r="C41476" s="683"/>
      <c r="D41476" s="684"/>
    </row>
    <row r="41477" spans="2:4" ht="15" customHeight="1" x14ac:dyDescent="0.25">
      <c r="B41477" s="683"/>
      <c r="C41477" s="683"/>
      <c r="D41477" s="684"/>
    </row>
    <row r="41478" spans="2:4" ht="15" customHeight="1" x14ac:dyDescent="0.25">
      <c r="B41478" s="683"/>
      <c r="C41478" s="683"/>
      <c r="D41478" s="684"/>
    </row>
    <row r="41479" spans="2:4" ht="15" customHeight="1" x14ac:dyDescent="0.25">
      <c r="B41479" s="683"/>
      <c r="C41479" s="683"/>
      <c r="D41479" s="684"/>
    </row>
    <row r="41480" spans="2:4" ht="15" customHeight="1" x14ac:dyDescent="0.25">
      <c r="B41480" s="683"/>
      <c r="C41480" s="683"/>
      <c r="D41480" s="684"/>
    </row>
    <row r="41481" spans="2:4" ht="15" customHeight="1" x14ac:dyDescent="0.25">
      <c r="B41481" s="683"/>
      <c r="C41481" s="683"/>
      <c r="D41481" s="684"/>
    </row>
    <row r="41482" spans="2:4" ht="15" customHeight="1" x14ac:dyDescent="0.25">
      <c r="B41482" s="683"/>
      <c r="C41482" s="683"/>
      <c r="D41482" s="684"/>
    </row>
    <row r="41483" spans="2:4" ht="15" customHeight="1" x14ac:dyDescent="0.25">
      <c r="B41483" s="683"/>
      <c r="C41483" s="683"/>
      <c r="D41483" s="684"/>
    </row>
    <row r="41484" spans="2:4" ht="15" customHeight="1" x14ac:dyDescent="0.25">
      <c r="B41484" s="683"/>
      <c r="C41484" s="683"/>
      <c r="D41484" s="684"/>
    </row>
    <row r="41485" spans="2:4" ht="15" customHeight="1" x14ac:dyDescent="0.25">
      <c r="B41485" s="683"/>
      <c r="C41485" s="683"/>
      <c r="D41485" s="684"/>
    </row>
    <row r="41486" spans="2:4" ht="15" customHeight="1" x14ac:dyDescent="0.25">
      <c r="B41486" s="683"/>
      <c r="C41486" s="683"/>
      <c r="D41486" s="684"/>
    </row>
    <row r="41487" spans="2:4" ht="15" customHeight="1" x14ac:dyDescent="0.25">
      <c r="B41487" s="683"/>
      <c r="C41487" s="683"/>
      <c r="D41487" s="684"/>
    </row>
    <row r="41488" spans="2:4" ht="15" customHeight="1" x14ac:dyDescent="0.25">
      <c r="B41488" s="683"/>
      <c r="C41488" s="683"/>
      <c r="D41488" s="684"/>
    </row>
    <row r="41489" spans="2:4" ht="15" customHeight="1" x14ac:dyDescent="0.25">
      <c r="B41489" s="683"/>
      <c r="C41489" s="683"/>
      <c r="D41489" s="684"/>
    </row>
    <row r="41490" spans="2:4" ht="15" customHeight="1" x14ac:dyDescent="0.25">
      <c r="B41490" s="683"/>
      <c r="C41490" s="683"/>
      <c r="D41490" s="684"/>
    </row>
    <row r="41491" spans="2:4" ht="15" customHeight="1" x14ac:dyDescent="0.25">
      <c r="B41491" s="683"/>
      <c r="C41491" s="683"/>
      <c r="D41491" s="684"/>
    </row>
    <row r="41492" spans="2:4" ht="15" customHeight="1" x14ac:dyDescent="0.25">
      <c r="B41492" s="683"/>
      <c r="C41492" s="683"/>
      <c r="D41492" s="684"/>
    </row>
    <row r="41493" spans="2:4" ht="15" customHeight="1" x14ac:dyDescent="0.25">
      <c r="B41493" s="683"/>
      <c r="C41493" s="683"/>
      <c r="D41493" s="684"/>
    </row>
    <row r="41494" spans="2:4" ht="15" customHeight="1" x14ac:dyDescent="0.25">
      <c r="B41494" s="683"/>
      <c r="C41494" s="683"/>
      <c r="D41494" s="684"/>
    </row>
    <row r="41495" spans="2:4" ht="15" customHeight="1" x14ac:dyDescent="0.25">
      <c r="B41495" s="683"/>
      <c r="C41495" s="683"/>
      <c r="D41495" s="684"/>
    </row>
    <row r="41496" spans="2:4" ht="15" customHeight="1" x14ac:dyDescent="0.25">
      <c r="B41496" s="683"/>
      <c r="C41496" s="683"/>
      <c r="D41496" s="684"/>
    </row>
    <row r="41497" spans="2:4" ht="15" customHeight="1" x14ac:dyDescent="0.25">
      <c r="B41497" s="683"/>
      <c r="C41497" s="683"/>
      <c r="D41497" s="684"/>
    </row>
    <row r="41498" spans="2:4" ht="15" customHeight="1" x14ac:dyDescent="0.25">
      <c r="B41498" s="683"/>
      <c r="C41498" s="683"/>
      <c r="D41498" s="684"/>
    </row>
    <row r="41499" spans="2:4" ht="15" customHeight="1" x14ac:dyDescent="0.25">
      <c r="B41499" s="683"/>
      <c r="C41499" s="683"/>
      <c r="D41499" s="684"/>
    </row>
    <row r="41500" spans="2:4" ht="15" customHeight="1" x14ac:dyDescent="0.25">
      <c r="B41500" s="683"/>
      <c r="C41500" s="683"/>
      <c r="D41500" s="684"/>
    </row>
    <row r="41501" spans="2:4" ht="15" customHeight="1" x14ac:dyDescent="0.25">
      <c r="B41501" s="683"/>
      <c r="C41501" s="683"/>
      <c r="D41501" s="684"/>
    </row>
    <row r="41502" spans="2:4" ht="15" customHeight="1" x14ac:dyDescent="0.25">
      <c r="B41502" s="683"/>
      <c r="C41502" s="683"/>
      <c r="D41502" s="684"/>
    </row>
    <row r="41503" spans="2:4" ht="15" customHeight="1" x14ac:dyDescent="0.25">
      <c r="B41503" s="683"/>
      <c r="C41503" s="683"/>
      <c r="D41503" s="684"/>
    </row>
    <row r="41504" spans="2:4" ht="15" customHeight="1" x14ac:dyDescent="0.25">
      <c r="B41504" s="683"/>
      <c r="C41504" s="683"/>
      <c r="D41504" s="684"/>
    </row>
    <row r="41505" spans="2:4" ht="15" customHeight="1" x14ac:dyDescent="0.25">
      <c r="B41505" s="683"/>
      <c r="C41505" s="683"/>
      <c r="D41505" s="684"/>
    </row>
    <row r="41506" spans="2:4" ht="15" customHeight="1" x14ac:dyDescent="0.25">
      <c r="B41506" s="683"/>
      <c r="C41506" s="683"/>
      <c r="D41506" s="684"/>
    </row>
    <row r="41507" spans="2:4" ht="15" customHeight="1" x14ac:dyDescent="0.25">
      <c r="B41507" s="683"/>
      <c r="C41507" s="683"/>
      <c r="D41507" s="684"/>
    </row>
    <row r="41508" spans="2:4" ht="15" customHeight="1" x14ac:dyDescent="0.25">
      <c r="B41508" s="683"/>
      <c r="C41508" s="683"/>
      <c r="D41508" s="684"/>
    </row>
    <row r="41509" spans="2:4" ht="15" customHeight="1" x14ac:dyDescent="0.25">
      <c r="B41509" s="683"/>
      <c r="C41509" s="683"/>
      <c r="D41509" s="684"/>
    </row>
    <row r="41510" spans="2:4" ht="15" customHeight="1" x14ac:dyDescent="0.25">
      <c r="B41510" s="683"/>
      <c r="C41510" s="683"/>
      <c r="D41510" s="684"/>
    </row>
    <row r="41511" spans="2:4" ht="15" customHeight="1" x14ac:dyDescent="0.25">
      <c r="B41511" s="683"/>
      <c r="C41511" s="683"/>
      <c r="D41511" s="684"/>
    </row>
    <row r="41512" spans="2:4" ht="15" customHeight="1" x14ac:dyDescent="0.25">
      <c r="B41512" s="683"/>
      <c r="C41512" s="683"/>
      <c r="D41512" s="684"/>
    </row>
    <row r="41513" spans="2:4" ht="15" customHeight="1" x14ac:dyDescent="0.25">
      <c r="B41513" s="683"/>
      <c r="C41513" s="683"/>
      <c r="D41513" s="684"/>
    </row>
    <row r="41514" spans="2:4" ht="15" customHeight="1" x14ac:dyDescent="0.25">
      <c r="B41514" s="683"/>
      <c r="C41514" s="683"/>
      <c r="D41514" s="684"/>
    </row>
    <row r="41515" spans="2:4" ht="15" customHeight="1" x14ac:dyDescent="0.25">
      <c r="B41515" s="683"/>
      <c r="C41515" s="683"/>
      <c r="D41515" s="684"/>
    </row>
    <row r="41516" spans="2:4" ht="15" customHeight="1" x14ac:dyDescent="0.25">
      <c r="B41516" s="683"/>
      <c r="C41516" s="683"/>
      <c r="D41516" s="684"/>
    </row>
    <row r="41517" spans="2:4" ht="15" customHeight="1" x14ac:dyDescent="0.25">
      <c r="B41517" s="683"/>
      <c r="C41517" s="683"/>
      <c r="D41517" s="684"/>
    </row>
    <row r="41518" spans="2:4" ht="15" customHeight="1" x14ac:dyDescent="0.25">
      <c r="B41518" s="683"/>
      <c r="C41518" s="683"/>
      <c r="D41518" s="684"/>
    </row>
    <row r="41519" spans="2:4" ht="15" customHeight="1" x14ac:dyDescent="0.25">
      <c r="B41519" s="683"/>
      <c r="C41519" s="683"/>
      <c r="D41519" s="684"/>
    </row>
    <row r="41520" spans="2:4" ht="15" customHeight="1" x14ac:dyDescent="0.25">
      <c r="B41520" s="683"/>
      <c r="C41520" s="683"/>
      <c r="D41520" s="684"/>
    </row>
    <row r="41521" spans="2:4" ht="15" customHeight="1" x14ac:dyDescent="0.25">
      <c r="B41521" s="683"/>
      <c r="C41521" s="683"/>
      <c r="D41521" s="684"/>
    </row>
    <row r="41522" spans="2:4" ht="15" customHeight="1" x14ac:dyDescent="0.25">
      <c r="B41522" s="683"/>
      <c r="C41522" s="683"/>
      <c r="D41522" s="684"/>
    </row>
    <row r="41523" spans="2:4" ht="15" customHeight="1" x14ac:dyDescent="0.25">
      <c r="B41523" s="683"/>
      <c r="C41523" s="683"/>
      <c r="D41523" s="684"/>
    </row>
    <row r="41524" spans="2:4" ht="15" customHeight="1" x14ac:dyDescent="0.25">
      <c r="B41524" s="683"/>
      <c r="C41524" s="683"/>
      <c r="D41524" s="684"/>
    </row>
    <row r="41525" spans="2:4" ht="15" customHeight="1" x14ac:dyDescent="0.25">
      <c r="B41525" s="683"/>
      <c r="C41525" s="683"/>
      <c r="D41525" s="684"/>
    </row>
    <row r="41526" spans="2:4" ht="15" customHeight="1" x14ac:dyDescent="0.25">
      <c r="B41526" s="683"/>
      <c r="C41526" s="683"/>
      <c r="D41526" s="684"/>
    </row>
    <row r="41527" spans="2:4" ht="15" customHeight="1" x14ac:dyDescent="0.25">
      <c r="B41527" s="683"/>
      <c r="C41527" s="683"/>
      <c r="D41527" s="684"/>
    </row>
    <row r="41528" spans="2:4" ht="15" customHeight="1" x14ac:dyDescent="0.25">
      <c r="B41528" s="683"/>
      <c r="C41528" s="683"/>
      <c r="D41528" s="684"/>
    </row>
    <row r="41529" spans="2:4" ht="15" customHeight="1" x14ac:dyDescent="0.25">
      <c r="B41529" s="683"/>
      <c r="C41529" s="683"/>
      <c r="D41529" s="684"/>
    </row>
    <row r="41530" spans="2:4" ht="15" customHeight="1" x14ac:dyDescent="0.25">
      <c r="B41530" s="683"/>
      <c r="C41530" s="683"/>
      <c r="D41530" s="684"/>
    </row>
    <row r="41531" spans="2:4" ht="15" customHeight="1" x14ac:dyDescent="0.25">
      <c r="B41531" s="683"/>
      <c r="C41531" s="683"/>
      <c r="D41531" s="684"/>
    </row>
    <row r="41532" spans="2:4" ht="15" customHeight="1" x14ac:dyDescent="0.25">
      <c r="B41532" s="683"/>
      <c r="C41532" s="683"/>
      <c r="D41532" s="684"/>
    </row>
    <row r="41533" spans="2:4" ht="15" customHeight="1" x14ac:dyDescent="0.25">
      <c r="B41533" s="683"/>
      <c r="C41533" s="683"/>
      <c r="D41533" s="684"/>
    </row>
    <row r="41534" spans="2:4" ht="15" customHeight="1" x14ac:dyDescent="0.25">
      <c r="B41534" s="683"/>
      <c r="C41534" s="683"/>
      <c r="D41534" s="684"/>
    </row>
    <row r="41535" spans="2:4" ht="15" customHeight="1" x14ac:dyDescent="0.25">
      <c r="B41535" s="683"/>
      <c r="C41535" s="683"/>
      <c r="D41535" s="684"/>
    </row>
    <row r="41536" spans="2:4" ht="15" customHeight="1" x14ac:dyDescent="0.25">
      <c r="B41536" s="683"/>
      <c r="C41536" s="683"/>
      <c r="D41536" s="684"/>
    </row>
    <row r="41537" spans="2:4" ht="15" customHeight="1" x14ac:dyDescent="0.25">
      <c r="B41537" s="683"/>
      <c r="C41537" s="683"/>
      <c r="D41537" s="684"/>
    </row>
    <row r="41538" spans="2:4" ht="15" customHeight="1" x14ac:dyDescent="0.25">
      <c r="B41538" s="683"/>
      <c r="C41538" s="683"/>
      <c r="D41538" s="684"/>
    </row>
    <row r="41539" spans="2:4" ht="15" customHeight="1" x14ac:dyDescent="0.25">
      <c r="B41539" s="683"/>
      <c r="C41539" s="683"/>
      <c r="D41539" s="684"/>
    </row>
    <row r="41540" spans="2:4" ht="15" customHeight="1" x14ac:dyDescent="0.25">
      <c r="B41540" s="683"/>
      <c r="C41540" s="683"/>
      <c r="D41540" s="684"/>
    </row>
    <row r="41541" spans="2:4" ht="15" customHeight="1" x14ac:dyDescent="0.25">
      <c r="B41541" s="683"/>
      <c r="C41541" s="683"/>
      <c r="D41541" s="684"/>
    </row>
    <row r="41542" spans="2:4" ht="15" customHeight="1" x14ac:dyDescent="0.25">
      <c r="B41542" s="683"/>
      <c r="C41542" s="683"/>
      <c r="D41542" s="684"/>
    </row>
    <row r="41543" spans="2:4" ht="15" customHeight="1" x14ac:dyDescent="0.25">
      <c r="B41543" s="683"/>
      <c r="C41543" s="683"/>
      <c r="D41543" s="684"/>
    </row>
    <row r="41544" spans="2:4" ht="15" customHeight="1" x14ac:dyDescent="0.25">
      <c r="B41544" s="683"/>
      <c r="C41544" s="683"/>
      <c r="D41544" s="684"/>
    </row>
    <row r="41545" spans="2:4" ht="15" customHeight="1" x14ac:dyDescent="0.25">
      <c r="B41545" s="683"/>
      <c r="C41545" s="683"/>
      <c r="D41545" s="684"/>
    </row>
    <row r="41546" spans="2:4" ht="15" customHeight="1" x14ac:dyDescent="0.25">
      <c r="B41546" s="683"/>
      <c r="C41546" s="683"/>
      <c r="D41546" s="684"/>
    </row>
    <row r="41547" spans="2:4" ht="15" customHeight="1" x14ac:dyDescent="0.25">
      <c r="B41547" s="683"/>
      <c r="C41547" s="683"/>
      <c r="D41547" s="684"/>
    </row>
    <row r="41548" spans="2:4" ht="15" customHeight="1" x14ac:dyDescent="0.25">
      <c r="B41548" s="683"/>
      <c r="C41548" s="683"/>
      <c r="D41548" s="684"/>
    </row>
    <row r="41549" spans="2:4" ht="15" customHeight="1" x14ac:dyDescent="0.25">
      <c r="B41549" s="683"/>
      <c r="C41549" s="683"/>
      <c r="D41549" s="684"/>
    </row>
    <row r="41550" spans="2:4" ht="15" customHeight="1" x14ac:dyDescent="0.25">
      <c r="B41550" s="683"/>
      <c r="C41550" s="683"/>
      <c r="D41550" s="684"/>
    </row>
    <row r="41551" spans="2:4" ht="15" customHeight="1" x14ac:dyDescent="0.25">
      <c r="B41551" s="683"/>
      <c r="C41551" s="683"/>
      <c r="D41551" s="684"/>
    </row>
    <row r="41552" spans="2:4" ht="15" customHeight="1" x14ac:dyDescent="0.25">
      <c r="B41552" s="683"/>
      <c r="C41552" s="683"/>
      <c r="D41552" s="684"/>
    </row>
    <row r="41553" spans="2:4" ht="15" customHeight="1" x14ac:dyDescent="0.25">
      <c r="B41553" s="683"/>
      <c r="C41553" s="683"/>
      <c r="D41553" s="684"/>
    </row>
    <row r="41554" spans="2:4" ht="15" customHeight="1" x14ac:dyDescent="0.25">
      <c r="B41554" s="683"/>
      <c r="C41554" s="683"/>
      <c r="D41554" s="684"/>
    </row>
    <row r="41555" spans="2:4" ht="15" customHeight="1" x14ac:dyDescent="0.25">
      <c r="B41555" s="683"/>
      <c r="C41555" s="683"/>
      <c r="D41555" s="684"/>
    </row>
    <row r="41556" spans="2:4" ht="15" customHeight="1" x14ac:dyDescent="0.25">
      <c r="B41556" s="683"/>
      <c r="C41556" s="683"/>
      <c r="D41556" s="684"/>
    </row>
    <row r="41557" spans="2:4" ht="15" customHeight="1" x14ac:dyDescent="0.25">
      <c r="B41557" s="683"/>
      <c r="C41557" s="683"/>
      <c r="D41557" s="684"/>
    </row>
    <row r="41558" spans="2:4" ht="15" customHeight="1" x14ac:dyDescent="0.25">
      <c r="B41558" s="683"/>
      <c r="C41558" s="683"/>
      <c r="D41558" s="684"/>
    </row>
    <row r="41559" spans="2:4" ht="15" customHeight="1" x14ac:dyDescent="0.25">
      <c r="B41559" s="683"/>
      <c r="C41559" s="683"/>
      <c r="D41559" s="684"/>
    </row>
    <row r="41560" spans="2:4" ht="15" customHeight="1" x14ac:dyDescent="0.25">
      <c r="B41560" s="683"/>
      <c r="C41560" s="683"/>
      <c r="D41560" s="684"/>
    </row>
    <row r="41561" spans="2:4" ht="15" customHeight="1" x14ac:dyDescent="0.25">
      <c r="B41561" s="683"/>
      <c r="C41561" s="683"/>
      <c r="D41561" s="684"/>
    </row>
    <row r="41562" spans="2:4" ht="15" customHeight="1" x14ac:dyDescent="0.25">
      <c r="B41562" s="683"/>
      <c r="C41562" s="683"/>
      <c r="D41562" s="684"/>
    </row>
    <row r="41563" spans="2:4" ht="15" customHeight="1" x14ac:dyDescent="0.25">
      <c r="B41563" s="683"/>
      <c r="C41563" s="683"/>
      <c r="D41563" s="684"/>
    </row>
    <row r="41564" spans="2:4" ht="15" customHeight="1" x14ac:dyDescent="0.25">
      <c r="B41564" s="683"/>
      <c r="C41564" s="683"/>
      <c r="D41564" s="684"/>
    </row>
    <row r="41565" spans="2:4" ht="15" customHeight="1" x14ac:dyDescent="0.25">
      <c r="B41565" s="683"/>
      <c r="C41565" s="683"/>
      <c r="D41565" s="684"/>
    </row>
    <row r="41566" spans="2:4" ht="15" customHeight="1" x14ac:dyDescent="0.25">
      <c r="B41566" s="683"/>
      <c r="C41566" s="683"/>
      <c r="D41566" s="684"/>
    </row>
    <row r="41567" spans="2:4" ht="15" customHeight="1" x14ac:dyDescent="0.25">
      <c r="B41567" s="683"/>
      <c r="C41567" s="683"/>
      <c r="D41567" s="684"/>
    </row>
    <row r="41568" spans="2:4" ht="15" customHeight="1" x14ac:dyDescent="0.25">
      <c r="B41568" s="683"/>
      <c r="C41568" s="683"/>
      <c r="D41568" s="684"/>
    </row>
    <row r="41569" spans="2:4" ht="15" customHeight="1" x14ac:dyDescent="0.25">
      <c r="B41569" s="683"/>
      <c r="C41569" s="683"/>
      <c r="D41569" s="684"/>
    </row>
    <row r="41570" spans="2:4" ht="15" customHeight="1" x14ac:dyDescent="0.25">
      <c r="B41570" s="683"/>
      <c r="C41570" s="683"/>
      <c r="D41570" s="684"/>
    </row>
    <row r="41571" spans="2:4" ht="15" customHeight="1" x14ac:dyDescent="0.25">
      <c r="B41571" s="683"/>
      <c r="C41571" s="683"/>
      <c r="D41571" s="684"/>
    </row>
    <row r="41572" spans="2:4" ht="15" customHeight="1" x14ac:dyDescent="0.25">
      <c r="B41572" s="683"/>
      <c r="C41572" s="683"/>
      <c r="D41572" s="684"/>
    </row>
    <row r="41573" spans="2:4" ht="15" customHeight="1" x14ac:dyDescent="0.25">
      <c r="B41573" s="683"/>
      <c r="C41573" s="683"/>
      <c r="D41573" s="684"/>
    </row>
    <row r="41574" spans="2:4" ht="15" customHeight="1" x14ac:dyDescent="0.25">
      <c r="B41574" s="683"/>
      <c r="C41574" s="683"/>
      <c r="D41574" s="684"/>
    </row>
    <row r="41575" spans="2:4" ht="15" customHeight="1" x14ac:dyDescent="0.25">
      <c r="B41575" s="683"/>
      <c r="C41575" s="683"/>
      <c r="D41575" s="684"/>
    </row>
    <row r="41576" spans="2:4" ht="15" customHeight="1" x14ac:dyDescent="0.25">
      <c r="B41576" s="683"/>
      <c r="C41576" s="683"/>
      <c r="D41576" s="684"/>
    </row>
    <row r="41577" spans="2:4" ht="15" customHeight="1" x14ac:dyDescent="0.25">
      <c r="B41577" s="683"/>
      <c r="C41577" s="683"/>
      <c r="D41577" s="684"/>
    </row>
    <row r="41578" spans="2:4" ht="15" customHeight="1" x14ac:dyDescent="0.25">
      <c r="B41578" s="683"/>
      <c r="C41578" s="683"/>
      <c r="D41578" s="684"/>
    </row>
    <row r="41579" spans="2:4" ht="15" customHeight="1" x14ac:dyDescent="0.25">
      <c r="B41579" s="683"/>
      <c r="C41579" s="683"/>
      <c r="D41579" s="684"/>
    </row>
    <row r="41580" spans="2:4" ht="15" customHeight="1" x14ac:dyDescent="0.25">
      <c r="B41580" s="683"/>
      <c r="C41580" s="683"/>
      <c r="D41580" s="684"/>
    </row>
    <row r="41581" spans="2:4" ht="15" customHeight="1" x14ac:dyDescent="0.25">
      <c r="B41581" s="683"/>
      <c r="C41581" s="683"/>
      <c r="D41581" s="684"/>
    </row>
    <row r="41582" spans="2:4" ht="15" customHeight="1" x14ac:dyDescent="0.25">
      <c r="B41582" s="683"/>
      <c r="C41582" s="683"/>
      <c r="D41582" s="684"/>
    </row>
    <row r="41583" spans="2:4" ht="15" customHeight="1" x14ac:dyDescent="0.25">
      <c r="B41583" s="683"/>
      <c r="C41583" s="683"/>
      <c r="D41583" s="684"/>
    </row>
    <row r="41584" spans="2:4" ht="15" customHeight="1" x14ac:dyDescent="0.25">
      <c r="B41584" s="683"/>
      <c r="C41584" s="683"/>
      <c r="D41584" s="684"/>
    </row>
    <row r="41585" spans="2:4" ht="15" customHeight="1" x14ac:dyDescent="0.25">
      <c r="B41585" s="683"/>
      <c r="C41585" s="683"/>
      <c r="D41585" s="684"/>
    </row>
    <row r="41586" spans="2:4" ht="15" customHeight="1" x14ac:dyDescent="0.25">
      <c r="B41586" s="683"/>
      <c r="C41586" s="683"/>
      <c r="D41586" s="684"/>
    </row>
    <row r="41587" spans="2:4" ht="15" customHeight="1" x14ac:dyDescent="0.25">
      <c r="B41587" s="683"/>
      <c r="C41587" s="683"/>
      <c r="D41587" s="684"/>
    </row>
    <row r="41588" spans="2:4" ht="15" customHeight="1" x14ac:dyDescent="0.25">
      <c r="B41588" s="683"/>
      <c r="C41588" s="683"/>
      <c r="D41588" s="684"/>
    </row>
    <row r="41589" spans="2:4" ht="15" customHeight="1" x14ac:dyDescent="0.25">
      <c r="B41589" s="683"/>
      <c r="C41589" s="683"/>
      <c r="D41589" s="684"/>
    </row>
    <row r="41590" spans="2:4" ht="15" customHeight="1" x14ac:dyDescent="0.25">
      <c r="B41590" s="683"/>
      <c r="C41590" s="683"/>
      <c r="D41590" s="684"/>
    </row>
  </sheetData>
  <mergeCells count="148">
    <mergeCell ref="G5:W6"/>
    <mergeCell ref="Y5:AO6"/>
    <mergeCell ref="AQ5:BG6"/>
    <mergeCell ref="BI5:BY6"/>
    <mergeCell ref="CA5:CQ6"/>
    <mergeCell ref="CV5:DO6"/>
    <mergeCell ref="G3:W4"/>
    <mergeCell ref="Y3:AO4"/>
    <mergeCell ref="AQ3:BG4"/>
    <mergeCell ref="BI3:BY4"/>
    <mergeCell ref="CA3:CQ4"/>
    <mergeCell ref="CV3:DO4"/>
    <mergeCell ref="G9:W9"/>
    <mergeCell ref="Y9:AO9"/>
    <mergeCell ref="AQ9:BG9"/>
    <mergeCell ref="BI9:BY9"/>
    <mergeCell ref="CA9:CQ9"/>
    <mergeCell ref="CV9:DO9"/>
    <mergeCell ref="G7:W7"/>
    <mergeCell ref="Y7:AO7"/>
    <mergeCell ref="AQ7:BG7"/>
    <mergeCell ref="BI7:BY7"/>
    <mergeCell ref="CA7:CQ7"/>
    <mergeCell ref="CV7:DO7"/>
    <mergeCell ref="CF13:CH13"/>
    <mergeCell ref="CI13:CK13"/>
    <mergeCell ref="AT12:BB12"/>
    <mergeCell ref="BC12:BD12"/>
    <mergeCell ref="BE12:BE14"/>
    <mergeCell ref="BI12:BI14"/>
    <mergeCell ref="BD13:BD14"/>
    <mergeCell ref="CV10:DO11"/>
    <mergeCell ref="G12:G14"/>
    <mergeCell ref="H12:H14"/>
    <mergeCell ref="I12:I14"/>
    <mergeCell ref="J12:R12"/>
    <mergeCell ref="S12:T12"/>
    <mergeCell ref="U12:U14"/>
    <mergeCell ref="Y12:Y14"/>
    <mergeCell ref="Z12:Z14"/>
    <mergeCell ref="AA12:AA14"/>
    <mergeCell ref="AT13:AV13"/>
    <mergeCell ref="AW13:AY13"/>
    <mergeCell ref="AZ13:BB13"/>
    <mergeCell ref="BC13:BC14"/>
    <mergeCell ref="AB12:AJ12"/>
    <mergeCell ref="AK12:AL12"/>
    <mergeCell ref="AM12:AM14"/>
    <mergeCell ref="DD12:DF12"/>
    <mergeCell ref="DG12:DK12"/>
    <mergeCell ref="DL12:DO12"/>
    <mergeCell ref="CV12:CV13"/>
    <mergeCell ref="CW12:CW13"/>
    <mergeCell ref="CX12:CZ12"/>
    <mergeCell ref="DA12:DC12"/>
    <mergeCell ref="M13:O13"/>
    <mergeCell ref="P13:R13"/>
    <mergeCell ref="S13:S14"/>
    <mergeCell ref="T13:T14"/>
    <mergeCell ref="AB13:AD13"/>
    <mergeCell ref="AE13:AG13"/>
    <mergeCell ref="CL12:CM12"/>
    <mergeCell ref="CN12:CN14"/>
    <mergeCell ref="CL13:CL14"/>
    <mergeCell ref="CM13:CM14"/>
    <mergeCell ref="BL12:BT12"/>
    <mergeCell ref="BU12:BV12"/>
    <mergeCell ref="BW12:BW14"/>
    <mergeCell ref="CA12:CA14"/>
    <mergeCell ref="CB12:CB14"/>
    <mergeCell ref="CC12:CK12"/>
    <mergeCell ref="CC13:CE13"/>
    <mergeCell ref="BJ12:BJ14"/>
    <mergeCell ref="BK12:BK14"/>
    <mergeCell ref="G49:G51"/>
    <mergeCell ref="H49:H51"/>
    <mergeCell ref="I49:Q49"/>
    <mergeCell ref="R49:S49"/>
    <mergeCell ref="Y49:Y51"/>
    <mergeCell ref="Z49:Z51"/>
    <mergeCell ref="CA42:CB42"/>
    <mergeCell ref="BQ50:BS50"/>
    <mergeCell ref="BT50:BT51"/>
    <mergeCell ref="BL13:BN13"/>
    <mergeCell ref="BO13:BQ13"/>
    <mergeCell ref="BR13:BT13"/>
    <mergeCell ref="BU13:BU14"/>
    <mergeCell ref="BV13:BV14"/>
    <mergeCell ref="AQ12:AQ14"/>
    <mergeCell ref="AR12:AR14"/>
    <mergeCell ref="AS12:AS14"/>
    <mergeCell ref="AH13:AJ13"/>
    <mergeCell ref="AK13:AK14"/>
    <mergeCell ref="AL13:AL14"/>
    <mergeCell ref="J13:L13"/>
    <mergeCell ref="CV43:DO44"/>
    <mergeCell ref="CA44:CM45"/>
    <mergeCell ref="CV46:DL46"/>
    <mergeCell ref="G47:W47"/>
    <mergeCell ref="Y47:AO47"/>
    <mergeCell ref="AQ47:BG47"/>
    <mergeCell ref="BI47:BY47"/>
    <mergeCell ref="CA47:CQ47"/>
    <mergeCell ref="CF50:CH50"/>
    <mergeCell ref="CI50:CK50"/>
    <mergeCell ref="AA49:AI49"/>
    <mergeCell ref="AJ49:AK49"/>
    <mergeCell ref="AQ49:AQ51"/>
    <mergeCell ref="AR49:AR51"/>
    <mergeCell ref="AS49:BA49"/>
    <mergeCell ref="BB49:BC49"/>
    <mergeCell ref="AK50:AK51"/>
    <mergeCell ref="AS50:AU50"/>
    <mergeCell ref="AV50:AX50"/>
    <mergeCell ref="AY50:BA50"/>
    <mergeCell ref="BB50:BB51"/>
    <mergeCell ref="BC50:BC51"/>
    <mergeCell ref="BK50:BM50"/>
    <mergeCell ref="BN50:BP50"/>
    <mergeCell ref="CL49:CM49"/>
    <mergeCell ref="I50:K50"/>
    <mergeCell ref="L50:N50"/>
    <mergeCell ref="O50:Q50"/>
    <mergeCell ref="R50:R51"/>
    <mergeCell ref="S50:S51"/>
    <mergeCell ref="AA50:AC50"/>
    <mergeCell ref="AD50:AF50"/>
    <mergeCell ref="AG50:AI50"/>
    <mergeCell ref="AJ50:AJ51"/>
    <mergeCell ref="BI49:BI51"/>
    <mergeCell ref="BJ49:BJ51"/>
    <mergeCell ref="BK49:BS49"/>
    <mergeCell ref="BT49:BU49"/>
    <mergeCell ref="CB49:CB51"/>
    <mergeCell ref="CC49:CK49"/>
    <mergeCell ref="BU50:BU51"/>
    <mergeCell ref="CC50:CE50"/>
    <mergeCell ref="DI76:DL77"/>
    <mergeCell ref="CL50:CL51"/>
    <mergeCell ref="CM50:CM51"/>
    <mergeCell ref="CV57:CW57"/>
    <mergeCell ref="CV72:DL72"/>
    <mergeCell ref="CV76:CV78"/>
    <mergeCell ref="CW76:CW78"/>
    <mergeCell ref="CX76:CY77"/>
    <mergeCell ref="CZ76:DA77"/>
    <mergeCell ref="DB76:DC77"/>
    <mergeCell ref="DD76:DH77"/>
  </mergeCells>
  <conditionalFormatting sqref="G15:G42">
    <cfRule type="expression" dxfId="7" priority="2">
      <formula>G15&gt;0</formula>
    </cfRule>
  </conditionalFormatting>
  <conditionalFormatting sqref="G52:G104">
    <cfRule type="expression" dxfId="6" priority="1">
      <formula>G52&gt;0</formula>
    </cfRule>
  </conditionalFormatting>
  <conditionalFormatting sqref="Y15:Y42">
    <cfRule type="expression" dxfId="5" priority="4">
      <formula>Y15&gt;0</formula>
    </cfRule>
  </conditionalFormatting>
  <conditionalFormatting sqref="Y52:Y104">
    <cfRule type="expression" dxfId="4" priority="3">
      <formula>Y52&gt;0</formula>
    </cfRule>
  </conditionalFormatting>
  <conditionalFormatting sqref="AQ15:AQ42">
    <cfRule type="expression" dxfId="3" priority="8">
      <formula>AQ15&gt;0</formula>
    </cfRule>
  </conditionalFormatting>
  <conditionalFormatting sqref="AQ52:AQ104">
    <cfRule type="expression" dxfId="2" priority="7">
      <formula>AQ52&gt;0</formula>
    </cfRule>
  </conditionalFormatting>
  <conditionalFormatting sqref="BI15:BI42">
    <cfRule type="expression" dxfId="1" priority="6">
      <formula>BI15&gt;0</formula>
    </cfRule>
  </conditionalFormatting>
  <conditionalFormatting sqref="BI52:BI104">
    <cfRule type="expression" dxfId="0" priority="5">
      <formula>BI52&gt;0</formula>
    </cfRule>
  </conditionalFormatting>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A2F03-2A89-42CF-A274-F69307E997F6}">
  <sheetPr codeName="Sheet12">
    <tabColor theme="2" tint="-0.249977111117893"/>
  </sheetPr>
  <dimension ref="A1:AB1000"/>
  <sheetViews>
    <sheetView showGridLines="0" zoomScale="89" zoomScaleNormal="89" workbookViewId="0">
      <pane xSplit="2" topLeftCell="C1" activePane="topRight" state="frozen"/>
      <selection activeCell="I12" sqref="I12:I14"/>
      <selection pane="topRight" activeCell="B12" sqref="B12:S14"/>
    </sheetView>
  </sheetViews>
  <sheetFormatPr defaultColWidth="13.7109375" defaultRowHeight="15" customHeight="1" x14ac:dyDescent="0.2"/>
  <cols>
    <col min="1" max="1" width="4" style="2" customWidth="1"/>
    <col min="2" max="2" width="29.140625" style="2" customWidth="1"/>
    <col min="3" max="3" width="15.42578125" style="2" customWidth="1"/>
    <col min="4" max="4" width="21.7109375" style="2" customWidth="1"/>
    <col min="5" max="6" width="15.28515625" style="2" customWidth="1"/>
    <col min="7" max="9" width="12.7109375" style="2" customWidth="1"/>
    <col min="10" max="15" width="13.28515625" style="2" customWidth="1"/>
    <col min="16" max="16" width="14.7109375" style="2" customWidth="1"/>
    <col min="17" max="17" width="17.42578125" style="2" customWidth="1"/>
    <col min="18" max="18" width="14.28515625" style="2" customWidth="1"/>
    <col min="19" max="20" width="14.7109375" style="2" customWidth="1"/>
    <col min="21" max="21" width="14.28515625" style="2" customWidth="1"/>
    <col min="22" max="23" width="14.7109375" style="2" customWidth="1"/>
    <col min="24" max="24" width="14.28515625" style="2" customWidth="1"/>
    <col min="25" max="25" width="8.7109375" style="2" customWidth="1"/>
    <col min="26" max="26" width="8.85546875" style="2" customWidth="1"/>
    <col min="27" max="28" width="11.5703125" style="2" customWidth="1"/>
    <col min="29" max="16384" width="13.7109375" style="2"/>
  </cols>
  <sheetData>
    <row r="1" spans="1:26" ht="14.25" customHeight="1" x14ac:dyDescent="0.25">
      <c r="A1" s="104"/>
      <c r="B1" s="1"/>
      <c r="C1" s="1"/>
      <c r="D1" s="335"/>
      <c r="E1" s="335"/>
      <c r="F1" s="335"/>
      <c r="G1" s="335"/>
      <c r="H1" s="1"/>
      <c r="I1" s="1"/>
      <c r="J1" s="1"/>
      <c r="K1" s="1"/>
      <c r="L1" s="1"/>
      <c r="M1" s="1"/>
      <c r="N1" s="1"/>
      <c r="O1" s="1"/>
      <c r="P1" s="1"/>
      <c r="Q1" s="1"/>
      <c r="R1" s="1"/>
      <c r="S1" s="1"/>
      <c r="T1" s="1"/>
      <c r="U1" s="1"/>
      <c r="V1" s="1"/>
      <c r="W1" s="1"/>
      <c r="X1" s="1"/>
      <c r="Y1" s="1"/>
      <c r="Z1" s="1"/>
    </row>
    <row r="2" spans="1:26" ht="14.25" customHeight="1" thickBot="1" x14ac:dyDescent="0.3">
      <c r="A2" s="104"/>
      <c r="B2" s="1"/>
      <c r="C2" s="1"/>
      <c r="D2" s="335"/>
      <c r="E2" s="335"/>
      <c r="F2" s="335"/>
      <c r="G2" s="335"/>
      <c r="H2" s="1"/>
      <c r="I2" s="1"/>
      <c r="J2" s="1"/>
      <c r="K2" s="1"/>
      <c r="L2" s="1"/>
      <c r="M2" s="1"/>
      <c r="N2" s="1"/>
      <c r="O2" s="1"/>
      <c r="P2" s="1"/>
      <c r="Q2" s="1"/>
      <c r="R2" s="1"/>
      <c r="S2" s="1"/>
      <c r="T2" s="1"/>
      <c r="U2" s="1"/>
      <c r="V2" s="1"/>
      <c r="W2" s="1"/>
      <c r="X2" s="1"/>
      <c r="Y2" s="1"/>
      <c r="Z2" s="1"/>
    </row>
    <row r="3" spans="1:26" ht="15" customHeight="1" x14ac:dyDescent="0.25">
      <c r="A3" s="1"/>
      <c r="B3" s="1341" t="s">
        <v>635</v>
      </c>
      <c r="C3" s="1342"/>
      <c r="D3" s="1342"/>
      <c r="E3" s="1342"/>
      <c r="F3" s="1342"/>
      <c r="G3" s="1342"/>
      <c r="H3" s="1342"/>
      <c r="I3" s="1342"/>
      <c r="J3" s="1343"/>
      <c r="K3" s="1"/>
      <c r="L3" s="1"/>
      <c r="M3" s="1"/>
      <c r="N3" s="1"/>
      <c r="O3" s="1"/>
      <c r="P3" s="1"/>
      <c r="Q3" s="1"/>
      <c r="R3" s="1"/>
      <c r="S3" s="1"/>
      <c r="T3" s="1"/>
      <c r="U3" s="1"/>
      <c r="V3" s="1"/>
      <c r="W3" s="1"/>
      <c r="X3" s="1"/>
      <c r="Y3" s="1"/>
      <c r="Z3" s="1"/>
    </row>
    <row r="4" spans="1:26" ht="15" customHeight="1" thickBot="1" x14ac:dyDescent="0.3">
      <c r="A4" s="1"/>
      <c r="B4" s="1344"/>
      <c r="C4" s="1345"/>
      <c r="D4" s="1345"/>
      <c r="E4" s="1345"/>
      <c r="F4" s="1345"/>
      <c r="G4" s="1345"/>
      <c r="H4" s="1345"/>
      <c r="I4" s="1345"/>
      <c r="J4" s="1346"/>
      <c r="K4" s="1"/>
      <c r="L4" s="1"/>
      <c r="M4" s="1"/>
      <c r="N4" s="1"/>
      <c r="O4" s="1"/>
      <c r="P4" s="1"/>
      <c r="Q4" s="1"/>
      <c r="R4" s="1"/>
      <c r="S4" s="1"/>
      <c r="T4" s="1"/>
      <c r="U4" s="1"/>
      <c r="V4" s="1"/>
      <c r="W4" s="1"/>
      <c r="X4" s="1"/>
      <c r="Y4" s="1"/>
      <c r="Z4" s="1"/>
    </row>
    <row r="5" spans="1:26" ht="15.6" customHeight="1" x14ac:dyDescent="0.25">
      <c r="A5" s="1"/>
      <c r="B5" s="1347" t="s">
        <v>636</v>
      </c>
      <c r="C5" s="1348"/>
      <c r="D5" s="1348"/>
      <c r="E5" s="1348"/>
      <c r="F5" s="1348"/>
      <c r="G5" s="1348"/>
      <c r="H5" s="1348"/>
      <c r="I5" s="1348"/>
      <c r="J5" s="1349"/>
      <c r="K5" s="1"/>
      <c r="L5" s="1"/>
      <c r="M5" s="1"/>
      <c r="N5" s="1"/>
      <c r="O5" s="1"/>
      <c r="P5" s="1"/>
      <c r="Q5" s="1"/>
      <c r="R5" s="1"/>
      <c r="S5" s="1"/>
      <c r="T5" s="1"/>
      <c r="U5" s="1"/>
      <c r="V5" s="1"/>
      <c r="W5" s="1"/>
      <c r="X5" s="1"/>
      <c r="Y5" s="1"/>
      <c r="Z5" s="1"/>
    </row>
    <row r="6" spans="1:26" ht="15.6" customHeight="1" x14ac:dyDescent="0.25">
      <c r="A6" s="1"/>
      <c r="B6" s="1350"/>
      <c r="C6" s="1351"/>
      <c r="D6" s="1351"/>
      <c r="E6" s="1351"/>
      <c r="F6" s="1351"/>
      <c r="G6" s="1351"/>
      <c r="H6" s="1351"/>
      <c r="I6" s="1351"/>
      <c r="J6" s="1352"/>
      <c r="K6" s="1"/>
      <c r="L6" s="1"/>
      <c r="M6" s="1"/>
      <c r="N6" s="1"/>
      <c r="O6" s="1"/>
      <c r="P6" s="1"/>
      <c r="Q6" s="1"/>
      <c r="R6" s="1"/>
      <c r="S6" s="1"/>
      <c r="T6" s="1"/>
      <c r="U6" s="1"/>
      <c r="V6" s="1"/>
      <c r="W6" s="1"/>
      <c r="X6" s="1"/>
      <c r="Y6" s="1"/>
      <c r="Z6" s="1"/>
    </row>
    <row r="7" spans="1:26" ht="60" customHeight="1" x14ac:dyDescent="0.25">
      <c r="A7" s="1"/>
      <c r="B7" s="1353" t="s">
        <v>637</v>
      </c>
      <c r="C7" s="1354"/>
      <c r="D7" s="1354"/>
      <c r="E7" s="1354"/>
      <c r="F7" s="1354"/>
      <c r="G7" s="1354"/>
      <c r="H7" s="1354"/>
      <c r="I7" s="1354"/>
      <c r="J7" s="1355"/>
      <c r="K7" s="1"/>
      <c r="L7" s="1"/>
      <c r="M7" s="1"/>
      <c r="N7" s="1"/>
      <c r="O7" s="1"/>
      <c r="P7" s="1"/>
      <c r="Q7" s="1"/>
      <c r="R7" s="1"/>
      <c r="S7" s="1"/>
      <c r="T7" s="1"/>
      <c r="U7" s="1"/>
      <c r="V7" s="1"/>
      <c r="W7" s="1"/>
      <c r="X7" s="1"/>
      <c r="Y7" s="1"/>
      <c r="Z7" s="1"/>
    </row>
    <row r="8" spans="1:26" ht="14.25" customHeight="1" thickBot="1" x14ac:dyDescent="0.3">
      <c r="A8" s="1"/>
      <c r="B8" s="1356" t="s">
        <v>638</v>
      </c>
      <c r="C8" s="1357"/>
      <c r="D8" s="1357"/>
      <c r="E8" s="1357"/>
      <c r="F8" s="1357"/>
      <c r="G8" s="1357"/>
      <c r="H8" s="1357"/>
      <c r="I8" s="1357"/>
      <c r="J8" s="1358"/>
      <c r="K8" s="1"/>
      <c r="L8" s="1"/>
      <c r="M8" s="1"/>
      <c r="N8" s="1"/>
      <c r="O8" s="1"/>
      <c r="P8" s="1"/>
      <c r="Q8" s="1"/>
      <c r="R8" s="1"/>
      <c r="S8" s="1"/>
      <c r="T8" s="1"/>
      <c r="U8" s="1"/>
      <c r="V8" s="1"/>
      <c r="W8" s="1"/>
      <c r="X8" s="1"/>
      <c r="Y8" s="1"/>
      <c r="Z8" s="1"/>
    </row>
    <row r="9" spans="1:26" ht="6" customHeight="1" x14ac:dyDescent="0.25">
      <c r="A9" s="1"/>
      <c r="B9" s="1"/>
      <c r="C9" s="1"/>
      <c r="D9" s="335"/>
      <c r="E9" s="335"/>
      <c r="F9" s="335"/>
      <c r="G9" s="335"/>
      <c r="H9" s="1"/>
      <c r="I9" s="1"/>
      <c r="J9" s="1"/>
      <c r="K9" s="1"/>
      <c r="L9" s="105"/>
      <c r="M9" s="105"/>
      <c r="N9" s="105"/>
      <c r="O9" s="105"/>
      <c r="P9" s="105"/>
      <c r="Q9" s="105"/>
      <c r="R9" s="105"/>
      <c r="S9" s="105"/>
      <c r="T9" s="105"/>
      <c r="U9" s="105"/>
      <c r="V9" s="105"/>
      <c r="W9" s="105"/>
      <c r="X9" s="105"/>
      <c r="Y9" s="105"/>
      <c r="Z9" s="105"/>
    </row>
    <row r="10" spans="1:26" ht="6" customHeight="1" x14ac:dyDescent="0.25">
      <c r="A10" s="1"/>
      <c r="B10" s="1"/>
      <c r="C10" s="1"/>
      <c r="D10" s="335"/>
      <c r="E10" s="335"/>
      <c r="F10" s="335"/>
      <c r="G10" s="335"/>
      <c r="H10" s="1"/>
      <c r="I10" s="1"/>
      <c r="J10" s="1"/>
      <c r="K10" s="1"/>
      <c r="L10" s="105"/>
      <c r="M10" s="105"/>
      <c r="N10" s="105"/>
      <c r="O10" s="105"/>
      <c r="P10" s="105"/>
      <c r="Q10" s="105"/>
      <c r="R10" s="105"/>
      <c r="S10" s="105"/>
      <c r="T10" s="105"/>
      <c r="U10" s="105"/>
      <c r="V10" s="105"/>
      <c r="W10" s="105"/>
      <c r="X10" s="105"/>
      <c r="Y10" s="105"/>
      <c r="Z10" s="105"/>
    </row>
    <row r="11" spans="1:26" ht="6" customHeight="1" thickBot="1" x14ac:dyDescent="0.3">
      <c r="A11" s="1"/>
      <c r="B11" s="104"/>
      <c r="C11" s="104"/>
      <c r="D11" s="104"/>
      <c r="E11" s="104"/>
      <c r="F11" s="104"/>
      <c r="G11" s="104"/>
      <c r="H11" s="104"/>
      <c r="I11" s="104"/>
      <c r="J11" s="1"/>
      <c r="K11" s="1"/>
      <c r="L11" s="336"/>
      <c r="M11" s="336"/>
      <c r="N11" s="336"/>
      <c r="O11" s="336"/>
      <c r="P11" s="336"/>
      <c r="Q11" s="336"/>
      <c r="R11" s="336"/>
      <c r="S11" s="336"/>
      <c r="T11" s="336"/>
      <c r="U11" s="336"/>
      <c r="V11" s="336"/>
      <c r="W11" s="336"/>
      <c r="X11" s="336"/>
      <c r="Y11" s="105"/>
      <c r="Z11" s="105"/>
    </row>
    <row r="12" spans="1:26" ht="39" customHeight="1" thickBot="1" x14ac:dyDescent="0.3">
      <c r="A12" s="1"/>
      <c r="B12" s="1359" t="s">
        <v>639</v>
      </c>
      <c r="C12" s="1360"/>
      <c r="D12" s="1360"/>
      <c r="E12" s="1360"/>
      <c r="F12" s="1360"/>
      <c r="G12" s="1360"/>
      <c r="H12" s="1360"/>
      <c r="I12" s="1360"/>
      <c r="J12" s="1360"/>
      <c r="K12" s="1360"/>
      <c r="L12" s="1360"/>
      <c r="M12" s="1360"/>
      <c r="N12" s="1360"/>
      <c r="O12" s="1360"/>
      <c r="P12" s="1360"/>
      <c r="Q12" s="1360"/>
      <c r="R12" s="1360"/>
      <c r="S12" s="1360"/>
      <c r="T12" s="105"/>
      <c r="U12" s="105"/>
      <c r="V12" s="105"/>
      <c r="W12" s="105"/>
      <c r="X12" s="105"/>
      <c r="Y12" s="105"/>
      <c r="Z12" s="105"/>
    </row>
    <row r="13" spans="1:26" ht="14.25" customHeight="1" x14ac:dyDescent="0.25">
      <c r="A13" s="1"/>
      <c r="B13" s="229"/>
      <c r="C13" s="1"/>
      <c r="D13" s="335"/>
      <c r="E13" s="335"/>
      <c r="F13" s="335"/>
      <c r="G13" s="335"/>
      <c r="H13" s="1"/>
      <c r="I13" s="1"/>
      <c r="J13" s="1"/>
      <c r="K13" s="1"/>
      <c r="L13" s="105"/>
      <c r="M13" s="105"/>
      <c r="N13" s="105"/>
      <c r="O13" s="105"/>
      <c r="P13" s="105"/>
      <c r="Q13" s="105"/>
      <c r="R13" s="105"/>
      <c r="S13" s="231"/>
      <c r="T13" s="105"/>
      <c r="U13" s="105"/>
      <c r="V13" s="105"/>
      <c r="W13" s="105"/>
      <c r="X13" s="105"/>
      <c r="Y13" s="105"/>
      <c r="Z13" s="105"/>
    </row>
    <row r="14" spans="1:26" ht="39" customHeight="1" x14ac:dyDescent="0.2">
      <c r="A14" s="337"/>
      <c r="B14" s="338" t="s">
        <v>640</v>
      </c>
      <c r="C14" s="1313" t="s">
        <v>641</v>
      </c>
      <c r="D14" s="1319"/>
      <c r="E14" s="1319"/>
      <c r="F14" s="1314"/>
      <c r="G14" s="255" t="s">
        <v>642</v>
      </c>
      <c r="H14" s="339" t="s">
        <v>643</v>
      </c>
      <c r="I14" s="340" t="s">
        <v>644</v>
      </c>
      <c r="J14" s="255"/>
      <c r="K14" s="341"/>
      <c r="L14" s="341"/>
      <c r="M14" s="255"/>
      <c r="N14" s="341"/>
      <c r="O14" s="341"/>
      <c r="P14" s="255"/>
      <c r="Q14" s="341"/>
      <c r="R14" s="342"/>
      <c r="S14" s="255"/>
      <c r="T14" s="341"/>
      <c r="U14" s="341"/>
      <c r="V14" s="343"/>
      <c r="W14" s="341"/>
      <c r="X14" s="344"/>
      <c r="Y14" s="345"/>
      <c r="Z14" s="345"/>
    </row>
    <row r="15" spans="1:26" ht="14.25" customHeight="1" x14ac:dyDescent="0.25">
      <c r="A15" s="346"/>
      <c r="B15" s="347" t="s">
        <v>645</v>
      </c>
      <c r="C15" s="348" t="s">
        <v>646</v>
      </c>
      <c r="D15" s="349" t="s">
        <v>647</v>
      </c>
      <c r="E15" s="905" t="s">
        <v>694</v>
      </c>
      <c r="F15" s="905" t="s">
        <v>1962</v>
      </c>
      <c r="G15" s="348" t="s">
        <v>648</v>
      </c>
      <c r="H15" s="351" t="s">
        <v>649</v>
      </c>
      <c r="I15" s="352" t="s">
        <v>650</v>
      </c>
      <c r="J15" s="348" t="s">
        <v>651</v>
      </c>
      <c r="K15" s="351" t="s">
        <v>652</v>
      </c>
      <c r="L15" s="351" t="s">
        <v>653</v>
      </c>
      <c r="M15" s="348" t="s">
        <v>654</v>
      </c>
      <c r="N15" s="351" t="s">
        <v>655</v>
      </c>
      <c r="O15" s="351" t="s">
        <v>656</v>
      </c>
      <c r="P15" s="348"/>
      <c r="Q15" s="351"/>
      <c r="R15" s="351"/>
      <c r="S15" s="353"/>
      <c r="T15" s="354"/>
      <c r="U15" s="354"/>
      <c r="V15" s="355"/>
      <c r="W15" s="354"/>
      <c r="X15" s="356"/>
      <c r="Y15" s="105"/>
      <c r="Z15" s="105"/>
    </row>
    <row r="16" spans="1:26" ht="17.25" customHeight="1" x14ac:dyDescent="0.25">
      <c r="A16" s="1"/>
      <c r="B16" s="902" t="s">
        <v>657</v>
      </c>
      <c r="C16" s="358">
        <v>25.09</v>
      </c>
      <c r="D16" s="359">
        <f t="shared" ref="D16:D24" si="0">C16*0.29307107*1.10231</f>
        <v>8.1054542446979525</v>
      </c>
      <c r="E16" s="908">
        <f>D16/1000</f>
        <v>8.1054542446979527E-3</v>
      </c>
      <c r="F16" s="906">
        <f>E16/2.20462</f>
        <v>3.6765765731500001E-3</v>
      </c>
      <c r="G16" s="360">
        <v>103.69</v>
      </c>
      <c r="H16" s="361">
        <v>1.0999999999999999E-2</v>
      </c>
      <c r="I16" s="362">
        <v>1.6000000000000001E-3</v>
      </c>
      <c r="J16" s="363">
        <f t="shared" ref="J16:J24" si="1">(C16/0.90718)*G16</f>
        <v>2867.7683590908091</v>
      </c>
      <c r="K16" s="364">
        <f t="shared" ref="K16:K24" si="2">(C16/0.90718)*H16</f>
        <v>0.30422848828236954</v>
      </c>
      <c r="L16" s="364">
        <f t="shared" ref="L16:L24" si="3">(C16/0.90718)*I16</f>
        <v>4.4251416477435572E-2</v>
      </c>
      <c r="M16" s="363">
        <f t="shared" ref="M16:O24" si="4">G16*0.00341*1000</f>
        <v>353.5829</v>
      </c>
      <c r="N16" s="365">
        <f t="shared" si="4"/>
        <v>3.7510000000000002E-2</v>
      </c>
      <c r="O16" s="365">
        <f t="shared" si="4"/>
        <v>5.4559999999999999E-3</v>
      </c>
      <c r="P16" s="363"/>
      <c r="Q16" s="364"/>
      <c r="R16" s="364"/>
      <c r="S16" s="366"/>
      <c r="T16" s="367"/>
      <c r="U16" s="367"/>
      <c r="V16" s="368"/>
      <c r="W16" s="367"/>
      <c r="X16" s="369"/>
      <c r="Y16" s="105"/>
      <c r="Z16" s="105"/>
    </row>
    <row r="17" spans="1:28" ht="14.25" customHeight="1" x14ac:dyDescent="0.25">
      <c r="A17" s="1"/>
      <c r="B17" s="902" t="s">
        <v>658</v>
      </c>
      <c r="C17" s="358">
        <v>24.93</v>
      </c>
      <c r="D17" s="359">
        <f t="shared" si="0"/>
        <v>8.0537654173104798</v>
      </c>
      <c r="E17" s="908">
        <f t="shared" ref="E17:E24" si="5">D17/1000</f>
        <v>8.0537654173104805E-3</v>
      </c>
      <c r="F17" s="906">
        <f t="shared" ref="F17:F24" si="6">E17/2.20462</f>
        <v>3.6531308875500002E-3</v>
      </c>
      <c r="G17" s="360">
        <v>93.28</v>
      </c>
      <c r="H17" s="361">
        <v>1.0999999999999999E-2</v>
      </c>
      <c r="I17" s="362">
        <v>1.6000000000000001E-3</v>
      </c>
      <c r="J17" s="363">
        <f t="shared" si="1"/>
        <v>2563.4057188209617</v>
      </c>
      <c r="K17" s="364">
        <f t="shared" si="2"/>
        <v>0.30228841023832093</v>
      </c>
      <c r="L17" s="364">
        <f t="shared" si="3"/>
        <v>4.3969223307392141E-2</v>
      </c>
      <c r="M17" s="363">
        <f t="shared" si="4"/>
        <v>318.08479999999997</v>
      </c>
      <c r="N17" s="370">
        <f t="shared" si="4"/>
        <v>3.7510000000000002E-2</v>
      </c>
      <c r="O17" s="370">
        <f t="shared" si="4"/>
        <v>5.4559999999999999E-3</v>
      </c>
      <c r="P17" s="363"/>
      <c r="Q17" s="364"/>
      <c r="R17" s="364"/>
      <c r="S17" s="366"/>
      <c r="T17" s="367"/>
      <c r="U17" s="367"/>
      <c r="V17" s="368"/>
      <c r="W17" s="367"/>
      <c r="X17" s="369"/>
      <c r="Y17" s="105"/>
      <c r="Z17" s="105"/>
    </row>
    <row r="18" spans="1:28" ht="14.25" customHeight="1" x14ac:dyDescent="0.25">
      <c r="A18" s="1"/>
      <c r="B18" s="902" t="s">
        <v>659</v>
      </c>
      <c r="C18" s="358">
        <v>17.25</v>
      </c>
      <c r="D18" s="359">
        <f t="shared" si="0"/>
        <v>5.5727017027118242</v>
      </c>
      <c r="E18" s="908">
        <f t="shared" si="5"/>
        <v>5.5727017027118238E-3</v>
      </c>
      <c r="F18" s="906">
        <f t="shared" si="6"/>
        <v>2.5277379787499998E-3</v>
      </c>
      <c r="G18" s="360">
        <v>97.17</v>
      </c>
      <c r="H18" s="361">
        <v>1.0999999999999999E-2</v>
      </c>
      <c r="I18" s="362">
        <v>1.6000000000000001E-3</v>
      </c>
      <c r="J18" s="363">
        <f t="shared" si="1"/>
        <v>1847.6845829934525</v>
      </c>
      <c r="K18" s="364">
        <f t="shared" si="2"/>
        <v>0.20916466412398863</v>
      </c>
      <c r="L18" s="364">
        <f t="shared" si="3"/>
        <v>3.0423951145307441E-2</v>
      </c>
      <c r="M18" s="363">
        <f t="shared" si="4"/>
        <v>331.34969999999998</v>
      </c>
      <c r="N18" s="370">
        <f t="shared" si="4"/>
        <v>3.7510000000000002E-2</v>
      </c>
      <c r="O18" s="370">
        <f t="shared" si="4"/>
        <v>5.4559999999999999E-3</v>
      </c>
      <c r="P18" s="363"/>
      <c r="Q18" s="364"/>
      <c r="R18" s="364"/>
      <c r="S18" s="366"/>
      <c r="T18" s="367"/>
      <c r="U18" s="367"/>
      <c r="V18" s="368"/>
      <c r="W18" s="367"/>
      <c r="X18" s="369"/>
      <c r="Y18" s="105"/>
      <c r="Z18" s="105"/>
    </row>
    <row r="19" spans="1:28" ht="15" customHeight="1" x14ac:dyDescent="0.25">
      <c r="A19" s="1"/>
      <c r="B19" s="902" t="s">
        <v>660</v>
      </c>
      <c r="C19" s="358">
        <v>14.21</v>
      </c>
      <c r="D19" s="359">
        <f t="shared" si="0"/>
        <v>4.590613982349856</v>
      </c>
      <c r="E19" s="908">
        <f t="shared" si="5"/>
        <v>4.5906139823498563E-3</v>
      </c>
      <c r="F19" s="906">
        <f t="shared" si="6"/>
        <v>2.0822699523499999E-3</v>
      </c>
      <c r="G19" s="360">
        <v>97.72</v>
      </c>
      <c r="H19" s="361">
        <v>1.0999999999999999E-2</v>
      </c>
      <c r="I19" s="362">
        <v>1.6000000000000001E-3</v>
      </c>
      <c r="J19" s="363">
        <f t="shared" si="1"/>
        <v>1530.6788068520029</v>
      </c>
      <c r="K19" s="364">
        <f t="shared" si="2"/>
        <v>0.17230318128706543</v>
      </c>
      <c r="L19" s="364">
        <f t="shared" si="3"/>
        <v>2.5062280914482246E-2</v>
      </c>
      <c r="M19" s="363">
        <f t="shared" si="4"/>
        <v>333.22519999999997</v>
      </c>
      <c r="N19" s="370">
        <f t="shared" si="4"/>
        <v>3.7510000000000002E-2</v>
      </c>
      <c r="O19" s="370">
        <f t="shared" si="4"/>
        <v>5.4559999999999999E-3</v>
      </c>
      <c r="P19" s="363"/>
      <c r="Q19" s="364"/>
      <c r="R19" s="364"/>
      <c r="S19" s="366"/>
      <c r="T19" s="367"/>
      <c r="U19" s="367"/>
      <c r="V19" s="368"/>
      <c r="W19" s="367"/>
      <c r="X19" s="369"/>
      <c r="Y19" s="105"/>
      <c r="Z19" s="105"/>
    </row>
    <row r="20" spans="1:28" ht="14.25" customHeight="1" x14ac:dyDescent="0.25">
      <c r="A20" s="1"/>
      <c r="B20" s="902" t="s">
        <v>661</v>
      </c>
      <c r="C20" s="358">
        <v>24.8</v>
      </c>
      <c r="D20" s="359">
        <f t="shared" si="0"/>
        <v>8.0117682450581587</v>
      </c>
      <c r="E20" s="908">
        <f t="shared" si="5"/>
        <v>8.0117682450581585E-3</v>
      </c>
      <c r="F20" s="906">
        <f t="shared" si="6"/>
        <v>3.6340812679999997E-3</v>
      </c>
      <c r="G20" s="360">
        <v>113.67</v>
      </c>
      <c r="H20" s="361">
        <v>1.0999999999999999E-2</v>
      </c>
      <c r="I20" s="362">
        <v>1.6000000000000001E-3</v>
      </c>
      <c r="J20" s="363">
        <f t="shared" si="1"/>
        <v>3107.4494587623185</v>
      </c>
      <c r="K20" s="364">
        <f t="shared" si="2"/>
        <v>0.30071209682753147</v>
      </c>
      <c r="L20" s="364">
        <f t="shared" si="3"/>
        <v>4.373994135673185E-2</v>
      </c>
      <c r="M20" s="363">
        <f t="shared" si="4"/>
        <v>387.61469999999997</v>
      </c>
      <c r="N20" s="370">
        <f t="shared" si="4"/>
        <v>3.7510000000000002E-2</v>
      </c>
      <c r="O20" s="370">
        <f t="shared" si="4"/>
        <v>5.4559999999999999E-3</v>
      </c>
      <c r="P20" s="363"/>
      <c r="Q20" s="364"/>
      <c r="R20" s="364"/>
      <c r="S20" s="366"/>
      <c r="T20" s="367"/>
      <c r="U20" s="367"/>
      <c r="V20" s="368"/>
      <c r="W20" s="367"/>
      <c r="X20" s="369"/>
      <c r="Y20" s="105"/>
      <c r="Z20" s="105"/>
    </row>
    <row r="21" spans="1:28" ht="14.25" customHeight="1" x14ac:dyDescent="0.25">
      <c r="A21" s="1"/>
      <c r="B21" s="902" t="s">
        <v>662</v>
      </c>
      <c r="C21" s="358">
        <v>21.39</v>
      </c>
      <c r="D21" s="359">
        <f t="shared" si="0"/>
        <v>6.910150111362662</v>
      </c>
      <c r="E21" s="908">
        <f t="shared" si="5"/>
        <v>6.9101501113626616E-3</v>
      </c>
      <c r="F21" s="906">
        <f t="shared" si="6"/>
        <v>3.1343950936499995E-3</v>
      </c>
      <c r="G21" s="360">
        <v>94.27</v>
      </c>
      <c r="H21" s="361">
        <v>1.0999999999999999E-2</v>
      </c>
      <c r="I21" s="362">
        <v>1.6000000000000001E-3</v>
      </c>
      <c r="J21" s="363">
        <f t="shared" si="1"/>
        <v>2222.7510527128024</v>
      </c>
      <c r="K21" s="364">
        <f t="shared" si="2"/>
        <v>0.25936418351374591</v>
      </c>
      <c r="L21" s="364">
        <f t="shared" si="3"/>
        <v>3.7725699420181225E-2</v>
      </c>
      <c r="M21" s="363">
        <f t="shared" si="4"/>
        <v>321.46069999999997</v>
      </c>
      <c r="N21" s="370">
        <f t="shared" si="4"/>
        <v>3.7510000000000002E-2</v>
      </c>
      <c r="O21" s="370">
        <f t="shared" si="4"/>
        <v>5.4559999999999999E-3</v>
      </c>
      <c r="P21" s="363"/>
      <c r="Q21" s="364"/>
      <c r="R21" s="364"/>
      <c r="S21" s="366"/>
      <c r="T21" s="367"/>
      <c r="U21" s="367"/>
      <c r="V21" s="368"/>
      <c r="W21" s="367"/>
      <c r="X21" s="369"/>
      <c r="Y21" s="105"/>
      <c r="Z21" s="105"/>
    </row>
    <row r="22" spans="1:28" ht="15" customHeight="1" x14ac:dyDescent="0.25">
      <c r="A22" s="1"/>
      <c r="B22" s="357" t="s">
        <v>663</v>
      </c>
      <c r="C22" s="358">
        <v>26.28</v>
      </c>
      <c r="D22" s="359">
        <f t="shared" si="0"/>
        <v>8.4898898983922759</v>
      </c>
      <c r="E22" s="908">
        <f t="shared" si="5"/>
        <v>8.489889898392276E-3</v>
      </c>
      <c r="F22" s="906">
        <f t="shared" si="6"/>
        <v>3.8509538598000001E-3</v>
      </c>
      <c r="G22" s="360">
        <v>93.9</v>
      </c>
      <c r="H22" s="361">
        <v>1.0999999999999999E-2</v>
      </c>
      <c r="I22" s="362">
        <v>1.6000000000000001E-3</v>
      </c>
      <c r="J22" s="363">
        <f t="shared" si="1"/>
        <v>2720.1790162922466</v>
      </c>
      <c r="K22" s="364">
        <f t="shared" si="2"/>
        <v>0.31865781873498095</v>
      </c>
      <c r="L22" s="364">
        <f t="shared" si="3"/>
        <v>4.6350228179633593E-2</v>
      </c>
      <c r="M22" s="363">
        <f t="shared" si="4"/>
        <v>320.19900000000001</v>
      </c>
      <c r="N22" s="370">
        <f t="shared" si="4"/>
        <v>3.7510000000000002E-2</v>
      </c>
      <c r="O22" s="370">
        <f t="shared" si="4"/>
        <v>5.4559999999999999E-3</v>
      </c>
      <c r="P22" s="363"/>
      <c r="Q22" s="364"/>
      <c r="R22" s="364"/>
      <c r="S22" s="366"/>
      <c r="T22" s="367"/>
      <c r="U22" s="367"/>
      <c r="V22" s="368"/>
      <c r="W22" s="367"/>
      <c r="X22" s="369"/>
      <c r="Y22" s="105"/>
      <c r="Z22" s="105"/>
    </row>
    <row r="23" spans="1:28" ht="14.25" customHeight="1" x14ac:dyDescent="0.25">
      <c r="A23" s="1"/>
      <c r="B23" s="902" t="s">
        <v>664</v>
      </c>
      <c r="C23" s="358">
        <v>22.35</v>
      </c>
      <c r="D23" s="359">
        <f t="shared" si="0"/>
        <v>7.2202830756874947</v>
      </c>
      <c r="E23" s="908">
        <f t="shared" si="5"/>
        <v>7.2202830756874945E-3</v>
      </c>
      <c r="F23" s="906">
        <f t="shared" si="6"/>
        <v>3.27506920725E-3</v>
      </c>
      <c r="G23" s="360">
        <v>94.67</v>
      </c>
      <c r="H23" s="361">
        <v>1.0999999999999999E-2</v>
      </c>
      <c r="I23" s="362">
        <v>1.6000000000000001E-3</v>
      </c>
      <c r="J23" s="363">
        <f t="shared" si="1"/>
        <v>2332.3645803478917</v>
      </c>
      <c r="K23" s="364">
        <f t="shared" si="2"/>
        <v>0.27100465177803745</v>
      </c>
      <c r="L23" s="364">
        <f t="shared" si="3"/>
        <v>3.9418858440441816E-2</v>
      </c>
      <c r="M23" s="363">
        <f t="shared" si="4"/>
        <v>322.82469999999995</v>
      </c>
      <c r="N23" s="370">
        <f t="shared" si="4"/>
        <v>3.7510000000000002E-2</v>
      </c>
      <c r="O23" s="370">
        <f t="shared" si="4"/>
        <v>5.4559999999999999E-3</v>
      </c>
      <c r="P23" s="363"/>
      <c r="Q23" s="364"/>
      <c r="R23" s="364"/>
      <c r="S23" s="366"/>
      <c r="T23" s="367"/>
      <c r="U23" s="367"/>
      <c r="V23" s="368"/>
      <c r="W23" s="367"/>
      <c r="X23" s="369"/>
      <c r="Y23" s="105"/>
      <c r="Z23" s="105"/>
    </row>
    <row r="24" spans="1:28" ht="14.25" customHeight="1" x14ac:dyDescent="0.25">
      <c r="A24" s="1"/>
      <c r="B24" s="357" t="s">
        <v>665</v>
      </c>
      <c r="C24" s="358">
        <v>19.73</v>
      </c>
      <c r="D24" s="359">
        <f t="shared" si="0"/>
        <v>6.3738785272176397</v>
      </c>
      <c r="E24" s="909">
        <f t="shared" si="5"/>
        <v>6.3738785272176397E-3</v>
      </c>
      <c r="F24" s="907">
        <f t="shared" si="6"/>
        <v>2.8911461055499996E-3</v>
      </c>
      <c r="G24" s="360">
        <v>95.52</v>
      </c>
      <c r="H24" s="361">
        <v>1.0999999999999999E-2</v>
      </c>
      <c r="I24" s="362">
        <v>1.6000000000000001E-3</v>
      </c>
      <c r="J24" s="363">
        <f t="shared" si="1"/>
        <v>2077.4373332745431</v>
      </c>
      <c r="K24" s="364">
        <f t="shared" si="2"/>
        <v>0.23923587380674177</v>
      </c>
      <c r="L24" s="364">
        <f t="shared" si="3"/>
        <v>3.4797945280980624E-2</v>
      </c>
      <c r="M24" s="363">
        <f t="shared" si="4"/>
        <v>325.72319999999996</v>
      </c>
      <c r="N24" s="370">
        <f t="shared" si="4"/>
        <v>3.7510000000000002E-2</v>
      </c>
      <c r="O24" s="371">
        <f t="shared" si="4"/>
        <v>5.4559999999999999E-3</v>
      </c>
      <c r="P24" s="363"/>
      <c r="Q24" s="364"/>
      <c r="R24" s="364"/>
      <c r="S24" s="366"/>
      <c r="T24" s="367"/>
      <c r="U24" s="367"/>
      <c r="V24" s="368"/>
      <c r="W24" s="367"/>
      <c r="X24" s="369"/>
      <c r="Y24" s="105"/>
      <c r="Z24" s="105"/>
    </row>
    <row r="25" spans="1:28" ht="14.25" customHeight="1" x14ac:dyDescent="0.25">
      <c r="A25" s="105"/>
      <c r="B25" s="372" t="s">
        <v>666</v>
      </c>
      <c r="C25" s="373" t="s">
        <v>667</v>
      </c>
      <c r="D25" s="349" t="s">
        <v>668</v>
      </c>
      <c r="E25" s="349" t="s">
        <v>669</v>
      </c>
      <c r="F25" s="349"/>
      <c r="G25" s="373" t="s">
        <v>648</v>
      </c>
      <c r="H25" s="351" t="s">
        <v>649</v>
      </c>
      <c r="I25" s="352" t="s">
        <v>650</v>
      </c>
      <c r="J25" s="373" t="s">
        <v>670</v>
      </c>
      <c r="K25" s="351" t="s">
        <v>671</v>
      </c>
      <c r="L25" s="351" t="s">
        <v>672</v>
      </c>
      <c r="M25" s="348" t="s">
        <v>654</v>
      </c>
      <c r="N25" s="351" t="s">
        <v>655</v>
      </c>
      <c r="O25" s="351" t="s">
        <v>656</v>
      </c>
      <c r="P25" s="373" t="s">
        <v>673</v>
      </c>
      <c r="Q25" s="351" t="s">
        <v>674</v>
      </c>
      <c r="R25" s="351" t="s">
        <v>675</v>
      </c>
      <c r="S25" s="373" t="s">
        <v>676</v>
      </c>
      <c r="T25" s="351" t="s">
        <v>677</v>
      </c>
      <c r="U25" s="351" t="s">
        <v>678</v>
      </c>
      <c r="V25" s="374"/>
      <c r="W25" s="351"/>
      <c r="X25" s="375"/>
      <c r="Y25" s="105"/>
      <c r="Z25" s="105"/>
    </row>
    <row r="26" spans="1:28" ht="14.25" customHeight="1" x14ac:dyDescent="0.25">
      <c r="A26" s="1"/>
      <c r="B26" s="902" t="s">
        <v>679</v>
      </c>
      <c r="C26" s="358">
        <f>1.026 * 10^-3</f>
        <v>1.026E-3</v>
      </c>
      <c r="D26" s="359">
        <f>C26*0.29307107</f>
        <v>3.0069091782000001E-4</v>
      </c>
      <c r="E26" s="376">
        <f>D26*35.315</f>
        <v>1.06188997628133E-2</v>
      </c>
      <c r="F26" s="377"/>
      <c r="G26" s="360">
        <v>53.06</v>
      </c>
      <c r="H26" s="378">
        <v>1E-3</v>
      </c>
      <c r="I26" s="379">
        <v>1E-4</v>
      </c>
      <c r="J26" s="363">
        <f>(C26*100)*G26</f>
        <v>5.443956</v>
      </c>
      <c r="K26" s="380">
        <f>(C26*100)*H26</f>
        <v>1.026E-4</v>
      </c>
      <c r="L26" s="380">
        <f>(C26*100)*H26</f>
        <v>1.026E-4</v>
      </c>
      <c r="M26" s="381">
        <f>1000*G26/293.07107</f>
        <v>181.04823516016097</v>
      </c>
      <c r="N26" s="382">
        <f>1000*H26/293.07107</f>
        <v>3.4121416351330751E-3</v>
      </c>
      <c r="O26" s="382">
        <f>1000*I26/293.07107</f>
        <v>3.4121416351330755E-4</v>
      </c>
      <c r="P26" s="383">
        <f>G26/1.05505585</f>
        <v>50.29117652871173</v>
      </c>
      <c r="Q26" s="380">
        <f>H26/1.05505585</f>
        <v>9.4781712266701337E-4</v>
      </c>
      <c r="R26" s="380">
        <f>I26/1.05505585</f>
        <v>9.4781712266701334E-5</v>
      </c>
      <c r="S26" s="383">
        <f>J26/(100*0.02832)</f>
        <v>1.9223008474576269</v>
      </c>
      <c r="T26" s="380">
        <f>K26/(100*0.02832)</f>
        <v>3.6228813559322028E-5</v>
      </c>
      <c r="U26" s="380">
        <f>L26/(100*0.02832)</f>
        <v>3.6228813559322028E-5</v>
      </c>
      <c r="V26" s="384"/>
      <c r="W26" s="385"/>
      <c r="X26" s="386"/>
      <c r="Y26" s="105"/>
      <c r="Z26" s="105"/>
    </row>
    <row r="27" spans="1:28" s="928" customFormat="1" ht="26.25" customHeight="1" x14ac:dyDescent="0.2">
      <c r="A27" s="925"/>
      <c r="B27" s="338" t="s">
        <v>680</v>
      </c>
      <c r="C27" s="255" t="s">
        <v>681</v>
      </c>
      <c r="D27" s="349" t="s">
        <v>682</v>
      </c>
      <c r="E27" s="349" t="s">
        <v>683</v>
      </c>
      <c r="F27" s="349" t="s">
        <v>669</v>
      </c>
      <c r="G27" s="255" t="s">
        <v>648</v>
      </c>
      <c r="H27" s="341" t="s">
        <v>649</v>
      </c>
      <c r="I27" s="342" t="s">
        <v>650</v>
      </c>
      <c r="J27" s="255" t="s">
        <v>684</v>
      </c>
      <c r="K27" s="341" t="s">
        <v>685</v>
      </c>
      <c r="L27" s="341" t="s">
        <v>686</v>
      </c>
      <c r="M27" s="255" t="s">
        <v>687</v>
      </c>
      <c r="N27" s="341" t="s">
        <v>688</v>
      </c>
      <c r="O27" s="341" t="s">
        <v>689</v>
      </c>
      <c r="P27" s="348" t="s">
        <v>654</v>
      </c>
      <c r="Q27" s="926" t="s">
        <v>655</v>
      </c>
      <c r="R27" s="926" t="s">
        <v>656</v>
      </c>
      <c r="S27" s="255" t="s">
        <v>690</v>
      </c>
      <c r="T27" s="926" t="s">
        <v>677</v>
      </c>
      <c r="U27" s="926" t="s">
        <v>678</v>
      </c>
      <c r="V27" s="343" t="s">
        <v>691</v>
      </c>
      <c r="W27" s="926" t="s">
        <v>674</v>
      </c>
      <c r="X27" s="927" t="s">
        <v>675</v>
      </c>
      <c r="Y27" s="926" t="s">
        <v>692</v>
      </c>
      <c r="Z27" s="388" t="s">
        <v>693</v>
      </c>
      <c r="AA27" s="926" t="s">
        <v>694</v>
      </c>
      <c r="AB27" s="927" t="s">
        <v>695</v>
      </c>
    </row>
    <row r="28" spans="1:28" ht="14.25" customHeight="1" x14ac:dyDescent="0.25">
      <c r="A28" s="1"/>
      <c r="B28" s="902" t="s">
        <v>696</v>
      </c>
      <c r="C28" s="358">
        <v>0.13900000000000001</v>
      </c>
      <c r="D28" s="359">
        <f t="shared" ref="D28:D59" si="7">C28*0.29307107</f>
        <v>4.0736878730000002E-2</v>
      </c>
      <c r="E28" s="390">
        <f t="shared" ref="E28:E59" si="8">D28*0.264172051</f>
        <v>1.0761544805442377E-2</v>
      </c>
      <c r="F28" s="390">
        <f t="shared" ref="F28:F59" si="9">D28*264.17</f>
        <v>10.761461254104102</v>
      </c>
      <c r="G28" s="360">
        <v>73.25</v>
      </c>
      <c r="H28" s="378">
        <v>3.0000000000000001E-3</v>
      </c>
      <c r="I28" s="379">
        <f t="shared" ref="I28:I59" si="10">6*10^-4</f>
        <v>6.0000000000000006E-4</v>
      </c>
      <c r="J28" s="383">
        <f t="shared" ref="J28:J59" si="11">G28*C28</f>
        <v>10.181750000000001</v>
      </c>
      <c r="K28" s="380">
        <f t="shared" ref="K28:K59" si="12">C28*H28</f>
        <v>4.1700000000000005E-4</v>
      </c>
      <c r="L28" s="380">
        <f t="shared" ref="L28:L59" si="13">I28*C28</f>
        <v>8.3400000000000021E-5</v>
      </c>
      <c r="M28" s="383">
        <f t="shared" ref="M28:O59" si="14">J28*0.264172051</f>
        <v>2.6897337802692505</v>
      </c>
      <c r="N28" s="380">
        <f t="shared" si="14"/>
        <v>1.1015974526700002E-4</v>
      </c>
      <c r="O28" s="380">
        <f t="shared" si="14"/>
        <v>2.2031949053400009E-5</v>
      </c>
      <c r="P28" s="391">
        <f t="shared" ref="P28:P59" si="15">M28/E28</f>
        <v>249.93937477349778</v>
      </c>
      <c r="Q28" s="392">
        <f t="shared" ref="Q28:Q59" si="16">N28/E28</f>
        <v>1.0236424905399227E-2</v>
      </c>
      <c r="R28" s="392">
        <f t="shared" ref="R28:R59" si="17">O28/E28</f>
        <v>2.0472849810798457E-3</v>
      </c>
      <c r="S28" s="393">
        <f t="shared" ref="S28:U59" si="18">J28*264.17</f>
        <v>2689.7128975000005</v>
      </c>
      <c r="T28" s="376">
        <f t="shared" si="18"/>
        <v>0.11015889000000002</v>
      </c>
      <c r="U28" s="392">
        <f t="shared" si="18"/>
        <v>2.2031778000000005E-2</v>
      </c>
      <c r="V28" s="394">
        <f t="shared" ref="V28:X59" si="19">G28*0.94782</f>
        <v>69.427814999999995</v>
      </c>
      <c r="W28" s="392">
        <f t="shared" si="19"/>
        <v>2.8434599999999999E-3</v>
      </c>
      <c r="X28" s="395">
        <f t="shared" si="19"/>
        <v>5.6869200000000009E-4</v>
      </c>
      <c r="Y28" s="396"/>
      <c r="Z28" s="397"/>
      <c r="AA28" s="392"/>
      <c r="AB28" s="395"/>
    </row>
    <row r="29" spans="1:28" ht="14.25" customHeight="1" x14ac:dyDescent="0.25">
      <c r="A29" s="1"/>
      <c r="B29" s="902" t="s">
        <v>697</v>
      </c>
      <c r="C29" s="358">
        <v>0.13800000000000001</v>
      </c>
      <c r="D29" s="359">
        <f t="shared" si="7"/>
        <v>4.0443807660000004E-2</v>
      </c>
      <c r="E29" s="398">
        <f t="shared" si="8"/>
        <v>1.0684123619791713E-2</v>
      </c>
      <c r="F29" s="398">
        <f t="shared" si="9"/>
        <v>10.684040669542203</v>
      </c>
      <c r="G29" s="360">
        <v>73.959999999999994</v>
      </c>
      <c r="H29" s="378">
        <v>3.0000000000000001E-3</v>
      </c>
      <c r="I29" s="379">
        <f t="shared" si="10"/>
        <v>6.0000000000000006E-4</v>
      </c>
      <c r="J29" s="383">
        <f t="shared" si="11"/>
        <v>10.206479999999999</v>
      </c>
      <c r="K29" s="380">
        <f t="shared" si="12"/>
        <v>4.1400000000000003E-4</v>
      </c>
      <c r="L29" s="380">
        <f t="shared" si="13"/>
        <v>8.280000000000002E-5</v>
      </c>
      <c r="M29" s="383">
        <f t="shared" si="14"/>
        <v>2.69626675509048</v>
      </c>
      <c r="N29" s="380">
        <f t="shared" si="14"/>
        <v>1.0936722911400001E-4</v>
      </c>
      <c r="O29" s="380">
        <f t="shared" si="14"/>
        <v>2.1873445822800008E-5</v>
      </c>
      <c r="P29" s="391">
        <f t="shared" si="15"/>
        <v>252.36199533444221</v>
      </c>
      <c r="Q29" s="392">
        <f t="shared" si="16"/>
        <v>1.0236424905399225E-2</v>
      </c>
      <c r="R29" s="392">
        <f t="shared" si="17"/>
        <v>2.0472849810798457E-3</v>
      </c>
      <c r="S29" s="393">
        <f t="shared" si="18"/>
        <v>2696.2458216</v>
      </c>
      <c r="T29" s="392">
        <f t="shared" si="18"/>
        <v>0.10936638000000001</v>
      </c>
      <c r="U29" s="392">
        <f t="shared" si="18"/>
        <v>2.1873276000000007E-2</v>
      </c>
      <c r="V29" s="394">
        <f t="shared" si="19"/>
        <v>70.100767199999993</v>
      </c>
      <c r="W29" s="392">
        <f t="shared" si="19"/>
        <v>2.8434599999999999E-3</v>
      </c>
      <c r="X29" s="395">
        <f t="shared" si="19"/>
        <v>5.6869200000000009E-4</v>
      </c>
      <c r="Y29" s="396"/>
      <c r="Z29" s="397"/>
      <c r="AA29" s="392"/>
      <c r="AB29" s="395"/>
    </row>
    <row r="30" spans="1:28" ht="14.25" customHeight="1" x14ac:dyDescent="0.25">
      <c r="A30" s="1"/>
      <c r="B30" s="902" t="s">
        <v>325</v>
      </c>
      <c r="C30" s="358">
        <v>0.14599999999999999</v>
      </c>
      <c r="D30" s="359">
        <f t="shared" si="7"/>
        <v>4.2788376219999993E-2</v>
      </c>
      <c r="E30" s="398">
        <f t="shared" si="8"/>
        <v>1.1303493104997026E-2</v>
      </c>
      <c r="F30" s="398">
        <f t="shared" si="9"/>
        <v>11.303405346037399</v>
      </c>
      <c r="G30" s="360">
        <v>75.040000000000006</v>
      </c>
      <c r="H30" s="378">
        <v>3.0000000000000001E-3</v>
      </c>
      <c r="I30" s="379">
        <f t="shared" si="10"/>
        <v>6.0000000000000006E-4</v>
      </c>
      <c r="J30" s="383">
        <f t="shared" si="11"/>
        <v>10.95584</v>
      </c>
      <c r="K30" s="380">
        <f t="shared" si="12"/>
        <v>4.3799999999999997E-4</v>
      </c>
      <c r="L30" s="380">
        <f t="shared" si="13"/>
        <v>8.7600000000000002E-5</v>
      </c>
      <c r="M30" s="383">
        <f t="shared" si="14"/>
        <v>2.8942267232278405</v>
      </c>
      <c r="N30" s="380">
        <f t="shared" si="14"/>
        <v>1.15707358338E-4</v>
      </c>
      <c r="O30" s="380">
        <f t="shared" si="14"/>
        <v>2.3141471667600001E-5</v>
      </c>
      <c r="P30" s="391">
        <f t="shared" si="15"/>
        <v>256.04710830038601</v>
      </c>
      <c r="Q30" s="392">
        <f t="shared" si="16"/>
        <v>1.0236424905399227E-2</v>
      </c>
      <c r="R30" s="392">
        <f t="shared" si="17"/>
        <v>2.0472849810798453E-3</v>
      </c>
      <c r="S30" s="393">
        <f t="shared" si="18"/>
        <v>2894.2042528000002</v>
      </c>
      <c r="T30" s="392">
        <f t="shared" si="18"/>
        <v>0.11570646</v>
      </c>
      <c r="U30" s="392">
        <f t="shared" si="18"/>
        <v>2.3141292000000001E-2</v>
      </c>
      <c r="V30" s="394">
        <f t="shared" si="19"/>
        <v>71.124412800000002</v>
      </c>
      <c r="W30" s="392">
        <f t="shared" si="19"/>
        <v>2.8434599999999999E-3</v>
      </c>
      <c r="X30" s="395">
        <f t="shared" si="19"/>
        <v>5.6869200000000009E-4</v>
      </c>
      <c r="Y30" s="396"/>
      <c r="Z30" s="397"/>
      <c r="AA30" s="392"/>
      <c r="AB30" s="395"/>
    </row>
    <row r="31" spans="1:28" ht="14.25" customHeight="1" x14ac:dyDescent="0.25">
      <c r="A31" s="1"/>
      <c r="B31" s="902" t="s">
        <v>698</v>
      </c>
      <c r="C31" s="358">
        <v>0.14000000000000001</v>
      </c>
      <c r="D31" s="359">
        <f t="shared" si="7"/>
        <v>4.10299498E-2</v>
      </c>
      <c r="E31" s="398">
        <f t="shared" si="8"/>
        <v>1.083896599109304E-2</v>
      </c>
      <c r="F31" s="398">
        <f t="shared" si="9"/>
        <v>10.838881838666001</v>
      </c>
      <c r="G31" s="360">
        <v>72.930000000000007</v>
      </c>
      <c r="H31" s="378">
        <v>3.0000000000000001E-3</v>
      </c>
      <c r="I31" s="379">
        <f t="shared" si="10"/>
        <v>6.0000000000000006E-4</v>
      </c>
      <c r="J31" s="383">
        <f t="shared" si="11"/>
        <v>10.210200000000002</v>
      </c>
      <c r="K31" s="380">
        <f t="shared" si="12"/>
        <v>4.2000000000000007E-4</v>
      </c>
      <c r="L31" s="380">
        <f t="shared" si="13"/>
        <v>8.4000000000000022E-5</v>
      </c>
      <c r="M31" s="383">
        <f t="shared" si="14"/>
        <v>2.6972494751202007</v>
      </c>
      <c r="N31" s="380">
        <f t="shared" si="14"/>
        <v>1.1095226142000003E-4</v>
      </c>
      <c r="O31" s="380">
        <f t="shared" si="14"/>
        <v>2.2190452284000009E-5</v>
      </c>
      <c r="P31" s="391">
        <f t="shared" si="15"/>
        <v>248.84748945025527</v>
      </c>
      <c r="Q31" s="392">
        <f t="shared" si="16"/>
        <v>1.0236424905399229E-2</v>
      </c>
      <c r="R31" s="392">
        <f t="shared" si="17"/>
        <v>2.0472849810798462E-3</v>
      </c>
      <c r="S31" s="393">
        <f t="shared" si="18"/>
        <v>2697.2285340000008</v>
      </c>
      <c r="T31" s="392">
        <f t="shared" si="18"/>
        <v>0.11095140000000002</v>
      </c>
      <c r="U31" s="392">
        <f t="shared" si="18"/>
        <v>2.2190280000000007E-2</v>
      </c>
      <c r="V31" s="394">
        <f t="shared" si="19"/>
        <v>69.124512600000003</v>
      </c>
      <c r="W31" s="392">
        <f t="shared" si="19"/>
        <v>2.8434599999999999E-3</v>
      </c>
      <c r="X31" s="395">
        <f t="shared" si="19"/>
        <v>5.6869200000000009E-4</v>
      </c>
      <c r="Y31" s="396"/>
      <c r="Z31" s="397"/>
      <c r="AA31" s="392"/>
      <c r="AB31" s="395"/>
    </row>
    <row r="32" spans="1:28" ht="14.25" customHeight="1" x14ac:dyDescent="0.25">
      <c r="A32" s="1"/>
      <c r="B32" s="902" t="s">
        <v>327</v>
      </c>
      <c r="C32" s="358">
        <v>0.15</v>
      </c>
      <c r="D32" s="359">
        <f t="shared" si="7"/>
        <v>4.3960660499999998E-2</v>
      </c>
      <c r="E32" s="398">
        <f t="shared" si="8"/>
        <v>1.1613177847599685E-2</v>
      </c>
      <c r="F32" s="398">
        <f t="shared" si="9"/>
        <v>11.613087684285</v>
      </c>
      <c r="G32" s="360">
        <v>75.099999999999994</v>
      </c>
      <c r="H32" s="378">
        <v>3.0000000000000001E-3</v>
      </c>
      <c r="I32" s="379">
        <f t="shared" si="10"/>
        <v>6.0000000000000006E-4</v>
      </c>
      <c r="J32" s="383">
        <f t="shared" si="11"/>
        <v>11.264999999999999</v>
      </c>
      <c r="K32" s="380">
        <f t="shared" si="12"/>
        <v>4.4999999999999999E-4</v>
      </c>
      <c r="L32" s="380">
        <f t="shared" si="13"/>
        <v>9.0000000000000006E-5</v>
      </c>
      <c r="M32" s="383">
        <f t="shared" si="14"/>
        <v>2.9758981545149998</v>
      </c>
      <c r="N32" s="380">
        <f t="shared" si="14"/>
        <v>1.1887742295000001E-4</v>
      </c>
      <c r="O32" s="380">
        <f t="shared" si="14"/>
        <v>2.3775484590000002E-5</v>
      </c>
      <c r="P32" s="391">
        <f t="shared" si="15"/>
        <v>256.25183679849397</v>
      </c>
      <c r="Q32" s="392">
        <f t="shared" si="16"/>
        <v>1.0236424905399227E-2</v>
      </c>
      <c r="R32" s="392">
        <f t="shared" si="17"/>
        <v>2.0472849810798453E-3</v>
      </c>
      <c r="S32" s="393">
        <f t="shared" si="18"/>
        <v>2975.8750499999996</v>
      </c>
      <c r="T32" s="392">
        <f t="shared" si="18"/>
        <v>0.11887650000000001</v>
      </c>
      <c r="U32" s="392">
        <f t="shared" si="18"/>
        <v>2.3775300000000003E-2</v>
      </c>
      <c r="V32" s="394">
        <f t="shared" si="19"/>
        <v>71.181281999999996</v>
      </c>
      <c r="W32" s="392">
        <f t="shared" si="19"/>
        <v>2.8434599999999999E-3</v>
      </c>
      <c r="X32" s="395">
        <f t="shared" si="19"/>
        <v>5.6869200000000009E-4</v>
      </c>
      <c r="Y32" s="396"/>
      <c r="Z32" s="397"/>
      <c r="AA32" s="392"/>
      <c r="AB32" s="395"/>
    </row>
    <row r="33" spans="1:28" ht="15" customHeight="1" x14ac:dyDescent="0.25">
      <c r="A33" s="1"/>
      <c r="B33" s="389" t="s">
        <v>699</v>
      </c>
      <c r="C33" s="358">
        <v>0.13800000000000001</v>
      </c>
      <c r="D33" s="359">
        <f t="shared" si="7"/>
        <v>4.0443807660000004E-2</v>
      </c>
      <c r="E33" s="398">
        <f t="shared" si="8"/>
        <v>1.0684123619791713E-2</v>
      </c>
      <c r="F33" s="398">
        <f t="shared" si="9"/>
        <v>10.684040669542203</v>
      </c>
      <c r="G33" s="360">
        <v>74</v>
      </c>
      <c r="H33" s="378">
        <v>3.0000000000000001E-3</v>
      </c>
      <c r="I33" s="379">
        <f t="shared" si="10"/>
        <v>6.0000000000000006E-4</v>
      </c>
      <c r="J33" s="383">
        <f t="shared" si="11"/>
        <v>10.212000000000002</v>
      </c>
      <c r="K33" s="380">
        <f t="shared" si="12"/>
        <v>4.1400000000000003E-4</v>
      </c>
      <c r="L33" s="380">
        <f t="shared" si="13"/>
        <v>8.280000000000002E-5</v>
      </c>
      <c r="M33" s="383">
        <f t="shared" si="14"/>
        <v>2.6977249848120004</v>
      </c>
      <c r="N33" s="380">
        <f t="shared" si="14"/>
        <v>1.0936722911400001E-4</v>
      </c>
      <c r="O33" s="380">
        <f t="shared" si="14"/>
        <v>2.1873445822800008E-5</v>
      </c>
      <c r="P33" s="391">
        <f t="shared" si="15"/>
        <v>252.49848099984757</v>
      </c>
      <c r="Q33" s="392">
        <f t="shared" si="16"/>
        <v>1.0236424905399225E-2</v>
      </c>
      <c r="R33" s="392">
        <f t="shared" si="17"/>
        <v>2.0472849810798457E-3</v>
      </c>
      <c r="S33" s="393">
        <f t="shared" si="18"/>
        <v>2697.7040400000005</v>
      </c>
      <c r="T33" s="392">
        <f t="shared" si="18"/>
        <v>0.10936638000000001</v>
      </c>
      <c r="U33" s="392">
        <f t="shared" si="18"/>
        <v>2.1873276000000007E-2</v>
      </c>
      <c r="V33" s="394">
        <f t="shared" si="19"/>
        <v>70.138679999999994</v>
      </c>
      <c r="W33" s="392">
        <f t="shared" si="19"/>
        <v>2.8434599999999999E-3</v>
      </c>
      <c r="X33" s="395">
        <f t="shared" si="19"/>
        <v>5.6869200000000009E-4</v>
      </c>
      <c r="Y33" s="396"/>
      <c r="Z33" s="397"/>
      <c r="AA33" s="392"/>
      <c r="AB33" s="395"/>
    </row>
    <row r="34" spans="1:28" ht="14.25" customHeight="1" x14ac:dyDescent="0.25">
      <c r="A34" s="1"/>
      <c r="B34" s="902" t="s">
        <v>56</v>
      </c>
      <c r="C34" s="358">
        <v>0.13500000000000001</v>
      </c>
      <c r="D34" s="359">
        <f t="shared" si="7"/>
        <v>3.9564594450000004E-2</v>
      </c>
      <c r="E34" s="398">
        <f t="shared" si="8"/>
        <v>1.0451860062839718E-2</v>
      </c>
      <c r="F34" s="398">
        <f t="shared" si="9"/>
        <v>10.451778915856501</v>
      </c>
      <c r="G34" s="360">
        <v>75.2</v>
      </c>
      <c r="H34" s="378">
        <v>3.0000000000000001E-3</v>
      </c>
      <c r="I34" s="379">
        <f t="shared" si="10"/>
        <v>6.0000000000000006E-4</v>
      </c>
      <c r="J34" s="383">
        <f t="shared" si="11"/>
        <v>10.152000000000001</v>
      </c>
      <c r="K34" s="380">
        <f t="shared" si="12"/>
        <v>4.0500000000000003E-4</v>
      </c>
      <c r="L34" s="380">
        <f t="shared" si="13"/>
        <v>8.1000000000000017E-5</v>
      </c>
      <c r="M34" s="383">
        <f t="shared" si="14"/>
        <v>2.6818746617520004</v>
      </c>
      <c r="N34" s="380">
        <f t="shared" si="14"/>
        <v>1.0698968065500002E-4</v>
      </c>
      <c r="O34" s="380">
        <f t="shared" si="14"/>
        <v>2.1397936131000007E-5</v>
      </c>
      <c r="P34" s="391">
        <f t="shared" si="15"/>
        <v>256.59305096200728</v>
      </c>
      <c r="Q34" s="392">
        <f t="shared" si="16"/>
        <v>1.0236424905399227E-2</v>
      </c>
      <c r="R34" s="392">
        <f t="shared" si="17"/>
        <v>2.0472849810798457E-3</v>
      </c>
      <c r="S34" s="393">
        <f t="shared" si="18"/>
        <v>2681.8538400000002</v>
      </c>
      <c r="T34" s="392">
        <f t="shared" si="18"/>
        <v>0.10698885000000001</v>
      </c>
      <c r="U34" s="392">
        <f t="shared" si="18"/>
        <v>2.1397770000000007E-2</v>
      </c>
      <c r="V34" s="394">
        <f t="shared" si="19"/>
        <v>71.276064000000005</v>
      </c>
      <c r="W34" s="392">
        <f t="shared" si="19"/>
        <v>2.8434599999999999E-3</v>
      </c>
      <c r="X34" s="395">
        <f t="shared" si="19"/>
        <v>5.6869200000000009E-4</v>
      </c>
      <c r="Y34" s="396"/>
      <c r="Z34" s="397"/>
      <c r="AA34" s="392"/>
      <c r="AB34" s="395"/>
    </row>
    <row r="35" spans="1:28" ht="14.25" customHeight="1" x14ac:dyDescent="0.25">
      <c r="A35" s="1"/>
      <c r="B35" s="902" t="s">
        <v>700</v>
      </c>
      <c r="C35" s="358">
        <v>9.1999999999999998E-2</v>
      </c>
      <c r="D35" s="359">
        <f>C35*0.29307107</f>
        <v>2.6962538439999999E-2</v>
      </c>
      <c r="E35" s="398">
        <f t="shared" si="8"/>
        <v>7.1227490798611405E-3</v>
      </c>
      <c r="F35" s="398">
        <f>D35*264.17</f>
        <v>7.1226937796948002</v>
      </c>
      <c r="G35" s="360">
        <v>61.71</v>
      </c>
      <c r="H35" s="378">
        <v>3.0000000000000001E-3</v>
      </c>
      <c r="I35" s="379">
        <f t="shared" si="10"/>
        <v>6.0000000000000006E-4</v>
      </c>
      <c r="J35" s="383">
        <f t="shared" si="11"/>
        <v>5.6773199999999999</v>
      </c>
      <c r="K35" s="380">
        <f t="shared" si="12"/>
        <v>2.7599999999999999E-4</v>
      </c>
      <c r="L35" s="380">
        <f t="shared" si="13"/>
        <v>5.5200000000000007E-5</v>
      </c>
      <c r="M35" s="383">
        <f t="shared" si="14"/>
        <v>1.4997892685833201</v>
      </c>
      <c r="N35" s="380">
        <f t="shared" si="14"/>
        <v>7.2911486076000001E-5</v>
      </c>
      <c r="O35" s="380">
        <f t="shared" si="14"/>
        <v>1.4582297215200002E-5</v>
      </c>
      <c r="P35" s="391">
        <f t="shared" si="15"/>
        <v>210.56326030406208</v>
      </c>
      <c r="Q35" s="392">
        <f t="shared" si="16"/>
        <v>1.0236424905399227E-2</v>
      </c>
      <c r="R35" s="392">
        <f t="shared" si="17"/>
        <v>2.0472849810798453E-3</v>
      </c>
      <c r="S35" s="393">
        <f t="shared" si="18"/>
        <v>1499.7776244000001</v>
      </c>
      <c r="T35" s="392">
        <f t="shared" si="18"/>
        <v>7.2910920000000004E-2</v>
      </c>
      <c r="U35" s="392">
        <f t="shared" si="18"/>
        <v>1.4582184000000003E-2</v>
      </c>
      <c r="V35" s="394">
        <f t="shared" si="19"/>
        <v>58.489972200000004</v>
      </c>
      <c r="W35" s="392">
        <f t="shared" si="19"/>
        <v>2.8434599999999999E-3</v>
      </c>
      <c r="X35" s="395">
        <f t="shared" si="19"/>
        <v>5.6869200000000009E-4</v>
      </c>
      <c r="Y35" s="396"/>
      <c r="Z35" s="397"/>
      <c r="AA35" s="392"/>
      <c r="AB35" s="395"/>
    </row>
    <row r="36" spans="1:28" ht="14.25" customHeight="1" x14ac:dyDescent="0.25">
      <c r="A36" s="1"/>
      <c r="B36" s="902" t="s">
        <v>701</v>
      </c>
      <c r="C36" s="358">
        <v>9.0999999999999998E-2</v>
      </c>
      <c r="D36" s="359">
        <f t="shared" si="7"/>
        <v>2.6669467369999998E-2</v>
      </c>
      <c r="E36" s="398">
        <f t="shared" si="8"/>
        <v>7.0453278942104762E-3</v>
      </c>
      <c r="F36" s="398">
        <f t="shared" si="9"/>
        <v>7.0452731951329</v>
      </c>
      <c r="G36" s="360">
        <v>62.87</v>
      </c>
      <c r="H36" s="378">
        <v>3.0000000000000001E-3</v>
      </c>
      <c r="I36" s="379">
        <f t="shared" si="10"/>
        <v>6.0000000000000006E-4</v>
      </c>
      <c r="J36" s="383">
        <f t="shared" si="11"/>
        <v>5.7211699999999999</v>
      </c>
      <c r="K36" s="380">
        <f t="shared" si="12"/>
        <v>2.7300000000000002E-4</v>
      </c>
      <c r="L36" s="380">
        <f t="shared" si="13"/>
        <v>5.4600000000000006E-5</v>
      </c>
      <c r="M36" s="383">
        <f t="shared" si="14"/>
        <v>1.51137321301967</v>
      </c>
      <c r="N36" s="380">
        <f t="shared" si="14"/>
        <v>7.2118969923000006E-5</v>
      </c>
      <c r="O36" s="380">
        <f t="shared" si="14"/>
        <v>1.4423793984600002E-5</v>
      </c>
      <c r="P36" s="391">
        <f t="shared" si="15"/>
        <v>214.52134460081643</v>
      </c>
      <c r="Q36" s="392">
        <f t="shared" si="16"/>
        <v>1.0236424905399227E-2</v>
      </c>
      <c r="R36" s="392">
        <f t="shared" si="17"/>
        <v>2.0472849810798453E-3</v>
      </c>
      <c r="S36" s="393">
        <f t="shared" si="18"/>
        <v>1511.3614789000001</v>
      </c>
      <c r="T36" s="392">
        <f t="shared" si="18"/>
        <v>7.2118410000000008E-2</v>
      </c>
      <c r="U36" s="392">
        <f t="shared" si="18"/>
        <v>1.4423682000000002E-2</v>
      </c>
      <c r="V36" s="394">
        <f t="shared" si="19"/>
        <v>59.5894434</v>
      </c>
      <c r="W36" s="392">
        <f t="shared" si="19"/>
        <v>2.8434599999999999E-3</v>
      </c>
      <c r="X36" s="395">
        <f t="shared" si="19"/>
        <v>5.6869200000000009E-4</v>
      </c>
      <c r="Y36" s="396">
        <v>493</v>
      </c>
      <c r="Z36" s="397">
        <f>Y36/0.453592</f>
        <v>1086.8798391506023</v>
      </c>
      <c r="AA36" s="392">
        <f>$F36/Y36</f>
        <v>1.4290615000269574E-2</v>
      </c>
      <c r="AB36" s="395">
        <f>$F36/Z36</f>
        <v>6.4821086392022765E-3</v>
      </c>
    </row>
    <row r="37" spans="1:28" ht="14.25" customHeight="1" x14ac:dyDescent="0.25">
      <c r="A37" s="1"/>
      <c r="B37" s="902" t="s">
        <v>702</v>
      </c>
      <c r="C37" s="358">
        <v>9.0999999999999998E-2</v>
      </c>
      <c r="D37" s="359">
        <f t="shared" si="7"/>
        <v>2.6669467369999998E-2</v>
      </c>
      <c r="E37" s="398">
        <f t="shared" si="8"/>
        <v>7.0453278942104762E-3</v>
      </c>
      <c r="F37" s="398">
        <f t="shared" si="9"/>
        <v>7.0452731951329</v>
      </c>
      <c r="G37" s="360">
        <v>67.77</v>
      </c>
      <c r="H37" s="378">
        <v>3.0000000000000001E-3</v>
      </c>
      <c r="I37" s="379">
        <f t="shared" si="10"/>
        <v>6.0000000000000006E-4</v>
      </c>
      <c r="J37" s="383">
        <f t="shared" si="11"/>
        <v>6.1670699999999998</v>
      </c>
      <c r="K37" s="380">
        <f t="shared" si="12"/>
        <v>2.7300000000000002E-4</v>
      </c>
      <c r="L37" s="380">
        <f t="shared" si="13"/>
        <v>5.4600000000000006E-5</v>
      </c>
      <c r="M37" s="383">
        <f t="shared" si="14"/>
        <v>1.6291675305605702</v>
      </c>
      <c r="N37" s="380">
        <f t="shared" si="14"/>
        <v>7.2118969923000006E-5</v>
      </c>
      <c r="O37" s="380">
        <f t="shared" si="14"/>
        <v>1.4423793984600002E-5</v>
      </c>
      <c r="P37" s="391">
        <f>M37/E37</f>
        <v>231.24083861296853</v>
      </c>
      <c r="Q37" s="392">
        <f t="shared" si="16"/>
        <v>1.0236424905399227E-2</v>
      </c>
      <c r="R37" s="392">
        <f t="shared" si="17"/>
        <v>2.0472849810798453E-3</v>
      </c>
      <c r="S37" s="393">
        <f t="shared" si="18"/>
        <v>1629.1548819</v>
      </c>
      <c r="T37" s="392">
        <f t="shared" si="18"/>
        <v>7.2118410000000008E-2</v>
      </c>
      <c r="U37" s="392">
        <f t="shared" si="18"/>
        <v>1.4423682000000002E-2</v>
      </c>
      <c r="V37" s="394">
        <f t="shared" si="19"/>
        <v>64.233761399999992</v>
      </c>
      <c r="W37" s="392">
        <f t="shared" si="19"/>
        <v>2.8434599999999999E-3</v>
      </c>
      <c r="X37" s="395">
        <f t="shared" si="19"/>
        <v>5.6869200000000009E-4</v>
      </c>
      <c r="Y37" s="396"/>
      <c r="Z37" s="397"/>
      <c r="AA37" s="392"/>
      <c r="AB37" s="395"/>
    </row>
    <row r="38" spans="1:28" ht="14.25" customHeight="1" x14ac:dyDescent="0.25">
      <c r="A38" s="1"/>
      <c r="B38" s="902" t="s">
        <v>702</v>
      </c>
      <c r="C38" s="358">
        <v>6.8000000000000005E-2</v>
      </c>
      <c r="D38" s="359">
        <f t="shared" si="7"/>
        <v>1.9928832760000001E-2</v>
      </c>
      <c r="E38" s="398">
        <f t="shared" si="8"/>
        <v>5.2646406242451912E-3</v>
      </c>
      <c r="F38" s="398">
        <f t="shared" si="9"/>
        <v>5.2645997502092001</v>
      </c>
      <c r="G38" s="360">
        <v>59.6</v>
      </c>
      <c r="H38" s="378">
        <v>3.0000000000000001E-3</v>
      </c>
      <c r="I38" s="379">
        <f t="shared" si="10"/>
        <v>6.0000000000000006E-4</v>
      </c>
      <c r="J38" s="383">
        <f t="shared" si="11"/>
        <v>4.0528000000000004</v>
      </c>
      <c r="K38" s="380">
        <f t="shared" si="12"/>
        <v>2.0400000000000003E-4</v>
      </c>
      <c r="L38" s="380">
        <f t="shared" si="13"/>
        <v>4.0800000000000009E-5</v>
      </c>
      <c r="M38" s="383">
        <f t="shared" si="14"/>
        <v>1.0706364882928001</v>
      </c>
      <c r="N38" s="380">
        <f t="shared" si="14"/>
        <v>5.3891098404000012E-5</v>
      </c>
      <c r="O38" s="380">
        <f t="shared" si="14"/>
        <v>1.0778219680800004E-5</v>
      </c>
      <c r="P38" s="391">
        <f t="shared" si="15"/>
        <v>203.36364145393131</v>
      </c>
      <c r="Q38" s="392">
        <f t="shared" si="16"/>
        <v>1.0236424905399227E-2</v>
      </c>
      <c r="R38" s="392">
        <f t="shared" si="17"/>
        <v>2.0472849810798457E-3</v>
      </c>
      <c r="S38" s="393">
        <f t="shared" si="18"/>
        <v>1070.6281760000002</v>
      </c>
      <c r="T38" s="392">
        <f t="shared" si="18"/>
        <v>5.389068000000001E-2</v>
      </c>
      <c r="U38" s="392">
        <f t="shared" si="18"/>
        <v>1.0778136000000002E-2</v>
      </c>
      <c r="V38" s="394">
        <f t="shared" si="19"/>
        <v>56.490071999999998</v>
      </c>
      <c r="W38" s="392">
        <f t="shared" si="19"/>
        <v>2.8434599999999999E-3</v>
      </c>
      <c r="X38" s="395">
        <f t="shared" si="19"/>
        <v>5.6869200000000009E-4</v>
      </c>
      <c r="Y38" s="396"/>
      <c r="Z38" s="397"/>
      <c r="AA38" s="392"/>
      <c r="AB38" s="395"/>
    </row>
    <row r="39" spans="1:28" ht="14.25" customHeight="1" x14ac:dyDescent="0.25">
      <c r="A39" s="1"/>
      <c r="B39" s="902" t="s">
        <v>51</v>
      </c>
      <c r="C39" s="358">
        <v>8.4000000000000005E-2</v>
      </c>
      <c r="D39" s="359">
        <f t="shared" si="7"/>
        <v>2.461796988E-2</v>
      </c>
      <c r="E39" s="398">
        <f t="shared" si="8"/>
        <v>6.5033795946558247E-3</v>
      </c>
      <c r="F39" s="398">
        <f t="shared" si="9"/>
        <v>6.5033291031996008</v>
      </c>
      <c r="G39" s="360">
        <v>68.44</v>
      </c>
      <c r="H39" s="378">
        <v>3.0000000000000001E-3</v>
      </c>
      <c r="I39" s="379">
        <f t="shared" si="10"/>
        <v>6.0000000000000006E-4</v>
      </c>
      <c r="J39" s="383">
        <f t="shared" si="11"/>
        <v>5.7489600000000003</v>
      </c>
      <c r="K39" s="380">
        <f t="shared" si="12"/>
        <v>2.52E-4</v>
      </c>
      <c r="L39" s="380">
        <f t="shared" si="13"/>
        <v>5.0400000000000005E-5</v>
      </c>
      <c r="M39" s="383">
        <f t="shared" si="14"/>
        <v>1.5187145543169602</v>
      </c>
      <c r="N39" s="380">
        <f t="shared" si="14"/>
        <v>6.6571356852E-5</v>
      </c>
      <c r="O39" s="380">
        <f t="shared" si="14"/>
        <v>1.3314271370400003E-5</v>
      </c>
      <c r="P39" s="391">
        <f t="shared" si="15"/>
        <v>233.52697350850769</v>
      </c>
      <c r="Q39" s="392">
        <f t="shared" si="16"/>
        <v>1.0236424905399225E-2</v>
      </c>
      <c r="R39" s="392">
        <f t="shared" si="17"/>
        <v>2.0472849810798453E-3</v>
      </c>
      <c r="S39" s="393">
        <f t="shared" si="18"/>
        <v>1518.7027632000002</v>
      </c>
      <c r="T39" s="392">
        <f t="shared" si="18"/>
        <v>6.6570840000000006E-2</v>
      </c>
      <c r="U39" s="392">
        <f t="shared" si="18"/>
        <v>1.3314168000000003E-2</v>
      </c>
      <c r="V39" s="394">
        <f t="shared" si="19"/>
        <v>64.868800800000002</v>
      </c>
      <c r="W39" s="392">
        <f t="shared" si="19"/>
        <v>2.8434599999999999E-3</v>
      </c>
      <c r="X39" s="395">
        <f t="shared" si="19"/>
        <v>5.6869200000000009E-4</v>
      </c>
      <c r="Y39" s="396"/>
      <c r="Z39" s="397"/>
      <c r="AA39" s="392"/>
      <c r="AB39" s="395"/>
    </row>
    <row r="40" spans="1:28" ht="14.25" customHeight="1" x14ac:dyDescent="0.25">
      <c r="A40" s="1"/>
      <c r="B40" s="902" t="s">
        <v>703</v>
      </c>
      <c r="C40" s="358">
        <v>6.8000000000000005E-2</v>
      </c>
      <c r="D40" s="359">
        <f t="shared" si="7"/>
        <v>1.9928832760000001E-2</v>
      </c>
      <c r="E40" s="398">
        <f t="shared" si="8"/>
        <v>5.2646406242451912E-3</v>
      </c>
      <c r="F40" s="398">
        <f t="shared" si="9"/>
        <v>5.2645997502092001</v>
      </c>
      <c r="G40" s="360">
        <v>59.6</v>
      </c>
      <c r="H40" s="378">
        <v>3.0000000000000001E-3</v>
      </c>
      <c r="I40" s="379">
        <f t="shared" si="10"/>
        <v>6.0000000000000006E-4</v>
      </c>
      <c r="J40" s="383">
        <f t="shared" si="11"/>
        <v>4.0528000000000004</v>
      </c>
      <c r="K40" s="380"/>
      <c r="L40" s="380"/>
      <c r="M40" s="383">
        <f t="shared" si="14"/>
        <v>1.0706364882928001</v>
      </c>
      <c r="N40" s="380"/>
      <c r="O40" s="380"/>
      <c r="P40" s="391">
        <f t="shared" si="15"/>
        <v>203.36364145393131</v>
      </c>
      <c r="Q40" s="392"/>
      <c r="R40" s="392"/>
      <c r="S40" s="393">
        <f t="shared" si="18"/>
        <v>1070.6281760000002</v>
      </c>
      <c r="T40" s="392"/>
      <c r="U40" s="392"/>
      <c r="V40" s="394">
        <f t="shared" si="19"/>
        <v>56.490071999999998</v>
      </c>
      <c r="W40" s="392"/>
      <c r="X40" s="395"/>
      <c r="Y40" s="396"/>
      <c r="Z40" s="397"/>
      <c r="AA40" s="392"/>
      <c r="AB40" s="395"/>
    </row>
    <row r="41" spans="1:28" ht="14.25" customHeight="1" x14ac:dyDescent="0.25">
      <c r="A41" s="1"/>
      <c r="B41" s="389" t="s">
        <v>704</v>
      </c>
      <c r="C41" s="358">
        <v>5.8000000000000003E-2</v>
      </c>
      <c r="D41" s="359">
        <f t="shared" si="7"/>
        <v>1.6998122059999999E-2</v>
      </c>
      <c r="E41" s="398">
        <f t="shared" si="8"/>
        <v>4.4904287677385449E-3</v>
      </c>
      <c r="F41" s="398">
        <f t="shared" si="9"/>
        <v>4.4903939045902002</v>
      </c>
      <c r="G41" s="360">
        <v>65.959999999999994</v>
      </c>
      <c r="H41" s="378">
        <v>3.0000000000000001E-3</v>
      </c>
      <c r="I41" s="379">
        <f t="shared" si="10"/>
        <v>6.0000000000000006E-4</v>
      </c>
      <c r="J41" s="383">
        <f t="shared" si="11"/>
        <v>3.8256799999999997</v>
      </c>
      <c r="K41" s="380">
        <f t="shared" si="12"/>
        <v>1.74E-4</v>
      </c>
      <c r="L41" s="380">
        <f t="shared" si="13"/>
        <v>3.4800000000000006E-5</v>
      </c>
      <c r="M41" s="383">
        <f t="shared" si="14"/>
        <v>1.01063773206968</v>
      </c>
      <c r="N41" s="380">
        <f t="shared" si="14"/>
        <v>4.5965936874000001E-5</v>
      </c>
      <c r="O41" s="380">
        <f t="shared" si="14"/>
        <v>9.1931873748000019E-6</v>
      </c>
      <c r="P41" s="391">
        <f t="shared" si="15"/>
        <v>225.06486225337767</v>
      </c>
      <c r="Q41" s="392">
        <f t="shared" si="16"/>
        <v>1.0236424905399227E-2</v>
      </c>
      <c r="R41" s="392">
        <f t="shared" si="17"/>
        <v>2.0472849810798457E-3</v>
      </c>
      <c r="S41" s="393">
        <f t="shared" si="18"/>
        <v>1010.6298856</v>
      </c>
      <c r="T41" s="392">
        <f t="shared" si="18"/>
        <v>4.5965580000000006E-2</v>
      </c>
      <c r="U41" s="392">
        <f t="shared" si="18"/>
        <v>9.1931160000000012E-3</v>
      </c>
      <c r="V41" s="394">
        <f t="shared" si="19"/>
        <v>62.518207199999992</v>
      </c>
      <c r="W41" s="392">
        <f t="shared" si="19"/>
        <v>2.8434599999999999E-3</v>
      </c>
      <c r="X41" s="395">
        <f t="shared" si="19"/>
        <v>5.6869200000000009E-4</v>
      </c>
      <c r="Y41" s="105"/>
      <c r="Z41" s="397"/>
      <c r="AA41" s="392"/>
      <c r="AB41" s="395"/>
    </row>
    <row r="42" spans="1:28" ht="14.25" customHeight="1" x14ac:dyDescent="0.25">
      <c r="A42" s="1"/>
      <c r="B42" s="389" t="s">
        <v>705</v>
      </c>
      <c r="C42" s="358">
        <v>9.9000000000000005E-2</v>
      </c>
      <c r="D42" s="359">
        <f t="shared" si="7"/>
        <v>2.9014035930000001E-2</v>
      </c>
      <c r="E42" s="398">
        <f t="shared" si="8"/>
        <v>7.6646973794157929E-3</v>
      </c>
      <c r="F42" s="398">
        <f t="shared" si="9"/>
        <v>7.6646378716281012</v>
      </c>
      <c r="G42" s="360">
        <v>64.94</v>
      </c>
      <c r="H42" s="378">
        <v>3.0000000000000001E-3</v>
      </c>
      <c r="I42" s="379">
        <f t="shared" si="10"/>
        <v>6.0000000000000006E-4</v>
      </c>
      <c r="J42" s="383">
        <f t="shared" si="11"/>
        <v>6.4290599999999998</v>
      </c>
      <c r="K42" s="380">
        <f t="shared" si="12"/>
        <v>2.9700000000000001E-4</v>
      </c>
      <c r="L42" s="380">
        <f t="shared" si="13"/>
        <v>5.9400000000000007E-5</v>
      </c>
      <c r="M42" s="383">
        <f t="shared" si="14"/>
        <v>1.6983779662020602</v>
      </c>
      <c r="N42" s="380">
        <f t="shared" si="14"/>
        <v>7.8459099147000006E-5</v>
      </c>
      <c r="O42" s="380">
        <f t="shared" si="14"/>
        <v>1.5691819829400005E-5</v>
      </c>
      <c r="P42" s="391">
        <f t="shared" si="15"/>
        <v>221.58447778554194</v>
      </c>
      <c r="Q42" s="392">
        <f t="shared" si="16"/>
        <v>1.0236424905399227E-2</v>
      </c>
      <c r="R42" s="392">
        <f t="shared" si="17"/>
        <v>2.0472849810798457E-3</v>
      </c>
      <c r="S42" s="393">
        <f t="shared" si="18"/>
        <v>1698.3647802</v>
      </c>
      <c r="T42" s="392">
        <f t="shared" si="18"/>
        <v>7.8458490000000006E-2</v>
      </c>
      <c r="U42" s="392">
        <f t="shared" si="18"/>
        <v>1.5691698000000004E-2</v>
      </c>
      <c r="V42" s="394">
        <f t="shared" si="19"/>
        <v>61.551430799999999</v>
      </c>
      <c r="W42" s="392">
        <f t="shared" si="19"/>
        <v>2.8434599999999999E-3</v>
      </c>
      <c r="X42" s="395">
        <f t="shared" si="19"/>
        <v>5.6869200000000009E-4</v>
      </c>
      <c r="Y42" s="105"/>
      <c r="Z42" s="397"/>
      <c r="AA42" s="392"/>
      <c r="AB42" s="395"/>
    </row>
    <row r="43" spans="1:28" ht="14.25" customHeight="1" x14ac:dyDescent="0.25">
      <c r="A43" s="1"/>
      <c r="B43" s="389" t="s">
        <v>706</v>
      </c>
      <c r="C43" s="358">
        <v>0.10299999999999999</v>
      </c>
      <c r="D43" s="359">
        <f t="shared" si="7"/>
        <v>3.0186320209999996E-2</v>
      </c>
      <c r="E43" s="398">
        <f t="shared" si="8"/>
        <v>7.9743821220184495E-3</v>
      </c>
      <c r="F43" s="398">
        <f t="shared" si="9"/>
        <v>7.9743202098756996</v>
      </c>
      <c r="G43" s="360">
        <v>68.86</v>
      </c>
      <c r="H43" s="378">
        <v>3.0000000000000001E-3</v>
      </c>
      <c r="I43" s="379">
        <f t="shared" si="10"/>
        <v>6.0000000000000006E-4</v>
      </c>
      <c r="J43" s="383">
        <f t="shared" si="11"/>
        <v>7.0925799999999999</v>
      </c>
      <c r="K43" s="380">
        <f t="shared" si="12"/>
        <v>3.0899999999999998E-4</v>
      </c>
      <c r="L43" s="380">
        <f t="shared" si="13"/>
        <v>6.1799999999999998E-5</v>
      </c>
      <c r="M43" s="383">
        <f t="shared" si="14"/>
        <v>1.8736614054815801</v>
      </c>
      <c r="N43" s="380">
        <f t="shared" si="14"/>
        <v>8.1629163759E-5</v>
      </c>
      <c r="O43" s="380">
        <f t="shared" si="14"/>
        <v>1.6325832751799999E-5</v>
      </c>
      <c r="P43" s="391">
        <f t="shared" si="15"/>
        <v>234.96007299526363</v>
      </c>
      <c r="Q43" s="392">
        <f t="shared" si="16"/>
        <v>1.0236424905399227E-2</v>
      </c>
      <c r="R43" s="392">
        <f t="shared" si="17"/>
        <v>2.0472849810798453E-3</v>
      </c>
      <c r="S43" s="393">
        <f t="shared" si="18"/>
        <v>1873.6468586000001</v>
      </c>
      <c r="T43" s="392">
        <f t="shared" si="18"/>
        <v>8.1628530000000005E-2</v>
      </c>
      <c r="U43" s="392">
        <f t="shared" si="18"/>
        <v>1.6325705999999999E-2</v>
      </c>
      <c r="V43" s="394">
        <f t="shared" si="19"/>
        <v>65.266885200000004</v>
      </c>
      <c r="W43" s="392">
        <f t="shared" si="19"/>
        <v>2.8434599999999999E-3</v>
      </c>
      <c r="X43" s="395">
        <f t="shared" si="19"/>
        <v>5.6869200000000009E-4</v>
      </c>
      <c r="Y43" s="105"/>
      <c r="Z43" s="397"/>
      <c r="AA43" s="392"/>
      <c r="AB43" s="395"/>
    </row>
    <row r="44" spans="1:28" ht="14.25" customHeight="1" x14ac:dyDescent="0.25">
      <c r="A44" s="1"/>
      <c r="B44" s="902" t="s">
        <v>707</v>
      </c>
      <c r="C44" s="358">
        <v>0.10299999999999999</v>
      </c>
      <c r="D44" s="359">
        <f t="shared" si="7"/>
        <v>3.0186320209999996E-2</v>
      </c>
      <c r="E44" s="398">
        <f t="shared" si="8"/>
        <v>7.9743821220184495E-3</v>
      </c>
      <c r="F44" s="398">
        <f t="shared" si="9"/>
        <v>7.9743202098756996</v>
      </c>
      <c r="G44" s="360">
        <v>64.77</v>
      </c>
      <c r="H44" s="378">
        <v>3.0000000000000001E-3</v>
      </c>
      <c r="I44" s="379">
        <f t="shared" si="10"/>
        <v>6.0000000000000006E-4</v>
      </c>
      <c r="J44" s="383">
        <f t="shared" si="11"/>
        <v>6.6713099999999992</v>
      </c>
      <c r="K44" s="380">
        <f t="shared" si="12"/>
        <v>3.0899999999999998E-4</v>
      </c>
      <c r="L44" s="380">
        <f t="shared" si="13"/>
        <v>6.1799999999999998E-5</v>
      </c>
      <c r="M44" s="383">
        <f t="shared" si="14"/>
        <v>1.76237364555681</v>
      </c>
      <c r="N44" s="380">
        <f t="shared" si="14"/>
        <v>8.1629163759E-5</v>
      </c>
      <c r="O44" s="380">
        <f t="shared" si="14"/>
        <v>1.6325832751799999E-5</v>
      </c>
      <c r="P44" s="391">
        <f t="shared" si="15"/>
        <v>221.00441370756931</v>
      </c>
      <c r="Q44" s="392">
        <f t="shared" si="16"/>
        <v>1.0236424905399227E-2</v>
      </c>
      <c r="R44" s="392">
        <f t="shared" si="17"/>
        <v>2.0472849810798453E-3</v>
      </c>
      <c r="S44" s="393">
        <f t="shared" si="18"/>
        <v>1762.3599626999999</v>
      </c>
      <c r="T44" s="392">
        <f t="shared" si="18"/>
        <v>8.1628530000000005E-2</v>
      </c>
      <c r="U44" s="392">
        <f t="shared" si="18"/>
        <v>1.6325705999999999E-2</v>
      </c>
      <c r="V44" s="394">
        <f t="shared" si="19"/>
        <v>61.390301399999998</v>
      </c>
      <c r="W44" s="392">
        <f t="shared" si="19"/>
        <v>2.8434599999999999E-3</v>
      </c>
      <c r="X44" s="395">
        <f t="shared" si="19"/>
        <v>5.6869200000000009E-4</v>
      </c>
      <c r="Y44" s="105"/>
      <c r="Z44" s="397"/>
      <c r="AA44" s="392"/>
      <c r="AB44" s="395"/>
    </row>
    <row r="45" spans="1:28" ht="14.25" customHeight="1" x14ac:dyDescent="0.25">
      <c r="A45" s="1"/>
      <c r="B45" s="389" t="s">
        <v>708</v>
      </c>
      <c r="C45" s="358">
        <v>0.105</v>
      </c>
      <c r="D45" s="359">
        <f t="shared" si="7"/>
        <v>3.0772462349999998E-2</v>
      </c>
      <c r="E45" s="398">
        <f t="shared" si="8"/>
        <v>8.12922449331978E-3</v>
      </c>
      <c r="F45" s="398">
        <f t="shared" si="9"/>
        <v>8.1291613789995001</v>
      </c>
      <c r="G45" s="360">
        <v>68.72</v>
      </c>
      <c r="H45" s="378">
        <v>3.0000000000000001E-3</v>
      </c>
      <c r="I45" s="379">
        <f t="shared" si="10"/>
        <v>6.0000000000000006E-4</v>
      </c>
      <c r="J45" s="383">
        <f t="shared" si="11"/>
        <v>7.2155999999999993</v>
      </c>
      <c r="K45" s="380">
        <f t="shared" si="12"/>
        <v>3.1500000000000001E-4</v>
      </c>
      <c r="L45" s="380">
        <f t="shared" si="13"/>
        <v>6.3E-5</v>
      </c>
      <c r="M45" s="383">
        <f t="shared" si="14"/>
        <v>1.9061598511955999</v>
      </c>
      <c r="N45" s="380">
        <f t="shared" si="14"/>
        <v>8.3214196065000003E-5</v>
      </c>
      <c r="O45" s="380">
        <f t="shared" si="14"/>
        <v>1.6642839213E-5</v>
      </c>
      <c r="P45" s="391">
        <f t="shared" si="15"/>
        <v>234.48237316634493</v>
      </c>
      <c r="Q45" s="392">
        <f t="shared" si="16"/>
        <v>1.0236424905399227E-2</v>
      </c>
      <c r="R45" s="392">
        <f t="shared" si="17"/>
        <v>2.0472849810798453E-3</v>
      </c>
      <c r="S45" s="393">
        <f t="shared" si="18"/>
        <v>1906.1450519999999</v>
      </c>
      <c r="T45" s="392">
        <f t="shared" si="18"/>
        <v>8.3213550000000011E-2</v>
      </c>
      <c r="U45" s="392">
        <f t="shared" si="18"/>
        <v>1.6642710000000002E-2</v>
      </c>
      <c r="V45" s="394">
        <f t="shared" si="19"/>
        <v>65.134190399999994</v>
      </c>
      <c r="W45" s="392">
        <f t="shared" si="19"/>
        <v>2.8434599999999999E-3</v>
      </c>
      <c r="X45" s="395">
        <f t="shared" si="19"/>
        <v>5.6869200000000009E-4</v>
      </c>
      <c r="Y45" s="105"/>
      <c r="Z45" s="397"/>
      <c r="AA45" s="392"/>
      <c r="AB45" s="395"/>
    </row>
    <row r="46" spans="1:28" ht="15.75" customHeight="1" x14ac:dyDescent="0.25">
      <c r="A46" s="1"/>
      <c r="B46" s="389" t="s">
        <v>709</v>
      </c>
      <c r="C46" s="358">
        <v>0.125</v>
      </c>
      <c r="D46" s="359">
        <f t="shared" si="7"/>
        <v>3.6633883749999999E-2</v>
      </c>
      <c r="E46" s="398">
        <f t="shared" si="8"/>
        <v>9.6776482063330709E-3</v>
      </c>
      <c r="F46" s="398">
        <f t="shared" si="9"/>
        <v>9.6775730702375</v>
      </c>
      <c r="G46" s="360">
        <v>68.02</v>
      </c>
      <c r="H46" s="378">
        <v>3.0000000000000001E-3</v>
      </c>
      <c r="I46" s="379">
        <f t="shared" si="10"/>
        <v>6.0000000000000006E-4</v>
      </c>
      <c r="J46" s="383">
        <f t="shared" si="11"/>
        <v>8.5024999999999995</v>
      </c>
      <c r="K46" s="380">
        <f t="shared" si="12"/>
        <v>3.7500000000000001E-4</v>
      </c>
      <c r="L46" s="380">
        <f t="shared" si="13"/>
        <v>7.5000000000000007E-5</v>
      </c>
      <c r="M46" s="383">
        <f t="shared" si="14"/>
        <v>2.2461228636274999</v>
      </c>
      <c r="N46" s="380">
        <f t="shared" si="14"/>
        <v>9.9064519125000012E-5</v>
      </c>
      <c r="O46" s="380">
        <f t="shared" si="14"/>
        <v>1.9812903825000004E-5</v>
      </c>
      <c r="P46" s="391">
        <f t="shared" si="15"/>
        <v>232.09387402175179</v>
      </c>
      <c r="Q46" s="392">
        <f t="shared" si="16"/>
        <v>1.0236424905399227E-2</v>
      </c>
      <c r="R46" s="392">
        <f t="shared" si="17"/>
        <v>2.0472849810798457E-3</v>
      </c>
      <c r="S46" s="393">
        <f t="shared" si="18"/>
        <v>2246.1054250000002</v>
      </c>
      <c r="T46" s="392">
        <f t="shared" si="18"/>
        <v>9.9063750000000006E-2</v>
      </c>
      <c r="U46" s="392">
        <f t="shared" si="18"/>
        <v>1.9812750000000004E-2</v>
      </c>
      <c r="V46" s="394">
        <f t="shared" si="19"/>
        <v>64.470716400000001</v>
      </c>
      <c r="W46" s="392">
        <f t="shared" si="19"/>
        <v>2.8434599999999999E-3</v>
      </c>
      <c r="X46" s="395">
        <f t="shared" si="19"/>
        <v>5.6869200000000009E-4</v>
      </c>
      <c r="Y46" s="105"/>
      <c r="Z46" s="397"/>
      <c r="AA46" s="392"/>
      <c r="AB46" s="395"/>
    </row>
    <row r="47" spans="1:28" ht="14.25" customHeight="1" x14ac:dyDescent="0.25">
      <c r="A47" s="1"/>
      <c r="B47" s="902" t="s">
        <v>710</v>
      </c>
      <c r="C47" s="358">
        <v>0.11</v>
      </c>
      <c r="D47" s="359">
        <f t="shared" si="7"/>
        <v>3.2237817699999997E-2</v>
      </c>
      <c r="E47" s="398">
        <f t="shared" si="8"/>
        <v>8.5163304215731019E-3</v>
      </c>
      <c r="F47" s="398">
        <f t="shared" si="9"/>
        <v>8.5162643018090005</v>
      </c>
      <c r="G47" s="360">
        <v>66.88</v>
      </c>
      <c r="H47" s="378">
        <v>3.0000000000000001E-3</v>
      </c>
      <c r="I47" s="379">
        <f t="shared" si="10"/>
        <v>6.0000000000000006E-4</v>
      </c>
      <c r="J47" s="383">
        <f t="shared" si="11"/>
        <v>7.3567999999999998</v>
      </c>
      <c r="K47" s="380">
        <f t="shared" si="12"/>
        <v>3.3E-4</v>
      </c>
      <c r="L47" s="380">
        <f t="shared" si="13"/>
        <v>6.6000000000000005E-5</v>
      </c>
      <c r="M47" s="383">
        <f t="shared" si="14"/>
        <v>1.9434609447968001</v>
      </c>
      <c r="N47" s="380">
        <f t="shared" si="14"/>
        <v>8.7176776830000005E-5</v>
      </c>
      <c r="O47" s="380">
        <f t="shared" si="14"/>
        <v>1.7435355366000002E-5</v>
      </c>
      <c r="P47" s="391">
        <f t="shared" si="15"/>
        <v>228.20403255770012</v>
      </c>
      <c r="Q47" s="392">
        <f t="shared" si="16"/>
        <v>1.0236424905399227E-2</v>
      </c>
      <c r="R47" s="392">
        <f t="shared" si="17"/>
        <v>2.0472849810798457E-3</v>
      </c>
      <c r="S47" s="393">
        <f t="shared" si="18"/>
        <v>1943.445856</v>
      </c>
      <c r="T47" s="392">
        <f t="shared" si="18"/>
        <v>8.7176100000000006E-2</v>
      </c>
      <c r="U47" s="392">
        <f t="shared" si="18"/>
        <v>1.7435220000000001E-2</v>
      </c>
      <c r="V47" s="394">
        <f t="shared" si="19"/>
        <v>63.390201599999997</v>
      </c>
      <c r="W47" s="392">
        <f t="shared" si="19"/>
        <v>2.8434599999999999E-3</v>
      </c>
      <c r="X47" s="395">
        <f t="shared" si="19"/>
        <v>5.6869200000000009E-4</v>
      </c>
      <c r="Y47" s="105"/>
      <c r="Z47" s="397"/>
      <c r="AA47" s="392"/>
      <c r="AB47" s="395"/>
    </row>
    <row r="48" spans="1:28" ht="14.25" customHeight="1" x14ac:dyDescent="0.25">
      <c r="A48" s="1"/>
      <c r="B48" s="357" t="s">
        <v>711</v>
      </c>
      <c r="C48" s="358">
        <v>0.13900000000000001</v>
      </c>
      <c r="D48" s="359">
        <f t="shared" si="7"/>
        <v>4.0736878730000002E-2</v>
      </c>
      <c r="E48" s="398">
        <f t="shared" si="8"/>
        <v>1.0761544805442377E-2</v>
      </c>
      <c r="F48" s="398">
        <f t="shared" si="9"/>
        <v>10.761461254104102</v>
      </c>
      <c r="G48" s="360">
        <v>76.22</v>
      </c>
      <c r="H48" s="378">
        <v>3.0000000000000001E-3</v>
      </c>
      <c r="I48" s="379">
        <f t="shared" si="10"/>
        <v>6.0000000000000006E-4</v>
      </c>
      <c r="J48" s="383">
        <f t="shared" si="11"/>
        <v>10.594580000000001</v>
      </c>
      <c r="K48" s="380">
        <f t="shared" si="12"/>
        <v>4.1700000000000005E-4</v>
      </c>
      <c r="L48" s="380">
        <f t="shared" si="13"/>
        <v>8.3400000000000021E-5</v>
      </c>
      <c r="M48" s="383">
        <f t="shared" si="14"/>
        <v>2.7987919280835802</v>
      </c>
      <c r="N48" s="380">
        <f t="shared" si="14"/>
        <v>1.1015974526700002E-4</v>
      </c>
      <c r="O48" s="380">
        <f t="shared" si="14"/>
        <v>2.2031949053400009E-5</v>
      </c>
      <c r="P48" s="391">
        <f t="shared" si="15"/>
        <v>260.07343542984296</v>
      </c>
      <c r="Q48" s="392">
        <f t="shared" si="16"/>
        <v>1.0236424905399227E-2</v>
      </c>
      <c r="R48" s="392">
        <f t="shared" si="17"/>
        <v>2.0472849810798457E-3</v>
      </c>
      <c r="S48" s="393">
        <f t="shared" si="18"/>
        <v>2798.7701986000002</v>
      </c>
      <c r="T48" s="392">
        <f t="shared" si="18"/>
        <v>0.11015889000000002</v>
      </c>
      <c r="U48" s="392">
        <f t="shared" si="18"/>
        <v>2.2031778000000005E-2</v>
      </c>
      <c r="V48" s="394">
        <f t="shared" si="19"/>
        <v>72.242840399999992</v>
      </c>
      <c r="W48" s="392">
        <f t="shared" si="19"/>
        <v>2.8434599999999999E-3</v>
      </c>
      <c r="X48" s="395">
        <f t="shared" si="19"/>
        <v>5.6869200000000009E-4</v>
      </c>
      <c r="Y48" s="105"/>
      <c r="Z48" s="397"/>
      <c r="AA48" s="392"/>
      <c r="AB48" s="395"/>
    </row>
    <row r="49" spans="1:28" ht="14.25" customHeight="1" x14ac:dyDescent="0.25">
      <c r="A49" s="1"/>
      <c r="B49" s="357" t="s">
        <v>712</v>
      </c>
      <c r="C49" s="358">
        <v>0.11</v>
      </c>
      <c r="D49" s="359">
        <f t="shared" si="7"/>
        <v>3.2237817699999997E-2</v>
      </c>
      <c r="E49" s="398">
        <f t="shared" si="8"/>
        <v>8.5163304215731019E-3</v>
      </c>
      <c r="F49" s="398">
        <f t="shared" si="9"/>
        <v>8.5162643018090005</v>
      </c>
      <c r="G49" s="360">
        <v>70.02</v>
      </c>
      <c r="H49" s="378">
        <v>3.0000000000000001E-3</v>
      </c>
      <c r="I49" s="379">
        <f t="shared" si="10"/>
        <v>6.0000000000000006E-4</v>
      </c>
      <c r="J49" s="383">
        <f t="shared" si="11"/>
        <v>7.7021999999999995</v>
      </c>
      <c r="K49" s="380">
        <f t="shared" si="12"/>
        <v>3.3E-4</v>
      </c>
      <c r="L49" s="380">
        <f t="shared" si="13"/>
        <v>6.6000000000000005E-5</v>
      </c>
      <c r="M49" s="383">
        <f t="shared" si="14"/>
        <v>2.0347059712122002</v>
      </c>
      <c r="N49" s="380">
        <f t="shared" si="14"/>
        <v>8.7176776830000005E-5</v>
      </c>
      <c r="O49" s="380">
        <f t="shared" si="14"/>
        <v>1.7435355366000002E-5</v>
      </c>
      <c r="P49" s="391">
        <f t="shared" si="15"/>
        <v>238.91815729201798</v>
      </c>
      <c r="Q49" s="392">
        <f t="shared" si="16"/>
        <v>1.0236424905399227E-2</v>
      </c>
      <c r="R49" s="392">
        <f t="shared" si="17"/>
        <v>2.0472849810798457E-3</v>
      </c>
      <c r="S49" s="393">
        <f t="shared" si="18"/>
        <v>2034.6901740000001</v>
      </c>
      <c r="T49" s="392">
        <f t="shared" si="18"/>
        <v>8.7176100000000006E-2</v>
      </c>
      <c r="U49" s="392">
        <f t="shared" si="18"/>
        <v>1.7435220000000001E-2</v>
      </c>
      <c r="V49" s="394">
        <f t="shared" si="19"/>
        <v>66.366356400000001</v>
      </c>
      <c r="W49" s="392">
        <f t="shared" si="19"/>
        <v>2.8434599999999999E-3</v>
      </c>
      <c r="X49" s="395">
        <f t="shared" si="19"/>
        <v>5.6869200000000009E-4</v>
      </c>
      <c r="Y49" s="105"/>
      <c r="Z49" s="397"/>
      <c r="AA49" s="392"/>
      <c r="AB49" s="395"/>
    </row>
    <row r="50" spans="1:28" ht="14.25" customHeight="1" x14ac:dyDescent="0.25">
      <c r="A50" s="1"/>
      <c r="B50" s="357" t="s">
        <v>713</v>
      </c>
      <c r="C50" s="358">
        <v>0.125</v>
      </c>
      <c r="D50" s="359">
        <f t="shared" si="7"/>
        <v>3.6633883749999999E-2</v>
      </c>
      <c r="E50" s="398">
        <f t="shared" si="8"/>
        <v>9.6776482063330709E-3</v>
      </c>
      <c r="F50" s="398">
        <f t="shared" si="9"/>
        <v>9.6775730702375</v>
      </c>
      <c r="G50" s="360">
        <v>71.02</v>
      </c>
      <c r="H50" s="378">
        <v>3.0000000000000001E-3</v>
      </c>
      <c r="I50" s="379">
        <f t="shared" si="10"/>
        <v>6.0000000000000006E-4</v>
      </c>
      <c r="J50" s="383">
        <f t="shared" si="11"/>
        <v>8.8774999999999995</v>
      </c>
      <c r="K50" s="380">
        <f t="shared" si="12"/>
        <v>3.7500000000000001E-4</v>
      </c>
      <c r="L50" s="380">
        <f t="shared" si="13"/>
        <v>7.5000000000000007E-5</v>
      </c>
      <c r="M50" s="383">
        <f t="shared" si="14"/>
        <v>2.3451873827525</v>
      </c>
      <c r="N50" s="380">
        <f t="shared" si="14"/>
        <v>9.9064519125000012E-5</v>
      </c>
      <c r="O50" s="380">
        <f t="shared" si="14"/>
        <v>1.9812903825000004E-5</v>
      </c>
      <c r="P50" s="391">
        <f t="shared" si="15"/>
        <v>242.33029892715103</v>
      </c>
      <c r="Q50" s="392">
        <f t="shared" si="16"/>
        <v>1.0236424905399227E-2</v>
      </c>
      <c r="R50" s="392">
        <f t="shared" si="17"/>
        <v>2.0472849810798457E-3</v>
      </c>
      <c r="S50" s="393">
        <f t="shared" si="18"/>
        <v>2345.169175</v>
      </c>
      <c r="T50" s="392">
        <f t="shared" si="18"/>
        <v>9.9063750000000006E-2</v>
      </c>
      <c r="U50" s="392">
        <f t="shared" si="18"/>
        <v>1.9812750000000004E-2</v>
      </c>
      <c r="V50" s="394">
        <f t="shared" si="19"/>
        <v>67.314176399999994</v>
      </c>
      <c r="W50" s="392">
        <f t="shared" si="19"/>
        <v>2.8434599999999999E-3</v>
      </c>
      <c r="X50" s="395">
        <f t="shared" si="19"/>
        <v>5.6869200000000009E-4</v>
      </c>
      <c r="Y50" s="105"/>
      <c r="Z50" s="397"/>
      <c r="AA50" s="392"/>
      <c r="AB50" s="395"/>
    </row>
    <row r="51" spans="1:28" ht="14.25" customHeight="1" x14ac:dyDescent="0.25">
      <c r="A51" s="1"/>
      <c r="B51" s="357" t="s">
        <v>714</v>
      </c>
      <c r="C51" s="358">
        <v>0.125</v>
      </c>
      <c r="D51" s="359">
        <f t="shared" si="7"/>
        <v>3.6633883749999999E-2</v>
      </c>
      <c r="E51" s="398">
        <f t="shared" si="8"/>
        <v>9.6776482063330709E-3</v>
      </c>
      <c r="F51" s="398">
        <f t="shared" si="9"/>
        <v>9.6775730702375</v>
      </c>
      <c r="G51" s="360">
        <v>72.34</v>
      </c>
      <c r="H51" s="378">
        <v>3.0000000000000001E-3</v>
      </c>
      <c r="I51" s="379">
        <f t="shared" si="10"/>
        <v>6.0000000000000006E-4</v>
      </c>
      <c r="J51" s="383">
        <f t="shared" si="11"/>
        <v>9.0425000000000004</v>
      </c>
      <c r="K51" s="380">
        <f t="shared" si="12"/>
        <v>3.7500000000000001E-4</v>
      </c>
      <c r="L51" s="380">
        <f t="shared" si="13"/>
        <v>7.5000000000000007E-5</v>
      </c>
      <c r="M51" s="383">
        <f t="shared" si="14"/>
        <v>2.3887757711675004</v>
      </c>
      <c r="N51" s="380">
        <f t="shared" si="14"/>
        <v>9.9064519125000012E-5</v>
      </c>
      <c r="O51" s="380">
        <f t="shared" si="14"/>
        <v>1.9812903825000004E-5</v>
      </c>
      <c r="P51" s="391">
        <f t="shared" si="15"/>
        <v>246.83432588552671</v>
      </c>
      <c r="Q51" s="392">
        <f t="shared" si="16"/>
        <v>1.0236424905399227E-2</v>
      </c>
      <c r="R51" s="392">
        <f t="shared" si="17"/>
        <v>2.0472849810798457E-3</v>
      </c>
      <c r="S51" s="393">
        <f t="shared" si="18"/>
        <v>2388.7572250000003</v>
      </c>
      <c r="T51" s="392">
        <f t="shared" si="18"/>
        <v>9.9063750000000006E-2</v>
      </c>
      <c r="U51" s="392">
        <f t="shared" si="18"/>
        <v>1.9812750000000004E-2</v>
      </c>
      <c r="V51" s="394">
        <f t="shared" si="19"/>
        <v>68.565298800000008</v>
      </c>
      <c r="W51" s="392">
        <f t="shared" si="19"/>
        <v>2.8434599999999999E-3</v>
      </c>
      <c r="X51" s="395">
        <f t="shared" si="19"/>
        <v>5.6869200000000009E-4</v>
      </c>
      <c r="Y51" s="105"/>
      <c r="Z51" s="397"/>
      <c r="AA51" s="392"/>
      <c r="AB51" s="395"/>
    </row>
    <row r="52" spans="1:28" ht="14.25" customHeight="1" x14ac:dyDescent="0.25">
      <c r="A52" s="1"/>
      <c r="B52" s="357" t="s">
        <v>715</v>
      </c>
      <c r="C52" s="358">
        <v>0.13900000000000001</v>
      </c>
      <c r="D52" s="359">
        <f t="shared" si="7"/>
        <v>4.0736878730000002E-2</v>
      </c>
      <c r="E52" s="398">
        <f t="shared" si="8"/>
        <v>1.0761544805442377E-2</v>
      </c>
      <c r="F52" s="398">
        <f t="shared" si="9"/>
        <v>10.761461254104102</v>
      </c>
      <c r="G52" s="360">
        <v>74.540000000000006</v>
      </c>
      <c r="H52" s="378">
        <v>3.0000000000000001E-3</v>
      </c>
      <c r="I52" s="379">
        <f t="shared" si="10"/>
        <v>6.0000000000000006E-4</v>
      </c>
      <c r="J52" s="383">
        <f t="shared" si="11"/>
        <v>10.361060000000002</v>
      </c>
      <c r="K52" s="380">
        <f t="shared" si="12"/>
        <v>4.1700000000000005E-4</v>
      </c>
      <c r="L52" s="380">
        <f t="shared" si="13"/>
        <v>8.3400000000000021E-5</v>
      </c>
      <c r="M52" s="383">
        <f t="shared" si="14"/>
        <v>2.7371024707340608</v>
      </c>
      <c r="N52" s="380">
        <f t="shared" si="14"/>
        <v>1.1015974526700002E-4</v>
      </c>
      <c r="O52" s="380">
        <f t="shared" si="14"/>
        <v>2.2031949053400009E-5</v>
      </c>
      <c r="P52" s="391">
        <f t="shared" si="15"/>
        <v>254.34103748281947</v>
      </c>
      <c r="Q52" s="392">
        <f t="shared" si="16"/>
        <v>1.0236424905399227E-2</v>
      </c>
      <c r="R52" s="392">
        <f t="shared" si="17"/>
        <v>2.0472849810798457E-3</v>
      </c>
      <c r="S52" s="393">
        <f t="shared" si="18"/>
        <v>2737.0812202000006</v>
      </c>
      <c r="T52" s="392">
        <f t="shared" si="18"/>
        <v>0.11015889000000002</v>
      </c>
      <c r="U52" s="392">
        <f t="shared" si="18"/>
        <v>2.2031778000000005E-2</v>
      </c>
      <c r="V52" s="394">
        <f t="shared" si="19"/>
        <v>70.650502800000012</v>
      </c>
      <c r="W52" s="392">
        <f t="shared" si="19"/>
        <v>2.8434599999999999E-3</v>
      </c>
      <c r="X52" s="395">
        <f t="shared" si="19"/>
        <v>5.6869200000000009E-4</v>
      </c>
      <c r="Y52" s="105"/>
      <c r="Z52" s="397"/>
      <c r="AA52" s="392"/>
      <c r="AB52" s="395"/>
    </row>
    <row r="53" spans="1:28" ht="14.25" customHeight="1" x14ac:dyDescent="0.25">
      <c r="A53" s="1"/>
      <c r="B53" s="357" t="s">
        <v>716</v>
      </c>
      <c r="C53" s="358">
        <v>0.14799999999999999</v>
      </c>
      <c r="D53" s="359">
        <f t="shared" si="7"/>
        <v>4.3374518359999996E-2</v>
      </c>
      <c r="E53" s="398">
        <f t="shared" si="8"/>
        <v>1.1458335476298357E-2</v>
      </c>
      <c r="F53" s="398">
        <f t="shared" si="9"/>
        <v>11.4582465151612</v>
      </c>
      <c r="G53" s="360">
        <v>74.92</v>
      </c>
      <c r="H53" s="378">
        <v>3.0000000000000001E-3</v>
      </c>
      <c r="I53" s="379">
        <f t="shared" si="10"/>
        <v>6.0000000000000006E-4</v>
      </c>
      <c r="J53" s="383">
        <f t="shared" si="11"/>
        <v>11.08816</v>
      </c>
      <c r="K53" s="380">
        <f t="shared" si="12"/>
        <v>4.44E-4</v>
      </c>
      <c r="L53" s="380">
        <f t="shared" si="13"/>
        <v>8.8800000000000004E-5</v>
      </c>
      <c r="M53" s="383">
        <f t="shared" si="14"/>
        <v>2.9291819690161605</v>
      </c>
      <c r="N53" s="380">
        <f t="shared" si="14"/>
        <v>1.17292390644E-4</v>
      </c>
      <c r="O53" s="380">
        <f t="shared" si="14"/>
        <v>2.3458478128800002E-5</v>
      </c>
      <c r="P53" s="391">
        <f t="shared" si="15"/>
        <v>255.63765130417005</v>
      </c>
      <c r="Q53" s="392">
        <f t="shared" si="16"/>
        <v>1.0236424905399227E-2</v>
      </c>
      <c r="R53" s="392">
        <f t="shared" si="17"/>
        <v>2.0472849810798453E-3</v>
      </c>
      <c r="S53" s="393">
        <f t="shared" si="18"/>
        <v>2929.1592272000003</v>
      </c>
      <c r="T53" s="392">
        <f t="shared" si="18"/>
        <v>0.11729148</v>
      </c>
      <c r="U53" s="392">
        <f t="shared" si="18"/>
        <v>2.3458296000000003E-2</v>
      </c>
      <c r="V53" s="394">
        <f t="shared" si="19"/>
        <v>71.010674399999999</v>
      </c>
      <c r="W53" s="392">
        <f t="shared" si="19"/>
        <v>2.8434599999999999E-3</v>
      </c>
      <c r="X53" s="395">
        <f t="shared" si="19"/>
        <v>5.6869200000000009E-4</v>
      </c>
      <c r="Y53" s="105"/>
      <c r="Z53" s="397"/>
      <c r="AA53" s="392"/>
      <c r="AB53" s="395"/>
    </row>
    <row r="54" spans="1:28" ht="14.25" customHeight="1" x14ac:dyDescent="0.25">
      <c r="A54" s="1"/>
      <c r="B54" s="357" t="s">
        <v>717</v>
      </c>
      <c r="C54" s="358">
        <v>0.14399999999999999</v>
      </c>
      <c r="D54" s="359">
        <f t="shared" si="7"/>
        <v>4.2202234079999998E-2</v>
      </c>
      <c r="E54" s="398">
        <f t="shared" si="8"/>
        <v>1.1148650733695697E-2</v>
      </c>
      <c r="F54" s="398">
        <f t="shared" si="9"/>
        <v>11.148564176913601</v>
      </c>
      <c r="G54" s="360">
        <v>74.27</v>
      </c>
      <c r="H54" s="378">
        <v>3.0000000000000001E-3</v>
      </c>
      <c r="I54" s="379">
        <f t="shared" si="10"/>
        <v>6.0000000000000006E-4</v>
      </c>
      <c r="J54" s="383">
        <f t="shared" si="11"/>
        <v>10.694879999999999</v>
      </c>
      <c r="K54" s="380">
        <f t="shared" si="12"/>
        <v>4.3199999999999998E-4</v>
      </c>
      <c r="L54" s="380">
        <f t="shared" si="13"/>
        <v>8.6399999999999999E-5</v>
      </c>
      <c r="M54" s="383">
        <f t="shared" si="14"/>
        <v>2.8252883847988799</v>
      </c>
      <c r="N54" s="380">
        <f t="shared" si="14"/>
        <v>1.14122326032E-4</v>
      </c>
      <c r="O54" s="380">
        <f t="shared" si="14"/>
        <v>2.28244652064E-5</v>
      </c>
      <c r="P54" s="391">
        <f t="shared" si="15"/>
        <v>253.41975924133351</v>
      </c>
      <c r="Q54" s="392">
        <f t="shared" si="16"/>
        <v>1.0236424905399227E-2</v>
      </c>
      <c r="R54" s="392">
        <f t="shared" si="17"/>
        <v>2.0472849810798453E-3</v>
      </c>
      <c r="S54" s="393">
        <f t="shared" si="18"/>
        <v>2825.2664496000002</v>
      </c>
      <c r="T54" s="392">
        <f t="shared" si="18"/>
        <v>0.11412144</v>
      </c>
      <c r="U54" s="392">
        <f t="shared" si="18"/>
        <v>2.2824288000000002E-2</v>
      </c>
      <c r="V54" s="394">
        <f t="shared" si="19"/>
        <v>70.394591399999996</v>
      </c>
      <c r="W54" s="392">
        <f t="shared" si="19"/>
        <v>2.8434599999999999E-3</v>
      </c>
      <c r="X54" s="395">
        <f t="shared" si="19"/>
        <v>5.6869200000000009E-4</v>
      </c>
      <c r="Y54" s="105"/>
      <c r="Z54" s="397"/>
      <c r="AA54" s="392"/>
      <c r="AB54" s="395"/>
    </row>
    <row r="55" spans="1:28" ht="14.25" customHeight="1" x14ac:dyDescent="0.25">
      <c r="A55" s="1"/>
      <c r="B55" s="902" t="s">
        <v>328</v>
      </c>
      <c r="C55" s="358">
        <v>0.125</v>
      </c>
      <c r="D55" s="359">
        <f t="shared" si="7"/>
        <v>3.6633883749999999E-2</v>
      </c>
      <c r="E55" s="398">
        <f t="shared" si="8"/>
        <v>9.6776482063330709E-3</v>
      </c>
      <c r="F55" s="398">
        <f t="shared" si="9"/>
        <v>9.6775730702375</v>
      </c>
      <c r="G55" s="360">
        <v>70.22</v>
      </c>
      <c r="H55" s="378">
        <v>3.0000000000000001E-3</v>
      </c>
      <c r="I55" s="379">
        <f t="shared" si="10"/>
        <v>6.0000000000000006E-4</v>
      </c>
      <c r="J55" s="383">
        <f t="shared" si="11"/>
        <v>8.7774999999999999</v>
      </c>
      <c r="K55" s="380">
        <f t="shared" si="12"/>
        <v>3.7500000000000001E-4</v>
      </c>
      <c r="L55" s="380">
        <f t="shared" si="13"/>
        <v>7.5000000000000007E-5</v>
      </c>
      <c r="M55" s="383">
        <f t="shared" si="14"/>
        <v>2.3187701776525</v>
      </c>
      <c r="N55" s="380">
        <f t="shared" si="14"/>
        <v>9.9064519125000012E-5</v>
      </c>
      <c r="O55" s="380">
        <f t="shared" si="14"/>
        <v>1.9812903825000004E-5</v>
      </c>
      <c r="P55" s="391">
        <f t="shared" si="15"/>
        <v>239.60058561904458</v>
      </c>
      <c r="Q55" s="392">
        <f t="shared" si="16"/>
        <v>1.0236424905399227E-2</v>
      </c>
      <c r="R55" s="392">
        <f t="shared" si="17"/>
        <v>2.0472849810798457E-3</v>
      </c>
      <c r="S55" s="393">
        <f t="shared" si="18"/>
        <v>2318.7521750000001</v>
      </c>
      <c r="T55" s="392">
        <f t="shared" si="18"/>
        <v>9.9063750000000006E-2</v>
      </c>
      <c r="U55" s="392">
        <f t="shared" si="18"/>
        <v>1.9812750000000004E-2</v>
      </c>
      <c r="V55" s="394">
        <f t="shared" si="19"/>
        <v>66.555920400000005</v>
      </c>
      <c r="W55" s="392">
        <f t="shared" si="19"/>
        <v>2.8434599999999999E-3</v>
      </c>
      <c r="X55" s="395">
        <f t="shared" si="19"/>
        <v>5.6869200000000009E-4</v>
      </c>
      <c r="Y55" s="105"/>
      <c r="Z55" s="397"/>
      <c r="AA55" s="392"/>
      <c r="AB55" s="395"/>
    </row>
    <row r="56" spans="1:28" ht="14.25" customHeight="1" x14ac:dyDescent="0.25">
      <c r="A56" s="1"/>
      <c r="B56" s="902" t="s">
        <v>718</v>
      </c>
      <c r="C56" s="358">
        <v>0.12</v>
      </c>
      <c r="D56" s="359">
        <f t="shared" si="7"/>
        <v>3.5168528399999996E-2</v>
      </c>
      <c r="E56" s="398">
        <f t="shared" si="8"/>
        <v>9.2905422780797473E-3</v>
      </c>
      <c r="F56" s="398">
        <f t="shared" si="9"/>
        <v>9.2904701474279996</v>
      </c>
      <c r="G56" s="360">
        <v>69.25</v>
      </c>
      <c r="H56" s="378">
        <v>3.0000000000000001E-3</v>
      </c>
      <c r="I56" s="379">
        <f t="shared" si="10"/>
        <v>6.0000000000000006E-4</v>
      </c>
      <c r="J56" s="383">
        <f t="shared" si="11"/>
        <v>8.31</v>
      </c>
      <c r="K56" s="380">
        <f t="shared" si="12"/>
        <v>3.5999999999999997E-4</v>
      </c>
      <c r="L56" s="380">
        <f t="shared" si="13"/>
        <v>7.2000000000000002E-5</v>
      </c>
      <c r="M56" s="383">
        <f t="shared" si="14"/>
        <v>2.1952697438100004</v>
      </c>
      <c r="N56" s="380">
        <f t="shared" si="14"/>
        <v>9.5101938359999996E-5</v>
      </c>
      <c r="O56" s="380">
        <f t="shared" si="14"/>
        <v>1.9020387672000002E-5</v>
      </c>
      <c r="P56" s="391">
        <f t="shared" si="15"/>
        <v>236.29080823296553</v>
      </c>
      <c r="Q56" s="392">
        <f t="shared" si="16"/>
        <v>1.0236424905399227E-2</v>
      </c>
      <c r="R56" s="392">
        <f t="shared" si="17"/>
        <v>2.0472849810798457E-3</v>
      </c>
      <c r="S56" s="393">
        <f t="shared" si="18"/>
        <v>2195.2527000000005</v>
      </c>
      <c r="T56" s="392">
        <f t="shared" si="18"/>
        <v>9.5101199999999997E-2</v>
      </c>
      <c r="U56" s="392">
        <f t="shared" si="18"/>
        <v>1.9020240000000001E-2</v>
      </c>
      <c r="V56" s="394">
        <f t="shared" si="19"/>
        <v>65.636534999999995</v>
      </c>
      <c r="W56" s="392">
        <f t="shared" si="19"/>
        <v>2.8434599999999999E-3</v>
      </c>
      <c r="X56" s="395">
        <f t="shared" si="19"/>
        <v>5.6869200000000009E-4</v>
      </c>
      <c r="Y56" s="105"/>
      <c r="Z56" s="397"/>
      <c r="AA56" s="392"/>
      <c r="AB56" s="395"/>
    </row>
    <row r="57" spans="1:28" ht="14.25" customHeight="1" x14ac:dyDescent="0.25">
      <c r="A57" s="1"/>
      <c r="B57" s="902" t="s">
        <v>719</v>
      </c>
      <c r="C57" s="358">
        <v>0.13500000000000001</v>
      </c>
      <c r="D57" s="359">
        <f t="shared" si="7"/>
        <v>3.9564594450000004E-2</v>
      </c>
      <c r="E57" s="398">
        <f t="shared" si="8"/>
        <v>1.0451860062839718E-2</v>
      </c>
      <c r="F57" s="398">
        <f t="shared" si="9"/>
        <v>10.451778915856501</v>
      </c>
      <c r="G57" s="360">
        <v>72.22</v>
      </c>
      <c r="H57" s="378">
        <v>3.0000000000000001E-3</v>
      </c>
      <c r="I57" s="379">
        <f t="shared" si="10"/>
        <v>6.0000000000000006E-4</v>
      </c>
      <c r="J57" s="383">
        <f t="shared" si="11"/>
        <v>9.7497000000000007</v>
      </c>
      <c r="K57" s="380">
        <f t="shared" si="12"/>
        <v>4.0500000000000003E-4</v>
      </c>
      <c r="L57" s="380">
        <f t="shared" si="13"/>
        <v>8.1000000000000017E-5</v>
      </c>
      <c r="M57" s="383">
        <f t="shared" si="14"/>
        <v>2.5755982456347004</v>
      </c>
      <c r="N57" s="380">
        <f t="shared" si="14"/>
        <v>1.0698968065500002E-4</v>
      </c>
      <c r="O57" s="380">
        <f t="shared" si="14"/>
        <v>2.1397936131000007E-5</v>
      </c>
      <c r="P57" s="391">
        <f t="shared" si="15"/>
        <v>246.42486888931072</v>
      </c>
      <c r="Q57" s="392">
        <f t="shared" si="16"/>
        <v>1.0236424905399227E-2</v>
      </c>
      <c r="R57" s="392">
        <f t="shared" si="17"/>
        <v>2.0472849810798457E-3</v>
      </c>
      <c r="S57" s="393">
        <f t="shared" si="18"/>
        <v>2575.5782490000001</v>
      </c>
      <c r="T57" s="392">
        <f t="shared" si="18"/>
        <v>0.10698885000000001</v>
      </c>
      <c r="U57" s="392">
        <f t="shared" si="18"/>
        <v>2.1397770000000007E-2</v>
      </c>
      <c r="V57" s="394">
        <f t="shared" si="19"/>
        <v>68.451560400000005</v>
      </c>
      <c r="W57" s="392">
        <f t="shared" si="19"/>
        <v>2.8434599999999999E-3</v>
      </c>
      <c r="X57" s="395">
        <f t="shared" si="19"/>
        <v>5.6869200000000009E-4</v>
      </c>
      <c r="Y57" s="105"/>
      <c r="Z57" s="397"/>
      <c r="AA57" s="392"/>
      <c r="AB57" s="395"/>
    </row>
    <row r="58" spans="1:28" ht="14.25" customHeight="1" x14ac:dyDescent="0.25">
      <c r="A58" s="1"/>
      <c r="B58" s="357" t="s">
        <v>720</v>
      </c>
      <c r="C58" s="358">
        <v>0.158</v>
      </c>
      <c r="D58" s="359">
        <f t="shared" si="7"/>
        <v>4.6305229060000001E-2</v>
      </c>
      <c r="E58" s="398">
        <f t="shared" si="8"/>
        <v>1.2232547332805004E-2</v>
      </c>
      <c r="F58" s="398">
        <f t="shared" si="9"/>
        <v>12.232452360780201</v>
      </c>
      <c r="G58" s="360">
        <v>75.36</v>
      </c>
      <c r="H58" s="378">
        <v>3.0000000000000001E-3</v>
      </c>
      <c r="I58" s="379">
        <f t="shared" si="10"/>
        <v>6.0000000000000006E-4</v>
      </c>
      <c r="J58" s="383">
        <f t="shared" si="11"/>
        <v>11.906879999999999</v>
      </c>
      <c r="K58" s="380">
        <f t="shared" si="12"/>
        <v>4.7400000000000003E-4</v>
      </c>
      <c r="L58" s="380">
        <f t="shared" si="13"/>
        <v>9.4800000000000014E-5</v>
      </c>
      <c r="M58" s="383">
        <f t="shared" si="14"/>
        <v>3.1454649106108801</v>
      </c>
      <c r="N58" s="380">
        <f t="shared" si="14"/>
        <v>1.2521755217400002E-4</v>
      </c>
      <c r="O58" s="380">
        <f t="shared" si="14"/>
        <v>2.5043510434800005E-5</v>
      </c>
      <c r="P58" s="391">
        <f t="shared" si="15"/>
        <v>257.13899362362855</v>
      </c>
      <c r="Q58" s="392">
        <f t="shared" si="16"/>
        <v>1.0236424905399227E-2</v>
      </c>
      <c r="R58" s="392">
        <f t="shared" si="17"/>
        <v>2.0472849810798453E-3</v>
      </c>
      <c r="S58" s="393">
        <f t="shared" si="18"/>
        <v>3145.4404896000001</v>
      </c>
      <c r="T58" s="392">
        <f t="shared" si="18"/>
        <v>0.12521658000000002</v>
      </c>
      <c r="U58" s="392">
        <f t="shared" si="18"/>
        <v>2.5043316000000006E-2</v>
      </c>
      <c r="V58" s="394">
        <f t="shared" si="19"/>
        <v>71.427715199999994</v>
      </c>
      <c r="W58" s="392">
        <f t="shared" si="19"/>
        <v>2.8434599999999999E-3</v>
      </c>
      <c r="X58" s="395">
        <f t="shared" si="19"/>
        <v>5.6869200000000009E-4</v>
      </c>
      <c r="Y58" s="105"/>
      <c r="Z58" s="397"/>
      <c r="AA58" s="392"/>
      <c r="AB58" s="395"/>
    </row>
    <row r="59" spans="1:28" ht="14.25" customHeight="1" x14ac:dyDescent="0.25">
      <c r="A59" s="1"/>
      <c r="B59" s="357" t="s">
        <v>721</v>
      </c>
      <c r="C59" s="358">
        <v>0.13800000000000001</v>
      </c>
      <c r="D59" s="359">
        <f t="shared" si="7"/>
        <v>4.0443807660000004E-2</v>
      </c>
      <c r="E59" s="398">
        <f t="shared" si="8"/>
        <v>1.0684123619791713E-2</v>
      </c>
      <c r="F59" s="398">
        <f t="shared" si="9"/>
        <v>10.684040669542203</v>
      </c>
      <c r="G59" s="360">
        <v>74.540000000000006</v>
      </c>
      <c r="H59" s="378">
        <v>3.0000000000000001E-3</v>
      </c>
      <c r="I59" s="379">
        <f t="shared" si="10"/>
        <v>6.0000000000000006E-4</v>
      </c>
      <c r="J59" s="383">
        <f t="shared" si="11"/>
        <v>10.286520000000001</v>
      </c>
      <c r="K59" s="380">
        <f t="shared" si="12"/>
        <v>4.1400000000000003E-4</v>
      </c>
      <c r="L59" s="380">
        <f t="shared" si="13"/>
        <v>8.280000000000002E-5</v>
      </c>
      <c r="M59" s="383">
        <f t="shared" si="14"/>
        <v>2.7174110860525205</v>
      </c>
      <c r="N59" s="380">
        <f t="shared" si="14"/>
        <v>1.0936722911400001E-4</v>
      </c>
      <c r="O59" s="380">
        <f t="shared" si="14"/>
        <v>2.1873445822800008E-5</v>
      </c>
      <c r="P59" s="391">
        <f t="shared" si="15"/>
        <v>254.34103748281942</v>
      </c>
      <c r="Q59" s="392">
        <f t="shared" si="16"/>
        <v>1.0236424905399225E-2</v>
      </c>
      <c r="R59" s="392">
        <f t="shared" si="17"/>
        <v>2.0472849810798457E-3</v>
      </c>
      <c r="S59" s="393">
        <f t="shared" si="18"/>
        <v>2717.3899884000007</v>
      </c>
      <c r="T59" s="392">
        <f t="shared" si="18"/>
        <v>0.10936638000000001</v>
      </c>
      <c r="U59" s="392">
        <f t="shared" si="18"/>
        <v>2.1873276000000007E-2</v>
      </c>
      <c r="V59" s="394">
        <f t="shared" si="19"/>
        <v>70.650502800000012</v>
      </c>
      <c r="W59" s="392">
        <f t="shared" si="19"/>
        <v>2.8434599999999999E-3</v>
      </c>
      <c r="X59" s="395">
        <f t="shared" si="19"/>
        <v>5.6869200000000009E-4</v>
      </c>
      <c r="Y59" s="105"/>
      <c r="Z59" s="397"/>
      <c r="AA59" s="392"/>
      <c r="AB59" s="395"/>
    </row>
    <row r="60" spans="1:28" ht="15" customHeight="1" x14ac:dyDescent="0.25">
      <c r="A60" s="105"/>
      <c r="B60" s="347" t="s">
        <v>722</v>
      </c>
      <c r="C60" s="348" t="s">
        <v>646</v>
      </c>
      <c r="D60" s="349" t="s">
        <v>647</v>
      </c>
      <c r="E60" s="350"/>
      <c r="F60" s="350"/>
      <c r="G60" s="348" t="s">
        <v>723</v>
      </c>
      <c r="H60" s="351" t="s">
        <v>649</v>
      </c>
      <c r="I60" s="352" t="s">
        <v>650</v>
      </c>
      <c r="J60" s="348" t="s">
        <v>651</v>
      </c>
      <c r="K60" s="351" t="s">
        <v>652</v>
      </c>
      <c r="L60" s="351" t="s">
        <v>653</v>
      </c>
      <c r="M60" s="353"/>
      <c r="N60" s="354"/>
      <c r="O60" s="354"/>
      <c r="P60" s="353"/>
      <c r="Q60" s="354"/>
      <c r="R60" s="354"/>
      <c r="S60" s="353"/>
      <c r="T60" s="354"/>
      <c r="U60" s="354"/>
      <c r="V60" s="355"/>
      <c r="W60" s="354"/>
      <c r="X60" s="356"/>
      <c r="Y60" s="353"/>
      <c r="Z60" s="399"/>
      <c r="AA60" s="354"/>
      <c r="AB60" s="356"/>
    </row>
    <row r="61" spans="1:28" ht="14.25" customHeight="1" x14ac:dyDescent="0.25">
      <c r="A61" s="1"/>
      <c r="B61" s="357" t="s">
        <v>724</v>
      </c>
      <c r="C61" s="358">
        <v>30</v>
      </c>
      <c r="D61" s="359">
        <f>C61*0.29307107*1.10231</f>
        <v>9.6916551351509987</v>
      </c>
      <c r="E61" s="400"/>
      <c r="F61" s="400"/>
      <c r="G61" s="360">
        <v>102.41</v>
      </c>
      <c r="H61" s="378">
        <v>3.0000000000000001E-3</v>
      </c>
      <c r="I61" s="379">
        <v>5.9999999999999995E-4</v>
      </c>
      <c r="J61" s="363">
        <f>(C61/0.90718)*G61</f>
        <v>3386.6487356423204</v>
      </c>
      <c r="K61" s="364">
        <f>(C61/0.90718)*H61</f>
        <v>9.9208536343393827E-2</v>
      </c>
      <c r="L61" s="364">
        <f>(C61/0.90718)*I61</f>
        <v>1.9841707268678763E-2</v>
      </c>
      <c r="M61" s="401"/>
      <c r="N61" s="402"/>
      <c r="O61" s="402"/>
      <c r="P61" s="401"/>
      <c r="Q61" s="402"/>
      <c r="R61" s="402"/>
      <c r="S61" s="401"/>
      <c r="T61" s="402"/>
      <c r="U61" s="402"/>
      <c r="V61" s="403"/>
      <c r="W61" s="402"/>
      <c r="X61" s="404"/>
      <c r="Y61" s="1"/>
      <c r="Z61" s="1"/>
    </row>
    <row r="62" spans="1:28" ht="14.25" customHeight="1" x14ac:dyDescent="0.25">
      <c r="A62" s="105"/>
      <c r="B62" s="347" t="s">
        <v>725</v>
      </c>
      <c r="C62" s="348" t="s">
        <v>667</v>
      </c>
      <c r="D62" s="349" t="s">
        <v>668</v>
      </c>
      <c r="E62" s="349" t="s">
        <v>669</v>
      </c>
      <c r="F62" s="350"/>
      <c r="G62" s="348" t="s">
        <v>723</v>
      </c>
      <c r="H62" s="351" t="s">
        <v>649</v>
      </c>
      <c r="I62" s="352" t="s">
        <v>650</v>
      </c>
      <c r="J62" s="373" t="s">
        <v>670</v>
      </c>
      <c r="K62" s="351" t="s">
        <v>671</v>
      </c>
      <c r="L62" s="351" t="s">
        <v>672</v>
      </c>
      <c r="M62" s="348" t="s">
        <v>654</v>
      </c>
      <c r="N62" s="351" t="s">
        <v>655</v>
      </c>
      <c r="O62" s="351" t="s">
        <v>656</v>
      </c>
      <c r="P62" s="373" t="s">
        <v>673</v>
      </c>
      <c r="Q62" s="351" t="s">
        <v>674</v>
      </c>
      <c r="R62" s="351" t="s">
        <v>675</v>
      </c>
      <c r="S62" s="373" t="s">
        <v>676</v>
      </c>
      <c r="T62" s="351" t="s">
        <v>677</v>
      </c>
      <c r="U62" s="351" t="s">
        <v>678</v>
      </c>
      <c r="V62" s="374"/>
      <c r="W62" s="351"/>
      <c r="X62" s="375"/>
      <c r="Y62" s="105"/>
      <c r="Z62" s="105"/>
    </row>
    <row r="63" spans="1:28" ht="14.25" customHeight="1" x14ac:dyDescent="0.25">
      <c r="A63" s="1"/>
      <c r="B63" s="902" t="s">
        <v>324</v>
      </c>
      <c r="C63" s="358">
        <f>2.516 * 10^-3</f>
        <v>2.516E-3</v>
      </c>
      <c r="D63" s="359">
        <f>C63*0.29307107</f>
        <v>7.3736681211999998E-4</v>
      </c>
      <c r="E63" s="359">
        <f>D63*35.315</f>
        <v>2.6040108970017798E-2</v>
      </c>
      <c r="F63" s="400"/>
      <c r="G63" s="360">
        <v>61.46</v>
      </c>
      <c r="H63" s="378">
        <v>3.0000000000000001E-3</v>
      </c>
      <c r="I63" s="379">
        <v>5.9999999999999995E-4</v>
      </c>
      <c r="J63" s="363">
        <f>(C63*100)*G63</f>
        <v>15.463336</v>
      </c>
      <c r="K63" s="380">
        <f>(C63*100)*H63</f>
        <v>7.5480000000000002E-4</v>
      </c>
      <c r="L63" s="380">
        <f>(C63*100)*H63</f>
        <v>7.5480000000000002E-4</v>
      </c>
      <c r="M63" s="405">
        <f>1000*G63/293.07107</f>
        <v>209.7102248952788</v>
      </c>
      <c r="N63" s="382">
        <f>1000*H63/293.07107</f>
        <v>1.0236424905399225E-2</v>
      </c>
      <c r="O63" s="382">
        <f>1000*I63/293.07107</f>
        <v>2.0472849810798449E-3</v>
      </c>
      <c r="P63" s="383">
        <f>G63/1.05505585</f>
        <v>58.252840359114636</v>
      </c>
      <c r="Q63" s="380">
        <f>H63/1.05505585</f>
        <v>2.8434513680010401E-3</v>
      </c>
      <c r="R63" s="380">
        <f>I63/1.05505585</f>
        <v>5.6869027360020798E-4</v>
      </c>
      <c r="S63" s="383">
        <v>1.9223008474576269</v>
      </c>
      <c r="T63" s="380">
        <v>3.6228813559322028E-5</v>
      </c>
      <c r="U63" s="380">
        <v>3.6228813559322028E-5</v>
      </c>
      <c r="V63" s="384"/>
      <c r="W63" s="385"/>
      <c r="X63" s="386"/>
      <c r="Y63" s="1"/>
      <c r="Z63" s="1"/>
    </row>
    <row r="64" spans="1:28" ht="14.25" customHeight="1" x14ac:dyDescent="0.25">
      <c r="A64" s="105"/>
      <c r="B64" s="347" t="s">
        <v>726</v>
      </c>
      <c r="C64" s="348" t="s">
        <v>646</v>
      </c>
      <c r="D64" s="349" t="s">
        <v>647</v>
      </c>
      <c r="E64" s="350"/>
      <c r="F64" s="350"/>
      <c r="G64" s="348" t="s">
        <v>648</v>
      </c>
      <c r="H64" s="351" t="s">
        <v>649</v>
      </c>
      <c r="I64" s="352" t="s">
        <v>650</v>
      </c>
      <c r="J64" s="348" t="s">
        <v>651</v>
      </c>
      <c r="K64" s="351" t="s">
        <v>652</v>
      </c>
      <c r="L64" s="351" t="s">
        <v>653</v>
      </c>
      <c r="M64" s="353"/>
      <c r="N64" s="354"/>
      <c r="O64" s="354"/>
      <c r="P64" s="353"/>
      <c r="Q64" s="354"/>
      <c r="R64" s="354"/>
      <c r="S64" s="353"/>
      <c r="T64" s="354"/>
      <c r="U64" s="354"/>
      <c r="V64" s="355"/>
      <c r="W64" s="354"/>
      <c r="X64" s="356"/>
      <c r="Y64" s="105"/>
      <c r="Z64" s="105"/>
    </row>
    <row r="65" spans="1:26" ht="14.25" customHeight="1" x14ac:dyDescent="0.25">
      <c r="A65" s="1"/>
      <c r="B65" s="357" t="s">
        <v>727</v>
      </c>
      <c r="C65" s="358">
        <v>9.9529999999999994</v>
      </c>
      <c r="D65" s="359">
        <f>C65*0.29307107*1.10231</f>
        <v>3.2153681186719294</v>
      </c>
      <c r="E65" s="406"/>
      <c r="F65" s="406"/>
      <c r="G65" s="360">
        <v>90.7</v>
      </c>
      <c r="H65" s="378">
        <f>3.2*10^-2</f>
        <v>3.2000000000000001E-2</v>
      </c>
      <c r="I65" s="379">
        <f>4.2*10^-3</f>
        <v>4.2000000000000006E-3</v>
      </c>
      <c r="J65" s="363">
        <f>(C65/0.90718)*G65</f>
        <v>995.10251548755491</v>
      </c>
      <c r="K65" s="364">
        <f>(C65/0.90718)*H65</f>
        <v>0.35108357768028398</v>
      </c>
      <c r="L65" s="364">
        <f>(C65/0.90718)*I65</f>
        <v>4.6079719570537275E-2</v>
      </c>
      <c r="M65" s="401"/>
      <c r="N65" s="402"/>
      <c r="O65" s="402"/>
      <c r="P65" s="401"/>
      <c r="Q65" s="402"/>
      <c r="R65" s="402"/>
      <c r="S65" s="401"/>
      <c r="T65" s="402"/>
      <c r="U65" s="402"/>
      <c r="V65" s="403"/>
      <c r="W65" s="402"/>
      <c r="X65" s="404"/>
      <c r="Y65" s="1"/>
      <c r="Z65" s="1"/>
    </row>
    <row r="66" spans="1:26" ht="14.25" customHeight="1" x14ac:dyDescent="0.25">
      <c r="A66" s="1"/>
      <c r="B66" s="357" t="s">
        <v>728</v>
      </c>
      <c r="C66" s="358">
        <v>28</v>
      </c>
      <c r="D66" s="359">
        <f>C66*0.29307107*1.10231</f>
        <v>9.0455447928075987</v>
      </c>
      <c r="E66" s="400"/>
      <c r="F66" s="400"/>
      <c r="G66" s="360">
        <v>85.97</v>
      </c>
      <c r="H66" s="378">
        <f>3.2*10^-2</f>
        <v>3.2000000000000001E-2</v>
      </c>
      <c r="I66" s="379">
        <f>4.2*10^-3</f>
        <v>4.2000000000000006E-3</v>
      </c>
      <c r="J66" s="363">
        <f>(C66/0.90718)*G66</f>
        <v>2653.4535593818205</v>
      </c>
      <c r="K66" s="364">
        <f>(C66/0.90718)*H66</f>
        <v>0.9876760951520096</v>
      </c>
      <c r="L66" s="364">
        <f>(C66/0.90718)*I66</f>
        <v>0.12963248748870126</v>
      </c>
      <c r="M66" s="401"/>
      <c r="N66" s="402"/>
      <c r="O66" s="402"/>
      <c r="P66" s="401"/>
      <c r="Q66" s="402"/>
      <c r="R66" s="402"/>
      <c r="S66" s="401"/>
      <c r="T66" s="402"/>
      <c r="U66" s="402"/>
      <c r="V66" s="403"/>
      <c r="W66" s="402"/>
      <c r="X66" s="404"/>
      <c r="Y66" s="1"/>
      <c r="Z66" s="1"/>
    </row>
    <row r="67" spans="1:26" ht="14.25" customHeight="1" x14ac:dyDescent="0.25">
      <c r="A67" s="1"/>
      <c r="B67" s="357" t="s">
        <v>729</v>
      </c>
      <c r="C67" s="358">
        <v>38</v>
      </c>
      <c r="D67" s="359">
        <f>C67*0.29307107*1.10231</f>
        <v>12.276096504524597</v>
      </c>
      <c r="E67" s="400"/>
      <c r="F67" s="400"/>
      <c r="G67" s="360">
        <v>75</v>
      </c>
      <c r="H67" s="378">
        <f>3.2*10^-2</f>
        <v>3.2000000000000001E-2</v>
      </c>
      <c r="I67" s="379">
        <f>4.2*10^-3</f>
        <v>4.2000000000000006E-3</v>
      </c>
      <c r="J67" s="363">
        <f>(C67/0.90718)*G67</f>
        <v>3141.6036508741372</v>
      </c>
      <c r="K67" s="364">
        <f>(C67/0.90718)*H67</f>
        <v>1.3404175577062987</v>
      </c>
      <c r="L67" s="364">
        <f>(C67/0.90718)*I67</f>
        <v>0.1759298044489517</v>
      </c>
      <c r="M67" s="401"/>
      <c r="N67" s="402"/>
      <c r="O67" s="402"/>
      <c r="P67" s="401"/>
      <c r="Q67" s="402"/>
      <c r="R67" s="402"/>
      <c r="S67" s="401"/>
      <c r="T67" s="402"/>
      <c r="U67" s="402"/>
      <c r="V67" s="403"/>
      <c r="W67" s="402"/>
      <c r="X67" s="404"/>
      <c r="Y67" s="1"/>
      <c r="Z67" s="1"/>
    </row>
    <row r="68" spans="1:26" ht="14.25" customHeight="1" x14ac:dyDescent="0.25">
      <c r="A68" s="105"/>
      <c r="B68" s="347" t="s">
        <v>730</v>
      </c>
      <c r="C68" s="348" t="s">
        <v>667</v>
      </c>
      <c r="D68" s="349" t="s">
        <v>668</v>
      </c>
      <c r="E68" s="349" t="s">
        <v>669</v>
      </c>
      <c r="F68" s="350"/>
      <c r="G68" s="348" t="s">
        <v>648</v>
      </c>
      <c r="H68" s="351" t="s">
        <v>649</v>
      </c>
      <c r="I68" s="352" t="s">
        <v>650</v>
      </c>
      <c r="J68" s="373" t="s">
        <v>670</v>
      </c>
      <c r="K68" s="351" t="s">
        <v>671</v>
      </c>
      <c r="L68" s="351" t="s">
        <v>672</v>
      </c>
      <c r="M68" s="348" t="s">
        <v>654</v>
      </c>
      <c r="N68" s="351" t="s">
        <v>655</v>
      </c>
      <c r="O68" s="351" t="s">
        <v>656</v>
      </c>
      <c r="P68" s="373" t="s">
        <v>673</v>
      </c>
      <c r="Q68" s="351" t="s">
        <v>674</v>
      </c>
      <c r="R68" s="351" t="s">
        <v>675</v>
      </c>
      <c r="S68" s="373" t="s">
        <v>676</v>
      </c>
      <c r="T68" s="351" t="s">
        <v>677</v>
      </c>
      <c r="U68" s="351" t="s">
        <v>678</v>
      </c>
      <c r="V68" s="374"/>
      <c r="W68" s="351"/>
      <c r="X68" s="375"/>
      <c r="Y68" s="105"/>
      <c r="Z68" s="105"/>
    </row>
    <row r="69" spans="1:26" ht="14.25" customHeight="1" x14ac:dyDescent="0.25">
      <c r="A69" s="1"/>
      <c r="B69" s="357" t="s">
        <v>731</v>
      </c>
      <c r="C69" s="358">
        <f>0.092 * 10^-3</f>
        <v>9.2E-5</v>
      </c>
      <c r="D69" s="359">
        <f>C69*0.29307107</f>
        <v>2.6962538439999998E-5</v>
      </c>
      <c r="E69" s="359">
        <f>D69*35.315</f>
        <v>9.5218204500859991E-4</v>
      </c>
      <c r="F69" s="400"/>
      <c r="G69" s="360">
        <v>274.32</v>
      </c>
      <c r="H69" s="378">
        <f>2.2*10^-5</f>
        <v>2.2000000000000003E-5</v>
      </c>
      <c r="I69" s="379">
        <v>1E-4</v>
      </c>
      <c r="J69" s="363">
        <f>(C69*100)*G69</f>
        <v>2.5237439999999998</v>
      </c>
      <c r="K69" s="380">
        <f>(C69*100)*H69</f>
        <v>2.0240000000000001E-7</v>
      </c>
      <c r="L69" s="380">
        <f>(C69*100)*H69</f>
        <v>2.0240000000000001E-7</v>
      </c>
      <c r="M69" s="363">
        <f t="shared" ref="M69:O71" si="20">1000*(G69/293.07107)</f>
        <v>936.01869334970513</v>
      </c>
      <c r="N69" s="407">
        <f t="shared" si="20"/>
        <v>7.5067115972927664E-5</v>
      </c>
      <c r="O69" s="407">
        <f t="shared" si="20"/>
        <v>3.412141635133075E-4</v>
      </c>
      <c r="P69" s="383">
        <f t="shared" ref="P69:R71" si="21">G69/1.05505585</f>
        <v>260.0051930900151</v>
      </c>
      <c r="Q69" s="380">
        <f t="shared" si="21"/>
        <v>2.0851976698674294E-5</v>
      </c>
      <c r="R69" s="380">
        <f t="shared" si="21"/>
        <v>9.4781712266701334E-5</v>
      </c>
      <c r="S69" s="383">
        <f t="shared" ref="S69:U71" si="22">J69/(100*0.02832)</f>
        <v>0.89115254237288122</v>
      </c>
      <c r="T69" s="380">
        <f t="shared" si="22"/>
        <v>7.146892655367231E-8</v>
      </c>
      <c r="U69" s="380">
        <f t="shared" si="22"/>
        <v>7.146892655367231E-8</v>
      </c>
      <c r="V69" s="384"/>
      <c r="W69" s="385"/>
      <c r="X69" s="386"/>
      <c r="Y69" s="1"/>
      <c r="Z69" s="1"/>
    </row>
    <row r="70" spans="1:26" ht="14.25" customHeight="1" x14ac:dyDescent="0.25">
      <c r="A70" s="1"/>
      <c r="B70" s="902" t="s">
        <v>80</v>
      </c>
      <c r="C70" s="358">
        <f>0.599 * 10^-3</f>
        <v>5.9900000000000003E-4</v>
      </c>
      <c r="D70" s="359">
        <f>C70*0.29307107</f>
        <v>1.7554957093E-4</v>
      </c>
      <c r="E70" s="359">
        <f t="shared" ref="E70:E71" si="23">D70*35.315</f>
        <v>6.1995330973929497E-3</v>
      </c>
      <c r="F70" s="400"/>
      <c r="G70" s="360">
        <v>46.85</v>
      </c>
      <c r="H70" s="378">
        <f>4.8*10^-4</f>
        <v>4.8000000000000001E-4</v>
      </c>
      <c r="I70" s="379">
        <v>1E-4</v>
      </c>
      <c r="J70" s="363">
        <f>(C70*100)*G70</f>
        <v>2.8063150000000001</v>
      </c>
      <c r="K70" s="380">
        <f>(C70*100)*H70</f>
        <v>2.8752000000000002E-5</v>
      </c>
      <c r="L70" s="380">
        <f>(C70*100)*H70</f>
        <v>2.8752000000000002E-5</v>
      </c>
      <c r="M70" s="363">
        <f t="shared" si="20"/>
        <v>159.85883560598458</v>
      </c>
      <c r="N70" s="407">
        <f t="shared" si="20"/>
        <v>1.6378279848638761E-3</v>
      </c>
      <c r="O70" s="407">
        <f t="shared" si="20"/>
        <v>3.412141635133075E-4</v>
      </c>
      <c r="P70" s="383">
        <f t="shared" si="21"/>
        <v>44.405232196949576</v>
      </c>
      <c r="Q70" s="380">
        <f t="shared" si="21"/>
        <v>4.5495221888016638E-4</v>
      </c>
      <c r="R70" s="380">
        <f t="shared" si="21"/>
        <v>9.4781712266701334E-5</v>
      </c>
      <c r="S70" s="383">
        <f t="shared" si="22"/>
        <v>0.9909304378531073</v>
      </c>
      <c r="T70" s="380">
        <f t="shared" si="22"/>
        <v>1.0152542372881355E-5</v>
      </c>
      <c r="U70" s="380">
        <f t="shared" si="22"/>
        <v>1.0152542372881355E-5</v>
      </c>
      <c r="V70" s="384"/>
      <c r="W70" s="385"/>
      <c r="X70" s="386"/>
      <c r="Y70" s="1"/>
      <c r="Z70" s="1"/>
    </row>
    <row r="71" spans="1:26" ht="14.25" customHeight="1" x14ac:dyDescent="0.25">
      <c r="A71" s="1"/>
      <c r="B71" s="357" t="s">
        <v>732</v>
      </c>
      <c r="C71" s="358">
        <f>1.388 * 10^-3</f>
        <v>1.3879999999999999E-3</v>
      </c>
      <c r="D71" s="359">
        <f>C71*0.29307107</f>
        <v>4.0678264515999998E-4</v>
      </c>
      <c r="E71" s="359">
        <f t="shared" si="23"/>
        <v>1.4365529113825399E-2</v>
      </c>
      <c r="F71" s="400"/>
      <c r="G71" s="360">
        <v>59</v>
      </c>
      <c r="H71" s="378">
        <f>3*10^-3</f>
        <v>3.0000000000000001E-3</v>
      </c>
      <c r="I71" s="379">
        <v>5.9999999999999995E-4</v>
      </c>
      <c r="J71" s="363">
        <f>(C71*100)*G71</f>
        <v>8.1891999999999996</v>
      </c>
      <c r="K71" s="380">
        <f>(C71*100)*H71</f>
        <v>4.1639999999999993E-4</v>
      </c>
      <c r="L71" s="380">
        <f>(C71*100)*H71</f>
        <v>4.1639999999999993E-4</v>
      </c>
      <c r="M71" s="363">
        <f t="shared" si="20"/>
        <v>201.31635647285142</v>
      </c>
      <c r="N71" s="407">
        <f t="shared" si="20"/>
        <v>1.0236424905399225E-2</v>
      </c>
      <c r="O71" s="407">
        <f t="shared" si="20"/>
        <v>2.0472849810798449E-3</v>
      </c>
      <c r="P71" s="383">
        <f t="shared" si="21"/>
        <v>55.921210237353783</v>
      </c>
      <c r="Q71" s="380">
        <f t="shared" si="21"/>
        <v>2.8434513680010401E-3</v>
      </c>
      <c r="R71" s="380">
        <f t="shared" si="21"/>
        <v>5.6869027360020798E-4</v>
      </c>
      <c r="S71" s="383">
        <f t="shared" si="22"/>
        <v>2.8916666666666662</v>
      </c>
      <c r="T71" s="380">
        <f t="shared" si="22"/>
        <v>1.470338983050847E-4</v>
      </c>
      <c r="U71" s="380">
        <f t="shared" si="22"/>
        <v>1.470338983050847E-4</v>
      </c>
      <c r="V71" s="384"/>
      <c r="W71" s="385"/>
      <c r="X71" s="386"/>
      <c r="Y71" s="1"/>
      <c r="Z71" s="1"/>
    </row>
    <row r="72" spans="1:26" ht="14.25" customHeight="1" x14ac:dyDescent="0.25">
      <c r="A72" s="105"/>
      <c r="B72" s="347" t="s">
        <v>733</v>
      </c>
      <c r="C72" s="348" t="s">
        <v>646</v>
      </c>
      <c r="D72" s="349" t="s">
        <v>647</v>
      </c>
      <c r="E72" s="350"/>
      <c r="F72" s="350"/>
      <c r="G72" s="348" t="s">
        <v>648</v>
      </c>
      <c r="H72" s="351" t="s">
        <v>649</v>
      </c>
      <c r="I72" s="352" t="s">
        <v>650</v>
      </c>
      <c r="J72" s="348" t="s">
        <v>651</v>
      </c>
      <c r="K72" s="351" t="s">
        <v>652</v>
      </c>
      <c r="L72" s="351" t="s">
        <v>653</v>
      </c>
      <c r="M72" s="353"/>
      <c r="N72" s="354"/>
      <c r="O72" s="354"/>
      <c r="P72" s="353"/>
      <c r="Q72" s="354"/>
      <c r="R72" s="354"/>
      <c r="S72" s="353"/>
      <c r="T72" s="354"/>
      <c r="U72" s="354"/>
      <c r="V72" s="355"/>
      <c r="W72" s="354"/>
      <c r="X72" s="356"/>
      <c r="Y72" s="105"/>
      <c r="Z72" s="105"/>
    </row>
    <row r="73" spans="1:26" ht="14.25" customHeight="1" x14ac:dyDescent="0.25">
      <c r="A73" s="1"/>
      <c r="B73" s="357" t="s">
        <v>734</v>
      </c>
      <c r="C73" s="358">
        <v>17.48</v>
      </c>
      <c r="D73" s="359">
        <f>C73*0.29307107*1.10231</f>
        <v>5.6470043920813158</v>
      </c>
      <c r="E73" s="400"/>
      <c r="F73" s="400"/>
      <c r="G73" s="360">
        <v>93.8</v>
      </c>
      <c r="H73" s="378">
        <v>7.1999999999999998E-3</v>
      </c>
      <c r="I73" s="379">
        <v>3.5999999999999999E-3</v>
      </c>
      <c r="J73" s="363">
        <f>(C73/0.90718)*G73</f>
        <v>1807.3855243722305</v>
      </c>
      <c r="K73" s="364">
        <f>(C73/0.90718)*H73</f>
        <v>0.1387332172226019</v>
      </c>
      <c r="L73" s="364">
        <f>(C73/0.90718)*I73</f>
        <v>6.9366608611300951E-2</v>
      </c>
      <c r="M73" s="401"/>
      <c r="N73" s="402"/>
      <c r="O73" s="402"/>
      <c r="P73" s="401"/>
      <c r="Q73" s="402"/>
      <c r="R73" s="402"/>
      <c r="S73" s="401"/>
      <c r="T73" s="402"/>
      <c r="U73" s="402"/>
      <c r="V73" s="403"/>
      <c r="W73" s="402"/>
      <c r="X73" s="404"/>
      <c r="Y73" s="1"/>
      <c r="Z73" s="1"/>
    </row>
    <row r="74" spans="1:26" ht="14.25" customHeight="1" x14ac:dyDescent="0.25">
      <c r="A74" s="1"/>
      <c r="B74" s="357" t="s">
        <v>735</v>
      </c>
      <c r="C74" s="358">
        <v>8.25</v>
      </c>
      <c r="D74" s="359">
        <f>C74*0.29307107*1.10231</f>
        <v>2.6652051621665245</v>
      </c>
      <c r="E74" s="400"/>
      <c r="F74" s="400"/>
      <c r="G74" s="360">
        <v>118.17</v>
      </c>
      <c r="H74" s="378">
        <v>3.2000000000000001E-2</v>
      </c>
      <c r="I74" s="379">
        <v>4.1999999999999997E-3</v>
      </c>
      <c r="J74" s="363">
        <f>(C74/0.90718)*G74</f>
        <v>1074.6516678057278</v>
      </c>
      <c r="K74" s="364">
        <f>(C74/0.90718)*H74</f>
        <v>0.29101170660728853</v>
      </c>
      <c r="L74" s="364">
        <f>(C74/0.90718)*I74</f>
        <v>3.8195286492206618E-2</v>
      </c>
      <c r="M74" s="401"/>
      <c r="N74" s="402"/>
      <c r="O74" s="402"/>
      <c r="P74" s="401"/>
      <c r="Q74" s="402"/>
      <c r="R74" s="402"/>
      <c r="S74" s="401"/>
      <c r="T74" s="402"/>
      <c r="U74" s="402"/>
      <c r="V74" s="403"/>
      <c r="W74" s="402"/>
      <c r="X74" s="404"/>
      <c r="Y74" s="1"/>
      <c r="Z74" s="1"/>
    </row>
    <row r="75" spans="1:26" ht="14.25" customHeight="1" x14ac:dyDescent="0.25">
      <c r="A75" s="1"/>
      <c r="B75" s="357" t="s">
        <v>736</v>
      </c>
      <c r="C75" s="358">
        <v>8</v>
      </c>
      <c r="D75" s="359">
        <f>C75*0.29307107*1.10231</f>
        <v>2.5844413693735997</v>
      </c>
      <c r="E75" s="400"/>
      <c r="F75" s="400"/>
      <c r="G75" s="360">
        <v>111.84</v>
      </c>
      <c r="H75" s="378">
        <v>3.2000000000000001E-2</v>
      </c>
      <c r="I75" s="379">
        <v>4.1999999999999997E-3</v>
      </c>
      <c r="J75" s="363">
        <f>(C75/0.90718)*G75</f>
        <v>986.2651293017924</v>
      </c>
      <c r="K75" s="364">
        <f>(C75/0.90718)*H75</f>
        <v>0.28219317004343131</v>
      </c>
      <c r="L75" s="364">
        <f>(C75/0.90718)*I75</f>
        <v>3.703785356820035E-2</v>
      </c>
      <c r="M75" s="401"/>
      <c r="N75" s="402"/>
      <c r="O75" s="402"/>
      <c r="P75" s="401"/>
      <c r="Q75" s="402"/>
      <c r="R75" s="402"/>
      <c r="S75" s="401"/>
      <c r="T75" s="402"/>
      <c r="U75" s="402"/>
      <c r="V75" s="403"/>
      <c r="W75" s="402"/>
      <c r="X75" s="404"/>
      <c r="Y75" s="1"/>
      <c r="Z75" s="1"/>
    </row>
    <row r="76" spans="1:26" ht="14.25" customHeight="1" x14ac:dyDescent="0.25">
      <c r="A76" s="1"/>
      <c r="B76" s="357" t="s">
        <v>737</v>
      </c>
      <c r="C76" s="358">
        <v>10.39</v>
      </c>
      <c r="D76" s="359">
        <f>C76*0.29307107*1.10231</f>
        <v>3.3565432284739627</v>
      </c>
      <c r="E76" s="400"/>
      <c r="F76" s="400"/>
      <c r="G76" s="360">
        <v>105.51</v>
      </c>
      <c r="H76" s="378">
        <v>3.2000000000000001E-2</v>
      </c>
      <c r="I76" s="379">
        <v>4.1999999999999997E-3</v>
      </c>
      <c r="J76" s="363">
        <f>(C76/0.90718)*G76</f>
        <v>1208.4138759672833</v>
      </c>
      <c r="K76" s="364">
        <f>(C76/0.90718)*H76</f>
        <v>0.36649837959390641</v>
      </c>
      <c r="L76" s="364">
        <f>(C76/0.90718)*I76</f>
        <v>4.8102912321700213E-2</v>
      </c>
      <c r="M76" s="401"/>
      <c r="N76" s="402"/>
      <c r="O76" s="402"/>
      <c r="P76" s="401"/>
      <c r="Q76" s="402"/>
      <c r="R76" s="402"/>
      <c r="S76" s="401"/>
      <c r="T76" s="402"/>
      <c r="U76" s="402"/>
      <c r="V76" s="403"/>
      <c r="W76" s="402"/>
      <c r="X76" s="404"/>
      <c r="Y76" s="1"/>
      <c r="Z76" s="1"/>
    </row>
    <row r="77" spans="1:26" ht="14.25" customHeight="1" x14ac:dyDescent="0.25">
      <c r="A77" s="105"/>
      <c r="B77" s="347" t="s">
        <v>738</v>
      </c>
      <c r="C77" s="348" t="s">
        <v>667</v>
      </c>
      <c r="D77" s="349" t="s">
        <v>668</v>
      </c>
      <c r="E77" s="350"/>
      <c r="F77" s="350"/>
      <c r="G77" s="348" t="s">
        <v>648</v>
      </c>
      <c r="H77" s="351" t="s">
        <v>649</v>
      </c>
      <c r="I77" s="352" t="s">
        <v>650</v>
      </c>
      <c r="J77" s="373" t="s">
        <v>670</v>
      </c>
      <c r="K77" s="351" t="s">
        <v>671</v>
      </c>
      <c r="L77" s="351" t="s">
        <v>672</v>
      </c>
      <c r="M77" s="373" t="s">
        <v>739</v>
      </c>
      <c r="N77" s="351" t="s">
        <v>740</v>
      </c>
      <c r="O77" s="351" t="s">
        <v>741</v>
      </c>
      <c r="P77" s="373" t="s">
        <v>673</v>
      </c>
      <c r="Q77" s="351" t="s">
        <v>674</v>
      </c>
      <c r="R77" s="351" t="s">
        <v>675</v>
      </c>
      <c r="S77" s="373" t="s">
        <v>676</v>
      </c>
      <c r="T77" s="351" t="s">
        <v>677</v>
      </c>
      <c r="U77" s="351" t="s">
        <v>678</v>
      </c>
      <c r="V77" s="374"/>
      <c r="W77" s="351"/>
      <c r="X77" s="375"/>
      <c r="Y77" s="105"/>
      <c r="Z77" s="105"/>
    </row>
    <row r="78" spans="1:26" ht="14.25" customHeight="1" x14ac:dyDescent="0.25">
      <c r="A78" s="1"/>
      <c r="B78" s="357" t="s">
        <v>96</v>
      </c>
      <c r="C78" s="358">
        <f>0.485 * 10^-3</f>
        <v>4.8499999999999997E-4</v>
      </c>
      <c r="D78" s="359">
        <f>C78*0.29307107</f>
        <v>1.4213946894999998E-4</v>
      </c>
      <c r="E78" s="400"/>
      <c r="F78" s="400"/>
      <c r="G78" s="360">
        <v>52.07</v>
      </c>
      <c r="H78" s="378">
        <v>3.2000000000000002E-3</v>
      </c>
      <c r="I78" s="379">
        <v>6.3000000000000003E-4</v>
      </c>
      <c r="J78" s="363">
        <f>(C78*100)*G78</f>
        <v>2.5253949999999996</v>
      </c>
      <c r="K78" s="380">
        <f>(C78*100)*H78</f>
        <v>1.5519999999999998E-4</v>
      </c>
      <c r="L78" s="380">
        <f>(C78*100)*H78</f>
        <v>1.5519999999999998E-4</v>
      </c>
      <c r="M78" s="383">
        <f t="shared" ref="M78:O79" si="24">G78/293.07107</f>
        <v>0.17767021494137922</v>
      </c>
      <c r="N78" s="380">
        <f t="shared" si="24"/>
        <v>1.091885323242584E-5</v>
      </c>
      <c r="O78" s="380">
        <f t="shared" si="24"/>
        <v>2.1496492301338373E-6</v>
      </c>
      <c r="P78" s="383">
        <f t="shared" ref="P78:R79" si="25">G78/1.05505585</f>
        <v>49.35283757727138</v>
      </c>
      <c r="Q78" s="380">
        <f t="shared" si="25"/>
        <v>3.0330147925344427E-3</v>
      </c>
      <c r="R78" s="380">
        <f t="shared" si="25"/>
        <v>5.9712478728021843E-4</v>
      </c>
      <c r="S78" s="383">
        <f t="shared" ref="S78:U79" si="26">J78/(100*0.02832)</f>
        <v>0.89173552259886979</v>
      </c>
      <c r="T78" s="380">
        <f t="shared" si="26"/>
        <v>5.4802259887005635E-5</v>
      </c>
      <c r="U78" s="380">
        <f t="shared" si="26"/>
        <v>5.4802259887005635E-5</v>
      </c>
      <c r="V78" s="384"/>
      <c r="W78" s="385"/>
      <c r="X78" s="386"/>
      <c r="Y78" s="1"/>
      <c r="Z78" s="1"/>
    </row>
    <row r="79" spans="1:26" ht="14.25" customHeight="1" x14ac:dyDescent="0.25">
      <c r="A79" s="1"/>
      <c r="B79" s="357" t="s">
        <v>742</v>
      </c>
      <c r="C79" s="358">
        <f>0.655 * 10^-3</f>
        <v>6.5500000000000009E-4</v>
      </c>
      <c r="D79" s="359">
        <f>C79*0.29307107</f>
        <v>1.9196155085000001E-4</v>
      </c>
      <c r="E79" s="400"/>
      <c r="F79" s="400"/>
      <c r="G79" s="360">
        <v>52.07</v>
      </c>
      <c r="H79" s="378">
        <v>3.2000000000000002E-3</v>
      </c>
      <c r="I79" s="379">
        <v>6.3000000000000003E-4</v>
      </c>
      <c r="J79" s="363">
        <f>(C79*100)*G79</f>
        <v>3.4105850000000002</v>
      </c>
      <c r="K79" s="380">
        <f>(C79*100)*H79</f>
        <v>2.0960000000000003E-4</v>
      </c>
      <c r="L79" s="380">
        <f>(C79*100)*H79</f>
        <v>2.0960000000000003E-4</v>
      </c>
      <c r="M79" s="383">
        <f t="shared" si="24"/>
        <v>0.17767021494137922</v>
      </c>
      <c r="N79" s="380">
        <f t="shared" si="24"/>
        <v>1.091885323242584E-5</v>
      </c>
      <c r="O79" s="380">
        <f t="shared" si="24"/>
        <v>2.1496492301338373E-6</v>
      </c>
      <c r="P79" s="383">
        <f t="shared" si="25"/>
        <v>49.35283757727138</v>
      </c>
      <c r="Q79" s="380">
        <f t="shared" si="25"/>
        <v>3.0330147925344427E-3</v>
      </c>
      <c r="R79" s="380">
        <f t="shared" si="25"/>
        <v>5.9712478728021843E-4</v>
      </c>
      <c r="S79" s="383">
        <f t="shared" si="26"/>
        <v>1.2043026129943502</v>
      </c>
      <c r="T79" s="380">
        <f t="shared" si="26"/>
        <v>7.4011299435028252E-5</v>
      </c>
      <c r="U79" s="380">
        <f t="shared" si="26"/>
        <v>7.4011299435028252E-5</v>
      </c>
      <c r="V79" s="384"/>
      <c r="W79" s="385"/>
      <c r="X79" s="386"/>
      <c r="Y79" s="1"/>
      <c r="Z79" s="1"/>
    </row>
    <row r="80" spans="1:26" ht="14.25" customHeight="1" x14ac:dyDescent="0.25">
      <c r="A80" s="105"/>
      <c r="B80" s="347" t="s">
        <v>743</v>
      </c>
      <c r="C80" s="348" t="s">
        <v>681</v>
      </c>
      <c r="D80" s="349" t="s">
        <v>682</v>
      </c>
      <c r="E80" s="349" t="s">
        <v>683</v>
      </c>
      <c r="F80" s="349" t="s">
        <v>669</v>
      </c>
      <c r="G80" s="348" t="s">
        <v>648</v>
      </c>
      <c r="H80" s="351" t="s">
        <v>649</v>
      </c>
      <c r="I80" s="352" t="s">
        <v>650</v>
      </c>
      <c r="J80" s="255" t="s">
        <v>684</v>
      </c>
      <c r="K80" s="387" t="s">
        <v>685</v>
      </c>
      <c r="L80" s="387" t="s">
        <v>686</v>
      </c>
      <c r="M80" s="255" t="s">
        <v>687</v>
      </c>
      <c r="N80" s="387" t="s">
        <v>688</v>
      </c>
      <c r="O80" s="387" t="s">
        <v>689</v>
      </c>
      <c r="P80" s="373" t="s">
        <v>739</v>
      </c>
      <c r="Q80" s="351" t="s">
        <v>740</v>
      </c>
      <c r="R80" s="351" t="s">
        <v>741</v>
      </c>
      <c r="S80" s="353"/>
      <c r="T80" s="354"/>
      <c r="U80" s="354"/>
      <c r="V80" s="355"/>
      <c r="W80" s="354"/>
      <c r="X80" s="356"/>
      <c r="Y80" s="105"/>
      <c r="Z80" s="105"/>
    </row>
    <row r="81" spans="1:26" ht="14.25" customHeight="1" x14ac:dyDescent="0.25">
      <c r="A81" s="1"/>
      <c r="B81" s="408" t="s">
        <v>51</v>
      </c>
      <c r="C81" s="409">
        <v>8.4000000000000005E-2</v>
      </c>
      <c r="D81" s="359">
        <f t="shared" ref="D81:D94" si="27">C81*0.29307107</f>
        <v>2.461796988E-2</v>
      </c>
      <c r="E81" s="398">
        <f t="shared" ref="E81:E94" si="28">D81*0.264172051</f>
        <v>6.5033795946558247E-3</v>
      </c>
      <c r="F81" s="390">
        <f t="shared" ref="F81:F94" si="29">D81*264.17</f>
        <v>6.5033291031996008</v>
      </c>
      <c r="G81" s="360">
        <v>68.44</v>
      </c>
      <c r="H81" s="378">
        <v>1.1000000000000001E-3</v>
      </c>
      <c r="I81" s="379">
        <v>1.1E-4</v>
      </c>
      <c r="J81" s="383">
        <f>G81*C81</f>
        <v>5.7489600000000003</v>
      </c>
      <c r="K81" s="380">
        <f>C81*H81</f>
        <v>9.240000000000001E-5</v>
      </c>
      <c r="L81" s="380">
        <f>I81*C81</f>
        <v>9.2400000000000013E-6</v>
      </c>
      <c r="M81" s="410">
        <f>J81*0.264172051</f>
        <v>1.5187145543169602</v>
      </c>
      <c r="N81" s="382">
        <f>K81*0.264172051</f>
        <v>2.4409497512400004E-5</v>
      </c>
      <c r="O81" s="382">
        <f>L81*0.264172051</f>
        <v>2.4409497512400004E-6</v>
      </c>
      <c r="P81" s="410">
        <f>0.001*M81/$E81</f>
        <v>0.23352697350850768</v>
      </c>
      <c r="Q81" s="382">
        <f t="shared" ref="Q81:R94" si="30">0.001*N81/$E81</f>
        <v>3.7533557986463834E-6</v>
      </c>
      <c r="R81" s="382">
        <f t="shared" si="30"/>
        <v>3.7533557986463829E-7</v>
      </c>
      <c r="S81" s="401"/>
      <c r="T81" s="402"/>
      <c r="U81" s="402"/>
      <c r="V81" s="403"/>
      <c r="W81" s="402"/>
      <c r="X81" s="404"/>
      <c r="Y81" s="1"/>
      <c r="Z81" s="1"/>
    </row>
    <row r="82" spans="1:26" ht="14.25" customHeight="1" x14ac:dyDescent="0.25">
      <c r="A82" s="1"/>
      <c r="B82" s="357" t="s">
        <v>744</v>
      </c>
      <c r="C82" s="411">
        <f>C81*0.1+C55*0.9</f>
        <v>0.12090000000000001</v>
      </c>
      <c r="D82" s="359">
        <f t="shared" si="27"/>
        <v>3.5432292363000002E-2</v>
      </c>
      <c r="E82" s="398">
        <f t="shared" si="28"/>
        <v>9.3602213451653479E-3</v>
      </c>
      <c r="F82" s="398">
        <f t="shared" si="29"/>
        <v>9.3601486735337112</v>
      </c>
      <c r="G82" s="412">
        <f t="shared" ref="G82:O82" si="31">G81*0.1+G55*0.9</f>
        <v>70.042000000000002</v>
      </c>
      <c r="H82" s="413">
        <f t="shared" si="31"/>
        <v>2.81E-3</v>
      </c>
      <c r="I82" s="413">
        <f t="shared" si="31"/>
        <v>5.5100000000000017E-4</v>
      </c>
      <c r="J82" s="412">
        <f t="shared" si="31"/>
        <v>8.4746459999999999</v>
      </c>
      <c r="K82" s="413">
        <f t="shared" si="31"/>
        <v>3.4674E-4</v>
      </c>
      <c r="L82" s="413">
        <f t="shared" si="31"/>
        <v>6.8424000000000021E-5</v>
      </c>
      <c r="M82" s="414">
        <f t="shared" si="31"/>
        <v>2.2387646153189462</v>
      </c>
      <c r="N82" s="415">
        <f t="shared" si="31"/>
        <v>9.1599016963740012E-5</v>
      </c>
      <c r="O82" s="415">
        <f t="shared" si="31"/>
        <v>1.8075708417624003E-5</v>
      </c>
      <c r="P82" s="414">
        <f t="shared" ref="P82:P94" si="32">0.001*M82/$E82</f>
        <v>0.23917859768084349</v>
      </c>
      <c r="Q82" s="415">
        <f t="shared" si="30"/>
        <v>9.7859883421508899E-6</v>
      </c>
      <c r="R82" s="415">
        <f t="shared" si="30"/>
        <v>1.9311197621368533E-6</v>
      </c>
      <c r="S82" s="401"/>
      <c r="T82" s="402"/>
      <c r="U82" s="402"/>
      <c r="V82" s="403"/>
      <c r="W82" s="402"/>
      <c r="X82" s="404"/>
      <c r="Y82" s="1"/>
      <c r="Z82" s="1"/>
    </row>
    <row r="83" spans="1:26" ht="14.25" customHeight="1" x14ac:dyDescent="0.25">
      <c r="A83" s="1"/>
      <c r="B83" s="357" t="s">
        <v>745</v>
      </c>
      <c r="C83" s="411">
        <f>C81*0.15+C55*0.85</f>
        <v>0.11885</v>
      </c>
      <c r="D83" s="359">
        <f t="shared" si="27"/>
        <v>3.4831496669500001E-2</v>
      </c>
      <c r="E83" s="398">
        <f t="shared" si="28"/>
        <v>9.2015079145814846E-3</v>
      </c>
      <c r="F83" s="398">
        <f t="shared" si="29"/>
        <v>9.201436475181815</v>
      </c>
      <c r="G83" s="412">
        <f t="shared" ref="G83:O83" si="33">G81*0.15+G55*0.85</f>
        <v>69.953000000000003</v>
      </c>
      <c r="H83" s="413">
        <f t="shared" si="33"/>
        <v>2.7150000000000004E-3</v>
      </c>
      <c r="I83" s="413">
        <f t="shared" si="33"/>
        <v>5.2650000000000006E-4</v>
      </c>
      <c r="J83" s="412">
        <f t="shared" si="33"/>
        <v>8.3232189999999999</v>
      </c>
      <c r="K83" s="413">
        <f t="shared" si="33"/>
        <v>3.3261E-4</v>
      </c>
      <c r="L83" s="413">
        <f t="shared" si="33"/>
        <v>6.5136000000000008E-5</v>
      </c>
      <c r="M83" s="414">
        <f t="shared" si="33"/>
        <v>2.1987618341521689</v>
      </c>
      <c r="N83" s="415">
        <f t="shared" si="33"/>
        <v>8.7866265883110019E-5</v>
      </c>
      <c r="O83" s="415">
        <f t="shared" si="33"/>
        <v>1.7207110713936001E-5</v>
      </c>
      <c r="P83" s="414">
        <f t="shared" si="32"/>
        <v>0.23895668563929892</v>
      </c>
      <c r="Q83" s="415">
        <f t="shared" si="30"/>
        <v>9.5491159382550473E-6</v>
      </c>
      <c r="R83" s="415">
        <f t="shared" si="30"/>
        <v>1.8700316158689778E-6</v>
      </c>
      <c r="S83" s="401"/>
      <c r="T83" s="402"/>
      <c r="U83" s="402"/>
      <c r="V83" s="403"/>
      <c r="W83" s="402"/>
      <c r="X83" s="404"/>
      <c r="Y83" s="1"/>
      <c r="Z83" s="1"/>
    </row>
    <row r="84" spans="1:26" ht="14.25" customHeight="1" x14ac:dyDescent="0.25">
      <c r="A84" s="1"/>
      <c r="B84" s="357" t="s">
        <v>746</v>
      </c>
      <c r="C84" s="411">
        <f>C81*0.2+C55*0.8</f>
        <v>0.11680000000000001</v>
      </c>
      <c r="D84" s="359">
        <f t="shared" si="27"/>
        <v>3.4230700976000006E-2</v>
      </c>
      <c r="E84" s="398">
        <f t="shared" si="28"/>
        <v>9.0427944839976248E-3</v>
      </c>
      <c r="F84" s="398">
        <f t="shared" si="29"/>
        <v>9.0427242768299223</v>
      </c>
      <c r="G84" s="412">
        <f t="shared" ref="G84:O84" si="34">G81*0.2+G55*0.8</f>
        <v>69.864000000000004</v>
      </c>
      <c r="H84" s="413">
        <f t="shared" si="34"/>
        <v>2.6200000000000004E-3</v>
      </c>
      <c r="I84" s="413">
        <f t="shared" si="34"/>
        <v>5.0200000000000006E-4</v>
      </c>
      <c r="J84" s="412">
        <f t="shared" si="34"/>
        <v>8.1717919999999999</v>
      </c>
      <c r="K84" s="413">
        <f t="shared" si="34"/>
        <v>3.1848000000000005E-4</v>
      </c>
      <c r="L84" s="413">
        <f t="shared" si="34"/>
        <v>6.1848000000000008E-5</v>
      </c>
      <c r="M84" s="414">
        <f t="shared" si="34"/>
        <v>2.1587590529853924</v>
      </c>
      <c r="N84" s="415">
        <f t="shared" si="34"/>
        <v>8.4133514802480012E-5</v>
      </c>
      <c r="O84" s="415">
        <f t="shared" si="34"/>
        <v>1.6338513010248006E-5</v>
      </c>
      <c r="P84" s="414">
        <f t="shared" si="32"/>
        <v>0.23872698387711797</v>
      </c>
      <c r="Q84" s="415">
        <f t="shared" si="30"/>
        <v>9.303928664016965E-6</v>
      </c>
      <c r="R84" s="415">
        <f t="shared" si="30"/>
        <v>1.8067991083023155E-6</v>
      </c>
      <c r="S84" s="401"/>
      <c r="T84" s="402"/>
      <c r="U84" s="402"/>
      <c r="V84" s="403"/>
      <c r="W84" s="402"/>
      <c r="X84" s="404"/>
      <c r="Y84" s="1"/>
      <c r="Z84" s="1"/>
    </row>
    <row r="85" spans="1:26" ht="14.25" customHeight="1" x14ac:dyDescent="0.25">
      <c r="A85" s="1"/>
      <c r="B85" s="357" t="s">
        <v>747</v>
      </c>
      <c r="C85" s="411">
        <f>C81*0.22+C55*0.78</f>
        <v>0.11598</v>
      </c>
      <c r="D85" s="359">
        <f t="shared" si="27"/>
        <v>3.3990382698599997E-2</v>
      </c>
      <c r="E85" s="398">
        <f t="shared" si="28"/>
        <v>8.9793091117640767E-3</v>
      </c>
      <c r="F85" s="398">
        <f t="shared" si="29"/>
        <v>8.9792393974891613</v>
      </c>
      <c r="G85" s="412">
        <f t="shared" ref="G85:O85" si="35">G81*0.22+G55*0.78</f>
        <v>69.828400000000002</v>
      </c>
      <c r="H85" s="413">
        <f t="shared" si="35"/>
        <v>2.5820000000000001E-3</v>
      </c>
      <c r="I85" s="413">
        <f t="shared" si="35"/>
        <v>4.9220000000000004E-4</v>
      </c>
      <c r="J85" s="412">
        <f t="shared" si="35"/>
        <v>8.1112211999999992</v>
      </c>
      <c r="K85" s="413">
        <f t="shared" si="35"/>
        <v>3.1282800000000002E-4</v>
      </c>
      <c r="L85" s="413">
        <f t="shared" si="35"/>
        <v>6.0532800000000004E-5</v>
      </c>
      <c r="M85" s="414">
        <f t="shared" si="35"/>
        <v>2.1427579405186812</v>
      </c>
      <c r="N85" s="415">
        <f t="shared" si="35"/>
        <v>8.2640414370228012E-5</v>
      </c>
      <c r="O85" s="415">
        <f t="shared" si="35"/>
        <v>1.5991073928772805E-5</v>
      </c>
      <c r="P85" s="414">
        <f t="shared" si="32"/>
        <v>0.23863282952486692</v>
      </c>
      <c r="Q85" s="415">
        <f t="shared" si="30"/>
        <v>9.2034268273444543E-6</v>
      </c>
      <c r="R85" s="415">
        <f t="shared" si="30"/>
        <v>1.7808802135815098E-6</v>
      </c>
      <c r="S85" s="401"/>
      <c r="T85" s="402"/>
      <c r="U85" s="402"/>
      <c r="V85" s="403"/>
      <c r="W85" s="402"/>
      <c r="X85" s="404"/>
      <c r="Y85" s="1"/>
      <c r="Z85" s="1"/>
    </row>
    <row r="86" spans="1:26" ht="14.25" customHeight="1" x14ac:dyDescent="0.25">
      <c r="A86" s="1"/>
      <c r="B86" s="357" t="s">
        <v>748</v>
      </c>
      <c r="C86" s="411">
        <f>C81*0.3+C55*0.7</f>
        <v>0.11269999999999999</v>
      </c>
      <c r="D86" s="359">
        <f t="shared" si="27"/>
        <v>3.3029109588999996E-2</v>
      </c>
      <c r="E86" s="398">
        <f t="shared" si="28"/>
        <v>8.7253676228298965E-3</v>
      </c>
      <c r="F86" s="398">
        <f t="shared" si="29"/>
        <v>8.7252998801261299</v>
      </c>
      <c r="G86" s="412">
        <f t="shared" ref="G86:O86" si="36">G81*0.3+G55*0.7</f>
        <v>69.685999999999993</v>
      </c>
      <c r="H86" s="413">
        <f t="shared" si="36"/>
        <v>2.4299999999999999E-3</v>
      </c>
      <c r="I86" s="413">
        <f t="shared" si="36"/>
        <v>4.5300000000000001E-4</v>
      </c>
      <c r="J86" s="412">
        <f t="shared" si="36"/>
        <v>7.868938</v>
      </c>
      <c r="K86" s="413">
        <f t="shared" si="36"/>
        <v>2.9022E-4</v>
      </c>
      <c r="L86" s="413">
        <f t="shared" si="36"/>
        <v>5.5272000000000002E-5</v>
      </c>
      <c r="M86" s="414">
        <f t="shared" si="36"/>
        <v>2.0787534906518381</v>
      </c>
      <c r="N86" s="415">
        <f t="shared" si="36"/>
        <v>7.6668012641219999E-5</v>
      </c>
      <c r="O86" s="415">
        <f t="shared" si="36"/>
        <v>1.4601317602872002E-5</v>
      </c>
      <c r="P86" s="414">
        <f t="shared" si="32"/>
        <v>0.23824251086140902</v>
      </c>
      <c r="Q86" s="415">
        <f t="shared" si="30"/>
        <v>8.786794546125298E-6</v>
      </c>
      <c r="R86" s="415">
        <f t="shared" si="30"/>
        <v>1.6734329410565696E-6</v>
      </c>
      <c r="S86" s="401"/>
      <c r="T86" s="402"/>
      <c r="U86" s="402"/>
      <c r="V86" s="403"/>
      <c r="W86" s="402"/>
      <c r="X86" s="404"/>
      <c r="Y86" s="1"/>
      <c r="Z86" s="1"/>
    </row>
    <row r="87" spans="1:26" ht="14.25" customHeight="1" x14ac:dyDescent="0.25">
      <c r="A87" s="1"/>
      <c r="B87" s="357" t="s">
        <v>749</v>
      </c>
      <c r="C87" s="411">
        <f>C81*0.5+C55*0.5</f>
        <v>0.10450000000000001</v>
      </c>
      <c r="D87" s="359">
        <f t="shared" si="27"/>
        <v>3.0625926815000003E-2</v>
      </c>
      <c r="E87" s="398">
        <f t="shared" si="28"/>
        <v>8.0905139004944487E-3</v>
      </c>
      <c r="F87" s="398">
        <f t="shared" si="29"/>
        <v>8.0904510867185504</v>
      </c>
      <c r="G87" s="412">
        <f t="shared" ref="G87:O87" si="37">G81*0.5+G55*0.5</f>
        <v>69.33</v>
      </c>
      <c r="H87" s="413">
        <f t="shared" si="37"/>
        <v>2.0500000000000002E-3</v>
      </c>
      <c r="I87" s="413">
        <f t="shared" si="37"/>
        <v>3.5500000000000001E-4</v>
      </c>
      <c r="J87" s="412">
        <f t="shared" si="37"/>
        <v>7.2632300000000001</v>
      </c>
      <c r="K87" s="413">
        <f t="shared" si="37"/>
        <v>2.3370000000000002E-4</v>
      </c>
      <c r="L87" s="413">
        <f t="shared" si="37"/>
        <v>4.2120000000000003E-5</v>
      </c>
      <c r="M87" s="414">
        <f t="shared" si="37"/>
        <v>1.91874236598473</v>
      </c>
      <c r="N87" s="415">
        <f t="shared" si="37"/>
        <v>6.1737008318700013E-5</v>
      </c>
      <c r="O87" s="415">
        <f t="shared" si="37"/>
        <v>1.1126926788120001E-5</v>
      </c>
      <c r="P87" s="414">
        <f t="shared" si="32"/>
        <v>0.2371595166368192</v>
      </c>
      <c r="Q87" s="415">
        <f t="shared" si="30"/>
        <v>7.6307894749339703E-6</v>
      </c>
      <c r="R87" s="415">
        <f t="shared" si="30"/>
        <v>1.3753053174335419E-6</v>
      </c>
      <c r="S87" s="401"/>
      <c r="T87" s="402"/>
      <c r="U87" s="402"/>
      <c r="V87" s="403"/>
      <c r="W87" s="402"/>
      <c r="X87" s="404"/>
      <c r="Y87" s="1"/>
      <c r="Z87" s="1"/>
    </row>
    <row r="88" spans="1:26" ht="14.25" customHeight="1" x14ac:dyDescent="0.25">
      <c r="A88" s="1"/>
      <c r="B88" s="389" t="s">
        <v>750</v>
      </c>
      <c r="C88" s="411">
        <f>C81*0.85+C55*0.15</f>
        <v>9.0150000000000008E-2</v>
      </c>
      <c r="D88" s="359">
        <f t="shared" si="27"/>
        <v>2.6420356960500001E-2</v>
      </c>
      <c r="E88" s="398">
        <f t="shared" si="28"/>
        <v>6.9795198864074119E-3</v>
      </c>
      <c r="F88" s="398">
        <f t="shared" si="29"/>
        <v>6.9794656982552858</v>
      </c>
      <c r="G88" s="412">
        <f t="shared" ref="G88:O88" si="38">G81*0.85+G55*0.15</f>
        <v>68.706999999999994</v>
      </c>
      <c r="H88" s="413">
        <f t="shared" si="38"/>
        <v>1.3849999999999999E-3</v>
      </c>
      <c r="I88" s="413">
        <f t="shared" si="38"/>
        <v>1.8350000000000002E-4</v>
      </c>
      <c r="J88" s="412">
        <f t="shared" si="38"/>
        <v>6.2032410000000002</v>
      </c>
      <c r="K88" s="413">
        <f t="shared" si="38"/>
        <v>1.3479E-4</v>
      </c>
      <c r="L88" s="413">
        <f t="shared" si="38"/>
        <v>1.9104000000000002E-5</v>
      </c>
      <c r="M88" s="414">
        <f t="shared" si="38"/>
        <v>1.6387228978172912</v>
      </c>
      <c r="N88" s="415">
        <f t="shared" si="38"/>
        <v>3.5607750754290007E-5</v>
      </c>
      <c r="O88" s="415">
        <f t="shared" si="38"/>
        <v>5.0467428623040011E-6</v>
      </c>
      <c r="P88" s="414">
        <f t="shared" si="32"/>
        <v>0.23479020398074912</v>
      </c>
      <c r="Q88" s="415">
        <f t="shared" si="30"/>
        <v>5.1017478757580402E-6</v>
      </c>
      <c r="R88" s="415">
        <f t="shared" si="30"/>
        <v>7.2307879975132868E-7</v>
      </c>
      <c r="S88" s="401"/>
      <c r="T88" s="402"/>
      <c r="U88" s="402"/>
      <c r="V88" s="403"/>
      <c r="W88" s="402"/>
      <c r="X88" s="404"/>
      <c r="Y88" s="1"/>
      <c r="Z88" s="1"/>
    </row>
    <row r="89" spans="1:26" ht="14.25" customHeight="1" x14ac:dyDescent="0.25">
      <c r="A89" s="1"/>
      <c r="B89" s="389" t="s">
        <v>751</v>
      </c>
      <c r="C89" s="358">
        <v>0.128</v>
      </c>
      <c r="D89" s="359">
        <f t="shared" si="27"/>
        <v>3.7513096959999999E-2</v>
      </c>
      <c r="E89" s="398">
        <f t="shared" si="28"/>
        <v>9.9099117632850658E-3</v>
      </c>
      <c r="F89" s="398">
        <f t="shared" si="29"/>
        <v>9.9098348239231999</v>
      </c>
      <c r="G89" s="360">
        <v>73.84</v>
      </c>
      <c r="H89" s="378">
        <v>1.1000000000000001E-3</v>
      </c>
      <c r="I89" s="379">
        <v>1.1E-4</v>
      </c>
      <c r="J89" s="383">
        <f>G89*C89</f>
        <v>9.4515200000000004</v>
      </c>
      <c r="K89" s="380">
        <f>C89*H89</f>
        <v>1.4080000000000001E-4</v>
      </c>
      <c r="L89" s="380">
        <f>I89*C89</f>
        <v>1.4080000000000001E-5</v>
      </c>
      <c r="M89" s="410">
        <f>J89*0.264172051</f>
        <v>2.4968274234675203</v>
      </c>
      <c r="N89" s="382">
        <f>K89*0.264172051</f>
        <v>3.7195424780800004E-5</v>
      </c>
      <c r="O89" s="382">
        <f>L89*0.264172051</f>
        <v>3.7195424780800004E-6</v>
      </c>
      <c r="P89" s="410">
        <f t="shared" si="32"/>
        <v>0.25195253833822628</v>
      </c>
      <c r="Q89" s="382">
        <f t="shared" si="30"/>
        <v>3.7533557986463834E-6</v>
      </c>
      <c r="R89" s="382">
        <f t="shared" si="30"/>
        <v>3.7533557986463829E-7</v>
      </c>
      <c r="S89" s="401"/>
      <c r="T89" s="402"/>
      <c r="U89" s="402"/>
      <c r="V89" s="403"/>
      <c r="W89" s="402"/>
      <c r="X89" s="404"/>
      <c r="Y89" s="1"/>
      <c r="Z89" s="1"/>
    </row>
    <row r="90" spans="1:26" ht="14.25" customHeight="1" x14ac:dyDescent="0.25">
      <c r="A90" s="1"/>
      <c r="B90" s="389" t="s">
        <v>752</v>
      </c>
      <c r="C90" s="411">
        <f>C89*0.3 + C29*0.7</f>
        <v>0.13500000000000001</v>
      </c>
      <c r="D90" s="359">
        <f t="shared" si="27"/>
        <v>3.9564594450000004E-2</v>
      </c>
      <c r="E90" s="398">
        <f t="shared" si="28"/>
        <v>1.0451860062839718E-2</v>
      </c>
      <c r="F90" s="398">
        <f t="shared" si="29"/>
        <v>10.451778915856501</v>
      </c>
      <c r="G90" s="416">
        <f t="shared" ref="G90:O90" si="39">G89*0.3 + G29*0.7</f>
        <v>73.923999999999992</v>
      </c>
      <c r="H90" s="417">
        <f t="shared" si="39"/>
        <v>2.4299999999999999E-3</v>
      </c>
      <c r="I90" s="417">
        <f t="shared" si="39"/>
        <v>4.5300000000000001E-4</v>
      </c>
      <c r="J90" s="416">
        <f t="shared" si="39"/>
        <v>9.9799919999999993</v>
      </c>
      <c r="K90" s="417">
        <f t="shared" si="39"/>
        <v>3.3204000000000003E-4</v>
      </c>
      <c r="L90" s="417">
        <f t="shared" si="39"/>
        <v>6.2184000000000013E-5</v>
      </c>
      <c r="M90" s="414">
        <f t="shared" si="39"/>
        <v>2.6364349556035922</v>
      </c>
      <c r="N90" s="415">
        <f t="shared" si="39"/>
        <v>8.771568781404E-5</v>
      </c>
      <c r="O90" s="415">
        <f t="shared" si="39"/>
        <v>1.6427274819384003E-5</v>
      </c>
      <c r="P90" s="414">
        <f t="shared" si="32"/>
        <v>0.25224552756662971</v>
      </c>
      <c r="Q90" s="415">
        <f t="shared" si="30"/>
        <v>8.3923519150339724E-6</v>
      </c>
      <c r="R90" s="415">
        <f t="shared" si="30"/>
        <v>1.5717082625119641E-6</v>
      </c>
      <c r="S90" s="401"/>
      <c r="T90" s="402"/>
      <c r="U90" s="402"/>
      <c r="V90" s="403"/>
      <c r="W90" s="402"/>
      <c r="X90" s="404"/>
      <c r="Y90" s="1"/>
      <c r="Z90" s="1"/>
    </row>
    <row r="91" spans="1:26" ht="14.25" customHeight="1" x14ac:dyDescent="0.25">
      <c r="A91" s="1"/>
      <c r="B91" s="389" t="s">
        <v>61</v>
      </c>
      <c r="C91" s="358">
        <v>6.5199999999999994E-2</v>
      </c>
      <c r="D91" s="359">
        <f t="shared" si="27"/>
        <v>1.9108233763999997E-2</v>
      </c>
      <c r="E91" s="398">
        <f t="shared" si="28"/>
        <v>5.0478613044233293E-3</v>
      </c>
      <c r="F91" s="398">
        <f t="shared" si="29"/>
        <v>5.0478221134358794</v>
      </c>
      <c r="G91" s="412">
        <f>J91/C91</f>
        <v>62.883435582822088</v>
      </c>
      <c r="H91" s="418" t="s">
        <v>753</v>
      </c>
      <c r="I91" s="418" t="s">
        <v>753</v>
      </c>
      <c r="J91" s="419">
        <v>4.0999999999999996</v>
      </c>
      <c r="K91" s="418" t="s">
        <v>753</v>
      </c>
      <c r="L91" s="418" t="s">
        <v>753</v>
      </c>
      <c r="M91" s="410">
        <f>J91*0.264172051</f>
        <v>1.0831054091000001</v>
      </c>
      <c r="N91" s="420" t="s">
        <v>753</v>
      </c>
      <c r="O91" s="420" t="s">
        <v>753</v>
      </c>
      <c r="P91" s="410">
        <f t="shared" si="32"/>
        <v>0.21456718871235603</v>
      </c>
      <c r="Q91" s="420" t="s">
        <v>753</v>
      </c>
      <c r="R91" s="420" t="s">
        <v>753</v>
      </c>
      <c r="S91" s="401"/>
      <c r="T91" s="402"/>
      <c r="U91" s="402"/>
      <c r="V91" s="403"/>
      <c r="W91" s="402"/>
      <c r="X91" s="404"/>
      <c r="Y91" s="1"/>
      <c r="Z91" s="1"/>
    </row>
    <row r="92" spans="1:26" ht="14.25" customHeight="1" x14ac:dyDescent="0.25">
      <c r="A92" s="1"/>
      <c r="B92" s="389" t="s">
        <v>754</v>
      </c>
      <c r="C92" s="411">
        <f>C91*0.15+C55*0.85</f>
        <v>0.11602999999999999</v>
      </c>
      <c r="D92" s="359">
        <f t="shared" si="27"/>
        <v>3.4005036252099996E-2</v>
      </c>
      <c r="E92" s="398">
        <f t="shared" si="28"/>
        <v>8.9831801710466095E-3</v>
      </c>
      <c r="F92" s="398">
        <f t="shared" si="29"/>
        <v>8.983110426717257</v>
      </c>
      <c r="G92" s="414">
        <f>G91*0.15+G55*0.85</f>
        <v>69.119515337423309</v>
      </c>
      <c r="H92" s="417">
        <f>H55</f>
        <v>3.0000000000000001E-3</v>
      </c>
      <c r="I92" s="421">
        <f>I55</f>
        <v>6.0000000000000006E-4</v>
      </c>
      <c r="J92" s="414">
        <f>J91*0.15+J55*0.85</f>
        <v>8.0758749999999999</v>
      </c>
      <c r="K92" s="417">
        <f>K55</f>
        <v>3.7500000000000001E-4</v>
      </c>
      <c r="L92" s="417">
        <f>L55</f>
        <v>7.5000000000000007E-5</v>
      </c>
      <c r="M92" s="410">
        <f>J92*0.264172051</f>
        <v>2.1334204623696253</v>
      </c>
      <c r="N92" s="415">
        <f>N55</f>
        <v>9.9064519125000012E-5</v>
      </c>
      <c r="O92" s="415">
        <f>O55</f>
        <v>1.9812903825000004E-5</v>
      </c>
      <c r="P92" s="410">
        <f t="shared" si="32"/>
        <v>0.23749055699069491</v>
      </c>
      <c r="Q92" s="415">
        <f t="shared" si="30"/>
        <v>1.1027778274367866E-5</v>
      </c>
      <c r="R92" s="415">
        <f t="shared" si="30"/>
        <v>2.2055556548735734E-6</v>
      </c>
      <c r="S92" s="401"/>
      <c r="T92" s="402"/>
      <c r="U92" s="402"/>
      <c r="V92" s="403"/>
      <c r="W92" s="402"/>
      <c r="X92" s="404"/>
      <c r="Y92" s="1"/>
      <c r="Z92" s="1"/>
    </row>
    <row r="93" spans="1:26" ht="14.25" customHeight="1" x14ac:dyDescent="0.25">
      <c r="A93" s="1"/>
      <c r="B93" s="357" t="s">
        <v>755</v>
      </c>
      <c r="C93" s="358">
        <v>0.125</v>
      </c>
      <c r="D93" s="359">
        <f t="shared" si="27"/>
        <v>3.6633883749999999E-2</v>
      </c>
      <c r="E93" s="398">
        <f t="shared" si="28"/>
        <v>9.6776482063330709E-3</v>
      </c>
      <c r="F93" s="398">
        <f t="shared" si="29"/>
        <v>9.6775730702375</v>
      </c>
      <c r="G93" s="360">
        <v>71.06</v>
      </c>
      <c r="H93" s="378">
        <v>1.1000000000000001E-3</v>
      </c>
      <c r="I93" s="379">
        <v>1.1E-4</v>
      </c>
      <c r="J93" s="383">
        <f>G93*C93</f>
        <v>8.8825000000000003</v>
      </c>
      <c r="K93" s="380">
        <f>C93*H93</f>
        <v>1.3750000000000001E-4</v>
      </c>
      <c r="L93" s="380">
        <f>I93*C93</f>
        <v>1.375E-5</v>
      </c>
      <c r="M93" s="410">
        <f>J93*0.264172051</f>
        <v>2.3465082430075004</v>
      </c>
      <c r="N93" s="382">
        <f>K93*0.264172051</f>
        <v>3.6323657012500006E-5</v>
      </c>
      <c r="O93" s="382">
        <f>L93*0.264172051</f>
        <v>3.6323657012500002E-6</v>
      </c>
      <c r="P93" s="410">
        <f t="shared" si="32"/>
        <v>0.24246678459255641</v>
      </c>
      <c r="Q93" s="382">
        <f t="shared" si="30"/>
        <v>3.7533557986463834E-6</v>
      </c>
      <c r="R93" s="382">
        <f t="shared" si="30"/>
        <v>3.7533557986463834E-7</v>
      </c>
      <c r="S93" s="401"/>
      <c r="T93" s="402"/>
      <c r="U93" s="402"/>
      <c r="V93" s="403"/>
      <c r="W93" s="402"/>
      <c r="X93" s="404"/>
      <c r="Y93" s="1"/>
      <c r="Z93" s="1"/>
    </row>
    <row r="94" spans="1:26" ht="14.25" customHeight="1" x14ac:dyDescent="0.25">
      <c r="A94" s="1"/>
      <c r="B94" s="422" t="s">
        <v>756</v>
      </c>
      <c r="C94" s="423">
        <v>0.12</v>
      </c>
      <c r="D94" s="424">
        <f t="shared" si="27"/>
        <v>3.5168528399999996E-2</v>
      </c>
      <c r="E94" s="425">
        <f t="shared" si="28"/>
        <v>9.2905422780797473E-3</v>
      </c>
      <c r="F94" s="426">
        <f t="shared" si="29"/>
        <v>9.2904701474279996</v>
      </c>
      <c r="G94" s="427">
        <v>81.55</v>
      </c>
      <c r="H94" s="428">
        <v>1.1000000000000001E-3</v>
      </c>
      <c r="I94" s="429">
        <v>1.1E-4</v>
      </c>
      <c r="J94" s="430">
        <f>G94*C94</f>
        <v>9.7859999999999996</v>
      </c>
      <c r="K94" s="431">
        <f>C94*H94</f>
        <v>1.3200000000000001E-4</v>
      </c>
      <c r="L94" s="431">
        <f>I94*C94</f>
        <v>1.3200000000000001E-5</v>
      </c>
      <c r="M94" s="432">
        <f>J94*0.264172051</f>
        <v>2.5851876910859999</v>
      </c>
      <c r="N94" s="433">
        <f>K94*0.264172051</f>
        <v>3.4870710732000003E-5</v>
      </c>
      <c r="O94" s="433">
        <f>L94*0.264172051</f>
        <v>3.4870710732000006E-6</v>
      </c>
      <c r="P94" s="432">
        <f t="shared" si="32"/>
        <v>0.27826015034510232</v>
      </c>
      <c r="Q94" s="433">
        <f t="shared" si="30"/>
        <v>3.7533557986463839E-6</v>
      </c>
      <c r="R94" s="433">
        <f t="shared" si="30"/>
        <v>3.753355798646384E-7</v>
      </c>
      <c r="S94" s="434"/>
      <c r="T94" s="435"/>
      <c r="U94" s="435"/>
      <c r="V94" s="436"/>
      <c r="W94" s="435"/>
      <c r="X94" s="437"/>
      <c r="Y94" s="1"/>
      <c r="Z94" s="1"/>
    </row>
    <row r="95" spans="1:26" ht="14.25" customHeight="1" thickBot="1" x14ac:dyDescent="0.3">
      <c r="A95" s="1"/>
      <c r="B95" s="229"/>
      <c r="C95" s="1"/>
      <c r="D95" s="335"/>
      <c r="E95" s="335"/>
      <c r="F95" s="335"/>
      <c r="G95" s="335"/>
      <c r="H95" s="1"/>
      <c r="I95" s="1"/>
      <c r="J95" s="1"/>
      <c r="K95" s="1"/>
      <c r="L95" s="1"/>
      <c r="M95" s="1"/>
      <c r="N95" s="1"/>
      <c r="O95" s="1"/>
      <c r="P95" s="1"/>
      <c r="Q95" s="1">
        <f>1000*Q82</f>
        <v>9.7859883421508899E-3</v>
      </c>
      <c r="R95" s="1">
        <f>1000*R82</f>
        <v>1.9311197621368534E-3</v>
      </c>
      <c r="S95" s="438"/>
      <c r="T95" s="1"/>
      <c r="U95" s="1"/>
      <c r="V95" s="1"/>
      <c r="W95" s="1"/>
      <c r="X95" s="1"/>
      <c r="Y95" s="1"/>
      <c r="Z95" s="1"/>
    </row>
    <row r="96" spans="1:26" ht="136.5" customHeight="1" thickBot="1" x14ac:dyDescent="0.3">
      <c r="A96" s="1"/>
      <c r="B96" s="1340" t="s">
        <v>757</v>
      </c>
      <c r="C96" s="1257"/>
      <c r="D96" s="1257"/>
      <c r="E96" s="1257"/>
      <c r="F96" s="1257"/>
      <c r="G96" s="1257"/>
      <c r="H96" s="1257"/>
      <c r="I96" s="1257"/>
      <c r="J96" s="1257"/>
      <c r="K96" s="1257"/>
      <c r="L96" s="1257"/>
      <c r="M96" s="1257"/>
      <c r="N96" s="1257"/>
      <c r="O96" s="1257"/>
      <c r="P96" s="1257"/>
      <c r="Q96" s="1257"/>
      <c r="R96" s="1257"/>
      <c r="S96" s="1257"/>
      <c r="T96" s="1258"/>
      <c r="U96" s="1"/>
      <c r="V96" s="1"/>
      <c r="W96" s="1"/>
      <c r="X96" s="1"/>
      <c r="Y96" s="1"/>
      <c r="Z96" s="1"/>
    </row>
    <row r="97" spans="1:26" ht="14.25" customHeight="1" thickBot="1" x14ac:dyDescent="0.3">
      <c r="A97" s="1"/>
      <c r="B97" s="250"/>
      <c r="C97" s="227"/>
      <c r="D97" s="439"/>
      <c r="E97" s="439"/>
      <c r="F97" s="439"/>
      <c r="G97" s="439"/>
      <c r="H97" s="227"/>
      <c r="I97" s="227"/>
      <c r="J97" s="227"/>
      <c r="K97" s="227"/>
      <c r="L97" s="227"/>
      <c r="M97" s="227"/>
      <c r="N97" s="227"/>
      <c r="O97" s="227"/>
      <c r="P97" s="227"/>
      <c r="Q97" s="227"/>
      <c r="R97" s="227"/>
      <c r="S97" s="227"/>
      <c r="T97" s="1"/>
      <c r="U97" s="1"/>
      <c r="V97" s="1"/>
      <c r="W97" s="1"/>
      <c r="X97" s="1"/>
      <c r="Y97" s="1"/>
      <c r="Z97" s="1"/>
    </row>
    <row r="98" spans="1:26" ht="14.25" customHeight="1" x14ac:dyDescent="0.25">
      <c r="A98" s="1"/>
      <c r="B98" s="1"/>
      <c r="C98" s="1"/>
      <c r="D98" s="335"/>
      <c r="E98" s="335"/>
      <c r="F98" s="335"/>
      <c r="G98" s="335"/>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335"/>
      <c r="E99" s="335"/>
      <c r="F99" s="335"/>
      <c r="G99" s="335"/>
      <c r="H99" s="1"/>
      <c r="I99" s="1"/>
      <c r="J99" s="1"/>
      <c r="K99" s="1"/>
      <c r="L99" s="1"/>
      <c r="M99" s="1"/>
      <c r="N99" s="1"/>
      <c r="O99" s="1"/>
      <c r="P99" s="1"/>
      <c r="Q99" s="1"/>
      <c r="R99" s="1"/>
      <c r="S99" s="1"/>
      <c r="T99" s="1"/>
      <c r="U99" s="1"/>
      <c r="V99" s="1"/>
      <c r="W99" s="1"/>
      <c r="X99" s="1"/>
      <c r="Y99" s="1"/>
      <c r="Z99" s="1"/>
    </row>
    <row r="100" spans="1:26" ht="14.25" customHeight="1" x14ac:dyDescent="0.25">
      <c r="A100" s="1"/>
      <c r="B100" s="440"/>
      <c r="C100" s="1"/>
      <c r="D100" s="335"/>
      <c r="E100" s="335"/>
      <c r="F100" s="335"/>
      <c r="G100" s="335"/>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335"/>
      <c r="E101" s="335"/>
      <c r="F101" s="335"/>
      <c r="G101" s="335"/>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335"/>
      <c r="E102" s="335"/>
      <c r="F102" s="335"/>
      <c r="G102" s="335"/>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335"/>
      <c r="E103" s="335"/>
      <c r="F103" s="335"/>
      <c r="G103" s="335"/>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335"/>
      <c r="E104" s="335"/>
      <c r="F104" s="335"/>
      <c r="G104" s="335"/>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335"/>
      <c r="E105" s="335"/>
      <c r="F105" s="335"/>
      <c r="G105" s="335"/>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335"/>
      <c r="E106" s="335"/>
      <c r="F106" s="335"/>
      <c r="G106" s="335"/>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335"/>
      <c r="E107" s="335"/>
      <c r="F107" s="335"/>
      <c r="G107" s="335"/>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335"/>
      <c r="E108" s="335"/>
      <c r="F108" s="335"/>
      <c r="G108" s="335"/>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335"/>
      <c r="E109" s="335"/>
      <c r="F109" s="335"/>
      <c r="G109" s="335"/>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335"/>
      <c r="E110" s="335"/>
      <c r="F110" s="335"/>
      <c r="G110" s="335"/>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335"/>
      <c r="E111" s="335"/>
      <c r="F111" s="335"/>
      <c r="G111" s="335"/>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335"/>
      <c r="E112" s="335"/>
      <c r="F112" s="335"/>
      <c r="G112" s="335"/>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335"/>
      <c r="E113" s="335"/>
      <c r="F113" s="335"/>
      <c r="G113" s="335"/>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335"/>
      <c r="E114" s="335"/>
      <c r="F114" s="335"/>
      <c r="G114" s="335"/>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335"/>
      <c r="E115" s="335"/>
      <c r="F115" s="335"/>
      <c r="G115" s="335"/>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335"/>
      <c r="E116" s="335"/>
      <c r="F116" s="335"/>
      <c r="G116" s="335"/>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335"/>
      <c r="E117" s="335"/>
      <c r="F117" s="335"/>
      <c r="G117" s="335"/>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335"/>
      <c r="E118" s="335"/>
      <c r="F118" s="335"/>
      <c r="G118" s="335"/>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335"/>
      <c r="E119" s="335"/>
      <c r="F119" s="335"/>
      <c r="G119" s="335"/>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335"/>
      <c r="E120" s="335"/>
      <c r="F120" s="335"/>
      <c r="G120" s="335"/>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335"/>
      <c r="E121" s="335"/>
      <c r="F121" s="335"/>
      <c r="G121" s="335"/>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335"/>
      <c r="E122" s="335"/>
      <c r="F122" s="335"/>
      <c r="G122" s="335"/>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335"/>
      <c r="E123" s="335"/>
      <c r="F123" s="335"/>
      <c r="G123" s="335"/>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335"/>
      <c r="E124" s="335"/>
      <c r="F124" s="335"/>
      <c r="G124" s="335"/>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335"/>
      <c r="E125" s="335"/>
      <c r="F125" s="335"/>
      <c r="G125" s="335"/>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335"/>
      <c r="E126" s="335"/>
      <c r="F126" s="335"/>
      <c r="G126" s="335"/>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335"/>
      <c r="E127" s="335"/>
      <c r="F127" s="335"/>
      <c r="G127" s="335"/>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335"/>
      <c r="E128" s="335"/>
      <c r="F128" s="335"/>
      <c r="G128" s="335"/>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335"/>
      <c r="E129" s="335"/>
      <c r="F129" s="335"/>
      <c r="G129" s="335"/>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335"/>
      <c r="E130" s="335"/>
      <c r="F130" s="335"/>
      <c r="G130" s="335"/>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335"/>
      <c r="E131" s="335"/>
      <c r="F131" s="335"/>
      <c r="G131" s="335"/>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335"/>
      <c r="E132" s="335"/>
      <c r="F132" s="335"/>
      <c r="G132" s="335"/>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335"/>
      <c r="E133" s="335"/>
      <c r="F133" s="335"/>
      <c r="G133" s="335"/>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335"/>
      <c r="E134" s="335"/>
      <c r="F134" s="335"/>
      <c r="G134" s="335"/>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335"/>
      <c r="E135" s="335"/>
      <c r="F135" s="335"/>
      <c r="G135" s="335"/>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335"/>
      <c r="E136" s="335"/>
      <c r="F136" s="335"/>
      <c r="G136" s="335"/>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335"/>
      <c r="E137" s="335"/>
      <c r="F137" s="335"/>
      <c r="G137" s="335"/>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335"/>
      <c r="E138" s="335"/>
      <c r="F138" s="335"/>
      <c r="G138" s="335"/>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335"/>
      <c r="E139" s="335"/>
      <c r="F139" s="335"/>
      <c r="G139" s="335"/>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335"/>
      <c r="E140" s="335"/>
      <c r="F140" s="335"/>
      <c r="G140" s="335"/>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335"/>
      <c r="E141" s="335"/>
      <c r="F141" s="335"/>
      <c r="G141" s="335"/>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335"/>
      <c r="E142" s="335"/>
      <c r="F142" s="335"/>
      <c r="G142" s="335"/>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335"/>
      <c r="E143" s="335"/>
      <c r="F143" s="335"/>
      <c r="G143" s="335"/>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335"/>
      <c r="E144" s="335"/>
      <c r="F144" s="335"/>
      <c r="G144" s="335"/>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335"/>
      <c r="E145" s="335"/>
      <c r="F145" s="335"/>
      <c r="G145" s="335"/>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335"/>
      <c r="E146" s="335"/>
      <c r="F146" s="335"/>
      <c r="G146" s="335"/>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335"/>
      <c r="E147" s="335"/>
      <c r="F147" s="335"/>
      <c r="G147" s="335"/>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335"/>
      <c r="E148" s="335"/>
      <c r="F148" s="335"/>
      <c r="G148" s="335"/>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335"/>
      <c r="E149" s="335"/>
      <c r="F149" s="335"/>
      <c r="G149" s="335"/>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335"/>
      <c r="E150" s="335"/>
      <c r="F150" s="335"/>
      <c r="G150" s="335"/>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335"/>
      <c r="E151" s="335"/>
      <c r="F151" s="335"/>
      <c r="G151" s="335"/>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335"/>
      <c r="E152" s="335"/>
      <c r="F152" s="335"/>
      <c r="G152" s="335"/>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335"/>
      <c r="E153" s="335"/>
      <c r="F153" s="335"/>
      <c r="G153" s="335"/>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335"/>
      <c r="E154" s="335"/>
      <c r="F154" s="335"/>
      <c r="G154" s="335"/>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335"/>
      <c r="E155" s="335"/>
      <c r="F155" s="335"/>
      <c r="G155" s="335"/>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335"/>
      <c r="E156" s="335"/>
      <c r="F156" s="335"/>
      <c r="G156" s="335"/>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335"/>
      <c r="E157" s="335"/>
      <c r="F157" s="335"/>
      <c r="G157" s="335"/>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335"/>
      <c r="E158" s="335"/>
      <c r="F158" s="335"/>
      <c r="G158" s="335"/>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335"/>
      <c r="E159" s="335"/>
      <c r="F159" s="335"/>
      <c r="G159" s="335"/>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335"/>
      <c r="E160" s="335"/>
      <c r="F160" s="335"/>
      <c r="G160" s="335"/>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335"/>
      <c r="E161" s="335"/>
      <c r="F161" s="335"/>
      <c r="G161" s="335"/>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335"/>
      <c r="E162" s="335"/>
      <c r="F162" s="335"/>
      <c r="G162" s="335"/>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335"/>
      <c r="E163" s="335"/>
      <c r="F163" s="335"/>
      <c r="G163" s="335"/>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335"/>
      <c r="E164" s="335"/>
      <c r="F164" s="335"/>
      <c r="G164" s="335"/>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335"/>
      <c r="E165" s="335"/>
      <c r="F165" s="335"/>
      <c r="G165" s="335"/>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335"/>
      <c r="E166" s="335"/>
      <c r="F166" s="335"/>
      <c r="G166" s="335"/>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335"/>
      <c r="E167" s="335"/>
      <c r="F167" s="335"/>
      <c r="G167" s="335"/>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335"/>
      <c r="E168" s="335"/>
      <c r="F168" s="335"/>
      <c r="G168" s="335"/>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335"/>
      <c r="E169" s="335"/>
      <c r="F169" s="335"/>
      <c r="G169" s="335"/>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335"/>
      <c r="E170" s="335"/>
      <c r="F170" s="335"/>
      <c r="G170" s="335"/>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335"/>
      <c r="E171" s="335"/>
      <c r="F171" s="335"/>
      <c r="G171" s="335"/>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335"/>
      <c r="E172" s="335"/>
      <c r="F172" s="335"/>
      <c r="G172" s="335"/>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335"/>
      <c r="E173" s="335"/>
      <c r="F173" s="335"/>
      <c r="G173" s="335"/>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335"/>
      <c r="E174" s="335"/>
      <c r="F174" s="335"/>
      <c r="G174" s="335"/>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335"/>
      <c r="E175" s="335"/>
      <c r="F175" s="335"/>
      <c r="G175" s="335"/>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335"/>
      <c r="E176" s="335"/>
      <c r="F176" s="335"/>
      <c r="G176" s="335"/>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335"/>
      <c r="E177" s="335"/>
      <c r="F177" s="335"/>
      <c r="G177" s="335"/>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335"/>
      <c r="E178" s="335"/>
      <c r="F178" s="335"/>
      <c r="G178" s="335"/>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335"/>
      <c r="E179" s="335"/>
      <c r="F179" s="335"/>
      <c r="G179" s="335"/>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335"/>
      <c r="E180" s="335"/>
      <c r="F180" s="335"/>
      <c r="G180" s="335"/>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335"/>
      <c r="E181" s="335"/>
      <c r="F181" s="335"/>
      <c r="G181" s="335"/>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335"/>
      <c r="E182" s="335"/>
      <c r="F182" s="335"/>
      <c r="G182" s="335"/>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335"/>
      <c r="E183" s="335"/>
      <c r="F183" s="335"/>
      <c r="G183" s="335"/>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335"/>
      <c r="E184" s="335"/>
      <c r="F184" s="335"/>
      <c r="G184" s="335"/>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335"/>
      <c r="E185" s="335"/>
      <c r="F185" s="335"/>
      <c r="G185" s="335"/>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335"/>
      <c r="E186" s="335"/>
      <c r="F186" s="335"/>
      <c r="G186" s="335"/>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335"/>
      <c r="E187" s="335"/>
      <c r="F187" s="335"/>
      <c r="G187" s="335"/>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335"/>
      <c r="E188" s="335"/>
      <c r="F188" s="335"/>
      <c r="G188" s="335"/>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335"/>
      <c r="E189" s="335"/>
      <c r="F189" s="335"/>
      <c r="G189" s="335"/>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335"/>
      <c r="E190" s="335"/>
      <c r="F190" s="335"/>
      <c r="G190" s="335"/>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335"/>
      <c r="E191" s="335"/>
      <c r="F191" s="335"/>
      <c r="G191" s="335"/>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335"/>
      <c r="E192" s="335"/>
      <c r="F192" s="335"/>
      <c r="G192" s="335"/>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335"/>
      <c r="E193" s="335"/>
      <c r="F193" s="335"/>
      <c r="G193" s="335"/>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335"/>
      <c r="E194" s="335"/>
      <c r="F194" s="335"/>
      <c r="G194" s="335"/>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335"/>
      <c r="E195" s="335"/>
      <c r="F195" s="335"/>
      <c r="G195" s="335"/>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335"/>
      <c r="E196" s="335"/>
      <c r="F196" s="335"/>
      <c r="G196" s="335"/>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335"/>
      <c r="E197" s="335"/>
      <c r="F197" s="335"/>
      <c r="G197" s="335"/>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335"/>
      <c r="E198" s="335"/>
      <c r="F198" s="335"/>
      <c r="G198" s="335"/>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335"/>
      <c r="E199" s="335"/>
      <c r="F199" s="335"/>
      <c r="G199" s="335"/>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335"/>
      <c r="E200" s="335"/>
      <c r="F200" s="335"/>
      <c r="G200" s="335"/>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335"/>
      <c r="E201" s="335"/>
      <c r="F201" s="335"/>
      <c r="G201" s="335"/>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335"/>
      <c r="E202" s="335"/>
      <c r="F202" s="335"/>
      <c r="G202" s="335"/>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335"/>
      <c r="E203" s="335"/>
      <c r="F203" s="335"/>
      <c r="G203" s="335"/>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335"/>
      <c r="E204" s="335"/>
      <c r="F204" s="335"/>
      <c r="G204" s="335"/>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335"/>
      <c r="E205" s="335"/>
      <c r="F205" s="335"/>
      <c r="G205" s="335"/>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335"/>
      <c r="E206" s="335"/>
      <c r="F206" s="335"/>
      <c r="G206" s="335"/>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335"/>
      <c r="E207" s="335"/>
      <c r="F207" s="335"/>
      <c r="G207" s="335"/>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335"/>
      <c r="E208" s="335"/>
      <c r="F208" s="335"/>
      <c r="G208" s="335"/>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335"/>
      <c r="E209" s="335"/>
      <c r="F209" s="335"/>
      <c r="G209" s="335"/>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335"/>
      <c r="E210" s="335"/>
      <c r="F210" s="335"/>
      <c r="G210" s="335"/>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335"/>
      <c r="E211" s="335"/>
      <c r="F211" s="335"/>
      <c r="G211" s="335"/>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335"/>
      <c r="E212" s="335"/>
      <c r="F212" s="335"/>
      <c r="G212" s="335"/>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335"/>
      <c r="E213" s="335"/>
      <c r="F213" s="335"/>
      <c r="G213" s="335"/>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335"/>
      <c r="E214" s="335"/>
      <c r="F214" s="335"/>
      <c r="G214" s="335"/>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335"/>
      <c r="E215" s="335"/>
      <c r="F215" s="335"/>
      <c r="G215" s="335"/>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335"/>
      <c r="E216" s="335"/>
      <c r="F216" s="335"/>
      <c r="G216" s="335"/>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335"/>
      <c r="E217" s="335"/>
      <c r="F217" s="335"/>
      <c r="G217" s="335"/>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335"/>
      <c r="E218" s="335"/>
      <c r="F218" s="335"/>
      <c r="G218" s="335"/>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335"/>
      <c r="E219" s="335"/>
      <c r="F219" s="335"/>
      <c r="G219" s="335"/>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335"/>
      <c r="E220" s="335"/>
      <c r="F220" s="335"/>
      <c r="G220" s="335"/>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335"/>
      <c r="E221" s="335"/>
      <c r="F221" s="335"/>
      <c r="G221" s="335"/>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335"/>
      <c r="E222" s="335"/>
      <c r="F222" s="335"/>
      <c r="G222" s="335"/>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335"/>
      <c r="E223" s="335"/>
      <c r="F223" s="335"/>
      <c r="G223" s="335"/>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335"/>
      <c r="E224" s="335"/>
      <c r="F224" s="335"/>
      <c r="G224" s="335"/>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335"/>
      <c r="E225" s="335"/>
      <c r="F225" s="335"/>
      <c r="G225" s="335"/>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335"/>
      <c r="E226" s="335"/>
      <c r="F226" s="335"/>
      <c r="G226" s="335"/>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335"/>
      <c r="E227" s="335"/>
      <c r="F227" s="335"/>
      <c r="G227" s="335"/>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335"/>
      <c r="E228" s="335"/>
      <c r="F228" s="335"/>
      <c r="G228" s="335"/>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335"/>
      <c r="E229" s="335"/>
      <c r="F229" s="335"/>
      <c r="G229" s="335"/>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335"/>
      <c r="E230" s="335"/>
      <c r="F230" s="335"/>
      <c r="G230" s="335"/>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335"/>
      <c r="E231" s="335"/>
      <c r="F231" s="335"/>
      <c r="G231" s="335"/>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335"/>
      <c r="E232" s="335"/>
      <c r="F232" s="335"/>
      <c r="G232" s="335"/>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335"/>
      <c r="E233" s="335"/>
      <c r="F233" s="335"/>
      <c r="G233" s="335"/>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335"/>
      <c r="E234" s="335"/>
      <c r="F234" s="335"/>
      <c r="G234" s="335"/>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335"/>
      <c r="E235" s="335"/>
      <c r="F235" s="335"/>
      <c r="G235" s="335"/>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335"/>
      <c r="E236" s="335"/>
      <c r="F236" s="335"/>
      <c r="G236" s="335"/>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335"/>
      <c r="E237" s="335"/>
      <c r="F237" s="335"/>
      <c r="G237" s="335"/>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335"/>
      <c r="E238" s="335"/>
      <c r="F238" s="335"/>
      <c r="G238" s="335"/>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335"/>
      <c r="E239" s="335"/>
      <c r="F239" s="335"/>
      <c r="G239" s="335"/>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335"/>
      <c r="E240" s="335"/>
      <c r="F240" s="335"/>
      <c r="G240" s="335"/>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335"/>
      <c r="E241" s="335"/>
      <c r="F241" s="335"/>
      <c r="G241" s="335"/>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335"/>
      <c r="E242" s="335"/>
      <c r="F242" s="335"/>
      <c r="G242" s="335"/>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335"/>
      <c r="E243" s="335"/>
      <c r="F243" s="335"/>
      <c r="G243" s="335"/>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335"/>
      <c r="E244" s="335"/>
      <c r="F244" s="335"/>
      <c r="G244" s="335"/>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335"/>
      <c r="E245" s="335"/>
      <c r="F245" s="335"/>
      <c r="G245" s="335"/>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335"/>
      <c r="E246" s="335"/>
      <c r="F246" s="335"/>
      <c r="G246" s="335"/>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335"/>
      <c r="E247" s="335"/>
      <c r="F247" s="335"/>
      <c r="G247" s="335"/>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335"/>
      <c r="E248" s="335"/>
      <c r="F248" s="335"/>
      <c r="G248" s="335"/>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335"/>
      <c r="E249" s="335"/>
      <c r="F249" s="335"/>
      <c r="G249" s="335"/>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335"/>
      <c r="E250" s="335"/>
      <c r="F250" s="335"/>
      <c r="G250" s="335"/>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335"/>
      <c r="E251" s="335"/>
      <c r="F251" s="335"/>
      <c r="G251" s="335"/>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335"/>
      <c r="E252" s="335"/>
      <c r="F252" s="335"/>
      <c r="G252" s="335"/>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335"/>
      <c r="E253" s="335"/>
      <c r="F253" s="335"/>
      <c r="G253" s="335"/>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335"/>
      <c r="E254" s="335"/>
      <c r="F254" s="335"/>
      <c r="G254" s="335"/>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335"/>
      <c r="E255" s="335"/>
      <c r="F255" s="335"/>
      <c r="G255" s="335"/>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335"/>
      <c r="E256" s="335"/>
      <c r="F256" s="335"/>
      <c r="G256" s="335"/>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335"/>
      <c r="E257" s="335"/>
      <c r="F257" s="335"/>
      <c r="G257" s="335"/>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335"/>
      <c r="E258" s="335"/>
      <c r="F258" s="335"/>
      <c r="G258" s="335"/>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335"/>
      <c r="E259" s="335"/>
      <c r="F259" s="335"/>
      <c r="G259" s="335"/>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335"/>
      <c r="E260" s="335"/>
      <c r="F260" s="335"/>
      <c r="G260" s="335"/>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335"/>
      <c r="E261" s="335"/>
      <c r="F261" s="335"/>
      <c r="G261" s="335"/>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335"/>
      <c r="E262" s="335"/>
      <c r="F262" s="335"/>
      <c r="G262" s="335"/>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335"/>
      <c r="E263" s="335"/>
      <c r="F263" s="335"/>
      <c r="G263" s="335"/>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335"/>
      <c r="E264" s="335"/>
      <c r="F264" s="335"/>
      <c r="G264" s="335"/>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335"/>
      <c r="E265" s="335"/>
      <c r="F265" s="335"/>
      <c r="G265" s="335"/>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335"/>
      <c r="E266" s="335"/>
      <c r="F266" s="335"/>
      <c r="G266" s="335"/>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335"/>
      <c r="E267" s="335"/>
      <c r="F267" s="335"/>
      <c r="G267" s="335"/>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335"/>
      <c r="E268" s="335"/>
      <c r="F268" s="335"/>
      <c r="G268" s="335"/>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335"/>
      <c r="E269" s="335"/>
      <c r="F269" s="335"/>
      <c r="G269" s="335"/>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335"/>
      <c r="E270" s="335"/>
      <c r="F270" s="335"/>
      <c r="G270" s="335"/>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335"/>
      <c r="E271" s="335"/>
      <c r="F271" s="335"/>
      <c r="G271" s="335"/>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335"/>
      <c r="E272" s="335"/>
      <c r="F272" s="335"/>
      <c r="G272" s="335"/>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335"/>
      <c r="E273" s="335"/>
      <c r="F273" s="335"/>
      <c r="G273" s="335"/>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335"/>
      <c r="E274" s="335"/>
      <c r="F274" s="335"/>
      <c r="G274" s="335"/>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335"/>
      <c r="E275" s="335"/>
      <c r="F275" s="335"/>
      <c r="G275" s="335"/>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335"/>
      <c r="E276" s="335"/>
      <c r="F276" s="335"/>
      <c r="G276" s="335"/>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335"/>
      <c r="E277" s="335"/>
      <c r="F277" s="335"/>
      <c r="G277" s="335"/>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335"/>
      <c r="E278" s="335"/>
      <c r="F278" s="335"/>
      <c r="G278" s="335"/>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335"/>
      <c r="E279" s="335"/>
      <c r="F279" s="335"/>
      <c r="G279" s="335"/>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335"/>
      <c r="E280" s="335"/>
      <c r="F280" s="335"/>
      <c r="G280" s="335"/>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335"/>
      <c r="E281" s="335"/>
      <c r="F281" s="335"/>
      <c r="G281" s="335"/>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335"/>
      <c r="E282" s="335"/>
      <c r="F282" s="335"/>
      <c r="G282" s="335"/>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335"/>
      <c r="E283" s="335"/>
      <c r="F283" s="335"/>
      <c r="G283" s="335"/>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335"/>
      <c r="E284" s="335"/>
      <c r="F284" s="335"/>
      <c r="G284" s="335"/>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335"/>
      <c r="E285" s="335"/>
      <c r="F285" s="335"/>
      <c r="G285" s="335"/>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335"/>
      <c r="E286" s="335"/>
      <c r="F286" s="335"/>
      <c r="G286" s="335"/>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335"/>
      <c r="E287" s="335"/>
      <c r="F287" s="335"/>
      <c r="G287" s="335"/>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335"/>
      <c r="E288" s="335"/>
      <c r="F288" s="335"/>
      <c r="G288" s="335"/>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335"/>
      <c r="E289" s="335"/>
      <c r="F289" s="335"/>
      <c r="G289" s="335"/>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335"/>
      <c r="E290" s="335"/>
      <c r="F290" s="335"/>
      <c r="G290" s="335"/>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335"/>
      <c r="E291" s="335"/>
      <c r="F291" s="335"/>
      <c r="G291" s="335"/>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335"/>
      <c r="E292" s="335"/>
      <c r="F292" s="335"/>
      <c r="G292" s="335"/>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335"/>
      <c r="E293" s="335"/>
      <c r="F293" s="335"/>
      <c r="G293" s="335"/>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335"/>
      <c r="E294" s="335"/>
      <c r="F294" s="335"/>
      <c r="G294" s="335"/>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335"/>
      <c r="E295" s="335"/>
      <c r="F295" s="335"/>
      <c r="G295" s="335"/>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335"/>
      <c r="E296" s="335"/>
      <c r="F296" s="335"/>
      <c r="G296" s="335"/>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335"/>
      <c r="E297" s="335"/>
      <c r="F297" s="335"/>
      <c r="G297" s="335"/>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335"/>
      <c r="E298" s="335"/>
      <c r="F298" s="335"/>
      <c r="G298" s="335"/>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335"/>
      <c r="E299" s="335"/>
      <c r="F299" s="335"/>
      <c r="G299" s="335"/>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335"/>
      <c r="E300" s="335"/>
      <c r="F300" s="335"/>
      <c r="G300" s="335"/>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335"/>
      <c r="E301" s="335"/>
      <c r="F301" s="335"/>
      <c r="G301" s="335"/>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335"/>
      <c r="E302" s="335"/>
      <c r="F302" s="335"/>
      <c r="G302" s="335"/>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335"/>
      <c r="E303" s="335"/>
      <c r="F303" s="335"/>
      <c r="G303" s="335"/>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335"/>
      <c r="E304" s="335"/>
      <c r="F304" s="335"/>
      <c r="G304" s="335"/>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335"/>
      <c r="E305" s="335"/>
      <c r="F305" s="335"/>
      <c r="G305" s="335"/>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335"/>
      <c r="E306" s="335"/>
      <c r="F306" s="335"/>
      <c r="G306" s="335"/>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335"/>
      <c r="E307" s="335"/>
      <c r="F307" s="335"/>
      <c r="G307" s="335"/>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335"/>
      <c r="E308" s="335"/>
      <c r="F308" s="335"/>
      <c r="G308" s="335"/>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335"/>
      <c r="E309" s="335"/>
      <c r="F309" s="335"/>
      <c r="G309" s="335"/>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335"/>
      <c r="E310" s="335"/>
      <c r="F310" s="335"/>
      <c r="G310" s="335"/>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335"/>
      <c r="E311" s="335"/>
      <c r="F311" s="335"/>
      <c r="G311" s="335"/>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335"/>
      <c r="E312" s="335"/>
      <c r="F312" s="335"/>
      <c r="G312" s="335"/>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335"/>
      <c r="E313" s="335"/>
      <c r="F313" s="335"/>
      <c r="G313" s="335"/>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335"/>
      <c r="E314" s="335"/>
      <c r="F314" s="335"/>
      <c r="G314" s="335"/>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335"/>
      <c r="E315" s="335"/>
      <c r="F315" s="335"/>
      <c r="G315" s="335"/>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335"/>
      <c r="E316" s="335"/>
      <c r="F316" s="335"/>
      <c r="G316" s="335"/>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335"/>
      <c r="E317" s="335"/>
      <c r="F317" s="335"/>
      <c r="G317" s="335"/>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335"/>
      <c r="E318" s="335"/>
      <c r="F318" s="335"/>
      <c r="G318" s="335"/>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335"/>
      <c r="E319" s="335"/>
      <c r="F319" s="335"/>
      <c r="G319" s="335"/>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335"/>
      <c r="E320" s="335"/>
      <c r="F320" s="335"/>
      <c r="G320" s="335"/>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335"/>
      <c r="E321" s="335"/>
      <c r="F321" s="335"/>
      <c r="G321" s="335"/>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335"/>
      <c r="E322" s="335"/>
      <c r="F322" s="335"/>
      <c r="G322" s="335"/>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335"/>
      <c r="E323" s="335"/>
      <c r="F323" s="335"/>
      <c r="G323" s="335"/>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335"/>
      <c r="E324" s="335"/>
      <c r="F324" s="335"/>
      <c r="G324" s="335"/>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335"/>
      <c r="E325" s="335"/>
      <c r="F325" s="335"/>
      <c r="G325" s="335"/>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335"/>
      <c r="E326" s="335"/>
      <c r="F326" s="335"/>
      <c r="G326" s="335"/>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335"/>
      <c r="E327" s="335"/>
      <c r="F327" s="335"/>
      <c r="G327" s="335"/>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335"/>
      <c r="E328" s="335"/>
      <c r="F328" s="335"/>
      <c r="G328" s="335"/>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335"/>
      <c r="E329" s="335"/>
      <c r="F329" s="335"/>
      <c r="G329" s="335"/>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335"/>
      <c r="E330" s="335"/>
      <c r="F330" s="335"/>
      <c r="G330" s="335"/>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335"/>
      <c r="E331" s="335"/>
      <c r="F331" s="335"/>
      <c r="G331" s="335"/>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335"/>
      <c r="E332" s="335"/>
      <c r="F332" s="335"/>
      <c r="G332" s="335"/>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335"/>
      <c r="E333" s="335"/>
      <c r="F333" s="335"/>
      <c r="G333" s="335"/>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335"/>
      <c r="E334" s="335"/>
      <c r="F334" s="335"/>
      <c r="G334" s="335"/>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335"/>
      <c r="E335" s="335"/>
      <c r="F335" s="335"/>
      <c r="G335" s="335"/>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335"/>
      <c r="E336" s="335"/>
      <c r="F336" s="335"/>
      <c r="G336" s="335"/>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335"/>
      <c r="E337" s="335"/>
      <c r="F337" s="335"/>
      <c r="G337" s="335"/>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335"/>
      <c r="E338" s="335"/>
      <c r="F338" s="335"/>
      <c r="G338" s="335"/>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335"/>
      <c r="E339" s="335"/>
      <c r="F339" s="335"/>
      <c r="G339" s="335"/>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335"/>
      <c r="E340" s="335"/>
      <c r="F340" s="335"/>
      <c r="G340" s="335"/>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335"/>
      <c r="E341" s="335"/>
      <c r="F341" s="335"/>
      <c r="G341" s="335"/>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335"/>
      <c r="E342" s="335"/>
      <c r="F342" s="335"/>
      <c r="G342" s="335"/>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335"/>
      <c r="E343" s="335"/>
      <c r="F343" s="335"/>
      <c r="G343" s="335"/>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335"/>
      <c r="E344" s="335"/>
      <c r="F344" s="335"/>
      <c r="G344" s="335"/>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335"/>
      <c r="E345" s="335"/>
      <c r="F345" s="335"/>
      <c r="G345" s="335"/>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335"/>
      <c r="E346" s="335"/>
      <c r="F346" s="335"/>
      <c r="G346" s="335"/>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335"/>
      <c r="E347" s="335"/>
      <c r="F347" s="335"/>
      <c r="G347" s="335"/>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335"/>
      <c r="E348" s="335"/>
      <c r="F348" s="335"/>
      <c r="G348" s="335"/>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335"/>
      <c r="E349" s="335"/>
      <c r="F349" s="335"/>
      <c r="G349" s="335"/>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335"/>
      <c r="E350" s="335"/>
      <c r="F350" s="335"/>
      <c r="G350" s="335"/>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335"/>
      <c r="E351" s="335"/>
      <c r="F351" s="335"/>
      <c r="G351" s="335"/>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335"/>
      <c r="E352" s="335"/>
      <c r="F352" s="335"/>
      <c r="G352" s="335"/>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335"/>
      <c r="E353" s="335"/>
      <c r="F353" s="335"/>
      <c r="G353" s="335"/>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335"/>
      <c r="E354" s="335"/>
      <c r="F354" s="335"/>
      <c r="G354" s="335"/>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335"/>
      <c r="E355" s="335"/>
      <c r="F355" s="335"/>
      <c r="G355" s="335"/>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335"/>
      <c r="E356" s="335"/>
      <c r="F356" s="335"/>
      <c r="G356" s="335"/>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335"/>
      <c r="E357" s="335"/>
      <c r="F357" s="335"/>
      <c r="G357" s="335"/>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335"/>
      <c r="E358" s="335"/>
      <c r="F358" s="335"/>
      <c r="G358" s="335"/>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335"/>
      <c r="E359" s="335"/>
      <c r="F359" s="335"/>
      <c r="G359" s="335"/>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335"/>
      <c r="E360" s="335"/>
      <c r="F360" s="335"/>
      <c r="G360" s="335"/>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335"/>
      <c r="E361" s="335"/>
      <c r="F361" s="335"/>
      <c r="G361" s="335"/>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335"/>
      <c r="E362" s="335"/>
      <c r="F362" s="335"/>
      <c r="G362" s="335"/>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335"/>
      <c r="E363" s="335"/>
      <c r="F363" s="335"/>
      <c r="G363" s="335"/>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335"/>
      <c r="E364" s="335"/>
      <c r="F364" s="335"/>
      <c r="G364" s="335"/>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335"/>
      <c r="E365" s="335"/>
      <c r="F365" s="335"/>
      <c r="G365" s="335"/>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335"/>
      <c r="E366" s="335"/>
      <c r="F366" s="335"/>
      <c r="G366" s="335"/>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335"/>
      <c r="E367" s="335"/>
      <c r="F367" s="335"/>
      <c r="G367" s="335"/>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335"/>
      <c r="E368" s="335"/>
      <c r="F368" s="335"/>
      <c r="G368" s="335"/>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335"/>
      <c r="E369" s="335"/>
      <c r="F369" s="335"/>
      <c r="G369" s="335"/>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335"/>
      <c r="E370" s="335"/>
      <c r="F370" s="335"/>
      <c r="G370" s="335"/>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335"/>
      <c r="E371" s="335"/>
      <c r="F371" s="335"/>
      <c r="G371" s="335"/>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335"/>
      <c r="E372" s="335"/>
      <c r="F372" s="335"/>
      <c r="G372" s="335"/>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335"/>
      <c r="E373" s="335"/>
      <c r="F373" s="335"/>
      <c r="G373" s="335"/>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335"/>
      <c r="E374" s="335"/>
      <c r="F374" s="335"/>
      <c r="G374" s="335"/>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335"/>
      <c r="E375" s="335"/>
      <c r="F375" s="335"/>
      <c r="G375" s="335"/>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335"/>
      <c r="E376" s="335"/>
      <c r="F376" s="335"/>
      <c r="G376" s="335"/>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335"/>
      <c r="E377" s="335"/>
      <c r="F377" s="335"/>
      <c r="G377" s="335"/>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335"/>
      <c r="E378" s="335"/>
      <c r="F378" s="335"/>
      <c r="G378" s="335"/>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335"/>
      <c r="E379" s="335"/>
      <c r="F379" s="335"/>
      <c r="G379" s="335"/>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335"/>
      <c r="E380" s="335"/>
      <c r="F380" s="335"/>
      <c r="G380" s="335"/>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335"/>
      <c r="E381" s="335"/>
      <c r="F381" s="335"/>
      <c r="G381" s="335"/>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335"/>
      <c r="E382" s="335"/>
      <c r="F382" s="335"/>
      <c r="G382" s="335"/>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335"/>
      <c r="E383" s="335"/>
      <c r="F383" s="335"/>
      <c r="G383" s="335"/>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335"/>
      <c r="E384" s="335"/>
      <c r="F384" s="335"/>
      <c r="G384" s="335"/>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335"/>
      <c r="E385" s="335"/>
      <c r="F385" s="335"/>
      <c r="G385" s="335"/>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335"/>
      <c r="E386" s="335"/>
      <c r="F386" s="335"/>
      <c r="G386" s="335"/>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335"/>
      <c r="E387" s="335"/>
      <c r="F387" s="335"/>
      <c r="G387" s="335"/>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335"/>
      <c r="E388" s="335"/>
      <c r="F388" s="335"/>
      <c r="G388" s="335"/>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335"/>
      <c r="E389" s="335"/>
      <c r="F389" s="335"/>
      <c r="G389" s="335"/>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335"/>
      <c r="E390" s="335"/>
      <c r="F390" s="335"/>
      <c r="G390" s="335"/>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335"/>
      <c r="E391" s="335"/>
      <c r="F391" s="335"/>
      <c r="G391" s="335"/>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335"/>
      <c r="E392" s="335"/>
      <c r="F392" s="335"/>
      <c r="G392" s="335"/>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335"/>
      <c r="E393" s="335"/>
      <c r="F393" s="335"/>
      <c r="G393" s="335"/>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335"/>
      <c r="E394" s="335"/>
      <c r="F394" s="335"/>
      <c r="G394" s="335"/>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335"/>
      <c r="E395" s="335"/>
      <c r="F395" s="335"/>
      <c r="G395" s="335"/>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335"/>
      <c r="E396" s="335"/>
      <c r="F396" s="335"/>
      <c r="G396" s="335"/>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335"/>
      <c r="E397" s="335"/>
      <c r="F397" s="335"/>
      <c r="G397" s="335"/>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335"/>
      <c r="E398" s="335"/>
      <c r="F398" s="335"/>
      <c r="G398" s="335"/>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335"/>
      <c r="E399" s="335"/>
      <c r="F399" s="335"/>
      <c r="G399" s="335"/>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335"/>
      <c r="E400" s="335"/>
      <c r="F400" s="335"/>
      <c r="G400" s="335"/>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335"/>
      <c r="E401" s="335"/>
      <c r="F401" s="335"/>
      <c r="G401" s="335"/>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335"/>
      <c r="E402" s="335"/>
      <c r="F402" s="335"/>
      <c r="G402" s="335"/>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335"/>
      <c r="E403" s="335"/>
      <c r="F403" s="335"/>
      <c r="G403" s="335"/>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335"/>
      <c r="E404" s="335"/>
      <c r="F404" s="335"/>
      <c r="G404" s="335"/>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335"/>
      <c r="E405" s="335"/>
      <c r="F405" s="335"/>
      <c r="G405" s="335"/>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335"/>
      <c r="E406" s="335"/>
      <c r="F406" s="335"/>
      <c r="G406" s="335"/>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335"/>
      <c r="E407" s="335"/>
      <c r="F407" s="335"/>
      <c r="G407" s="335"/>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335"/>
      <c r="E408" s="335"/>
      <c r="F408" s="335"/>
      <c r="G408" s="335"/>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335"/>
      <c r="E409" s="335"/>
      <c r="F409" s="335"/>
      <c r="G409" s="335"/>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335"/>
      <c r="E410" s="335"/>
      <c r="F410" s="335"/>
      <c r="G410" s="335"/>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335"/>
      <c r="E411" s="335"/>
      <c r="F411" s="335"/>
      <c r="G411" s="335"/>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335"/>
      <c r="E412" s="335"/>
      <c r="F412" s="335"/>
      <c r="G412" s="335"/>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335"/>
      <c r="E413" s="335"/>
      <c r="F413" s="335"/>
      <c r="G413" s="335"/>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335"/>
      <c r="E414" s="335"/>
      <c r="F414" s="335"/>
      <c r="G414" s="335"/>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335"/>
      <c r="E415" s="335"/>
      <c r="F415" s="335"/>
      <c r="G415" s="335"/>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335"/>
      <c r="E416" s="335"/>
      <c r="F416" s="335"/>
      <c r="G416" s="335"/>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335"/>
      <c r="E417" s="335"/>
      <c r="F417" s="335"/>
      <c r="G417" s="335"/>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335"/>
      <c r="E418" s="335"/>
      <c r="F418" s="335"/>
      <c r="G418" s="335"/>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335"/>
      <c r="E419" s="335"/>
      <c r="F419" s="335"/>
      <c r="G419" s="335"/>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335"/>
      <c r="E420" s="335"/>
      <c r="F420" s="335"/>
      <c r="G420" s="335"/>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335"/>
      <c r="E421" s="335"/>
      <c r="F421" s="335"/>
      <c r="G421" s="335"/>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335"/>
      <c r="E422" s="335"/>
      <c r="F422" s="335"/>
      <c r="G422" s="335"/>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335"/>
      <c r="E423" s="335"/>
      <c r="F423" s="335"/>
      <c r="G423" s="335"/>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335"/>
      <c r="E424" s="335"/>
      <c r="F424" s="335"/>
      <c r="G424" s="335"/>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335"/>
      <c r="E425" s="335"/>
      <c r="F425" s="335"/>
      <c r="G425" s="335"/>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335"/>
      <c r="E426" s="335"/>
      <c r="F426" s="335"/>
      <c r="G426" s="335"/>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335"/>
      <c r="E427" s="335"/>
      <c r="F427" s="335"/>
      <c r="G427" s="335"/>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335"/>
      <c r="E428" s="335"/>
      <c r="F428" s="335"/>
      <c r="G428" s="335"/>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335"/>
      <c r="E429" s="335"/>
      <c r="F429" s="335"/>
      <c r="G429" s="335"/>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335"/>
      <c r="E430" s="335"/>
      <c r="F430" s="335"/>
      <c r="G430" s="335"/>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335"/>
      <c r="E431" s="335"/>
      <c r="F431" s="335"/>
      <c r="G431" s="335"/>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335"/>
      <c r="E432" s="335"/>
      <c r="F432" s="335"/>
      <c r="G432" s="335"/>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335"/>
      <c r="E433" s="335"/>
      <c r="F433" s="335"/>
      <c r="G433" s="335"/>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335"/>
      <c r="E434" s="335"/>
      <c r="F434" s="335"/>
      <c r="G434" s="335"/>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335"/>
      <c r="E435" s="335"/>
      <c r="F435" s="335"/>
      <c r="G435" s="335"/>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335"/>
      <c r="E436" s="335"/>
      <c r="F436" s="335"/>
      <c r="G436" s="335"/>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335"/>
      <c r="E437" s="335"/>
      <c r="F437" s="335"/>
      <c r="G437" s="335"/>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335"/>
      <c r="E438" s="335"/>
      <c r="F438" s="335"/>
      <c r="G438" s="335"/>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335"/>
      <c r="E439" s="335"/>
      <c r="F439" s="335"/>
      <c r="G439" s="335"/>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335"/>
      <c r="E440" s="335"/>
      <c r="F440" s="335"/>
      <c r="G440" s="335"/>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335"/>
      <c r="E441" s="335"/>
      <c r="F441" s="335"/>
      <c r="G441" s="335"/>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335"/>
      <c r="E442" s="335"/>
      <c r="F442" s="335"/>
      <c r="G442" s="335"/>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335"/>
      <c r="E443" s="335"/>
      <c r="F443" s="335"/>
      <c r="G443" s="335"/>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335"/>
      <c r="E444" s="335"/>
      <c r="F444" s="335"/>
      <c r="G444" s="335"/>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335"/>
      <c r="E445" s="335"/>
      <c r="F445" s="335"/>
      <c r="G445" s="335"/>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335"/>
      <c r="E446" s="335"/>
      <c r="F446" s="335"/>
      <c r="G446" s="335"/>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335"/>
      <c r="E447" s="335"/>
      <c r="F447" s="335"/>
      <c r="G447" s="335"/>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335"/>
      <c r="E448" s="335"/>
      <c r="F448" s="335"/>
      <c r="G448" s="335"/>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335"/>
      <c r="E449" s="335"/>
      <c r="F449" s="335"/>
      <c r="G449" s="335"/>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335"/>
      <c r="E450" s="335"/>
      <c r="F450" s="335"/>
      <c r="G450" s="335"/>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335"/>
      <c r="E451" s="335"/>
      <c r="F451" s="335"/>
      <c r="G451" s="335"/>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335"/>
      <c r="E452" s="335"/>
      <c r="F452" s="335"/>
      <c r="G452" s="335"/>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335"/>
      <c r="E453" s="335"/>
      <c r="F453" s="335"/>
      <c r="G453" s="335"/>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335"/>
      <c r="E454" s="335"/>
      <c r="F454" s="335"/>
      <c r="G454" s="335"/>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335"/>
      <c r="E455" s="335"/>
      <c r="F455" s="335"/>
      <c r="G455" s="335"/>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335"/>
      <c r="E456" s="335"/>
      <c r="F456" s="335"/>
      <c r="G456" s="335"/>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335"/>
      <c r="E457" s="335"/>
      <c r="F457" s="335"/>
      <c r="G457" s="335"/>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335"/>
      <c r="E458" s="335"/>
      <c r="F458" s="335"/>
      <c r="G458" s="335"/>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335"/>
      <c r="E459" s="335"/>
      <c r="F459" s="335"/>
      <c r="G459" s="335"/>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335"/>
      <c r="E460" s="335"/>
      <c r="F460" s="335"/>
      <c r="G460" s="335"/>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335"/>
      <c r="E461" s="335"/>
      <c r="F461" s="335"/>
      <c r="G461" s="335"/>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335"/>
      <c r="E462" s="335"/>
      <c r="F462" s="335"/>
      <c r="G462" s="335"/>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335"/>
      <c r="E463" s="335"/>
      <c r="F463" s="335"/>
      <c r="G463" s="335"/>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335"/>
      <c r="E464" s="335"/>
      <c r="F464" s="335"/>
      <c r="G464" s="335"/>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335"/>
      <c r="E465" s="335"/>
      <c r="F465" s="335"/>
      <c r="G465" s="335"/>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335"/>
      <c r="E466" s="335"/>
      <c r="F466" s="335"/>
      <c r="G466" s="335"/>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335"/>
      <c r="E467" s="335"/>
      <c r="F467" s="335"/>
      <c r="G467" s="335"/>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335"/>
      <c r="E468" s="335"/>
      <c r="F468" s="335"/>
      <c r="G468" s="335"/>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335"/>
      <c r="E469" s="335"/>
      <c r="F469" s="335"/>
      <c r="G469" s="335"/>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335"/>
      <c r="E470" s="335"/>
      <c r="F470" s="335"/>
      <c r="G470" s="335"/>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335"/>
      <c r="E471" s="335"/>
      <c r="F471" s="335"/>
      <c r="G471" s="335"/>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335"/>
      <c r="E472" s="335"/>
      <c r="F472" s="335"/>
      <c r="G472" s="335"/>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335"/>
      <c r="E473" s="335"/>
      <c r="F473" s="335"/>
      <c r="G473" s="335"/>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335"/>
      <c r="E474" s="335"/>
      <c r="F474" s="335"/>
      <c r="G474" s="335"/>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335"/>
      <c r="E475" s="335"/>
      <c r="F475" s="335"/>
      <c r="G475" s="335"/>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335"/>
      <c r="E476" s="335"/>
      <c r="F476" s="335"/>
      <c r="G476" s="335"/>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335"/>
      <c r="E477" s="335"/>
      <c r="F477" s="335"/>
      <c r="G477" s="335"/>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335"/>
      <c r="E478" s="335"/>
      <c r="F478" s="335"/>
      <c r="G478" s="335"/>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335"/>
      <c r="E479" s="335"/>
      <c r="F479" s="335"/>
      <c r="G479" s="335"/>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335"/>
      <c r="E480" s="335"/>
      <c r="F480" s="335"/>
      <c r="G480" s="335"/>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335"/>
      <c r="E481" s="335"/>
      <c r="F481" s="335"/>
      <c r="G481" s="335"/>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335"/>
      <c r="E482" s="335"/>
      <c r="F482" s="335"/>
      <c r="G482" s="335"/>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335"/>
      <c r="E483" s="335"/>
      <c r="F483" s="335"/>
      <c r="G483" s="335"/>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335"/>
      <c r="E484" s="335"/>
      <c r="F484" s="335"/>
      <c r="G484" s="335"/>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335"/>
      <c r="E485" s="335"/>
      <c r="F485" s="335"/>
      <c r="G485" s="335"/>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335"/>
      <c r="E486" s="335"/>
      <c r="F486" s="335"/>
      <c r="G486" s="335"/>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335"/>
      <c r="E487" s="335"/>
      <c r="F487" s="335"/>
      <c r="G487" s="335"/>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335"/>
      <c r="E488" s="335"/>
      <c r="F488" s="335"/>
      <c r="G488" s="335"/>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335"/>
      <c r="E489" s="335"/>
      <c r="F489" s="335"/>
      <c r="G489" s="335"/>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335"/>
      <c r="E490" s="335"/>
      <c r="F490" s="335"/>
      <c r="G490" s="335"/>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335"/>
      <c r="E491" s="335"/>
      <c r="F491" s="335"/>
      <c r="G491" s="335"/>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335"/>
      <c r="E492" s="335"/>
      <c r="F492" s="335"/>
      <c r="G492" s="335"/>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335"/>
      <c r="E493" s="335"/>
      <c r="F493" s="335"/>
      <c r="G493" s="335"/>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335"/>
      <c r="E494" s="335"/>
      <c r="F494" s="335"/>
      <c r="G494" s="335"/>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335"/>
      <c r="E495" s="335"/>
      <c r="F495" s="335"/>
      <c r="G495" s="335"/>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335"/>
      <c r="E496" s="335"/>
      <c r="F496" s="335"/>
      <c r="G496" s="335"/>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335"/>
      <c r="E497" s="335"/>
      <c r="F497" s="335"/>
      <c r="G497" s="335"/>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335"/>
      <c r="E498" s="335"/>
      <c r="F498" s="335"/>
      <c r="G498" s="335"/>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335"/>
      <c r="E499" s="335"/>
      <c r="F499" s="335"/>
      <c r="G499" s="335"/>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335"/>
      <c r="E500" s="335"/>
      <c r="F500" s="335"/>
      <c r="G500" s="335"/>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335"/>
      <c r="E501" s="335"/>
      <c r="F501" s="335"/>
      <c r="G501" s="335"/>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335"/>
      <c r="E502" s="335"/>
      <c r="F502" s="335"/>
      <c r="G502" s="335"/>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335"/>
      <c r="E503" s="335"/>
      <c r="F503" s="335"/>
      <c r="G503" s="335"/>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335"/>
      <c r="E504" s="335"/>
      <c r="F504" s="335"/>
      <c r="G504" s="335"/>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335"/>
      <c r="E505" s="335"/>
      <c r="F505" s="335"/>
      <c r="G505" s="335"/>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335"/>
      <c r="E506" s="335"/>
      <c r="F506" s="335"/>
      <c r="G506" s="335"/>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335"/>
      <c r="E507" s="335"/>
      <c r="F507" s="335"/>
      <c r="G507" s="335"/>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335"/>
      <c r="E508" s="335"/>
      <c r="F508" s="335"/>
      <c r="G508" s="335"/>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335"/>
      <c r="E509" s="335"/>
      <c r="F509" s="335"/>
      <c r="G509" s="335"/>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335"/>
      <c r="E510" s="335"/>
      <c r="F510" s="335"/>
      <c r="G510" s="335"/>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335"/>
      <c r="E511" s="335"/>
      <c r="F511" s="335"/>
      <c r="G511" s="335"/>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335"/>
      <c r="E512" s="335"/>
      <c r="F512" s="335"/>
      <c r="G512" s="335"/>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335"/>
      <c r="E513" s="335"/>
      <c r="F513" s="335"/>
      <c r="G513" s="335"/>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335"/>
      <c r="E514" s="335"/>
      <c r="F514" s="335"/>
      <c r="G514" s="335"/>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335"/>
      <c r="E515" s="335"/>
      <c r="F515" s="335"/>
      <c r="G515" s="335"/>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335"/>
      <c r="E516" s="335"/>
      <c r="F516" s="335"/>
      <c r="G516" s="335"/>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335"/>
      <c r="E517" s="335"/>
      <c r="F517" s="335"/>
      <c r="G517" s="335"/>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335"/>
      <c r="E518" s="335"/>
      <c r="F518" s="335"/>
      <c r="G518" s="335"/>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335"/>
      <c r="E519" s="335"/>
      <c r="F519" s="335"/>
      <c r="G519" s="335"/>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335"/>
      <c r="E520" s="335"/>
      <c r="F520" s="335"/>
      <c r="G520" s="335"/>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335"/>
      <c r="E521" s="335"/>
      <c r="F521" s="335"/>
      <c r="G521" s="335"/>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335"/>
      <c r="E522" s="335"/>
      <c r="F522" s="335"/>
      <c r="G522" s="335"/>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335"/>
      <c r="E523" s="335"/>
      <c r="F523" s="335"/>
      <c r="G523" s="335"/>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335"/>
      <c r="E524" s="335"/>
      <c r="F524" s="335"/>
      <c r="G524" s="335"/>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335"/>
      <c r="E525" s="335"/>
      <c r="F525" s="335"/>
      <c r="G525" s="335"/>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335"/>
      <c r="E526" s="335"/>
      <c r="F526" s="335"/>
      <c r="G526" s="335"/>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335"/>
      <c r="E527" s="335"/>
      <c r="F527" s="335"/>
      <c r="G527" s="335"/>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335"/>
      <c r="E528" s="335"/>
      <c r="F528" s="335"/>
      <c r="G528" s="335"/>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335"/>
      <c r="E529" s="335"/>
      <c r="F529" s="335"/>
      <c r="G529" s="335"/>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335"/>
      <c r="E530" s="335"/>
      <c r="F530" s="335"/>
      <c r="G530" s="335"/>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335"/>
      <c r="E531" s="335"/>
      <c r="F531" s="335"/>
      <c r="G531" s="335"/>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335"/>
      <c r="E532" s="335"/>
      <c r="F532" s="335"/>
      <c r="G532" s="335"/>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335"/>
      <c r="E533" s="335"/>
      <c r="F533" s="335"/>
      <c r="G533" s="335"/>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335"/>
      <c r="E534" s="335"/>
      <c r="F534" s="335"/>
      <c r="G534" s="335"/>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335"/>
      <c r="E535" s="335"/>
      <c r="F535" s="335"/>
      <c r="G535" s="335"/>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335"/>
      <c r="E536" s="335"/>
      <c r="F536" s="335"/>
      <c r="G536" s="335"/>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335"/>
      <c r="E537" s="335"/>
      <c r="F537" s="335"/>
      <c r="G537" s="335"/>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335"/>
      <c r="E538" s="335"/>
      <c r="F538" s="335"/>
      <c r="G538" s="335"/>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335"/>
      <c r="E539" s="335"/>
      <c r="F539" s="335"/>
      <c r="G539" s="335"/>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335"/>
      <c r="E540" s="335"/>
      <c r="F540" s="335"/>
      <c r="G540" s="335"/>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335"/>
      <c r="E541" s="335"/>
      <c r="F541" s="335"/>
      <c r="G541" s="335"/>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335"/>
      <c r="E542" s="335"/>
      <c r="F542" s="335"/>
      <c r="G542" s="335"/>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335"/>
      <c r="E543" s="335"/>
      <c r="F543" s="335"/>
      <c r="G543" s="335"/>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335"/>
      <c r="E544" s="335"/>
      <c r="F544" s="335"/>
      <c r="G544" s="335"/>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335"/>
      <c r="E545" s="335"/>
      <c r="F545" s="335"/>
      <c r="G545" s="335"/>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335"/>
      <c r="E546" s="335"/>
      <c r="F546" s="335"/>
      <c r="G546" s="335"/>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335"/>
      <c r="E547" s="335"/>
      <c r="F547" s="335"/>
      <c r="G547" s="335"/>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335"/>
      <c r="E548" s="335"/>
      <c r="F548" s="335"/>
      <c r="G548" s="335"/>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335"/>
      <c r="E549" s="335"/>
      <c r="F549" s="335"/>
      <c r="G549" s="335"/>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335"/>
      <c r="E550" s="335"/>
      <c r="F550" s="335"/>
      <c r="G550" s="335"/>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335"/>
      <c r="E551" s="335"/>
      <c r="F551" s="335"/>
      <c r="G551" s="335"/>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335"/>
      <c r="E552" s="335"/>
      <c r="F552" s="335"/>
      <c r="G552" s="335"/>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335"/>
      <c r="E553" s="335"/>
      <c r="F553" s="335"/>
      <c r="G553" s="335"/>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335"/>
      <c r="E554" s="335"/>
      <c r="F554" s="335"/>
      <c r="G554" s="335"/>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335"/>
      <c r="E555" s="335"/>
      <c r="F555" s="335"/>
      <c r="G555" s="335"/>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335"/>
      <c r="E556" s="335"/>
      <c r="F556" s="335"/>
      <c r="G556" s="335"/>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335"/>
      <c r="E557" s="335"/>
      <c r="F557" s="335"/>
      <c r="G557" s="335"/>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335"/>
      <c r="E558" s="335"/>
      <c r="F558" s="335"/>
      <c r="G558" s="335"/>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335"/>
      <c r="E559" s="335"/>
      <c r="F559" s="335"/>
      <c r="G559" s="335"/>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335"/>
      <c r="E560" s="335"/>
      <c r="F560" s="335"/>
      <c r="G560" s="335"/>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335"/>
      <c r="E561" s="335"/>
      <c r="F561" s="335"/>
      <c r="G561" s="335"/>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335"/>
      <c r="E562" s="335"/>
      <c r="F562" s="335"/>
      <c r="G562" s="335"/>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335"/>
      <c r="E563" s="335"/>
      <c r="F563" s="335"/>
      <c r="G563" s="335"/>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335"/>
      <c r="E564" s="335"/>
      <c r="F564" s="335"/>
      <c r="G564" s="335"/>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335"/>
      <c r="E565" s="335"/>
      <c r="F565" s="335"/>
      <c r="G565" s="335"/>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335"/>
      <c r="E566" s="335"/>
      <c r="F566" s="335"/>
      <c r="G566" s="335"/>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335"/>
      <c r="E567" s="335"/>
      <c r="F567" s="335"/>
      <c r="G567" s="335"/>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335"/>
      <c r="E568" s="335"/>
      <c r="F568" s="335"/>
      <c r="G568" s="335"/>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335"/>
      <c r="E569" s="335"/>
      <c r="F569" s="335"/>
      <c r="G569" s="335"/>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335"/>
      <c r="E570" s="335"/>
      <c r="F570" s="335"/>
      <c r="G570" s="335"/>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335"/>
      <c r="E571" s="335"/>
      <c r="F571" s="335"/>
      <c r="G571" s="335"/>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335"/>
      <c r="E572" s="335"/>
      <c r="F572" s="335"/>
      <c r="G572" s="335"/>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335"/>
      <c r="E573" s="335"/>
      <c r="F573" s="335"/>
      <c r="G573" s="335"/>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335"/>
      <c r="E574" s="335"/>
      <c r="F574" s="335"/>
      <c r="G574" s="335"/>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335"/>
      <c r="E575" s="335"/>
      <c r="F575" s="335"/>
      <c r="G575" s="335"/>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335"/>
      <c r="E576" s="335"/>
      <c r="F576" s="335"/>
      <c r="G576" s="335"/>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335"/>
      <c r="E577" s="335"/>
      <c r="F577" s="335"/>
      <c r="G577" s="335"/>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335"/>
      <c r="E578" s="335"/>
      <c r="F578" s="335"/>
      <c r="G578" s="335"/>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335"/>
      <c r="E579" s="335"/>
      <c r="F579" s="335"/>
      <c r="G579" s="335"/>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335"/>
      <c r="E580" s="335"/>
      <c r="F580" s="335"/>
      <c r="G580" s="335"/>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335"/>
      <c r="E581" s="335"/>
      <c r="F581" s="335"/>
      <c r="G581" s="335"/>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335"/>
      <c r="E582" s="335"/>
      <c r="F582" s="335"/>
      <c r="G582" s="335"/>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335"/>
      <c r="E583" s="335"/>
      <c r="F583" s="335"/>
      <c r="G583" s="335"/>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335"/>
      <c r="E584" s="335"/>
      <c r="F584" s="335"/>
      <c r="G584" s="335"/>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335"/>
      <c r="E585" s="335"/>
      <c r="F585" s="335"/>
      <c r="G585" s="335"/>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335"/>
      <c r="E586" s="335"/>
      <c r="F586" s="335"/>
      <c r="G586" s="335"/>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335"/>
      <c r="E587" s="335"/>
      <c r="F587" s="335"/>
      <c r="G587" s="335"/>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335"/>
      <c r="E588" s="335"/>
      <c r="F588" s="335"/>
      <c r="G588" s="335"/>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335"/>
      <c r="E589" s="335"/>
      <c r="F589" s="335"/>
      <c r="G589" s="335"/>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335"/>
      <c r="E590" s="335"/>
      <c r="F590" s="335"/>
      <c r="G590" s="335"/>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335"/>
      <c r="E591" s="335"/>
      <c r="F591" s="335"/>
      <c r="G591" s="335"/>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335"/>
      <c r="E592" s="335"/>
      <c r="F592" s="335"/>
      <c r="G592" s="335"/>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335"/>
      <c r="E593" s="335"/>
      <c r="F593" s="335"/>
      <c r="G593" s="335"/>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335"/>
      <c r="E594" s="335"/>
      <c r="F594" s="335"/>
      <c r="G594" s="335"/>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335"/>
      <c r="E595" s="335"/>
      <c r="F595" s="335"/>
      <c r="G595" s="335"/>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335"/>
      <c r="E596" s="335"/>
      <c r="F596" s="335"/>
      <c r="G596" s="335"/>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335"/>
      <c r="E597" s="335"/>
      <c r="F597" s="335"/>
      <c r="G597" s="335"/>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335"/>
      <c r="E598" s="335"/>
      <c r="F598" s="335"/>
      <c r="G598" s="335"/>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335"/>
      <c r="E599" s="335"/>
      <c r="F599" s="335"/>
      <c r="G599" s="335"/>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335"/>
      <c r="E600" s="335"/>
      <c r="F600" s="335"/>
      <c r="G600" s="335"/>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335"/>
      <c r="E601" s="335"/>
      <c r="F601" s="335"/>
      <c r="G601" s="335"/>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335"/>
      <c r="E602" s="335"/>
      <c r="F602" s="335"/>
      <c r="G602" s="335"/>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335"/>
      <c r="E603" s="335"/>
      <c r="F603" s="335"/>
      <c r="G603" s="335"/>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335"/>
      <c r="E604" s="335"/>
      <c r="F604" s="335"/>
      <c r="G604" s="335"/>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335"/>
      <c r="E605" s="335"/>
      <c r="F605" s="335"/>
      <c r="G605" s="335"/>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335"/>
      <c r="E606" s="335"/>
      <c r="F606" s="335"/>
      <c r="G606" s="335"/>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335"/>
      <c r="E607" s="335"/>
      <c r="F607" s="335"/>
      <c r="G607" s="335"/>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335"/>
      <c r="E608" s="335"/>
      <c r="F608" s="335"/>
      <c r="G608" s="335"/>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335"/>
      <c r="E609" s="335"/>
      <c r="F609" s="335"/>
      <c r="G609" s="335"/>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335"/>
      <c r="E610" s="335"/>
      <c r="F610" s="335"/>
      <c r="G610" s="335"/>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335"/>
      <c r="E611" s="335"/>
      <c r="F611" s="335"/>
      <c r="G611" s="335"/>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335"/>
      <c r="E612" s="335"/>
      <c r="F612" s="335"/>
      <c r="G612" s="335"/>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335"/>
      <c r="E613" s="335"/>
      <c r="F613" s="335"/>
      <c r="G613" s="335"/>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335"/>
      <c r="E614" s="335"/>
      <c r="F614" s="335"/>
      <c r="G614" s="335"/>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335"/>
      <c r="E615" s="335"/>
      <c r="F615" s="335"/>
      <c r="G615" s="335"/>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335"/>
      <c r="E616" s="335"/>
      <c r="F616" s="335"/>
      <c r="G616" s="335"/>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335"/>
      <c r="E617" s="335"/>
      <c r="F617" s="335"/>
      <c r="G617" s="335"/>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335"/>
      <c r="E618" s="335"/>
      <c r="F618" s="335"/>
      <c r="G618" s="335"/>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335"/>
      <c r="E619" s="335"/>
      <c r="F619" s="335"/>
      <c r="G619" s="335"/>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335"/>
      <c r="E620" s="335"/>
      <c r="F620" s="335"/>
      <c r="G620" s="335"/>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335"/>
      <c r="E621" s="335"/>
      <c r="F621" s="335"/>
      <c r="G621" s="335"/>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335"/>
      <c r="E622" s="335"/>
      <c r="F622" s="335"/>
      <c r="G622" s="335"/>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335"/>
      <c r="E623" s="335"/>
      <c r="F623" s="335"/>
      <c r="G623" s="335"/>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335"/>
      <c r="E624" s="335"/>
      <c r="F624" s="335"/>
      <c r="G624" s="335"/>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335"/>
      <c r="E625" s="335"/>
      <c r="F625" s="335"/>
      <c r="G625" s="335"/>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335"/>
      <c r="E626" s="335"/>
      <c r="F626" s="335"/>
      <c r="G626" s="335"/>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335"/>
      <c r="E627" s="335"/>
      <c r="F627" s="335"/>
      <c r="G627" s="335"/>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335"/>
      <c r="E628" s="335"/>
      <c r="F628" s="335"/>
      <c r="G628" s="335"/>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335"/>
      <c r="E629" s="335"/>
      <c r="F629" s="335"/>
      <c r="G629" s="335"/>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335"/>
      <c r="E630" s="335"/>
      <c r="F630" s="335"/>
      <c r="G630" s="335"/>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335"/>
      <c r="E631" s="335"/>
      <c r="F631" s="335"/>
      <c r="G631" s="335"/>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335"/>
      <c r="E632" s="335"/>
      <c r="F632" s="335"/>
      <c r="G632" s="335"/>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335"/>
      <c r="E633" s="335"/>
      <c r="F633" s="335"/>
      <c r="G633" s="335"/>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335"/>
      <c r="E634" s="335"/>
      <c r="F634" s="335"/>
      <c r="G634" s="335"/>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335"/>
      <c r="E635" s="335"/>
      <c r="F635" s="335"/>
      <c r="G635" s="335"/>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335"/>
      <c r="E636" s="335"/>
      <c r="F636" s="335"/>
      <c r="G636" s="335"/>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335"/>
      <c r="E637" s="335"/>
      <c r="F637" s="335"/>
      <c r="G637" s="335"/>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335"/>
      <c r="E638" s="335"/>
      <c r="F638" s="335"/>
      <c r="G638" s="335"/>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335"/>
      <c r="E639" s="335"/>
      <c r="F639" s="335"/>
      <c r="G639" s="335"/>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335"/>
      <c r="E640" s="335"/>
      <c r="F640" s="335"/>
      <c r="G640" s="335"/>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335"/>
      <c r="E641" s="335"/>
      <c r="F641" s="335"/>
      <c r="G641" s="335"/>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335"/>
      <c r="E642" s="335"/>
      <c r="F642" s="335"/>
      <c r="G642" s="335"/>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335"/>
      <c r="E643" s="335"/>
      <c r="F643" s="335"/>
      <c r="G643" s="335"/>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335"/>
      <c r="E644" s="335"/>
      <c r="F644" s="335"/>
      <c r="G644" s="335"/>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335"/>
      <c r="E645" s="335"/>
      <c r="F645" s="335"/>
      <c r="G645" s="335"/>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335"/>
      <c r="E646" s="335"/>
      <c r="F646" s="335"/>
      <c r="G646" s="335"/>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335"/>
      <c r="E647" s="335"/>
      <c r="F647" s="335"/>
      <c r="G647" s="335"/>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335"/>
      <c r="E648" s="335"/>
      <c r="F648" s="335"/>
      <c r="G648" s="335"/>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335"/>
      <c r="E649" s="335"/>
      <c r="F649" s="335"/>
      <c r="G649" s="335"/>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335"/>
      <c r="E650" s="335"/>
      <c r="F650" s="335"/>
      <c r="G650" s="335"/>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335"/>
      <c r="E651" s="335"/>
      <c r="F651" s="335"/>
      <c r="G651" s="335"/>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335"/>
      <c r="E652" s="335"/>
      <c r="F652" s="335"/>
      <c r="G652" s="335"/>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335"/>
      <c r="E653" s="335"/>
      <c r="F653" s="335"/>
      <c r="G653" s="335"/>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335"/>
      <c r="E654" s="335"/>
      <c r="F654" s="335"/>
      <c r="G654" s="335"/>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335"/>
      <c r="E655" s="335"/>
      <c r="F655" s="335"/>
      <c r="G655" s="335"/>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335"/>
      <c r="E656" s="335"/>
      <c r="F656" s="335"/>
      <c r="G656" s="335"/>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335"/>
      <c r="E657" s="335"/>
      <c r="F657" s="335"/>
      <c r="G657" s="335"/>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335"/>
      <c r="E658" s="335"/>
      <c r="F658" s="335"/>
      <c r="G658" s="335"/>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335"/>
      <c r="E659" s="335"/>
      <c r="F659" s="335"/>
      <c r="G659" s="335"/>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335"/>
      <c r="E660" s="335"/>
      <c r="F660" s="335"/>
      <c r="G660" s="335"/>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335"/>
      <c r="E661" s="335"/>
      <c r="F661" s="335"/>
      <c r="G661" s="335"/>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335"/>
      <c r="E662" s="335"/>
      <c r="F662" s="335"/>
      <c r="G662" s="335"/>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335"/>
      <c r="E663" s="335"/>
      <c r="F663" s="335"/>
      <c r="G663" s="335"/>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335"/>
      <c r="E664" s="335"/>
      <c r="F664" s="335"/>
      <c r="G664" s="335"/>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335"/>
      <c r="E665" s="335"/>
      <c r="F665" s="335"/>
      <c r="G665" s="335"/>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335"/>
      <c r="E666" s="335"/>
      <c r="F666" s="335"/>
      <c r="G666" s="335"/>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335"/>
      <c r="E667" s="335"/>
      <c r="F667" s="335"/>
      <c r="G667" s="335"/>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335"/>
      <c r="E668" s="335"/>
      <c r="F668" s="335"/>
      <c r="G668" s="335"/>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335"/>
      <c r="E669" s="335"/>
      <c r="F669" s="335"/>
      <c r="G669" s="335"/>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335"/>
      <c r="E670" s="335"/>
      <c r="F670" s="335"/>
      <c r="G670" s="335"/>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335"/>
      <c r="E671" s="335"/>
      <c r="F671" s="335"/>
      <c r="G671" s="335"/>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335"/>
      <c r="E672" s="335"/>
      <c r="F672" s="335"/>
      <c r="G672" s="335"/>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335"/>
      <c r="E673" s="335"/>
      <c r="F673" s="335"/>
      <c r="G673" s="335"/>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335"/>
      <c r="E674" s="335"/>
      <c r="F674" s="335"/>
      <c r="G674" s="335"/>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335"/>
      <c r="E675" s="335"/>
      <c r="F675" s="335"/>
      <c r="G675" s="335"/>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335"/>
      <c r="E676" s="335"/>
      <c r="F676" s="335"/>
      <c r="G676" s="335"/>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335"/>
      <c r="E677" s="335"/>
      <c r="F677" s="335"/>
      <c r="G677" s="335"/>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335"/>
      <c r="E678" s="335"/>
      <c r="F678" s="335"/>
      <c r="G678" s="335"/>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335"/>
      <c r="E679" s="335"/>
      <c r="F679" s="335"/>
      <c r="G679" s="335"/>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335"/>
      <c r="E680" s="335"/>
      <c r="F680" s="335"/>
      <c r="G680" s="335"/>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335"/>
      <c r="E681" s="335"/>
      <c r="F681" s="335"/>
      <c r="G681" s="335"/>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335"/>
      <c r="E682" s="335"/>
      <c r="F682" s="335"/>
      <c r="G682" s="335"/>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335"/>
      <c r="E683" s="335"/>
      <c r="F683" s="335"/>
      <c r="G683" s="335"/>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335"/>
      <c r="E684" s="335"/>
      <c r="F684" s="335"/>
      <c r="G684" s="335"/>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335"/>
      <c r="E685" s="335"/>
      <c r="F685" s="335"/>
      <c r="G685" s="335"/>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335"/>
      <c r="E686" s="335"/>
      <c r="F686" s="335"/>
      <c r="G686" s="335"/>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335"/>
      <c r="E687" s="335"/>
      <c r="F687" s="335"/>
      <c r="G687" s="335"/>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335"/>
      <c r="E688" s="335"/>
      <c r="F688" s="335"/>
      <c r="G688" s="335"/>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335"/>
      <c r="E689" s="335"/>
      <c r="F689" s="335"/>
      <c r="G689" s="335"/>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335"/>
      <c r="E690" s="335"/>
      <c r="F690" s="335"/>
      <c r="G690" s="335"/>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335"/>
      <c r="E691" s="335"/>
      <c r="F691" s="335"/>
      <c r="G691" s="335"/>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335"/>
      <c r="E692" s="335"/>
      <c r="F692" s="335"/>
      <c r="G692" s="335"/>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335"/>
      <c r="E693" s="335"/>
      <c r="F693" s="335"/>
      <c r="G693" s="335"/>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335"/>
      <c r="E694" s="335"/>
      <c r="F694" s="335"/>
      <c r="G694" s="335"/>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335"/>
      <c r="E695" s="335"/>
      <c r="F695" s="335"/>
      <c r="G695" s="335"/>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335"/>
      <c r="E696" s="335"/>
      <c r="F696" s="335"/>
      <c r="G696" s="335"/>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335"/>
      <c r="E697" s="335"/>
      <c r="F697" s="335"/>
      <c r="G697" s="335"/>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335"/>
      <c r="E698" s="335"/>
      <c r="F698" s="335"/>
      <c r="G698" s="335"/>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335"/>
      <c r="E699" s="335"/>
      <c r="F699" s="335"/>
      <c r="G699" s="335"/>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335"/>
      <c r="E700" s="335"/>
      <c r="F700" s="335"/>
      <c r="G700" s="335"/>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335"/>
      <c r="E701" s="335"/>
      <c r="F701" s="335"/>
      <c r="G701" s="335"/>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335"/>
      <c r="E702" s="335"/>
      <c r="F702" s="335"/>
      <c r="G702" s="335"/>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335"/>
      <c r="E703" s="335"/>
      <c r="F703" s="335"/>
      <c r="G703" s="335"/>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335"/>
      <c r="E704" s="335"/>
      <c r="F704" s="335"/>
      <c r="G704" s="335"/>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335"/>
      <c r="E705" s="335"/>
      <c r="F705" s="335"/>
      <c r="G705" s="335"/>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335"/>
      <c r="E706" s="335"/>
      <c r="F706" s="335"/>
      <c r="G706" s="335"/>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335"/>
      <c r="E707" s="335"/>
      <c r="F707" s="335"/>
      <c r="G707" s="335"/>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335"/>
      <c r="E708" s="335"/>
      <c r="F708" s="335"/>
      <c r="G708" s="335"/>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335"/>
      <c r="E709" s="335"/>
      <c r="F709" s="335"/>
      <c r="G709" s="335"/>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335"/>
      <c r="E710" s="335"/>
      <c r="F710" s="335"/>
      <c r="G710" s="335"/>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335"/>
      <c r="E711" s="335"/>
      <c r="F711" s="335"/>
      <c r="G711" s="335"/>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335"/>
      <c r="E712" s="335"/>
      <c r="F712" s="335"/>
      <c r="G712" s="335"/>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335"/>
      <c r="E713" s="335"/>
      <c r="F713" s="335"/>
      <c r="G713" s="335"/>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335"/>
      <c r="E714" s="335"/>
      <c r="F714" s="335"/>
      <c r="G714" s="335"/>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335"/>
      <c r="E715" s="335"/>
      <c r="F715" s="335"/>
      <c r="G715" s="335"/>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335"/>
      <c r="E716" s="335"/>
      <c r="F716" s="335"/>
      <c r="G716" s="335"/>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335"/>
      <c r="E717" s="335"/>
      <c r="F717" s="335"/>
      <c r="G717" s="335"/>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335"/>
      <c r="E718" s="335"/>
      <c r="F718" s="335"/>
      <c r="G718" s="335"/>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335"/>
      <c r="E719" s="335"/>
      <c r="F719" s="335"/>
      <c r="G719" s="335"/>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335"/>
      <c r="E720" s="335"/>
      <c r="F720" s="335"/>
      <c r="G720" s="335"/>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335"/>
      <c r="E721" s="335"/>
      <c r="F721" s="335"/>
      <c r="G721" s="335"/>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335"/>
      <c r="E722" s="335"/>
      <c r="F722" s="335"/>
      <c r="G722" s="335"/>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335"/>
      <c r="E723" s="335"/>
      <c r="F723" s="335"/>
      <c r="G723" s="335"/>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335"/>
      <c r="E724" s="335"/>
      <c r="F724" s="335"/>
      <c r="G724" s="335"/>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335"/>
      <c r="E725" s="335"/>
      <c r="F725" s="335"/>
      <c r="G725" s="335"/>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335"/>
      <c r="E726" s="335"/>
      <c r="F726" s="335"/>
      <c r="G726" s="335"/>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335"/>
      <c r="E727" s="335"/>
      <c r="F727" s="335"/>
      <c r="G727" s="335"/>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335"/>
      <c r="E728" s="335"/>
      <c r="F728" s="335"/>
      <c r="G728" s="335"/>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335"/>
      <c r="E729" s="335"/>
      <c r="F729" s="335"/>
      <c r="G729" s="335"/>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335"/>
      <c r="E730" s="335"/>
      <c r="F730" s="335"/>
      <c r="G730" s="335"/>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335"/>
      <c r="E731" s="335"/>
      <c r="F731" s="335"/>
      <c r="G731" s="335"/>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335"/>
      <c r="E732" s="335"/>
      <c r="F732" s="335"/>
      <c r="G732" s="335"/>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335"/>
      <c r="E733" s="335"/>
      <c r="F733" s="335"/>
      <c r="G733" s="335"/>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335"/>
      <c r="E734" s="335"/>
      <c r="F734" s="335"/>
      <c r="G734" s="335"/>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335"/>
      <c r="E735" s="335"/>
      <c r="F735" s="335"/>
      <c r="G735" s="335"/>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335"/>
      <c r="E736" s="335"/>
      <c r="F736" s="335"/>
      <c r="G736" s="335"/>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335"/>
      <c r="E737" s="335"/>
      <c r="F737" s="335"/>
      <c r="G737" s="335"/>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335"/>
      <c r="E738" s="335"/>
      <c r="F738" s="335"/>
      <c r="G738" s="335"/>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335"/>
      <c r="E739" s="335"/>
      <c r="F739" s="335"/>
      <c r="G739" s="335"/>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335"/>
      <c r="E740" s="335"/>
      <c r="F740" s="335"/>
      <c r="G740" s="335"/>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335"/>
      <c r="E741" s="335"/>
      <c r="F741" s="335"/>
      <c r="G741" s="335"/>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335"/>
      <c r="E742" s="335"/>
      <c r="F742" s="335"/>
      <c r="G742" s="335"/>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335"/>
      <c r="E743" s="335"/>
      <c r="F743" s="335"/>
      <c r="G743" s="335"/>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335"/>
      <c r="E744" s="335"/>
      <c r="F744" s="335"/>
      <c r="G744" s="335"/>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335"/>
      <c r="E745" s="335"/>
      <c r="F745" s="335"/>
      <c r="G745" s="335"/>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335"/>
      <c r="E746" s="335"/>
      <c r="F746" s="335"/>
      <c r="G746" s="335"/>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335"/>
      <c r="E747" s="335"/>
      <c r="F747" s="335"/>
      <c r="G747" s="335"/>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335"/>
      <c r="E748" s="335"/>
      <c r="F748" s="335"/>
      <c r="G748" s="335"/>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335"/>
      <c r="E749" s="335"/>
      <c r="F749" s="335"/>
      <c r="G749" s="335"/>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335"/>
      <c r="E750" s="335"/>
      <c r="F750" s="335"/>
      <c r="G750" s="335"/>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335"/>
      <c r="E751" s="335"/>
      <c r="F751" s="335"/>
      <c r="G751" s="335"/>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335"/>
      <c r="E752" s="335"/>
      <c r="F752" s="335"/>
      <c r="G752" s="335"/>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335"/>
      <c r="E753" s="335"/>
      <c r="F753" s="335"/>
      <c r="G753" s="335"/>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335"/>
      <c r="E754" s="335"/>
      <c r="F754" s="335"/>
      <c r="G754" s="335"/>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335"/>
      <c r="E755" s="335"/>
      <c r="F755" s="335"/>
      <c r="G755" s="335"/>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335"/>
      <c r="E756" s="335"/>
      <c r="F756" s="335"/>
      <c r="G756" s="335"/>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335"/>
      <c r="E757" s="335"/>
      <c r="F757" s="335"/>
      <c r="G757" s="335"/>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335"/>
      <c r="E758" s="335"/>
      <c r="F758" s="335"/>
      <c r="G758" s="335"/>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335"/>
      <c r="E759" s="335"/>
      <c r="F759" s="335"/>
      <c r="G759" s="335"/>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335"/>
      <c r="E760" s="335"/>
      <c r="F760" s="335"/>
      <c r="G760" s="335"/>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335"/>
      <c r="E761" s="335"/>
      <c r="F761" s="335"/>
      <c r="G761" s="335"/>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335"/>
      <c r="E762" s="335"/>
      <c r="F762" s="335"/>
      <c r="G762" s="335"/>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335"/>
      <c r="E763" s="335"/>
      <c r="F763" s="335"/>
      <c r="G763" s="335"/>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335"/>
      <c r="E764" s="335"/>
      <c r="F764" s="335"/>
      <c r="G764" s="335"/>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335"/>
      <c r="E765" s="335"/>
      <c r="F765" s="335"/>
      <c r="G765" s="335"/>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335"/>
      <c r="E766" s="335"/>
      <c r="F766" s="335"/>
      <c r="G766" s="335"/>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335"/>
      <c r="E767" s="335"/>
      <c r="F767" s="335"/>
      <c r="G767" s="335"/>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335"/>
      <c r="E768" s="335"/>
      <c r="F768" s="335"/>
      <c r="G768" s="335"/>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335"/>
      <c r="E769" s="335"/>
      <c r="F769" s="335"/>
      <c r="G769" s="335"/>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335"/>
      <c r="E770" s="335"/>
      <c r="F770" s="335"/>
      <c r="G770" s="335"/>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335"/>
      <c r="E771" s="335"/>
      <c r="F771" s="335"/>
      <c r="G771" s="335"/>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335"/>
      <c r="E772" s="335"/>
      <c r="F772" s="335"/>
      <c r="G772" s="335"/>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335"/>
      <c r="E773" s="335"/>
      <c r="F773" s="335"/>
      <c r="G773" s="335"/>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335"/>
      <c r="E774" s="335"/>
      <c r="F774" s="335"/>
      <c r="G774" s="335"/>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335"/>
      <c r="E775" s="335"/>
      <c r="F775" s="335"/>
      <c r="G775" s="335"/>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335"/>
      <c r="E776" s="335"/>
      <c r="F776" s="335"/>
      <c r="G776" s="335"/>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335"/>
      <c r="E777" s="335"/>
      <c r="F777" s="335"/>
      <c r="G777" s="335"/>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335"/>
      <c r="E778" s="335"/>
      <c r="F778" s="335"/>
      <c r="G778" s="335"/>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335"/>
      <c r="E779" s="335"/>
      <c r="F779" s="335"/>
      <c r="G779" s="335"/>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335"/>
      <c r="E780" s="335"/>
      <c r="F780" s="335"/>
      <c r="G780" s="335"/>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335"/>
      <c r="E781" s="335"/>
      <c r="F781" s="335"/>
      <c r="G781" s="335"/>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335"/>
      <c r="E782" s="335"/>
      <c r="F782" s="335"/>
      <c r="G782" s="335"/>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335"/>
      <c r="E783" s="335"/>
      <c r="F783" s="335"/>
      <c r="G783" s="335"/>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335"/>
      <c r="E784" s="335"/>
      <c r="F784" s="335"/>
      <c r="G784" s="335"/>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335"/>
      <c r="E785" s="335"/>
      <c r="F785" s="335"/>
      <c r="G785" s="335"/>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335"/>
      <c r="E786" s="335"/>
      <c r="F786" s="335"/>
      <c r="G786" s="335"/>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335"/>
      <c r="E787" s="335"/>
      <c r="F787" s="335"/>
      <c r="G787" s="335"/>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335"/>
      <c r="E788" s="335"/>
      <c r="F788" s="335"/>
      <c r="G788" s="335"/>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335"/>
      <c r="E789" s="335"/>
      <c r="F789" s="335"/>
      <c r="G789" s="335"/>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335"/>
      <c r="E790" s="335"/>
      <c r="F790" s="335"/>
      <c r="G790" s="335"/>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335"/>
      <c r="E791" s="335"/>
      <c r="F791" s="335"/>
      <c r="G791" s="335"/>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335"/>
      <c r="E792" s="335"/>
      <c r="F792" s="335"/>
      <c r="G792" s="335"/>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335"/>
      <c r="E793" s="335"/>
      <c r="F793" s="335"/>
      <c r="G793" s="335"/>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335"/>
      <c r="E794" s="335"/>
      <c r="F794" s="335"/>
      <c r="G794" s="335"/>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335"/>
      <c r="E795" s="335"/>
      <c r="F795" s="335"/>
      <c r="G795" s="335"/>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335"/>
      <c r="E796" s="335"/>
      <c r="F796" s="335"/>
      <c r="G796" s="335"/>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335"/>
      <c r="E797" s="335"/>
      <c r="F797" s="335"/>
      <c r="G797" s="335"/>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335"/>
      <c r="E798" s="335"/>
      <c r="F798" s="335"/>
      <c r="G798" s="335"/>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335"/>
      <c r="E799" s="335"/>
      <c r="F799" s="335"/>
      <c r="G799" s="335"/>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335"/>
      <c r="E800" s="335"/>
      <c r="F800" s="335"/>
      <c r="G800" s="335"/>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335"/>
      <c r="E801" s="335"/>
      <c r="F801" s="335"/>
      <c r="G801" s="335"/>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335"/>
      <c r="E802" s="335"/>
      <c r="F802" s="335"/>
      <c r="G802" s="335"/>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335"/>
      <c r="E803" s="335"/>
      <c r="F803" s="335"/>
      <c r="G803" s="335"/>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335"/>
      <c r="E804" s="335"/>
      <c r="F804" s="335"/>
      <c r="G804" s="335"/>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335"/>
      <c r="E805" s="335"/>
      <c r="F805" s="335"/>
      <c r="G805" s="335"/>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335"/>
      <c r="E806" s="335"/>
      <c r="F806" s="335"/>
      <c r="G806" s="335"/>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335"/>
      <c r="E807" s="335"/>
      <c r="F807" s="335"/>
      <c r="G807" s="335"/>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335"/>
      <c r="E808" s="335"/>
      <c r="F808" s="335"/>
      <c r="G808" s="335"/>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335"/>
      <c r="E809" s="335"/>
      <c r="F809" s="335"/>
      <c r="G809" s="335"/>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335"/>
      <c r="E810" s="335"/>
      <c r="F810" s="335"/>
      <c r="G810" s="335"/>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335"/>
      <c r="E811" s="335"/>
      <c r="F811" s="335"/>
      <c r="G811" s="335"/>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335"/>
      <c r="E812" s="335"/>
      <c r="F812" s="335"/>
      <c r="G812" s="335"/>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335"/>
      <c r="E813" s="335"/>
      <c r="F813" s="335"/>
      <c r="G813" s="335"/>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335"/>
      <c r="E814" s="335"/>
      <c r="F814" s="335"/>
      <c r="G814" s="335"/>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335"/>
      <c r="E815" s="335"/>
      <c r="F815" s="335"/>
      <c r="G815" s="335"/>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335"/>
      <c r="E816" s="335"/>
      <c r="F816" s="335"/>
      <c r="G816" s="335"/>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335"/>
      <c r="E817" s="335"/>
      <c r="F817" s="335"/>
      <c r="G817" s="335"/>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335"/>
      <c r="E818" s="335"/>
      <c r="F818" s="335"/>
      <c r="G818" s="335"/>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335"/>
      <c r="E819" s="335"/>
      <c r="F819" s="335"/>
      <c r="G819" s="335"/>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335"/>
      <c r="E820" s="335"/>
      <c r="F820" s="335"/>
      <c r="G820" s="335"/>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335"/>
      <c r="E821" s="335"/>
      <c r="F821" s="335"/>
      <c r="G821" s="335"/>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335"/>
      <c r="E822" s="335"/>
      <c r="F822" s="335"/>
      <c r="G822" s="335"/>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335"/>
      <c r="E823" s="335"/>
      <c r="F823" s="335"/>
      <c r="G823" s="335"/>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335"/>
      <c r="E824" s="335"/>
      <c r="F824" s="335"/>
      <c r="G824" s="335"/>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335"/>
      <c r="E825" s="335"/>
      <c r="F825" s="335"/>
      <c r="G825" s="335"/>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335"/>
      <c r="E826" s="335"/>
      <c r="F826" s="335"/>
      <c r="G826" s="335"/>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335"/>
      <c r="E827" s="335"/>
      <c r="F827" s="335"/>
      <c r="G827" s="335"/>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335"/>
      <c r="E828" s="335"/>
      <c r="F828" s="335"/>
      <c r="G828" s="335"/>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335"/>
      <c r="E829" s="335"/>
      <c r="F829" s="335"/>
      <c r="G829" s="335"/>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335"/>
      <c r="E830" s="335"/>
      <c r="F830" s="335"/>
      <c r="G830" s="335"/>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335"/>
      <c r="E831" s="335"/>
      <c r="F831" s="335"/>
      <c r="G831" s="335"/>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335"/>
      <c r="E832" s="335"/>
      <c r="F832" s="335"/>
      <c r="G832" s="335"/>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335"/>
      <c r="E833" s="335"/>
      <c r="F833" s="335"/>
      <c r="G833" s="335"/>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335"/>
      <c r="E834" s="335"/>
      <c r="F834" s="335"/>
      <c r="G834" s="335"/>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335"/>
      <c r="E835" s="335"/>
      <c r="F835" s="335"/>
      <c r="G835" s="335"/>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335"/>
      <c r="E836" s="335"/>
      <c r="F836" s="335"/>
      <c r="G836" s="335"/>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335"/>
      <c r="E837" s="335"/>
      <c r="F837" s="335"/>
      <c r="G837" s="335"/>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335"/>
      <c r="E838" s="335"/>
      <c r="F838" s="335"/>
      <c r="G838" s="335"/>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335"/>
      <c r="E839" s="335"/>
      <c r="F839" s="335"/>
      <c r="G839" s="335"/>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335"/>
      <c r="E840" s="335"/>
      <c r="F840" s="335"/>
      <c r="G840" s="335"/>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335"/>
      <c r="E841" s="335"/>
      <c r="F841" s="335"/>
      <c r="G841" s="335"/>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335"/>
      <c r="E842" s="335"/>
      <c r="F842" s="335"/>
      <c r="G842" s="335"/>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335"/>
      <c r="E843" s="335"/>
      <c r="F843" s="335"/>
      <c r="G843" s="335"/>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335"/>
      <c r="E844" s="335"/>
      <c r="F844" s="335"/>
      <c r="G844" s="335"/>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335"/>
      <c r="E845" s="335"/>
      <c r="F845" s="335"/>
      <c r="G845" s="335"/>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335"/>
      <c r="E846" s="335"/>
      <c r="F846" s="335"/>
      <c r="G846" s="335"/>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335"/>
      <c r="E847" s="335"/>
      <c r="F847" s="335"/>
      <c r="G847" s="335"/>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335"/>
      <c r="E848" s="335"/>
      <c r="F848" s="335"/>
      <c r="G848" s="335"/>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335"/>
      <c r="E849" s="335"/>
      <c r="F849" s="335"/>
      <c r="G849" s="335"/>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335"/>
      <c r="E850" s="335"/>
      <c r="F850" s="335"/>
      <c r="G850" s="335"/>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335"/>
      <c r="E851" s="335"/>
      <c r="F851" s="335"/>
      <c r="G851" s="335"/>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335"/>
      <c r="E852" s="335"/>
      <c r="F852" s="335"/>
      <c r="G852" s="335"/>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335"/>
      <c r="E853" s="335"/>
      <c r="F853" s="335"/>
      <c r="G853" s="335"/>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335"/>
      <c r="E854" s="335"/>
      <c r="F854" s="335"/>
      <c r="G854" s="335"/>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335"/>
      <c r="E855" s="335"/>
      <c r="F855" s="335"/>
      <c r="G855" s="335"/>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335"/>
      <c r="E856" s="335"/>
      <c r="F856" s="335"/>
      <c r="G856" s="335"/>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335"/>
      <c r="E857" s="335"/>
      <c r="F857" s="335"/>
      <c r="G857" s="335"/>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335"/>
      <c r="E858" s="335"/>
      <c r="F858" s="335"/>
      <c r="G858" s="335"/>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335"/>
      <c r="E859" s="335"/>
      <c r="F859" s="335"/>
      <c r="G859" s="335"/>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335"/>
      <c r="E860" s="335"/>
      <c r="F860" s="335"/>
      <c r="G860" s="335"/>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335"/>
      <c r="E861" s="335"/>
      <c r="F861" s="335"/>
      <c r="G861" s="335"/>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335"/>
      <c r="E862" s="335"/>
      <c r="F862" s="335"/>
      <c r="G862" s="335"/>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335"/>
      <c r="E863" s="335"/>
      <c r="F863" s="335"/>
      <c r="G863" s="335"/>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335"/>
      <c r="E864" s="335"/>
      <c r="F864" s="335"/>
      <c r="G864" s="335"/>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335"/>
      <c r="E865" s="335"/>
      <c r="F865" s="335"/>
      <c r="G865" s="335"/>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335"/>
      <c r="E866" s="335"/>
      <c r="F866" s="335"/>
      <c r="G866" s="335"/>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335"/>
      <c r="E867" s="335"/>
      <c r="F867" s="335"/>
      <c r="G867" s="335"/>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335"/>
      <c r="E868" s="335"/>
      <c r="F868" s="335"/>
      <c r="G868" s="335"/>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335"/>
      <c r="E869" s="335"/>
      <c r="F869" s="335"/>
      <c r="G869" s="335"/>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335"/>
      <c r="E870" s="335"/>
      <c r="F870" s="335"/>
      <c r="G870" s="335"/>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335"/>
      <c r="E871" s="335"/>
      <c r="F871" s="335"/>
      <c r="G871" s="335"/>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335"/>
      <c r="E872" s="335"/>
      <c r="F872" s="335"/>
      <c r="G872" s="335"/>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335"/>
      <c r="E873" s="335"/>
      <c r="F873" s="335"/>
      <c r="G873" s="335"/>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335"/>
      <c r="E874" s="335"/>
      <c r="F874" s="335"/>
      <c r="G874" s="335"/>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335"/>
      <c r="E875" s="335"/>
      <c r="F875" s="335"/>
      <c r="G875" s="335"/>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335"/>
      <c r="E876" s="335"/>
      <c r="F876" s="335"/>
      <c r="G876" s="335"/>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335"/>
      <c r="E877" s="335"/>
      <c r="F877" s="335"/>
      <c r="G877" s="335"/>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335"/>
      <c r="E878" s="335"/>
      <c r="F878" s="335"/>
      <c r="G878" s="335"/>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335"/>
      <c r="E879" s="335"/>
      <c r="F879" s="335"/>
      <c r="G879" s="335"/>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335"/>
      <c r="E880" s="335"/>
      <c r="F880" s="335"/>
      <c r="G880" s="335"/>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335"/>
      <c r="E881" s="335"/>
      <c r="F881" s="335"/>
      <c r="G881" s="335"/>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335"/>
      <c r="E882" s="335"/>
      <c r="F882" s="335"/>
      <c r="G882" s="335"/>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335"/>
      <c r="E883" s="335"/>
      <c r="F883" s="335"/>
      <c r="G883" s="335"/>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335"/>
      <c r="E884" s="335"/>
      <c r="F884" s="335"/>
      <c r="G884" s="335"/>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335"/>
      <c r="E885" s="335"/>
      <c r="F885" s="335"/>
      <c r="G885" s="335"/>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335"/>
      <c r="E886" s="335"/>
      <c r="F886" s="335"/>
      <c r="G886" s="335"/>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335"/>
      <c r="E887" s="335"/>
      <c r="F887" s="335"/>
      <c r="G887" s="335"/>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335"/>
      <c r="E888" s="335"/>
      <c r="F888" s="335"/>
      <c r="G888" s="335"/>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335"/>
      <c r="E889" s="335"/>
      <c r="F889" s="335"/>
      <c r="G889" s="335"/>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335"/>
      <c r="E890" s="335"/>
      <c r="F890" s="335"/>
      <c r="G890" s="335"/>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335"/>
      <c r="E891" s="335"/>
      <c r="F891" s="335"/>
      <c r="G891" s="335"/>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335"/>
      <c r="E892" s="335"/>
      <c r="F892" s="335"/>
      <c r="G892" s="335"/>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335"/>
      <c r="E893" s="335"/>
      <c r="F893" s="335"/>
      <c r="G893" s="335"/>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335"/>
      <c r="E894" s="335"/>
      <c r="F894" s="335"/>
      <c r="G894" s="335"/>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335"/>
      <c r="E895" s="335"/>
      <c r="F895" s="335"/>
      <c r="G895" s="335"/>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335"/>
      <c r="E896" s="335"/>
      <c r="F896" s="335"/>
      <c r="G896" s="335"/>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335"/>
      <c r="E897" s="335"/>
      <c r="F897" s="335"/>
      <c r="G897" s="335"/>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335"/>
      <c r="E898" s="335"/>
      <c r="F898" s="335"/>
      <c r="G898" s="335"/>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335"/>
      <c r="E899" s="335"/>
      <c r="F899" s="335"/>
      <c r="G899" s="335"/>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335"/>
      <c r="E900" s="335"/>
      <c r="F900" s="335"/>
      <c r="G900" s="335"/>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335"/>
      <c r="E901" s="335"/>
      <c r="F901" s="335"/>
      <c r="G901" s="335"/>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335"/>
      <c r="E902" s="335"/>
      <c r="F902" s="335"/>
      <c r="G902" s="335"/>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335"/>
      <c r="E903" s="335"/>
      <c r="F903" s="335"/>
      <c r="G903" s="335"/>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335"/>
      <c r="E904" s="335"/>
      <c r="F904" s="335"/>
      <c r="G904" s="335"/>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335"/>
      <c r="E905" s="335"/>
      <c r="F905" s="335"/>
      <c r="G905" s="335"/>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335"/>
      <c r="E906" s="335"/>
      <c r="F906" s="335"/>
      <c r="G906" s="335"/>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335"/>
      <c r="E907" s="335"/>
      <c r="F907" s="335"/>
      <c r="G907" s="335"/>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335"/>
      <c r="E908" s="335"/>
      <c r="F908" s="335"/>
      <c r="G908" s="335"/>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335"/>
      <c r="E909" s="335"/>
      <c r="F909" s="335"/>
      <c r="G909" s="335"/>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335"/>
      <c r="E910" s="335"/>
      <c r="F910" s="335"/>
      <c r="G910" s="335"/>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335"/>
      <c r="E911" s="335"/>
      <c r="F911" s="335"/>
      <c r="G911" s="335"/>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335"/>
      <c r="E912" s="335"/>
      <c r="F912" s="335"/>
      <c r="G912" s="335"/>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335"/>
      <c r="E913" s="335"/>
      <c r="F913" s="335"/>
      <c r="G913" s="335"/>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335"/>
      <c r="E914" s="335"/>
      <c r="F914" s="335"/>
      <c r="G914" s="335"/>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335"/>
      <c r="E915" s="335"/>
      <c r="F915" s="335"/>
      <c r="G915" s="335"/>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335"/>
      <c r="E916" s="335"/>
      <c r="F916" s="335"/>
      <c r="G916" s="335"/>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335"/>
      <c r="E917" s="335"/>
      <c r="F917" s="335"/>
      <c r="G917" s="335"/>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335"/>
      <c r="E918" s="335"/>
      <c r="F918" s="335"/>
      <c r="G918" s="335"/>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335"/>
      <c r="E919" s="335"/>
      <c r="F919" s="335"/>
      <c r="G919" s="335"/>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335"/>
      <c r="E920" s="335"/>
      <c r="F920" s="335"/>
      <c r="G920" s="335"/>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335"/>
      <c r="E921" s="335"/>
      <c r="F921" s="335"/>
      <c r="G921" s="335"/>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335"/>
      <c r="E922" s="335"/>
      <c r="F922" s="335"/>
      <c r="G922" s="335"/>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335"/>
      <c r="E923" s="335"/>
      <c r="F923" s="335"/>
      <c r="G923" s="335"/>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335"/>
      <c r="E924" s="335"/>
      <c r="F924" s="335"/>
      <c r="G924" s="335"/>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335"/>
      <c r="E925" s="335"/>
      <c r="F925" s="335"/>
      <c r="G925" s="335"/>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335"/>
      <c r="E926" s="335"/>
      <c r="F926" s="335"/>
      <c r="G926" s="335"/>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335"/>
      <c r="E927" s="335"/>
      <c r="F927" s="335"/>
      <c r="G927" s="335"/>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335"/>
      <c r="E928" s="335"/>
      <c r="F928" s="335"/>
      <c r="G928" s="335"/>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335"/>
      <c r="E929" s="335"/>
      <c r="F929" s="335"/>
      <c r="G929" s="335"/>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335"/>
      <c r="E930" s="335"/>
      <c r="F930" s="335"/>
      <c r="G930" s="335"/>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335"/>
      <c r="E931" s="335"/>
      <c r="F931" s="335"/>
      <c r="G931" s="335"/>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335"/>
      <c r="E932" s="335"/>
      <c r="F932" s="335"/>
      <c r="G932" s="335"/>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335"/>
      <c r="E933" s="335"/>
      <c r="F933" s="335"/>
      <c r="G933" s="335"/>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335"/>
      <c r="E934" s="335"/>
      <c r="F934" s="335"/>
      <c r="G934" s="335"/>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335"/>
      <c r="E935" s="335"/>
      <c r="F935" s="335"/>
      <c r="G935" s="335"/>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335"/>
      <c r="E936" s="335"/>
      <c r="F936" s="335"/>
      <c r="G936" s="335"/>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335"/>
      <c r="E937" s="335"/>
      <c r="F937" s="335"/>
      <c r="G937" s="335"/>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335"/>
      <c r="E938" s="335"/>
      <c r="F938" s="335"/>
      <c r="G938" s="335"/>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335"/>
      <c r="E939" s="335"/>
      <c r="F939" s="335"/>
      <c r="G939" s="335"/>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335"/>
      <c r="E940" s="335"/>
      <c r="F940" s="335"/>
      <c r="G940" s="335"/>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335"/>
      <c r="E941" s="335"/>
      <c r="F941" s="335"/>
      <c r="G941" s="335"/>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335"/>
      <c r="E942" s="335"/>
      <c r="F942" s="335"/>
      <c r="G942" s="335"/>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335"/>
      <c r="E943" s="335"/>
      <c r="F943" s="335"/>
      <c r="G943" s="335"/>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335"/>
      <c r="E944" s="335"/>
      <c r="F944" s="335"/>
      <c r="G944" s="335"/>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335"/>
      <c r="E945" s="335"/>
      <c r="F945" s="335"/>
      <c r="G945" s="335"/>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335"/>
      <c r="E946" s="335"/>
      <c r="F946" s="335"/>
      <c r="G946" s="335"/>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335"/>
      <c r="E947" s="335"/>
      <c r="F947" s="335"/>
      <c r="G947" s="335"/>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335"/>
      <c r="E948" s="335"/>
      <c r="F948" s="335"/>
      <c r="G948" s="335"/>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335"/>
      <c r="E949" s="335"/>
      <c r="F949" s="335"/>
      <c r="G949" s="335"/>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335"/>
      <c r="E950" s="335"/>
      <c r="F950" s="335"/>
      <c r="G950" s="335"/>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335"/>
      <c r="E951" s="335"/>
      <c r="F951" s="335"/>
      <c r="G951" s="335"/>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335"/>
      <c r="E952" s="335"/>
      <c r="F952" s="335"/>
      <c r="G952" s="335"/>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335"/>
      <c r="E953" s="335"/>
      <c r="F953" s="335"/>
      <c r="G953" s="335"/>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335"/>
      <c r="E954" s="335"/>
      <c r="F954" s="335"/>
      <c r="G954" s="335"/>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335"/>
      <c r="E955" s="335"/>
      <c r="F955" s="335"/>
      <c r="G955" s="335"/>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335"/>
      <c r="E956" s="335"/>
      <c r="F956" s="335"/>
      <c r="G956" s="335"/>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335"/>
      <c r="E957" s="335"/>
      <c r="F957" s="335"/>
      <c r="G957" s="335"/>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335"/>
      <c r="E958" s="335"/>
      <c r="F958" s="335"/>
      <c r="G958" s="335"/>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335"/>
      <c r="E959" s="335"/>
      <c r="F959" s="335"/>
      <c r="G959" s="335"/>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335"/>
      <c r="E960" s="335"/>
      <c r="F960" s="335"/>
      <c r="G960" s="335"/>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335"/>
      <c r="E961" s="335"/>
      <c r="F961" s="335"/>
      <c r="G961" s="335"/>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335"/>
      <c r="E962" s="335"/>
      <c r="F962" s="335"/>
      <c r="G962" s="335"/>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335"/>
      <c r="E963" s="335"/>
      <c r="F963" s="335"/>
      <c r="G963" s="335"/>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335"/>
      <c r="E964" s="335"/>
      <c r="F964" s="335"/>
      <c r="G964" s="335"/>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335"/>
      <c r="E965" s="335"/>
      <c r="F965" s="335"/>
      <c r="G965" s="335"/>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335"/>
      <c r="E966" s="335"/>
      <c r="F966" s="335"/>
      <c r="G966" s="335"/>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335"/>
      <c r="E967" s="335"/>
      <c r="F967" s="335"/>
      <c r="G967" s="335"/>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335"/>
      <c r="E968" s="335"/>
      <c r="F968" s="335"/>
      <c r="G968" s="335"/>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335"/>
      <c r="E969" s="335"/>
      <c r="F969" s="335"/>
      <c r="G969" s="335"/>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335"/>
      <c r="E970" s="335"/>
      <c r="F970" s="335"/>
      <c r="G970" s="335"/>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335"/>
      <c r="E971" s="335"/>
      <c r="F971" s="335"/>
      <c r="G971" s="335"/>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335"/>
      <c r="E972" s="335"/>
      <c r="F972" s="335"/>
      <c r="G972" s="335"/>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335"/>
      <c r="E973" s="335"/>
      <c r="F973" s="335"/>
      <c r="G973" s="335"/>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335"/>
      <c r="E974" s="335"/>
      <c r="F974" s="335"/>
      <c r="G974" s="335"/>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335"/>
      <c r="E975" s="335"/>
      <c r="F975" s="335"/>
      <c r="G975" s="335"/>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335"/>
      <c r="E976" s="335"/>
      <c r="F976" s="335"/>
      <c r="G976" s="335"/>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335"/>
      <c r="E977" s="335"/>
      <c r="F977" s="335"/>
      <c r="G977" s="335"/>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335"/>
      <c r="E978" s="335"/>
      <c r="F978" s="335"/>
      <c r="G978" s="335"/>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335"/>
      <c r="E979" s="335"/>
      <c r="F979" s="335"/>
      <c r="G979" s="335"/>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335"/>
      <c r="E980" s="335"/>
      <c r="F980" s="335"/>
      <c r="G980" s="335"/>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335"/>
      <c r="E981" s="335"/>
      <c r="F981" s="335"/>
      <c r="G981" s="335"/>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335"/>
      <c r="E982" s="335"/>
      <c r="F982" s="335"/>
      <c r="G982" s="335"/>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335"/>
      <c r="E983" s="335"/>
      <c r="F983" s="335"/>
      <c r="G983" s="335"/>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335"/>
      <c r="E984" s="335"/>
      <c r="F984" s="335"/>
      <c r="G984" s="335"/>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335"/>
      <c r="E985" s="335"/>
      <c r="F985" s="335"/>
      <c r="G985" s="335"/>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335"/>
      <c r="E986" s="335"/>
      <c r="F986" s="335"/>
      <c r="G986" s="335"/>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335"/>
      <c r="E987" s="335"/>
      <c r="F987" s="335"/>
      <c r="G987" s="335"/>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335"/>
      <c r="E988" s="335"/>
      <c r="F988" s="335"/>
      <c r="G988" s="335"/>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335"/>
      <c r="E989" s="335"/>
      <c r="F989" s="335"/>
      <c r="G989" s="335"/>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335"/>
      <c r="E990" s="335"/>
      <c r="F990" s="335"/>
      <c r="G990" s="335"/>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335"/>
      <c r="E991" s="335"/>
      <c r="F991" s="335"/>
      <c r="G991" s="335"/>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335"/>
      <c r="E992" s="335"/>
      <c r="F992" s="335"/>
      <c r="G992" s="335"/>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335"/>
      <c r="E993" s="335"/>
      <c r="F993" s="335"/>
      <c r="G993" s="335"/>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335"/>
      <c r="E994" s="335"/>
      <c r="F994" s="335"/>
      <c r="G994" s="335"/>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335"/>
      <c r="E995" s="335"/>
      <c r="F995" s="335"/>
      <c r="G995" s="335"/>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335"/>
      <c r="E996" s="335"/>
      <c r="F996" s="335"/>
      <c r="G996" s="335"/>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335"/>
      <c r="E997" s="335"/>
      <c r="F997" s="335"/>
      <c r="G997" s="335"/>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335"/>
      <c r="E998" s="335"/>
      <c r="F998" s="335"/>
      <c r="G998" s="335"/>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335"/>
      <c r="E999" s="335"/>
      <c r="F999" s="335"/>
      <c r="G999" s="335"/>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335"/>
      <c r="E1000" s="335"/>
      <c r="F1000" s="335"/>
      <c r="G1000" s="335"/>
      <c r="H1000" s="1"/>
      <c r="I1000" s="1"/>
      <c r="J1000" s="1"/>
      <c r="K1000" s="1"/>
      <c r="L1000" s="1"/>
      <c r="M1000" s="1"/>
      <c r="N1000" s="1"/>
      <c r="O1000" s="1"/>
      <c r="P1000" s="1"/>
      <c r="Q1000" s="1"/>
      <c r="R1000" s="1"/>
      <c r="S1000" s="1"/>
      <c r="T1000" s="1"/>
      <c r="U1000" s="1"/>
      <c r="V1000" s="1"/>
      <c r="W1000" s="1"/>
      <c r="X1000" s="1"/>
      <c r="Y1000" s="1"/>
      <c r="Z1000" s="1"/>
    </row>
  </sheetData>
  <mergeCells count="7">
    <mergeCell ref="B96:T96"/>
    <mergeCell ref="B3:J4"/>
    <mergeCell ref="B5:J6"/>
    <mergeCell ref="B7:J7"/>
    <mergeCell ref="B8:J8"/>
    <mergeCell ref="B12:S12"/>
    <mergeCell ref="C14:F14"/>
  </mergeCells>
  <pageMargins left="0.7" right="0.7" top="0.75" bottom="0.75" header="0" footer="0"/>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3DEC1-CC50-4BDB-B190-055500985DBA}">
  <sheetPr codeName="Sheet13"/>
  <dimension ref="A1:H146"/>
  <sheetViews>
    <sheetView workbookViewId="0">
      <selection activeCell="J20" sqref="J20"/>
    </sheetView>
  </sheetViews>
  <sheetFormatPr defaultRowHeight="15" x14ac:dyDescent="0.25"/>
  <cols>
    <col min="1" max="1" width="33.42578125" bestFit="1" customWidth="1"/>
    <col min="4" max="4" width="50.42578125" customWidth="1"/>
    <col min="8" max="8" width="15" customWidth="1"/>
  </cols>
  <sheetData>
    <row r="1" spans="1:8" x14ac:dyDescent="0.25">
      <c r="A1" s="472" t="s">
        <v>784</v>
      </c>
      <c r="F1" t="s">
        <v>792</v>
      </c>
      <c r="H1" t="s">
        <v>5</v>
      </c>
    </row>
    <row r="2" spans="1:8" x14ac:dyDescent="0.25">
      <c r="A2" s="473" t="s">
        <v>774</v>
      </c>
      <c r="D2" t="s">
        <v>787</v>
      </c>
      <c r="F2" t="s">
        <v>793</v>
      </c>
      <c r="H2" s="510" t="s">
        <v>52</v>
      </c>
    </row>
    <row r="3" spans="1:8" x14ac:dyDescent="0.25">
      <c r="A3" s="473" t="s">
        <v>772</v>
      </c>
      <c r="D3" t="s">
        <v>39</v>
      </c>
      <c r="F3" t="s">
        <v>794</v>
      </c>
      <c r="H3" s="510" t="s">
        <v>57</v>
      </c>
    </row>
    <row r="4" spans="1:8" x14ac:dyDescent="0.25">
      <c r="A4" s="473" t="s">
        <v>775</v>
      </c>
      <c r="D4" t="s">
        <v>25</v>
      </c>
      <c r="H4" s="510" t="s">
        <v>13</v>
      </c>
    </row>
    <row r="5" spans="1:8" x14ac:dyDescent="0.25">
      <c r="A5" s="473" t="s">
        <v>783</v>
      </c>
      <c r="D5" t="s">
        <v>374</v>
      </c>
      <c r="H5" s="510" t="s">
        <v>62</v>
      </c>
    </row>
    <row r="6" spans="1:8" x14ac:dyDescent="0.25">
      <c r="A6" s="473" t="s">
        <v>773</v>
      </c>
      <c r="D6" t="s">
        <v>383</v>
      </c>
      <c r="H6" s="510" t="s">
        <v>34</v>
      </c>
    </row>
    <row r="7" spans="1:8" x14ac:dyDescent="0.25">
      <c r="A7" s="473" t="s">
        <v>771</v>
      </c>
      <c r="D7" t="s">
        <v>116</v>
      </c>
      <c r="H7" s="510" t="s">
        <v>39</v>
      </c>
    </row>
    <row r="8" spans="1:8" x14ac:dyDescent="0.25">
      <c r="A8" s="473" t="s">
        <v>785</v>
      </c>
      <c r="D8" t="s">
        <v>98</v>
      </c>
      <c r="H8" s="510" t="s">
        <v>97</v>
      </c>
    </row>
    <row r="9" spans="1:8" x14ac:dyDescent="0.25">
      <c r="A9" s="473" t="s">
        <v>31</v>
      </c>
      <c r="D9" t="s">
        <v>30</v>
      </c>
      <c r="H9" s="510" t="s">
        <v>25</v>
      </c>
    </row>
    <row r="10" spans="1:8" x14ac:dyDescent="0.25">
      <c r="A10" s="473" t="s">
        <v>68</v>
      </c>
      <c r="D10" t="s">
        <v>388</v>
      </c>
      <c r="H10" s="510" t="s">
        <v>25</v>
      </c>
    </row>
    <row r="11" spans="1:8" x14ac:dyDescent="0.25">
      <c r="A11" s="473" t="s">
        <v>326</v>
      </c>
      <c r="D11" t="s">
        <v>389</v>
      </c>
      <c r="H11" s="510" t="s">
        <v>70</v>
      </c>
    </row>
    <row r="12" spans="1:8" x14ac:dyDescent="0.25">
      <c r="A12" s="473" t="s">
        <v>18</v>
      </c>
      <c r="D12" t="s">
        <v>353</v>
      </c>
      <c r="H12" s="510" t="s">
        <v>116</v>
      </c>
    </row>
    <row r="13" spans="1:8" x14ac:dyDescent="0.25">
      <c r="A13" s="473" t="s">
        <v>325</v>
      </c>
      <c r="D13" t="s">
        <v>390</v>
      </c>
      <c r="H13" s="510" t="s">
        <v>74</v>
      </c>
    </row>
    <row r="14" spans="1:8" ht="15.75" thickBot="1" x14ac:dyDescent="0.3">
      <c r="A14" s="473" t="s">
        <v>41</v>
      </c>
      <c r="D14" t="s">
        <v>139</v>
      </c>
      <c r="H14" s="526" t="s">
        <v>124</v>
      </c>
    </row>
    <row r="15" spans="1:8" x14ac:dyDescent="0.25">
      <c r="A15" s="473" t="s">
        <v>45</v>
      </c>
      <c r="D15" t="s">
        <v>20</v>
      </c>
      <c r="H15" s="494" t="s">
        <v>386</v>
      </c>
    </row>
    <row r="16" spans="1:8" x14ac:dyDescent="0.25">
      <c r="A16" s="473" t="s">
        <v>36</v>
      </c>
      <c r="D16" t="s">
        <v>395</v>
      </c>
      <c r="H16" s="510" t="s">
        <v>126</v>
      </c>
    </row>
    <row r="17" spans="1:8" x14ac:dyDescent="0.25">
      <c r="A17" s="473" t="s">
        <v>48</v>
      </c>
      <c r="D17" t="s">
        <v>397</v>
      </c>
      <c r="H17" s="510" t="s">
        <v>78</v>
      </c>
    </row>
    <row r="18" spans="1:8" x14ac:dyDescent="0.25">
      <c r="A18" s="473" t="s">
        <v>56</v>
      </c>
      <c r="D18" t="s">
        <v>398</v>
      </c>
      <c r="H18" s="510" t="s">
        <v>88</v>
      </c>
    </row>
    <row r="19" spans="1:8" x14ac:dyDescent="0.25">
      <c r="A19" s="473" t="s">
        <v>54</v>
      </c>
      <c r="D19" t="s">
        <v>399</v>
      </c>
      <c r="H19" s="510" t="s">
        <v>140</v>
      </c>
    </row>
    <row r="20" spans="1:8" x14ac:dyDescent="0.25">
      <c r="A20" s="473" t="s">
        <v>84</v>
      </c>
      <c r="D20" t="s">
        <v>400</v>
      </c>
      <c r="H20" s="510" t="s">
        <v>144</v>
      </c>
    </row>
    <row r="21" spans="1:8" x14ac:dyDescent="0.25">
      <c r="A21" s="473" t="s">
        <v>61</v>
      </c>
      <c r="D21" t="s">
        <v>401</v>
      </c>
      <c r="H21" s="510" t="s">
        <v>152</v>
      </c>
    </row>
    <row r="22" spans="1:8" x14ac:dyDescent="0.25">
      <c r="A22" s="473" t="s">
        <v>76</v>
      </c>
      <c r="D22" t="s">
        <v>402</v>
      </c>
      <c r="H22" s="510" t="s">
        <v>91</v>
      </c>
    </row>
    <row r="23" spans="1:8" x14ac:dyDescent="0.25">
      <c r="A23" s="473" t="s">
        <v>89</v>
      </c>
      <c r="D23" t="s">
        <v>403</v>
      </c>
      <c r="H23" s="510" t="s">
        <v>95</v>
      </c>
    </row>
    <row r="24" spans="1:8" x14ac:dyDescent="0.25">
      <c r="A24" s="473" t="s">
        <v>64</v>
      </c>
      <c r="D24" t="s">
        <v>404</v>
      </c>
      <c r="H24" s="510" t="s">
        <v>98</v>
      </c>
    </row>
    <row r="25" spans="1:8" ht="15.75" thickBot="1" x14ac:dyDescent="0.3">
      <c r="A25" s="473" t="s">
        <v>52</v>
      </c>
      <c r="D25" t="s">
        <v>405</v>
      </c>
      <c r="H25" s="526" t="s">
        <v>176</v>
      </c>
    </row>
    <row r="26" spans="1:8" x14ac:dyDescent="0.25">
      <c r="A26" s="473" t="s">
        <v>57</v>
      </c>
      <c r="D26" t="s">
        <v>406</v>
      </c>
      <c r="H26" s="494" t="s">
        <v>186</v>
      </c>
    </row>
    <row r="27" spans="1:8" x14ac:dyDescent="0.25">
      <c r="A27" s="473" t="s">
        <v>13</v>
      </c>
      <c r="D27" t="s">
        <v>407</v>
      </c>
      <c r="H27" s="510" t="s">
        <v>198</v>
      </c>
    </row>
    <row r="28" spans="1:8" x14ac:dyDescent="0.25">
      <c r="A28" s="473" t="s">
        <v>62</v>
      </c>
      <c r="D28" t="s">
        <v>408</v>
      </c>
      <c r="H28" s="510" t="s">
        <v>110</v>
      </c>
    </row>
    <row r="29" spans="1:8" x14ac:dyDescent="0.25">
      <c r="A29" s="473" t="s">
        <v>34</v>
      </c>
      <c r="D29" t="s">
        <v>409</v>
      </c>
      <c r="H29" s="510" t="s">
        <v>203</v>
      </c>
    </row>
    <row r="30" spans="1:8" x14ac:dyDescent="0.25">
      <c r="A30" s="473" t="s">
        <v>39</v>
      </c>
      <c r="D30" t="s">
        <v>410</v>
      </c>
      <c r="H30" s="510" t="s">
        <v>205</v>
      </c>
    </row>
    <row r="31" spans="1:8" x14ac:dyDescent="0.25">
      <c r="A31" s="473" t="s">
        <v>94</v>
      </c>
      <c r="D31" t="s">
        <v>411</v>
      </c>
      <c r="H31" s="510" t="s">
        <v>112</v>
      </c>
    </row>
    <row r="32" spans="1:8" x14ac:dyDescent="0.25">
      <c r="A32" s="473" t="s">
        <v>97</v>
      </c>
      <c r="D32" t="s">
        <v>412</v>
      </c>
      <c r="H32" s="510" t="s">
        <v>211</v>
      </c>
    </row>
    <row r="33" spans="1:8" x14ac:dyDescent="0.25">
      <c r="A33" s="473" t="s">
        <v>800</v>
      </c>
      <c r="D33" t="s">
        <v>413</v>
      </c>
      <c r="H33" s="510" t="s">
        <v>114</v>
      </c>
    </row>
    <row r="34" spans="1:8" x14ac:dyDescent="0.25">
      <c r="A34" s="473" t="s">
        <v>801</v>
      </c>
      <c r="D34" t="s">
        <v>414</v>
      </c>
      <c r="H34" s="510" t="s">
        <v>115</v>
      </c>
    </row>
    <row r="35" spans="1:8" x14ac:dyDescent="0.25">
      <c r="A35" s="473" t="s">
        <v>802</v>
      </c>
      <c r="D35" t="s">
        <v>415</v>
      </c>
      <c r="H35" s="510" t="s">
        <v>218</v>
      </c>
    </row>
    <row r="36" spans="1:8" x14ac:dyDescent="0.25">
      <c r="A36" s="473" t="s">
        <v>803</v>
      </c>
      <c r="D36" t="s">
        <v>416</v>
      </c>
      <c r="H36" s="510" t="s">
        <v>220</v>
      </c>
    </row>
    <row r="37" spans="1:8" x14ac:dyDescent="0.25">
      <c r="A37" s="473" t="s">
        <v>804</v>
      </c>
      <c r="D37" t="s">
        <v>417</v>
      </c>
      <c r="H37" s="510" t="s">
        <v>222</v>
      </c>
    </row>
    <row r="38" spans="1:8" ht="15.75" thickBot="1" x14ac:dyDescent="0.3">
      <c r="A38" s="473" t="s">
        <v>805</v>
      </c>
      <c r="D38" t="s">
        <v>418</v>
      </c>
      <c r="H38" s="526" t="s">
        <v>226</v>
      </c>
    </row>
    <row r="39" spans="1:8" x14ac:dyDescent="0.25">
      <c r="A39" s="473" t="s">
        <v>806</v>
      </c>
      <c r="D39" t="s">
        <v>419</v>
      </c>
      <c r="H39" s="494" t="s">
        <v>228</v>
      </c>
    </row>
    <row r="40" spans="1:8" x14ac:dyDescent="0.25">
      <c r="A40" s="473" t="s">
        <v>807</v>
      </c>
      <c r="D40" t="s">
        <v>420</v>
      </c>
      <c r="H40" s="510" t="s">
        <v>229</v>
      </c>
    </row>
    <row r="41" spans="1:8" x14ac:dyDescent="0.25">
      <c r="A41" s="473" t="s">
        <v>808</v>
      </c>
      <c r="D41" t="s">
        <v>421</v>
      </c>
      <c r="H41" s="510" t="s">
        <v>234</v>
      </c>
    </row>
    <row r="42" spans="1:8" x14ac:dyDescent="0.25">
      <c r="A42" s="473" t="s">
        <v>809</v>
      </c>
      <c r="D42" t="s">
        <v>422</v>
      </c>
      <c r="H42" s="510" t="s">
        <v>235</v>
      </c>
    </row>
    <row r="43" spans="1:8" x14ac:dyDescent="0.25">
      <c r="A43" s="473" t="s">
        <v>810</v>
      </c>
      <c r="H43" s="510" t="s">
        <v>238</v>
      </c>
    </row>
    <row r="44" spans="1:8" x14ac:dyDescent="0.25">
      <c r="A44" s="473" t="s">
        <v>811</v>
      </c>
      <c r="H44" s="510" t="s">
        <v>30</v>
      </c>
    </row>
    <row r="45" spans="1:8" x14ac:dyDescent="0.25">
      <c r="A45" s="473" t="s">
        <v>812</v>
      </c>
      <c r="H45" s="510" t="s">
        <v>250</v>
      </c>
    </row>
    <row r="46" spans="1:8" x14ac:dyDescent="0.25">
      <c r="A46" s="473" t="s">
        <v>25</v>
      </c>
      <c r="H46" s="510" t="s">
        <v>118</v>
      </c>
    </row>
    <row r="47" spans="1:8" x14ac:dyDescent="0.25">
      <c r="A47" s="473" t="s">
        <v>70</v>
      </c>
      <c r="H47" s="510" t="s">
        <v>257</v>
      </c>
    </row>
    <row r="48" spans="1:8" x14ac:dyDescent="0.25">
      <c r="A48" s="473" t="s">
        <v>74</v>
      </c>
      <c r="H48" s="510" t="s">
        <v>258</v>
      </c>
    </row>
    <row r="49" spans="1:8" ht="15.75" thickBot="1" x14ac:dyDescent="0.3">
      <c r="A49" s="473" t="s">
        <v>124</v>
      </c>
      <c r="H49" s="526" t="s">
        <v>260</v>
      </c>
    </row>
    <row r="50" spans="1:8" x14ac:dyDescent="0.25">
      <c r="A50" s="473" t="s">
        <v>813</v>
      </c>
      <c r="H50" s="494" t="s">
        <v>119</v>
      </c>
    </row>
    <row r="51" spans="1:8" x14ac:dyDescent="0.25">
      <c r="A51" s="473" t="s">
        <v>126</v>
      </c>
      <c r="H51" s="510" t="s">
        <v>263</v>
      </c>
    </row>
    <row r="52" spans="1:8" x14ac:dyDescent="0.25">
      <c r="A52" s="473" t="s">
        <v>78</v>
      </c>
      <c r="H52" s="510" t="s">
        <v>266</v>
      </c>
    </row>
    <row r="53" spans="1:8" x14ac:dyDescent="0.25">
      <c r="A53" s="473" t="s">
        <v>88</v>
      </c>
      <c r="H53" s="510" t="s">
        <v>269</v>
      </c>
    </row>
    <row r="54" spans="1:8" x14ac:dyDescent="0.25">
      <c r="A54" s="473" t="s">
        <v>140</v>
      </c>
      <c r="H54" s="510" t="s">
        <v>270</v>
      </c>
    </row>
    <row r="55" spans="1:8" x14ac:dyDescent="0.25">
      <c r="A55" s="473" t="s">
        <v>144</v>
      </c>
      <c r="H55" s="510" t="s">
        <v>121</v>
      </c>
    </row>
    <row r="56" spans="1:8" x14ac:dyDescent="0.25">
      <c r="A56" s="473" t="s">
        <v>152</v>
      </c>
      <c r="H56" s="510" t="s">
        <v>128</v>
      </c>
    </row>
    <row r="57" spans="1:8" x14ac:dyDescent="0.25">
      <c r="A57" s="473" t="s">
        <v>91</v>
      </c>
      <c r="H57" s="510" t="s">
        <v>273</v>
      </c>
    </row>
    <row r="58" spans="1:8" x14ac:dyDescent="0.25">
      <c r="A58" s="473" t="s">
        <v>95</v>
      </c>
      <c r="H58" s="510" t="s">
        <v>391</v>
      </c>
    </row>
    <row r="59" spans="1:8" x14ac:dyDescent="0.25">
      <c r="A59" s="473" t="s">
        <v>98</v>
      </c>
      <c r="H59" s="510" t="s">
        <v>130</v>
      </c>
    </row>
    <row r="60" spans="1:8" ht="15.75" thickBot="1" x14ac:dyDescent="0.3">
      <c r="A60" s="473" t="s">
        <v>176</v>
      </c>
      <c r="H60" s="526" t="s">
        <v>274</v>
      </c>
    </row>
    <row r="61" spans="1:8" x14ac:dyDescent="0.25">
      <c r="A61" s="473" t="s">
        <v>186</v>
      </c>
      <c r="H61" s="494" t="s">
        <v>277</v>
      </c>
    </row>
    <row r="62" spans="1:8" x14ac:dyDescent="0.25">
      <c r="A62" s="473" t="s">
        <v>198</v>
      </c>
      <c r="H62" s="510" t="s">
        <v>279</v>
      </c>
    </row>
    <row r="63" spans="1:8" x14ac:dyDescent="0.25">
      <c r="A63" s="473" t="s">
        <v>110</v>
      </c>
      <c r="H63" s="510" t="s">
        <v>131</v>
      </c>
    </row>
    <row r="64" spans="1:8" x14ac:dyDescent="0.25">
      <c r="A64" s="473" t="s">
        <v>203</v>
      </c>
      <c r="H64" s="510" t="s">
        <v>282</v>
      </c>
    </row>
    <row r="65" spans="1:8" x14ac:dyDescent="0.25">
      <c r="A65" s="473" t="s">
        <v>205</v>
      </c>
      <c r="H65" s="510" t="s">
        <v>286</v>
      </c>
    </row>
    <row r="66" spans="1:8" x14ac:dyDescent="0.25">
      <c r="A66" s="473" t="s">
        <v>112</v>
      </c>
      <c r="H66" s="510" t="s">
        <v>132</v>
      </c>
    </row>
    <row r="67" spans="1:8" x14ac:dyDescent="0.25">
      <c r="A67" s="473" t="s">
        <v>211</v>
      </c>
      <c r="H67" s="510" t="s">
        <v>290</v>
      </c>
    </row>
    <row r="68" spans="1:8" x14ac:dyDescent="0.25">
      <c r="A68" s="473" t="s">
        <v>114</v>
      </c>
      <c r="H68" s="510" t="s">
        <v>134</v>
      </c>
    </row>
    <row r="69" spans="1:8" x14ac:dyDescent="0.25">
      <c r="A69" s="473" t="s">
        <v>115</v>
      </c>
      <c r="H69" s="510" t="s">
        <v>291</v>
      </c>
    </row>
    <row r="70" spans="1:8" x14ac:dyDescent="0.25">
      <c r="A70" s="473" t="s">
        <v>218</v>
      </c>
      <c r="H70" s="510" t="s">
        <v>293</v>
      </c>
    </row>
    <row r="71" spans="1:8" x14ac:dyDescent="0.25">
      <c r="A71" s="473" t="s">
        <v>220</v>
      </c>
      <c r="H71" s="510" t="s">
        <v>136</v>
      </c>
    </row>
    <row r="72" spans="1:8" x14ac:dyDescent="0.25">
      <c r="A72" s="473" t="s">
        <v>222</v>
      </c>
      <c r="H72" s="510" t="s">
        <v>300</v>
      </c>
    </row>
    <row r="73" spans="1:8" ht="15.75" thickBot="1" x14ac:dyDescent="0.3">
      <c r="A73" s="473" t="s">
        <v>814</v>
      </c>
      <c r="H73" s="526" t="s">
        <v>301</v>
      </c>
    </row>
    <row r="74" spans="1:8" x14ac:dyDescent="0.25">
      <c r="A74" s="473" t="s">
        <v>226</v>
      </c>
      <c r="H74" s="494" t="s">
        <v>139</v>
      </c>
    </row>
    <row r="75" spans="1:8" x14ac:dyDescent="0.25">
      <c r="A75" s="473" t="s">
        <v>228</v>
      </c>
      <c r="H75" s="510" t="s">
        <v>20</v>
      </c>
    </row>
    <row r="76" spans="1:8" x14ac:dyDescent="0.25">
      <c r="A76" s="473" t="s">
        <v>229</v>
      </c>
      <c r="H76" s="510" t="s">
        <v>305</v>
      </c>
    </row>
    <row r="77" spans="1:8" x14ac:dyDescent="0.25">
      <c r="A77" s="473" t="s">
        <v>234</v>
      </c>
      <c r="H77" s="510" t="s">
        <v>423</v>
      </c>
    </row>
    <row r="78" spans="1:8" x14ac:dyDescent="0.25">
      <c r="A78" s="473" t="s">
        <v>235</v>
      </c>
    </row>
    <row r="79" spans="1:8" x14ac:dyDescent="0.25">
      <c r="A79" s="473" t="s">
        <v>238</v>
      </c>
    </row>
    <row r="80" spans="1:8" x14ac:dyDescent="0.25">
      <c r="A80" s="473" t="s">
        <v>30</v>
      </c>
    </row>
    <row r="81" spans="1:1" x14ac:dyDescent="0.25">
      <c r="A81" s="473" t="s">
        <v>250</v>
      </c>
    </row>
    <row r="82" spans="1:1" x14ac:dyDescent="0.25">
      <c r="A82" s="473" t="s">
        <v>118</v>
      </c>
    </row>
    <row r="83" spans="1:1" x14ac:dyDescent="0.25">
      <c r="A83" s="473" t="s">
        <v>257</v>
      </c>
    </row>
    <row r="84" spans="1:1" x14ac:dyDescent="0.25">
      <c r="A84" s="473" t="s">
        <v>258</v>
      </c>
    </row>
    <row r="85" spans="1:1" x14ac:dyDescent="0.25">
      <c r="A85" s="473" t="s">
        <v>260</v>
      </c>
    </row>
    <row r="86" spans="1:1" x14ac:dyDescent="0.25">
      <c r="A86" s="473" t="s">
        <v>119</v>
      </c>
    </row>
    <row r="87" spans="1:1" x14ac:dyDescent="0.25">
      <c r="A87" s="473" t="s">
        <v>263</v>
      </c>
    </row>
    <row r="88" spans="1:1" x14ac:dyDescent="0.25">
      <c r="A88" s="473" t="s">
        <v>266</v>
      </c>
    </row>
    <row r="89" spans="1:1" x14ac:dyDescent="0.25">
      <c r="A89" s="473" t="s">
        <v>116</v>
      </c>
    </row>
    <row r="90" spans="1:1" x14ac:dyDescent="0.25">
      <c r="A90" s="473" t="s">
        <v>269</v>
      </c>
    </row>
    <row r="91" spans="1:1" x14ac:dyDescent="0.25">
      <c r="A91" s="473" t="s">
        <v>270</v>
      </c>
    </row>
    <row r="92" spans="1:1" x14ac:dyDescent="0.25">
      <c r="A92" s="473" t="s">
        <v>121</v>
      </c>
    </row>
    <row r="93" spans="1:1" x14ac:dyDescent="0.25">
      <c r="A93" s="473" t="s">
        <v>128</v>
      </c>
    </row>
    <row r="94" spans="1:1" x14ac:dyDescent="0.25">
      <c r="A94" s="473" t="s">
        <v>273</v>
      </c>
    </row>
    <row r="95" spans="1:1" x14ac:dyDescent="0.25">
      <c r="A95" s="473" t="s">
        <v>130</v>
      </c>
    </row>
    <row r="96" spans="1:1" x14ac:dyDescent="0.25">
      <c r="A96" s="473" t="s">
        <v>274</v>
      </c>
    </row>
    <row r="97" spans="1:1" x14ac:dyDescent="0.25">
      <c r="A97" s="473" t="s">
        <v>277</v>
      </c>
    </row>
    <row r="98" spans="1:1" x14ac:dyDescent="0.25">
      <c r="A98" s="473" t="s">
        <v>279</v>
      </c>
    </row>
    <row r="99" spans="1:1" x14ac:dyDescent="0.25">
      <c r="A99" s="473" t="s">
        <v>131</v>
      </c>
    </row>
    <row r="100" spans="1:1" x14ac:dyDescent="0.25">
      <c r="A100" s="473" t="s">
        <v>282</v>
      </c>
    </row>
    <row r="101" spans="1:1" x14ac:dyDescent="0.25">
      <c r="A101" s="473" t="s">
        <v>286</v>
      </c>
    </row>
    <row r="102" spans="1:1" x14ac:dyDescent="0.25">
      <c r="A102" s="473" t="s">
        <v>132</v>
      </c>
    </row>
    <row r="103" spans="1:1" x14ac:dyDescent="0.25">
      <c r="A103" s="473" t="s">
        <v>290</v>
      </c>
    </row>
    <row r="104" spans="1:1" x14ac:dyDescent="0.25">
      <c r="A104" s="473" t="s">
        <v>134</v>
      </c>
    </row>
    <row r="105" spans="1:1" x14ac:dyDescent="0.25">
      <c r="A105" s="473" t="s">
        <v>291</v>
      </c>
    </row>
    <row r="106" spans="1:1" x14ac:dyDescent="0.25">
      <c r="A106" s="473" t="s">
        <v>293</v>
      </c>
    </row>
    <row r="107" spans="1:1" x14ac:dyDescent="0.25">
      <c r="A107" s="473" t="s">
        <v>136</v>
      </c>
    </row>
    <row r="108" spans="1:1" x14ac:dyDescent="0.25">
      <c r="A108" s="473" t="s">
        <v>300</v>
      </c>
    </row>
    <row r="109" spans="1:1" x14ac:dyDescent="0.25">
      <c r="A109" s="473" t="s">
        <v>301</v>
      </c>
    </row>
    <row r="110" spans="1:1" x14ac:dyDescent="0.25">
      <c r="A110" s="473" t="s">
        <v>139</v>
      </c>
    </row>
    <row r="111" spans="1:1" x14ac:dyDescent="0.25">
      <c r="A111" s="473" t="s">
        <v>20</v>
      </c>
    </row>
    <row r="112" spans="1:1" x14ac:dyDescent="0.25">
      <c r="A112" s="473" t="s">
        <v>305</v>
      </c>
    </row>
    <row r="113" spans="1:1" x14ac:dyDescent="0.25">
      <c r="A113" s="473" t="s">
        <v>832</v>
      </c>
    </row>
    <row r="114" spans="1:1" x14ac:dyDescent="0.25">
      <c r="A114" s="473" t="s">
        <v>833</v>
      </c>
    </row>
    <row r="115" spans="1:1" x14ac:dyDescent="0.25">
      <c r="A115" s="473" t="s">
        <v>834</v>
      </c>
    </row>
    <row r="116" spans="1:1" x14ac:dyDescent="0.25">
      <c r="A116" s="473" t="s">
        <v>835</v>
      </c>
    </row>
    <row r="117" spans="1:1" x14ac:dyDescent="0.25">
      <c r="A117" s="473" t="s">
        <v>836</v>
      </c>
    </row>
    <row r="118" spans="1:1" x14ac:dyDescent="0.25">
      <c r="A118" s="473" t="s">
        <v>837</v>
      </c>
    </row>
    <row r="119" spans="1:1" x14ac:dyDescent="0.25">
      <c r="A119" s="473" t="s">
        <v>838</v>
      </c>
    </row>
    <row r="120" spans="1:1" x14ac:dyDescent="0.25">
      <c r="A120" s="473" t="s">
        <v>839</v>
      </c>
    </row>
    <row r="121" spans="1:1" x14ac:dyDescent="0.25">
      <c r="A121" s="473" t="s">
        <v>840</v>
      </c>
    </row>
    <row r="122" spans="1:1" x14ac:dyDescent="0.25">
      <c r="A122" s="473" t="s">
        <v>841</v>
      </c>
    </row>
    <row r="123" spans="1:1" x14ac:dyDescent="0.25">
      <c r="A123" s="473" t="s">
        <v>842</v>
      </c>
    </row>
    <row r="124" spans="1:1" x14ac:dyDescent="0.25">
      <c r="A124" s="473" t="s">
        <v>843</v>
      </c>
    </row>
    <row r="125" spans="1:1" x14ac:dyDescent="0.25">
      <c r="A125" s="473" t="s">
        <v>844</v>
      </c>
    </row>
    <row r="126" spans="1:1" x14ac:dyDescent="0.25">
      <c r="A126" s="473" t="s">
        <v>845</v>
      </c>
    </row>
    <row r="127" spans="1:1" x14ac:dyDescent="0.25">
      <c r="A127" s="473" t="s">
        <v>846</v>
      </c>
    </row>
    <row r="128" spans="1:1" x14ac:dyDescent="0.25">
      <c r="A128" s="473" t="s">
        <v>847</v>
      </c>
    </row>
    <row r="129" spans="1:1" x14ac:dyDescent="0.25">
      <c r="A129" s="473" t="s">
        <v>848</v>
      </c>
    </row>
    <row r="130" spans="1:1" x14ac:dyDescent="0.25">
      <c r="A130" s="473" t="s">
        <v>849</v>
      </c>
    </row>
    <row r="131" spans="1:1" x14ac:dyDescent="0.25">
      <c r="A131" s="473" t="s">
        <v>850</v>
      </c>
    </row>
    <row r="132" spans="1:1" x14ac:dyDescent="0.25">
      <c r="A132" s="473" t="s">
        <v>851</v>
      </c>
    </row>
    <row r="133" spans="1:1" x14ac:dyDescent="0.25">
      <c r="A133" s="473" t="s">
        <v>852</v>
      </c>
    </row>
    <row r="134" spans="1:1" x14ac:dyDescent="0.25">
      <c r="A134" s="473" t="s">
        <v>853</v>
      </c>
    </row>
    <row r="135" spans="1:1" x14ac:dyDescent="0.25">
      <c r="A135" s="473" t="s">
        <v>854</v>
      </c>
    </row>
    <row r="136" spans="1:1" x14ac:dyDescent="0.25">
      <c r="A136" s="473" t="s">
        <v>855</v>
      </c>
    </row>
    <row r="137" spans="1:1" x14ac:dyDescent="0.25">
      <c r="A137" s="473" t="s">
        <v>856</v>
      </c>
    </row>
    <row r="138" spans="1:1" x14ac:dyDescent="0.25">
      <c r="A138" s="473" t="s">
        <v>857</v>
      </c>
    </row>
    <row r="139" spans="1:1" x14ac:dyDescent="0.25">
      <c r="A139" s="473" t="s">
        <v>858</v>
      </c>
    </row>
    <row r="140" spans="1:1" x14ac:dyDescent="0.25">
      <c r="A140" s="473" t="s">
        <v>19</v>
      </c>
    </row>
    <row r="141" spans="1:1" x14ac:dyDescent="0.25">
      <c r="A141" s="473" t="s">
        <v>24</v>
      </c>
    </row>
    <row r="142" spans="1:1" x14ac:dyDescent="0.25">
      <c r="A142" s="473" t="s">
        <v>29</v>
      </c>
    </row>
    <row r="143" spans="1:1" x14ac:dyDescent="0.25">
      <c r="A143" s="473" t="s">
        <v>32</v>
      </c>
    </row>
    <row r="144" spans="1:1" x14ac:dyDescent="0.25">
      <c r="A144" s="473" t="s">
        <v>37</v>
      </c>
    </row>
    <row r="145" spans="1:1" x14ac:dyDescent="0.25">
      <c r="A145" s="473" t="s">
        <v>42</v>
      </c>
    </row>
    <row r="146" spans="1:1" x14ac:dyDescent="0.25">
      <c r="A146" s="473" t="s">
        <v>786</v>
      </c>
    </row>
  </sheetData>
  <autoFilter ref="D2:D42" xr:uid="{7B33DEC1-CC50-4BDB-B190-055500985DBA}">
    <sortState xmlns:xlrd2="http://schemas.microsoft.com/office/spreadsheetml/2017/richdata2" ref="D3:D42">
      <sortCondition ref="D2"/>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DDA51-F7D0-4962-AF8C-1FE1282CDB45}">
  <sheetPr codeName="Sheet4">
    <tabColor theme="9" tint="0.39997558519241921"/>
    <pageSetUpPr fitToPage="1"/>
  </sheetPr>
  <dimension ref="A1:DT600"/>
  <sheetViews>
    <sheetView showGridLines="0" zoomScale="70" zoomScaleNormal="70" workbookViewId="0">
      <pane xSplit="6" ySplit="12" topLeftCell="G13" activePane="bottomRight" state="frozen"/>
      <selection activeCell="D23" sqref="D23:I23"/>
      <selection pane="topRight" activeCell="D23" sqref="D23:I23"/>
      <selection pane="bottomLeft" activeCell="D23" sqref="D23:I23"/>
      <selection pane="bottomRight" activeCell="H13" sqref="H13"/>
    </sheetView>
  </sheetViews>
  <sheetFormatPr defaultColWidth="0" defaultRowHeight="15" customHeight="1" x14ac:dyDescent="0.2"/>
  <cols>
    <col min="1" max="1" width="3.7109375" style="648" customWidth="1"/>
    <col min="2" max="2" width="53.28515625" style="648" hidden="1" customWidth="1"/>
    <col min="3" max="3" width="56.28515625" style="648" hidden="1" customWidth="1"/>
    <col min="4" max="4" width="18.7109375" style="648" hidden="1" customWidth="1"/>
    <col min="5" max="5" width="41.140625" style="648" customWidth="1"/>
    <col min="6" max="6" width="29.140625" style="648" customWidth="1"/>
    <col min="7" max="7" width="19.28515625" style="648" customWidth="1"/>
    <col min="8" max="8" width="23.42578125" style="648" customWidth="1"/>
    <col min="9" max="9" width="3.85546875" style="648" customWidth="1"/>
    <col min="10" max="10" width="8.140625" style="648" customWidth="1"/>
    <col min="11" max="11" width="12.28515625" style="648" customWidth="1"/>
    <col min="12" max="12" width="30.140625" style="648" customWidth="1"/>
    <col min="13" max="13" width="36.5703125" style="648" customWidth="1"/>
    <col min="14" max="14" width="16" style="648" customWidth="1"/>
    <col min="15" max="15" width="29.7109375" style="648" customWidth="1"/>
    <col min="16" max="16" width="14.5703125" style="648" customWidth="1"/>
    <col min="17" max="17" width="4.85546875" style="648" customWidth="1"/>
    <col min="18" max="18" width="23.85546875" style="648" customWidth="1"/>
    <col min="19" max="19" width="25.7109375" style="648" customWidth="1"/>
    <col min="20" max="20" width="44.7109375" style="648" customWidth="1"/>
    <col min="21" max="23" width="16.85546875" style="648" customWidth="1"/>
    <col min="24" max="24" width="25.7109375" style="648" customWidth="1"/>
    <col min="25" max="25" width="44.7109375" style="648" customWidth="1"/>
    <col min="26" max="28" width="16.85546875" style="648" customWidth="1"/>
    <col min="29" max="30" width="12.5703125" style="648" customWidth="1"/>
    <col min="31" max="31" width="12" style="648" customWidth="1"/>
    <col min="32" max="32" width="22.42578125" style="648" customWidth="1"/>
    <col min="33" max="33" width="16.7109375" style="648" customWidth="1"/>
    <col min="34" max="39" width="51" style="648" hidden="1" customWidth="1"/>
    <col min="40" max="124" width="13.7109375" style="648" hidden="1" customWidth="1"/>
    <col min="125" max="16384" width="13.7109375" style="2" hidden="1"/>
  </cols>
  <sheetData>
    <row r="1" spans="1:124" s="648" customFormat="1" ht="3.75" customHeight="1" x14ac:dyDescent="0.25">
      <c r="A1" s="1"/>
      <c r="B1" s="450"/>
      <c r="C1" s="450"/>
      <c r="D1" s="442"/>
      <c r="E1" s="450"/>
      <c r="F1" s="450"/>
      <c r="G1" s="3"/>
      <c r="H1" s="3"/>
      <c r="I1" s="3"/>
      <c r="J1" s="450"/>
      <c r="K1" s="450"/>
      <c r="L1" s="451"/>
      <c r="M1" s="335"/>
      <c r="N1" s="444"/>
      <c r="O1" s="442"/>
      <c r="P1" s="668"/>
      <c r="Q1" s="3"/>
      <c r="R1" s="3"/>
      <c r="S1" s="3"/>
      <c r="T1" s="3"/>
      <c r="U1" s="445"/>
      <c r="V1" s="445"/>
      <c r="W1" s="445"/>
      <c r="X1" s="3"/>
      <c r="Y1" s="3"/>
      <c r="Z1" s="445"/>
      <c r="AA1" s="445"/>
      <c r="AB1" s="445"/>
      <c r="AC1" s="447"/>
      <c r="AD1" s="447"/>
      <c r="AE1" s="447"/>
      <c r="AF1" s="449"/>
    </row>
    <row r="2" spans="1:124" s="648" customFormat="1" ht="3.75" customHeight="1" thickBot="1" x14ac:dyDescent="0.3">
      <c r="A2" s="1"/>
      <c r="B2" s="450"/>
      <c r="C2" s="450"/>
      <c r="D2" s="442"/>
      <c r="E2" s="450"/>
      <c r="F2" s="450"/>
      <c r="G2" s="3"/>
      <c r="H2" s="3"/>
      <c r="I2" s="3"/>
      <c r="J2" s="450"/>
      <c r="K2" s="450"/>
      <c r="L2" s="451"/>
      <c r="M2" s="335"/>
      <c r="N2" s="444"/>
      <c r="O2" s="442"/>
      <c r="P2" s="668"/>
      <c r="Q2" s="3"/>
      <c r="R2" s="3"/>
      <c r="S2" s="3"/>
      <c r="T2" s="3"/>
      <c r="U2" s="445"/>
      <c r="V2" s="445"/>
      <c r="W2" s="445"/>
      <c r="X2" s="3"/>
      <c r="Y2" s="3"/>
      <c r="Z2" s="445"/>
      <c r="AA2" s="445"/>
      <c r="AB2" s="445"/>
      <c r="AC2" s="447"/>
      <c r="AD2" s="447"/>
      <c r="AE2" s="447"/>
      <c r="AF2" s="449"/>
    </row>
    <row r="3" spans="1:124" s="648" customFormat="1" ht="15.75" x14ac:dyDescent="0.25">
      <c r="A3" s="1"/>
      <c r="B3" s="450"/>
      <c r="C3" s="450"/>
      <c r="D3" s="442"/>
      <c r="E3" s="1208" t="s">
        <v>1997</v>
      </c>
      <c r="F3" s="1016" t="s">
        <v>911</v>
      </c>
      <c r="G3" s="3"/>
      <c r="H3" s="3"/>
      <c r="I3" s="3"/>
      <c r="J3" s="450"/>
      <c r="K3" s="450"/>
      <c r="L3" s="451"/>
      <c r="M3" s="335"/>
      <c r="N3" s="444"/>
      <c r="O3" s="442"/>
      <c r="P3" s="668"/>
      <c r="Q3" s="3"/>
      <c r="R3" s="3"/>
      <c r="S3" s="3"/>
      <c r="T3" s="3"/>
      <c r="U3" s="445"/>
      <c r="V3" s="445"/>
      <c r="W3" s="445"/>
      <c r="X3" s="3"/>
      <c r="Y3" s="3"/>
      <c r="Z3" s="445"/>
      <c r="AA3" s="445"/>
      <c r="AB3" s="445"/>
      <c r="AC3" s="447"/>
      <c r="AD3" s="447"/>
      <c r="AE3" s="447"/>
    </row>
    <row r="4" spans="1:124" s="648" customFormat="1" ht="15.75" x14ac:dyDescent="0.25">
      <c r="A4" s="1"/>
      <c r="B4" s="450"/>
      <c r="C4" s="450"/>
      <c r="D4" s="455"/>
      <c r="E4" s="1209"/>
      <c r="F4" s="939" t="s">
        <v>831</v>
      </c>
      <c r="I4" s="3"/>
      <c r="J4" s="450"/>
      <c r="K4" s="452"/>
      <c r="L4" s="451"/>
      <c r="M4" s="335"/>
      <c r="O4" s="455"/>
      <c r="P4" s="446"/>
      <c r="Q4" s="3"/>
      <c r="R4" s="3"/>
      <c r="S4" s="3"/>
      <c r="T4" s="3"/>
      <c r="U4" s="445"/>
      <c r="V4" s="445"/>
      <c r="W4" s="445"/>
      <c r="X4" s="3"/>
      <c r="Y4" s="3"/>
      <c r="Z4" s="445"/>
      <c r="AA4" s="445"/>
      <c r="AB4" s="445"/>
      <c r="AC4" s="447"/>
      <c r="AD4" s="447"/>
      <c r="AE4" s="447"/>
    </row>
    <row r="5" spans="1:124" s="648" customFormat="1" ht="15.75" x14ac:dyDescent="0.25">
      <c r="A5" s="1"/>
      <c r="B5" s="450"/>
      <c r="C5" s="450"/>
      <c r="D5" s="455"/>
      <c r="E5" s="1209"/>
      <c r="F5" s="1014" t="s">
        <v>965</v>
      </c>
      <c r="I5" s="3"/>
      <c r="J5" s="450"/>
      <c r="K5" s="1"/>
      <c r="L5" s="451"/>
      <c r="M5" s="335"/>
      <c r="N5" s="454"/>
      <c r="O5" s="455"/>
      <c r="P5" s="444"/>
      <c r="Q5" s="3"/>
      <c r="R5" s="3"/>
      <c r="S5" s="3"/>
      <c r="T5" s="3"/>
      <c r="U5" s="445"/>
      <c r="V5" s="445"/>
      <c r="W5" s="445"/>
      <c r="X5" s="3"/>
      <c r="Y5" s="3"/>
      <c r="Z5" s="445"/>
      <c r="AA5" s="445"/>
      <c r="AB5" s="445"/>
      <c r="AC5" s="447"/>
      <c r="AE5" s="447"/>
    </row>
    <row r="6" spans="1:124" s="648" customFormat="1" ht="16.5" thickBot="1" x14ac:dyDescent="0.3">
      <c r="A6" s="1"/>
      <c r="B6" s="450"/>
      <c r="C6" s="450"/>
      <c r="D6" s="442"/>
      <c r="E6" s="1210"/>
      <c r="F6" s="1015" t="s">
        <v>1992</v>
      </c>
      <c r="I6" s="3"/>
      <c r="J6" s="450"/>
      <c r="K6" s="453"/>
      <c r="L6" s="451"/>
      <c r="M6" s="335"/>
      <c r="N6" s="444"/>
      <c r="O6" s="442"/>
      <c r="P6" s="444"/>
      <c r="Q6" s="3"/>
      <c r="R6" s="3"/>
      <c r="S6" s="3"/>
      <c r="T6" s="3"/>
      <c r="U6" s="445"/>
      <c r="V6" s="445"/>
      <c r="W6" s="445"/>
      <c r="X6" s="3"/>
      <c r="Y6" s="3"/>
      <c r="Z6" s="445"/>
      <c r="AA6" s="445"/>
      <c r="AB6" s="445"/>
      <c r="AC6" s="669"/>
      <c r="AE6" s="447"/>
    </row>
    <row r="7" spans="1:124" s="648" customFormat="1" ht="3" customHeight="1" x14ac:dyDescent="0.25">
      <c r="A7" s="1"/>
      <c r="B7" s="450"/>
      <c r="C7" s="450"/>
      <c r="D7" s="442"/>
      <c r="E7" s="451"/>
      <c r="F7" s="450"/>
      <c r="G7" s="3"/>
      <c r="H7" s="3"/>
      <c r="I7" s="3"/>
      <c r="J7" s="453"/>
      <c r="K7" s="453"/>
      <c r="L7" s="453"/>
      <c r="M7" s="453"/>
      <c r="N7" s="444"/>
      <c r="O7" s="442"/>
      <c r="P7" s="444"/>
      <c r="Q7" s="3"/>
      <c r="R7" s="3"/>
      <c r="S7" s="3"/>
      <c r="T7" s="3"/>
      <c r="U7" s="445"/>
      <c r="V7" s="445"/>
      <c r="W7" s="445"/>
      <c r="X7" s="3"/>
      <c r="Y7" s="3"/>
      <c r="Z7" s="445"/>
      <c r="AA7" s="445"/>
      <c r="AB7" s="445"/>
      <c r="AE7" s="447"/>
    </row>
    <row r="8" spans="1:124" s="648" customFormat="1" ht="3" customHeight="1" x14ac:dyDescent="0.25">
      <c r="A8" s="1"/>
      <c r="B8" s="452"/>
      <c r="C8" s="452"/>
      <c r="D8" s="442"/>
      <c r="E8" s="452"/>
      <c r="F8" s="452"/>
      <c r="G8" s="3"/>
      <c r="H8" s="3"/>
      <c r="I8" s="3"/>
      <c r="J8" s="453"/>
      <c r="K8" s="452"/>
      <c r="L8" s="452"/>
      <c r="M8" s="335"/>
      <c r="N8" s="444"/>
      <c r="O8" s="442"/>
      <c r="P8" s="456"/>
      <c r="Q8" s="3"/>
      <c r="R8" s="3"/>
      <c r="S8" s="3"/>
      <c r="T8" s="3"/>
      <c r="U8" s="445"/>
      <c r="V8" s="445"/>
      <c r="W8" s="445"/>
      <c r="X8" s="3"/>
      <c r="Y8" s="3"/>
      <c r="Z8" s="445"/>
      <c r="AA8" s="445"/>
      <c r="AB8" s="445"/>
      <c r="AD8" s="447"/>
      <c r="AE8" s="447"/>
      <c r="AF8" s="449"/>
    </row>
    <row r="9" spans="1:124" s="648" customFormat="1" ht="3" customHeight="1" thickBot="1" x14ac:dyDescent="0.3">
      <c r="A9" s="1"/>
      <c r="B9" s="452"/>
      <c r="C9" s="452"/>
      <c r="D9" s="442"/>
      <c r="E9" s="452"/>
      <c r="F9" s="452"/>
      <c r="G9" s="3"/>
      <c r="H9" s="3"/>
      <c r="I9" s="3"/>
      <c r="J9" s="453"/>
      <c r="K9" s="452"/>
      <c r="L9" s="452"/>
      <c r="M9" s="335"/>
      <c r="N9" s="444"/>
      <c r="O9" s="442"/>
      <c r="P9" s="456"/>
      <c r="Q9" s="3"/>
      <c r="R9" s="3"/>
      <c r="S9" s="3"/>
      <c r="T9" s="3"/>
      <c r="U9" s="445"/>
      <c r="V9" s="445"/>
      <c r="W9" s="445"/>
      <c r="X9" s="3"/>
      <c r="Y9" s="3"/>
      <c r="Z9" s="445"/>
      <c r="AA9" s="445"/>
      <c r="AB9" s="445"/>
      <c r="AD9" s="447"/>
      <c r="AE9" s="447"/>
      <c r="AF9" s="449"/>
    </row>
    <row r="10" spans="1:124" ht="16.5" customHeight="1" x14ac:dyDescent="0.25">
      <c r="A10" s="441"/>
      <c r="B10" s="1221" t="s">
        <v>309</v>
      </c>
      <c r="C10" s="1222"/>
      <c r="D10" s="1223"/>
      <c r="E10" s="1211" t="s">
        <v>909</v>
      </c>
      <c r="F10" s="1211"/>
      <c r="G10" s="1211"/>
      <c r="H10" s="1212"/>
      <c r="I10" s="3"/>
      <c r="J10" s="1227" t="s">
        <v>910</v>
      </c>
      <c r="K10" s="1228"/>
      <c r="L10" s="1228"/>
      <c r="M10" s="1228"/>
      <c r="N10" s="1228"/>
      <c r="O10" s="1228"/>
      <c r="P10" s="1229"/>
      <c r="Q10" s="3"/>
      <c r="R10" s="1215" t="s">
        <v>759</v>
      </c>
      <c r="S10" s="1216"/>
      <c r="T10" s="1216"/>
      <c r="U10" s="1216"/>
      <c r="V10" s="1216"/>
      <c r="W10" s="1216"/>
      <c r="X10" s="674"/>
      <c r="Y10" s="674"/>
      <c r="Z10" s="674"/>
      <c r="AA10" s="674"/>
      <c r="AB10" s="674"/>
      <c r="AC10" s="1215" t="s">
        <v>760</v>
      </c>
      <c r="AD10" s="1216"/>
      <c r="AE10" s="1216"/>
      <c r="AF10" s="1219"/>
    </row>
    <row r="11" spans="1:124" ht="16.5" customHeight="1" thickBot="1" x14ac:dyDescent="0.3">
      <c r="A11" s="457"/>
      <c r="B11" s="1224"/>
      <c r="C11" s="1225"/>
      <c r="D11" s="1226"/>
      <c r="E11" s="1213"/>
      <c r="F11" s="1213"/>
      <c r="G11" s="1213"/>
      <c r="H11" s="1214"/>
      <c r="I11" s="3"/>
      <c r="J11" s="1230"/>
      <c r="K11" s="1231"/>
      <c r="L11" s="1231"/>
      <c r="M11" s="1231"/>
      <c r="N11" s="1231"/>
      <c r="O11" s="1231"/>
      <c r="P11" s="1232"/>
      <c r="Q11" s="3"/>
      <c r="R11" s="1217"/>
      <c r="S11" s="1218"/>
      <c r="T11" s="1218"/>
      <c r="U11" s="1218"/>
      <c r="V11" s="1218"/>
      <c r="W11" s="1218"/>
      <c r="X11" s="675"/>
      <c r="Y11" s="675"/>
      <c r="Z11" s="675"/>
      <c r="AA11" s="675"/>
      <c r="AB11" s="675"/>
      <c r="AC11" s="1217"/>
      <c r="AD11" s="1218"/>
      <c r="AE11" s="1218"/>
      <c r="AF11" s="1220"/>
    </row>
    <row r="12" spans="1:124" s="1056" customFormat="1" ht="69.75" customHeight="1" thickBot="1" x14ac:dyDescent="0.3">
      <c r="A12" s="1032"/>
      <c r="B12" s="1033" t="s">
        <v>1931</v>
      </c>
      <c r="C12" s="1034" t="s">
        <v>912</v>
      </c>
      <c r="D12" s="1035" t="s">
        <v>1967</v>
      </c>
      <c r="E12" s="1036" t="s">
        <v>823</v>
      </c>
      <c r="F12" s="1037" t="s">
        <v>822</v>
      </c>
      <c r="G12" s="1038" t="s">
        <v>310</v>
      </c>
      <c r="H12" s="1039" t="s">
        <v>5</v>
      </c>
      <c r="I12" s="1040"/>
      <c r="J12" s="1041" t="s">
        <v>11</v>
      </c>
      <c r="K12" s="1042" t="s">
        <v>7</v>
      </c>
      <c r="L12" s="1043" t="s">
        <v>1925</v>
      </c>
      <c r="M12" s="1044" t="s">
        <v>799</v>
      </c>
      <c r="N12" s="1045" t="s">
        <v>1923</v>
      </c>
      <c r="O12" s="1046" t="s">
        <v>761</v>
      </c>
      <c r="P12" s="1047" t="s">
        <v>1924</v>
      </c>
      <c r="Q12" s="1040"/>
      <c r="R12" s="1048" t="s">
        <v>1929</v>
      </c>
      <c r="S12" s="1049" t="s">
        <v>762</v>
      </c>
      <c r="T12" s="1050" t="s">
        <v>763</v>
      </c>
      <c r="U12" s="1051" t="s">
        <v>2012</v>
      </c>
      <c r="V12" s="1051" t="s">
        <v>2013</v>
      </c>
      <c r="W12" s="1051" t="s">
        <v>2014</v>
      </c>
      <c r="X12" s="1049" t="s">
        <v>970</v>
      </c>
      <c r="Y12" s="1050" t="s">
        <v>763</v>
      </c>
      <c r="Z12" s="1051" t="s">
        <v>2012</v>
      </c>
      <c r="AA12" s="1051" t="s">
        <v>2013</v>
      </c>
      <c r="AB12" s="1051" t="s">
        <v>2014</v>
      </c>
      <c r="AC12" s="1052" t="s">
        <v>767</v>
      </c>
      <c r="AD12" s="1053" t="s">
        <v>768</v>
      </c>
      <c r="AE12" s="1053" t="s">
        <v>769</v>
      </c>
      <c r="AF12" s="1054" t="s">
        <v>770</v>
      </c>
      <c r="AG12" s="1055"/>
      <c r="AH12" s="1055"/>
      <c r="AI12" s="1055"/>
      <c r="AJ12" s="1055"/>
      <c r="AK12" s="1055"/>
      <c r="AL12" s="1055"/>
      <c r="AM12" s="1055"/>
      <c r="AN12" s="1055"/>
      <c r="AO12" s="1055"/>
      <c r="AP12" s="1055"/>
      <c r="AQ12" s="1055"/>
      <c r="AR12" s="1055"/>
      <c r="AS12" s="1055"/>
      <c r="AT12" s="1055"/>
      <c r="AU12" s="1055"/>
      <c r="AV12" s="1055"/>
      <c r="AW12" s="1055"/>
      <c r="AX12" s="1055"/>
      <c r="AY12" s="1055"/>
      <c r="AZ12" s="1055"/>
      <c r="BA12" s="1055"/>
      <c r="BB12" s="1055"/>
      <c r="BC12" s="1055"/>
      <c r="BD12" s="1055"/>
      <c r="BE12" s="1055"/>
      <c r="BF12" s="1055"/>
      <c r="BG12" s="1055"/>
      <c r="BH12" s="1055"/>
      <c r="BI12" s="1055"/>
      <c r="BJ12" s="1055"/>
      <c r="BK12" s="1055"/>
      <c r="BL12" s="1055"/>
      <c r="BM12" s="1055"/>
      <c r="BN12" s="1055"/>
      <c r="BO12" s="1055"/>
      <c r="BP12" s="1055"/>
      <c r="BQ12" s="1055"/>
      <c r="BR12" s="1055"/>
      <c r="BS12" s="1055"/>
      <c r="BT12" s="1055"/>
      <c r="BU12" s="1055"/>
      <c r="BV12" s="1055"/>
      <c r="BW12" s="1055"/>
      <c r="BX12" s="1055"/>
      <c r="BY12" s="1055"/>
      <c r="BZ12" s="1055"/>
      <c r="CA12" s="1055"/>
      <c r="CB12" s="1055"/>
      <c r="CC12" s="1055"/>
      <c r="CD12" s="1055"/>
      <c r="CE12" s="1055"/>
      <c r="CF12" s="1055"/>
      <c r="CG12" s="1055"/>
      <c r="CH12" s="1055"/>
      <c r="CI12" s="1055"/>
      <c r="CJ12" s="1055"/>
      <c r="CK12" s="1055"/>
      <c r="CL12" s="1055"/>
      <c r="CM12" s="1055"/>
      <c r="CN12" s="1055"/>
      <c r="CO12" s="1055"/>
      <c r="CP12" s="1055"/>
      <c r="CQ12" s="1055"/>
      <c r="CR12" s="1055"/>
      <c r="CS12" s="1055"/>
      <c r="CT12" s="1055"/>
      <c r="CU12" s="1055"/>
      <c r="CV12" s="1055"/>
      <c r="CW12" s="1055"/>
      <c r="CX12" s="1055"/>
      <c r="CY12" s="1055"/>
      <c r="CZ12" s="1055"/>
      <c r="DA12" s="1055"/>
      <c r="DB12" s="1055"/>
      <c r="DC12" s="1055"/>
      <c r="DD12" s="1055"/>
      <c r="DE12" s="1055"/>
      <c r="DF12" s="1055"/>
      <c r="DG12" s="1055"/>
      <c r="DH12" s="1055"/>
      <c r="DI12" s="1055"/>
      <c r="DJ12" s="1055"/>
      <c r="DK12" s="1055"/>
      <c r="DL12" s="1055"/>
      <c r="DM12" s="1055"/>
      <c r="DN12" s="1055"/>
      <c r="DO12" s="1055"/>
      <c r="DP12" s="1055"/>
      <c r="DQ12" s="1055"/>
      <c r="DR12" s="1055"/>
      <c r="DS12" s="1055"/>
      <c r="DT12" s="1055"/>
    </row>
    <row r="13" spans="1:124" ht="24" customHeight="1" x14ac:dyDescent="0.25">
      <c r="A13" s="441"/>
      <c r="B13" s="458" t="str">
        <f t="shared" ref="B13:B76" si="0">IF($M13="","",CONCATENATE(IF($J13="",2018,$J13)," | ",$M13))</f>
        <v>2018 | Liquid Fuel - Propane</v>
      </c>
      <c r="C13" s="650" t="str">
        <f>IFERROR(IF($O13="","",
IF(MATCH(O13,Tables!$CC$8:$CC$15,0)&gt;0, "MWh / "&amp;$O13&amp;" | Energy",
"MWh / "&amp;$O13&amp;" | "&amp; $M13)), "MWh / "&amp;$O13&amp;" | "&amp; $M13)</f>
        <v>MWh / Million BTU (MMBtu) | Energy</v>
      </c>
      <c r="D13" s="916" t="str">
        <f>IFERROR(VLOOKUP($M13,Tables!$BT$7:$BU$34,2,FALSE),"")</f>
        <v>LiquidT</v>
      </c>
      <c r="E13" s="1123" t="s">
        <v>2007</v>
      </c>
      <c r="F13" s="1124" t="s">
        <v>2006</v>
      </c>
      <c r="G13" s="1125" t="str">
        <f>IFERROR(VLOOKUP(H13,'Category Index'!$K$10:$L$258,2,FALSE),"")</f>
        <v>Oceania</v>
      </c>
      <c r="H13" s="1126" t="s">
        <v>57</v>
      </c>
      <c r="I13" s="3"/>
      <c r="J13" s="1127">
        <v>2018</v>
      </c>
      <c r="K13" s="1128" t="str">
        <f t="shared" ref="K13:K76" si="1">IF(OR($E13&lt;&gt;"",$L13&lt;&gt;"",$N13&lt;&gt;""), "Scope 1", "")</f>
        <v>Scope 1</v>
      </c>
      <c r="L13" s="1129" t="s">
        <v>827</v>
      </c>
      <c r="M13" s="1130" t="s">
        <v>1954</v>
      </c>
      <c r="N13" s="1131">
        <v>10000</v>
      </c>
      <c r="O13" s="1132" t="s">
        <v>929</v>
      </c>
      <c r="P13" s="1133">
        <f>IFERROR(IF(N13="","",N13*(VLOOKUP(C13, 'Unit Conversion Table'!$E$3:$F$132, 2, FALSE))),"")</f>
        <v>2930.7107000000005</v>
      </c>
      <c r="Q13" s="3"/>
      <c r="R13" s="1134" t="s">
        <v>826</v>
      </c>
      <c r="S13" s="1135" t="str" cm="1">
        <f t="array" ref="S13">_xlfn.IFS(R13="No",(IFERROR(VLOOKUP($J13&amp;" | "&amp;$T13,'Emissions Factors'!$C$3:$N$1705,MATCH(S$12,'Emissions Factors'!$C$3:$N$3,0),FALSE),"")),R13="Yes", "Company Specific", R13="", "")</f>
        <v>US EPA</v>
      </c>
      <c r="T13" s="1136" t="str" cm="1">
        <f t="array" ref="T13">_xlfn.IFS(R13="No",(VLOOKUP($B13, 'Emissions Factors'!$C$3:$O$717, 4,FALSE)),R13="Yes", "", R13="", "")</f>
        <v>Liquid Fuel - Propane</v>
      </c>
      <c r="U13" s="1137">
        <f>IFERROR(VLOOKUP($J13&amp;" | "&amp;$T13,'Emissions Factors'!$C$3:$N$3811,5,FALSE),"")</f>
        <v>214.52134460081643</v>
      </c>
      <c r="V13" s="1138">
        <f>IFERROR(VLOOKUP($J13&amp;" | "&amp;$T13,'Emissions Factors'!$C$3:$N$3811,6,FALSE),"")</f>
        <v>1.0236424905399227E-2</v>
      </c>
      <c r="W13" s="1139">
        <f>IFERROR(VLOOKUP($J13&amp;" | "&amp;$T13,'Emissions Factors'!$C$3:$N$3811,7,FALSE),"")</f>
        <v>2.0472849810798453E-3</v>
      </c>
      <c r="X13" s="1140"/>
      <c r="Y13" s="1141"/>
      <c r="Z13" s="1142"/>
      <c r="AA13" s="1143"/>
      <c r="AB13" s="1144"/>
      <c r="AC13" s="1145" cm="1">
        <f t="array" ref="AC13">IFERROR(_xlfn.IFS($R13="No", U13*$P13/1000,$R13="Yes", Z13*$P13/1000, $R13="", ""),"")</f>
        <v>628.70000000000016</v>
      </c>
      <c r="AD13" s="1146" cm="1">
        <f t="array" ref="AD13">IFERROR(_xlfn.IFS($R13="No", V13*$P13/1000,$R13="Yes", AA13*$P13/1000, $R13="", ""),"")</f>
        <v>3.0000000000000006E-2</v>
      </c>
      <c r="AE13" s="1146" cm="1">
        <f t="array" ref="AE13">IFERROR(_xlfn.IFS($R13="No", W13*$P13/1000,$R13="Yes", AB13*$P13/1000, $R13="", ""),"")</f>
        <v>6.000000000000001E-3</v>
      </c>
      <c r="AF13" s="1147">
        <f>IFERROR($AC13
+IFERROR(HLOOKUP(Introduction!$H$29,'GWP Values'!$D$3:$G$46,MATCH("CH4",'GWP Values'!$C$3:$C$41,0),FALSE)*$AD13,0)
+IFERROR(HLOOKUP(Introduction!$H$29,'GWP Values'!$D$3:$G$46,MATCH("N2O",'GWP Values'!$C$3:$C$41,0),FALSE)*$AE13,0),"")</f>
        <v>631.2320000000002</v>
      </c>
    </row>
    <row r="14" spans="1:124" ht="24" customHeight="1" x14ac:dyDescent="0.25">
      <c r="A14" s="441"/>
      <c r="B14" s="458" t="str">
        <f t="shared" si="0"/>
        <v/>
      </c>
      <c r="C14" s="650" t="str">
        <f>IFERROR(IF($O14="","", IF(MATCH(O14,Tables!$CC$8:$CC$15,0)&gt;0, "MWh / "&amp;$O14&amp;" | Energy", "MWh / "&amp;$O14&amp;" | "&amp; $M14)), "MWh / "&amp;$O14&amp;" | "&amp; $M14)</f>
        <v/>
      </c>
      <c r="D14" s="916" t="str">
        <f>IFERROR(VLOOKUP($M14,Tables!$BT$7:$BU$34,2,FALSE),"")</f>
        <v/>
      </c>
      <c r="E14" s="1010"/>
      <c r="F14" s="1011"/>
      <c r="G14" s="1125" t="str">
        <f>IFERROR(VLOOKUP(H14,'Category Index'!$K$10:$L$258,2,FALSE),"")</f>
        <v/>
      </c>
      <c r="H14" s="1008"/>
      <c r="I14" s="3"/>
      <c r="J14" s="1006"/>
      <c r="K14" s="994" t="str">
        <f t="shared" si="1"/>
        <v/>
      </c>
      <c r="L14" s="1004"/>
      <c r="M14" s="974"/>
      <c r="N14" s="975"/>
      <c r="O14" s="976"/>
      <c r="P14" s="1027" t="str">
        <f>IFERROR(IF(N14="","",N14*(VLOOKUP(C14, 'Unit Conversion Table'!$E$3:$F$132, 2, FALSE))),"")</f>
        <v/>
      </c>
      <c r="Q14" s="3"/>
      <c r="R14" s="971" t="s">
        <v>826</v>
      </c>
      <c r="S14" s="996" t="str" cm="1">
        <f t="array" ref="S14">_xlfn.IFS(R14="No",(IFERROR(VLOOKUP($J14&amp;" | "&amp;$T14,'Emissions Factors'!$C$3:$N$1705,MATCH(S$12,'Emissions Factors'!$C$3:$N$3,0),FALSE),"")),R14="Yes", "Company Specific", R14="", "")</f>
        <v/>
      </c>
      <c r="T14" s="997" cm="1">
        <f t="array" ref="T14">_xlfn.IFS(R14="No",(VLOOKUP($B14, 'Emissions Factors'!$C$3:$O$717, 4,FALSE)),R14="Yes", "", R14="", "")</f>
        <v>0</v>
      </c>
      <c r="U14" s="947" t="str">
        <f>IFERROR(VLOOKUP($J14&amp;" | "&amp;$T14,'Emissions Factors'!$C$3:$N$3811,5,FALSE),"")</f>
        <v/>
      </c>
      <c r="V14" s="948" t="str">
        <f>IFERROR(VLOOKUP($J14&amp;" | "&amp;$T14,'Emissions Factors'!$C$3:$N$3811,6,FALSE),"")</f>
        <v/>
      </c>
      <c r="W14" s="949" t="str">
        <f>IFERROR(VLOOKUP($J14&amp;" | "&amp;$T14,'Emissions Factors'!$C$3:$N$3811,7,FALSE),"")</f>
        <v/>
      </c>
      <c r="X14" s="1000"/>
      <c r="Y14" s="1001"/>
      <c r="Z14" s="963"/>
      <c r="AA14" s="964"/>
      <c r="AB14" s="965"/>
      <c r="AC14" s="1022" t="str" cm="1">
        <f t="array" ref="AC14">IFERROR(_xlfn.IFS($R14="No", U14*$P14/1000,$R14="Yes", Z14*$P14/1000, $R14="", ""),"")</f>
        <v/>
      </c>
      <c r="AD14" s="1023" t="str" cm="1">
        <f t="array" ref="AD14">IFERROR(_xlfn.IFS($R14="No", V14*$P14/1000,$R14="Yes", AA14*$P14/1000, $R14="", ""),"")</f>
        <v/>
      </c>
      <c r="AE14" s="1023" t="str" cm="1">
        <f t="array" ref="AE14">IFERROR(_xlfn.IFS($R14="No", W14*$P14/1000,$R14="Yes", AB14*$P14/1000, $R14="", ""),"")</f>
        <v/>
      </c>
      <c r="AF14" s="1026" t="str">
        <f>IFERROR($AC14
+IFERROR(HLOOKUP(Introduction!$H$29,'GWP Values'!$D$3:$G$46,MATCH("CH4",'GWP Values'!$C$3:$C$41,0),FALSE)*$AD14,0)
+IFERROR(HLOOKUP(Introduction!$H$29,'GWP Values'!$D$3:$G$46,MATCH("N2O",'GWP Values'!$C$3:$C$41,0),FALSE)*$AE14,0),"")</f>
        <v/>
      </c>
    </row>
    <row r="15" spans="1:124" ht="24" customHeight="1" x14ac:dyDescent="0.25">
      <c r="A15" s="441"/>
      <c r="B15" s="458" t="str">
        <f t="shared" si="0"/>
        <v/>
      </c>
      <c r="C15" s="650" t="str">
        <f>IFERROR(IF($O15="","",
IF(MATCH(O15,Tables!$CC$8:$CC$15,0)&gt;0, "MWh / "&amp;$O15&amp;" | Energy",
"MWh / "&amp;$O15&amp;" | "&amp; $M15)), "MWh / "&amp;$O15&amp;" | "&amp; $M15)</f>
        <v/>
      </c>
      <c r="D15" s="916" t="str">
        <f>IFERROR(VLOOKUP($M15,Tables!$BT$7:$BU$34,2,FALSE),"")</f>
        <v/>
      </c>
      <c r="E15" s="1010"/>
      <c r="F15" s="1011"/>
      <c r="G15" s="940" t="str">
        <f>IFERROR(VLOOKUP(H15,'Category Index'!$K$10:$L$258,2,FALSE),"")</f>
        <v/>
      </c>
      <c r="H15" s="1008"/>
      <c r="I15" s="3"/>
      <c r="J15" s="1006"/>
      <c r="K15" s="994" t="str">
        <f t="shared" si="1"/>
        <v/>
      </c>
      <c r="L15" s="1004"/>
      <c r="M15" s="974"/>
      <c r="N15" s="975"/>
      <c r="O15" s="976"/>
      <c r="P15" s="1027" t="str">
        <f>IFERROR(IF(N15="","",N15*(VLOOKUP(C15, 'Unit Conversion Table'!$E$3:$F$132, 2, FALSE))),"")</f>
        <v/>
      </c>
      <c r="Q15" s="3"/>
      <c r="R15" s="971" t="s">
        <v>826</v>
      </c>
      <c r="S15" s="996" t="str" cm="1">
        <f t="array" ref="S15">_xlfn.IFS(R15="No",(IFERROR(VLOOKUP($J15&amp;" | "&amp;$T15,'Emissions Factors'!$C$3:$N$1705,MATCH(S$12,'Emissions Factors'!$C$3:$N$3,0),FALSE),"")),R15="Yes", "Company Specific", R15="", "")</f>
        <v/>
      </c>
      <c r="T15" s="997" cm="1">
        <f t="array" ref="T15">_xlfn.IFS(R15="No",(VLOOKUP($B15, 'Emissions Factors'!$C$3:$O$717, 4,FALSE)),R15="Yes", "", R15="", "")</f>
        <v>0</v>
      </c>
      <c r="U15" s="947" t="str">
        <f>IFERROR(VLOOKUP($J15&amp;" | "&amp;$T15,'Emissions Factors'!$C$3:$N$3811,5,FALSE),"")</f>
        <v/>
      </c>
      <c r="V15" s="948" t="str">
        <f>IFERROR(VLOOKUP($J15&amp;" | "&amp;$T15,'Emissions Factors'!$C$3:$N$3811,6,FALSE),"")</f>
        <v/>
      </c>
      <c r="W15" s="949" t="str">
        <f>IFERROR(VLOOKUP($J15&amp;" | "&amp;$T15,'Emissions Factors'!$C$3:$N$3811,7,FALSE),"")</f>
        <v/>
      </c>
      <c r="X15" s="1000"/>
      <c r="Y15" s="1001"/>
      <c r="Z15" s="963"/>
      <c r="AA15" s="964"/>
      <c r="AB15" s="965"/>
      <c r="AC15" s="1022" t="str" cm="1">
        <f t="array" ref="AC15">IFERROR(_xlfn.IFS($R15="No", U15*$P15/1000,$R15="Yes", Z15*$P15/1000, $R15="", ""),"")</f>
        <v/>
      </c>
      <c r="AD15" s="1023" t="str" cm="1">
        <f t="array" ref="AD15">IFERROR(_xlfn.IFS($R15="No", V15*$P15/1000,$R15="Yes", AA15*$P15/1000, $R15="", ""),"")</f>
        <v/>
      </c>
      <c r="AE15" s="1023" t="str" cm="1">
        <f t="array" ref="AE15">IFERROR(_xlfn.IFS($R15="No", W15*$P15/1000,$R15="Yes", AB15*$P15/1000, $R15="", ""),"")</f>
        <v/>
      </c>
      <c r="AF15" s="1026" t="str">
        <f>IFERROR($AC15
+IFERROR(HLOOKUP(Introduction!$H$29,'GWP Values'!$D$3:$G$46,MATCH("CH4",'GWP Values'!$C$3:$C$41,0),FALSE)*$AD15,0)
+IFERROR(HLOOKUP(Introduction!$H$29,'GWP Values'!$D$3:$G$46,MATCH("N2O",'GWP Values'!$C$3:$C$41,0),FALSE)*$AE15,0),"")</f>
        <v/>
      </c>
    </row>
    <row r="16" spans="1:124" ht="24" customHeight="1" x14ac:dyDescent="0.25">
      <c r="A16" s="441"/>
      <c r="B16" s="458" t="str">
        <f t="shared" si="0"/>
        <v/>
      </c>
      <c r="C16" s="650" t="str">
        <f>IFERROR(IF($O16="","",
IF(MATCH(O16,Tables!$CC$8:$CC$15,0)&gt;0, "MWh / "&amp;$O16&amp;" | Energy",
"MWh / "&amp;$O16&amp;" | "&amp; $M16)), "MWh / "&amp;$O16&amp;" | "&amp; $M16)</f>
        <v/>
      </c>
      <c r="D16" s="916" t="str">
        <f>IFERROR(VLOOKUP($M16,Tables!$BT$7:$BU$34,2,FALSE),"")</f>
        <v/>
      </c>
      <c r="E16" s="1010"/>
      <c r="F16" s="1011"/>
      <c r="G16" s="940" t="str">
        <f>IFERROR(VLOOKUP(H16,'Category Index'!$K$10:$L$258,2,FALSE),"")</f>
        <v/>
      </c>
      <c r="H16" s="1008"/>
      <c r="I16" s="3"/>
      <c r="J16" s="1006"/>
      <c r="K16" s="994" t="str">
        <f t="shared" si="1"/>
        <v/>
      </c>
      <c r="L16" s="1004"/>
      <c r="M16" s="974"/>
      <c r="N16" s="975"/>
      <c r="O16" s="976"/>
      <c r="P16" s="1027" t="str">
        <f>IFERROR(IF(N16="","",N16*(VLOOKUP(C16, 'Unit Conversion Table'!$E$3:$F$132, 2, FALSE))),"")</f>
        <v/>
      </c>
      <c r="Q16" s="3"/>
      <c r="R16" s="971" t="s">
        <v>826</v>
      </c>
      <c r="S16" s="996" t="str" cm="1">
        <f t="array" ref="S16">_xlfn.IFS(R16="No",(IFERROR(VLOOKUP($J16&amp;" | "&amp;$T16,'Emissions Factors'!$C$3:$N$1705,MATCH(S$12,'Emissions Factors'!$C$3:$N$3,0),FALSE),"")),R16="Yes", "Company Specific", R16="", "")</f>
        <v/>
      </c>
      <c r="T16" s="997" cm="1">
        <f t="array" ref="T16">_xlfn.IFS(R16="No",(VLOOKUP($B16, 'Emissions Factors'!$C$3:$O$717, 4,FALSE)),R16="Yes", "", R16="", "")</f>
        <v>0</v>
      </c>
      <c r="U16" s="947" t="str">
        <f>IFERROR(VLOOKUP($J16&amp;" | "&amp;$T16,'Emissions Factors'!$C$3:$N$3811,5,FALSE),"")</f>
        <v/>
      </c>
      <c r="V16" s="948" t="str">
        <f>IFERROR(VLOOKUP($J16&amp;" | "&amp;$T16,'Emissions Factors'!$C$3:$N$3811,6,FALSE),"")</f>
        <v/>
      </c>
      <c r="W16" s="949" t="str">
        <f>IFERROR(VLOOKUP($J16&amp;" | "&amp;$T16,'Emissions Factors'!$C$3:$N$3811,7,FALSE),"")</f>
        <v/>
      </c>
      <c r="X16" s="1000"/>
      <c r="Y16" s="1001"/>
      <c r="Z16" s="963"/>
      <c r="AA16" s="964"/>
      <c r="AB16" s="965"/>
      <c r="AC16" s="1022" t="str" cm="1">
        <f t="array" ref="AC16">IFERROR(_xlfn.IFS($R16="No", U16*$P16/1000,$R16="Yes", Z16*$P16/1000, $R16="", ""),"")</f>
        <v/>
      </c>
      <c r="AD16" s="1023" t="str" cm="1">
        <f t="array" ref="AD16">IFERROR(_xlfn.IFS($R16="No", V16*$P16/1000,$R16="Yes", AA16*$P16/1000, $R16="", ""),"")</f>
        <v/>
      </c>
      <c r="AE16" s="1023" t="str" cm="1">
        <f t="array" ref="AE16">IFERROR(_xlfn.IFS($R16="No", W16*$P16/1000,$R16="Yes", AB16*$P16/1000, $R16="", ""),"")</f>
        <v/>
      </c>
      <c r="AF16" s="1026" t="str">
        <f>IFERROR($AC16
+IFERROR(HLOOKUP(Introduction!$H$29,'GWP Values'!$D$3:$G$46,MATCH("CH4",'GWP Values'!$C$3:$C$41,0),FALSE)*$AD16,0)
+IFERROR(HLOOKUP(Introduction!$H$29,'GWP Values'!$D$3:$G$46,MATCH("N2O",'GWP Values'!$C$3:$C$41,0),FALSE)*$AE16,0),"")</f>
        <v/>
      </c>
    </row>
    <row r="17" spans="1:32" ht="24" customHeight="1" x14ac:dyDescent="0.25">
      <c r="A17" s="441"/>
      <c r="B17" s="458" t="str">
        <f t="shared" si="0"/>
        <v/>
      </c>
      <c r="C17" s="650" t="str">
        <f>IFERROR(IF($O17="","",
IF(MATCH(O17,Tables!$CC$8:$CC$15,0)&gt;0, "MWh / "&amp;$O17&amp;" | Energy",
"MWh / "&amp;$O17&amp;" | "&amp; $M17)), "MWh / "&amp;$O17&amp;" | "&amp; $M17)</f>
        <v/>
      </c>
      <c r="D17" s="916" t="str">
        <f>IFERROR(VLOOKUP($M17,Tables!$BT$7:$BU$34,2,FALSE),"")</f>
        <v/>
      </c>
      <c r="E17" s="1010"/>
      <c r="F17" s="1011"/>
      <c r="G17" s="940" t="str">
        <f>IFERROR(VLOOKUP(H17,'Category Index'!$K$10:$L$258,2,FALSE),"")</f>
        <v/>
      </c>
      <c r="H17" s="1008"/>
      <c r="I17" s="3"/>
      <c r="J17" s="1006"/>
      <c r="K17" s="994" t="str">
        <f t="shared" si="1"/>
        <v/>
      </c>
      <c r="L17" s="1004"/>
      <c r="M17" s="974"/>
      <c r="N17" s="975"/>
      <c r="O17" s="976"/>
      <c r="P17" s="1027" t="str">
        <f>IFERROR(IF(N17="","",N17*(VLOOKUP(C17, 'Unit Conversion Table'!$E$3:$F$132, 2, FALSE))),"")</f>
        <v/>
      </c>
      <c r="Q17" s="3"/>
      <c r="R17" s="971" t="s">
        <v>826</v>
      </c>
      <c r="S17" s="996" t="str" cm="1">
        <f t="array" ref="S17">_xlfn.IFS(R17="No",(IFERROR(VLOOKUP($J17&amp;" | "&amp;$T17,'Emissions Factors'!$C$3:$N$1705,MATCH(S$12,'Emissions Factors'!$C$3:$N$3,0),FALSE),"")),R17="Yes", "Company Specific", R17="", "")</f>
        <v/>
      </c>
      <c r="T17" s="997" cm="1">
        <f t="array" ref="T17">_xlfn.IFS(R17="No",(VLOOKUP($B17, 'Emissions Factors'!$C$3:$O$717, 4,FALSE)),R17="Yes", "", R17="", "")</f>
        <v>0</v>
      </c>
      <c r="U17" s="947" t="str">
        <f>IFERROR(VLOOKUP($J17&amp;" | "&amp;$T17,'Emissions Factors'!$C$3:$N$3811,5,FALSE),"")</f>
        <v/>
      </c>
      <c r="V17" s="948" t="str">
        <f>IFERROR(VLOOKUP($J17&amp;" | "&amp;$T17,'Emissions Factors'!$C$3:$N$3811,6,FALSE),"")</f>
        <v/>
      </c>
      <c r="W17" s="949" t="str">
        <f>IFERROR(VLOOKUP($J17&amp;" | "&amp;$T17,'Emissions Factors'!$C$3:$N$3811,7,FALSE),"")</f>
        <v/>
      </c>
      <c r="X17" s="1000"/>
      <c r="Y17" s="1001"/>
      <c r="Z17" s="963"/>
      <c r="AA17" s="964"/>
      <c r="AB17" s="965"/>
      <c r="AC17" s="1022" t="str" cm="1">
        <f t="array" ref="AC17">IFERROR(_xlfn.IFS($R17="No", U17*$P17/1000,$R17="Yes", Z17*$P17/1000, $R17="", ""),"")</f>
        <v/>
      </c>
      <c r="AD17" s="1023" t="str" cm="1">
        <f t="array" ref="AD17">IFERROR(_xlfn.IFS($R17="No", V17*$P17/1000,$R17="Yes", AA17*$P17/1000, $R17="", ""),"")</f>
        <v/>
      </c>
      <c r="AE17" s="1023" t="str" cm="1">
        <f t="array" ref="AE17">IFERROR(_xlfn.IFS($R17="No", W17*$P17/1000,$R17="Yes", AB17*$P17/1000, $R17="", ""),"")</f>
        <v/>
      </c>
      <c r="AF17" s="1026" t="str">
        <f>IFERROR($AC17
+IFERROR(HLOOKUP(Introduction!$H$29,'GWP Values'!$D$3:$G$46,MATCH("CH4",'GWP Values'!$C$3:$C$41,0),FALSE)*$AD17,0)
+IFERROR(HLOOKUP(Introduction!$H$29,'GWP Values'!$D$3:$G$46,MATCH("N2O",'GWP Values'!$C$3:$C$41,0),FALSE)*$AE17,0),"")</f>
        <v/>
      </c>
    </row>
    <row r="18" spans="1:32" ht="24" customHeight="1" x14ac:dyDescent="0.25">
      <c r="A18" s="441"/>
      <c r="B18" s="458" t="str">
        <f t="shared" si="0"/>
        <v/>
      </c>
      <c r="C18" s="650" t="str">
        <f>IFERROR(IF($O18="","",
IF(MATCH(O18,Tables!$CC$8:$CC$15,0)&gt;0, "MWh / "&amp;$O18&amp;" | Energy",
"MWh / "&amp;$O18&amp;" | "&amp; $M18)), "MWh / "&amp;$O18&amp;" | "&amp; $M18)</f>
        <v/>
      </c>
      <c r="D18" s="916" t="str">
        <f>IFERROR(VLOOKUP($M18,Tables!$BT$7:$BU$34,2,FALSE),"")</f>
        <v/>
      </c>
      <c r="E18" s="1010"/>
      <c r="F18" s="1011"/>
      <c r="G18" s="940" t="str">
        <f>IFERROR(VLOOKUP(H18,'Category Index'!$K$10:$L$258,2,FALSE),"")</f>
        <v/>
      </c>
      <c r="H18" s="1008"/>
      <c r="I18" s="3"/>
      <c r="J18" s="1006"/>
      <c r="K18" s="994" t="str">
        <f t="shared" si="1"/>
        <v/>
      </c>
      <c r="L18" s="1004"/>
      <c r="M18" s="974"/>
      <c r="N18" s="975" t="s">
        <v>14</v>
      </c>
      <c r="O18" s="976"/>
      <c r="P18" s="1027" t="str">
        <f>IFERROR(IF(N18="","",N18*(VLOOKUP(C18, 'Unit Conversion Table'!$E$3:$F$132, 2, FALSE))),"")</f>
        <v/>
      </c>
      <c r="Q18" s="3"/>
      <c r="R18" s="971" t="s">
        <v>826</v>
      </c>
      <c r="S18" s="996" t="str" cm="1">
        <f t="array" ref="S18">_xlfn.IFS(R18="No",(IFERROR(VLOOKUP($J18&amp;" | "&amp;$T18,'Emissions Factors'!$C$3:$N$1705,MATCH(S$12,'Emissions Factors'!$C$3:$N$3,0),FALSE),"")),R18="Yes", "Company Specific", R18="", "")</f>
        <v/>
      </c>
      <c r="T18" s="997" cm="1">
        <f t="array" ref="T18">_xlfn.IFS(R18="No",(VLOOKUP($B18, 'Emissions Factors'!$C$3:$O$717, 4,FALSE)),R18="Yes", "", R18="", "")</f>
        <v>0</v>
      </c>
      <c r="U18" s="947" t="str">
        <f>IFERROR(VLOOKUP($J18&amp;" | "&amp;$T18,'Emissions Factors'!$C$3:$N$3811,5,FALSE),"")</f>
        <v/>
      </c>
      <c r="V18" s="948" t="str">
        <f>IFERROR(VLOOKUP($J18&amp;" | "&amp;$T18,'Emissions Factors'!$C$3:$N$3811,6,FALSE),"")</f>
        <v/>
      </c>
      <c r="W18" s="949" t="str">
        <f>IFERROR(VLOOKUP($J18&amp;" | "&amp;$T18,'Emissions Factors'!$C$3:$N$3811,7,FALSE),"")</f>
        <v/>
      </c>
      <c r="X18" s="1000"/>
      <c r="Y18" s="1001"/>
      <c r="Z18" s="963"/>
      <c r="AA18" s="964"/>
      <c r="AB18" s="965"/>
      <c r="AC18" s="1022" t="str" cm="1">
        <f t="array" ref="AC18">IFERROR(_xlfn.IFS($R18="No", U18*$P18/1000,$R18="Yes", Z18*$P18/1000, $R18="", ""),"")</f>
        <v/>
      </c>
      <c r="AD18" s="1023" t="str" cm="1">
        <f t="array" ref="AD18">IFERROR(_xlfn.IFS($R18="No", V18*$P18/1000,$R18="Yes", AA18*$P18/1000, $R18="", ""),"")</f>
        <v/>
      </c>
      <c r="AE18" s="1023" t="str" cm="1">
        <f t="array" ref="AE18">IFERROR(_xlfn.IFS($R18="No", W18*$P18/1000,$R18="Yes", AB18*$P18/1000, $R18="", ""),"")</f>
        <v/>
      </c>
      <c r="AF18" s="957" t="str">
        <f>IFERROR($AC18
+IFERROR(HLOOKUP(Introduction!$H$29,'GWP Values'!$D$3:$G$46,MATCH("CH4",'GWP Values'!$C$3:$C$41,0),FALSE)*$AD18,0)
+IFERROR(HLOOKUP(Introduction!$H$29,'GWP Values'!$D$3:$G$46,MATCH("N2O",'GWP Values'!$C$3:$C$41,0),FALSE)*$AE18,0),"")</f>
        <v/>
      </c>
    </row>
    <row r="19" spans="1:32" ht="24" customHeight="1" x14ac:dyDescent="0.25">
      <c r="A19" s="441"/>
      <c r="B19" s="458" t="str">
        <f t="shared" si="0"/>
        <v/>
      </c>
      <c r="C19" s="650" t="str">
        <f>IFERROR(IF($O19="","",
IF(MATCH(O19,Tables!$CC$8:$CC$15,0)&gt;0, "MWh / "&amp;$O19&amp;" | Energy",
"MWh / "&amp;$O19&amp;" | "&amp; $M19)), "MWh / "&amp;$O19&amp;" | "&amp; $M19)</f>
        <v/>
      </c>
      <c r="D19" s="916" t="str">
        <f>IFERROR(VLOOKUP($M19,Tables!$BT$7:$BU$34,2,FALSE),"")</f>
        <v/>
      </c>
      <c r="E19" s="1010"/>
      <c r="F19" s="1011"/>
      <c r="G19" s="940" t="str">
        <f>IFERROR(VLOOKUP(H19,'Category Index'!$K$10:$L$258,2,FALSE),"")</f>
        <v/>
      </c>
      <c r="H19" s="1008"/>
      <c r="I19" s="3"/>
      <c r="J19" s="1006"/>
      <c r="K19" s="994" t="str">
        <f t="shared" si="1"/>
        <v/>
      </c>
      <c r="L19" s="1004"/>
      <c r="M19" s="974"/>
      <c r="N19" s="975"/>
      <c r="O19" s="976"/>
      <c r="P19" s="1027" t="str">
        <f>IFERROR(IF(N19="","",N19*(VLOOKUP(C19, 'Unit Conversion Table'!$E$3:$F$132, 2, FALSE))),"")</f>
        <v/>
      </c>
      <c r="Q19" s="3"/>
      <c r="R19" s="971" t="s">
        <v>826</v>
      </c>
      <c r="S19" s="996" t="str" cm="1">
        <f t="array" ref="S19">_xlfn.IFS(R19="No",(IFERROR(VLOOKUP($J19&amp;" | "&amp;$T19,'Emissions Factors'!$C$3:$N$1705,MATCH(S$12,'Emissions Factors'!$C$3:$N$3,0),FALSE),"")),R19="Yes", "Company Specific", R19="", "")</f>
        <v/>
      </c>
      <c r="T19" s="997" cm="1">
        <f t="array" ref="T19">_xlfn.IFS(R19="No",(VLOOKUP($B19, 'Emissions Factors'!$C$3:$O$717, 4,FALSE)),R19="Yes", "", R19="", "")</f>
        <v>0</v>
      </c>
      <c r="U19" s="947" t="str">
        <f>IFERROR(VLOOKUP($J19&amp;" | "&amp;$T19,'Emissions Factors'!$C$3:$N$3811,5,FALSE),"")</f>
        <v/>
      </c>
      <c r="V19" s="948" t="str">
        <f>IFERROR(VLOOKUP($J19&amp;" | "&amp;$T19,'Emissions Factors'!$C$3:$N$3811,6,FALSE),"")</f>
        <v/>
      </c>
      <c r="W19" s="949" t="str">
        <f>IFERROR(VLOOKUP($J19&amp;" | "&amp;$T19,'Emissions Factors'!$C$3:$N$3811,7,FALSE),"")</f>
        <v/>
      </c>
      <c r="X19" s="1000"/>
      <c r="Y19" s="1001"/>
      <c r="Z19" s="963"/>
      <c r="AA19" s="964"/>
      <c r="AB19" s="965"/>
      <c r="AC19" s="1022" t="str" cm="1">
        <f t="array" ref="AC19">IFERROR(_xlfn.IFS($R19="No", U19*$P19/1000,$R19="Yes", Z19*$P19/1000, $R19="", ""),"")</f>
        <v/>
      </c>
      <c r="AD19" s="1023" t="str" cm="1">
        <f t="array" ref="AD19">IFERROR(_xlfn.IFS($R19="No", V19*$P19/1000,$R19="Yes", AA19*$P19/1000, $R19="", ""),"")</f>
        <v/>
      </c>
      <c r="AE19" s="1023" t="str" cm="1">
        <f t="array" ref="AE19">IFERROR(_xlfn.IFS($R19="No", W19*$P19/1000,$R19="Yes", AB19*$P19/1000, $R19="", ""),"")</f>
        <v/>
      </c>
      <c r="AF19" s="957" t="str">
        <f>IFERROR($AC19
+IFERROR(HLOOKUP(Introduction!$H$29,'GWP Values'!$D$3:$G$46,MATCH("CH4",'GWP Values'!$C$3:$C$41,0),FALSE)*$AD19,0)
+IFERROR(HLOOKUP(Introduction!$H$29,'GWP Values'!$D$3:$G$46,MATCH("N2O",'GWP Values'!$C$3:$C$41,0),FALSE)*$AE19,0),"")</f>
        <v/>
      </c>
    </row>
    <row r="20" spans="1:32" ht="24" customHeight="1" x14ac:dyDescent="0.25">
      <c r="A20" s="441"/>
      <c r="B20" s="458" t="str">
        <f t="shared" si="0"/>
        <v/>
      </c>
      <c r="C20" s="650" t="str">
        <f>IFERROR(IF($O20="","",
IF(MATCH(O20,Tables!$CC$8:$CC$15,0)&gt;0, "MWh / "&amp;$O20&amp;" | Energy",
"MWh / "&amp;$O20&amp;" | "&amp; $M20)), "MWh / "&amp;$O20&amp;" | "&amp; $M20)</f>
        <v/>
      </c>
      <c r="D20" s="916" t="str">
        <f>IFERROR(VLOOKUP($M20,Tables!$BT$7:$BU$34,2,FALSE),"")</f>
        <v/>
      </c>
      <c r="E20" s="1010"/>
      <c r="F20" s="1011"/>
      <c r="G20" s="940" t="str">
        <f>IFERROR(VLOOKUP(H20,'Category Index'!$K$10:$L$258,2,FALSE),"")</f>
        <v/>
      </c>
      <c r="H20" s="1008"/>
      <c r="I20" s="3"/>
      <c r="J20" s="1006"/>
      <c r="K20" s="994" t="str">
        <f t="shared" si="1"/>
        <v/>
      </c>
      <c r="L20" s="1004"/>
      <c r="M20" s="974"/>
      <c r="N20" s="975"/>
      <c r="O20" s="976"/>
      <c r="P20" s="1027" t="str">
        <f>IFERROR(IF(N20="","",N20*(VLOOKUP(C20, 'Unit Conversion Table'!$E$3:$F$132, 2, FALSE))),"")</f>
        <v/>
      </c>
      <c r="Q20" s="3"/>
      <c r="R20" s="971" t="s">
        <v>826</v>
      </c>
      <c r="S20" s="996" t="str" cm="1">
        <f t="array" ref="S20">_xlfn.IFS(R20="No",(IFERROR(VLOOKUP($J20&amp;" | "&amp;$T20,'Emissions Factors'!$C$3:$N$1705,MATCH(S$12,'Emissions Factors'!$C$3:$N$3,0),FALSE),"")),R20="Yes", "Company Specific", R20="", "")</f>
        <v/>
      </c>
      <c r="T20" s="997" cm="1">
        <f t="array" ref="T20">_xlfn.IFS(R20="No",(VLOOKUP($B20, 'Emissions Factors'!$C$3:$O$717, 4,FALSE)),R20="Yes", "", R20="", "")</f>
        <v>0</v>
      </c>
      <c r="U20" s="947" t="str">
        <f>IFERROR(VLOOKUP($J20&amp;" | "&amp;$T20,'Emissions Factors'!$C$3:$N$3811,5,FALSE),"")</f>
        <v/>
      </c>
      <c r="V20" s="948" t="str">
        <f>IFERROR(VLOOKUP($J20&amp;" | "&amp;$T20,'Emissions Factors'!$C$3:$N$3811,6,FALSE),"")</f>
        <v/>
      </c>
      <c r="W20" s="949" t="str">
        <f>IFERROR(VLOOKUP($J20&amp;" | "&amp;$T20,'Emissions Factors'!$C$3:$N$3811,7,FALSE),"")</f>
        <v/>
      </c>
      <c r="X20" s="1000"/>
      <c r="Y20" s="1001"/>
      <c r="Z20" s="963"/>
      <c r="AA20" s="964"/>
      <c r="AB20" s="965"/>
      <c r="AC20" s="1022" t="str" cm="1">
        <f t="array" ref="AC20">IFERROR(_xlfn.IFS($R20="No", U20*$P20/1000,$R20="Yes", Z20*$P20/1000, $R20="", ""),"")</f>
        <v/>
      </c>
      <c r="AD20" s="1023" t="str" cm="1">
        <f t="array" ref="AD20">IFERROR(_xlfn.IFS($R20="No", V20*$P20/1000,$R20="Yes", AA20*$P20/1000, $R20="", ""),"")</f>
        <v/>
      </c>
      <c r="AE20" s="1023" t="str" cm="1">
        <f t="array" ref="AE20">IFERROR(_xlfn.IFS($R20="No", W20*$P20/1000,$R20="Yes", AB20*$P20/1000, $R20="", ""),"")</f>
        <v/>
      </c>
      <c r="AF20" s="957" t="str">
        <f>IFERROR($AC20
+IFERROR(HLOOKUP(Introduction!$H$29,'GWP Values'!$D$3:$G$46,MATCH("CH4",'GWP Values'!$C$3:$C$41,0),FALSE)*$AD20,0)
+IFERROR(HLOOKUP(Introduction!$H$29,'GWP Values'!$D$3:$G$46,MATCH("N2O",'GWP Values'!$C$3:$C$41,0),FALSE)*$AE20,0),"")</f>
        <v/>
      </c>
    </row>
    <row r="21" spans="1:32" ht="24" customHeight="1" x14ac:dyDescent="0.25">
      <c r="A21" s="441"/>
      <c r="B21" s="458" t="str">
        <f t="shared" si="0"/>
        <v/>
      </c>
      <c r="C21" s="650" t="str">
        <f>IFERROR(IF($O21="","",
IF(MATCH(O21,Tables!$CC$8:$CC$15,0)&gt;0, "MWh / "&amp;$O21&amp;" | Energy",
"MWh / "&amp;$O21&amp;" | "&amp; $M21)), "MWh / "&amp;$O21&amp;" | "&amp; $M21)</f>
        <v/>
      </c>
      <c r="D21" s="916" t="str">
        <f>IFERROR(VLOOKUP($M21,Tables!$BT$7:$BU$34,2,FALSE),"")</f>
        <v/>
      </c>
      <c r="E21" s="1010"/>
      <c r="F21" s="1011"/>
      <c r="G21" s="940" t="str">
        <f>IFERROR(VLOOKUP(H21,'Category Index'!$K$10:$L$258,2,FALSE),"")</f>
        <v/>
      </c>
      <c r="H21" s="1008"/>
      <c r="I21" s="3"/>
      <c r="J21" s="1006"/>
      <c r="K21" s="994" t="str">
        <f t="shared" si="1"/>
        <v/>
      </c>
      <c r="L21" s="1004"/>
      <c r="M21" s="974"/>
      <c r="N21" s="975"/>
      <c r="O21" s="976"/>
      <c r="P21" s="1027" t="str">
        <f>IFERROR(IF(N21="","",N21*(VLOOKUP(C21, 'Unit Conversion Table'!$E$3:$F$132, 2, FALSE))),"")</f>
        <v/>
      </c>
      <c r="Q21" s="3"/>
      <c r="R21" s="971" t="s">
        <v>826</v>
      </c>
      <c r="S21" s="996" t="str" cm="1">
        <f t="array" ref="S21">_xlfn.IFS(R21="No",(IFERROR(VLOOKUP($J21&amp;" | "&amp;$T21,'Emissions Factors'!$C$3:$N$1705,MATCH(S$12,'Emissions Factors'!$C$3:$N$3,0),FALSE),"")),R21="Yes", "Company Specific", R21="", "")</f>
        <v/>
      </c>
      <c r="T21" s="997" cm="1">
        <f t="array" ref="T21">_xlfn.IFS(R21="No",(VLOOKUP($B21, 'Emissions Factors'!$C$3:$O$717, 4,FALSE)),R21="Yes", "", R21="", "")</f>
        <v>0</v>
      </c>
      <c r="U21" s="947" t="str">
        <f>IFERROR(VLOOKUP($J21&amp;" | "&amp;$T21,'Emissions Factors'!$C$3:$N$3811,5,FALSE),"")</f>
        <v/>
      </c>
      <c r="V21" s="948" t="str">
        <f>IFERROR(VLOOKUP($J21&amp;" | "&amp;$T21,'Emissions Factors'!$C$3:$N$3811,6,FALSE),"")</f>
        <v/>
      </c>
      <c r="W21" s="949" t="str">
        <f>IFERROR(VLOOKUP($J21&amp;" | "&amp;$T21,'Emissions Factors'!$C$3:$N$3811,7,FALSE),"")</f>
        <v/>
      </c>
      <c r="X21" s="1000"/>
      <c r="Y21" s="1001"/>
      <c r="Z21" s="963"/>
      <c r="AA21" s="964"/>
      <c r="AB21" s="965"/>
      <c r="AC21" s="1022" t="str" cm="1">
        <f t="array" ref="AC21">IFERROR(_xlfn.IFS($R21="No", U21*$P21/1000,$R21="Yes", Z21*$P21/1000, $R21="", ""),"")</f>
        <v/>
      </c>
      <c r="AD21" s="1023" t="str" cm="1">
        <f t="array" ref="AD21">IFERROR(_xlfn.IFS($R21="No", V21*$P21/1000,$R21="Yes", AA21*$P21/1000, $R21="", ""),"")</f>
        <v/>
      </c>
      <c r="AE21" s="1023" t="str" cm="1">
        <f t="array" ref="AE21">IFERROR(_xlfn.IFS($R21="No", W21*$P21/1000,$R21="Yes", AB21*$P21/1000, $R21="", ""),"")</f>
        <v/>
      </c>
      <c r="AF21" s="957" t="str">
        <f>IFERROR($AC21
+IFERROR(HLOOKUP(Introduction!$H$29,'GWP Values'!$D$3:$G$46,MATCH("CH4",'GWP Values'!$C$3:$C$41,0),FALSE)*$AD21,0)
+IFERROR(HLOOKUP(Introduction!$H$29,'GWP Values'!$D$3:$G$46,MATCH("N2O",'GWP Values'!$C$3:$C$41,0),FALSE)*$AE21,0),"")</f>
        <v/>
      </c>
    </row>
    <row r="22" spans="1:32" ht="24" customHeight="1" x14ac:dyDescent="0.25">
      <c r="A22" s="441"/>
      <c r="B22" s="458" t="str">
        <f t="shared" si="0"/>
        <v/>
      </c>
      <c r="C22" s="650" t="str">
        <f>IFERROR(IF($O22="","",
IF(MATCH(O22,Tables!$CC$8:$CC$15,0)&gt;0, "MWh / "&amp;$O22&amp;" | Energy",
"MWh / "&amp;$O22&amp;" | "&amp; $M22)), "MWh / "&amp;$O22&amp;" | "&amp; $M22)</f>
        <v/>
      </c>
      <c r="D22" s="916" t="str">
        <f>IFERROR(VLOOKUP($M22,Tables!$BT$7:$BU$34,2,FALSE),"")</f>
        <v/>
      </c>
      <c r="E22" s="1010"/>
      <c r="F22" s="1011"/>
      <c r="G22" s="940" t="str">
        <f>IFERROR(VLOOKUP(H22,'Category Index'!$K$10:$L$258,2,FALSE),"")</f>
        <v/>
      </c>
      <c r="H22" s="1008"/>
      <c r="I22" s="3"/>
      <c r="J22" s="1006"/>
      <c r="K22" s="994" t="str">
        <f t="shared" si="1"/>
        <v/>
      </c>
      <c r="L22" s="1004"/>
      <c r="M22" s="974"/>
      <c r="N22" s="975"/>
      <c r="O22" s="976"/>
      <c r="P22" s="1027" t="str">
        <f>IFERROR(IF(N22="","",N22*(VLOOKUP(C22, 'Unit Conversion Table'!$E$3:$F$132, 2, FALSE))),"")</f>
        <v/>
      </c>
      <c r="Q22" s="3"/>
      <c r="R22" s="971" t="s">
        <v>826</v>
      </c>
      <c r="S22" s="996" t="str" cm="1">
        <f t="array" ref="S22">_xlfn.IFS(R22="No",(IFERROR(VLOOKUP($J22&amp;" | "&amp;$T22,'Emissions Factors'!$C$3:$N$1705,MATCH(S$12,'Emissions Factors'!$C$3:$N$3,0),FALSE),"")),R22="Yes", "Company Specific", R22="", "")</f>
        <v/>
      </c>
      <c r="T22" s="997" cm="1">
        <f t="array" ref="T22">_xlfn.IFS(R22="No",(VLOOKUP($B22, 'Emissions Factors'!$C$3:$O$717, 4,FALSE)),R22="Yes", "", R22="", "")</f>
        <v>0</v>
      </c>
      <c r="U22" s="947" t="str">
        <f>IFERROR(VLOOKUP($J22&amp;" | "&amp;$T22,'Emissions Factors'!$C$3:$N$3811,5,FALSE),"")</f>
        <v/>
      </c>
      <c r="V22" s="948" t="str">
        <f>IFERROR(VLOOKUP($J22&amp;" | "&amp;$T22,'Emissions Factors'!$C$3:$N$3811,6,FALSE),"")</f>
        <v/>
      </c>
      <c r="W22" s="949" t="str">
        <f>IFERROR(VLOOKUP($J22&amp;" | "&amp;$T22,'Emissions Factors'!$C$3:$N$3811,7,FALSE),"")</f>
        <v/>
      </c>
      <c r="X22" s="1000"/>
      <c r="Y22" s="1001"/>
      <c r="Z22" s="963"/>
      <c r="AA22" s="964"/>
      <c r="AB22" s="965"/>
      <c r="AC22" s="1022" t="str" cm="1">
        <f t="array" ref="AC22">IFERROR(_xlfn.IFS($R22="No", U22*$P22/1000,$R22="Yes", Z22*$P22/1000, $R22="", ""),"")</f>
        <v/>
      </c>
      <c r="AD22" s="1023" t="str" cm="1">
        <f t="array" ref="AD22">IFERROR(_xlfn.IFS($R22="No", V22*$P22/1000,$R22="Yes", AA22*$P22/1000, $R22="", ""),"")</f>
        <v/>
      </c>
      <c r="AE22" s="1023" t="str" cm="1">
        <f t="array" ref="AE22">IFERROR(_xlfn.IFS($R22="No", W22*$P22/1000,$R22="Yes", AB22*$P22/1000, $R22="", ""),"")</f>
        <v/>
      </c>
      <c r="AF22" s="957" t="str">
        <f>IFERROR($AC22
+IFERROR(HLOOKUP(Introduction!$H$29,'GWP Values'!$D$3:$G$46,MATCH("CH4",'GWP Values'!$C$3:$C$41,0),FALSE)*$AD22,0)
+IFERROR(HLOOKUP(Introduction!$H$29,'GWP Values'!$D$3:$G$46,MATCH("N2O",'GWP Values'!$C$3:$C$41,0),FALSE)*$AE22,0),"")</f>
        <v/>
      </c>
    </row>
    <row r="23" spans="1:32" ht="24" customHeight="1" x14ac:dyDescent="0.25">
      <c r="A23" s="441"/>
      <c r="B23" s="458" t="str">
        <f t="shared" si="0"/>
        <v/>
      </c>
      <c r="C23" s="650" t="str">
        <f>IFERROR(IF($O23="","",
IF(MATCH(O23,Tables!$CC$8:$CC$15,0)&gt;0, "MWh / "&amp;$O23&amp;" | Energy",
"MWh / "&amp;$O23&amp;" | "&amp; $M23)), "MWh / "&amp;$O23&amp;" | "&amp; $M23)</f>
        <v/>
      </c>
      <c r="D23" s="916" t="str">
        <f>IFERROR(VLOOKUP($M23,Tables!$BT$7:$BU$34,2,FALSE),"")</f>
        <v/>
      </c>
      <c r="E23" s="1010"/>
      <c r="F23" s="1011"/>
      <c r="G23" s="940" t="str">
        <f>IFERROR(VLOOKUP(H23,'Category Index'!$K$10:$L$258,2,FALSE),"")</f>
        <v/>
      </c>
      <c r="H23" s="1008"/>
      <c r="I23" s="3"/>
      <c r="J23" s="1006"/>
      <c r="K23" s="994" t="str">
        <f t="shared" si="1"/>
        <v/>
      </c>
      <c r="L23" s="1004"/>
      <c r="M23" s="974"/>
      <c r="N23" s="975"/>
      <c r="O23" s="976"/>
      <c r="P23" s="1027" t="str">
        <f>IFERROR(IF(N23="","",N23*(VLOOKUP(C23, 'Unit Conversion Table'!$E$3:$F$132, 2, FALSE))),"")</f>
        <v/>
      </c>
      <c r="Q23" s="3"/>
      <c r="R23" s="971" t="s">
        <v>826</v>
      </c>
      <c r="S23" s="996" t="str" cm="1">
        <f t="array" ref="S23">_xlfn.IFS(R23="No",(IFERROR(VLOOKUP($J23&amp;" | "&amp;$T23,'Emissions Factors'!$C$3:$N$1705,MATCH(S$12,'Emissions Factors'!$C$3:$N$3,0),FALSE),"")),R23="Yes", "Company Specific", R23="", "")</f>
        <v/>
      </c>
      <c r="T23" s="997" cm="1">
        <f t="array" ref="T23">_xlfn.IFS(R23="No",(VLOOKUP($B23, 'Emissions Factors'!$C$3:$O$717, 4,FALSE)),R23="Yes", "", R23="", "")</f>
        <v>0</v>
      </c>
      <c r="U23" s="947" t="str">
        <f>IFERROR(VLOOKUP($J23&amp;" | "&amp;$T23,'Emissions Factors'!$C$3:$N$3811,5,FALSE),"")</f>
        <v/>
      </c>
      <c r="V23" s="948" t="str">
        <f>IFERROR(VLOOKUP($J23&amp;" | "&amp;$T23,'Emissions Factors'!$C$3:$N$3811,6,FALSE),"")</f>
        <v/>
      </c>
      <c r="W23" s="949" t="str">
        <f>IFERROR(VLOOKUP($J23&amp;" | "&amp;$T23,'Emissions Factors'!$C$3:$N$3811,7,FALSE),"")</f>
        <v/>
      </c>
      <c r="X23" s="1000"/>
      <c r="Y23" s="1001"/>
      <c r="Z23" s="963"/>
      <c r="AA23" s="964"/>
      <c r="AB23" s="965"/>
      <c r="AC23" s="1022" t="str" cm="1">
        <f t="array" ref="AC23">IFERROR(_xlfn.IFS($R23="No", U23*$P23/1000,$R23="Yes", Z23*$P23/1000, $R23="", ""),"")</f>
        <v/>
      </c>
      <c r="AD23" s="1023" t="str" cm="1">
        <f t="array" ref="AD23">IFERROR(_xlfn.IFS($R23="No", V23*$P23/1000,$R23="Yes", AA23*$P23/1000, $R23="", ""),"")</f>
        <v/>
      </c>
      <c r="AE23" s="1023" t="str" cm="1">
        <f t="array" ref="AE23">IFERROR(_xlfn.IFS($R23="No", W23*$P23/1000,$R23="Yes", AB23*$P23/1000, $R23="", ""),"")</f>
        <v/>
      </c>
      <c r="AF23" s="957" t="str">
        <f>IFERROR($AC23
+IFERROR(HLOOKUP(Introduction!$H$29,'GWP Values'!$D$3:$G$46,MATCH("CH4",'GWP Values'!$C$3:$C$41,0),FALSE)*$AD23,0)
+IFERROR(HLOOKUP(Introduction!$H$29,'GWP Values'!$D$3:$G$46,MATCH("N2O",'GWP Values'!$C$3:$C$41,0),FALSE)*$AE23,0),"")</f>
        <v/>
      </c>
    </row>
    <row r="24" spans="1:32" ht="24" customHeight="1" x14ac:dyDescent="0.25">
      <c r="A24" s="441"/>
      <c r="B24" s="458" t="str">
        <f t="shared" si="0"/>
        <v/>
      </c>
      <c r="C24" s="650" t="str">
        <f>IFERROR(IF($O24="","",
IF(MATCH(O24,Tables!$CC$8:$CC$15,0)&gt;0, "MWh / "&amp;$O24&amp;" | Energy",
"MWh / "&amp;$O24&amp;" | "&amp; $M24)), "MWh / "&amp;$O24&amp;" | "&amp; $M24)</f>
        <v/>
      </c>
      <c r="D24" s="916" t="str">
        <f>IFERROR(VLOOKUP($M24,Tables!$BT$7:$BU$34,2,FALSE),"")</f>
        <v/>
      </c>
      <c r="E24" s="1010"/>
      <c r="F24" s="1011"/>
      <c r="G24" s="940" t="str">
        <f>IFERROR(VLOOKUP(H24,'Category Index'!$K$10:$L$258,2,FALSE),"")</f>
        <v/>
      </c>
      <c r="H24" s="1008"/>
      <c r="I24" s="3"/>
      <c r="J24" s="1006"/>
      <c r="K24" s="994" t="str">
        <f t="shared" si="1"/>
        <v/>
      </c>
      <c r="L24" s="1004"/>
      <c r="M24" s="974"/>
      <c r="N24" s="975"/>
      <c r="O24" s="976"/>
      <c r="P24" s="1027" t="str">
        <f>IFERROR(IF(N24="","",N24*(VLOOKUP(C24, 'Unit Conversion Table'!$E$3:$F$132, 2, FALSE))),"")</f>
        <v/>
      </c>
      <c r="Q24" s="3"/>
      <c r="R24" s="971" t="s">
        <v>826</v>
      </c>
      <c r="S24" s="996" t="str" cm="1">
        <f t="array" ref="S24">_xlfn.IFS(R24="No",(IFERROR(VLOOKUP($J24&amp;" | "&amp;$T24,'Emissions Factors'!$C$3:$N$1705,MATCH(S$12,'Emissions Factors'!$C$3:$N$3,0),FALSE),"")),R24="Yes", "Company Specific", R24="", "")</f>
        <v/>
      </c>
      <c r="T24" s="997" cm="1">
        <f t="array" ref="T24">_xlfn.IFS(R24="No",(VLOOKUP($B24, 'Emissions Factors'!$C$3:$O$717, 4,FALSE)),R24="Yes", "", R24="", "")</f>
        <v>0</v>
      </c>
      <c r="U24" s="947" t="str">
        <f>IFERROR(VLOOKUP($J24&amp;" | "&amp;$T24,'Emissions Factors'!$C$3:$N$3811,5,FALSE),"")</f>
        <v/>
      </c>
      <c r="V24" s="948" t="str">
        <f>IFERROR(VLOOKUP($J24&amp;" | "&amp;$T24,'Emissions Factors'!$C$3:$N$3811,6,FALSE),"")</f>
        <v/>
      </c>
      <c r="W24" s="949" t="str">
        <f>IFERROR(VLOOKUP($J24&amp;" | "&amp;$T24,'Emissions Factors'!$C$3:$N$3811,7,FALSE),"")</f>
        <v/>
      </c>
      <c r="X24" s="1000"/>
      <c r="Y24" s="1001"/>
      <c r="Z24" s="963"/>
      <c r="AA24" s="964"/>
      <c r="AB24" s="965"/>
      <c r="AC24" s="1022" t="str" cm="1">
        <f t="array" ref="AC24">IFERROR(_xlfn.IFS($R24="No", U24*$P24/1000,$R24="Yes", Z24*$P24/1000, $R24="", ""),"")</f>
        <v/>
      </c>
      <c r="AD24" s="1023" t="str" cm="1">
        <f t="array" ref="AD24">IFERROR(_xlfn.IFS($R24="No", V24*$P24/1000,$R24="Yes", AA24*$P24/1000, $R24="", ""),"")</f>
        <v/>
      </c>
      <c r="AE24" s="1023" t="str" cm="1">
        <f t="array" ref="AE24">IFERROR(_xlfn.IFS($R24="No", W24*$P24/1000,$R24="Yes", AB24*$P24/1000, $R24="", ""),"")</f>
        <v/>
      </c>
      <c r="AF24" s="957" t="str">
        <f>IFERROR($AC24
+IFERROR(HLOOKUP(Introduction!$H$29,'GWP Values'!$D$3:$G$46,MATCH("CH4",'GWP Values'!$C$3:$C$41,0),FALSE)*$AD24,0)
+IFERROR(HLOOKUP(Introduction!$H$29,'GWP Values'!$D$3:$G$46,MATCH("N2O",'GWP Values'!$C$3:$C$41,0),FALSE)*$AE24,0),"")</f>
        <v/>
      </c>
    </row>
    <row r="25" spans="1:32" ht="24" customHeight="1" x14ac:dyDescent="0.25">
      <c r="A25" s="441"/>
      <c r="B25" s="458" t="str">
        <f t="shared" si="0"/>
        <v/>
      </c>
      <c r="C25" s="650" t="str">
        <f>IFERROR(IF($O25="","",
IF(MATCH(O25,Tables!$CC$8:$CC$15,0)&gt;0, "MWh / "&amp;$O25&amp;" | Energy",
"MWh / "&amp;$O25&amp;" | "&amp; $M25)), "MWh / "&amp;$O25&amp;" | "&amp; $M25)</f>
        <v/>
      </c>
      <c r="D25" s="916" t="str">
        <f>IFERROR(VLOOKUP($M25,Tables!$BT$7:$BU$34,2,FALSE),"")</f>
        <v/>
      </c>
      <c r="E25" s="1010"/>
      <c r="F25" s="1011"/>
      <c r="G25" s="940" t="str">
        <f>IFERROR(VLOOKUP(H25,'Category Index'!$K$10:$L$258,2,FALSE),"")</f>
        <v/>
      </c>
      <c r="H25" s="1008"/>
      <c r="I25" s="3"/>
      <c r="J25" s="1006"/>
      <c r="K25" s="994" t="str">
        <f t="shared" si="1"/>
        <v/>
      </c>
      <c r="L25" s="1004"/>
      <c r="M25" s="974"/>
      <c r="N25" s="975"/>
      <c r="O25" s="976"/>
      <c r="P25" s="1027" t="str">
        <f>IFERROR(IF(N25="","",N25*(VLOOKUP(C25, 'Unit Conversion Table'!$E$3:$F$132, 2, FALSE))),"")</f>
        <v/>
      </c>
      <c r="Q25" s="3"/>
      <c r="R25" s="971" t="s">
        <v>826</v>
      </c>
      <c r="S25" s="996" t="str" cm="1">
        <f t="array" ref="S25">_xlfn.IFS(R25="No",(IFERROR(VLOOKUP($J25&amp;" | "&amp;$T25,'Emissions Factors'!$C$3:$N$1705,MATCH(S$12,'Emissions Factors'!$C$3:$N$3,0),FALSE),"")),R25="Yes", "Company Specific", R25="", "")</f>
        <v/>
      </c>
      <c r="T25" s="997" cm="1">
        <f t="array" ref="T25">_xlfn.IFS(R25="No",(VLOOKUP($B25, 'Emissions Factors'!$C$3:$O$717, 4,FALSE)),R25="Yes", "", R25="", "")</f>
        <v>0</v>
      </c>
      <c r="U25" s="947" t="str">
        <f>IFERROR(VLOOKUP($J25&amp;" | "&amp;$T25,'Emissions Factors'!$C$3:$N$3811,5,FALSE),"")</f>
        <v/>
      </c>
      <c r="V25" s="948" t="str">
        <f>IFERROR(VLOOKUP($J25&amp;" | "&amp;$T25,'Emissions Factors'!$C$3:$N$3811,6,FALSE),"")</f>
        <v/>
      </c>
      <c r="W25" s="949" t="str">
        <f>IFERROR(VLOOKUP($J25&amp;" | "&amp;$T25,'Emissions Factors'!$C$3:$N$3811,7,FALSE),"")</f>
        <v/>
      </c>
      <c r="X25" s="1000"/>
      <c r="Y25" s="1001"/>
      <c r="Z25" s="963"/>
      <c r="AA25" s="964"/>
      <c r="AB25" s="965"/>
      <c r="AC25" s="1022" t="str" cm="1">
        <f t="array" ref="AC25">IFERROR(_xlfn.IFS($R25="No", U25*$P25/1000,$R25="Yes", Z25*$P25/1000, $R25="", ""),"")</f>
        <v/>
      </c>
      <c r="AD25" s="1023" t="str" cm="1">
        <f t="array" ref="AD25">IFERROR(_xlfn.IFS($R25="No", V25*$P25/1000,$R25="Yes", AA25*$P25/1000, $R25="", ""),"")</f>
        <v/>
      </c>
      <c r="AE25" s="1023" t="str" cm="1">
        <f t="array" ref="AE25">IFERROR(_xlfn.IFS($R25="No", W25*$P25/1000,$R25="Yes", AB25*$P25/1000, $R25="", ""),"")</f>
        <v/>
      </c>
      <c r="AF25" s="957" t="str">
        <f>IFERROR($AC25
+IFERROR(HLOOKUP(Introduction!$H$29,'GWP Values'!$D$3:$G$46,MATCH("CH4",'GWP Values'!$C$3:$C$41,0),FALSE)*$AD25,0)
+IFERROR(HLOOKUP(Introduction!$H$29,'GWP Values'!$D$3:$G$46,MATCH("N2O",'GWP Values'!$C$3:$C$41,0),FALSE)*$AE25,0),"")</f>
        <v/>
      </c>
    </row>
    <row r="26" spans="1:32" ht="24" customHeight="1" x14ac:dyDescent="0.25">
      <c r="A26" s="441"/>
      <c r="B26" s="458" t="str">
        <f t="shared" si="0"/>
        <v/>
      </c>
      <c r="C26" s="650" t="str">
        <f>IFERROR(IF($O26="","",
IF(MATCH(O26,Tables!$CC$8:$CC$15,0)&gt;0, "MWh / "&amp;$O26&amp;" | Energy",
"MWh / "&amp;$O26&amp;" | "&amp; $M26)), "MWh / "&amp;$O26&amp;" | "&amp; $M26)</f>
        <v/>
      </c>
      <c r="D26" s="916" t="str">
        <f>IFERROR(VLOOKUP($M26,Tables!$BT$7:$BU$34,2,FALSE),"")</f>
        <v/>
      </c>
      <c r="E26" s="1010"/>
      <c r="F26" s="1011"/>
      <c r="G26" s="940" t="str">
        <f>IFERROR(VLOOKUP(H26,'Category Index'!$K$10:$L$258,2,FALSE),"")</f>
        <v/>
      </c>
      <c r="H26" s="1008"/>
      <c r="I26" s="3"/>
      <c r="J26" s="1006"/>
      <c r="K26" s="994" t="str">
        <f t="shared" si="1"/>
        <v/>
      </c>
      <c r="L26" s="1004"/>
      <c r="M26" s="974"/>
      <c r="N26" s="975"/>
      <c r="O26" s="976"/>
      <c r="P26" s="1027" t="str">
        <f>IFERROR(IF(N26="","",N26*(VLOOKUP(C26, 'Unit Conversion Table'!$E$3:$F$132, 2, FALSE))),"")</f>
        <v/>
      </c>
      <c r="Q26" s="3"/>
      <c r="R26" s="971" t="s">
        <v>826</v>
      </c>
      <c r="S26" s="996" t="str" cm="1">
        <f t="array" ref="S26">_xlfn.IFS(R26="No",(IFERROR(VLOOKUP($J26&amp;" | "&amp;$T26,'Emissions Factors'!$C$3:$N$1705,MATCH(S$12,'Emissions Factors'!$C$3:$N$3,0),FALSE),"")),R26="Yes", "Company Specific", R26="", "")</f>
        <v/>
      </c>
      <c r="T26" s="997" cm="1">
        <f t="array" ref="T26">_xlfn.IFS(R26="No",(VLOOKUP($B26, 'Emissions Factors'!$C$3:$O$717, 4,FALSE)),R26="Yes", "", R26="", "")</f>
        <v>0</v>
      </c>
      <c r="U26" s="947" t="str">
        <f>IFERROR(VLOOKUP($J26&amp;" | "&amp;$T26,'Emissions Factors'!$C$3:$N$3811,5,FALSE),"")</f>
        <v/>
      </c>
      <c r="V26" s="948" t="str">
        <f>IFERROR(VLOOKUP($J26&amp;" | "&amp;$T26,'Emissions Factors'!$C$3:$N$3811,6,FALSE),"")</f>
        <v/>
      </c>
      <c r="W26" s="949" t="str">
        <f>IFERROR(VLOOKUP($J26&amp;" | "&amp;$T26,'Emissions Factors'!$C$3:$N$3811,7,FALSE),"")</f>
        <v/>
      </c>
      <c r="X26" s="1000"/>
      <c r="Y26" s="1001"/>
      <c r="Z26" s="963"/>
      <c r="AA26" s="964"/>
      <c r="AB26" s="965"/>
      <c r="AC26" s="1022" t="str" cm="1">
        <f t="array" ref="AC26">IFERROR(_xlfn.IFS($R26="No", U26*$P26/1000,$R26="Yes", Z26*$P26/1000, $R26="", ""),"")</f>
        <v/>
      </c>
      <c r="AD26" s="1023" t="str" cm="1">
        <f t="array" ref="AD26">IFERROR(_xlfn.IFS($R26="No", V26*$P26/1000,$R26="Yes", AA26*$P26/1000, $R26="", ""),"")</f>
        <v/>
      </c>
      <c r="AE26" s="1023" t="str" cm="1">
        <f t="array" ref="AE26">IFERROR(_xlfn.IFS($R26="No", W26*$P26/1000,$R26="Yes", AB26*$P26/1000, $R26="", ""),"")</f>
        <v/>
      </c>
      <c r="AF26" s="957" t="str">
        <f>IFERROR($AC26
+IFERROR(HLOOKUP(Introduction!$H$29,'GWP Values'!$D$3:$G$46,MATCH("CH4",'GWP Values'!$C$3:$C$41,0),FALSE)*$AD26,0)
+IFERROR(HLOOKUP(Introduction!$H$29,'GWP Values'!$D$3:$G$46,MATCH("N2O",'GWP Values'!$C$3:$C$41,0),FALSE)*$AE26,0),"")</f>
        <v/>
      </c>
    </row>
    <row r="27" spans="1:32" ht="24" customHeight="1" x14ac:dyDescent="0.25">
      <c r="A27" s="441"/>
      <c r="B27" s="458" t="str">
        <f t="shared" si="0"/>
        <v/>
      </c>
      <c r="C27" s="650" t="str">
        <f>IFERROR(IF($O27="","",
IF(MATCH(O27,Tables!$CC$8:$CC$15,0)&gt;0, "MWh / "&amp;$O27&amp;" | Energy",
"MWh / "&amp;$O27&amp;" | "&amp; $M27)), "MWh / "&amp;$O27&amp;" | "&amp; $M27)</f>
        <v/>
      </c>
      <c r="D27" s="916" t="str">
        <f>IFERROR(VLOOKUP($M27,Tables!$BT$7:$BU$34,2,FALSE),"")</f>
        <v/>
      </c>
      <c r="E27" s="1010"/>
      <c r="F27" s="1011"/>
      <c r="G27" s="940" t="str">
        <f>IFERROR(VLOOKUP(H27,'Category Index'!$K$10:$L$258,2,FALSE),"")</f>
        <v/>
      </c>
      <c r="H27" s="1008"/>
      <c r="I27" s="3"/>
      <c r="J27" s="1006"/>
      <c r="K27" s="994" t="str">
        <f t="shared" si="1"/>
        <v/>
      </c>
      <c r="L27" s="1004"/>
      <c r="M27" s="974"/>
      <c r="N27" s="975"/>
      <c r="O27" s="976"/>
      <c r="P27" s="1027" t="str">
        <f>IFERROR(IF(N27="","",N27*(VLOOKUP(C27, 'Unit Conversion Table'!$E$3:$F$132, 2, FALSE))),"")</f>
        <v/>
      </c>
      <c r="Q27" s="3"/>
      <c r="R27" s="971" t="s">
        <v>826</v>
      </c>
      <c r="S27" s="996" t="str" cm="1">
        <f t="array" ref="S27">_xlfn.IFS(R27="No",(IFERROR(VLOOKUP($J27&amp;" | "&amp;$T27,'Emissions Factors'!$C$3:$N$1705,MATCH(S$12,'Emissions Factors'!$C$3:$N$3,0),FALSE),"")),R27="Yes", "Company Specific", R27="", "")</f>
        <v/>
      </c>
      <c r="T27" s="997" cm="1">
        <f t="array" ref="T27">_xlfn.IFS(R27="No",(VLOOKUP($B27, 'Emissions Factors'!$C$3:$O$717, 4,FALSE)),R27="Yes", "", R27="", "")</f>
        <v>0</v>
      </c>
      <c r="U27" s="947" t="str">
        <f>IFERROR(VLOOKUP($J27&amp;" | "&amp;$T27,'Emissions Factors'!$C$3:$N$3811,5,FALSE),"")</f>
        <v/>
      </c>
      <c r="V27" s="948" t="str">
        <f>IFERROR(VLOOKUP($J27&amp;" | "&amp;$T27,'Emissions Factors'!$C$3:$N$3811,6,FALSE),"")</f>
        <v/>
      </c>
      <c r="W27" s="949" t="str">
        <f>IFERROR(VLOOKUP($J27&amp;" | "&amp;$T27,'Emissions Factors'!$C$3:$N$3811,7,FALSE),"")</f>
        <v/>
      </c>
      <c r="X27" s="1000"/>
      <c r="Y27" s="1001"/>
      <c r="Z27" s="963"/>
      <c r="AA27" s="964"/>
      <c r="AB27" s="965"/>
      <c r="AC27" s="1022" t="str" cm="1">
        <f t="array" ref="AC27">IFERROR(_xlfn.IFS($R27="No", U27*$P27/1000,$R27="Yes", Z27*$P27/1000, $R27="", ""),"")</f>
        <v/>
      </c>
      <c r="AD27" s="1023" t="str" cm="1">
        <f t="array" ref="AD27">IFERROR(_xlfn.IFS($R27="No", V27*$P27/1000,$R27="Yes", AA27*$P27/1000, $R27="", ""),"")</f>
        <v/>
      </c>
      <c r="AE27" s="1023" t="str" cm="1">
        <f t="array" ref="AE27">IFERROR(_xlfn.IFS($R27="No", W27*$P27/1000,$R27="Yes", AB27*$P27/1000, $R27="", ""),"")</f>
        <v/>
      </c>
      <c r="AF27" s="957" t="str">
        <f>IFERROR($AC27
+IFERROR(HLOOKUP(Introduction!$H$29,'GWP Values'!$D$3:$G$46,MATCH("CH4",'GWP Values'!$C$3:$C$41,0),FALSE)*$AD27,0)
+IFERROR(HLOOKUP(Introduction!$H$29,'GWP Values'!$D$3:$G$46,MATCH("N2O",'GWP Values'!$C$3:$C$41,0),FALSE)*$AE27,0),"")</f>
        <v/>
      </c>
    </row>
    <row r="28" spans="1:32" ht="24" customHeight="1" x14ac:dyDescent="0.25">
      <c r="A28" s="441"/>
      <c r="B28" s="458" t="str">
        <f t="shared" si="0"/>
        <v/>
      </c>
      <c r="C28" s="650" t="str">
        <f>IFERROR(IF($O28="","",
IF(MATCH(O28,Tables!$CC$8:$CC$15,0)&gt;0, "MWh / "&amp;$O28&amp;" | Energy",
"MWh / "&amp;$O28&amp;" | "&amp; $M28)), "MWh / "&amp;$O28&amp;" | "&amp; $M28)</f>
        <v/>
      </c>
      <c r="D28" s="916" t="str">
        <f>IFERROR(VLOOKUP($M28,Tables!$BT$7:$BU$34,2,FALSE),"")</f>
        <v/>
      </c>
      <c r="E28" s="1010"/>
      <c r="F28" s="1011"/>
      <c r="G28" s="940" t="str">
        <f>IFERROR(VLOOKUP(H28,'Category Index'!$K$10:$L$258,2,FALSE),"")</f>
        <v/>
      </c>
      <c r="H28" s="1008"/>
      <c r="I28" s="3"/>
      <c r="J28" s="1006"/>
      <c r="K28" s="994" t="str">
        <f t="shared" si="1"/>
        <v/>
      </c>
      <c r="L28" s="1004"/>
      <c r="M28" s="974"/>
      <c r="N28" s="975"/>
      <c r="O28" s="976"/>
      <c r="P28" s="1027" t="str">
        <f>IFERROR(IF(N28="","",N28*(VLOOKUP(C28, 'Unit Conversion Table'!$E$3:$F$132, 2, FALSE))),"")</f>
        <v/>
      </c>
      <c r="Q28" s="3"/>
      <c r="R28" s="971" t="s">
        <v>826</v>
      </c>
      <c r="S28" s="996" t="str" cm="1">
        <f t="array" ref="S28">_xlfn.IFS(R28="No",(IFERROR(VLOOKUP($J28&amp;" | "&amp;$T28,'Emissions Factors'!$C$3:$N$1705,MATCH(S$12,'Emissions Factors'!$C$3:$N$3,0),FALSE),"")),R28="Yes", "Company Specific", R28="", "")</f>
        <v/>
      </c>
      <c r="T28" s="997" cm="1">
        <f t="array" ref="T28">_xlfn.IFS(R28="No",(VLOOKUP($B28, 'Emissions Factors'!$C$3:$O$717, 4,FALSE)),R28="Yes", "", R28="", "")</f>
        <v>0</v>
      </c>
      <c r="U28" s="947" t="str">
        <f>IFERROR(VLOOKUP($J28&amp;" | "&amp;$T28,'Emissions Factors'!$C$3:$N$3811,5,FALSE),"")</f>
        <v/>
      </c>
      <c r="V28" s="948" t="str">
        <f>IFERROR(VLOOKUP($J28&amp;" | "&amp;$T28,'Emissions Factors'!$C$3:$N$3811,6,FALSE),"")</f>
        <v/>
      </c>
      <c r="W28" s="949" t="str">
        <f>IFERROR(VLOOKUP($J28&amp;" | "&amp;$T28,'Emissions Factors'!$C$3:$N$3811,7,FALSE),"")</f>
        <v/>
      </c>
      <c r="X28" s="1000"/>
      <c r="Y28" s="1001"/>
      <c r="Z28" s="963"/>
      <c r="AA28" s="964"/>
      <c r="AB28" s="965"/>
      <c r="AC28" s="1022" t="str" cm="1">
        <f t="array" ref="AC28">IFERROR(_xlfn.IFS($R28="No", U28*$P28/1000,$R28="Yes", Z28*$P28/1000, $R28="", ""),"")</f>
        <v/>
      </c>
      <c r="AD28" s="1023" t="str" cm="1">
        <f t="array" ref="AD28">IFERROR(_xlfn.IFS($R28="No", V28*$P28/1000,$R28="Yes", AA28*$P28/1000, $R28="", ""),"")</f>
        <v/>
      </c>
      <c r="AE28" s="1023" t="str" cm="1">
        <f t="array" ref="AE28">IFERROR(_xlfn.IFS($R28="No", W28*$P28/1000,$R28="Yes", AB28*$P28/1000, $R28="", ""),"")</f>
        <v/>
      </c>
      <c r="AF28" s="957" t="str">
        <f>IFERROR($AC28
+IFERROR(HLOOKUP(Introduction!$H$29,'GWP Values'!$D$3:$G$46,MATCH("CH4",'GWP Values'!$C$3:$C$41,0),FALSE)*$AD28,0)
+IFERROR(HLOOKUP(Introduction!$H$29,'GWP Values'!$D$3:$G$46,MATCH("N2O",'GWP Values'!$C$3:$C$41,0),FALSE)*$AE28,0),"")</f>
        <v/>
      </c>
    </row>
    <row r="29" spans="1:32" ht="24" customHeight="1" x14ac:dyDescent="0.25">
      <c r="A29" s="441"/>
      <c r="B29" s="458" t="str">
        <f t="shared" si="0"/>
        <v/>
      </c>
      <c r="C29" s="650" t="str">
        <f>IFERROR(IF($O29="","",
IF(MATCH(O29,Tables!$CC$8:$CC$15,0)&gt;0, "MWh / "&amp;$O29&amp;" | Energy",
"MWh / "&amp;$O29&amp;" | "&amp; $M29)), "MWh / "&amp;$O29&amp;" | "&amp; $M29)</f>
        <v/>
      </c>
      <c r="D29" s="916" t="str">
        <f>IFERROR(VLOOKUP($M29,Tables!$BT$7:$BU$34,2,FALSE),"")</f>
        <v/>
      </c>
      <c r="E29" s="1010"/>
      <c r="F29" s="1011"/>
      <c r="G29" s="940" t="str">
        <f>IFERROR(VLOOKUP(H29,'Category Index'!$K$10:$L$258,2,FALSE),"")</f>
        <v/>
      </c>
      <c r="H29" s="1008"/>
      <c r="I29" s="3"/>
      <c r="J29" s="1006"/>
      <c r="K29" s="994" t="str">
        <f t="shared" si="1"/>
        <v/>
      </c>
      <c r="L29" s="1004"/>
      <c r="M29" s="974"/>
      <c r="N29" s="975"/>
      <c r="O29" s="976"/>
      <c r="P29" s="1027" t="str">
        <f>IFERROR(IF(N29="","",N29*(VLOOKUP(C29, 'Unit Conversion Table'!$E$3:$F$132, 2, FALSE))),"")</f>
        <v/>
      </c>
      <c r="Q29" s="3"/>
      <c r="R29" s="971" t="s">
        <v>826</v>
      </c>
      <c r="S29" s="996" t="str" cm="1">
        <f t="array" ref="S29">_xlfn.IFS(R29="No",(IFERROR(VLOOKUP($J29&amp;" | "&amp;$T29,'Emissions Factors'!$C$3:$N$1705,MATCH(S$12,'Emissions Factors'!$C$3:$N$3,0),FALSE),"")),R29="Yes", "Company Specific", R29="", "")</f>
        <v/>
      </c>
      <c r="T29" s="997" cm="1">
        <f t="array" ref="T29">_xlfn.IFS(R29="No",(VLOOKUP($B29, 'Emissions Factors'!$C$3:$O$717, 4,FALSE)),R29="Yes", "", R29="", "")</f>
        <v>0</v>
      </c>
      <c r="U29" s="947" t="str">
        <f>IFERROR(VLOOKUP($J29&amp;" | "&amp;$T29,'Emissions Factors'!$C$3:$N$3811,5,FALSE),"")</f>
        <v/>
      </c>
      <c r="V29" s="948" t="str">
        <f>IFERROR(VLOOKUP($J29&amp;" | "&amp;$T29,'Emissions Factors'!$C$3:$N$3811,6,FALSE),"")</f>
        <v/>
      </c>
      <c r="W29" s="949" t="str">
        <f>IFERROR(VLOOKUP($J29&amp;" | "&amp;$T29,'Emissions Factors'!$C$3:$N$3811,7,FALSE),"")</f>
        <v/>
      </c>
      <c r="X29" s="1000"/>
      <c r="Y29" s="1001"/>
      <c r="Z29" s="963"/>
      <c r="AA29" s="964"/>
      <c r="AB29" s="965"/>
      <c r="AC29" s="1022" t="str" cm="1">
        <f t="array" ref="AC29">IFERROR(_xlfn.IFS($R29="No", U29*$P29/1000,$R29="Yes", Z29*$P29/1000, $R29="", ""),"")</f>
        <v/>
      </c>
      <c r="AD29" s="1023" t="str" cm="1">
        <f t="array" ref="AD29">IFERROR(_xlfn.IFS($R29="No", V29*$P29/1000,$R29="Yes", AA29*$P29/1000, $R29="", ""),"")</f>
        <v/>
      </c>
      <c r="AE29" s="1023" t="str" cm="1">
        <f t="array" ref="AE29">IFERROR(_xlfn.IFS($R29="No", W29*$P29/1000,$R29="Yes", AB29*$P29/1000, $R29="", ""),"")</f>
        <v/>
      </c>
      <c r="AF29" s="957" t="str">
        <f>IFERROR($AC29
+IFERROR(HLOOKUP(Introduction!$H$29,'GWP Values'!$D$3:$G$46,MATCH("CH4",'GWP Values'!$C$3:$C$41,0),FALSE)*$AD29,0)
+IFERROR(HLOOKUP(Introduction!$H$29,'GWP Values'!$D$3:$G$46,MATCH("N2O",'GWP Values'!$C$3:$C$41,0),FALSE)*$AE29,0),"")</f>
        <v/>
      </c>
    </row>
    <row r="30" spans="1:32" ht="24" customHeight="1" x14ac:dyDescent="0.25">
      <c r="A30" s="441"/>
      <c r="B30" s="458" t="str">
        <f t="shared" si="0"/>
        <v/>
      </c>
      <c r="C30" s="650" t="str">
        <f>IFERROR(IF($O30="","",
IF(MATCH(O30,Tables!$CC$8:$CC$15,0)&gt;0, "MWh / "&amp;$O30&amp;" | Energy",
"MWh / "&amp;$O30&amp;" | "&amp; $M30)), "MWh / "&amp;$O30&amp;" | "&amp; $M30)</f>
        <v/>
      </c>
      <c r="D30" s="916" t="str">
        <f>IFERROR(VLOOKUP($M30,Tables!$BT$7:$BU$34,2,FALSE),"")</f>
        <v/>
      </c>
      <c r="E30" s="1010"/>
      <c r="F30" s="1011"/>
      <c r="G30" s="940" t="str">
        <f>IFERROR(VLOOKUP(H30,'Category Index'!$K$10:$L$258,2,FALSE),"")</f>
        <v/>
      </c>
      <c r="H30" s="1008"/>
      <c r="I30" s="3"/>
      <c r="J30" s="1006"/>
      <c r="K30" s="994" t="str">
        <f t="shared" si="1"/>
        <v/>
      </c>
      <c r="L30" s="1004"/>
      <c r="M30" s="974"/>
      <c r="N30" s="975"/>
      <c r="O30" s="976"/>
      <c r="P30" s="1027" t="str">
        <f>IFERROR(IF(N30="","",N30*(VLOOKUP(C30, 'Unit Conversion Table'!$E$3:$F$132, 2, FALSE))),"")</f>
        <v/>
      </c>
      <c r="Q30" s="3"/>
      <c r="R30" s="971" t="s">
        <v>826</v>
      </c>
      <c r="S30" s="996" t="str" cm="1">
        <f t="array" ref="S30">_xlfn.IFS(R30="No",(IFERROR(VLOOKUP($J30&amp;" | "&amp;$T30,'Emissions Factors'!$C$3:$N$1705,MATCH(S$12,'Emissions Factors'!$C$3:$N$3,0),FALSE),"")),R30="Yes", "Company Specific", R30="", "")</f>
        <v/>
      </c>
      <c r="T30" s="997" cm="1">
        <f t="array" ref="T30">_xlfn.IFS(R30="No",(VLOOKUP($B30, 'Emissions Factors'!$C$3:$O$717, 4,FALSE)),R30="Yes", "", R30="", "")</f>
        <v>0</v>
      </c>
      <c r="U30" s="947" t="str">
        <f>IFERROR(VLOOKUP($J30&amp;" | "&amp;$T30,'Emissions Factors'!$C$3:$N$3811,5,FALSE),"")</f>
        <v/>
      </c>
      <c r="V30" s="948" t="str">
        <f>IFERROR(VLOOKUP($J30&amp;" | "&amp;$T30,'Emissions Factors'!$C$3:$N$3811,6,FALSE),"")</f>
        <v/>
      </c>
      <c r="W30" s="949" t="str">
        <f>IFERROR(VLOOKUP($J30&amp;" | "&amp;$T30,'Emissions Factors'!$C$3:$N$3811,7,FALSE),"")</f>
        <v/>
      </c>
      <c r="X30" s="1000"/>
      <c r="Y30" s="1001"/>
      <c r="Z30" s="963"/>
      <c r="AA30" s="964"/>
      <c r="AB30" s="965"/>
      <c r="AC30" s="1022" t="str" cm="1">
        <f t="array" ref="AC30">IFERROR(_xlfn.IFS($R30="No", U30*$P30/1000,$R30="Yes", Z30*$P30/1000, $R30="", ""),"")</f>
        <v/>
      </c>
      <c r="AD30" s="1023" t="str" cm="1">
        <f t="array" ref="AD30">IFERROR(_xlfn.IFS($R30="No", V30*$P30/1000,$R30="Yes", AA30*$P30/1000, $R30="", ""),"")</f>
        <v/>
      </c>
      <c r="AE30" s="1023" t="str" cm="1">
        <f t="array" ref="AE30">IFERROR(_xlfn.IFS($R30="No", W30*$P30/1000,$R30="Yes", AB30*$P30/1000, $R30="", ""),"")</f>
        <v/>
      </c>
      <c r="AF30" s="957" t="str">
        <f>IFERROR($AC30
+IFERROR(HLOOKUP(Introduction!$H$29,'GWP Values'!$D$3:$G$46,MATCH("CH4",'GWP Values'!$C$3:$C$41,0),FALSE)*$AD30,0)
+IFERROR(HLOOKUP(Introduction!$H$29,'GWP Values'!$D$3:$G$46,MATCH("N2O",'GWP Values'!$C$3:$C$41,0),FALSE)*$AE30,0),"")</f>
        <v/>
      </c>
    </row>
    <row r="31" spans="1:32" ht="24" customHeight="1" x14ac:dyDescent="0.25">
      <c r="A31" s="441"/>
      <c r="B31" s="458" t="str">
        <f t="shared" si="0"/>
        <v/>
      </c>
      <c r="C31" s="650" t="str">
        <f>IFERROR(IF($O31="","",
IF(MATCH(O31,Tables!$CC$8:$CC$15,0)&gt;0, "MWh / "&amp;$O31&amp;" | Energy",
"MWh / "&amp;$O31&amp;" | "&amp; $M31)), "MWh / "&amp;$O31&amp;" | "&amp; $M31)</f>
        <v/>
      </c>
      <c r="D31" s="916" t="str">
        <f>IFERROR(VLOOKUP($M31,Tables!$BT$7:$BU$34,2,FALSE),"")</f>
        <v/>
      </c>
      <c r="E31" s="1010"/>
      <c r="F31" s="1011"/>
      <c r="G31" s="940" t="str">
        <f>IFERROR(VLOOKUP(H31,'Category Index'!$K$10:$L$258,2,FALSE),"")</f>
        <v/>
      </c>
      <c r="H31" s="1008"/>
      <c r="I31" s="3"/>
      <c r="J31" s="1006"/>
      <c r="K31" s="994" t="str">
        <f t="shared" si="1"/>
        <v/>
      </c>
      <c r="L31" s="1004"/>
      <c r="M31" s="974"/>
      <c r="N31" s="975"/>
      <c r="O31" s="976"/>
      <c r="P31" s="1027" t="str">
        <f>IFERROR(IF(N31="","",N31*(VLOOKUP(C31, 'Unit Conversion Table'!$E$3:$F$132, 2, FALSE))),"")</f>
        <v/>
      </c>
      <c r="Q31" s="3"/>
      <c r="R31" s="971" t="s">
        <v>826</v>
      </c>
      <c r="S31" s="996" t="str" cm="1">
        <f t="array" ref="S31">_xlfn.IFS(R31="No",(IFERROR(VLOOKUP($J31&amp;" | "&amp;$T31,'Emissions Factors'!$C$3:$N$1705,MATCH(S$12,'Emissions Factors'!$C$3:$N$3,0),FALSE),"")),R31="Yes", "Company Specific", R31="", "")</f>
        <v/>
      </c>
      <c r="T31" s="997" cm="1">
        <f t="array" ref="T31">_xlfn.IFS(R31="No",(VLOOKUP($B31, 'Emissions Factors'!$C$3:$O$717, 4,FALSE)),R31="Yes", "", R31="", "")</f>
        <v>0</v>
      </c>
      <c r="U31" s="947" t="str">
        <f>IFERROR(VLOOKUP($J31&amp;" | "&amp;$T31,'Emissions Factors'!$C$3:$N$3811,5,FALSE),"")</f>
        <v/>
      </c>
      <c r="V31" s="948" t="str">
        <f>IFERROR(VLOOKUP($J31&amp;" | "&amp;$T31,'Emissions Factors'!$C$3:$N$3811,6,FALSE),"")</f>
        <v/>
      </c>
      <c r="W31" s="949" t="str">
        <f>IFERROR(VLOOKUP($J31&amp;" | "&amp;$T31,'Emissions Factors'!$C$3:$N$3811,7,FALSE),"")</f>
        <v/>
      </c>
      <c r="X31" s="1000"/>
      <c r="Y31" s="1001"/>
      <c r="Z31" s="963"/>
      <c r="AA31" s="964"/>
      <c r="AB31" s="965"/>
      <c r="AC31" s="1022" t="str" cm="1">
        <f t="array" ref="AC31">IFERROR(_xlfn.IFS($R31="No", U31*$P31/1000,$R31="Yes", Z31*$P31/1000, $R31="", ""),"")</f>
        <v/>
      </c>
      <c r="AD31" s="1023" t="str" cm="1">
        <f t="array" ref="AD31">IFERROR(_xlfn.IFS($R31="No", V31*$P31/1000,$R31="Yes", AA31*$P31/1000, $R31="", ""),"")</f>
        <v/>
      </c>
      <c r="AE31" s="1023" t="str" cm="1">
        <f t="array" ref="AE31">IFERROR(_xlfn.IFS($R31="No", W31*$P31/1000,$R31="Yes", AB31*$P31/1000, $R31="", ""),"")</f>
        <v/>
      </c>
      <c r="AF31" s="957" t="str">
        <f>IFERROR($AC31
+IFERROR(HLOOKUP(Introduction!$H$29,'GWP Values'!$D$3:$G$46,MATCH("CH4",'GWP Values'!$C$3:$C$41,0),FALSE)*$AD31,0)
+IFERROR(HLOOKUP(Introduction!$H$29,'GWP Values'!$D$3:$G$46,MATCH("N2O",'GWP Values'!$C$3:$C$41,0),FALSE)*$AE31,0),"")</f>
        <v/>
      </c>
    </row>
    <row r="32" spans="1:32" ht="24" customHeight="1" x14ac:dyDescent="0.25">
      <c r="A32" s="441"/>
      <c r="B32" s="458" t="str">
        <f t="shared" si="0"/>
        <v/>
      </c>
      <c r="C32" s="650" t="str">
        <f>IFERROR(IF($O32="","",
IF(MATCH(O32,Tables!$CC$8:$CC$15,0)&gt;0, "MWh / "&amp;$O32&amp;" | Energy",
"MWh / "&amp;$O32&amp;" | "&amp; $M32)), "MWh / "&amp;$O32&amp;" | "&amp; $M32)</f>
        <v/>
      </c>
      <c r="D32" s="916" t="str">
        <f>IFERROR(VLOOKUP($M32,Tables!$BT$7:$BU$34,2,FALSE),"")</f>
        <v/>
      </c>
      <c r="E32" s="1010"/>
      <c r="F32" s="1011"/>
      <c r="G32" s="940" t="str">
        <f>IFERROR(VLOOKUP(H32,'Category Index'!$K$10:$L$258,2,FALSE),"")</f>
        <v/>
      </c>
      <c r="H32" s="1008"/>
      <c r="I32" s="3"/>
      <c r="J32" s="1006"/>
      <c r="K32" s="994" t="str">
        <f t="shared" si="1"/>
        <v/>
      </c>
      <c r="L32" s="1004"/>
      <c r="M32" s="974"/>
      <c r="N32" s="975"/>
      <c r="O32" s="976"/>
      <c r="P32" s="1027" t="str">
        <f>IFERROR(IF(N32="","",N32*(VLOOKUP(C32, 'Unit Conversion Table'!$E$3:$F$132, 2, FALSE))),"")</f>
        <v/>
      </c>
      <c r="Q32" s="3"/>
      <c r="R32" s="971" t="s">
        <v>826</v>
      </c>
      <c r="S32" s="996" t="str" cm="1">
        <f t="array" ref="S32">_xlfn.IFS(R32="No",(IFERROR(VLOOKUP($J32&amp;" | "&amp;$T32,'Emissions Factors'!$C$3:$N$1705,MATCH(S$12,'Emissions Factors'!$C$3:$N$3,0),FALSE),"")),R32="Yes", "Company Specific", R32="", "")</f>
        <v/>
      </c>
      <c r="T32" s="997" cm="1">
        <f t="array" ref="T32">_xlfn.IFS(R32="No",(VLOOKUP($B32, 'Emissions Factors'!$C$3:$O$717, 4,FALSE)),R32="Yes", "", R32="", "")</f>
        <v>0</v>
      </c>
      <c r="U32" s="947" t="str">
        <f>IFERROR(VLOOKUP($J32&amp;" | "&amp;$T32,'Emissions Factors'!$C$3:$N$3811,5,FALSE),"")</f>
        <v/>
      </c>
      <c r="V32" s="948" t="str">
        <f>IFERROR(VLOOKUP($J32&amp;" | "&amp;$T32,'Emissions Factors'!$C$3:$N$3811,6,FALSE),"")</f>
        <v/>
      </c>
      <c r="W32" s="949" t="str">
        <f>IFERROR(VLOOKUP($J32&amp;" | "&amp;$T32,'Emissions Factors'!$C$3:$N$3811,7,FALSE),"")</f>
        <v/>
      </c>
      <c r="X32" s="1000"/>
      <c r="Y32" s="1001"/>
      <c r="Z32" s="963"/>
      <c r="AA32" s="964"/>
      <c r="AB32" s="965"/>
      <c r="AC32" s="1022" t="str" cm="1">
        <f t="array" ref="AC32">IFERROR(_xlfn.IFS($R32="No", U32*$P32/1000,$R32="Yes", Z32*$P32/1000, $R32="", ""),"")</f>
        <v/>
      </c>
      <c r="AD32" s="1023" t="str" cm="1">
        <f t="array" ref="AD32">IFERROR(_xlfn.IFS($R32="No", V32*$P32/1000,$R32="Yes", AA32*$P32/1000, $R32="", ""),"")</f>
        <v/>
      </c>
      <c r="AE32" s="1023" t="str" cm="1">
        <f t="array" ref="AE32">IFERROR(_xlfn.IFS($R32="No", W32*$P32/1000,$R32="Yes", AB32*$P32/1000, $R32="", ""),"")</f>
        <v/>
      </c>
      <c r="AF32" s="957" t="str">
        <f>IFERROR($AC32
+IFERROR(HLOOKUP(Introduction!$H$29,'GWP Values'!$D$3:$G$46,MATCH("CH4",'GWP Values'!$C$3:$C$41,0),FALSE)*$AD32,0)
+IFERROR(HLOOKUP(Introduction!$H$29,'GWP Values'!$D$3:$G$46,MATCH("N2O",'GWP Values'!$C$3:$C$41,0),FALSE)*$AE32,0),"")</f>
        <v/>
      </c>
    </row>
    <row r="33" spans="1:32" ht="24" customHeight="1" x14ac:dyDescent="0.25">
      <c r="A33" s="441"/>
      <c r="B33" s="458" t="str">
        <f t="shared" si="0"/>
        <v/>
      </c>
      <c r="C33" s="650" t="str">
        <f>IFERROR(IF($O33="","",
IF(MATCH(O33,Tables!$CC$8:$CC$15,0)&gt;0, "MWh / "&amp;$O33&amp;" | Energy",
"MWh / "&amp;$O33&amp;" | "&amp; $M33)), "MWh / "&amp;$O33&amp;" | "&amp; $M33)</f>
        <v/>
      </c>
      <c r="D33" s="916" t="str">
        <f>IFERROR(VLOOKUP($M33,Tables!$BT$7:$BU$34,2,FALSE),"")</f>
        <v/>
      </c>
      <c r="E33" s="1010"/>
      <c r="F33" s="1011"/>
      <c r="G33" s="940" t="str">
        <f>IFERROR(VLOOKUP(H33,'Category Index'!$K$10:$L$258,2,FALSE),"")</f>
        <v/>
      </c>
      <c r="H33" s="1008"/>
      <c r="I33" s="3"/>
      <c r="J33" s="1006"/>
      <c r="K33" s="994" t="str">
        <f t="shared" si="1"/>
        <v/>
      </c>
      <c r="L33" s="1004"/>
      <c r="M33" s="974"/>
      <c r="N33" s="975"/>
      <c r="O33" s="976"/>
      <c r="P33" s="1027" t="str">
        <f>IFERROR(IF(N33="","",N33*(VLOOKUP(C33, 'Unit Conversion Table'!$E$3:$F$132, 2, FALSE))),"")</f>
        <v/>
      </c>
      <c r="Q33" s="3"/>
      <c r="R33" s="971" t="s">
        <v>826</v>
      </c>
      <c r="S33" s="996" t="str" cm="1">
        <f t="array" ref="S33">_xlfn.IFS(R33="No",(IFERROR(VLOOKUP($J33&amp;" | "&amp;$T33,'Emissions Factors'!$C$3:$N$1705,MATCH(S$12,'Emissions Factors'!$C$3:$N$3,0),FALSE),"")),R33="Yes", "Company Specific", R33="", "")</f>
        <v/>
      </c>
      <c r="T33" s="997" cm="1">
        <f t="array" ref="T33">_xlfn.IFS(R33="No",(VLOOKUP($B33, 'Emissions Factors'!$C$3:$O$717, 4,FALSE)),R33="Yes", "", R33="", "")</f>
        <v>0</v>
      </c>
      <c r="U33" s="947" t="str">
        <f>IFERROR(VLOOKUP($J33&amp;" | "&amp;$T33,'Emissions Factors'!$C$3:$N$3811,5,FALSE),"")</f>
        <v/>
      </c>
      <c r="V33" s="948" t="str">
        <f>IFERROR(VLOOKUP($J33&amp;" | "&amp;$T33,'Emissions Factors'!$C$3:$N$3811,6,FALSE),"")</f>
        <v/>
      </c>
      <c r="W33" s="949" t="str">
        <f>IFERROR(VLOOKUP($J33&amp;" | "&amp;$T33,'Emissions Factors'!$C$3:$N$3811,7,FALSE),"")</f>
        <v/>
      </c>
      <c r="X33" s="1000"/>
      <c r="Y33" s="1001"/>
      <c r="Z33" s="963"/>
      <c r="AA33" s="964"/>
      <c r="AB33" s="965"/>
      <c r="AC33" s="1022" t="str" cm="1">
        <f t="array" ref="AC33">IFERROR(_xlfn.IFS($R33="No", U33*$P33/1000,$R33="Yes", Z33*$P33/1000, $R33="", ""),"")</f>
        <v/>
      </c>
      <c r="AD33" s="1023" t="str" cm="1">
        <f t="array" ref="AD33">IFERROR(_xlfn.IFS($R33="No", V33*$P33/1000,$R33="Yes", AA33*$P33/1000, $R33="", ""),"")</f>
        <v/>
      </c>
      <c r="AE33" s="1023" t="str" cm="1">
        <f t="array" ref="AE33">IFERROR(_xlfn.IFS($R33="No", W33*$P33/1000,$R33="Yes", AB33*$P33/1000, $R33="", ""),"")</f>
        <v/>
      </c>
      <c r="AF33" s="957" t="str">
        <f>IFERROR($AC33
+IFERROR(HLOOKUP(Introduction!$H$29,'GWP Values'!$D$3:$G$46,MATCH("CH4",'GWP Values'!$C$3:$C$41,0),FALSE)*$AD33,0)
+IFERROR(HLOOKUP(Introduction!$H$29,'GWP Values'!$D$3:$G$46,MATCH("N2O",'GWP Values'!$C$3:$C$41,0),FALSE)*$AE33,0),"")</f>
        <v/>
      </c>
    </row>
    <row r="34" spans="1:32" ht="24" customHeight="1" x14ac:dyDescent="0.25">
      <c r="A34" s="441"/>
      <c r="B34" s="458" t="str">
        <f t="shared" si="0"/>
        <v/>
      </c>
      <c r="C34" s="650" t="str">
        <f>IFERROR(IF($O34="","",
IF(MATCH(O34,Tables!$CC$8:$CC$15,0)&gt;0, "MWh / "&amp;$O34&amp;" | Energy",
"MWh / "&amp;$O34&amp;" | "&amp; $M34)), "MWh / "&amp;$O34&amp;" | "&amp; $M34)</f>
        <v/>
      </c>
      <c r="D34" s="916" t="str">
        <f>IFERROR(VLOOKUP($M34,Tables!$BT$7:$BU$34,2,FALSE),"")</f>
        <v/>
      </c>
      <c r="E34" s="1010"/>
      <c r="F34" s="1011"/>
      <c r="G34" s="940" t="str">
        <f>IFERROR(VLOOKUP(H34,'Category Index'!$K$10:$L$258,2,FALSE),"")</f>
        <v/>
      </c>
      <c r="H34" s="1008"/>
      <c r="I34" s="3"/>
      <c r="J34" s="1006"/>
      <c r="K34" s="994" t="str">
        <f t="shared" si="1"/>
        <v/>
      </c>
      <c r="L34" s="1004"/>
      <c r="M34" s="974"/>
      <c r="N34" s="975"/>
      <c r="O34" s="976"/>
      <c r="P34" s="1027" t="str">
        <f>IFERROR(IF(N34="","",N34*(VLOOKUP(C34, 'Unit Conversion Table'!$E$3:$F$132, 2, FALSE))),"")</f>
        <v/>
      </c>
      <c r="Q34" s="3"/>
      <c r="R34" s="971" t="s">
        <v>826</v>
      </c>
      <c r="S34" s="996" t="str" cm="1">
        <f t="array" ref="S34">_xlfn.IFS(R34="No",(IFERROR(VLOOKUP($J34&amp;" | "&amp;$T34,'Emissions Factors'!$C$3:$N$1705,MATCH(S$12,'Emissions Factors'!$C$3:$N$3,0),FALSE),"")),R34="Yes", "Company Specific", R34="", "")</f>
        <v/>
      </c>
      <c r="T34" s="997" cm="1">
        <f t="array" ref="T34">_xlfn.IFS(R34="No",(VLOOKUP($B34, 'Emissions Factors'!$C$3:$O$717, 4,FALSE)),R34="Yes", "", R34="", "")</f>
        <v>0</v>
      </c>
      <c r="U34" s="947" t="str">
        <f>IFERROR(VLOOKUP($J34&amp;" | "&amp;$T34,'Emissions Factors'!$C$3:$N$3811,5,FALSE),"")</f>
        <v/>
      </c>
      <c r="V34" s="948" t="str">
        <f>IFERROR(VLOOKUP($J34&amp;" | "&amp;$T34,'Emissions Factors'!$C$3:$N$3811,6,FALSE),"")</f>
        <v/>
      </c>
      <c r="W34" s="949" t="str">
        <f>IFERROR(VLOOKUP($J34&amp;" | "&amp;$T34,'Emissions Factors'!$C$3:$N$3811,7,FALSE),"")</f>
        <v/>
      </c>
      <c r="X34" s="1000"/>
      <c r="Y34" s="1001"/>
      <c r="Z34" s="963"/>
      <c r="AA34" s="964"/>
      <c r="AB34" s="965"/>
      <c r="AC34" s="1022" t="str" cm="1">
        <f t="array" ref="AC34">IFERROR(_xlfn.IFS($R34="No", U34*$P34/1000,$R34="Yes", Z34*$P34/1000, $R34="", ""),"")</f>
        <v/>
      </c>
      <c r="AD34" s="1023" t="str" cm="1">
        <f t="array" ref="AD34">IFERROR(_xlfn.IFS($R34="No", V34*$P34/1000,$R34="Yes", AA34*$P34/1000, $R34="", ""),"")</f>
        <v/>
      </c>
      <c r="AE34" s="1023" t="str" cm="1">
        <f t="array" ref="AE34">IFERROR(_xlfn.IFS($R34="No", W34*$P34/1000,$R34="Yes", AB34*$P34/1000, $R34="", ""),"")</f>
        <v/>
      </c>
      <c r="AF34" s="957" t="str">
        <f>IFERROR($AC34
+IFERROR(HLOOKUP(Introduction!$H$29,'GWP Values'!$D$3:$G$46,MATCH("CH4",'GWP Values'!$C$3:$C$41,0),FALSE)*$AD34,0)
+IFERROR(HLOOKUP(Introduction!$H$29,'GWP Values'!$D$3:$G$46,MATCH("N2O",'GWP Values'!$C$3:$C$41,0),FALSE)*$AE34,0),"")</f>
        <v/>
      </c>
    </row>
    <row r="35" spans="1:32" ht="24" customHeight="1" x14ac:dyDescent="0.25">
      <c r="A35" s="441"/>
      <c r="B35" s="458" t="str">
        <f t="shared" si="0"/>
        <v/>
      </c>
      <c r="C35" s="650" t="str">
        <f>IFERROR(IF($O35="","",
IF(MATCH(O35,Tables!$CC$8:$CC$15,0)&gt;0, "MWh / "&amp;$O35&amp;" | Energy",
"MWh / "&amp;$O35&amp;" | "&amp; $M35)), "MWh / "&amp;$O35&amp;" | "&amp; $M35)</f>
        <v/>
      </c>
      <c r="D35" s="916" t="str">
        <f>IFERROR(VLOOKUP($M35,Tables!$BT$7:$BU$34,2,FALSE),"")</f>
        <v/>
      </c>
      <c r="E35" s="1010"/>
      <c r="F35" s="1011"/>
      <c r="G35" s="940" t="str">
        <f>IFERROR(VLOOKUP(H35,'Category Index'!$K$10:$L$258,2,FALSE),"")</f>
        <v/>
      </c>
      <c r="H35" s="1008"/>
      <c r="I35" s="3"/>
      <c r="J35" s="1006"/>
      <c r="K35" s="994" t="str">
        <f t="shared" si="1"/>
        <v/>
      </c>
      <c r="L35" s="1004"/>
      <c r="M35" s="974"/>
      <c r="N35" s="975"/>
      <c r="O35" s="976"/>
      <c r="P35" s="1027" t="str">
        <f>IFERROR(IF(N35="","",N35*(VLOOKUP(C35, 'Unit Conversion Table'!$E$3:$F$132, 2, FALSE))),"")</f>
        <v/>
      </c>
      <c r="Q35" s="3"/>
      <c r="R35" s="971" t="s">
        <v>826</v>
      </c>
      <c r="S35" s="996" t="str" cm="1">
        <f t="array" ref="S35">_xlfn.IFS(R35="No",(IFERROR(VLOOKUP($J35&amp;" | "&amp;$T35,'Emissions Factors'!$C$3:$N$1705,MATCH(S$12,'Emissions Factors'!$C$3:$N$3,0),FALSE),"")),R35="Yes", "Company Specific", R35="", "")</f>
        <v/>
      </c>
      <c r="T35" s="997" cm="1">
        <f t="array" ref="T35">_xlfn.IFS(R35="No",(VLOOKUP($B35, 'Emissions Factors'!$C$3:$O$717, 4,FALSE)),R35="Yes", "", R35="", "")</f>
        <v>0</v>
      </c>
      <c r="U35" s="947" t="str">
        <f>IFERROR(VLOOKUP($J35&amp;" | "&amp;$T35,'Emissions Factors'!$C$3:$N$3811,5,FALSE),"")</f>
        <v/>
      </c>
      <c r="V35" s="948" t="str">
        <f>IFERROR(VLOOKUP($J35&amp;" | "&amp;$T35,'Emissions Factors'!$C$3:$N$3811,6,FALSE),"")</f>
        <v/>
      </c>
      <c r="W35" s="949" t="str">
        <f>IFERROR(VLOOKUP($J35&amp;" | "&amp;$T35,'Emissions Factors'!$C$3:$N$3811,7,FALSE),"")</f>
        <v/>
      </c>
      <c r="X35" s="1000"/>
      <c r="Y35" s="1001"/>
      <c r="Z35" s="963"/>
      <c r="AA35" s="964"/>
      <c r="AB35" s="965"/>
      <c r="AC35" s="1022" t="str" cm="1">
        <f t="array" ref="AC35">IFERROR(_xlfn.IFS($R35="No", U35*$P35/1000,$R35="Yes", Z35*$P35/1000, $R35="", ""),"")</f>
        <v/>
      </c>
      <c r="AD35" s="1023" t="str" cm="1">
        <f t="array" ref="AD35">IFERROR(_xlfn.IFS($R35="No", V35*$P35/1000,$R35="Yes", AA35*$P35/1000, $R35="", ""),"")</f>
        <v/>
      </c>
      <c r="AE35" s="1023" t="str" cm="1">
        <f t="array" ref="AE35">IFERROR(_xlfn.IFS($R35="No", W35*$P35/1000,$R35="Yes", AB35*$P35/1000, $R35="", ""),"")</f>
        <v/>
      </c>
      <c r="AF35" s="957" t="str">
        <f>IFERROR($AC35
+IFERROR(HLOOKUP(Introduction!$H$29,'GWP Values'!$D$3:$G$46,MATCH("CH4",'GWP Values'!$C$3:$C$41,0),FALSE)*$AD35,0)
+IFERROR(HLOOKUP(Introduction!$H$29,'GWP Values'!$D$3:$G$46,MATCH("N2O",'GWP Values'!$C$3:$C$41,0),FALSE)*$AE35,0),"")</f>
        <v/>
      </c>
    </row>
    <row r="36" spans="1:32" ht="24" customHeight="1" x14ac:dyDescent="0.25">
      <c r="A36" s="441"/>
      <c r="B36" s="458" t="str">
        <f t="shared" si="0"/>
        <v/>
      </c>
      <c r="C36" s="650" t="str">
        <f>IFERROR(IF($O36="","",
IF(MATCH(O36,Tables!$CC$8:$CC$15,0)&gt;0, "MWh / "&amp;$O36&amp;" | Energy",
"MWh / "&amp;$O36&amp;" | "&amp; $M36)), "MWh / "&amp;$O36&amp;" | "&amp; $M36)</f>
        <v/>
      </c>
      <c r="D36" s="916" t="str">
        <f>IFERROR(VLOOKUP($M36,Tables!$BT$7:$BU$34,2,FALSE),"")</f>
        <v/>
      </c>
      <c r="E36" s="1010"/>
      <c r="F36" s="1011"/>
      <c r="G36" s="940" t="str">
        <f>IFERROR(VLOOKUP(H36,'Category Index'!$K$10:$L$258,2,FALSE),"")</f>
        <v/>
      </c>
      <c r="H36" s="1008"/>
      <c r="I36" s="3"/>
      <c r="J36" s="1006"/>
      <c r="K36" s="994" t="str">
        <f t="shared" si="1"/>
        <v/>
      </c>
      <c r="L36" s="1004"/>
      <c r="M36" s="974"/>
      <c r="N36" s="975"/>
      <c r="O36" s="976"/>
      <c r="P36" s="1027" t="str">
        <f>IFERROR(IF(N36="","",N36*(VLOOKUP(C36, 'Unit Conversion Table'!$E$3:$F$132, 2, FALSE))),"")</f>
        <v/>
      </c>
      <c r="Q36" s="3"/>
      <c r="R36" s="971" t="s">
        <v>826</v>
      </c>
      <c r="S36" s="996" t="str" cm="1">
        <f t="array" ref="S36">_xlfn.IFS(R36="No",(IFERROR(VLOOKUP($J36&amp;" | "&amp;$T36,'Emissions Factors'!$C$3:$N$1705,MATCH(S$12,'Emissions Factors'!$C$3:$N$3,0),FALSE),"")),R36="Yes", "Company Specific", R36="", "")</f>
        <v/>
      </c>
      <c r="T36" s="997" cm="1">
        <f t="array" ref="T36">_xlfn.IFS(R36="No",(VLOOKUP($B36, 'Emissions Factors'!$C$3:$O$717, 4,FALSE)),R36="Yes", "", R36="", "")</f>
        <v>0</v>
      </c>
      <c r="U36" s="947" t="str">
        <f>IFERROR(VLOOKUP($J36&amp;" | "&amp;$T36,'Emissions Factors'!$C$3:$N$3811,5,FALSE),"")</f>
        <v/>
      </c>
      <c r="V36" s="948" t="str">
        <f>IFERROR(VLOOKUP($J36&amp;" | "&amp;$T36,'Emissions Factors'!$C$3:$N$3811,6,FALSE),"")</f>
        <v/>
      </c>
      <c r="W36" s="949" t="str">
        <f>IFERROR(VLOOKUP($J36&amp;" | "&amp;$T36,'Emissions Factors'!$C$3:$N$3811,7,FALSE),"")</f>
        <v/>
      </c>
      <c r="X36" s="1000"/>
      <c r="Y36" s="1001"/>
      <c r="Z36" s="963"/>
      <c r="AA36" s="964"/>
      <c r="AB36" s="965"/>
      <c r="AC36" s="1022" t="str" cm="1">
        <f t="array" ref="AC36">IFERROR(_xlfn.IFS($R36="No", U36*$P36/1000,$R36="Yes", Z36*$P36/1000, $R36="", ""),"")</f>
        <v/>
      </c>
      <c r="AD36" s="1023" t="str" cm="1">
        <f t="array" ref="AD36">IFERROR(_xlfn.IFS($R36="No", V36*$P36/1000,$R36="Yes", AA36*$P36/1000, $R36="", ""),"")</f>
        <v/>
      </c>
      <c r="AE36" s="1023" t="str" cm="1">
        <f t="array" ref="AE36">IFERROR(_xlfn.IFS($R36="No", W36*$P36/1000,$R36="Yes", AB36*$P36/1000, $R36="", ""),"")</f>
        <v/>
      </c>
      <c r="AF36" s="957" t="str">
        <f>IFERROR($AC36
+IFERROR(HLOOKUP(Introduction!$H$29,'GWP Values'!$D$3:$G$46,MATCH("CH4",'GWP Values'!$C$3:$C$41,0),FALSE)*$AD36,0)
+IFERROR(HLOOKUP(Introduction!$H$29,'GWP Values'!$D$3:$G$46,MATCH("N2O",'GWP Values'!$C$3:$C$41,0),FALSE)*$AE36,0),"")</f>
        <v/>
      </c>
    </row>
    <row r="37" spans="1:32" ht="24" customHeight="1" x14ac:dyDescent="0.25">
      <c r="A37" s="441"/>
      <c r="B37" s="458" t="str">
        <f t="shared" si="0"/>
        <v/>
      </c>
      <c r="C37" s="650" t="str">
        <f>IFERROR(IF($O37="","",
IF(MATCH(O37,Tables!$CC$8:$CC$15,0)&gt;0, "MWh / "&amp;$O37&amp;" | Energy",
"MWh / "&amp;$O37&amp;" | "&amp; $M37)), "MWh / "&amp;$O37&amp;" | "&amp; $M37)</f>
        <v/>
      </c>
      <c r="D37" s="916" t="str">
        <f>IFERROR(VLOOKUP($M37,Tables!$BT$7:$BU$34,2,FALSE),"")</f>
        <v/>
      </c>
      <c r="E37" s="1010"/>
      <c r="F37" s="1011"/>
      <c r="G37" s="940" t="str">
        <f>IFERROR(VLOOKUP(H37,'Category Index'!$K$10:$L$258,2,FALSE),"")</f>
        <v/>
      </c>
      <c r="H37" s="1008"/>
      <c r="I37" s="3"/>
      <c r="J37" s="1006"/>
      <c r="K37" s="994" t="str">
        <f t="shared" si="1"/>
        <v/>
      </c>
      <c r="L37" s="1004"/>
      <c r="M37" s="974"/>
      <c r="N37" s="975"/>
      <c r="O37" s="976"/>
      <c r="P37" s="1027" t="str">
        <f>IFERROR(IF(N37="","",N37*(VLOOKUP(C37, 'Unit Conversion Table'!$E$3:$F$132, 2, FALSE))),"")</f>
        <v/>
      </c>
      <c r="Q37" s="3"/>
      <c r="R37" s="971" t="s">
        <v>826</v>
      </c>
      <c r="S37" s="996" t="str" cm="1">
        <f t="array" ref="S37">_xlfn.IFS(R37="No",(IFERROR(VLOOKUP($J37&amp;" | "&amp;$T37,'Emissions Factors'!$C$3:$N$1705,MATCH(S$12,'Emissions Factors'!$C$3:$N$3,0),FALSE),"")),R37="Yes", "Company Specific", R37="", "")</f>
        <v/>
      </c>
      <c r="T37" s="997" cm="1">
        <f t="array" ref="T37">_xlfn.IFS(R37="No",(VLOOKUP($B37, 'Emissions Factors'!$C$3:$O$717, 4,FALSE)),R37="Yes", "", R37="", "")</f>
        <v>0</v>
      </c>
      <c r="U37" s="947" t="str">
        <f>IFERROR(VLOOKUP($J37&amp;" | "&amp;$T37,'Emissions Factors'!$C$3:$N$3811,5,FALSE),"")</f>
        <v/>
      </c>
      <c r="V37" s="948" t="str">
        <f>IFERROR(VLOOKUP($J37&amp;" | "&amp;$T37,'Emissions Factors'!$C$3:$N$3811,6,FALSE),"")</f>
        <v/>
      </c>
      <c r="W37" s="949" t="str">
        <f>IFERROR(VLOOKUP($J37&amp;" | "&amp;$T37,'Emissions Factors'!$C$3:$N$3811,7,FALSE),"")</f>
        <v/>
      </c>
      <c r="X37" s="1000"/>
      <c r="Y37" s="1001"/>
      <c r="Z37" s="963"/>
      <c r="AA37" s="964"/>
      <c r="AB37" s="965"/>
      <c r="AC37" s="1022" t="str" cm="1">
        <f t="array" ref="AC37">IFERROR(_xlfn.IFS($R37="No", U37*$P37/1000,$R37="Yes", Z37*$P37/1000, $R37="", ""),"")</f>
        <v/>
      </c>
      <c r="AD37" s="1023" t="str" cm="1">
        <f t="array" ref="AD37">IFERROR(_xlfn.IFS($R37="No", V37*$P37/1000,$R37="Yes", AA37*$P37/1000, $R37="", ""),"")</f>
        <v/>
      </c>
      <c r="AE37" s="1023" t="str" cm="1">
        <f t="array" ref="AE37">IFERROR(_xlfn.IFS($R37="No", W37*$P37/1000,$R37="Yes", AB37*$P37/1000, $R37="", ""),"")</f>
        <v/>
      </c>
      <c r="AF37" s="957" t="str">
        <f>IFERROR($AC37
+IFERROR(HLOOKUP(Introduction!$H$29,'GWP Values'!$D$3:$G$46,MATCH("CH4",'GWP Values'!$C$3:$C$41,0),FALSE)*$AD37,0)
+IFERROR(HLOOKUP(Introduction!$H$29,'GWP Values'!$D$3:$G$46,MATCH("N2O",'GWP Values'!$C$3:$C$41,0),FALSE)*$AE37,0),"")</f>
        <v/>
      </c>
    </row>
    <row r="38" spans="1:32" ht="24" customHeight="1" x14ac:dyDescent="0.25">
      <c r="A38" s="441"/>
      <c r="B38" s="458" t="str">
        <f t="shared" si="0"/>
        <v/>
      </c>
      <c r="C38" s="650" t="str">
        <f>IFERROR(IF($O38="","",
IF(MATCH(O38,Tables!$CC$8:$CC$15,0)&gt;0, "MWh / "&amp;$O38&amp;" | Energy",
"MWh / "&amp;$O38&amp;" | "&amp; $M38)), "MWh / "&amp;$O38&amp;" | "&amp; $M38)</f>
        <v/>
      </c>
      <c r="D38" s="916" t="str">
        <f>IFERROR(VLOOKUP($M38,Tables!$BT$7:$BU$34,2,FALSE),"")</f>
        <v/>
      </c>
      <c r="E38" s="1010"/>
      <c r="F38" s="1011"/>
      <c r="G38" s="940" t="str">
        <f>IFERROR(VLOOKUP(H38,'Category Index'!$K$10:$L$258,2,FALSE),"")</f>
        <v/>
      </c>
      <c r="H38" s="1008"/>
      <c r="I38" s="3"/>
      <c r="J38" s="1006"/>
      <c r="K38" s="994" t="str">
        <f t="shared" si="1"/>
        <v/>
      </c>
      <c r="L38" s="1004"/>
      <c r="M38" s="974"/>
      <c r="N38" s="975"/>
      <c r="O38" s="976"/>
      <c r="P38" s="1027" t="str">
        <f>IFERROR(IF(N38="","",N38*(VLOOKUP(C38, 'Unit Conversion Table'!$E$3:$F$132, 2, FALSE))),"")</f>
        <v/>
      </c>
      <c r="Q38" s="3"/>
      <c r="R38" s="971" t="s">
        <v>826</v>
      </c>
      <c r="S38" s="996" t="str" cm="1">
        <f t="array" ref="S38">_xlfn.IFS(R38="No",(IFERROR(VLOOKUP($J38&amp;" | "&amp;$T38,'Emissions Factors'!$C$3:$N$1705,MATCH(S$12,'Emissions Factors'!$C$3:$N$3,0),FALSE),"")),R38="Yes", "Company Specific", R38="", "")</f>
        <v/>
      </c>
      <c r="T38" s="997" cm="1">
        <f t="array" ref="T38">_xlfn.IFS(R38="No",(VLOOKUP($B38, 'Emissions Factors'!$C$3:$O$717, 4,FALSE)),R38="Yes", "", R38="", "")</f>
        <v>0</v>
      </c>
      <c r="U38" s="947" t="str">
        <f>IFERROR(VLOOKUP($J38&amp;" | "&amp;$T38,'Emissions Factors'!$C$3:$N$3811,5,FALSE),"")</f>
        <v/>
      </c>
      <c r="V38" s="948" t="str">
        <f>IFERROR(VLOOKUP($J38&amp;" | "&amp;$T38,'Emissions Factors'!$C$3:$N$3811,6,FALSE),"")</f>
        <v/>
      </c>
      <c r="W38" s="949" t="str">
        <f>IFERROR(VLOOKUP($J38&amp;" | "&amp;$T38,'Emissions Factors'!$C$3:$N$3811,7,FALSE),"")</f>
        <v/>
      </c>
      <c r="X38" s="1000"/>
      <c r="Y38" s="1001"/>
      <c r="Z38" s="963"/>
      <c r="AA38" s="964"/>
      <c r="AB38" s="965"/>
      <c r="AC38" s="1022" t="str" cm="1">
        <f t="array" ref="AC38">IFERROR(_xlfn.IFS($R38="No", U38*$P38/1000,$R38="Yes", Z38*$P38/1000, $R38="", ""),"")</f>
        <v/>
      </c>
      <c r="AD38" s="1023" t="str" cm="1">
        <f t="array" ref="AD38">IFERROR(_xlfn.IFS($R38="No", V38*$P38/1000,$R38="Yes", AA38*$P38/1000, $R38="", ""),"")</f>
        <v/>
      </c>
      <c r="AE38" s="1023" t="str" cm="1">
        <f t="array" ref="AE38">IFERROR(_xlfn.IFS($R38="No", W38*$P38/1000,$R38="Yes", AB38*$P38/1000, $R38="", ""),"")</f>
        <v/>
      </c>
      <c r="AF38" s="957" t="str">
        <f>IFERROR($AC38
+IFERROR(HLOOKUP(Introduction!$H$29,'GWP Values'!$D$3:$G$46,MATCH("CH4",'GWP Values'!$C$3:$C$41,0),FALSE)*$AD38,0)
+IFERROR(HLOOKUP(Introduction!$H$29,'GWP Values'!$D$3:$G$46,MATCH("N2O",'GWP Values'!$C$3:$C$41,0),FALSE)*$AE38,0),"")</f>
        <v/>
      </c>
    </row>
    <row r="39" spans="1:32" ht="24" customHeight="1" x14ac:dyDescent="0.25">
      <c r="A39" s="441"/>
      <c r="B39" s="458" t="str">
        <f t="shared" si="0"/>
        <v/>
      </c>
      <c r="C39" s="650" t="str">
        <f>IFERROR(IF($O39="","",
IF(MATCH(O39,Tables!$CC$8:$CC$15,0)&gt;0, "MWh / "&amp;$O39&amp;" | Energy",
"MWh / "&amp;$O39&amp;" | "&amp; $M39)), "MWh / "&amp;$O39&amp;" | "&amp; $M39)</f>
        <v/>
      </c>
      <c r="D39" s="916" t="str">
        <f>IFERROR(VLOOKUP($M39,Tables!$BT$7:$BU$34,2,FALSE),"")</f>
        <v/>
      </c>
      <c r="E39" s="1010"/>
      <c r="F39" s="1011"/>
      <c r="G39" s="940" t="str">
        <f>IFERROR(VLOOKUP(H39,'Category Index'!$K$10:$L$258,2,FALSE),"")</f>
        <v/>
      </c>
      <c r="H39" s="1008"/>
      <c r="I39" s="3"/>
      <c r="J39" s="1006"/>
      <c r="K39" s="994" t="str">
        <f t="shared" si="1"/>
        <v/>
      </c>
      <c r="L39" s="1004"/>
      <c r="M39" s="974"/>
      <c r="N39" s="975"/>
      <c r="O39" s="976"/>
      <c r="P39" s="1027" t="str">
        <f>IFERROR(IF(N39="","",N39*(VLOOKUP(C39, 'Unit Conversion Table'!$E$3:$F$132, 2, FALSE))),"")</f>
        <v/>
      </c>
      <c r="Q39" s="3"/>
      <c r="R39" s="971" t="s">
        <v>826</v>
      </c>
      <c r="S39" s="996" t="str" cm="1">
        <f t="array" ref="S39">_xlfn.IFS(R39="No",(IFERROR(VLOOKUP($J39&amp;" | "&amp;$T39,'Emissions Factors'!$C$3:$N$1705,MATCH(S$12,'Emissions Factors'!$C$3:$N$3,0),FALSE),"")),R39="Yes", "Company Specific", R39="", "")</f>
        <v/>
      </c>
      <c r="T39" s="997" cm="1">
        <f t="array" ref="T39">_xlfn.IFS(R39="No",(VLOOKUP($B39, 'Emissions Factors'!$C$3:$O$717, 4,FALSE)),R39="Yes", "", R39="", "")</f>
        <v>0</v>
      </c>
      <c r="U39" s="947" t="str">
        <f>IFERROR(VLOOKUP($J39&amp;" | "&amp;$T39,'Emissions Factors'!$C$3:$N$3811,5,FALSE),"")</f>
        <v/>
      </c>
      <c r="V39" s="948" t="str">
        <f>IFERROR(VLOOKUP($J39&amp;" | "&amp;$T39,'Emissions Factors'!$C$3:$N$3811,6,FALSE),"")</f>
        <v/>
      </c>
      <c r="W39" s="949" t="str">
        <f>IFERROR(VLOOKUP($J39&amp;" | "&amp;$T39,'Emissions Factors'!$C$3:$N$3811,7,FALSE),"")</f>
        <v/>
      </c>
      <c r="X39" s="1000"/>
      <c r="Y39" s="1001"/>
      <c r="Z39" s="963"/>
      <c r="AA39" s="964"/>
      <c r="AB39" s="965"/>
      <c r="AC39" s="1022" t="str" cm="1">
        <f t="array" ref="AC39">IFERROR(_xlfn.IFS($R39="No", U39*$P39/1000,$R39="Yes", Z39*$P39/1000, $R39="", ""),"")</f>
        <v/>
      </c>
      <c r="AD39" s="1023" t="str" cm="1">
        <f t="array" ref="AD39">IFERROR(_xlfn.IFS($R39="No", V39*$P39/1000,$R39="Yes", AA39*$P39/1000, $R39="", ""),"")</f>
        <v/>
      </c>
      <c r="AE39" s="1023" t="str" cm="1">
        <f t="array" ref="AE39">IFERROR(_xlfn.IFS($R39="No", W39*$P39/1000,$R39="Yes", AB39*$P39/1000, $R39="", ""),"")</f>
        <v/>
      </c>
      <c r="AF39" s="957" t="str">
        <f>IFERROR($AC39
+IFERROR(HLOOKUP(Introduction!$H$29,'GWP Values'!$D$3:$G$46,MATCH("CH4",'GWP Values'!$C$3:$C$41,0),FALSE)*$AD39,0)
+IFERROR(HLOOKUP(Introduction!$H$29,'GWP Values'!$D$3:$G$46,MATCH("N2O",'GWP Values'!$C$3:$C$41,0),FALSE)*$AE39,0),"")</f>
        <v/>
      </c>
    </row>
    <row r="40" spans="1:32" ht="24" customHeight="1" x14ac:dyDescent="0.25">
      <c r="A40" s="441"/>
      <c r="B40" s="458" t="str">
        <f t="shared" si="0"/>
        <v/>
      </c>
      <c r="C40" s="650" t="str">
        <f>IFERROR(IF($O40="","",
IF(MATCH(O40,Tables!$CC$8:$CC$15,0)&gt;0, "MWh / "&amp;$O40&amp;" | Energy",
"MWh / "&amp;$O40&amp;" | "&amp; $M40)), "MWh / "&amp;$O40&amp;" | "&amp; $M40)</f>
        <v/>
      </c>
      <c r="D40" s="916" t="str">
        <f>IFERROR(VLOOKUP($M40,Tables!$BT$7:$BU$34,2,FALSE),"")</f>
        <v/>
      </c>
      <c r="E40" s="1010"/>
      <c r="F40" s="1011"/>
      <c r="G40" s="940" t="str">
        <f>IFERROR(VLOOKUP(H40,'Category Index'!$K$10:$L$258,2,FALSE),"")</f>
        <v/>
      </c>
      <c r="H40" s="1008"/>
      <c r="I40" s="3"/>
      <c r="J40" s="1006"/>
      <c r="K40" s="994" t="str">
        <f t="shared" si="1"/>
        <v/>
      </c>
      <c r="L40" s="1004"/>
      <c r="M40" s="974"/>
      <c r="N40" s="975"/>
      <c r="O40" s="976"/>
      <c r="P40" s="1027" t="str">
        <f>IFERROR(IF(N40="","",N40*(VLOOKUP(C40, 'Unit Conversion Table'!$E$3:$F$132, 2, FALSE))),"")</f>
        <v/>
      </c>
      <c r="Q40" s="3"/>
      <c r="R40" s="971" t="s">
        <v>826</v>
      </c>
      <c r="S40" s="996" t="str" cm="1">
        <f t="array" ref="S40">_xlfn.IFS(R40="No",(IFERROR(VLOOKUP($J40&amp;" | "&amp;$T40,'Emissions Factors'!$C$3:$N$1705,MATCH(S$12,'Emissions Factors'!$C$3:$N$3,0),FALSE),"")),R40="Yes", "Company Specific", R40="", "")</f>
        <v/>
      </c>
      <c r="T40" s="997" cm="1">
        <f t="array" ref="T40">_xlfn.IFS(R40="No",(VLOOKUP($B40, 'Emissions Factors'!$C$3:$O$717, 4,FALSE)),R40="Yes", "", R40="", "")</f>
        <v>0</v>
      </c>
      <c r="U40" s="947" t="str">
        <f>IFERROR(VLOOKUP($J40&amp;" | "&amp;$T40,'Emissions Factors'!$C$3:$N$3811,5,FALSE),"")</f>
        <v/>
      </c>
      <c r="V40" s="948" t="str">
        <f>IFERROR(VLOOKUP($J40&amp;" | "&amp;$T40,'Emissions Factors'!$C$3:$N$3811,6,FALSE),"")</f>
        <v/>
      </c>
      <c r="W40" s="949" t="str">
        <f>IFERROR(VLOOKUP($J40&amp;" | "&amp;$T40,'Emissions Factors'!$C$3:$N$3811,7,FALSE),"")</f>
        <v/>
      </c>
      <c r="X40" s="1000"/>
      <c r="Y40" s="1001"/>
      <c r="Z40" s="963"/>
      <c r="AA40" s="964"/>
      <c r="AB40" s="965"/>
      <c r="AC40" s="1022" t="str" cm="1">
        <f t="array" ref="AC40">IFERROR(_xlfn.IFS($R40="No", U40*$P40/1000,$R40="Yes", Z40*$P40/1000, $R40="", ""),"")</f>
        <v/>
      </c>
      <c r="AD40" s="1023" t="str" cm="1">
        <f t="array" ref="AD40">IFERROR(_xlfn.IFS($R40="No", V40*$P40/1000,$R40="Yes", AA40*$P40/1000, $R40="", ""),"")</f>
        <v/>
      </c>
      <c r="AE40" s="1023" t="str" cm="1">
        <f t="array" ref="AE40">IFERROR(_xlfn.IFS($R40="No", W40*$P40/1000,$R40="Yes", AB40*$P40/1000, $R40="", ""),"")</f>
        <v/>
      </c>
      <c r="AF40" s="957" t="str">
        <f>IFERROR($AC40
+IFERROR(HLOOKUP(Introduction!$H$29,'GWP Values'!$D$3:$G$46,MATCH("CH4",'GWP Values'!$C$3:$C$41,0),FALSE)*$AD40,0)
+IFERROR(HLOOKUP(Introduction!$H$29,'GWP Values'!$D$3:$G$46,MATCH("N2O",'GWP Values'!$C$3:$C$41,0),FALSE)*$AE40,0),"")</f>
        <v/>
      </c>
    </row>
    <row r="41" spans="1:32" ht="24" customHeight="1" x14ac:dyDescent="0.25">
      <c r="A41" s="441"/>
      <c r="B41" s="458" t="str">
        <f t="shared" si="0"/>
        <v/>
      </c>
      <c r="C41" s="650" t="str">
        <f>IFERROR(IF($O41="","",
IF(MATCH(O41,Tables!$CC$8:$CC$15,0)&gt;0, "MWh / "&amp;$O41&amp;" | Energy",
"MWh / "&amp;$O41&amp;" | "&amp; $M41)), "MWh / "&amp;$O41&amp;" | "&amp; $M41)</f>
        <v/>
      </c>
      <c r="D41" s="916" t="str">
        <f>IFERROR(VLOOKUP($M41,Tables!$BT$7:$BU$34,2,FALSE),"")</f>
        <v/>
      </c>
      <c r="E41" s="1010"/>
      <c r="F41" s="1011"/>
      <c r="G41" s="940" t="str">
        <f>IFERROR(VLOOKUP(H41,'Category Index'!$K$10:$L$258,2,FALSE),"")</f>
        <v/>
      </c>
      <c r="H41" s="1008"/>
      <c r="I41" s="3"/>
      <c r="J41" s="1006"/>
      <c r="K41" s="994" t="str">
        <f t="shared" si="1"/>
        <v/>
      </c>
      <c r="L41" s="1004"/>
      <c r="M41" s="974"/>
      <c r="N41" s="975"/>
      <c r="O41" s="976"/>
      <c r="P41" s="1027" t="str">
        <f>IFERROR(IF(N41="","",N41*(VLOOKUP(C41, 'Unit Conversion Table'!$E$3:$F$132, 2, FALSE))),"")</f>
        <v/>
      </c>
      <c r="Q41" s="3"/>
      <c r="R41" s="971" t="s">
        <v>826</v>
      </c>
      <c r="S41" s="996" t="str" cm="1">
        <f t="array" ref="S41">_xlfn.IFS(R41="No",(IFERROR(VLOOKUP($J41&amp;" | "&amp;$T41,'Emissions Factors'!$C$3:$N$1705,MATCH(S$12,'Emissions Factors'!$C$3:$N$3,0),FALSE),"")),R41="Yes", "Company Specific", R41="", "")</f>
        <v/>
      </c>
      <c r="T41" s="997" cm="1">
        <f t="array" ref="T41">_xlfn.IFS(R41="No",(VLOOKUP($B41, 'Emissions Factors'!$C$3:$O$717, 4,FALSE)),R41="Yes", "", R41="", "")</f>
        <v>0</v>
      </c>
      <c r="U41" s="947" t="str">
        <f>IFERROR(VLOOKUP($J41&amp;" | "&amp;$T41,'Emissions Factors'!$C$3:$N$3811,5,FALSE),"")</f>
        <v/>
      </c>
      <c r="V41" s="948" t="str">
        <f>IFERROR(VLOOKUP($J41&amp;" | "&amp;$T41,'Emissions Factors'!$C$3:$N$3811,6,FALSE),"")</f>
        <v/>
      </c>
      <c r="W41" s="949" t="str">
        <f>IFERROR(VLOOKUP($J41&amp;" | "&amp;$T41,'Emissions Factors'!$C$3:$N$3811,7,FALSE),"")</f>
        <v/>
      </c>
      <c r="X41" s="1000"/>
      <c r="Y41" s="1001"/>
      <c r="Z41" s="963"/>
      <c r="AA41" s="964"/>
      <c r="AB41" s="965"/>
      <c r="AC41" s="1022" t="str" cm="1">
        <f t="array" ref="AC41">IFERROR(_xlfn.IFS($R41="No", U41*$P41/1000,$R41="Yes", Z41*$P41/1000, $R41="", ""),"")</f>
        <v/>
      </c>
      <c r="AD41" s="1023" t="str" cm="1">
        <f t="array" ref="AD41">IFERROR(_xlfn.IFS($R41="No", V41*$P41/1000,$R41="Yes", AA41*$P41/1000, $R41="", ""),"")</f>
        <v/>
      </c>
      <c r="AE41" s="1023" t="str" cm="1">
        <f t="array" ref="AE41">IFERROR(_xlfn.IFS($R41="No", W41*$P41/1000,$R41="Yes", AB41*$P41/1000, $R41="", ""),"")</f>
        <v/>
      </c>
      <c r="AF41" s="957" t="str">
        <f>IFERROR($AC41
+IFERROR(HLOOKUP(Introduction!$H$29,'GWP Values'!$D$3:$G$46,MATCH("CH4",'GWP Values'!$C$3:$C$41,0),FALSE)*$AD41,0)
+IFERROR(HLOOKUP(Introduction!$H$29,'GWP Values'!$D$3:$G$46,MATCH("N2O",'GWP Values'!$C$3:$C$41,0),FALSE)*$AE41,0),"")</f>
        <v/>
      </c>
    </row>
    <row r="42" spans="1:32" ht="24" customHeight="1" x14ac:dyDescent="0.25">
      <c r="A42" s="441"/>
      <c r="B42" s="458" t="str">
        <f t="shared" si="0"/>
        <v/>
      </c>
      <c r="C42" s="650" t="str">
        <f>IFERROR(IF($O42="","",
IF(MATCH(O42,Tables!$CC$8:$CC$15,0)&gt;0, "MWh / "&amp;$O42&amp;" | Energy",
"MWh / "&amp;$O42&amp;" | "&amp; $M42)), "MWh / "&amp;$O42&amp;" | "&amp; $M42)</f>
        <v/>
      </c>
      <c r="D42" s="916" t="str">
        <f>IFERROR(VLOOKUP($M42,Tables!$BT$7:$BU$34,2,FALSE),"")</f>
        <v/>
      </c>
      <c r="E42" s="1010"/>
      <c r="F42" s="1011"/>
      <c r="G42" s="940" t="str">
        <f>IFERROR(VLOOKUP(H42,'Category Index'!$K$10:$L$258,2,FALSE),"")</f>
        <v/>
      </c>
      <c r="H42" s="1008"/>
      <c r="I42" s="3"/>
      <c r="J42" s="1006"/>
      <c r="K42" s="994" t="str">
        <f t="shared" si="1"/>
        <v/>
      </c>
      <c r="L42" s="1004"/>
      <c r="M42" s="974"/>
      <c r="N42" s="975"/>
      <c r="O42" s="976"/>
      <c r="P42" s="1027" t="str">
        <f>IFERROR(IF(N42="","",N42*(VLOOKUP(C42, 'Unit Conversion Table'!$E$3:$F$132, 2, FALSE))),"")</f>
        <v/>
      </c>
      <c r="Q42" s="3"/>
      <c r="R42" s="971" t="s">
        <v>826</v>
      </c>
      <c r="S42" s="996" t="str" cm="1">
        <f t="array" ref="S42">_xlfn.IFS(R42="No",(IFERROR(VLOOKUP($J42&amp;" | "&amp;$T42,'Emissions Factors'!$C$3:$N$1705,MATCH(S$12,'Emissions Factors'!$C$3:$N$3,0),FALSE),"")),R42="Yes", "Company Specific", R42="", "")</f>
        <v/>
      </c>
      <c r="T42" s="997" cm="1">
        <f t="array" ref="T42">_xlfn.IFS(R42="No",(VLOOKUP($B42, 'Emissions Factors'!$C$3:$O$717, 4,FALSE)),R42="Yes", "", R42="", "")</f>
        <v>0</v>
      </c>
      <c r="U42" s="947" t="str">
        <f>IFERROR(VLOOKUP($J42&amp;" | "&amp;$T42,'Emissions Factors'!$C$3:$N$3811,5,FALSE),"")</f>
        <v/>
      </c>
      <c r="V42" s="948" t="str">
        <f>IFERROR(VLOOKUP($J42&amp;" | "&amp;$T42,'Emissions Factors'!$C$3:$N$3811,6,FALSE),"")</f>
        <v/>
      </c>
      <c r="W42" s="949" t="str">
        <f>IFERROR(VLOOKUP($J42&amp;" | "&amp;$T42,'Emissions Factors'!$C$3:$N$3811,7,FALSE),"")</f>
        <v/>
      </c>
      <c r="X42" s="1000"/>
      <c r="Y42" s="1001"/>
      <c r="Z42" s="963"/>
      <c r="AA42" s="964"/>
      <c r="AB42" s="965"/>
      <c r="AC42" s="1022" t="str" cm="1">
        <f t="array" ref="AC42">IFERROR(_xlfn.IFS($R42="No", U42*$P42/1000,$R42="Yes", Z42*$P42/1000, $R42="", ""),"")</f>
        <v/>
      </c>
      <c r="AD42" s="1023" t="str" cm="1">
        <f t="array" ref="AD42">IFERROR(_xlfn.IFS($R42="No", V42*$P42/1000,$R42="Yes", AA42*$P42/1000, $R42="", ""),"")</f>
        <v/>
      </c>
      <c r="AE42" s="1023" t="str" cm="1">
        <f t="array" ref="AE42">IFERROR(_xlfn.IFS($R42="No", W42*$P42/1000,$R42="Yes", AB42*$P42/1000, $R42="", ""),"")</f>
        <v/>
      </c>
      <c r="AF42" s="957" t="str">
        <f>IFERROR($AC42
+IFERROR(HLOOKUP(Introduction!$H$29,'GWP Values'!$D$3:$G$46,MATCH("CH4",'GWP Values'!$C$3:$C$41,0),FALSE)*$AD42,0)
+IFERROR(HLOOKUP(Introduction!$H$29,'GWP Values'!$D$3:$G$46,MATCH("N2O",'GWP Values'!$C$3:$C$41,0),FALSE)*$AE42,0),"")</f>
        <v/>
      </c>
    </row>
    <row r="43" spans="1:32" ht="24" customHeight="1" x14ac:dyDescent="0.25">
      <c r="A43" s="441"/>
      <c r="B43" s="458" t="str">
        <f t="shared" si="0"/>
        <v/>
      </c>
      <c r="C43" s="650" t="str">
        <f>IFERROR(IF($O43="","",
IF(MATCH(O43,Tables!$CC$8:$CC$15,0)&gt;0, "MWh / "&amp;$O43&amp;" | Energy",
"MWh / "&amp;$O43&amp;" | "&amp; $M43)), "MWh / "&amp;$O43&amp;" | "&amp; $M43)</f>
        <v/>
      </c>
      <c r="D43" s="916" t="str">
        <f>IFERROR(VLOOKUP($M43,Tables!$BT$7:$BU$34,2,FALSE),"")</f>
        <v/>
      </c>
      <c r="E43" s="1010"/>
      <c r="F43" s="1011"/>
      <c r="G43" s="940" t="str">
        <f>IFERROR(VLOOKUP(H43,'Category Index'!$K$10:$L$258,2,FALSE),"")</f>
        <v/>
      </c>
      <c r="H43" s="1008"/>
      <c r="I43" s="3"/>
      <c r="J43" s="1006"/>
      <c r="K43" s="994" t="str">
        <f t="shared" si="1"/>
        <v/>
      </c>
      <c r="L43" s="1004"/>
      <c r="M43" s="974"/>
      <c r="N43" s="975"/>
      <c r="O43" s="976"/>
      <c r="P43" s="1027" t="str">
        <f>IFERROR(IF(N43="","",N43*(VLOOKUP(C43, 'Unit Conversion Table'!$E$3:$F$132, 2, FALSE))),"")</f>
        <v/>
      </c>
      <c r="Q43" s="3"/>
      <c r="R43" s="971" t="s">
        <v>826</v>
      </c>
      <c r="S43" s="996" t="str" cm="1">
        <f t="array" ref="S43">_xlfn.IFS(R43="No",(IFERROR(VLOOKUP($J43&amp;" | "&amp;$T43,'Emissions Factors'!$C$3:$N$1705,MATCH(S$12,'Emissions Factors'!$C$3:$N$3,0),FALSE),"")),R43="Yes", "Company Specific", R43="", "")</f>
        <v/>
      </c>
      <c r="T43" s="997" cm="1">
        <f t="array" ref="T43">_xlfn.IFS(R43="No",(VLOOKUP($B43, 'Emissions Factors'!$C$3:$O$717, 4,FALSE)),R43="Yes", "", R43="", "")</f>
        <v>0</v>
      </c>
      <c r="U43" s="947" t="str">
        <f>IFERROR(VLOOKUP($J43&amp;" | "&amp;$T43,'Emissions Factors'!$C$3:$N$3811,5,FALSE),"")</f>
        <v/>
      </c>
      <c r="V43" s="948" t="str">
        <f>IFERROR(VLOOKUP($J43&amp;" | "&amp;$T43,'Emissions Factors'!$C$3:$N$3811,6,FALSE),"")</f>
        <v/>
      </c>
      <c r="W43" s="949" t="str">
        <f>IFERROR(VLOOKUP($J43&amp;" | "&amp;$T43,'Emissions Factors'!$C$3:$N$3811,7,FALSE),"")</f>
        <v/>
      </c>
      <c r="X43" s="1000"/>
      <c r="Y43" s="1001"/>
      <c r="Z43" s="963"/>
      <c r="AA43" s="964"/>
      <c r="AB43" s="965"/>
      <c r="AC43" s="1022" t="str" cm="1">
        <f t="array" ref="AC43">IFERROR(_xlfn.IFS($R43="No", U43*$P43/1000,$R43="Yes", Z43*$P43/1000, $R43="", ""),"")</f>
        <v/>
      </c>
      <c r="AD43" s="1023" t="str" cm="1">
        <f t="array" ref="AD43">IFERROR(_xlfn.IFS($R43="No", V43*$P43/1000,$R43="Yes", AA43*$P43/1000, $R43="", ""),"")</f>
        <v/>
      </c>
      <c r="AE43" s="1023" t="str" cm="1">
        <f t="array" ref="AE43">IFERROR(_xlfn.IFS($R43="No", W43*$P43/1000,$R43="Yes", AB43*$P43/1000, $R43="", ""),"")</f>
        <v/>
      </c>
      <c r="AF43" s="957" t="str">
        <f>IFERROR($AC43
+IFERROR(HLOOKUP(Introduction!$H$29,'GWP Values'!$D$3:$G$46,MATCH("CH4",'GWP Values'!$C$3:$C$41,0),FALSE)*$AD43,0)
+IFERROR(HLOOKUP(Introduction!$H$29,'GWP Values'!$D$3:$G$46,MATCH("N2O",'GWP Values'!$C$3:$C$41,0),FALSE)*$AE43,0),"")</f>
        <v/>
      </c>
    </row>
    <row r="44" spans="1:32" ht="24" customHeight="1" x14ac:dyDescent="0.25">
      <c r="A44" s="441"/>
      <c r="B44" s="458" t="str">
        <f t="shared" si="0"/>
        <v/>
      </c>
      <c r="C44" s="650" t="str">
        <f>IFERROR(IF($O44="","",
IF(MATCH(O44,Tables!$CC$8:$CC$15,0)&gt;0, "MWh / "&amp;$O44&amp;" | Energy",
"MWh / "&amp;$O44&amp;" | "&amp; $M44)), "MWh / "&amp;$O44&amp;" | "&amp; $M44)</f>
        <v/>
      </c>
      <c r="D44" s="916" t="str">
        <f>IFERROR(VLOOKUP($M44,Tables!$BT$7:$BU$34,2,FALSE),"")</f>
        <v/>
      </c>
      <c r="E44" s="1010"/>
      <c r="F44" s="1011"/>
      <c r="G44" s="940" t="str">
        <f>IFERROR(VLOOKUP(H44,'Category Index'!$K$10:$L$258,2,FALSE),"")</f>
        <v/>
      </c>
      <c r="H44" s="1008"/>
      <c r="I44" s="3"/>
      <c r="J44" s="1006"/>
      <c r="K44" s="994" t="str">
        <f t="shared" si="1"/>
        <v/>
      </c>
      <c r="L44" s="1004"/>
      <c r="M44" s="974"/>
      <c r="N44" s="975"/>
      <c r="O44" s="976"/>
      <c r="P44" s="1027" t="str">
        <f>IFERROR(IF(N44="","",N44*(VLOOKUP(C44, 'Unit Conversion Table'!$E$3:$F$132, 2, FALSE))),"")</f>
        <v/>
      </c>
      <c r="Q44" s="3"/>
      <c r="R44" s="971" t="s">
        <v>826</v>
      </c>
      <c r="S44" s="996" t="str" cm="1">
        <f t="array" ref="S44">_xlfn.IFS(R44="No",(IFERROR(VLOOKUP($J44&amp;" | "&amp;$T44,'Emissions Factors'!$C$3:$N$1705,MATCH(S$12,'Emissions Factors'!$C$3:$N$3,0),FALSE),"")),R44="Yes", "Company Specific", R44="", "")</f>
        <v/>
      </c>
      <c r="T44" s="997" cm="1">
        <f t="array" ref="T44">_xlfn.IFS(R44="No",(VLOOKUP($B44, 'Emissions Factors'!$C$3:$O$717, 4,FALSE)),R44="Yes", "", R44="", "")</f>
        <v>0</v>
      </c>
      <c r="U44" s="947" t="str">
        <f>IFERROR(VLOOKUP($J44&amp;" | "&amp;$T44,'Emissions Factors'!$C$3:$N$3811,5,FALSE),"")</f>
        <v/>
      </c>
      <c r="V44" s="948" t="str">
        <f>IFERROR(VLOOKUP($J44&amp;" | "&amp;$T44,'Emissions Factors'!$C$3:$N$3811,6,FALSE),"")</f>
        <v/>
      </c>
      <c r="W44" s="949" t="str">
        <f>IFERROR(VLOOKUP($J44&amp;" | "&amp;$T44,'Emissions Factors'!$C$3:$N$3811,7,FALSE),"")</f>
        <v/>
      </c>
      <c r="X44" s="1000"/>
      <c r="Y44" s="1001"/>
      <c r="Z44" s="963"/>
      <c r="AA44" s="964"/>
      <c r="AB44" s="965"/>
      <c r="AC44" s="1022" t="str" cm="1">
        <f t="array" ref="AC44">IFERROR(_xlfn.IFS($R44="No", U44*$P44/1000,$R44="Yes", Z44*$P44/1000, $R44="", ""),"")</f>
        <v/>
      </c>
      <c r="AD44" s="1023" t="str" cm="1">
        <f t="array" ref="AD44">IFERROR(_xlfn.IFS($R44="No", V44*$P44/1000,$R44="Yes", AA44*$P44/1000, $R44="", ""),"")</f>
        <v/>
      </c>
      <c r="AE44" s="1023" t="str" cm="1">
        <f t="array" ref="AE44">IFERROR(_xlfn.IFS($R44="No", W44*$P44/1000,$R44="Yes", AB44*$P44/1000, $R44="", ""),"")</f>
        <v/>
      </c>
      <c r="AF44" s="957" t="str">
        <f>IFERROR($AC44
+IFERROR(HLOOKUP(Introduction!$H$29,'GWP Values'!$D$3:$G$46,MATCH("CH4",'GWP Values'!$C$3:$C$41,0),FALSE)*$AD44,0)
+IFERROR(HLOOKUP(Introduction!$H$29,'GWP Values'!$D$3:$G$46,MATCH("N2O",'GWP Values'!$C$3:$C$41,0),FALSE)*$AE44,0),"")</f>
        <v/>
      </c>
    </row>
    <row r="45" spans="1:32" ht="24" customHeight="1" x14ac:dyDescent="0.25">
      <c r="A45" s="441"/>
      <c r="B45" s="458" t="str">
        <f t="shared" si="0"/>
        <v/>
      </c>
      <c r="C45" s="650" t="str">
        <f>IFERROR(IF($O45="","",
IF(MATCH(O45,Tables!$CC$8:$CC$15,0)&gt;0, "MWh / "&amp;$O45&amp;" | Energy",
"MWh / "&amp;$O45&amp;" | "&amp; $M45)), "MWh / "&amp;$O45&amp;" | "&amp; $M45)</f>
        <v/>
      </c>
      <c r="D45" s="916" t="str">
        <f>IFERROR(VLOOKUP($M45,Tables!$BT$7:$BU$34,2,FALSE),"")</f>
        <v/>
      </c>
      <c r="E45" s="1010"/>
      <c r="F45" s="1011"/>
      <c r="G45" s="940" t="str">
        <f>IFERROR(VLOOKUP(H45,'Category Index'!$K$10:$L$258,2,FALSE),"")</f>
        <v/>
      </c>
      <c r="H45" s="1008"/>
      <c r="I45" s="3"/>
      <c r="J45" s="1006"/>
      <c r="K45" s="994" t="str">
        <f t="shared" si="1"/>
        <v/>
      </c>
      <c r="L45" s="1004"/>
      <c r="M45" s="974"/>
      <c r="N45" s="975"/>
      <c r="O45" s="976"/>
      <c r="P45" s="1027" t="str">
        <f>IFERROR(IF(N45="","",N45*(VLOOKUP(C45, 'Unit Conversion Table'!$E$3:$F$132, 2, FALSE))),"")</f>
        <v/>
      </c>
      <c r="Q45" s="3"/>
      <c r="R45" s="971" t="s">
        <v>826</v>
      </c>
      <c r="S45" s="996" t="str" cm="1">
        <f t="array" ref="S45">_xlfn.IFS(R45="No",(IFERROR(VLOOKUP($J45&amp;" | "&amp;$T45,'Emissions Factors'!$C$3:$N$1705,MATCH(S$12,'Emissions Factors'!$C$3:$N$3,0),FALSE),"")),R45="Yes", "Company Specific", R45="", "")</f>
        <v/>
      </c>
      <c r="T45" s="997" cm="1">
        <f t="array" ref="T45">_xlfn.IFS(R45="No",(VLOOKUP($B45, 'Emissions Factors'!$C$3:$O$717, 4,FALSE)),R45="Yes", "", R45="", "")</f>
        <v>0</v>
      </c>
      <c r="U45" s="947" t="str">
        <f>IFERROR(VLOOKUP($J45&amp;" | "&amp;$T45,'Emissions Factors'!$C$3:$N$3811,5,FALSE),"")</f>
        <v/>
      </c>
      <c r="V45" s="948" t="str">
        <f>IFERROR(VLOOKUP($J45&amp;" | "&amp;$T45,'Emissions Factors'!$C$3:$N$3811,6,FALSE),"")</f>
        <v/>
      </c>
      <c r="W45" s="949" t="str">
        <f>IFERROR(VLOOKUP($J45&amp;" | "&amp;$T45,'Emissions Factors'!$C$3:$N$3811,7,FALSE),"")</f>
        <v/>
      </c>
      <c r="X45" s="1000"/>
      <c r="Y45" s="1001"/>
      <c r="Z45" s="963"/>
      <c r="AA45" s="964"/>
      <c r="AB45" s="965"/>
      <c r="AC45" s="1022" t="str" cm="1">
        <f t="array" ref="AC45">IFERROR(_xlfn.IFS($R45="No", U45*$P45/1000,$R45="Yes", Z45*$P45/1000, $R45="", ""),"")</f>
        <v/>
      </c>
      <c r="AD45" s="1023" t="str" cm="1">
        <f t="array" ref="AD45">IFERROR(_xlfn.IFS($R45="No", V45*$P45/1000,$R45="Yes", AA45*$P45/1000, $R45="", ""),"")</f>
        <v/>
      </c>
      <c r="AE45" s="1023" t="str" cm="1">
        <f t="array" ref="AE45">IFERROR(_xlfn.IFS($R45="No", W45*$P45/1000,$R45="Yes", AB45*$P45/1000, $R45="", ""),"")</f>
        <v/>
      </c>
      <c r="AF45" s="957" t="str">
        <f>IFERROR($AC45
+IFERROR(HLOOKUP(Introduction!$H$29,'GWP Values'!$D$3:$G$46,MATCH("CH4",'GWP Values'!$C$3:$C$41,0),FALSE)*$AD45,0)
+IFERROR(HLOOKUP(Introduction!$H$29,'GWP Values'!$D$3:$G$46,MATCH("N2O",'GWP Values'!$C$3:$C$41,0),FALSE)*$AE45,0),"")</f>
        <v/>
      </c>
    </row>
    <row r="46" spans="1:32" ht="24" customHeight="1" x14ac:dyDescent="0.25">
      <c r="A46" s="441"/>
      <c r="B46" s="458" t="str">
        <f t="shared" si="0"/>
        <v/>
      </c>
      <c r="C46" s="650" t="str">
        <f>IFERROR(IF($O46="","",
IF(MATCH(O46,Tables!$CC$8:$CC$15,0)&gt;0, "MWh / "&amp;$O46&amp;" | Energy",
"MWh / "&amp;$O46&amp;" | "&amp; $M46)), "MWh / "&amp;$O46&amp;" | "&amp; $M46)</f>
        <v/>
      </c>
      <c r="D46" s="916" t="str">
        <f>IFERROR(VLOOKUP($M46,Tables!$BT$7:$BU$34,2,FALSE),"")</f>
        <v/>
      </c>
      <c r="E46" s="1010"/>
      <c r="F46" s="1011"/>
      <c r="G46" s="940" t="str">
        <f>IFERROR(VLOOKUP(H46,'Category Index'!$K$10:$L$258,2,FALSE),"")</f>
        <v/>
      </c>
      <c r="H46" s="1008"/>
      <c r="I46" s="3"/>
      <c r="J46" s="1006"/>
      <c r="K46" s="994" t="str">
        <f t="shared" si="1"/>
        <v/>
      </c>
      <c r="L46" s="1004"/>
      <c r="M46" s="974"/>
      <c r="N46" s="975"/>
      <c r="O46" s="976"/>
      <c r="P46" s="1027" t="str">
        <f>IFERROR(IF(N46="","",N46*(VLOOKUP(C46, 'Unit Conversion Table'!$E$3:$F$132, 2, FALSE))),"")</f>
        <v/>
      </c>
      <c r="Q46" s="3"/>
      <c r="R46" s="971" t="s">
        <v>826</v>
      </c>
      <c r="S46" s="996" t="str" cm="1">
        <f t="array" ref="S46">_xlfn.IFS(R46="No",(IFERROR(VLOOKUP($J46&amp;" | "&amp;$T46,'Emissions Factors'!$C$3:$N$1705,MATCH(S$12,'Emissions Factors'!$C$3:$N$3,0),FALSE),"")),R46="Yes", "Company Specific", R46="", "")</f>
        <v/>
      </c>
      <c r="T46" s="997" cm="1">
        <f t="array" ref="T46">_xlfn.IFS(R46="No",(VLOOKUP($B46, 'Emissions Factors'!$C$3:$O$717, 4,FALSE)),R46="Yes", "", R46="", "")</f>
        <v>0</v>
      </c>
      <c r="U46" s="947" t="str">
        <f>IFERROR(VLOOKUP($J46&amp;" | "&amp;$T46,'Emissions Factors'!$C$3:$N$3811,5,FALSE),"")</f>
        <v/>
      </c>
      <c r="V46" s="948" t="str">
        <f>IFERROR(VLOOKUP($J46&amp;" | "&amp;$T46,'Emissions Factors'!$C$3:$N$3811,6,FALSE),"")</f>
        <v/>
      </c>
      <c r="W46" s="949" t="str">
        <f>IFERROR(VLOOKUP($J46&amp;" | "&amp;$T46,'Emissions Factors'!$C$3:$N$3811,7,FALSE),"")</f>
        <v/>
      </c>
      <c r="X46" s="1000"/>
      <c r="Y46" s="1001"/>
      <c r="Z46" s="963"/>
      <c r="AA46" s="964"/>
      <c r="AB46" s="965"/>
      <c r="AC46" s="1022" t="str" cm="1">
        <f t="array" ref="AC46">IFERROR(_xlfn.IFS($R46="No", U46*$P46/1000,$R46="Yes", Z46*$P46/1000, $R46="", ""),"")</f>
        <v/>
      </c>
      <c r="AD46" s="1023" t="str" cm="1">
        <f t="array" ref="AD46">IFERROR(_xlfn.IFS($R46="No", V46*$P46/1000,$R46="Yes", AA46*$P46/1000, $R46="", ""),"")</f>
        <v/>
      </c>
      <c r="AE46" s="1023" t="str" cm="1">
        <f t="array" ref="AE46">IFERROR(_xlfn.IFS($R46="No", W46*$P46/1000,$R46="Yes", AB46*$P46/1000, $R46="", ""),"")</f>
        <v/>
      </c>
      <c r="AF46" s="957" t="str">
        <f>IFERROR($AC46
+IFERROR(HLOOKUP(Introduction!$H$29,'GWP Values'!$D$3:$G$46,MATCH("CH4",'GWP Values'!$C$3:$C$41,0),FALSE)*$AD46,0)
+IFERROR(HLOOKUP(Introduction!$H$29,'GWP Values'!$D$3:$G$46,MATCH("N2O",'GWP Values'!$C$3:$C$41,0),FALSE)*$AE46,0),"")</f>
        <v/>
      </c>
    </row>
    <row r="47" spans="1:32" ht="24" customHeight="1" x14ac:dyDescent="0.25">
      <c r="A47" s="441"/>
      <c r="B47" s="458" t="str">
        <f t="shared" si="0"/>
        <v/>
      </c>
      <c r="C47" s="650" t="str">
        <f>IFERROR(IF($O47="","",
IF(MATCH(O47,Tables!$CC$8:$CC$15,0)&gt;0, "MWh / "&amp;$O47&amp;" | Energy",
"MWh / "&amp;$O47&amp;" | "&amp; $M47)), "MWh / "&amp;$O47&amp;" | "&amp; $M47)</f>
        <v/>
      </c>
      <c r="D47" s="916" t="str">
        <f>IFERROR(VLOOKUP($M47,Tables!$BT$7:$BU$34,2,FALSE),"")</f>
        <v/>
      </c>
      <c r="E47" s="1010"/>
      <c r="F47" s="1011"/>
      <c r="G47" s="940" t="str">
        <f>IFERROR(VLOOKUP(H47,'Category Index'!$K$10:$L$258,2,FALSE),"")</f>
        <v/>
      </c>
      <c r="H47" s="1008"/>
      <c r="I47" s="3"/>
      <c r="J47" s="1006"/>
      <c r="K47" s="994" t="str">
        <f t="shared" si="1"/>
        <v/>
      </c>
      <c r="L47" s="1004"/>
      <c r="M47" s="974"/>
      <c r="N47" s="975"/>
      <c r="O47" s="976"/>
      <c r="P47" s="1027" t="str">
        <f>IFERROR(IF(N47="","",N47*(VLOOKUP(C47, 'Unit Conversion Table'!$E$3:$F$132, 2, FALSE))),"")</f>
        <v/>
      </c>
      <c r="Q47" s="3"/>
      <c r="R47" s="971" t="s">
        <v>826</v>
      </c>
      <c r="S47" s="996" t="str" cm="1">
        <f t="array" ref="S47">_xlfn.IFS(R47="No",(IFERROR(VLOOKUP($J47&amp;" | "&amp;$T47,'Emissions Factors'!$C$3:$N$1705,MATCH(S$12,'Emissions Factors'!$C$3:$N$3,0),FALSE),"")),R47="Yes", "Company Specific", R47="", "")</f>
        <v/>
      </c>
      <c r="T47" s="997" cm="1">
        <f t="array" ref="T47">_xlfn.IFS(R47="No",(VLOOKUP($B47, 'Emissions Factors'!$C$3:$O$717, 4,FALSE)),R47="Yes", "", R47="", "")</f>
        <v>0</v>
      </c>
      <c r="U47" s="947" t="str">
        <f>IFERROR(VLOOKUP($J47&amp;" | "&amp;$T47,'Emissions Factors'!$C$3:$N$3811,5,FALSE),"")</f>
        <v/>
      </c>
      <c r="V47" s="948" t="str">
        <f>IFERROR(VLOOKUP($J47&amp;" | "&amp;$T47,'Emissions Factors'!$C$3:$N$3811,6,FALSE),"")</f>
        <v/>
      </c>
      <c r="W47" s="949" t="str">
        <f>IFERROR(VLOOKUP($J47&amp;" | "&amp;$T47,'Emissions Factors'!$C$3:$N$3811,7,FALSE),"")</f>
        <v/>
      </c>
      <c r="X47" s="1000"/>
      <c r="Y47" s="1001"/>
      <c r="Z47" s="963"/>
      <c r="AA47" s="964"/>
      <c r="AB47" s="965"/>
      <c r="AC47" s="1022" t="str" cm="1">
        <f t="array" ref="AC47">IFERROR(_xlfn.IFS($R47="No", U47*$P47/1000,$R47="Yes", Z47*$P47/1000, $R47="", ""),"")</f>
        <v/>
      </c>
      <c r="AD47" s="1023" t="str" cm="1">
        <f t="array" ref="AD47">IFERROR(_xlfn.IFS($R47="No", V47*$P47/1000,$R47="Yes", AA47*$P47/1000, $R47="", ""),"")</f>
        <v/>
      </c>
      <c r="AE47" s="1023" t="str" cm="1">
        <f t="array" ref="AE47">IFERROR(_xlfn.IFS($R47="No", W47*$P47/1000,$R47="Yes", AB47*$P47/1000, $R47="", ""),"")</f>
        <v/>
      </c>
      <c r="AF47" s="957" t="str">
        <f>IFERROR($AC47
+IFERROR(HLOOKUP(Introduction!$H$29,'GWP Values'!$D$3:$G$46,MATCH("CH4",'GWP Values'!$C$3:$C$41,0),FALSE)*$AD47,0)
+IFERROR(HLOOKUP(Introduction!$H$29,'GWP Values'!$D$3:$G$46,MATCH("N2O",'GWP Values'!$C$3:$C$41,0),FALSE)*$AE47,0),"")</f>
        <v/>
      </c>
    </row>
    <row r="48" spans="1:32" ht="24" customHeight="1" x14ac:dyDescent="0.25">
      <c r="A48" s="441"/>
      <c r="B48" s="458" t="str">
        <f t="shared" si="0"/>
        <v/>
      </c>
      <c r="C48" s="650" t="str">
        <f>IFERROR(IF($O48="","",
IF(MATCH(O48,Tables!$CC$8:$CC$15,0)&gt;0, "MWh / "&amp;$O48&amp;" | Energy",
"MWh / "&amp;$O48&amp;" | "&amp; $M48)), "MWh / "&amp;$O48&amp;" | "&amp; $M48)</f>
        <v/>
      </c>
      <c r="D48" s="916" t="str">
        <f>IFERROR(VLOOKUP($M48,Tables!$BT$7:$BU$34,2,FALSE),"")</f>
        <v/>
      </c>
      <c r="E48" s="1010"/>
      <c r="F48" s="1011"/>
      <c r="G48" s="940" t="str">
        <f>IFERROR(VLOOKUP(H48,'Category Index'!$K$10:$L$258,2,FALSE),"")</f>
        <v/>
      </c>
      <c r="H48" s="1008"/>
      <c r="I48" s="3"/>
      <c r="J48" s="1006"/>
      <c r="K48" s="994" t="str">
        <f t="shared" si="1"/>
        <v/>
      </c>
      <c r="L48" s="1004"/>
      <c r="M48" s="974"/>
      <c r="N48" s="975"/>
      <c r="O48" s="976"/>
      <c r="P48" s="1027" t="str">
        <f>IFERROR(IF(N48="","",N48*(VLOOKUP(C48, 'Unit Conversion Table'!$E$3:$F$132, 2, FALSE))),"")</f>
        <v/>
      </c>
      <c r="Q48" s="3"/>
      <c r="R48" s="971" t="s">
        <v>826</v>
      </c>
      <c r="S48" s="996" t="str" cm="1">
        <f t="array" ref="S48">_xlfn.IFS(R48="No",(IFERROR(VLOOKUP($J48&amp;" | "&amp;$T48,'Emissions Factors'!$C$3:$N$1705,MATCH(S$12,'Emissions Factors'!$C$3:$N$3,0),FALSE),"")),R48="Yes", "Company Specific", R48="", "")</f>
        <v/>
      </c>
      <c r="T48" s="997" cm="1">
        <f t="array" ref="T48">_xlfn.IFS(R48="No",(VLOOKUP($B48, 'Emissions Factors'!$C$3:$O$717, 4,FALSE)),R48="Yes", "", R48="", "")</f>
        <v>0</v>
      </c>
      <c r="U48" s="947" t="str">
        <f>IFERROR(VLOOKUP($J48&amp;" | "&amp;$T48,'Emissions Factors'!$C$3:$N$3811,5,FALSE),"")</f>
        <v/>
      </c>
      <c r="V48" s="948" t="str">
        <f>IFERROR(VLOOKUP($J48&amp;" | "&amp;$T48,'Emissions Factors'!$C$3:$N$3811,6,FALSE),"")</f>
        <v/>
      </c>
      <c r="W48" s="949" t="str">
        <f>IFERROR(VLOOKUP($J48&amp;" | "&amp;$T48,'Emissions Factors'!$C$3:$N$3811,7,FALSE),"")</f>
        <v/>
      </c>
      <c r="X48" s="1000"/>
      <c r="Y48" s="1001"/>
      <c r="Z48" s="963"/>
      <c r="AA48" s="964"/>
      <c r="AB48" s="965"/>
      <c r="AC48" s="1022" t="str" cm="1">
        <f t="array" ref="AC48">IFERROR(_xlfn.IFS($R48="No", U48*$P48/1000,$R48="Yes", Z48*$P48/1000, $R48="", ""),"")</f>
        <v/>
      </c>
      <c r="AD48" s="1023" t="str" cm="1">
        <f t="array" ref="AD48">IFERROR(_xlfn.IFS($R48="No", V48*$P48/1000,$R48="Yes", AA48*$P48/1000, $R48="", ""),"")</f>
        <v/>
      </c>
      <c r="AE48" s="1023" t="str" cm="1">
        <f t="array" ref="AE48">IFERROR(_xlfn.IFS($R48="No", W48*$P48/1000,$R48="Yes", AB48*$P48/1000, $R48="", ""),"")</f>
        <v/>
      </c>
      <c r="AF48" s="957" t="str">
        <f>IFERROR($AC48
+IFERROR(HLOOKUP(Introduction!$H$29,'GWP Values'!$D$3:$G$46,MATCH("CH4",'GWP Values'!$C$3:$C$41,0),FALSE)*$AD48,0)
+IFERROR(HLOOKUP(Introduction!$H$29,'GWP Values'!$D$3:$G$46,MATCH("N2O",'GWP Values'!$C$3:$C$41,0),FALSE)*$AE48,0),"")</f>
        <v/>
      </c>
    </row>
    <row r="49" spans="1:32" ht="24" customHeight="1" x14ac:dyDescent="0.25">
      <c r="A49" s="441"/>
      <c r="B49" s="458" t="str">
        <f t="shared" si="0"/>
        <v/>
      </c>
      <c r="C49" s="650" t="str">
        <f>IFERROR(IF($O49="","",
IF(MATCH(O49,Tables!$CC$8:$CC$15,0)&gt;0, "MWh / "&amp;$O49&amp;" | Energy",
"MWh / "&amp;$O49&amp;" | "&amp; $M49)), "MWh / "&amp;$O49&amp;" | "&amp; $M49)</f>
        <v/>
      </c>
      <c r="D49" s="916" t="str">
        <f>IFERROR(VLOOKUP($M49,Tables!$BT$7:$BU$34,2,FALSE),"")</f>
        <v/>
      </c>
      <c r="E49" s="1010"/>
      <c r="F49" s="1011"/>
      <c r="G49" s="940" t="str">
        <f>IFERROR(VLOOKUP(H49,'Category Index'!$K$10:$L$258,2,FALSE),"")</f>
        <v/>
      </c>
      <c r="H49" s="1008"/>
      <c r="I49" s="3"/>
      <c r="J49" s="1006"/>
      <c r="K49" s="994" t="str">
        <f t="shared" si="1"/>
        <v/>
      </c>
      <c r="L49" s="1004"/>
      <c r="M49" s="974"/>
      <c r="N49" s="975"/>
      <c r="O49" s="976"/>
      <c r="P49" s="1027" t="str">
        <f>IFERROR(IF(N49="","",N49*(VLOOKUP(C49, 'Unit Conversion Table'!$E$3:$F$132, 2, FALSE))),"")</f>
        <v/>
      </c>
      <c r="Q49" s="3"/>
      <c r="R49" s="971" t="s">
        <v>826</v>
      </c>
      <c r="S49" s="996" t="str" cm="1">
        <f t="array" ref="S49">_xlfn.IFS(R49="No",(IFERROR(VLOOKUP($J49&amp;" | "&amp;$T49,'Emissions Factors'!$C$3:$N$1705,MATCH(S$12,'Emissions Factors'!$C$3:$N$3,0),FALSE),"")),R49="Yes", "Company Specific", R49="", "")</f>
        <v/>
      </c>
      <c r="T49" s="997" cm="1">
        <f t="array" ref="T49">_xlfn.IFS(R49="No",(VLOOKUP($B49, 'Emissions Factors'!$C$3:$O$717, 4,FALSE)),R49="Yes", "", R49="", "")</f>
        <v>0</v>
      </c>
      <c r="U49" s="947" t="str">
        <f>IFERROR(VLOOKUP($J49&amp;" | "&amp;$T49,'Emissions Factors'!$C$3:$N$3811,5,FALSE),"")</f>
        <v/>
      </c>
      <c r="V49" s="948" t="str">
        <f>IFERROR(VLOOKUP($J49&amp;" | "&amp;$T49,'Emissions Factors'!$C$3:$N$3811,6,FALSE),"")</f>
        <v/>
      </c>
      <c r="W49" s="949" t="str">
        <f>IFERROR(VLOOKUP($J49&amp;" | "&amp;$T49,'Emissions Factors'!$C$3:$N$3811,7,FALSE),"")</f>
        <v/>
      </c>
      <c r="X49" s="1000"/>
      <c r="Y49" s="1001"/>
      <c r="Z49" s="963"/>
      <c r="AA49" s="964"/>
      <c r="AB49" s="965"/>
      <c r="AC49" s="1022" t="str" cm="1">
        <f t="array" ref="AC49">IFERROR(_xlfn.IFS($R49="No", U49*$P49/1000,$R49="Yes", Z49*$P49/1000, $R49="", ""),"")</f>
        <v/>
      </c>
      <c r="AD49" s="1023" t="str" cm="1">
        <f t="array" ref="AD49">IFERROR(_xlfn.IFS($R49="No", V49*$P49/1000,$R49="Yes", AA49*$P49/1000, $R49="", ""),"")</f>
        <v/>
      </c>
      <c r="AE49" s="1023" t="str" cm="1">
        <f t="array" ref="AE49">IFERROR(_xlfn.IFS($R49="No", W49*$P49/1000,$R49="Yes", AB49*$P49/1000, $R49="", ""),"")</f>
        <v/>
      </c>
      <c r="AF49" s="957" t="str">
        <f>IFERROR($AC49
+IFERROR(HLOOKUP(Introduction!$H$29,'GWP Values'!$D$3:$G$46,MATCH("CH4",'GWP Values'!$C$3:$C$41,0),FALSE)*$AD49,0)
+IFERROR(HLOOKUP(Introduction!$H$29,'GWP Values'!$D$3:$G$46,MATCH("N2O",'GWP Values'!$C$3:$C$41,0),FALSE)*$AE49,0),"")</f>
        <v/>
      </c>
    </row>
    <row r="50" spans="1:32" ht="24" customHeight="1" x14ac:dyDescent="0.25">
      <c r="A50" s="441"/>
      <c r="B50" s="458" t="str">
        <f t="shared" si="0"/>
        <v/>
      </c>
      <c r="C50" s="650" t="str">
        <f>IFERROR(IF($O50="","",
IF(MATCH(O50,Tables!$CC$8:$CC$15,0)&gt;0, "MWh / "&amp;$O50&amp;" | Energy",
"MWh / "&amp;$O50&amp;" | "&amp; $M50)), "MWh / "&amp;$O50&amp;" | "&amp; $M50)</f>
        <v/>
      </c>
      <c r="D50" s="916" t="str">
        <f>IFERROR(VLOOKUP($M50,Tables!$BT$7:$BU$34,2,FALSE),"")</f>
        <v/>
      </c>
      <c r="E50" s="1010"/>
      <c r="F50" s="1011"/>
      <c r="G50" s="940" t="str">
        <f>IFERROR(VLOOKUP(H50,'Category Index'!$K$10:$L$258,2,FALSE),"")</f>
        <v/>
      </c>
      <c r="H50" s="1008"/>
      <c r="I50" s="3"/>
      <c r="J50" s="1006"/>
      <c r="K50" s="994" t="str">
        <f t="shared" si="1"/>
        <v/>
      </c>
      <c r="L50" s="1004"/>
      <c r="M50" s="974"/>
      <c r="N50" s="975"/>
      <c r="O50" s="976"/>
      <c r="P50" s="1027" t="str">
        <f>IFERROR(IF(N50="","",N50*(VLOOKUP(C50, 'Unit Conversion Table'!$E$3:$F$132, 2, FALSE))),"")</f>
        <v/>
      </c>
      <c r="Q50" s="3"/>
      <c r="R50" s="971" t="s">
        <v>826</v>
      </c>
      <c r="S50" s="996" t="str" cm="1">
        <f t="array" ref="S50">_xlfn.IFS(R50="No",(IFERROR(VLOOKUP($J50&amp;" | "&amp;$T50,'Emissions Factors'!$C$3:$N$1705,MATCH(S$12,'Emissions Factors'!$C$3:$N$3,0),FALSE),"")),R50="Yes", "Company Specific", R50="", "")</f>
        <v/>
      </c>
      <c r="T50" s="997" cm="1">
        <f t="array" ref="T50">_xlfn.IFS(R50="No",(VLOOKUP($B50, 'Emissions Factors'!$C$3:$O$717, 4,FALSE)),R50="Yes", "", R50="", "")</f>
        <v>0</v>
      </c>
      <c r="U50" s="947" t="str">
        <f>IFERROR(VLOOKUP($J50&amp;" | "&amp;$T50,'Emissions Factors'!$C$3:$N$3811,5,FALSE),"")</f>
        <v/>
      </c>
      <c r="V50" s="948" t="str">
        <f>IFERROR(VLOOKUP($J50&amp;" | "&amp;$T50,'Emissions Factors'!$C$3:$N$3811,6,FALSE),"")</f>
        <v/>
      </c>
      <c r="W50" s="949" t="str">
        <f>IFERROR(VLOOKUP($J50&amp;" | "&amp;$T50,'Emissions Factors'!$C$3:$N$3811,7,FALSE),"")</f>
        <v/>
      </c>
      <c r="X50" s="1000"/>
      <c r="Y50" s="1001"/>
      <c r="Z50" s="963"/>
      <c r="AA50" s="964"/>
      <c r="AB50" s="965"/>
      <c r="AC50" s="1022" t="str" cm="1">
        <f t="array" ref="AC50">IFERROR(_xlfn.IFS($R50="No", U50*$P50/1000,$R50="Yes", Z50*$P50/1000, $R50="", ""),"")</f>
        <v/>
      </c>
      <c r="AD50" s="1023" t="str" cm="1">
        <f t="array" ref="AD50">IFERROR(_xlfn.IFS($R50="No", V50*$P50/1000,$R50="Yes", AA50*$P50/1000, $R50="", ""),"")</f>
        <v/>
      </c>
      <c r="AE50" s="1023" t="str" cm="1">
        <f t="array" ref="AE50">IFERROR(_xlfn.IFS($R50="No", W50*$P50/1000,$R50="Yes", AB50*$P50/1000, $R50="", ""),"")</f>
        <v/>
      </c>
      <c r="AF50" s="957" t="str">
        <f>IFERROR($AC50
+IFERROR(HLOOKUP(Introduction!$H$29,'GWP Values'!$D$3:$G$46,MATCH("CH4",'GWP Values'!$C$3:$C$41,0),FALSE)*$AD50,0)
+IFERROR(HLOOKUP(Introduction!$H$29,'GWP Values'!$D$3:$G$46,MATCH("N2O",'GWP Values'!$C$3:$C$41,0),FALSE)*$AE50,0),"")</f>
        <v/>
      </c>
    </row>
    <row r="51" spans="1:32" ht="24" customHeight="1" x14ac:dyDescent="0.25">
      <c r="A51" s="441"/>
      <c r="B51" s="458" t="str">
        <f t="shared" si="0"/>
        <v/>
      </c>
      <c r="C51" s="650" t="str">
        <f>IFERROR(IF($O51="","",
IF(MATCH(O51,Tables!$CC$8:$CC$15,0)&gt;0, "MWh / "&amp;$O51&amp;" | Energy",
"MWh / "&amp;$O51&amp;" | "&amp; $M51)), "MWh / "&amp;$O51&amp;" | "&amp; $M51)</f>
        <v/>
      </c>
      <c r="D51" s="916" t="str">
        <f>IFERROR(VLOOKUP($M51,Tables!$BT$7:$BU$34,2,FALSE),"")</f>
        <v/>
      </c>
      <c r="E51" s="1010"/>
      <c r="F51" s="1011"/>
      <c r="G51" s="940" t="str">
        <f>IFERROR(VLOOKUP(H51,'Category Index'!$K$10:$L$258,2,FALSE),"")</f>
        <v/>
      </c>
      <c r="H51" s="1008"/>
      <c r="I51" s="3"/>
      <c r="J51" s="1006"/>
      <c r="K51" s="994" t="str">
        <f t="shared" si="1"/>
        <v/>
      </c>
      <c r="L51" s="1004"/>
      <c r="M51" s="974"/>
      <c r="N51" s="975"/>
      <c r="O51" s="976"/>
      <c r="P51" s="1027" t="str">
        <f>IFERROR(IF(N51="","",N51*(VLOOKUP(C51, 'Unit Conversion Table'!$E$3:$F$132, 2, FALSE))),"")</f>
        <v/>
      </c>
      <c r="Q51" s="3"/>
      <c r="R51" s="971" t="s">
        <v>826</v>
      </c>
      <c r="S51" s="996" t="str" cm="1">
        <f t="array" ref="S51">_xlfn.IFS(R51="No",(IFERROR(VLOOKUP($J51&amp;" | "&amp;$T51,'Emissions Factors'!$C$3:$N$1705,MATCH(S$12,'Emissions Factors'!$C$3:$N$3,0),FALSE),"")),R51="Yes", "Company Specific", R51="", "")</f>
        <v/>
      </c>
      <c r="T51" s="997" cm="1">
        <f t="array" ref="T51">_xlfn.IFS(R51="No",(VLOOKUP($B51, 'Emissions Factors'!$C$3:$O$717, 4,FALSE)),R51="Yes", "", R51="", "")</f>
        <v>0</v>
      </c>
      <c r="U51" s="947" t="str">
        <f>IFERROR(VLOOKUP($J51&amp;" | "&amp;$T51,'Emissions Factors'!$C$3:$N$3811,5,FALSE),"")</f>
        <v/>
      </c>
      <c r="V51" s="948" t="str">
        <f>IFERROR(VLOOKUP($J51&amp;" | "&amp;$T51,'Emissions Factors'!$C$3:$N$3811,6,FALSE),"")</f>
        <v/>
      </c>
      <c r="W51" s="949" t="str">
        <f>IFERROR(VLOOKUP($J51&amp;" | "&amp;$T51,'Emissions Factors'!$C$3:$N$3811,7,FALSE),"")</f>
        <v/>
      </c>
      <c r="X51" s="1000"/>
      <c r="Y51" s="1001"/>
      <c r="Z51" s="963"/>
      <c r="AA51" s="964"/>
      <c r="AB51" s="965"/>
      <c r="AC51" s="1022" t="str" cm="1">
        <f t="array" ref="AC51">IFERROR(_xlfn.IFS($R51="No", U51*$P51/1000,$R51="Yes", Z51*$P51/1000, $R51="", ""),"")</f>
        <v/>
      </c>
      <c r="AD51" s="1023" t="str" cm="1">
        <f t="array" ref="AD51">IFERROR(_xlfn.IFS($R51="No", V51*$P51/1000,$R51="Yes", AA51*$P51/1000, $R51="", ""),"")</f>
        <v/>
      </c>
      <c r="AE51" s="1023" t="str" cm="1">
        <f t="array" ref="AE51">IFERROR(_xlfn.IFS($R51="No", W51*$P51/1000,$R51="Yes", AB51*$P51/1000, $R51="", ""),"")</f>
        <v/>
      </c>
      <c r="AF51" s="957" t="str">
        <f>IFERROR($AC51
+IFERROR(HLOOKUP(Introduction!$H$29,'GWP Values'!$D$3:$G$46,MATCH("CH4",'GWP Values'!$C$3:$C$41,0),FALSE)*$AD51,0)
+IFERROR(HLOOKUP(Introduction!$H$29,'GWP Values'!$D$3:$G$46,MATCH("N2O",'GWP Values'!$C$3:$C$41,0),FALSE)*$AE51,0),"")</f>
        <v/>
      </c>
    </row>
    <row r="52" spans="1:32" ht="24" customHeight="1" x14ac:dyDescent="0.25">
      <c r="A52" s="441"/>
      <c r="B52" s="458" t="str">
        <f t="shared" si="0"/>
        <v/>
      </c>
      <c r="C52" s="650" t="str">
        <f>IFERROR(IF($O52="","",
IF(MATCH(O52,Tables!$CC$8:$CC$15,0)&gt;0, "MWh / "&amp;$O52&amp;" | Energy",
"MWh / "&amp;$O52&amp;" | "&amp; $M52)), "MWh / "&amp;$O52&amp;" | "&amp; $M52)</f>
        <v/>
      </c>
      <c r="D52" s="916" t="str">
        <f>IFERROR(VLOOKUP($M52,Tables!$BT$7:$BU$34,2,FALSE),"")</f>
        <v/>
      </c>
      <c r="E52" s="1010"/>
      <c r="F52" s="1011"/>
      <c r="G52" s="940" t="str">
        <f>IFERROR(VLOOKUP(H52,'Category Index'!$K$10:$L$258,2,FALSE),"")</f>
        <v/>
      </c>
      <c r="H52" s="1008"/>
      <c r="I52" s="3"/>
      <c r="J52" s="1006"/>
      <c r="K52" s="994" t="str">
        <f t="shared" si="1"/>
        <v/>
      </c>
      <c r="L52" s="1004"/>
      <c r="M52" s="974"/>
      <c r="N52" s="975"/>
      <c r="O52" s="976"/>
      <c r="P52" s="1027" t="str">
        <f>IFERROR(IF(N52="","",N52*(VLOOKUP(C52, 'Unit Conversion Table'!$E$3:$F$132, 2, FALSE))),"")</f>
        <v/>
      </c>
      <c r="Q52" s="3"/>
      <c r="R52" s="971" t="s">
        <v>826</v>
      </c>
      <c r="S52" s="996" t="str" cm="1">
        <f t="array" ref="S52">_xlfn.IFS(R52="No",(IFERROR(VLOOKUP($J52&amp;" | "&amp;$T52,'Emissions Factors'!$C$3:$N$1705,MATCH(S$12,'Emissions Factors'!$C$3:$N$3,0),FALSE),"")),R52="Yes", "Company Specific", R52="", "")</f>
        <v/>
      </c>
      <c r="T52" s="997" cm="1">
        <f t="array" ref="T52">_xlfn.IFS(R52="No",(VLOOKUP($B52, 'Emissions Factors'!$C$3:$O$717, 4,FALSE)),R52="Yes", "", R52="", "")</f>
        <v>0</v>
      </c>
      <c r="U52" s="947" t="str">
        <f>IFERROR(VLOOKUP($J52&amp;" | "&amp;$T52,'Emissions Factors'!$C$3:$N$3811,5,FALSE),"")</f>
        <v/>
      </c>
      <c r="V52" s="948" t="str">
        <f>IFERROR(VLOOKUP($J52&amp;" | "&amp;$T52,'Emissions Factors'!$C$3:$N$3811,6,FALSE),"")</f>
        <v/>
      </c>
      <c r="W52" s="949" t="str">
        <f>IFERROR(VLOOKUP($J52&amp;" | "&amp;$T52,'Emissions Factors'!$C$3:$N$3811,7,FALSE),"")</f>
        <v/>
      </c>
      <c r="X52" s="1000"/>
      <c r="Y52" s="1001"/>
      <c r="Z52" s="963"/>
      <c r="AA52" s="964"/>
      <c r="AB52" s="965"/>
      <c r="AC52" s="1022" t="str" cm="1">
        <f t="array" ref="AC52">IFERROR(_xlfn.IFS($R52="No", U52*$P52/1000,$R52="Yes", Z52*$P52/1000, $R52="", ""),"")</f>
        <v/>
      </c>
      <c r="AD52" s="1023" t="str" cm="1">
        <f t="array" ref="AD52">IFERROR(_xlfn.IFS($R52="No", V52*$P52/1000,$R52="Yes", AA52*$P52/1000, $R52="", ""),"")</f>
        <v/>
      </c>
      <c r="AE52" s="1023" t="str" cm="1">
        <f t="array" ref="AE52">IFERROR(_xlfn.IFS($R52="No", W52*$P52/1000,$R52="Yes", AB52*$P52/1000, $R52="", ""),"")</f>
        <v/>
      </c>
      <c r="AF52" s="957" t="str">
        <f>IFERROR($AC52
+IFERROR(HLOOKUP(Introduction!$H$29,'GWP Values'!$D$3:$G$46,MATCH("CH4",'GWP Values'!$C$3:$C$41,0),FALSE)*$AD52,0)
+IFERROR(HLOOKUP(Introduction!$H$29,'GWP Values'!$D$3:$G$46,MATCH("N2O",'GWP Values'!$C$3:$C$41,0),FALSE)*$AE52,0),"")</f>
        <v/>
      </c>
    </row>
    <row r="53" spans="1:32" ht="24" customHeight="1" x14ac:dyDescent="0.25">
      <c r="A53" s="441"/>
      <c r="B53" s="458" t="str">
        <f t="shared" si="0"/>
        <v/>
      </c>
      <c r="C53" s="650" t="str">
        <f>IFERROR(IF($O53="","",
IF(MATCH(O53,Tables!$CC$8:$CC$15,0)&gt;0, "MWh / "&amp;$O53&amp;" | Energy",
"MWh / "&amp;$O53&amp;" | "&amp; $M53)), "MWh / "&amp;$O53&amp;" | "&amp; $M53)</f>
        <v/>
      </c>
      <c r="D53" s="916" t="str">
        <f>IFERROR(VLOOKUP($M53,Tables!$BT$7:$BU$34,2,FALSE),"")</f>
        <v/>
      </c>
      <c r="E53" s="1010"/>
      <c r="F53" s="1011"/>
      <c r="G53" s="940" t="str">
        <f>IFERROR(VLOOKUP(H53,'Category Index'!$K$10:$L$258,2,FALSE),"")</f>
        <v/>
      </c>
      <c r="H53" s="1008"/>
      <c r="I53" s="3"/>
      <c r="J53" s="1006"/>
      <c r="K53" s="994" t="str">
        <f t="shared" si="1"/>
        <v/>
      </c>
      <c r="L53" s="1004"/>
      <c r="M53" s="974"/>
      <c r="N53" s="975"/>
      <c r="O53" s="976"/>
      <c r="P53" s="1027" t="str">
        <f>IFERROR(IF(N53="","",N53*(VLOOKUP(C53, 'Unit Conversion Table'!$E$3:$F$132, 2, FALSE))),"")</f>
        <v/>
      </c>
      <c r="Q53" s="3"/>
      <c r="R53" s="971" t="s">
        <v>826</v>
      </c>
      <c r="S53" s="996" t="str" cm="1">
        <f t="array" ref="S53">_xlfn.IFS(R53="No",(IFERROR(VLOOKUP($J53&amp;" | "&amp;$T53,'Emissions Factors'!$C$3:$N$1705,MATCH(S$12,'Emissions Factors'!$C$3:$N$3,0),FALSE),"")),R53="Yes", "Company Specific", R53="", "")</f>
        <v/>
      </c>
      <c r="T53" s="997" cm="1">
        <f t="array" ref="T53">_xlfn.IFS(R53="No",(VLOOKUP($B53, 'Emissions Factors'!$C$3:$O$717, 4,FALSE)),R53="Yes", "", R53="", "")</f>
        <v>0</v>
      </c>
      <c r="U53" s="947" t="str">
        <f>IFERROR(VLOOKUP($J53&amp;" | "&amp;$T53,'Emissions Factors'!$C$3:$N$3811,5,FALSE),"")</f>
        <v/>
      </c>
      <c r="V53" s="948" t="str">
        <f>IFERROR(VLOOKUP($J53&amp;" | "&amp;$T53,'Emissions Factors'!$C$3:$N$3811,6,FALSE),"")</f>
        <v/>
      </c>
      <c r="W53" s="949" t="str">
        <f>IFERROR(VLOOKUP($J53&amp;" | "&amp;$T53,'Emissions Factors'!$C$3:$N$3811,7,FALSE),"")</f>
        <v/>
      </c>
      <c r="X53" s="1000"/>
      <c r="Y53" s="1001"/>
      <c r="Z53" s="963"/>
      <c r="AA53" s="964"/>
      <c r="AB53" s="965"/>
      <c r="AC53" s="1022" t="str" cm="1">
        <f t="array" ref="AC53">IFERROR(_xlfn.IFS($R53="No", U53*$P53/1000,$R53="Yes", Z53*$P53/1000, $R53="", ""),"")</f>
        <v/>
      </c>
      <c r="AD53" s="1023" t="str" cm="1">
        <f t="array" ref="AD53">IFERROR(_xlfn.IFS($R53="No", V53*$P53/1000,$R53="Yes", AA53*$P53/1000, $R53="", ""),"")</f>
        <v/>
      </c>
      <c r="AE53" s="1023" t="str" cm="1">
        <f t="array" ref="AE53">IFERROR(_xlfn.IFS($R53="No", W53*$P53/1000,$R53="Yes", AB53*$P53/1000, $R53="", ""),"")</f>
        <v/>
      </c>
      <c r="AF53" s="957" t="str">
        <f>IFERROR($AC53
+IFERROR(HLOOKUP(Introduction!$H$29,'GWP Values'!$D$3:$G$46,MATCH("CH4",'GWP Values'!$C$3:$C$41,0),FALSE)*$AD53,0)
+IFERROR(HLOOKUP(Introduction!$H$29,'GWP Values'!$D$3:$G$46,MATCH("N2O",'GWP Values'!$C$3:$C$41,0),FALSE)*$AE53,0),"")</f>
        <v/>
      </c>
    </row>
    <row r="54" spans="1:32" ht="24" customHeight="1" x14ac:dyDescent="0.25">
      <c r="A54" s="441"/>
      <c r="B54" s="458" t="str">
        <f t="shared" si="0"/>
        <v/>
      </c>
      <c r="C54" s="650" t="str">
        <f>IFERROR(IF($O54="","",
IF(MATCH(O54,Tables!$CC$8:$CC$15,0)&gt;0, "MWh / "&amp;$O54&amp;" | Energy",
"MWh / "&amp;$O54&amp;" | "&amp; $M54)), "MWh / "&amp;$O54&amp;" | "&amp; $M54)</f>
        <v/>
      </c>
      <c r="D54" s="916" t="str">
        <f>IFERROR(VLOOKUP($M54,Tables!$BT$7:$BU$34,2,FALSE),"")</f>
        <v/>
      </c>
      <c r="E54" s="1010"/>
      <c r="F54" s="1011"/>
      <c r="G54" s="940" t="str">
        <f>IFERROR(VLOOKUP(H54,'Category Index'!$K$10:$L$258,2,FALSE),"")</f>
        <v/>
      </c>
      <c r="H54" s="1008"/>
      <c r="I54" s="3"/>
      <c r="J54" s="1006"/>
      <c r="K54" s="994" t="str">
        <f t="shared" si="1"/>
        <v/>
      </c>
      <c r="L54" s="1004"/>
      <c r="M54" s="974"/>
      <c r="N54" s="975"/>
      <c r="O54" s="976"/>
      <c r="P54" s="1027" t="str">
        <f>IFERROR(IF(N54="","",N54*(VLOOKUP(C54, 'Unit Conversion Table'!$E$3:$F$132, 2, FALSE))),"")</f>
        <v/>
      </c>
      <c r="Q54" s="3"/>
      <c r="R54" s="971" t="s">
        <v>826</v>
      </c>
      <c r="S54" s="996" t="str" cm="1">
        <f t="array" ref="S54">_xlfn.IFS(R54="No",(IFERROR(VLOOKUP($J54&amp;" | "&amp;$T54,'Emissions Factors'!$C$3:$N$1705,MATCH(S$12,'Emissions Factors'!$C$3:$N$3,0),FALSE),"")),R54="Yes", "Company Specific", R54="", "")</f>
        <v/>
      </c>
      <c r="T54" s="997" cm="1">
        <f t="array" ref="T54">_xlfn.IFS(R54="No",(VLOOKUP($B54, 'Emissions Factors'!$C$3:$O$717, 4,FALSE)),R54="Yes", "", R54="", "")</f>
        <v>0</v>
      </c>
      <c r="U54" s="947" t="str">
        <f>IFERROR(VLOOKUP($J54&amp;" | "&amp;$T54,'Emissions Factors'!$C$3:$N$3811,5,FALSE),"")</f>
        <v/>
      </c>
      <c r="V54" s="948" t="str">
        <f>IFERROR(VLOOKUP($J54&amp;" | "&amp;$T54,'Emissions Factors'!$C$3:$N$3811,6,FALSE),"")</f>
        <v/>
      </c>
      <c r="W54" s="949" t="str">
        <f>IFERROR(VLOOKUP($J54&amp;" | "&amp;$T54,'Emissions Factors'!$C$3:$N$3811,7,FALSE),"")</f>
        <v/>
      </c>
      <c r="X54" s="1000"/>
      <c r="Y54" s="1001"/>
      <c r="Z54" s="963"/>
      <c r="AA54" s="964"/>
      <c r="AB54" s="965"/>
      <c r="AC54" s="1022" t="str" cm="1">
        <f t="array" ref="AC54">IFERROR(_xlfn.IFS($R54="No", U54*$P54/1000,$R54="Yes", Z54*$P54/1000, $R54="", ""),"")</f>
        <v/>
      </c>
      <c r="AD54" s="1023" t="str" cm="1">
        <f t="array" ref="AD54">IFERROR(_xlfn.IFS($R54="No", V54*$P54/1000,$R54="Yes", AA54*$P54/1000, $R54="", ""),"")</f>
        <v/>
      </c>
      <c r="AE54" s="1023" t="str" cm="1">
        <f t="array" ref="AE54">IFERROR(_xlfn.IFS($R54="No", W54*$P54/1000,$R54="Yes", AB54*$P54/1000, $R54="", ""),"")</f>
        <v/>
      </c>
      <c r="AF54" s="957" t="str">
        <f>IFERROR($AC54
+IFERROR(HLOOKUP(Introduction!$H$29,'GWP Values'!$D$3:$G$46,MATCH("CH4",'GWP Values'!$C$3:$C$41,0),FALSE)*$AD54,0)
+IFERROR(HLOOKUP(Introduction!$H$29,'GWP Values'!$D$3:$G$46,MATCH("N2O",'GWP Values'!$C$3:$C$41,0),FALSE)*$AE54,0),"")</f>
        <v/>
      </c>
    </row>
    <row r="55" spans="1:32" ht="24" customHeight="1" x14ac:dyDescent="0.25">
      <c r="A55" s="441"/>
      <c r="B55" s="458" t="str">
        <f t="shared" si="0"/>
        <v/>
      </c>
      <c r="C55" s="650" t="str">
        <f>IFERROR(IF($O55="","",
IF(MATCH(O55,Tables!$CC$8:$CC$15,0)&gt;0, "MWh / "&amp;$O55&amp;" | Energy",
"MWh / "&amp;$O55&amp;" | "&amp; $M55)), "MWh / "&amp;$O55&amp;" | "&amp; $M55)</f>
        <v/>
      </c>
      <c r="D55" s="916" t="str">
        <f>IFERROR(VLOOKUP($M55,Tables!$BT$7:$BU$34,2,FALSE),"")</f>
        <v/>
      </c>
      <c r="E55" s="1010"/>
      <c r="F55" s="1011"/>
      <c r="G55" s="940" t="str">
        <f>IFERROR(VLOOKUP(H55,'Category Index'!$K$10:$L$258,2,FALSE),"")</f>
        <v/>
      </c>
      <c r="H55" s="1008"/>
      <c r="I55" s="3"/>
      <c r="J55" s="1006"/>
      <c r="K55" s="994" t="str">
        <f t="shared" si="1"/>
        <v/>
      </c>
      <c r="L55" s="1004"/>
      <c r="M55" s="974"/>
      <c r="N55" s="975"/>
      <c r="O55" s="976"/>
      <c r="P55" s="1027" t="str">
        <f>IFERROR(IF(N55="","",N55*(VLOOKUP(C55, 'Unit Conversion Table'!$E$3:$F$132, 2, FALSE))),"")</f>
        <v/>
      </c>
      <c r="Q55" s="3"/>
      <c r="R55" s="971" t="s">
        <v>826</v>
      </c>
      <c r="S55" s="996" t="str" cm="1">
        <f t="array" ref="S55">_xlfn.IFS(R55="No",(IFERROR(VLOOKUP($J55&amp;" | "&amp;$T55,'Emissions Factors'!$C$3:$N$1705,MATCH(S$12,'Emissions Factors'!$C$3:$N$3,0),FALSE),"")),R55="Yes", "Company Specific", R55="", "")</f>
        <v/>
      </c>
      <c r="T55" s="997" cm="1">
        <f t="array" ref="T55">_xlfn.IFS(R55="No",(VLOOKUP($B55, 'Emissions Factors'!$C$3:$O$717, 4,FALSE)),R55="Yes", "", R55="", "")</f>
        <v>0</v>
      </c>
      <c r="U55" s="947" t="str">
        <f>IFERROR(VLOOKUP($J55&amp;" | "&amp;$T55,'Emissions Factors'!$C$3:$N$3811,5,FALSE),"")</f>
        <v/>
      </c>
      <c r="V55" s="948" t="str">
        <f>IFERROR(VLOOKUP($J55&amp;" | "&amp;$T55,'Emissions Factors'!$C$3:$N$3811,6,FALSE),"")</f>
        <v/>
      </c>
      <c r="W55" s="949" t="str">
        <f>IFERROR(VLOOKUP($J55&amp;" | "&amp;$T55,'Emissions Factors'!$C$3:$N$3811,7,FALSE),"")</f>
        <v/>
      </c>
      <c r="X55" s="1000"/>
      <c r="Y55" s="1001"/>
      <c r="Z55" s="963"/>
      <c r="AA55" s="964"/>
      <c r="AB55" s="965"/>
      <c r="AC55" s="1022" t="str" cm="1">
        <f t="array" ref="AC55">IFERROR(_xlfn.IFS($R55="No", U55*$P55/1000,$R55="Yes", Z55*$P55/1000, $R55="", ""),"")</f>
        <v/>
      </c>
      <c r="AD55" s="1023" t="str" cm="1">
        <f t="array" ref="AD55">IFERROR(_xlfn.IFS($R55="No", V55*$P55/1000,$R55="Yes", AA55*$P55/1000, $R55="", ""),"")</f>
        <v/>
      </c>
      <c r="AE55" s="1023" t="str" cm="1">
        <f t="array" ref="AE55">IFERROR(_xlfn.IFS($R55="No", W55*$P55/1000,$R55="Yes", AB55*$P55/1000, $R55="", ""),"")</f>
        <v/>
      </c>
      <c r="AF55" s="957" t="str">
        <f>IFERROR($AC55
+IFERROR(HLOOKUP(Introduction!$H$29,'GWP Values'!$D$3:$G$46,MATCH("CH4",'GWP Values'!$C$3:$C$41,0),FALSE)*$AD55,0)
+IFERROR(HLOOKUP(Introduction!$H$29,'GWP Values'!$D$3:$G$46,MATCH("N2O",'GWP Values'!$C$3:$C$41,0),FALSE)*$AE55,0),"")</f>
        <v/>
      </c>
    </row>
    <row r="56" spans="1:32" ht="24" customHeight="1" x14ac:dyDescent="0.25">
      <c r="A56" s="441"/>
      <c r="B56" s="458" t="str">
        <f t="shared" si="0"/>
        <v/>
      </c>
      <c r="C56" s="650" t="str">
        <f>IFERROR(IF($O56="","",
IF(MATCH(O56,Tables!$CC$8:$CC$15,0)&gt;0, "MWh / "&amp;$O56&amp;" | Energy",
"MWh / "&amp;$O56&amp;" | "&amp; $M56)), "MWh / "&amp;$O56&amp;" | "&amp; $M56)</f>
        <v/>
      </c>
      <c r="D56" s="916" t="str">
        <f>IFERROR(VLOOKUP($M56,Tables!$BT$7:$BU$34,2,FALSE),"")</f>
        <v/>
      </c>
      <c r="E56" s="1010"/>
      <c r="F56" s="1011"/>
      <c r="G56" s="940" t="str">
        <f>IFERROR(VLOOKUP(H56,'Category Index'!$K$10:$L$258,2,FALSE),"")</f>
        <v/>
      </c>
      <c r="H56" s="1008"/>
      <c r="I56" s="3"/>
      <c r="J56" s="1006"/>
      <c r="K56" s="994" t="str">
        <f t="shared" si="1"/>
        <v/>
      </c>
      <c r="L56" s="1004"/>
      <c r="M56" s="974"/>
      <c r="N56" s="975"/>
      <c r="O56" s="976"/>
      <c r="P56" s="1027" t="str">
        <f>IFERROR(IF(N56="","",N56*(VLOOKUP(C56, 'Unit Conversion Table'!$E$3:$F$132, 2, FALSE))),"")</f>
        <v/>
      </c>
      <c r="Q56" s="3"/>
      <c r="R56" s="971" t="s">
        <v>826</v>
      </c>
      <c r="S56" s="996" t="str" cm="1">
        <f t="array" ref="S56">_xlfn.IFS(R56="No",(IFERROR(VLOOKUP($J56&amp;" | "&amp;$T56,'Emissions Factors'!$C$3:$N$1705,MATCH(S$12,'Emissions Factors'!$C$3:$N$3,0),FALSE),"")),R56="Yes", "Company Specific", R56="", "")</f>
        <v/>
      </c>
      <c r="T56" s="997" cm="1">
        <f t="array" ref="T56">_xlfn.IFS(R56="No",(VLOOKUP($B56, 'Emissions Factors'!$C$3:$O$717, 4,FALSE)),R56="Yes", "", R56="", "")</f>
        <v>0</v>
      </c>
      <c r="U56" s="947" t="str">
        <f>IFERROR(VLOOKUP($J56&amp;" | "&amp;$T56,'Emissions Factors'!$C$3:$N$3811,5,FALSE),"")</f>
        <v/>
      </c>
      <c r="V56" s="948" t="str">
        <f>IFERROR(VLOOKUP($J56&amp;" | "&amp;$T56,'Emissions Factors'!$C$3:$N$3811,6,FALSE),"")</f>
        <v/>
      </c>
      <c r="W56" s="949" t="str">
        <f>IFERROR(VLOOKUP($J56&amp;" | "&amp;$T56,'Emissions Factors'!$C$3:$N$3811,7,FALSE),"")</f>
        <v/>
      </c>
      <c r="X56" s="1000"/>
      <c r="Y56" s="1001"/>
      <c r="Z56" s="963"/>
      <c r="AA56" s="964"/>
      <c r="AB56" s="965"/>
      <c r="AC56" s="1022" t="str" cm="1">
        <f t="array" ref="AC56">IFERROR(_xlfn.IFS($R56="No", U56*$P56/1000,$R56="Yes", Z56*$P56/1000, $R56="", ""),"")</f>
        <v/>
      </c>
      <c r="AD56" s="1023" t="str" cm="1">
        <f t="array" ref="AD56">IFERROR(_xlfn.IFS($R56="No", V56*$P56/1000,$R56="Yes", AA56*$P56/1000, $R56="", ""),"")</f>
        <v/>
      </c>
      <c r="AE56" s="1023" t="str" cm="1">
        <f t="array" ref="AE56">IFERROR(_xlfn.IFS($R56="No", W56*$P56/1000,$R56="Yes", AB56*$P56/1000, $R56="", ""),"")</f>
        <v/>
      </c>
      <c r="AF56" s="957" t="str">
        <f>IFERROR($AC56
+IFERROR(HLOOKUP(Introduction!$H$29,'GWP Values'!$D$3:$G$46,MATCH("CH4",'GWP Values'!$C$3:$C$41,0),FALSE)*$AD56,0)
+IFERROR(HLOOKUP(Introduction!$H$29,'GWP Values'!$D$3:$G$46,MATCH("N2O",'GWP Values'!$C$3:$C$41,0),FALSE)*$AE56,0),"")</f>
        <v/>
      </c>
    </row>
    <row r="57" spans="1:32" ht="24" customHeight="1" x14ac:dyDescent="0.25">
      <c r="A57" s="441"/>
      <c r="B57" s="458" t="str">
        <f t="shared" si="0"/>
        <v/>
      </c>
      <c r="C57" s="650" t="str">
        <f>IFERROR(IF($O57="","",
IF(MATCH(O57,Tables!$CC$8:$CC$15,0)&gt;0, "MWh / "&amp;$O57&amp;" | Energy",
"MWh / "&amp;$O57&amp;" | "&amp; $M57)), "MWh / "&amp;$O57&amp;" | "&amp; $M57)</f>
        <v/>
      </c>
      <c r="D57" s="916" t="str">
        <f>IFERROR(VLOOKUP($M57,Tables!$BT$7:$BU$34,2,FALSE),"")</f>
        <v/>
      </c>
      <c r="E57" s="1010"/>
      <c r="F57" s="1011"/>
      <c r="G57" s="940" t="str">
        <f>IFERROR(VLOOKUP(H57,'Category Index'!$K$10:$L$258,2,FALSE),"")</f>
        <v/>
      </c>
      <c r="H57" s="1008"/>
      <c r="I57" s="3"/>
      <c r="J57" s="1006"/>
      <c r="K57" s="994" t="str">
        <f t="shared" si="1"/>
        <v/>
      </c>
      <c r="L57" s="1004"/>
      <c r="M57" s="974"/>
      <c r="N57" s="975"/>
      <c r="O57" s="976"/>
      <c r="P57" s="1027" t="str">
        <f>IFERROR(IF(N57="","",N57*(VLOOKUP(C57, 'Unit Conversion Table'!$E$3:$F$132, 2, FALSE))),"")</f>
        <v/>
      </c>
      <c r="Q57" s="3"/>
      <c r="R57" s="971" t="s">
        <v>826</v>
      </c>
      <c r="S57" s="996" t="str" cm="1">
        <f t="array" ref="S57">_xlfn.IFS(R57="No",(IFERROR(VLOOKUP($J57&amp;" | "&amp;$T57,'Emissions Factors'!$C$3:$N$1705,MATCH(S$12,'Emissions Factors'!$C$3:$N$3,0),FALSE),"")),R57="Yes", "Company Specific", R57="", "")</f>
        <v/>
      </c>
      <c r="T57" s="997" cm="1">
        <f t="array" ref="T57">_xlfn.IFS(R57="No",(VLOOKUP($B57, 'Emissions Factors'!$C$3:$O$717, 4,FALSE)),R57="Yes", "", R57="", "")</f>
        <v>0</v>
      </c>
      <c r="U57" s="947" t="str">
        <f>IFERROR(VLOOKUP($J57&amp;" | "&amp;$T57,'Emissions Factors'!$C$3:$N$3811,5,FALSE),"")</f>
        <v/>
      </c>
      <c r="V57" s="948" t="str">
        <f>IFERROR(VLOOKUP($J57&amp;" | "&amp;$T57,'Emissions Factors'!$C$3:$N$3811,6,FALSE),"")</f>
        <v/>
      </c>
      <c r="W57" s="949" t="str">
        <f>IFERROR(VLOOKUP($J57&amp;" | "&amp;$T57,'Emissions Factors'!$C$3:$N$3811,7,FALSE),"")</f>
        <v/>
      </c>
      <c r="X57" s="1000"/>
      <c r="Y57" s="1001"/>
      <c r="Z57" s="963"/>
      <c r="AA57" s="964"/>
      <c r="AB57" s="965"/>
      <c r="AC57" s="1022" t="str" cm="1">
        <f t="array" ref="AC57">IFERROR(_xlfn.IFS($R57="No", U57*$P57/1000,$R57="Yes", Z57*$P57/1000, $R57="", ""),"")</f>
        <v/>
      </c>
      <c r="AD57" s="1023" t="str" cm="1">
        <f t="array" ref="AD57">IFERROR(_xlfn.IFS($R57="No", V57*$P57/1000,$R57="Yes", AA57*$P57/1000, $R57="", ""),"")</f>
        <v/>
      </c>
      <c r="AE57" s="1023" t="str" cm="1">
        <f t="array" ref="AE57">IFERROR(_xlfn.IFS($R57="No", W57*$P57/1000,$R57="Yes", AB57*$P57/1000, $R57="", ""),"")</f>
        <v/>
      </c>
      <c r="AF57" s="957" t="str">
        <f>IFERROR($AC57
+IFERROR(HLOOKUP(Introduction!$H$29,'GWP Values'!$D$3:$G$46,MATCH("CH4",'GWP Values'!$C$3:$C$41,0),FALSE)*$AD57,0)
+IFERROR(HLOOKUP(Introduction!$H$29,'GWP Values'!$D$3:$G$46,MATCH("N2O",'GWP Values'!$C$3:$C$41,0),FALSE)*$AE57,0),"")</f>
        <v/>
      </c>
    </row>
    <row r="58" spans="1:32" ht="24" customHeight="1" x14ac:dyDescent="0.25">
      <c r="A58" s="441"/>
      <c r="B58" s="458" t="str">
        <f t="shared" si="0"/>
        <v/>
      </c>
      <c r="C58" s="650" t="str">
        <f>IFERROR(IF($O58="","",
IF(MATCH(O58,Tables!$CC$8:$CC$15,0)&gt;0, "MWh / "&amp;$O58&amp;" | Energy",
"MWh / "&amp;$O58&amp;" | "&amp; $M58)), "MWh / "&amp;$O58&amp;" | "&amp; $M58)</f>
        <v/>
      </c>
      <c r="D58" s="916" t="str">
        <f>IFERROR(VLOOKUP($M58,Tables!$BT$7:$BU$34,2,FALSE),"")</f>
        <v/>
      </c>
      <c r="E58" s="1010"/>
      <c r="F58" s="1011"/>
      <c r="G58" s="940" t="str">
        <f>IFERROR(VLOOKUP(H58,'Category Index'!$K$10:$L$258,2,FALSE),"")</f>
        <v/>
      </c>
      <c r="H58" s="1008"/>
      <c r="I58" s="3"/>
      <c r="J58" s="1006"/>
      <c r="K58" s="994" t="str">
        <f t="shared" si="1"/>
        <v/>
      </c>
      <c r="L58" s="1004"/>
      <c r="M58" s="974"/>
      <c r="N58" s="975"/>
      <c r="O58" s="976"/>
      <c r="P58" s="1027" t="str">
        <f>IFERROR(IF(N58="","",N58*(VLOOKUP(C58, 'Unit Conversion Table'!$E$3:$F$132, 2, FALSE))),"")</f>
        <v/>
      </c>
      <c r="Q58" s="3"/>
      <c r="R58" s="971" t="s">
        <v>826</v>
      </c>
      <c r="S58" s="996" t="str" cm="1">
        <f t="array" ref="S58">_xlfn.IFS(R58="No",(IFERROR(VLOOKUP($J58&amp;" | "&amp;$T58,'Emissions Factors'!$C$3:$N$1705,MATCH(S$12,'Emissions Factors'!$C$3:$N$3,0),FALSE),"")),R58="Yes", "Company Specific", R58="", "")</f>
        <v/>
      </c>
      <c r="T58" s="997" cm="1">
        <f t="array" ref="T58">_xlfn.IFS(R58="No",(VLOOKUP($B58, 'Emissions Factors'!$C$3:$O$717, 4,FALSE)),R58="Yes", "", R58="", "")</f>
        <v>0</v>
      </c>
      <c r="U58" s="947" t="str">
        <f>IFERROR(VLOOKUP($J58&amp;" | "&amp;$T58,'Emissions Factors'!$C$3:$N$3811,5,FALSE),"")</f>
        <v/>
      </c>
      <c r="V58" s="948" t="str">
        <f>IFERROR(VLOOKUP($J58&amp;" | "&amp;$T58,'Emissions Factors'!$C$3:$N$3811,6,FALSE),"")</f>
        <v/>
      </c>
      <c r="W58" s="949" t="str">
        <f>IFERROR(VLOOKUP($J58&amp;" | "&amp;$T58,'Emissions Factors'!$C$3:$N$3811,7,FALSE),"")</f>
        <v/>
      </c>
      <c r="X58" s="1000"/>
      <c r="Y58" s="1001"/>
      <c r="Z58" s="963"/>
      <c r="AA58" s="964"/>
      <c r="AB58" s="965"/>
      <c r="AC58" s="1022" t="str" cm="1">
        <f t="array" ref="AC58">IFERROR(_xlfn.IFS($R58="No", U58*$P58/1000,$R58="Yes", Z58*$P58/1000, $R58="", ""),"")</f>
        <v/>
      </c>
      <c r="AD58" s="1023" t="str" cm="1">
        <f t="array" ref="AD58">IFERROR(_xlfn.IFS($R58="No", V58*$P58/1000,$R58="Yes", AA58*$P58/1000, $R58="", ""),"")</f>
        <v/>
      </c>
      <c r="AE58" s="1023" t="str" cm="1">
        <f t="array" ref="AE58">IFERROR(_xlfn.IFS($R58="No", W58*$P58/1000,$R58="Yes", AB58*$P58/1000, $R58="", ""),"")</f>
        <v/>
      </c>
      <c r="AF58" s="957" t="str">
        <f>IFERROR($AC58
+IFERROR(HLOOKUP(Introduction!$H$29,'GWP Values'!$D$3:$G$46,MATCH("CH4",'GWP Values'!$C$3:$C$41,0),FALSE)*$AD58,0)
+IFERROR(HLOOKUP(Introduction!$H$29,'GWP Values'!$D$3:$G$46,MATCH("N2O",'GWP Values'!$C$3:$C$41,0),FALSE)*$AE58,0),"")</f>
        <v/>
      </c>
    </row>
    <row r="59" spans="1:32" ht="24" customHeight="1" x14ac:dyDescent="0.25">
      <c r="A59" s="441"/>
      <c r="B59" s="458" t="str">
        <f t="shared" si="0"/>
        <v/>
      </c>
      <c r="C59" s="650" t="str">
        <f>IFERROR(IF($O59="","",
IF(MATCH(O59,Tables!$CC$8:$CC$15,0)&gt;0, "MWh / "&amp;$O59&amp;" | Energy",
"MWh / "&amp;$O59&amp;" | "&amp; $M59)), "MWh / "&amp;$O59&amp;" | "&amp; $M59)</f>
        <v/>
      </c>
      <c r="D59" s="916" t="str">
        <f>IFERROR(VLOOKUP($M59,Tables!$BT$7:$BU$34,2,FALSE),"")</f>
        <v/>
      </c>
      <c r="E59" s="1010"/>
      <c r="F59" s="1011"/>
      <c r="G59" s="940" t="str">
        <f>IFERROR(VLOOKUP(H59,'Category Index'!$K$10:$L$258,2,FALSE),"")</f>
        <v/>
      </c>
      <c r="H59" s="1008"/>
      <c r="I59" s="3"/>
      <c r="J59" s="1006"/>
      <c r="K59" s="994" t="str">
        <f t="shared" si="1"/>
        <v/>
      </c>
      <c r="L59" s="1004"/>
      <c r="M59" s="974"/>
      <c r="N59" s="975"/>
      <c r="O59" s="976"/>
      <c r="P59" s="1027" t="str">
        <f>IFERROR(IF(N59="","",N59*(VLOOKUP(C59, 'Unit Conversion Table'!$E$3:$F$132, 2, FALSE))),"")</f>
        <v/>
      </c>
      <c r="Q59" s="3"/>
      <c r="R59" s="971" t="s">
        <v>826</v>
      </c>
      <c r="S59" s="996" t="str" cm="1">
        <f t="array" ref="S59">_xlfn.IFS(R59="No",(IFERROR(VLOOKUP($J59&amp;" | "&amp;$T59,'Emissions Factors'!$C$3:$N$1705,MATCH(S$12,'Emissions Factors'!$C$3:$N$3,0),FALSE),"")),R59="Yes", "Company Specific", R59="", "")</f>
        <v/>
      </c>
      <c r="T59" s="997" cm="1">
        <f t="array" ref="T59">_xlfn.IFS(R59="No",(VLOOKUP($B59, 'Emissions Factors'!$C$3:$O$717, 4,FALSE)),R59="Yes", "", R59="", "")</f>
        <v>0</v>
      </c>
      <c r="U59" s="947" t="str">
        <f>IFERROR(VLOOKUP($J59&amp;" | "&amp;$T59,'Emissions Factors'!$C$3:$N$3811,5,FALSE),"")</f>
        <v/>
      </c>
      <c r="V59" s="948" t="str">
        <f>IFERROR(VLOOKUP($J59&amp;" | "&amp;$T59,'Emissions Factors'!$C$3:$N$3811,6,FALSE),"")</f>
        <v/>
      </c>
      <c r="W59" s="949" t="str">
        <f>IFERROR(VLOOKUP($J59&amp;" | "&amp;$T59,'Emissions Factors'!$C$3:$N$3811,7,FALSE),"")</f>
        <v/>
      </c>
      <c r="X59" s="1000"/>
      <c r="Y59" s="1001"/>
      <c r="Z59" s="963"/>
      <c r="AA59" s="964"/>
      <c r="AB59" s="965"/>
      <c r="AC59" s="1022" t="str" cm="1">
        <f t="array" ref="AC59">IFERROR(_xlfn.IFS($R59="No", U59*$P59/1000,$R59="Yes", Z59*$P59/1000, $R59="", ""),"")</f>
        <v/>
      </c>
      <c r="AD59" s="1023" t="str" cm="1">
        <f t="array" ref="AD59">IFERROR(_xlfn.IFS($R59="No", V59*$P59/1000,$R59="Yes", AA59*$P59/1000, $R59="", ""),"")</f>
        <v/>
      </c>
      <c r="AE59" s="1023" t="str" cm="1">
        <f t="array" ref="AE59">IFERROR(_xlfn.IFS($R59="No", W59*$P59/1000,$R59="Yes", AB59*$P59/1000, $R59="", ""),"")</f>
        <v/>
      </c>
      <c r="AF59" s="957" t="str">
        <f>IFERROR($AC59
+IFERROR(HLOOKUP(Introduction!$H$29,'GWP Values'!$D$3:$G$46,MATCH("CH4",'GWP Values'!$C$3:$C$41,0),FALSE)*$AD59,0)
+IFERROR(HLOOKUP(Introduction!$H$29,'GWP Values'!$D$3:$G$46,MATCH("N2O",'GWP Values'!$C$3:$C$41,0),FALSE)*$AE59,0),"")</f>
        <v/>
      </c>
    </row>
    <row r="60" spans="1:32" ht="24" customHeight="1" x14ac:dyDescent="0.25">
      <c r="A60" s="441"/>
      <c r="B60" s="458" t="str">
        <f t="shared" si="0"/>
        <v/>
      </c>
      <c r="C60" s="650" t="str">
        <f>IFERROR(IF($O60="","",
IF(MATCH(O60,Tables!$CC$8:$CC$15,0)&gt;0, "MWh / "&amp;$O60&amp;" | Energy",
"MWh / "&amp;$O60&amp;" | "&amp; $M60)), "MWh / "&amp;$O60&amp;" | "&amp; $M60)</f>
        <v/>
      </c>
      <c r="D60" s="916" t="str">
        <f>IFERROR(VLOOKUP($M60,Tables!$BT$7:$BU$34,2,FALSE),"")</f>
        <v/>
      </c>
      <c r="E60" s="1010"/>
      <c r="F60" s="1011"/>
      <c r="G60" s="940" t="str">
        <f>IFERROR(VLOOKUP(H60,'Category Index'!$K$10:$L$258,2,FALSE),"")</f>
        <v/>
      </c>
      <c r="H60" s="1008"/>
      <c r="I60" s="3"/>
      <c r="J60" s="1006"/>
      <c r="K60" s="994" t="str">
        <f t="shared" si="1"/>
        <v/>
      </c>
      <c r="L60" s="1004"/>
      <c r="M60" s="974"/>
      <c r="N60" s="975"/>
      <c r="O60" s="976"/>
      <c r="P60" s="1027" t="str">
        <f>IFERROR(IF(N60="","",N60*(VLOOKUP(C60, 'Unit Conversion Table'!$E$3:$F$132, 2, FALSE))),"")</f>
        <v/>
      </c>
      <c r="Q60" s="3"/>
      <c r="R60" s="971" t="s">
        <v>826</v>
      </c>
      <c r="S60" s="996" t="str" cm="1">
        <f t="array" ref="S60">_xlfn.IFS(R60="No",(IFERROR(VLOOKUP($J60&amp;" | "&amp;$T60,'Emissions Factors'!$C$3:$N$1705,MATCH(S$12,'Emissions Factors'!$C$3:$N$3,0),FALSE),"")),R60="Yes", "Company Specific", R60="", "")</f>
        <v/>
      </c>
      <c r="T60" s="997" cm="1">
        <f t="array" ref="T60">_xlfn.IFS(R60="No",(VLOOKUP($B60, 'Emissions Factors'!$C$3:$O$717, 4,FALSE)),R60="Yes", "", R60="", "")</f>
        <v>0</v>
      </c>
      <c r="U60" s="947" t="str">
        <f>IFERROR(VLOOKUP($J60&amp;" | "&amp;$T60,'Emissions Factors'!$C$3:$N$3811,5,FALSE),"")</f>
        <v/>
      </c>
      <c r="V60" s="948" t="str">
        <f>IFERROR(VLOOKUP($J60&amp;" | "&amp;$T60,'Emissions Factors'!$C$3:$N$3811,6,FALSE),"")</f>
        <v/>
      </c>
      <c r="W60" s="949" t="str">
        <f>IFERROR(VLOOKUP($J60&amp;" | "&amp;$T60,'Emissions Factors'!$C$3:$N$3811,7,FALSE),"")</f>
        <v/>
      </c>
      <c r="X60" s="1000"/>
      <c r="Y60" s="1001"/>
      <c r="Z60" s="963"/>
      <c r="AA60" s="964"/>
      <c r="AB60" s="965"/>
      <c r="AC60" s="1022" t="str" cm="1">
        <f t="array" ref="AC60">IFERROR(_xlfn.IFS($R60="No", U60*$P60/1000,$R60="Yes", Z60*$P60/1000, $R60="", ""),"")</f>
        <v/>
      </c>
      <c r="AD60" s="1023" t="str" cm="1">
        <f t="array" ref="AD60">IFERROR(_xlfn.IFS($R60="No", V60*$P60/1000,$R60="Yes", AA60*$P60/1000, $R60="", ""),"")</f>
        <v/>
      </c>
      <c r="AE60" s="1023" t="str" cm="1">
        <f t="array" ref="AE60">IFERROR(_xlfn.IFS($R60="No", W60*$P60/1000,$R60="Yes", AB60*$P60/1000, $R60="", ""),"")</f>
        <v/>
      </c>
      <c r="AF60" s="957" t="str">
        <f>IFERROR($AC60
+IFERROR(HLOOKUP(Introduction!$H$29,'GWP Values'!$D$3:$G$46,MATCH("CH4",'GWP Values'!$C$3:$C$41,0),FALSE)*$AD60,0)
+IFERROR(HLOOKUP(Introduction!$H$29,'GWP Values'!$D$3:$G$46,MATCH("N2O",'GWP Values'!$C$3:$C$41,0),FALSE)*$AE60,0),"")</f>
        <v/>
      </c>
    </row>
    <row r="61" spans="1:32" ht="24" customHeight="1" x14ac:dyDescent="0.25">
      <c r="A61" s="441"/>
      <c r="B61" s="458" t="str">
        <f t="shared" si="0"/>
        <v/>
      </c>
      <c r="C61" s="650" t="str">
        <f>IFERROR(IF($O61="","",
IF(MATCH(O61,Tables!$CC$8:$CC$15,0)&gt;0, "MWh / "&amp;$O61&amp;" | Energy",
"MWh / "&amp;$O61&amp;" | "&amp; $M61)), "MWh / "&amp;$O61&amp;" | "&amp; $M61)</f>
        <v/>
      </c>
      <c r="D61" s="916" t="str">
        <f>IFERROR(VLOOKUP($M61,Tables!$BT$7:$BU$34,2,FALSE),"")</f>
        <v/>
      </c>
      <c r="E61" s="1010"/>
      <c r="F61" s="1011"/>
      <c r="G61" s="940" t="str">
        <f>IFERROR(VLOOKUP(H61,'Category Index'!$K$10:$L$258,2,FALSE),"")</f>
        <v/>
      </c>
      <c r="H61" s="1008"/>
      <c r="I61" s="3"/>
      <c r="J61" s="1006"/>
      <c r="K61" s="994" t="str">
        <f t="shared" si="1"/>
        <v/>
      </c>
      <c r="L61" s="1004"/>
      <c r="M61" s="974"/>
      <c r="N61" s="975"/>
      <c r="O61" s="976"/>
      <c r="P61" s="1027" t="str">
        <f>IFERROR(IF(N61="","",N61*(VLOOKUP(C61, 'Unit Conversion Table'!$E$3:$F$132, 2, FALSE))),"")</f>
        <v/>
      </c>
      <c r="Q61" s="3"/>
      <c r="R61" s="971" t="s">
        <v>826</v>
      </c>
      <c r="S61" s="996" t="str" cm="1">
        <f t="array" ref="S61">_xlfn.IFS(R61="No",(IFERROR(VLOOKUP($J61&amp;" | "&amp;$T61,'Emissions Factors'!$C$3:$N$1705,MATCH(S$12,'Emissions Factors'!$C$3:$N$3,0),FALSE),"")),R61="Yes", "Company Specific", R61="", "")</f>
        <v/>
      </c>
      <c r="T61" s="997" cm="1">
        <f t="array" ref="T61">_xlfn.IFS(R61="No",(VLOOKUP($B61, 'Emissions Factors'!$C$3:$O$717, 4,FALSE)),R61="Yes", "", R61="", "")</f>
        <v>0</v>
      </c>
      <c r="U61" s="947" t="str">
        <f>IFERROR(VLOOKUP($J61&amp;" | "&amp;$T61,'Emissions Factors'!$C$3:$N$3811,5,FALSE),"")</f>
        <v/>
      </c>
      <c r="V61" s="948" t="str">
        <f>IFERROR(VLOOKUP($J61&amp;" | "&amp;$T61,'Emissions Factors'!$C$3:$N$3811,6,FALSE),"")</f>
        <v/>
      </c>
      <c r="W61" s="949" t="str">
        <f>IFERROR(VLOOKUP($J61&amp;" | "&amp;$T61,'Emissions Factors'!$C$3:$N$3811,7,FALSE),"")</f>
        <v/>
      </c>
      <c r="X61" s="1000"/>
      <c r="Y61" s="1001"/>
      <c r="Z61" s="963"/>
      <c r="AA61" s="964"/>
      <c r="AB61" s="965"/>
      <c r="AC61" s="1022" t="str" cm="1">
        <f t="array" ref="AC61">IFERROR(_xlfn.IFS($R61="No", U61*$P61/1000,$R61="Yes", Z61*$P61/1000, $R61="", ""),"")</f>
        <v/>
      </c>
      <c r="AD61" s="1023" t="str" cm="1">
        <f t="array" ref="AD61">IFERROR(_xlfn.IFS($R61="No", V61*$P61/1000,$R61="Yes", AA61*$P61/1000, $R61="", ""),"")</f>
        <v/>
      </c>
      <c r="AE61" s="1023" t="str" cm="1">
        <f t="array" ref="AE61">IFERROR(_xlfn.IFS($R61="No", W61*$P61/1000,$R61="Yes", AB61*$P61/1000, $R61="", ""),"")</f>
        <v/>
      </c>
      <c r="AF61" s="957" t="str">
        <f>IFERROR($AC61
+IFERROR(HLOOKUP(Introduction!$H$29,'GWP Values'!$D$3:$G$46,MATCH("CH4",'GWP Values'!$C$3:$C$41,0),FALSE)*$AD61,0)
+IFERROR(HLOOKUP(Introduction!$H$29,'GWP Values'!$D$3:$G$46,MATCH("N2O",'GWP Values'!$C$3:$C$41,0),FALSE)*$AE61,0),"")</f>
        <v/>
      </c>
    </row>
    <row r="62" spans="1:32" ht="24" customHeight="1" x14ac:dyDescent="0.25">
      <c r="A62" s="441"/>
      <c r="B62" s="458" t="str">
        <f t="shared" si="0"/>
        <v/>
      </c>
      <c r="C62" s="650" t="str">
        <f>IFERROR(IF($O62="","",
IF(MATCH(O62,Tables!$CC$8:$CC$15,0)&gt;0, "MWh / "&amp;$O62&amp;" | Energy",
"MWh / "&amp;$O62&amp;" | "&amp; $M62)), "MWh / "&amp;$O62&amp;" | "&amp; $M62)</f>
        <v/>
      </c>
      <c r="D62" s="916" t="str">
        <f>IFERROR(VLOOKUP($M62,Tables!$BT$7:$BU$34,2,FALSE),"")</f>
        <v/>
      </c>
      <c r="E62" s="1010"/>
      <c r="F62" s="1011"/>
      <c r="G62" s="940" t="str">
        <f>IFERROR(VLOOKUP(H62,'Category Index'!$K$10:$L$258,2,FALSE),"")</f>
        <v/>
      </c>
      <c r="H62" s="1008"/>
      <c r="I62" s="3"/>
      <c r="J62" s="1006"/>
      <c r="K62" s="994" t="str">
        <f t="shared" si="1"/>
        <v/>
      </c>
      <c r="L62" s="1004"/>
      <c r="M62" s="974"/>
      <c r="N62" s="975"/>
      <c r="O62" s="976"/>
      <c r="P62" s="1027" t="str">
        <f>IFERROR(IF(N62="","",N62*(VLOOKUP(C62, 'Unit Conversion Table'!$E$3:$F$132, 2, FALSE))),"")</f>
        <v/>
      </c>
      <c r="Q62" s="3"/>
      <c r="R62" s="971" t="s">
        <v>826</v>
      </c>
      <c r="S62" s="996" t="str" cm="1">
        <f t="array" ref="S62">_xlfn.IFS(R62="No",(IFERROR(VLOOKUP($J62&amp;" | "&amp;$T62,'Emissions Factors'!$C$3:$N$1705,MATCH(S$12,'Emissions Factors'!$C$3:$N$3,0),FALSE),"")),R62="Yes", "Company Specific", R62="", "")</f>
        <v/>
      </c>
      <c r="T62" s="997" cm="1">
        <f t="array" ref="T62">_xlfn.IFS(R62="No",(VLOOKUP($B62, 'Emissions Factors'!$C$3:$O$717, 4,FALSE)),R62="Yes", "", R62="", "")</f>
        <v>0</v>
      </c>
      <c r="U62" s="947" t="str">
        <f>IFERROR(VLOOKUP($J62&amp;" | "&amp;$T62,'Emissions Factors'!$C$3:$N$3811,5,FALSE),"")</f>
        <v/>
      </c>
      <c r="V62" s="948" t="str">
        <f>IFERROR(VLOOKUP($J62&amp;" | "&amp;$T62,'Emissions Factors'!$C$3:$N$3811,6,FALSE),"")</f>
        <v/>
      </c>
      <c r="W62" s="949" t="str">
        <f>IFERROR(VLOOKUP($J62&amp;" | "&amp;$T62,'Emissions Factors'!$C$3:$N$3811,7,FALSE),"")</f>
        <v/>
      </c>
      <c r="X62" s="1000"/>
      <c r="Y62" s="1001"/>
      <c r="Z62" s="963"/>
      <c r="AA62" s="964"/>
      <c r="AB62" s="965"/>
      <c r="AC62" s="1022" t="str" cm="1">
        <f t="array" ref="AC62">IFERROR(_xlfn.IFS($R62="No", U62*$P62/1000,$R62="Yes", Z62*$P62/1000, $R62="", ""),"")</f>
        <v/>
      </c>
      <c r="AD62" s="1023" t="str" cm="1">
        <f t="array" ref="AD62">IFERROR(_xlfn.IFS($R62="No", V62*$P62/1000,$R62="Yes", AA62*$P62/1000, $R62="", ""),"")</f>
        <v/>
      </c>
      <c r="AE62" s="1023" t="str" cm="1">
        <f t="array" ref="AE62">IFERROR(_xlfn.IFS($R62="No", W62*$P62/1000,$R62="Yes", AB62*$P62/1000, $R62="", ""),"")</f>
        <v/>
      </c>
      <c r="AF62" s="957" t="str">
        <f>IFERROR($AC62
+IFERROR(HLOOKUP(Introduction!$H$29,'GWP Values'!$D$3:$G$46,MATCH("CH4",'GWP Values'!$C$3:$C$41,0),FALSE)*$AD62,0)
+IFERROR(HLOOKUP(Introduction!$H$29,'GWP Values'!$D$3:$G$46,MATCH("N2O",'GWP Values'!$C$3:$C$41,0),FALSE)*$AE62,0),"")</f>
        <v/>
      </c>
    </row>
    <row r="63" spans="1:32" ht="24" customHeight="1" x14ac:dyDescent="0.25">
      <c r="A63" s="441"/>
      <c r="B63" s="458" t="str">
        <f t="shared" si="0"/>
        <v/>
      </c>
      <c r="C63" s="650" t="str">
        <f>IFERROR(IF($O63="","",
IF(MATCH(O63,Tables!$CC$8:$CC$15,0)&gt;0, "MWh / "&amp;$O63&amp;" | Energy",
"MWh / "&amp;$O63&amp;" | "&amp; $M63)), "MWh / "&amp;$O63&amp;" | "&amp; $M63)</f>
        <v/>
      </c>
      <c r="D63" s="916" t="str">
        <f>IFERROR(VLOOKUP($M63,Tables!$BT$7:$BU$34,2,FALSE),"")</f>
        <v/>
      </c>
      <c r="E63" s="1010"/>
      <c r="F63" s="1011"/>
      <c r="G63" s="940" t="str">
        <f>IFERROR(VLOOKUP(H63,'Category Index'!$K$10:$L$258,2,FALSE),"")</f>
        <v/>
      </c>
      <c r="H63" s="1008"/>
      <c r="I63" s="3"/>
      <c r="J63" s="1006"/>
      <c r="K63" s="994" t="str">
        <f t="shared" si="1"/>
        <v/>
      </c>
      <c r="L63" s="1004"/>
      <c r="M63" s="974"/>
      <c r="N63" s="975"/>
      <c r="O63" s="976"/>
      <c r="P63" s="1027" t="str">
        <f>IFERROR(IF(N63="","",N63*(VLOOKUP(C63, 'Unit Conversion Table'!$E$3:$F$132, 2, FALSE))),"")</f>
        <v/>
      </c>
      <c r="Q63" s="3"/>
      <c r="R63" s="971" t="s">
        <v>826</v>
      </c>
      <c r="S63" s="996" t="str" cm="1">
        <f t="array" ref="S63">_xlfn.IFS(R63="No",(IFERROR(VLOOKUP($J63&amp;" | "&amp;$T63,'Emissions Factors'!$C$3:$N$1705,MATCH(S$12,'Emissions Factors'!$C$3:$N$3,0),FALSE),"")),R63="Yes", "Company Specific", R63="", "")</f>
        <v/>
      </c>
      <c r="T63" s="997" cm="1">
        <f t="array" ref="T63">_xlfn.IFS(R63="No",(VLOOKUP($B63, 'Emissions Factors'!$C$3:$O$717, 4,FALSE)),R63="Yes", "", R63="", "")</f>
        <v>0</v>
      </c>
      <c r="U63" s="947" t="str">
        <f>IFERROR(VLOOKUP($J63&amp;" | "&amp;$T63,'Emissions Factors'!$C$3:$N$3811,5,FALSE),"")</f>
        <v/>
      </c>
      <c r="V63" s="948" t="str">
        <f>IFERROR(VLOOKUP($J63&amp;" | "&amp;$T63,'Emissions Factors'!$C$3:$N$3811,6,FALSE),"")</f>
        <v/>
      </c>
      <c r="W63" s="949" t="str">
        <f>IFERROR(VLOOKUP($J63&amp;" | "&amp;$T63,'Emissions Factors'!$C$3:$N$3811,7,FALSE),"")</f>
        <v/>
      </c>
      <c r="X63" s="1000"/>
      <c r="Y63" s="1001"/>
      <c r="Z63" s="963"/>
      <c r="AA63" s="964"/>
      <c r="AB63" s="965"/>
      <c r="AC63" s="1022" t="str" cm="1">
        <f t="array" ref="AC63">IFERROR(_xlfn.IFS($R63="No", U63*$P63/1000,$R63="Yes", Z63*$P63/1000, $R63="", ""),"")</f>
        <v/>
      </c>
      <c r="AD63" s="1023" t="str" cm="1">
        <f t="array" ref="AD63">IFERROR(_xlfn.IFS($R63="No", V63*$P63/1000,$R63="Yes", AA63*$P63/1000, $R63="", ""),"")</f>
        <v/>
      </c>
      <c r="AE63" s="1023" t="str" cm="1">
        <f t="array" ref="AE63">IFERROR(_xlfn.IFS($R63="No", W63*$P63/1000,$R63="Yes", AB63*$P63/1000, $R63="", ""),"")</f>
        <v/>
      </c>
      <c r="AF63" s="957" t="str">
        <f>IFERROR($AC63
+IFERROR(HLOOKUP(Introduction!$H$29,'GWP Values'!$D$3:$G$46,MATCH("CH4",'GWP Values'!$C$3:$C$41,0),FALSE)*$AD63,0)
+IFERROR(HLOOKUP(Introduction!$H$29,'GWP Values'!$D$3:$G$46,MATCH("N2O",'GWP Values'!$C$3:$C$41,0),FALSE)*$AE63,0),"")</f>
        <v/>
      </c>
    </row>
    <row r="64" spans="1:32" ht="24" customHeight="1" x14ac:dyDescent="0.25">
      <c r="A64" s="441"/>
      <c r="B64" s="458" t="str">
        <f t="shared" si="0"/>
        <v/>
      </c>
      <c r="C64" s="650" t="str">
        <f>IFERROR(IF($O64="","",
IF(MATCH(O64,Tables!$CC$8:$CC$15,0)&gt;0, "MWh / "&amp;$O64&amp;" | Energy",
"MWh / "&amp;$O64&amp;" | "&amp; $M64)), "MWh / "&amp;$O64&amp;" | "&amp; $M64)</f>
        <v/>
      </c>
      <c r="D64" s="916" t="str">
        <f>IFERROR(VLOOKUP($M64,Tables!$BT$7:$BU$34,2,FALSE),"")</f>
        <v/>
      </c>
      <c r="E64" s="1010"/>
      <c r="F64" s="1011"/>
      <c r="G64" s="940" t="str">
        <f>IFERROR(VLOOKUP(H64,'Category Index'!$K$10:$L$258,2,FALSE),"")</f>
        <v/>
      </c>
      <c r="H64" s="1008"/>
      <c r="I64" s="3"/>
      <c r="J64" s="1006"/>
      <c r="K64" s="994" t="str">
        <f t="shared" si="1"/>
        <v/>
      </c>
      <c r="L64" s="1004"/>
      <c r="M64" s="974"/>
      <c r="N64" s="975"/>
      <c r="O64" s="976"/>
      <c r="P64" s="1027" t="str">
        <f>IFERROR(IF(N64="","",N64*(VLOOKUP(C64, 'Unit Conversion Table'!$E$3:$F$132, 2, FALSE))),"")</f>
        <v/>
      </c>
      <c r="Q64" s="3"/>
      <c r="R64" s="971" t="s">
        <v>826</v>
      </c>
      <c r="S64" s="996" t="str" cm="1">
        <f t="array" ref="S64">_xlfn.IFS(R64="No",(IFERROR(VLOOKUP($J64&amp;" | "&amp;$T64,'Emissions Factors'!$C$3:$N$1705,MATCH(S$12,'Emissions Factors'!$C$3:$N$3,0),FALSE),"")),R64="Yes", "Company Specific", R64="", "")</f>
        <v/>
      </c>
      <c r="T64" s="997" cm="1">
        <f t="array" ref="T64">_xlfn.IFS(R64="No",(VLOOKUP($B64, 'Emissions Factors'!$C$3:$O$717, 4,FALSE)),R64="Yes", "", R64="", "")</f>
        <v>0</v>
      </c>
      <c r="U64" s="947" t="str">
        <f>IFERROR(VLOOKUP($J64&amp;" | "&amp;$T64,'Emissions Factors'!$C$3:$N$3811,5,FALSE),"")</f>
        <v/>
      </c>
      <c r="V64" s="948" t="str">
        <f>IFERROR(VLOOKUP($J64&amp;" | "&amp;$T64,'Emissions Factors'!$C$3:$N$3811,6,FALSE),"")</f>
        <v/>
      </c>
      <c r="W64" s="949" t="str">
        <f>IFERROR(VLOOKUP($J64&amp;" | "&amp;$T64,'Emissions Factors'!$C$3:$N$3811,7,FALSE),"")</f>
        <v/>
      </c>
      <c r="X64" s="1000"/>
      <c r="Y64" s="1001"/>
      <c r="Z64" s="963"/>
      <c r="AA64" s="964"/>
      <c r="AB64" s="965"/>
      <c r="AC64" s="1022" t="str" cm="1">
        <f t="array" ref="AC64">IFERROR(_xlfn.IFS($R64="No", U64*$P64/1000,$R64="Yes", Z64*$P64/1000, $R64="", ""),"")</f>
        <v/>
      </c>
      <c r="AD64" s="1023" t="str" cm="1">
        <f t="array" ref="AD64">IFERROR(_xlfn.IFS($R64="No", V64*$P64/1000,$R64="Yes", AA64*$P64/1000, $R64="", ""),"")</f>
        <v/>
      </c>
      <c r="AE64" s="1023" t="str" cm="1">
        <f t="array" ref="AE64">IFERROR(_xlfn.IFS($R64="No", W64*$P64/1000,$R64="Yes", AB64*$P64/1000, $R64="", ""),"")</f>
        <v/>
      </c>
      <c r="AF64" s="957" t="str">
        <f>IFERROR($AC64
+IFERROR(HLOOKUP(Introduction!$H$29,'GWP Values'!$D$3:$G$46,MATCH("CH4",'GWP Values'!$C$3:$C$41,0),FALSE)*$AD64,0)
+IFERROR(HLOOKUP(Introduction!$H$29,'GWP Values'!$D$3:$G$46,MATCH("N2O",'GWP Values'!$C$3:$C$41,0),FALSE)*$AE64,0),"")</f>
        <v/>
      </c>
    </row>
    <row r="65" spans="1:32" ht="24" customHeight="1" x14ac:dyDescent="0.25">
      <c r="A65" s="441"/>
      <c r="B65" s="458" t="str">
        <f t="shared" si="0"/>
        <v/>
      </c>
      <c r="C65" s="650" t="str">
        <f>IFERROR(IF($O65="","",
IF(MATCH(O65,Tables!$CC$8:$CC$15,0)&gt;0, "MWh / "&amp;$O65&amp;" | Energy",
"MWh / "&amp;$O65&amp;" | "&amp; $M65)), "MWh / "&amp;$O65&amp;" | "&amp; $M65)</f>
        <v/>
      </c>
      <c r="D65" s="916" t="str">
        <f>IFERROR(VLOOKUP($M65,Tables!$BT$7:$BU$34,2,FALSE),"")</f>
        <v/>
      </c>
      <c r="E65" s="1010"/>
      <c r="F65" s="1011"/>
      <c r="G65" s="940" t="str">
        <f>IFERROR(VLOOKUP(H65,'Category Index'!$K$10:$L$258,2,FALSE),"")</f>
        <v/>
      </c>
      <c r="H65" s="1008"/>
      <c r="I65" s="3"/>
      <c r="J65" s="1006"/>
      <c r="K65" s="994" t="str">
        <f t="shared" si="1"/>
        <v/>
      </c>
      <c r="L65" s="1004"/>
      <c r="M65" s="974"/>
      <c r="N65" s="975"/>
      <c r="O65" s="976"/>
      <c r="P65" s="1027" t="str">
        <f>IFERROR(IF(N65="","",N65*(VLOOKUP(C65, 'Unit Conversion Table'!$E$3:$F$132, 2, FALSE))),"")</f>
        <v/>
      </c>
      <c r="Q65" s="3"/>
      <c r="R65" s="971" t="s">
        <v>826</v>
      </c>
      <c r="S65" s="996" t="str" cm="1">
        <f t="array" ref="S65">_xlfn.IFS(R65="No",(IFERROR(VLOOKUP($J65&amp;" | "&amp;$T65,'Emissions Factors'!$C$3:$N$1705,MATCH(S$12,'Emissions Factors'!$C$3:$N$3,0),FALSE),"")),R65="Yes", "Company Specific", R65="", "")</f>
        <v/>
      </c>
      <c r="T65" s="997" cm="1">
        <f t="array" ref="T65">_xlfn.IFS(R65="No",(VLOOKUP($B65, 'Emissions Factors'!$C$3:$O$717, 4,FALSE)),R65="Yes", "", R65="", "")</f>
        <v>0</v>
      </c>
      <c r="U65" s="947" t="str">
        <f>IFERROR(VLOOKUP($J65&amp;" | "&amp;$T65,'Emissions Factors'!$C$3:$N$3811,5,FALSE),"")</f>
        <v/>
      </c>
      <c r="V65" s="948" t="str">
        <f>IFERROR(VLOOKUP($J65&amp;" | "&amp;$T65,'Emissions Factors'!$C$3:$N$3811,6,FALSE),"")</f>
        <v/>
      </c>
      <c r="W65" s="949" t="str">
        <f>IFERROR(VLOOKUP($J65&amp;" | "&amp;$T65,'Emissions Factors'!$C$3:$N$3811,7,FALSE),"")</f>
        <v/>
      </c>
      <c r="X65" s="1000"/>
      <c r="Y65" s="1001"/>
      <c r="Z65" s="963"/>
      <c r="AA65" s="964"/>
      <c r="AB65" s="965"/>
      <c r="AC65" s="1022" t="str" cm="1">
        <f t="array" ref="AC65">IFERROR(_xlfn.IFS($R65="No", U65*$P65/1000,$R65="Yes", Z65*$P65/1000, $R65="", ""),"")</f>
        <v/>
      </c>
      <c r="AD65" s="1023" t="str" cm="1">
        <f t="array" ref="AD65">IFERROR(_xlfn.IFS($R65="No", V65*$P65/1000,$R65="Yes", AA65*$P65/1000, $R65="", ""),"")</f>
        <v/>
      </c>
      <c r="AE65" s="1023" t="str" cm="1">
        <f t="array" ref="AE65">IFERROR(_xlfn.IFS($R65="No", W65*$P65/1000,$R65="Yes", AB65*$P65/1000, $R65="", ""),"")</f>
        <v/>
      </c>
      <c r="AF65" s="957" t="str">
        <f>IFERROR($AC65
+IFERROR(HLOOKUP(Introduction!$H$29,'GWP Values'!$D$3:$G$46,MATCH("CH4",'GWP Values'!$C$3:$C$41,0),FALSE)*$AD65,0)
+IFERROR(HLOOKUP(Introduction!$H$29,'GWP Values'!$D$3:$G$46,MATCH("N2O",'GWP Values'!$C$3:$C$41,0),FALSE)*$AE65,0),"")</f>
        <v/>
      </c>
    </row>
    <row r="66" spans="1:32" ht="24" customHeight="1" x14ac:dyDescent="0.25">
      <c r="A66" s="441"/>
      <c r="B66" s="458" t="str">
        <f t="shared" si="0"/>
        <v/>
      </c>
      <c r="C66" s="650" t="str">
        <f>IFERROR(IF($O66="","",
IF(MATCH(O66,Tables!$CC$8:$CC$15,0)&gt;0, "MWh / "&amp;$O66&amp;" | Energy",
"MWh / "&amp;$O66&amp;" | "&amp; $M66)), "MWh / "&amp;$O66&amp;" | "&amp; $M66)</f>
        <v/>
      </c>
      <c r="D66" s="916" t="str">
        <f>IFERROR(VLOOKUP($M66,Tables!$BT$7:$BU$34,2,FALSE),"")</f>
        <v/>
      </c>
      <c r="E66" s="1010"/>
      <c r="F66" s="1011"/>
      <c r="G66" s="940" t="str">
        <f>IFERROR(VLOOKUP(H66,'Category Index'!$K$10:$L$258,2,FALSE),"")</f>
        <v/>
      </c>
      <c r="H66" s="1008"/>
      <c r="I66" s="3"/>
      <c r="J66" s="1006"/>
      <c r="K66" s="994" t="str">
        <f t="shared" si="1"/>
        <v/>
      </c>
      <c r="L66" s="1004"/>
      <c r="M66" s="974"/>
      <c r="N66" s="975"/>
      <c r="O66" s="976"/>
      <c r="P66" s="1027" t="str">
        <f>IFERROR(IF(N66="","",N66*(VLOOKUP(C66, 'Unit Conversion Table'!$E$3:$F$132, 2, FALSE))),"")</f>
        <v/>
      </c>
      <c r="Q66" s="3"/>
      <c r="R66" s="971" t="s">
        <v>826</v>
      </c>
      <c r="S66" s="996" t="str" cm="1">
        <f t="array" ref="S66">_xlfn.IFS(R66="No",(IFERROR(VLOOKUP($J66&amp;" | "&amp;$T66,'Emissions Factors'!$C$3:$N$1705,MATCH(S$12,'Emissions Factors'!$C$3:$N$3,0),FALSE),"")),R66="Yes", "Company Specific", R66="", "")</f>
        <v/>
      </c>
      <c r="T66" s="997" cm="1">
        <f t="array" ref="T66">_xlfn.IFS(R66="No",(VLOOKUP($B66, 'Emissions Factors'!$C$3:$O$717, 4,FALSE)),R66="Yes", "", R66="", "")</f>
        <v>0</v>
      </c>
      <c r="U66" s="947" t="str">
        <f>IFERROR(VLOOKUP($J66&amp;" | "&amp;$T66,'Emissions Factors'!$C$3:$N$3811,5,FALSE),"")</f>
        <v/>
      </c>
      <c r="V66" s="948" t="str">
        <f>IFERROR(VLOOKUP($J66&amp;" | "&amp;$T66,'Emissions Factors'!$C$3:$N$3811,6,FALSE),"")</f>
        <v/>
      </c>
      <c r="W66" s="949" t="str">
        <f>IFERROR(VLOOKUP($J66&amp;" | "&amp;$T66,'Emissions Factors'!$C$3:$N$3811,7,FALSE),"")</f>
        <v/>
      </c>
      <c r="X66" s="1000"/>
      <c r="Y66" s="1001"/>
      <c r="Z66" s="963"/>
      <c r="AA66" s="964"/>
      <c r="AB66" s="965"/>
      <c r="AC66" s="1022" t="str" cm="1">
        <f t="array" ref="AC66">IFERROR(_xlfn.IFS($R66="No", U66*$P66/1000,$R66="Yes", Z66*$P66/1000, $R66="", ""),"")</f>
        <v/>
      </c>
      <c r="AD66" s="1023" t="str" cm="1">
        <f t="array" ref="AD66">IFERROR(_xlfn.IFS($R66="No", V66*$P66/1000,$R66="Yes", AA66*$P66/1000, $R66="", ""),"")</f>
        <v/>
      </c>
      <c r="AE66" s="1023" t="str" cm="1">
        <f t="array" ref="AE66">IFERROR(_xlfn.IFS($R66="No", W66*$P66/1000,$R66="Yes", AB66*$P66/1000, $R66="", ""),"")</f>
        <v/>
      </c>
      <c r="AF66" s="957" t="str">
        <f>IFERROR($AC66
+IFERROR(HLOOKUP(Introduction!$H$29,'GWP Values'!$D$3:$G$46,MATCH("CH4",'GWP Values'!$C$3:$C$41,0),FALSE)*$AD66,0)
+IFERROR(HLOOKUP(Introduction!$H$29,'GWP Values'!$D$3:$G$46,MATCH("N2O",'GWP Values'!$C$3:$C$41,0),FALSE)*$AE66,0),"")</f>
        <v/>
      </c>
    </row>
    <row r="67" spans="1:32" ht="24" customHeight="1" x14ac:dyDescent="0.25">
      <c r="A67" s="441"/>
      <c r="B67" s="458" t="str">
        <f t="shared" si="0"/>
        <v/>
      </c>
      <c r="C67" s="650" t="str">
        <f>IFERROR(IF($O67="","",
IF(MATCH(O67,Tables!$CC$8:$CC$15,0)&gt;0, "MWh / "&amp;$O67&amp;" | Energy",
"MWh / "&amp;$O67&amp;" | "&amp; $M67)), "MWh / "&amp;$O67&amp;" | "&amp; $M67)</f>
        <v/>
      </c>
      <c r="D67" s="916" t="str">
        <f>IFERROR(VLOOKUP($M67,Tables!$BT$7:$BU$34,2,FALSE),"")</f>
        <v/>
      </c>
      <c r="E67" s="1010"/>
      <c r="F67" s="1011"/>
      <c r="G67" s="940" t="str">
        <f>IFERROR(VLOOKUP(H67,'Category Index'!$K$10:$L$258,2,FALSE),"")</f>
        <v/>
      </c>
      <c r="H67" s="1008"/>
      <c r="I67" s="3"/>
      <c r="J67" s="1006"/>
      <c r="K67" s="994" t="str">
        <f t="shared" si="1"/>
        <v/>
      </c>
      <c r="L67" s="1004"/>
      <c r="M67" s="974"/>
      <c r="N67" s="975"/>
      <c r="O67" s="976"/>
      <c r="P67" s="1027" t="str">
        <f>IFERROR(IF(N67="","",N67*(VLOOKUP(C67, 'Unit Conversion Table'!$E$3:$F$132, 2, FALSE))),"")</f>
        <v/>
      </c>
      <c r="Q67" s="3"/>
      <c r="R67" s="971" t="s">
        <v>826</v>
      </c>
      <c r="S67" s="996" t="str" cm="1">
        <f t="array" ref="S67">_xlfn.IFS(R67="No",(IFERROR(VLOOKUP($J67&amp;" | "&amp;$T67,'Emissions Factors'!$C$3:$N$1705,MATCH(S$12,'Emissions Factors'!$C$3:$N$3,0),FALSE),"")),R67="Yes", "Company Specific", R67="", "")</f>
        <v/>
      </c>
      <c r="T67" s="997" cm="1">
        <f t="array" ref="T67">_xlfn.IFS(R67="No",(VLOOKUP($B67, 'Emissions Factors'!$C$3:$O$717, 4,FALSE)),R67="Yes", "", R67="", "")</f>
        <v>0</v>
      </c>
      <c r="U67" s="947" t="str">
        <f>IFERROR(VLOOKUP($J67&amp;" | "&amp;$T67,'Emissions Factors'!$C$3:$N$3811,5,FALSE),"")</f>
        <v/>
      </c>
      <c r="V67" s="948" t="str">
        <f>IFERROR(VLOOKUP($J67&amp;" | "&amp;$T67,'Emissions Factors'!$C$3:$N$3811,6,FALSE),"")</f>
        <v/>
      </c>
      <c r="W67" s="949" t="str">
        <f>IFERROR(VLOOKUP($J67&amp;" | "&amp;$T67,'Emissions Factors'!$C$3:$N$3811,7,FALSE),"")</f>
        <v/>
      </c>
      <c r="X67" s="1000"/>
      <c r="Y67" s="1001"/>
      <c r="Z67" s="963"/>
      <c r="AA67" s="964"/>
      <c r="AB67" s="965"/>
      <c r="AC67" s="1022" t="str" cm="1">
        <f t="array" ref="AC67">IFERROR(_xlfn.IFS($R67="No", U67*$P67/1000,$R67="Yes", Z67*$P67/1000, $R67="", ""),"")</f>
        <v/>
      </c>
      <c r="AD67" s="1023" t="str" cm="1">
        <f t="array" ref="AD67">IFERROR(_xlfn.IFS($R67="No", V67*$P67/1000,$R67="Yes", AA67*$P67/1000, $R67="", ""),"")</f>
        <v/>
      </c>
      <c r="AE67" s="1023" t="str" cm="1">
        <f t="array" ref="AE67">IFERROR(_xlfn.IFS($R67="No", W67*$P67/1000,$R67="Yes", AB67*$P67/1000, $R67="", ""),"")</f>
        <v/>
      </c>
      <c r="AF67" s="957" t="str">
        <f>IFERROR($AC67
+IFERROR(HLOOKUP(Introduction!$H$29,'GWP Values'!$D$3:$G$46,MATCH("CH4",'GWP Values'!$C$3:$C$41,0),FALSE)*$AD67,0)
+IFERROR(HLOOKUP(Introduction!$H$29,'GWP Values'!$D$3:$G$46,MATCH("N2O",'GWP Values'!$C$3:$C$41,0),FALSE)*$AE67,0),"")</f>
        <v/>
      </c>
    </row>
    <row r="68" spans="1:32" ht="24" customHeight="1" x14ac:dyDescent="0.25">
      <c r="A68" s="441"/>
      <c r="B68" s="458" t="str">
        <f t="shared" si="0"/>
        <v/>
      </c>
      <c r="C68" s="650" t="str">
        <f>IFERROR(IF($O68="","",
IF(MATCH(O68,Tables!$CC$8:$CC$15,0)&gt;0, "MWh / "&amp;$O68&amp;" | Energy",
"MWh / "&amp;$O68&amp;" | "&amp; $M68)), "MWh / "&amp;$O68&amp;" | "&amp; $M68)</f>
        <v/>
      </c>
      <c r="D68" s="916" t="str">
        <f>IFERROR(VLOOKUP($M68,Tables!$BT$7:$BU$34,2,FALSE),"")</f>
        <v/>
      </c>
      <c r="E68" s="1010"/>
      <c r="F68" s="1011"/>
      <c r="G68" s="940" t="str">
        <f>IFERROR(VLOOKUP(H68,'Category Index'!$K$10:$L$258,2,FALSE),"")</f>
        <v/>
      </c>
      <c r="H68" s="1008"/>
      <c r="I68" s="3"/>
      <c r="J68" s="1006"/>
      <c r="K68" s="994" t="str">
        <f t="shared" si="1"/>
        <v/>
      </c>
      <c r="L68" s="1004"/>
      <c r="M68" s="974"/>
      <c r="N68" s="975"/>
      <c r="O68" s="976"/>
      <c r="P68" s="1027" t="str">
        <f>IFERROR(IF(N68="","",N68*(VLOOKUP(C68, 'Unit Conversion Table'!$E$3:$F$132, 2, FALSE))),"")</f>
        <v/>
      </c>
      <c r="Q68" s="3"/>
      <c r="R68" s="971" t="s">
        <v>826</v>
      </c>
      <c r="S68" s="996" t="str" cm="1">
        <f t="array" ref="S68">_xlfn.IFS(R68="No",(IFERROR(VLOOKUP($J68&amp;" | "&amp;$T68,'Emissions Factors'!$C$3:$N$1705,MATCH(S$12,'Emissions Factors'!$C$3:$N$3,0),FALSE),"")),R68="Yes", "Company Specific", R68="", "")</f>
        <v/>
      </c>
      <c r="T68" s="997" cm="1">
        <f t="array" ref="T68">_xlfn.IFS(R68="No",(VLOOKUP($B68, 'Emissions Factors'!$C$3:$O$717, 4,FALSE)),R68="Yes", "", R68="", "")</f>
        <v>0</v>
      </c>
      <c r="U68" s="947" t="str">
        <f>IFERROR(VLOOKUP($J68&amp;" | "&amp;$T68,'Emissions Factors'!$C$3:$N$3811,5,FALSE),"")</f>
        <v/>
      </c>
      <c r="V68" s="948" t="str">
        <f>IFERROR(VLOOKUP($J68&amp;" | "&amp;$T68,'Emissions Factors'!$C$3:$N$3811,6,FALSE),"")</f>
        <v/>
      </c>
      <c r="W68" s="949" t="str">
        <f>IFERROR(VLOOKUP($J68&amp;" | "&amp;$T68,'Emissions Factors'!$C$3:$N$3811,7,FALSE),"")</f>
        <v/>
      </c>
      <c r="X68" s="1000"/>
      <c r="Y68" s="1001"/>
      <c r="Z68" s="963"/>
      <c r="AA68" s="964"/>
      <c r="AB68" s="965"/>
      <c r="AC68" s="1022" t="str" cm="1">
        <f t="array" ref="AC68">IFERROR(_xlfn.IFS($R68="No", U68*$P68/1000,$R68="Yes", Z68*$P68/1000, $R68="", ""),"")</f>
        <v/>
      </c>
      <c r="AD68" s="1023" t="str" cm="1">
        <f t="array" ref="AD68">IFERROR(_xlfn.IFS($R68="No", V68*$P68/1000,$R68="Yes", AA68*$P68/1000, $R68="", ""),"")</f>
        <v/>
      </c>
      <c r="AE68" s="1023" t="str" cm="1">
        <f t="array" ref="AE68">IFERROR(_xlfn.IFS($R68="No", W68*$P68/1000,$R68="Yes", AB68*$P68/1000, $R68="", ""),"")</f>
        <v/>
      </c>
      <c r="AF68" s="957" t="str">
        <f>IFERROR($AC68
+IFERROR(HLOOKUP(Introduction!$H$29,'GWP Values'!$D$3:$G$46,MATCH("CH4",'GWP Values'!$C$3:$C$41,0),FALSE)*$AD68,0)
+IFERROR(HLOOKUP(Introduction!$H$29,'GWP Values'!$D$3:$G$46,MATCH("N2O",'GWP Values'!$C$3:$C$41,0),FALSE)*$AE68,0),"")</f>
        <v/>
      </c>
    </row>
    <row r="69" spans="1:32" ht="24" customHeight="1" x14ac:dyDescent="0.25">
      <c r="A69" s="441"/>
      <c r="B69" s="458" t="str">
        <f t="shared" si="0"/>
        <v/>
      </c>
      <c r="C69" s="650" t="str">
        <f>IFERROR(IF($O69="","",
IF(MATCH(O69,Tables!$CC$8:$CC$15,0)&gt;0, "MWh / "&amp;$O69&amp;" | Energy",
"MWh / "&amp;$O69&amp;" | "&amp; $M69)), "MWh / "&amp;$O69&amp;" | "&amp; $M69)</f>
        <v/>
      </c>
      <c r="D69" s="916" t="str">
        <f>IFERROR(VLOOKUP($M69,Tables!$BT$7:$BU$34,2,FALSE),"")</f>
        <v/>
      </c>
      <c r="E69" s="1010"/>
      <c r="F69" s="1011"/>
      <c r="G69" s="940" t="str">
        <f>IFERROR(VLOOKUP(H69,'Category Index'!$K$10:$L$258,2,FALSE),"")</f>
        <v/>
      </c>
      <c r="H69" s="1008"/>
      <c r="I69" s="3"/>
      <c r="J69" s="1006"/>
      <c r="K69" s="994" t="str">
        <f t="shared" si="1"/>
        <v/>
      </c>
      <c r="L69" s="1004"/>
      <c r="M69" s="974"/>
      <c r="N69" s="975"/>
      <c r="O69" s="976"/>
      <c r="P69" s="1027" t="str">
        <f>IFERROR(IF(N69="","",N69*(VLOOKUP(C69, 'Unit Conversion Table'!$E$3:$F$132, 2, FALSE))),"")</f>
        <v/>
      </c>
      <c r="Q69" s="3"/>
      <c r="R69" s="971" t="s">
        <v>826</v>
      </c>
      <c r="S69" s="996" t="str" cm="1">
        <f t="array" ref="S69">_xlfn.IFS(R69="No",(IFERROR(VLOOKUP($J69&amp;" | "&amp;$T69,'Emissions Factors'!$C$3:$N$1705,MATCH(S$12,'Emissions Factors'!$C$3:$N$3,0),FALSE),"")),R69="Yes", "Company Specific", R69="", "")</f>
        <v/>
      </c>
      <c r="T69" s="997" cm="1">
        <f t="array" ref="T69">_xlfn.IFS(R69="No",(VLOOKUP($B69, 'Emissions Factors'!$C$3:$O$717, 4,FALSE)),R69="Yes", "", R69="", "")</f>
        <v>0</v>
      </c>
      <c r="U69" s="947" t="str">
        <f>IFERROR(VLOOKUP($J69&amp;" | "&amp;$T69,'Emissions Factors'!$C$3:$N$3811,5,FALSE),"")</f>
        <v/>
      </c>
      <c r="V69" s="948" t="str">
        <f>IFERROR(VLOOKUP($J69&amp;" | "&amp;$T69,'Emissions Factors'!$C$3:$N$3811,6,FALSE),"")</f>
        <v/>
      </c>
      <c r="W69" s="949" t="str">
        <f>IFERROR(VLOOKUP($J69&amp;" | "&amp;$T69,'Emissions Factors'!$C$3:$N$3811,7,FALSE),"")</f>
        <v/>
      </c>
      <c r="X69" s="1000"/>
      <c r="Y69" s="1001"/>
      <c r="Z69" s="963"/>
      <c r="AA69" s="964"/>
      <c r="AB69" s="965"/>
      <c r="AC69" s="1022" t="str" cm="1">
        <f t="array" ref="AC69">IFERROR(_xlfn.IFS($R69="No", U69*$P69/1000,$R69="Yes", Z69*$P69/1000, $R69="", ""),"")</f>
        <v/>
      </c>
      <c r="AD69" s="1023" t="str" cm="1">
        <f t="array" ref="AD69">IFERROR(_xlfn.IFS($R69="No", V69*$P69/1000,$R69="Yes", AA69*$P69/1000, $R69="", ""),"")</f>
        <v/>
      </c>
      <c r="AE69" s="1023" t="str" cm="1">
        <f t="array" ref="AE69">IFERROR(_xlfn.IFS($R69="No", W69*$P69/1000,$R69="Yes", AB69*$P69/1000, $R69="", ""),"")</f>
        <v/>
      </c>
      <c r="AF69" s="957" t="str">
        <f>IFERROR($AC69
+IFERROR(HLOOKUP(Introduction!$H$29,'GWP Values'!$D$3:$G$46,MATCH("CH4",'GWP Values'!$C$3:$C$41,0),FALSE)*$AD69,0)
+IFERROR(HLOOKUP(Introduction!$H$29,'GWP Values'!$D$3:$G$46,MATCH("N2O",'GWP Values'!$C$3:$C$41,0),FALSE)*$AE69,0),"")</f>
        <v/>
      </c>
    </row>
    <row r="70" spans="1:32" ht="24" customHeight="1" x14ac:dyDescent="0.25">
      <c r="A70" s="441"/>
      <c r="B70" s="458" t="str">
        <f t="shared" si="0"/>
        <v/>
      </c>
      <c r="C70" s="650" t="str">
        <f>IFERROR(IF($O70="","",
IF(MATCH(O70,Tables!$CC$8:$CC$15,0)&gt;0, "MWh / "&amp;$O70&amp;" | Energy",
"MWh / "&amp;$O70&amp;" | "&amp; $M70)), "MWh / "&amp;$O70&amp;" | "&amp; $M70)</f>
        <v/>
      </c>
      <c r="D70" s="916" t="str">
        <f>IFERROR(VLOOKUP($M70,Tables!$BT$7:$BU$34,2,FALSE),"")</f>
        <v/>
      </c>
      <c r="E70" s="1010"/>
      <c r="F70" s="1011"/>
      <c r="G70" s="940" t="str">
        <f>IFERROR(VLOOKUP(H70,'Category Index'!$K$10:$L$258,2,FALSE),"")</f>
        <v/>
      </c>
      <c r="H70" s="1008"/>
      <c r="I70" s="3"/>
      <c r="J70" s="1006"/>
      <c r="K70" s="994" t="str">
        <f t="shared" si="1"/>
        <v/>
      </c>
      <c r="L70" s="1004"/>
      <c r="M70" s="974"/>
      <c r="N70" s="975"/>
      <c r="O70" s="976"/>
      <c r="P70" s="1027" t="str">
        <f>IFERROR(IF(N70="","",N70*(VLOOKUP(C70, 'Unit Conversion Table'!$E$3:$F$132, 2, FALSE))),"")</f>
        <v/>
      </c>
      <c r="Q70" s="3"/>
      <c r="R70" s="971" t="s">
        <v>826</v>
      </c>
      <c r="S70" s="996" t="str" cm="1">
        <f t="array" ref="S70">_xlfn.IFS(R70="No",(IFERROR(VLOOKUP($J70&amp;" | "&amp;$T70,'Emissions Factors'!$C$3:$N$1705,MATCH(S$12,'Emissions Factors'!$C$3:$N$3,0),FALSE),"")),R70="Yes", "Company Specific", R70="", "")</f>
        <v/>
      </c>
      <c r="T70" s="997" cm="1">
        <f t="array" ref="T70">_xlfn.IFS(R70="No",(VLOOKUP($B70, 'Emissions Factors'!$C$3:$O$717, 4,FALSE)),R70="Yes", "", R70="", "")</f>
        <v>0</v>
      </c>
      <c r="U70" s="947" t="str">
        <f>IFERROR(VLOOKUP($J70&amp;" | "&amp;$T70,'Emissions Factors'!$C$3:$N$3811,5,FALSE),"")</f>
        <v/>
      </c>
      <c r="V70" s="948" t="str">
        <f>IFERROR(VLOOKUP($J70&amp;" | "&amp;$T70,'Emissions Factors'!$C$3:$N$3811,6,FALSE),"")</f>
        <v/>
      </c>
      <c r="W70" s="949" t="str">
        <f>IFERROR(VLOOKUP($J70&amp;" | "&amp;$T70,'Emissions Factors'!$C$3:$N$3811,7,FALSE),"")</f>
        <v/>
      </c>
      <c r="X70" s="1000"/>
      <c r="Y70" s="1001"/>
      <c r="Z70" s="963"/>
      <c r="AA70" s="964"/>
      <c r="AB70" s="965"/>
      <c r="AC70" s="1022" t="str" cm="1">
        <f t="array" ref="AC70">IFERROR(_xlfn.IFS($R70="No", U70*$P70/1000,$R70="Yes", Z70*$P70/1000, $R70="", ""),"")</f>
        <v/>
      </c>
      <c r="AD70" s="1023" t="str" cm="1">
        <f t="array" ref="AD70">IFERROR(_xlfn.IFS($R70="No", V70*$P70/1000,$R70="Yes", AA70*$P70/1000, $R70="", ""),"")</f>
        <v/>
      </c>
      <c r="AE70" s="1023" t="str" cm="1">
        <f t="array" ref="AE70">IFERROR(_xlfn.IFS($R70="No", W70*$P70/1000,$R70="Yes", AB70*$P70/1000, $R70="", ""),"")</f>
        <v/>
      </c>
      <c r="AF70" s="957" t="str">
        <f>IFERROR($AC70
+IFERROR(HLOOKUP(Introduction!$H$29,'GWP Values'!$D$3:$G$46,MATCH("CH4",'GWP Values'!$C$3:$C$41,0),FALSE)*$AD70,0)
+IFERROR(HLOOKUP(Introduction!$H$29,'GWP Values'!$D$3:$G$46,MATCH("N2O",'GWP Values'!$C$3:$C$41,0),FALSE)*$AE70,0),"")</f>
        <v/>
      </c>
    </row>
    <row r="71" spans="1:32" ht="24" customHeight="1" x14ac:dyDescent="0.25">
      <c r="A71" s="441"/>
      <c r="B71" s="458" t="str">
        <f t="shared" si="0"/>
        <v/>
      </c>
      <c r="C71" s="650" t="str">
        <f>IFERROR(IF($O71="","",
IF(MATCH(O71,Tables!$CC$8:$CC$15,0)&gt;0, "MWh / "&amp;$O71&amp;" | Energy",
"MWh / "&amp;$O71&amp;" | "&amp; $M71)), "MWh / "&amp;$O71&amp;" | "&amp; $M71)</f>
        <v/>
      </c>
      <c r="D71" s="916" t="str">
        <f>IFERROR(VLOOKUP($M71,Tables!$BT$7:$BU$34,2,FALSE),"")</f>
        <v/>
      </c>
      <c r="E71" s="1010"/>
      <c r="F71" s="1011"/>
      <c r="G71" s="940" t="str">
        <f>IFERROR(VLOOKUP(H71,'Category Index'!$K$10:$L$258,2,FALSE),"")</f>
        <v/>
      </c>
      <c r="H71" s="1008"/>
      <c r="I71" s="3"/>
      <c r="J71" s="1006"/>
      <c r="K71" s="994" t="str">
        <f t="shared" si="1"/>
        <v/>
      </c>
      <c r="L71" s="1004"/>
      <c r="M71" s="974"/>
      <c r="N71" s="975"/>
      <c r="O71" s="976"/>
      <c r="P71" s="1027" t="str">
        <f>IFERROR(IF(N71="","",N71*(VLOOKUP(C71, 'Unit Conversion Table'!$E$3:$F$132, 2, FALSE))),"")</f>
        <v/>
      </c>
      <c r="Q71" s="3"/>
      <c r="R71" s="971" t="s">
        <v>826</v>
      </c>
      <c r="S71" s="996" t="str" cm="1">
        <f t="array" ref="S71">_xlfn.IFS(R71="No",(IFERROR(VLOOKUP($J71&amp;" | "&amp;$T71,'Emissions Factors'!$C$3:$N$1705,MATCH(S$12,'Emissions Factors'!$C$3:$N$3,0),FALSE),"")),R71="Yes", "Company Specific", R71="", "")</f>
        <v/>
      </c>
      <c r="T71" s="997" cm="1">
        <f t="array" ref="T71">_xlfn.IFS(R71="No",(VLOOKUP($B71, 'Emissions Factors'!$C$3:$O$717, 4,FALSE)),R71="Yes", "", R71="", "")</f>
        <v>0</v>
      </c>
      <c r="U71" s="947" t="str">
        <f>IFERROR(VLOOKUP($J71&amp;" | "&amp;$T71,'Emissions Factors'!$C$3:$N$3811,5,FALSE),"")</f>
        <v/>
      </c>
      <c r="V71" s="948" t="str">
        <f>IFERROR(VLOOKUP($J71&amp;" | "&amp;$T71,'Emissions Factors'!$C$3:$N$3811,6,FALSE),"")</f>
        <v/>
      </c>
      <c r="W71" s="949" t="str">
        <f>IFERROR(VLOOKUP($J71&amp;" | "&amp;$T71,'Emissions Factors'!$C$3:$N$3811,7,FALSE),"")</f>
        <v/>
      </c>
      <c r="X71" s="1000"/>
      <c r="Y71" s="1001"/>
      <c r="Z71" s="963"/>
      <c r="AA71" s="964"/>
      <c r="AB71" s="965"/>
      <c r="AC71" s="1022" t="str" cm="1">
        <f t="array" ref="AC71">IFERROR(_xlfn.IFS($R71="No", U71*$P71/1000,$R71="Yes", Z71*$P71/1000, $R71="", ""),"")</f>
        <v/>
      </c>
      <c r="AD71" s="1023" t="str" cm="1">
        <f t="array" ref="AD71">IFERROR(_xlfn.IFS($R71="No", V71*$P71/1000,$R71="Yes", AA71*$P71/1000, $R71="", ""),"")</f>
        <v/>
      </c>
      <c r="AE71" s="1023" t="str" cm="1">
        <f t="array" ref="AE71">IFERROR(_xlfn.IFS($R71="No", W71*$P71/1000,$R71="Yes", AB71*$P71/1000, $R71="", ""),"")</f>
        <v/>
      </c>
      <c r="AF71" s="957" t="str">
        <f>IFERROR($AC71
+IFERROR(HLOOKUP(Introduction!$H$29,'GWP Values'!$D$3:$G$46,MATCH("CH4",'GWP Values'!$C$3:$C$41,0),FALSE)*$AD71,0)
+IFERROR(HLOOKUP(Introduction!$H$29,'GWP Values'!$D$3:$G$46,MATCH("N2O",'GWP Values'!$C$3:$C$41,0),FALSE)*$AE71,0),"")</f>
        <v/>
      </c>
    </row>
    <row r="72" spans="1:32" ht="24" customHeight="1" x14ac:dyDescent="0.25">
      <c r="A72" s="441"/>
      <c r="B72" s="458" t="str">
        <f t="shared" si="0"/>
        <v/>
      </c>
      <c r="C72" s="650" t="str">
        <f>IFERROR(IF($O72="","",
IF(MATCH(O72,Tables!$CC$8:$CC$15,0)&gt;0, "MWh / "&amp;$O72&amp;" | Energy",
"MWh / "&amp;$O72&amp;" | "&amp; $M72)), "MWh / "&amp;$O72&amp;" | "&amp; $M72)</f>
        <v/>
      </c>
      <c r="D72" s="916" t="str">
        <f>IFERROR(VLOOKUP($M72,Tables!$BT$7:$BU$34,2,FALSE),"")</f>
        <v/>
      </c>
      <c r="E72" s="1010"/>
      <c r="F72" s="1011"/>
      <c r="G72" s="940" t="str">
        <f>IFERROR(VLOOKUP(H72,'Category Index'!$K$10:$L$258,2,FALSE),"")</f>
        <v/>
      </c>
      <c r="H72" s="1008"/>
      <c r="I72" s="3"/>
      <c r="J72" s="1006"/>
      <c r="K72" s="994" t="str">
        <f t="shared" si="1"/>
        <v/>
      </c>
      <c r="L72" s="1004"/>
      <c r="M72" s="974"/>
      <c r="N72" s="975"/>
      <c r="O72" s="976"/>
      <c r="P72" s="1027" t="str">
        <f>IFERROR(IF(N72="","",N72*(VLOOKUP(C72, 'Unit Conversion Table'!$E$3:$F$132, 2, FALSE))),"")</f>
        <v/>
      </c>
      <c r="Q72" s="3"/>
      <c r="R72" s="971" t="s">
        <v>826</v>
      </c>
      <c r="S72" s="996" t="str" cm="1">
        <f t="array" ref="S72">_xlfn.IFS(R72="No",(IFERROR(VLOOKUP($J72&amp;" | "&amp;$T72,'Emissions Factors'!$C$3:$N$1705,MATCH(S$12,'Emissions Factors'!$C$3:$N$3,0),FALSE),"")),R72="Yes", "Company Specific", R72="", "")</f>
        <v/>
      </c>
      <c r="T72" s="997" cm="1">
        <f t="array" ref="T72">_xlfn.IFS(R72="No",(VLOOKUP($B72, 'Emissions Factors'!$C$3:$O$717, 4,FALSE)),R72="Yes", "", R72="", "")</f>
        <v>0</v>
      </c>
      <c r="U72" s="947" t="str">
        <f>IFERROR(VLOOKUP($J72&amp;" | "&amp;$T72,'Emissions Factors'!$C$3:$N$3811,5,FALSE),"")</f>
        <v/>
      </c>
      <c r="V72" s="948" t="str">
        <f>IFERROR(VLOOKUP($J72&amp;" | "&amp;$T72,'Emissions Factors'!$C$3:$N$3811,6,FALSE),"")</f>
        <v/>
      </c>
      <c r="W72" s="949" t="str">
        <f>IFERROR(VLOOKUP($J72&amp;" | "&amp;$T72,'Emissions Factors'!$C$3:$N$3811,7,FALSE),"")</f>
        <v/>
      </c>
      <c r="X72" s="1000"/>
      <c r="Y72" s="1001"/>
      <c r="Z72" s="963"/>
      <c r="AA72" s="964"/>
      <c r="AB72" s="965"/>
      <c r="AC72" s="1022" t="str" cm="1">
        <f t="array" ref="AC72">IFERROR(_xlfn.IFS($R72="No", U72*$P72/1000,$R72="Yes", Z72*$P72/1000, $R72="", ""),"")</f>
        <v/>
      </c>
      <c r="AD72" s="1023" t="str" cm="1">
        <f t="array" ref="AD72">IFERROR(_xlfn.IFS($R72="No", V72*$P72/1000,$R72="Yes", AA72*$P72/1000, $R72="", ""),"")</f>
        <v/>
      </c>
      <c r="AE72" s="1023" t="str" cm="1">
        <f t="array" ref="AE72">IFERROR(_xlfn.IFS($R72="No", W72*$P72/1000,$R72="Yes", AB72*$P72/1000, $R72="", ""),"")</f>
        <v/>
      </c>
      <c r="AF72" s="957" t="str">
        <f>IFERROR($AC72
+IFERROR(HLOOKUP(Introduction!$H$29,'GWP Values'!$D$3:$G$46,MATCH("CH4",'GWP Values'!$C$3:$C$41,0),FALSE)*$AD72,0)
+IFERROR(HLOOKUP(Introduction!$H$29,'GWP Values'!$D$3:$G$46,MATCH("N2O",'GWP Values'!$C$3:$C$41,0),FALSE)*$AE72,0),"")</f>
        <v/>
      </c>
    </row>
    <row r="73" spans="1:32" ht="24" customHeight="1" x14ac:dyDescent="0.25">
      <c r="A73" s="441"/>
      <c r="B73" s="458" t="str">
        <f t="shared" si="0"/>
        <v/>
      </c>
      <c r="C73" s="650" t="str">
        <f>IFERROR(IF($O73="","",
IF(MATCH(O73,Tables!$CC$8:$CC$15,0)&gt;0, "MWh / "&amp;$O73&amp;" | Energy",
"MWh / "&amp;$O73&amp;" | "&amp; $M73)), "MWh / "&amp;$O73&amp;" | "&amp; $M73)</f>
        <v/>
      </c>
      <c r="D73" s="916" t="str">
        <f>IFERROR(VLOOKUP($M73,Tables!$BT$7:$BU$34,2,FALSE),"")</f>
        <v/>
      </c>
      <c r="E73" s="1010"/>
      <c r="F73" s="1011"/>
      <c r="G73" s="940" t="str">
        <f>IFERROR(VLOOKUP(H73,'Category Index'!$K$10:$L$258,2,FALSE),"")</f>
        <v/>
      </c>
      <c r="H73" s="1008"/>
      <c r="I73" s="3"/>
      <c r="J73" s="1006"/>
      <c r="K73" s="994" t="str">
        <f t="shared" si="1"/>
        <v/>
      </c>
      <c r="L73" s="1004"/>
      <c r="M73" s="974"/>
      <c r="N73" s="975"/>
      <c r="O73" s="976"/>
      <c r="P73" s="1027" t="str">
        <f>IFERROR(IF(N73="","",N73*(VLOOKUP(C73, 'Unit Conversion Table'!$E$3:$F$132, 2, FALSE))),"")</f>
        <v/>
      </c>
      <c r="Q73" s="3"/>
      <c r="R73" s="971" t="s">
        <v>826</v>
      </c>
      <c r="S73" s="996" t="str" cm="1">
        <f t="array" ref="S73">_xlfn.IFS(R73="No",(IFERROR(VLOOKUP($J73&amp;" | "&amp;$T73,'Emissions Factors'!$C$3:$N$1705,MATCH(S$12,'Emissions Factors'!$C$3:$N$3,0),FALSE),"")),R73="Yes", "Company Specific", R73="", "")</f>
        <v/>
      </c>
      <c r="T73" s="997" cm="1">
        <f t="array" ref="T73">_xlfn.IFS(R73="No",(VLOOKUP($B73, 'Emissions Factors'!$C$3:$O$717, 4,FALSE)),R73="Yes", "", R73="", "")</f>
        <v>0</v>
      </c>
      <c r="U73" s="947" t="str">
        <f>IFERROR(VLOOKUP($J73&amp;" | "&amp;$T73,'Emissions Factors'!$C$3:$N$3811,5,FALSE),"")</f>
        <v/>
      </c>
      <c r="V73" s="948" t="str">
        <f>IFERROR(VLOOKUP($J73&amp;" | "&amp;$T73,'Emissions Factors'!$C$3:$N$3811,6,FALSE),"")</f>
        <v/>
      </c>
      <c r="W73" s="949" t="str">
        <f>IFERROR(VLOOKUP($J73&amp;" | "&amp;$T73,'Emissions Factors'!$C$3:$N$3811,7,FALSE),"")</f>
        <v/>
      </c>
      <c r="X73" s="1000"/>
      <c r="Y73" s="1001"/>
      <c r="Z73" s="963"/>
      <c r="AA73" s="964"/>
      <c r="AB73" s="965"/>
      <c r="AC73" s="1022" t="str" cm="1">
        <f t="array" ref="AC73">IFERROR(_xlfn.IFS($R73="No", U73*$P73/1000,$R73="Yes", Z73*$P73/1000, $R73="", ""),"")</f>
        <v/>
      </c>
      <c r="AD73" s="1023" t="str" cm="1">
        <f t="array" ref="AD73">IFERROR(_xlfn.IFS($R73="No", V73*$P73/1000,$R73="Yes", AA73*$P73/1000, $R73="", ""),"")</f>
        <v/>
      </c>
      <c r="AE73" s="1023" t="str" cm="1">
        <f t="array" ref="AE73">IFERROR(_xlfn.IFS($R73="No", W73*$P73/1000,$R73="Yes", AB73*$P73/1000, $R73="", ""),"")</f>
        <v/>
      </c>
      <c r="AF73" s="957" t="str">
        <f>IFERROR($AC73
+IFERROR(HLOOKUP(Introduction!$H$29,'GWP Values'!$D$3:$G$46,MATCH("CH4",'GWP Values'!$C$3:$C$41,0),FALSE)*$AD73,0)
+IFERROR(HLOOKUP(Introduction!$H$29,'GWP Values'!$D$3:$G$46,MATCH("N2O",'GWP Values'!$C$3:$C$41,0),FALSE)*$AE73,0),"")</f>
        <v/>
      </c>
    </row>
    <row r="74" spans="1:32" ht="24" customHeight="1" x14ac:dyDescent="0.25">
      <c r="A74" s="441"/>
      <c r="B74" s="458" t="str">
        <f t="shared" si="0"/>
        <v/>
      </c>
      <c r="C74" s="650" t="str">
        <f>IFERROR(IF($O74="","",
IF(MATCH(O74,Tables!$CC$8:$CC$15,0)&gt;0, "MWh / "&amp;$O74&amp;" | Energy",
"MWh / "&amp;$O74&amp;" | "&amp; $M74)), "MWh / "&amp;$O74&amp;" | "&amp; $M74)</f>
        <v/>
      </c>
      <c r="D74" s="916" t="str">
        <f>IFERROR(VLOOKUP($M74,Tables!$BT$7:$BU$34,2,FALSE),"")</f>
        <v/>
      </c>
      <c r="E74" s="1010"/>
      <c r="F74" s="1011"/>
      <c r="G74" s="940" t="str">
        <f>IFERROR(VLOOKUP(H74,'Category Index'!$K$10:$L$258,2,FALSE),"")</f>
        <v/>
      </c>
      <c r="H74" s="1008"/>
      <c r="I74" s="3"/>
      <c r="J74" s="1006"/>
      <c r="K74" s="994" t="str">
        <f t="shared" si="1"/>
        <v/>
      </c>
      <c r="L74" s="1004"/>
      <c r="M74" s="974"/>
      <c r="N74" s="975"/>
      <c r="O74" s="976"/>
      <c r="P74" s="1027" t="str">
        <f>IFERROR(IF(N74="","",N74*(VLOOKUP(C74, 'Unit Conversion Table'!$E$3:$F$132, 2, FALSE))),"")</f>
        <v/>
      </c>
      <c r="Q74" s="3"/>
      <c r="R74" s="971" t="s">
        <v>826</v>
      </c>
      <c r="S74" s="996" t="str" cm="1">
        <f t="array" ref="S74">_xlfn.IFS(R74="No",(IFERROR(VLOOKUP($J74&amp;" | "&amp;$T74,'Emissions Factors'!$C$3:$N$1705,MATCH(S$12,'Emissions Factors'!$C$3:$N$3,0),FALSE),"")),R74="Yes", "Company Specific", R74="", "")</f>
        <v/>
      </c>
      <c r="T74" s="997" cm="1">
        <f t="array" ref="T74">_xlfn.IFS(R74="No",(VLOOKUP($B74, 'Emissions Factors'!$C$3:$O$717, 4,FALSE)),R74="Yes", "", R74="", "")</f>
        <v>0</v>
      </c>
      <c r="U74" s="947" t="str">
        <f>IFERROR(VLOOKUP($J74&amp;" | "&amp;$T74,'Emissions Factors'!$C$3:$N$3811,5,FALSE),"")</f>
        <v/>
      </c>
      <c r="V74" s="948" t="str">
        <f>IFERROR(VLOOKUP($J74&amp;" | "&amp;$T74,'Emissions Factors'!$C$3:$N$3811,6,FALSE),"")</f>
        <v/>
      </c>
      <c r="W74" s="949" t="str">
        <f>IFERROR(VLOOKUP($J74&amp;" | "&amp;$T74,'Emissions Factors'!$C$3:$N$3811,7,FALSE),"")</f>
        <v/>
      </c>
      <c r="X74" s="1000"/>
      <c r="Y74" s="1001"/>
      <c r="Z74" s="963"/>
      <c r="AA74" s="964"/>
      <c r="AB74" s="965"/>
      <c r="AC74" s="1022" t="str" cm="1">
        <f t="array" ref="AC74">IFERROR(_xlfn.IFS($R74="No", U74*$P74/1000,$R74="Yes", Z74*$P74/1000, $R74="", ""),"")</f>
        <v/>
      </c>
      <c r="AD74" s="1023" t="str" cm="1">
        <f t="array" ref="AD74">IFERROR(_xlfn.IFS($R74="No", V74*$P74/1000,$R74="Yes", AA74*$P74/1000, $R74="", ""),"")</f>
        <v/>
      </c>
      <c r="AE74" s="1023" t="str" cm="1">
        <f t="array" ref="AE74">IFERROR(_xlfn.IFS($R74="No", W74*$P74/1000,$R74="Yes", AB74*$P74/1000, $R74="", ""),"")</f>
        <v/>
      </c>
      <c r="AF74" s="957" t="str">
        <f>IFERROR($AC74
+IFERROR(HLOOKUP(Introduction!$H$29,'GWP Values'!$D$3:$G$46,MATCH("CH4",'GWP Values'!$C$3:$C$41,0),FALSE)*$AD74,0)
+IFERROR(HLOOKUP(Introduction!$H$29,'GWP Values'!$D$3:$G$46,MATCH("N2O",'GWP Values'!$C$3:$C$41,0),FALSE)*$AE74,0),"")</f>
        <v/>
      </c>
    </row>
    <row r="75" spans="1:32" ht="24" customHeight="1" x14ac:dyDescent="0.25">
      <c r="A75" s="441"/>
      <c r="B75" s="458" t="str">
        <f t="shared" si="0"/>
        <v/>
      </c>
      <c r="C75" s="650" t="str">
        <f>IFERROR(IF($O75="","",
IF(MATCH(O75,Tables!$CC$8:$CC$15,0)&gt;0, "MWh / "&amp;$O75&amp;" | Energy",
"MWh / "&amp;$O75&amp;" | "&amp; $M75)), "MWh / "&amp;$O75&amp;" | "&amp; $M75)</f>
        <v/>
      </c>
      <c r="D75" s="916" t="str">
        <f>IFERROR(VLOOKUP($M75,Tables!$BT$7:$BU$34,2,FALSE),"")</f>
        <v/>
      </c>
      <c r="E75" s="1010"/>
      <c r="F75" s="1011"/>
      <c r="G75" s="940" t="str">
        <f>IFERROR(VLOOKUP(H75,'Category Index'!$K$10:$L$258,2,FALSE),"")</f>
        <v/>
      </c>
      <c r="H75" s="1008"/>
      <c r="I75" s="3"/>
      <c r="J75" s="1006"/>
      <c r="K75" s="994" t="str">
        <f t="shared" si="1"/>
        <v/>
      </c>
      <c r="L75" s="1004"/>
      <c r="M75" s="974"/>
      <c r="N75" s="975"/>
      <c r="O75" s="976"/>
      <c r="P75" s="1027" t="str">
        <f>IFERROR(IF(N75="","",N75*(VLOOKUP(C75, 'Unit Conversion Table'!$E$3:$F$132, 2, FALSE))),"")</f>
        <v/>
      </c>
      <c r="Q75" s="3"/>
      <c r="R75" s="971" t="s">
        <v>826</v>
      </c>
      <c r="S75" s="996" t="str" cm="1">
        <f t="array" ref="S75">_xlfn.IFS(R75="No",(IFERROR(VLOOKUP($J75&amp;" | "&amp;$T75,'Emissions Factors'!$C$3:$N$1705,MATCH(S$12,'Emissions Factors'!$C$3:$N$3,0),FALSE),"")),R75="Yes", "Company Specific", R75="", "")</f>
        <v/>
      </c>
      <c r="T75" s="997" cm="1">
        <f t="array" ref="T75">_xlfn.IFS(R75="No",(VLOOKUP($B75, 'Emissions Factors'!$C$3:$O$717, 4,FALSE)),R75="Yes", "", R75="", "")</f>
        <v>0</v>
      </c>
      <c r="U75" s="947" t="str">
        <f>IFERROR(VLOOKUP($J75&amp;" | "&amp;$T75,'Emissions Factors'!$C$3:$N$3811,5,FALSE),"")</f>
        <v/>
      </c>
      <c r="V75" s="948" t="str">
        <f>IFERROR(VLOOKUP($J75&amp;" | "&amp;$T75,'Emissions Factors'!$C$3:$N$3811,6,FALSE),"")</f>
        <v/>
      </c>
      <c r="W75" s="949" t="str">
        <f>IFERROR(VLOOKUP($J75&amp;" | "&amp;$T75,'Emissions Factors'!$C$3:$N$3811,7,FALSE),"")</f>
        <v/>
      </c>
      <c r="X75" s="1000"/>
      <c r="Y75" s="1001"/>
      <c r="Z75" s="963"/>
      <c r="AA75" s="964"/>
      <c r="AB75" s="965"/>
      <c r="AC75" s="1022" t="str" cm="1">
        <f t="array" ref="AC75">IFERROR(_xlfn.IFS($R75="No", U75*$P75/1000,$R75="Yes", Z75*$P75/1000, $R75="", ""),"")</f>
        <v/>
      </c>
      <c r="AD75" s="1023" t="str" cm="1">
        <f t="array" ref="AD75">IFERROR(_xlfn.IFS($R75="No", V75*$P75/1000,$R75="Yes", AA75*$P75/1000, $R75="", ""),"")</f>
        <v/>
      </c>
      <c r="AE75" s="1023" t="str" cm="1">
        <f t="array" ref="AE75">IFERROR(_xlfn.IFS($R75="No", W75*$P75/1000,$R75="Yes", AB75*$P75/1000, $R75="", ""),"")</f>
        <v/>
      </c>
      <c r="AF75" s="957" t="str">
        <f>IFERROR($AC75
+IFERROR(HLOOKUP(Introduction!$H$29,'GWP Values'!$D$3:$G$46,MATCH("CH4",'GWP Values'!$C$3:$C$41,0),FALSE)*$AD75,0)
+IFERROR(HLOOKUP(Introduction!$H$29,'GWP Values'!$D$3:$G$46,MATCH("N2O",'GWP Values'!$C$3:$C$41,0),FALSE)*$AE75,0),"")</f>
        <v/>
      </c>
    </row>
    <row r="76" spans="1:32" ht="24" customHeight="1" x14ac:dyDescent="0.25">
      <c r="A76" s="441"/>
      <c r="B76" s="458" t="str">
        <f t="shared" si="0"/>
        <v/>
      </c>
      <c r="C76" s="650" t="str">
        <f>IFERROR(IF($O76="","",
IF(MATCH(O76,Tables!$CC$8:$CC$15,0)&gt;0, "MWh / "&amp;$O76&amp;" | Energy",
"MWh / "&amp;$O76&amp;" | "&amp; $M76)), "MWh / "&amp;$O76&amp;" | "&amp; $M76)</f>
        <v/>
      </c>
      <c r="D76" s="916" t="str">
        <f>IFERROR(VLOOKUP($M76,Tables!$BT$7:$BU$34,2,FALSE),"")</f>
        <v/>
      </c>
      <c r="E76" s="1010"/>
      <c r="F76" s="1011"/>
      <c r="G76" s="940" t="str">
        <f>IFERROR(VLOOKUP(H76,'Category Index'!$K$10:$L$258,2,FALSE),"")</f>
        <v/>
      </c>
      <c r="H76" s="1008"/>
      <c r="I76" s="3"/>
      <c r="J76" s="1006"/>
      <c r="K76" s="994" t="str">
        <f t="shared" si="1"/>
        <v/>
      </c>
      <c r="L76" s="1004"/>
      <c r="M76" s="974"/>
      <c r="N76" s="975"/>
      <c r="O76" s="976"/>
      <c r="P76" s="1027" t="str">
        <f>IFERROR(IF(N76="","",N76*(VLOOKUP(C76, 'Unit Conversion Table'!$E$3:$F$132, 2, FALSE))),"")</f>
        <v/>
      </c>
      <c r="Q76" s="3"/>
      <c r="R76" s="971" t="s">
        <v>826</v>
      </c>
      <c r="S76" s="996" t="str" cm="1">
        <f t="array" ref="S76">_xlfn.IFS(R76="No",(IFERROR(VLOOKUP($J76&amp;" | "&amp;$T76,'Emissions Factors'!$C$3:$N$1705,MATCH(S$12,'Emissions Factors'!$C$3:$N$3,0),FALSE),"")),R76="Yes", "Company Specific", R76="", "")</f>
        <v/>
      </c>
      <c r="T76" s="997" cm="1">
        <f t="array" ref="T76">_xlfn.IFS(R76="No",(VLOOKUP($B76, 'Emissions Factors'!$C$3:$O$717, 4,FALSE)),R76="Yes", "", R76="", "")</f>
        <v>0</v>
      </c>
      <c r="U76" s="947" t="str">
        <f>IFERROR(VLOOKUP($J76&amp;" | "&amp;$T76,'Emissions Factors'!$C$3:$N$3811,5,FALSE),"")</f>
        <v/>
      </c>
      <c r="V76" s="948" t="str">
        <f>IFERROR(VLOOKUP($J76&amp;" | "&amp;$T76,'Emissions Factors'!$C$3:$N$3811,6,FALSE),"")</f>
        <v/>
      </c>
      <c r="W76" s="949" t="str">
        <f>IFERROR(VLOOKUP($J76&amp;" | "&amp;$T76,'Emissions Factors'!$C$3:$N$3811,7,FALSE),"")</f>
        <v/>
      </c>
      <c r="X76" s="1000"/>
      <c r="Y76" s="1001"/>
      <c r="Z76" s="963"/>
      <c r="AA76" s="964"/>
      <c r="AB76" s="965"/>
      <c r="AC76" s="1022" t="str" cm="1">
        <f t="array" ref="AC76">IFERROR(_xlfn.IFS($R76="No", U76*$P76/1000,$R76="Yes", Z76*$P76/1000, $R76="", ""),"")</f>
        <v/>
      </c>
      <c r="AD76" s="1023" t="str" cm="1">
        <f t="array" ref="AD76">IFERROR(_xlfn.IFS($R76="No", V76*$P76/1000,$R76="Yes", AA76*$P76/1000, $R76="", ""),"")</f>
        <v/>
      </c>
      <c r="AE76" s="1023" t="str" cm="1">
        <f t="array" ref="AE76">IFERROR(_xlfn.IFS($R76="No", W76*$P76/1000,$R76="Yes", AB76*$P76/1000, $R76="", ""),"")</f>
        <v/>
      </c>
      <c r="AF76" s="957" t="str">
        <f>IFERROR($AC76
+IFERROR(HLOOKUP(Introduction!$H$29,'GWP Values'!$D$3:$G$46,MATCH("CH4",'GWP Values'!$C$3:$C$41,0),FALSE)*$AD76,0)
+IFERROR(HLOOKUP(Introduction!$H$29,'GWP Values'!$D$3:$G$46,MATCH("N2O",'GWP Values'!$C$3:$C$41,0),FALSE)*$AE76,0),"")</f>
        <v/>
      </c>
    </row>
    <row r="77" spans="1:32" ht="24" customHeight="1" x14ac:dyDescent="0.25">
      <c r="A77" s="441"/>
      <c r="B77" s="458" t="str">
        <f t="shared" ref="B77:B140" si="2">IF($M77="","",CONCATENATE(IF($J77="",2018,$J77)," | ",$M77))</f>
        <v/>
      </c>
      <c r="C77" s="650" t="str">
        <f>IFERROR(IF($O77="","",
IF(MATCH(O77,Tables!$CC$8:$CC$15,0)&gt;0, "MWh / "&amp;$O77&amp;" | Energy",
"MWh / "&amp;$O77&amp;" | "&amp; $M77)), "MWh / "&amp;$O77&amp;" | "&amp; $M77)</f>
        <v/>
      </c>
      <c r="D77" s="916" t="str">
        <f>IFERROR(VLOOKUP($M77,Tables!$BT$7:$BU$34,2,FALSE),"")</f>
        <v/>
      </c>
      <c r="E77" s="1010"/>
      <c r="F77" s="1011"/>
      <c r="G77" s="940" t="str">
        <f>IFERROR(VLOOKUP(H77,'Category Index'!$K$10:$L$258,2,FALSE),"")</f>
        <v/>
      </c>
      <c r="H77" s="1008"/>
      <c r="I77" s="3"/>
      <c r="J77" s="1006"/>
      <c r="K77" s="994" t="str">
        <f t="shared" ref="K77:K140" si="3">IF(OR($E77&lt;&gt;"",$L77&lt;&gt;"",$N77&lt;&gt;""), "Scope 1", "")</f>
        <v/>
      </c>
      <c r="L77" s="1004"/>
      <c r="M77" s="974"/>
      <c r="N77" s="975"/>
      <c r="O77" s="976"/>
      <c r="P77" s="1027" t="str">
        <f>IFERROR(IF(N77="","",N77*(VLOOKUP(C77, 'Unit Conversion Table'!$E$3:$F$132, 2, FALSE))),"")</f>
        <v/>
      </c>
      <c r="Q77" s="3"/>
      <c r="R77" s="971" t="s">
        <v>826</v>
      </c>
      <c r="S77" s="996" t="str" cm="1">
        <f t="array" ref="S77">_xlfn.IFS(R77="No",(IFERROR(VLOOKUP($J77&amp;" | "&amp;$T77,'Emissions Factors'!$C$3:$N$1705,MATCH(S$12,'Emissions Factors'!$C$3:$N$3,0),FALSE),"")),R77="Yes", "Company Specific", R77="", "")</f>
        <v/>
      </c>
      <c r="T77" s="997" cm="1">
        <f t="array" ref="T77">_xlfn.IFS(R77="No",(VLOOKUP($B77, 'Emissions Factors'!$C$3:$O$717, 4,FALSE)),R77="Yes", "", R77="", "")</f>
        <v>0</v>
      </c>
      <c r="U77" s="947" t="str">
        <f>IFERROR(VLOOKUP($J77&amp;" | "&amp;$T77,'Emissions Factors'!$C$3:$N$3811,5,FALSE),"")</f>
        <v/>
      </c>
      <c r="V77" s="948" t="str">
        <f>IFERROR(VLOOKUP($J77&amp;" | "&amp;$T77,'Emissions Factors'!$C$3:$N$3811,6,FALSE),"")</f>
        <v/>
      </c>
      <c r="W77" s="949" t="str">
        <f>IFERROR(VLOOKUP($J77&amp;" | "&amp;$T77,'Emissions Factors'!$C$3:$N$3811,7,FALSE),"")</f>
        <v/>
      </c>
      <c r="X77" s="1000"/>
      <c r="Y77" s="1001"/>
      <c r="Z77" s="963"/>
      <c r="AA77" s="964"/>
      <c r="AB77" s="965"/>
      <c r="AC77" s="1022" t="str" cm="1">
        <f t="array" ref="AC77">IFERROR(_xlfn.IFS($R77="No", U77*$P77/1000,$R77="Yes", Z77*$P77/1000, $R77="", ""),"")</f>
        <v/>
      </c>
      <c r="AD77" s="1023" t="str" cm="1">
        <f t="array" ref="AD77">IFERROR(_xlfn.IFS($R77="No", V77*$P77/1000,$R77="Yes", AA77*$P77/1000, $R77="", ""),"")</f>
        <v/>
      </c>
      <c r="AE77" s="1023" t="str" cm="1">
        <f t="array" ref="AE77">IFERROR(_xlfn.IFS($R77="No", W77*$P77/1000,$R77="Yes", AB77*$P77/1000, $R77="", ""),"")</f>
        <v/>
      </c>
      <c r="AF77" s="957" t="str">
        <f>IFERROR($AC77
+IFERROR(HLOOKUP(Introduction!$H$29,'GWP Values'!$D$3:$G$46,MATCH("CH4",'GWP Values'!$C$3:$C$41,0),FALSE)*$AD77,0)
+IFERROR(HLOOKUP(Introduction!$H$29,'GWP Values'!$D$3:$G$46,MATCH("N2O",'GWP Values'!$C$3:$C$41,0),FALSE)*$AE77,0),"")</f>
        <v/>
      </c>
    </row>
    <row r="78" spans="1:32" ht="24" customHeight="1" x14ac:dyDescent="0.25">
      <c r="A78" s="441"/>
      <c r="B78" s="458" t="str">
        <f t="shared" si="2"/>
        <v/>
      </c>
      <c r="C78" s="650" t="str">
        <f>IFERROR(IF($O78="","",
IF(MATCH(O78,Tables!$CC$8:$CC$15,0)&gt;0, "MWh / "&amp;$O78&amp;" | Energy",
"MWh / "&amp;$O78&amp;" | "&amp; $M78)), "MWh / "&amp;$O78&amp;" | "&amp; $M78)</f>
        <v/>
      </c>
      <c r="D78" s="916" t="str">
        <f>IFERROR(VLOOKUP($M78,Tables!$BT$7:$BU$34,2,FALSE),"")</f>
        <v/>
      </c>
      <c r="E78" s="1010"/>
      <c r="F78" s="1011"/>
      <c r="G78" s="940" t="str">
        <f>IFERROR(VLOOKUP(H78,'Category Index'!$K$10:$L$258,2,FALSE),"")</f>
        <v/>
      </c>
      <c r="H78" s="1008"/>
      <c r="I78" s="3"/>
      <c r="J78" s="1006"/>
      <c r="K78" s="994" t="str">
        <f t="shared" si="3"/>
        <v/>
      </c>
      <c r="L78" s="1004"/>
      <c r="M78" s="974"/>
      <c r="N78" s="975"/>
      <c r="O78" s="976"/>
      <c r="P78" s="1027" t="str">
        <f>IFERROR(IF(N78="","",N78*(VLOOKUP(C78, 'Unit Conversion Table'!$E$3:$F$132, 2, FALSE))),"")</f>
        <v/>
      </c>
      <c r="Q78" s="3"/>
      <c r="R78" s="971" t="s">
        <v>826</v>
      </c>
      <c r="S78" s="996" t="str" cm="1">
        <f t="array" ref="S78">_xlfn.IFS(R78="No",(IFERROR(VLOOKUP($J78&amp;" | "&amp;$T78,'Emissions Factors'!$C$3:$N$1705,MATCH(S$12,'Emissions Factors'!$C$3:$N$3,0),FALSE),"")),R78="Yes", "Company Specific", R78="", "")</f>
        <v/>
      </c>
      <c r="T78" s="997" cm="1">
        <f t="array" ref="T78">_xlfn.IFS(R78="No",(VLOOKUP($B78, 'Emissions Factors'!$C$3:$O$717, 4,FALSE)),R78="Yes", "", R78="", "")</f>
        <v>0</v>
      </c>
      <c r="U78" s="947" t="str">
        <f>IFERROR(VLOOKUP($J78&amp;" | "&amp;$T78,'Emissions Factors'!$C$3:$N$3811,5,FALSE),"")</f>
        <v/>
      </c>
      <c r="V78" s="948" t="str">
        <f>IFERROR(VLOOKUP($J78&amp;" | "&amp;$T78,'Emissions Factors'!$C$3:$N$3811,6,FALSE),"")</f>
        <v/>
      </c>
      <c r="W78" s="949" t="str">
        <f>IFERROR(VLOOKUP($J78&amp;" | "&amp;$T78,'Emissions Factors'!$C$3:$N$3811,7,FALSE),"")</f>
        <v/>
      </c>
      <c r="X78" s="1000"/>
      <c r="Y78" s="1001"/>
      <c r="Z78" s="963"/>
      <c r="AA78" s="964"/>
      <c r="AB78" s="965"/>
      <c r="AC78" s="1022" t="str" cm="1">
        <f t="array" ref="AC78">IFERROR(_xlfn.IFS($R78="No", U78*$P78/1000,$R78="Yes", Z78*$P78/1000, $R78="", ""),"")</f>
        <v/>
      </c>
      <c r="AD78" s="1023" t="str" cm="1">
        <f t="array" ref="AD78">IFERROR(_xlfn.IFS($R78="No", V78*$P78/1000,$R78="Yes", AA78*$P78/1000, $R78="", ""),"")</f>
        <v/>
      </c>
      <c r="AE78" s="1023" t="str" cm="1">
        <f t="array" ref="AE78">IFERROR(_xlfn.IFS($R78="No", W78*$P78/1000,$R78="Yes", AB78*$P78/1000, $R78="", ""),"")</f>
        <v/>
      </c>
      <c r="AF78" s="957" t="str">
        <f>IFERROR($AC78
+IFERROR(HLOOKUP(Introduction!$H$29,'GWP Values'!$D$3:$G$46,MATCH("CH4",'GWP Values'!$C$3:$C$41,0),FALSE)*$AD78,0)
+IFERROR(HLOOKUP(Introduction!$H$29,'GWP Values'!$D$3:$G$46,MATCH("N2O",'GWP Values'!$C$3:$C$41,0),FALSE)*$AE78,0),"")</f>
        <v/>
      </c>
    </row>
    <row r="79" spans="1:32" ht="24" customHeight="1" x14ac:dyDescent="0.25">
      <c r="A79" s="441"/>
      <c r="B79" s="458" t="str">
        <f t="shared" si="2"/>
        <v/>
      </c>
      <c r="C79" s="650" t="str">
        <f>IFERROR(IF($O79="","",
IF(MATCH(O79,Tables!$CC$8:$CC$15,0)&gt;0, "MWh / "&amp;$O79&amp;" | Energy",
"MWh / "&amp;$O79&amp;" | "&amp; $M79)), "MWh / "&amp;$O79&amp;" | "&amp; $M79)</f>
        <v/>
      </c>
      <c r="D79" s="916" t="str">
        <f>IFERROR(VLOOKUP($M79,Tables!$BT$7:$BU$34,2,FALSE),"")</f>
        <v/>
      </c>
      <c r="E79" s="1010"/>
      <c r="F79" s="1011"/>
      <c r="G79" s="940" t="str">
        <f>IFERROR(VLOOKUP(H79,'Category Index'!$K$10:$L$258,2,FALSE),"")</f>
        <v/>
      </c>
      <c r="H79" s="1008"/>
      <c r="I79" s="3"/>
      <c r="J79" s="1006"/>
      <c r="K79" s="994" t="str">
        <f t="shared" si="3"/>
        <v/>
      </c>
      <c r="L79" s="1004"/>
      <c r="M79" s="974"/>
      <c r="N79" s="975"/>
      <c r="O79" s="976"/>
      <c r="P79" s="1027" t="str">
        <f>IFERROR(IF(N79="","",N79*(VLOOKUP(C79, 'Unit Conversion Table'!$E$3:$F$132, 2, FALSE))),"")</f>
        <v/>
      </c>
      <c r="Q79" s="3"/>
      <c r="R79" s="971" t="s">
        <v>826</v>
      </c>
      <c r="S79" s="996" t="str" cm="1">
        <f t="array" ref="S79">_xlfn.IFS(R79="No",(IFERROR(VLOOKUP($J79&amp;" | "&amp;$T79,'Emissions Factors'!$C$3:$N$1705,MATCH(S$12,'Emissions Factors'!$C$3:$N$3,0),FALSE),"")),R79="Yes", "Company Specific", R79="", "")</f>
        <v/>
      </c>
      <c r="T79" s="997" cm="1">
        <f t="array" ref="T79">_xlfn.IFS(R79="No",(VLOOKUP($B79, 'Emissions Factors'!$C$3:$O$717, 4,FALSE)),R79="Yes", "", R79="", "")</f>
        <v>0</v>
      </c>
      <c r="U79" s="947" t="str">
        <f>IFERROR(VLOOKUP($J79&amp;" | "&amp;$T79,'Emissions Factors'!$C$3:$N$3811,5,FALSE),"")</f>
        <v/>
      </c>
      <c r="V79" s="948" t="str">
        <f>IFERROR(VLOOKUP($J79&amp;" | "&amp;$T79,'Emissions Factors'!$C$3:$N$3811,6,FALSE),"")</f>
        <v/>
      </c>
      <c r="W79" s="949" t="str">
        <f>IFERROR(VLOOKUP($J79&amp;" | "&amp;$T79,'Emissions Factors'!$C$3:$N$3811,7,FALSE),"")</f>
        <v/>
      </c>
      <c r="X79" s="1000"/>
      <c r="Y79" s="1001"/>
      <c r="Z79" s="963"/>
      <c r="AA79" s="964"/>
      <c r="AB79" s="965"/>
      <c r="AC79" s="1022" t="str" cm="1">
        <f t="array" ref="AC79">IFERROR(_xlfn.IFS($R79="No", U79*$P79/1000,$R79="Yes", Z79*$P79/1000, $R79="", ""),"")</f>
        <v/>
      </c>
      <c r="AD79" s="1023" t="str" cm="1">
        <f t="array" ref="AD79">IFERROR(_xlfn.IFS($R79="No", V79*$P79/1000,$R79="Yes", AA79*$P79/1000, $R79="", ""),"")</f>
        <v/>
      </c>
      <c r="AE79" s="1023" t="str" cm="1">
        <f t="array" ref="AE79">IFERROR(_xlfn.IFS($R79="No", W79*$P79/1000,$R79="Yes", AB79*$P79/1000, $R79="", ""),"")</f>
        <v/>
      </c>
      <c r="AF79" s="957" t="str">
        <f>IFERROR($AC79
+IFERROR(HLOOKUP(Introduction!$H$29,'GWP Values'!$D$3:$G$46,MATCH("CH4",'GWP Values'!$C$3:$C$41,0),FALSE)*$AD79,0)
+IFERROR(HLOOKUP(Introduction!$H$29,'GWP Values'!$D$3:$G$46,MATCH("N2O",'GWP Values'!$C$3:$C$41,0),FALSE)*$AE79,0),"")</f>
        <v/>
      </c>
    </row>
    <row r="80" spans="1:32" ht="24" customHeight="1" x14ac:dyDescent="0.25">
      <c r="A80" s="441"/>
      <c r="B80" s="458" t="str">
        <f t="shared" si="2"/>
        <v/>
      </c>
      <c r="C80" s="650" t="str">
        <f>IFERROR(IF($O80="","",
IF(MATCH(O80,Tables!$CC$8:$CC$15,0)&gt;0, "MWh / "&amp;$O80&amp;" | Energy",
"MWh / "&amp;$O80&amp;" | "&amp; $M80)), "MWh / "&amp;$O80&amp;" | "&amp; $M80)</f>
        <v/>
      </c>
      <c r="D80" s="916" t="str">
        <f>IFERROR(VLOOKUP($M80,Tables!$BT$7:$BU$34,2,FALSE),"")</f>
        <v/>
      </c>
      <c r="E80" s="1010"/>
      <c r="F80" s="1011"/>
      <c r="G80" s="940" t="str">
        <f>IFERROR(VLOOKUP(H80,'Category Index'!$K$10:$L$258,2,FALSE),"")</f>
        <v/>
      </c>
      <c r="H80" s="1008"/>
      <c r="I80" s="3"/>
      <c r="J80" s="1006"/>
      <c r="K80" s="994" t="str">
        <f t="shared" si="3"/>
        <v/>
      </c>
      <c r="L80" s="1004"/>
      <c r="M80" s="974"/>
      <c r="N80" s="975"/>
      <c r="O80" s="976"/>
      <c r="P80" s="1027" t="str">
        <f>IFERROR(IF(N80="","",N80*(VLOOKUP(C80, 'Unit Conversion Table'!$E$3:$F$132, 2, FALSE))),"")</f>
        <v/>
      </c>
      <c r="Q80" s="3"/>
      <c r="R80" s="971" t="s">
        <v>826</v>
      </c>
      <c r="S80" s="996" t="str" cm="1">
        <f t="array" ref="S80">_xlfn.IFS(R80="No",(IFERROR(VLOOKUP($J80&amp;" | "&amp;$T80,'Emissions Factors'!$C$3:$N$1705,MATCH(S$12,'Emissions Factors'!$C$3:$N$3,0),FALSE),"")),R80="Yes", "Company Specific", R80="", "")</f>
        <v/>
      </c>
      <c r="T80" s="997" cm="1">
        <f t="array" ref="T80">_xlfn.IFS(R80="No",(VLOOKUP($B80, 'Emissions Factors'!$C$3:$O$717, 4,FALSE)),R80="Yes", "", R80="", "")</f>
        <v>0</v>
      </c>
      <c r="U80" s="947" t="str">
        <f>IFERROR(VLOOKUP($J80&amp;" | "&amp;$T80,'Emissions Factors'!$C$3:$N$3811,5,FALSE),"")</f>
        <v/>
      </c>
      <c r="V80" s="948" t="str">
        <f>IFERROR(VLOOKUP($J80&amp;" | "&amp;$T80,'Emissions Factors'!$C$3:$N$3811,6,FALSE),"")</f>
        <v/>
      </c>
      <c r="W80" s="949" t="str">
        <f>IFERROR(VLOOKUP($J80&amp;" | "&amp;$T80,'Emissions Factors'!$C$3:$N$3811,7,FALSE),"")</f>
        <v/>
      </c>
      <c r="X80" s="1000"/>
      <c r="Y80" s="1001"/>
      <c r="Z80" s="963"/>
      <c r="AA80" s="964"/>
      <c r="AB80" s="965"/>
      <c r="AC80" s="1022" t="str" cm="1">
        <f t="array" ref="AC80">IFERROR(_xlfn.IFS($R80="No", U80*$P80/1000,$R80="Yes", Z80*$P80/1000, $R80="", ""),"")</f>
        <v/>
      </c>
      <c r="AD80" s="1023" t="str" cm="1">
        <f t="array" ref="AD80">IFERROR(_xlfn.IFS($R80="No", V80*$P80/1000,$R80="Yes", AA80*$P80/1000, $R80="", ""),"")</f>
        <v/>
      </c>
      <c r="AE80" s="1023" t="str" cm="1">
        <f t="array" ref="AE80">IFERROR(_xlfn.IFS($R80="No", W80*$P80/1000,$R80="Yes", AB80*$P80/1000, $R80="", ""),"")</f>
        <v/>
      </c>
      <c r="AF80" s="957" t="str">
        <f>IFERROR($AC80
+IFERROR(HLOOKUP(Introduction!$H$29,'GWP Values'!$D$3:$G$46,MATCH("CH4",'GWP Values'!$C$3:$C$41,0),FALSE)*$AD80,0)
+IFERROR(HLOOKUP(Introduction!$H$29,'GWP Values'!$D$3:$G$46,MATCH("N2O",'GWP Values'!$C$3:$C$41,0),FALSE)*$AE80,0),"")</f>
        <v/>
      </c>
    </row>
    <row r="81" spans="1:32" ht="24" customHeight="1" x14ac:dyDescent="0.25">
      <c r="A81" s="441"/>
      <c r="B81" s="458" t="str">
        <f t="shared" si="2"/>
        <v/>
      </c>
      <c r="C81" s="650" t="str">
        <f>IFERROR(IF($O81="","",
IF(MATCH(O81,Tables!$CC$8:$CC$15,0)&gt;0, "MWh / "&amp;$O81&amp;" | Energy",
"MWh / "&amp;$O81&amp;" | "&amp; $M81)), "MWh / "&amp;$O81&amp;" | "&amp; $M81)</f>
        <v/>
      </c>
      <c r="D81" s="916" t="str">
        <f>IFERROR(VLOOKUP($M81,Tables!$BT$7:$BU$34,2,FALSE),"")</f>
        <v/>
      </c>
      <c r="E81" s="1010"/>
      <c r="F81" s="1011"/>
      <c r="G81" s="940" t="str">
        <f>IFERROR(VLOOKUP(H81,'Category Index'!$K$10:$L$258,2,FALSE),"")</f>
        <v/>
      </c>
      <c r="H81" s="1008"/>
      <c r="I81" s="3"/>
      <c r="J81" s="1006"/>
      <c r="K81" s="994" t="str">
        <f t="shared" si="3"/>
        <v/>
      </c>
      <c r="L81" s="1004"/>
      <c r="M81" s="974"/>
      <c r="N81" s="975"/>
      <c r="O81" s="976"/>
      <c r="P81" s="1027" t="str">
        <f>IFERROR(IF(N81="","",N81*(VLOOKUP(C81, 'Unit Conversion Table'!$E$3:$F$132, 2, FALSE))),"")</f>
        <v/>
      </c>
      <c r="Q81" s="3"/>
      <c r="R81" s="971" t="s">
        <v>826</v>
      </c>
      <c r="S81" s="996" t="str" cm="1">
        <f t="array" ref="S81">_xlfn.IFS(R81="No",(IFERROR(VLOOKUP($J81&amp;" | "&amp;$T81,'Emissions Factors'!$C$3:$N$1705,MATCH(S$12,'Emissions Factors'!$C$3:$N$3,0),FALSE),"")),R81="Yes", "Company Specific", R81="", "")</f>
        <v/>
      </c>
      <c r="T81" s="997" cm="1">
        <f t="array" ref="T81">_xlfn.IFS(R81="No",(VLOOKUP($B81, 'Emissions Factors'!$C$3:$O$717, 4,FALSE)),R81="Yes", "", R81="", "")</f>
        <v>0</v>
      </c>
      <c r="U81" s="947" t="str">
        <f>IFERROR(VLOOKUP($J81&amp;" | "&amp;$T81,'Emissions Factors'!$C$3:$N$3811,5,FALSE),"")</f>
        <v/>
      </c>
      <c r="V81" s="948" t="str">
        <f>IFERROR(VLOOKUP($J81&amp;" | "&amp;$T81,'Emissions Factors'!$C$3:$N$3811,6,FALSE),"")</f>
        <v/>
      </c>
      <c r="W81" s="949" t="str">
        <f>IFERROR(VLOOKUP($J81&amp;" | "&amp;$T81,'Emissions Factors'!$C$3:$N$3811,7,FALSE),"")</f>
        <v/>
      </c>
      <c r="X81" s="1000"/>
      <c r="Y81" s="1001"/>
      <c r="Z81" s="963"/>
      <c r="AA81" s="964"/>
      <c r="AB81" s="965"/>
      <c r="AC81" s="1022" t="str" cm="1">
        <f t="array" ref="AC81">IFERROR(_xlfn.IFS($R81="No", U81*$P81/1000,$R81="Yes", Z81*$P81/1000, $R81="", ""),"")</f>
        <v/>
      </c>
      <c r="AD81" s="1023" t="str" cm="1">
        <f t="array" ref="AD81">IFERROR(_xlfn.IFS($R81="No", V81*$P81/1000,$R81="Yes", AA81*$P81/1000, $R81="", ""),"")</f>
        <v/>
      </c>
      <c r="AE81" s="1023" t="str" cm="1">
        <f t="array" ref="AE81">IFERROR(_xlfn.IFS($R81="No", W81*$P81/1000,$R81="Yes", AB81*$P81/1000, $R81="", ""),"")</f>
        <v/>
      </c>
      <c r="AF81" s="957" t="str">
        <f>IFERROR($AC81
+IFERROR(HLOOKUP(Introduction!$H$29,'GWP Values'!$D$3:$G$46,MATCH("CH4",'GWP Values'!$C$3:$C$41,0),FALSE)*$AD81,0)
+IFERROR(HLOOKUP(Introduction!$H$29,'GWP Values'!$D$3:$G$46,MATCH("N2O",'GWP Values'!$C$3:$C$41,0),FALSE)*$AE81,0),"")</f>
        <v/>
      </c>
    </row>
    <row r="82" spans="1:32" ht="24" customHeight="1" x14ac:dyDescent="0.25">
      <c r="A82" s="441"/>
      <c r="B82" s="458" t="str">
        <f t="shared" si="2"/>
        <v/>
      </c>
      <c r="C82" s="650" t="str">
        <f>IFERROR(IF($O82="","",
IF(MATCH(O82,Tables!$CC$8:$CC$15,0)&gt;0, "MWh / "&amp;$O82&amp;" | Energy",
"MWh / "&amp;$O82&amp;" | "&amp; $M82)), "MWh / "&amp;$O82&amp;" | "&amp; $M82)</f>
        <v/>
      </c>
      <c r="D82" s="916" t="str">
        <f>IFERROR(VLOOKUP($M82,Tables!$BT$7:$BU$34,2,FALSE),"")</f>
        <v/>
      </c>
      <c r="E82" s="1010"/>
      <c r="F82" s="1011"/>
      <c r="G82" s="940" t="str">
        <f>IFERROR(VLOOKUP(H82,'Category Index'!$K$10:$L$258,2,FALSE),"")</f>
        <v/>
      </c>
      <c r="H82" s="1008"/>
      <c r="I82" s="3"/>
      <c r="J82" s="1006"/>
      <c r="K82" s="994" t="str">
        <f t="shared" si="3"/>
        <v/>
      </c>
      <c r="L82" s="1004"/>
      <c r="M82" s="974"/>
      <c r="N82" s="975"/>
      <c r="O82" s="976"/>
      <c r="P82" s="1027" t="str">
        <f>IFERROR(IF(N82="","",N82*(VLOOKUP(C82, 'Unit Conversion Table'!$E$3:$F$132, 2, FALSE))),"")</f>
        <v/>
      </c>
      <c r="Q82" s="3"/>
      <c r="R82" s="971" t="s">
        <v>826</v>
      </c>
      <c r="S82" s="996" t="str" cm="1">
        <f t="array" ref="S82">_xlfn.IFS(R82="No",(IFERROR(VLOOKUP($J82&amp;" | "&amp;$T82,'Emissions Factors'!$C$3:$N$1705,MATCH(S$12,'Emissions Factors'!$C$3:$N$3,0),FALSE),"")),R82="Yes", "Company Specific", R82="", "")</f>
        <v/>
      </c>
      <c r="T82" s="997" cm="1">
        <f t="array" ref="T82">_xlfn.IFS(R82="No",(VLOOKUP($B82, 'Emissions Factors'!$C$3:$O$717, 4,FALSE)),R82="Yes", "", R82="", "")</f>
        <v>0</v>
      </c>
      <c r="U82" s="947" t="str">
        <f>IFERROR(VLOOKUP($J82&amp;" | "&amp;$T82,'Emissions Factors'!$C$3:$N$3811,5,FALSE),"")</f>
        <v/>
      </c>
      <c r="V82" s="948" t="str">
        <f>IFERROR(VLOOKUP($J82&amp;" | "&amp;$T82,'Emissions Factors'!$C$3:$N$3811,6,FALSE),"")</f>
        <v/>
      </c>
      <c r="W82" s="949" t="str">
        <f>IFERROR(VLOOKUP($J82&amp;" | "&amp;$T82,'Emissions Factors'!$C$3:$N$3811,7,FALSE),"")</f>
        <v/>
      </c>
      <c r="X82" s="1000"/>
      <c r="Y82" s="1001"/>
      <c r="Z82" s="963"/>
      <c r="AA82" s="964"/>
      <c r="AB82" s="965"/>
      <c r="AC82" s="1022" t="str" cm="1">
        <f t="array" ref="AC82">IFERROR(_xlfn.IFS($R82="No", U82*$P82/1000,$R82="Yes", Z82*$P82/1000, $R82="", ""),"")</f>
        <v/>
      </c>
      <c r="AD82" s="1023" t="str" cm="1">
        <f t="array" ref="AD82">IFERROR(_xlfn.IFS($R82="No", V82*$P82/1000,$R82="Yes", AA82*$P82/1000, $R82="", ""),"")</f>
        <v/>
      </c>
      <c r="AE82" s="1023" t="str" cm="1">
        <f t="array" ref="AE82">IFERROR(_xlfn.IFS($R82="No", W82*$P82/1000,$R82="Yes", AB82*$P82/1000, $R82="", ""),"")</f>
        <v/>
      </c>
      <c r="AF82" s="957" t="str">
        <f>IFERROR($AC82
+IFERROR(HLOOKUP(Introduction!$H$29,'GWP Values'!$D$3:$G$46,MATCH("CH4",'GWP Values'!$C$3:$C$41,0),FALSE)*$AD82,0)
+IFERROR(HLOOKUP(Introduction!$H$29,'GWP Values'!$D$3:$G$46,MATCH("N2O",'GWP Values'!$C$3:$C$41,0),FALSE)*$AE82,0),"")</f>
        <v/>
      </c>
    </row>
    <row r="83" spans="1:32" ht="24" customHeight="1" x14ac:dyDescent="0.25">
      <c r="A83" s="441"/>
      <c r="B83" s="458" t="str">
        <f t="shared" si="2"/>
        <v/>
      </c>
      <c r="C83" s="650" t="str">
        <f>IFERROR(IF($O83="","",
IF(MATCH(O83,Tables!$CC$8:$CC$15,0)&gt;0, "MWh / "&amp;$O83&amp;" | Energy",
"MWh / "&amp;$O83&amp;" | "&amp; $M83)), "MWh / "&amp;$O83&amp;" | "&amp; $M83)</f>
        <v/>
      </c>
      <c r="D83" s="916" t="str">
        <f>IFERROR(VLOOKUP($M83,Tables!$BT$7:$BU$34,2,FALSE),"")</f>
        <v/>
      </c>
      <c r="E83" s="1010"/>
      <c r="F83" s="1011"/>
      <c r="G83" s="940" t="str">
        <f>IFERROR(VLOOKUP(H83,'Category Index'!$K$10:$L$258,2,FALSE),"")</f>
        <v/>
      </c>
      <c r="H83" s="1008"/>
      <c r="I83" s="3"/>
      <c r="J83" s="1006"/>
      <c r="K83" s="994" t="str">
        <f t="shared" si="3"/>
        <v/>
      </c>
      <c r="L83" s="1004"/>
      <c r="M83" s="974"/>
      <c r="N83" s="975"/>
      <c r="O83" s="976"/>
      <c r="P83" s="1027" t="str">
        <f>IFERROR(IF(N83="","",N83*(VLOOKUP(C83, 'Unit Conversion Table'!$E$3:$F$132, 2, FALSE))),"")</f>
        <v/>
      </c>
      <c r="Q83" s="3"/>
      <c r="R83" s="971" t="s">
        <v>826</v>
      </c>
      <c r="S83" s="996" t="str" cm="1">
        <f t="array" ref="S83">_xlfn.IFS(R83="No",(IFERROR(VLOOKUP($J83&amp;" | "&amp;$T83,'Emissions Factors'!$C$3:$N$1705,MATCH(S$12,'Emissions Factors'!$C$3:$N$3,0),FALSE),"")),R83="Yes", "Company Specific", R83="", "")</f>
        <v/>
      </c>
      <c r="T83" s="997" cm="1">
        <f t="array" ref="T83">_xlfn.IFS(R83="No",(VLOOKUP($B83, 'Emissions Factors'!$C$3:$O$717, 4,FALSE)),R83="Yes", "", R83="", "")</f>
        <v>0</v>
      </c>
      <c r="U83" s="947" t="str">
        <f>IFERROR(VLOOKUP($J83&amp;" | "&amp;$T83,'Emissions Factors'!$C$3:$N$3811,5,FALSE),"")</f>
        <v/>
      </c>
      <c r="V83" s="948" t="str">
        <f>IFERROR(VLOOKUP($J83&amp;" | "&amp;$T83,'Emissions Factors'!$C$3:$N$3811,6,FALSE),"")</f>
        <v/>
      </c>
      <c r="W83" s="949" t="str">
        <f>IFERROR(VLOOKUP($J83&amp;" | "&amp;$T83,'Emissions Factors'!$C$3:$N$3811,7,FALSE),"")</f>
        <v/>
      </c>
      <c r="X83" s="1000"/>
      <c r="Y83" s="1001"/>
      <c r="Z83" s="963"/>
      <c r="AA83" s="964"/>
      <c r="AB83" s="965"/>
      <c r="AC83" s="1022" t="str" cm="1">
        <f t="array" ref="AC83">IFERROR(_xlfn.IFS($R83="No", U83*$P83/1000,$R83="Yes", Z83*$P83/1000, $R83="", ""),"")</f>
        <v/>
      </c>
      <c r="AD83" s="1023" t="str" cm="1">
        <f t="array" ref="AD83">IFERROR(_xlfn.IFS($R83="No", V83*$P83/1000,$R83="Yes", AA83*$P83/1000, $R83="", ""),"")</f>
        <v/>
      </c>
      <c r="AE83" s="1023" t="str" cm="1">
        <f t="array" ref="AE83">IFERROR(_xlfn.IFS($R83="No", W83*$P83/1000,$R83="Yes", AB83*$P83/1000, $R83="", ""),"")</f>
        <v/>
      </c>
      <c r="AF83" s="957" t="str">
        <f>IFERROR($AC83
+IFERROR(HLOOKUP(Introduction!$H$29,'GWP Values'!$D$3:$G$46,MATCH("CH4",'GWP Values'!$C$3:$C$41,0),FALSE)*$AD83,0)
+IFERROR(HLOOKUP(Introduction!$H$29,'GWP Values'!$D$3:$G$46,MATCH("N2O",'GWP Values'!$C$3:$C$41,0),FALSE)*$AE83,0),"")</f>
        <v/>
      </c>
    </row>
    <row r="84" spans="1:32" ht="24" customHeight="1" x14ac:dyDescent="0.25">
      <c r="A84" s="441"/>
      <c r="B84" s="458" t="str">
        <f t="shared" si="2"/>
        <v/>
      </c>
      <c r="C84" s="650" t="str">
        <f>IFERROR(IF($O84="","",
IF(MATCH(O84,Tables!$CC$8:$CC$15,0)&gt;0, "MWh / "&amp;$O84&amp;" | Energy",
"MWh / "&amp;$O84&amp;" | "&amp; $M84)), "MWh / "&amp;$O84&amp;" | "&amp; $M84)</f>
        <v/>
      </c>
      <c r="D84" s="916" t="str">
        <f>IFERROR(VLOOKUP($M84,Tables!$BT$7:$BU$34,2,FALSE),"")</f>
        <v/>
      </c>
      <c r="E84" s="1010"/>
      <c r="F84" s="1011"/>
      <c r="G84" s="940" t="str">
        <f>IFERROR(VLOOKUP(H84,'Category Index'!$K$10:$L$258,2,FALSE),"")</f>
        <v/>
      </c>
      <c r="H84" s="1008"/>
      <c r="I84" s="3"/>
      <c r="J84" s="1006"/>
      <c r="K84" s="994" t="str">
        <f t="shared" si="3"/>
        <v/>
      </c>
      <c r="L84" s="1004"/>
      <c r="M84" s="974"/>
      <c r="N84" s="975"/>
      <c r="O84" s="976"/>
      <c r="P84" s="1027" t="str">
        <f>IFERROR(IF(N84="","",N84*(VLOOKUP(C84, 'Unit Conversion Table'!$E$3:$F$132, 2, FALSE))),"")</f>
        <v/>
      </c>
      <c r="Q84" s="3"/>
      <c r="R84" s="971" t="s">
        <v>826</v>
      </c>
      <c r="S84" s="996" t="str" cm="1">
        <f t="array" ref="S84">_xlfn.IFS(R84="No",(IFERROR(VLOOKUP($J84&amp;" | "&amp;$T84,'Emissions Factors'!$C$3:$N$1705,MATCH(S$12,'Emissions Factors'!$C$3:$N$3,0),FALSE),"")),R84="Yes", "Company Specific", R84="", "")</f>
        <v/>
      </c>
      <c r="T84" s="997" cm="1">
        <f t="array" ref="T84">_xlfn.IFS(R84="No",(VLOOKUP($B84, 'Emissions Factors'!$C$3:$O$717, 4,FALSE)),R84="Yes", "", R84="", "")</f>
        <v>0</v>
      </c>
      <c r="U84" s="947" t="str">
        <f>IFERROR(VLOOKUP($J84&amp;" | "&amp;$T84,'Emissions Factors'!$C$3:$N$3811,5,FALSE),"")</f>
        <v/>
      </c>
      <c r="V84" s="948" t="str">
        <f>IFERROR(VLOOKUP($J84&amp;" | "&amp;$T84,'Emissions Factors'!$C$3:$N$3811,6,FALSE),"")</f>
        <v/>
      </c>
      <c r="W84" s="949" t="str">
        <f>IFERROR(VLOOKUP($J84&amp;" | "&amp;$T84,'Emissions Factors'!$C$3:$N$3811,7,FALSE),"")</f>
        <v/>
      </c>
      <c r="X84" s="1000"/>
      <c r="Y84" s="1001"/>
      <c r="Z84" s="963"/>
      <c r="AA84" s="964"/>
      <c r="AB84" s="965"/>
      <c r="AC84" s="1022" t="str" cm="1">
        <f t="array" ref="AC84">IFERROR(_xlfn.IFS($R84="No", U84*$P84/1000,$R84="Yes", Z84*$P84/1000, $R84="", ""),"")</f>
        <v/>
      </c>
      <c r="AD84" s="1023" t="str" cm="1">
        <f t="array" ref="AD84">IFERROR(_xlfn.IFS($R84="No", V84*$P84/1000,$R84="Yes", AA84*$P84/1000, $R84="", ""),"")</f>
        <v/>
      </c>
      <c r="AE84" s="1023" t="str" cm="1">
        <f t="array" ref="AE84">IFERROR(_xlfn.IFS($R84="No", W84*$P84/1000,$R84="Yes", AB84*$P84/1000, $R84="", ""),"")</f>
        <v/>
      </c>
      <c r="AF84" s="957" t="str">
        <f>IFERROR($AC84
+IFERROR(HLOOKUP(Introduction!$H$29,'GWP Values'!$D$3:$G$46,MATCH("CH4",'GWP Values'!$C$3:$C$41,0),FALSE)*$AD84,0)
+IFERROR(HLOOKUP(Introduction!$H$29,'GWP Values'!$D$3:$G$46,MATCH("N2O",'GWP Values'!$C$3:$C$41,0),FALSE)*$AE84,0),"")</f>
        <v/>
      </c>
    </row>
    <row r="85" spans="1:32" ht="24" customHeight="1" x14ac:dyDescent="0.25">
      <c r="A85" s="441"/>
      <c r="B85" s="458" t="str">
        <f t="shared" si="2"/>
        <v/>
      </c>
      <c r="C85" s="650" t="str">
        <f>IFERROR(IF($O85="","",
IF(MATCH(O85,Tables!$CC$8:$CC$15,0)&gt;0, "MWh / "&amp;$O85&amp;" | Energy",
"MWh / "&amp;$O85&amp;" | "&amp; $M85)), "MWh / "&amp;$O85&amp;" | "&amp; $M85)</f>
        <v/>
      </c>
      <c r="D85" s="916" t="str">
        <f>IFERROR(VLOOKUP($M85,Tables!$BT$7:$BU$34,2,FALSE),"")</f>
        <v/>
      </c>
      <c r="E85" s="1010"/>
      <c r="F85" s="1011"/>
      <c r="G85" s="940" t="str">
        <f>IFERROR(VLOOKUP(H85,'Category Index'!$K$10:$L$258,2,FALSE),"")</f>
        <v/>
      </c>
      <c r="H85" s="1008"/>
      <c r="I85" s="3"/>
      <c r="J85" s="1006"/>
      <c r="K85" s="994" t="str">
        <f t="shared" si="3"/>
        <v/>
      </c>
      <c r="L85" s="1004"/>
      <c r="M85" s="974"/>
      <c r="N85" s="975"/>
      <c r="O85" s="976"/>
      <c r="P85" s="1027" t="str">
        <f>IFERROR(IF(N85="","",N85*(VLOOKUP(C85, 'Unit Conversion Table'!$E$3:$F$132, 2, FALSE))),"")</f>
        <v/>
      </c>
      <c r="Q85" s="3"/>
      <c r="R85" s="971" t="s">
        <v>826</v>
      </c>
      <c r="S85" s="996" t="str" cm="1">
        <f t="array" ref="S85">_xlfn.IFS(R85="No",(IFERROR(VLOOKUP($J85&amp;" | "&amp;$T85,'Emissions Factors'!$C$3:$N$1705,MATCH(S$12,'Emissions Factors'!$C$3:$N$3,0),FALSE),"")),R85="Yes", "Company Specific", R85="", "")</f>
        <v/>
      </c>
      <c r="T85" s="997" cm="1">
        <f t="array" ref="T85">_xlfn.IFS(R85="No",(VLOOKUP($B85, 'Emissions Factors'!$C$3:$O$717, 4,FALSE)),R85="Yes", "", R85="", "")</f>
        <v>0</v>
      </c>
      <c r="U85" s="947" t="str">
        <f>IFERROR(VLOOKUP($J85&amp;" | "&amp;$T85,'Emissions Factors'!$C$3:$N$3811,5,FALSE),"")</f>
        <v/>
      </c>
      <c r="V85" s="948" t="str">
        <f>IFERROR(VLOOKUP($J85&amp;" | "&amp;$T85,'Emissions Factors'!$C$3:$N$3811,6,FALSE),"")</f>
        <v/>
      </c>
      <c r="W85" s="949" t="str">
        <f>IFERROR(VLOOKUP($J85&amp;" | "&amp;$T85,'Emissions Factors'!$C$3:$N$3811,7,FALSE),"")</f>
        <v/>
      </c>
      <c r="X85" s="1000"/>
      <c r="Y85" s="1001"/>
      <c r="Z85" s="963"/>
      <c r="AA85" s="964"/>
      <c r="AB85" s="965"/>
      <c r="AC85" s="1022" t="str" cm="1">
        <f t="array" ref="AC85">IFERROR(_xlfn.IFS($R85="No", U85*$P85/1000,$R85="Yes", Z85*$P85/1000, $R85="", ""),"")</f>
        <v/>
      </c>
      <c r="AD85" s="1023" t="str" cm="1">
        <f t="array" ref="AD85">IFERROR(_xlfn.IFS($R85="No", V85*$P85/1000,$R85="Yes", AA85*$P85/1000, $R85="", ""),"")</f>
        <v/>
      </c>
      <c r="AE85" s="1023" t="str" cm="1">
        <f t="array" ref="AE85">IFERROR(_xlfn.IFS($R85="No", W85*$P85/1000,$R85="Yes", AB85*$P85/1000, $R85="", ""),"")</f>
        <v/>
      </c>
      <c r="AF85" s="957" t="str">
        <f>IFERROR($AC85
+IFERROR(HLOOKUP(Introduction!$H$29,'GWP Values'!$D$3:$G$46,MATCH("CH4",'GWP Values'!$C$3:$C$41,0),FALSE)*$AD85,0)
+IFERROR(HLOOKUP(Introduction!$H$29,'GWP Values'!$D$3:$G$46,MATCH("N2O",'GWP Values'!$C$3:$C$41,0),FALSE)*$AE85,0),"")</f>
        <v/>
      </c>
    </row>
    <row r="86" spans="1:32" ht="24" customHeight="1" x14ac:dyDescent="0.25">
      <c r="A86" s="441"/>
      <c r="B86" s="458" t="str">
        <f t="shared" si="2"/>
        <v/>
      </c>
      <c r="C86" s="650" t="str">
        <f>IFERROR(IF($O86="","",
IF(MATCH(O86,Tables!$CC$8:$CC$15,0)&gt;0, "MWh / "&amp;$O86&amp;" | Energy",
"MWh / "&amp;$O86&amp;" | "&amp; $M86)), "MWh / "&amp;$O86&amp;" | "&amp; $M86)</f>
        <v/>
      </c>
      <c r="D86" s="916" t="str">
        <f>IFERROR(VLOOKUP($M86,Tables!$BT$7:$BU$34,2,FALSE),"")</f>
        <v/>
      </c>
      <c r="E86" s="1010"/>
      <c r="F86" s="1011"/>
      <c r="G86" s="940" t="str">
        <f>IFERROR(VLOOKUP(H86,'Category Index'!$K$10:$L$258,2,FALSE),"")</f>
        <v/>
      </c>
      <c r="H86" s="1008"/>
      <c r="I86" s="3"/>
      <c r="J86" s="1006"/>
      <c r="K86" s="994" t="str">
        <f t="shared" si="3"/>
        <v/>
      </c>
      <c r="L86" s="1004"/>
      <c r="M86" s="974"/>
      <c r="N86" s="975"/>
      <c r="O86" s="976"/>
      <c r="P86" s="1027" t="str">
        <f>IFERROR(IF(N86="","",N86*(VLOOKUP(C86, 'Unit Conversion Table'!$E$3:$F$132, 2, FALSE))),"")</f>
        <v/>
      </c>
      <c r="Q86" s="3"/>
      <c r="R86" s="971" t="s">
        <v>826</v>
      </c>
      <c r="S86" s="996" t="str" cm="1">
        <f t="array" ref="S86">_xlfn.IFS(R86="No",(IFERROR(VLOOKUP($J86&amp;" | "&amp;$T86,'Emissions Factors'!$C$3:$N$1705,MATCH(S$12,'Emissions Factors'!$C$3:$N$3,0),FALSE),"")),R86="Yes", "Company Specific", R86="", "")</f>
        <v/>
      </c>
      <c r="T86" s="997" cm="1">
        <f t="array" ref="T86">_xlfn.IFS(R86="No",(VLOOKUP($B86, 'Emissions Factors'!$C$3:$O$717, 4,FALSE)),R86="Yes", "", R86="", "")</f>
        <v>0</v>
      </c>
      <c r="U86" s="947" t="str">
        <f>IFERROR(VLOOKUP($J86&amp;" | "&amp;$T86,'Emissions Factors'!$C$3:$N$3811,5,FALSE),"")</f>
        <v/>
      </c>
      <c r="V86" s="948" t="str">
        <f>IFERROR(VLOOKUP($J86&amp;" | "&amp;$T86,'Emissions Factors'!$C$3:$N$3811,6,FALSE),"")</f>
        <v/>
      </c>
      <c r="W86" s="949" t="str">
        <f>IFERROR(VLOOKUP($J86&amp;" | "&amp;$T86,'Emissions Factors'!$C$3:$N$3811,7,FALSE),"")</f>
        <v/>
      </c>
      <c r="X86" s="1000"/>
      <c r="Y86" s="1001"/>
      <c r="Z86" s="963"/>
      <c r="AA86" s="964"/>
      <c r="AB86" s="965"/>
      <c r="AC86" s="1022" t="str" cm="1">
        <f t="array" ref="AC86">IFERROR(_xlfn.IFS($R86="No", U86*$P86/1000,$R86="Yes", Z86*$P86/1000, $R86="", ""),"")</f>
        <v/>
      </c>
      <c r="AD86" s="1023" t="str" cm="1">
        <f t="array" ref="AD86">IFERROR(_xlfn.IFS($R86="No", V86*$P86/1000,$R86="Yes", AA86*$P86/1000, $R86="", ""),"")</f>
        <v/>
      </c>
      <c r="AE86" s="1023" t="str" cm="1">
        <f t="array" ref="AE86">IFERROR(_xlfn.IFS($R86="No", W86*$P86/1000,$R86="Yes", AB86*$P86/1000, $R86="", ""),"")</f>
        <v/>
      </c>
      <c r="AF86" s="957" t="str">
        <f>IFERROR($AC86
+IFERROR(HLOOKUP(Introduction!$H$29,'GWP Values'!$D$3:$G$46,MATCH("CH4",'GWP Values'!$C$3:$C$41,0),FALSE)*$AD86,0)
+IFERROR(HLOOKUP(Introduction!$H$29,'GWP Values'!$D$3:$G$46,MATCH("N2O",'GWP Values'!$C$3:$C$41,0),FALSE)*$AE86,0),"")</f>
        <v/>
      </c>
    </row>
    <row r="87" spans="1:32" ht="24" customHeight="1" x14ac:dyDescent="0.25">
      <c r="A87" s="441"/>
      <c r="B87" s="458" t="str">
        <f t="shared" si="2"/>
        <v/>
      </c>
      <c r="C87" s="650" t="str">
        <f>IFERROR(IF($O87="","",
IF(MATCH(O87,Tables!$CC$8:$CC$15,0)&gt;0, "MWh / "&amp;$O87&amp;" | Energy",
"MWh / "&amp;$O87&amp;" | "&amp; $M87)), "MWh / "&amp;$O87&amp;" | "&amp; $M87)</f>
        <v/>
      </c>
      <c r="D87" s="916" t="str">
        <f>IFERROR(VLOOKUP($M87,Tables!$BT$7:$BU$34,2,FALSE),"")</f>
        <v/>
      </c>
      <c r="E87" s="1010"/>
      <c r="F87" s="1011"/>
      <c r="G87" s="940" t="str">
        <f>IFERROR(VLOOKUP(H87,'Category Index'!$K$10:$L$258,2,FALSE),"")</f>
        <v/>
      </c>
      <c r="H87" s="1008"/>
      <c r="I87" s="3"/>
      <c r="J87" s="1006"/>
      <c r="K87" s="994" t="str">
        <f t="shared" si="3"/>
        <v/>
      </c>
      <c r="L87" s="1004"/>
      <c r="M87" s="974"/>
      <c r="N87" s="975"/>
      <c r="O87" s="976"/>
      <c r="P87" s="1027" t="str">
        <f>IFERROR(IF(N87="","",N87*(VLOOKUP(C87, 'Unit Conversion Table'!$E$3:$F$132, 2, FALSE))),"")</f>
        <v/>
      </c>
      <c r="Q87" s="3"/>
      <c r="R87" s="971" t="s">
        <v>826</v>
      </c>
      <c r="S87" s="996" t="str" cm="1">
        <f t="array" ref="S87">_xlfn.IFS(R87="No",(IFERROR(VLOOKUP($J87&amp;" | "&amp;$T87,'Emissions Factors'!$C$3:$N$1705,MATCH(S$12,'Emissions Factors'!$C$3:$N$3,0),FALSE),"")),R87="Yes", "Company Specific", R87="", "")</f>
        <v/>
      </c>
      <c r="T87" s="997" cm="1">
        <f t="array" ref="T87">_xlfn.IFS(R87="No",(VLOOKUP($B87, 'Emissions Factors'!$C$3:$O$717, 4,FALSE)),R87="Yes", "", R87="", "")</f>
        <v>0</v>
      </c>
      <c r="U87" s="947" t="str">
        <f>IFERROR(VLOOKUP($J87&amp;" | "&amp;$T87,'Emissions Factors'!$C$3:$N$3811,5,FALSE),"")</f>
        <v/>
      </c>
      <c r="V87" s="948" t="str">
        <f>IFERROR(VLOOKUP($J87&amp;" | "&amp;$T87,'Emissions Factors'!$C$3:$N$3811,6,FALSE),"")</f>
        <v/>
      </c>
      <c r="W87" s="949" t="str">
        <f>IFERROR(VLOOKUP($J87&amp;" | "&amp;$T87,'Emissions Factors'!$C$3:$N$3811,7,FALSE),"")</f>
        <v/>
      </c>
      <c r="X87" s="1000"/>
      <c r="Y87" s="1001"/>
      <c r="Z87" s="963"/>
      <c r="AA87" s="964"/>
      <c r="AB87" s="965"/>
      <c r="AC87" s="1022" t="str" cm="1">
        <f t="array" ref="AC87">IFERROR(_xlfn.IFS($R87="No", U87*$P87/1000,$R87="Yes", Z87*$P87/1000, $R87="", ""),"")</f>
        <v/>
      </c>
      <c r="AD87" s="1023" t="str" cm="1">
        <f t="array" ref="AD87">IFERROR(_xlfn.IFS($R87="No", V87*$P87/1000,$R87="Yes", AA87*$P87/1000, $R87="", ""),"")</f>
        <v/>
      </c>
      <c r="AE87" s="1023" t="str" cm="1">
        <f t="array" ref="AE87">IFERROR(_xlfn.IFS($R87="No", W87*$P87/1000,$R87="Yes", AB87*$P87/1000, $R87="", ""),"")</f>
        <v/>
      </c>
      <c r="AF87" s="957" t="str">
        <f>IFERROR($AC87
+IFERROR(HLOOKUP(Introduction!$H$29,'GWP Values'!$D$3:$G$46,MATCH("CH4",'GWP Values'!$C$3:$C$41,0),FALSE)*$AD87,0)
+IFERROR(HLOOKUP(Introduction!$H$29,'GWP Values'!$D$3:$G$46,MATCH("N2O",'GWP Values'!$C$3:$C$41,0),FALSE)*$AE87,0),"")</f>
        <v/>
      </c>
    </row>
    <row r="88" spans="1:32" ht="24" customHeight="1" x14ac:dyDescent="0.25">
      <c r="A88" s="441"/>
      <c r="B88" s="458" t="str">
        <f t="shared" si="2"/>
        <v/>
      </c>
      <c r="C88" s="650" t="str">
        <f>IFERROR(IF($O88="","",
IF(MATCH(O88,Tables!$CC$8:$CC$15,0)&gt;0, "MWh / "&amp;$O88&amp;" | Energy",
"MWh / "&amp;$O88&amp;" | "&amp; $M88)), "MWh / "&amp;$O88&amp;" | "&amp; $M88)</f>
        <v/>
      </c>
      <c r="D88" s="916" t="str">
        <f>IFERROR(VLOOKUP($M88,Tables!$BT$7:$BU$34,2,FALSE),"")</f>
        <v/>
      </c>
      <c r="E88" s="1010"/>
      <c r="F88" s="1011"/>
      <c r="G88" s="940" t="str">
        <f>IFERROR(VLOOKUP(H88,'Category Index'!$K$10:$L$258,2,FALSE),"")</f>
        <v/>
      </c>
      <c r="H88" s="1008"/>
      <c r="I88" s="3"/>
      <c r="J88" s="1006"/>
      <c r="K88" s="994" t="str">
        <f t="shared" si="3"/>
        <v/>
      </c>
      <c r="L88" s="1004"/>
      <c r="M88" s="974"/>
      <c r="N88" s="975"/>
      <c r="O88" s="976"/>
      <c r="P88" s="1027" t="str">
        <f>IFERROR(IF(N88="","",N88*(VLOOKUP(C88, 'Unit Conversion Table'!$E$3:$F$132, 2, FALSE))),"")</f>
        <v/>
      </c>
      <c r="Q88" s="3"/>
      <c r="R88" s="971" t="s">
        <v>826</v>
      </c>
      <c r="S88" s="996" t="str" cm="1">
        <f t="array" ref="S88">_xlfn.IFS(R88="No",(IFERROR(VLOOKUP($J88&amp;" | "&amp;$T88,'Emissions Factors'!$C$3:$N$1705,MATCH(S$12,'Emissions Factors'!$C$3:$N$3,0),FALSE),"")),R88="Yes", "Company Specific", R88="", "")</f>
        <v/>
      </c>
      <c r="T88" s="997" cm="1">
        <f t="array" ref="T88">_xlfn.IFS(R88="No",(VLOOKUP($B88, 'Emissions Factors'!$C$3:$O$717, 4,FALSE)),R88="Yes", "", R88="", "")</f>
        <v>0</v>
      </c>
      <c r="U88" s="947" t="str">
        <f>IFERROR(VLOOKUP($J88&amp;" | "&amp;$T88,'Emissions Factors'!$C$3:$N$3811,5,FALSE),"")</f>
        <v/>
      </c>
      <c r="V88" s="948" t="str">
        <f>IFERROR(VLOOKUP($J88&amp;" | "&amp;$T88,'Emissions Factors'!$C$3:$N$3811,6,FALSE),"")</f>
        <v/>
      </c>
      <c r="W88" s="949" t="str">
        <f>IFERROR(VLOOKUP($J88&amp;" | "&amp;$T88,'Emissions Factors'!$C$3:$N$3811,7,FALSE),"")</f>
        <v/>
      </c>
      <c r="X88" s="1000"/>
      <c r="Y88" s="1001"/>
      <c r="Z88" s="963"/>
      <c r="AA88" s="964"/>
      <c r="AB88" s="965"/>
      <c r="AC88" s="1022" t="str" cm="1">
        <f t="array" ref="AC88">IFERROR(_xlfn.IFS($R88="No", U88*$P88/1000,$R88="Yes", Z88*$P88/1000, $R88="", ""),"")</f>
        <v/>
      </c>
      <c r="AD88" s="1023" t="str" cm="1">
        <f t="array" ref="AD88">IFERROR(_xlfn.IFS($R88="No", V88*$P88/1000,$R88="Yes", AA88*$P88/1000, $R88="", ""),"")</f>
        <v/>
      </c>
      <c r="AE88" s="1023" t="str" cm="1">
        <f t="array" ref="AE88">IFERROR(_xlfn.IFS($R88="No", W88*$P88/1000,$R88="Yes", AB88*$P88/1000, $R88="", ""),"")</f>
        <v/>
      </c>
      <c r="AF88" s="957" t="str">
        <f>IFERROR($AC88
+IFERROR(HLOOKUP(Introduction!$H$29,'GWP Values'!$D$3:$G$46,MATCH("CH4",'GWP Values'!$C$3:$C$41,0),FALSE)*$AD88,0)
+IFERROR(HLOOKUP(Introduction!$H$29,'GWP Values'!$D$3:$G$46,MATCH("N2O",'GWP Values'!$C$3:$C$41,0),FALSE)*$AE88,0),"")</f>
        <v/>
      </c>
    </row>
    <row r="89" spans="1:32" ht="24" customHeight="1" x14ac:dyDescent="0.25">
      <c r="A89" s="441"/>
      <c r="B89" s="458" t="str">
        <f t="shared" si="2"/>
        <v/>
      </c>
      <c r="C89" s="650" t="str">
        <f>IFERROR(IF($O89="","",
IF(MATCH(O89,Tables!$CC$8:$CC$15,0)&gt;0, "MWh / "&amp;$O89&amp;" | Energy",
"MWh / "&amp;$O89&amp;" | "&amp; $M89)), "MWh / "&amp;$O89&amp;" | "&amp; $M89)</f>
        <v/>
      </c>
      <c r="D89" s="916" t="str">
        <f>IFERROR(VLOOKUP($M89,Tables!$BT$7:$BU$34,2,FALSE),"")</f>
        <v/>
      </c>
      <c r="E89" s="1010"/>
      <c r="F89" s="1011"/>
      <c r="G89" s="940" t="str">
        <f>IFERROR(VLOOKUP(H89,'Category Index'!$K$10:$L$258,2,FALSE),"")</f>
        <v/>
      </c>
      <c r="H89" s="1008"/>
      <c r="I89" s="3"/>
      <c r="J89" s="1006"/>
      <c r="K89" s="994" t="str">
        <f t="shared" si="3"/>
        <v/>
      </c>
      <c r="L89" s="1004"/>
      <c r="M89" s="974"/>
      <c r="N89" s="975"/>
      <c r="O89" s="976"/>
      <c r="P89" s="1027" t="str">
        <f>IFERROR(IF(N89="","",N89*(VLOOKUP(C89, 'Unit Conversion Table'!$E$3:$F$132, 2, FALSE))),"")</f>
        <v/>
      </c>
      <c r="Q89" s="3"/>
      <c r="R89" s="971" t="s">
        <v>826</v>
      </c>
      <c r="S89" s="996" t="str" cm="1">
        <f t="array" ref="S89">_xlfn.IFS(R89="No",(IFERROR(VLOOKUP($J89&amp;" | "&amp;$T89,'Emissions Factors'!$C$3:$N$1705,MATCH(S$12,'Emissions Factors'!$C$3:$N$3,0),FALSE),"")),R89="Yes", "Company Specific", R89="", "")</f>
        <v/>
      </c>
      <c r="T89" s="997" cm="1">
        <f t="array" ref="T89">_xlfn.IFS(R89="No",(VLOOKUP($B89, 'Emissions Factors'!$C$3:$O$717, 4,FALSE)),R89="Yes", "", R89="", "")</f>
        <v>0</v>
      </c>
      <c r="U89" s="947" t="str">
        <f>IFERROR(VLOOKUP($J89&amp;" | "&amp;$T89,'Emissions Factors'!$C$3:$N$3811,5,FALSE),"")</f>
        <v/>
      </c>
      <c r="V89" s="948" t="str">
        <f>IFERROR(VLOOKUP($J89&amp;" | "&amp;$T89,'Emissions Factors'!$C$3:$N$3811,6,FALSE),"")</f>
        <v/>
      </c>
      <c r="W89" s="949" t="str">
        <f>IFERROR(VLOOKUP($J89&amp;" | "&amp;$T89,'Emissions Factors'!$C$3:$N$3811,7,FALSE),"")</f>
        <v/>
      </c>
      <c r="X89" s="1000"/>
      <c r="Y89" s="1001"/>
      <c r="Z89" s="963"/>
      <c r="AA89" s="964"/>
      <c r="AB89" s="965"/>
      <c r="AC89" s="1022" t="str" cm="1">
        <f t="array" ref="AC89">IFERROR(_xlfn.IFS($R89="No", U89*$P89/1000,$R89="Yes", Z89*$P89/1000, $R89="", ""),"")</f>
        <v/>
      </c>
      <c r="AD89" s="1023" t="str" cm="1">
        <f t="array" ref="AD89">IFERROR(_xlfn.IFS($R89="No", V89*$P89/1000,$R89="Yes", AA89*$P89/1000, $R89="", ""),"")</f>
        <v/>
      </c>
      <c r="AE89" s="1023" t="str" cm="1">
        <f t="array" ref="AE89">IFERROR(_xlfn.IFS($R89="No", W89*$P89/1000,$R89="Yes", AB89*$P89/1000, $R89="", ""),"")</f>
        <v/>
      </c>
      <c r="AF89" s="957" t="str">
        <f>IFERROR($AC89
+IFERROR(HLOOKUP(Introduction!$H$29,'GWP Values'!$D$3:$G$46,MATCH("CH4",'GWP Values'!$C$3:$C$41,0),FALSE)*$AD89,0)
+IFERROR(HLOOKUP(Introduction!$H$29,'GWP Values'!$D$3:$G$46,MATCH("N2O",'GWP Values'!$C$3:$C$41,0),FALSE)*$AE89,0),"")</f>
        <v/>
      </c>
    </row>
    <row r="90" spans="1:32" ht="24" customHeight="1" x14ac:dyDescent="0.25">
      <c r="A90" s="441"/>
      <c r="B90" s="458" t="str">
        <f t="shared" si="2"/>
        <v/>
      </c>
      <c r="C90" s="650" t="str">
        <f>IFERROR(IF($O90="","",
IF(MATCH(O90,Tables!$CC$8:$CC$15,0)&gt;0, "MWh / "&amp;$O90&amp;" | Energy",
"MWh / "&amp;$O90&amp;" | "&amp; $M90)), "MWh / "&amp;$O90&amp;" | "&amp; $M90)</f>
        <v/>
      </c>
      <c r="D90" s="916" t="str">
        <f>IFERROR(VLOOKUP($M90,Tables!$BT$7:$BU$34,2,FALSE),"")</f>
        <v/>
      </c>
      <c r="E90" s="1010"/>
      <c r="F90" s="1011"/>
      <c r="G90" s="940" t="str">
        <f>IFERROR(VLOOKUP(H90,'Category Index'!$K$10:$L$258,2,FALSE),"")</f>
        <v/>
      </c>
      <c r="H90" s="1008"/>
      <c r="I90" s="3"/>
      <c r="J90" s="1006"/>
      <c r="K90" s="994" t="str">
        <f t="shared" si="3"/>
        <v/>
      </c>
      <c r="L90" s="1004"/>
      <c r="M90" s="974"/>
      <c r="N90" s="975"/>
      <c r="O90" s="976"/>
      <c r="P90" s="1027" t="str">
        <f>IFERROR(IF(N90="","",N90*(VLOOKUP(C90, 'Unit Conversion Table'!$E$3:$F$132, 2, FALSE))),"")</f>
        <v/>
      </c>
      <c r="Q90" s="3"/>
      <c r="R90" s="971" t="s">
        <v>826</v>
      </c>
      <c r="S90" s="996" t="str" cm="1">
        <f t="array" ref="S90">_xlfn.IFS(R90="No",(IFERROR(VLOOKUP($J90&amp;" | "&amp;$T90,'Emissions Factors'!$C$3:$N$1705,MATCH(S$12,'Emissions Factors'!$C$3:$N$3,0),FALSE),"")),R90="Yes", "Company Specific", R90="", "")</f>
        <v/>
      </c>
      <c r="T90" s="997" cm="1">
        <f t="array" ref="T90">_xlfn.IFS(R90="No",(VLOOKUP($B90, 'Emissions Factors'!$C$3:$O$717, 4,FALSE)),R90="Yes", "", R90="", "")</f>
        <v>0</v>
      </c>
      <c r="U90" s="947" t="str">
        <f>IFERROR(VLOOKUP($J90&amp;" | "&amp;$T90,'Emissions Factors'!$C$3:$N$3811,5,FALSE),"")</f>
        <v/>
      </c>
      <c r="V90" s="948" t="str">
        <f>IFERROR(VLOOKUP($J90&amp;" | "&amp;$T90,'Emissions Factors'!$C$3:$N$3811,6,FALSE),"")</f>
        <v/>
      </c>
      <c r="W90" s="949" t="str">
        <f>IFERROR(VLOOKUP($J90&amp;" | "&amp;$T90,'Emissions Factors'!$C$3:$N$3811,7,FALSE),"")</f>
        <v/>
      </c>
      <c r="X90" s="1000"/>
      <c r="Y90" s="1001"/>
      <c r="Z90" s="963"/>
      <c r="AA90" s="964"/>
      <c r="AB90" s="965"/>
      <c r="AC90" s="1022" t="str" cm="1">
        <f t="array" ref="AC90">IFERROR(_xlfn.IFS($R90="No", U90*$P90/1000,$R90="Yes", Z90*$P90/1000, $R90="", ""),"")</f>
        <v/>
      </c>
      <c r="AD90" s="1023" t="str" cm="1">
        <f t="array" ref="AD90">IFERROR(_xlfn.IFS($R90="No", V90*$P90/1000,$R90="Yes", AA90*$P90/1000, $R90="", ""),"")</f>
        <v/>
      </c>
      <c r="AE90" s="1023" t="str" cm="1">
        <f t="array" ref="AE90">IFERROR(_xlfn.IFS($R90="No", W90*$P90/1000,$R90="Yes", AB90*$P90/1000, $R90="", ""),"")</f>
        <v/>
      </c>
      <c r="AF90" s="957" t="str">
        <f>IFERROR($AC90
+IFERROR(HLOOKUP(Introduction!$H$29,'GWP Values'!$D$3:$G$46,MATCH("CH4",'GWP Values'!$C$3:$C$41,0),FALSE)*$AD90,0)
+IFERROR(HLOOKUP(Introduction!$H$29,'GWP Values'!$D$3:$G$46,MATCH("N2O",'GWP Values'!$C$3:$C$41,0),FALSE)*$AE90,0),"")</f>
        <v/>
      </c>
    </row>
    <row r="91" spans="1:32" ht="24" customHeight="1" x14ac:dyDescent="0.25">
      <c r="A91" s="441"/>
      <c r="B91" s="458" t="str">
        <f t="shared" si="2"/>
        <v/>
      </c>
      <c r="C91" s="650" t="str">
        <f>IFERROR(IF($O91="","",
IF(MATCH(O91,Tables!$CC$8:$CC$15,0)&gt;0, "MWh / "&amp;$O91&amp;" | Energy",
"MWh / "&amp;$O91&amp;" | "&amp; $M91)), "MWh / "&amp;$O91&amp;" | "&amp; $M91)</f>
        <v/>
      </c>
      <c r="D91" s="916" t="str">
        <f>IFERROR(VLOOKUP($M91,Tables!$BT$7:$BU$34,2,FALSE),"")</f>
        <v/>
      </c>
      <c r="E91" s="1010"/>
      <c r="F91" s="1011"/>
      <c r="G91" s="940" t="str">
        <f>IFERROR(VLOOKUP(H91,'Category Index'!$K$10:$L$258,2,FALSE),"")</f>
        <v/>
      </c>
      <c r="H91" s="1008"/>
      <c r="I91" s="3"/>
      <c r="J91" s="1006"/>
      <c r="K91" s="994" t="str">
        <f t="shared" si="3"/>
        <v/>
      </c>
      <c r="L91" s="1004"/>
      <c r="M91" s="974"/>
      <c r="N91" s="975"/>
      <c r="O91" s="976"/>
      <c r="P91" s="1027" t="str">
        <f>IFERROR(IF(N91="","",N91*(VLOOKUP(C91, 'Unit Conversion Table'!$E$3:$F$132, 2, FALSE))),"")</f>
        <v/>
      </c>
      <c r="Q91" s="3"/>
      <c r="R91" s="971" t="s">
        <v>826</v>
      </c>
      <c r="S91" s="996" t="str" cm="1">
        <f t="array" ref="S91">_xlfn.IFS(R91="No",(IFERROR(VLOOKUP($J91&amp;" | "&amp;$T91,'Emissions Factors'!$C$3:$N$1705,MATCH(S$12,'Emissions Factors'!$C$3:$N$3,0),FALSE),"")),R91="Yes", "Company Specific", R91="", "")</f>
        <v/>
      </c>
      <c r="T91" s="997" cm="1">
        <f t="array" ref="T91">_xlfn.IFS(R91="No",(VLOOKUP($B91, 'Emissions Factors'!$C$3:$O$717, 4,FALSE)),R91="Yes", "", R91="", "")</f>
        <v>0</v>
      </c>
      <c r="U91" s="947" t="str">
        <f>IFERROR(VLOOKUP($J91&amp;" | "&amp;$T91,'Emissions Factors'!$C$3:$N$3811,5,FALSE),"")</f>
        <v/>
      </c>
      <c r="V91" s="948" t="str">
        <f>IFERROR(VLOOKUP($J91&amp;" | "&amp;$T91,'Emissions Factors'!$C$3:$N$3811,6,FALSE),"")</f>
        <v/>
      </c>
      <c r="W91" s="949" t="str">
        <f>IFERROR(VLOOKUP($J91&amp;" | "&amp;$T91,'Emissions Factors'!$C$3:$N$3811,7,FALSE),"")</f>
        <v/>
      </c>
      <c r="X91" s="1000"/>
      <c r="Y91" s="1001"/>
      <c r="Z91" s="963"/>
      <c r="AA91" s="964"/>
      <c r="AB91" s="965"/>
      <c r="AC91" s="1022" t="str" cm="1">
        <f t="array" ref="AC91">IFERROR(_xlfn.IFS($R91="No", U91*$P91/1000,$R91="Yes", Z91*$P91/1000, $R91="", ""),"")</f>
        <v/>
      </c>
      <c r="AD91" s="1023" t="str" cm="1">
        <f t="array" ref="AD91">IFERROR(_xlfn.IFS($R91="No", V91*$P91/1000,$R91="Yes", AA91*$P91/1000, $R91="", ""),"")</f>
        <v/>
      </c>
      <c r="AE91" s="1023" t="str" cm="1">
        <f t="array" ref="AE91">IFERROR(_xlfn.IFS($R91="No", W91*$P91/1000,$R91="Yes", AB91*$P91/1000, $R91="", ""),"")</f>
        <v/>
      </c>
      <c r="AF91" s="957" t="str">
        <f>IFERROR($AC91
+IFERROR(HLOOKUP(Introduction!$H$29,'GWP Values'!$D$3:$G$46,MATCH("CH4",'GWP Values'!$C$3:$C$41,0),FALSE)*$AD91,0)
+IFERROR(HLOOKUP(Introduction!$H$29,'GWP Values'!$D$3:$G$46,MATCH("N2O",'GWP Values'!$C$3:$C$41,0),FALSE)*$AE91,0),"")</f>
        <v/>
      </c>
    </row>
    <row r="92" spans="1:32" ht="24" customHeight="1" x14ac:dyDescent="0.25">
      <c r="A92" s="441"/>
      <c r="B92" s="458" t="str">
        <f t="shared" si="2"/>
        <v/>
      </c>
      <c r="C92" s="650" t="str">
        <f>IFERROR(IF($O92="","",
IF(MATCH(O92,Tables!$CC$8:$CC$15,0)&gt;0, "MWh / "&amp;$O92&amp;" | Energy",
"MWh / "&amp;$O92&amp;" | "&amp; $M92)), "MWh / "&amp;$O92&amp;" | "&amp; $M92)</f>
        <v/>
      </c>
      <c r="D92" s="916" t="str">
        <f>IFERROR(VLOOKUP($M92,Tables!$BT$7:$BU$34,2,FALSE),"")</f>
        <v/>
      </c>
      <c r="E92" s="1010"/>
      <c r="F92" s="1011"/>
      <c r="G92" s="940" t="str">
        <f>IFERROR(VLOOKUP(H92,'Category Index'!$K$10:$L$258,2,FALSE),"")</f>
        <v/>
      </c>
      <c r="H92" s="1008"/>
      <c r="I92" s="3"/>
      <c r="J92" s="1006"/>
      <c r="K92" s="994" t="str">
        <f t="shared" si="3"/>
        <v/>
      </c>
      <c r="L92" s="1004"/>
      <c r="M92" s="974"/>
      <c r="N92" s="975"/>
      <c r="O92" s="976"/>
      <c r="P92" s="1027" t="str">
        <f>IFERROR(IF(N92="","",N92*(VLOOKUP(C92, 'Unit Conversion Table'!$E$3:$F$132, 2, FALSE))),"")</f>
        <v/>
      </c>
      <c r="Q92" s="3"/>
      <c r="R92" s="971" t="s">
        <v>826</v>
      </c>
      <c r="S92" s="996" t="str" cm="1">
        <f t="array" ref="S92">_xlfn.IFS(R92="No",(IFERROR(VLOOKUP($J92&amp;" | "&amp;$T92,'Emissions Factors'!$C$3:$N$1705,MATCH(S$12,'Emissions Factors'!$C$3:$N$3,0),FALSE),"")),R92="Yes", "Company Specific", R92="", "")</f>
        <v/>
      </c>
      <c r="T92" s="997" cm="1">
        <f t="array" ref="T92">_xlfn.IFS(R92="No",(VLOOKUP($B92, 'Emissions Factors'!$C$3:$O$717, 4,FALSE)),R92="Yes", "", R92="", "")</f>
        <v>0</v>
      </c>
      <c r="U92" s="947" t="str">
        <f>IFERROR(VLOOKUP($J92&amp;" | "&amp;$T92,'Emissions Factors'!$C$3:$N$3811,5,FALSE),"")</f>
        <v/>
      </c>
      <c r="V92" s="948" t="str">
        <f>IFERROR(VLOOKUP($J92&amp;" | "&amp;$T92,'Emissions Factors'!$C$3:$N$3811,6,FALSE),"")</f>
        <v/>
      </c>
      <c r="W92" s="949" t="str">
        <f>IFERROR(VLOOKUP($J92&amp;" | "&amp;$T92,'Emissions Factors'!$C$3:$N$3811,7,FALSE),"")</f>
        <v/>
      </c>
      <c r="X92" s="1000"/>
      <c r="Y92" s="1001"/>
      <c r="Z92" s="963"/>
      <c r="AA92" s="964"/>
      <c r="AB92" s="965"/>
      <c r="AC92" s="1022" t="str" cm="1">
        <f t="array" ref="AC92">IFERROR(_xlfn.IFS($R92="No", U92*$P92/1000,$R92="Yes", Z92*$P92/1000, $R92="", ""),"")</f>
        <v/>
      </c>
      <c r="AD92" s="1023" t="str" cm="1">
        <f t="array" ref="AD92">IFERROR(_xlfn.IFS($R92="No", V92*$P92/1000,$R92="Yes", AA92*$P92/1000, $R92="", ""),"")</f>
        <v/>
      </c>
      <c r="AE92" s="1023" t="str" cm="1">
        <f t="array" ref="AE92">IFERROR(_xlfn.IFS($R92="No", W92*$P92/1000,$R92="Yes", AB92*$P92/1000, $R92="", ""),"")</f>
        <v/>
      </c>
      <c r="AF92" s="957" t="str">
        <f>IFERROR($AC92
+IFERROR(HLOOKUP(Introduction!$H$29,'GWP Values'!$D$3:$G$46,MATCH("CH4",'GWP Values'!$C$3:$C$41,0),FALSE)*$AD92,0)
+IFERROR(HLOOKUP(Introduction!$H$29,'GWP Values'!$D$3:$G$46,MATCH("N2O",'GWP Values'!$C$3:$C$41,0),FALSE)*$AE92,0),"")</f>
        <v/>
      </c>
    </row>
    <row r="93" spans="1:32" ht="24" customHeight="1" x14ac:dyDescent="0.25">
      <c r="A93" s="441"/>
      <c r="B93" s="458" t="str">
        <f t="shared" si="2"/>
        <v/>
      </c>
      <c r="C93" s="650" t="str">
        <f>IFERROR(IF($O93="","",
IF(MATCH(O93,Tables!$CC$8:$CC$15,0)&gt;0, "MWh / "&amp;$O93&amp;" | Energy",
"MWh / "&amp;$O93&amp;" | "&amp; $M93)), "MWh / "&amp;$O93&amp;" | "&amp; $M93)</f>
        <v/>
      </c>
      <c r="D93" s="916" t="str">
        <f>IFERROR(VLOOKUP($M93,Tables!$BT$7:$BU$34,2,FALSE),"")</f>
        <v/>
      </c>
      <c r="E93" s="1010"/>
      <c r="F93" s="1011"/>
      <c r="G93" s="940" t="str">
        <f>IFERROR(VLOOKUP(H93,'Category Index'!$K$10:$L$258,2,FALSE),"")</f>
        <v/>
      </c>
      <c r="H93" s="1008"/>
      <c r="I93" s="3"/>
      <c r="J93" s="1006"/>
      <c r="K93" s="994" t="str">
        <f t="shared" si="3"/>
        <v/>
      </c>
      <c r="L93" s="1004"/>
      <c r="M93" s="974"/>
      <c r="N93" s="975"/>
      <c r="O93" s="976"/>
      <c r="P93" s="1027" t="str">
        <f>IFERROR(IF(N93="","",N93*(VLOOKUP(C93, 'Unit Conversion Table'!$E$3:$F$132, 2, FALSE))),"")</f>
        <v/>
      </c>
      <c r="Q93" s="3"/>
      <c r="R93" s="971" t="s">
        <v>826</v>
      </c>
      <c r="S93" s="996" t="str" cm="1">
        <f t="array" ref="S93">_xlfn.IFS(R93="No",(IFERROR(VLOOKUP($J93&amp;" | "&amp;$T93,'Emissions Factors'!$C$3:$N$1705,MATCH(S$12,'Emissions Factors'!$C$3:$N$3,0),FALSE),"")),R93="Yes", "Company Specific", R93="", "")</f>
        <v/>
      </c>
      <c r="T93" s="997" cm="1">
        <f t="array" ref="T93">_xlfn.IFS(R93="No",(VLOOKUP($B93, 'Emissions Factors'!$C$3:$O$717, 4,FALSE)),R93="Yes", "", R93="", "")</f>
        <v>0</v>
      </c>
      <c r="U93" s="947" t="str">
        <f>IFERROR(VLOOKUP($J93&amp;" | "&amp;$T93,'Emissions Factors'!$C$3:$N$3811,5,FALSE),"")</f>
        <v/>
      </c>
      <c r="V93" s="948" t="str">
        <f>IFERROR(VLOOKUP($J93&amp;" | "&amp;$T93,'Emissions Factors'!$C$3:$N$3811,6,FALSE),"")</f>
        <v/>
      </c>
      <c r="W93" s="949" t="str">
        <f>IFERROR(VLOOKUP($J93&amp;" | "&amp;$T93,'Emissions Factors'!$C$3:$N$3811,7,FALSE),"")</f>
        <v/>
      </c>
      <c r="X93" s="1000"/>
      <c r="Y93" s="1001"/>
      <c r="Z93" s="963"/>
      <c r="AA93" s="964"/>
      <c r="AB93" s="965"/>
      <c r="AC93" s="1022" t="str" cm="1">
        <f t="array" ref="AC93">IFERROR(_xlfn.IFS($R93="No", U93*$P93/1000,$R93="Yes", Z93*$P93/1000, $R93="", ""),"")</f>
        <v/>
      </c>
      <c r="AD93" s="1023" t="str" cm="1">
        <f t="array" ref="AD93">IFERROR(_xlfn.IFS($R93="No", V93*$P93/1000,$R93="Yes", AA93*$P93/1000, $R93="", ""),"")</f>
        <v/>
      </c>
      <c r="AE93" s="1023" t="str" cm="1">
        <f t="array" ref="AE93">IFERROR(_xlfn.IFS($R93="No", W93*$P93/1000,$R93="Yes", AB93*$P93/1000, $R93="", ""),"")</f>
        <v/>
      </c>
      <c r="AF93" s="957" t="str">
        <f>IFERROR($AC93
+IFERROR(HLOOKUP(Introduction!$H$29,'GWP Values'!$D$3:$G$46,MATCH("CH4",'GWP Values'!$C$3:$C$41,0),FALSE)*$AD93,0)
+IFERROR(HLOOKUP(Introduction!$H$29,'GWP Values'!$D$3:$G$46,MATCH("N2O",'GWP Values'!$C$3:$C$41,0),FALSE)*$AE93,0),"")</f>
        <v/>
      </c>
    </row>
    <row r="94" spans="1:32" ht="24" customHeight="1" x14ac:dyDescent="0.25">
      <c r="A94" s="441"/>
      <c r="B94" s="458" t="str">
        <f t="shared" si="2"/>
        <v/>
      </c>
      <c r="C94" s="650" t="str">
        <f>IFERROR(IF($O94="","",
IF(MATCH(O94,Tables!$CC$8:$CC$15,0)&gt;0, "MWh / "&amp;$O94&amp;" | Energy",
"MWh / "&amp;$O94&amp;" | "&amp; $M94)), "MWh / "&amp;$O94&amp;" | "&amp; $M94)</f>
        <v/>
      </c>
      <c r="D94" s="916" t="str">
        <f>IFERROR(VLOOKUP($M94,Tables!$BT$7:$BU$34,2,FALSE),"")</f>
        <v/>
      </c>
      <c r="E94" s="1010"/>
      <c r="F94" s="1011"/>
      <c r="G94" s="940" t="str">
        <f>IFERROR(VLOOKUP(H94,'Category Index'!$K$10:$L$258,2,FALSE),"")</f>
        <v/>
      </c>
      <c r="H94" s="1008"/>
      <c r="I94" s="3"/>
      <c r="J94" s="1006"/>
      <c r="K94" s="994" t="str">
        <f t="shared" si="3"/>
        <v/>
      </c>
      <c r="L94" s="1004"/>
      <c r="M94" s="974"/>
      <c r="N94" s="975"/>
      <c r="O94" s="976"/>
      <c r="P94" s="1027" t="str">
        <f>IFERROR(IF(N94="","",N94*(VLOOKUP(C94, 'Unit Conversion Table'!$E$3:$F$132, 2, FALSE))),"")</f>
        <v/>
      </c>
      <c r="Q94" s="3"/>
      <c r="R94" s="971" t="s">
        <v>826</v>
      </c>
      <c r="S94" s="996" t="str" cm="1">
        <f t="array" ref="S94">_xlfn.IFS(R94="No",(IFERROR(VLOOKUP($J94&amp;" | "&amp;$T94,'Emissions Factors'!$C$3:$N$1705,MATCH(S$12,'Emissions Factors'!$C$3:$N$3,0),FALSE),"")),R94="Yes", "Company Specific", R94="", "")</f>
        <v/>
      </c>
      <c r="T94" s="997" cm="1">
        <f t="array" ref="T94">_xlfn.IFS(R94="No",(VLOOKUP($B94, 'Emissions Factors'!$C$3:$O$717, 4,FALSE)),R94="Yes", "", R94="", "")</f>
        <v>0</v>
      </c>
      <c r="U94" s="947" t="str">
        <f>IFERROR(VLOOKUP($J94&amp;" | "&amp;$T94,'Emissions Factors'!$C$3:$N$3811,5,FALSE),"")</f>
        <v/>
      </c>
      <c r="V94" s="948" t="str">
        <f>IFERROR(VLOOKUP($J94&amp;" | "&amp;$T94,'Emissions Factors'!$C$3:$N$3811,6,FALSE),"")</f>
        <v/>
      </c>
      <c r="W94" s="949" t="str">
        <f>IFERROR(VLOOKUP($J94&amp;" | "&amp;$T94,'Emissions Factors'!$C$3:$N$3811,7,FALSE),"")</f>
        <v/>
      </c>
      <c r="X94" s="1000"/>
      <c r="Y94" s="1001"/>
      <c r="Z94" s="963"/>
      <c r="AA94" s="964"/>
      <c r="AB94" s="965"/>
      <c r="AC94" s="1022" t="str" cm="1">
        <f t="array" ref="AC94">IFERROR(_xlfn.IFS($R94="No", U94*$P94/1000,$R94="Yes", Z94*$P94/1000, $R94="", ""),"")</f>
        <v/>
      </c>
      <c r="AD94" s="1023" t="str" cm="1">
        <f t="array" ref="AD94">IFERROR(_xlfn.IFS($R94="No", V94*$P94/1000,$R94="Yes", AA94*$P94/1000, $R94="", ""),"")</f>
        <v/>
      </c>
      <c r="AE94" s="1023" t="str" cm="1">
        <f t="array" ref="AE94">IFERROR(_xlfn.IFS($R94="No", W94*$P94/1000,$R94="Yes", AB94*$P94/1000, $R94="", ""),"")</f>
        <v/>
      </c>
      <c r="AF94" s="957" t="str">
        <f>IFERROR($AC94
+IFERROR(HLOOKUP(Introduction!$H$29,'GWP Values'!$D$3:$G$46,MATCH("CH4",'GWP Values'!$C$3:$C$41,0),FALSE)*$AD94,0)
+IFERROR(HLOOKUP(Introduction!$H$29,'GWP Values'!$D$3:$G$46,MATCH("N2O",'GWP Values'!$C$3:$C$41,0),FALSE)*$AE94,0),"")</f>
        <v/>
      </c>
    </row>
    <row r="95" spans="1:32" ht="24" customHeight="1" x14ac:dyDescent="0.25">
      <c r="A95" s="441"/>
      <c r="B95" s="458" t="str">
        <f t="shared" si="2"/>
        <v/>
      </c>
      <c r="C95" s="650" t="str">
        <f>IFERROR(IF($O95="","",
IF(MATCH(O95,Tables!$CC$8:$CC$15,0)&gt;0, "MWh / "&amp;$O95&amp;" | Energy",
"MWh / "&amp;$O95&amp;" | "&amp; $M95)), "MWh / "&amp;$O95&amp;" | "&amp; $M95)</f>
        <v/>
      </c>
      <c r="D95" s="916" t="str">
        <f>IFERROR(VLOOKUP($M95,Tables!$BT$7:$BU$34,2,FALSE),"")</f>
        <v/>
      </c>
      <c r="E95" s="1010"/>
      <c r="F95" s="1011"/>
      <c r="G95" s="940" t="str">
        <f>IFERROR(VLOOKUP(H95,'Category Index'!$K$10:$L$258,2,FALSE),"")</f>
        <v/>
      </c>
      <c r="H95" s="1008"/>
      <c r="I95" s="3"/>
      <c r="J95" s="1006"/>
      <c r="K95" s="994" t="str">
        <f t="shared" si="3"/>
        <v/>
      </c>
      <c r="L95" s="1004"/>
      <c r="M95" s="974"/>
      <c r="N95" s="975"/>
      <c r="O95" s="976"/>
      <c r="P95" s="1027" t="str">
        <f>IFERROR(IF(N95="","",N95*(VLOOKUP(C95, 'Unit Conversion Table'!$E$3:$F$132, 2, FALSE))),"")</f>
        <v/>
      </c>
      <c r="Q95" s="3"/>
      <c r="R95" s="971" t="s">
        <v>826</v>
      </c>
      <c r="S95" s="996" t="str" cm="1">
        <f t="array" ref="S95">_xlfn.IFS(R95="No",(IFERROR(VLOOKUP($J95&amp;" | "&amp;$T95,'Emissions Factors'!$C$3:$N$1705,MATCH(S$12,'Emissions Factors'!$C$3:$N$3,0),FALSE),"")),R95="Yes", "Company Specific", R95="", "")</f>
        <v/>
      </c>
      <c r="T95" s="997" cm="1">
        <f t="array" ref="T95">_xlfn.IFS(R95="No",(VLOOKUP($B95, 'Emissions Factors'!$C$3:$O$717, 4,FALSE)),R95="Yes", "", R95="", "")</f>
        <v>0</v>
      </c>
      <c r="U95" s="947" t="str">
        <f>IFERROR(VLOOKUP($J95&amp;" | "&amp;$T95,'Emissions Factors'!$C$3:$N$3811,5,FALSE),"")</f>
        <v/>
      </c>
      <c r="V95" s="948" t="str">
        <f>IFERROR(VLOOKUP($J95&amp;" | "&amp;$T95,'Emissions Factors'!$C$3:$N$3811,6,FALSE),"")</f>
        <v/>
      </c>
      <c r="W95" s="949" t="str">
        <f>IFERROR(VLOOKUP($J95&amp;" | "&amp;$T95,'Emissions Factors'!$C$3:$N$3811,7,FALSE),"")</f>
        <v/>
      </c>
      <c r="X95" s="1000"/>
      <c r="Y95" s="1001"/>
      <c r="Z95" s="963"/>
      <c r="AA95" s="964"/>
      <c r="AB95" s="965"/>
      <c r="AC95" s="1022" t="str" cm="1">
        <f t="array" ref="AC95">IFERROR(_xlfn.IFS($R95="No", U95*$P95/1000,$R95="Yes", Z95*$P95/1000, $R95="", ""),"")</f>
        <v/>
      </c>
      <c r="AD95" s="1023" t="str" cm="1">
        <f t="array" ref="AD95">IFERROR(_xlfn.IFS($R95="No", V95*$P95/1000,$R95="Yes", AA95*$P95/1000, $R95="", ""),"")</f>
        <v/>
      </c>
      <c r="AE95" s="1023" t="str" cm="1">
        <f t="array" ref="AE95">IFERROR(_xlfn.IFS($R95="No", W95*$P95/1000,$R95="Yes", AB95*$P95/1000, $R95="", ""),"")</f>
        <v/>
      </c>
      <c r="AF95" s="957" t="str">
        <f>IFERROR($AC95
+IFERROR(HLOOKUP(Introduction!$H$29,'GWP Values'!$D$3:$G$46,MATCH("CH4",'GWP Values'!$C$3:$C$41,0),FALSE)*$AD95,0)
+IFERROR(HLOOKUP(Introduction!$H$29,'GWP Values'!$D$3:$G$46,MATCH("N2O",'GWP Values'!$C$3:$C$41,0),FALSE)*$AE95,0),"")</f>
        <v/>
      </c>
    </row>
    <row r="96" spans="1:32" ht="24" customHeight="1" x14ac:dyDescent="0.25">
      <c r="A96" s="441"/>
      <c r="B96" s="458" t="str">
        <f t="shared" si="2"/>
        <v/>
      </c>
      <c r="C96" s="650" t="str">
        <f>IFERROR(IF($O96="","",
IF(MATCH(O96,Tables!$CC$8:$CC$15,0)&gt;0, "MWh / "&amp;$O96&amp;" | Energy",
"MWh / "&amp;$O96&amp;" | "&amp; $M96)), "MWh / "&amp;$O96&amp;" | "&amp; $M96)</f>
        <v/>
      </c>
      <c r="D96" s="916" t="str">
        <f>IFERROR(VLOOKUP($M96,Tables!$BT$7:$BU$34,2,FALSE),"")</f>
        <v/>
      </c>
      <c r="E96" s="1010"/>
      <c r="F96" s="1011"/>
      <c r="G96" s="940" t="str">
        <f>IFERROR(VLOOKUP(H96,'Category Index'!$K$10:$L$258,2,FALSE),"")</f>
        <v/>
      </c>
      <c r="H96" s="1008"/>
      <c r="I96" s="3"/>
      <c r="J96" s="1006"/>
      <c r="K96" s="994" t="str">
        <f t="shared" si="3"/>
        <v/>
      </c>
      <c r="L96" s="1004"/>
      <c r="M96" s="974"/>
      <c r="N96" s="975"/>
      <c r="O96" s="976"/>
      <c r="P96" s="1027" t="str">
        <f>IFERROR(IF(N96="","",N96*(VLOOKUP(C96, 'Unit Conversion Table'!$E$3:$F$132, 2, FALSE))),"")</f>
        <v/>
      </c>
      <c r="Q96" s="3"/>
      <c r="R96" s="971" t="s">
        <v>826</v>
      </c>
      <c r="S96" s="996" t="str" cm="1">
        <f t="array" ref="S96">_xlfn.IFS(R96="No",(IFERROR(VLOOKUP($J96&amp;" | "&amp;$T96,'Emissions Factors'!$C$3:$N$1705,MATCH(S$12,'Emissions Factors'!$C$3:$N$3,0),FALSE),"")),R96="Yes", "Company Specific", R96="", "")</f>
        <v/>
      </c>
      <c r="T96" s="997" cm="1">
        <f t="array" ref="T96">_xlfn.IFS(R96="No",(VLOOKUP($B96, 'Emissions Factors'!$C$3:$O$717, 4,FALSE)),R96="Yes", "", R96="", "")</f>
        <v>0</v>
      </c>
      <c r="U96" s="947" t="str">
        <f>IFERROR(VLOOKUP($J96&amp;" | "&amp;$T96,'Emissions Factors'!$C$3:$N$3811,5,FALSE),"")</f>
        <v/>
      </c>
      <c r="V96" s="948" t="str">
        <f>IFERROR(VLOOKUP($J96&amp;" | "&amp;$T96,'Emissions Factors'!$C$3:$N$3811,6,FALSE),"")</f>
        <v/>
      </c>
      <c r="W96" s="949" t="str">
        <f>IFERROR(VLOOKUP($J96&amp;" | "&amp;$T96,'Emissions Factors'!$C$3:$N$3811,7,FALSE),"")</f>
        <v/>
      </c>
      <c r="X96" s="1000"/>
      <c r="Y96" s="1001"/>
      <c r="Z96" s="963"/>
      <c r="AA96" s="964"/>
      <c r="AB96" s="965"/>
      <c r="AC96" s="1022" t="str" cm="1">
        <f t="array" ref="AC96">IFERROR(_xlfn.IFS($R96="No", U96*$P96/1000,$R96="Yes", Z96*$P96/1000, $R96="", ""),"")</f>
        <v/>
      </c>
      <c r="AD96" s="1023" t="str" cm="1">
        <f t="array" ref="AD96">IFERROR(_xlfn.IFS($R96="No", V96*$P96/1000,$R96="Yes", AA96*$P96/1000, $R96="", ""),"")</f>
        <v/>
      </c>
      <c r="AE96" s="1023" t="str" cm="1">
        <f t="array" ref="AE96">IFERROR(_xlfn.IFS($R96="No", W96*$P96/1000,$R96="Yes", AB96*$P96/1000, $R96="", ""),"")</f>
        <v/>
      </c>
      <c r="AF96" s="957" t="str">
        <f>IFERROR($AC96
+IFERROR(HLOOKUP(Introduction!$H$29,'GWP Values'!$D$3:$G$46,MATCH("CH4",'GWP Values'!$C$3:$C$41,0),FALSE)*$AD96,0)
+IFERROR(HLOOKUP(Introduction!$H$29,'GWP Values'!$D$3:$G$46,MATCH("N2O",'GWP Values'!$C$3:$C$41,0),FALSE)*$AE96,0),"")</f>
        <v/>
      </c>
    </row>
    <row r="97" spans="1:32" ht="24" customHeight="1" x14ac:dyDescent="0.25">
      <c r="A97" s="441"/>
      <c r="B97" s="458" t="str">
        <f t="shared" si="2"/>
        <v/>
      </c>
      <c r="C97" s="650" t="str">
        <f>IFERROR(IF($O97="","",
IF(MATCH(O97,Tables!$CC$8:$CC$15,0)&gt;0, "MWh / "&amp;$O97&amp;" | Energy",
"MWh / "&amp;$O97&amp;" | "&amp; $M97)), "MWh / "&amp;$O97&amp;" | "&amp; $M97)</f>
        <v/>
      </c>
      <c r="D97" s="916" t="str">
        <f>IFERROR(VLOOKUP($M97,Tables!$BT$7:$BU$34,2,FALSE),"")</f>
        <v/>
      </c>
      <c r="E97" s="1010"/>
      <c r="F97" s="1011"/>
      <c r="G97" s="940" t="str">
        <f>IFERROR(VLOOKUP(H97,'Category Index'!$K$10:$L$258,2,FALSE),"")</f>
        <v/>
      </c>
      <c r="H97" s="1008"/>
      <c r="I97" s="3"/>
      <c r="J97" s="1006"/>
      <c r="K97" s="994" t="str">
        <f t="shared" si="3"/>
        <v/>
      </c>
      <c r="L97" s="1004"/>
      <c r="M97" s="974"/>
      <c r="N97" s="975"/>
      <c r="O97" s="976"/>
      <c r="P97" s="1027" t="str">
        <f>IFERROR(IF(N97="","",N97*(VLOOKUP(C97, 'Unit Conversion Table'!$E$3:$F$132, 2, FALSE))),"")</f>
        <v/>
      </c>
      <c r="Q97" s="3"/>
      <c r="R97" s="971" t="s">
        <v>826</v>
      </c>
      <c r="S97" s="996" t="str" cm="1">
        <f t="array" ref="S97">_xlfn.IFS(R97="No",(IFERROR(VLOOKUP($J97&amp;" | "&amp;$T97,'Emissions Factors'!$C$3:$N$1705,MATCH(S$12,'Emissions Factors'!$C$3:$N$3,0),FALSE),"")),R97="Yes", "Company Specific", R97="", "")</f>
        <v/>
      </c>
      <c r="T97" s="997" cm="1">
        <f t="array" ref="T97">_xlfn.IFS(R97="No",(VLOOKUP($B97, 'Emissions Factors'!$C$3:$O$717, 4,FALSE)),R97="Yes", "", R97="", "")</f>
        <v>0</v>
      </c>
      <c r="U97" s="947" t="str">
        <f>IFERROR(VLOOKUP($J97&amp;" | "&amp;$T97,'Emissions Factors'!$C$3:$N$3811,5,FALSE),"")</f>
        <v/>
      </c>
      <c r="V97" s="948" t="str">
        <f>IFERROR(VLOOKUP($J97&amp;" | "&amp;$T97,'Emissions Factors'!$C$3:$N$3811,6,FALSE),"")</f>
        <v/>
      </c>
      <c r="W97" s="949" t="str">
        <f>IFERROR(VLOOKUP($J97&amp;" | "&amp;$T97,'Emissions Factors'!$C$3:$N$3811,7,FALSE),"")</f>
        <v/>
      </c>
      <c r="X97" s="1000"/>
      <c r="Y97" s="1001"/>
      <c r="Z97" s="963"/>
      <c r="AA97" s="964"/>
      <c r="AB97" s="965"/>
      <c r="AC97" s="1022" t="str" cm="1">
        <f t="array" ref="AC97">IFERROR(_xlfn.IFS($R97="No", U97*$P97/1000,$R97="Yes", Z97*$P97/1000, $R97="", ""),"")</f>
        <v/>
      </c>
      <c r="AD97" s="1023" t="str" cm="1">
        <f t="array" ref="AD97">IFERROR(_xlfn.IFS($R97="No", V97*$P97/1000,$R97="Yes", AA97*$P97/1000, $R97="", ""),"")</f>
        <v/>
      </c>
      <c r="AE97" s="1023" t="str" cm="1">
        <f t="array" ref="AE97">IFERROR(_xlfn.IFS($R97="No", W97*$P97/1000,$R97="Yes", AB97*$P97/1000, $R97="", ""),"")</f>
        <v/>
      </c>
      <c r="AF97" s="957" t="str">
        <f>IFERROR($AC97
+IFERROR(HLOOKUP(Introduction!$H$29,'GWP Values'!$D$3:$G$46,MATCH("CH4",'GWP Values'!$C$3:$C$41,0),FALSE)*$AD97,0)
+IFERROR(HLOOKUP(Introduction!$H$29,'GWP Values'!$D$3:$G$46,MATCH("N2O",'GWP Values'!$C$3:$C$41,0),FALSE)*$AE97,0),"")</f>
        <v/>
      </c>
    </row>
    <row r="98" spans="1:32" ht="24" customHeight="1" x14ac:dyDescent="0.25">
      <c r="A98" s="441"/>
      <c r="B98" s="458" t="str">
        <f t="shared" si="2"/>
        <v/>
      </c>
      <c r="C98" s="650" t="str">
        <f>IFERROR(IF($O98="","",
IF(MATCH(O98,Tables!$CC$8:$CC$15,0)&gt;0, "MWh / "&amp;$O98&amp;" | Energy",
"MWh / "&amp;$O98&amp;" | "&amp; $M98)), "MWh / "&amp;$O98&amp;" | "&amp; $M98)</f>
        <v/>
      </c>
      <c r="D98" s="916" t="str">
        <f>IFERROR(VLOOKUP($M98,Tables!$BT$7:$BU$34,2,FALSE),"")</f>
        <v/>
      </c>
      <c r="E98" s="1010"/>
      <c r="F98" s="1011"/>
      <c r="G98" s="940" t="str">
        <f>IFERROR(VLOOKUP(H98,'Category Index'!$K$10:$L$258,2,FALSE),"")</f>
        <v/>
      </c>
      <c r="H98" s="1008"/>
      <c r="I98" s="3"/>
      <c r="J98" s="1006"/>
      <c r="K98" s="994" t="str">
        <f t="shared" si="3"/>
        <v/>
      </c>
      <c r="L98" s="1004"/>
      <c r="M98" s="974"/>
      <c r="N98" s="975"/>
      <c r="O98" s="976"/>
      <c r="P98" s="1027" t="str">
        <f>IFERROR(IF(N98="","",N98*(VLOOKUP(C98, 'Unit Conversion Table'!$E$3:$F$132, 2, FALSE))),"")</f>
        <v/>
      </c>
      <c r="Q98" s="3"/>
      <c r="R98" s="971" t="s">
        <v>826</v>
      </c>
      <c r="S98" s="996" t="str" cm="1">
        <f t="array" ref="S98">_xlfn.IFS(R98="No",(IFERROR(VLOOKUP($J98&amp;" | "&amp;$T98,'Emissions Factors'!$C$3:$N$1705,MATCH(S$12,'Emissions Factors'!$C$3:$N$3,0),FALSE),"")),R98="Yes", "Company Specific", R98="", "")</f>
        <v/>
      </c>
      <c r="T98" s="997" cm="1">
        <f t="array" ref="T98">_xlfn.IFS(R98="No",(VLOOKUP($B98, 'Emissions Factors'!$C$3:$O$717, 4,FALSE)),R98="Yes", "", R98="", "")</f>
        <v>0</v>
      </c>
      <c r="U98" s="947" t="str">
        <f>IFERROR(VLOOKUP($J98&amp;" | "&amp;$T98,'Emissions Factors'!$C$3:$N$3811,5,FALSE),"")</f>
        <v/>
      </c>
      <c r="V98" s="948" t="str">
        <f>IFERROR(VLOOKUP($J98&amp;" | "&amp;$T98,'Emissions Factors'!$C$3:$N$3811,6,FALSE),"")</f>
        <v/>
      </c>
      <c r="W98" s="949" t="str">
        <f>IFERROR(VLOOKUP($J98&amp;" | "&amp;$T98,'Emissions Factors'!$C$3:$N$3811,7,FALSE),"")</f>
        <v/>
      </c>
      <c r="X98" s="1000"/>
      <c r="Y98" s="1001"/>
      <c r="Z98" s="963"/>
      <c r="AA98" s="964"/>
      <c r="AB98" s="965"/>
      <c r="AC98" s="1022" t="str" cm="1">
        <f t="array" ref="AC98">IFERROR(_xlfn.IFS($R98="No", U98*$P98/1000,$R98="Yes", Z98*$P98/1000, $R98="", ""),"")</f>
        <v/>
      </c>
      <c r="AD98" s="1023" t="str" cm="1">
        <f t="array" ref="AD98">IFERROR(_xlfn.IFS($R98="No", V98*$P98/1000,$R98="Yes", AA98*$P98/1000, $R98="", ""),"")</f>
        <v/>
      </c>
      <c r="AE98" s="1023" t="str" cm="1">
        <f t="array" ref="AE98">IFERROR(_xlfn.IFS($R98="No", W98*$P98/1000,$R98="Yes", AB98*$P98/1000, $R98="", ""),"")</f>
        <v/>
      </c>
      <c r="AF98" s="957" t="str">
        <f>IFERROR($AC98
+IFERROR(HLOOKUP(Introduction!$H$29,'GWP Values'!$D$3:$G$46,MATCH("CH4",'GWP Values'!$C$3:$C$41,0),FALSE)*$AD98,0)
+IFERROR(HLOOKUP(Introduction!$H$29,'GWP Values'!$D$3:$G$46,MATCH("N2O",'GWP Values'!$C$3:$C$41,0),FALSE)*$AE98,0),"")</f>
        <v/>
      </c>
    </row>
    <row r="99" spans="1:32" ht="24" customHeight="1" x14ac:dyDescent="0.25">
      <c r="A99" s="441"/>
      <c r="B99" s="458" t="str">
        <f t="shared" si="2"/>
        <v/>
      </c>
      <c r="C99" s="650" t="str">
        <f>IFERROR(IF($O99="","",
IF(MATCH(O99,Tables!$CC$8:$CC$15,0)&gt;0, "MWh / "&amp;$O99&amp;" | Energy",
"MWh / "&amp;$O99&amp;" | "&amp; $M99)), "MWh / "&amp;$O99&amp;" | "&amp; $M99)</f>
        <v/>
      </c>
      <c r="D99" s="916" t="str">
        <f>IFERROR(VLOOKUP($M99,Tables!$BT$7:$BU$34,2,FALSE),"")</f>
        <v/>
      </c>
      <c r="E99" s="1010"/>
      <c r="F99" s="1011"/>
      <c r="G99" s="940" t="str">
        <f>IFERROR(VLOOKUP(H99,'Category Index'!$K$10:$L$258,2,FALSE),"")</f>
        <v/>
      </c>
      <c r="H99" s="1008"/>
      <c r="I99" s="3"/>
      <c r="J99" s="1006"/>
      <c r="K99" s="994" t="str">
        <f t="shared" si="3"/>
        <v/>
      </c>
      <c r="L99" s="1004"/>
      <c r="M99" s="974"/>
      <c r="N99" s="975"/>
      <c r="O99" s="976"/>
      <c r="P99" s="1027" t="str">
        <f>IFERROR(IF(N99="","",N99*(VLOOKUP(C99, 'Unit Conversion Table'!$E$3:$F$132, 2, FALSE))),"")</f>
        <v/>
      </c>
      <c r="Q99" s="3"/>
      <c r="R99" s="971" t="s">
        <v>826</v>
      </c>
      <c r="S99" s="996" t="str" cm="1">
        <f t="array" ref="S99">_xlfn.IFS(R99="No",(IFERROR(VLOOKUP($J99&amp;" | "&amp;$T99,'Emissions Factors'!$C$3:$N$1705,MATCH(S$12,'Emissions Factors'!$C$3:$N$3,0),FALSE),"")),R99="Yes", "Company Specific", R99="", "")</f>
        <v/>
      </c>
      <c r="T99" s="997" cm="1">
        <f t="array" ref="T99">_xlfn.IFS(R99="No",(VLOOKUP($B99, 'Emissions Factors'!$C$3:$O$717, 4,FALSE)),R99="Yes", "", R99="", "")</f>
        <v>0</v>
      </c>
      <c r="U99" s="947" t="str">
        <f>IFERROR(VLOOKUP($J99&amp;" | "&amp;$T99,'Emissions Factors'!$C$3:$N$3811,5,FALSE),"")</f>
        <v/>
      </c>
      <c r="V99" s="948" t="str">
        <f>IFERROR(VLOOKUP($J99&amp;" | "&amp;$T99,'Emissions Factors'!$C$3:$N$3811,6,FALSE),"")</f>
        <v/>
      </c>
      <c r="W99" s="949" t="str">
        <f>IFERROR(VLOOKUP($J99&amp;" | "&amp;$T99,'Emissions Factors'!$C$3:$N$3811,7,FALSE),"")</f>
        <v/>
      </c>
      <c r="X99" s="1000"/>
      <c r="Y99" s="1001"/>
      <c r="Z99" s="963"/>
      <c r="AA99" s="964"/>
      <c r="AB99" s="965"/>
      <c r="AC99" s="1022" t="str" cm="1">
        <f t="array" ref="AC99">IFERROR(_xlfn.IFS($R99="No", U99*$P99/1000,$R99="Yes", Z99*$P99/1000, $R99="", ""),"")</f>
        <v/>
      </c>
      <c r="AD99" s="1023" t="str" cm="1">
        <f t="array" ref="AD99">IFERROR(_xlfn.IFS($R99="No", V99*$P99/1000,$R99="Yes", AA99*$P99/1000, $R99="", ""),"")</f>
        <v/>
      </c>
      <c r="AE99" s="1023" t="str" cm="1">
        <f t="array" ref="AE99">IFERROR(_xlfn.IFS($R99="No", W99*$P99/1000,$R99="Yes", AB99*$P99/1000, $R99="", ""),"")</f>
        <v/>
      </c>
      <c r="AF99" s="957" t="str">
        <f>IFERROR($AC99
+IFERROR(HLOOKUP(Introduction!$H$29,'GWP Values'!$D$3:$G$46,MATCH("CH4",'GWP Values'!$C$3:$C$41,0),FALSE)*$AD99,0)
+IFERROR(HLOOKUP(Introduction!$H$29,'GWP Values'!$D$3:$G$46,MATCH("N2O",'GWP Values'!$C$3:$C$41,0),FALSE)*$AE99,0),"")</f>
        <v/>
      </c>
    </row>
    <row r="100" spans="1:32" ht="24" customHeight="1" x14ac:dyDescent="0.25">
      <c r="A100" s="441"/>
      <c r="B100" s="458" t="str">
        <f t="shared" si="2"/>
        <v/>
      </c>
      <c r="C100" s="650" t="str">
        <f>IFERROR(IF($O100="","",
IF(MATCH(O100,Tables!$CC$8:$CC$15,0)&gt;0, "MWh / "&amp;$O100&amp;" | Energy",
"MWh / "&amp;$O100&amp;" | "&amp; $M100)), "MWh / "&amp;$O100&amp;" | "&amp; $M100)</f>
        <v/>
      </c>
      <c r="D100" s="916" t="str">
        <f>IFERROR(VLOOKUP($M100,Tables!$BT$7:$BU$34,2,FALSE),"")</f>
        <v/>
      </c>
      <c r="E100" s="1010"/>
      <c r="F100" s="1011"/>
      <c r="G100" s="940" t="str">
        <f>IFERROR(VLOOKUP(H100,'Category Index'!$K$10:$L$258,2,FALSE),"")</f>
        <v/>
      </c>
      <c r="H100" s="1008"/>
      <c r="I100" s="3"/>
      <c r="J100" s="1006"/>
      <c r="K100" s="994" t="str">
        <f t="shared" si="3"/>
        <v/>
      </c>
      <c r="L100" s="1004"/>
      <c r="M100" s="974"/>
      <c r="N100" s="975"/>
      <c r="O100" s="976"/>
      <c r="P100" s="1027" t="str">
        <f>IFERROR(IF(N100="","",N100*(VLOOKUP(C100, 'Unit Conversion Table'!$E$3:$F$132, 2, FALSE))),"")</f>
        <v/>
      </c>
      <c r="Q100" s="3"/>
      <c r="R100" s="971" t="s">
        <v>826</v>
      </c>
      <c r="S100" s="996" t="str" cm="1">
        <f t="array" ref="S100">_xlfn.IFS(R100="No",(IFERROR(VLOOKUP($J100&amp;" | "&amp;$T100,'Emissions Factors'!$C$3:$N$1705,MATCH(S$12,'Emissions Factors'!$C$3:$N$3,0),FALSE),"")),R100="Yes", "Company Specific", R100="", "")</f>
        <v/>
      </c>
      <c r="T100" s="997" cm="1">
        <f t="array" ref="T100">_xlfn.IFS(R100="No",(VLOOKUP($B100, 'Emissions Factors'!$C$3:$O$717, 4,FALSE)),R100="Yes", "", R100="", "")</f>
        <v>0</v>
      </c>
      <c r="U100" s="947" t="str">
        <f>IFERROR(VLOOKUP($J100&amp;" | "&amp;$T100,'Emissions Factors'!$C$3:$N$3811,5,FALSE),"")</f>
        <v/>
      </c>
      <c r="V100" s="948" t="str">
        <f>IFERROR(VLOOKUP($J100&amp;" | "&amp;$T100,'Emissions Factors'!$C$3:$N$3811,6,FALSE),"")</f>
        <v/>
      </c>
      <c r="W100" s="949" t="str">
        <f>IFERROR(VLOOKUP($J100&amp;" | "&amp;$T100,'Emissions Factors'!$C$3:$N$3811,7,FALSE),"")</f>
        <v/>
      </c>
      <c r="X100" s="1000"/>
      <c r="Y100" s="1001"/>
      <c r="Z100" s="963"/>
      <c r="AA100" s="964"/>
      <c r="AB100" s="965"/>
      <c r="AC100" s="1022" t="str" cm="1">
        <f t="array" ref="AC100">IFERROR(_xlfn.IFS($R100="No", U100*$P100/1000,$R100="Yes", Z100*$P100/1000, $R100="", ""),"")</f>
        <v/>
      </c>
      <c r="AD100" s="1023" t="str" cm="1">
        <f t="array" ref="AD100">IFERROR(_xlfn.IFS($R100="No", V100*$P100/1000,$R100="Yes", AA100*$P100/1000, $R100="", ""),"")</f>
        <v/>
      </c>
      <c r="AE100" s="1023" t="str" cm="1">
        <f t="array" ref="AE100">IFERROR(_xlfn.IFS($R100="No", W100*$P100/1000,$R100="Yes", AB100*$P100/1000, $R100="", ""),"")</f>
        <v/>
      </c>
      <c r="AF100" s="957" t="str">
        <f>IFERROR($AC100
+IFERROR(HLOOKUP(Introduction!$H$29,'GWP Values'!$D$3:$G$46,MATCH("CH4",'GWP Values'!$C$3:$C$41,0),FALSE)*$AD100,0)
+IFERROR(HLOOKUP(Introduction!$H$29,'GWP Values'!$D$3:$G$46,MATCH("N2O",'GWP Values'!$C$3:$C$41,0),FALSE)*$AE100,0),"")</f>
        <v/>
      </c>
    </row>
    <row r="101" spans="1:32" ht="24" customHeight="1" x14ac:dyDescent="0.25">
      <c r="A101" s="441"/>
      <c r="B101" s="458" t="str">
        <f t="shared" si="2"/>
        <v/>
      </c>
      <c r="C101" s="650" t="str">
        <f>IFERROR(IF($O101="","",
IF(MATCH(O101,Tables!$CC$8:$CC$15,0)&gt;0, "MWh / "&amp;$O101&amp;" | Energy",
"MWh / "&amp;$O101&amp;" | "&amp; $M101)), "MWh / "&amp;$O101&amp;" | "&amp; $M101)</f>
        <v/>
      </c>
      <c r="D101" s="916" t="str">
        <f>IFERROR(VLOOKUP($M101,Tables!$BT$7:$BU$34,2,FALSE),"")</f>
        <v/>
      </c>
      <c r="E101" s="1010"/>
      <c r="F101" s="1011"/>
      <c r="G101" s="940" t="str">
        <f>IFERROR(VLOOKUP(H101,'Category Index'!$K$10:$L$258,2,FALSE),"")</f>
        <v/>
      </c>
      <c r="H101" s="1008"/>
      <c r="I101" s="3"/>
      <c r="J101" s="1006"/>
      <c r="K101" s="994" t="str">
        <f t="shared" si="3"/>
        <v/>
      </c>
      <c r="L101" s="1004"/>
      <c r="M101" s="974"/>
      <c r="N101" s="975"/>
      <c r="O101" s="976"/>
      <c r="P101" s="1027" t="str">
        <f>IFERROR(IF(N101="","",N101*(VLOOKUP(C101, 'Unit Conversion Table'!$E$3:$F$132, 2, FALSE))),"")</f>
        <v/>
      </c>
      <c r="Q101" s="3"/>
      <c r="R101" s="971" t="s">
        <v>826</v>
      </c>
      <c r="S101" s="996" t="str" cm="1">
        <f t="array" ref="S101">_xlfn.IFS(R101="No",(IFERROR(VLOOKUP($J101&amp;" | "&amp;$T101,'Emissions Factors'!$C$3:$N$1705,MATCH(S$12,'Emissions Factors'!$C$3:$N$3,0),FALSE),"")),R101="Yes", "Company Specific", R101="", "")</f>
        <v/>
      </c>
      <c r="T101" s="997" cm="1">
        <f t="array" ref="T101">_xlfn.IFS(R101="No",(VLOOKUP($B101, 'Emissions Factors'!$C$3:$O$717, 4,FALSE)),R101="Yes", "", R101="", "")</f>
        <v>0</v>
      </c>
      <c r="U101" s="947" t="str">
        <f>IFERROR(VLOOKUP($J101&amp;" | "&amp;$T101,'Emissions Factors'!$C$3:$N$3811,5,FALSE),"")</f>
        <v/>
      </c>
      <c r="V101" s="948" t="str">
        <f>IFERROR(VLOOKUP($J101&amp;" | "&amp;$T101,'Emissions Factors'!$C$3:$N$3811,6,FALSE),"")</f>
        <v/>
      </c>
      <c r="W101" s="949" t="str">
        <f>IFERROR(VLOOKUP($J101&amp;" | "&amp;$T101,'Emissions Factors'!$C$3:$N$3811,7,FALSE),"")</f>
        <v/>
      </c>
      <c r="X101" s="1000"/>
      <c r="Y101" s="1001"/>
      <c r="Z101" s="963"/>
      <c r="AA101" s="964"/>
      <c r="AB101" s="965"/>
      <c r="AC101" s="1022" t="str" cm="1">
        <f t="array" ref="AC101">IFERROR(_xlfn.IFS($R101="No", U101*$P101/1000,$R101="Yes", Z101*$P101/1000, $R101="", ""),"")</f>
        <v/>
      </c>
      <c r="AD101" s="1023" t="str" cm="1">
        <f t="array" ref="AD101">IFERROR(_xlfn.IFS($R101="No", V101*$P101/1000,$R101="Yes", AA101*$P101/1000, $R101="", ""),"")</f>
        <v/>
      </c>
      <c r="AE101" s="1023" t="str" cm="1">
        <f t="array" ref="AE101">IFERROR(_xlfn.IFS($R101="No", W101*$P101/1000,$R101="Yes", AB101*$P101/1000, $R101="", ""),"")</f>
        <v/>
      </c>
      <c r="AF101" s="957" t="str">
        <f>IFERROR($AC101
+IFERROR(HLOOKUP(Introduction!$H$29,'GWP Values'!$D$3:$G$46,MATCH("CH4",'GWP Values'!$C$3:$C$41,0),FALSE)*$AD101,0)
+IFERROR(HLOOKUP(Introduction!$H$29,'GWP Values'!$D$3:$G$46,MATCH("N2O",'GWP Values'!$C$3:$C$41,0),FALSE)*$AE101,0),"")</f>
        <v/>
      </c>
    </row>
    <row r="102" spans="1:32" ht="24" customHeight="1" x14ac:dyDescent="0.25">
      <c r="A102" s="441"/>
      <c r="B102" s="458" t="str">
        <f t="shared" si="2"/>
        <v/>
      </c>
      <c r="C102" s="650" t="str">
        <f>IFERROR(IF($O102="","",
IF(MATCH(O102,Tables!$CC$8:$CC$15,0)&gt;0, "MWh / "&amp;$O102&amp;" | Energy",
"MWh / "&amp;$O102&amp;" | "&amp; $M102)), "MWh / "&amp;$O102&amp;" | "&amp; $M102)</f>
        <v/>
      </c>
      <c r="D102" s="916" t="str">
        <f>IFERROR(VLOOKUP($M102,Tables!$BT$7:$BU$34,2,FALSE),"")</f>
        <v/>
      </c>
      <c r="E102" s="1010"/>
      <c r="F102" s="1011"/>
      <c r="G102" s="940" t="str">
        <f>IFERROR(VLOOKUP(H102,'Category Index'!$K$10:$L$258,2,FALSE),"")</f>
        <v/>
      </c>
      <c r="H102" s="1008"/>
      <c r="I102" s="3"/>
      <c r="J102" s="1006"/>
      <c r="K102" s="994" t="str">
        <f t="shared" si="3"/>
        <v/>
      </c>
      <c r="L102" s="1004"/>
      <c r="M102" s="974"/>
      <c r="N102" s="975"/>
      <c r="O102" s="976"/>
      <c r="P102" s="1027" t="str">
        <f>IFERROR(IF(N102="","",N102*(VLOOKUP(C102, 'Unit Conversion Table'!$E$3:$F$132, 2, FALSE))),"")</f>
        <v/>
      </c>
      <c r="Q102" s="3"/>
      <c r="R102" s="971" t="s">
        <v>826</v>
      </c>
      <c r="S102" s="996" t="str" cm="1">
        <f t="array" ref="S102">_xlfn.IFS(R102="No",(IFERROR(VLOOKUP($J102&amp;" | "&amp;$T102,'Emissions Factors'!$C$3:$N$1705,MATCH(S$12,'Emissions Factors'!$C$3:$N$3,0),FALSE),"")),R102="Yes", "Company Specific", R102="", "")</f>
        <v/>
      </c>
      <c r="T102" s="997" cm="1">
        <f t="array" ref="T102">_xlfn.IFS(R102="No",(VLOOKUP($B102, 'Emissions Factors'!$C$3:$O$717, 4,FALSE)),R102="Yes", "", R102="", "")</f>
        <v>0</v>
      </c>
      <c r="U102" s="947" t="str">
        <f>IFERROR(VLOOKUP($J102&amp;" | "&amp;$T102,'Emissions Factors'!$C$3:$N$3811,5,FALSE),"")</f>
        <v/>
      </c>
      <c r="V102" s="948" t="str">
        <f>IFERROR(VLOOKUP($J102&amp;" | "&amp;$T102,'Emissions Factors'!$C$3:$N$3811,6,FALSE),"")</f>
        <v/>
      </c>
      <c r="W102" s="949" t="str">
        <f>IFERROR(VLOOKUP($J102&amp;" | "&amp;$T102,'Emissions Factors'!$C$3:$N$3811,7,FALSE),"")</f>
        <v/>
      </c>
      <c r="X102" s="1000"/>
      <c r="Y102" s="1001"/>
      <c r="Z102" s="963"/>
      <c r="AA102" s="964"/>
      <c r="AB102" s="965"/>
      <c r="AC102" s="1022" t="str" cm="1">
        <f t="array" ref="AC102">IFERROR(_xlfn.IFS($R102="No", U102*$P102/1000,$R102="Yes", Z102*$P102/1000, $R102="", ""),"")</f>
        <v/>
      </c>
      <c r="AD102" s="1023" t="str" cm="1">
        <f t="array" ref="AD102">IFERROR(_xlfn.IFS($R102="No", V102*$P102/1000,$R102="Yes", AA102*$P102/1000, $R102="", ""),"")</f>
        <v/>
      </c>
      <c r="AE102" s="1023" t="str" cm="1">
        <f t="array" ref="AE102">IFERROR(_xlfn.IFS($R102="No", W102*$P102/1000,$R102="Yes", AB102*$P102/1000, $R102="", ""),"")</f>
        <v/>
      </c>
      <c r="AF102" s="957" t="str">
        <f>IFERROR($AC102
+IFERROR(HLOOKUP(Introduction!$H$29,'GWP Values'!$D$3:$G$46,MATCH("CH4",'GWP Values'!$C$3:$C$41,0),FALSE)*$AD102,0)
+IFERROR(HLOOKUP(Introduction!$H$29,'GWP Values'!$D$3:$G$46,MATCH("N2O",'GWP Values'!$C$3:$C$41,0),FALSE)*$AE102,0),"")</f>
        <v/>
      </c>
    </row>
    <row r="103" spans="1:32" ht="24" customHeight="1" x14ac:dyDescent="0.25">
      <c r="A103" s="441"/>
      <c r="B103" s="458" t="str">
        <f t="shared" si="2"/>
        <v/>
      </c>
      <c r="C103" s="650" t="str">
        <f>IFERROR(IF($O103="","",
IF(MATCH(O103,Tables!$CC$8:$CC$15,0)&gt;0, "MWh / "&amp;$O103&amp;" | Energy",
"MWh / "&amp;$O103&amp;" | "&amp; $M103)), "MWh / "&amp;$O103&amp;" | "&amp; $M103)</f>
        <v/>
      </c>
      <c r="D103" s="916" t="str">
        <f>IFERROR(VLOOKUP($M103,Tables!$BT$7:$BU$34,2,FALSE),"")</f>
        <v/>
      </c>
      <c r="E103" s="1010"/>
      <c r="F103" s="1011"/>
      <c r="G103" s="940" t="str">
        <f>IFERROR(VLOOKUP(H103,'Category Index'!$K$10:$L$258,2,FALSE),"")</f>
        <v/>
      </c>
      <c r="H103" s="1008"/>
      <c r="I103" s="3"/>
      <c r="J103" s="1006"/>
      <c r="K103" s="994" t="str">
        <f t="shared" si="3"/>
        <v/>
      </c>
      <c r="L103" s="1004"/>
      <c r="M103" s="974"/>
      <c r="N103" s="975"/>
      <c r="O103" s="976"/>
      <c r="P103" s="1027" t="str">
        <f>IFERROR(IF(N103="","",N103*(VLOOKUP(C103, 'Unit Conversion Table'!$E$3:$F$132, 2, FALSE))),"")</f>
        <v/>
      </c>
      <c r="Q103" s="3"/>
      <c r="R103" s="971" t="s">
        <v>826</v>
      </c>
      <c r="S103" s="996" t="str" cm="1">
        <f t="array" ref="S103">_xlfn.IFS(R103="No",(IFERROR(VLOOKUP($J103&amp;" | "&amp;$T103,'Emissions Factors'!$C$3:$N$1705,MATCH(S$12,'Emissions Factors'!$C$3:$N$3,0),FALSE),"")),R103="Yes", "Company Specific", R103="", "")</f>
        <v/>
      </c>
      <c r="T103" s="997" cm="1">
        <f t="array" ref="T103">_xlfn.IFS(R103="No",(VLOOKUP($B103, 'Emissions Factors'!$C$3:$O$717, 4,FALSE)),R103="Yes", "", R103="", "")</f>
        <v>0</v>
      </c>
      <c r="U103" s="947" t="str">
        <f>IFERROR(VLOOKUP($J103&amp;" | "&amp;$T103,'Emissions Factors'!$C$3:$N$3811,5,FALSE),"")</f>
        <v/>
      </c>
      <c r="V103" s="948" t="str">
        <f>IFERROR(VLOOKUP($J103&amp;" | "&amp;$T103,'Emissions Factors'!$C$3:$N$3811,6,FALSE),"")</f>
        <v/>
      </c>
      <c r="W103" s="949" t="str">
        <f>IFERROR(VLOOKUP($J103&amp;" | "&amp;$T103,'Emissions Factors'!$C$3:$N$3811,7,FALSE),"")</f>
        <v/>
      </c>
      <c r="X103" s="1000"/>
      <c r="Y103" s="1001"/>
      <c r="Z103" s="963"/>
      <c r="AA103" s="964"/>
      <c r="AB103" s="965"/>
      <c r="AC103" s="1022" t="str" cm="1">
        <f t="array" ref="AC103">IFERROR(_xlfn.IFS($R103="No", U103*$P103/1000,$R103="Yes", Z103*$P103/1000, $R103="", ""),"")</f>
        <v/>
      </c>
      <c r="AD103" s="1023" t="str" cm="1">
        <f t="array" ref="AD103">IFERROR(_xlfn.IFS($R103="No", V103*$P103/1000,$R103="Yes", AA103*$P103/1000, $R103="", ""),"")</f>
        <v/>
      </c>
      <c r="AE103" s="1023" t="str" cm="1">
        <f t="array" ref="AE103">IFERROR(_xlfn.IFS($R103="No", W103*$P103/1000,$R103="Yes", AB103*$P103/1000, $R103="", ""),"")</f>
        <v/>
      </c>
      <c r="AF103" s="957" t="str">
        <f>IFERROR($AC103
+IFERROR(HLOOKUP(Introduction!$H$29,'GWP Values'!$D$3:$G$46,MATCH("CH4",'GWP Values'!$C$3:$C$41,0),FALSE)*$AD103,0)
+IFERROR(HLOOKUP(Introduction!$H$29,'GWP Values'!$D$3:$G$46,MATCH("N2O",'GWP Values'!$C$3:$C$41,0),FALSE)*$AE103,0),"")</f>
        <v/>
      </c>
    </row>
    <row r="104" spans="1:32" ht="24" customHeight="1" x14ac:dyDescent="0.25">
      <c r="A104" s="441"/>
      <c r="B104" s="458" t="str">
        <f t="shared" si="2"/>
        <v/>
      </c>
      <c r="C104" s="650" t="str">
        <f>IFERROR(IF($O104="","",
IF(MATCH(O104,Tables!$CC$8:$CC$15,0)&gt;0, "MWh / "&amp;$O104&amp;" | Energy",
"MWh / "&amp;$O104&amp;" | "&amp; $M104)), "MWh / "&amp;$O104&amp;" | "&amp; $M104)</f>
        <v/>
      </c>
      <c r="D104" s="916" t="str">
        <f>IFERROR(VLOOKUP($M104,Tables!$BT$7:$BU$34,2,FALSE),"")</f>
        <v/>
      </c>
      <c r="E104" s="1010"/>
      <c r="F104" s="1011"/>
      <c r="G104" s="940" t="str">
        <f>IFERROR(VLOOKUP(H104,'Category Index'!$K$10:$L$258,2,FALSE),"")</f>
        <v/>
      </c>
      <c r="H104" s="1008"/>
      <c r="I104" s="3"/>
      <c r="J104" s="1006"/>
      <c r="K104" s="994" t="str">
        <f t="shared" si="3"/>
        <v/>
      </c>
      <c r="L104" s="1004"/>
      <c r="M104" s="974"/>
      <c r="N104" s="975"/>
      <c r="O104" s="976"/>
      <c r="P104" s="1027" t="str">
        <f>IFERROR(IF(N104="","",N104*(VLOOKUP(C104, 'Unit Conversion Table'!$E$3:$F$132, 2, FALSE))),"")</f>
        <v/>
      </c>
      <c r="Q104" s="3"/>
      <c r="R104" s="971" t="s">
        <v>826</v>
      </c>
      <c r="S104" s="996" t="str" cm="1">
        <f t="array" ref="S104">_xlfn.IFS(R104="No",(IFERROR(VLOOKUP($J104&amp;" | "&amp;$T104,'Emissions Factors'!$C$3:$N$1705,MATCH(S$12,'Emissions Factors'!$C$3:$N$3,0),FALSE),"")),R104="Yes", "Company Specific", R104="", "")</f>
        <v/>
      </c>
      <c r="T104" s="997" cm="1">
        <f t="array" ref="T104">_xlfn.IFS(R104="No",(VLOOKUP($B104, 'Emissions Factors'!$C$3:$O$717, 4,FALSE)),R104="Yes", "", R104="", "")</f>
        <v>0</v>
      </c>
      <c r="U104" s="947" t="str">
        <f>IFERROR(VLOOKUP($J104&amp;" | "&amp;$T104,'Emissions Factors'!$C$3:$N$3811,5,FALSE),"")</f>
        <v/>
      </c>
      <c r="V104" s="948" t="str">
        <f>IFERROR(VLOOKUP($J104&amp;" | "&amp;$T104,'Emissions Factors'!$C$3:$N$3811,6,FALSE),"")</f>
        <v/>
      </c>
      <c r="W104" s="949" t="str">
        <f>IFERROR(VLOOKUP($J104&amp;" | "&amp;$T104,'Emissions Factors'!$C$3:$N$3811,7,FALSE),"")</f>
        <v/>
      </c>
      <c r="X104" s="1000"/>
      <c r="Y104" s="1001"/>
      <c r="Z104" s="963"/>
      <c r="AA104" s="964"/>
      <c r="AB104" s="965"/>
      <c r="AC104" s="1022" t="str" cm="1">
        <f t="array" ref="AC104">IFERROR(_xlfn.IFS($R104="No", U104*$P104/1000,$R104="Yes", Z104*$P104/1000, $R104="", ""),"")</f>
        <v/>
      </c>
      <c r="AD104" s="1023" t="str" cm="1">
        <f t="array" ref="AD104">IFERROR(_xlfn.IFS($R104="No", V104*$P104/1000,$R104="Yes", AA104*$P104/1000, $R104="", ""),"")</f>
        <v/>
      </c>
      <c r="AE104" s="1023" t="str" cm="1">
        <f t="array" ref="AE104">IFERROR(_xlfn.IFS($R104="No", W104*$P104/1000,$R104="Yes", AB104*$P104/1000, $R104="", ""),"")</f>
        <v/>
      </c>
      <c r="AF104" s="957" t="str">
        <f>IFERROR($AC104
+IFERROR(HLOOKUP(Introduction!$H$29,'GWP Values'!$D$3:$G$46,MATCH("CH4",'GWP Values'!$C$3:$C$41,0),FALSE)*$AD104,0)
+IFERROR(HLOOKUP(Introduction!$H$29,'GWP Values'!$D$3:$G$46,MATCH("N2O",'GWP Values'!$C$3:$C$41,0),FALSE)*$AE104,0),"")</f>
        <v/>
      </c>
    </row>
    <row r="105" spans="1:32" ht="24" customHeight="1" x14ac:dyDescent="0.25">
      <c r="A105" s="441"/>
      <c r="B105" s="458" t="str">
        <f t="shared" si="2"/>
        <v/>
      </c>
      <c r="C105" s="650" t="str">
        <f>IFERROR(IF($O105="","",
IF(MATCH(O105,Tables!$CC$8:$CC$15,0)&gt;0, "MWh / "&amp;$O105&amp;" | Energy",
"MWh / "&amp;$O105&amp;" | "&amp; $M105)), "MWh / "&amp;$O105&amp;" | "&amp; $M105)</f>
        <v/>
      </c>
      <c r="D105" s="916" t="str">
        <f>IFERROR(VLOOKUP($M105,Tables!$BT$7:$BU$34,2,FALSE),"")</f>
        <v/>
      </c>
      <c r="E105" s="1010"/>
      <c r="F105" s="1011"/>
      <c r="G105" s="940" t="str">
        <f>IFERROR(VLOOKUP(H105,'Category Index'!$K$10:$L$258,2,FALSE),"")</f>
        <v/>
      </c>
      <c r="H105" s="1008"/>
      <c r="I105" s="3"/>
      <c r="J105" s="1006"/>
      <c r="K105" s="994" t="str">
        <f t="shared" si="3"/>
        <v/>
      </c>
      <c r="L105" s="1004"/>
      <c r="M105" s="974"/>
      <c r="N105" s="975"/>
      <c r="O105" s="976"/>
      <c r="P105" s="1027" t="str">
        <f>IFERROR(IF(N105="","",N105*(VLOOKUP(C105, 'Unit Conversion Table'!$E$3:$F$132, 2, FALSE))),"")</f>
        <v/>
      </c>
      <c r="Q105" s="3"/>
      <c r="R105" s="971" t="s">
        <v>826</v>
      </c>
      <c r="S105" s="996" t="str" cm="1">
        <f t="array" ref="S105">_xlfn.IFS(R105="No",(IFERROR(VLOOKUP($J105&amp;" | "&amp;$T105,'Emissions Factors'!$C$3:$N$1705,MATCH(S$12,'Emissions Factors'!$C$3:$N$3,0),FALSE),"")),R105="Yes", "Company Specific", R105="", "")</f>
        <v/>
      </c>
      <c r="T105" s="997" cm="1">
        <f t="array" ref="T105">_xlfn.IFS(R105="No",(VLOOKUP($B105, 'Emissions Factors'!$C$3:$O$717, 4,FALSE)),R105="Yes", "", R105="", "")</f>
        <v>0</v>
      </c>
      <c r="U105" s="947" t="str">
        <f>IFERROR(VLOOKUP($J105&amp;" | "&amp;$T105,'Emissions Factors'!$C$3:$N$3811,5,FALSE),"")</f>
        <v/>
      </c>
      <c r="V105" s="948" t="str">
        <f>IFERROR(VLOOKUP($J105&amp;" | "&amp;$T105,'Emissions Factors'!$C$3:$N$3811,6,FALSE),"")</f>
        <v/>
      </c>
      <c r="W105" s="949" t="str">
        <f>IFERROR(VLOOKUP($J105&amp;" | "&amp;$T105,'Emissions Factors'!$C$3:$N$3811,7,FALSE),"")</f>
        <v/>
      </c>
      <c r="X105" s="1000"/>
      <c r="Y105" s="1001"/>
      <c r="Z105" s="963"/>
      <c r="AA105" s="964"/>
      <c r="AB105" s="965"/>
      <c r="AC105" s="1022" t="str" cm="1">
        <f t="array" ref="AC105">IFERROR(_xlfn.IFS($R105="No", U105*$P105/1000,$R105="Yes", Z105*$P105/1000, $R105="", ""),"")</f>
        <v/>
      </c>
      <c r="AD105" s="1023" t="str" cm="1">
        <f t="array" ref="AD105">IFERROR(_xlfn.IFS($R105="No", V105*$P105/1000,$R105="Yes", AA105*$P105/1000, $R105="", ""),"")</f>
        <v/>
      </c>
      <c r="AE105" s="1023" t="str" cm="1">
        <f t="array" ref="AE105">IFERROR(_xlfn.IFS($R105="No", W105*$P105/1000,$R105="Yes", AB105*$P105/1000, $R105="", ""),"")</f>
        <v/>
      </c>
      <c r="AF105" s="957" t="str">
        <f>IFERROR($AC105
+IFERROR(HLOOKUP(Introduction!$H$29,'GWP Values'!$D$3:$G$46,MATCH("CH4",'GWP Values'!$C$3:$C$41,0),FALSE)*$AD105,0)
+IFERROR(HLOOKUP(Introduction!$H$29,'GWP Values'!$D$3:$G$46,MATCH("N2O",'GWP Values'!$C$3:$C$41,0),FALSE)*$AE105,0),"")</f>
        <v/>
      </c>
    </row>
    <row r="106" spans="1:32" ht="24" customHeight="1" x14ac:dyDescent="0.25">
      <c r="A106" s="441"/>
      <c r="B106" s="458" t="str">
        <f t="shared" si="2"/>
        <v/>
      </c>
      <c r="C106" s="650" t="str">
        <f>IFERROR(IF($O106="","",
IF(MATCH(O106,Tables!$CC$8:$CC$15,0)&gt;0, "MWh / "&amp;$O106&amp;" | Energy",
"MWh / "&amp;$O106&amp;" | "&amp; $M106)), "MWh / "&amp;$O106&amp;" | "&amp; $M106)</f>
        <v/>
      </c>
      <c r="D106" s="916" t="str">
        <f>IFERROR(VLOOKUP($M106,Tables!$BT$7:$BU$34,2,FALSE),"")</f>
        <v/>
      </c>
      <c r="E106" s="1010"/>
      <c r="F106" s="1011"/>
      <c r="G106" s="940" t="str">
        <f>IFERROR(VLOOKUP(H106,'Category Index'!$K$10:$L$258,2,FALSE),"")</f>
        <v/>
      </c>
      <c r="H106" s="1008"/>
      <c r="I106" s="3"/>
      <c r="J106" s="1006"/>
      <c r="K106" s="994" t="str">
        <f t="shared" si="3"/>
        <v/>
      </c>
      <c r="L106" s="1004"/>
      <c r="M106" s="974"/>
      <c r="N106" s="975"/>
      <c r="O106" s="976"/>
      <c r="P106" s="1027" t="str">
        <f>IFERROR(IF(N106="","",N106*(VLOOKUP(C106, 'Unit Conversion Table'!$E$3:$F$132, 2, FALSE))),"")</f>
        <v/>
      </c>
      <c r="Q106" s="3"/>
      <c r="R106" s="971" t="s">
        <v>826</v>
      </c>
      <c r="S106" s="996" t="str" cm="1">
        <f t="array" ref="S106">_xlfn.IFS(R106="No",(IFERROR(VLOOKUP($J106&amp;" | "&amp;$T106,'Emissions Factors'!$C$3:$N$1705,MATCH(S$12,'Emissions Factors'!$C$3:$N$3,0),FALSE),"")),R106="Yes", "Company Specific", R106="", "")</f>
        <v/>
      </c>
      <c r="T106" s="997" cm="1">
        <f t="array" ref="T106">_xlfn.IFS(R106="No",(VLOOKUP($B106, 'Emissions Factors'!$C$3:$O$717, 4,FALSE)),R106="Yes", "", R106="", "")</f>
        <v>0</v>
      </c>
      <c r="U106" s="947" t="str">
        <f>IFERROR(VLOOKUP($J106&amp;" | "&amp;$T106,'Emissions Factors'!$C$3:$N$3811,5,FALSE),"")</f>
        <v/>
      </c>
      <c r="V106" s="948" t="str">
        <f>IFERROR(VLOOKUP($J106&amp;" | "&amp;$T106,'Emissions Factors'!$C$3:$N$3811,6,FALSE),"")</f>
        <v/>
      </c>
      <c r="W106" s="949" t="str">
        <f>IFERROR(VLOOKUP($J106&amp;" | "&amp;$T106,'Emissions Factors'!$C$3:$N$3811,7,FALSE),"")</f>
        <v/>
      </c>
      <c r="X106" s="1000"/>
      <c r="Y106" s="1001"/>
      <c r="Z106" s="963"/>
      <c r="AA106" s="964"/>
      <c r="AB106" s="965"/>
      <c r="AC106" s="1022" t="str" cm="1">
        <f t="array" ref="AC106">IFERROR(_xlfn.IFS($R106="No", U106*$P106/1000,$R106="Yes", Z106*$P106/1000, $R106="", ""),"")</f>
        <v/>
      </c>
      <c r="AD106" s="1023" t="str" cm="1">
        <f t="array" ref="AD106">IFERROR(_xlfn.IFS($R106="No", V106*$P106/1000,$R106="Yes", AA106*$P106/1000, $R106="", ""),"")</f>
        <v/>
      </c>
      <c r="AE106" s="1023" t="str" cm="1">
        <f t="array" ref="AE106">IFERROR(_xlfn.IFS($R106="No", W106*$P106/1000,$R106="Yes", AB106*$P106/1000, $R106="", ""),"")</f>
        <v/>
      </c>
      <c r="AF106" s="957" t="str">
        <f>IFERROR($AC106
+IFERROR(HLOOKUP(Introduction!$H$29,'GWP Values'!$D$3:$G$46,MATCH("CH4",'GWP Values'!$C$3:$C$41,0),FALSE)*$AD106,0)
+IFERROR(HLOOKUP(Introduction!$H$29,'GWP Values'!$D$3:$G$46,MATCH("N2O",'GWP Values'!$C$3:$C$41,0),FALSE)*$AE106,0),"")</f>
        <v/>
      </c>
    </row>
    <row r="107" spans="1:32" ht="24" customHeight="1" x14ac:dyDescent="0.25">
      <c r="A107" s="441"/>
      <c r="B107" s="458" t="str">
        <f t="shared" si="2"/>
        <v/>
      </c>
      <c r="C107" s="650" t="str">
        <f>IFERROR(IF($O107="","",
IF(MATCH(O107,Tables!$CC$8:$CC$15,0)&gt;0, "MWh / "&amp;$O107&amp;" | Energy",
"MWh / "&amp;$O107&amp;" | "&amp; $M107)), "MWh / "&amp;$O107&amp;" | "&amp; $M107)</f>
        <v/>
      </c>
      <c r="D107" s="916" t="str">
        <f>IFERROR(VLOOKUP($M107,Tables!$BT$7:$BU$34,2,FALSE),"")</f>
        <v/>
      </c>
      <c r="E107" s="1010"/>
      <c r="F107" s="1011"/>
      <c r="G107" s="940" t="str">
        <f>IFERROR(VLOOKUP(H107,'Category Index'!$K$10:$L$258,2,FALSE),"")</f>
        <v/>
      </c>
      <c r="H107" s="1008"/>
      <c r="I107" s="3"/>
      <c r="J107" s="1006"/>
      <c r="K107" s="994" t="str">
        <f t="shared" si="3"/>
        <v/>
      </c>
      <c r="L107" s="1004"/>
      <c r="M107" s="974"/>
      <c r="N107" s="975"/>
      <c r="O107" s="976"/>
      <c r="P107" s="1027" t="str">
        <f>IFERROR(IF(N107="","",N107*(VLOOKUP(C107, 'Unit Conversion Table'!$E$3:$F$132, 2, FALSE))),"")</f>
        <v/>
      </c>
      <c r="Q107" s="3"/>
      <c r="R107" s="971" t="s">
        <v>826</v>
      </c>
      <c r="S107" s="996" t="str" cm="1">
        <f t="array" ref="S107">_xlfn.IFS(R107="No",(IFERROR(VLOOKUP($J107&amp;" | "&amp;$T107,'Emissions Factors'!$C$3:$N$1705,MATCH(S$12,'Emissions Factors'!$C$3:$N$3,0),FALSE),"")),R107="Yes", "Company Specific", R107="", "")</f>
        <v/>
      </c>
      <c r="T107" s="997" cm="1">
        <f t="array" ref="T107">_xlfn.IFS(R107="No",(VLOOKUP($B107, 'Emissions Factors'!$C$3:$O$717, 4,FALSE)),R107="Yes", "", R107="", "")</f>
        <v>0</v>
      </c>
      <c r="U107" s="947" t="str">
        <f>IFERROR(VLOOKUP($J107&amp;" | "&amp;$T107,'Emissions Factors'!$C$3:$N$3811,5,FALSE),"")</f>
        <v/>
      </c>
      <c r="V107" s="948" t="str">
        <f>IFERROR(VLOOKUP($J107&amp;" | "&amp;$T107,'Emissions Factors'!$C$3:$N$3811,6,FALSE),"")</f>
        <v/>
      </c>
      <c r="W107" s="949" t="str">
        <f>IFERROR(VLOOKUP($J107&amp;" | "&amp;$T107,'Emissions Factors'!$C$3:$N$3811,7,FALSE),"")</f>
        <v/>
      </c>
      <c r="X107" s="1000"/>
      <c r="Y107" s="1001"/>
      <c r="Z107" s="963"/>
      <c r="AA107" s="964"/>
      <c r="AB107" s="965"/>
      <c r="AC107" s="1022" t="str" cm="1">
        <f t="array" ref="AC107">IFERROR(_xlfn.IFS($R107="No", U107*$P107/1000,$R107="Yes", Z107*$P107/1000, $R107="", ""),"")</f>
        <v/>
      </c>
      <c r="AD107" s="1023" t="str" cm="1">
        <f t="array" ref="AD107">IFERROR(_xlfn.IFS($R107="No", V107*$P107/1000,$R107="Yes", AA107*$P107/1000, $R107="", ""),"")</f>
        <v/>
      </c>
      <c r="AE107" s="1023" t="str" cm="1">
        <f t="array" ref="AE107">IFERROR(_xlfn.IFS($R107="No", W107*$P107/1000,$R107="Yes", AB107*$P107/1000, $R107="", ""),"")</f>
        <v/>
      </c>
      <c r="AF107" s="957" t="str">
        <f>IFERROR($AC107
+IFERROR(HLOOKUP(Introduction!$H$29,'GWP Values'!$D$3:$G$46,MATCH("CH4",'GWP Values'!$C$3:$C$41,0),FALSE)*$AD107,0)
+IFERROR(HLOOKUP(Introduction!$H$29,'GWP Values'!$D$3:$G$46,MATCH("N2O",'GWP Values'!$C$3:$C$41,0),FALSE)*$AE107,0),"")</f>
        <v/>
      </c>
    </row>
    <row r="108" spans="1:32" ht="24" customHeight="1" x14ac:dyDescent="0.25">
      <c r="A108" s="441"/>
      <c r="B108" s="458" t="str">
        <f t="shared" si="2"/>
        <v/>
      </c>
      <c r="C108" s="650" t="str">
        <f>IFERROR(IF($O108="","",
IF(MATCH(O108,Tables!$CC$8:$CC$15,0)&gt;0, "MWh / "&amp;$O108&amp;" | Energy",
"MWh / "&amp;$O108&amp;" | "&amp; $M108)), "MWh / "&amp;$O108&amp;" | "&amp; $M108)</f>
        <v/>
      </c>
      <c r="D108" s="916" t="str">
        <f>IFERROR(VLOOKUP($M108,Tables!$BT$7:$BU$34,2,FALSE),"")</f>
        <v/>
      </c>
      <c r="E108" s="1010"/>
      <c r="F108" s="1011"/>
      <c r="G108" s="940" t="str">
        <f>IFERROR(VLOOKUP(H108,'Category Index'!$K$10:$L$258,2,FALSE),"")</f>
        <v/>
      </c>
      <c r="H108" s="1008"/>
      <c r="I108" s="3"/>
      <c r="J108" s="1006"/>
      <c r="K108" s="994" t="str">
        <f t="shared" si="3"/>
        <v/>
      </c>
      <c r="L108" s="1004"/>
      <c r="M108" s="974"/>
      <c r="N108" s="975"/>
      <c r="O108" s="976"/>
      <c r="P108" s="1027" t="str">
        <f>IFERROR(IF(N108="","",N108*(VLOOKUP(C108, 'Unit Conversion Table'!$E$3:$F$132, 2, FALSE))),"")</f>
        <v/>
      </c>
      <c r="Q108" s="3"/>
      <c r="R108" s="971" t="s">
        <v>826</v>
      </c>
      <c r="S108" s="996" t="str" cm="1">
        <f t="array" ref="S108">_xlfn.IFS(R108="No",(IFERROR(VLOOKUP($J108&amp;" | "&amp;$T108,'Emissions Factors'!$C$3:$N$1705,MATCH(S$12,'Emissions Factors'!$C$3:$N$3,0),FALSE),"")),R108="Yes", "Company Specific", R108="", "")</f>
        <v/>
      </c>
      <c r="T108" s="997" cm="1">
        <f t="array" ref="T108">_xlfn.IFS(R108="No",(VLOOKUP($B108, 'Emissions Factors'!$C$3:$O$717, 4,FALSE)),R108="Yes", "", R108="", "")</f>
        <v>0</v>
      </c>
      <c r="U108" s="947" t="str">
        <f>IFERROR(VLOOKUP($J108&amp;" | "&amp;$T108,'Emissions Factors'!$C$3:$N$3811,5,FALSE),"")</f>
        <v/>
      </c>
      <c r="V108" s="948" t="str">
        <f>IFERROR(VLOOKUP($J108&amp;" | "&amp;$T108,'Emissions Factors'!$C$3:$N$3811,6,FALSE),"")</f>
        <v/>
      </c>
      <c r="W108" s="949" t="str">
        <f>IFERROR(VLOOKUP($J108&amp;" | "&amp;$T108,'Emissions Factors'!$C$3:$N$3811,7,FALSE),"")</f>
        <v/>
      </c>
      <c r="X108" s="1000"/>
      <c r="Y108" s="1001"/>
      <c r="Z108" s="963"/>
      <c r="AA108" s="964"/>
      <c r="AB108" s="965"/>
      <c r="AC108" s="1022" t="str" cm="1">
        <f t="array" ref="AC108">IFERROR(_xlfn.IFS($R108="No", U108*$P108/1000,$R108="Yes", Z108*$P108/1000, $R108="", ""),"")</f>
        <v/>
      </c>
      <c r="AD108" s="1023" t="str" cm="1">
        <f t="array" ref="AD108">IFERROR(_xlfn.IFS($R108="No", V108*$P108/1000,$R108="Yes", AA108*$P108/1000, $R108="", ""),"")</f>
        <v/>
      </c>
      <c r="AE108" s="1023" t="str" cm="1">
        <f t="array" ref="AE108">IFERROR(_xlfn.IFS($R108="No", W108*$P108/1000,$R108="Yes", AB108*$P108/1000, $R108="", ""),"")</f>
        <v/>
      </c>
      <c r="AF108" s="957" t="str">
        <f>IFERROR($AC108
+IFERROR(HLOOKUP(Introduction!$H$29,'GWP Values'!$D$3:$G$46,MATCH("CH4",'GWP Values'!$C$3:$C$41,0),FALSE)*$AD108,0)
+IFERROR(HLOOKUP(Introduction!$H$29,'GWP Values'!$D$3:$G$46,MATCH("N2O",'GWP Values'!$C$3:$C$41,0),FALSE)*$AE108,0),"")</f>
        <v/>
      </c>
    </row>
    <row r="109" spans="1:32" ht="24" customHeight="1" x14ac:dyDescent="0.25">
      <c r="A109" s="441"/>
      <c r="B109" s="458" t="str">
        <f t="shared" si="2"/>
        <v/>
      </c>
      <c r="C109" s="650" t="str">
        <f>IFERROR(IF($O109="","",
IF(MATCH(O109,Tables!$CC$8:$CC$15,0)&gt;0, "MWh / "&amp;$O109&amp;" | Energy",
"MWh / "&amp;$O109&amp;" | "&amp; $M109)), "MWh / "&amp;$O109&amp;" | "&amp; $M109)</f>
        <v/>
      </c>
      <c r="D109" s="916" t="str">
        <f>IFERROR(VLOOKUP($M109,Tables!$BT$7:$BU$34,2,FALSE),"")</f>
        <v/>
      </c>
      <c r="E109" s="1010"/>
      <c r="F109" s="1011"/>
      <c r="G109" s="940" t="str">
        <f>IFERROR(VLOOKUP(H109,'Category Index'!$K$10:$L$258,2,FALSE),"")</f>
        <v/>
      </c>
      <c r="H109" s="1008"/>
      <c r="I109" s="3"/>
      <c r="J109" s="1006"/>
      <c r="K109" s="994" t="str">
        <f t="shared" si="3"/>
        <v/>
      </c>
      <c r="L109" s="1004"/>
      <c r="M109" s="974"/>
      <c r="N109" s="975"/>
      <c r="O109" s="976"/>
      <c r="P109" s="1027" t="str">
        <f>IFERROR(IF(N109="","",N109*(VLOOKUP(C109, 'Unit Conversion Table'!$E$3:$F$132, 2, FALSE))),"")</f>
        <v/>
      </c>
      <c r="Q109" s="3"/>
      <c r="R109" s="971" t="s">
        <v>826</v>
      </c>
      <c r="S109" s="996" t="str" cm="1">
        <f t="array" ref="S109">_xlfn.IFS(R109="No",(IFERROR(VLOOKUP($J109&amp;" | "&amp;$T109,'Emissions Factors'!$C$3:$N$1705,MATCH(S$12,'Emissions Factors'!$C$3:$N$3,0),FALSE),"")),R109="Yes", "Company Specific", R109="", "")</f>
        <v/>
      </c>
      <c r="T109" s="997" cm="1">
        <f t="array" ref="T109">_xlfn.IFS(R109="No",(VLOOKUP($B109, 'Emissions Factors'!$C$3:$O$717, 4,FALSE)),R109="Yes", "", R109="", "")</f>
        <v>0</v>
      </c>
      <c r="U109" s="947" t="str">
        <f>IFERROR(VLOOKUP($J109&amp;" | "&amp;$T109,'Emissions Factors'!$C$3:$N$3811,5,FALSE),"")</f>
        <v/>
      </c>
      <c r="V109" s="948" t="str">
        <f>IFERROR(VLOOKUP($J109&amp;" | "&amp;$T109,'Emissions Factors'!$C$3:$N$3811,6,FALSE),"")</f>
        <v/>
      </c>
      <c r="W109" s="949" t="str">
        <f>IFERROR(VLOOKUP($J109&amp;" | "&amp;$T109,'Emissions Factors'!$C$3:$N$3811,7,FALSE),"")</f>
        <v/>
      </c>
      <c r="X109" s="1000"/>
      <c r="Y109" s="1001"/>
      <c r="Z109" s="963"/>
      <c r="AA109" s="964"/>
      <c r="AB109" s="965"/>
      <c r="AC109" s="1022" t="str" cm="1">
        <f t="array" ref="AC109">IFERROR(_xlfn.IFS($R109="No", U109*$P109/1000,$R109="Yes", Z109*$P109/1000, $R109="", ""),"")</f>
        <v/>
      </c>
      <c r="AD109" s="1023" t="str" cm="1">
        <f t="array" ref="AD109">IFERROR(_xlfn.IFS($R109="No", V109*$P109/1000,$R109="Yes", AA109*$P109/1000, $R109="", ""),"")</f>
        <v/>
      </c>
      <c r="AE109" s="1023" t="str" cm="1">
        <f t="array" ref="AE109">IFERROR(_xlfn.IFS($R109="No", W109*$P109/1000,$R109="Yes", AB109*$P109/1000, $R109="", ""),"")</f>
        <v/>
      </c>
      <c r="AF109" s="957" t="str">
        <f>IFERROR($AC109
+IFERROR(HLOOKUP(Introduction!$H$29,'GWP Values'!$D$3:$G$46,MATCH("CH4",'GWP Values'!$C$3:$C$41,0),FALSE)*$AD109,0)
+IFERROR(HLOOKUP(Introduction!$H$29,'GWP Values'!$D$3:$G$46,MATCH("N2O",'GWP Values'!$C$3:$C$41,0),FALSE)*$AE109,0),"")</f>
        <v/>
      </c>
    </row>
    <row r="110" spans="1:32" ht="24" customHeight="1" x14ac:dyDescent="0.25">
      <c r="A110" s="441"/>
      <c r="B110" s="458" t="str">
        <f t="shared" si="2"/>
        <v/>
      </c>
      <c r="C110" s="650" t="str">
        <f>IFERROR(IF($O110="","",
IF(MATCH(O110,Tables!$CC$8:$CC$15,0)&gt;0, "MWh / "&amp;$O110&amp;" | Energy",
"MWh / "&amp;$O110&amp;" | "&amp; $M110)), "MWh / "&amp;$O110&amp;" | "&amp; $M110)</f>
        <v/>
      </c>
      <c r="D110" s="916" t="str">
        <f>IFERROR(VLOOKUP($M110,Tables!$BT$7:$BU$34,2,FALSE),"")</f>
        <v/>
      </c>
      <c r="E110" s="1010"/>
      <c r="F110" s="1011"/>
      <c r="G110" s="940" t="str">
        <f>IFERROR(VLOOKUP(H110,'Category Index'!$K$10:$L$258,2,FALSE),"")</f>
        <v/>
      </c>
      <c r="H110" s="1008"/>
      <c r="I110" s="3"/>
      <c r="J110" s="1006"/>
      <c r="K110" s="994" t="str">
        <f t="shared" si="3"/>
        <v/>
      </c>
      <c r="L110" s="1004"/>
      <c r="M110" s="974"/>
      <c r="N110" s="975"/>
      <c r="O110" s="976"/>
      <c r="P110" s="1027" t="str">
        <f>IFERROR(IF(N110="","",N110*(VLOOKUP(C110, 'Unit Conversion Table'!$E$3:$F$132, 2, FALSE))),"")</f>
        <v/>
      </c>
      <c r="Q110" s="3"/>
      <c r="R110" s="971" t="s">
        <v>826</v>
      </c>
      <c r="S110" s="996" t="str" cm="1">
        <f t="array" ref="S110">_xlfn.IFS(R110="No",(IFERROR(VLOOKUP($J110&amp;" | "&amp;$T110,'Emissions Factors'!$C$3:$N$1705,MATCH(S$12,'Emissions Factors'!$C$3:$N$3,0),FALSE),"")),R110="Yes", "Company Specific", R110="", "")</f>
        <v/>
      </c>
      <c r="T110" s="997" cm="1">
        <f t="array" ref="T110">_xlfn.IFS(R110="No",(VLOOKUP($B110, 'Emissions Factors'!$C$3:$O$717, 4,FALSE)),R110="Yes", "", R110="", "")</f>
        <v>0</v>
      </c>
      <c r="U110" s="947" t="str">
        <f>IFERROR(VLOOKUP($J110&amp;" | "&amp;$T110,'Emissions Factors'!$C$3:$N$3811,5,FALSE),"")</f>
        <v/>
      </c>
      <c r="V110" s="948" t="str">
        <f>IFERROR(VLOOKUP($J110&amp;" | "&amp;$T110,'Emissions Factors'!$C$3:$N$3811,6,FALSE),"")</f>
        <v/>
      </c>
      <c r="W110" s="949" t="str">
        <f>IFERROR(VLOOKUP($J110&amp;" | "&amp;$T110,'Emissions Factors'!$C$3:$N$3811,7,FALSE),"")</f>
        <v/>
      </c>
      <c r="X110" s="1000"/>
      <c r="Y110" s="1001"/>
      <c r="Z110" s="963"/>
      <c r="AA110" s="964"/>
      <c r="AB110" s="965"/>
      <c r="AC110" s="1022" t="str" cm="1">
        <f t="array" ref="AC110">IFERROR(_xlfn.IFS($R110="No", U110*$P110/1000,$R110="Yes", Z110*$P110/1000, $R110="", ""),"")</f>
        <v/>
      </c>
      <c r="AD110" s="1023" t="str" cm="1">
        <f t="array" ref="AD110">IFERROR(_xlfn.IFS($R110="No", V110*$P110/1000,$R110="Yes", AA110*$P110/1000, $R110="", ""),"")</f>
        <v/>
      </c>
      <c r="AE110" s="1023" t="str" cm="1">
        <f t="array" ref="AE110">IFERROR(_xlfn.IFS($R110="No", W110*$P110/1000,$R110="Yes", AB110*$P110/1000, $R110="", ""),"")</f>
        <v/>
      </c>
      <c r="AF110" s="957" t="str">
        <f>IFERROR($AC110
+IFERROR(HLOOKUP(Introduction!$H$29,'GWP Values'!$D$3:$G$46,MATCH("CH4",'GWP Values'!$C$3:$C$41,0),FALSE)*$AD110,0)
+IFERROR(HLOOKUP(Introduction!$H$29,'GWP Values'!$D$3:$G$46,MATCH("N2O",'GWP Values'!$C$3:$C$41,0),FALSE)*$AE110,0),"")</f>
        <v/>
      </c>
    </row>
    <row r="111" spans="1:32" ht="24" customHeight="1" x14ac:dyDescent="0.25">
      <c r="A111" s="441"/>
      <c r="B111" s="458" t="str">
        <f t="shared" si="2"/>
        <v/>
      </c>
      <c r="C111" s="650" t="str">
        <f>IFERROR(IF($O111="","",
IF(MATCH(O111,Tables!$CC$8:$CC$15,0)&gt;0, "MWh / "&amp;$O111&amp;" | Energy",
"MWh / "&amp;$O111&amp;" | "&amp; $M111)), "MWh / "&amp;$O111&amp;" | "&amp; $M111)</f>
        <v/>
      </c>
      <c r="D111" s="916" t="str">
        <f>IFERROR(VLOOKUP($M111,Tables!$BT$7:$BU$34,2,FALSE),"")</f>
        <v/>
      </c>
      <c r="E111" s="1010"/>
      <c r="F111" s="1011"/>
      <c r="G111" s="940" t="str">
        <f>IFERROR(VLOOKUP(H111,'Category Index'!$K$10:$L$258,2,FALSE),"")</f>
        <v/>
      </c>
      <c r="H111" s="1008"/>
      <c r="I111" s="3"/>
      <c r="J111" s="1006"/>
      <c r="K111" s="994" t="str">
        <f t="shared" si="3"/>
        <v/>
      </c>
      <c r="L111" s="1004"/>
      <c r="M111" s="974"/>
      <c r="N111" s="975"/>
      <c r="O111" s="976"/>
      <c r="P111" s="1027" t="str">
        <f>IFERROR(IF(N111="","",N111*(VLOOKUP(C111, 'Unit Conversion Table'!$E$3:$F$132, 2, FALSE))),"")</f>
        <v/>
      </c>
      <c r="Q111" s="3"/>
      <c r="R111" s="971" t="s">
        <v>826</v>
      </c>
      <c r="S111" s="996" t="str" cm="1">
        <f t="array" ref="S111">_xlfn.IFS(R111="No",(IFERROR(VLOOKUP($J111&amp;" | "&amp;$T111,'Emissions Factors'!$C$3:$N$1705,MATCH(S$12,'Emissions Factors'!$C$3:$N$3,0),FALSE),"")),R111="Yes", "Company Specific", R111="", "")</f>
        <v/>
      </c>
      <c r="T111" s="997" cm="1">
        <f t="array" ref="T111">_xlfn.IFS(R111="No",(VLOOKUP($B111, 'Emissions Factors'!$C$3:$O$717, 4,FALSE)),R111="Yes", "", R111="", "")</f>
        <v>0</v>
      </c>
      <c r="U111" s="947" t="str">
        <f>IFERROR(VLOOKUP($J111&amp;" | "&amp;$T111,'Emissions Factors'!$C$3:$N$3811,5,FALSE),"")</f>
        <v/>
      </c>
      <c r="V111" s="948" t="str">
        <f>IFERROR(VLOOKUP($J111&amp;" | "&amp;$T111,'Emissions Factors'!$C$3:$N$3811,6,FALSE),"")</f>
        <v/>
      </c>
      <c r="W111" s="949" t="str">
        <f>IFERROR(VLOOKUP($J111&amp;" | "&amp;$T111,'Emissions Factors'!$C$3:$N$3811,7,FALSE),"")</f>
        <v/>
      </c>
      <c r="X111" s="1000"/>
      <c r="Y111" s="1001"/>
      <c r="Z111" s="963"/>
      <c r="AA111" s="964"/>
      <c r="AB111" s="965"/>
      <c r="AC111" s="1022" t="str" cm="1">
        <f t="array" ref="AC111">IFERROR(_xlfn.IFS($R111="No", U111*$P111/1000,$R111="Yes", Z111*$P111/1000, $R111="", ""),"")</f>
        <v/>
      </c>
      <c r="AD111" s="1023" t="str" cm="1">
        <f t="array" ref="AD111">IFERROR(_xlfn.IFS($R111="No", V111*$P111/1000,$R111="Yes", AA111*$P111/1000, $R111="", ""),"")</f>
        <v/>
      </c>
      <c r="AE111" s="1023" t="str" cm="1">
        <f t="array" ref="AE111">IFERROR(_xlfn.IFS($R111="No", W111*$P111/1000,$R111="Yes", AB111*$P111/1000, $R111="", ""),"")</f>
        <v/>
      </c>
      <c r="AF111" s="957" t="str">
        <f>IFERROR($AC111
+IFERROR(HLOOKUP(Introduction!$H$29,'GWP Values'!$D$3:$G$46,MATCH("CH4",'GWP Values'!$C$3:$C$41,0),FALSE)*$AD111,0)
+IFERROR(HLOOKUP(Introduction!$H$29,'GWP Values'!$D$3:$G$46,MATCH("N2O",'GWP Values'!$C$3:$C$41,0),FALSE)*$AE111,0),"")</f>
        <v/>
      </c>
    </row>
    <row r="112" spans="1:32" ht="24" customHeight="1" x14ac:dyDescent="0.25">
      <c r="A112" s="441"/>
      <c r="B112" s="458" t="str">
        <f t="shared" si="2"/>
        <v/>
      </c>
      <c r="C112" s="650" t="str">
        <f>IFERROR(IF($O112="","",
IF(MATCH(O112,Tables!$CC$8:$CC$15,0)&gt;0, "MWh / "&amp;$O112&amp;" | Energy",
"MWh / "&amp;$O112&amp;" | "&amp; $M112)), "MWh / "&amp;$O112&amp;" | "&amp; $M112)</f>
        <v/>
      </c>
      <c r="D112" s="916" t="str">
        <f>IFERROR(VLOOKUP($M112,Tables!$BT$7:$BU$34,2,FALSE),"")</f>
        <v/>
      </c>
      <c r="E112" s="1010"/>
      <c r="F112" s="1011"/>
      <c r="G112" s="940" t="str">
        <f>IFERROR(VLOOKUP(H112,'Category Index'!$K$10:$L$258,2,FALSE),"")</f>
        <v/>
      </c>
      <c r="H112" s="1008"/>
      <c r="I112" s="3"/>
      <c r="J112" s="1006"/>
      <c r="K112" s="994" t="str">
        <f t="shared" si="3"/>
        <v/>
      </c>
      <c r="L112" s="1004"/>
      <c r="M112" s="974"/>
      <c r="N112" s="975"/>
      <c r="O112" s="976"/>
      <c r="P112" s="1027" t="str">
        <f>IFERROR(IF(N112="","",N112*(VLOOKUP(C112, 'Unit Conversion Table'!$E$3:$F$132, 2, FALSE))),"")</f>
        <v/>
      </c>
      <c r="Q112" s="3"/>
      <c r="R112" s="971" t="s">
        <v>826</v>
      </c>
      <c r="S112" s="996" t="str" cm="1">
        <f t="array" ref="S112">_xlfn.IFS(R112="No",(IFERROR(VLOOKUP($J112&amp;" | "&amp;$T112,'Emissions Factors'!$C$3:$N$1705,MATCH(S$12,'Emissions Factors'!$C$3:$N$3,0),FALSE),"")),R112="Yes", "Company Specific", R112="", "")</f>
        <v/>
      </c>
      <c r="T112" s="997" cm="1">
        <f t="array" ref="T112">_xlfn.IFS(R112="No",(VLOOKUP($B112, 'Emissions Factors'!$C$3:$O$717, 4,FALSE)),R112="Yes", "", R112="", "")</f>
        <v>0</v>
      </c>
      <c r="U112" s="947" t="str">
        <f>IFERROR(VLOOKUP($J112&amp;" | "&amp;$T112,'Emissions Factors'!$C$3:$N$3811,5,FALSE),"")</f>
        <v/>
      </c>
      <c r="V112" s="948" t="str">
        <f>IFERROR(VLOOKUP($J112&amp;" | "&amp;$T112,'Emissions Factors'!$C$3:$N$3811,6,FALSE),"")</f>
        <v/>
      </c>
      <c r="W112" s="949" t="str">
        <f>IFERROR(VLOOKUP($J112&amp;" | "&amp;$T112,'Emissions Factors'!$C$3:$N$3811,7,FALSE),"")</f>
        <v/>
      </c>
      <c r="X112" s="1000"/>
      <c r="Y112" s="1001"/>
      <c r="Z112" s="963"/>
      <c r="AA112" s="964"/>
      <c r="AB112" s="965"/>
      <c r="AC112" s="1022" t="str" cm="1">
        <f t="array" ref="AC112">IFERROR(_xlfn.IFS($R112="No", U112*$P112/1000,$R112="Yes", Z112*$P112/1000, $R112="", ""),"")</f>
        <v/>
      </c>
      <c r="AD112" s="1023" t="str" cm="1">
        <f t="array" ref="AD112">IFERROR(_xlfn.IFS($R112="No", V112*$P112/1000,$R112="Yes", AA112*$P112/1000, $R112="", ""),"")</f>
        <v/>
      </c>
      <c r="AE112" s="1023" t="str" cm="1">
        <f t="array" ref="AE112">IFERROR(_xlfn.IFS($R112="No", W112*$P112/1000,$R112="Yes", AB112*$P112/1000, $R112="", ""),"")</f>
        <v/>
      </c>
      <c r="AF112" s="957" t="str">
        <f>IFERROR($AC112
+IFERROR(HLOOKUP(Introduction!$H$29,'GWP Values'!$D$3:$G$46,MATCH("CH4",'GWP Values'!$C$3:$C$41,0),FALSE)*$AD112,0)
+IFERROR(HLOOKUP(Introduction!$H$29,'GWP Values'!$D$3:$G$46,MATCH("N2O",'GWP Values'!$C$3:$C$41,0),FALSE)*$AE112,0),"")</f>
        <v/>
      </c>
    </row>
    <row r="113" spans="1:32" ht="24" customHeight="1" x14ac:dyDescent="0.25">
      <c r="A113" s="441"/>
      <c r="B113" s="458" t="str">
        <f t="shared" si="2"/>
        <v/>
      </c>
      <c r="C113" s="650" t="str">
        <f>IFERROR(IF($O113="","",
IF(MATCH(O113,Tables!$CC$8:$CC$15,0)&gt;0, "MWh / "&amp;$O113&amp;" | Energy",
"MWh / "&amp;$O113&amp;" | "&amp; $M113)), "MWh / "&amp;$O113&amp;" | "&amp; $M113)</f>
        <v/>
      </c>
      <c r="D113" s="916" t="str">
        <f>IFERROR(VLOOKUP($M113,Tables!$BT$7:$BU$34,2,FALSE),"")</f>
        <v/>
      </c>
      <c r="E113" s="1010"/>
      <c r="F113" s="1011"/>
      <c r="G113" s="940" t="str">
        <f>IFERROR(VLOOKUP(H113,'Category Index'!$K$10:$L$258,2,FALSE),"")</f>
        <v/>
      </c>
      <c r="H113" s="1008"/>
      <c r="I113" s="3"/>
      <c r="J113" s="1006"/>
      <c r="K113" s="994" t="str">
        <f t="shared" si="3"/>
        <v/>
      </c>
      <c r="L113" s="1004"/>
      <c r="M113" s="974"/>
      <c r="N113" s="975"/>
      <c r="O113" s="976"/>
      <c r="P113" s="1027" t="str">
        <f>IFERROR(IF(N113="","",N113*(VLOOKUP(C113, 'Unit Conversion Table'!$E$3:$F$132, 2, FALSE))),"")</f>
        <v/>
      </c>
      <c r="Q113" s="3"/>
      <c r="R113" s="971" t="s">
        <v>826</v>
      </c>
      <c r="S113" s="996" t="str" cm="1">
        <f t="array" ref="S113">_xlfn.IFS(R113="No",(IFERROR(VLOOKUP($J113&amp;" | "&amp;$T113,'Emissions Factors'!$C$3:$N$1705,MATCH(S$12,'Emissions Factors'!$C$3:$N$3,0),FALSE),"")),R113="Yes", "Company Specific", R113="", "")</f>
        <v/>
      </c>
      <c r="T113" s="997" cm="1">
        <f t="array" ref="T113">_xlfn.IFS(R113="No",(VLOOKUP($B113, 'Emissions Factors'!$C$3:$O$717, 4,FALSE)),R113="Yes", "", R113="", "")</f>
        <v>0</v>
      </c>
      <c r="U113" s="947" t="str">
        <f>IFERROR(VLOOKUP($J113&amp;" | "&amp;$T113,'Emissions Factors'!$C$3:$N$3811,5,FALSE),"")</f>
        <v/>
      </c>
      <c r="V113" s="948" t="str">
        <f>IFERROR(VLOOKUP($J113&amp;" | "&amp;$T113,'Emissions Factors'!$C$3:$N$3811,6,FALSE),"")</f>
        <v/>
      </c>
      <c r="W113" s="949" t="str">
        <f>IFERROR(VLOOKUP($J113&amp;" | "&amp;$T113,'Emissions Factors'!$C$3:$N$3811,7,FALSE),"")</f>
        <v/>
      </c>
      <c r="X113" s="1000"/>
      <c r="Y113" s="1001"/>
      <c r="Z113" s="963"/>
      <c r="AA113" s="964"/>
      <c r="AB113" s="965"/>
      <c r="AC113" s="1022" t="str" cm="1">
        <f t="array" ref="AC113">IFERROR(_xlfn.IFS($R113="No", U113*$P113/1000,$R113="Yes", Z113*$P113/1000, $R113="", ""),"")</f>
        <v/>
      </c>
      <c r="AD113" s="1023" t="str" cm="1">
        <f t="array" ref="AD113">IFERROR(_xlfn.IFS($R113="No", V113*$P113/1000,$R113="Yes", AA113*$P113/1000, $R113="", ""),"")</f>
        <v/>
      </c>
      <c r="AE113" s="1023" t="str" cm="1">
        <f t="array" ref="AE113">IFERROR(_xlfn.IFS($R113="No", W113*$P113/1000,$R113="Yes", AB113*$P113/1000, $R113="", ""),"")</f>
        <v/>
      </c>
      <c r="AF113" s="957" t="str">
        <f>IFERROR($AC113
+IFERROR(HLOOKUP(Introduction!$H$29,'GWP Values'!$D$3:$G$46,MATCH("CH4",'GWP Values'!$C$3:$C$41,0),FALSE)*$AD113,0)
+IFERROR(HLOOKUP(Introduction!$H$29,'GWP Values'!$D$3:$G$46,MATCH("N2O",'GWP Values'!$C$3:$C$41,0),FALSE)*$AE113,0),"")</f>
        <v/>
      </c>
    </row>
    <row r="114" spans="1:32" ht="24" customHeight="1" x14ac:dyDescent="0.25">
      <c r="A114" s="441"/>
      <c r="B114" s="458" t="str">
        <f t="shared" si="2"/>
        <v/>
      </c>
      <c r="C114" s="650" t="str">
        <f>IFERROR(IF($O114="","",
IF(MATCH(O114,Tables!$CC$8:$CC$15,0)&gt;0, "MWh / "&amp;$O114&amp;" | Energy",
"MWh / "&amp;$O114&amp;" | "&amp; $M114)), "MWh / "&amp;$O114&amp;" | "&amp; $M114)</f>
        <v/>
      </c>
      <c r="D114" s="916" t="str">
        <f>IFERROR(VLOOKUP($M114,Tables!$BT$7:$BU$34,2,FALSE),"")</f>
        <v/>
      </c>
      <c r="E114" s="1010"/>
      <c r="F114" s="1011"/>
      <c r="G114" s="940" t="str">
        <f>IFERROR(VLOOKUP(H114,'Category Index'!$K$10:$L$258,2,FALSE),"")</f>
        <v/>
      </c>
      <c r="H114" s="1008"/>
      <c r="I114" s="3"/>
      <c r="J114" s="1006"/>
      <c r="K114" s="994" t="str">
        <f t="shared" si="3"/>
        <v/>
      </c>
      <c r="L114" s="1004"/>
      <c r="M114" s="974"/>
      <c r="N114" s="975"/>
      <c r="O114" s="976"/>
      <c r="P114" s="1027" t="str">
        <f>IFERROR(IF(N114="","",N114*(VLOOKUP(C114, 'Unit Conversion Table'!$E$3:$F$132, 2, FALSE))),"")</f>
        <v/>
      </c>
      <c r="Q114" s="3"/>
      <c r="R114" s="971" t="s">
        <v>826</v>
      </c>
      <c r="S114" s="996" t="str" cm="1">
        <f t="array" ref="S114">_xlfn.IFS(R114="No",(IFERROR(VLOOKUP($J114&amp;" | "&amp;$T114,'Emissions Factors'!$C$3:$N$1705,MATCH(S$12,'Emissions Factors'!$C$3:$N$3,0),FALSE),"")),R114="Yes", "Company Specific", R114="", "")</f>
        <v/>
      </c>
      <c r="T114" s="997" cm="1">
        <f t="array" ref="T114">_xlfn.IFS(R114="No",(VLOOKUP($B114, 'Emissions Factors'!$C$3:$O$717, 4,FALSE)),R114="Yes", "", R114="", "")</f>
        <v>0</v>
      </c>
      <c r="U114" s="947" t="str">
        <f>IFERROR(VLOOKUP($J114&amp;" | "&amp;$T114,'Emissions Factors'!$C$3:$N$3811,5,FALSE),"")</f>
        <v/>
      </c>
      <c r="V114" s="948" t="str">
        <f>IFERROR(VLOOKUP($J114&amp;" | "&amp;$T114,'Emissions Factors'!$C$3:$N$3811,6,FALSE),"")</f>
        <v/>
      </c>
      <c r="W114" s="949" t="str">
        <f>IFERROR(VLOOKUP($J114&amp;" | "&amp;$T114,'Emissions Factors'!$C$3:$N$3811,7,FALSE),"")</f>
        <v/>
      </c>
      <c r="X114" s="1000"/>
      <c r="Y114" s="1001"/>
      <c r="Z114" s="963"/>
      <c r="AA114" s="964"/>
      <c r="AB114" s="965"/>
      <c r="AC114" s="1022" t="str" cm="1">
        <f t="array" ref="AC114">IFERROR(_xlfn.IFS($R114="No", U114*$P114/1000,$R114="Yes", Z114*$P114/1000, $R114="", ""),"")</f>
        <v/>
      </c>
      <c r="AD114" s="1023" t="str" cm="1">
        <f t="array" ref="AD114">IFERROR(_xlfn.IFS($R114="No", V114*$P114/1000,$R114="Yes", AA114*$P114/1000, $R114="", ""),"")</f>
        <v/>
      </c>
      <c r="AE114" s="1023" t="str" cm="1">
        <f t="array" ref="AE114">IFERROR(_xlfn.IFS($R114="No", W114*$P114/1000,$R114="Yes", AB114*$P114/1000, $R114="", ""),"")</f>
        <v/>
      </c>
      <c r="AF114" s="957" t="str">
        <f>IFERROR($AC114
+IFERROR(HLOOKUP(Introduction!$H$29,'GWP Values'!$D$3:$G$46,MATCH("CH4",'GWP Values'!$C$3:$C$41,0),FALSE)*$AD114,0)
+IFERROR(HLOOKUP(Introduction!$H$29,'GWP Values'!$D$3:$G$46,MATCH("N2O",'GWP Values'!$C$3:$C$41,0),FALSE)*$AE114,0),"")</f>
        <v/>
      </c>
    </row>
    <row r="115" spans="1:32" ht="24" customHeight="1" x14ac:dyDescent="0.25">
      <c r="A115" s="441"/>
      <c r="B115" s="458" t="str">
        <f t="shared" si="2"/>
        <v/>
      </c>
      <c r="C115" s="650" t="str">
        <f>IFERROR(IF($O115="","",
IF(MATCH(O115,Tables!$CC$8:$CC$15,0)&gt;0, "MWh / "&amp;$O115&amp;" | Energy",
"MWh / "&amp;$O115&amp;" | "&amp; $M115)), "MWh / "&amp;$O115&amp;" | "&amp; $M115)</f>
        <v/>
      </c>
      <c r="D115" s="916" t="str">
        <f>IFERROR(VLOOKUP($M115,Tables!$BT$7:$BU$34,2,FALSE),"")</f>
        <v/>
      </c>
      <c r="E115" s="1010"/>
      <c r="F115" s="1011"/>
      <c r="G115" s="940" t="str">
        <f>IFERROR(VLOOKUP(H115,'Category Index'!$K$10:$L$258,2,FALSE),"")</f>
        <v/>
      </c>
      <c r="H115" s="1008"/>
      <c r="I115" s="3"/>
      <c r="J115" s="1006"/>
      <c r="K115" s="994" t="str">
        <f t="shared" si="3"/>
        <v/>
      </c>
      <c r="L115" s="1004"/>
      <c r="M115" s="974"/>
      <c r="N115" s="975"/>
      <c r="O115" s="976"/>
      <c r="P115" s="1027" t="str">
        <f>IFERROR(IF(N115="","",N115*(VLOOKUP(C115, 'Unit Conversion Table'!$E$3:$F$132, 2, FALSE))),"")</f>
        <v/>
      </c>
      <c r="Q115" s="3"/>
      <c r="R115" s="971" t="s">
        <v>826</v>
      </c>
      <c r="S115" s="996" t="str" cm="1">
        <f t="array" ref="S115">_xlfn.IFS(R115="No",(IFERROR(VLOOKUP($J115&amp;" | "&amp;$T115,'Emissions Factors'!$C$3:$N$1705,MATCH(S$12,'Emissions Factors'!$C$3:$N$3,0),FALSE),"")),R115="Yes", "Company Specific", R115="", "")</f>
        <v/>
      </c>
      <c r="T115" s="997" cm="1">
        <f t="array" ref="T115">_xlfn.IFS(R115="No",(VLOOKUP($B115, 'Emissions Factors'!$C$3:$O$717, 4,FALSE)),R115="Yes", "", R115="", "")</f>
        <v>0</v>
      </c>
      <c r="U115" s="947" t="str">
        <f>IFERROR(VLOOKUP($J115&amp;" | "&amp;$T115,'Emissions Factors'!$C$3:$N$3811,5,FALSE),"")</f>
        <v/>
      </c>
      <c r="V115" s="948" t="str">
        <f>IFERROR(VLOOKUP($J115&amp;" | "&amp;$T115,'Emissions Factors'!$C$3:$N$3811,6,FALSE),"")</f>
        <v/>
      </c>
      <c r="W115" s="949" t="str">
        <f>IFERROR(VLOOKUP($J115&amp;" | "&amp;$T115,'Emissions Factors'!$C$3:$N$3811,7,FALSE),"")</f>
        <v/>
      </c>
      <c r="X115" s="1000"/>
      <c r="Y115" s="1001"/>
      <c r="Z115" s="963"/>
      <c r="AA115" s="964"/>
      <c r="AB115" s="965"/>
      <c r="AC115" s="1022" t="str" cm="1">
        <f t="array" ref="AC115">IFERROR(_xlfn.IFS($R115="No", U115*$P115/1000,$R115="Yes", Z115*$P115/1000, $R115="", ""),"")</f>
        <v/>
      </c>
      <c r="AD115" s="1023" t="str" cm="1">
        <f t="array" ref="AD115">IFERROR(_xlfn.IFS($R115="No", V115*$P115/1000,$R115="Yes", AA115*$P115/1000, $R115="", ""),"")</f>
        <v/>
      </c>
      <c r="AE115" s="1023" t="str" cm="1">
        <f t="array" ref="AE115">IFERROR(_xlfn.IFS($R115="No", W115*$P115/1000,$R115="Yes", AB115*$P115/1000, $R115="", ""),"")</f>
        <v/>
      </c>
      <c r="AF115" s="957" t="str">
        <f>IFERROR($AC115
+IFERROR(HLOOKUP(Introduction!$H$29,'GWP Values'!$D$3:$G$46,MATCH("CH4",'GWP Values'!$C$3:$C$41,0),FALSE)*$AD115,0)
+IFERROR(HLOOKUP(Introduction!$H$29,'GWP Values'!$D$3:$G$46,MATCH("N2O",'GWP Values'!$C$3:$C$41,0),FALSE)*$AE115,0),"")</f>
        <v/>
      </c>
    </row>
    <row r="116" spans="1:32" ht="24" customHeight="1" x14ac:dyDescent="0.25">
      <c r="A116" s="441"/>
      <c r="B116" s="458" t="str">
        <f t="shared" si="2"/>
        <v/>
      </c>
      <c r="C116" s="650" t="str">
        <f>IFERROR(IF($O116="","",
IF(MATCH(O116,Tables!$CC$8:$CC$15,0)&gt;0, "MWh / "&amp;$O116&amp;" | Energy",
"MWh / "&amp;$O116&amp;" | "&amp; $M116)), "MWh / "&amp;$O116&amp;" | "&amp; $M116)</f>
        <v/>
      </c>
      <c r="D116" s="916" t="str">
        <f>IFERROR(VLOOKUP($M116,Tables!$BT$7:$BU$34,2,FALSE),"")</f>
        <v/>
      </c>
      <c r="E116" s="1010"/>
      <c r="F116" s="1011"/>
      <c r="G116" s="940" t="str">
        <f>IFERROR(VLOOKUP(H116,'Category Index'!$K$10:$L$258,2,FALSE),"")</f>
        <v/>
      </c>
      <c r="H116" s="1008"/>
      <c r="I116" s="3"/>
      <c r="J116" s="1006"/>
      <c r="K116" s="994" t="str">
        <f t="shared" si="3"/>
        <v/>
      </c>
      <c r="L116" s="1004"/>
      <c r="M116" s="974"/>
      <c r="N116" s="975"/>
      <c r="O116" s="976"/>
      <c r="P116" s="1027" t="str">
        <f>IFERROR(IF(N116="","",N116*(VLOOKUP(C116, 'Unit Conversion Table'!$E$3:$F$132, 2, FALSE))),"")</f>
        <v/>
      </c>
      <c r="Q116" s="3"/>
      <c r="R116" s="971" t="s">
        <v>826</v>
      </c>
      <c r="S116" s="996" t="str" cm="1">
        <f t="array" ref="S116">_xlfn.IFS(R116="No",(IFERROR(VLOOKUP($J116&amp;" | "&amp;$T116,'Emissions Factors'!$C$3:$N$1705,MATCH(S$12,'Emissions Factors'!$C$3:$N$3,0),FALSE),"")),R116="Yes", "Company Specific", R116="", "")</f>
        <v/>
      </c>
      <c r="T116" s="997" cm="1">
        <f t="array" ref="T116">_xlfn.IFS(R116="No",(VLOOKUP($B116, 'Emissions Factors'!$C$3:$O$717, 4,FALSE)),R116="Yes", "", R116="", "")</f>
        <v>0</v>
      </c>
      <c r="U116" s="947" t="str">
        <f>IFERROR(VLOOKUP($J116&amp;" | "&amp;$T116,'Emissions Factors'!$C$3:$N$3811,5,FALSE),"")</f>
        <v/>
      </c>
      <c r="V116" s="948" t="str">
        <f>IFERROR(VLOOKUP($J116&amp;" | "&amp;$T116,'Emissions Factors'!$C$3:$N$3811,6,FALSE),"")</f>
        <v/>
      </c>
      <c r="W116" s="949" t="str">
        <f>IFERROR(VLOOKUP($J116&amp;" | "&amp;$T116,'Emissions Factors'!$C$3:$N$3811,7,FALSE),"")</f>
        <v/>
      </c>
      <c r="X116" s="1000"/>
      <c r="Y116" s="1001"/>
      <c r="Z116" s="963"/>
      <c r="AA116" s="964"/>
      <c r="AB116" s="965"/>
      <c r="AC116" s="1022" t="str" cm="1">
        <f t="array" ref="AC116">IFERROR(_xlfn.IFS($R116="No", U116*$P116/1000,$R116="Yes", Z116*$P116/1000, $R116="", ""),"")</f>
        <v/>
      </c>
      <c r="AD116" s="1023" t="str" cm="1">
        <f t="array" ref="AD116">IFERROR(_xlfn.IFS($R116="No", V116*$P116/1000,$R116="Yes", AA116*$P116/1000, $R116="", ""),"")</f>
        <v/>
      </c>
      <c r="AE116" s="1023" t="str" cm="1">
        <f t="array" ref="AE116">IFERROR(_xlfn.IFS($R116="No", W116*$P116/1000,$R116="Yes", AB116*$P116/1000, $R116="", ""),"")</f>
        <v/>
      </c>
      <c r="AF116" s="957" t="str">
        <f>IFERROR($AC116
+IFERROR(HLOOKUP(Introduction!$H$29,'GWP Values'!$D$3:$G$46,MATCH("CH4",'GWP Values'!$C$3:$C$41,0),FALSE)*$AD116,0)
+IFERROR(HLOOKUP(Introduction!$H$29,'GWP Values'!$D$3:$G$46,MATCH("N2O",'GWP Values'!$C$3:$C$41,0),FALSE)*$AE116,0),"")</f>
        <v/>
      </c>
    </row>
    <row r="117" spans="1:32" ht="24" customHeight="1" x14ac:dyDescent="0.25">
      <c r="A117" s="441"/>
      <c r="B117" s="458" t="str">
        <f t="shared" si="2"/>
        <v/>
      </c>
      <c r="C117" s="650" t="str">
        <f>IFERROR(IF($O117="","",
IF(MATCH(O117,Tables!$CC$8:$CC$15,0)&gt;0, "MWh / "&amp;$O117&amp;" | Energy",
"MWh / "&amp;$O117&amp;" | "&amp; $M117)), "MWh / "&amp;$O117&amp;" | "&amp; $M117)</f>
        <v/>
      </c>
      <c r="D117" s="916" t="str">
        <f>IFERROR(VLOOKUP($M117,Tables!$BT$7:$BU$34,2,FALSE),"")</f>
        <v/>
      </c>
      <c r="E117" s="1010"/>
      <c r="F117" s="1011"/>
      <c r="G117" s="940" t="str">
        <f>IFERROR(VLOOKUP(H117,'Category Index'!$K$10:$L$258,2,FALSE),"")</f>
        <v/>
      </c>
      <c r="H117" s="1008"/>
      <c r="I117" s="3"/>
      <c r="J117" s="1006"/>
      <c r="K117" s="994" t="str">
        <f t="shared" si="3"/>
        <v/>
      </c>
      <c r="L117" s="1004"/>
      <c r="M117" s="974"/>
      <c r="N117" s="975"/>
      <c r="O117" s="976"/>
      <c r="P117" s="1027" t="str">
        <f>IFERROR(IF(N117="","",N117*(VLOOKUP(C117, 'Unit Conversion Table'!$E$3:$F$132, 2, FALSE))),"")</f>
        <v/>
      </c>
      <c r="Q117" s="3"/>
      <c r="R117" s="971" t="s">
        <v>826</v>
      </c>
      <c r="S117" s="996" t="str" cm="1">
        <f t="array" ref="S117">_xlfn.IFS(R117="No",(IFERROR(VLOOKUP($J117&amp;" | "&amp;$T117,'Emissions Factors'!$C$3:$N$1705,MATCH(S$12,'Emissions Factors'!$C$3:$N$3,0),FALSE),"")),R117="Yes", "Company Specific", R117="", "")</f>
        <v/>
      </c>
      <c r="T117" s="997" cm="1">
        <f t="array" ref="T117">_xlfn.IFS(R117="No",(VLOOKUP($B117, 'Emissions Factors'!$C$3:$O$717, 4,FALSE)),R117="Yes", "", R117="", "")</f>
        <v>0</v>
      </c>
      <c r="U117" s="947" t="str">
        <f>IFERROR(VLOOKUP($J117&amp;" | "&amp;$T117,'Emissions Factors'!$C$3:$N$3811,5,FALSE),"")</f>
        <v/>
      </c>
      <c r="V117" s="948" t="str">
        <f>IFERROR(VLOOKUP($J117&amp;" | "&amp;$T117,'Emissions Factors'!$C$3:$N$3811,6,FALSE),"")</f>
        <v/>
      </c>
      <c r="W117" s="949" t="str">
        <f>IFERROR(VLOOKUP($J117&amp;" | "&amp;$T117,'Emissions Factors'!$C$3:$N$3811,7,FALSE),"")</f>
        <v/>
      </c>
      <c r="X117" s="1000"/>
      <c r="Y117" s="1001"/>
      <c r="Z117" s="963"/>
      <c r="AA117" s="964"/>
      <c r="AB117" s="965"/>
      <c r="AC117" s="1022" t="str" cm="1">
        <f t="array" ref="AC117">IFERROR(_xlfn.IFS($R117="No", U117*$P117/1000,$R117="Yes", Z117*$P117/1000, $R117="", ""),"")</f>
        <v/>
      </c>
      <c r="AD117" s="1023" t="str" cm="1">
        <f t="array" ref="AD117">IFERROR(_xlfn.IFS($R117="No", V117*$P117/1000,$R117="Yes", AA117*$P117/1000, $R117="", ""),"")</f>
        <v/>
      </c>
      <c r="AE117" s="1023" t="str" cm="1">
        <f t="array" ref="AE117">IFERROR(_xlfn.IFS($R117="No", W117*$P117/1000,$R117="Yes", AB117*$P117/1000, $R117="", ""),"")</f>
        <v/>
      </c>
      <c r="AF117" s="957" t="str">
        <f>IFERROR($AC117
+IFERROR(HLOOKUP(Introduction!$H$29,'GWP Values'!$D$3:$G$46,MATCH("CH4",'GWP Values'!$C$3:$C$41,0),FALSE)*$AD117,0)
+IFERROR(HLOOKUP(Introduction!$H$29,'GWP Values'!$D$3:$G$46,MATCH("N2O",'GWP Values'!$C$3:$C$41,0),FALSE)*$AE117,0),"")</f>
        <v/>
      </c>
    </row>
    <row r="118" spans="1:32" ht="24" customHeight="1" x14ac:dyDescent="0.25">
      <c r="A118" s="441"/>
      <c r="B118" s="458" t="str">
        <f t="shared" si="2"/>
        <v/>
      </c>
      <c r="C118" s="650" t="str">
        <f>IFERROR(IF($O118="","",
IF(MATCH(O118,Tables!$CC$8:$CC$15,0)&gt;0, "MWh / "&amp;$O118&amp;" | Energy",
"MWh / "&amp;$O118&amp;" | "&amp; $M118)), "MWh / "&amp;$O118&amp;" | "&amp; $M118)</f>
        <v/>
      </c>
      <c r="D118" s="916" t="str">
        <f>IFERROR(VLOOKUP($M118,Tables!$BT$7:$BU$34,2,FALSE),"")</f>
        <v/>
      </c>
      <c r="E118" s="1010"/>
      <c r="F118" s="1011"/>
      <c r="G118" s="940" t="str">
        <f>IFERROR(VLOOKUP(H118,'Category Index'!$K$10:$L$258,2,FALSE),"")</f>
        <v/>
      </c>
      <c r="H118" s="1008"/>
      <c r="I118" s="3"/>
      <c r="J118" s="1006"/>
      <c r="K118" s="994" t="str">
        <f t="shared" si="3"/>
        <v/>
      </c>
      <c r="L118" s="1004"/>
      <c r="M118" s="974"/>
      <c r="N118" s="975"/>
      <c r="O118" s="976"/>
      <c r="P118" s="1027" t="str">
        <f>IFERROR(IF(N118="","",N118*(VLOOKUP(C118, 'Unit Conversion Table'!$E$3:$F$132, 2, FALSE))),"")</f>
        <v/>
      </c>
      <c r="Q118" s="3"/>
      <c r="R118" s="971" t="s">
        <v>826</v>
      </c>
      <c r="S118" s="996" t="str" cm="1">
        <f t="array" ref="S118">_xlfn.IFS(R118="No",(IFERROR(VLOOKUP($J118&amp;" | "&amp;$T118,'Emissions Factors'!$C$3:$N$1705,MATCH(S$12,'Emissions Factors'!$C$3:$N$3,0),FALSE),"")),R118="Yes", "Company Specific", R118="", "")</f>
        <v/>
      </c>
      <c r="T118" s="997" cm="1">
        <f t="array" ref="T118">_xlfn.IFS(R118="No",(VLOOKUP($B118, 'Emissions Factors'!$C$3:$O$717, 4,FALSE)),R118="Yes", "", R118="", "")</f>
        <v>0</v>
      </c>
      <c r="U118" s="947" t="str">
        <f>IFERROR(VLOOKUP($J118&amp;" | "&amp;$T118,'Emissions Factors'!$C$3:$N$3811,5,FALSE),"")</f>
        <v/>
      </c>
      <c r="V118" s="948" t="str">
        <f>IFERROR(VLOOKUP($J118&amp;" | "&amp;$T118,'Emissions Factors'!$C$3:$N$3811,6,FALSE),"")</f>
        <v/>
      </c>
      <c r="W118" s="949" t="str">
        <f>IFERROR(VLOOKUP($J118&amp;" | "&amp;$T118,'Emissions Factors'!$C$3:$N$3811,7,FALSE),"")</f>
        <v/>
      </c>
      <c r="X118" s="1000"/>
      <c r="Y118" s="1001"/>
      <c r="Z118" s="963"/>
      <c r="AA118" s="964"/>
      <c r="AB118" s="965"/>
      <c r="AC118" s="1022" t="str" cm="1">
        <f t="array" ref="AC118">IFERROR(_xlfn.IFS($R118="No", U118*$P118/1000,$R118="Yes", Z118*$P118/1000, $R118="", ""),"")</f>
        <v/>
      </c>
      <c r="AD118" s="1023" t="str" cm="1">
        <f t="array" ref="AD118">IFERROR(_xlfn.IFS($R118="No", V118*$P118/1000,$R118="Yes", AA118*$P118/1000, $R118="", ""),"")</f>
        <v/>
      </c>
      <c r="AE118" s="1023" t="str" cm="1">
        <f t="array" ref="AE118">IFERROR(_xlfn.IFS($R118="No", W118*$P118/1000,$R118="Yes", AB118*$P118/1000, $R118="", ""),"")</f>
        <v/>
      </c>
      <c r="AF118" s="957" t="str">
        <f>IFERROR($AC118
+IFERROR(HLOOKUP(Introduction!$H$29,'GWP Values'!$D$3:$G$46,MATCH("CH4",'GWP Values'!$C$3:$C$41,0),FALSE)*$AD118,0)
+IFERROR(HLOOKUP(Introduction!$H$29,'GWP Values'!$D$3:$G$46,MATCH("N2O",'GWP Values'!$C$3:$C$41,0),FALSE)*$AE118,0),"")</f>
        <v/>
      </c>
    </row>
    <row r="119" spans="1:32" ht="24" customHeight="1" x14ac:dyDescent="0.25">
      <c r="A119" s="441"/>
      <c r="B119" s="458" t="str">
        <f t="shared" si="2"/>
        <v/>
      </c>
      <c r="C119" s="650" t="str">
        <f>IFERROR(IF($O119="","",
IF(MATCH(O119,Tables!$CC$8:$CC$15,0)&gt;0, "MWh / "&amp;$O119&amp;" | Energy",
"MWh / "&amp;$O119&amp;" | "&amp; $M119)), "MWh / "&amp;$O119&amp;" | "&amp; $M119)</f>
        <v/>
      </c>
      <c r="D119" s="916" t="str">
        <f>IFERROR(VLOOKUP($M119,Tables!$BT$7:$BU$34,2,FALSE),"")</f>
        <v/>
      </c>
      <c r="E119" s="1010"/>
      <c r="F119" s="1011"/>
      <c r="G119" s="940" t="str">
        <f>IFERROR(VLOOKUP(H119,'Category Index'!$K$10:$L$258,2,FALSE),"")</f>
        <v/>
      </c>
      <c r="H119" s="1008"/>
      <c r="I119" s="3"/>
      <c r="J119" s="1006"/>
      <c r="K119" s="994" t="str">
        <f t="shared" si="3"/>
        <v/>
      </c>
      <c r="L119" s="1004"/>
      <c r="M119" s="974"/>
      <c r="N119" s="975"/>
      <c r="O119" s="976"/>
      <c r="P119" s="1027" t="str">
        <f>IFERROR(IF(N119="","",N119*(VLOOKUP(C119, 'Unit Conversion Table'!$E$3:$F$132, 2, FALSE))),"")</f>
        <v/>
      </c>
      <c r="Q119" s="3"/>
      <c r="R119" s="971" t="s">
        <v>826</v>
      </c>
      <c r="S119" s="996" t="str" cm="1">
        <f t="array" ref="S119">_xlfn.IFS(R119="No",(IFERROR(VLOOKUP($J119&amp;" | "&amp;$T119,'Emissions Factors'!$C$3:$N$1705,MATCH(S$12,'Emissions Factors'!$C$3:$N$3,0),FALSE),"")),R119="Yes", "Company Specific", R119="", "")</f>
        <v/>
      </c>
      <c r="T119" s="997" cm="1">
        <f t="array" ref="T119">_xlfn.IFS(R119="No",(VLOOKUP($B119, 'Emissions Factors'!$C$3:$O$717, 4,FALSE)),R119="Yes", "", R119="", "")</f>
        <v>0</v>
      </c>
      <c r="U119" s="947" t="str">
        <f>IFERROR(VLOOKUP($J119&amp;" | "&amp;$T119,'Emissions Factors'!$C$3:$N$3811,5,FALSE),"")</f>
        <v/>
      </c>
      <c r="V119" s="948" t="str">
        <f>IFERROR(VLOOKUP($J119&amp;" | "&amp;$T119,'Emissions Factors'!$C$3:$N$3811,6,FALSE),"")</f>
        <v/>
      </c>
      <c r="W119" s="949" t="str">
        <f>IFERROR(VLOOKUP($J119&amp;" | "&amp;$T119,'Emissions Factors'!$C$3:$N$3811,7,FALSE),"")</f>
        <v/>
      </c>
      <c r="X119" s="1000"/>
      <c r="Y119" s="1001"/>
      <c r="Z119" s="963"/>
      <c r="AA119" s="964"/>
      <c r="AB119" s="965"/>
      <c r="AC119" s="1022" t="str" cm="1">
        <f t="array" ref="AC119">IFERROR(_xlfn.IFS($R119="No", U119*$P119/1000,$R119="Yes", Z119*$P119/1000, $R119="", ""),"")</f>
        <v/>
      </c>
      <c r="AD119" s="1023" t="str" cm="1">
        <f t="array" ref="AD119">IFERROR(_xlfn.IFS($R119="No", V119*$P119/1000,$R119="Yes", AA119*$P119/1000, $R119="", ""),"")</f>
        <v/>
      </c>
      <c r="AE119" s="1023" t="str" cm="1">
        <f t="array" ref="AE119">IFERROR(_xlfn.IFS($R119="No", W119*$P119/1000,$R119="Yes", AB119*$P119/1000, $R119="", ""),"")</f>
        <v/>
      </c>
      <c r="AF119" s="957" t="str">
        <f>IFERROR($AC119
+IFERROR(HLOOKUP(Introduction!$H$29,'GWP Values'!$D$3:$G$46,MATCH("CH4",'GWP Values'!$C$3:$C$41,0),FALSE)*$AD119,0)
+IFERROR(HLOOKUP(Introduction!$H$29,'GWP Values'!$D$3:$G$46,MATCH("N2O",'GWP Values'!$C$3:$C$41,0),FALSE)*$AE119,0),"")</f>
        <v/>
      </c>
    </row>
    <row r="120" spans="1:32" ht="24" customHeight="1" x14ac:dyDescent="0.25">
      <c r="A120" s="441"/>
      <c r="B120" s="458" t="str">
        <f t="shared" si="2"/>
        <v/>
      </c>
      <c r="C120" s="650" t="str">
        <f>IFERROR(IF($O120="","",
IF(MATCH(O120,Tables!$CC$8:$CC$15,0)&gt;0, "MWh / "&amp;$O120&amp;" | Energy",
"MWh / "&amp;$O120&amp;" | "&amp; $M120)), "MWh / "&amp;$O120&amp;" | "&amp; $M120)</f>
        <v/>
      </c>
      <c r="D120" s="916" t="str">
        <f>IFERROR(VLOOKUP($M120,Tables!$BT$7:$BU$34,2,FALSE),"")</f>
        <v/>
      </c>
      <c r="E120" s="1010"/>
      <c r="F120" s="1011"/>
      <c r="G120" s="940" t="str">
        <f>IFERROR(VLOOKUP(H120,'Category Index'!$K$10:$L$258,2,FALSE),"")</f>
        <v/>
      </c>
      <c r="H120" s="1008"/>
      <c r="I120" s="3"/>
      <c r="J120" s="1006"/>
      <c r="K120" s="994" t="str">
        <f t="shared" si="3"/>
        <v/>
      </c>
      <c r="L120" s="1004"/>
      <c r="M120" s="974"/>
      <c r="N120" s="975"/>
      <c r="O120" s="976"/>
      <c r="P120" s="1027" t="str">
        <f>IFERROR(IF(N120="","",N120*(VLOOKUP(C120, 'Unit Conversion Table'!$E$3:$F$132, 2, FALSE))),"")</f>
        <v/>
      </c>
      <c r="Q120" s="3"/>
      <c r="R120" s="971" t="s">
        <v>826</v>
      </c>
      <c r="S120" s="996" t="str" cm="1">
        <f t="array" ref="S120">_xlfn.IFS(R120="No",(IFERROR(VLOOKUP($J120&amp;" | "&amp;$T120,'Emissions Factors'!$C$3:$N$1705,MATCH(S$12,'Emissions Factors'!$C$3:$N$3,0),FALSE),"")),R120="Yes", "Company Specific", R120="", "")</f>
        <v/>
      </c>
      <c r="T120" s="997" cm="1">
        <f t="array" ref="T120">_xlfn.IFS(R120="No",(VLOOKUP($B120, 'Emissions Factors'!$C$3:$O$717, 4,FALSE)),R120="Yes", "", R120="", "")</f>
        <v>0</v>
      </c>
      <c r="U120" s="947" t="str">
        <f>IFERROR(VLOOKUP($J120&amp;" | "&amp;$T120,'Emissions Factors'!$C$3:$N$3811,5,FALSE),"")</f>
        <v/>
      </c>
      <c r="V120" s="948" t="str">
        <f>IFERROR(VLOOKUP($J120&amp;" | "&amp;$T120,'Emissions Factors'!$C$3:$N$3811,6,FALSE),"")</f>
        <v/>
      </c>
      <c r="W120" s="949" t="str">
        <f>IFERROR(VLOOKUP($J120&amp;" | "&amp;$T120,'Emissions Factors'!$C$3:$N$3811,7,FALSE),"")</f>
        <v/>
      </c>
      <c r="X120" s="1000"/>
      <c r="Y120" s="1001"/>
      <c r="Z120" s="963"/>
      <c r="AA120" s="964"/>
      <c r="AB120" s="965"/>
      <c r="AC120" s="1022" t="str" cm="1">
        <f t="array" ref="AC120">IFERROR(_xlfn.IFS($R120="No", U120*$P120/1000,$R120="Yes", Z120*$P120/1000, $R120="", ""),"")</f>
        <v/>
      </c>
      <c r="AD120" s="1023" t="str" cm="1">
        <f t="array" ref="AD120">IFERROR(_xlfn.IFS($R120="No", V120*$P120/1000,$R120="Yes", AA120*$P120/1000, $R120="", ""),"")</f>
        <v/>
      </c>
      <c r="AE120" s="1023" t="str" cm="1">
        <f t="array" ref="AE120">IFERROR(_xlfn.IFS($R120="No", W120*$P120/1000,$R120="Yes", AB120*$P120/1000, $R120="", ""),"")</f>
        <v/>
      </c>
      <c r="AF120" s="957" t="str">
        <f>IFERROR($AC120
+IFERROR(HLOOKUP(Introduction!$H$29,'GWP Values'!$D$3:$G$46,MATCH("CH4",'GWP Values'!$C$3:$C$41,0),FALSE)*$AD120,0)
+IFERROR(HLOOKUP(Introduction!$H$29,'GWP Values'!$D$3:$G$46,MATCH("N2O",'GWP Values'!$C$3:$C$41,0),FALSE)*$AE120,0),"")</f>
        <v/>
      </c>
    </row>
    <row r="121" spans="1:32" ht="24" customHeight="1" x14ac:dyDescent="0.25">
      <c r="A121" s="441"/>
      <c r="B121" s="458" t="str">
        <f t="shared" si="2"/>
        <v/>
      </c>
      <c r="C121" s="650" t="str">
        <f>IFERROR(IF($O121="","",
IF(MATCH(O121,Tables!$CC$8:$CC$15,0)&gt;0, "MWh / "&amp;$O121&amp;" | Energy",
"MWh / "&amp;$O121&amp;" | "&amp; $M121)), "MWh / "&amp;$O121&amp;" | "&amp; $M121)</f>
        <v/>
      </c>
      <c r="D121" s="916" t="str">
        <f>IFERROR(VLOOKUP($M121,Tables!$BT$7:$BU$34,2,FALSE),"")</f>
        <v/>
      </c>
      <c r="E121" s="1010"/>
      <c r="F121" s="1011"/>
      <c r="G121" s="940" t="str">
        <f>IFERROR(VLOOKUP(H121,'Category Index'!$K$10:$L$258,2,FALSE),"")</f>
        <v/>
      </c>
      <c r="H121" s="1008"/>
      <c r="I121" s="3"/>
      <c r="J121" s="1006"/>
      <c r="K121" s="994" t="str">
        <f t="shared" si="3"/>
        <v/>
      </c>
      <c r="L121" s="1004"/>
      <c r="M121" s="974"/>
      <c r="N121" s="975"/>
      <c r="O121" s="976"/>
      <c r="P121" s="1027" t="str">
        <f>IFERROR(IF(N121="","",N121*(VLOOKUP(C121, 'Unit Conversion Table'!$E$3:$F$132, 2, FALSE))),"")</f>
        <v/>
      </c>
      <c r="Q121" s="3"/>
      <c r="R121" s="971" t="s">
        <v>826</v>
      </c>
      <c r="S121" s="996" t="str" cm="1">
        <f t="array" ref="S121">_xlfn.IFS(R121="No",(IFERROR(VLOOKUP($J121&amp;" | "&amp;$T121,'Emissions Factors'!$C$3:$N$1705,MATCH(S$12,'Emissions Factors'!$C$3:$N$3,0),FALSE),"")),R121="Yes", "Company Specific", R121="", "")</f>
        <v/>
      </c>
      <c r="T121" s="997" cm="1">
        <f t="array" ref="T121">_xlfn.IFS(R121="No",(VLOOKUP($B121, 'Emissions Factors'!$C$3:$O$717, 4,FALSE)),R121="Yes", "", R121="", "")</f>
        <v>0</v>
      </c>
      <c r="U121" s="947" t="str">
        <f>IFERROR(VLOOKUP($J121&amp;" | "&amp;$T121,'Emissions Factors'!$C$3:$N$3811,5,FALSE),"")</f>
        <v/>
      </c>
      <c r="V121" s="948" t="str">
        <f>IFERROR(VLOOKUP($J121&amp;" | "&amp;$T121,'Emissions Factors'!$C$3:$N$3811,6,FALSE),"")</f>
        <v/>
      </c>
      <c r="W121" s="949" t="str">
        <f>IFERROR(VLOOKUP($J121&amp;" | "&amp;$T121,'Emissions Factors'!$C$3:$N$3811,7,FALSE),"")</f>
        <v/>
      </c>
      <c r="X121" s="1000"/>
      <c r="Y121" s="1001"/>
      <c r="Z121" s="963"/>
      <c r="AA121" s="964"/>
      <c r="AB121" s="965"/>
      <c r="AC121" s="1022" t="str" cm="1">
        <f t="array" ref="AC121">IFERROR(_xlfn.IFS($R121="No", U121*$P121/1000,$R121="Yes", Z121*$P121/1000, $R121="", ""),"")</f>
        <v/>
      </c>
      <c r="AD121" s="1023" t="str" cm="1">
        <f t="array" ref="AD121">IFERROR(_xlfn.IFS($R121="No", V121*$P121/1000,$R121="Yes", AA121*$P121/1000, $R121="", ""),"")</f>
        <v/>
      </c>
      <c r="AE121" s="1023" t="str" cm="1">
        <f t="array" ref="AE121">IFERROR(_xlfn.IFS($R121="No", W121*$P121/1000,$R121="Yes", AB121*$P121/1000, $R121="", ""),"")</f>
        <v/>
      </c>
      <c r="AF121" s="957" t="str">
        <f>IFERROR($AC121
+IFERROR(HLOOKUP(Introduction!$H$29,'GWP Values'!$D$3:$G$46,MATCH("CH4",'GWP Values'!$C$3:$C$41,0),FALSE)*$AD121,0)
+IFERROR(HLOOKUP(Introduction!$H$29,'GWP Values'!$D$3:$G$46,MATCH("N2O",'GWP Values'!$C$3:$C$41,0),FALSE)*$AE121,0),"")</f>
        <v/>
      </c>
    </row>
    <row r="122" spans="1:32" ht="24" customHeight="1" x14ac:dyDescent="0.25">
      <c r="A122" s="441"/>
      <c r="B122" s="458" t="str">
        <f t="shared" si="2"/>
        <v/>
      </c>
      <c r="C122" s="650" t="str">
        <f>IFERROR(IF($O122="","",
IF(MATCH(O122,Tables!$CC$8:$CC$15,0)&gt;0, "MWh / "&amp;$O122&amp;" | Energy",
"MWh / "&amp;$O122&amp;" | "&amp; $M122)), "MWh / "&amp;$O122&amp;" | "&amp; $M122)</f>
        <v/>
      </c>
      <c r="D122" s="916" t="str">
        <f>IFERROR(VLOOKUP($M122,Tables!$BT$7:$BU$34,2,FALSE),"")</f>
        <v/>
      </c>
      <c r="E122" s="1010"/>
      <c r="F122" s="1011"/>
      <c r="G122" s="940" t="str">
        <f>IFERROR(VLOOKUP(H122,'Category Index'!$K$10:$L$258,2,FALSE),"")</f>
        <v/>
      </c>
      <c r="H122" s="1008"/>
      <c r="I122" s="3"/>
      <c r="J122" s="1006"/>
      <c r="K122" s="994" t="str">
        <f t="shared" si="3"/>
        <v/>
      </c>
      <c r="L122" s="1004"/>
      <c r="M122" s="974"/>
      <c r="N122" s="975"/>
      <c r="O122" s="976"/>
      <c r="P122" s="1027" t="str">
        <f>IFERROR(IF(N122="","",N122*(VLOOKUP(C122, 'Unit Conversion Table'!$E$3:$F$132, 2, FALSE))),"")</f>
        <v/>
      </c>
      <c r="Q122" s="3"/>
      <c r="R122" s="971" t="s">
        <v>826</v>
      </c>
      <c r="S122" s="996" t="str" cm="1">
        <f t="array" ref="S122">_xlfn.IFS(R122="No",(IFERROR(VLOOKUP($J122&amp;" | "&amp;$T122,'Emissions Factors'!$C$3:$N$1705,MATCH(S$12,'Emissions Factors'!$C$3:$N$3,0),FALSE),"")),R122="Yes", "Company Specific", R122="", "")</f>
        <v/>
      </c>
      <c r="T122" s="997" cm="1">
        <f t="array" ref="T122">_xlfn.IFS(R122="No",(VLOOKUP($B122, 'Emissions Factors'!$C$3:$O$717, 4,FALSE)),R122="Yes", "", R122="", "")</f>
        <v>0</v>
      </c>
      <c r="U122" s="947" t="str">
        <f>IFERROR(VLOOKUP($J122&amp;" | "&amp;$T122,'Emissions Factors'!$C$3:$N$3811,5,FALSE),"")</f>
        <v/>
      </c>
      <c r="V122" s="948" t="str">
        <f>IFERROR(VLOOKUP($J122&amp;" | "&amp;$T122,'Emissions Factors'!$C$3:$N$3811,6,FALSE),"")</f>
        <v/>
      </c>
      <c r="W122" s="949" t="str">
        <f>IFERROR(VLOOKUP($J122&amp;" | "&amp;$T122,'Emissions Factors'!$C$3:$N$3811,7,FALSE),"")</f>
        <v/>
      </c>
      <c r="X122" s="1000"/>
      <c r="Y122" s="1001"/>
      <c r="Z122" s="963"/>
      <c r="AA122" s="964"/>
      <c r="AB122" s="965"/>
      <c r="AC122" s="1022" t="str" cm="1">
        <f t="array" ref="AC122">IFERROR(_xlfn.IFS($R122="No", U122*$P122/1000,$R122="Yes", Z122*$P122/1000, $R122="", ""),"")</f>
        <v/>
      </c>
      <c r="AD122" s="1023" t="str" cm="1">
        <f t="array" ref="AD122">IFERROR(_xlfn.IFS($R122="No", V122*$P122/1000,$R122="Yes", AA122*$P122/1000, $R122="", ""),"")</f>
        <v/>
      </c>
      <c r="AE122" s="1023" t="str" cm="1">
        <f t="array" ref="AE122">IFERROR(_xlfn.IFS($R122="No", W122*$P122/1000,$R122="Yes", AB122*$P122/1000, $R122="", ""),"")</f>
        <v/>
      </c>
      <c r="AF122" s="957" t="str">
        <f>IFERROR($AC122
+IFERROR(HLOOKUP(Introduction!$H$29,'GWP Values'!$D$3:$G$46,MATCH("CH4",'GWP Values'!$C$3:$C$41,0),FALSE)*$AD122,0)
+IFERROR(HLOOKUP(Introduction!$H$29,'GWP Values'!$D$3:$G$46,MATCH("N2O",'GWP Values'!$C$3:$C$41,0),FALSE)*$AE122,0),"")</f>
        <v/>
      </c>
    </row>
    <row r="123" spans="1:32" ht="24" customHeight="1" x14ac:dyDescent="0.25">
      <c r="A123" s="441"/>
      <c r="B123" s="458" t="str">
        <f t="shared" si="2"/>
        <v/>
      </c>
      <c r="C123" s="650" t="str">
        <f>IFERROR(IF($O123="","",
IF(MATCH(O123,Tables!$CC$8:$CC$15,0)&gt;0, "MWh / "&amp;$O123&amp;" | Energy",
"MWh / "&amp;$O123&amp;" | "&amp; $M123)), "MWh / "&amp;$O123&amp;" | "&amp; $M123)</f>
        <v/>
      </c>
      <c r="D123" s="916" t="str">
        <f>IFERROR(VLOOKUP($M123,Tables!$BT$7:$BU$34,2,FALSE),"")</f>
        <v/>
      </c>
      <c r="E123" s="1010"/>
      <c r="F123" s="1011"/>
      <c r="G123" s="940" t="str">
        <f>IFERROR(VLOOKUP(H123,'Category Index'!$K$10:$L$258,2,FALSE),"")</f>
        <v/>
      </c>
      <c r="H123" s="1008"/>
      <c r="I123" s="3"/>
      <c r="J123" s="1006"/>
      <c r="K123" s="994" t="str">
        <f t="shared" si="3"/>
        <v/>
      </c>
      <c r="L123" s="1004"/>
      <c r="M123" s="974"/>
      <c r="N123" s="975"/>
      <c r="O123" s="976"/>
      <c r="P123" s="1027" t="str">
        <f>IFERROR(IF(N123="","",N123*(VLOOKUP(C123, 'Unit Conversion Table'!$E$3:$F$132, 2, FALSE))),"")</f>
        <v/>
      </c>
      <c r="Q123" s="3"/>
      <c r="R123" s="971" t="s">
        <v>826</v>
      </c>
      <c r="S123" s="996" t="str" cm="1">
        <f t="array" ref="S123">_xlfn.IFS(R123="No",(IFERROR(VLOOKUP($J123&amp;" | "&amp;$T123,'Emissions Factors'!$C$3:$N$1705,MATCH(S$12,'Emissions Factors'!$C$3:$N$3,0),FALSE),"")),R123="Yes", "Company Specific", R123="", "")</f>
        <v/>
      </c>
      <c r="T123" s="997" cm="1">
        <f t="array" ref="T123">_xlfn.IFS(R123="No",(VLOOKUP($B123, 'Emissions Factors'!$C$3:$O$717, 4,FALSE)),R123="Yes", "", R123="", "")</f>
        <v>0</v>
      </c>
      <c r="U123" s="947" t="str">
        <f>IFERROR(VLOOKUP($J123&amp;" | "&amp;$T123,'Emissions Factors'!$C$3:$N$3811,5,FALSE),"")</f>
        <v/>
      </c>
      <c r="V123" s="948" t="str">
        <f>IFERROR(VLOOKUP($J123&amp;" | "&amp;$T123,'Emissions Factors'!$C$3:$N$3811,6,FALSE),"")</f>
        <v/>
      </c>
      <c r="W123" s="949" t="str">
        <f>IFERROR(VLOOKUP($J123&amp;" | "&amp;$T123,'Emissions Factors'!$C$3:$N$3811,7,FALSE),"")</f>
        <v/>
      </c>
      <c r="X123" s="1000"/>
      <c r="Y123" s="1001"/>
      <c r="Z123" s="963"/>
      <c r="AA123" s="964"/>
      <c r="AB123" s="965"/>
      <c r="AC123" s="1022" t="str" cm="1">
        <f t="array" ref="AC123">IFERROR(_xlfn.IFS($R123="No", U123*$P123/1000,$R123="Yes", Z123*$P123/1000, $R123="", ""),"")</f>
        <v/>
      </c>
      <c r="AD123" s="1023" t="str" cm="1">
        <f t="array" ref="AD123">IFERROR(_xlfn.IFS($R123="No", V123*$P123/1000,$R123="Yes", AA123*$P123/1000, $R123="", ""),"")</f>
        <v/>
      </c>
      <c r="AE123" s="1023" t="str" cm="1">
        <f t="array" ref="AE123">IFERROR(_xlfn.IFS($R123="No", W123*$P123/1000,$R123="Yes", AB123*$P123/1000, $R123="", ""),"")</f>
        <v/>
      </c>
      <c r="AF123" s="957" t="str">
        <f>IFERROR($AC123
+IFERROR(HLOOKUP(Introduction!$H$29,'GWP Values'!$D$3:$G$46,MATCH("CH4",'GWP Values'!$C$3:$C$41,0),FALSE)*$AD123,0)
+IFERROR(HLOOKUP(Introduction!$H$29,'GWP Values'!$D$3:$G$46,MATCH("N2O",'GWP Values'!$C$3:$C$41,0),FALSE)*$AE123,0),"")</f>
        <v/>
      </c>
    </row>
    <row r="124" spans="1:32" ht="24" customHeight="1" x14ac:dyDescent="0.25">
      <c r="A124" s="441"/>
      <c r="B124" s="458" t="str">
        <f t="shared" si="2"/>
        <v/>
      </c>
      <c r="C124" s="650" t="str">
        <f>IFERROR(IF($O124="","",
IF(MATCH(O124,Tables!$CC$8:$CC$15,0)&gt;0, "MWh / "&amp;$O124&amp;" | Energy",
"MWh / "&amp;$O124&amp;" | "&amp; $M124)), "MWh / "&amp;$O124&amp;" | "&amp; $M124)</f>
        <v/>
      </c>
      <c r="D124" s="916" t="str">
        <f>IFERROR(VLOOKUP($M124,Tables!$BT$7:$BU$34,2,FALSE),"")</f>
        <v/>
      </c>
      <c r="E124" s="1010"/>
      <c r="F124" s="1011"/>
      <c r="G124" s="940" t="str">
        <f>IFERROR(VLOOKUP(H124,'Category Index'!$K$10:$L$258,2,FALSE),"")</f>
        <v/>
      </c>
      <c r="H124" s="1008"/>
      <c r="I124" s="3"/>
      <c r="J124" s="1006"/>
      <c r="K124" s="994" t="str">
        <f t="shared" si="3"/>
        <v/>
      </c>
      <c r="L124" s="1004"/>
      <c r="M124" s="974"/>
      <c r="N124" s="975"/>
      <c r="O124" s="976"/>
      <c r="P124" s="1027" t="str">
        <f>IFERROR(IF(N124="","",N124*(VLOOKUP(C124, 'Unit Conversion Table'!$E$3:$F$132, 2, FALSE))),"")</f>
        <v/>
      </c>
      <c r="Q124" s="3"/>
      <c r="R124" s="971" t="s">
        <v>826</v>
      </c>
      <c r="S124" s="996" t="str" cm="1">
        <f t="array" ref="S124">_xlfn.IFS(R124="No",(IFERROR(VLOOKUP($J124&amp;" | "&amp;$T124,'Emissions Factors'!$C$3:$N$1705,MATCH(S$12,'Emissions Factors'!$C$3:$N$3,0),FALSE),"")),R124="Yes", "Company Specific", R124="", "")</f>
        <v/>
      </c>
      <c r="T124" s="997" cm="1">
        <f t="array" ref="T124">_xlfn.IFS(R124="No",(VLOOKUP($B124, 'Emissions Factors'!$C$3:$O$717, 4,FALSE)),R124="Yes", "", R124="", "")</f>
        <v>0</v>
      </c>
      <c r="U124" s="947" t="str">
        <f>IFERROR(VLOOKUP($J124&amp;" | "&amp;$T124,'Emissions Factors'!$C$3:$N$3811,5,FALSE),"")</f>
        <v/>
      </c>
      <c r="V124" s="948" t="str">
        <f>IFERROR(VLOOKUP($J124&amp;" | "&amp;$T124,'Emissions Factors'!$C$3:$N$3811,6,FALSE),"")</f>
        <v/>
      </c>
      <c r="W124" s="949" t="str">
        <f>IFERROR(VLOOKUP($J124&amp;" | "&amp;$T124,'Emissions Factors'!$C$3:$N$3811,7,FALSE),"")</f>
        <v/>
      </c>
      <c r="X124" s="1000"/>
      <c r="Y124" s="1001"/>
      <c r="Z124" s="963"/>
      <c r="AA124" s="964"/>
      <c r="AB124" s="965"/>
      <c r="AC124" s="1022" t="str" cm="1">
        <f t="array" ref="AC124">IFERROR(_xlfn.IFS($R124="No", U124*$P124/1000,$R124="Yes", Z124*$P124/1000, $R124="", ""),"")</f>
        <v/>
      </c>
      <c r="AD124" s="1023" t="str" cm="1">
        <f t="array" ref="AD124">IFERROR(_xlfn.IFS($R124="No", V124*$P124/1000,$R124="Yes", AA124*$P124/1000, $R124="", ""),"")</f>
        <v/>
      </c>
      <c r="AE124" s="1023" t="str" cm="1">
        <f t="array" ref="AE124">IFERROR(_xlfn.IFS($R124="No", W124*$P124/1000,$R124="Yes", AB124*$P124/1000, $R124="", ""),"")</f>
        <v/>
      </c>
      <c r="AF124" s="957" t="str">
        <f>IFERROR($AC124
+IFERROR(HLOOKUP(Introduction!$H$29,'GWP Values'!$D$3:$G$46,MATCH("CH4",'GWP Values'!$C$3:$C$41,0),FALSE)*$AD124,0)
+IFERROR(HLOOKUP(Introduction!$H$29,'GWP Values'!$D$3:$G$46,MATCH("N2O",'GWP Values'!$C$3:$C$41,0),FALSE)*$AE124,0),"")</f>
        <v/>
      </c>
    </row>
    <row r="125" spans="1:32" ht="24" customHeight="1" x14ac:dyDescent="0.25">
      <c r="A125" s="441"/>
      <c r="B125" s="458" t="str">
        <f t="shared" si="2"/>
        <v/>
      </c>
      <c r="C125" s="650" t="str">
        <f>IFERROR(IF($O125="","",
IF(MATCH(O125,Tables!$CC$8:$CC$15,0)&gt;0, "MWh / "&amp;$O125&amp;" | Energy",
"MWh / "&amp;$O125&amp;" | "&amp; $M125)), "MWh / "&amp;$O125&amp;" | "&amp; $M125)</f>
        <v/>
      </c>
      <c r="D125" s="916" t="str">
        <f>IFERROR(VLOOKUP($M125,Tables!$BT$7:$BU$34,2,FALSE),"")</f>
        <v/>
      </c>
      <c r="E125" s="1010"/>
      <c r="F125" s="1011"/>
      <c r="G125" s="940" t="str">
        <f>IFERROR(VLOOKUP(H125,'Category Index'!$K$10:$L$258,2,FALSE),"")</f>
        <v/>
      </c>
      <c r="H125" s="1008"/>
      <c r="I125" s="3"/>
      <c r="J125" s="1006"/>
      <c r="K125" s="994" t="str">
        <f t="shared" si="3"/>
        <v/>
      </c>
      <c r="L125" s="1004"/>
      <c r="M125" s="974"/>
      <c r="N125" s="975"/>
      <c r="O125" s="976"/>
      <c r="P125" s="1027" t="str">
        <f>IFERROR(IF(N125="","",N125*(VLOOKUP(C125, 'Unit Conversion Table'!$E$3:$F$132, 2, FALSE))),"")</f>
        <v/>
      </c>
      <c r="Q125" s="3"/>
      <c r="R125" s="971" t="s">
        <v>826</v>
      </c>
      <c r="S125" s="996" t="str" cm="1">
        <f t="array" ref="S125">_xlfn.IFS(R125="No",(IFERROR(VLOOKUP($J125&amp;" | "&amp;$T125,'Emissions Factors'!$C$3:$N$1705,MATCH(S$12,'Emissions Factors'!$C$3:$N$3,0),FALSE),"")),R125="Yes", "Company Specific", R125="", "")</f>
        <v/>
      </c>
      <c r="T125" s="997" cm="1">
        <f t="array" ref="T125">_xlfn.IFS(R125="No",(VLOOKUP($B125, 'Emissions Factors'!$C$3:$O$717, 4,FALSE)),R125="Yes", "", R125="", "")</f>
        <v>0</v>
      </c>
      <c r="U125" s="947" t="str">
        <f>IFERROR(VLOOKUP($J125&amp;" | "&amp;$T125,'Emissions Factors'!$C$3:$N$3811,5,FALSE),"")</f>
        <v/>
      </c>
      <c r="V125" s="948" t="str">
        <f>IFERROR(VLOOKUP($J125&amp;" | "&amp;$T125,'Emissions Factors'!$C$3:$N$3811,6,FALSE),"")</f>
        <v/>
      </c>
      <c r="W125" s="949" t="str">
        <f>IFERROR(VLOOKUP($J125&amp;" | "&amp;$T125,'Emissions Factors'!$C$3:$N$3811,7,FALSE),"")</f>
        <v/>
      </c>
      <c r="X125" s="1000"/>
      <c r="Y125" s="1001"/>
      <c r="Z125" s="963"/>
      <c r="AA125" s="964"/>
      <c r="AB125" s="965"/>
      <c r="AC125" s="1022" t="str" cm="1">
        <f t="array" ref="AC125">IFERROR(_xlfn.IFS($R125="No", U125*$P125/1000,$R125="Yes", Z125*$P125/1000, $R125="", ""),"")</f>
        <v/>
      </c>
      <c r="AD125" s="1023" t="str" cm="1">
        <f t="array" ref="AD125">IFERROR(_xlfn.IFS($R125="No", V125*$P125/1000,$R125="Yes", AA125*$P125/1000, $R125="", ""),"")</f>
        <v/>
      </c>
      <c r="AE125" s="1023" t="str" cm="1">
        <f t="array" ref="AE125">IFERROR(_xlfn.IFS($R125="No", W125*$P125/1000,$R125="Yes", AB125*$P125/1000, $R125="", ""),"")</f>
        <v/>
      </c>
      <c r="AF125" s="957" t="str">
        <f>IFERROR($AC125
+IFERROR(HLOOKUP(Introduction!$H$29,'GWP Values'!$D$3:$G$46,MATCH("CH4",'GWP Values'!$C$3:$C$41,0),FALSE)*$AD125,0)
+IFERROR(HLOOKUP(Introduction!$H$29,'GWP Values'!$D$3:$G$46,MATCH("N2O",'GWP Values'!$C$3:$C$41,0),FALSE)*$AE125,0),"")</f>
        <v/>
      </c>
    </row>
    <row r="126" spans="1:32" ht="24" customHeight="1" x14ac:dyDescent="0.25">
      <c r="A126" s="441"/>
      <c r="B126" s="458" t="str">
        <f t="shared" si="2"/>
        <v/>
      </c>
      <c r="C126" s="650" t="str">
        <f>IFERROR(IF($O126="","",
IF(MATCH(O126,Tables!$CC$8:$CC$15,0)&gt;0, "MWh / "&amp;$O126&amp;" | Energy",
"MWh / "&amp;$O126&amp;" | "&amp; $M126)), "MWh / "&amp;$O126&amp;" | "&amp; $M126)</f>
        <v/>
      </c>
      <c r="D126" s="916" t="str">
        <f>IFERROR(VLOOKUP($M126,Tables!$BT$7:$BU$34,2,FALSE),"")</f>
        <v/>
      </c>
      <c r="E126" s="1010"/>
      <c r="F126" s="1011"/>
      <c r="G126" s="940" t="str">
        <f>IFERROR(VLOOKUP(H126,'Category Index'!$K$10:$L$258,2,FALSE),"")</f>
        <v/>
      </c>
      <c r="H126" s="1008"/>
      <c r="I126" s="3"/>
      <c r="J126" s="1006"/>
      <c r="K126" s="994" t="str">
        <f t="shared" si="3"/>
        <v/>
      </c>
      <c r="L126" s="1004"/>
      <c r="M126" s="974"/>
      <c r="N126" s="975"/>
      <c r="O126" s="976"/>
      <c r="P126" s="1027" t="str">
        <f>IFERROR(IF(N126="","",N126*(VLOOKUP(C126, 'Unit Conversion Table'!$E$3:$F$132, 2, FALSE))),"")</f>
        <v/>
      </c>
      <c r="Q126" s="3"/>
      <c r="R126" s="971" t="s">
        <v>826</v>
      </c>
      <c r="S126" s="996" t="str" cm="1">
        <f t="array" ref="S126">_xlfn.IFS(R126="No",(IFERROR(VLOOKUP($J126&amp;" | "&amp;$T126,'Emissions Factors'!$C$3:$N$1705,MATCH(S$12,'Emissions Factors'!$C$3:$N$3,0),FALSE),"")),R126="Yes", "Company Specific", R126="", "")</f>
        <v/>
      </c>
      <c r="T126" s="997" cm="1">
        <f t="array" ref="T126">_xlfn.IFS(R126="No",(VLOOKUP($B126, 'Emissions Factors'!$C$3:$O$717, 4,FALSE)),R126="Yes", "", R126="", "")</f>
        <v>0</v>
      </c>
      <c r="U126" s="947" t="str">
        <f>IFERROR(VLOOKUP($J126&amp;" | "&amp;$T126,'Emissions Factors'!$C$3:$N$3811,5,FALSE),"")</f>
        <v/>
      </c>
      <c r="V126" s="948" t="str">
        <f>IFERROR(VLOOKUP($J126&amp;" | "&amp;$T126,'Emissions Factors'!$C$3:$N$3811,6,FALSE),"")</f>
        <v/>
      </c>
      <c r="W126" s="949" t="str">
        <f>IFERROR(VLOOKUP($J126&amp;" | "&amp;$T126,'Emissions Factors'!$C$3:$N$3811,7,FALSE),"")</f>
        <v/>
      </c>
      <c r="X126" s="1000"/>
      <c r="Y126" s="1001"/>
      <c r="Z126" s="963"/>
      <c r="AA126" s="964"/>
      <c r="AB126" s="965"/>
      <c r="AC126" s="1022" t="str" cm="1">
        <f t="array" ref="AC126">IFERROR(_xlfn.IFS($R126="No", U126*$P126/1000,$R126="Yes", Z126*$P126/1000, $R126="", ""),"")</f>
        <v/>
      </c>
      <c r="AD126" s="1023" t="str" cm="1">
        <f t="array" ref="AD126">IFERROR(_xlfn.IFS($R126="No", V126*$P126/1000,$R126="Yes", AA126*$P126/1000, $R126="", ""),"")</f>
        <v/>
      </c>
      <c r="AE126" s="1023" t="str" cm="1">
        <f t="array" ref="AE126">IFERROR(_xlfn.IFS($R126="No", W126*$P126/1000,$R126="Yes", AB126*$P126/1000, $R126="", ""),"")</f>
        <v/>
      </c>
      <c r="AF126" s="957" t="str">
        <f>IFERROR($AC126
+IFERROR(HLOOKUP(Introduction!$H$29,'GWP Values'!$D$3:$G$46,MATCH("CH4",'GWP Values'!$C$3:$C$41,0),FALSE)*$AD126,0)
+IFERROR(HLOOKUP(Introduction!$H$29,'GWP Values'!$D$3:$G$46,MATCH("N2O",'GWP Values'!$C$3:$C$41,0),FALSE)*$AE126,0),"")</f>
        <v/>
      </c>
    </row>
    <row r="127" spans="1:32" ht="24" customHeight="1" x14ac:dyDescent="0.25">
      <c r="A127" s="441"/>
      <c r="B127" s="458" t="str">
        <f t="shared" si="2"/>
        <v/>
      </c>
      <c r="C127" s="650" t="str">
        <f>IFERROR(IF($O127="","",
IF(MATCH(O127,Tables!$CC$8:$CC$15,0)&gt;0, "MWh / "&amp;$O127&amp;" | Energy",
"MWh / "&amp;$O127&amp;" | "&amp; $M127)), "MWh / "&amp;$O127&amp;" | "&amp; $M127)</f>
        <v/>
      </c>
      <c r="D127" s="916" t="str">
        <f>IFERROR(VLOOKUP($M127,Tables!$BT$7:$BU$34,2,FALSE),"")</f>
        <v/>
      </c>
      <c r="E127" s="1010"/>
      <c r="F127" s="1011"/>
      <c r="G127" s="940" t="str">
        <f>IFERROR(VLOOKUP(H127,'Category Index'!$K$10:$L$258,2,FALSE),"")</f>
        <v/>
      </c>
      <c r="H127" s="1008"/>
      <c r="I127" s="3"/>
      <c r="J127" s="1006"/>
      <c r="K127" s="994" t="str">
        <f t="shared" si="3"/>
        <v/>
      </c>
      <c r="L127" s="1004"/>
      <c r="M127" s="974"/>
      <c r="N127" s="975"/>
      <c r="O127" s="976"/>
      <c r="P127" s="1027" t="str">
        <f>IFERROR(IF(N127="","",N127*(VLOOKUP(C127, 'Unit Conversion Table'!$E$3:$F$132, 2, FALSE))),"")</f>
        <v/>
      </c>
      <c r="Q127" s="3"/>
      <c r="R127" s="971" t="s">
        <v>826</v>
      </c>
      <c r="S127" s="996" t="str" cm="1">
        <f t="array" ref="S127">_xlfn.IFS(R127="No",(IFERROR(VLOOKUP($J127&amp;" | "&amp;$T127,'Emissions Factors'!$C$3:$N$1705,MATCH(S$12,'Emissions Factors'!$C$3:$N$3,0),FALSE),"")),R127="Yes", "Company Specific", R127="", "")</f>
        <v/>
      </c>
      <c r="T127" s="997" cm="1">
        <f t="array" ref="T127">_xlfn.IFS(R127="No",(VLOOKUP($B127, 'Emissions Factors'!$C$3:$O$717, 4,FALSE)),R127="Yes", "", R127="", "")</f>
        <v>0</v>
      </c>
      <c r="U127" s="947" t="str">
        <f>IFERROR(VLOOKUP($J127&amp;" | "&amp;$T127,'Emissions Factors'!$C$3:$N$3811,5,FALSE),"")</f>
        <v/>
      </c>
      <c r="V127" s="948" t="str">
        <f>IFERROR(VLOOKUP($J127&amp;" | "&amp;$T127,'Emissions Factors'!$C$3:$N$3811,6,FALSE),"")</f>
        <v/>
      </c>
      <c r="W127" s="949" t="str">
        <f>IFERROR(VLOOKUP($J127&amp;" | "&amp;$T127,'Emissions Factors'!$C$3:$N$3811,7,FALSE),"")</f>
        <v/>
      </c>
      <c r="X127" s="1000"/>
      <c r="Y127" s="1001"/>
      <c r="Z127" s="963"/>
      <c r="AA127" s="964"/>
      <c r="AB127" s="965"/>
      <c r="AC127" s="1022" t="str" cm="1">
        <f t="array" ref="AC127">IFERROR(_xlfn.IFS($R127="No", U127*$P127/1000,$R127="Yes", Z127*$P127/1000, $R127="", ""),"")</f>
        <v/>
      </c>
      <c r="AD127" s="1023" t="str" cm="1">
        <f t="array" ref="AD127">IFERROR(_xlfn.IFS($R127="No", V127*$P127/1000,$R127="Yes", AA127*$P127/1000, $R127="", ""),"")</f>
        <v/>
      </c>
      <c r="AE127" s="1023" t="str" cm="1">
        <f t="array" ref="AE127">IFERROR(_xlfn.IFS($R127="No", W127*$P127/1000,$R127="Yes", AB127*$P127/1000, $R127="", ""),"")</f>
        <v/>
      </c>
      <c r="AF127" s="957" t="str">
        <f>IFERROR($AC127
+IFERROR(HLOOKUP(Introduction!$H$29,'GWP Values'!$D$3:$G$46,MATCH("CH4",'GWP Values'!$C$3:$C$41,0),FALSE)*$AD127,0)
+IFERROR(HLOOKUP(Introduction!$H$29,'GWP Values'!$D$3:$G$46,MATCH("N2O",'GWP Values'!$C$3:$C$41,0),FALSE)*$AE127,0),"")</f>
        <v/>
      </c>
    </row>
    <row r="128" spans="1:32" ht="24" customHeight="1" x14ac:dyDescent="0.25">
      <c r="A128" s="441"/>
      <c r="B128" s="458" t="str">
        <f t="shared" si="2"/>
        <v/>
      </c>
      <c r="C128" s="650" t="str">
        <f>IFERROR(IF($O128="","",
IF(MATCH(O128,Tables!$CC$8:$CC$15,0)&gt;0, "MWh / "&amp;$O128&amp;" | Energy",
"MWh / "&amp;$O128&amp;" | "&amp; $M128)), "MWh / "&amp;$O128&amp;" | "&amp; $M128)</f>
        <v/>
      </c>
      <c r="D128" s="916" t="str">
        <f>IFERROR(VLOOKUP($M128,Tables!$BT$7:$BU$34,2,FALSE),"")</f>
        <v/>
      </c>
      <c r="E128" s="1010"/>
      <c r="F128" s="1011"/>
      <c r="G128" s="940" t="str">
        <f>IFERROR(VLOOKUP(H128,'Category Index'!$K$10:$L$258,2,FALSE),"")</f>
        <v/>
      </c>
      <c r="H128" s="1008"/>
      <c r="I128" s="3"/>
      <c r="J128" s="1006"/>
      <c r="K128" s="994" t="str">
        <f t="shared" si="3"/>
        <v/>
      </c>
      <c r="L128" s="1004"/>
      <c r="M128" s="974"/>
      <c r="N128" s="975"/>
      <c r="O128" s="976"/>
      <c r="P128" s="1027" t="str">
        <f>IFERROR(IF(N128="","",N128*(VLOOKUP(C128, 'Unit Conversion Table'!$E$3:$F$132, 2, FALSE))),"")</f>
        <v/>
      </c>
      <c r="Q128" s="3"/>
      <c r="R128" s="971" t="s">
        <v>826</v>
      </c>
      <c r="S128" s="996" t="str" cm="1">
        <f t="array" ref="S128">_xlfn.IFS(R128="No",(IFERROR(VLOOKUP($J128&amp;" | "&amp;$T128,'Emissions Factors'!$C$3:$N$1705,MATCH(S$12,'Emissions Factors'!$C$3:$N$3,0),FALSE),"")),R128="Yes", "Company Specific", R128="", "")</f>
        <v/>
      </c>
      <c r="T128" s="997" cm="1">
        <f t="array" ref="T128">_xlfn.IFS(R128="No",(VLOOKUP($B128, 'Emissions Factors'!$C$3:$O$717, 4,FALSE)),R128="Yes", "", R128="", "")</f>
        <v>0</v>
      </c>
      <c r="U128" s="947" t="str">
        <f>IFERROR(VLOOKUP($J128&amp;" | "&amp;$T128,'Emissions Factors'!$C$3:$N$3811,5,FALSE),"")</f>
        <v/>
      </c>
      <c r="V128" s="948" t="str">
        <f>IFERROR(VLOOKUP($J128&amp;" | "&amp;$T128,'Emissions Factors'!$C$3:$N$3811,6,FALSE),"")</f>
        <v/>
      </c>
      <c r="W128" s="949" t="str">
        <f>IFERROR(VLOOKUP($J128&amp;" | "&amp;$T128,'Emissions Factors'!$C$3:$N$3811,7,FALSE),"")</f>
        <v/>
      </c>
      <c r="X128" s="1000"/>
      <c r="Y128" s="1001"/>
      <c r="Z128" s="963"/>
      <c r="AA128" s="964"/>
      <c r="AB128" s="965"/>
      <c r="AC128" s="1022" t="str" cm="1">
        <f t="array" ref="AC128">IFERROR(_xlfn.IFS($R128="No", U128*$P128/1000,$R128="Yes", Z128*$P128/1000, $R128="", ""),"")</f>
        <v/>
      </c>
      <c r="AD128" s="1023" t="str" cm="1">
        <f t="array" ref="AD128">IFERROR(_xlfn.IFS($R128="No", V128*$P128/1000,$R128="Yes", AA128*$P128/1000, $R128="", ""),"")</f>
        <v/>
      </c>
      <c r="AE128" s="1023" t="str" cm="1">
        <f t="array" ref="AE128">IFERROR(_xlfn.IFS($R128="No", W128*$P128/1000,$R128="Yes", AB128*$P128/1000, $R128="", ""),"")</f>
        <v/>
      </c>
      <c r="AF128" s="957" t="str">
        <f>IFERROR($AC128
+IFERROR(HLOOKUP(Introduction!$H$29,'GWP Values'!$D$3:$G$46,MATCH("CH4",'GWP Values'!$C$3:$C$41,0),FALSE)*$AD128,0)
+IFERROR(HLOOKUP(Introduction!$H$29,'GWP Values'!$D$3:$G$46,MATCH("N2O",'GWP Values'!$C$3:$C$41,0),FALSE)*$AE128,0),"")</f>
        <v/>
      </c>
    </row>
    <row r="129" spans="1:32" ht="24" customHeight="1" x14ac:dyDescent="0.25">
      <c r="A129" s="441"/>
      <c r="B129" s="458" t="str">
        <f t="shared" si="2"/>
        <v/>
      </c>
      <c r="C129" s="650" t="str">
        <f>IFERROR(IF($O129="","",
IF(MATCH(O129,Tables!$CC$8:$CC$15,0)&gt;0, "MWh / "&amp;$O129&amp;" | Energy",
"MWh / "&amp;$O129&amp;" | "&amp; $M129)), "MWh / "&amp;$O129&amp;" | "&amp; $M129)</f>
        <v/>
      </c>
      <c r="D129" s="916" t="str">
        <f>IFERROR(VLOOKUP($M129,Tables!$BT$7:$BU$34,2,FALSE),"")</f>
        <v/>
      </c>
      <c r="E129" s="1010"/>
      <c r="F129" s="1011"/>
      <c r="G129" s="940" t="str">
        <f>IFERROR(VLOOKUP(H129,'Category Index'!$K$10:$L$258,2,FALSE),"")</f>
        <v/>
      </c>
      <c r="H129" s="1008"/>
      <c r="I129" s="3"/>
      <c r="J129" s="1006"/>
      <c r="K129" s="994" t="str">
        <f t="shared" si="3"/>
        <v/>
      </c>
      <c r="L129" s="1004"/>
      <c r="M129" s="974"/>
      <c r="N129" s="975"/>
      <c r="O129" s="976"/>
      <c r="P129" s="1027" t="str">
        <f>IFERROR(IF(N129="","",N129*(VLOOKUP(C129, 'Unit Conversion Table'!$E$3:$F$132, 2, FALSE))),"")</f>
        <v/>
      </c>
      <c r="Q129" s="3"/>
      <c r="R129" s="971" t="s">
        <v>826</v>
      </c>
      <c r="S129" s="996" t="str" cm="1">
        <f t="array" ref="S129">_xlfn.IFS(R129="No",(IFERROR(VLOOKUP($J129&amp;" | "&amp;$T129,'Emissions Factors'!$C$3:$N$1705,MATCH(S$12,'Emissions Factors'!$C$3:$N$3,0),FALSE),"")),R129="Yes", "Company Specific", R129="", "")</f>
        <v/>
      </c>
      <c r="T129" s="997" cm="1">
        <f t="array" ref="T129">_xlfn.IFS(R129="No",(VLOOKUP($B129, 'Emissions Factors'!$C$3:$O$717, 4,FALSE)),R129="Yes", "", R129="", "")</f>
        <v>0</v>
      </c>
      <c r="U129" s="947" t="str">
        <f>IFERROR(VLOOKUP($J129&amp;" | "&amp;$T129,'Emissions Factors'!$C$3:$N$3811,5,FALSE),"")</f>
        <v/>
      </c>
      <c r="V129" s="948" t="str">
        <f>IFERROR(VLOOKUP($J129&amp;" | "&amp;$T129,'Emissions Factors'!$C$3:$N$3811,6,FALSE),"")</f>
        <v/>
      </c>
      <c r="W129" s="949" t="str">
        <f>IFERROR(VLOOKUP($J129&amp;" | "&amp;$T129,'Emissions Factors'!$C$3:$N$3811,7,FALSE),"")</f>
        <v/>
      </c>
      <c r="X129" s="1000"/>
      <c r="Y129" s="1001"/>
      <c r="Z129" s="963"/>
      <c r="AA129" s="964"/>
      <c r="AB129" s="965"/>
      <c r="AC129" s="1022" t="str" cm="1">
        <f t="array" ref="AC129">IFERROR(_xlfn.IFS($R129="No", U129*$P129/1000,$R129="Yes", Z129*$P129/1000, $R129="", ""),"")</f>
        <v/>
      </c>
      <c r="AD129" s="1023" t="str" cm="1">
        <f t="array" ref="AD129">IFERROR(_xlfn.IFS($R129="No", V129*$P129/1000,$R129="Yes", AA129*$P129/1000, $R129="", ""),"")</f>
        <v/>
      </c>
      <c r="AE129" s="1023" t="str" cm="1">
        <f t="array" ref="AE129">IFERROR(_xlfn.IFS($R129="No", W129*$P129/1000,$R129="Yes", AB129*$P129/1000, $R129="", ""),"")</f>
        <v/>
      </c>
      <c r="AF129" s="957" t="str">
        <f>IFERROR($AC129
+IFERROR(HLOOKUP(Introduction!$H$29,'GWP Values'!$D$3:$G$46,MATCH("CH4",'GWP Values'!$C$3:$C$41,0),FALSE)*$AD129,0)
+IFERROR(HLOOKUP(Introduction!$H$29,'GWP Values'!$D$3:$G$46,MATCH("N2O",'GWP Values'!$C$3:$C$41,0),FALSE)*$AE129,0),"")</f>
        <v/>
      </c>
    </row>
    <row r="130" spans="1:32" ht="24" customHeight="1" x14ac:dyDescent="0.25">
      <c r="A130" s="441"/>
      <c r="B130" s="458" t="str">
        <f t="shared" si="2"/>
        <v/>
      </c>
      <c r="C130" s="650" t="str">
        <f>IFERROR(IF($O130="","",
IF(MATCH(O130,Tables!$CC$8:$CC$15,0)&gt;0, "MWh / "&amp;$O130&amp;" | Energy",
"MWh / "&amp;$O130&amp;" | "&amp; $M130)), "MWh / "&amp;$O130&amp;" | "&amp; $M130)</f>
        <v/>
      </c>
      <c r="D130" s="916" t="str">
        <f>IFERROR(VLOOKUP($M130,Tables!$BT$7:$BU$34,2,FALSE),"")</f>
        <v/>
      </c>
      <c r="E130" s="1010"/>
      <c r="F130" s="1011"/>
      <c r="G130" s="940" t="str">
        <f>IFERROR(VLOOKUP(H130,'Category Index'!$K$10:$L$258,2,FALSE),"")</f>
        <v/>
      </c>
      <c r="H130" s="1008"/>
      <c r="I130" s="3"/>
      <c r="J130" s="1006"/>
      <c r="K130" s="994" t="str">
        <f t="shared" si="3"/>
        <v/>
      </c>
      <c r="L130" s="1004"/>
      <c r="M130" s="974"/>
      <c r="N130" s="975"/>
      <c r="O130" s="976"/>
      <c r="P130" s="1027" t="str">
        <f>IFERROR(IF(N130="","",N130*(VLOOKUP(C130, 'Unit Conversion Table'!$E$3:$F$132, 2, FALSE))),"")</f>
        <v/>
      </c>
      <c r="Q130" s="3"/>
      <c r="R130" s="971" t="s">
        <v>826</v>
      </c>
      <c r="S130" s="996" t="str" cm="1">
        <f t="array" ref="S130">_xlfn.IFS(R130="No",(IFERROR(VLOOKUP($J130&amp;" | "&amp;$T130,'Emissions Factors'!$C$3:$N$1705,MATCH(S$12,'Emissions Factors'!$C$3:$N$3,0),FALSE),"")),R130="Yes", "Company Specific", R130="", "")</f>
        <v/>
      </c>
      <c r="T130" s="997" cm="1">
        <f t="array" ref="T130">_xlfn.IFS(R130="No",(VLOOKUP($B130, 'Emissions Factors'!$C$3:$O$717, 4,FALSE)),R130="Yes", "", R130="", "")</f>
        <v>0</v>
      </c>
      <c r="U130" s="947" t="str">
        <f>IFERROR(VLOOKUP($J130&amp;" | "&amp;$T130,'Emissions Factors'!$C$3:$N$3811,5,FALSE),"")</f>
        <v/>
      </c>
      <c r="V130" s="948" t="str">
        <f>IFERROR(VLOOKUP($J130&amp;" | "&amp;$T130,'Emissions Factors'!$C$3:$N$3811,6,FALSE),"")</f>
        <v/>
      </c>
      <c r="W130" s="949" t="str">
        <f>IFERROR(VLOOKUP($J130&amp;" | "&amp;$T130,'Emissions Factors'!$C$3:$N$3811,7,FALSE),"")</f>
        <v/>
      </c>
      <c r="X130" s="1000"/>
      <c r="Y130" s="1001"/>
      <c r="Z130" s="963"/>
      <c r="AA130" s="964"/>
      <c r="AB130" s="965"/>
      <c r="AC130" s="1022" t="str" cm="1">
        <f t="array" ref="AC130">IFERROR(_xlfn.IFS($R130="No", U130*$P130/1000,$R130="Yes", Z130*$P130/1000, $R130="", ""),"")</f>
        <v/>
      </c>
      <c r="AD130" s="1023" t="str" cm="1">
        <f t="array" ref="AD130">IFERROR(_xlfn.IFS($R130="No", V130*$P130/1000,$R130="Yes", AA130*$P130/1000, $R130="", ""),"")</f>
        <v/>
      </c>
      <c r="AE130" s="1023" t="str" cm="1">
        <f t="array" ref="AE130">IFERROR(_xlfn.IFS($R130="No", W130*$P130/1000,$R130="Yes", AB130*$P130/1000, $R130="", ""),"")</f>
        <v/>
      </c>
      <c r="AF130" s="957" t="str">
        <f>IFERROR($AC130
+IFERROR(HLOOKUP(Introduction!$H$29,'GWP Values'!$D$3:$G$46,MATCH("CH4",'GWP Values'!$C$3:$C$41,0),FALSE)*$AD130,0)
+IFERROR(HLOOKUP(Introduction!$H$29,'GWP Values'!$D$3:$G$46,MATCH("N2O",'GWP Values'!$C$3:$C$41,0),FALSE)*$AE130,0),"")</f>
        <v/>
      </c>
    </row>
    <row r="131" spans="1:32" ht="24" customHeight="1" x14ac:dyDescent="0.25">
      <c r="A131" s="441"/>
      <c r="B131" s="458" t="str">
        <f t="shared" si="2"/>
        <v/>
      </c>
      <c r="C131" s="650" t="str">
        <f>IFERROR(IF($O131="","",
IF(MATCH(O131,Tables!$CC$8:$CC$15,0)&gt;0, "MWh / "&amp;$O131&amp;" | Energy",
"MWh / "&amp;$O131&amp;" | "&amp; $M131)), "MWh / "&amp;$O131&amp;" | "&amp; $M131)</f>
        <v/>
      </c>
      <c r="D131" s="916" t="str">
        <f>IFERROR(VLOOKUP($M131,Tables!$BT$7:$BU$34,2,FALSE),"")</f>
        <v/>
      </c>
      <c r="E131" s="1010"/>
      <c r="F131" s="1011"/>
      <c r="G131" s="940" t="str">
        <f>IFERROR(VLOOKUP(H131,'Category Index'!$K$10:$L$258,2,FALSE),"")</f>
        <v/>
      </c>
      <c r="H131" s="1008"/>
      <c r="I131" s="3"/>
      <c r="J131" s="1006"/>
      <c r="K131" s="994" t="str">
        <f t="shared" si="3"/>
        <v/>
      </c>
      <c r="L131" s="1004"/>
      <c r="M131" s="974"/>
      <c r="N131" s="975"/>
      <c r="O131" s="976"/>
      <c r="P131" s="1027" t="str">
        <f>IFERROR(IF(N131="","",N131*(VLOOKUP(C131, 'Unit Conversion Table'!$E$3:$F$132, 2, FALSE))),"")</f>
        <v/>
      </c>
      <c r="Q131" s="3"/>
      <c r="R131" s="971" t="s">
        <v>826</v>
      </c>
      <c r="S131" s="996" t="str" cm="1">
        <f t="array" ref="S131">_xlfn.IFS(R131="No",(IFERROR(VLOOKUP($J131&amp;" | "&amp;$T131,'Emissions Factors'!$C$3:$N$1705,MATCH(S$12,'Emissions Factors'!$C$3:$N$3,0),FALSE),"")),R131="Yes", "Company Specific", R131="", "")</f>
        <v/>
      </c>
      <c r="T131" s="997" cm="1">
        <f t="array" ref="T131">_xlfn.IFS(R131="No",(VLOOKUP($B131, 'Emissions Factors'!$C$3:$O$717, 4,FALSE)),R131="Yes", "", R131="", "")</f>
        <v>0</v>
      </c>
      <c r="U131" s="947" t="str">
        <f>IFERROR(VLOOKUP($J131&amp;" | "&amp;$T131,'Emissions Factors'!$C$3:$N$3811,5,FALSE),"")</f>
        <v/>
      </c>
      <c r="V131" s="948" t="str">
        <f>IFERROR(VLOOKUP($J131&amp;" | "&amp;$T131,'Emissions Factors'!$C$3:$N$3811,6,FALSE),"")</f>
        <v/>
      </c>
      <c r="W131" s="949" t="str">
        <f>IFERROR(VLOOKUP($J131&amp;" | "&amp;$T131,'Emissions Factors'!$C$3:$N$3811,7,FALSE),"")</f>
        <v/>
      </c>
      <c r="X131" s="1000"/>
      <c r="Y131" s="1001"/>
      <c r="Z131" s="963"/>
      <c r="AA131" s="964"/>
      <c r="AB131" s="965"/>
      <c r="AC131" s="1022" t="str" cm="1">
        <f t="array" ref="AC131">IFERROR(_xlfn.IFS($R131="No", U131*$P131/1000,$R131="Yes", Z131*$P131/1000, $R131="", ""),"")</f>
        <v/>
      </c>
      <c r="AD131" s="1023" t="str" cm="1">
        <f t="array" ref="AD131">IFERROR(_xlfn.IFS($R131="No", V131*$P131/1000,$R131="Yes", AA131*$P131/1000, $R131="", ""),"")</f>
        <v/>
      </c>
      <c r="AE131" s="1023" t="str" cm="1">
        <f t="array" ref="AE131">IFERROR(_xlfn.IFS($R131="No", W131*$P131/1000,$R131="Yes", AB131*$P131/1000, $R131="", ""),"")</f>
        <v/>
      </c>
      <c r="AF131" s="957" t="str">
        <f>IFERROR($AC131
+IFERROR(HLOOKUP(Introduction!$H$29,'GWP Values'!$D$3:$G$46,MATCH("CH4",'GWP Values'!$C$3:$C$41,0),FALSE)*$AD131,0)
+IFERROR(HLOOKUP(Introduction!$H$29,'GWP Values'!$D$3:$G$46,MATCH("N2O",'GWP Values'!$C$3:$C$41,0),FALSE)*$AE131,0),"")</f>
        <v/>
      </c>
    </row>
    <row r="132" spans="1:32" ht="24" customHeight="1" x14ac:dyDescent="0.25">
      <c r="A132" s="441"/>
      <c r="B132" s="458" t="str">
        <f t="shared" si="2"/>
        <v/>
      </c>
      <c r="C132" s="650" t="str">
        <f>IFERROR(IF($O132="","",
IF(MATCH(O132,Tables!$CC$8:$CC$15,0)&gt;0, "MWh / "&amp;$O132&amp;" | Energy",
"MWh / "&amp;$O132&amp;" | "&amp; $M132)), "MWh / "&amp;$O132&amp;" | "&amp; $M132)</f>
        <v/>
      </c>
      <c r="D132" s="916" t="str">
        <f>IFERROR(VLOOKUP($M132,Tables!$BT$7:$BU$34,2,FALSE),"")</f>
        <v/>
      </c>
      <c r="E132" s="1010"/>
      <c r="F132" s="1011"/>
      <c r="G132" s="940" t="str">
        <f>IFERROR(VLOOKUP(H132,'Category Index'!$K$10:$L$258,2,FALSE),"")</f>
        <v/>
      </c>
      <c r="H132" s="1008"/>
      <c r="I132" s="3"/>
      <c r="J132" s="1006"/>
      <c r="K132" s="994" t="str">
        <f t="shared" si="3"/>
        <v/>
      </c>
      <c r="L132" s="1004"/>
      <c r="M132" s="974"/>
      <c r="N132" s="975"/>
      <c r="O132" s="976"/>
      <c r="P132" s="1027" t="str">
        <f>IFERROR(IF(N132="","",N132*(VLOOKUP(C132, 'Unit Conversion Table'!$E$3:$F$132, 2, FALSE))),"")</f>
        <v/>
      </c>
      <c r="Q132" s="3"/>
      <c r="R132" s="971" t="s">
        <v>826</v>
      </c>
      <c r="S132" s="996" t="str" cm="1">
        <f t="array" ref="S132">_xlfn.IFS(R132="No",(IFERROR(VLOOKUP($J132&amp;" | "&amp;$T132,'Emissions Factors'!$C$3:$N$1705,MATCH(S$12,'Emissions Factors'!$C$3:$N$3,0),FALSE),"")),R132="Yes", "Company Specific", R132="", "")</f>
        <v/>
      </c>
      <c r="T132" s="997" cm="1">
        <f t="array" ref="T132">_xlfn.IFS(R132="No",(VLOOKUP($B132, 'Emissions Factors'!$C$3:$O$717, 4,FALSE)),R132="Yes", "", R132="", "")</f>
        <v>0</v>
      </c>
      <c r="U132" s="947" t="str">
        <f>IFERROR(VLOOKUP($J132&amp;" | "&amp;$T132,'Emissions Factors'!$C$3:$N$3811,5,FALSE),"")</f>
        <v/>
      </c>
      <c r="V132" s="948" t="str">
        <f>IFERROR(VLOOKUP($J132&amp;" | "&amp;$T132,'Emissions Factors'!$C$3:$N$3811,6,FALSE),"")</f>
        <v/>
      </c>
      <c r="W132" s="949" t="str">
        <f>IFERROR(VLOOKUP($J132&amp;" | "&amp;$T132,'Emissions Factors'!$C$3:$N$3811,7,FALSE),"")</f>
        <v/>
      </c>
      <c r="X132" s="1000"/>
      <c r="Y132" s="1001"/>
      <c r="Z132" s="963"/>
      <c r="AA132" s="964"/>
      <c r="AB132" s="965"/>
      <c r="AC132" s="1022" t="str" cm="1">
        <f t="array" ref="AC132">IFERROR(_xlfn.IFS($R132="No", U132*$P132/1000,$R132="Yes", Z132*$P132/1000, $R132="", ""),"")</f>
        <v/>
      </c>
      <c r="AD132" s="1023" t="str" cm="1">
        <f t="array" ref="AD132">IFERROR(_xlfn.IFS($R132="No", V132*$P132/1000,$R132="Yes", AA132*$P132/1000, $R132="", ""),"")</f>
        <v/>
      </c>
      <c r="AE132" s="1023" t="str" cm="1">
        <f t="array" ref="AE132">IFERROR(_xlfn.IFS($R132="No", W132*$P132/1000,$R132="Yes", AB132*$P132/1000, $R132="", ""),"")</f>
        <v/>
      </c>
      <c r="AF132" s="957" t="str">
        <f>IFERROR($AC132
+IFERROR(HLOOKUP(Introduction!$H$29,'GWP Values'!$D$3:$G$46,MATCH("CH4",'GWP Values'!$C$3:$C$41,0),FALSE)*$AD132,0)
+IFERROR(HLOOKUP(Introduction!$H$29,'GWP Values'!$D$3:$G$46,MATCH("N2O",'GWP Values'!$C$3:$C$41,0),FALSE)*$AE132,0),"")</f>
        <v/>
      </c>
    </row>
    <row r="133" spans="1:32" ht="24" customHeight="1" x14ac:dyDescent="0.25">
      <c r="A133" s="441"/>
      <c r="B133" s="458" t="str">
        <f t="shared" si="2"/>
        <v/>
      </c>
      <c r="C133" s="650" t="str">
        <f>IFERROR(IF($O133="","",
IF(MATCH(O133,Tables!$CC$8:$CC$15,0)&gt;0, "MWh / "&amp;$O133&amp;" | Energy",
"MWh / "&amp;$O133&amp;" | "&amp; $M133)), "MWh / "&amp;$O133&amp;" | "&amp; $M133)</f>
        <v/>
      </c>
      <c r="D133" s="916" t="str">
        <f>IFERROR(VLOOKUP($M133,Tables!$BT$7:$BU$34,2,FALSE),"")</f>
        <v/>
      </c>
      <c r="E133" s="1010"/>
      <c r="F133" s="1011"/>
      <c r="G133" s="940" t="str">
        <f>IFERROR(VLOOKUP(H133,'Category Index'!$K$10:$L$258,2,FALSE),"")</f>
        <v/>
      </c>
      <c r="H133" s="1008"/>
      <c r="I133" s="3"/>
      <c r="J133" s="1006"/>
      <c r="K133" s="994" t="str">
        <f t="shared" si="3"/>
        <v/>
      </c>
      <c r="L133" s="1004"/>
      <c r="M133" s="974"/>
      <c r="N133" s="975"/>
      <c r="O133" s="976"/>
      <c r="P133" s="1027" t="str">
        <f>IFERROR(IF(N133="","",N133*(VLOOKUP(C133, 'Unit Conversion Table'!$E$3:$F$132, 2, FALSE))),"")</f>
        <v/>
      </c>
      <c r="Q133" s="3"/>
      <c r="R133" s="971" t="s">
        <v>826</v>
      </c>
      <c r="S133" s="996" t="str" cm="1">
        <f t="array" ref="S133">_xlfn.IFS(R133="No",(IFERROR(VLOOKUP($J133&amp;" | "&amp;$T133,'Emissions Factors'!$C$3:$N$1705,MATCH(S$12,'Emissions Factors'!$C$3:$N$3,0),FALSE),"")),R133="Yes", "Company Specific", R133="", "")</f>
        <v/>
      </c>
      <c r="T133" s="997" cm="1">
        <f t="array" ref="T133">_xlfn.IFS(R133="No",(VLOOKUP($B133, 'Emissions Factors'!$C$3:$O$717, 4,FALSE)),R133="Yes", "", R133="", "")</f>
        <v>0</v>
      </c>
      <c r="U133" s="947" t="str">
        <f>IFERROR(VLOOKUP($J133&amp;" | "&amp;$T133,'Emissions Factors'!$C$3:$N$3811,5,FALSE),"")</f>
        <v/>
      </c>
      <c r="V133" s="948" t="str">
        <f>IFERROR(VLOOKUP($J133&amp;" | "&amp;$T133,'Emissions Factors'!$C$3:$N$3811,6,FALSE),"")</f>
        <v/>
      </c>
      <c r="W133" s="949" t="str">
        <f>IFERROR(VLOOKUP($J133&amp;" | "&amp;$T133,'Emissions Factors'!$C$3:$N$3811,7,FALSE),"")</f>
        <v/>
      </c>
      <c r="X133" s="1000"/>
      <c r="Y133" s="1001"/>
      <c r="Z133" s="963"/>
      <c r="AA133" s="964"/>
      <c r="AB133" s="965"/>
      <c r="AC133" s="1022" t="str" cm="1">
        <f t="array" ref="AC133">IFERROR(_xlfn.IFS($R133="No", U133*$P133/1000,$R133="Yes", Z133*$P133/1000, $R133="", ""),"")</f>
        <v/>
      </c>
      <c r="AD133" s="1023" t="str" cm="1">
        <f t="array" ref="AD133">IFERROR(_xlfn.IFS($R133="No", V133*$P133/1000,$R133="Yes", AA133*$P133/1000, $R133="", ""),"")</f>
        <v/>
      </c>
      <c r="AE133" s="1023" t="str" cm="1">
        <f t="array" ref="AE133">IFERROR(_xlfn.IFS($R133="No", W133*$P133/1000,$R133="Yes", AB133*$P133/1000, $R133="", ""),"")</f>
        <v/>
      </c>
      <c r="AF133" s="957" t="str">
        <f>IFERROR($AC133
+IFERROR(HLOOKUP(Introduction!$H$29,'GWP Values'!$D$3:$G$46,MATCH("CH4",'GWP Values'!$C$3:$C$41,0),FALSE)*$AD133,0)
+IFERROR(HLOOKUP(Introduction!$H$29,'GWP Values'!$D$3:$G$46,MATCH("N2O",'GWP Values'!$C$3:$C$41,0),FALSE)*$AE133,0),"")</f>
        <v/>
      </c>
    </row>
    <row r="134" spans="1:32" ht="24" customHeight="1" x14ac:dyDescent="0.25">
      <c r="A134" s="441"/>
      <c r="B134" s="458" t="str">
        <f t="shared" si="2"/>
        <v/>
      </c>
      <c r="C134" s="650" t="str">
        <f>IFERROR(IF($O134="","",
IF(MATCH(O134,Tables!$CC$8:$CC$15,0)&gt;0, "MWh / "&amp;$O134&amp;" | Energy",
"MWh / "&amp;$O134&amp;" | "&amp; $M134)), "MWh / "&amp;$O134&amp;" | "&amp; $M134)</f>
        <v/>
      </c>
      <c r="D134" s="916" t="str">
        <f>IFERROR(VLOOKUP($M134,Tables!$BT$7:$BU$34,2,FALSE),"")</f>
        <v/>
      </c>
      <c r="E134" s="1010"/>
      <c r="F134" s="1011"/>
      <c r="G134" s="940" t="str">
        <f>IFERROR(VLOOKUP(H134,'Category Index'!$K$10:$L$258,2,FALSE),"")</f>
        <v/>
      </c>
      <c r="H134" s="1008"/>
      <c r="I134" s="3"/>
      <c r="J134" s="1006"/>
      <c r="K134" s="994" t="str">
        <f t="shared" si="3"/>
        <v/>
      </c>
      <c r="L134" s="1004"/>
      <c r="M134" s="974"/>
      <c r="N134" s="975"/>
      <c r="O134" s="976"/>
      <c r="P134" s="1027" t="str">
        <f>IFERROR(IF(N134="","",N134*(VLOOKUP(C134, 'Unit Conversion Table'!$E$3:$F$132, 2, FALSE))),"")</f>
        <v/>
      </c>
      <c r="Q134" s="3"/>
      <c r="R134" s="971" t="s">
        <v>826</v>
      </c>
      <c r="S134" s="996" t="str" cm="1">
        <f t="array" ref="S134">_xlfn.IFS(R134="No",(IFERROR(VLOOKUP($J134&amp;" | "&amp;$T134,'Emissions Factors'!$C$3:$N$1705,MATCH(S$12,'Emissions Factors'!$C$3:$N$3,0),FALSE),"")),R134="Yes", "Company Specific", R134="", "")</f>
        <v/>
      </c>
      <c r="T134" s="997" cm="1">
        <f t="array" ref="T134">_xlfn.IFS(R134="No",(VLOOKUP($B134, 'Emissions Factors'!$C$3:$O$717, 4,FALSE)),R134="Yes", "", R134="", "")</f>
        <v>0</v>
      </c>
      <c r="U134" s="947" t="str">
        <f>IFERROR(VLOOKUP($J134&amp;" | "&amp;$T134,'Emissions Factors'!$C$3:$N$3811,5,FALSE),"")</f>
        <v/>
      </c>
      <c r="V134" s="948" t="str">
        <f>IFERROR(VLOOKUP($J134&amp;" | "&amp;$T134,'Emissions Factors'!$C$3:$N$3811,6,FALSE),"")</f>
        <v/>
      </c>
      <c r="W134" s="949" t="str">
        <f>IFERROR(VLOOKUP($J134&amp;" | "&amp;$T134,'Emissions Factors'!$C$3:$N$3811,7,FALSE),"")</f>
        <v/>
      </c>
      <c r="X134" s="1000"/>
      <c r="Y134" s="1001"/>
      <c r="Z134" s="963"/>
      <c r="AA134" s="964"/>
      <c r="AB134" s="965"/>
      <c r="AC134" s="1022" t="str" cm="1">
        <f t="array" ref="AC134">IFERROR(_xlfn.IFS($R134="No", U134*$P134/1000,$R134="Yes", Z134*$P134/1000, $R134="", ""),"")</f>
        <v/>
      </c>
      <c r="AD134" s="1023" t="str" cm="1">
        <f t="array" ref="AD134">IFERROR(_xlfn.IFS($R134="No", V134*$P134/1000,$R134="Yes", AA134*$P134/1000, $R134="", ""),"")</f>
        <v/>
      </c>
      <c r="AE134" s="1023" t="str" cm="1">
        <f t="array" ref="AE134">IFERROR(_xlfn.IFS($R134="No", W134*$P134/1000,$R134="Yes", AB134*$P134/1000, $R134="", ""),"")</f>
        <v/>
      </c>
      <c r="AF134" s="957" t="str">
        <f>IFERROR($AC134
+IFERROR(HLOOKUP(Introduction!$H$29,'GWP Values'!$D$3:$G$46,MATCH("CH4",'GWP Values'!$C$3:$C$41,0),FALSE)*$AD134,0)
+IFERROR(HLOOKUP(Introduction!$H$29,'GWP Values'!$D$3:$G$46,MATCH("N2O",'GWP Values'!$C$3:$C$41,0),FALSE)*$AE134,0),"")</f>
        <v/>
      </c>
    </row>
    <row r="135" spans="1:32" ht="24" customHeight="1" x14ac:dyDescent="0.25">
      <c r="A135" s="441"/>
      <c r="B135" s="458" t="str">
        <f t="shared" si="2"/>
        <v/>
      </c>
      <c r="C135" s="650" t="str">
        <f>IFERROR(IF($O135="","",
IF(MATCH(O135,Tables!$CC$8:$CC$15,0)&gt;0, "MWh / "&amp;$O135&amp;" | Energy",
"MWh / "&amp;$O135&amp;" | "&amp; $M135)), "MWh / "&amp;$O135&amp;" | "&amp; $M135)</f>
        <v/>
      </c>
      <c r="D135" s="916" t="str">
        <f>IFERROR(VLOOKUP($M135,Tables!$BT$7:$BU$34,2,FALSE),"")</f>
        <v/>
      </c>
      <c r="E135" s="1010"/>
      <c r="F135" s="1011"/>
      <c r="G135" s="940" t="str">
        <f>IFERROR(VLOOKUP(H135,'Category Index'!$K$10:$L$258,2,FALSE),"")</f>
        <v/>
      </c>
      <c r="H135" s="1008"/>
      <c r="I135" s="3"/>
      <c r="J135" s="1006"/>
      <c r="K135" s="994" t="str">
        <f t="shared" si="3"/>
        <v/>
      </c>
      <c r="L135" s="1004"/>
      <c r="M135" s="974"/>
      <c r="N135" s="975"/>
      <c r="O135" s="976"/>
      <c r="P135" s="1027" t="str">
        <f>IFERROR(IF(N135="","",N135*(VLOOKUP(C135, 'Unit Conversion Table'!$E$3:$F$132, 2, FALSE))),"")</f>
        <v/>
      </c>
      <c r="Q135" s="3"/>
      <c r="R135" s="971" t="s">
        <v>826</v>
      </c>
      <c r="S135" s="996" t="str" cm="1">
        <f t="array" ref="S135">_xlfn.IFS(R135="No",(IFERROR(VLOOKUP($J135&amp;" | "&amp;$T135,'Emissions Factors'!$C$3:$N$1705,MATCH(S$12,'Emissions Factors'!$C$3:$N$3,0),FALSE),"")),R135="Yes", "Company Specific", R135="", "")</f>
        <v/>
      </c>
      <c r="T135" s="997" cm="1">
        <f t="array" ref="T135">_xlfn.IFS(R135="No",(VLOOKUP($B135, 'Emissions Factors'!$C$3:$O$717, 4,FALSE)),R135="Yes", "", R135="", "")</f>
        <v>0</v>
      </c>
      <c r="U135" s="947" t="str">
        <f>IFERROR(VLOOKUP($J135&amp;" | "&amp;$T135,'Emissions Factors'!$C$3:$N$3811,5,FALSE),"")</f>
        <v/>
      </c>
      <c r="V135" s="948" t="str">
        <f>IFERROR(VLOOKUP($J135&amp;" | "&amp;$T135,'Emissions Factors'!$C$3:$N$3811,6,FALSE),"")</f>
        <v/>
      </c>
      <c r="W135" s="949" t="str">
        <f>IFERROR(VLOOKUP($J135&amp;" | "&amp;$T135,'Emissions Factors'!$C$3:$N$3811,7,FALSE),"")</f>
        <v/>
      </c>
      <c r="X135" s="1000"/>
      <c r="Y135" s="1001"/>
      <c r="Z135" s="963"/>
      <c r="AA135" s="964"/>
      <c r="AB135" s="965"/>
      <c r="AC135" s="1022" t="str" cm="1">
        <f t="array" ref="AC135">IFERROR(_xlfn.IFS($R135="No", U135*$P135/1000,$R135="Yes", Z135*$P135/1000, $R135="", ""),"")</f>
        <v/>
      </c>
      <c r="AD135" s="1023" t="str" cm="1">
        <f t="array" ref="AD135">IFERROR(_xlfn.IFS($R135="No", V135*$P135/1000,$R135="Yes", AA135*$P135/1000, $R135="", ""),"")</f>
        <v/>
      </c>
      <c r="AE135" s="1023" t="str" cm="1">
        <f t="array" ref="AE135">IFERROR(_xlfn.IFS($R135="No", W135*$P135/1000,$R135="Yes", AB135*$P135/1000, $R135="", ""),"")</f>
        <v/>
      </c>
      <c r="AF135" s="957" t="str">
        <f>IFERROR($AC135
+IFERROR(HLOOKUP(Introduction!$H$29,'GWP Values'!$D$3:$G$46,MATCH("CH4",'GWP Values'!$C$3:$C$41,0),FALSE)*$AD135,0)
+IFERROR(HLOOKUP(Introduction!$H$29,'GWP Values'!$D$3:$G$46,MATCH("N2O",'GWP Values'!$C$3:$C$41,0),FALSE)*$AE135,0),"")</f>
        <v/>
      </c>
    </row>
    <row r="136" spans="1:32" ht="24" customHeight="1" x14ac:dyDescent="0.25">
      <c r="A136" s="441"/>
      <c r="B136" s="458" t="str">
        <f t="shared" si="2"/>
        <v/>
      </c>
      <c r="C136" s="650" t="str">
        <f>IFERROR(IF($O136="","",
IF(MATCH(O136,Tables!$CC$8:$CC$15,0)&gt;0, "MWh / "&amp;$O136&amp;" | Energy",
"MWh / "&amp;$O136&amp;" | "&amp; $M136)), "MWh / "&amp;$O136&amp;" | "&amp; $M136)</f>
        <v/>
      </c>
      <c r="D136" s="916" t="str">
        <f>IFERROR(VLOOKUP($M136,Tables!$BT$7:$BU$34,2,FALSE),"")</f>
        <v/>
      </c>
      <c r="E136" s="1010"/>
      <c r="F136" s="1011"/>
      <c r="G136" s="940" t="str">
        <f>IFERROR(VLOOKUP(H136,'Category Index'!$K$10:$L$258,2,FALSE),"")</f>
        <v/>
      </c>
      <c r="H136" s="1008"/>
      <c r="I136" s="3"/>
      <c r="J136" s="1006"/>
      <c r="K136" s="994" t="str">
        <f t="shared" si="3"/>
        <v/>
      </c>
      <c r="L136" s="1004"/>
      <c r="M136" s="974"/>
      <c r="N136" s="975"/>
      <c r="O136" s="976"/>
      <c r="P136" s="1027" t="str">
        <f>IFERROR(IF(N136="","",N136*(VLOOKUP(C136, 'Unit Conversion Table'!$E$3:$F$132, 2, FALSE))),"")</f>
        <v/>
      </c>
      <c r="Q136" s="3"/>
      <c r="R136" s="971" t="s">
        <v>826</v>
      </c>
      <c r="S136" s="996" t="str" cm="1">
        <f t="array" ref="S136">_xlfn.IFS(R136="No",(IFERROR(VLOOKUP($J136&amp;" | "&amp;$T136,'Emissions Factors'!$C$3:$N$1705,MATCH(S$12,'Emissions Factors'!$C$3:$N$3,0),FALSE),"")),R136="Yes", "Company Specific", R136="", "")</f>
        <v/>
      </c>
      <c r="T136" s="997" cm="1">
        <f t="array" ref="T136">_xlfn.IFS(R136="No",(VLOOKUP($B136, 'Emissions Factors'!$C$3:$O$717, 4,FALSE)),R136="Yes", "", R136="", "")</f>
        <v>0</v>
      </c>
      <c r="U136" s="947" t="str">
        <f>IFERROR(VLOOKUP($J136&amp;" | "&amp;$T136,'Emissions Factors'!$C$3:$N$3811,5,FALSE),"")</f>
        <v/>
      </c>
      <c r="V136" s="948" t="str">
        <f>IFERROR(VLOOKUP($J136&amp;" | "&amp;$T136,'Emissions Factors'!$C$3:$N$3811,6,FALSE),"")</f>
        <v/>
      </c>
      <c r="W136" s="949" t="str">
        <f>IFERROR(VLOOKUP($J136&amp;" | "&amp;$T136,'Emissions Factors'!$C$3:$N$3811,7,FALSE),"")</f>
        <v/>
      </c>
      <c r="X136" s="1000"/>
      <c r="Y136" s="1001"/>
      <c r="Z136" s="963"/>
      <c r="AA136" s="964"/>
      <c r="AB136" s="965"/>
      <c r="AC136" s="1022" t="str" cm="1">
        <f t="array" ref="AC136">IFERROR(_xlfn.IFS($R136="No", U136*$P136/1000,$R136="Yes", Z136*$P136/1000, $R136="", ""),"")</f>
        <v/>
      </c>
      <c r="AD136" s="1023" t="str" cm="1">
        <f t="array" ref="AD136">IFERROR(_xlfn.IFS($R136="No", V136*$P136/1000,$R136="Yes", AA136*$P136/1000, $R136="", ""),"")</f>
        <v/>
      </c>
      <c r="AE136" s="1023" t="str" cm="1">
        <f t="array" ref="AE136">IFERROR(_xlfn.IFS($R136="No", W136*$P136/1000,$R136="Yes", AB136*$P136/1000, $R136="", ""),"")</f>
        <v/>
      </c>
      <c r="AF136" s="957" t="str">
        <f>IFERROR($AC136
+IFERROR(HLOOKUP(Introduction!$H$29,'GWP Values'!$D$3:$G$46,MATCH("CH4",'GWP Values'!$C$3:$C$41,0),FALSE)*$AD136,0)
+IFERROR(HLOOKUP(Introduction!$H$29,'GWP Values'!$D$3:$G$46,MATCH("N2O",'GWP Values'!$C$3:$C$41,0),FALSE)*$AE136,0),"")</f>
        <v/>
      </c>
    </row>
    <row r="137" spans="1:32" ht="24" customHeight="1" x14ac:dyDescent="0.25">
      <c r="A137" s="441"/>
      <c r="B137" s="458" t="str">
        <f t="shared" si="2"/>
        <v/>
      </c>
      <c r="C137" s="650" t="str">
        <f>IFERROR(IF($O137="","",
IF(MATCH(O137,Tables!$CC$8:$CC$15,0)&gt;0, "MWh / "&amp;$O137&amp;" | Energy",
"MWh / "&amp;$O137&amp;" | "&amp; $M137)), "MWh / "&amp;$O137&amp;" | "&amp; $M137)</f>
        <v/>
      </c>
      <c r="D137" s="916" t="str">
        <f>IFERROR(VLOOKUP($M137,Tables!$BT$7:$BU$34,2,FALSE),"")</f>
        <v/>
      </c>
      <c r="E137" s="1010"/>
      <c r="F137" s="1011"/>
      <c r="G137" s="940" t="str">
        <f>IFERROR(VLOOKUP(H137,'Category Index'!$K$10:$L$258,2,FALSE),"")</f>
        <v/>
      </c>
      <c r="H137" s="1008"/>
      <c r="I137" s="3"/>
      <c r="J137" s="1006"/>
      <c r="K137" s="994" t="str">
        <f t="shared" si="3"/>
        <v/>
      </c>
      <c r="L137" s="1004"/>
      <c r="M137" s="974"/>
      <c r="N137" s="975"/>
      <c r="O137" s="976"/>
      <c r="P137" s="1027" t="str">
        <f>IFERROR(IF(N137="","",N137*(VLOOKUP(C137, 'Unit Conversion Table'!$E$3:$F$132, 2, FALSE))),"")</f>
        <v/>
      </c>
      <c r="Q137" s="3"/>
      <c r="R137" s="971" t="s">
        <v>826</v>
      </c>
      <c r="S137" s="996" t="str" cm="1">
        <f t="array" ref="S137">_xlfn.IFS(R137="No",(IFERROR(VLOOKUP($J137&amp;" | "&amp;$T137,'Emissions Factors'!$C$3:$N$1705,MATCH(S$12,'Emissions Factors'!$C$3:$N$3,0),FALSE),"")),R137="Yes", "Company Specific", R137="", "")</f>
        <v/>
      </c>
      <c r="T137" s="997" cm="1">
        <f t="array" ref="T137">_xlfn.IFS(R137="No",(VLOOKUP($B137, 'Emissions Factors'!$C$3:$O$717, 4,FALSE)),R137="Yes", "", R137="", "")</f>
        <v>0</v>
      </c>
      <c r="U137" s="947" t="str">
        <f>IFERROR(VLOOKUP($J137&amp;" | "&amp;$T137,'Emissions Factors'!$C$3:$N$3811,5,FALSE),"")</f>
        <v/>
      </c>
      <c r="V137" s="948" t="str">
        <f>IFERROR(VLOOKUP($J137&amp;" | "&amp;$T137,'Emissions Factors'!$C$3:$N$3811,6,FALSE),"")</f>
        <v/>
      </c>
      <c r="W137" s="949" t="str">
        <f>IFERROR(VLOOKUP($J137&amp;" | "&amp;$T137,'Emissions Factors'!$C$3:$N$3811,7,FALSE),"")</f>
        <v/>
      </c>
      <c r="X137" s="1000"/>
      <c r="Y137" s="1001"/>
      <c r="Z137" s="963"/>
      <c r="AA137" s="964"/>
      <c r="AB137" s="965"/>
      <c r="AC137" s="1022" t="str" cm="1">
        <f t="array" ref="AC137">IFERROR(_xlfn.IFS($R137="No", U137*$P137/1000,$R137="Yes", Z137*$P137/1000, $R137="", ""),"")</f>
        <v/>
      </c>
      <c r="AD137" s="1023" t="str" cm="1">
        <f t="array" ref="AD137">IFERROR(_xlfn.IFS($R137="No", V137*$P137/1000,$R137="Yes", AA137*$P137/1000, $R137="", ""),"")</f>
        <v/>
      </c>
      <c r="AE137" s="1023" t="str" cm="1">
        <f t="array" ref="AE137">IFERROR(_xlfn.IFS($R137="No", W137*$P137/1000,$R137="Yes", AB137*$P137/1000, $R137="", ""),"")</f>
        <v/>
      </c>
      <c r="AF137" s="957" t="str">
        <f>IFERROR($AC137
+IFERROR(HLOOKUP(Introduction!$H$29,'GWP Values'!$D$3:$G$46,MATCH("CH4",'GWP Values'!$C$3:$C$41,0),FALSE)*$AD137,0)
+IFERROR(HLOOKUP(Introduction!$H$29,'GWP Values'!$D$3:$G$46,MATCH("N2O",'GWP Values'!$C$3:$C$41,0),FALSE)*$AE137,0),"")</f>
        <v/>
      </c>
    </row>
    <row r="138" spans="1:32" ht="24" customHeight="1" x14ac:dyDescent="0.25">
      <c r="A138" s="441"/>
      <c r="B138" s="458" t="str">
        <f t="shared" si="2"/>
        <v/>
      </c>
      <c r="C138" s="650" t="str">
        <f>IFERROR(IF($O138="","",
IF(MATCH(O138,Tables!$CC$8:$CC$15,0)&gt;0, "MWh / "&amp;$O138&amp;" | Energy",
"MWh / "&amp;$O138&amp;" | "&amp; $M138)), "MWh / "&amp;$O138&amp;" | "&amp; $M138)</f>
        <v/>
      </c>
      <c r="D138" s="916" t="str">
        <f>IFERROR(VLOOKUP($M138,Tables!$BT$7:$BU$34,2,FALSE),"")</f>
        <v/>
      </c>
      <c r="E138" s="1010"/>
      <c r="F138" s="1011"/>
      <c r="G138" s="940" t="str">
        <f>IFERROR(VLOOKUP(H138,'Category Index'!$K$10:$L$258,2,FALSE),"")</f>
        <v/>
      </c>
      <c r="H138" s="1008"/>
      <c r="I138" s="3"/>
      <c r="J138" s="1006"/>
      <c r="K138" s="994" t="str">
        <f t="shared" si="3"/>
        <v/>
      </c>
      <c r="L138" s="1004"/>
      <c r="M138" s="974"/>
      <c r="N138" s="975"/>
      <c r="O138" s="976"/>
      <c r="P138" s="1027" t="str">
        <f>IFERROR(IF(N138="","",N138*(VLOOKUP(C138, 'Unit Conversion Table'!$E$3:$F$132, 2, FALSE))),"")</f>
        <v/>
      </c>
      <c r="Q138" s="3"/>
      <c r="R138" s="971" t="s">
        <v>826</v>
      </c>
      <c r="S138" s="996" t="str" cm="1">
        <f t="array" ref="S138">_xlfn.IFS(R138="No",(IFERROR(VLOOKUP($J138&amp;" | "&amp;$T138,'Emissions Factors'!$C$3:$N$1705,MATCH(S$12,'Emissions Factors'!$C$3:$N$3,0),FALSE),"")),R138="Yes", "Company Specific", R138="", "")</f>
        <v/>
      </c>
      <c r="T138" s="997" cm="1">
        <f t="array" ref="T138">_xlfn.IFS(R138="No",(VLOOKUP($B138, 'Emissions Factors'!$C$3:$O$717, 4,FALSE)),R138="Yes", "", R138="", "")</f>
        <v>0</v>
      </c>
      <c r="U138" s="947" t="str">
        <f>IFERROR(VLOOKUP($J138&amp;" | "&amp;$T138,'Emissions Factors'!$C$3:$N$3811,5,FALSE),"")</f>
        <v/>
      </c>
      <c r="V138" s="948" t="str">
        <f>IFERROR(VLOOKUP($J138&amp;" | "&amp;$T138,'Emissions Factors'!$C$3:$N$3811,6,FALSE),"")</f>
        <v/>
      </c>
      <c r="W138" s="949" t="str">
        <f>IFERROR(VLOOKUP($J138&amp;" | "&amp;$T138,'Emissions Factors'!$C$3:$N$3811,7,FALSE),"")</f>
        <v/>
      </c>
      <c r="X138" s="1000"/>
      <c r="Y138" s="1001"/>
      <c r="Z138" s="963"/>
      <c r="AA138" s="964"/>
      <c r="AB138" s="965"/>
      <c r="AC138" s="1022" t="str" cm="1">
        <f t="array" ref="AC138">IFERROR(_xlfn.IFS($R138="No", U138*$P138/1000,$R138="Yes", Z138*$P138/1000, $R138="", ""),"")</f>
        <v/>
      </c>
      <c r="AD138" s="1023" t="str" cm="1">
        <f t="array" ref="AD138">IFERROR(_xlfn.IFS($R138="No", V138*$P138/1000,$R138="Yes", AA138*$P138/1000, $R138="", ""),"")</f>
        <v/>
      </c>
      <c r="AE138" s="1023" t="str" cm="1">
        <f t="array" ref="AE138">IFERROR(_xlfn.IFS($R138="No", W138*$P138/1000,$R138="Yes", AB138*$P138/1000, $R138="", ""),"")</f>
        <v/>
      </c>
      <c r="AF138" s="957" t="str">
        <f>IFERROR($AC138
+IFERROR(HLOOKUP(Introduction!$H$29,'GWP Values'!$D$3:$G$46,MATCH("CH4",'GWP Values'!$C$3:$C$41,0),FALSE)*$AD138,0)
+IFERROR(HLOOKUP(Introduction!$H$29,'GWP Values'!$D$3:$G$46,MATCH("N2O",'GWP Values'!$C$3:$C$41,0),FALSE)*$AE138,0),"")</f>
        <v/>
      </c>
    </row>
    <row r="139" spans="1:32" ht="24" customHeight="1" x14ac:dyDescent="0.25">
      <c r="A139" s="441"/>
      <c r="B139" s="458" t="str">
        <f t="shared" si="2"/>
        <v/>
      </c>
      <c r="C139" s="650" t="str">
        <f>IFERROR(IF($O139="","",
IF(MATCH(O139,Tables!$CC$8:$CC$15,0)&gt;0, "MWh / "&amp;$O139&amp;" | Energy",
"MWh / "&amp;$O139&amp;" | "&amp; $M139)), "MWh / "&amp;$O139&amp;" | "&amp; $M139)</f>
        <v/>
      </c>
      <c r="D139" s="916" t="str">
        <f>IFERROR(VLOOKUP($M139,Tables!$BT$7:$BU$34,2,FALSE),"")</f>
        <v/>
      </c>
      <c r="E139" s="1010"/>
      <c r="F139" s="1011"/>
      <c r="G139" s="940" t="str">
        <f>IFERROR(VLOOKUP(H139,'Category Index'!$K$10:$L$258,2,FALSE),"")</f>
        <v/>
      </c>
      <c r="H139" s="1008"/>
      <c r="I139" s="3"/>
      <c r="J139" s="1006"/>
      <c r="K139" s="994" t="str">
        <f t="shared" si="3"/>
        <v/>
      </c>
      <c r="L139" s="1004"/>
      <c r="M139" s="974"/>
      <c r="N139" s="975"/>
      <c r="O139" s="976"/>
      <c r="P139" s="1027" t="str">
        <f>IFERROR(IF(N139="","",N139*(VLOOKUP(C139, 'Unit Conversion Table'!$E$3:$F$132, 2, FALSE))),"")</f>
        <v/>
      </c>
      <c r="Q139" s="3"/>
      <c r="R139" s="971" t="s">
        <v>826</v>
      </c>
      <c r="S139" s="996" t="str" cm="1">
        <f t="array" ref="S139">_xlfn.IFS(R139="No",(IFERROR(VLOOKUP($J139&amp;" | "&amp;$T139,'Emissions Factors'!$C$3:$N$1705,MATCH(S$12,'Emissions Factors'!$C$3:$N$3,0),FALSE),"")),R139="Yes", "Company Specific", R139="", "")</f>
        <v/>
      </c>
      <c r="T139" s="997" cm="1">
        <f t="array" ref="T139">_xlfn.IFS(R139="No",(VLOOKUP($B139, 'Emissions Factors'!$C$3:$O$717, 4,FALSE)),R139="Yes", "", R139="", "")</f>
        <v>0</v>
      </c>
      <c r="U139" s="947" t="str">
        <f>IFERROR(VLOOKUP($J139&amp;" | "&amp;$T139,'Emissions Factors'!$C$3:$N$3811,5,FALSE),"")</f>
        <v/>
      </c>
      <c r="V139" s="948" t="str">
        <f>IFERROR(VLOOKUP($J139&amp;" | "&amp;$T139,'Emissions Factors'!$C$3:$N$3811,6,FALSE),"")</f>
        <v/>
      </c>
      <c r="W139" s="949" t="str">
        <f>IFERROR(VLOOKUP($J139&amp;" | "&amp;$T139,'Emissions Factors'!$C$3:$N$3811,7,FALSE),"")</f>
        <v/>
      </c>
      <c r="X139" s="1000"/>
      <c r="Y139" s="1001"/>
      <c r="Z139" s="963"/>
      <c r="AA139" s="964"/>
      <c r="AB139" s="965"/>
      <c r="AC139" s="1022" t="str" cm="1">
        <f t="array" ref="AC139">IFERROR(_xlfn.IFS($R139="No", U139*$P139/1000,$R139="Yes", Z139*$P139/1000, $R139="", ""),"")</f>
        <v/>
      </c>
      <c r="AD139" s="1023" t="str" cm="1">
        <f t="array" ref="AD139">IFERROR(_xlfn.IFS($R139="No", V139*$P139/1000,$R139="Yes", AA139*$P139/1000, $R139="", ""),"")</f>
        <v/>
      </c>
      <c r="AE139" s="1023" t="str" cm="1">
        <f t="array" ref="AE139">IFERROR(_xlfn.IFS($R139="No", W139*$P139/1000,$R139="Yes", AB139*$P139/1000, $R139="", ""),"")</f>
        <v/>
      </c>
      <c r="AF139" s="957" t="str">
        <f>IFERROR($AC139
+IFERROR(HLOOKUP(Introduction!$H$29,'GWP Values'!$D$3:$G$46,MATCH("CH4",'GWP Values'!$C$3:$C$41,0),FALSE)*$AD139,0)
+IFERROR(HLOOKUP(Introduction!$H$29,'GWP Values'!$D$3:$G$46,MATCH("N2O",'GWP Values'!$C$3:$C$41,0),FALSE)*$AE139,0),"")</f>
        <v/>
      </c>
    </row>
    <row r="140" spans="1:32" ht="24" customHeight="1" x14ac:dyDescent="0.25">
      <c r="A140" s="441"/>
      <c r="B140" s="458" t="str">
        <f t="shared" si="2"/>
        <v/>
      </c>
      <c r="C140" s="650" t="str">
        <f>IFERROR(IF($O140="","",
IF(MATCH(O140,Tables!$CC$8:$CC$15,0)&gt;0, "MWh / "&amp;$O140&amp;" | Energy",
"MWh / "&amp;$O140&amp;" | "&amp; $M140)), "MWh / "&amp;$O140&amp;" | "&amp; $M140)</f>
        <v/>
      </c>
      <c r="D140" s="916" t="str">
        <f>IFERROR(VLOOKUP($M140,Tables!$BT$7:$BU$34,2,FALSE),"")</f>
        <v/>
      </c>
      <c r="E140" s="1010"/>
      <c r="F140" s="1011"/>
      <c r="G140" s="940" t="str">
        <f>IFERROR(VLOOKUP(H140,'Category Index'!$K$10:$L$258,2,FALSE),"")</f>
        <v/>
      </c>
      <c r="H140" s="1008"/>
      <c r="I140" s="3"/>
      <c r="J140" s="1006"/>
      <c r="K140" s="994" t="str">
        <f t="shared" si="3"/>
        <v/>
      </c>
      <c r="L140" s="1004"/>
      <c r="M140" s="974"/>
      <c r="N140" s="975"/>
      <c r="O140" s="976"/>
      <c r="P140" s="1027" t="str">
        <f>IFERROR(IF(N140="","",N140*(VLOOKUP(C140, 'Unit Conversion Table'!$E$3:$F$132, 2, FALSE))),"")</f>
        <v/>
      </c>
      <c r="Q140" s="3"/>
      <c r="R140" s="971" t="s">
        <v>826</v>
      </c>
      <c r="S140" s="996" t="str" cm="1">
        <f t="array" ref="S140">_xlfn.IFS(R140="No",(IFERROR(VLOOKUP($J140&amp;" | "&amp;$T140,'Emissions Factors'!$C$3:$N$1705,MATCH(S$12,'Emissions Factors'!$C$3:$N$3,0),FALSE),"")),R140="Yes", "Company Specific", R140="", "")</f>
        <v/>
      </c>
      <c r="T140" s="997" cm="1">
        <f t="array" ref="T140">_xlfn.IFS(R140="No",(VLOOKUP($B140, 'Emissions Factors'!$C$3:$O$717, 4,FALSE)),R140="Yes", "", R140="", "")</f>
        <v>0</v>
      </c>
      <c r="U140" s="947" t="str">
        <f>IFERROR(VLOOKUP($J140&amp;" | "&amp;$T140,'Emissions Factors'!$C$3:$N$3811,5,FALSE),"")</f>
        <v/>
      </c>
      <c r="V140" s="948" t="str">
        <f>IFERROR(VLOOKUP($J140&amp;" | "&amp;$T140,'Emissions Factors'!$C$3:$N$3811,6,FALSE),"")</f>
        <v/>
      </c>
      <c r="W140" s="949" t="str">
        <f>IFERROR(VLOOKUP($J140&amp;" | "&amp;$T140,'Emissions Factors'!$C$3:$N$3811,7,FALSE),"")</f>
        <v/>
      </c>
      <c r="X140" s="1000"/>
      <c r="Y140" s="1001"/>
      <c r="Z140" s="963"/>
      <c r="AA140" s="964"/>
      <c r="AB140" s="965"/>
      <c r="AC140" s="1022" t="str" cm="1">
        <f t="array" ref="AC140">IFERROR(_xlfn.IFS($R140="No", U140*$P140/1000,$R140="Yes", Z140*$P140/1000, $R140="", ""),"")</f>
        <v/>
      </c>
      <c r="AD140" s="1023" t="str" cm="1">
        <f t="array" ref="AD140">IFERROR(_xlfn.IFS($R140="No", V140*$P140/1000,$R140="Yes", AA140*$P140/1000, $R140="", ""),"")</f>
        <v/>
      </c>
      <c r="AE140" s="1023" t="str" cm="1">
        <f t="array" ref="AE140">IFERROR(_xlfn.IFS($R140="No", W140*$P140/1000,$R140="Yes", AB140*$P140/1000, $R140="", ""),"")</f>
        <v/>
      </c>
      <c r="AF140" s="957" t="str">
        <f>IFERROR($AC140
+IFERROR(HLOOKUP(Introduction!$H$29,'GWP Values'!$D$3:$G$46,MATCH("CH4",'GWP Values'!$C$3:$C$41,0),FALSE)*$AD140,0)
+IFERROR(HLOOKUP(Introduction!$H$29,'GWP Values'!$D$3:$G$46,MATCH("N2O",'GWP Values'!$C$3:$C$41,0),FALSE)*$AE140,0),"")</f>
        <v/>
      </c>
    </row>
    <row r="141" spans="1:32" ht="24" customHeight="1" x14ac:dyDescent="0.25">
      <c r="A141" s="441"/>
      <c r="B141" s="458" t="str">
        <f t="shared" ref="B141:B204" si="4">IF($M141="","",CONCATENATE(IF($J141="",2018,$J141)," | ",$M141))</f>
        <v/>
      </c>
      <c r="C141" s="650" t="str">
        <f>IFERROR(IF($O141="","",
IF(MATCH(O141,Tables!$CC$8:$CC$15,0)&gt;0, "MWh / "&amp;$O141&amp;" | Energy",
"MWh / "&amp;$O141&amp;" | "&amp; $M141)), "MWh / "&amp;$O141&amp;" | "&amp; $M141)</f>
        <v/>
      </c>
      <c r="D141" s="916" t="str">
        <f>IFERROR(VLOOKUP($M141,Tables!$BT$7:$BU$34,2,FALSE),"")</f>
        <v/>
      </c>
      <c r="E141" s="1010"/>
      <c r="F141" s="1011"/>
      <c r="G141" s="940" t="str">
        <f>IFERROR(VLOOKUP(H141,'Category Index'!$K$10:$L$258,2,FALSE),"")</f>
        <v/>
      </c>
      <c r="H141" s="1008"/>
      <c r="I141" s="3"/>
      <c r="J141" s="1006"/>
      <c r="K141" s="994" t="str">
        <f t="shared" ref="K141:K204" si="5">IF(OR($E141&lt;&gt;"",$L141&lt;&gt;"",$N141&lt;&gt;""), "Scope 1", "")</f>
        <v/>
      </c>
      <c r="L141" s="1004"/>
      <c r="M141" s="974"/>
      <c r="N141" s="975"/>
      <c r="O141" s="976"/>
      <c r="P141" s="1027" t="str">
        <f>IFERROR(IF(N141="","",N141*(VLOOKUP(C141, 'Unit Conversion Table'!$E$3:$F$132, 2, FALSE))),"")</f>
        <v/>
      </c>
      <c r="Q141" s="3"/>
      <c r="R141" s="971" t="s">
        <v>826</v>
      </c>
      <c r="S141" s="996" t="str" cm="1">
        <f t="array" ref="S141">_xlfn.IFS(R141="No",(IFERROR(VLOOKUP($J141&amp;" | "&amp;$T141,'Emissions Factors'!$C$3:$N$1705,MATCH(S$12,'Emissions Factors'!$C$3:$N$3,0),FALSE),"")),R141="Yes", "Company Specific", R141="", "")</f>
        <v/>
      </c>
      <c r="T141" s="997" cm="1">
        <f t="array" ref="T141">_xlfn.IFS(R141="No",(VLOOKUP($B141, 'Emissions Factors'!$C$3:$O$717, 4,FALSE)),R141="Yes", "", R141="", "")</f>
        <v>0</v>
      </c>
      <c r="U141" s="947" t="str">
        <f>IFERROR(VLOOKUP($J141&amp;" | "&amp;$T141,'Emissions Factors'!$C$3:$N$3811,5,FALSE),"")</f>
        <v/>
      </c>
      <c r="V141" s="948" t="str">
        <f>IFERROR(VLOOKUP($J141&amp;" | "&amp;$T141,'Emissions Factors'!$C$3:$N$3811,6,FALSE),"")</f>
        <v/>
      </c>
      <c r="W141" s="949" t="str">
        <f>IFERROR(VLOOKUP($J141&amp;" | "&amp;$T141,'Emissions Factors'!$C$3:$N$3811,7,FALSE),"")</f>
        <v/>
      </c>
      <c r="X141" s="1000"/>
      <c r="Y141" s="1001"/>
      <c r="Z141" s="963"/>
      <c r="AA141" s="964"/>
      <c r="AB141" s="965"/>
      <c r="AC141" s="1022" t="str" cm="1">
        <f t="array" ref="AC141">IFERROR(_xlfn.IFS($R141="No", U141*$P141/1000,$R141="Yes", Z141*$P141/1000, $R141="", ""),"")</f>
        <v/>
      </c>
      <c r="AD141" s="1023" t="str" cm="1">
        <f t="array" ref="AD141">IFERROR(_xlfn.IFS($R141="No", V141*$P141/1000,$R141="Yes", AA141*$P141/1000, $R141="", ""),"")</f>
        <v/>
      </c>
      <c r="AE141" s="1023" t="str" cm="1">
        <f t="array" ref="AE141">IFERROR(_xlfn.IFS($R141="No", W141*$P141/1000,$R141="Yes", AB141*$P141/1000, $R141="", ""),"")</f>
        <v/>
      </c>
      <c r="AF141" s="957" t="str">
        <f>IFERROR($AC141
+IFERROR(HLOOKUP(Introduction!$H$29,'GWP Values'!$D$3:$G$46,MATCH("CH4",'GWP Values'!$C$3:$C$41,0),FALSE)*$AD141,0)
+IFERROR(HLOOKUP(Introduction!$H$29,'GWP Values'!$D$3:$G$46,MATCH("N2O",'GWP Values'!$C$3:$C$41,0),FALSE)*$AE141,0),"")</f>
        <v/>
      </c>
    </row>
    <row r="142" spans="1:32" ht="24" customHeight="1" x14ac:dyDescent="0.25">
      <c r="A142" s="441"/>
      <c r="B142" s="458" t="str">
        <f t="shared" si="4"/>
        <v/>
      </c>
      <c r="C142" s="650" t="str">
        <f>IFERROR(IF($O142="","",
IF(MATCH(O142,Tables!$CC$8:$CC$15,0)&gt;0, "MWh / "&amp;$O142&amp;" | Energy",
"MWh / "&amp;$O142&amp;" | "&amp; $M142)), "MWh / "&amp;$O142&amp;" | "&amp; $M142)</f>
        <v/>
      </c>
      <c r="D142" s="916" t="str">
        <f>IFERROR(VLOOKUP($M142,Tables!$BT$7:$BU$34,2,FALSE),"")</f>
        <v/>
      </c>
      <c r="E142" s="1010"/>
      <c r="F142" s="1011"/>
      <c r="G142" s="940" t="str">
        <f>IFERROR(VLOOKUP(H142,'Category Index'!$K$10:$L$258,2,FALSE),"")</f>
        <v/>
      </c>
      <c r="H142" s="1008"/>
      <c r="I142" s="3"/>
      <c r="J142" s="1006"/>
      <c r="K142" s="994" t="str">
        <f t="shared" si="5"/>
        <v/>
      </c>
      <c r="L142" s="1004"/>
      <c r="M142" s="974"/>
      <c r="N142" s="975"/>
      <c r="O142" s="976"/>
      <c r="P142" s="1027" t="str">
        <f>IFERROR(IF(N142="","",N142*(VLOOKUP(C142, 'Unit Conversion Table'!$E$3:$F$132, 2, FALSE))),"")</f>
        <v/>
      </c>
      <c r="Q142" s="3"/>
      <c r="R142" s="971" t="s">
        <v>826</v>
      </c>
      <c r="S142" s="996" t="str" cm="1">
        <f t="array" ref="S142">_xlfn.IFS(R142="No",(IFERROR(VLOOKUP($J142&amp;" | "&amp;$T142,'Emissions Factors'!$C$3:$N$1705,MATCH(S$12,'Emissions Factors'!$C$3:$N$3,0),FALSE),"")),R142="Yes", "Company Specific", R142="", "")</f>
        <v/>
      </c>
      <c r="T142" s="997" cm="1">
        <f t="array" ref="T142">_xlfn.IFS(R142="No",(VLOOKUP($B142, 'Emissions Factors'!$C$3:$O$717, 4,FALSE)),R142="Yes", "", R142="", "")</f>
        <v>0</v>
      </c>
      <c r="U142" s="947" t="str">
        <f>IFERROR(VLOOKUP($J142&amp;" | "&amp;$T142,'Emissions Factors'!$C$3:$N$3811,5,FALSE),"")</f>
        <v/>
      </c>
      <c r="V142" s="948" t="str">
        <f>IFERROR(VLOOKUP($J142&amp;" | "&amp;$T142,'Emissions Factors'!$C$3:$N$3811,6,FALSE),"")</f>
        <v/>
      </c>
      <c r="W142" s="949" t="str">
        <f>IFERROR(VLOOKUP($J142&amp;" | "&amp;$T142,'Emissions Factors'!$C$3:$N$3811,7,FALSE),"")</f>
        <v/>
      </c>
      <c r="X142" s="1000"/>
      <c r="Y142" s="1001"/>
      <c r="Z142" s="963"/>
      <c r="AA142" s="964"/>
      <c r="AB142" s="965"/>
      <c r="AC142" s="1022" t="str" cm="1">
        <f t="array" ref="AC142">IFERROR(_xlfn.IFS($R142="No", U142*$P142/1000,$R142="Yes", Z142*$P142/1000, $R142="", ""),"")</f>
        <v/>
      </c>
      <c r="AD142" s="1023" t="str" cm="1">
        <f t="array" ref="AD142">IFERROR(_xlfn.IFS($R142="No", V142*$P142/1000,$R142="Yes", AA142*$P142/1000, $R142="", ""),"")</f>
        <v/>
      </c>
      <c r="AE142" s="1023" t="str" cm="1">
        <f t="array" ref="AE142">IFERROR(_xlfn.IFS($R142="No", W142*$P142/1000,$R142="Yes", AB142*$P142/1000, $R142="", ""),"")</f>
        <v/>
      </c>
      <c r="AF142" s="957" t="str">
        <f>IFERROR($AC142
+IFERROR(HLOOKUP(Introduction!$H$29,'GWP Values'!$D$3:$G$46,MATCH("CH4",'GWP Values'!$C$3:$C$41,0),FALSE)*$AD142,0)
+IFERROR(HLOOKUP(Introduction!$H$29,'GWP Values'!$D$3:$G$46,MATCH("N2O",'GWP Values'!$C$3:$C$41,0),FALSE)*$AE142,0),"")</f>
        <v/>
      </c>
    </row>
    <row r="143" spans="1:32" ht="24" customHeight="1" x14ac:dyDescent="0.25">
      <c r="A143" s="441"/>
      <c r="B143" s="458" t="str">
        <f t="shared" si="4"/>
        <v/>
      </c>
      <c r="C143" s="650" t="str">
        <f>IFERROR(IF($O143="","",
IF(MATCH(O143,Tables!$CC$8:$CC$15,0)&gt;0, "MWh / "&amp;$O143&amp;" | Energy",
"MWh / "&amp;$O143&amp;" | "&amp; $M143)), "MWh / "&amp;$O143&amp;" | "&amp; $M143)</f>
        <v/>
      </c>
      <c r="D143" s="916" t="str">
        <f>IFERROR(VLOOKUP($M143,Tables!$BT$7:$BU$34,2,FALSE),"")</f>
        <v/>
      </c>
      <c r="E143" s="1010"/>
      <c r="F143" s="1011"/>
      <c r="G143" s="940" t="str">
        <f>IFERROR(VLOOKUP(H143,'Category Index'!$K$10:$L$258,2,FALSE),"")</f>
        <v/>
      </c>
      <c r="H143" s="1008"/>
      <c r="I143" s="3"/>
      <c r="J143" s="1006"/>
      <c r="K143" s="994" t="str">
        <f t="shared" si="5"/>
        <v/>
      </c>
      <c r="L143" s="1004"/>
      <c r="M143" s="974"/>
      <c r="N143" s="975"/>
      <c r="O143" s="976"/>
      <c r="P143" s="1027" t="str">
        <f>IFERROR(IF(N143="","",N143*(VLOOKUP(C143, 'Unit Conversion Table'!$E$3:$F$132, 2, FALSE))),"")</f>
        <v/>
      </c>
      <c r="Q143" s="3"/>
      <c r="R143" s="971" t="s">
        <v>826</v>
      </c>
      <c r="S143" s="996" t="str" cm="1">
        <f t="array" ref="S143">_xlfn.IFS(R143="No",(IFERROR(VLOOKUP($J143&amp;" | "&amp;$T143,'Emissions Factors'!$C$3:$N$1705,MATCH(S$12,'Emissions Factors'!$C$3:$N$3,0),FALSE),"")),R143="Yes", "Company Specific", R143="", "")</f>
        <v/>
      </c>
      <c r="T143" s="997" cm="1">
        <f t="array" ref="T143">_xlfn.IFS(R143="No",(VLOOKUP($B143, 'Emissions Factors'!$C$3:$O$717, 4,FALSE)),R143="Yes", "", R143="", "")</f>
        <v>0</v>
      </c>
      <c r="U143" s="947" t="str">
        <f>IFERROR(VLOOKUP($J143&amp;" | "&amp;$T143,'Emissions Factors'!$C$3:$N$3811,5,FALSE),"")</f>
        <v/>
      </c>
      <c r="V143" s="948" t="str">
        <f>IFERROR(VLOOKUP($J143&amp;" | "&amp;$T143,'Emissions Factors'!$C$3:$N$3811,6,FALSE),"")</f>
        <v/>
      </c>
      <c r="W143" s="949" t="str">
        <f>IFERROR(VLOOKUP($J143&amp;" | "&amp;$T143,'Emissions Factors'!$C$3:$N$3811,7,FALSE),"")</f>
        <v/>
      </c>
      <c r="X143" s="1000"/>
      <c r="Y143" s="1001"/>
      <c r="Z143" s="963"/>
      <c r="AA143" s="964"/>
      <c r="AB143" s="965"/>
      <c r="AC143" s="1022" t="str" cm="1">
        <f t="array" ref="AC143">IFERROR(_xlfn.IFS($R143="No", U143*$P143/1000,$R143="Yes", Z143*$P143/1000, $R143="", ""),"")</f>
        <v/>
      </c>
      <c r="AD143" s="1023" t="str" cm="1">
        <f t="array" ref="AD143">IFERROR(_xlfn.IFS($R143="No", V143*$P143/1000,$R143="Yes", AA143*$P143/1000, $R143="", ""),"")</f>
        <v/>
      </c>
      <c r="AE143" s="1023" t="str" cm="1">
        <f t="array" ref="AE143">IFERROR(_xlfn.IFS($R143="No", W143*$P143/1000,$R143="Yes", AB143*$P143/1000, $R143="", ""),"")</f>
        <v/>
      </c>
      <c r="AF143" s="957" t="str">
        <f>IFERROR($AC143
+IFERROR(HLOOKUP(Introduction!$H$29,'GWP Values'!$D$3:$G$46,MATCH("CH4",'GWP Values'!$C$3:$C$41,0),FALSE)*$AD143,0)
+IFERROR(HLOOKUP(Introduction!$H$29,'GWP Values'!$D$3:$G$46,MATCH("N2O",'GWP Values'!$C$3:$C$41,0),FALSE)*$AE143,0),"")</f>
        <v/>
      </c>
    </row>
    <row r="144" spans="1:32" ht="24" customHeight="1" x14ac:dyDescent="0.25">
      <c r="A144" s="441"/>
      <c r="B144" s="458" t="str">
        <f t="shared" si="4"/>
        <v/>
      </c>
      <c r="C144" s="650" t="str">
        <f>IFERROR(IF($O144="","",
IF(MATCH(O144,Tables!$CC$8:$CC$15,0)&gt;0, "MWh / "&amp;$O144&amp;" | Energy",
"MWh / "&amp;$O144&amp;" | "&amp; $M144)), "MWh / "&amp;$O144&amp;" | "&amp; $M144)</f>
        <v/>
      </c>
      <c r="D144" s="916" t="str">
        <f>IFERROR(VLOOKUP($M144,Tables!$BT$7:$BU$34,2,FALSE),"")</f>
        <v/>
      </c>
      <c r="E144" s="1010"/>
      <c r="F144" s="1011"/>
      <c r="G144" s="940" t="str">
        <f>IFERROR(VLOOKUP(H144,'Category Index'!$K$10:$L$258,2,FALSE),"")</f>
        <v/>
      </c>
      <c r="H144" s="1008"/>
      <c r="I144" s="3"/>
      <c r="J144" s="1006"/>
      <c r="K144" s="994" t="str">
        <f t="shared" si="5"/>
        <v/>
      </c>
      <c r="L144" s="1004"/>
      <c r="M144" s="974"/>
      <c r="N144" s="975"/>
      <c r="O144" s="976"/>
      <c r="P144" s="1027" t="str">
        <f>IFERROR(IF(N144="","",N144*(VLOOKUP(C144, 'Unit Conversion Table'!$E$3:$F$132, 2, FALSE))),"")</f>
        <v/>
      </c>
      <c r="Q144" s="3"/>
      <c r="R144" s="971" t="s">
        <v>826</v>
      </c>
      <c r="S144" s="996" t="str" cm="1">
        <f t="array" ref="S144">_xlfn.IFS(R144="No",(IFERROR(VLOOKUP($J144&amp;" | "&amp;$T144,'Emissions Factors'!$C$3:$N$1705,MATCH(S$12,'Emissions Factors'!$C$3:$N$3,0),FALSE),"")),R144="Yes", "Company Specific", R144="", "")</f>
        <v/>
      </c>
      <c r="T144" s="997" cm="1">
        <f t="array" ref="T144">_xlfn.IFS(R144="No",(VLOOKUP($B144, 'Emissions Factors'!$C$3:$O$717, 4,FALSE)),R144="Yes", "", R144="", "")</f>
        <v>0</v>
      </c>
      <c r="U144" s="947" t="str">
        <f>IFERROR(VLOOKUP($J144&amp;" | "&amp;$T144,'Emissions Factors'!$C$3:$N$3811,5,FALSE),"")</f>
        <v/>
      </c>
      <c r="V144" s="948" t="str">
        <f>IFERROR(VLOOKUP($J144&amp;" | "&amp;$T144,'Emissions Factors'!$C$3:$N$3811,6,FALSE),"")</f>
        <v/>
      </c>
      <c r="W144" s="949" t="str">
        <f>IFERROR(VLOOKUP($J144&amp;" | "&amp;$T144,'Emissions Factors'!$C$3:$N$3811,7,FALSE),"")</f>
        <v/>
      </c>
      <c r="X144" s="1000"/>
      <c r="Y144" s="1001"/>
      <c r="Z144" s="963"/>
      <c r="AA144" s="964"/>
      <c r="AB144" s="965"/>
      <c r="AC144" s="1022" t="str" cm="1">
        <f t="array" ref="AC144">IFERROR(_xlfn.IFS($R144="No", U144*$P144/1000,$R144="Yes", Z144*$P144/1000, $R144="", ""),"")</f>
        <v/>
      </c>
      <c r="AD144" s="1023" t="str" cm="1">
        <f t="array" ref="AD144">IFERROR(_xlfn.IFS($R144="No", V144*$P144/1000,$R144="Yes", AA144*$P144/1000, $R144="", ""),"")</f>
        <v/>
      </c>
      <c r="AE144" s="1023" t="str" cm="1">
        <f t="array" ref="AE144">IFERROR(_xlfn.IFS($R144="No", W144*$P144/1000,$R144="Yes", AB144*$P144/1000, $R144="", ""),"")</f>
        <v/>
      </c>
      <c r="AF144" s="957" t="str">
        <f>IFERROR($AC144
+IFERROR(HLOOKUP(Introduction!$H$29,'GWP Values'!$D$3:$G$46,MATCH("CH4",'GWP Values'!$C$3:$C$41,0),FALSE)*$AD144,0)
+IFERROR(HLOOKUP(Introduction!$H$29,'GWP Values'!$D$3:$G$46,MATCH("N2O",'GWP Values'!$C$3:$C$41,0),FALSE)*$AE144,0),"")</f>
        <v/>
      </c>
    </row>
    <row r="145" spans="1:32" ht="24" customHeight="1" x14ac:dyDescent="0.25">
      <c r="A145" s="441"/>
      <c r="B145" s="458" t="str">
        <f t="shared" si="4"/>
        <v/>
      </c>
      <c r="C145" s="650" t="str">
        <f>IFERROR(IF($O145="","",
IF(MATCH(O145,Tables!$CC$8:$CC$15,0)&gt;0, "MWh / "&amp;$O145&amp;" | Energy",
"MWh / "&amp;$O145&amp;" | "&amp; $M145)), "MWh / "&amp;$O145&amp;" | "&amp; $M145)</f>
        <v/>
      </c>
      <c r="D145" s="916" t="str">
        <f>IFERROR(VLOOKUP($M145,Tables!$BT$7:$BU$34,2,FALSE),"")</f>
        <v/>
      </c>
      <c r="E145" s="1010"/>
      <c r="F145" s="1011"/>
      <c r="G145" s="940" t="str">
        <f>IFERROR(VLOOKUP(H145,'Category Index'!$K$10:$L$258,2,FALSE),"")</f>
        <v/>
      </c>
      <c r="H145" s="1008"/>
      <c r="I145" s="3"/>
      <c r="J145" s="1006"/>
      <c r="K145" s="994" t="str">
        <f t="shared" si="5"/>
        <v/>
      </c>
      <c r="L145" s="1004"/>
      <c r="M145" s="974"/>
      <c r="N145" s="975"/>
      <c r="O145" s="976"/>
      <c r="P145" s="1027" t="str">
        <f>IFERROR(IF(N145="","",N145*(VLOOKUP(C145, 'Unit Conversion Table'!$E$3:$F$132, 2, FALSE))),"")</f>
        <v/>
      </c>
      <c r="Q145" s="3"/>
      <c r="R145" s="971" t="s">
        <v>826</v>
      </c>
      <c r="S145" s="996" t="str" cm="1">
        <f t="array" ref="S145">_xlfn.IFS(R145="No",(IFERROR(VLOOKUP($J145&amp;" | "&amp;$T145,'Emissions Factors'!$C$3:$N$1705,MATCH(S$12,'Emissions Factors'!$C$3:$N$3,0),FALSE),"")),R145="Yes", "Company Specific", R145="", "")</f>
        <v/>
      </c>
      <c r="T145" s="997" cm="1">
        <f t="array" ref="T145">_xlfn.IFS(R145="No",(VLOOKUP($B145, 'Emissions Factors'!$C$3:$O$717, 4,FALSE)),R145="Yes", "", R145="", "")</f>
        <v>0</v>
      </c>
      <c r="U145" s="947" t="str">
        <f>IFERROR(VLOOKUP($J145&amp;" | "&amp;$T145,'Emissions Factors'!$C$3:$N$3811,5,FALSE),"")</f>
        <v/>
      </c>
      <c r="V145" s="948" t="str">
        <f>IFERROR(VLOOKUP($J145&amp;" | "&amp;$T145,'Emissions Factors'!$C$3:$N$3811,6,FALSE),"")</f>
        <v/>
      </c>
      <c r="W145" s="949" t="str">
        <f>IFERROR(VLOOKUP($J145&amp;" | "&amp;$T145,'Emissions Factors'!$C$3:$N$3811,7,FALSE),"")</f>
        <v/>
      </c>
      <c r="X145" s="1000"/>
      <c r="Y145" s="1001"/>
      <c r="Z145" s="963"/>
      <c r="AA145" s="964"/>
      <c r="AB145" s="965"/>
      <c r="AC145" s="1022" t="str" cm="1">
        <f t="array" ref="AC145">IFERROR(_xlfn.IFS($R145="No", U145*$P145/1000,$R145="Yes", Z145*$P145/1000, $R145="", ""),"")</f>
        <v/>
      </c>
      <c r="AD145" s="1023" t="str" cm="1">
        <f t="array" ref="AD145">IFERROR(_xlfn.IFS($R145="No", V145*$P145/1000,$R145="Yes", AA145*$P145/1000, $R145="", ""),"")</f>
        <v/>
      </c>
      <c r="AE145" s="1023" t="str" cm="1">
        <f t="array" ref="AE145">IFERROR(_xlfn.IFS($R145="No", W145*$P145/1000,$R145="Yes", AB145*$P145/1000, $R145="", ""),"")</f>
        <v/>
      </c>
      <c r="AF145" s="957" t="str">
        <f>IFERROR($AC145
+IFERROR(HLOOKUP(Introduction!$H$29,'GWP Values'!$D$3:$G$46,MATCH("CH4",'GWP Values'!$C$3:$C$41,0),FALSE)*$AD145,0)
+IFERROR(HLOOKUP(Introduction!$H$29,'GWP Values'!$D$3:$G$46,MATCH("N2O",'GWP Values'!$C$3:$C$41,0),FALSE)*$AE145,0),"")</f>
        <v/>
      </c>
    </row>
    <row r="146" spans="1:32" ht="24" customHeight="1" x14ac:dyDescent="0.25">
      <c r="A146" s="441"/>
      <c r="B146" s="458" t="str">
        <f t="shared" si="4"/>
        <v/>
      </c>
      <c r="C146" s="650" t="str">
        <f>IFERROR(IF($O146="","",
IF(MATCH(O146,Tables!$CC$8:$CC$15,0)&gt;0, "MWh / "&amp;$O146&amp;" | Energy",
"MWh / "&amp;$O146&amp;" | "&amp; $M146)), "MWh / "&amp;$O146&amp;" | "&amp; $M146)</f>
        <v/>
      </c>
      <c r="D146" s="916" t="str">
        <f>IFERROR(VLOOKUP($M146,Tables!$BT$7:$BU$34,2,FALSE),"")</f>
        <v/>
      </c>
      <c r="E146" s="1010"/>
      <c r="F146" s="1011"/>
      <c r="G146" s="940" t="str">
        <f>IFERROR(VLOOKUP(H146,'Category Index'!$K$10:$L$258,2,FALSE),"")</f>
        <v/>
      </c>
      <c r="H146" s="1008"/>
      <c r="I146" s="3"/>
      <c r="J146" s="1006"/>
      <c r="K146" s="994" t="str">
        <f t="shared" si="5"/>
        <v/>
      </c>
      <c r="L146" s="1004"/>
      <c r="M146" s="974"/>
      <c r="N146" s="975"/>
      <c r="O146" s="976"/>
      <c r="P146" s="1027" t="str">
        <f>IFERROR(IF(N146="","",N146*(VLOOKUP(C146, 'Unit Conversion Table'!$E$3:$F$132, 2, FALSE))),"")</f>
        <v/>
      </c>
      <c r="Q146" s="3"/>
      <c r="R146" s="971" t="s">
        <v>826</v>
      </c>
      <c r="S146" s="996" t="str" cm="1">
        <f t="array" ref="S146">_xlfn.IFS(R146="No",(IFERROR(VLOOKUP($J146&amp;" | "&amp;$T146,'Emissions Factors'!$C$3:$N$1705,MATCH(S$12,'Emissions Factors'!$C$3:$N$3,0),FALSE),"")),R146="Yes", "Company Specific", R146="", "")</f>
        <v/>
      </c>
      <c r="T146" s="997" cm="1">
        <f t="array" ref="T146">_xlfn.IFS(R146="No",(VLOOKUP($B146, 'Emissions Factors'!$C$3:$O$717, 4,FALSE)),R146="Yes", "", R146="", "")</f>
        <v>0</v>
      </c>
      <c r="U146" s="947" t="str">
        <f>IFERROR(VLOOKUP($J146&amp;" | "&amp;$T146,'Emissions Factors'!$C$3:$N$3811,5,FALSE),"")</f>
        <v/>
      </c>
      <c r="V146" s="948" t="str">
        <f>IFERROR(VLOOKUP($J146&amp;" | "&amp;$T146,'Emissions Factors'!$C$3:$N$3811,6,FALSE),"")</f>
        <v/>
      </c>
      <c r="W146" s="949" t="str">
        <f>IFERROR(VLOOKUP($J146&amp;" | "&amp;$T146,'Emissions Factors'!$C$3:$N$3811,7,FALSE),"")</f>
        <v/>
      </c>
      <c r="X146" s="1000"/>
      <c r="Y146" s="1001"/>
      <c r="Z146" s="963"/>
      <c r="AA146" s="964"/>
      <c r="AB146" s="965"/>
      <c r="AC146" s="1022" t="str" cm="1">
        <f t="array" ref="AC146">IFERROR(_xlfn.IFS($R146="No", U146*$P146/1000,$R146="Yes", Z146*$P146/1000, $R146="", ""),"")</f>
        <v/>
      </c>
      <c r="AD146" s="1023" t="str" cm="1">
        <f t="array" ref="AD146">IFERROR(_xlfn.IFS($R146="No", V146*$P146/1000,$R146="Yes", AA146*$P146/1000, $R146="", ""),"")</f>
        <v/>
      </c>
      <c r="AE146" s="1023" t="str" cm="1">
        <f t="array" ref="AE146">IFERROR(_xlfn.IFS($R146="No", W146*$P146/1000,$R146="Yes", AB146*$P146/1000, $R146="", ""),"")</f>
        <v/>
      </c>
      <c r="AF146" s="957" t="str">
        <f>IFERROR($AC146
+IFERROR(HLOOKUP(Introduction!$H$29,'GWP Values'!$D$3:$G$46,MATCH("CH4",'GWP Values'!$C$3:$C$41,0),FALSE)*$AD146,0)
+IFERROR(HLOOKUP(Introduction!$H$29,'GWP Values'!$D$3:$G$46,MATCH("N2O",'GWP Values'!$C$3:$C$41,0),FALSE)*$AE146,0),"")</f>
        <v/>
      </c>
    </row>
    <row r="147" spans="1:32" ht="24" customHeight="1" x14ac:dyDescent="0.25">
      <c r="A147" s="441"/>
      <c r="B147" s="458" t="str">
        <f t="shared" si="4"/>
        <v/>
      </c>
      <c r="C147" s="650" t="str">
        <f>IFERROR(IF($O147="","",
IF(MATCH(O147,Tables!$CC$8:$CC$15,0)&gt;0, "MWh / "&amp;$O147&amp;" | Energy",
"MWh / "&amp;$O147&amp;" | "&amp; $M147)), "MWh / "&amp;$O147&amp;" | "&amp; $M147)</f>
        <v/>
      </c>
      <c r="D147" s="916" t="str">
        <f>IFERROR(VLOOKUP($M147,Tables!$BT$7:$BU$34,2,FALSE),"")</f>
        <v/>
      </c>
      <c r="E147" s="1010"/>
      <c r="F147" s="1011"/>
      <c r="G147" s="940" t="str">
        <f>IFERROR(VLOOKUP(H147,'Category Index'!$K$10:$L$258,2,FALSE),"")</f>
        <v/>
      </c>
      <c r="H147" s="1008"/>
      <c r="I147" s="3"/>
      <c r="J147" s="1006"/>
      <c r="K147" s="994" t="str">
        <f t="shared" si="5"/>
        <v/>
      </c>
      <c r="L147" s="1004"/>
      <c r="M147" s="974"/>
      <c r="N147" s="975"/>
      <c r="O147" s="976"/>
      <c r="P147" s="1027" t="str">
        <f>IFERROR(IF(N147="","",N147*(VLOOKUP(C147, 'Unit Conversion Table'!$E$3:$F$132, 2, FALSE))),"")</f>
        <v/>
      </c>
      <c r="Q147" s="3"/>
      <c r="R147" s="971" t="s">
        <v>826</v>
      </c>
      <c r="S147" s="996" t="str" cm="1">
        <f t="array" ref="S147">_xlfn.IFS(R147="No",(IFERROR(VLOOKUP($J147&amp;" | "&amp;$T147,'Emissions Factors'!$C$3:$N$1705,MATCH(S$12,'Emissions Factors'!$C$3:$N$3,0),FALSE),"")),R147="Yes", "Company Specific", R147="", "")</f>
        <v/>
      </c>
      <c r="T147" s="997" cm="1">
        <f t="array" ref="T147">_xlfn.IFS(R147="No",(VLOOKUP($B147, 'Emissions Factors'!$C$3:$O$717, 4,FALSE)),R147="Yes", "", R147="", "")</f>
        <v>0</v>
      </c>
      <c r="U147" s="947" t="str">
        <f>IFERROR(VLOOKUP($J147&amp;" | "&amp;$T147,'Emissions Factors'!$C$3:$N$3811,5,FALSE),"")</f>
        <v/>
      </c>
      <c r="V147" s="948" t="str">
        <f>IFERROR(VLOOKUP($J147&amp;" | "&amp;$T147,'Emissions Factors'!$C$3:$N$3811,6,FALSE),"")</f>
        <v/>
      </c>
      <c r="W147" s="949" t="str">
        <f>IFERROR(VLOOKUP($J147&amp;" | "&amp;$T147,'Emissions Factors'!$C$3:$N$3811,7,FALSE),"")</f>
        <v/>
      </c>
      <c r="X147" s="1000"/>
      <c r="Y147" s="1001"/>
      <c r="Z147" s="963"/>
      <c r="AA147" s="964"/>
      <c r="AB147" s="965"/>
      <c r="AC147" s="1022" t="str" cm="1">
        <f t="array" ref="AC147">IFERROR(_xlfn.IFS($R147="No", U147*$P147/1000,$R147="Yes", Z147*$P147/1000, $R147="", ""),"")</f>
        <v/>
      </c>
      <c r="AD147" s="1023" t="str" cm="1">
        <f t="array" ref="AD147">IFERROR(_xlfn.IFS($R147="No", V147*$P147/1000,$R147="Yes", AA147*$P147/1000, $R147="", ""),"")</f>
        <v/>
      </c>
      <c r="AE147" s="1023" t="str" cm="1">
        <f t="array" ref="AE147">IFERROR(_xlfn.IFS($R147="No", W147*$P147/1000,$R147="Yes", AB147*$P147/1000, $R147="", ""),"")</f>
        <v/>
      </c>
      <c r="AF147" s="957" t="str">
        <f>IFERROR($AC147
+IFERROR(HLOOKUP(Introduction!$H$29,'GWP Values'!$D$3:$G$46,MATCH("CH4",'GWP Values'!$C$3:$C$41,0),FALSE)*$AD147,0)
+IFERROR(HLOOKUP(Introduction!$H$29,'GWP Values'!$D$3:$G$46,MATCH("N2O",'GWP Values'!$C$3:$C$41,0),FALSE)*$AE147,0),"")</f>
        <v/>
      </c>
    </row>
    <row r="148" spans="1:32" ht="24" customHeight="1" x14ac:dyDescent="0.25">
      <c r="A148" s="441"/>
      <c r="B148" s="458" t="str">
        <f t="shared" si="4"/>
        <v/>
      </c>
      <c r="C148" s="650" t="str">
        <f>IFERROR(IF($O148="","",
IF(MATCH(O148,Tables!$CC$8:$CC$15,0)&gt;0, "MWh / "&amp;$O148&amp;" | Energy",
"MWh / "&amp;$O148&amp;" | "&amp; $M148)), "MWh / "&amp;$O148&amp;" | "&amp; $M148)</f>
        <v/>
      </c>
      <c r="D148" s="916" t="str">
        <f>IFERROR(VLOOKUP($M148,Tables!$BT$7:$BU$34,2,FALSE),"")</f>
        <v/>
      </c>
      <c r="E148" s="1010"/>
      <c r="F148" s="1011"/>
      <c r="G148" s="940" t="str">
        <f>IFERROR(VLOOKUP(H148,'Category Index'!$K$10:$L$258,2,FALSE),"")</f>
        <v/>
      </c>
      <c r="H148" s="1008"/>
      <c r="I148" s="3"/>
      <c r="J148" s="1006"/>
      <c r="K148" s="994" t="str">
        <f t="shared" si="5"/>
        <v/>
      </c>
      <c r="L148" s="1004"/>
      <c r="M148" s="974"/>
      <c r="N148" s="975"/>
      <c r="O148" s="976"/>
      <c r="P148" s="1027" t="str">
        <f>IFERROR(IF(N148="","",N148*(VLOOKUP(C148, 'Unit Conversion Table'!$E$3:$F$132, 2, FALSE))),"")</f>
        <v/>
      </c>
      <c r="Q148" s="3"/>
      <c r="R148" s="971" t="s">
        <v>826</v>
      </c>
      <c r="S148" s="996" t="str" cm="1">
        <f t="array" ref="S148">_xlfn.IFS(R148="No",(IFERROR(VLOOKUP($J148&amp;" | "&amp;$T148,'Emissions Factors'!$C$3:$N$1705,MATCH(S$12,'Emissions Factors'!$C$3:$N$3,0),FALSE),"")),R148="Yes", "Company Specific", R148="", "")</f>
        <v/>
      </c>
      <c r="T148" s="997" cm="1">
        <f t="array" ref="T148">_xlfn.IFS(R148="No",(VLOOKUP($B148, 'Emissions Factors'!$C$3:$O$717, 4,FALSE)),R148="Yes", "", R148="", "")</f>
        <v>0</v>
      </c>
      <c r="U148" s="947" t="str">
        <f>IFERROR(VLOOKUP($J148&amp;" | "&amp;$T148,'Emissions Factors'!$C$3:$N$3811,5,FALSE),"")</f>
        <v/>
      </c>
      <c r="V148" s="948" t="str">
        <f>IFERROR(VLOOKUP($J148&amp;" | "&amp;$T148,'Emissions Factors'!$C$3:$N$3811,6,FALSE),"")</f>
        <v/>
      </c>
      <c r="W148" s="949" t="str">
        <f>IFERROR(VLOOKUP($J148&amp;" | "&amp;$T148,'Emissions Factors'!$C$3:$N$3811,7,FALSE),"")</f>
        <v/>
      </c>
      <c r="X148" s="1000"/>
      <c r="Y148" s="1001"/>
      <c r="Z148" s="963"/>
      <c r="AA148" s="964"/>
      <c r="AB148" s="965"/>
      <c r="AC148" s="1022" t="str" cm="1">
        <f t="array" ref="AC148">IFERROR(_xlfn.IFS($R148="No", U148*$P148/1000,$R148="Yes", Z148*$P148/1000, $R148="", ""),"")</f>
        <v/>
      </c>
      <c r="AD148" s="1023" t="str" cm="1">
        <f t="array" ref="AD148">IFERROR(_xlfn.IFS($R148="No", V148*$P148/1000,$R148="Yes", AA148*$P148/1000, $R148="", ""),"")</f>
        <v/>
      </c>
      <c r="AE148" s="1023" t="str" cm="1">
        <f t="array" ref="AE148">IFERROR(_xlfn.IFS($R148="No", W148*$P148/1000,$R148="Yes", AB148*$P148/1000, $R148="", ""),"")</f>
        <v/>
      </c>
      <c r="AF148" s="957" t="str">
        <f>IFERROR($AC148
+IFERROR(HLOOKUP(Introduction!$H$29,'GWP Values'!$D$3:$G$46,MATCH("CH4",'GWP Values'!$C$3:$C$41,0),FALSE)*$AD148,0)
+IFERROR(HLOOKUP(Introduction!$H$29,'GWP Values'!$D$3:$G$46,MATCH("N2O",'GWP Values'!$C$3:$C$41,0),FALSE)*$AE148,0),"")</f>
        <v/>
      </c>
    </row>
    <row r="149" spans="1:32" ht="24" customHeight="1" x14ac:dyDescent="0.25">
      <c r="A149" s="441"/>
      <c r="B149" s="458" t="str">
        <f t="shared" si="4"/>
        <v/>
      </c>
      <c r="C149" s="650" t="str">
        <f>IFERROR(IF($O149="","",
IF(MATCH(O149,Tables!$CC$8:$CC$15,0)&gt;0, "MWh / "&amp;$O149&amp;" | Energy",
"MWh / "&amp;$O149&amp;" | "&amp; $M149)), "MWh / "&amp;$O149&amp;" | "&amp; $M149)</f>
        <v/>
      </c>
      <c r="D149" s="916" t="str">
        <f>IFERROR(VLOOKUP($M149,Tables!$BT$7:$BU$34,2,FALSE),"")</f>
        <v/>
      </c>
      <c r="E149" s="1010"/>
      <c r="F149" s="1011"/>
      <c r="G149" s="940" t="str">
        <f>IFERROR(VLOOKUP(H149,'Category Index'!$K$10:$L$258,2,FALSE),"")</f>
        <v/>
      </c>
      <c r="H149" s="1008"/>
      <c r="I149" s="3"/>
      <c r="J149" s="1006"/>
      <c r="K149" s="994" t="str">
        <f t="shared" si="5"/>
        <v/>
      </c>
      <c r="L149" s="1004"/>
      <c r="M149" s="974"/>
      <c r="N149" s="975"/>
      <c r="O149" s="976"/>
      <c r="P149" s="1027" t="str">
        <f>IFERROR(IF(N149="","",N149*(VLOOKUP(C149, 'Unit Conversion Table'!$E$3:$F$132, 2, FALSE))),"")</f>
        <v/>
      </c>
      <c r="Q149" s="3"/>
      <c r="R149" s="971" t="s">
        <v>826</v>
      </c>
      <c r="S149" s="996" t="str" cm="1">
        <f t="array" ref="S149">_xlfn.IFS(R149="No",(IFERROR(VLOOKUP($J149&amp;" | "&amp;$T149,'Emissions Factors'!$C$3:$N$1705,MATCH(S$12,'Emissions Factors'!$C$3:$N$3,0),FALSE),"")),R149="Yes", "Company Specific", R149="", "")</f>
        <v/>
      </c>
      <c r="T149" s="997" cm="1">
        <f t="array" ref="T149">_xlfn.IFS(R149="No",(VLOOKUP($B149, 'Emissions Factors'!$C$3:$O$717, 4,FALSE)),R149="Yes", "", R149="", "")</f>
        <v>0</v>
      </c>
      <c r="U149" s="947" t="str">
        <f>IFERROR(VLOOKUP($J149&amp;" | "&amp;$T149,'Emissions Factors'!$C$3:$N$3811,5,FALSE),"")</f>
        <v/>
      </c>
      <c r="V149" s="948" t="str">
        <f>IFERROR(VLOOKUP($J149&amp;" | "&amp;$T149,'Emissions Factors'!$C$3:$N$3811,6,FALSE),"")</f>
        <v/>
      </c>
      <c r="W149" s="949" t="str">
        <f>IFERROR(VLOOKUP($J149&amp;" | "&amp;$T149,'Emissions Factors'!$C$3:$N$3811,7,FALSE),"")</f>
        <v/>
      </c>
      <c r="X149" s="1000"/>
      <c r="Y149" s="1001"/>
      <c r="Z149" s="963"/>
      <c r="AA149" s="964"/>
      <c r="AB149" s="965"/>
      <c r="AC149" s="1022" t="str" cm="1">
        <f t="array" ref="AC149">IFERROR(_xlfn.IFS($R149="No", U149*$P149/1000,$R149="Yes", Z149*$P149/1000, $R149="", ""),"")</f>
        <v/>
      </c>
      <c r="AD149" s="1023" t="str" cm="1">
        <f t="array" ref="AD149">IFERROR(_xlfn.IFS($R149="No", V149*$P149/1000,$R149="Yes", AA149*$P149/1000, $R149="", ""),"")</f>
        <v/>
      </c>
      <c r="AE149" s="1023" t="str" cm="1">
        <f t="array" ref="AE149">IFERROR(_xlfn.IFS($R149="No", W149*$P149/1000,$R149="Yes", AB149*$P149/1000, $R149="", ""),"")</f>
        <v/>
      </c>
      <c r="AF149" s="957" t="str">
        <f>IFERROR($AC149
+IFERROR(HLOOKUP(Introduction!$H$29,'GWP Values'!$D$3:$G$46,MATCH("CH4",'GWP Values'!$C$3:$C$41,0),FALSE)*$AD149,0)
+IFERROR(HLOOKUP(Introduction!$H$29,'GWP Values'!$D$3:$G$46,MATCH("N2O",'GWP Values'!$C$3:$C$41,0),FALSE)*$AE149,0),"")</f>
        <v/>
      </c>
    </row>
    <row r="150" spans="1:32" ht="24" customHeight="1" x14ac:dyDescent="0.25">
      <c r="A150" s="441"/>
      <c r="B150" s="458" t="str">
        <f t="shared" si="4"/>
        <v/>
      </c>
      <c r="C150" s="650" t="str">
        <f>IFERROR(IF($O150="","",
IF(MATCH(O150,Tables!$CC$8:$CC$15,0)&gt;0, "MWh / "&amp;$O150&amp;" | Energy",
"MWh / "&amp;$O150&amp;" | "&amp; $M150)), "MWh / "&amp;$O150&amp;" | "&amp; $M150)</f>
        <v/>
      </c>
      <c r="D150" s="916" t="str">
        <f>IFERROR(VLOOKUP($M150,Tables!$BT$7:$BU$34,2,FALSE),"")</f>
        <v/>
      </c>
      <c r="E150" s="1010"/>
      <c r="F150" s="1011"/>
      <c r="G150" s="940" t="str">
        <f>IFERROR(VLOOKUP(H150,'Category Index'!$K$10:$L$258,2,FALSE),"")</f>
        <v/>
      </c>
      <c r="H150" s="1008"/>
      <c r="I150" s="3"/>
      <c r="J150" s="1006"/>
      <c r="K150" s="994" t="str">
        <f t="shared" si="5"/>
        <v/>
      </c>
      <c r="L150" s="1004"/>
      <c r="M150" s="974"/>
      <c r="N150" s="975"/>
      <c r="O150" s="976"/>
      <c r="P150" s="1027" t="str">
        <f>IFERROR(IF(N150="","",N150*(VLOOKUP(C150, 'Unit Conversion Table'!$E$3:$F$132, 2, FALSE))),"")</f>
        <v/>
      </c>
      <c r="Q150" s="3"/>
      <c r="R150" s="971" t="s">
        <v>826</v>
      </c>
      <c r="S150" s="996" t="str" cm="1">
        <f t="array" ref="S150">_xlfn.IFS(R150="No",(IFERROR(VLOOKUP($J150&amp;" | "&amp;$T150,'Emissions Factors'!$C$3:$N$1705,MATCH(S$12,'Emissions Factors'!$C$3:$N$3,0),FALSE),"")),R150="Yes", "Company Specific", R150="", "")</f>
        <v/>
      </c>
      <c r="T150" s="997" cm="1">
        <f t="array" ref="T150">_xlfn.IFS(R150="No",(VLOOKUP($B150, 'Emissions Factors'!$C$3:$O$717, 4,FALSE)),R150="Yes", "", R150="", "")</f>
        <v>0</v>
      </c>
      <c r="U150" s="947" t="str">
        <f>IFERROR(VLOOKUP($J150&amp;" | "&amp;$T150,'Emissions Factors'!$C$3:$N$3811,5,FALSE),"")</f>
        <v/>
      </c>
      <c r="V150" s="948" t="str">
        <f>IFERROR(VLOOKUP($J150&amp;" | "&amp;$T150,'Emissions Factors'!$C$3:$N$3811,6,FALSE),"")</f>
        <v/>
      </c>
      <c r="W150" s="949" t="str">
        <f>IFERROR(VLOOKUP($J150&amp;" | "&amp;$T150,'Emissions Factors'!$C$3:$N$3811,7,FALSE),"")</f>
        <v/>
      </c>
      <c r="X150" s="1000"/>
      <c r="Y150" s="1001"/>
      <c r="Z150" s="963"/>
      <c r="AA150" s="964"/>
      <c r="AB150" s="965"/>
      <c r="AC150" s="1022" t="str" cm="1">
        <f t="array" ref="AC150">IFERROR(_xlfn.IFS($R150="No", U150*$P150/1000,$R150="Yes", Z150*$P150/1000, $R150="", ""),"")</f>
        <v/>
      </c>
      <c r="AD150" s="1023" t="str" cm="1">
        <f t="array" ref="AD150">IFERROR(_xlfn.IFS($R150="No", V150*$P150/1000,$R150="Yes", AA150*$P150/1000, $R150="", ""),"")</f>
        <v/>
      </c>
      <c r="AE150" s="1023" t="str" cm="1">
        <f t="array" ref="AE150">IFERROR(_xlfn.IFS($R150="No", W150*$P150/1000,$R150="Yes", AB150*$P150/1000, $R150="", ""),"")</f>
        <v/>
      </c>
      <c r="AF150" s="957" t="str">
        <f>IFERROR($AC150
+IFERROR(HLOOKUP(Introduction!$H$29,'GWP Values'!$D$3:$G$46,MATCH("CH4",'GWP Values'!$C$3:$C$41,0),FALSE)*$AD150,0)
+IFERROR(HLOOKUP(Introduction!$H$29,'GWP Values'!$D$3:$G$46,MATCH("N2O",'GWP Values'!$C$3:$C$41,0),FALSE)*$AE150,0),"")</f>
        <v/>
      </c>
    </row>
    <row r="151" spans="1:32" ht="24" customHeight="1" x14ac:dyDescent="0.25">
      <c r="A151" s="441"/>
      <c r="B151" s="458" t="str">
        <f t="shared" si="4"/>
        <v/>
      </c>
      <c r="C151" s="650" t="str">
        <f>IFERROR(IF($O151="","",
IF(MATCH(O151,Tables!$CC$8:$CC$15,0)&gt;0, "MWh / "&amp;$O151&amp;" | Energy",
"MWh / "&amp;$O151&amp;" | "&amp; $M151)), "MWh / "&amp;$O151&amp;" | "&amp; $M151)</f>
        <v/>
      </c>
      <c r="D151" s="916" t="str">
        <f>IFERROR(VLOOKUP($M151,Tables!$BT$7:$BU$34,2,FALSE),"")</f>
        <v/>
      </c>
      <c r="E151" s="1010"/>
      <c r="F151" s="1011"/>
      <c r="G151" s="940" t="str">
        <f>IFERROR(VLOOKUP(H151,'Category Index'!$K$10:$L$258,2,FALSE),"")</f>
        <v/>
      </c>
      <c r="H151" s="1008"/>
      <c r="I151" s="3"/>
      <c r="J151" s="1006"/>
      <c r="K151" s="994" t="str">
        <f t="shared" si="5"/>
        <v/>
      </c>
      <c r="L151" s="1004"/>
      <c r="M151" s="974"/>
      <c r="N151" s="975"/>
      <c r="O151" s="976"/>
      <c r="P151" s="1027" t="str">
        <f>IFERROR(IF(N151="","",N151*(VLOOKUP(C151, 'Unit Conversion Table'!$E$3:$F$132, 2, FALSE))),"")</f>
        <v/>
      </c>
      <c r="Q151" s="3"/>
      <c r="R151" s="971" t="s">
        <v>826</v>
      </c>
      <c r="S151" s="996" t="str" cm="1">
        <f t="array" ref="S151">_xlfn.IFS(R151="No",(IFERROR(VLOOKUP($J151&amp;" | "&amp;$T151,'Emissions Factors'!$C$3:$N$1705,MATCH(S$12,'Emissions Factors'!$C$3:$N$3,0),FALSE),"")),R151="Yes", "Company Specific", R151="", "")</f>
        <v/>
      </c>
      <c r="T151" s="997" cm="1">
        <f t="array" ref="T151">_xlfn.IFS(R151="No",(VLOOKUP($B151, 'Emissions Factors'!$C$3:$O$717, 4,FALSE)),R151="Yes", "", R151="", "")</f>
        <v>0</v>
      </c>
      <c r="U151" s="947" t="str">
        <f>IFERROR(VLOOKUP($J151&amp;" | "&amp;$T151,'Emissions Factors'!$C$3:$N$3811,5,FALSE),"")</f>
        <v/>
      </c>
      <c r="V151" s="948" t="str">
        <f>IFERROR(VLOOKUP($J151&amp;" | "&amp;$T151,'Emissions Factors'!$C$3:$N$3811,6,FALSE),"")</f>
        <v/>
      </c>
      <c r="W151" s="949" t="str">
        <f>IFERROR(VLOOKUP($J151&amp;" | "&amp;$T151,'Emissions Factors'!$C$3:$N$3811,7,FALSE),"")</f>
        <v/>
      </c>
      <c r="X151" s="1000"/>
      <c r="Y151" s="1001"/>
      <c r="Z151" s="963"/>
      <c r="AA151" s="964"/>
      <c r="AB151" s="965"/>
      <c r="AC151" s="1022" t="str" cm="1">
        <f t="array" ref="AC151">IFERROR(_xlfn.IFS($R151="No", U151*$P151/1000,$R151="Yes", Z151*$P151/1000, $R151="", ""),"")</f>
        <v/>
      </c>
      <c r="AD151" s="1023" t="str" cm="1">
        <f t="array" ref="AD151">IFERROR(_xlfn.IFS($R151="No", V151*$P151/1000,$R151="Yes", AA151*$P151/1000, $R151="", ""),"")</f>
        <v/>
      </c>
      <c r="AE151" s="1023" t="str" cm="1">
        <f t="array" ref="AE151">IFERROR(_xlfn.IFS($R151="No", W151*$P151/1000,$R151="Yes", AB151*$P151/1000, $R151="", ""),"")</f>
        <v/>
      </c>
      <c r="AF151" s="957" t="str">
        <f>IFERROR($AC151
+IFERROR(HLOOKUP(Introduction!$H$29,'GWP Values'!$D$3:$G$46,MATCH("CH4",'GWP Values'!$C$3:$C$41,0),FALSE)*$AD151,0)
+IFERROR(HLOOKUP(Introduction!$H$29,'GWP Values'!$D$3:$G$46,MATCH("N2O",'GWP Values'!$C$3:$C$41,0),FALSE)*$AE151,0),"")</f>
        <v/>
      </c>
    </row>
    <row r="152" spans="1:32" ht="24" customHeight="1" x14ac:dyDescent="0.25">
      <c r="A152" s="441"/>
      <c r="B152" s="458" t="str">
        <f t="shared" si="4"/>
        <v/>
      </c>
      <c r="C152" s="650" t="str">
        <f>IFERROR(IF($O152="","",
IF(MATCH(O152,Tables!$CC$8:$CC$15,0)&gt;0, "MWh / "&amp;$O152&amp;" | Energy",
"MWh / "&amp;$O152&amp;" | "&amp; $M152)), "MWh / "&amp;$O152&amp;" | "&amp; $M152)</f>
        <v/>
      </c>
      <c r="D152" s="916" t="str">
        <f>IFERROR(VLOOKUP($M152,Tables!$BT$7:$BU$34,2,FALSE),"")</f>
        <v/>
      </c>
      <c r="E152" s="1010"/>
      <c r="F152" s="1011"/>
      <c r="G152" s="940" t="str">
        <f>IFERROR(VLOOKUP(H152,'Category Index'!$K$10:$L$258,2,FALSE),"")</f>
        <v/>
      </c>
      <c r="H152" s="1008"/>
      <c r="I152" s="3"/>
      <c r="J152" s="1006"/>
      <c r="K152" s="994" t="str">
        <f t="shared" si="5"/>
        <v/>
      </c>
      <c r="L152" s="1004"/>
      <c r="M152" s="974"/>
      <c r="N152" s="975"/>
      <c r="O152" s="976"/>
      <c r="P152" s="1027" t="str">
        <f>IFERROR(IF(N152="","",N152*(VLOOKUP(C152, 'Unit Conversion Table'!$E$3:$F$132, 2, FALSE))),"")</f>
        <v/>
      </c>
      <c r="Q152" s="3"/>
      <c r="R152" s="971" t="s">
        <v>826</v>
      </c>
      <c r="S152" s="996" t="str" cm="1">
        <f t="array" ref="S152">_xlfn.IFS(R152="No",(IFERROR(VLOOKUP($J152&amp;" | "&amp;$T152,'Emissions Factors'!$C$3:$N$1705,MATCH(S$12,'Emissions Factors'!$C$3:$N$3,0),FALSE),"")),R152="Yes", "Company Specific", R152="", "")</f>
        <v/>
      </c>
      <c r="T152" s="997" cm="1">
        <f t="array" ref="T152">_xlfn.IFS(R152="No",(VLOOKUP($B152, 'Emissions Factors'!$C$3:$O$717, 4,FALSE)),R152="Yes", "", R152="", "")</f>
        <v>0</v>
      </c>
      <c r="U152" s="947" t="str">
        <f>IFERROR(VLOOKUP($J152&amp;" | "&amp;$T152,'Emissions Factors'!$C$3:$N$3811,5,FALSE),"")</f>
        <v/>
      </c>
      <c r="V152" s="948" t="str">
        <f>IFERROR(VLOOKUP($J152&amp;" | "&amp;$T152,'Emissions Factors'!$C$3:$N$3811,6,FALSE),"")</f>
        <v/>
      </c>
      <c r="W152" s="949" t="str">
        <f>IFERROR(VLOOKUP($J152&amp;" | "&amp;$T152,'Emissions Factors'!$C$3:$N$3811,7,FALSE),"")</f>
        <v/>
      </c>
      <c r="X152" s="1000"/>
      <c r="Y152" s="1001"/>
      <c r="Z152" s="963"/>
      <c r="AA152" s="964"/>
      <c r="AB152" s="965"/>
      <c r="AC152" s="1022" t="str" cm="1">
        <f t="array" ref="AC152">IFERROR(_xlfn.IFS($R152="No", U152*$P152/1000,$R152="Yes", Z152*$P152/1000, $R152="", ""),"")</f>
        <v/>
      </c>
      <c r="AD152" s="1023" t="str" cm="1">
        <f t="array" ref="AD152">IFERROR(_xlfn.IFS($R152="No", V152*$P152/1000,$R152="Yes", AA152*$P152/1000, $R152="", ""),"")</f>
        <v/>
      </c>
      <c r="AE152" s="1023" t="str" cm="1">
        <f t="array" ref="AE152">IFERROR(_xlfn.IFS($R152="No", W152*$P152/1000,$R152="Yes", AB152*$P152/1000, $R152="", ""),"")</f>
        <v/>
      </c>
      <c r="AF152" s="957" t="str">
        <f>IFERROR($AC152
+IFERROR(HLOOKUP(Introduction!$H$29,'GWP Values'!$D$3:$G$46,MATCH("CH4",'GWP Values'!$C$3:$C$41,0),FALSE)*$AD152,0)
+IFERROR(HLOOKUP(Introduction!$H$29,'GWP Values'!$D$3:$G$46,MATCH("N2O",'GWP Values'!$C$3:$C$41,0),FALSE)*$AE152,0),"")</f>
        <v/>
      </c>
    </row>
    <row r="153" spans="1:32" ht="24" customHeight="1" x14ac:dyDescent="0.25">
      <c r="A153" s="441"/>
      <c r="B153" s="458" t="str">
        <f t="shared" si="4"/>
        <v/>
      </c>
      <c r="C153" s="650" t="str">
        <f>IFERROR(IF($O153="","",
IF(MATCH(O153,Tables!$CC$8:$CC$15,0)&gt;0, "MWh / "&amp;$O153&amp;" | Energy",
"MWh / "&amp;$O153&amp;" | "&amp; $M153)), "MWh / "&amp;$O153&amp;" | "&amp; $M153)</f>
        <v/>
      </c>
      <c r="D153" s="916" t="str">
        <f>IFERROR(VLOOKUP($M153,Tables!$BT$7:$BU$34,2,FALSE),"")</f>
        <v/>
      </c>
      <c r="E153" s="1010"/>
      <c r="F153" s="1011"/>
      <c r="G153" s="940" t="str">
        <f>IFERROR(VLOOKUP(H153,'Category Index'!$K$10:$L$258,2,FALSE),"")</f>
        <v/>
      </c>
      <c r="H153" s="1008"/>
      <c r="I153" s="3"/>
      <c r="J153" s="1006"/>
      <c r="K153" s="994" t="str">
        <f t="shared" si="5"/>
        <v/>
      </c>
      <c r="L153" s="1004"/>
      <c r="M153" s="974"/>
      <c r="N153" s="975"/>
      <c r="O153" s="976"/>
      <c r="P153" s="1027" t="str">
        <f>IFERROR(IF(N153="","",N153*(VLOOKUP(C153, 'Unit Conversion Table'!$E$3:$F$132, 2, FALSE))),"")</f>
        <v/>
      </c>
      <c r="Q153" s="3"/>
      <c r="R153" s="971" t="s">
        <v>826</v>
      </c>
      <c r="S153" s="996" t="str" cm="1">
        <f t="array" ref="S153">_xlfn.IFS(R153="No",(IFERROR(VLOOKUP($J153&amp;" | "&amp;$T153,'Emissions Factors'!$C$3:$N$1705,MATCH(S$12,'Emissions Factors'!$C$3:$N$3,0),FALSE),"")),R153="Yes", "Company Specific", R153="", "")</f>
        <v/>
      </c>
      <c r="T153" s="997" cm="1">
        <f t="array" ref="T153">_xlfn.IFS(R153="No",(VLOOKUP($B153, 'Emissions Factors'!$C$3:$O$717, 4,FALSE)),R153="Yes", "", R153="", "")</f>
        <v>0</v>
      </c>
      <c r="U153" s="947" t="str">
        <f>IFERROR(VLOOKUP($J153&amp;" | "&amp;$T153,'Emissions Factors'!$C$3:$N$3811,5,FALSE),"")</f>
        <v/>
      </c>
      <c r="V153" s="948" t="str">
        <f>IFERROR(VLOOKUP($J153&amp;" | "&amp;$T153,'Emissions Factors'!$C$3:$N$3811,6,FALSE),"")</f>
        <v/>
      </c>
      <c r="W153" s="949" t="str">
        <f>IFERROR(VLOOKUP($J153&amp;" | "&amp;$T153,'Emissions Factors'!$C$3:$N$3811,7,FALSE),"")</f>
        <v/>
      </c>
      <c r="X153" s="1000"/>
      <c r="Y153" s="1001"/>
      <c r="Z153" s="963"/>
      <c r="AA153" s="964"/>
      <c r="AB153" s="965"/>
      <c r="AC153" s="1022" t="str" cm="1">
        <f t="array" ref="AC153">IFERROR(_xlfn.IFS($R153="No", U153*$P153/1000,$R153="Yes", Z153*$P153/1000, $R153="", ""),"")</f>
        <v/>
      </c>
      <c r="AD153" s="1023" t="str" cm="1">
        <f t="array" ref="AD153">IFERROR(_xlfn.IFS($R153="No", V153*$P153/1000,$R153="Yes", AA153*$P153/1000, $R153="", ""),"")</f>
        <v/>
      </c>
      <c r="AE153" s="1023" t="str" cm="1">
        <f t="array" ref="AE153">IFERROR(_xlfn.IFS($R153="No", W153*$P153/1000,$R153="Yes", AB153*$P153/1000, $R153="", ""),"")</f>
        <v/>
      </c>
      <c r="AF153" s="957" t="str">
        <f>IFERROR($AC153
+IFERROR(HLOOKUP(Introduction!$H$29,'GWP Values'!$D$3:$G$46,MATCH("CH4",'GWP Values'!$C$3:$C$41,0),FALSE)*$AD153,0)
+IFERROR(HLOOKUP(Introduction!$H$29,'GWP Values'!$D$3:$G$46,MATCH("N2O",'GWP Values'!$C$3:$C$41,0),FALSE)*$AE153,0),"")</f>
        <v/>
      </c>
    </row>
    <row r="154" spans="1:32" ht="24" customHeight="1" x14ac:dyDescent="0.25">
      <c r="A154" s="441"/>
      <c r="B154" s="458" t="str">
        <f t="shared" si="4"/>
        <v/>
      </c>
      <c r="C154" s="650" t="str">
        <f>IFERROR(IF($O154="","",
IF(MATCH(O154,Tables!$CC$8:$CC$15,0)&gt;0, "MWh / "&amp;$O154&amp;" | Energy",
"MWh / "&amp;$O154&amp;" | "&amp; $M154)), "MWh / "&amp;$O154&amp;" | "&amp; $M154)</f>
        <v/>
      </c>
      <c r="D154" s="916" t="str">
        <f>IFERROR(VLOOKUP($M154,Tables!$BT$7:$BU$34,2,FALSE),"")</f>
        <v/>
      </c>
      <c r="E154" s="1010"/>
      <c r="F154" s="1011"/>
      <c r="G154" s="940" t="str">
        <f>IFERROR(VLOOKUP(H154,'Category Index'!$K$10:$L$258,2,FALSE),"")</f>
        <v/>
      </c>
      <c r="H154" s="1008"/>
      <c r="I154" s="3"/>
      <c r="J154" s="1006"/>
      <c r="K154" s="994" t="str">
        <f t="shared" si="5"/>
        <v/>
      </c>
      <c r="L154" s="1004"/>
      <c r="M154" s="974"/>
      <c r="N154" s="975"/>
      <c r="O154" s="976"/>
      <c r="P154" s="1027" t="str">
        <f>IFERROR(IF(N154="","",N154*(VLOOKUP(C154, 'Unit Conversion Table'!$E$3:$F$132, 2, FALSE))),"")</f>
        <v/>
      </c>
      <c r="Q154" s="3"/>
      <c r="R154" s="971" t="s">
        <v>826</v>
      </c>
      <c r="S154" s="996" t="str" cm="1">
        <f t="array" ref="S154">_xlfn.IFS(R154="No",(IFERROR(VLOOKUP($J154&amp;" | "&amp;$T154,'Emissions Factors'!$C$3:$N$1705,MATCH(S$12,'Emissions Factors'!$C$3:$N$3,0),FALSE),"")),R154="Yes", "Company Specific", R154="", "")</f>
        <v/>
      </c>
      <c r="T154" s="997" cm="1">
        <f t="array" ref="T154">_xlfn.IFS(R154="No",(VLOOKUP($B154, 'Emissions Factors'!$C$3:$O$717, 4,FALSE)),R154="Yes", "", R154="", "")</f>
        <v>0</v>
      </c>
      <c r="U154" s="947" t="str">
        <f>IFERROR(VLOOKUP($J154&amp;" | "&amp;$T154,'Emissions Factors'!$C$3:$N$3811,5,FALSE),"")</f>
        <v/>
      </c>
      <c r="V154" s="948" t="str">
        <f>IFERROR(VLOOKUP($J154&amp;" | "&amp;$T154,'Emissions Factors'!$C$3:$N$3811,6,FALSE),"")</f>
        <v/>
      </c>
      <c r="W154" s="949" t="str">
        <f>IFERROR(VLOOKUP($J154&amp;" | "&amp;$T154,'Emissions Factors'!$C$3:$N$3811,7,FALSE),"")</f>
        <v/>
      </c>
      <c r="X154" s="1000"/>
      <c r="Y154" s="1001"/>
      <c r="Z154" s="963"/>
      <c r="AA154" s="964"/>
      <c r="AB154" s="965"/>
      <c r="AC154" s="1022" t="str" cm="1">
        <f t="array" ref="AC154">IFERROR(_xlfn.IFS($R154="No", U154*$P154/1000,$R154="Yes", Z154*$P154/1000, $R154="", ""),"")</f>
        <v/>
      </c>
      <c r="AD154" s="1023" t="str" cm="1">
        <f t="array" ref="AD154">IFERROR(_xlfn.IFS($R154="No", V154*$P154/1000,$R154="Yes", AA154*$P154/1000, $R154="", ""),"")</f>
        <v/>
      </c>
      <c r="AE154" s="1023" t="str" cm="1">
        <f t="array" ref="AE154">IFERROR(_xlfn.IFS($R154="No", W154*$P154/1000,$R154="Yes", AB154*$P154/1000, $R154="", ""),"")</f>
        <v/>
      </c>
      <c r="AF154" s="957" t="str">
        <f>IFERROR($AC154
+IFERROR(HLOOKUP(Introduction!$H$29,'GWP Values'!$D$3:$G$46,MATCH("CH4",'GWP Values'!$C$3:$C$41,0),FALSE)*$AD154,0)
+IFERROR(HLOOKUP(Introduction!$H$29,'GWP Values'!$D$3:$G$46,MATCH("N2O",'GWP Values'!$C$3:$C$41,0),FALSE)*$AE154,0),"")</f>
        <v/>
      </c>
    </row>
    <row r="155" spans="1:32" ht="24" customHeight="1" x14ac:dyDescent="0.25">
      <c r="A155" s="441"/>
      <c r="B155" s="458" t="str">
        <f t="shared" si="4"/>
        <v/>
      </c>
      <c r="C155" s="650" t="str">
        <f>IFERROR(IF($O155="","",
IF(MATCH(O155,Tables!$CC$8:$CC$15,0)&gt;0, "MWh / "&amp;$O155&amp;" | Energy",
"MWh / "&amp;$O155&amp;" | "&amp; $M155)), "MWh / "&amp;$O155&amp;" | "&amp; $M155)</f>
        <v/>
      </c>
      <c r="D155" s="916" t="str">
        <f>IFERROR(VLOOKUP($M155,Tables!$BT$7:$BU$34,2,FALSE),"")</f>
        <v/>
      </c>
      <c r="E155" s="1010"/>
      <c r="F155" s="1011"/>
      <c r="G155" s="940" t="str">
        <f>IFERROR(VLOOKUP(H155,'Category Index'!$K$10:$L$258,2,FALSE),"")</f>
        <v/>
      </c>
      <c r="H155" s="1008"/>
      <c r="I155" s="3"/>
      <c r="J155" s="1006"/>
      <c r="K155" s="994" t="str">
        <f t="shared" si="5"/>
        <v/>
      </c>
      <c r="L155" s="1004"/>
      <c r="M155" s="974"/>
      <c r="N155" s="975"/>
      <c r="O155" s="976"/>
      <c r="P155" s="1027" t="str">
        <f>IFERROR(IF(N155="","",N155*(VLOOKUP(C155, 'Unit Conversion Table'!$E$3:$F$132, 2, FALSE))),"")</f>
        <v/>
      </c>
      <c r="Q155" s="3"/>
      <c r="R155" s="971" t="s">
        <v>826</v>
      </c>
      <c r="S155" s="996" t="str" cm="1">
        <f t="array" ref="S155">_xlfn.IFS(R155="No",(IFERROR(VLOOKUP($J155&amp;" | "&amp;$T155,'Emissions Factors'!$C$3:$N$1705,MATCH(S$12,'Emissions Factors'!$C$3:$N$3,0),FALSE),"")),R155="Yes", "Company Specific", R155="", "")</f>
        <v/>
      </c>
      <c r="T155" s="997" cm="1">
        <f t="array" ref="T155">_xlfn.IFS(R155="No",(VLOOKUP($B155, 'Emissions Factors'!$C$3:$O$717, 4,FALSE)),R155="Yes", "", R155="", "")</f>
        <v>0</v>
      </c>
      <c r="U155" s="947" t="str">
        <f>IFERROR(VLOOKUP($J155&amp;" | "&amp;$T155,'Emissions Factors'!$C$3:$N$3811,5,FALSE),"")</f>
        <v/>
      </c>
      <c r="V155" s="948" t="str">
        <f>IFERROR(VLOOKUP($J155&amp;" | "&amp;$T155,'Emissions Factors'!$C$3:$N$3811,6,FALSE),"")</f>
        <v/>
      </c>
      <c r="W155" s="949" t="str">
        <f>IFERROR(VLOOKUP($J155&amp;" | "&amp;$T155,'Emissions Factors'!$C$3:$N$3811,7,FALSE),"")</f>
        <v/>
      </c>
      <c r="X155" s="1000"/>
      <c r="Y155" s="1001"/>
      <c r="Z155" s="963"/>
      <c r="AA155" s="964"/>
      <c r="AB155" s="965"/>
      <c r="AC155" s="1022" t="str" cm="1">
        <f t="array" ref="AC155">IFERROR(_xlfn.IFS($R155="No", U155*$P155/1000,$R155="Yes", Z155*$P155/1000, $R155="", ""),"")</f>
        <v/>
      </c>
      <c r="AD155" s="1023" t="str" cm="1">
        <f t="array" ref="AD155">IFERROR(_xlfn.IFS($R155="No", V155*$P155/1000,$R155="Yes", AA155*$P155/1000, $R155="", ""),"")</f>
        <v/>
      </c>
      <c r="AE155" s="1023" t="str" cm="1">
        <f t="array" ref="AE155">IFERROR(_xlfn.IFS($R155="No", W155*$P155/1000,$R155="Yes", AB155*$P155/1000, $R155="", ""),"")</f>
        <v/>
      </c>
      <c r="AF155" s="957" t="str">
        <f>IFERROR($AC155
+IFERROR(HLOOKUP(Introduction!$H$29,'GWP Values'!$D$3:$G$46,MATCH("CH4",'GWP Values'!$C$3:$C$41,0),FALSE)*$AD155,0)
+IFERROR(HLOOKUP(Introduction!$H$29,'GWP Values'!$D$3:$G$46,MATCH("N2O",'GWP Values'!$C$3:$C$41,0),FALSE)*$AE155,0),"")</f>
        <v/>
      </c>
    </row>
    <row r="156" spans="1:32" ht="24" customHeight="1" x14ac:dyDescent="0.25">
      <c r="A156" s="441"/>
      <c r="B156" s="458" t="str">
        <f t="shared" si="4"/>
        <v/>
      </c>
      <c r="C156" s="650" t="str">
        <f>IFERROR(IF($O156="","",
IF(MATCH(O156,Tables!$CC$8:$CC$15,0)&gt;0, "MWh / "&amp;$O156&amp;" | Energy",
"MWh / "&amp;$O156&amp;" | "&amp; $M156)), "MWh / "&amp;$O156&amp;" | "&amp; $M156)</f>
        <v/>
      </c>
      <c r="D156" s="916" t="str">
        <f>IFERROR(VLOOKUP($M156,Tables!$BT$7:$BU$34,2,FALSE),"")</f>
        <v/>
      </c>
      <c r="E156" s="1010"/>
      <c r="F156" s="1011"/>
      <c r="G156" s="940" t="str">
        <f>IFERROR(VLOOKUP(H156,'Category Index'!$K$10:$L$258,2,FALSE),"")</f>
        <v/>
      </c>
      <c r="H156" s="1008"/>
      <c r="I156" s="3"/>
      <c r="J156" s="1006"/>
      <c r="K156" s="994" t="str">
        <f t="shared" si="5"/>
        <v/>
      </c>
      <c r="L156" s="1004"/>
      <c r="M156" s="974"/>
      <c r="N156" s="975"/>
      <c r="O156" s="976"/>
      <c r="P156" s="1027" t="str">
        <f>IFERROR(IF(N156="","",N156*(VLOOKUP(C156, 'Unit Conversion Table'!$E$3:$F$132, 2, FALSE))),"")</f>
        <v/>
      </c>
      <c r="Q156" s="3"/>
      <c r="R156" s="971" t="s">
        <v>826</v>
      </c>
      <c r="S156" s="996" t="str" cm="1">
        <f t="array" ref="S156">_xlfn.IFS(R156="No",(IFERROR(VLOOKUP($J156&amp;" | "&amp;$T156,'Emissions Factors'!$C$3:$N$1705,MATCH(S$12,'Emissions Factors'!$C$3:$N$3,0),FALSE),"")),R156="Yes", "Company Specific", R156="", "")</f>
        <v/>
      </c>
      <c r="T156" s="997" cm="1">
        <f t="array" ref="T156">_xlfn.IFS(R156="No",(VLOOKUP($B156, 'Emissions Factors'!$C$3:$O$717, 4,FALSE)),R156="Yes", "", R156="", "")</f>
        <v>0</v>
      </c>
      <c r="U156" s="947" t="str">
        <f>IFERROR(VLOOKUP($J156&amp;" | "&amp;$T156,'Emissions Factors'!$C$3:$N$3811,5,FALSE),"")</f>
        <v/>
      </c>
      <c r="V156" s="948" t="str">
        <f>IFERROR(VLOOKUP($J156&amp;" | "&amp;$T156,'Emissions Factors'!$C$3:$N$3811,6,FALSE),"")</f>
        <v/>
      </c>
      <c r="W156" s="949" t="str">
        <f>IFERROR(VLOOKUP($J156&amp;" | "&amp;$T156,'Emissions Factors'!$C$3:$N$3811,7,FALSE),"")</f>
        <v/>
      </c>
      <c r="X156" s="1000"/>
      <c r="Y156" s="1001"/>
      <c r="Z156" s="963"/>
      <c r="AA156" s="964"/>
      <c r="AB156" s="965"/>
      <c r="AC156" s="1022" t="str" cm="1">
        <f t="array" ref="AC156">IFERROR(_xlfn.IFS($R156="No", U156*$P156/1000,$R156="Yes", Z156*$P156/1000, $R156="", ""),"")</f>
        <v/>
      </c>
      <c r="AD156" s="1023" t="str" cm="1">
        <f t="array" ref="AD156">IFERROR(_xlfn.IFS($R156="No", V156*$P156/1000,$R156="Yes", AA156*$P156/1000, $R156="", ""),"")</f>
        <v/>
      </c>
      <c r="AE156" s="1023" t="str" cm="1">
        <f t="array" ref="AE156">IFERROR(_xlfn.IFS($R156="No", W156*$P156/1000,$R156="Yes", AB156*$P156/1000, $R156="", ""),"")</f>
        <v/>
      </c>
      <c r="AF156" s="957" t="str">
        <f>IFERROR($AC156
+IFERROR(HLOOKUP(Introduction!$H$29,'GWP Values'!$D$3:$G$46,MATCH("CH4",'GWP Values'!$C$3:$C$41,0),FALSE)*$AD156,0)
+IFERROR(HLOOKUP(Introduction!$H$29,'GWP Values'!$D$3:$G$46,MATCH("N2O",'GWP Values'!$C$3:$C$41,0),FALSE)*$AE156,0),"")</f>
        <v/>
      </c>
    </row>
    <row r="157" spans="1:32" ht="24" customHeight="1" x14ac:dyDescent="0.25">
      <c r="A157" s="441"/>
      <c r="B157" s="458" t="str">
        <f t="shared" si="4"/>
        <v/>
      </c>
      <c r="C157" s="650" t="str">
        <f>IFERROR(IF($O157="","",
IF(MATCH(O157,Tables!$CC$8:$CC$15,0)&gt;0, "MWh / "&amp;$O157&amp;" | Energy",
"MWh / "&amp;$O157&amp;" | "&amp; $M157)), "MWh / "&amp;$O157&amp;" | "&amp; $M157)</f>
        <v/>
      </c>
      <c r="D157" s="916" t="str">
        <f>IFERROR(VLOOKUP($M157,Tables!$BT$7:$BU$34,2,FALSE),"")</f>
        <v/>
      </c>
      <c r="E157" s="1010"/>
      <c r="F157" s="1011"/>
      <c r="G157" s="940" t="str">
        <f>IFERROR(VLOOKUP(H157,'Category Index'!$K$10:$L$258,2,FALSE),"")</f>
        <v/>
      </c>
      <c r="H157" s="1008"/>
      <c r="I157" s="3"/>
      <c r="J157" s="1006"/>
      <c r="K157" s="994" t="str">
        <f t="shared" si="5"/>
        <v/>
      </c>
      <c r="L157" s="1004"/>
      <c r="M157" s="974"/>
      <c r="N157" s="975"/>
      <c r="O157" s="976"/>
      <c r="P157" s="1027" t="str">
        <f>IFERROR(IF(N157="","",N157*(VLOOKUP(C157, 'Unit Conversion Table'!$E$3:$F$132, 2, FALSE))),"")</f>
        <v/>
      </c>
      <c r="Q157" s="3"/>
      <c r="R157" s="971" t="s">
        <v>826</v>
      </c>
      <c r="S157" s="996" t="str" cm="1">
        <f t="array" ref="S157">_xlfn.IFS(R157="No",(IFERROR(VLOOKUP($J157&amp;" | "&amp;$T157,'Emissions Factors'!$C$3:$N$1705,MATCH(S$12,'Emissions Factors'!$C$3:$N$3,0),FALSE),"")),R157="Yes", "Company Specific", R157="", "")</f>
        <v/>
      </c>
      <c r="T157" s="997" cm="1">
        <f t="array" ref="T157">_xlfn.IFS(R157="No",(VLOOKUP($B157, 'Emissions Factors'!$C$3:$O$717, 4,FALSE)),R157="Yes", "", R157="", "")</f>
        <v>0</v>
      </c>
      <c r="U157" s="947" t="str">
        <f>IFERROR(VLOOKUP($J157&amp;" | "&amp;$T157,'Emissions Factors'!$C$3:$N$3811,5,FALSE),"")</f>
        <v/>
      </c>
      <c r="V157" s="948" t="str">
        <f>IFERROR(VLOOKUP($J157&amp;" | "&amp;$T157,'Emissions Factors'!$C$3:$N$3811,6,FALSE),"")</f>
        <v/>
      </c>
      <c r="W157" s="949" t="str">
        <f>IFERROR(VLOOKUP($J157&amp;" | "&amp;$T157,'Emissions Factors'!$C$3:$N$3811,7,FALSE),"")</f>
        <v/>
      </c>
      <c r="X157" s="1000"/>
      <c r="Y157" s="1001"/>
      <c r="Z157" s="963"/>
      <c r="AA157" s="964"/>
      <c r="AB157" s="965"/>
      <c r="AC157" s="1022" t="str" cm="1">
        <f t="array" ref="AC157">IFERROR(_xlfn.IFS($R157="No", U157*$P157/1000,$R157="Yes", Z157*$P157/1000, $R157="", ""),"")</f>
        <v/>
      </c>
      <c r="AD157" s="1023" t="str" cm="1">
        <f t="array" ref="AD157">IFERROR(_xlfn.IFS($R157="No", V157*$P157/1000,$R157="Yes", AA157*$P157/1000, $R157="", ""),"")</f>
        <v/>
      </c>
      <c r="AE157" s="1023" t="str" cm="1">
        <f t="array" ref="AE157">IFERROR(_xlfn.IFS($R157="No", W157*$P157/1000,$R157="Yes", AB157*$P157/1000, $R157="", ""),"")</f>
        <v/>
      </c>
      <c r="AF157" s="957" t="str">
        <f>IFERROR($AC157
+IFERROR(HLOOKUP(Introduction!$H$29,'GWP Values'!$D$3:$G$46,MATCH("CH4",'GWP Values'!$C$3:$C$41,0),FALSE)*$AD157,0)
+IFERROR(HLOOKUP(Introduction!$H$29,'GWP Values'!$D$3:$G$46,MATCH("N2O",'GWP Values'!$C$3:$C$41,0),FALSE)*$AE157,0),"")</f>
        <v/>
      </c>
    </row>
    <row r="158" spans="1:32" ht="24" customHeight="1" x14ac:dyDescent="0.25">
      <c r="A158" s="441"/>
      <c r="B158" s="458" t="str">
        <f t="shared" si="4"/>
        <v/>
      </c>
      <c r="C158" s="650" t="str">
        <f>IFERROR(IF($O158="","",
IF(MATCH(O158,Tables!$CC$8:$CC$15,0)&gt;0, "MWh / "&amp;$O158&amp;" | Energy",
"MWh / "&amp;$O158&amp;" | "&amp; $M158)), "MWh / "&amp;$O158&amp;" | "&amp; $M158)</f>
        <v/>
      </c>
      <c r="D158" s="916" t="str">
        <f>IFERROR(VLOOKUP($M158,Tables!$BT$7:$BU$34,2,FALSE),"")</f>
        <v/>
      </c>
      <c r="E158" s="1010"/>
      <c r="F158" s="1011"/>
      <c r="G158" s="940" t="str">
        <f>IFERROR(VLOOKUP(H158,'Category Index'!$K$10:$L$258,2,FALSE),"")</f>
        <v/>
      </c>
      <c r="H158" s="1008"/>
      <c r="I158" s="3"/>
      <c r="J158" s="1006"/>
      <c r="K158" s="994" t="str">
        <f t="shared" si="5"/>
        <v/>
      </c>
      <c r="L158" s="1004"/>
      <c r="M158" s="974"/>
      <c r="N158" s="975"/>
      <c r="O158" s="976"/>
      <c r="P158" s="1027" t="str">
        <f>IFERROR(IF(N158="","",N158*(VLOOKUP(C158, 'Unit Conversion Table'!$E$3:$F$132, 2, FALSE))),"")</f>
        <v/>
      </c>
      <c r="Q158" s="3"/>
      <c r="R158" s="971" t="s">
        <v>826</v>
      </c>
      <c r="S158" s="996" t="str" cm="1">
        <f t="array" ref="S158">_xlfn.IFS(R158="No",(IFERROR(VLOOKUP($J158&amp;" | "&amp;$T158,'Emissions Factors'!$C$3:$N$1705,MATCH(S$12,'Emissions Factors'!$C$3:$N$3,0),FALSE),"")),R158="Yes", "Company Specific", R158="", "")</f>
        <v/>
      </c>
      <c r="T158" s="997" cm="1">
        <f t="array" ref="T158">_xlfn.IFS(R158="No",(VLOOKUP($B158, 'Emissions Factors'!$C$3:$O$717, 4,FALSE)),R158="Yes", "", R158="", "")</f>
        <v>0</v>
      </c>
      <c r="U158" s="947" t="str">
        <f>IFERROR(VLOOKUP($J158&amp;" | "&amp;$T158,'Emissions Factors'!$C$3:$N$3811,5,FALSE),"")</f>
        <v/>
      </c>
      <c r="V158" s="948" t="str">
        <f>IFERROR(VLOOKUP($J158&amp;" | "&amp;$T158,'Emissions Factors'!$C$3:$N$3811,6,FALSE),"")</f>
        <v/>
      </c>
      <c r="W158" s="949" t="str">
        <f>IFERROR(VLOOKUP($J158&amp;" | "&amp;$T158,'Emissions Factors'!$C$3:$N$3811,7,FALSE),"")</f>
        <v/>
      </c>
      <c r="X158" s="1000"/>
      <c r="Y158" s="1001"/>
      <c r="Z158" s="963"/>
      <c r="AA158" s="964"/>
      <c r="AB158" s="965"/>
      <c r="AC158" s="1022" t="str" cm="1">
        <f t="array" ref="AC158">IFERROR(_xlfn.IFS($R158="No", U158*$P158/1000,$R158="Yes", Z158*$P158/1000, $R158="", ""),"")</f>
        <v/>
      </c>
      <c r="AD158" s="1023" t="str" cm="1">
        <f t="array" ref="AD158">IFERROR(_xlfn.IFS($R158="No", V158*$P158/1000,$R158="Yes", AA158*$P158/1000, $R158="", ""),"")</f>
        <v/>
      </c>
      <c r="AE158" s="1023" t="str" cm="1">
        <f t="array" ref="AE158">IFERROR(_xlfn.IFS($R158="No", W158*$P158/1000,$R158="Yes", AB158*$P158/1000, $R158="", ""),"")</f>
        <v/>
      </c>
      <c r="AF158" s="957" t="str">
        <f>IFERROR($AC158
+IFERROR(HLOOKUP(Introduction!$H$29,'GWP Values'!$D$3:$G$46,MATCH("CH4",'GWP Values'!$C$3:$C$41,0),FALSE)*$AD158,0)
+IFERROR(HLOOKUP(Introduction!$H$29,'GWP Values'!$D$3:$G$46,MATCH("N2O",'GWP Values'!$C$3:$C$41,0),FALSE)*$AE158,0),"")</f>
        <v/>
      </c>
    </row>
    <row r="159" spans="1:32" ht="24" customHeight="1" x14ac:dyDescent="0.25">
      <c r="A159" s="441"/>
      <c r="B159" s="458" t="str">
        <f t="shared" si="4"/>
        <v/>
      </c>
      <c r="C159" s="650" t="str">
        <f>IFERROR(IF($O159="","",
IF(MATCH(O159,Tables!$CC$8:$CC$15,0)&gt;0, "MWh / "&amp;$O159&amp;" | Energy",
"MWh / "&amp;$O159&amp;" | "&amp; $M159)), "MWh / "&amp;$O159&amp;" | "&amp; $M159)</f>
        <v/>
      </c>
      <c r="D159" s="916" t="str">
        <f>IFERROR(VLOOKUP($M159,Tables!$BT$7:$BU$34,2,FALSE),"")</f>
        <v/>
      </c>
      <c r="E159" s="1010"/>
      <c r="F159" s="1011"/>
      <c r="G159" s="940" t="str">
        <f>IFERROR(VLOOKUP(H159,'Category Index'!$K$10:$L$258,2,FALSE),"")</f>
        <v/>
      </c>
      <c r="H159" s="1008"/>
      <c r="I159" s="3"/>
      <c r="J159" s="1006"/>
      <c r="K159" s="994" t="str">
        <f t="shared" si="5"/>
        <v/>
      </c>
      <c r="L159" s="1004"/>
      <c r="M159" s="974"/>
      <c r="N159" s="975"/>
      <c r="O159" s="976"/>
      <c r="P159" s="1027" t="str">
        <f>IFERROR(IF(N159="","",N159*(VLOOKUP(C159, 'Unit Conversion Table'!$E$3:$F$132, 2, FALSE))),"")</f>
        <v/>
      </c>
      <c r="Q159" s="3"/>
      <c r="R159" s="971" t="s">
        <v>826</v>
      </c>
      <c r="S159" s="996" t="str" cm="1">
        <f t="array" ref="S159">_xlfn.IFS(R159="No",(IFERROR(VLOOKUP($J159&amp;" | "&amp;$T159,'Emissions Factors'!$C$3:$N$1705,MATCH(S$12,'Emissions Factors'!$C$3:$N$3,0),FALSE),"")),R159="Yes", "Company Specific", R159="", "")</f>
        <v/>
      </c>
      <c r="T159" s="997" cm="1">
        <f t="array" ref="T159">_xlfn.IFS(R159="No",(VLOOKUP($B159, 'Emissions Factors'!$C$3:$O$717, 4,FALSE)),R159="Yes", "", R159="", "")</f>
        <v>0</v>
      </c>
      <c r="U159" s="947" t="str">
        <f>IFERROR(VLOOKUP($J159&amp;" | "&amp;$T159,'Emissions Factors'!$C$3:$N$3811,5,FALSE),"")</f>
        <v/>
      </c>
      <c r="V159" s="948" t="str">
        <f>IFERROR(VLOOKUP($J159&amp;" | "&amp;$T159,'Emissions Factors'!$C$3:$N$3811,6,FALSE),"")</f>
        <v/>
      </c>
      <c r="W159" s="949" t="str">
        <f>IFERROR(VLOOKUP($J159&amp;" | "&amp;$T159,'Emissions Factors'!$C$3:$N$3811,7,FALSE),"")</f>
        <v/>
      </c>
      <c r="X159" s="1000"/>
      <c r="Y159" s="1001"/>
      <c r="Z159" s="963"/>
      <c r="AA159" s="964"/>
      <c r="AB159" s="965"/>
      <c r="AC159" s="1022" t="str" cm="1">
        <f t="array" ref="AC159">IFERROR(_xlfn.IFS($R159="No", U159*$P159/1000,$R159="Yes", Z159*$P159/1000, $R159="", ""),"")</f>
        <v/>
      </c>
      <c r="AD159" s="1023" t="str" cm="1">
        <f t="array" ref="AD159">IFERROR(_xlfn.IFS($R159="No", V159*$P159/1000,$R159="Yes", AA159*$P159/1000, $R159="", ""),"")</f>
        <v/>
      </c>
      <c r="AE159" s="1023" t="str" cm="1">
        <f t="array" ref="AE159">IFERROR(_xlfn.IFS($R159="No", W159*$P159/1000,$R159="Yes", AB159*$P159/1000, $R159="", ""),"")</f>
        <v/>
      </c>
      <c r="AF159" s="957" t="str">
        <f>IFERROR($AC159
+IFERROR(HLOOKUP(Introduction!$H$29,'GWP Values'!$D$3:$G$46,MATCH("CH4",'GWP Values'!$C$3:$C$41,0),FALSE)*$AD159,0)
+IFERROR(HLOOKUP(Introduction!$H$29,'GWP Values'!$D$3:$G$46,MATCH("N2O",'GWP Values'!$C$3:$C$41,0),FALSE)*$AE159,0),"")</f>
        <v/>
      </c>
    </row>
    <row r="160" spans="1:32" ht="24" customHeight="1" x14ac:dyDescent="0.25">
      <c r="A160" s="441"/>
      <c r="B160" s="458" t="str">
        <f t="shared" si="4"/>
        <v/>
      </c>
      <c r="C160" s="650" t="str">
        <f>IFERROR(IF($O160="","",
IF(MATCH(O160,Tables!$CC$8:$CC$15,0)&gt;0, "MWh / "&amp;$O160&amp;" | Energy",
"MWh / "&amp;$O160&amp;" | "&amp; $M160)), "MWh / "&amp;$O160&amp;" | "&amp; $M160)</f>
        <v/>
      </c>
      <c r="D160" s="916" t="str">
        <f>IFERROR(VLOOKUP($M160,Tables!$BT$7:$BU$34,2,FALSE),"")</f>
        <v/>
      </c>
      <c r="E160" s="1010"/>
      <c r="F160" s="1011"/>
      <c r="G160" s="940" t="str">
        <f>IFERROR(VLOOKUP(H160,'Category Index'!$K$10:$L$258,2,FALSE),"")</f>
        <v/>
      </c>
      <c r="H160" s="1008"/>
      <c r="I160" s="3"/>
      <c r="J160" s="1006"/>
      <c r="K160" s="994" t="str">
        <f t="shared" si="5"/>
        <v/>
      </c>
      <c r="L160" s="1004"/>
      <c r="M160" s="974"/>
      <c r="N160" s="975"/>
      <c r="O160" s="976"/>
      <c r="P160" s="1027" t="str">
        <f>IFERROR(IF(N160="","",N160*(VLOOKUP(C160, 'Unit Conversion Table'!$E$3:$F$132, 2, FALSE))),"")</f>
        <v/>
      </c>
      <c r="Q160" s="3"/>
      <c r="R160" s="971" t="s">
        <v>826</v>
      </c>
      <c r="S160" s="996" t="str" cm="1">
        <f t="array" ref="S160">_xlfn.IFS(R160="No",(IFERROR(VLOOKUP($J160&amp;" | "&amp;$T160,'Emissions Factors'!$C$3:$N$1705,MATCH(S$12,'Emissions Factors'!$C$3:$N$3,0),FALSE),"")),R160="Yes", "Company Specific", R160="", "")</f>
        <v/>
      </c>
      <c r="T160" s="997" cm="1">
        <f t="array" ref="T160">_xlfn.IFS(R160="No",(VLOOKUP($B160, 'Emissions Factors'!$C$3:$O$717, 4,FALSE)),R160="Yes", "", R160="", "")</f>
        <v>0</v>
      </c>
      <c r="U160" s="947" t="str">
        <f>IFERROR(VLOOKUP($J160&amp;" | "&amp;$T160,'Emissions Factors'!$C$3:$N$3811,5,FALSE),"")</f>
        <v/>
      </c>
      <c r="V160" s="948" t="str">
        <f>IFERROR(VLOOKUP($J160&amp;" | "&amp;$T160,'Emissions Factors'!$C$3:$N$3811,6,FALSE),"")</f>
        <v/>
      </c>
      <c r="W160" s="949" t="str">
        <f>IFERROR(VLOOKUP($J160&amp;" | "&amp;$T160,'Emissions Factors'!$C$3:$N$3811,7,FALSE),"")</f>
        <v/>
      </c>
      <c r="X160" s="1000"/>
      <c r="Y160" s="1001"/>
      <c r="Z160" s="963"/>
      <c r="AA160" s="964"/>
      <c r="AB160" s="965"/>
      <c r="AC160" s="1022" t="str" cm="1">
        <f t="array" ref="AC160">IFERROR(_xlfn.IFS($R160="No", U160*$P160/1000,$R160="Yes", Z160*$P160/1000, $R160="", ""),"")</f>
        <v/>
      </c>
      <c r="AD160" s="1023" t="str" cm="1">
        <f t="array" ref="AD160">IFERROR(_xlfn.IFS($R160="No", V160*$P160/1000,$R160="Yes", AA160*$P160/1000, $R160="", ""),"")</f>
        <v/>
      </c>
      <c r="AE160" s="1023" t="str" cm="1">
        <f t="array" ref="AE160">IFERROR(_xlfn.IFS($R160="No", W160*$P160/1000,$R160="Yes", AB160*$P160/1000, $R160="", ""),"")</f>
        <v/>
      </c>
      <c r="AF160" s="957" t="str">
        <f>IFERROR($AC160
+IFERROR(HLOOKUP(Introduction!$H$29,'GWP Values'!$D$3:$G$46,MATCH("CH4",'GWP Values'!$C$3:$C$41,0),FALSE)*$AD160,0)
+IFERROR(HLOOKUP(Introduction!$H$29,'GWP Values'!$D$3:$G$46,MATCH("N2O",'GWP Values'!$C$3:$C$41,0),FALSE)*$AE160,0),"")</f>
        <v/>
      </c>
    </row>
    <row r="161" spans="1:32" ht="24" customHeight="1" x14ac:dyDescent="0.25">
      <c r="A161" s="441"/>
      <c r="B161" s="458" t="str">
        <f t="shared" si="4"/>
        <v/>
      </c>
      <c r="C161" s="650" t="str">
        <f>IFERROR(IF($O161="","",
IF(MATCH(O161,Tables!$CC$8:$CC$15,0)&gt;0, "MWh / "&amp;$O161&amp;" | Energy",
"MWh / "&amp;$O161&amp;" | "&amp; $M161)), "MWh / "&amp;$O161&amp;" | "&amp; $M161)</f>
        <v/>
      </c>
      <c r="D161" s="916" t="str">
        <f>IFERROR(VLOOKUP($M161,Tables!$BT$7:$BU$34,2,FALSE),"")</f>
        <v/>
      </c>
      <c r="E161" s="1010"/>
      <c r="F161" s="1011"/>
      <c r="G161" s="940" t="str">
        <f>IFERROR(VLOOKUP(H161,'Category Index'!$K$10:$L$258,2,FALSE),"")</f>
        <v/>
      </c>
      <c r="H161" s="1008"/>
      <c r="I161" s="3"/>
      <c r="J161" s="1006"/>
      <c r="K161" s="994" t="str">
        <f t="shared" si="5"/>
        <v/>
      </c>
      <c r="L161" s="1004"/>
      <c r="M161" s="974"/>
      <c r="N161" s="975"/>
      <c r="O161" s="976"/>
      <c r="P161" s="1027" t="str">
        <f>IFERROR(IF(N161="","",N161*(VLOOKUP(C161, 'Unit Conversion Table'!$E$3:$F$132, 2, FALSE))),"")</f>
        <v/>
      </c>
      <c r="Q161" s="3"/>
      <c r="R161" s="971" t="s">
        <v>826</v>
      </c>
      <c r="S161" s="996" t="str" cm="1">
        <f t="array" ref="S161">_xlfn.IFS(R161="No",(IFERROR(VLOOKUP($J161&amp;" | "&amp;$T161,'Emissions Factors'!$C$3:$N$1705,MATCH(S$12,'Emissions Factors'!$C$3:$N$3,0),FALSE),"")),R161="Yes", "Company Specific", R161="", "")</f>
        <v/>
      </c>
      <c r="T161" s="997" cm="1">
        <f t="array" ref="T161">_xlfn.IFS(R161="No",(VLOOKUP($B161, 'Emissions Factors'!$C$3:$O$717, 4,FALSE)),R161="Yes", "", R161="", "")</f>
        <v>0</v>
      </c>
      <c r="U161" s="947" t="str">
        <f>IFERROR(VLOOKUP($J161&amp;" | "&amp;$T161,'Emissions Factors'!$C$3:$N$3811,5,FALSE),"")</f>
        <v/>
      </c>
      <c r="V161" s="948" t="str">
        <f>IFERROR(VLOOKUP($J161&amp;" | "&amp;$T161,'Emissions Factors'!$C$3:$N$3811,6,FALSE),"")</f>
        <v/>
      </c>
      <c r="W161" s="949" t="str">
        <f>IFERROR(VLOOKUP($J161&amp;" | "&amp;$T161,'Emissions Factors'!$C$3:$N$3811,7,FALSE),"")</f>
        <v/>
      </c>
      <c r="X161" s="1000"/>
      <c r="Y161" s="1001"/>
      <c r="Z161" s="963"/>
      <c r="AA161" s="964"/>
      <c r="AB161" s="965"/>
      <c r="AC161" s="1022" t="str" cm="1">
        <f t="array" ref="AC161">IFERROR(_xlfn.IFS($R161="No", U161*$P161/1000,$R161="Yes", Z161*$P161/1000, $R161="", ""),"")</f>
        <v/>
      </c>
      <c r="AD161" s="1023" t="str" cm="1">
        <f t="array" ref="AD161">IFERROR(_xlfn.IFS($R161="No", V161*$P161/1000,$R161="Yes", AA161*$P161/1000, $R161="", ""),"")</f>
        <v/>
      </c>
      <c r="AE161" s="1023" t="str" cm="1">
        <f t="array" ref="AE161">IFERROR(_xlfn.IFS($R161="No", W161*$P161/1000,$R161="Yes", AB161*$P161/1000, $R161="", ""),"")</f>
        <v/>
      </c>
      <c r="AF161" s="957" t="str">
        <f>IFERROR($AC161
+IFERROR(HLOOKUP(Introduction!$H$29,'GWP Values'!$D$3:$G$46,MATCH("CH4",'GWP Values'!$C$3:$C$41,0),FALSE)*$AD161,0)
+IFERROR(HLOOKUP(Introduction!$H$29,'GWP Values'!$D$3:$G$46,MATCH("N2O",'GWP Values'!$C$3:$C$41,0),FALSE)*$AE161,0),"")</f>
        <v/>
      </c>
    </row>
    <row r="162" spans="1:32" ht="24" customHeight="1" x14ac:dyDescent="0.25">
      <c r="A162" s="441"/>
      <c r="B162" s="458" t="str">
        <f t="shared" si="4"/>
        <v/>
      </c>
      <c r="C162" s="650" t="str">
        <f>IFERROR(IF($O162="","",
IF(MATCH(O162,Tables!$CC$8:$CC$15,0)&gt;0, "MWh / "&amp;$O162&amp;" | Energy",
"MWh / "&amp;$O162&amp;" | "&amp; $M162)), "MWh / "&amp;$O162&amp;" | "&amp; $M162)</f>
        <v/>
      </c>
      <c r="D162" s="916" t="str">
        <f>IFERROR(VLOOKUP($M162,Tables!$BT$7:$BU$34,2,FALSE),"")</f>
        <v/>
      </c>
      <c r="E162" s="1010"/>
      <c r="F162" s="1011"/>
      <c r="G162" s="940" t="str">
        <f>IFERROR(VLOOKUP(H162,'Category Index'!$K$10:$L$258,2,FALSE),"")</f>
        <v/>
      </c>
      <c r="H162" s="1008"/>
      <c r="I162" s="3"/>
      <c r="J162" s="1006"/>
      <c r="K162" s="994" t="str">
        <f t="shared" si="5"/>
        <v/>
      </c>
      <c r="L162" s="1004"/>
      <c r="M162" s="974"/>
      <c r="N162" s="975"/>
      <c r="O162" s="976"/>
      <c r="P162" s="1027" t="str">
        <f>IFERROR(IF(N162="","",N162*(VLOOKUP(C162, 'Unit Conversion Table'!$E$3:$F$132, 2, FALSE))),"")</f>
        <v/>
      </c>
      <c r="Q162" s="3"/>
      <c r="R162" s="971" t="s">
        <v>826</v>
      </c>
      <c r="S162" s="996" t="str" cm="1">
        <f t="array" ref="S162">_xlfn.IFS(R162="No",(IFERROR(VLOOKUP($J162&amp;" | "&amp;$T162,'Emissions Factors'!$C$3:$N$1705,MATCH(S$12,'Emissions Factors'!$C$3:$N$3,0),FALSE),"")),R162="Yes", "Company Specific", R162="", "")</f>
        <v/>
      </c>
      <c r="T162" s="997" cm="1">
        <f t="array" ref="T162">_xlfn.IFS(R162="No",(VLOOKUP($B162, 'Emissions Factors'!$C$3:$O$717, 4,FALSE)),R162="Yes", "", R162="", "")</f>
        <v>0</v>
      </c>
      <c r="U162" s="947" t="str">
        <f>IFERROR(VLOOKUP($J162&amp;" | "&amp;$T162,'Emissions Factors'!$C$3:$N$3811,5,FALSE),"")</f>
        <v/>
      </c>
      <c r="V162" s="948" t="str">
        <f>IFERROR(VLOOKUP($J162&amp;" | "&amp;$T162,'Emissions Factors'!$C$3:$N$3811,6,FALSE),"")</f>
        <v/>
      </c>
      <c r="W162" s="949" t="str">
        <f>IFERROR(VLOOKUP($J162&amp;" | "&amp;$T162,'Emissions Factors'!$C$3:$N$3811,7,FALSE),"")</f>
        <v/>
      </c>
      <c r="X162" s="1000"/>
      <c r="Y162" s="1001"/>
      <c r="Z162" s="963"/>
      <c r="AA162" s="964"/>
      <c r="AB162" s="965"/>
      <c r="AC162" s="1022" t="str" cm="1">
        <f t="array" ref="AC162">IFERROR(_xlfn.IFS($R162="No", U162*$P162/1000,$R162="Yes", Z162*$P162/1000, $R162="", ""),"")</f>
        <v/>
      </c>
      <c r="AD162" s="1023" t="str" cm="1">
        <f t="array" ref="AD162">IFERROR(_xlfn.IFS($R162="No", V162*$P162/1000,$R162="Yes", AA162*$P162/1000, $R162="", ""),"")</f>
        <v/>
      </c>
      <c r="AE162" s="1023" t="str" cm="1">
        <f t="array" ref="AE162">IFERROR(_xlfn.IFS($R162="No", W162*$P162/1000,$R162="Yes", AB162*$P162/1000, $R162="", ""),"")</f>
        <v/>
      </c>
      <c r="AF162" s="957" t="str">
        <f>IFERROR($AC162
+IFERROR(HLOOKUP(Introduction!$H$29,'GWP Values'!$D$3:$G$46,MATCH("CH4",'GWP Values'!$C$3:$C$41,0),FALSE)*$AD162,0)
+IFERROR(HLOOKUP(Introduction!$H$29,'GWP Values'!$D$3:$G$46,MATCH("N2O",'GWP Values'!$C$3:$C$41,0),FALSE)*$AE162,0),"")</f>
        <v/>
      </c>
    </row>
    <row r="163" spans="1:32" ht="24" customHeight="1" x14ac:dyDescent="0.25">
      <c r="A163" s="441"/>
      <c r="B163" s="458" t="str">
        <f t="shared" si="4"/>
        <v/>
      </c>
      <c r="C163" s="650" t="str">
        <f>IFERROR(IF($O163="","",
IF(MATCH(O163,Tables!$CC$8:$CC$15,0)&gt;0, "MWh / "&amp;$O163&amp;" | Energy",
"MWh / "&amp;$O163&amp;" | "&amp; $M163)), "MWh / "&amp;$O163&amp;" | "&amp; $M163)</f>
        <v/>
      </c>
      <c r="D163" s="916" t="str">
        <f>IFERROR(VLOOKUP($M163,Tables!$BT$7:$BU$34,2,FALSE),"")</f>
        <v/>
      </c>
      <c r="E163" s="1010"/>
      <c r="F163" s="1011"/>
      <c r="G163" s="940" t="str">
        <f>IFERROR(VLOOKUP(H163,'Category Index'!$K$10:$L$258,2,FALSE),"")</f>
        <v/>
      </c>
      <c r="H163" s="1008"/>
      <c r="I163" s="3"/>
      <c r="J163" s="1006"/>
      <c r="K163" s="994" t="str">
        <f t="shared" si="5"/>
        <v/>
      </c>
      <c r="L163" s="1004"/>
      <c r="M163" s="974"/>
      <c r="N163" s="975"/>
      <c r="O163" s="976"/>
      <c r="P163" s="1027" t="str">
        <f>IFERROR(IF(N163="","",N163*(VLOOKUP(C163, 'Unit Conversion Table'!$E$3:$F$132, 2, FALSE))),"")</f>
        <v/>
      </c>
      <c r="Q163" s="3"/>
      <c r="R163" s="971" t="s">
        <v>826</v>
      </c>
      <c r="S163" s="996" t="str" cm="1">
        <f t="array" ref="S163">_xlfn.IFS(R163="No",(IFERROR(VLOOKUP($J163&amp;" | "&amp;$T163,'Emissions Factors'!$C$3:$N$1705,MATCH(S$12,'Emissions Factors'!$C$3:$N$3,0),FALSE),"")),R163="Yes", "Company Specific", R163="", "")</f>
        <v/>
      </c>
      <c r="T163" s="997" cm="1">
        <f t="array" ref="T163">_xlfn.IFS(R163="No",(VLOOKUP($B163, 'Emissions Factors'!$C$3:$O$717, 4,FALSE)),R163="Yes", "", R163="", "")</f>
        <v>0</v>
      </c>
      <c r="U163" s="947" t="str">
        <f>IFERROR(VLOOKUP($J163&amp;" | "&amp;$T163,'Emissions Factors'!$C$3:$N$3811,5,FALSE),"")</f>
        <v/>
      </c>
      <c r="V163" s="948" t="str">
        <f>IFERROR(VLOOKUP($J163&amp;" | "&amp;$T163,'Emissions Factors'!$C$3:$N$3811,6,FALSE),"")</f>
        <v/>
      </c>
      <c r="W163" s="949" t="str">
        <f>IFERROR(VLOOKUP($J163&amp;" | "&amp;$T163,'Emissions Factors'!$C$3:$N$3811,7,FALSE),"")</f>
        <v/>
      </c>
      <c r="X163" s="1000"/>
      <c r="Y163" s="1001"/>
      <c r="Z163" s="963"/>
      <c r="AA163" s="964"/>
      <c r="AB163" s="965"/>
      <c r="AC163" s="1022" t="str" cm="1">
        <f t="array" ref="AC163">IFERROR(_xlfn.IFS($R163="No", U163*$P163/1000,$R163="Yes", Z163*$P163/1000, $R163="", ""),"")</f>
        <v/>
      </c>
      <c r="AD163" s="1023" t="str" cm="1">
        <f t="array" ref="AD163">IFERROR(_xlfn.IFS($R163="No", V163*$P163/1000,$R163="Yes", AA163*$P163/1000, $R163="", ""),"")</f>
        <v/>
      </c>
      <c r="AE163" s="1023" t="str" cm="1">
        <f t="array" ref="AE163">IFERROR(_xlfn.IFS($R163="No", W163*$P163/1000,$R163="Yes", AB163*$P163/1000, $R163="", ""),"")</f>
        <v/>
      </c>
      <c r="AF163" s="957" t="str">
        <f>IFERROR($AC163
+IFERROR(HLOOKUP(Introduction!$H$29,'GWP Values'!$D$3:$G$46,MATCH("CH4",'GWP Values'!$C$3:$C$41,0),FALSE)*$AD163,0)
+IFERROR(HLOOKUP(Introduction!$H$29,'GWP Values'!$D$3:$G$46,MATCH("N2O",'GWP Values'!$C$3:$C$41,0),FALSE)*$AE163,0),"")</f>
        <v/>
      </c>
    </row>
    <row r="164" spans="1:32" ht="24" customHeight="1" x14ac:dyDescent="0.25">
      <c r="A164" s="441"/>
      <c r="B164" s="458" t="str">
        <f t="shared" si="4"/>
        <v/>
      </c>
      <c r="C164" s="650" t="str">
        <f>IFERROR(IF($O164="","",
IF(MATCH(O164,Tables!$CC$8:$CC$15,0)&gt;0, "MWh / "&amp;$O164&amp;" | Energy",
"MWh / "&amp;$O164&amp;" | "&amp; $M164)), "MWh / "&amp;$O164&amp;" | "&amp; $M164)</f>
        <v/>
      </c>
      <c r="D164" s="916" t="str">
        <f>IFERROR(VLOOKUP($M164,Tables!$BT$7:$BU$34,2,FALSE),"")</f>
        <v/>
      </c>
      <c r="E164" s="1010"/>
      <c r="F164" s="1011"/>
      <c r="G164" s="940" t="str">
        <f>IFERROR(VLOOKUP(H164,'Category Index'!$K$10:$L$258,2,FALSE),"")</f>
        <v/>
      </c>
      <c r="H164" s="1008"/>
      <c r="I164" s="3"/>
      <c r="J164" s="1006"/>
      <c r="K164" s="994" t="str">
        <f t="shared" si="5"/>
        <v/>
      </c>
      <c r="L164" s="1004"/>
      <c r="M164" s="974"/>
      <c r="N164" s="975"/>
      <c r="O164" s="976"/>
      <c r="P164" s="1027" t="str">
        <f>IFERROR(IF(N164="","",N164*(VLOOKUP(C164, 'Unit Conversion Table'!$E$3:$F$132, 2, FALSE))),"")</f>
        <v/>
      </c>
      <c r="Q164" s="3"/>
      <c r="R164" s="971" t="s">
        <v>826</v>
      </c>
      <c r="S164" s="996" t="str" cm="1">
        <f t="array" ref="S164">_xlfn.IFS(R164="No",(IFERROR(VLOOKUP($J164&amp;" | "&amp;$T164,'Emissions Factors'!$C$3:$N$1705,MATCH(S$12,'Emissions Factors'!$C$3:$N$3,0),FALSE),"")),R164="Yes", "Company Specific", R164="", "")</f>
        <v/>
      </c>
      <c r="T164" s="997" cm="1">
        <f t="array" ref="T164">_xlfn.IFS(R164="No",(VLOOKUP($B164, 'Emissions Factors'!$C$3:$O$717, 4,FALSE)),R164="Yes", "", R164="", "")</f>
        <v>0</v>
      </c>
      <c r="U164" s="947" t="str">
        <f>IFERROR(VLOOKUP($J164&amp;" | "&amp;$T164,'Emissions Factors'!$C$3:$N$3811,5,FALSE),"")</f>
        <v/>
      </c>
      <c r="V164" s="948" t="str">
        <f>IFERROR(VLOOKUP($J164&amp;" | "&amp;$T164,'Emissions Factors'!$C$3:$N$3811,6,FALSE),"")</f>
        <v/>
      </c>
      <c r="W164" s="949" t="str">
        <f>IFERROR(VLOOKUP($J164&amp;" | "&amp;$T164,'Emissions Factors'!$C$3:$N$3811,7,FALSE),"")</f>
        <v/>
      </c>
      <c r="X164" s="1000"/>
      <c r="Y164" s="1001"/>
      <c r="Z164" s="963"/>
      <c r="AA164" s="964"/>
      <c r="AB164" s="965"/>
      <c r="AC164" s="1022" t="str" cm="1">
        <f t="array" ref="AC164">IFERROR(_xlfn.IFS($R164="No", U164*$P164/1000,$R164="Yes", Z164*$P164/1000, $R164="", ""),"")</f>
        <v/>
      </c>
      <c r="AD164" s="1023" t="str" cm="1">
        <f t="array" ref="AD164">IFERROR(_xlfn.IFS($R164="No", V164*$P164/1000,$R164="Yes", AA164*$P164/1000, $R164="", ""),"")</f>
        <v/>
      </c>
      <c r="AE164" s="1023" t="str" cm="1">
        <f t="array" ref="AE164">IFERROR(_xlfn.IFS($R164="No", W164*$P164/1000,$R164="Yes", AB164*$P164/1000, $R164="", ""),"")</f>
        <v/>
      </c>
      <c r="AF164" s="957" t="str">
        <f>IFERROR($AC164
+IFERROR(HLOOKUP(Introduction!$H$29,'GWP Values'!$D$3:$G$46,MATCH("CH4",'GWP Values'!$C$3:$C$41,0),FALSE)*$AD164,0)
+IFERROR(HLOOKUP(Introduction!$H$29,'GWP Values'!$D$3:$G$46,MATCH("N2O",'GWP Values'!$C$3:$C$41,0),FALSE)*$AE164,0),"")</f>
        <v/>
      </c>
    </row>
    <row r="165" spans="1:32" ht="24" customHeight="1" x14ac:dyDescent="0.25">
      <c r="A165" s="441"/>
      <c r="B165" s="458" t="str">
        <f t="shared" si="4"/>
        <v/>
      </c>
      <c r="C165" s="650" t="str">
        <f>IFERROR(IF($O165="","",
IF(MATCH(O165,Tables!$CC$8:$CC$15,0)&gt;0, "MWh / "&amp;$O165&amp;" | Energy",
"MWh / "&amp;$O165&amp;" | "&amp; $M165)), "MWh / "&amp;$O165&amp;" | "&amp; $M165)</f>
        <v/>
      </c>
      <c r="D165" s="916" t="str">
        <f>IFERROR(VLOOKUP($M165,Tables!$BT$7:$BU$34,2,FALSE),"")</f>
        <v/>
      </c>
      <c r="E165" s="1010"/>
      <c r="F165" s="1011"/>
      <c r="G165" s="940" t="str">
        <f>IFERROR(VLOOKUP(H165,'Category Index'!$K$10:$L$258,2,FALSE),"")</f>
        <v/>
      </c>
      <c r="H165" s="1008"/>
      <c r="I165" s="3"/>
      <c r="J165" s="1006"/>
      <c r="K165" s="994" t="str">
        <f t="shared" si="5"/>
        <v/>
      </c>
      <c r="L165" s="1004"/>
      <c r="M165" s="974"/>
      <c r="N165" s="975"/>
      <c r="O165" s="976"/>
      <c r="P165" s="1027" t="str">
        <f>IFERROR(IF(N165="","",N165*(VLOOKUP(C165, 'Unit Conversion Table'!$E$3:$F$132, 2, FALSE))),"")</f>
        <v/>
      </c>
      <c r="Q165" s="3"/>
      <c r="R165" s="971" t="s">
        <v>826</v>
      </c>
      <c r="S165" s="996" t="str" cm="1">
        <f t="array" ref="S165">_xlfn.IFS(R165="No",(IFERROR(VLOOKUP($J165&amp;" | "&amp;$T165,'Emissions Factors'!$C$3:$N$1705,MATCH(S$12,'Emissions Factors'!$C$3:$N$3,0),FALSE),"")),R165="Yes", "Company Specific", R165="", "")</f>
        <v/>
      </c>
      <c r="T165" s="997" cm="1">
        <f t="array" ref="T165">_xlfn.IFS(R165="No",(VLOOKUP($B165, 'Emissions Factors'!$C$3:$O$717, 4,FALSE)),R165="Yes", "", R165="", "")</f>
        <v>0</v>
      </c>
      <c r="U165" s="947" t="str">
        <f>IFERROR(VLOOKUP($J165&amp;" | "&amp;$T165,'Emissions Factors'!$C$3:$N$3811,5,FALSE),"")</f>
        <v/>
      </c>
      <c r="V165" s="948" t="str">
        <f>IFERROR(VLOOKUP($J165&amp;" | "&amp;$T165,'Emissions Factors'!$C$3:$N$3811,6,FALSE),"")</f>
        <v/>
      </c>
      <c r="W165" s="949" t="str">
        <f>IFERROR(VLOOKUP($J165&amp;" | "&amp;$T165,'Emissions Factors'!$C$3:$N$3811,7,FALSE),"")</f>
        <v/>
      </c>
      <c r="X165" s="1000"/>
      <c r="Y165" s="1001"/>
      <c r="Z165" s="963"/>
      <c r="AA165" s="964"/>
      <c r="AB165" s="965"/>
      <c r="AC165" s="1022" t="str" cm="1">
        <f t="array" ref="AC165">IFERROR(_xlfn.IFS($R165="No", U165*$P165/1000,$R165="Yes", Z165*$P165/1000, $R165="", ""),"")</f>
        <v/>
      </c>
      <c r="AD165" s="1023" t="str" cm="1">
        <f t="array" ref="AD165">IFERROR(_xlfn.IFS($R165="No", V165*$P165/1000,$R165="Yes", AA165*$P165/1000, $R165="", ""),"")</f>
        <v/>
      </c>
      <c r="AE165" s="1023" t="str" cm="1">
        <f t="array" ref="AE165">IFERROR(_xlfn.IFS($R165="No", W165*$P165/1000,$R165="Yes", AB165*$P165/1000, $R165="", ""),"")</f>
        <v/>
      </c>
      <c r="AF165" s="957" t="str">
        <f>IFERROR($AC165
+IFERROR(HLOOKUP(Introduction!$H$29,'GWP Values'!$D$3:$G$46,MATCH("CH4",'GWP Values'!$C$3:$C$41,0),FALSE)*$AD165,0)
+IFERROR(HLOOKUP(Introduction!$H$29,'GWP Values'!$D$3:$G$46,MATCH("N2O",'GWP Values'!$C$3:$C$41,0),FALSE)*$AE165,0),"")</f>
        <v/>
      </c>
    </row>
    <row r="166" spans="1:32" ht="24" customHeight="1" x14ac:dyDescent="0.25">
      <c r="A166" s="441"/>
      <c r="B166" s="458" t="str">
        <f t="shared" si="4"/>
        <v/>
      </c>
      <c r="C166" s="650" t="str">
        <f>IFERROR(IF($O166="","",
IF(MATCH(O166,Tables!$CC$8:$CC$15,0)&gt;0, "MWh / "&amp;$O166&amp;" | Energy",
"MWh / "&amp;$O166&amp;" | "&amp; $M166)), "MWh / "&amp;$O166&amp;" | "&amp; $M166)</f>
        <v/>
      </c>
      <c r="D166" s="916" t="str">
        <f>IFERROR(VLOOKUP($M166,Tables!$BT$7:$BU$34,2,FALSE),"")</f>
        <v/>
      </c>
      <c r="E166" s="1010"/>
      <c r="F166" s="1011"/>
      <c r="G166" s="940" t="str">
        <f>IFERROR(VLOOKUP(H166,'Category Index'!$K$10:$L$258,2,FALSE),"")</f>
        <v/>
      </c>
      <c r="H166" s="1008"/>
      <c r="I166" s="3"/>
      <c r="J166" s="1006"/>
      <c r="K166" s="994" t="str">
        <f t="shared" si="5"/>
        <v/>
      </c>
      <c r="L166" s="1004"/>
      <c r="M166" s="974"/>
      <c r="N166" s="975"/>
      <c r="O166" s="976"/>
      <c r="P166" s="1027" t="str">
        <f>IFERROR(IF(N166="","",N166*(VLOOKUP(C166, 'Unit Conversion Table'!$E$3:$F$132, 2, FALSE))),"")</f>
        <v/>
      </c>
      <c r="Q166" s="3"/>
      <c r="R166" s="971" t="s">
        <v>826</v>
      </c>
      <c r="S166" s="996" t="str" cm="1">
        <f t="array" ref="S166">_xlfn.IFS(R166="No",(IFERROR(VLOOKUP($J166&amp;" | "&amp;$T166,'Emissions Factors'!$C$3:$N$1705,MATCH(S$12,'Emissions Factors'!$C$3:$N$3,0),FALSE),"")),R166="Yes", "Company Specific", R166="", "")</f>
        <v/>
      </c>
      <c r="T166" s="997" cm="1">
        <f t="array" ref="T166">_xlfn.IFS(R166="No",(VLOOKUP($B166, 'Emissions Factors'!$C$3:$O$717, 4,FALSE)),R166="Yes", "", R166="", "")</f>
        <v>0</v>
      </c>
      <c r="U166" s="947" t="str">
        <f>IFERROR(VLOOKUP($J166&amp;" | "&amp;$T166,'Emissions Factors'!$C$3:$N$3811,5,FALSE),"")</f>
        <v/>
      </c>
      <c r="V166" s="948" t="str">
        <f>IFERROR(VLOOKUP($J166&amp;" | "&amp;$T166,'Emissions Factors'!$C$3:$N$3811,6,FALSE),"")</f>
        <v/>
      </c>
      <c r="W166" s="949" t="str">
        <f>IFERROR(VLOOKUP($J166&amp;" | "&amp;$T166,'Emissions Factors'!$C$3:$N$3811,7,FALSE),"")</f>
        <v/>
      </c>
      <c r="X166" s="1000"/>
      <c r="Y166" s="1001"/>
      <c r="Z166" s="963"/>
      <c r="AA166" s="964"/>
      <c r="AB166" s="965"/>
      <c r="AC166" s="1022" t="str" cm="1">
        <f t="array" ref="AC166">IFERROR(_xlfn.IFS($R166="No", U166*$P166/1000,$R166="Yes", Z166*$P166/1000, $R166="", ""),"")</f>
        <v/>
      </c>
      <c r="AD166" s="1023" t="str" cm="1">
        <f t="array" ref="AD166">IFERROR(_xlfn.IFS($R166="No", V166*$P166/1000,$R166="Yes", AA166*$P166/1000, $R166="", ""),"")</f>
        <v/>
      </c>
      <c r="AE166" s="1023" t="str" cm="1">
        <f t="array" ref="AE166">IFERROR(_xlfn.IFS($R166="No", W166*$P166/1000,$R166="Yes", AB166*$P166/1000, $R166="", ""),"")</f>
        <v/>
      </c>
      <c r="AF166" s="957" t="str">
        <f>IFERROR($AC166
+IFERROR(HLOOKUP(Introduction!$H$29,'GWP Values'!$D$3:$G$46,MATCH("CH4",'GWP Values'!$C$3:$C$41,0),FALSE)*$AD166,0)
+IFERROR(HLOOKUP(Introduction!$H$29,'GWP Values'!$D$3:$G$46,MATCH("N2O",'GWP Values'!$C$3:$C$41,0),FALSE)*$AE166,0),"")</f>
        <v/>
      </c>
    </row>
    <row r="167" spans="1:32" ht="24" customHeight="1" x14ac:dyDescent="0.25">
      <c r="A167" s="441"/>
      <c r="B167" s="458" t="str">
        <f t="shared" si="4"/>
        <v/>
      </c>
      <c r="C167" s="650" t="str">
        <f>IFERROR(IF($O167="","",
IF(MATCH(O167,Tables!$CC$8:$CC$15,0)&gt;0, "MWh / "&amp;$O167&amp;" | Energy",
"MWh / "&amp;$O167&amp;" | "&amp; $M167)), "MWh / "&amp;$O167&amp;" | "&amp; $M167)</f>
        <v/>
      </c>
      <c r="D167" s="916" t="str">
        <f>IFERROR(VLOOKUP($M167,Tables!$BT$7:$BU$34,2,FALSE),"")</f>
        <v/>
      </c>
      <c r="E167" s="1010"/>
      <c r="F167" s="1011"/>
      <c r="G167" s="940" t="str">
        <f>IFERROR(VLOOKUP(H167,'Category Index'!$K$10:$L$258,2,FALSE),"")</f>
        <v/>
      </c>
      <c r="H167" s="1008"/>
      <c r="I167" s="3"/>
      <c r="J167" s="1006"/>
      <c r="K167" s="994" t="str">
        <f t="shared" si="5"/>
        <v/>
      </c>
      <c r="L167" s="1004"/>
      <c r="M167" s="974"/>
      <c r="N167" s="975"/>
      <c r="O167" s="976"/>
      <c r="P167" s="1027" t="str">
        <f>IFERROR(IF(N167="","",N167*(VLOOKUP(C167, 'Unit Conversion Table'!$E$3:$F$132, 2, FALSE))),"")</f>
        <v/>
      </c>
      <c r="Q167" s="3"/>
      <c r="R167" s="971" t="s">
        <v>826</v>
      </c>
      <c r="S167" s="996" t="str" cm="1">
        <f t="array" ref="S167">_xlfn.IFS(R167="No",(IFERROR(VLOOKUP($J167&amp;" | "&amp;$T167,'Emissions Factors'!$C$3:$N$1705,MATCH(S$12,'Emissions Factors'!$C$3:$N$3,0),FALSE),"")),R167="Yes", "Company Specific", R167="", "")</f>
        <v/>
      </c>
      <c r="T167" s="997" cm="1">
        <f t="array" ref="T167">_xlfn.IFS(R167="No",(VLOOKUP($B167, 'Emissions Factors'!$C$3:$O$717, 4,FALSE)),R167="Yes", "", R167="", "")</f>
        <v>0</v>
      </c>
      <c r="U167" s="947" t="str">
        <f>IFERROR(VLOOKUP($J167&amp;" | "&amp;$T167,'Emissions Factors'!$C$3:$N$3811,5,FALSE),"")</f>
        <v/>
      </c>
      <c r="V167" s="948" t="str">
        <f>IFERROR(VLOOKUP($J167&amp;" | "&amp;$T167,'Emissions Factors'!$C$3:$N$3811,6,FALSE),"")</f>
        <v/>
      </c>
      <c r="W167" s="949" t="str">
        <f>IFERROR(VLOOKUP($J167&amp;" | "&amp;$T167,'Emissions Factors'!$C$3:$N$3811,7,FALSE),"")</f>
        <v/>
      </c>
      <c r="X167" s="1000"/>
      <c r="Y167" s="1001"/>
      <c r="Z167" s="963"/>
      <c r="AA167" s="964"/>
      <c r="AB167" s="965"/>
      <c r="AC167" s="1022" t="str" cm="1">
        <f t="array" ref="AC167">IFERROR(_xlfn.IFS($R167="No", U167*$P167/1000,$R167="Yes", Z167*$P167/1000, $R167="", ""),"")</f>
        <v/>
      </c>
      <c r="AD167" s="1023" t="str" cm="1">
        <f t="array" ref="AD167">IFERROR(_xlfn.IFS($R167="No", V167*$P167/1000,$R167="Yes", AA167*$P167/1000, $R167="", ""),"")</f>
        <v/>
      </c>
      <c r="AE167" s="1023" t="str" cm="1">
        <f t="array" ref="AE167">IFERROR(_xlfn.IFS($R167="No", W167*$P167/1000,$R167="Yes", AB167*$P167/1000, $R167="", ""),"")</f>
        <v/>
      </c>
      <c r="AF167" s="957" t="str">
        <f>IFERROR($AC167
+IFERROR(HLOOKUP(Introduction!$H$29,'GWP Values'!$D$3:$G$46,MATCH("CH4",'GWP Values'!$C$3:$C$41,0),FALSE)*$AD167,0)
+IFERROR(HLOOKUP(Introduction!$H$29,'GWP Values'!$D$3:$G$46,MATCH("N2O",'GWP Values'!$C$3:$C$41,0),FALSE)*$AE167,0),"")</f>
        <v/>
      </c>
    </row>
    <row r="168" spans="1:32" ht="24" customHeight="1" x14ac:dyDescent="0.25">
      <c r="A168" s="441"/>
      <c r="B168" s="458" t="str">
        <f t="shared" si="4"/>
        <v/>
      </c>
      <c r="C168" s="650" t="str">
        <f>IFERROR(IF($O168="","",
IF(MATCH(O168,Tables!$CC$8:$CC$15,0)&gt;0, "MWh / "&amp;$O168&amp;" | Energy",
"MWh / "&amp;$O168&amp;" | "&amp; $M168)), "MWh / "&amp;$O168&amp;" | "&amp; $M168)</f>
        <v/>
      </c>
      <c r="D168" s="916" t="str">
        <f>IFERROR(VLOOKUP($M168,Tables!$BT$7:$BU$34,2,FALSE),"")</f>
        <v/>
      </c>
      <c r="E168" s="1010"/>
      <c r="F168" s="1011"/>
      <c r="G168" s="940" t="str">
        <f>IFERROR(VLOOKUP(H168,'Category Index'!$K$10:$L$258,2,FALSE),"")</f>
        <v/>
      </c>
      <c r="H168" s="1008"/>
      <c r="I168" s="3"/>
      <c r="J168" s="1006"/>
      <c r="K168" s="994" t="str">
        <f t="shared" si="5"/>
        <v/>
      </c>
      <c r="L168" s="1004"/>
      <c r="M168" s="974"/>
      <c r="N168" s="975"/>
      <c r="O168" s="976"/>
      <c r="P168" s="1027" t="str">
        <f>IFERROR(IF(N168="","",N168*(VLOOKUP(C168, 'Unit Conversion Table'!$E$3:$F$132, 2, FALSE))),"")</f>
        <v/>
      </c>
      <c r="Q168" s="3"/>
      <c r="R168" s="971" t="s">
        <v>826</v>
      </c>
      <c r="S168" s="996" t="str" cm="1">
        <f t="array" ref="S168">_xlfn.IFS(R168="No",(IFERROR(VLOOKUP($J168&amp;" | "&amp;$T168,'Emissions Factors'!$C$3:$N$1705,MATCH(S$12,'Emissions Factors'!$C$3:$N$3,0),FALSE),"")),R168="Yes", "Company Specific", R168="", "")</f>
        <v/>
      </c>
      <c r="T168" s="997" cm="1">
        <f t="array" ref="T168">_xlfn.IFS(R168="No",(VLOOKUP($B168, 'Emissions Factors'!$C$3:$O$717, 4,FALSE)),R168="Yes", "", R168="", "")</f>
        <v>0</v>
      </c>
      <c r="U168" s="947" t="str">
        <f>IFERROR(VLOOKUP($J168&amp;" | "&amp;$T168,'Emissions Factors'!$C$3:$N$3811,5,FALSE),"")</f>
        <v/>
      </c>
      <c r="V168" s="948" t="str">
        <f>IFERROR(VLOOKUP($J168&amp;" | "&amp;$T168,'Emissions Factors'!$C$3:$N$3811,6,FALSE),"")</f>
        <v/>
      </c>
      <c r="W168" s="949" t="str">
        <f>IFERROR(VLOOKUP($J168&amp;" | "&amp;$T168,'Emissions Factors'!$C$3:$N$3811,7,FALSE),"")</f>
        <v/>
      </c>
      <c r="X168" s="1000"/>
      <c r="Y168" s="1001"/>
      <c r="Z168" s="963"/>
      <c r="AA168" s="964"/>
      <c r="AB168" s="965"/>
      <c r="AC168" s="1022" t="str" cm="1">
        <f t="array" ref="AC168">IFERROR(_xlfn.IFS($R168="No", U168*$P168/1000,$R168="Yes", Z168*$P168/1000, $R168="", ""),"")</f>
        <v/>
      </c>
      <c r="AD168" s="1023" t="str" cm="1">
        <f t="array" ref="AD168">IFERROR(_xlfn.IFS($R168="No", V168*$P168/1000,$R168="Yes", AA168*$P168/1000, $R168="", ""),"")</f>
        <v/>
      </c>
      <c r="AE168" s="1023" t="str" cm="1">
        <f t="array" ref="AE168">IFERROR(_xlfn.IFS($R168="No", W168*$P168/1000,$R168="Yes", AB168*$P168/1000, $R168="", ""),"")</f>
        <v/>
      </c>
      <c r="AF168" s="957" t="str">
        <f>IFERROR($AC168
+IFERROR(HLOOKUP(Introduction!$H$29,'GWP Values'!$D$3:$G$46,MATCH("CH4",'GWP Values'!$C$3:$C$41,0),FALSE)*$AD168,0)
+IFERROR(HLOOKUP(Introduction!$H$29,'GWP Values'!$D$3:$G$46,MATCH("N2O",'GWP Values'!$C$3:$C$41,0),FALSE)*$AE168,0),"")</f>
        <v/>
      </c>
    </row>
    <row r="169" spans="1:32" ht="24" customHeight="1" x14ac:dyDescent="0.25">
      <c r="A169" s="441"/>
      <c r="B169" s="458" t="str">
        <f t="shared" si="4"/>
        <v/>
      </c>
      <c r="C169" s="650" t="str">
        <f>IFERROR(IF($O169="","",
IF(MATCH(O169,Tables!$CC$8:$CC$15,0)&gt;0, "MWh / "&amp;$O169&amp;" | Energy",
"MWh / "&amp;$O169&amp;" | "&amp; $M169)), "MWh / "&amp;$O169&amp;" | "&amp; $M169)</f>
        <v/>
      </c>
      <c r="D169" s="916" t="str">
        <f>IFERROR(VLOOKUP($M169,Tables!$BT$7:$BU$34,2,FALSE),"")</f>
        <v/>
      </c>
      <c r="E169" s="1010"/>
      <c r="F169" s="1011"/>
      <c r="G169" s="940" t="str">
        <f>IFERROR(VLOOKUP(H169,'Category Index'!$K$10:$L$258,2,FALSE),"")</f>
        <v/>
      </c>
      <c r="H169" s="1008"/>
      <c r="I169" s="3"/>
      <c r="J169" s="1006"/>
      <c r="K169" s="994" t="str">
        <f t="shared" si="5"/>
        <v/>
      </c>
      <c r="L169" s="1004"/>
      <c r="M169" s="974"/>
      <c r="N169" s="975"/>
      <c r="O169" s="976"/>
      <c r="P169" s="1027" t="str">
        <f>IFERROR(IF(N169="","",N169*(VLOOKUP(C169, 'Unit Conversion Table'!$E$3:$F$132, 2, FALSE))),"")</f>
        <v/>
      </c>
      <c r="Q169" s="3"/>
      <c r="R169" s="971" t="s">
        <v>826</v>
      </c>
      <c r="S169" s="996" t="str" cm="1">
        <f t="array" ref="S169">_xlfn.IFS(R169="No",(IFERROR(VLOOKUP($J169&amp;" | "&amp;$T169,'Emissions Factors'!$C$3:$N$1705,MATCH(S$12,'Emissions Factors'!$C$3:$N$3,0),FALSE),"")),R169="Yes", "Company Specific", R169="", "")</f>
        <v/>
      </c>
      <c r="T169" s="997" cm="1">
        <f t="array" ref="T169">_xlfn.IFS(R169="No",(VLOOKUP($B169, 'Emissions Factors'!$C$3:$O$717, 4,FALSE)),R169="Yes", "", R169="", "")</f>
        <v>0</v>
      </c>
      <c r="U169" s="947" t="str">
        <f>IFERROR(VLOOKUP($J169&amp;" | "&amp;$T169,'Emissions Factors'!$C$3:$N$3811,5,FALSE),"")</f>
        <v/>
      </c>
      <c r="V169" s="948" t="str">
        <f>IFERROR(VLOOKUP($J169&amp;" | "&amp;$T169,'Emissions Factors'!$C$3:$N$3811,6,FALSE),"")</f>
        <v/>
      </c>
      <c r="W169" s="949" t="str">
        <f>IFERROR(VLOOKUP($J169&amp;" | "&amp;$T169,'Emissions Factors'!$C$3:$N$3811,7,FALSE),"")</f>
        <v/>
      </c>
      <c r="X169" s="1000"/>
      <c r="Y169" s="1001"/>
      <c r="Z169" s="963"/>
      <c r="AA169" s="964"/>
      <c r="AB169" s="965"/>
      <c r="AC169" s="1022" t="str" cm="1">
        <f t="array" ref="AC169">IFERROR(_xlfn.IFS($R169="No", U169*$P169/1000,$R169="Yes", Z169*$P169/1000, $R169="", ""),"")</f>
        <v/>
      </c>
      <c r="AD169" s="1023" t="str" cm="1">
        <f t="array" ref="AD169">IFERROR(_xlfn.IFS($R169="No", V169*$P169/1000,$R169="Yes", AA169*$P169/1000, $R169="", ""),"")</f>
        <v/>
      </c>
      <c r="AE169" s="1023" t="str" cm="1">
        <f t="array" ref="AE169">IFERROR(_xlfn.IFS($R169="No", W169*$P169/1000,$R169="Yes", AB169*$P169/1000, $R169="", ""),"")</f>
        <v/>
      </c>
      <c r="AF169" s="957" t="str">
        <f>IFERROR($AC169
+IFERROR(HLOOKUP(Introduction!$H$29,'GWP Values'!$D$3:$G$46,MATCH("CH4",'GWP Values'!$C$3:$C$41,0),FALSE)*$AD169,0)
+IFERROR(HLOOKUP(Introduction!$H$29,'GWP Values'!$D$3:$G$46,MATCH("N2O",'GWP Values'!$C$3:$C$41,0),FALSE)*$AE169,0),"")</f>
        <v/>
      </c>
    </row>
    <row r="170" spans="1:32" ht="24" customHeight="1" x14ac:dyDescent="0.25">
      <c r="A170" s="441"/>
      <c r="B170" s="458" t="str">
        <f t="shared" si="4"/>
        <v/>
      </c>
      <c r="C170" s="650" t="str">
        <f>IFERROR(IF($O170="","",
IF(MATCH(O170,Tables!$CC$8:$CC$15,0)&gt;0, "MWh / "&amp;$O170&amp;" | Energy",
"MWh / "&amp;$O170&amp;" | "&amp; $M170)), "MWh / "&amp;$O170&amp;" | "&amp; $M170)</f>
        <v/>
      </c>
      <c r="D170" s="916" t="str">
        <f>IFERROR(VLOOKUP($M170,Tables!$BT$7:$BU$34,2,FALSE),"")</f>
        <v/>
      </c>
      <c r="E170" s="1010"/>
      <c r="F170" s="1011"/>
      <c r="G170" s="940" t="str">
        <f>IFERROR(VLOOKUP(H170,'Category Index'!$K$10:$L$258,2,FALSE),"")</f>
        <v/>
      </c>
      <c r="H170" s="1008"/>
      <c r="I170" s="3"/>
      <c r="J170" s="1006"/>
      <c r="K170" s="994" t="str">
        <f t="shared" si="5"/>
        <v/>
      </c>
      <c r="L170" s="1004"/>
      <c r="M170" s="974"/>
      <c r="N170" s="975"/>
      <c r="O170" s="976"/>
      <c r="P170" s="1027" t="str">
        <f>IFERROR(IF(N170="","",N170*(VLOOKUP(C170, 'Unit Conversion Table'!$E$3:$F$132, 2, FALSE))),"")</f>
        <v/>
      </c>
      <c r="Q170" s="3"/>
      <c r="R170" s="971" t="s">
        <v>826</v>
      </c>
      <c r="S170" s="996" t="str" cm="1">
        <f t="array" ref="S170">_xlfn.IFS(R170="No",(IFERROR(VLOOKUP($J170&amp;" | "&amp;$T170,'Emissions Factors'!$C$3:$N$1705,MATCH(S$12,'Emissions Factors'!$C$3:$N$3,0),FALSE),"")),R170="Yes", "Company Specific", R170="", "")</f>
        <v/>
      </c>
      <c r="T170" s="997" cm="1">
        <f t="array" ref="T170">_xlfn.IFS(R170="No",(VLOOKUP($B170, 'Emissions Factors'!$C$3:$O$717, 4,FALSE)),R170="Yes", "", R170="", "")</f>
        <v>0</v>
      </c>
      <c r="U170" s="947" t="str">
        <f>IFERROR(VLOOKUP($J170&amp;" | "&amp;$T170,'Emissions Factors'!$C$3:$N$3811,5,FALSE),"")</f>
        <v/>
      </c>
      <c r="V170" s="948" t="str">
        <f>IFERROR(VLOOKUP($J170&amp;" | "&amp;$T170,'Emissions Factors'!$C$3:$N$3811,6,FALSE),"")</f>
        <v/>
      </c>
      <c r="W170" s="949" t="str">
        <f>IFERROR(VLOOKUP($J170&amp;" | "&amp;$T170,'Emissions Factors'!$C$3:$N$3811,7,FALSE),"")</f>
        <v/>
      </c>
      <c r="X170" s="1000"/>
      <c r="Y170" s="1001"/>
      <c r="Z170" s="963"/>
      <c r="AA170" s="964"/>
      <c r="AB170" s="965"/>
      <c r="AC170" s="1022" t="str" cm="1">
        <f t="array" ref="AC170">IFERROR(_xlfn.IFS($R170="No", U170*$P170/1000,$R170="Yes", Z170*$P170/1000, $R170="", ""),"")</f>
        <v/>
      </c>
      <c r="AD170" s="1023" t="str" cm="1">
        <f t="array" ref="AD170">IFERROR(_xlfn.IFS($R170="No", V170*$P170/1000,$R170="Yes", AA170*$P170/1000, $R170="", ""),"")</f>
        <v/>
      </c>
      <c r="AE170" s="1023" t="str" cm="1">
        <f t="array" ref="AE170">IFERROR(_xlfn.IFS($R170="No", W170*$P170/1000,$R170="Yes", AB170*$P170/1000, $R170="", ""),"")</f>
        <v/>
      </c>
      <c r="AF170" s="957" t="str">
        <f>IFERROR($AC170
+IFERROR(HLOOKUP(Introduction!$H$29,'GWP Values'!$D$3:$G$46,MATCH("CH4",'GWP Values'!$C$3:$C$41,0),FALSE)*$AD170,0)
+IFERROR(HLOOKUP(Introduction!$H$29,'GWP Values'!$D$3:$G$46,MATCH("N2O",'GWP Values'!$C$3:$C$41,0),FALSE)*$AE170,0),"")</f>
        <v/>
      </c>
    </row>
    <row r="171" spans="1:32" ht="24" customHeight="1" x14ac:dyDescent="0.25">
      <c r="A171" s="441"/>
      <c r="B171" s="458" t="str">
        <f t="shared" si="4"/>
        <v/>
      </c>
      <c r="C171" s="650" t="str">
        <f>IFERROR(IF($O171="","",
IF(MATCH(O171,Tables!$CC$8:$CC$15,0)&gt;0, "MWh / "&amp;$O171&amp;" | Energy",
"MWh / "&amp;$O171&amp;" | "&amp; $M171)), "MWh / "&amp;$O171&amp;" | "&amp; $M171)</f>
        <v/>
      </c>
      <c r="D171" s="916" t="str">
        <f>IFERROR(VLOOKUP($M171,Tables!$BT$7:$BU$34,2,FALSE),"")</f>
        <v/>
      </c>
      <c r="E171" s="1010"/>
      <c r="F171" s="1011"/>
      <c r="G171" s="940" t="str">
        <f>IFERROR(VLOOKUP(H171,'Category Index'!$K$10:$L$258,2,FALSE),"")</f>
        <v/>
      </c>
      <c r="H171" s="1008"/>
      <c r="I171" s="3"/>
      <c r="J171" s="1006"/>
      <c r="K171" s="994" t="str">
        <f t="shared" si="5"/>
        <v/>
      </c>
      <c r="L171" s="1004"/>
      <c r="M171" s="974"/>
      <c r="N171" s="975"/>
      <c r="O171" s="976"/>
      <c r="P171" s="1027" t="str">
        <f>IFERROR(IF(N171="","",N171*(VLOOKUP(C171, 'Unit Conversion Table'!$E$3:$F$132, 2, FALSE))),"")</f>
        <v/>
      </c>
      <c r="Q171" s="3"/>
      <c r="R171" s="971" t="s">
        <v>826</v>
      </c>
      <c r="S171" s="996" t="str" cm="1">
        <f t="array" ref="S171">_xlfn.IFS(R171="No",(IFERROR(VLOOKUP($J171&amp;" | "&amp;$T171,'Emissions Factors'!$C$3:$N$1705,MATCH(S$12,'Emissions Factors'!$C$3:$N$3,0),FALSE),"")),R171="Yes", "Company Specific", R171="", "")</f>
        <v/>
      </c>
      <c r="T171" s="997" cm="1">
        <f t="array" ref="T171">_xlfn.IFS(R171="No",(VLOOKUP($B171, 'Emissions Factors'!$C$3:$O$717, 4,FALSE)),R171="Yes", "", R171="", "")</f>
        <v>0</v>
      </c>
      <c r="U171" s="947" t="str">
        <f>IFERROR(VLOOKUP($J171&amp;" | "&amp;$T171,'Emissions Factors'!$C$3:$N$3811,5,FALSE),"")</f>
        <v/>
      </c>
      <c r="V171" s="948" t="str">
        <f>IFERROR(VLOOKUP($J171&amp;" | "&amp;$T171,'Emissions Factors'!$C$3:$N$3811,6,FALSE),"")</f>
        <v/>
      </c>
      <c r="W171" s="949" t="str">
        <f>IFERROR(VLOOKUP($J171&amp;" | "&amp;$T171,'Emissions Factors'!$C$3:$N$3811,7,FALSE),"")</f>
        <v/>
      </c>
      <c r="X171" s="1000"/>
      <c r="Y171" s="1001"/>
      <c r="Z171" s="963"/>
      <c r="AA171" s="964"/>
      <c r="AB171" s="965"/>
      <c r="AC171" s="1022" t="str" cm="1">
        <f t="array" ref="AC171">IFERROR(_xlfn.IFS($R171="No", U171*$P171/1000,$R171="Yes", Z171*$P171/1000, $R171="", ""),"")</f>
        <v/>
      </c>
      <c r="AD171" s="1023" t="str" cm="1">
        <f t="array" ref="AD171">IFERROR(_xlfn.IFS($R171="No", V171*$P171/1000,$R171="Yes", AA171*$P171/1000, $R171="", ""),"")</f>
        <v/>
      </c>
      <c r="AE171" s="1023" t="str" cm="1">
        <f t="array" ref="AE171">IFERROR(_xlfn.IFS($R171="No", W171*$P171/1000,$R171="Yes", AB171*$P171/1000, $R171="", ""),"")</f>
        <v/>
      </c>
      <c r="AF171" s="957" t="str">
        <f>IFERROR($AC171
+IFERROR(HLOOKUP(Introduction!$H$29,'GWP Values'!$D$3:$G$46,MATCH("CH4",'GWP Values'!$C$3:$C$41,0),FALSE)*$AD171,0)
+IFERROR(HLOOKUP(Introduction!$H$29,'GWP Values'!$D$3:$G$46,MATCH("N2O",'GWP Values'!$C$3:$C$41,0),FALSE)*$AE171,0),"")</f>
        <v/>
      </c>
    </row>
    <row r="172" spans="1:32" ht="24" customHeight="1" x14ac:dyDescent="0.25">
      <c r="A172" s="441"/>
      <c r="B172" s="458" t="str">
        <f t="shared" si="4"/>
        <v/>
      </c>
      <c r="C172" s="650" t="str">
        <f>IFERROR(IF($O172="","",
IF(MATCH(O172,Tables!$CC$8:$CC$15,0)&gt;0, "MWh / "&amp;$O172&amp;" | Energy",
"MWh / "&amp;$O172&amp;" | "&amp; $M172)), "MWh / "&amp;$O172&amp;" | "&amp; $M172)</f>
        <v/>
      </c>
      <c r="D172" s="916" t="str">
        <f>IFERROR(VLOOKUP($M172,Tables!$BT$7:$BU$34,2,FALSE),"")</f>
        <v/>
      </c>
      <c r="E172" s="1010"/>
      <c r="F172" s="1011"/>
      <c r="G172" s="940" t="str">
        <f>IFERROR(VLOOKUP(H172,'Category Index'!$K$10:$L$258,2,FALSE),"")</f>
        <v/>
      </c>
      <c r="H172" s="1008"/>
      <c r="I172" s="3"/>
      <c r="J172" s="1006"/>
      <c r="K172" s="994" t="str">
        <f t="shared" si="5"/>
        <v/>
      </c>
      <c r="L172" s="1004"/>
      <c r="M172" s="974"/>
      <c r="N172" s="975"/>
      <c r="O172" s="976"/>
      <c r="P172" s="1027" t="str">
        <f>IFERROR(IF(N172="","",N172*(VLOOKUP(C172, 'Unit Conversion Table'!$E$3:$F$132, 2, FALSE))),"")</f>
        <v/>
      </c>
      <c r="Q172" s="3"/>
      <c r="R172" s="971" t="s">
        <v>826</v>
      </c>
      <c r="S172" s="996" t="str" cm="1">
        <f t="array" ref="S172">_xlfn.IFS(R172="No",(IFERROR(VLOOKUP($J172&amp;" | "&amp;$T172,'Emissions Factors'!$C$3:$N$1705,MATCH(S$12,'Emissions Factors'!$C$3:$N$3,0),FALSE),"")),R172="Yes", "Company Specific", R172="", "")</f>
        <v/>
      </c>
      <c r="T172" s="997" cm="1">
        <f t="array" ref="T172">_xlfn.IFS(R172="No",(VLOOKUP($B172, 'Emissions Factors'!$C$3:$O$717, 4,FALSE)),R172="Yes", "", R172="", "")</f>
        <v>0</v>
      </c>
      <c r="U172" s="947" t="str">
        <f>IFERROR(VLOOKUP($J172&amp;" | "&amp;$T172,'Emissions Factors'!$C$3:$N$3811,5,FALSE),"")</f>
        <v/>
      </c>
      <c r="V172" s="948" t="str">
        <f>IFERROR(VLOOKUP($J172&amp;" | "&amp;$T172,'Emissions Factors'!$C$3:$N$3811,6,FALSE),"")</f>
        <v/>
      </c>
      <c r="W172" s="949" t="str">
        <f>IFERROR(VLOOKUP($J172&amp;" | "&amp;$T172,'Emissions Factors'!$C$3:$N$3811,7,FALSE),"")</f>
        <v/>
      </c>
      <c r="X172" s="1000"/>
      <c r="Y172" s="1001"/>
      <c r="Z172" s="963"/>
      <c r="AA172" s="964"/>
      <c r="AB172" s="965"/>
      <c r="AC172" s="1022" t="str" cm="1">
        <f t="array" ref="AC172">IFERROR(_xlfn.IFS($R172="No", U172*$P172/1000,$R172="Yes", Z172*$P172/1000, $R172="", ""),"")</f>
        <v/>
      </c>
      <c r="AD172" s="1023" t="str" cm="1">
        <f t="array" ref="AD172">IFERROR(_xlfn.IFS($R172="No", V172*$P172/1000,$R172="Yes", AA172*$P172/1000, $R172="", ""),"")</f>
        <v/>
      </c>
      <c r="AE172" s="1023" t="str" cm="1">
        <f t="array" ref="AE172">IFERROR(_xlfn.IFS($R172="No", W172*$P172/1000,$R172="Yes", AB172*$P172/1000, $R172="", ""),"")</f>
        <v/>
      </c>
      <c r="AF172" s="957" t="str">
        <f>IFERROR($AC172
+IFERROR(HLOOKUP(Introduction!$H$29,'GWP Values'!$D$3:$G$46,MATCH("CH4",'GWP Values'!$C$3:$C$41,0),FALSE)*$AD172,0)
+IFERROR(HLOOKUP(Introduction!$H$29,'GWP Values'!$D$3:$G$46,MATCH("N2O",'GWP Values'!$C$3:$C$41,0),FALSE)*$AE172,0),"")</f>
        <v/>
      </c>
    </row>
    <row r="173" spans="1:32" ht="24" customHeight="1" x14ac:dyDescent="0.25">
      <c r="A173" s="441"/>
      <c r="B173" s="458" t="str">
        <f t="shared" si="4"/>
        <v/>
      </c>
      <c r="C173" s="650" t="str">
        <f>IFERROR(IF($O173="","",
IF(MATCH(O173,Tables!$CC$8:$CC$15,0)&gt;0, "MWh / "&amp;$O173&amp;" | Energy",
"MWh / "&amp;$O173&amp;" | "&amp; $M173)), "MWh / "&amp;$O173&amp;" | "&amp; $M173)</f>
        <v/>
      </c>
      <c r="D173" s="916" t="str">
        <f>IFERROR(VLOOKUP($M173,Tables!$BT$7:$BU$34,2,FALSE),"")</f>
        <v/>
      </c>
      <c r="E173" s="1010"/>
      <c r="F173" s="1011"/>
      <c r="G173" s="940" t="str">
        <f>IFERROR(VLOOKUP(H173,'Category Index'!$K$10:$L$258,2,FALSE),"")</f>
        <v/>
      </c>
      <c r="H173" s="1008"/>
      <c r="I173" s="3"/>
      <c r="J173" s="1006"/>
      <c r="K173" s="994" t="str">
        <f t="shared" si="5"/>
        <v/>
      </c>
      <c r="L173" s="1004"/>
      <c r="M173" s="974"/>
      <c r="N173" s="975"/>
      <c r="O173" s="976"/>
      <c r="P173" s="1027" t="str">
        <f>IFERROR(IF(N173="","",N173*(VLOOKUP(C173, 'Unit Conversion Table'!$E$3:$F$132, 2, FALSE))),"")</f>
        <v/>
      </c>
      <c r="Q173" s="3"/>
      <c r="R173" s="971" t="s">
        <v>826</v>
      </c>
      <c r="S173" s="996" t="str" cm="1">
        <f t="array" ref="S173">_xlfn.IFS(R173="No",(IFERROR(VLOOKUP($J173&amp;" | "&amp;$T173,'Emissions Factors'!$C$3:$N$1705,MATCH(S$12,'Emissions Factors'!$C$3:$N$3,0),FALSE),"")),R173="Yes", "Company Specific", R173="", "")</f>
        <v/>
      </c>
      <c r="T173" s="997" cm="1">
        <f t="array" ref="T173">_xlfn.IFS(R173="No",(VLOOKUP($B173, 'Emissions Factors'!$C$3:$O$717, 4,FALSE)),R173="Yes", "", R173="", "")</f>
        <v>0</v>
      </c>
      <c r="U173" s="947" t="str">
        <f>IFERROR(VLOOKUP($J173&amp;" | "&amp;$T173,'Emissions Factors'!$C$3:$N$3811,5,FALSE),"")</f>
        <v/>
      </c>
      <c r="V173" s="948" t="str">
        <f>IFERROR(VLOOKUP($J173&amp;" | "&amp;$T173,'Emissions Factors'!$C$3:$N$3811,6,FALSE),"")</f>
        <v/>
      </c>
      <c r="W173" s="949" t="str">
        <f>IFERROR(VLOOKUP($J173&amp;" | "&amp;$T173,'Emissions Factors'!$C$3:$N$3811,7,FALSE),"")</f>
        <v/>
      </c>
      <c r="X173" s="1000"/>
      <c r="Y173" s="1001"/>
      <c r="Z173" s="963"/>
      <c r="AA173" s="964"/>
      <c r="AB173" s="965"/>
      <c r="AC173" s="1022" t="str" cm="1">
        <f t="array" ref="AC173">IFERROR(_xlfn.IFS($R173="No", U173*$P173/1000,$R173="Yes", Z173*$P173/1000, $R173="", ""),"")</f>
        <v/>
      </c>
      <c r="AD173" s="1023" t="str" cm="1">
        <f t="array" ref="AD173">IFERROR(_xlfn.IFS($R173="No", V173*$P173/1000,$R173="Yes", AA173*$P173/1000, $R173="", ""),"")</f>
        <v/>
      </c>
      <c r="AE173" s="1023" t="str" cm="1">
        <f t="array" ref="AE173">IFERROR(_xlfn.IFS($R173="No", W173*$P173/1000,$R173="Yes", AB173*$P173/1000, $R173="", ""),"")</f>
        <v/>
      </c>
      <c r="AF173" s="957" t="str">
        <f>IFERROR($AC173
+IFERROR(HLOOKUP(Introduction!$H$29,'GWP Values'!$D$3:$G$46,MATCH("CH4",'GWP Values'!$C$3:$C$41,0),FALSE)*$AD173,0)
+IFERROR(HLOOKUP(Introduction!$H$29,'GWP Values'!$D$3:$G$46,MATCH("N2O",'GWP Values'!$C$3:$C$41,0),FALSE)*$AE173,0),"")</f>
        <v/>
      </c>
    </row>
    <row r="174" spans="1:32" ht="24" customHeight="1" x14ac:dyDescent="0.25">
      <c r="A174" s="441"/>
      <c r="B174" s="458" t="str">
        <f t="shared" si="4"/>
        <v/>
      </c>
      <c r="C174" s="650" t="str">
        <f>IFERROR(IF($O174="","",
IF(MATCH(O174,Tables!$CC$8:$CC$15,0)&gt;0, "MWh / "&amp;$O174&amp;" | Energy",
"MWh / "&amp;$O174&amp;" | "&amp; $M174)), "MWh / "&amp;$O174&amp;" | "&amp; $M174)</f>
        <v/>
      </c>
      <c r="D174" s="916" t="str">
        <f>IFERROR(VLOOKUP($M174,Tables!$BT$7:$BU$34,2,FALSE),"")</f>
        <v/>
      </c>
      <c r="E174" s="1010"/>
      <c r="F174" s="1011"/>
      <c r="G174" s="940" t="str">
        <f>IFERROR(VLOOKUP(H174,'Category Index'!$K$10:$L$258,2,FALSE),"")</f>
        <v/>
      </c>
      <c r="H174" s="1008"/>
      <c r="I174" s="3"/>
      <c r="J174" s="1006"/>
      <c r="K174" s="994" t="str">
        <f t="shared" si="5"/>
        <v/>
      </c>
      <c r="L174" s="1004"/>
      <c r="M174" s="974"/>
      <c r="N174" s="975"/>
      <c r="O174" s="976"/>
      <c r="P174" s="1027" t="str">
        <f>IFERROR(IF(N174="","",N174*(VLOOKUP(C174, 'Unit Conversion Table'!$E$3:$F$132, 2, FALSE))),"")</f>
        <v/>
      </c>
      <c r="Q174" s="3"/>
      <c r="R174" s="971" t="s">
        <v>826</v>
      </c>
      <c r="S174" s="996" t="str" cm="1">
        <f t="array" ref="S174">_xlfn.IFS(R174="No",(IFERROR(VLOOKUP($J174&amp;" | "&amp;$T174,'Emissions Factors'!$C$3:$N$1705,MATCH(S$12,'Emissions Factors'!$C$3:$N$3,0),FALSE),"")),R174="Yes", "Company Specific", R174="", "")</f>
        <v/>
      </c>
      <c r="T174" s="997" cm="1">
        <f t="array" ref="T174">_xlfn.IFS(R174="No",(VLOOKUP($B174, 'Emissions Factors'!$C$3:$O$717, 4,FALSE)),R174="Yes", "", R174="", "")</f>
        <v>0</v>
      </c>
      <c r="U174" s="947" t="str">
        <f>IFERROR(VLOOKUP($J174&amp;" | "&amp;$T174,'Emissions Factors'!$C$3:$N$3811,5,FALSE),"")</f>
        <v/>
      </c>
      <c r="V174" s="948" t="str">
        <f>IFERROR(VLOOKUP($J174&amp;" | "&amp;$T174,'Emissions Factors'!$C$3:$N$3811,6,FALSE),"")</f>
        <v/>
      </c>
      <c r="W174" s="949" t="str">
        <f>IFERROR(VLOOKUP($J174&amp;" | "&amp;$T174,'Emissions Factors'!$C$3:$N$3811,7,FALSE),"")</f>
        <v/>
      </c>
      <c r="X174" s="1000"/>
      <c r="Y174" s="1001"/>
      <c r="Z174" s="963"/>
      <c r="AA174" s="964"/>
      <c r="AB174" s="965"/>
      <c r="AC174" s="1022" t="str" cm="1">
        <f t="array" ref="AC174">IFERROR(_xlfn.IFS($R174="No", U174*$P174/1000,$R174="Yes", Z174*$P174/1000, $R174="", ""),"")</f>
        <v/>
      </c>
      <c r="AD174" s="1023" t="str" cm="1">
        <f t="array" ref="AD174">IFERROR(_xlfn.IFS($R174="No", V174*$P174/1000,$R174="Yes", AA174*$P174/1000, $R174="", ""),"")</f>
        <v/>
      </c>
      <c r="AE174" s="1023" t="str" cm="1">
        <f t="array" ref="AE174">IFERROR(_xlfn.IFS($R174="No", W174*$P174/1000,$R174="Yes", AB174*$P174/1000, $R174="", ""),"")</f>
        <v/>
      </c>
      <c r="AF174" s="957" t="str">
        <f>IFERROR($AC174
+IFERROR(HLOOKUP(Introduction!$H$29,'GWP Values'!$D$3:$G$46,MATCH("CH4",'GWP Values'!$C$3:$C$41,0),FALSE)*$AD174,0)
+IFERROR(HLOOKUP(Introduction!$H$29,'GWP Values'!$D$3:$G$46,MATCH("N2O",'GWP Values'!$C$3:$C$41,0),FALSE)*$AE174,0),"")</f>
        <v/>
      </c>
    </row>
    <row r="175" spans="1:32" ht="24" customHeight="1" x14ac:dyDescent="0.25">
      <c r="A175" s="441"/>
      <c r="B175" s="458" t="str">
        <f t="shared" si="4"/>
        <v/>
      </c>
      <c r="C175" s="650" t="str">
        <f>IFERROR(IF($O175="","",
IF(MATCH(O175,Tables!$CC$8:$CC$15,0)&gt;0, "MWh / "&amp;$O175&amp;" | Energy",
"MWh / "&amp;$O175&amp;" | "&amp; $M175)), "MWh / "&amp;$O175&amp;" | "&amp; $M175)</f>
        <v/>
      </c>
      <c r="D175" s="916" t="str">
        <f>IFERROR(VLOOKUP($M175,Tables!$BT$7:$BU$34,2,FALSE),"")</f>
        <v/>
      </c>
      <c r="E175" s="1010"/>
      <c r="F175" s="1011"/>
      <c r="G175" s="940" t="str">
        <f>IFERROR(VLOOKUP(H175,'Category Index'!$K$10:$L$258,2,FALSE),"")</f>
        <v/>
      </c>
      <c r="H175" s="1008"/>
      <c r="I175" s="3"/>
      <c r="J175" s="1006"/>
      <c r="K175" s="994" t="str">
        <f t="shared" si="5"/>
        <v/>
      </c>
      <c r="L175" s="1004"/>
      <c r="M175" s="974"/>
      <c r="N175" s="975"/>
      <c r="O175" s="976"/>
      <c r="P175" s="1027" t="str">
        <f>IFERROR(IF(N175="","",N175*(VLOOKUP(C175, 'Unit Conversion Table'!$E$3:$F$132, 2, FALSE))),"")</f>
        <v/>
      </c>
      <c r="Q175" s="3"/>
      <c r="R175" s="971" t="s">
        <v>826</v>
      </c>
      <c r="S175" s="996" t="str" cm="1">
        <f t="array" ref="S175">_xlfn.IFS(R175="No",(IFERROR(VLOOKUP($J175&amp;" | "&amp;$T175,'Emissions Factors'!$C$3:$N$1705,MATCH(S$12,'Emissions Factors'!$C$3:$N$3,0),FALSE),"")),R175="Yes", "Company Specific", R175="", "")</f>
        <v/>
      </c>
      <c r="T175" s="997" cm="1">
        <f t="array" ref="T175">_xlfn.IFS(R175="No",(VLOOKUP($B175, 'Emissions Factors'!$C$3:$O$717, 4,FALSE)),R175="Yes", "", R175="", "")</f>
        <v>0</v>
      </c>
      <c r="U175" s="947" t="str">
        <f>IFERROR(VLOOKUP($J175&amp;" | "&amp;$T175,'Emissions Factors'!$C$3:$N$3811,5,FALSE),"")</f>
        <v/>
      </c>
      <c r="V175" s="948" t="str">
        <f>IFERROR(VLOOKUP($J175&amp;" | "&amp;$T175,'Emissions Factors'!$C$3:$N$3811,6,FALSE),"")</f>
        <v/>
      </c>
      <c r="W175" s="949" t="str">
        <f>IFERROR(VLOOKUP($J175&amp;" | "&amp;$T175,'Emissions Factors'!$C$3:$N$3811,7,FALSE),"")</f>
        <v/>
      </c>
      <c r="X175" s="1000"/>
      <c r="Y175" s="1001"/>
      <c r="Z175" s="963"/>
      <c r="AA175" s="964"/>
      <c r="AB175" s="965"/>
      <c r="AC175" s="1022" t="str" cm="1">
        <f t="array" ref="AC175">IFERROR(_xlfn.IFS($R175="No", U175*$P175/1000,$R175="Yes", Z175*$P175/1000, $R175="", ""),"")</f>
        <v/>
      </c>
      <c r="AD175" s="1023" t="str" cm="1">
        <f t="array" ref="AD175">IFERROR(_xlfn.IFS($R175="No", V175*$P175/1000,$R175="Yes", AA175*$P175/1000, $R175="", ""),"")</f>
        <v/>
      </c>
      <c r="AE175" s="1023" t="str" cm="1">
        <f t="array" ref="AE175">IFERROR(_xlfn.IFS($R175="No", W175*$P175/1000,$R175="Yes", AB175*$P175/1000, $R175="", ""),"")</f>
        <v/>
      </c>
      <c r="AF175" s="957" t="str">
        <f>IFERROR($AC175
+IFERROR(HLOOKUP(Introduction!$H$29,'GWP Values'!$D$3:$G$46,MATCH("CH4",'GWP Values'!$C$3:$C$41,0),FALSE)*$AD175,0)
+IFERROR(HLOOKUP(Introduction!$H$29,'GWP Values'!$D$3:$G$46,MATCH("N2O",'GWP Values'!$C$3:$C$41,0),FALSE)*$AE175,0),"")</f>
        <v/>
      </c>
    </row>
    <row r="176" spans="1:32" ht="24" customHeight="1" x14ac:dyDescent="0.25">
      <c r="A176" s="441"/>
      <c r="B176" s="458" t="str">
        <f t="shared" si="4"/>
        <v/>
      </c>
      <c r="C176" s="650" t="str">
        <f>IFERROR(IF($O176="","",
IF(MATCH(O176,Tables!$CC$8:$CC$15,0)&gt;0, "MWh / "&amp;$O176&amp;" | Energy",
"MWh / "&amp;$O176&amp;" | "&amp; $M176)), "MWh / "&amp;$O176&amp;" | "&amp; $M176)</f>
        <v/>
      </c>
      <c r="D176" s="916" t="str">
        <f>IFERROR(VLOOKUP($M176,Tables!$BT$7:$BU$34,2,FALSE),"")</f>
        <v/>
      </c>
      <c r="E176" s="1010"/>
      <c r="F176" s="1011"/>
      <c r="G176" s="940" t="str">
        <f>IFERROR(VLOOKUP(H176,'Category Index'!$K$10:$L$258,2,FALSE),"")</f>
        <v/>
      </c>
      <c r="H176" s="1008"/>
      <c r="I176" s="3"/>
      <c r="J176" s="1006"/>
      <c r="K176" s="994" t="str">
        <f t="shared" si="5"/>
        <v/>
      </c>
      <c r="L176" s="1004"/>
      <c r="M176" s="974"/>
      <c r="N176" s="975"/>
      <c r="O176" s="976"/>
      <c r="P176" s="1027" t="str">
        <f>IFERROR(IF(N176="","",N176*(VLOOKUP(C176, 'Unit Conversion Table'!$E$3:$F$132, 2, FALSE))),"")</f>
        <v/>
      </c>
      <c r="Q176" s="3"/>
      <c r="R176" s="971" t="s">
        <v>826</v>
      </c>
      <c r="S176" s="996" t="str" cm="1">
        <f t="array" ref="S176">_xlfn.IFS(R176="No",(IFERROR(VLOOKUP($J176&amp;" | "&amp;$T176,'Emissions Factors'!$C$3:$N$1705,MATCH(S$12,'Emissions Factors'!$C$3:$N$3,0),FALSE),"")),R176="Yes", "Company Specific", R176="", "")</f>
        <v/>
      </c>
      <c r="T176" s="997" cm="1">
        <f t="array" ref="T176">_xlfn.IFS(R176="No",(VLOOKUP($B176, 'Emissions Factors'!$C$3:$O$717, 4,FALSE)),R176="Yes", "", R176="", "")</f>
        <v>0</v>
      </c>
      <c r="U176" s="947" t="str">
        <f>IFERROR(VLOOKUP($J176&amp;" | "&amp;$T176,'Emissions Factors'!$C$3:$N$3811,5,FALSE),"")</f>
        <v/>
      </c>
      <c r="V176" s="948" t="str">
        <f>IFERROR(VLOOKUP($J176&amp;" | "&amp;$T176,'Emissions Factors'!$C$3:$N$3811,6,FALSE),"")</f>
        <v/>
      </c>
      <c r="W176" s="949" t="str">
        <f>IFERROR(VLOOKUP($J176&amp;" | "&amp;$T176,'Emissions Factors'!$C$3:$N$3811,7,FALSE),"")</f>
        <v/>
      </c>
      <c r="X176" s="1000"/>
      <c r="Y176" s="1001"/>
      <c r="Z176" s="963"/>
      <c r="AA176" s="964"/>
      <c r="AB176" s="965"/>
      <c r="AC176" s="1022" t="str" cm="1">
        <f t="array" ref="AC176">IFERROR(_xlfn.IFS($R176="No", U176*$P176/1000,$R176="Yes", Z176*$P176/1000, $R176="", ""),"")</f>
        <v/>
      </c>
      <c r="AD176" s="1023" t="str" cm="1">
        <f t="array" ref="AD176">IFERROR(_xlfn.IFS($R176="No", V176*$P176/1000,$R176="Yes", AA176*$P176/1000, $R176="", ""),"")</f>
        <v/>
      </c>
      <c r="AE176" s="1023" t="str" cm="1">
        <f t="array" ref="AE176">IFERROR(_xlfn.IFS($R176="No", W176*$P176/1000,$R176="Yes", AB176*$P176/1000, $R176="", ""),"")</f>
        <v/>
      </c>
      <c r="AF176" s="957" t="str">
        <f>IFERROR($AC176
+IFERROR(HLOOKUP(Introduction!$H$29,'GWP Values'!$D$3:$G$46,MATCH("CH4",'GWP Values'!$C$3:$C$41,0),FALSE)*$AD176,0)
+IFERROR(HLOOKUP(Introduction!$H$29,'GWP Values'!$D$3:$G$46,MATCH("N2O",'GWP Values'!$C$3:$C$41,0),FALSE)*$AE176,0),"")</f>
        <v/>
      </c>
    </row>
    <row r="177" spans="1:32" ht="24" customHeight="1" x14ac:dyDescent="0.25">
      <c r="A177" s="441"/>
      <c r="B177" s="458" t="str">
        <f t="shared" si="4"/>
        <v/>
      </c>
      <c r="C177" s="650" t="str">
        <f>IFERROR(IF($O177="","",
IF(MATCH(O177,Tables!$CC$8:$CC$15,0)&gt;0, "MWh / "&amp;$O177&amp;" | Energy",
"MWh / "&amp;$O177&amp;" | "&amp; $M177)), "MWh / "&amp;$O177&amp;" | "&amp; $M177)</f>
        <v/>
      </c>
      <c r="D177" s="916" t="str">
        <f>IFERROR(VLOOKUP($M177,Tables!$BT$7:$BU$34,2,FALSE),"")</f>
        <v/>
      </c>
      <c r="E177" s="1010"/>
      <c r="F177" s="1011"/>
      <c r="G177" s="940" t="str">
        <f>IFERROR(VLOOKUP(H177,'Category Index'!$K$10:$L$258,2,FALSE),"")</f>
        <v/>
      </c>
      <c r="H177" s="1008"/>
      <c r="I177" s="3"/>
      <c r="J177" s="1006"/>
      <c r="K177" s="994" t="str">
        <f t="shared" si="5"/>
        <v/>
      </c>
      <c r="L177" s="1004"/>
      <c r="M177" s="974"/>
      <c r="N177" s="975"/>
      <c r="O177" s="976"/>
      <c r="P177" s="1027" t="str">
        <f>IFERROR(IF(N177="","",N177*(VLOOKUP(C177, 'Unit Conversion Table'!$E$3:$F$132, 2, FALSE))),"")</f>
        <v/>
      </c>
      <c r="Q177" s="3"/>
      <c r="R177" s="971" t="s">
        <v>826</v>
      </c>
      <c r="S177" s="996" t="str" cm="1">
        <f t="array" ref="S177">_xlfn.IFS(R177="No",(IFERROR(VLOOKUP($J177&amp;" | "&amp;$T177,'Emissions Factors'!$C$3:$N$1705,MATCH(S$12,'Emissions Factors'!$C$3:$N$3,0),FALSE),"")),R177="Yes", "Company Specific", R177="", "")</f>
        <v/>
      </c>
      <c r="T177" s="997" cm="1">
        <f t="array" ref="T177">_xlfn.IFS(R177="No",(VLOOKUP($B177, 'Emissions Factors'!$C$3:$O$717, 4,FALSE)),R177="Yes", "", R177="", "")</f>
        <v>0</v>
      </c>
      <c r="U177" s="947" t="str">
        <f>IFERROR(VLOOKUP($J177&amp;" | "&amp;$T177,'Emissions Factors'!$C$3:$N$3811,5,FALSE),"")</f>
        <v/>
      </c>
      <c r="V177" s="948" t="str">
        <f>IFERROR(VLOOKUP($J177&amp;" | "&amp;$T177,'Emissions Factors'!$C$3:$N$3811,6,FALSE),"")</f>
        <v/>
      </c>
      <c r="W177" s="949" t="str">
        <f>IFERROR(VLOOKUP($J177&amp;" | "&amp;$T177,'Emissions Factors'!$C$3:$N$3811,7,FALSE),"")</f>
        <v/>
      </c>
      <c r="X177" s="1000"/>
      <c r="Y177" s="1001"/>
      <c r="Z177" s="963"/>
      <c r="AA177" s="964"/>
      <c r="AB177" s="965"/>
      <c r="AC177" s="1022" t="str" cm="1">
        <f t="array" ref="AC177">IFERROR(_xlfn.IFS($R177="No", U177*$P177/1000,$R177="Yes", Z177*$P177/1000, $R177="", ""),"")</f>
        <v/>
      </c>
      <c r="AD177" s="1023" t="str" cm="1">
        <f t="array" ref="AD177">IFERROR(_xlfn.IFS($R177="No", V177*$P177/1000,$R177="Yes", AA177*$P177/1000, $R177="", ""),"")</f>
        <v/>
      </c>
      <c r="AE177" s="1023" t="str" cm="1">
        <f t="array" ref="AE177">IFERROR(_xlfn.IFS($R177="No", W177*$P177/1000,$R177="Yes", AB177*$P177/1000, $R177="", ""),"")</f>
        <v/>
      </c>
      <c r="AF177" s="957" t="str">
        <f>IFERROR($AC177
+IFERROR(HLOOKUP(Introduction!$H$29,'GWP Values'!$D$3:$G$46,MATCH("CH4",'GWP Values'!$C$3:$C$41,0),FALSE)*$AD177,0)
+IFERROR(HLOOKUP(Introduction!$H$29,'GWP Values'!$D$3:$G$46,MATCH("N2O",'GWP Values'!$C$3:$C$41,0),FALSE)*$AE177,0),"")</f>
        <v/>
      </c>
    </row>
    <row r="178" spans="1:32" ht="24" customHeight="1" x14ac:dyDescent="0.25">
      <c r="A178" s="441"/>
      <c r="B178" s="458" t="str">
        <f t="shared" si="4"/>
        <v/>
      </c>
      <c r="C178" s="650" t="str">
        <f>IFERROR(IF($O178="","",
IF(MATCH(O178,Tables!$CC$8:$CC$15,0)&gt;0, "MWh / "&amp;$O178&amp;" | Energy",
"MWh / "&amp;$O178&amp;" | "&amp; $M178)), "MWh / "&amp;$O178&amp;" | "&amp; $M178)</f>
        <v/>
      </c>
      <c r="D178" s="916" t="str">
        <f>IFERROR(VLOOKUP($M178,Tables!$BT$7:$BU$34,2,FALSE),"")</f>
        <v/>
      </c>
      <c r="E178" s="1010"/>
      <c r="F178" s="1011"/>
      <c r="G178" s="940" t="str">
        <f>IFERROR(VLOOKUP(H178,'Category Index'!$K$10:$L$258,2,FALSE),"")</f>
        <v/>
      </c>
      <c r="H178" s="1008"/>
      <c r="I178" s="3"/>
      <c r="J178" s="1006"/>
      <c r="K178" s="994" t="str">
        <f t="shared" si="5"/>
        <v/>
      </c>
      <c r="L178" s="1004"/>
      <c r="M178" s="974"/>
      <c r="N178" s="975"/>
      <c r="O178" s="976"/>
      <c r="P178" s="1027" t="str">
        <f>IFERROR(IF(N178="","",N178*(VLOOKUP(C178, 'Unit Conversion Table'!$E$3:$F$132, 2, FALSE))),"")</f>
        <v/>
      </c>
      <c r="Q178" s="3"/>
      <c r="R178" s="971" t="s">
        <v>826</v>
      </c>
      <c r="S178" s="996" t="str" cm="1">
        <f t="array" ref="S178">_xlfn.IFS(R178="No",(IFERROR(VLOOKUP($J178&amp;" | "&amp;$T178,'Emissions Factors'!$C$3:$N$1705,MATCH(S$12,'Emissions Factors'!$C$3:$N$3,0),FALSE),"")),R178="Yes", "Company Specific", R178="", "")</f>
        <v/>
      </c>
      <c r="T178" s="997" cm="1">
        <f t="array" ref="T178">_xlfn.IFS(R178="No",(VLOOKUP($B178, 'Emissions Factors'!$C$3:$O$717, 4,FALSE)),R178="Yes", "", R178="", "")</f>
        <v>0</v>
      </c>
      <c r="U178" s="947" t="str">
        <f>IFERROR(VLOOKUP($J178&amp;" | "&amp;$T178,'Emissions Factors'!$C$3:$N$3811,5,FALSE),"")</f>
        <v/>
      </c>
      <c r="V178" s="948" t="str">
        <f>IFERROR(VLOOKUP($J178&amp;" | "&amp;$T178,'Emissions Factors'!$C$3:$N$3811,6,FALSE),"")</f>
        <v/>
      </c>
      <c r="W178" s="949" t="str">
        <f>IFERROR(VLOOKUP($J178&amp;" | "&amp;$T178,'Emissions Factors'!$C$3:$N$3811,7,FALSE),"")</f>
        <v/>
      </c>
      <c r="X178" s="1000"/>
      <c r="Y178" s="1001"/>
      <c r="Z178" s="963"/>
      <c r="AA178" s="964"/>
      <c r="AB178" s="965"/>
      <c r="AC178" s="1022" t="str" cm="1">
        <f t="array" ref="AC178">IFERROR(_xlfn.IFS($R178="No", U178*$P178/1000,$R178="Yes", Z178*$P178/1000, $R178="", ""),"")</f>
        <v/>
      </c>
      <c r="AD178" s="1023" t="str" cm="1">
        <f t="array" ref="AD178">IFERROR(_xlfn.IFS($R178="No", V178*$P178/1000,$R178="Yes", AA178*$P178/1000, $R178="", ""),"")</f>
        <v/>
      </c>
      <c r="AE178" s="1023" t="str" cm="1">
        <f t="array" ref="AE178">IFERROR(_xlfn.IFS($R178="No", W178*$P178/1000,$R178="Yes", AB178*$P178/1000, $R178="", ""),"")</f>
        <v/>
      </c>
      <c r="AF178" s="957" t="str">
        <f>IFERROR($AC178
+IFERROR(HLOOKUP(Introduction!$H$29,'GWP Values'!$D$3:$G$46,MATCH("CH4",'GWP Values'!$C$3:$C$41,0),FALSE)*$AD178,0)
+IFERROR(HLOOKUP(Introduction!$H$29,'GWP Values'!$D$3:$G$46,MATCH("N2O",'GWP Values'!$C$3:$C$41,0),FALSE)*$AE178,0),"")</f>
        <v/>
      </c>
    </row>
    <row r="179" spans="1:32" ht="24" customHeight="1" x14ac:dyDescent="0.25">
      <c r="A179" s="441"/>
      <c r="B179" s="458" t="str">
        <f t="shared" si="4"/>
        <v/>
      </c>
      <c r="C179" s="650" t="str">
        <f>IFERROR(IF($O179="","",
IF(MATCH(O179,Tables!$CC$8:$CC$15,0)&gt;0, "MWh / "&amp;$O179&amp;" | Energy",
"MWh / "&amp;$O179&amp;" | "&amp; $M179)), "MWh / "&amp;$O179&amp;" | "&amp; $M179)</f>
        <v/>
      </c>
      <c r="D179" s="916" t="str">
        <f>IFERROR(VLOOKUP($M179,Tables!$BT$7:$BU$34,2,FALSE),"")</f>
        <v/>
      </c>
      <c r="E179" s="1010"/>
      <c r="F179" s="1011"/>
      <c r="G179" s="940" t="str">
        <f>IFERROR(VLOOKUP(H179,'Category Index'!$K$10:$L$258,2,FALSE),"")</f>
        <v/>
      </c>
      <c r="H179" s="1008"/>
      <c r="I179" s="3"/>
      <c r="J179" s="1006"/>
      <c r="K179" s="994" t="str">
        <f t="shared" si="5"/>
        <v/>
      </c>
      <c r="L179" s="1004"/>
      <c r="M179" s="974"/>
      <c r="N179" s="975"/>
      <c r="O179" s="976"/>
      <c r="P179" s="1027" t="str">
        <f>IFERROR(IF(N179="","",N179*(VLOOKUP(C179, 'Unit Conversion Table'!$E$3:$F$132, 2, FALSE))),"")</f>
        <v/>
      </c>
      <c r="Q179" s="3"/>
      <c r="R179" s="971" t="s">
        <v>826</v>
      </c>
      <c r="S179" s="996" t="str" cm="1">
        <f t="array" ref="S179">_xlfn.IFS(R179="No",(IFERROR(VLOOKUP($J179&amp;" | "&amp;$T179,'Emissions Factors'!$C$3:$N$1705,MATCH(S$12,'Emissions Factors'!$C$3:$N$3,0),FALSE),"")),R179="Yes", "Company Specific", R179="", "")</f>
        <v/>
      </c>
      <c r="T179" s="997" cm="1">
        <f t="array" ref="T179">_xlfn.IFS(R179="No",(VLOOKUP($B179, 'Emissions Factors'!$C$3:$O$717, 4,FALSE)),R179="Yes", "", R179="", "")</f>
        <v>0</v>
      </c>
      <c r="U179" s="947" t="str">
        <f>IFERROR(VLOOKUP($J179&amp;" | "&amp;$T179,'Emissions Factors'!$C$3:$N$3811,5,FALSE),"")</f>
        <v/>
      </c>
      <c r="V179" s="948" t="str">
        <f>IFERROR(VLOOKUP($J179&amp;" | "&amp;$T179,'Emissions Factors'!$C$3:$N$3811,6,FALSE),"")</f>
        <v/>
      </c>
      <c r="W179" s="949" t="str">
        <f>IFERROR(VLOOKUP($J179&amp;" | "&amp;$T179,'Emissions Factors'!$C$3:$N$3811,7,FALSE),"")</f>
        <v/>
      </c>
      <c r="X179" s="1000"/>
      <c r="Y179" s="1001"/>
      <c r="Z179" s="963"/>
      <c r="AA179" s="964"/>
      <c r="AB179" s="965"/>
      <c r="AC179" s="1022" t="str" cm="1">
        <f t="array" ref="AC179">IFERROR(_xlfn.IFS($R179="No", U179*$P179/1000,$R179="Yes", Z179*$P179/1000, $R179="", ""),"")</f>
        <v/>
      </c>
      <c r="AD179" s="1023" t="str" cm="1">
        <f t="array" ref="AD179">IFERROR(_xlfn.IFS($R179="No", V179*$P179/1000,$R179="Yes", AA179*$P179/1000, $R179="", ""),"")</f>
        <v/>
      </c>
      <c r="AE179" s="1023" t="str" cm="1">
        <f t="array" ref="AE179">IFERROR(_xlfn.IFS($R179="No", W179*$P179/1000,$R179="Yes", AB179*$P179/1000, $R179="", ""),"")</f>
        <v/>
      </c>
      <c r="AF179" s="957" t="str">
        <f>IFERROR($AC179
+IFERROR(HLOOKUP(Introduction!$H$29,'GWP Values'!$D$3:$G$46,MATCH("CH4",'GWP Values'!$C$3:$C$41,0),FALSE)*$AD179,0)
+IFERROR(HLOOKUP(Introduction!$H$29,'GWP Values'!$D$3:$G$46,MATCH("N2O",'GWP Values'!$C$3:$C$41,0),FALSE)*$AE179,0),"")</f>
        <v/>
      </c>
    </row>
    <row r="180" spans="1:32" ht="24" customHeight="1" x14ac:dyDescent="0.25">
      <c r="A180" s="441"/>
      <c r="B180" s="458" t="str">
        <f t="shared" si="4"/>
        <v/>
      </c>
      <c r="C180" s="650" t="str">
        <f>IFERROR(IF($O180="","",
IF(MATCH(O180,Tables!$CC$8:$CC$15,0)&gt;0, "MWh / "&amp;$O180&amp;" | Energy",
"MWh / "&amp;$O180&amp;" | "&amp; $M180)), "MWh / "&amp;$O180&amp;" | "&amp; $M180)</f>
        <v/>
      </c>
      <c r="D180" s="916" t="str">
        <f>IFERROR(VLOOKUP($M180,Tables!$BT$7:$BU$34,2,FALSE),"")</f>
        <v/>
      </c>
      <c r="E180" s="1010"/>
      <c r="F180" s="1011"/>
      <c r="G180" s="940" t="str">
        <f>IFERROR(VLOOKUP(H180,'Category Index'!$K$10:$L$258,2,FALSE),"")</f>
        <v/>
      </c>
      <c r="H180" s="1008"/>
      <c r="I180" s="3"/>
      <c r="J180" s="1006"/>
      <c r="K180" s="994" t="str">
        <f t="shared" si="5"/>
        <v/>
      </c>
      <c r="L180" s="1004"/>
      <c r="M180" s="974"/>
      <c r="N180" s="975"/>
      <c r="O180" s="976"/>
      <c r="P180" s="1027" t="str">
        <f>IFERROR(IF(N180="","",N180*(VLOOKUP(C180, 'Unit Conversion Table'!$E$3:$F$132, 2, FALSE))),"")</f>
        <v/>
      </c>
      <c r="Q180" s="3"/>
      <c r="R180" s="971" t="s">
        <v>826</v>
      </c>
      <c r="S180" s="996" t="str" cm="1">
        <f t="array" ref="S180">_xlfn.IFS(R180="No",(IFERROR(VLOOKUP($J180&amp;" | "&amp;$T180,'Emissions Factors'!$C$3:$N$1705,MATCH(S$12,'Emissions Factors'!$C$3:$N$3,0),FALSE),"")),R180="Yes", "Company Specific", R180="", "")</f>
        <v/>
      </c>
      <c r="T180" s="997" cm="1">
        <f t="array" ref="T180">_xlfn.IFS(R180="No",(VLOOKUP($B180, 'Emissions Factors'!$C$3:$O$717, 4,FALSE)),R180="Yes", "", R180="", "")</f>
        <v>0</v>
      </c>
      <c r="U180" s="947" t="str">
        <f>IFERROR(VLOOKUP($J180&amp;" | "&amp;$T180,'Emissions Factors'!$C$3:$N$3811,5,FALSE),"")</f>
        <v/>
      </c>
      <c r="V180" s="948" t="str">
        <f>IFERROR(VLOOKUP($J180&amp;" | "&amp;$T180,'Emissions Factors'!$C$3:$N$3811,6,FALSE),"")</f>
        <v/>
      </c>
      <c r="W180" s="949" t="str">
        <f>IFERROR(VLOOKUP($J180&amp;" | "&amp;$T180,'Emissions Factors'!$C$3:$N$3811,7,FALSE),"")</f>
        <v/>
      </c>
      <c r="X180" s="1000"/>
      <c r="Y180" s="1001"/>
      <c r="Z180" s="963"/>
      <c r="AA180" s="964"/>
      <c r="AB180" s="965"/>
      <c r="AC180" s="1022" t="str" cm="1">
        <f t="array" ref="AC180">IFERROR(_xlfn.IFS($R180="No", U180*$P180/1000,$R180="Yes", Z180*$P180/1000, $R180="", ""),"")</f>
        <v/>
      </c>
      <c r="AD180" s="1023" t="str" cm="1">
        <f t="array" ref="AD180">IFERROR(_xlfn.IFS($R180="No", V180*$P180/1000,$R180="Yes", AA180*$P180/1000, $R180="", ""),"")</f>
        <v/>
      </c>
      <c r="AE180" s="1023" t="str" cm="1">
        <f t="array" ref="AE180">IFERROR(_xlfn.IFS($R180="No", W180*$P180/1000,$R180="Yes", AB180*$P180/1000, $R180="", ""),"")</f>
        <v/>
      </c>
      <c r="AF180" s="957" t="str">
        <f>IFERROR($AC180
+IFERROR(HLOOKUP(Introduction!$H$29,'GWP Values'!$D$3:$G$46,MATCH("CH4",'GWP Values'!$C$3:$C$41,0),FALSE)*$AD180,0)
+IFERROR(HLOOKUP(Introduction!$H$29,'GWP Values'!$D$3:$G$46,MATCH("N2O",'GWP Values'!$C$3:$C$41,0),FALSE)*$AE180,0),"")</f>
        <v/>
      </c>
    </row>
    <row r="181" spans="1:32" ht="24" customHeight="1" x14ac:dyDescent="0.25">
      <c r="A181" s="441"/>
      <c r="B181" s="458" t="str">
        <f t="shared" si="4"/>
        <v/>
      </c>
      <c r="C181" s="650" t="str">
        <f>IFERROR(IF($O181="","",
IF(MATCH(O181,Tables!$CC$8:$CC$15,0)&gt;0, "MWh / "&amp;$O181&amp;" | Energy",
"MWh / "&amp;$O181&amp;" | "&amp; $M181)), "MWh / "&amp;$O181&amp;" | "&amp; $M181)</f>
        <v/>
      </c>
      <c r="D181" s="916" t="str">
        <f>IFERROR(VLOOKUP($M181,Tables!$BT$7:$BU$34,2,FALSE),"")</f>
        <v/>
      </c>
      <c r="E181" s="1010"/>
      <c r="F181" s="1011"/>
      <c r="G181" s="940" t="str">
        <f>IFERROR(VLOOKUP(H181,'Category Index'!$K$10:$L$258,2,FALSE),"")</f>
        <v/>
      </c>
      <c r="H181" s="1008"/>
      <c r="I181" s="3"/>
      <c r="J181" s="1006"/>
      <c r="K181" s="994" t="str">
        <f t="shared" si="5"/>
        <v/>
      </c>
      <c r="L181" s="1004"/>
      <c r="M181" s="974"/>
      <c r="N181" s="975"/>
      <c r="O181" s="976"/>
      <c r="P181" s="1027" t="str">
        <f>IFERROR(IF(N181="","",N181*(VLOOKUP(C181, 'Unit Conversion Table'!$E$3:$F$132, 2, FALSE))),"")</f>
        <v/>
      </c>
      <c r="Q181" s="3"/>
      <c r="R181" s="971" t="s">
        <v>826</v>
      </c>
      <c r="S181" s="996" t="str" cm="1">
        <f t="array" ref="S181">_xlfn.IFS(R181="No",(IFERROR(VLOOKUP($J181&amp;" | "&amp;$T181,'Emissions Factors'!$C$3:$N$1705,MATCH(S$12,'Emissions Factors'!$C$3:$N$3,0),FALSE),"")),R181="Yes", "Company Specific", R181="", "")</f>
        <v/>
      </c>
      <c r="T181" s="997" cm="1">
        <f t="array" ref="T181">_xlfn.IFS(R181="No",(VLOOKUP($B181, 'Emissions Factors'!$C$3:$O$717, 4,FALSE)),R181="Yes", "", R181="", "")</f>
        <v>0</v>
      </c>
      <c r="U181" s="947" t="str">
        <f>IFERROR(VLOOKUP($J181&amp;" | "&amp;$T181,'Emissions Factors'!$C$3:$N$3811,5,FALSE),"")</f>
        <v/>
      </c>
      <c r="V181" s="948" t="str">
        <f>IFERROR(VLOOKUP($J181&amp;" | "&amp;$T181,'Emissions Factors'!$C$3:$N$3811,6,FALSE),"")</f>
        <v/>
      </c>
      <c r="W181" s="949" t="str">
        <f>IFERROR(VLOOKUP($J181&amp;" | "&amp;$T181,'Emissions Factors'!$C$3:$N$3811,7,FALSE),"")</f>
        <v/>
      </c>
      <c r="X181" s="1000"/>
      <c r="Y181" s="1001"/>
      <c r="Z181" s="963"/>
      <c r="AA181" s="964"/>
      <c r="AB181" s="965"/>
      <c r="AC181" s="1022" t="str" cm="1">
        <f t="array" ref="AC181">IFERROR(_xlfn.IFS($R181="No", U181*$P181/1000,$R181="Yes", Z181*$P181/1000, $R181="", ""),"")</f>
        <v/>
      </c>
      <c r="AD181" s="1023" t="str" cm="1">
        <f t="array" ref="AD181">IFERROR(_xlfn.IFS($R181="No", V181*$P181/1000,$R181="Yes", AA181*$P181/1000, $R181="", ""),"")</f>
        <v/>
      </c>
      <c r="AE181" s="1023" t="str" cm="1">
        <f t="array" ref="AE181">IFERROR(_xlfn.IFS($R181="No", W181*$P181/1000,$R181="Yes", AB181*$P181/1000, $R181="", ""),"")</f>
        <v/>
      </c>
      <c r="AF181" s="957" t="str">
        <f>IFERROR($AC181
+IFERROR(HLOOKUP(Introduction!$H$29,'GWP Values'!$D$3:$G$46,MATCH("CH4",'GWP Values'!$C$3:$C$41,0),FALSE)*$AD181,0)
+IFERROR(HLOOKUP(Introduction!$H$29,'GWP Values'!$D$3:$G$46,MATCH("N2O",'GWP Values'!$C$3:$C$41,0),FALSE)*$AE181,0),"")</f>
        <v/>
      </c>
    </row>
    <row r="182" spans="1:32" ht="24" customHeight="1" x14ac:dyDescent="0.25">
      <c r="A182" s="441"/>
      <c r="B182" s="458" t="str">
        <f t="shared" si="4"/>
        <v/>
      </c>
      <c r="C182" s="650" t="str">
        <f>IFERROR(IF($O182="","",
IF(MATCH(O182,Tables!$CC$8:$CC$15,0)&gt;0, "MWh / "&amp;$O182&amp;" | Energy",
"MWh / "&amp;$O182&amp;" | "&amp; $M182)), "MWh / "&amp;$O182&amp;" | "&amp; $M182)</f>
        <v/>
      </c>
      <c r="D182" s="916" t="str">
        <f>IFERROR(VLOOKUP($M182,Tables!$BT$7:$BU$34,2,FALSE),"")</f>
        <v/>
      </c>
      <c r="E182" s="1010"/>
      <c r="F182" s="1011"/>
      <c r="G182" s="940" t="str">
        <f>IFERROR(VLOOKUP(H182,'Category Index'!$K$10:$L$258,2,FALSE),"")</f>
        <v/>
      </c>
      <c r="H182" s="1008"/>
      <c r="I182" s="3"/>
      <c r="J182" s="1006"/>
      <c r="K182" s="994" t="str">
        <f t="shared" si="5"/>
        <v/>
      </c>
      <c r="L182" s="1004"/>
      <c r="M182" s="974"/>
      <c r="N182" s="975"/>
      <c r="O182" s="976"/>
      <c r="P182" s="1027" t="str">
        <f>IFERROR(IF(N182="","",N182*(VLOOKUP(C182, 'Unit Conversion Table'!$E$3:$F$132, 2, FALSE))),"")</f>
        <v/>
      </c>
      <c r="Q182" s="3"/>
      <c r="R182" s="971" t="s">
        <v>826</v>
      </c>
      <c r="S182" s="996" t="str" cm="1">
        <f t="array" ref="S182">_xlfn.IFS(R182="No",(IFERROR(VLOOKUP($J182&amp;" | "&amp;$T182,'Emissions Factors'!$C$3:$N$1705,MATCH(S$12,'Emissions Factors'!$C$3:$N$3,0),FALSE),"")),R182="Yes", "Company Specific", R182="", "")</f>
        <v/>
      </c>
      <c r="T182" s="997" cm="1">
        <f t="array" ref="T182">_xlfn.IFS(R182="No",(VLOOKUP($B182, 'Emissions Factors'!$C$3:$O$717, 4,FALSE)),R182="Yes", "", R182="", "")</f>
        <v>0</v>
      </c>
      <c r="U182" s="947" t="str">
        <f>IFERROR(VLOOKUP($J182&amp;" | "&amp;$T182,'Emissions Factors'!$C$3:$N$3811,5,FALSE),"")</f>
        <v/>
      </c>
      <c r="V182" s="948" t="str">
        <f>IFERROR(VLOOKUP($J182&amp;" | "&amp;$T182,'Emissions Factors'!$C$3:$N$3811,6,FALSE),"")</f>
        <v/>
      </c>
      <c r="W182" s="949" t="str">
        <f>IFERROR(VLOOKUP($J182&amp;" | "&amp;$T182,'Emissions Factors'!$C$3:$N$3811,7,FALSE),"")</f>
        <v/>
      </c>
      <c r="X182" s="1000"/>
      <c r="Y182" s="1001"/>
      <c r="Z182" s="963"/>
      <c r="AA182" s="964"/>
      <c r="AB182" s="965"/>
      <c r="AC182" s="1022" t="str" cm="1">
        <f t="array" ref="AC182">IFERROR(_xlfn.IFS($R182="No", U182*$P182/1000,$R182="Yes", Z182*$P182/1000, $R182="", ""),"")</f>
        <v/>
      </c>
      <c r="AD182" s="1023" t="str" cm="1">
        <f t="array" ref="AD182">IFERROR(_xlfn.IFS($R182="No", V182*$P182/1000,$R182="Yes", AA182*$P182/1000, $R182="", ""),"")</f>
        <v/>
      </c>
      <c r="AE182" s="1023" t="str" cm="1">
        <f t="array" ref="AE182">IFERROR(_xlfn.IFS($R182="No", W182*$P182/1000,$R182="Yes", AB182*$P182/1000, $R182="", ""),"")</f>
        <v/>
      </c>
      <c r="AF182" s="957" t="str">
        <f>IFERROR($AC182
+IFERROR(HLOOKUP(Introduction!$H$29,'GWP Values'!$D$3:$G$46,MATCH("CH4",'GWP Values'!$C$3:$C$41,0),FALSE)*$AD182,0)
+IFERROR(HLOOKUP(Introduction!$H$29,'GWP Values'!$D$3:$G$46,MATCH("N2O",'GWP Values'!$C$3:$C$41,0),FALSE)*$AE182,0),"")</f>
        <v/>
      </c>
    </row>
    <row r="183" spans="1:32" ht="24" customHeight="1" x14ac:dyDescent="0.25">
      <c r="A183" s="441"/>
      <c r="B183" s="458" t="str">
        <f t="shared" si="4"/>
        <v/>
      </c>
      <c r="C183" s="650" t="str">
        <f>IFERROR(IF($O183="","",
IF(MATCH(O183,Tables!$CC$8:$CC$15,0)&gt;0, "MWh / "&amp;$O183&amp;" | Energy",
"MWh / "&amp;$O183&amp;" | "&amp; $M183)), "MWh / "&amp;$O183&amp;" | "&amp; $M183)</f>
        <v/>
      </c>
      <c r="D183" s="916" t="str">
        <f>IFERROR(VLOOKUP($M183,Tables!$BT$7:$BU$34,2,FALSE),"")</f>
        <v/>
      </c>
      <c r="E183" s="1010"/>
      <c r="F183" s="1011"/>
      <c r="G183" s="940" t="str">
        <f>IFERROR(VLOOKUP(H183,'Category Index'!$K$10:$L$258,2,FALSE),"")</f>
        <v/>
      </c>
      <c r="H183" s="1008"/>
      <c r="I183" s="3"/>
      <c r="J183" s="1006"/>
      <c r="K183" s="994" t="str">
        <f t="shared" si="5"/>
        <v/>
      </c>
      <c r="L183" s="1004"/>
      <c r="M183" s="974"/>
      <c r="N183" s="975"/>
      <c r="O183" s="976"/>
      <c r="P183" s="1027" t="str">
        <f>IFERROR(IF(N183="","",N183*(VLOOKUP(C183, 'Unit Conversion Table'!$E$3:$F$132, 2, FALSE))),"")</f>
        <v/>
      </c>
      <c r="Q183" s="3"/>
      <c r="R183" s="971" t="s">
        <v>826</v>
      </c>
      <c r="S183" s="996" t="str" cm="1">
        <f t="array" ref="S183">_xlfn.IFS(R183="No",(IFERROR(VLOOKUP($J183&amp;" | "&amp;$T183,'Emissions Factors'!$C$3:$N$1705,MATCH(S$12,'Emissions Factors'!$C$3:$N$3,0),FALSE),"")),R183="Yes", "Company Specific", R183="", "")</f>
        <v/>
      </c>
      <c r="T183" s="997" cm="1">
        <f t="array" ref="T183">_xlfn.IFS(R183="No",(VLOOKUP($B183, 'Emissions Factors'!$C$3:$O$717, 4,FALSE)),R183="Yes", "", R183="", "")</f>
        <v>0</v>
      </c>
      <c r="U183" s="947" t="str">
        <f>IFERROR(VLOOKUP($J183&amp;" | "&amp;$T183,'Emissions Factors'!$C$3:$N$3811,5,FALSE),"")</f>
        <v/>
      </c>
      <c r="V183" s="948" t="str">
        <f>IFERROR(VLOOKUP($J183&amp;" | "&amp;$T183,'Emissions Factors'!$C$3:$N$3811,6,FALSE),"")</f>
        <v/>
      </c>
      <c r="W183" s="949" t="str">
        <f>IFERROR(VLOOKUP($J183&amp;" | "&amp;$T183,'Emissions Factors'!$C$3:$N$3811,7,FALSE),"")</f>
        <v/>
      </c>
      <c r="X183" s="1000"/>
      <c r="Y183" s="1001"/>
      <c r="Z183" s="963"/>
      <c r="AA183" s="964"/>
      <c r="AB183" s="965"/>
      <c r="AC183" s="1022" t="str" cm="1">
        <f t="array" ref="AC183">IFERROR(_xlfn.IFS($R183="No", U183*$P183/1000,$R183="Yes", Z183*$P183/1000, $R183="", ""),"")</f>
        <v/>
      </c>
      <c r="AD183" s="1023" t="str" cm="1">
        <f t="array" ref="AD183">IFERROR(_xlfn.IFS($R183="No", V183*$P183/1000,$R183="Yes", AA183*$P183/1000, $R183="", ""),"")</f>
        <v/>
      </c>
      <c r="AE183" s="1023" t="str" cm="1">
        <f t="array" ref="AE183">IFERROR(_xlfn.IFS($R183="No", W183*$P183/1000,$R183="Yes", AB183*$P183/1000, $R183="", ""),"")</f>
        <v/>
      </c>
      <c r="AF183" s="957" t="str">
        <f>IFERROR($AC183
+IFERROR(HLOOKUP(Introduction!$H$29,'GWP Values'!$D$3:$G$46,MATCH("CH4",'GWP Values'!$C$3:$C$41,0),FALSE)*$AD183,0)
+IFERROR(HLOOKUP(Introduction!$H$29,'GWP Values'!$D$3:$G$46,MATCH("N2O",'GWP Values'!$C$3:$C$41,0),FALSE)*$AE183,0),"")</f>
        <v/>
      </c>
    </row>
    <row r="184" spans="1:32" ht="24" customHeight="1" x14ac:dyDescent="0.25">
      <c r="A184" s="441"/>
      <c r="B184" s="458" t="str">
        <f t="shared" si="4"/>
        <v/>
      </c>
      <c r="C184" s="650" t="str">
        <f>IFERROR(IF($O184="","",
IF(MATCH(O184,Tables!$CC$8:$CC$15,0)&gt;0, "MWh / "&amp;$O184&amp;" | Energy",
"MWh / "&amp;$O184&amp;" | "&amp; $M184)), "MWh / "&amp;$O184&amp;" | "&amp; $M184)</f>
        <v/>
      </c>
      <c r="D184" s="916" t="str">
        <f>IFERROR(VLOOKUP($M184,Tables!$BT$7:$BU$34,2,FALSE),"")</f>
        <v/>
      </c>
      <c r="E184" s="1010"/>
      <c r="F184" s="1011"/>
      <c r="G184" s="940" t="str">
        <f>IFERROR(VLOOKUP(H184,'Category Index'!$K$10:$L$258,2,FALSE),"")</f>
        <v/>
      </c>
      <c r="H184" s="1008"/>
      <c r="I184" s="3"/>
      <c r="J184" s="1006"/>
      <c r="K184" s="994" t="str">
        <f t="shared" si="5"/>
        <v/>
      </c>
      <c r="L184" s="1004"/>
      <c r="M184" s="974"/>
      <c r="N184" s="975"/>
      <c r="O184" s="976"/>
      <c r="P184" s="1027" t="str">
        <f>IFERROR(IF(N184="","",N184*(VLOOKUP(C184, 'Unit Conversion Table'!$E$3:$F$132, 2, FALSE))),"")</f>
        <v/>
      </c>
      <c r="Q184" s="3"/>
      <c r="R184" s="971" t="s">
        <v>826</v>
      </c>
      <c r="S184" s="996" t="str" cm="1">
        <f t="array" ref="S184">_xlfn.IFS(R184="No",(IFERROR(VLOOKUP($J184&amp;" | "&amp;$T184,'Emissions Factors'!$C$3:$N$1705,MATCH(S$12,'Emissions Factors'!$C$3:$N$3,0),FALSE),"")),R184="Yes", "Company Specific", R184="", "")</f>
        <v/>
      </c>
      <c r="T184" s="997" cm="1">
        <f t="array" ref="T184">_xlfn.IFS(R184="No",(VLOOKUP($B184, 'Emissions Factors'!$C$3:$O$717, 4,FALSE)),R184="Yes", "", R184="", "")</f>
        <v>0</v>
      </c>
      <c r="U184" s="947" t="str">
        <f>IFERROR(VLOOKUP($J184&amp;" | "&amp;$T184,'Emissions Factors'!$C$3:$N$3811,5,FALSE),"")</f>
        <v/>
      </c>
      <c r="V184" s="948" t="str">
        <f>IFERROR(VLOOKUP($J184&amp;" | "&amp;$T184,'Emissions Factors'!$C$3:$N$3811,6,FALSE),"")</f>
        <v/>
      </c>
      <c r="W184" s="949" t="str">
        <f>IFERROR(VLOOKUP($J184&amp;" | "&amp;$T184,'Emissions Factors'!$C$3:$N$3811,7,FALSE),"")</f>
        <v/>
      </c>
      <c r="X184" s="1000"/>
      <c r="Y184" s="1001"/>
      <c r="Z184" s="963"/>
      <c r="AA184" s="964"/>
      <c r="AB184" s="965"/>
      <c r="AC184" s="1022" t="str" cm="1">
        <f t="array" ref="AC184">IFERROR(_xlfn.IFS($R184="No", U184*$P184/1000,$R184="Yes", Z184*$P184/1000, $R184="", ""),"")</f>
        <v/>
      </c>
      <c r="AD184" s="1023" t="str" cm="1">
        <f t="array" ref="AD184">IFERROR(_xlfn.IFS($R184="No", V184*$P184/1000,$R184="Yes", AA184*$P184/1000, $R184="", ""),"")</f>
        <v/>
      </c>
      <c r="AE184" s="1023" t="str" cm="1">
        <f t="array" ref="AE184">IFERROR(_xlfn.IFS($R184="No", W184*$P184/1000,$R184="Yes", AB184*$P184/1000, $R184="", ""),"")</f>
        <v/>
      </c>
      <c r="AF184" s="957" t="str">
        <f>IFERROR($AC184
+IFERROR(HLOOKUP(Introduction!$H$29,'GWP Values'!$D$3:$G$46,MATCH("CH4",'GWP Values'!$C$3:$C$41,0),FALSE)*$AD184,0)
+IFERROR(HLOOKUP(Introduction!$H$29,'GWP Values'!$D$3:$G$46,MATCH("N2O",'GWP Values'!$C$3:$C$41,0),FALSE)*$AE184,0),"")</f>
        <v/>
      </c>
    </row>
    <row r="185" spans="1:32" ht="24" customHeight="1" x14ac:dyDescent="0.25">
      <c r="A185" s="441"/>
      <c r="B185" s="458" t="str">
        <f t="shared" si="4"/>
        <v/>
      </c>
      <c r="C185" s="650" t="str">
        <f>IFERROR(IF($O185="","",
IF(MATCH(O185,Tables!$CC$8:$CC$15,0)&gt;0, "MWh / "&amp;$O185&amp;" | Energy",
"MWh / "&amp;$O185&amp;" | "&amp; $M185)), "MWh / "&amp;$O185&amp;" | "&amp; $M185)</f>
        <v/>
      </c>
      <c r="D185" s="916" t="str">
        <f>IFERROR(VLOOKUP($M185,Tables!$BT$7:$BU$34,2,FALSE),"")</f>
        <v/>
      </c>
      <c r="E185" s="1010"/>
      <c r="F185" s="1011"/>
      <c r="G185" s="940" t="str">
        <f>IFERROR(VLOOKUP(H185,'Category Index'!$K$10:$L$258,2,FALSE),"")</f>
        <v/>
      </c>
      <c r="H185" s="1008"/>
      <c r="I185" s="3"/>
      <c r="J185" s="1006"/>
      <c r="K185" s="994" t="str">
        <f t="shared" si="5"/>
        <v/>
      </c>
      <c r="L185" s="1004"/>
      <c r="M185" s="974"/>
      <c r="N185" s="975"/>
      <c r="O185" s="976"/>
      <c r="P185" s="1027" t="str">
        <f>IFERROR(IF(N185="","",N185*(VLOOKUP(C185, 'Unit Conversion Table'!$E$3:$F$132, 2, FALSE))),"")</f>
        <v/>
      </c>
      <c r="Q185" s="3"/>
      <c r="R185" s="971" t="s">
        <v>826</v>
      </c>
      <c r="S185" s="996" t="str" cm="1">
        <f t="array" ref="S185">_xlfn.IFS(R185="No",(IFERROR(VLOOKUP($J185&amp;" | "&amp;$T185,'Emissions Factors'!$C$3:$N$1705,MATCH(S$12,'Emissions Factors'!$C$3:$N$3,0),FALSE),"")),R185="Yes", "Company Specific", R185="", "")</f>
        <v/>
      </c>
      <c r="T185" s="997" cm="1">
        <f t="array" ref="T185">_xlfn.IFS(R185="No",(VLOOKUP($B185, 'Emissions Factors'!$C$3:$O$717, 4,FALSE)),R185="Yes", "", R185="", "")</f>
        <v>0</v>
      </c>
      <c r="U185" s="947" t="str">
        <f>IFERROR(VLOOKUP($J185&amp;" | "&amp;$T185,'Emissions Factors'!$C$3:$N$3811,5,FALSE),"")</f>
        <v/>
      </c>
      <c r="V185" s="948" t="str">
        <f>IFERROR(VLOOKUP($J185&amp;" | "&amp;$T185,'Emissions Factors'!$C$3:$N$3811,6,FALSE),"")</f>
        <v/>
      </c>
      <c r="W185" s="949" t="str">
        <f>IFERROR(VLOOKUP($J185&amp;" | "&amp;$T185,'Emissions Factors'!$C$3:$N$3811,7,FALSE),"")</f>
        <v/>
      </c>
      <c r="X185" s="1000"/>
      <c r="Y185" s="1001"/>
      <c r="Z185" s="963"/>
      <c r="AA185" s="964"/>
      <c r="AB185" s="965"/>
      <c r="AC185" s="1022" t="str" cm="1">
        <f t="array" ref="AC185">IFERROR(_xlfn.IFS($R185="No", U185*$P185/1000,$R185="Yes", Z185*$P185/1000, $R185="", ""),"")</f>
        <v/>
      </c>
      <c r="AD185" s="1023" t="str" cm="1">
        <f t="array" ref="AD185">IFERROR(_xlfn.IFS($R185="No", V185*$P185/1000,$R185="Yes", AA185*$P185/1000, $R185="", ""),"")</f>
        <v/>
      </c>
      <c r="AE185" s="1023" t="str" cm="1">
        <f t="array" ref="AE185">IFERROR(_xlfn.IFS($R185="No", W185*$P185/1000,$R185="Yes", AB185*$P185/1000, $R185="", ""),"")</f>
        <v/>
      </c>
      <c r="AF185" s="957" t="str">
        <f>IFERROR($AC185
+IFERROR(HLOOKUP(Introduction!$H$29,'GWP Values'!$D$3:$G$46,MATCH("CH4",'GWP Values'!$C$3:$C$41,0),FALSE)*$AD185,0)
+IFERROR(HLOOKUP(Introduction!$H$29,'GWP Values'!$D$3:$G$46,MATCH("N2O",'GWP Values'!$C$3:$C$41,0),FALSE)*$AE185,0),"")</f>
        <v/>
      </c>
    </row>
    <row r="186" spans="1:32" ht="24" customHeight="1" x14ac:dyDescent="0.25">
      <c r="A186" s="441"/>
      <c r="B186" s="458" t="str">
        <f t="shared" si="4"/>
        <v/>
      </c>
      <c r="C186" s="650" t="str">
        <f>IFERROR(IF($O186="","",
IF(MATCH(O186,Tables!$CC$8:$CC$15,0)&gt;0, "MWh / "&amp;$O186&amp;" | Energy",
"MWh / "&amp;$O186&amp;" | "&amp; $M186)), "MWh / "&amp;$O186&amp;" | "&amp; $M186)</f>
        <v/>
      </c>
      <c r="D186" s="916" t="str">
        <f>IFERROR(VLOOKUP($M186,Tables!$BT$7:$BU$34,2,FALSE),"")</f>
        <v/>
      </c>
      <c r="E186" s="1010"/>
      <c r="F186" s="1011"/>
      <c r="G186" s="940" t="str">
        <f>IFERROR(VLOOKUP(H186,'Category Index'!$K$10:$L$258,2,FALSE),"")</f>
        <v/>
      </c>
      <c r="H186" s="1008"/>
      <c r="I186" s="3"/>
      <c r="J186" s="1006"/>
      <c r="K186" s="994" t="str">
        <f t="shared" si="5"/>
        <v/>
      </c>
      <c r="L186" s="1004"/>
      <c r="M186" s="974"/>
      <c r="N186" s="975"/>
      <c r="O186" s="976"/>
      <c r="P186" s="1027" t="str">
        <f>IFERROR(IF(N186="","",N186*(VLOOKUP(C186, 'Unit Conversion Table'!$E$3:$F$132, 2, FALSE))),"")</f>
        <v/>
      </c>
      <c r="Q186" s="3"/>
      <c r="R186" s="971" t="s">
        <v>826</v>
      </c>
      <c r="S186" s="996" t="str" cm="1">
        <f t="array" ref="S186">_xlfn.IFS(R186="No",(IFERROR(VLOOKUP($J186&amp;" | "&amp;$T186,'Emissions Factors'!$C$3:$N$1705,MATCH(S$12,'Emissions Factors'!$C$3:$N$3,0),FALSE),"")),R186="Yes", "Company Specific", R186="", "")</f>
        <v/>
      </c>
      <c r="T186" s="997" cm="1">
        <f t="array" ref="T186">_xlfn.IFS(R186="No",(VLOOKUP($B186, 'Emissions Factors'!$C$3:$O$717, 4,FALSE)),R186="Yes", "", R186="", "")</f>
        <v>0</v>
      </c>
      <c r="U186" s="947" t="str">
        <f>IFERROR(VLOOKUP($J186&amp;" | "&amp;$T186,'Emissions Factors'!$C$3:$N$3811,5,FALSE),"")</f>
        <v/>
      </c>
      <c r="V186" s="948" t="str">
        <f>IFERROR(VLOOKUP($J186&amp;" | "&amp;$T186,'Emissions Factors'!$C$3:$N$3811,6,FALSE),"")</f>
        <v/>
      </c>
      <c r="W186" s="949" t="str">
        <f>IFERROR(VLOOKUP($J186&amp;" | "&amp;$T186,'Emissions Factors'!$C$3:$N$3811,7,FALSE),"")</f>
        <v/>
      </c>
      <c r="X186" s="1000"/>
      <c r="Y186" s="1001"/>
      <c r="Z186" s="963"/>
      <c r="AA186" s="964"/>
      <c r="AB186" s="965"/>
      <c r="AC186" s="1022" t="str" cm="1">
        <f t="array" ref="AC186">IFERROR(_xlfn.IFS($R186="No", U186*$P186/1000,$R186="Yes", Z186*$P186/1000, $R186="", ""),"")</f>
        <v/>
      </c>
      <c r="AD186" s="1023" t="str" cm="1">
        <f t="array" ref="AD186">IFERROR(_xlfn.IFS($R186="No", V186*$P186/1000,$R186="Yes", AA186*$P186/1000, $R186="", ""),"")</f>
        <v/>
      </c>
      <c r="AE186" s="1023" t="str" cm="1">
        <f t="array" ref="AE186">IFERROR(_xlfn.IFS($R186="No", W186*$P186/1000,$R186="Yes", AB186*$P186/1000, $R186="", ""),"")</f>
        <v/>
      </c>
      <c r="AF186" s="957" t="str">
        <f>IFERROR($AC186
+IFERROR(HLOOKUP(Introduction!$H$29,'GWP Values'!$D$3:$G$46,MATCH("CH4",'GWP Values'!$C$3:$C$41,0),FALSE)*$AD186,0)
+IFERROR(HLOOKUP(Introduction!$H$29,'GWP Values'!$D$3:$G$46,MATCH("N2O",'GWP Values'!$C$3:$C$41,0),FALSE)*$AE186,0),"")</f>
        <v/>
      </c>
    </row>
    <row r="187" spans="1:32" ht="24" customHeight="1" x14ac:dyDescent="0.25">
      <c r="A187" s="441"/>
      <c r="B187" s="458" t="str">
        <f t="shared" si="4"/>
        <v/>
      </c>
      <c r="C187" s="650" t="str">
        <f>IFERROR(IF($O187="","",
IF(MATCH(O187,Tables!$CC$8:$CC$15,0)&gt;0, "MWh / "&amp;$O187&amp;" | Energy",
"MWh / "&amp;$O187&amp;" | "&amp; $M187)), "MWh / "&amp;$O187&amp;" | "&amp; $M187)</f>
        <v/>
      </c>
      <c r="D187" s="916" t="str">
        <f>IFERROR(VLOOKUP($M187,Tables!$BT$7:$BU$34,2,FALSE),"")</f>
        <v/>
      </c>
      <c r="E187" s="1010"/>
      <c r="F187" s="1011"/>
      <c r="G187" s="940" t="str">
        <f>IFERROR(VLOOKUP(H187,'Category Index'!$K$10:$L$258,2,FALSE),"")</f>
        <v/>
      </c>
      <c r="H187" s="1008"/>
      <c r="I187" s="3"/>
      <c r="J187" s="1006"/>
      <c r="K187" s="994" t="str">
        <f t="shared" si="5"/>
        <v/>
      </c>
      <c r="L187" s="1004"/>
      <c r="M187" s="974"/>
      <c r="N187" s="975"/>
      <c r="O187" s="976"/>
      <c r="P187" s="1027" t="str">
        <f>IFERROR(IF(N187="","",N187*(VLOOKUP(C187, 'Unit Conversion Table'!$E$3:$F$132, 2, FALSE))),"")</f>
        <v/>
      </c>
      <c r="Q187" s="3"/>
      <c r="R187" s="971" t="s">
        <v>826</v>
      </c>
      <c r="S187" s="996" t="str" cm="1">
        <f t="array" ref="S187">_xlfn.IFS(R187="No",(IFERROR(VLOOKUP($J187&amp;" | "&amp;$T187,'Emissions Factors'!$C$3:$N$1705,MATCH(S$12,'Emissions Factors'!$C$3:$N$3,0),FALSE),"")),R187="Yes", "Company Specific", R187="", "")</f>
        <v/>
      </c>
      <c r="T187" s="997" cm="1">
        <f t="array" ref="T187">_xlfn.IFS(R187="No",(VLOOKUP($B187, 'Emissions Factors'!$C$3:$O$717, 4,FALSE)),R187="Yes", "", R187="", "")</f>
        <v>0</v>
      </c>
      <c r="U187" s="947" t="str">
        <f>IFERROR(VLOOKUP($J187&amp;" | "&amp;$T187,'Emissions Factors'!$C$3:$N$3811,5,FALSE),"")</f>
        <v/>
      </c>
      <c r="V187" s="948" t="str">
        <f>IFERROR(VLOOKUP($J187&amp;" | "&amp;$T187,'Emissions Factors'!$C$3:$N$3811,6,FALSE),"")</f>
        <v/>
      </c>
      <c r="W187" s="949" t="str">
        <f>IFERROR(VLOOKUP($J187&amp;" | "&amp;$T187,'Emissions Factors'!$C$3:$N$3811,7,FALSE),"")</f>
        <v/>
      </c>
      <c r="X187" s="1000"/>
      <c r="Y187" s="1001"/>
      <c r="Z187" s="963"/>
      <c r="AA187" s="964"/>
      <c r="AB187" s="965"/>
      <c r="AC187" s="1022" t="str" cm="1">
        <f t="array" ref="AC187">IFERROR(_xlfn.IFS($R187="No", U187*$P187/1000,$R187="Yes", Z187*$P187/1000, $R187="", ""),"")</f>
        <v/>
      </c>
      <c r="AD187" s="1023" t="str" cm="1">
        <f t="array" ref="AD187">IFERROR(_xlfn.IFS($R187="No", V187*$P187/1000,$R187="Yes", AA187*$P187/1000, $R187="", ""),"")</f>
        <v/>
      </c>
      <c r="AE187" s="1023" t="str" cm="1">
        <f t="array" ref="AE187">IFERROR(_xlfn.IFS($R187="No", W187*$P187/1000,$R187="Yes", AB187*$P187/1000, $R187="", ""),"")</f>
        <v/>
      </c>
      <c r="AF187" s="957" t="str">
        <f>IFERROR($AC187
+IFERROR(HLOOKUP(Introduction!$H$29,'GWP Values'!$D$3:$G$46,MATCH("CH4",'GWP Values'!$C$3:$C$41,0),FALSE)*$AD187,0)
+IFERROR(HLOOKUP(Introduction!$H$29,'GWP Values'!$D$3:$G$46,MATCH("N2O",'GWP Values'!$C$3:$C$41,0),FALSE)*$AE187,0),"")</f>
        <v/>
      </c>
    </row>
    <row r="188" spans="1:32" ht="24" customHeight="1" x14ac:dyDescent="0.25">
      <c r="A188" s="441"/>
      <c r="B188" s="458" t="str">
        <f t="shared" si="4"/>
        <v/>
      </c>
      <c r="C188" s="650" t="str">
        <f>IFERROR(IF($O188="","",
IF(MATCH(O188,Tables!$CC$8:$CC$15,0)&gt;0, "MWh / "&amp;$O188&amp;" | Energy",
"MWh / "&amp;$O188&amp;" | "&amp; $M188)), "MWh / "&amp;$O188&amp;" | "&amp; $M188)</f>
        <v/>
      </c>
      <c r="D188" s="916" t="str">
        <f>IFERROR(VLOOKUP($M188,Tables!$BT$7:$BU$34,2,FALSE),"")</f>
        <v/>
      </c>
      <c r="E188" s="1010"/>
      <c r="F188" s="1011"/>
      <c r="G188" s="940" t="str">
        <f>IFERROR(VLOOKUP(H188,'Category Index'!$K$10:$L$258,2,FALSE),"")</f>
        <v/>
      </c>
      <c r="H188" s="1008"/>
      <c r="I188" s="3"/>
      <c r="J188" s="1006"/>
      <c r="K188" s="994" t="str">
        <f t="shared" si="5"/>
        <v/>
      </c>
      <c r="L188" s="1004"/>
      <c r="M188" s="974"/>
      <c r="N188" s="975"/>
      <c r="O188" s="976"/>
      <c r="P188" s="1027" t="str">
        <f>IFERROR(IF(N188="","",N188*(VLOOKUP(C188, 'Unit Conversion Table'!$E$3:$F$132, 2, FALSE))),"")</f>
        <v/>
      </c>
      <c r="Q188" s="3"/>
      <c r="R188" s="971" t="s">
        <v>826</v>
      </c>
      <c r="S188" s="996" t="str" cm="1">
        <f t="array" ref="S188">_xlfn.IFS(R188="No",(IFERROR(VLOOKUP($J188&amp;" | "&amp;$T188,'Emissions Factors'!$C$3:$N$1705,MATCH(S$12,'Emissions Factors'!$C$3:$N$3,0),FALSE),"")),R188="Yes", "Company Specific", R188="", "")</f>
        <v/>
      </c>
      <c r="T188" s="997" cm="1">
        <f t="array" ref="T188">_xlfn.IFS(R188="No",(VLOOKUP($B188, 'Emissions Factors'!$C$3:$O$717, 4,FALSE)),R188="Yes", "", R188="", "")</f>
        <v>0</v>
      </c>
      <c r="U188" s="947" t="str">
        <f>IFERROR(VLOOKUP($J188&amp;" | "&amp;$T188,'Emissions Factors'!$C$3:$N$3811,5,FALSE),"")</f>
        <v/>
      </c>
      <c r="V188" s="948" t="str">
        <f>IFERROR(VLOOKUP($J188&amp;" | "&amp;$T188,'Emissions Factors'!$C$3:$N$3811,6,FALSE),"")</f>
        <v/>
      </c>
      <c r="W188" s="949" t="str">
        <f>IFERROR(VLOOKUP($J188&amp;" | "&amp;$T188,'Emissions Factors'!$C$3:$N$3811,7,FALSE),"")</f>
        <v/>
      </c>
      <c r="X188" s="1000"/>
      <c r="Y188" s="1001"/>
      <c r="Z188" s="963"/>
      <c r="AA188" s="964"/>
      <c r="AB188" s="965"/>
      <c r="AC188" s="1022" t="str" cm="1">
        <f t="array" ref="AC188">IFERROR(_xlfn.IFS($R188="No", U188*$P188/1000,$R188="Yes", Z188*$P188/1000, $R188="", ""),"")</f>
        <v/>
      </c>
      <c r="AD188" s="1023" t="str" cm="1">
        <f t="array" ref="AD188">IFERROR(_xlfn.IFS($R188="No", V188*$P188/1000,$R188="Yes", AA188*$P188/1000, $R188="", ""),"")</f>
        <v/>
      </c>
      <c r="AE188" s="1023" t="str" cm="1">
        <f t="array" ref="AE188">IFERROR(_xlfn.IFS($R188="No", W188*$P188/1000,$R188="Yes", AB188*$P188/1000, $R188="", ""),"")</f>
        <v/>
      </c>
      <c r="AF188" s="957" t="str">
        <f>IFERROR($AC188
+IFERROR(HLOOKUP(Introduction!$H$29,'GWP Values'!$D$3:$G$46,MATCH("CH4",'GWP Values'!$C$3:$C$41,0),FALSE)*$AD188,0)
+IFERROR(HLOOKUP(Introduction!$H$29,'GWP Values'!$D$3:$G$46,MATCH("N2O",'GWP Values'!$C$3:$C$41,0),FALSE)*$AE188,0),"")</f>
        <v/>
      </c>
    </row>
    <row r="189" spans="1:32" ht="24" customHeight="1" x14ac:dyDescent="0.25">
      <c r="A189" s="441"/>
      <c r="B189" s="458" t="str">
        <f t="shared" si="4"/>
        <v/>
      </c>
      <c r="C189" s="650" t="str">
        <f>IFERROR(IF($O189="","",
IF(MATCH(O189,Tables!$CC$8:$CC$15,0)&gt;0, "MWh / "&amp;$O189&amp;" | Energy",
"MWh / "&amp;$O189&amp;" | "&amp; $M189)), "MWh / "&amp;$O189&amp;" | "&amp; $M189)</f>
        <v/>
      </c>
      <c r="D189" s="916" t="str">
        <f>IFERROR(VLOOKUP($M189,Tables!$BT$7:$BU$34,2,FALSE),"")</f>
        <v/>
      </c>
      <c r="E189" s="1010"/>
      <c r="F189" s="1011"/>
      <c r="G189" s="940" t="str">
        <f>IFERROR(VLOOKUP(H189,'Category Index'!$K$10:$L$258,2,FALSE),"")</f>
        <v/>
      </c>
      <c r="H189" s="1008"/>
      <c r="I189" s="3"/>
      <c r="J189" s="1006"/>
      <c r="K189" s="994" t="str">
        <f t="shared" si="5"/>
        <v/>
      </c>
      <c r="L189" s="1004"/>
      <c r="M189" s="974"/>
      <c r="N189" s="975"/>
      <c r="O189" s="976"/>
      <c r="P189" s="1027" t="str">
        <f>IFERROR(IF(N189="","",N189*(VLOOKUP(C189, 'Unit Conversion Table'!$E$3:$F$132, 2, FALSE))),"")</f>
        <v/>
      </c>
      <c r="Q189" s="3"/>
      <c r="R189" s="971" t="s">
        <v>826</v>
      </c>
      <c r="S189" s="996" t="str" cm="1">
        <f t="array" ref="S189">_xlfn.IFS(R189="No",(IFERROR(VLOOKUP($J189&amp;" | "&amp;$T189,'Emissions Factors'!$C$3:$N$1705,MATCH(S$12,'Emissions Factors'!$C$3:$N$3,0),FALSE),"")),R189="Yes", "Company Specific", R189="", "")</f>
        <v/>
      </c>
      <c r="T189" s="997" cm="1">
        <f t="array" ref="T189">_xlfn.IFS(R189="No",(VLOOKUP($B189, 'Emissions Factors'!$C$3:$O$717, 4,FALSE)),R189="Yes", "", R189="", "")</f>
        <v>0</v>
      </c>
      <c r="U189" s="947" t="str">
        <f>IFERROR(VLOOKUP($J189&amp;" | "&amp;$T189,'Emissions Factors'!$C$3:$N$3811,5,FALSE),"")</f>
        <v/>
      </c>
      <c r="V189" s="948" t="str">
        <f>IFERROR(VLOOKUP($J189&amp;" | "&amp;$T189,'Emissions Factors'!$C$3:$N$3811,6,FALSE),"")</f>
        <v/>
      </c>
      <c r="W189" s="949" t="str">
        <f>IFERROR(VLOOKUP($J189&amp;" | "&amp;$T189,'Emissions Factors'!$C$3:$N$3811,7,FALSE),"")</f>
        <v/>
      </c>
      <c r="X189" s="1000"/>
      <c r="Y189" s="1001"/>
      <c r="Z189" s="963"/>
      <c r="AA189" s="964"/>
      <c r="AB189" s="965"/>
      <c r="AC189" s="1022" t="str" cm="1">
        <f t="array" ref="AC189">IFERROR(_xlfn.IFS($R189="No", U189*$P189/1000,$R189="Yes", Z189*$P189/1000, $R189="", ""),"")</f>
        <v/>
      </c>
      <c r="AD189" s="1023" t="str" cm="1">
        <f t="array" ref="AD189">IFERROR(_xlfn.IFS($R189="No", V189*$P189/1000,$R189="Yes", AA189*$P189/1000, $R189="", ""),"")</f>
        <v/>
      </c>
      <c r="AE189" s="1023" t="str" cm="1">
        <f t="array" ref="AE189">IFERROR(_xlfn.IFS($R189="No", W189*$P189/1000,$R189="Yes", AB189*$P189/1000, $R189="", ""),"")</f>
        <v/>
      </c>
      <c r="AF189" s="957" t="str">
        <f>IFERROR($AC189
+IFERROR(HLOOKUP(Introduction!$H$29,'GWP Values'!$D$3:$G$46,MATCH("CH4",'GWP Values'!$C$3:$C$41,0),FALSE)*$AD189,0)
+IFERROR(HLOOKUP(Introduction!$H$29,'GWP Values'!$D$3:$G$46,MATCH("N2O",'GWP Values'!$C$3:$C$41,0),FALSE)*$AE189,0),"")</f>
        <v/>
      </c>
    </row>
    <row r="190" spans="1:32" ht="24" customHeight="1" x14ac:dyDescent="0.25">
      <c r="A190" s="441"/>
      <c r="B190" s="458" t="str">
        <f t="shared" si="4"/>
        <v/>
      </c>
      <c r="C190" s="650" t="str">
        <f>IFERROR(IF($O190="","",
IF(MATCH(O190,Tables!$CC$8:$CC$15,0)&gt;0, "MWh / "&amp;$O190&amp;" | Energy",
"MWh / "&amp;$O190&amp;" | "&amp; $M190)), "MWh / "&amp;$O190&amp;" | "&amp; $M190)</f>
        <v/>
      </c>
      <c r="D190" s="916" t="str">
        <f>IFERROR(VLOOKUP($M190,Tables!$BT$7:$BU$34,2,FALSE),"")</f>
        <v/>
      </c>
      <c r="E190" s="1010"/>
      <c r="F190" s="1011"/>
      <c r="G190" s="940" t="str">
        <f>IFERROR(VLOOKUP(H190,'Category Index'!$K$10:$L$258,2,FALSE),"")</f>
        <v/>
      </c>
      <c r="H190" s="1008"/>
      <c r="I190" s="3"/>
      <c r="J190" s="1006"/>
      <c r="K190" s="994" t="str">
        <f t="shared" si="5"/>
        <v/>
      </c>
      <c r="L190" s="1004"/>
      <c r="M190" s="974"/>
      <c r="N190" s="975"/>
      <c r="O190" s="976"/>
      <c r="P190" s="1027" t="str">
        <f>IFERROR(IF(N190="","",N190*(VLOOKUP(C190, 'Unit Conversion Table'!$E$3:$F$132, 2, FALSE))),"")</f>
        <v/>
      </c>
      <c r="Q190" s="3"/>
      <c r="R190" s="971" t="s">
        <v>826</v>
      </c>
      <c r="S190" s="996" t="str" cm="1">
        <f t="array" ref="S190">_xlfn.IFS(R190="No",(IFERROR(VLOOKUP($J190&amp;" | "&amp;$T190,'Emissions Factors'!$C$3:$N$1705,MATCH(S$12,'Emissions Factors'!$C$3:$N$3,0),FALSE),"")),R190="Yes", "Company Specific", R190="", "")</f>
        <v/>
      </c>
      <c r="T190" s="997" cm="1">
        <f t="array" ref="T190">_xlfn.IFS(R190="No",(VLOOKUP($B190, 'Emissions Factors'!$C$3:$O$717, 4,FALSE)),R190="Yes", "", R190="", "")</f>
        <v>0</v>
      </c>
      <c r="U190" s="947" t="str">
        <f>IFERROR(VLOOKUP($J190&amp;" | "&amp;$T190,'Emissions Factors'!$C$3:$N$3811,5,FALSE),"")</f>
        <v/>
      </c>
      <c r="V190" s="948" t="str">
        <f>IFERROR(VLOOKUP($J190&amp;" | "&amp;$T190,'Emissions Factors'!$C$3:$N$3811,6,FALSE),"")</f>
        <v/>
      </c>
      <c r="W190" s="949" t="str">
        <f>IFERROR(VLOOKUP($J190&amp;" | "&amp;$T190,'Emissions Factors'!$C$3:$N$3811,7,FALSE),"")</f>
        <v/>
      </c>
      <c r="X190" s="1000"/>
      <c r="Y190" s="1001"/>
      <c r="Z190" s="963"/>
      <c r="AA190" s="964"/>
      <c r="AB190" s="965"/>
      <c r="AC190" s="1022" t="str" cm="1">
        <f t="array" ref="AC190">IFERROR(_xlfn.IFS($R190="No", U190*$P190/1000,$R190="Yes", Z190*$P190/1000, $R190="", ""),"")</f>
        <v/>
      </c>
      <c r="AD190" s="1023" t="str" cm="1">
        <f t="array" ref="AD190">IFERROR(_xlfn.IFS($R190="No", V190*$P190/1000,$R190="Yes", AA190*$P190/1000, $R190="", ""),"")</f>
        <v/>
      </c>
      <c r="AE190" s="1023" t="str" cm="1">
        <f t="array" ref="AE190">IFERROR(_xlfn.IFS($R190="No", W190*$P190/1000,$R190="Yes", AB190*$P190/1000, $R190="", ""),"")</f>
        <v/>
      </c>
      <c r="AF190" s="957" t="str">
        <f>IFERROR($AC190
+IFERROR(HLOOKUP(Introduction!$H$29,'GWP Values'!$D$3:$G$46,MATCH("CH4",'GWP Values'!$C$3:$C$41,0),FALSE)*$AD190,0)
+IFERROR(HLOOKUP(Introduction!$H$29,'GWP Values'!$D$3:$G$46,MATCH("N2O",'GWP Values'!$C$3:$C$41,0),FALSE)*$AE190,0),"")</f>
        <v/>
      </c>
    </row>
    <row r="191" spans="1:32" ht="24" customHeight="1" x14ac:dyDescent="0.25">
      <c r="A191" s="441"/>
      <c r="B191" s="458" t="str">
        <f t="shared" si="4"/>
        <v/>
      </c>
      <c r="C191" s="650" t="str">
        <f>IFERROR(IF($O191="","",
IF(MATCH(O191,Tables!$CC$8:$CC$15,0)&gt;0, "MWh / "&amp;$O191&amp;" | Energy",
"MWh / "&amp;$O191&amp;" | "&amp; $M191)), "MWh / "&amp;$O191&amp;" | "&amp; $M191)</f>
        <v/>
      </c>
      <c r="D191" s="916" t="str">
        <f>IFERROR(VLOOKUP($M191,Tables!$BT$7:$BU$34,2,FALSE),"")</f>
        <v/>
      </c>
      <c r="E191" s="1010"/>
      <c r="F191" s="1011"/>
      <c r="G191" s="940" t="str">
        <f>IFERROR(VLOOKUP(H191,'Category Index'!$K$10:$L$258,2,FALSE),"")</f>
        <v/>
      </c>
      <c r="H191" s="1008"/>
      <c r="I191" s="3"/>
      <c r="J191" s="1006"/>
      <c r="K191" s="994" t="str">
        <f t="shared" si="5"/>
        <v/>
      </c>
      <c r="L191" s="1004"/>
      <c r="M191" s="974"/>
      <c r="N191" s="975"/>
      <c r="O191" s="976"/>
      <c r="P191" s="1027" t="str">
        <f>IFERROR(IF(N191="","",N191*(VLOOKUP(C191, 'Unit Conversion Table'!$E$3:$F$132, 2, FALSE))),"")</f>
        <v/>
      </c>
      <c r="Q191" s="3"/>
      <c r="R191" s="971" t="s">
        <v>826</v>
      </c>
      <c r="S191" s="996" t="str" cm="1">
        <f t="array" ref="S191">_xlfn.IFS(R191="No",(IFERROR(VLOOKUP($J191&amp;" | "&amp;$T191,'Emissions Factors'!$C$3:$N$1705,MATCH(S$12,'Emissions Factors'!$C$3:$N$3,0),FALSE),"")),R191="Yes", "Company Specific", R191="", "")</f>
        <v/>
      </c>
      <c r="T191" s="997" cm="1">
        <f t="array" ref="T191">_xlfn.IFS(R191="No",(VLOOKUP($B191, 'Emissions Factors'!$C$3:$O$717, 4,FALSE)),R191="Yes", "", R191="", "")</f>
        <v>0</v>
      </c>
      <c r="U191" s="947" t="str">
        <f>IFERROR(VLOOKUP($J191&amp;" | "&amp;$T191,'Emissions Factors'!$C$3:$N$3811,5,FALSE),"")</f>
        <v/>
      </c>
      <c r="V191" s="948" t="str">
        <f>IFERROR(VLOOKUP($J191&amp;" | "&amp;$T191,'Emissions Factors'!$C$3:$N$3811,6,FALSE),"")</f>
        <v/>
      </c>
      <c r="W191" s="949" t="str">
        <f>IFERROR(VLOOKUP($J191&amp;" | "&amp;$T191,'Emissions Factors'!$C$3:$N$3811,7,FALSE),"")</f>
        <v/>
      </c>
      <c r="X191" s="1000"/>
      <c r="Y191" s="1001"/>
      <c r="Z191" s="963"/>
      <c r="AA191" s="964"/>
      <c r="AB191" s="965"/>
      <c r="AC191" s="1022" t="str" cm="1">
        <f t="array" ref="AC191">IFERROR(_xlfn.IFS($R191="No", U191*$P191/1000,$R191="Yes", Z191*$P191/1000, $R191="", ""),"")</f>
        <v/>
      </c>
      <c r="AD191" s="1023" t="str" cm="1">
        <f t="array" ref="AD191">IFERROR(_xlfn.IFS($R191="No", V191*$P191/1000,$R191="Yes", AA191*$P191/1000, $R191="", ""),"")</f>
        <v/>
      </c>
      <c r="AE191" s="1023" t="str" cm="1">
        <f t="array" ref="AE191">IFERROR(_xlfn.IFS($R191="No", W191*$P191/1000,$R191="Yes", AB191*$P191/1000, $R191="", ""),"")</f>
        <v/>
      </c>
      <c r="AF191" s="957" t="str">
        <f>IFERROR($AC191
+IFERROR(HLOOKUP(Introduction!$H$29,'GWP Values'!$D$3:$G$46,MATCH("CH4",'GWP Values'!$C$3:$C$41,0),FALSE)*$AD191,0)
+IFERROR(HLOOKUP(Introduction!$H$29,'GWP Values'!$D$3:$G$46,MATCH("N2O",'GWP Values'!$C$3:$C$41,0),FALSE)*$AE191,0),"")</f>
        <v/>
      </c>
    </row>
    <row r="192" spans="1:32" ht="24" customHeight="1" x14ac:dyDescent="0.25">
      <c r="A192" s="441"/>
      <c r="B192" s="458" t="str">
        <f t="shared" si="4"/>
        <v/>
      </c>
      <c r="C192" s="650" t="str">
        <f>IFERROR(IF($O192="","",
IF(MATCH(O192,Tables!$CC$8:$CC$15,0)&gt;0, "MWh / "&amp;$O192&amp;" | Energy",
"MWh / "&amp;$O192&amp;" | "&amp; $M192)), "MWh / "&amp;$O192&amp;" | "&amp; $M192)</f>
        <v/>
      </c>
      <c r="D192" s="916" t="str">
        <f>IFERROR(VLOOKUP($M192,Tables!$BT$7:$BU$34,2,FALSE),"")</f>
        <v/>
      </c>
      <c r="E192" s="1010"/>
      <c r="F192" s="1011"/>
      <c r="G192" s="940" t="str">
        <f>IFERROR(VLOOKUP(H192,'Category Index'!$K$10:$L$258,2,FALSE),"")</f>
        <v/>
      </c>
      <c r="H192" s="1008"/>
      <c r="I192" s="3"/>
      <c r="J192" s="1006"/>
      <c r="K192" s="994" t="str">
        <f t="shared" si="5"/>
        <v/>
      </c>
      <c r="L192" s="1004"/>
      <c r="M192" s="974"/>
      <c r="N192" s="975"/>
      <c r="O192" s="976"/>
      <c r="P192" s="1027" t="str">
        <f>IFERROR(IF(N192="","",N192*(VLOOKUP(C192, 'Unit Conversion Table'!$E$3:$F$132, 2, FALSE))),"")</f>
        <v/>
      </c>
      <c r="Q192" s="3"/>
      <c r="R192" s="971" t="s">
        <v>826</v>
      </c>
      <c r="S192" s="996" t="str" cm="1">
        <f t="array" ref="S192">_xlfn.IFS(R192="No",(IFERROR(VLOOKUP($J192&amp;" | "&amp;$T192,'Emissions Factors'!$C$3:$N$1705,MATCH(S$12,'Emissions Factors'!$C$3:$N$3,0),FALSE),"")),R192="Yes", "Company Specific", R192="", "")</f>
        <v/>
      </c>
      <c r="T192" s="997" cm="1">
        <f t="array" ref="T192">_xlfn.IFS(R192="No",(VLOOKUP($B192, 'Emissions Factors'!$C$3:$O$717, 4,FALSE)),R192="Yes", "", R192="", "")</f>
        <v>0</v>
      </c>
      <c r="U192" s="947" t="str">
        <f>IFERROR(VLOOKUP($J192&amp;" | "&amp;$T192,'Emissions Factors'!$C$3:$N$3811,5,FALSE),"")</f>
        <v/>
      </c>
      <c r="V192" s="948" t="str">
        <f>IFERROR(VLOOKUP($J192&amp;" | "&amp;$T192,'Emissions Factors'!$C$3:$N$3811,6,FALSE),"")</f>
        <v/>
      </c>
      <c r="W192" s="949" t="str">
        <f>IFERROR(VLOOKUP($J192&amp;" | "&amp;$T192,'Emissions Factors'!$C$3:$N$3811,7,FALSE),"")</f>
        <v/>
      </c>
      <c r="X192" s="1000"/>
      <c r="Y192" s="1001"/>
      <c r="Z192" s="963"/>
      <c r="AA192" s="964"/>
      <c r="AB192" s="965"/>
      <c r="AC192" s="1022" t="str" cm="1">
        <f t="array" ref="AC192">IFERROR(_xlfn.IFS($R192="No", U192*$P192/1000,$R192="Yes", Z192*$P192/1000, $R192="", ""),"")</f>
        <v/>
      </c>
      <c r="AD192" s="1023" t="str" cm="1">
        <f t="array" ref="AD192">IFERROR(_xlfn.IFS($R192="No", V192*$P192/1000,$R192="Yes", AA192*$P192/1000, $R192="", ""),"")</f>
        <v/>
      </c>
      <c r="AE192" s="1023" t="str" cm="1">
        <f t="array" ref="AE192">IFERROR(_xlfn.IFS($R192="No", W192*$P192/1000,$R192="Yes", AB192*$P192/1000, $R192="", ""),"")</f>
        <v/>
      </c>
      <c r="AF192" s="957" t="str">
        <f>IFERROR($AC192
+IFERROR(HLOOKUP(Introduction!$H$29,'GWP Values'!$D$3:$G$46,MATCH("CH4",'GWP Values'!$C$3:$C$41,0),FALSE)*$AD192,0)
+IFERROR(HLOOKUP(Introduction!$H$29,'GWP Values'!$D$3:$G$46,MATCH("N2O",'GWP Values'!$C$3:$C$41,0),FALSE)*$AE192,0),"")</f>
        <v/>
      </c>
    </row>
    <row r="193" spans="1:32" ht="24" customHeight="1" x14ac:dyDescent="0.25">
      <c r="A193" s="441"/>
      <c r="B193" s="458" t="str">
        <f t="shared" si="4"/>
        <v/>
      </c>
      <c r="C193" s="650" t="str">
        <f>IFERROR(IF($O193="","",
IF(MATCH(O193,Tables!$CC$8:$CC$15,0)&gt;0, "MWh / "&amp;$O193&amp;" | Energy",
"MWh / "&amp;$O193&amp;" | "&amp; $M193)), "MWh / "&amp;$O193&amp;" | "&amp; $M193)</f>
        <v/>
      </c>
      <c r="D193" s="916" t="str">
        <f>IFERROR(VLOOKUP($M193,Tables!$BT$7:$BU$34,2,FALSE),"")</f>
        <v/>
      </c>
      <c r="E193" s="1010"/>
      <c r="F193" s="1011"/>
      <c r="G193" s="940" t="str">
        <f>IFERROR(VLOOKUP(H193,'Category Index'!$K$10:$L$258,2,FALSE),"")</f>
        <v/>
      </c>
      <c r="H193" s="1008"/>
      <c r="I193" s="3"/>
      <c r="J193" s="1006"/>
      <c r="K193" s="994" t="str">
        <f t="shared" si="5"/>
        <v/>
      </c>
      <c r="L193" s="1004"/>
      <c r="M193" s="974"/>
      <c r="N193" s="975"/>
      <c r="O193" s="976"/>
      <c r="P193" s="1027" t="str">
        <f>IFERROR(IF(N193="","",N193*(VLOOKUP(C193, 'Unit Conversion Table'!$E$3:$F$132, 2, FALSE))),"")</f>
        <v/>
      </c>
      <c r="Q193" s="3"/>
      <c r="R193" s="971" t="s">
        <v>826</v>
      </c>
      <c r="S193" s="996" t="str" cm="1">
        <f t="array" ref="S193">_xlfn.IFS(R193="No",(IFERROR(VLOOKUP($J193&amp;" | "&amp;$T193,'Emissions Factors'!$C$3:$N$1705,MATCH(S$12,'Emissions Factors'!$C$3:$N$3,0),FALSE),"")),R193="Yes", "Company Specific", R193="", "")</f>
        <v/>
      </c>
      <c r="T193" s="997" cm="1">
        <f t="array" ref="T193">_xlfn.IFS(R193="No",(VLOOKUP($B193, 'Emissions Factors'!$C$3:$O$717, 4,FALSE)),R193="Yes", "", R193="", "")</f>
        <v>0</v>
      </c>
      <c r="U193" s="947" t="str">
        <f>IFERROR(VLOOKUP($J193&amp;" | "&amp;$T193,'Emissions Factors'!$C$3:$N$3811,5,FALSE),"")</f>
        <v/>
      </c>
      <c r="V193" s="948" t="str">
        <f>IFERROR(VLOOKUP($J193&amp;" | "&amp;$T193,'Emissions Factors'!$C$3:$N$3811,6,FALSE),"")</f>
        <v/>
      </c>
      <c r="W193" s="949" t="str">
        <f>IFERROR(VLOOKUP($J193&amp;" | "&amp;$T193,'Emissions Factors'!$C$3:$N$3811,7,FALSE),"")</f>
        <v/>
      </c>
      <c r="X193" s="1000"/>
      <c r="Y193" s="1001"/>
      <c r="Z193" s="963"/>
      <c r="AA193" s="964"/>
      <c r="AB193" s="965"/>
      <c r="AC193" s="1022" t="str" cm="1">
        <f t="array" ref="AC193">IFERROR(_xlfn.IFS($R193="No", U193*$P193/1000,$R193="Yes", Z193*$P193/1000, $R193="", ""),"")</f>
        <v/>
      </c>
      <c r="AD193" s="1023" t="str" cm="1">
        <f t="array" ref="AD193">IFERROR(_xlfn.IFS($R193="No", V193*$P193/1000,$R193="Yes", AA193*$P193/1000, $R193="", ""),"")</f>
        <v/>
      </c>
      <c r="AE193" s="1023" t="str" cm="1">
        <f t="array" ref="AE193">IFERROR(_xlfn.IFS($R193="No", W193*$P193/1000,$R193="Yes", AB193*$P193/1000, $R193="", ""),"")</f>
        <v/>
      </c>
      <c r="AF193" s="957" t="str">
        <f>IFERROR($AC193
+IFERROR(HLOOKUP(Introduction!$H$29,'GWP Values'!$D$3:$G$46,MATCH("CH4",'GWP Values'!$C$3:$C$41,0),FALSE)*$AD193,0)
+IFERROR(HLOOKUP(Introduction!$H$29,'GWP Values'!$D$3:$G$46,MATCH("N2O",'GWP Values'!$C$3:$C$41,0),FALSE)*$AE193,0),"")</f>
        <v/>
      </c>
    </row>
    <row r="194" spans="1:32" ht="24" customHeight="1" x14ac:dyDescent="0.25">
      <c r="A194" s="441"/>
      <c r="B194" s="458" t="str">
        <f t="shared" si="4"/>
        <v/>
      </c>
      <c r="C194" s="650" t="str">
        <f>IFERROR(IF($O194="","",
IF(MATCH(O194,Tables!$CC$8:$CC$15,0)&gt;0, "MWh / "&amp;$O194&amp;" | Energy",
"MWh / "&amp;$O194&amp;" | "&amp; $M194)), "MWh / "&amp;$O194&amp;" | "&amp; $M194)</f>
        <v/>
      </c>
      <c r="D194" s="916" t="str">
        <f>IFERROR(VLOOKUP($M194,Tables!$BT$7:$BU$34,2,FALSE),"")</f>
        <v/>
      </c>
      <c r="E194" s="1010"/>
      <c r="F194" s="1011"/>
      <c r="G194" s="940" t="str">
        <f>IFERROR(VLOOKUP(H194,'Category Index'!$K$10:$L$258,2,FALSE),"")</f>
        <v/>
      </c>
      <c r="H194" s="1008"/>
      <c r="I194" s="3"/>
      <c r="J194" s="1006"/>
      <c r="K194" s="994" t="str">
        <f t="shared" si="5"/>
        <v/>
      </c>
      <c r="L194" s="1004"/>
      <c r="M194" s="974"/>
      <c r="N194" s="975"/>
      <c r="O194" s="976"/>
      <c r="P194" s="1027" t="str">
        <f>IFERROR(IF(N194="","",N194*(VLOOKUP(C194, 'Unit Conversion Table'!$E$3:$F$132, 2, FALSE))),"")</f>
        <v/>
      </c>
      <c r="Q194" s="3"/>
      <c r="R194" s="971" t="s">
        <v>826</v>
      </c>
      <c r="S194" s="996" t="str" cm="1">
        <f t="array" ref="S194">_xlfn.IFS(R194="No",(IFERROR(VLOOKUP($J194&amp;" | "&amp;$T194,'Emissions Factors'!$C$3:$N$1705,MATCH(S$12,'Emissions Factors'!$C$3:$N$3,0),FALSE),"")),R194="Yes", "Company Specific", R194="", "")</f>
        <v/>
      </c>
      <c r="T194" s="997" cm="1">
        <f t="array" ref="T194">_xlfn.IFS(R194="No",(VLOOKUP($B194, 'Emissions Factors'!$C$3:$O$717, 4,FALSE)),R194="Yes", "", R194="", "")</f>
        <v>0</v>
      </c>
      <c r="U194" s="947" t="str">
        <f>IFERROR(VLOOKUP($J194&amp;" | "&amp;$T194,'Emissions Factors'!$C$3:$N$3811,5,FALSE),"")</f>
        <v/>
      </c>
      <c r="V194" s="948" t="str">
        <f>IFERROR(VLOOKUP($J194&amp;" | "&amp;$T194,'Emissions Factors'!$C$3:$N$3811,6,FALSE),"")</f>
        <v/>
      </c>
      <c r="W194" s="949" t="str">
        <f>IFERROR(VLOOKUP($J194&amp;" | "&amp;$T194,'Emissions Factors'!$C$3:$N$3811,7,FALSE),"")</f>
        <v/>
      </c>
      <c r="X194" s="1000"/>
      <c r="Y194" s="1001"/>
      <c r="Z194" s="963"/>
      <c r="AA194" s="964"/>
      <c r="AB194" s="965"/>
      <c r="AC194" s="1022" t="str" cm="1">
        <f t="array" ref="AC194">IFERROR(_xlfn.IFS($R194="No", U194*$P194/1000,$R194="Yes", Z194*$P194/1000, $R194="", ""),"")</f>
        <v/>
      </c>
      <c r="AD194" s="1023" t="str" cm="1">
        <f t="array" ref="AD194">IFERROR(_xlfn.IFS($R194="No", V194*$P194/1000,$R194="Yes", AA194*$P194/1000, $R194="", ""),"")</f>
        <v/>
      </c>
      <c r="AE194" s="1023" t="str" cm="1">
        <f t="array" ref="AE194">IFERROR(_xlfn.IFS($R194="No", W194*$P194/1000,$R194="Yes", AB194*$P194/1000, $R194="", ""),"")</f>
        <v/>
      </c>
      <c r="AF194" s="957" t="str">
        <f>IFERROR($AC194
+IFERROR(HLOOKUP(Introduction!$H$29,'GWP Values'!$D$3:$G$46,MATCH("CH4",'GWP Values'!$C$3:$C$41,0),FALSE)*$AD194,0)
+IFERROR(HLOOKUP(Introduction!$H$29,'GWP Values'!$D$3:$G$46,MATCH("N2O",'GWP Values'!$C$3:$C$41,0),FALSE)*$AE194,0),"")</f>
        <v/>
      </c>
    </row>
    <row r="195" spans="1:32" ht="24" customHeight="1" x14ac:dyDescent="0.25">
      <c r="A195" s="441"/>
      <c r="B195" s="458" t="str">
        <f t="shared" si="4"/>
        <v/>
      </c>
      <c r="C195" s="650" t="str">
        <f>IFERROR(IF($O195="","",
IF(MATCH(O195,Tables!$CC$8:$CC$15,0)&gt;0, "MWh / "&amp;$O195&amp;" | Energy",
"MWh / "&amp;$O195&amp;" | "&amp; $M195)), "MWh / "&amp;$O195&amp;" | "&amp; $M195)</f>
        <v/>
      </c>
      <c r="D195" s="916" t="str">
        <f>IFERROR(VLOOKUP($M195,Tables!$BT$7:$BU$34,2,FALSE),"")</f>
        <v/>
      </c>
      <c r="E195" s="1010"/>
      <c r="F195" s="1011"/>
      <c r="G195" s="940" t="str">
        <f>IFERROR(VLOOKUP(H195,'Category Index'!$K$10:$L$258,2,FALSE),"")</f>
        <v/>
      </c>
      <c r="H195" s="1008"/>
      <c r="I195" s="3"/>
      <c r="J195" s="1006"/>
      <c r="K195" s="994" t="str">
        <f t="shared" si="5"/>
        <v/>
      </c>
      <c r="L195" s="1004"/>
      <c r="M195" s="974"/>
      <c r="N195" s="975"/>
      <c r="O195" s="976"/>
      <c r="P195" s="1027" t="str">
        <f>IFERROR(IF(N195="","",N195*(VLOOKUP(C195, 'Unit Conversion Table'!$E$3:$F$132, 2, FALSE))),"")</f>
        <v/>
      </c>
      <c r="Q195" s="3"/>
      <c r="R195" s="971" t="s">
        <v>826</v>
      </c>
      <c r="S195" s="996" t="str" cm="1">
        <f t="array" ref="S195">_xlfn.IFS(R195="No",(IFERROR(VLOOKUP($J195&amp;" | "&amp;$T195,'Emissions Factors'!$C$3:$N$1705,MATCH(S$12,'Emissions Factors'!$C$3:$N$3,0),FALSE),"")),R195="Yes", "Company Specific", R195="", "")</f>
        <v/>
      </c>
      <c r="T195" s="997" cm="1">
        <f t="array" ref="T195">_xlfn.IFS(R195="No",(VLOOKUP($B195, 'Emissions Factors'!$C$3:$O$717, 4,FALSE)),R195="Yes", "", R195="", "")</f>
        <v>0</v>
      </c>
      <c r="U195" s="947" t="str">
        <f>IFERROR(VLOOKUP($J195&amp;" | "&amp;$T195,'Emissions Factors'!$C$3:$N$3811,5,FALSE),"")</f>
        <v/>
      </c>
      <c r="V195" s="948" t="str">
        <f>IFERROR(VLOOKUP($J195&amp;" | "&amp;$T195,'Emissions Factors'!$C$3:$N$3811,6,FALSE),"")</f>
        <v/>
      </c>
      <c r="W195" s="949" t="str">
        <f>IFERROR(VLOOKUP($J195&amp;" | "&amp;$T195,'Emissions Factors'!$C$3:$N$3811,7,FALSE),"")</f>
        <v/>
      </c>
      <c r="X195" s="1000"/>
      <c r="Y195" s="1001"/>
      <c r="Z195" s="963"/>
      <c r="AA195" s="964"/>
      <c r="AB195" s="965"/>
      <c r="AC195" s="1022" t="str" cm="1">
        <f t="array" ref="AC195">IFERROR(_xlfn.IFS($R195="No", U195*$P195/1000,$R195="Yes", Z195*$P195/1000, $R195="", ""),"")</f>
        <v/>
      </c>
      <c r="AD195" s="1023" t="str" cm="1">
        <f t="array" ref="AD195">IFERROR(_xlfn.IFS($R195="No", V195*$P195/1000,$R195="Yes", AA195*$P195/1000, $R195="", ""),"")</f>
        <v/>
      </c>
      <c r="AE195" s="1023" t="str" cm="1">
        <f t="array" ref="AE195">IFERROR(_xlfn.IFS($R195="No", W195*$P195/1000,$R195="Yes", AB195*$P195/1000, $R195="", ""),"")</f>
        <v/>
      </c>
      <c r="AF195" s="957" t="str">
        <f>IFERROR($AC195
+IFERROR(HLOOKUP(Introduction!$H$29,'GWP Values'!$D$3:$G$46,MATCH("CH4",'GWP Values'!$C$3:$C$41,0),FALSE)*$AD195,0)
+IFERROR(HLOOKUP(Introduction!$H$29,'GWP Values'!$D$3:$G$46,MATCH("N2O",'GWP Values'!$C$3:$C$41,0),FALSE)*$AE195,0),"")</f>
        <v/>
      </c>
    </row>
    <row r="196" spans="1:32" ht="24" customHeight="1" x14ac:dyDescent="0.25">
      <c r="A196" s="441"/>
      <c r="B196" s="458" t="str">
        <f t="shared" si="4"/>
        <v/>
      </c>
      <c r="C196" s="650" t="str">
        <f>IFERROR(IF($O196="","",
IF(MATCH(O196,Tables!$CC$8:$CC$15,0)&gt;0, "MWh / "&amp;$O196&amp;" | Energy",
"MWh / "&amp;$O196&amp;" | "&amp; $M196)), "MWh / "&amp;$O196&amp;" | "&amp; $M196)</f>
        <v/>
      </c>
      <c r="D196" s="916" t="str">
        <f>IFERROR(VLOOKUP($M196,Tables!$BT$7:$BU$34,2,FALSE),"")</f>
        <v/>
      </c>
      <c r="E196" s="1010"/>
      <c r="F196" s="1011"/>
      <c r="G196" s="940" t="str">
        <f>IFERROR(VLOOKUP(H196,'Category Index'!$K$10:$L$258,2,FALSE),"")</f>
        <v/>
      </c>
      <c r="H196" s="1008"/>
      <c r="I196" s="3"/>
      <c r="J196" s="1006"/>
      <c r="K196" s="994" t="str">
        <f t="shared" si="5"/>
        <v/>
      </c>
      <c r="L196" s="1004"/>
      <c r="M196" s="974"/>
      <c r="N196" s="975"/>
      <c r="O196" s="976"/>
      <c r="P196" s="1027" t="str">
        <f>IFERROR(IF(N196="","",N196*(VLOOKUP(C196, 'Unit Conversion Table'!$E$3:$F$132, 2, FALSE))),"")</f>
        <v/>
      </c>
      <c r="Q196" s="3"/>
      <c r="R196" s="971" t="s">
        <v>826</v>
      </c>
      <c r="S196" s="996" t="str" cm="1">
        <f t="array" ref="S196">_xlfn.IFS(R196="No",(IFERROR(VLOOKUP($J196&amp;" | "&amp;$T196,'Emissions Factors'!$C$3:$N$1705,MATCH(S$12,'Emissions Factors'!$C$3:$N$3,0),FALSE),"")),R196="Yes", "Company Specific", R196="", "")</f>
        <v/>
      </c>
      <c r="T196" s="997" cm="1">
        <f t="array" ref="T196">_xlfn.IFS(R196="No",(VLOOKUP($B196, 'Emissions Factors'!$C$3:$O$717, 4,FALSE)),R196="Yes", "", R196="", "")</f>
        <v>0</v>
      </c>
      <c r="U196" s="947" t="str">
        <f>IFERROR(VLOOKUP($J196&amp;" | "&amp;$T196,'Emissions Factors'!$C$3:$N$3811,5,FALSE),"")</f>
        <v/>
      </c>
      <c r="V196" s="948" t="str">
        <f>IFERROR(VLOOKUP($J196&amp;" | "&amp;$T196,'Emissions Factors'!$C$3:$N$3811,6,FALSE),"")</f>
        <v/>
      </c>
      <c r="W196" s="949" t="str">
        <f>IFERROR(VLOOKUP($J196&amp;" | "&amp;$T196,'Emissions Factors'!$C$3:$N$3811,7,FALSE),"")</f>
        <v/>
      </c>
      <c r="X196" s="1000"/>
      <c r="Y196" s="1001"/>
      <c r="Z196" s="963"/>
      <c r="AA196" s="964"/>
      <c r="AB196" s="965"/>
      <c r="AC196" s="1022" t="str" cm="1">
        <f t="array" ref="AC196">IFERROR(_xlfn.IFS($R196="No", U196*$P196/1000,$R196="Yes", Z196*$P196/1000, $R196="", ""),"")</f>
        <v/>
      </c>
      <c r="AD196" s="1023" t="str" cm="1">
        <f t="array" ref="AD196">IFERROR(_xlfn.IFS($R196="No", V196*$P196/1000,$R196="Yes", AA196*$P196/1000, $R196="", ""),"")</f>
        <v/>
      </c>
      <c r="AE196" s="1023" t="str" cm="1">
        <f t="array" ref="AE196">IFERROR(_xlfn.IFS($R196="No", W196*$P196/1000,$R196="Yes", AB196*$P196/1000, $R196="", ""),"")</f>
        <v/>
      </c>
      <c r="AF196" s="957" t="str">
        <f>IFERROR($AC196
+IFERROR(HLOOKUP(Introduction!$H$29,'GWP Values'!$D$3:$G$46,MATCH("CH4",'GWP Values'!$C$3:$C$41,0),FALSE)*$AD196,0)
+IFERROR(HLOOKUP(Introduction!$H$29,'GWP Values'!$D$3:$G$46,MATCH("N2O",'GWP Values'!$C$3:$C$41,0),FALSE)*$AE196,0),"")</f>
        <v/>
      </c>
    </row>
    <row r="197" spans="1:32" ht="24" customHeight="1" x14ac:dyDescent="0.25">
      <c r="A197" s="441"/>
      <c r="B197" s="458" t="str">
        <f t="shared" si="4"/>
        <v/>
      </c>
      <c r="C197" s="650" t="str">
        <f>IFERROR(IF($O197="","",
IF(MATCH(O197,Tables!$CC$8:$CC$15,0)&gt;0, "MWh / "&amp;$O197&amp;" | Energy",
"MWh / "&amp;$O197&amp;" | "&amp; $M197)), "MWh / "&amp;$O197&amp;" | "&amp; $M197)</f>
        <v/>
      </c>
      <c r="D197" s="916" t="str">
        <f>IFERROR(VLOOKUP($M197,Tables!$BT$7:$BU$34,2,FALSE),"")</f>
        <v/>
      </c>
      <c r="E197" s="1010"/>
      <c r="F197" s="1011"/>
      <c r="G197" s="940" t="str">
        <f>IFERROR(VLOOKUP(H197,'Category Index'!$K$10:$L$258,2,FALSE),"")</f>
        <v/>
      </c>
      <c r="H197" s="1008"/>
      <c r="I197" s="3"/>
      <c r="J197" s="1006"/>
      <c r="K197" s="994" t="str">
        <f t="shared" si="5"/>
        <v/>
      </c>
      <c r="L197" s="1004"/>
      <c r="M197" s="974"/>
      <c r="N197" s="975"/>
      <c r="O197" s="976"/>
      <c r="P197" s="1027" t="str">
        <f>IFERROR(IF(N197="","",N197*(VLOOKUP(C197, 'Unit Conversion Table'!$E$3:$F$132, 2, FALSE))),"")</f>
        <v/>
      </c>
      <c r="Q197" s="3"/>
      <c r="R197" s="971" t="s">
        <v>826</v>
      </c>
      <c r="S197" s="996" t="str" cm="1">
        <f t="array" ref="S197">_xlfn.IFS(R197="No",(IFERROR(VLOOKUP($J197&amp;" | "&amp;$T197,'Emissions Factors'!$C$3:$N$1705,MATCH(S$12,'Emissions Factors'!$C$3:$N$3,0),FALSE),"")),R197="Yes", "Company Specific", R197="", "")</f>
        <v/>
      </c>
      <c r="T197" s="997" cm="1">
        <f t="array" ref="T197">_xlfn.IFS(R197="No",(VLOOKUP($B197, 'Emissions Factors'!$C$3:$O$717, 4,FALSE)),R197="Yes", "", R197="", "")</f>
        <v>0</v>
      </c>
      <c r="U197" s="947" t="str">
        <f>IFERROR(VLOOKUP($J197&amp;" | "&amp;$T197,'Emissions Factors'!$C$3:$N$3811,5,FALSE),"")</f>
        <v/>
      </c>
      <c r="V197" s="948" t="str">
        <f>IFERROR(VLOOKUP($J197&amp;" | "&amp;$T197,'Emissions Factors'!$C$3:$N$3811,6,FALSE),"")</f>
        <v/>
      </c>
      <c r="W197" s="949" t="str">
        <f>IFERROR(VLOOKUP($J197&amp;" | "&amp;$T197,'Emissions Factors'!$C$3:$N$3811,7,FALSE),"")</f>
        <v/>
      </c>
      <c r="X197" s="1000"/>
      <c r="Y197" s="1001"/>
      <c r="Z197" s="963"/>
      <c r="AA197" s="964"/>
      <c r="AB197" s="965"/>
      <c r="AC197" s="1022" t="str" cm="1">
        <f t="array" ref="AC197">IFERROR(_xlfn.IFS($R197="No", U197*$P197/1000,$R197="Yes", Z197*$P197/1000, $R197="", ""),"")</f>
        <v/>
      </c>
      <c r="AD197" s="1023" t="str" cm="1">
        <f t="array" ref="AD197">IFERROR(_xlfn.IFS($R197="No", V197*$P197/1000,$R197="Yes", AA197*$P197/1000, $R197="", ""),"")</f>
        <v/>
      </c>
      <c r="AE197" s="1023" t="str" cm="1">
        <f t="array" ref="AE197">IFERROR(_xlfn.IFS($R197="No", W197*$P197/1000,$R197="Yes", AB197*$P197/1000, $R197="", ""),"")</f>
        <v/>
      </c>
      <c r="AF197" s="957" t="str">
        <f>IFERROR($AC197
+IFERROR(HLOOKUP(Introduction!$H$29,'GWP Values'!$D$3:$G$46,MATCH("CH4",'GWP Values'!$C$3:$C$41,0),FALSE)*$AD197,0)
+IFERROR(HLOOKUP(Introduction!$H$29,'GWP Values'!$D$3:$G$46,MATCH("N2O",'GWP Values'!$C$3:$C$41,0),FALSE)*$AE197,0),"")</f>
        <v/>
      </c>
    </row>
    <row r="198" spans="1:32" ht="24" customHeight="1" x14ac:dyDescent="0.25">
      <c r="A198" s="441"/>
      <c r="B198" s="458" t="str">
        <f t="shared" si="4"/>
        <v/>
      </c>
      <c r="C198" s="650" t="str">
        <f>IFERROR(IF($O198="","",
IF(MATCH(O198,Tables!$CC$8:$CC$15,0)&gt;0, "MWh / "&amp;$O198&amp;" | Energy",
"MWh / "&amp;$O198&amp;" | "&amp; $M198)), "MWh / "&amp;$O198&amp;" | "&amp; $M198)</f>
        <v/>
      </c>
      <c r="D198" s="916" t="str">
        <f>IFERROR(VLOOKUP($M198,Tables!$BT$7:$BU$34,2,FALSE),"")</f>
        <v/>
      </c>
      <c r="E198" s="1010"/>
      <c r="F198" s="1011"/>
      <c r="G198" s="940" t="str">
        <f>IFERROR(VLOOKUP(H198,'Category Index'!$K$10:$L$258,2,FALSE),"")</f>
        <v/>
      </c>
      <c r="H198" s="1008"/>
      <c r="I198" s="3"/>
      <c r="J198" s="1006"/>
      <c r="K198" s="994" t="str">
        <f t="shared" si="5"/>
        <v/>
      </c>
      <c r="L198" s="1004"/>
      <c r="M198" s="974"/>
      <c r="N198" s="975"/>
      <c r="O198" s="976"/>
      <c r="P198" s="1027" t="str">
        <f>IFERROR(IF(N198="","",N198*(VLOOKUP(C198, 'Unit Conversion Table'!$E$3:$F$132, 2, FALSE))),"")</f>
        <v/>
      </c>
      <c r="Q198" s="3"/>
      <c r="R198" s="971" t="s">
        <v>826</v>
      </c>
      <c r="S198" s="996" t="str" cm="1">
        <f t="array" ref="S198">_xlfn.IFS(R198="No",(IFERROR(VLOOKUP($J198&amp;" | "&amp;$T198,'Emissions Factors'!$C$3:$N$1705,MATCH(S$12,'Emissions Factors'!$C$3:$N$3,0),FALSE),"")),R198="Yes", "Company Specific", R198="", "")</f>
        <v/>
      </c>
      <c r="T198" s="997" cm="1">
        <f t="array" ref="T198">_xlfn.IFS(R198="No",(VLOOKUP($B198, 'Emissions Factors'!$C$3:$O$717, 4,FALSE)),R198="Yes", "", R198="", "")</f>
        <v>0</v>
      </c>
      <c r="U198" s="947" t="str">
        <f>IFERROR(VLOOKUP($J198&amp;" | "&amp;$T198,'Emissions Factors'!$C$3:$N$3811,5,FALSE),"")</f>
        <v/>
      </c>
      <c r="V198" s="948" t="str">
        <f>IFERROR(VLOOKUP($J198&amp;" | "&amp;$T198,'Emissions Factors'!$C$3:$N$3811,6,FALSE),"")</f>
        <v/>
      </c>
      <c r="W198" s="949" t="str">
        <f>IFERROR(VLOOKUP($J198&amp;" | "&amp;$T198,'Emissions Factors'!$C$3:$N$3811,7,FALSE),"")</f>
        <v/>
      </c>
      <c r="X198" s="1000"/>
      <c r="Y198" s="1001"/>
      <c r="Z198" s="963"/>
      <c r="AA198" s="964"/>
      <c r="AB198" s="965"/>
      <c r="AC198" s="1022" t="str" cm="1">
        <f t="array" ref="AC198">IFERROR(_xlfn.IFS($R198="No", U198*$P198/1000,$R198="Yes", Z198*$P198/1000, $R198="", ""),"")</f>
        <v/>
      </c>
      <c r="AD198" s="1023" t="str" cm="1">
        <f t="array" ref="AD198">IFERROR(_xlfn.IFS($R198="No", V198*$P198/1000,$R198="Yes", AA198*$P198/1000, $R198="", ""),"")</f>
        <v/>
      </c>
      <c r="AE198" s="1023" t="str" cm="1">
        <f t="array" ref="AE198">IFERROR(_xlfn.IFS($R198="No", W198*$P198/1000,$R198="Yes", AB198*$P198/1000, $R198="", ""),"")</f>
        <v/>
      </c>
      <c r="AF198" s="957" t="str">
        <f>IFERROR($AC198
+IFERROR(HLOOKUP(Introduction!$H$29,'GWP Values'!$D$3:$G$46,MATCH("CH4",'GWP Values'!$C$3:$C$41,0),FALSE)*$AD198,0)
+IFERROR(HLOOKUP(Introduction!$H$29,'GWP Values'!$D$3:$G$46,MATCH("N2O",'GWP Values'!$C$3:$C$41,0),FALSE)*$AE198,0),"")</f>
        <v/>
      </c>
    </row>
    <row r="199" spans="1:32" ht="24" customHeight="1" x14ac:dyDescent="0.25">
      <c r="A199" s="441"/>
      <c r="B199" s="458" t="str">
        <f t="shared" si="4"/>
        <v/>
      </c>
      <c r="C199" s="650" t="str">
        <f>IFERROR(IF($O199="","",
IF(MATCH(O199,Tables!$CC$8:$CC$15,0)&gt;0, "MWh / "&amp;$O199&amp;" | Energy",
"MWh / "&amp;$O199&amp;" | "&amp; $M199)), "MWh / "&amp;$O199&amp;" | "&amp; $M199)</f>
        <v/>
      </c>
      <c r="D199" s="916" t="str">
        <f>IFERROR(VLOOKUP($M199,Tables!$BT$7:$BU$34,2,FALSE),"")</f>
        <v/>
      </c>
      <c r="E199" s="1010"/>
      <c r="F199" s="1011"/>
      <c r="G199" s="940" t="str">
        <f>IFERROR(VLOOKUP(H199,'Category Index'!$K$10:$L$258,2,FALSE),"")</f>
        <v/>
      </c>
      <c r="H199" s="1008"/>
      <c r="I199" s="3"/>
      <c r="J199" s="1006"/>
      <c r="K199" s="994" t="str">
        <f t="shared" si="5"/>
        <v/>
      </c>
      <c r="L199" s="1004"/>
      <c r="M199" s="974"/>
      <c r="N199" s="975"/>
      <c r="O199" s="976"/>
      <c r="P199" s="1027" t="str">
        <f>IFERROR(IF(N199="","",N199*(VLOOKUP(C199, 'Unit Conversion Table'!$E$3:$F$132, 2, FALSE))),"")</f>
        <v/>
      </c>
      <c r="Q199" s="3"/>
      <c r="R199" s="971" t="s">
        <v>826</v>
      </c>
      <c r="S199" s="996" t="str" cm="1">
        <f t="array" ref="S199">_xlfn.IFS(R199="No",(IFERROR(VLOOKUP($J199&amp;" | "&amp;$T199,'Emissions Factors'!$C$3:$N$1705,MATCH(S$12,'Emissions Factors'!$C$3:$N$3,0),FALSE),"")),R199="Yes", "Company Specific", R199="", "")</f>
        <v/>
      </c>
      <c r="T199" s="997" cm="1">
        <f t="array" ref="T199">_xlfn.IFS(R199="No",(VLOOKUP($B199, 'Emissions Factors'!$C$3:$O$717, 4,FALSE)),R199="Yes", "", R199="", "")</f>
        <v>0</v>
      </c>
      <c r="U199" s="947" t="str">
        <f>IFERROR(VLOOKUP($J199&amp;" | "&amp;$T199,'Emissions Factors'!$C$3:$N$3811,5,FALSE),"")</f>
        <v/>
      </c>
      <c r="V199" s="948" t="str">
        <f>IFERROR(VLOOKUP($J199&amp;" | "&amp;$T199,'Emissions Factors'!$C$3:$N$3811,6,FALSE),"")</f>
        <v/>
      </c>
      <c r="W199" s="949" t="str">
        <f>IFERROR(VLOOKUP($J199&amp;" | "&amp;$T199,'Emissions Factors'!$C$3:$N$3811,7,FALSE),"")</f>
        <v/>
      </c>
      <c r="X199" s="1000"/>
      <c r="Y199" s="1001"/>
      <c r="Z199" s="963"/>
      <c r="AA199" s="964"/>
      <c r="AB199" s="965"/>
      <c r="AC199" s="1022" t="str" cm="1">
        <f t="array" ref="AC199">IFERROR(_xlfn.IFS($R199="No", U199*$P199/1000,$R199="Yes", Z199*$P199/1000, $R199="", ""),"")</f>
        <v/>
      </c>
      <c r="AD199" s="1023" t="str" cm="1">
        <f t="array" ref="AD199">IFERROR(_xlfn.IFS($R199="No", V199*$P199/1000,$R199="Yes", AA199*$P199/1000, $R199="", ""),"")</f>
        <v/>
      </c>
      <c r="AE199" s="1023" t="str" cm="1">
        <f t="array" ref="AE199">IFERROR(_xlfn.IFS($R199="No", W199*$P199/1000,$R199="Yes", AB199*$P199/1000, $R199="", ""),"")</f>
        <v/>
      </c>
      <c r="AF199" s="957" t="str">
        <f>IFERROR($AC199
+IFERROR(HLOOKUP(Introduction!$H$29,'GWP Values'!$D$3:$G$46,MATCH("CH4",'GWP Values'!$C$3:$C$41,0),FALSE)*$AD199,0)
+IFERROR(HLOOKUP(Introduction!$H$29,'GWP Values'!$D$3:$G$46,MATCH("N2O",'GWP Values'!$C$3:$C$41,0),FALSE)*$AE199,0),"")</f>
        <v/>
      </c>
    </row>
    <row r="200" spans="1:32" ht="24" customHeight="1" x14ac:dyDescent="0.25">
      <c r="A200" s="441"/>
      <c r="B200" s="458" t="str">
        <f t="shared" si="4"/>
        <v/>
      </c>
      <c r="C200" s="650" t="str">
        <f>IFERROR(IF($O200="","",
IF(MATCH(O200,Tables!$CC$8:$CC$15,0)&gt;0, "MWh / "&amp;$O200&amp;" | Energy",
"MWh / "&amp;$O200&amp;" | "&amp; $M200)), "MWh / "&amp;$O200&amp;" | "&amp; $M200)</f>
        <v/>
      </c>
      <c r="D200" s="916" t="str">
        <f>IFERROR(VLOOKUP($M200,Tables!$BT$7:$BU$34,2,FALSE),"")</f>
        <v/>
      </c>
      <c r="E200" s="1010"/>
      <c r="F200" s="1011"/>
      <c r="G200" s="940" t="str">
        <f>IFERROR(VLOOKUP(H200,'Category Index'!$K$10:$L$258,2,FALSE),"")</f>
        <v/>
      </c>
      <c r="H200" s="1008"/>
      <c r="I200" s="3"/>
      <c r="J200" s="1006"/>
      <c r="K200" s="994" t="str">
        <f t="shared" si="5"/>
        <v/>
      </c>
      <c r="L200" s="1004"/>
      <c r="M200" s="974"/>
      <c r="N200" s="975"/>
      <c r="O200" s="976"/>
      <c r="P200" s="1027" t="str">
        <f>IFERROR(IF(N200="","",N200*(VLOOKUP(C200, 'Unit Conversion Table'!$E$3:$F$132, 2, FALSE))),"")</f>
        <v/>
      </c>
      <c r="Q200" s="3"/>
      <c r="R200" s="971" t="s">
        <v>826</v>
      </c>
      <c r="S200" s="996" t="str" cm="1">
        <f t="array" ref="S200">_xlfn.IFS(R200="No",(IFERROR(VLOOKUP($J200&amp;" | "&amp;$T200,'Emissions Factors'!$C$3:$N$1705,MATCH(S$12,'Emissions Factors'!$C$3:$N$3,0),FALSE),"")),R200="Yes", "Company Specific", R200="", "")</f>
        <v/>
      </c>
      <c r="T200" s="997" cm="1">
        <f t="array" ref="T200">_xlfn.IFS(R200="No",(VLOOKUP($B200, 'Emissions Factors'!$C$3:$O$717, 4,FALSE)),R200="Yes", "", R200="", "")</f>
        <v>0</v>
      </c>
      <c r="U200" s="947" t="str">
        <f>IFERROR(VLOOKUP($J200&amp;" | "&amp;$T200,'Emissions Factors'!$C$3:$N$3811,5,FALSE),"")</f>
        <v/>
      </c>
      <c r="V200" s="948" t="str">
        <f>IFERROR(VLOOKUP($J200&amp;" | "&amp;$T200,'Emissions Factors'!$C$3:$N$3811,6,FALSE),"")</f>
        <v/>
      </c>
      <c r="W200" s="949" t="str">
        <f>IFERROR(VLOOKUP($J200&amp;" | "&amp;$T200,'Emissions Factors'!$C$3:$N$3811,7,FALSE),"")</f>
        <v/>
      </c>
      <c r="X200" s="1000"/>
      <c r="Y200" s="1001"/>
      <c r="Z200" s="963"/>
      <c r="AA200" s="964"/>
      <c r="AB200" s="965"/>
      <c r="AC200" s="1022" t="str" cm="1">
        <f t="array" ref="AC200">IFERROR(_xlfn.IFS($R200="No", U200*$P200/1000,$R200="Yes", Z200*$P200/1000, $R200="", ""),"")</f>
        <v/>
      </c>
      <c r="AD200" s="1023" t="str" cm="1">
        <f t="array" ref="AD200">IFERROR(_xlfn.IFS($R200="No", V200*$P200/1000,$R200="Yes", AA200*$P200/1000, $R200="", ""),"")</f>
        <v/>
      </c>
      <c r="AE200" s="1023" t="str" cm="1">
        <f t="array" ref="AE200">IFERROR(_xlfn.IFS($R200="No", W200*$P200/1000,$R200="Yes", AB200*$P200/1000, $R200="", ""),"")</f>
        <v/>
      </c>
      <c r="AF200" s="957" t="str">
        <f>IFERROR($AC200
+IFERROR(HLOOKUP(Introduction!$H$29,'GWP Values'!$D$3:$G$46,MATCH("CH4",'GWP Values'!$C$3:$C$41,0),FALSE)*$AD200,0)
+IFERROR(HLOOKUP(Introduction!$H$29,'GWP Values'!$D$3:$G$46,MATCH("N2O",'GWP Values'!$C$3:$C$41,0),FALSE)*$AE200,0),"")</f>
        <v/>
      </c>
    </row>
    <row r="201" spans="1:32" ht="24" customHeight="1" x14ac:dyDescent="0.25">
      <c r="A201" s="441"/>
      <c r="B201" s="458" t="str">
        <f t="shared" si="4"/>
        <v/>
      </c>
      <c r="C201" s="650" t="str">
        <f>IFERROR(IF($O201="","",
IF(MATCH(O201,Tables!$CC$8:$CC$15,0)&gt;0, "MWh / "&amp;$O201&amp;" | Energy",
"MWh / "&amp;$O201&amp;" | "&amp; $M201)), "MWh / "&amp;$O201&amp;" | "&amp; $M201)</f>
        <v/>
      </c>
      <c r="D201" s="916" t="str">
        <f>IFERROR(VLOOKUP($M201,Tables!$BT$7:$BU$34,2,FALSE),"")</f>
        <v/>
      </c>
      <c r="E201" s="1010"/>
      <c r="F201" s="1011"/>
      <c r="G201" s="940" t="str">
        <f>IFERROR(VLOOKUP(H201,'Category Index'!$K$10:$L$258,2,FALSE),"")</f>
        <v/>
      </c>
      <c r="H201" s="1008"/>
      <c r="I201" s="3"/>
      <c r="J201" s="1006"/>
      <c r="K201" s="994" t="str">
        <f t="shared" si="5"/>
        <v/>
      </c>
      <c r="L201" s="1004"/>
      <c r="M201" s="974"/>
      <c r="N201" s="975"/>
      <c r="O201" s="976"/>
      <c r="P201" s="1027" t="str">
        <f>IFERROR(IF(N201="","",N201*(VLOOKUP(C201, 'Unit Conversion Table'!$E$3:$F$132, 2, FALSE))),"")</f>
        <v/>
      </c>
      <c r="Q201" s="3"/>
      <c r="R201" s="971" t="s">
        <v>826</v>
      </c>
      <c r="S201" s="996" t="str" cm="1">
        <f t="array" ref="S201">_xlfn.IFS(R201="No",(IFERROR(VLOOKUP($J201&amp;" | "&amp;$T201,'Emissions Factors'!$C$3:$N$1705,MATCH(S$12,'Emissions Factors'!$C$3:$N$3,0),FALSE),"")),R201="Yes", "Company Specific", R201="", "")</f>
        <v/>
      </c>
      <c r="T201" s="997" cm="1">
        <f t="array" ref="T201">_xlfn.IFS(R201="No",(VLOOKUP($B201, 'Emissions Factors'!$C$3:$O$717, 4,FALSE)),R201="Yes", "", R201="", "")</f>
        <v>0</v>
      </c>
      <c r="U201" s="947" t="str">
        <f>IFERROR(VLOOKUP($J201&amp;" | "&amp;$T201,'Emissions Factors'!$C$3:$N$3811,5,FALSE),"")</f>
        <v/>
      </c>
      <c r="V201" s="948" t="str">
        <f>IFERROR(VLOOKUP($J201&amp;" | "&amp;$T201,'Emissions Factors'!$C$3:$N$3811,6,FALSE),"")</f>
        <v/>
      </c>
      <c r="W201" s="949" t="str">
        <f>IFERROR(VLOOKUP($J201&amp;" | "&amp;$T201,'Emissions Factors'!$C$3:$N$3811,7,FALSE),"")</f>
        <v/>
      </c>
      <c r="X201" s="1000"/>
      <c r="Y201" s="1001"/>
      <c r="Z201" s="963"/>
      <c r="AA201" s="964"/>
      <c r="AB201" s="965"/>
      <c r="AC201" s="1022" t="str" cm="1">
        <f t="array" ref="AC201">IFERROR(_xlfn.IFS($R201="No", U201*$P201/1000,$R201="Yes", Z201*$P201/1000, $R201="", ""),"")</f>
        <v/>
      </c>
      <c r="AD201" s="1023" t="str" cm="1">
        <f t="array" ref="AD201">IFERROR(_xlfn.IFS($R201="No", V201*$P201/1000,$R201="Yes", AA201*$P201/1000, $R201="", ""),"")</f>
        <v/>
      </c>
      <c r="AE201" s="1023" t="str" cm="1">
        <f t="array" ref="AE201">IFERROR(_xlfn.IFS($R201="No", W201*$P201/1000,$R201="Yes", AB201*$P201/1000, $R201="", ""),"")</f>
        <v/>
      </c>
      <c r="AF201" s="957" t="str">
        <f>IFERROR($AC201
+IFERROR(HLOOKUP(Introduction!$H$29,'GWP Values'!$D$3:$G$46,MATCH("CH4",'GWP Values'!$C$3:$C$41,0),FALSE)*$AD201,0)
+IFERROR(HLOOKUP(Introduction!$H$29,'GWP Values'!$D$3:$G$46,MATCH("N2O",'GWP Values'!$C$3:$C$41,0),FALSE)*$AE201,0),"")</f>
        <v/>
      </c>
    </row>
    <row r="202" spans="1:32" ht="24" customHeight="1" x14ac:dyDescent="0.25">
      <c r="A202" s="441"/>
      <c r="B202" s="458" t="str">
        <f t="shared" si="4"/>
        <v/>
      </c>
      <c r="C202" s="650" t="str">
        <f>IFERROR(IF($O202="","",
IF(MATCH(O202,Tables!$CC$8:$CC$15,0)&gt;0, "MWh / "&amp;$O202&amp;" | Energy",
"MWh / "&amp;$O202&amp;" | "&amp; $M202)), "MWh / "&amp;$O202&amp;" | "&amp; $M202)</f>
        <v/>
      </c>
      <c r="D202" s="916" t="str">
        <f>IFERROR(VLOOKUP($M202,Tables!$BT$7:$BU$34,2,FALSE),"")</f>
        <v/>
      </c>
      <c r="E202" s="1010"/>
      <c r="F202" s="1011"/>
      <c r="G202" s="940" t="str">
        <f>IFERROR(VLOOKUP(H202,'Category Index'!$K$10:$L$258,2,FALSE),"")</f>
        <v/>
      </c>
      <c r="H202" s="1008"/>
      <c r="I202" s="3"/>
      <c r="J202" s="1006"/>
      <c r="K202" s="994" t="str">
        <f t="shared" si="5"/>
        <v/>
      </c>
      <c r="L202" s="1004"/>
      <c r="M202" s="974"/>
      <c r="N202" s="975"/>
      <c r="O202" s="976"/>
      <c r="P202" s="1027" t="str">
        <f>IFERROR(IF(N202="","",N202*(VLOOKUP(C202, 'Unit Conversion Table'!$E$3:$F$132, 2, FALSE))),"")</f>
        <v/>
      </c>
      <c r="Q202" s="3"/>
      <c r="R202" s="971" t="s">
        <v>826</v>
      </c>
      <c r="S202" s="996" t="str" cm="1">
        <f t="array" ref="S202">_xlfn.IFS(R202="No",(IFERROR(VLOOKUP($J202&amp;" | "&amp;$T202,'Emissions Factors'!$C$3:$N$1705,MATCH(S$12,'Emissions Factors'!$C$3:$N$3,0),FALSE),"")),R202="Yes", "Company Specific", R202="", "")</f>
        <v/>
      </c>
      <c r="T202" s="997" cm="1">
        <f t="array" ref="T202">_xlfn.IFS(R202="No",(VLOOKUP($B202, 'Emissions Factors'!$C$3:$O$717, 4,FALSE)),R202="Yes", "", R202="", "")</f>
        <v>0</v>
      </c>
      <c r="U202" s="947" t="str">
        <f>IFERROR(VLOOKUP($J202&amp;" | "&amp;$T202,'Emissions Factors'!$C$3:$N$3811,5,FALSE),"")</f>
        <v/>
      </c>
      <c r="V202" s="948" t="str">
        <f>IFERROR(VLOOKUP($J202&amp;" | "&amp;$T202,'Emissions Factors'!$C$3:$N$3811,6,FALSE),"")</f>
        <v/>
      </c>
      <c r="W202" s="949" t="str">
        <f>IFERROR(VLOOKUP($J202&amp;" | "&amp;$T202,'Emissions Factors'!$C$3:$N$3811,7,FALSE),"")</f>
        <v/>
      </c>
      <c r="X202" s="1000"/>
      <c r="Y202" s="1001"/>
      <c r="Z202" s="963"/>
      <c r="AA202" s="964"/>
      <c r="AB202" s="965"/>
      <c r="AC202" s="1022" t="str" cm="1">
        <f t="array" ref="AC202">IFERROR(_xlfn.IFS($R202="No", U202*$P202/1000,$R202="Yes", Z202*$P202/1000, $R202="", ""),"")</f>
        <v/>
      </c>
      <c r="AD202" s="1023" t="str" cm="1">
        <f t="array" ref="AD202">IFERROR(_xlfn.IFS($R202="No", V202*$P202/1000,$R202="Yes", AA202*$P202/1000, $R202="", ""),"")</f>
        <v/>
      </c>
      <c r="AE202" s="1023" t="str" cm="1">
        <f t="array" ref="AE202">IFERROR(_xlfn.IFS($R202="No", W202*$P202/1000,$R202="Yes", AB202*$P202/1000, $R202="", ""),"")</f>
        <v/>
      </c>
      <c r="AF202" s="957" t="str">
        <f>IFERROR($AC202
+IFERROR(HLOOKUP(Introduction!$H$29,'GWP Values'!$D$3:$G$46,MATCH("CH4",'GWP Values'!$C$3:$C$41,0),FALSE)*$AD202,0)
+IFERROR(HLOOKUP(Introduction!$H$29,'GWP Values'!$D$3:$G$46,MATCH("N2O",'GWP Values'!$C$3:$C$41,0),FALSE)*$AE202,0),"")</f>
        <v/>
      </c>
    </row>
    <row r="203" spans="1:32" ht="24" customHeight="1" x14ac:dyDescent="0.25">
      <c r="A203" s="441"/>
      <c r="B203" s="458" t="str">
        <f t="shared" si="4"/>
        <v/>
      </c>
      <c r="C203" s="650" t="str">
        <f>IFERROR(IF($O203="","",
IF(MATCH(O203,Tables!$CC$8:$CC$15,0)&gt;0, "MWh / "&amp;$O203&amp;" | Energy",
"MWh / "&amp;$O203&amp;" | "&amp; $M203)), "MWh / "&amp;$O203&amp;" | "&amp; $M203)</f>
        <v/>
      </c>
      <c r="D203" s="916" t="str">
        <f>IFERROR(VLOOKUP($M203,Tables!$BT$7:$BU$34,2,FALSE),"")</f>
        <v/>
      </c>
      <c r="E203" s="1010"/>
      <c r="F203" s="1011"/>
      <c r="G203" s="940" t="str">
        <f>IFERROR(VLOOKUP(H203,'Category Index'!$K$10:$L$258,2,FALSE),"")</f>
        <v/>
      </c>
      <c r="H203" s="1008"/>
      <c r="I203" s="3"/>
      <c r="J203" s="1006"/>
      <c r="K203" s="994" t="str">
        <f t="shared" si="5"/>
        <v/>
      </c>
      <c r="L203" s="1004"/>
      <c r="M203" s="974"/>
      <c r="N203" s="975"/>
      <c r="O203" s="976"/>
      <c r="P203" s="1027" t="str">
        <f>IFERROR(IF(N203="","",N203*(VLOOKUP(C203, 'Unit Conversion Table'!$E$3:$F$132, 2, FALSE))),"")</f>
        <v/>
      </c>
      <c r="Q203" s="3"/>
      <c r="R203" s="971" t="s">
        <v>826</v>
      </c>
      <c r="S203" s="996" t="str" cm="1">
        <f t="array" ref="S203">_xlfn.IFS(R203="No",(IFERROR(VLOOKUP($J203&amp;" | "&amp;$T203,'Emissions Factors'!$C$3:$N$1705,MATCH(S$12,'Emissions Factors'!$C$3:$N$3,0),FALSE),"")),R203="Yes", "Company Specific", R203="", "")</f>
        <v/>
      </c>
      <c r="T203" s="997" cm="1">
        <f t="array" ref="T203">_xlfn.IFS(R203="No",(VLOOKUP($B203, 'Emissions Factors'!$C$3:$O$717, 4,FALSE)),R203="Yes", "", R203="", "")</f>
        <v>0</v>
      </c>
      <c r="U203" s="947" t="str">
        <f>IFERROR(VLOOKUP($J203&amp;" | "&amp;$T203,'Emissions Factors'!$C$3:$N$3811,5,FALSE),"")</f>
        <v/>
      </c>
      <c r="V203" s="948" t="str">
        <f>IFERROR(VLOOKUP($J203&amp;" | "&amp;$T203,'Emissions Factors'!$C$3:$N$3811,6,FALSE),"")</f>
        <v/>
      </c>
      <c r="W203" s="949" t="str">
        <f>IFERROR(VLOOKUP($J203&amp;" | "&amp;$T203,'Emissions Factors'!$C$3:$N$3811,7,FALSE),"")</f>
        <v/>
      </c>
      <c r="X203" s="1000"/>
      <c r="Y203" s="1001"/>
      <c r="Z203" s="963"/>
      <c r="AA203" s="964"/>
      <c r="AB203" s="965"/>
      <c r="AC203" s="1022" t="str" cm="1">
        <f t="array" ref="AC203">IFERROR(_xlfn.IFS($R203="No", U203*$P203/1000,$R203="Yes", Z203*$P203/1000, $R203="", ""),"")</f>
        <v/>
      </c>
      <c r="AD203" s="1023" t="str" cm="1">
        <f t="array" ref="AD203">IFERROR(_xlfn.IFS($R203="No", V203*$P203/1000,$R203="Yes", AA203*$P203/1000, $R203="", ""),"")</f>
        <v/>
      </c>
      <c r="AE203" s="1023" t="str" cm="1">
        <f t="array" ref="AE203">IFERROR(_xlfn.IFS($R203="No", W203*$P203/1000,$R203="Yes", AB203*$P203/1000, $R203="", ""),"")</f>
        <v/>
      </c>
      <c r="AF203" s="957" t="str">
        <f>IFERROR($AC203
+IFERROR(HLOOKUP(Introduction!$H$29,'GWP Values'!$D$3:$G$46,MATCH("CH4",'GWP Values'!$C$3:$C$41,0),FALSE)*$AD203,0)
+IFERROR(HLOOKUP(Introduction!$H$29,'GWP Values'!$D$3:$G$46,MATCH("N2O",'GWP Values'!$C$3:$C$41,0),FALSE)*$AE203,0),"")</f>
        <v/>
      </c>
    </row>
    <row r="204" spans="1:32" ht="24" customHeight="1" x14ac:dyDescent="0.25">
      <c r="A204" s="441"/>
      <c r="B204" s="458" t="str">
        <f t="shared" si="4"/>
        <v/>
      </c>
      <c r="C204" s="650" t="str">
        <f>IFERROR(IF($O204="","",
IF(MATCH(O204,Tables!$CC$8:$CC$15,0)&gt;0, "MWh / "&amp;$O204&amp;" | Energy",
"MWh / "&amp;$O204&amp;" | "&amp; $M204)), "MWh / "&amp;$O204&amp;" | "&amp; $M204)</f>
        <v/>
      </c>
      <c r="D204" s="916" t="str">
        <f>IFERROR(VLOOKUP($M204,Tables!$BT$7:$BU$34,2,FALSE),"")</f>
        <v/>
      </c>
      <c r="E204" s="1010"/>
      <c r="F204" s="1011"/>
      <c r="G204" s="940" t="str">
        <f>IFERROR(VLOOKUP(H204,'Category Index'!$K$10:$L$258,2,FALSE),"")</f>
        <v/>
      </c>
      <c r="H204" s="1008"/>
      <c r="I204" s="3"/>
      <c r="J204" s="1006"/>
      <c r="K204" s="994" t="str">
        <f t="shared" si="5"/>
        <v/>
      </c>
      <c r="L204" s="1004"/>
      <c r="M204" s="974"/>
      <c r="N204" s="975"/>
      <c r="O204" s="976"/>
      <c r="P204" s="1027" t="str">
        <f>IFERROR(IF(N204="","",N204*(VLOOKUP(C204, 'Unit Conversion Table'!$E$3:$F$132, 2, FALSE))),"")</f>
        <v/>
      </c>
      <c r="Q204" s="3"/>
      <c r="R204" s="971" t="s">
        <v>826</v>
      </c>
      <c r="S204" s="996" t="str" cm="1">
        <f t="array" ref="S204">_xlfn.IFS(R204="No",(IFERROR(VLOOKUP($J204&amp;" | "&amp;$T204,'Emissions Factors'!$C$3:$N$1705,MATCH(S$12,'Emissions Factors'!$C$3:$N$3,0),FALSE),"")),R204="Yes", "Company Specific", R204="", "")</f>
        <v/>
      </c>
      <c r="T204" s="997" cm="1">
        <f t="array" ref="T204">_xlfn.IFS(R204="No",(VLOOKUP($B204, 'Emissions Factors'!$C$3:$O$717, 4,FALSE)),R204="Yes", "", R204="", "")</f>
        <v>0</v>
      </c>
      <c r="U204" s="947" t="str">
        <f>IFERROR(VLOOKUP($J204&amp;" | "&amp;$T204,'Emissions Factors'!$C$3:$N$3811,5,FALSE),"")</f>
        <v/>
      </c>
      <c r="V204" s="948" t="str">
        <f>IFERROR(VLOOKUP($J204&amp;" | "&amp;$T204,'Emissions Factors'!$C$3:$N$3811,6,FALSE),"")</f>
        <v/>
      </c>
      <c r="W204" s="949" t="str">
        <f>IFERROR(VLOOKUP($J204&amp;" | "&amp;$T204,'Emissions Factors'!$C$3:$N$3811,7,FALSE),"")</f>
        <v/>
      </c>
      <c r="X204" s="1000"/>
      <c r="Y204" s="1001"/>
      <c r="Z204" s="963"/>
      <c r="AA204" s="964"/>
      <c r="AB204" s="965"/>
      <c r="AC204" s="1022" t="str" cm="1">
        <f t="array" ref="AC204">IFERROR(_xlfn.IFS($R204="No", U204*$P204/1000,$R204="Yes", Z204*$P204/1000, $R204="", ""),"")</f>
        <v/>
      </c>
      <c r="AD204" s="1023" t="str" cm="1">
        <f t="array" ref="AD204">IFERROR(_xlfn.IFS($R204="No", V204*$P204/1000,$R204="Yes", AA204*$P204/1000, $R204="", ""),"")</f>
        <v/>
      </c>
      <c r="AE204" s="1023" t="str" cm="1">
        <f t="array" ref="AE204">IFERROR(_xlfn.IFS($R204="No", W204*$P204/1000,$R204="Yes", AB204*$P204/1000, $R204="", ""),"")</f>
        <v/>
      </c>
      <c r="AF204" s="957" t="str">
        <f>IFERROR($AC204
+IFERROR(HLOOKUP(Introduction!$H$29,'GWP Values'!$D$3:$G$46,MATCH("CH4",'GWP Values'!$C$3:$C$41,0),FALSE)*$AD204,0)
+IFERROR(HLOOKUP(Introduction!$H$29,'GWP Values'!$D$3:$G$46,MATCH("N2O",'GWP Values'!$C$3:$C$41,0),FALSE)*$AE204,0),"")</f>
        <v/>
      </c>
    </row>
    <row r="205" spans="1:32" ht="24" customHeight="1" x14ac:dyDescent="0.25">
      <c r="A205" s="441"/>
      <c r="B205" s="458" t="str">
        <f t="shared" ref="B205:B268" si="6">IF($M205="","",CONCATENATE(IF($J205="",2018,$J205)," | ",$M205))</f>
        <v/>
      </c>
      <c r="C205" s="650" t="str">
        <f>IFERROR(IF($O205="","",
IF(MATCH(O205,Tables!$CC$8:$CC$15,0)&gt;0, "MWh / "&amp;$O205&amp;" | Energy",
"MWh / "&amp;$O205&amp;" | "&amp; $M205)), "MWh / "&amp;$O205&amp;" | "&amp; $M205)</f>
        <v/>
      </c>
      <c r="D205" s="916" t="str">
        <f>IFERROR(VLOOKUP($M205,Tables!$BT$7:$BU$34,2,FALSE),"")</f>
        <v/>
      </c>
      <c r="E205" s="1010"/>
      <c r="F205" s="1011"/>
      <c r="G205" s="940" t="str">
        <f>IFERROR(VLOOKUP(H205,'Category Index'!$K$10:$L$258,2,FALSE),"")</f>
        <v/>
      </c>
      <c r="H205" s="1008"/>
      <c r="I205" s="3"/>
      <c r="J205" s="1006"/>
      <c r="K205" s="994" t="str">
        <f t="shared" ref="K205:K268" si="7">IF(OR($E205&lt;&gt;"",$L205&lt;&gt;"",$N205&lt;&gt;""), "Scope 1", "")</f>
        <v/>
      </c>
      <c r="L205" s="1004"/>
      <c r="M205" s="974"/>
      <c r="N205" s="975"/>
      <c r="O205" s="976"/>
      <c r="P205" s="1027" t="str">
        <f>IFERROR(IF(N205="","",N205*(VLOOKUP(C205, 'Unit Conversion Table'!$E$3:$F$132, 2, FALSE))),"")</f>
        <v/>
      </c>
      <c r="Q205" s="3"/>
      <c r="R205" s="971" t="s">
        <v>826</v>
      </c>
      <c r="S205" s="996" t="str" cm="1">
        <f t="array" ref="S205">_xlfn.IFS(R205="No",(IFERROR(VLOOKUP($J205&amp;" | "&amp;$T205,'Emissions Factors'!$C$3:$N$1705,MATCH(S$12,'Emissions Factors'!$C$3:$N$3,0),FALSE),"")),R205="Yes", "Company Specific", R205="", "")</f>
        <v/>
      </c>
      <c r="T205" s="997" cm="1">
        <f t="array" ref="T205">_xlfn.IFS(R205="No",(VLOOKUP($B205, 'Emissions Factors'!$C$3:$O$717, 4,FALSE)),R205="Yes", "", R205="", "")</f>
        <v>0</v>
      </c>
      <c r="U205" s="947" t="str">
        <f>IFERROR(VLOOKUP($J205&amp;" | "&amp;$T205,'Emissions Factors'!$C$3:$N$3811,5,FALSE),"")</f>
        <v/>
      </c>
      <c r="V205" s="948" t="str">
        <f>IFERROR(VLOOKUP($J205&amp;" | "&amp;$T205,'Emissions Factors'!$C$3:$N$3811,6,FALSE),"")</f>
        <v/>
      </c>
      <c r="W205" s="949" t="str">
        <f>IFERROR(VLOOKUP($J205&amp;" | "&amp;$T205,'Emissions Factors'!$C$3:$N$3811,7,FALSE),"")</f>
        <v/>
      </c>
      <c r="X205" s="1000"/>
      <c r="Y205" s="1001"/>
      <c r="Z205" s="963"/>
      <c r="AA205" s="964"/>
      <c r="AB205" s="965"/>
      <c r="AC205" s="1022" t="str" cm="1">
        <f t="array" ref="AC205">IFERROR(_xlfn.IFS($R205="No", U205*$P205/1000,$R205="Yes", Z205*$P205/1000, $R205="", ""),"")</f>
        <v/>
      </c>
      <c r="AD205" s="1023" t="str" cm="1">
        <f t="array" ref="AD205">IFERROR(_xlfn.IFS($R205="No", V205*$P205/1000,$R205="Yes", AA205*$P205/1000, $R205="", ""),"")</f>
        <v/>
      </c>
      <c r="AE205" s="1023" t="str" cm="1">
        <f t="array" ref="AE205">IFERROR(_xlfn.IFS($R205="No", W205*$P205/1000,$R205="Yes", AB205*$P205/1000, $R205="", ""),"")</f>
        <v/>
      </c>
      <c r="AF205" s="957" t="str">
        <f>IFERROR($AC205
+IFERROR(HLOOKUP(Introduction!$H$29,'GWP Values'!$D$3:$G$46,MATCH("CH4",'GWP Values'!$C$3:$C$41,0),FALSE)*$AD205,0)
+IFERROR(HLOOKUP(Introduction!$H$29,'GWP Values'!$D$3:$G$46,MATCH("N2O",'GWP Values'!$C$3:$C$41,0),FALSE)*$AE205,0),"")</f>
        <v/>
      </c>
    </row>
    <row r="206" spans="1:32" ht="24" customHeight="1" x14ac:dyDescent="0.25">
      <c r="A206" s="441"/>
      <c r="B206" s="458" t="str">
        <f t="shared" si="6"/>
        <v/>
      </c>
      <c r="C206" s="650" t="str">
        <f>IFERROR(IF($O206="","",
IF(MATCH(O206,Tables!$CC$8:$CC$15,0)&gt;0, "MWh / "&amp;$O206&amp;" | Energy",
"MWh / "&amp;$O206&amp;" | "&amp; $M206)), "MWh / "&amp;$O206&amp;" | "&amp; $M206)</f>
        <v/>
      </c>
      <c r="D206" s="916" t="str">
        <f>IFERROR(VLOOKUP($M206,Tables!$BT$7:$BU$34,2,FALSE),"")</f>
        <v/>
      </c>
      <c r="E206" s="1010"/>
      <c r="F206" s="1011"/>
      <c r="G206" s="940" t="str">
        <f>IFERROR(VLOOKUP(H206,'Category Index'!$K$10:$L$258,2,FALSE),"")</f>
        <v/>
      </c>
      <c r="H206" s="1008"/>
      <c r="I206" s="3"/>
      <c r="J206" s="1006"/>
      <c r="K206" s="994" t="str">
        <f t="shared" si="7"/>
        <v/>
      </c>
      <c r="L206" s="1004"/>
      <c r="M206" s="974"/>
      <c r="N206" s="975"/>
      <c r="O206" s="976"/>
      <c r="P206" s="1027" t="str">
        <f>IFERROR(IF(N206="","",N206*(VLOOKUP(C206, 'Unit Conversion Table'!$E$3:$F$132, 2, FALSE))),"")</f>
        <v/>
      </c>
      <c r="Q206" s="3"/>
      <c r="R206" s="971" t="s">
        <v>826</v>
      </c>
      <c r="S206" s="996" t="str" cm="1">
        <f t="array" ref="S206">_xlfn.IFS(R206="No",(IFERROR(VLOOKUP($J206&amp;" | "&amp;$T206,'Emissions Factors'!$C$3:$N$1705,MATCH(S$12,'Emissions Factors'!$C$3:$N$3,0),FALSE),"")),R206="Yes", "Company Specific", R206="", "")</f>
        <v/>
      </c>
      <c r="T206" s="997" cm="1">
        <f t="array" ref="T206">_xlfn.IFS(R206="No",(VLOOKUP($B206, 'Emissions Factors'!$C$3:$O$717, 4,FALSE)),R206="Yes", "", R206="", "")</f>
        <v>0</v>
      </c>
      <c r="U206" s="947" t="str">
        <f>IFERROR(VLOOKUP($J206&amp;" | "&amp;$T206,'Emissions Factors'!$C$3:$N$3811,5,FALSE),"")</f>
        <v/>
      </c>
      <c r="V206" s="948" t="str">
        <f>IFERROR(VLOOKUP($J206&amp;" | "&amp;$T206,'Emissions Factors'!$C$3:$N$3811,6,FALSE),"")</f>
        <v/>
      </c>
      <c r="W206" s="949" t="str">
        <f>IFERROR(VLOOKUP($J206&amp;" | "&amp;$T206,'Emissions Factors'!$C$3:$N$3811,7,FALSE),"")</f>
        <v/>
      </c>
      <c r="X206" s="1000"/>
      <c r="Y206" s="1001"/>
      <c r="Z206" s="963"/>
      <c r="AA206" s="964"/>
      <c r="AB206" s="965"/>
      <c r="AC206" s="1022" t="str" cm="1">
        <f t="array" ref="AC206">IFERROR(_xlfn.IFS($R206="No", U206*$P206/1000,$R206="Yes", Z206*$P206/1000, $R206="", ""),"")</f>
        <v/>
      </c>
      <c r="AD206" s="1023" t="str" cm="1">
        <f t="array" ref="AD206">IFERROR(_xlfn.IFS($R206="No", V206*$P206/1000,$R206="Yes", AA206*$P206/1000, $R206="", ""),"")</f>
        <v/>
      </c>
      <c r="AE206" s="1023" t="str" cm="1">
        <f t="array" ref="AE206">IFERROR(_xlfn.IFS($R206="No", W206*$P206/1000,$R206="Yes", AB206*$P206/1000, $R206="", ""),"")</f>
        <v/>
      </c>
      <c r="AF206" s="957" t="str">
        <f>IFERROR($AC206
+IFERROR(HLOOKUP(Introduction!$H$29,'GWP Values'!$D$3:$G$46,MATCH("CH4",'GWP Values'!$C$3:$C$41,0),FALSE)*$AD206,0)
+IFERROR(HLOOKUP(Introduction!$H$29,'GWP Values'!$D$3:$G$46,MATCH("N2O",'GWP Values'!$C$3:$C$41,0),FALSE)*$AE206,0),"")</f>
        <v/>
      </c>
    </row>
    <row r="207" spans="1:32" ht="24" customHeight="1" x14ac:dyDescent="0.25">
      <c r="A207" s="441"/>
      <c r="B207" s="458" t="str">
        <f t="shared" si="6"/>
        <v/>
      </c>
      <c r="C207" s="650" t="str">
        <f>IFERROR(IF($O207="","",
IF(MATCH(O207,Tables!$CC$8:$CC$15,0)&gt;0, "MWh / "&amp;$O207&amp;" | Energy",
"MWh / "&amp;$O207&amp;" | "&amp; $M207)), "MWh / "&amp;$O207&amp;" | "&amp; $M207)</f>
        <v/>
      </c>
      <c r="D207" s="916" t="str">
        <f>IFERROR(VLOOKUP($M207,Tables!$BT$7:$BU$34,2,FALSE),"")</f>
        <v/>
      </c>
      <c r="E207" s="1010"/>
      <c r="F207" s="1011"/>
      <c r="G207" s="940" t="str">
        <f>IFERROR(VLOOKUP(H207,'Category Index'!$K$10:$L$258,2,FALSE),"")</f>
        <v/>
      </c>
      <c r="H207" s="1008"/>
      <c r="I207" s="3"/>
      <c r="J207" s="1006"/>
      <c r="K207" s="994" t="str">
        <f t="shared" si="7"/>
        <v/>
      </c>
      <c r="L207" s="1004"/>
      <c r="M207" s="974"/>
      <c r="N207" s="975"/>
      <c r="O207" s="976"/>
      <c r="P207" s="1027" t="str">
        <f>IFERROR(IF(N207="","",N207*(VLOOKUP(C207, 'Unit Conversion Table'!$E$3:$F$132, 2, FALSE))),"")</f>
        <v/>
      </c>
      <c r="Q207" s="3"/>
      <c r="R207" s="971" t="s">
        <v>826</v>
      </c>
      <c r="S207" s="996" t="str" cm="1">
        <f t="array" ref="S207">_xlfn.IFS(R207="No",(IFERROR(VLOOKUP($J207&amp;" | "&amp;$T207,'Emissions Factors'!$C$3:$N$1705,MATCH(S$12,'Emissions Factors'!$C$3:$N$3,0),FALSE),"")),R207="Yes", "Company Specific", R207="", "")</f>
        <v/>
      </c>
      <c r="T207" s="997" cm="1">
        <f t="array" ref="T207">_xlfn.IFS(R207="No",(VLOOKUP($B207, 'Emissions Factors'!$C$3:$O$717, 4,FALSE)),R207="Yes", "", R207="", "")</f>
        <v>0</v>
      </c>
      <c r="U207" s="947" t="str">
        <f>IFERROR(VLOOKUP($J207&amp;" | "&amp;$T207,'Emissions Factors'!$C$3:$N$3811,5,FALSE),"")</f>
        <v/>
      </c>
      <c r="V207" s="948" t="str">
        <f>IFERROR(VLOOKUP($J207&amp;" | "&amp;$T207,'Emissions Factors'!$C$3:$N$3811,6,FALSE),"")</f>
        <v/>
      </c>
      <c r="W207" s="949" t="str">
        <f>IFERROR(VLOOKUP($J207&amp;" | "&amp;$T207,'Emissions Factors'!$C$3:$N$3811,7,FALSE),"")</f>
        <v/>
      </c>
      <c r="X207" s="1000"/>
      <c r="Y207" s="1001"/>
      <c r="Z207" s="963"/>
      <c r="AA207" s="964"/>
      <c r="AB207" s="965"/>
      <c r="AC207" s="1022" t="str" cm="1">
        <f t="array" ref="AC207">IFERROR(_xlfn.IFS($R207="No", U207*$P207/1000,$R207="Yes", Z207*$P207/1000, $R207="", ""),"")</f>
        <v/>
      </c>
      <c r="AD207" s="1023" t="str" cm="1">
        <f t="array" ref="AD207">IFERROR(_xlfn.IFS($R207="No", V207*$P207/1000,$R207="Yes", AA207*$P207/1000, $R207="", ""),"")</f>
        <v/>
      </c>
      <c r="AE207" s="1023" t="str" cm="1">
        <f t="array" ref="AE207">IFERROR(_xlfn.IFS($R207="No", W207*$P207/1000,$R207="Yes", AB207*$P207/1000, $R207="", ""),"")</f>
        <v/>
      </c>
      <c r="AF207" s="957" t="str">
        <f>IFERROR($AC207
+IFERROR(HLOOKUP(Introduction!$H$29,'GWP Values'!$D$3:$G$46,MATCH("CH4",'GWP Values'!$C$3:$C$41,0),FALSE)*$AD207,0)
+IFERROR(HLOOKUP(Introduction!$H$29,'GWP Values'!$D$3:$G$46,MATCH("N2O",'GWP Values'!$C$3:$C$41,0),FALSE)*$AE207,0),"")</f>
        <v/>
      </c>
    </row>
    <row r="208" spans="1:32" ht="24" customHeight="1" x14ac:dyDescent="0.25">
      <c r="A208" s="441"/>
      <c r="B208" s="458" t="str">
        <f t="shared" si="6"/>
        <v/>
      </c>
      <c r="C208" s="650" t="str">
        <f>IFERROR(IF($O208="","",
IF(MATCH(O208,Tables!$CC$8:$CC$15,0)&gt;0, "MWh / "&amp;$O208&amp;" | Energy",
"MWh / "&amp;$O208&amp;" | "&amp; $M208)), "MWh / "&amp;$O208&amp;" | "&amp; $M208)</f>
        <v/>
      </c>
      <c r="D208" s="916" t="str">
        <f>IFERROR(VLOOKUP($M208,Tables!$BT$7:$BU$34,2,FALSE),"")</f>
        <v/>
      </c>
      <c r="E208" s="1010"/>
      <c r="F208" s="1011"/>
      <c r="G208" s="940" t="str">
        <f>IFERROR(VLOOKUP(H208,'Category Index'!$K$10:$L$258,2,FALSE),"")</f>
        <v/>
      </c>
      <c r="H208" s="1008"/>
      <c r="I208" s="3"/>
      <c r="J208" s="1006"/>
      <c r="K208" s="994" t="str">
        <f t="shared" si="7"/>
        <v/>
      </c>
      <c r="L208" s="1004"/>
      <c r="M208" s="974"/>
      <c r="N208" s="975"/>
      <c r="O208" s="976"/>
      <c r="P208" s="1027" t="str">
        <f>IFERROR(IF(N208="","",N208*(VLOOKUP(C208, 'Unit Conversion Table'!$E$3:$F$132, 2, FALSE))),"")</f>
        <v/>
      </c>
      <c r="Q208" s="3"/>
      <c r="R208" s="971" t="s">
        <v>826</v>
      </c>
      <c r="S208" s="996" t="str" cm="1">
        <f t="array" ref="S208">_xlfn.IFS(R208="No",(IFERROR(VLOOKUP($J208&amp;" | "&amp;$T208,'Emissions Factors'!$C$3:$N$1705,MATCH(S$12,'Emissions Factors'!$C$3:$N$3,0),FALSE),"")),R208="Yes", "Company Specific", R208="", "")</f>
        <v/>
      </c>
      <c r="T208" s="997" cm="1">
        <f t="array" ref="T208">_xlfn.IFS(R208="No",(VLOOKUP($B208, 'Emissions Factors'!$C$3:$O$717, 4,FALSE)),R208="Yes", "", R208="", "")</f>
        <v>0</v>
      </c>
      <c r="U208" s="947" t="str">
        <f>IFERROR(VLOOKUP($J208&amp;" | "&amp;$T208,'Emissions Factors'!$C$3:$N$3811,5,FALSE),"")</f>
        <v/>
      </c>
      <c r="V208" s="948" t="str">
        <f>IFERROR(VLOOKUP($J208&amp;" | "&amp;$T208,'Emissions Factors'!$C$3:$N$3811,6,FALSE),"")</f>
        <v/>
      </c>
      <c r="W208" s="949" t="str">
        <f>IFERROR(VLOOKUP($J208&amp;" | "&amp;$T208,'Emissions Factors'!$C$3:$N$3811,7,FALSE),"")</f>
        <v/>
      </c>
      <c r="X208" s="1000"/>
      <c r="Y208" s="1001"/>
      <c r="Z208" s="963"/>
      <c r="AA208" s="964"/>
      <c r="AB208" s="965"/>
      <c r="AC208" s="1022" t="str" cm="1">
        <f t="array" ref="AC208">IFERROR(_xlfn.IFS($R208="No", U208*$P208/1000,$R208="Yes", Z208*$P208/1000, $R208="", ""),"")</f>
        <v/>
      </c>
      <c r="AD208" s="1023" t="str" cm="1">
        <f t="array" ref="AD208">IFERROR(_xlfn.IFS($R208="No", V208*$P208/1000,$R208="Yes", AA208*$P208/1000, $R208="", ""),"")</f>
        <v/>
      </c>
      <c r="AE208" s="1023" t="str" cm="1">
        <f t="array" ref="AE208">IFERROR(_xlfn.IFS($R208="No", W208*$P208/1000,$R208="Yes", AB208*$P208/1000, $R208="", ""),"")</f>
        <v/>
      </c>
      <c r="AF208" s="957" t="str">
        <f>IFERROR($AC208
+IFERROR(HLOOKUP(Introduction!$H$29,'GWP Values'!$D$3:$G$46,MATCH("CH4",'GWP Values'!$C$3:$C$41,0),FALSE)*$AD208,0)
+IFERROR(HLOOKUP(Introduction!$H$29,'GWP Values'!$D$3:$G$46,MATCH("N2O",'GWP Values'!$C$3:$C$41,0),FALSE)*$AE208,0),"")</f>
        <v/>
      </c>
    </row>
    <row r="209" spans="1:32" ht="24" customHeight="1" x14ac:dyDescent="0.25">
      <c r="A209" s="441"/>
      <c r="B209" s="458" t="str">
        <f t="shared" si="6"/>
        <v/>
      </c>
      <c r="C209" s="650" t="str">
        <f>IFERROR(IF($O209="","",
IF(MATCH(O209,Tables!$CC$8:$CC$15,0)&gt;0, "MWh / "&amp;$O209&amp;" | Energy",
"MWh / "&amp;$O209&amp;" | "&amp; $M209)), "MWh / "&amp;$O209&amp;" | "&amp; $M209)</f>
        <v/>
      </c>
      <c r="D209" s="916" t="str">
        <f>IFERROR(VLOOKUP($M209,Tables!$BT$7:$BU$34,2,FALSE),"")</f>
        <v/>
      </c>
      <c r="E209" s="1010"/>
      <c r="F209" s="1011"/>
      <c r="G209" s="940" t="str">
        <f>IFERROR(VLOOKUP(H209,'Category Index'!$K$10:$L$258,2,FALSE),"")</f>
        <v/>
      </c>
      <c r="H209" s="1008"/>
      <c r="I209" s="3"/>
      <c r="J209" s="1006"/>
      <c r="K209" s="994" t="str">
        <f t="shared" si="7"/>
        <v/>
      </c>
      <c r="L209" s="1004"/>
      <c r="M209" s="974"/>
      <c r="N209" s="975"/>
      <c r="O209" s="976"/>
      <c r="P209" s="1027" t="str">
        <f>IFERROR(IF(N209="","",N209*(VLOOKUP(C209, 'Unit Conversion Table'!$E$3:$F$132, 2, FALSE))),"")</f>
        <v/>
      </c>
      <c r="Q209" s="3"/>
      <c r="R209" s="971" t="s">
        <v>826</v>
      </c>
      <c r="S209" s="996" t="str" cm="1">
        <f t="array" ref="S209">_xlfn.IFS(R209="No",(IFERROR(VLOOKUP($J209&amp;" | "&amp;$T209,'Emissions Factors'!$C$3:$N$1705,MATCH(S$12,'Emissions Factors'!$C$3:$N$3,0),FALSE),"")),R209="Yes", "Company Specific", R209="", "")</f>
        <v/>
      </c>
      <c r="T209" s="997" cm="1">
        <f t="array" ref="T209">_xlfn.IFS(R209="No",(VLOOKUP($B209, 'Emissions Factors'!$C$3:$O$717, 4,FALSE)),R209="Yes", "", R209="", "")</f>
        <v>0</v>
      </c>
      <c r="U209" s="947" t="str">
        <f>IFERROR(VLOOKUP($J209&amp;" | "&amp;$T209,'Emissions Factors'!$C$3:$N$3811,5,FALSE),"")</f>
        <v/>
      </c>
      <c r="V209" s="948" t="str">
        <f>IFERROR(VLOOKUP($J209&amp;" | "&amp;$T209,'Emissions Factors'!$C$3:$N$3811,6,FALSE),"")</f>
        <v/>
      </c>
      <c r="W209" s="949" t="str">
        <f>IFERROR(VLOOKUP($J209&amp;" | "&amp;$T209,'Emissions Factors'!$C$3:$N$3811,7,FALSE),"")</f>
        <v/>
      </c>
      <c r="X209" s="1000"/>
      <c r="Y209" s="1001"/>
      <c r="Z209" s="963"/>
      <c r="AA209" s="964"/>
      <c r="AB209" s="965"/>
      <c r="AC209" s="1022" t="str" cm="1">
        <f t="array" ref="AC209">IFERROR(_xlfn.IFS($R209="No", U209*$P209/1000,$R209="Yes", Z209*$P209/1000, $R209="", ""),"")</f>
        <v/>
      </c>
      <c r="AD209" s="1023" t="str" cm="1">
        <f t="array" ref="AD209">IFERROR(_xlfn.IFS($R209="No", V209*$P209/1000,$R209="Yes", AA209*$P209/1000, $R209="", ""),"")</f>
        <v/>
      </c>
      <c r="AE209" s="1023" t="str" cm="1">
        <f t="array" ref="AE209">IFERROR(_xlfn.IFS($R209="No", W209*$P209/1000,$R209="Yes", AB209*$P209/1000, $R209="", ""),"")</f>
        <v/>
      </c>
      <c r="AF209" s="957" t="str">
        <f>IFERROR($AC209
+IFERROR(HLOOKUP(Introduction!$H$29,'GWP Values'!$D$3:$G$46,MATCH("CH4",'GWP Values'!$C$3:$C$41,0),FALSE)*$AD209,0)
+IFERROR(HLOOKUP(Introduction!$H$29,'GWP Values'!$D$3:$G$46,MATCH("N2O",'GWP Values'!$C$3:$C$41,0),FALSE)*$AE209,0),"")</f>
        <v/>
      </c>
    </row>
    <row r="210" spans="1:32" ht="24" customHeight="1" x14ac:dyDescent="0.25">
      <c r="A210" s="441"/>
      <c r="B210" s="458" t="str">
        <f t="shared" si="6"/>
        <v/>
      </c>
      <c r="C210" s="650" t="str">
        <f>IFERROR(IF($O210="","",
IF(MATCH(O210,Tables!$CC$8:$CC$15,0)&gt;0, "MWh / "&amp;$O210&amp;" | Energy",
"MWh / "&amp;$O210&amp;" | "&amp; $M210)), "MWh / "&amp;$O210&amp;" | "&amp; $M210)</f>
        <v/>
      </c>
      <c r="D210" s="916" t="str">
        <f>IFERROR(VLOOKUP($M210,Tables!$BT$7:$BU$34,2,FALSE),"")</f>
        <v/>
      </c>
      <c r="E210" s="1010"/>
      <c r="F210" s="1011"/>
      <c r="G210" s="940" t="str">
        <f>IFERROR(VLOOKUP(H210,'Category Index'!$K$10:$L$258,2,FALSE),"")</f>
        <v/>
      </c>
      <c r="H210" s="1008"/>
      <c r="I210" s="3"/>
      <c r="J210" s="1006"/>
      <c r="K210" s="994" t="str">
        <f t="shared" si="7"/>
        <v/>
      </c>
      <c r="L210" s="1004"/>
      <c r="M210" s="974"/>
      <c r="N210" s="975"/>
      <c r="O210" s="976"/>
      <c r="P210" s="1027" t="str">
        <f>IFERROR(IF(N210="","",N210*(VLOOKUP(C210, 'Unit Conversion Table'!$E$3:$F$132, 2, FALSE))),"")</f>
        <v/>
      </c>
      <c r="Q210" s="3"/>
      <c r="R210" s="971" t="s">
        <v>826</v>
      </c>
      <c r="S210" s="996" t="str" cm="1">
        <f t="array" ref="S210">_xlfn.IFS(R210="No",(IFERROR(VLOOKUP($J210&amp;" | "&amp;$T210,'Emissions Factors'!$C$3:$N$1705,MATCH(S$12,'Emissions Factors'!$C$3:$N$3,0),FALSE),"")),R210="Yes", "Company Specific", R210="", "")</f>
        <v/>
      </c>
      <c r="T210" s="997" cm="1">
        <f t="array" ref="T210">_xlfn.IFS(R210="No",(VLOOKUP($B210, 'Emissions Factors'!$C$3:$O$717, 4,FALSE)),R210="Yes", "", R210="", "")</f>
        <v>0</v>
      </c>
      <c r="U210" s="947" t="str">
        <f>IFERROR(VLOOKUP($J210&amp;" | "&amp;$T210,'Emissions Factors'!$C$3:$N$3811,5,FALSE),"")</f>
        <v/>
      </c>
      <c r="V210" s="948" t="str">
        <f>IFERROR(VLOOKUP($J210&amp;" | "&amp;$T210,'Emissions Factors'!$C$3:$N$3811,6,FALSE),"")</f>
        <v/>
      </c>
      <c r="W210" s="949" t="str">
        <f>IFERROR(VLOOKUP($J210&amp;" | "&amp;$T210,'Emissions Factors'!$C$3:$N$3811,7,FALSE),"")</f>
        <v/>
      </c>
      <c r="X210" s="1000"/>
      <c r="Y210" s="1001"/>
      <c r="Z210" s="963"/>
      <c r="AA210" s="964"/>
      <c r="AB210" s="965"/>
      <c r="AC210" s="1022" t="str" cm="1">
        <f t="array" ref="AC210">IFERROR(_xlfn.IFS($R210="No", U210*$P210/1000,$R210="Yes", Z210*$P210/1000, $R210="", ""),"")</f>
        <v/>
      </c>
      <c r="AD210" s="1023" t="str" cm="1">
        <f t="array" ref="AD210">IFERROR(_xlfn.IFS($R210="No", V210*$P210/1000,$R210="Yes", AA210*$P210/1000, $R210="", ""),"")</f>
        <v/>
      </c>
      <c r="AE210" s="1023" t="str" cm="1">
        <f t="array" ref="AE210">IFERROR(_xlfn.IFS($R210="No", W210*$P210/1000,$R210="Yes", AB210*$P210/1000, $R210="", ""),"")</f>
        <v/>
      </c>
      <c r="AF210" s="957" t="str">
        <f>IFERROR($AC210
+IFERROR(HLOOKUP(Introduction!$H$29,'GWP Values'!$D$3:$G$46,MATCH("CH4",'GWP Values'!$C$3:$C$41,0),FALSE)*$AD210,0)
+IFERROR(HLOOKUP(Introduction!$H$29,'GWP Values'!$D$3:$G$46,MATCH("N2O",'GWP Values'!$C$3:$C$41,0),FALSE)*$AE210,0),"")</f>
        <v/>
      </c>
    </row>
    <row r="211" spans="1:32" ht="24" customHeight="1" x14ac:dyDescent="0.25">
      <c r="A211" s="441"/>
      <c r="B211" s="458" t="str">
        <f t="shared" si="6"/>
        <v/>
      </c>
      <c r="C211" s="650" t="str">
        <f>IFERROR(IF($O211="","",
IF(MATCH(O211,Tables!$CC$8:$CC$15,0)&gt;0, "MWh / "&amp;$O211&amp;" | Energy",
"MWh / "&amp;$O211&amp;" | "&amp; $M211)), "MWh / "&amp;$O211&amp;" | "&amp; $M211)</f>
        <v/>
      </c>
      <c r="D211" s="916" t="str">
        <f>IFERROR(VLOOKUP($M211,Tables!$BT$7:$BU$34,2,FALSE),"")</f>
        <v/>
      </c>
      <c r="E211" s="1010"/>
      <c r="F211" s="1011"/>
      <c r="G211" s="940" t="str">
        <f>IFERROR(VLOOKUP(H211,'Category Index'!$K$10:$L$258,2,FALSE),"")</f>
        <v/>
      </c>
      <c r="H211" s="1008"/>
      <c r="I211" s="3"/>
      <c r="J211" s="1006"/>
      <c r="K211" s="994" t="str">
        <f t="shared" si="7"/>
        <v/>
      </c>
      <c r="L211" s="1004"/>
      <c r="M211" s="974"/>
      <c r="N211" s="975"/>
      <c r="O211" s="976"/>
      <c r="P211" s="1027" t="str">
        <f>IFERROR(IF(N211="","",N211*(VLOOKUP(C211, 'Unit Conversion Table'!$E$3:$F$132, 2, FALSE))),"")</f>
        <v/>
      </c>
      <c r="Q211" s="3"/>
      <c r="R211" s="971" t="s">
        <v>826</v>
      </c>
      <c r="S211" s="996" t="str" cm="1">
        <f t="array" ref="S211">_xlfn.IFS(R211="No",(IFERROR(VLOOKUP($J211&amp;" | "&amp;$T211,'Emissions Factors'!$C$3:$N$1705,MATCH(S$12,'Emissions Factors'!$C$3:$N$3,0),FALSE),"")),R211="Yes", "Company Specific", R211="", "")</f>
        <v/>
      </c>
      <c r="T211" s="997" cm="1">
        <f t="array" ref="T211">_xlfn.IFS(R211="No",(VLOOKUP($B211, 'Emissions Factors'!$C$3:$O$717, 4,FALSE)),R211="Yes", "", R211="", "")</f>
        <v>0</v>
      </c>
      <c r="U211" s="947" t="str">
        <f>IFERROR(VLOOKUP($J211&amp;" | "&amp;$T211,'Emissions Factors'!$C$3:$N$3811,5,FALSE),"")</f>
        <v/>
      </c>
      <c r="V211" s="948" t="str">
        <f>IFERROR(VLOOKUP($J211&amp;" | "&amp;$T211,'Emissions Factors'!$C$3:$N$3811,6,FALSE),"")</f>
        <v/>
      </c>
      <c r="W211" s="949" t="str">
        <f>IFERROR(VLOOKUP($J211&amp;" | "&amp;$T211,'Emissions Factors'!$C$3:$N$3811,7,FALSE),"")</f>
        <v/>
      </c>
      <c r="X211" s="1000"/>
      <c r="Y211" s="1001"/>
      <c r="Z211" s="963"/>
      <c r="AA211" s="964"/>
      <c r="AB211" s="965"/>
      <c r="AC211" s="1022" t="str" cm="1">
        <f t="array" ref="AC211">IFERROR(_xlfn.IFS($R211="No", U211*$P211/1000,$R211="Yes", Z211*$P211/1000, $R211="", ""),"")</f>
        <v/>
      </c>
      <c r="AD211" s="1023" t="str" cm="1">
        <f t="array" ref="AD211">IFERROR(_xlfn.IFS($R211="No", V211*$P211/1000,$R211="Yes", AA211*$P211/1000, $R211="", ""),"")</f>
        <v/>
      </c>
      <c r="AE211" s="1023" t="str" cm="1">
        <f t="array" ref="AE211">IFERROR(_xlfn.IFS($R211="No", W211*$P211/1000,$R211="Yes", AB211*$P211/1000, $R211="", ""),"")</f>
        <v/>
      </c>
      <c r="AF211" s="957" t="str">
        <f>IFERROR($AC211
+IFERROR(HLOOKUP(Introduction!$H$29,'GWP Values'!$D$3:$G$46,MATCH("CH4",'GWP Values'!$C$3:$C$41,0),FALSE)*$AD211,0)
+IFERROR(HLOOKUP(Introduction!$H$29,'GWP Values'!$D$3:$G$46,MATCH("N2O",'GWP Values'!$C$3:$C$41,0),FALSE)*$AE211,0),"")</f>
        <v/>
      </c>
    </row>
    <row r="212" spans="1:32" ht="24" customHeight="1" x14ac:dyDescent="0.25">
      <c r="A212" s="441"/>
      <c r="B212" s="458" t="str">
        <f t="shared" si="6"/>
        <v/>
      </c>
      <c r="C212" s="650" t="str">
        <f>IFERROR(IF($O212="","",
IF(MATCH(O212,Tables!$CC$8:$CC$15,0)&gt;0, "MWh / "&amp;$O212&amp;" | Energy",
"MWh / "&amp;$O212&amp;" | "&amp; $M212)), "MWh / "&amp;$O212&amp;" | "&amp; $M212)</f>
        <v/>
      </c>
      <c r="D212" s="916" t="str">
        <f>IFERROR(VLOOKUP($M212,Tables!$BT$7:$BU$34,2,FALSE),"")</f>
        <v/>
      </c>
      <c r="E212" s="1010"/>
      <c r="F212" s="1011"/>
      <c r="G212" s="940" t="str">
        <f>IFERROR(VLOOKUP(H212,'Category Index'!$K$10:$L$258,2,FALSE),"")</f>
        <v/>
      </c>
      <c r="H212" s="1008"/>
      <c r="I212" s="3"/>
      <c r="J212" s="1006"/>
      <c r="K212" s="994" t="str">
        <f t="shared" si="7"/>
        <v/>
      </c>
      <c r="L212" s="1004"/>
      <c r="M212" s="974"/>
      <c r="N212" s="975"/>
      <c r="O212" s="976"/>
      <c r="P212" s="1027" t="str">
        <f>IFERROR(IF(N212="","",N212*(VLOOKUP(C212, 'Unit Conversion Table'!$E$3:$F$132, 2, FALSE))),"")</f>
        <v/>
      </c>
      <c r="Q212" s="3"/>
      <c r="R212" s="971" t="s">
        <v>826</v>
      </c>
      <c r="S212" s="996" t="str" cm="1">
        <f t="array" ref="S212">_xlfn.IFS(R212="No",(IFERROR(VLOOKUP($J212&amp;" | "&amp;$T212,'Emissions Factors'!$C$3:$N$1705,MATCH(S$12,'Emissions Factors'!$C$3:$N$3,0),FALSE),"")),R212="Yes", "Company Specific", R212="", "")</f>
        <v/>
      </c>
      <c r="T212" s="997" cm="1">
        <f t="array" ref="T212">_xlfn.IFS(R212="No",(VLOOKUP($B212, 'Emissions Factors'!$C$3:$O$717, 4,FALSE)),R212="Yes", "", R212="", "")</f>
        <v>0</v>
      </c>
      <c r="U212" s="947" t="str">
        <f>IFERROR(VLOOKUP($J212&amp;" | "&amp;$T212,'Emissions Factors'!$C$3:$N$3811,5,FALSE),"")</f>
        <v/>
      </c>
      <c r="V212" s="948" t="str">
        <f>IFERROR(VLOOKUP($J212&amp;" | "&amp;$T212,'Emissions Factors'!$C$3:$N$3811,6,FALSE),"")</f>
        <v/>
      </c>
      <c r="W212" s="949" t="str">
        <f>IFERROR(VLOOKUP($J212&amp;" | "&amp;$T212,'Emissions Factors'!$C$3:$N$3811,7,FALSE),"")</f>
        <v/>
      </c>
      <c r="X212" s="1000"/>
      <c r="Y212" s="1001"/>
      <c r="Z212" s="963"/>
      <c r="AA212" s="964"/>
      <c r="AB212" s="965"/>
      <c r="AC212" s="1022" t="str" cm="1">
        <f t="array" ref="AC212">IFERROR(_xlfn.IFS($R212="No", U212*$P212/1000,$R212="Yes", Z212*$P212/1000, $R212="", ""),"")</f>
        <v/>
      </c>
      <c r="AD212" s="1023" t="str" cm="1">
        <f t="array" ref="AD212">IFERROR(_xlfn.IFS($R212="No", V212*$P212/1000,$R212="Yes", AA212*$P212/1000, $R212="", ""),"")</f>
        <v/>
      </c>
      <c r="AE212" s="1023" t="str" cm="1">
        <f t="array" ref="AE212">IFERROR(_xlfn.IFS($R212="No", W212*$P212/1000,$R212="Yes", AB212*$P212/1000, $R212="", ""),"")</f>
        <v/>
      </c>
      <c r="AF212" s="957" t="str">
        <f>IFERROR($AC212
+IFERROR(HLOOKUP(Introduction!$H$29,'GWP Values'!$D$3:$G$46,MATCH("CH4",'GWP Values'!$C$3:$C$41,0),FALSE)*$AD212,0)
+IFERROR(HLOOKUP(Introduction!$H$29,'GWP Values'!$D$3:$G$46,MATCH("N2O",'GWP Values'!$C$3:$C$41,0),FALSE)*$AE212,0),"")</f>
        <v/>
      </c>
    </row>
    <row r="213" spans="1:32" ht="24" customHeight="1" x14ac:dyDescent="0.25">
      <c r="A213" s="441"/>
      <c r="B213" s="458" t="str">
        <f t="shared" si="6"/>
        <v/>
      </c>
      <c r="C213" s="650" t="str">
        <f>IFERROR(IF($O213="","",
IF(MATCH(O213,Tables!$CC$8:$CC$15,0)&gt;0, "MWh / "&amp;$O213&amp;" | Energy",
"MWh / "&amp;$O213&amp;" | "&amp; $M213)), "MWh / "&amp;$O213&amp;" | "&amp; $M213)</f>
        <v/>
      </c>
      <c r="D213" s="916" t="str">
        <f>IFERROR(VLOOKUP($M213,Tables!$BT$7:$BU$34,2,FALSE),"")</f>
        <v/>
      </c>
      <c r="E213" s="1010"/>
      <c r="F213" s="1011"/>
      <c r="G213" s="940" t="str">
        <f>IFERROR(VLOOKUP(H213,'Category Index'!$K$10:$L$258,2,FALSE),"")</f>
        <v/>
      </c>
      <c r="H213" s="1008"/>
      <c r="I213" s="3"/>
      <c r="J213" s="1006"/>
      <c r="K213" s="994" t="str">
        <f t="shared" si="7"/>
        <v/>
      </c>
      <c r="L213" s="1004"/>
      <c r="M213" s="974"/>
      <c r="N213" s="975"/>
      <c r="O213" s="976"/>
      <c r="P213" s="1027" t="str">
        <f>IFERROR(IF(N213="","",N213*(VLOOKUP(C213, 'Unit Conversion Table'!$E$3:$F$132, 2, FALSE))),"")</f>
        <v/>
      </c>
      <c r="Q213" s="3"/>
      <c r="R213" s="971" t="s">
        <v>826</v>
      </c>
      <c r="S213" s="996" t="str" cm="1">
        <f t="array" ref="S213">_xlfn.IFS(R213="No",(IFERROR(VLOOKUP($J213&amp;" | "&amp;$T213,'Emissions Factors'!$C$3:$N$1705,MATCH(S$12,'Emissions Factors'!$C$3:$N$3,0),FALSE),"")),R213="Yes", "Company Specific", R213="", "")</f>
        <v/>
      </c>
      <c r="T213" s="997" cm="1">
        <f t="array" ref="T213">_xlfn.IFS(R213="No",(VLOOKUP($B213, 'Emissions Factors'!$C$3:$O$717, 4,FALSE)),R213="Yes", "", R213="", "")</f>
        <v>0</v>
      </c>
      <c r="U213" s="947" t="str">
        <f>IFERROR(VLOOKUP($J213&amp;" | "&amp;$T213,'Emissions Factors'!$C$3:$N$3811,5,FALSE),"")</f>
        <v/>
      </c>
      <c r="V213" s="948" t="str">
        <f>IFERROR(VLOOKUP($J213&amp;" | "&amp;$T213,'Emissions Factors'!$C$3:$N$3811,6,FALSE),"")</f>
        <v/>
      </c>
      <c r="W213" s="949" t="str">
        <f>IFERROR(VLOOKUP($J213&amp;" | "&amp;$T213,'Emissions Factors'!$C$3:$N$3811,7,FALSE),"")</f>
        <v/>
      </c>
      <c r="X213" s="1000"/>
      <c r="Y213" s="1001"/>
      <c r="Z213" s="963"/>
      <c r="AA213" s="964"/>
      <c r="AB213" s="965"/>
      <c r="AC213" s="1022" t="str" cm="1">
        <f t="array" ref="AC213">IFERROR(_xlfn.IFS($R213="No", U213*$P213/1000,$R213="Yes", Z213*$P213/1000, $R213="", ""),"")</f>
        <v/>
      </c>
      <c r="AD213" s="1023" t="str" cm="1">
        <f t="array" ref="AD213">IFERROR(_xlfn.IFS($R213="No", V213*$P213/1000,$R213="Yes", AA213*$P213/1000, $R213="", ""),"")</f>
        <v/>
      </c>
      <c r="AE213" s="1023" t="str" cm="1">
        <f t="array" ref="AE213">IFERROR(_xlfn.IFS($R213="No", W213*$P213/1000,$R213="Yes", AB213*$P213/1000, $R213="", ""),"")</f>
        <v/>
      </c>
      <c r="AF213" s="957" t="str">
        <f>IFERROR($AC213
+IFERROR(HLOOKUP(Introduction!$H$29,'GWP Values'!$D$3:$G$46,MATCH("CH4",'GWP Values'!$C$3:$C$41,0),FALSE)*$AD213,0)
+IFERROR(HLOOKUP(Introduction!$H$29,'GWP Values'!$D$3:$G$46,MATCH("N2O",'GWP Values'!$C$3:$C$41,0),FALSE)*$AE213,0),"")</f>
        <v/>
      </c>
    </row>
    <row r="214" spans="1:32" ht="24" customHeight="1" x14ac:dyDescent="0.25">
      <c r="A214" s="441"/>
      <c r="B214" s="458" t="str">
        <f t="shared" si="6"/>
        <v/>
      </c>
      <c r="C214" s="650" t="str">
        <f>IFERROR(IF($O214="","",
IF(MATCH(O214,Tables!$CC$8:$CC$15,0)&gt;0, "MWh / "&amp;$O214&amp;" | Energy",
"MWh / "&amp;$O214&amp;" | "&amp; $M214)), "MWh / "&amp;$O214&amp;" | "&amp; $M214)</f>
        <v/>
      </c>
      <c r="D214" s="916" t="str">
        <f>IFERROR(VLOOKUP($M214,Tables!$BT$7:$BU$34,2,FALSE),"")</f>
        <v/>
      </c>
      <c r="E214" s="1010"/>
      <c r="F214" s="1011"/>
      <c r="G214" s="940" t="str">
        <f>IFERROR(VLOOKUP(H214,'Category Index'!$K$10:$L$258,2,FALSE),"")</f>
        <v/>
      </c>
      <c r="H214" s="1008"/>
      <c r="I214" s="3"/>
      <c r="J214" s="1006"/>
      <c r="K214" s="994" t="str">
        <f t="shared" si="7"/>
        <v/>
      </c>
      <c r="L214" s="1004"/>
      <c r="M214" s="974"/>
      <c r="N214" s="975"/>
      <c r="O214" s="976"/>
      <c r="P214" s="1027" t="str">
        <f>IFERROR(IF(N214="","",N214*(VLOOKUP(C214, 'Unit Conversion Table'!$E$3:$F$132, 2, FALSE))),"")</f>
        <v/>
      </c>
      <c r="Q214" s="3"/>
      <c r="R214" s="971" t="s">
        <v>826</v>
      </c>
      <c r="S214" s="996" t="str" cm="1">
        <f t="array" ref="S214">_xlfn.IFS(R214="No",(IFERROR(VLOOKUP($J214&amp;" | "&amp;$T214,'Emissions Factors'!$C$3:$N$1705,MATCH(S$12,'Emissions Factors'!$C$3:$N$3,0),FALSE),"")),R214="Yes", "Company Specific", R214="", "")</f>
        <v/>
      </c>
      <c r="T214" s="997" cm="1">
        <f t="array" ref="T214">_xlfn.IFS(R214="No",(VLOOKUP($B214, 'Emissions Factors'!$C$3:$O$717, 4,FALSE)),R214="Yes", "", R214="", "")</f>
        <v>0</v>
      </c>
      <c r="U214" s="947" t="str">
        <f>IFERROR(VLOOKUP($J214&amp;" | "&amp;$T214,'Emissions Factors'!$C$3:$N$3811,5,FALSE),"")</f>
        <v/>
      </c>
      <c r="V214" s="948" t="str">
        <f>IFERROR(VLOOKUP($J214&amp;" | "&amp;$T214,'Emissions Factors'!$C$3:$N$3811,6,FALSE),"")</f>
        <v/>
      </c>
      <c r="W214" s="949" t="str">
        <f>IFERROR(VLOOKUP($J214&amp;" | "&amp;$T214,'Emissions Factors'!$C$3:$N$3811,7,FALSE),"")</f>
        <v/>
      </c>
      <c r="X214" s="1000"/>
      <c r="Y214" s="1001"/>
      <c r="Z214" s="963"/>
      <c r="AA214" s="964"/>
      <c r="AB214" s="965"/>
      <c r="AC214" s="1022" t="str" cm="1">
        <f t="array" ref="AC214">IFERROR(_xlfn.IFS($R214="No", U214*$P214/1000,$R214="Yes", Z214*$P214/1000, $R214="", ""),"")</f>
        <v/>
      </c>
      <c r="AD214" s="1023" t="str" cm="1">
        <f t="array" ref="AD214">IFERROR(_xlfn.IFS($R214="No", V214*$P214/1000,$R214="Yes", AA214*$P214/1000, $R214="", ""),"")</f>
        <v/>
      </c>
      <c r="AE214" s="1023" t="str" cm="1">
        <f t="array" ref="AE214">IFERROR(_xlfn.IFS($R214="No", W214*$P214/1000,$R214="Yes", AB214*$P214/1000, $R214="", ""),"")</f>
        <v/>
      </c>
      <c r="AF214" s="957" t="str">
        <f>IFERROR($AC214
+IFERROR(HLOOKUP(Introduction!$H$29,'GWP Values'!$D$3:$G$46,MATCH("CH4",'GWP Values'!$C$3:$C$41,0),FALSE)*$AD214,0)
+IFERROR(HLOOKUP(Introduction!$H$29,'GWP Values'!$D$3:$G$46,MATCH("N2O",'GWP Values'!$C$3:$C$41,0),FALSE)*$AE214,0),"")</f>
        <v/>
      </c>
    </row>
    <row r="215" spans="1:32" ht="24" customHeight="1" x14ac:dyDescent="0.25">
      <c r="A215" s="441"/>
      <c r="B215" s="458" t="str">
        <f t="shared" si="6"/>
        <v/>
      </c>
      <c r="C215" s="650" t="str">
        <f>IFERROR(IF($O215="","",
IF(MATCH(O215,Tables!$CC$8:$CC$15,0)&gt;0, "MWh / "&amp;$O215&amp;" | Energy",
"MWh / "&amp;$O215&amp;" | "&amp; $M215)), "MWh / "&amp;$O215&amp;" | "&amp; $M215)</f>
        <v/>
      </c>
      <c r="D215" s="916" t="str">
        <f>IFERROR(VLOOKUP($M215,Tables!$BT$7:$BU$34,2,FALSE),"")</f>
        <v/>
      </c>
      <c r="E215" s="1010"/>
      <c r="F215" s="1011"/>
      <c r="G215" s="940" t="str">
        <f>IFERROR(VLOOKUP(H215,'Category Index'!$K$10:$L$258,2,FALSE),"")</f>
        <v/>
      </c>
      <c r="H215" s="1008"/>
      <c r="I215" s="3"/>
      <c r="J215" s="1006"/>
      <c r="K215" s="994" t="str">
        <f t="shared" si="7"/>
        <v/>
      </c>
      <c r="L215" s="1004"/>
      <c r="M215" s="974"/>
      <c r="N215" s="975"/>
      <c r="O215" s="976"/>
      <c r="P215" s="1027" t="str">
        <f>IFERROR(IF(N215="","",N215*(VLOOKUP(C215, 'Unit Conversion Table'!$E$3:$F$132, 2, FALSE))),"")</f>
        <v/>
      </c>
      <c r="Q215" s="3"/>
      <c r="R215" s="971" t="s">
        <v>826</v>
      </c>
      <c r="S215" s="996" t="str" cm="1">
        <f t="array" ref="S215">_xlfn.IFS(R215="No",(IFERROR(VLOOKUP($J215&amp;" | "&amp;$T215,'Emissions Factors'!$C$3:$N$1705,MATCH(S$12,'Emissions Factors'!$C$3:$N$3,0),FALSE),"")),R215="Yes", "Company Specific", R215="", "")</f>
        <v/>
      </c>
      <c r="T215" s="997" cm="1">
        <f t="array" ref="T215">_xlfn.IFS(R215="No",(VLOOKUP($B215, 'Emissions Factors'!$C$3:$O$717, 4,FALSE)),R215="Yes", "", R215="", "")</f>
        <v>0</v>
      </c>
      <c r="U215" s="947" t="str">
        <f>IFERROR(VLOOKUP($J215&amp;" | "&amp;$T215,'Emissions Factors'!$C$3:$N$3811,5,FALSE),"")</f>
        <v/>
      </c>
      <c r="V215" s="948" t="str">
        <f>IFERROR(VLOOKUP($J215&amp;" | "&amp;$T215,'Emissions Factors'!$C$3:$N$3811,6,FALSE),"")</f>
        <v/>
      </c>
      <c r="W215" s="949" t="str">
        <f>IFERROR(VLOOKUP($J215&amp;" | "&amp;$T215,'Emissions Factors'!$C$3:$N$3811,7,FALSE),"")</f>
        <v/>
      </c>
      <c r="X215" s="1000"/>
      <c r="Y215" s="1001"/>
      <c r="Z215" s="963"/>
      <c r="AA215" s="964"/>
      <c r="AB215" s="965"/>
      <c r="AC215" s="1022" t="str" cm="1">
        <f t="array" ref="AC215">IFERROR(_xlfn.IFS($R215="No", U215*$P215/1000,$R215="Yes", Z215*$P215/1000, $R215="", ""),"")</f>
        <v/>
      </c>
      <c r="AD215" s="1023" t="str" cm="1">
        <f t="array" ref="AD215">IFERROR(_xlfn.IFS($R215="No", V215*$P215/1000,$R215="Yes", AA215*$P215/1000, $R215="", ""),"")</f>
        <v/>
      </c>
      <c r="AE215" s="1023" t="str" cm="1">
        <f t="array" ref="AE215">IFERROR(_xlfn.IFS($R215="No", W215*$P215/1000,$R215="Yes", AB215*$P215/1000, $R215="", ""),"")</f>
        <v/>
      </c>
      <c r="AF215" s="957" t="str">
        <f>IFERROR($AC215
+IFERROR(HLOOKUP(Introduction!$H$29,'GWP Values'!$D$3:$G$46,MATCH("CH4",'GWP Values'!$C$3:$C$41,0),FALSE)*$AD215,0)
+IFERROR(HLOOKUP(Introduction!$H$29,'GWP Values'!$D$3:$G$46,MATCH("N2O",'GWP Values'!$C$3:$C$41,0),FALSE)*$AE215,0),"")</f>
        <v/>
      </c>
    </row>
    <row r="216" spans="1:32" ht="24" customHeight="1" x14ac:dyDescent="0.25">
      <c r="A216" s="441"/>
      <c r="B216" s="458" t="str">
        <f t="shared" si="6"/>
        <v/>
      </c>
      <c r="C216" s="650" t="str">
        <f>IFERROR(IF($O216="","",
IF(MATCH(O216,Tables!$CC$8:$CC$15,0)&gt;0, "MWh / "&amp;$O216&amp;" | Energy",
"MWh / "&amp;$O216&amp;" | "&amp; $M216)), "MWh / "&amp;$O216&amp;" | "&amp; $M216)</f>
        <v/>
      </c>
      <c r="D216" s="916" t="str">
        <f>IFERROR(VLOOKUP($M216,Tables!$BT$7:$BU$34,2,FALSE),"")</f>
        <v/>
      </c>
      <c r="E216" s="1010"/>
      <c r="F216" s="1011"/>
      <c r="G216" s="940" t="str">
        <f>IFERROR(VLOOKUP(H216,'Category Index'!$K$10:$L$258,2,FALSE),"")</f>
        <v/>
      </c>
      <c r="H216" s="1008"/>
      <c r="I216" s="3"/>
      <c r="J216" s="1006"/>
      <c r="K216" s="994" t="str">
        <f t="shared" si="7"/>
        <v/>
      </c>
      <c r="L216" s="1004"/>
      <c r="M216" s="974"/>
      <c r="N216" s="975"/>
      <c r="O216" s="976"/>
      <c r="P216" s="1027" t="str">
        <f>IFERROR(IF(N216="","",N216*(VLOOKUP(C216, 'Unit Conversion Table'!$E$3:$F$132, 2, FALSE))),"")</f>
        <v/>
      </c>
      <c r="Q216" s="3"/>
      <c r="R216" s="971" t="s">
        <v>826</v>
      </c>
      <c r="S216" s="996" t="str" cm="1">
        <f t="array" ref="S216">_xlfn.IFS(R216="No",(IFERROR(VLOOKUP($J216&amp;" | "&amp;$T216,'Emissions Factors'!$C$3:$N$1705,MATCH(S$12,'Emissions Factors'!$C$3:$N$3,0),FALSE),"")),R216="Yes", "Company Specific", R216="", "")</f>
        <v/>
      </c>
      <c r="T216" s="997" cm="1">
        <f t="array" ref="T216">_xlfn.IFS(R216="No",(VLOOKUP($B216, 'Emissions Factors'!$C$3:$O$717, 4,FALSE)),R216="Yes", "", R216="", "")</f>
        <v>0</v>
      </c>
      <c r="U216" s="947" t="str">
        <f>IFERROR(VLOOKUP($J216&amp;" | "&amp;$T216,'Emissions Factors'!$C$3:$N$3811,5,FALSE),"")</f>
        <v/>
      </c>
      <c r="V216" s="948" t="str">
        <f>IFERROR(VLOOKUP($J216&amp;" | "&amp;$T216,'Emissions Factors'!$C$3:$N$3811,6,FALSE),"")</f>
        <v/>
      </c>
      <c r="W216" s="949" t="str">
        <f>IFERROR(VLOOKUP($J216&amp;" | "&amp;$T216,'Emissions Factors'!$C$3:$N$3811,7,FALSE),"")</f>
        <v/>
      </c>
      <c r="X216" s="1000"/>
      <c r="Y216" s="1001"/>
      <c r="Z216" s="963"/>
      <c r="AA216" s="964"/>
      <c r="AB216" s="965"/>
      <c r="AC216" s="1022" t="str" cm="1">
        <f t="array" ref="AC216">IFERROR(_xlfn.IFS($R216="No", U216*$P216/1000,$R216="Yes", Z216*$P216/1000, $R216="", ""),"")</f>
        <v/>
      </c>
      <c r="AD216" s="1023" t="str" cm="1">
        <f t="array" ref="AD216">IFERROR(_xlfn.IFS($R216="No", V216*$P216/1000,$R216="Yes", AA216*$P216/1000, $R216="", ""),"")</f>
        <v/>
      </c>
      <c r="AE216" s="1023" t="str" cm="1">
        <f t="array" ref="AE216">IFERROR(_xlfn.IFS($R216="No", W216*$P216/1000,$R216="Yes", AB216*$P216/1000, $R216="", ""),"")</f>
        <v/>
      </c>
      <c r="AF216" s="957" t="str">
        <f>IFERROR($AC216
+IFERROR(HLOOKUP(Introduction!$H$29,'GWP Values'!$D$3:$G$46,MATCH("CH4",'GWP Values'!$C$3:$C$41,0),FALSE)*$AD216,0)
+IFERROR(HLOOKUP(Introduction!$H$29,'GWP Values'!$D$3:$G$46,MATCH("N2O",'GWP Values'!$C$3:$C$41,0),FALSE)*$AE216,0),"")</f>
        <v/>
      </c>
    </row>
    <row r="217" spans="1:32" ht="24" customHeight="1" x14ac:dyDescent="0.25">
      <c r="A217" s="441"/>
      <c r="B217" s="458" t="str">
        <f t="shared" si="6"/>
        <v/>
      </c>
      <c r="C217" s="650" t="str">
        <f>IFERROR(IF($O217="","",
IF(MATCH(O217,Tables!$CC$8:$CC$15,0)&gt;0, "MWh / "&amp;$O217&amp;" | Energy",
"MWh / "&amp;$O217&amp;" | "&amp; $M217)), "MWh / "&amp;$O217&amp;" | "&amp; $M217)</f>
        <v/>
      </c>
      <c r="D217" s="916" t="str">
        <f>IFERROR(VLOOKUP($M217,Tables!$BT$7:$BU$34,2,FALSE),"")</f>
        <v/>
      </c>
      <c r="E217" s="1010"/>
      <c r="F217" s="1011"/>
      <c r="G217" s="940" t="str">
        <f>IFERROR(VLOOKUP(H217,'Category Index'!$K$10:$L$258,2,FALSE),"")</f>
        <v/>
      </c>
      <c r="H217" s="1008"/>
      <c r="I217" s="3"/>
      <c r="J217" s="1006"/>
      <c r="K217" s="994" t="str">
        <f t="shared" si="7"/>
        <v/>
      </c>
      <c r="L217" s="1004"/>
      <c r="M217" s="974"/>
      <c r="N217" s="975"/>
      <c r="O217" s="976"/>
      <c r="P217" s="1027" t="str">
        <f>IFERROR(IF(N217="","",N217*(VLOOKUP(C217, 'Unit Conversion Table'!$E$3:$F$132, 2, FALSE))),"")</f>
        <v/>
      </c>
      <c r="Q217" s="3"/>
      <c r="R217" s="971" t="s">
        <v>826</v>
      </c>
      <c r="S217" s="996" t="str" cm="1">
        <f t="array" ref="S217">_xlfn.IFS(R217="No",(IFERROR(VLOOKUP($J217&amp;" | "&amp;$T217,'Emissions Factors'!$C$3:$N$1705,MATCH(S$12,'Emissions Factors'!$C$3:$N$3,0),FALSE),"")),R217="Yes", "Company Specific", R217="", "")</f>
        <v/>
      </c>
      <c r="T217" s="997" cm="1">
        <f t="array" ref="T217">_xlfn.IFS(R217="No",(VLOOKUP($B217, 'Emissions Factors'!$C$3:$O$717, 4,FALSE)),R217="Yes", "", R217="", "")</f>
        <v>0</v>
      </c>
      <c r="U217" s="947" t="str">
        <f>IFERROR(VLOOKUP($J217&amp;" | "&amp;$T217,'Emissions Factors'!$C$3:$N$3811,5,FALSE),"")</f>
        <v/>
      </c>
      <c r="V217" s="948" t="str">
        <f>IFERROR(VLOOKUP($J217&amp;" | "&amp;$T217,'Emissions Factors'!$C$3:$N$3811,6,FALSE),"")</f>
        <v/>
      </c>
      <c r="W217" s="949" t="str">
        <f>IFERROR(VLOOKUP($J217&amp;" | "&amp;$T217,'Emissions Factors'!$C$3:$N$3811,7,FALSE),"")</f>
        <v/>
      </c>
      <c r="X217" s="1000"/>
      <c r="Y217" s="1001"/>
      <c r="Z217" s="963"/>
      <c r="AA217" s="964"/>
      <c r="AB217" s="965"/>
      <c r="AC217" s="1022" t="str" cm="1">
        <f t="array" ref="AC217">IFERROR(_xlfn.IFS($R217="No", U217*$P217/1000,$R217="Yes", Z217*$P217/1000, $R217="", ""),"")</f>
        <v/>
      </c>
      <c r="AD217" s="1023" t="str" cm="1">
        <f t="array" ref="AD217">IFERROR(_xlfn.IFS($R217="No", V217*$P217/1000,$R217="Yes", AA217*$P217/1000, $R217="", ""),"")</f>
        <v/>
      </c>
      <c r="AE217" s="1023" t="str" cm="1">
        <f t="array" ref="AE217">IFERROR(_xlfn.IFS($R217="No", W217*$P217/1000,$R217="Yes", AB217*$P217/1000, $R217="", ""),"")</f>
        <v/>
      </c>
      <c r="AF217" s="957" t="str">
        <f>IFERROR($AC217
+IFERROR(HLOOKUP(Introduction!$H$29,'GWP Values'!$D$3:$G$46,MATCH("CH4",'GWP Values'!$C$3:$C$41,0),FALSE)*$AD217,0)
+IFERROR(HLOOKUP(Introduction!$H$29,'GWP Values'!$D$3:$G$46,MATCH("N2O",'GWP Values'!$C$3:$C$41,0),FALSE)*$AE217,0),"")</f>
        <v/>
      </c>
    </row>
    <row r="218" spans="1:32" ht="24" customHeight="1" x14ac:dyDescent="0.25">
      <c r="A218" s="441"/>
      <c r="B218" s="458" t="str">
        <f t="shared" si="6"/>
        <v/>
      </c>
      <c r="C218" s="650" t="str">
        <f>IFERROR(IF($O218="","",
IF(MATCH(O218,Tables!$CC$8:$CC$15,0)&gt;0, "MWh / "&amp;$O218&amp;" | Energy",
"MWh / "&amp;$O218&amp;" | "&amp; $M218)), "MWh / "&amp;$O218&amp;" | "&amp; $M218)</f>
        <v/>
      </c>
      <c r="D218" s="916" t="str">
        <f>IFERROR(VLOOKUP($M218,Tables!$BT$7:$BU$34,2,FALSE),"")</f>
        <v/>
      </c>
      <c r="E218" s="1010"/>
      <c r="F218" s="1011"/>
      <c r="G218" s="940" t="str">
        <f>IFERROR(VLOOKUP(H218,'Category Index'!$K$10:$L$258,2,FALSE),"")</f>
        <v/>
      </c>
      <c r="H218" s="1008"/>
      <c r="I218" s="3"/>
      <c r="J218" s="1006"/>
      <c r="K218" s="994" t="str">
        <f t="shared" si="7"/>
        <v/>
      </c>
      <c r="L218" s="1004"/>
      <c r="M218" s="974"/>
      <c r="N218" s="975"/>
      <c r="O218" s="976"/>
      <c r="P218" s="1027" t="str">
        <f>IFERROR(IF(N218="","",N218*(VLOOKUP(C218, 'Unit Conversion Table'!$E$3:$F$132, 2, FALSE))),"")</f>
        <v/>
      </c>
      <c r="Q218" s="3"/>
      <c r="R218" s="971" t="s">
        <v>826</v>
      </c>
      <c r="S218" s="996" t="str" cm="1">
        <f t="array" ref="S218">_xlfn.IFS(R218="No",(IFERROR(VLOOKUP($J218&amp;" | "&amp;$T218,'Emissions Factors'!$C$3:$N$1705,MATCH(S$12,'Emissions Factors'!$C$3:$N$3,0),FALSE),"")),R218="Yes", "Company Specific", R218="", "")</f>
        <v/>
      </c>
      <c r="T218" s="997" cm="1">
        <f t="array" ref="T218">_xlfn.IFS(R218="No",(VLOOKUP($B218, 'Emissions Factors'!$C$3:$O$717, 4,FALSE)),R218="Yes", "", R218="", "")</f>
        <v>0</v>
      </c>
      <c r="U218" s="947" t="str">
        <f>IFERROR(VLOOKUP($J218&amp;" | "&amp;$T218,'Emissions Factors'!$C$3:$N$3811,5,FALSE),"")</f>
        <v/>
      </c>
      <c r="V218" s="948" t="str">
        <f>IFERROR(VLOOKUP($J218&amp;" | "&amp;$T218,'Emissions Factors'!$C$3:$N$3811,6,FALSE),"")</f>
        <v/>
      </c>
      <c r="W218" s="949" t="str">
        <f>IFERROR(VLOOKUP($J218&amp;" | "&amp;$T218,'Emissions Factors'!$C$3:$N$3811,7,FALSE),"")</f>
        <v/>
      </c>
      <c r="X218" s="1000"/>
      <c r="Y218" s="1001"/>
      <c r="Z218" s="963"/>
      <c r="AA218" s="964"/>
      <c r="AB218" s="965"/>
      <c r="AC218" s="1022" t="str" cm="1">
        <f t="array" ref="AC218">IFERROR(_xlfn.IFS($R218="No", U218*$P218/1000,$R218="Yes", Z218*$P218/1000, $R218="", ""),"")</f>
        <v/>
      </c>
      <c r="AD218" s="1023" t="str" cm="1">
        <f t="array" ref="AD218">IFERROR(_xlfn.IFS($R218="No", V218*$P218/1000,$R218="Yes", AA218*$P218/1000, $R218="", ""),"")</f>
        <v/>
      </c>
      <c r="AE218" s="1023" t="str" cm="1">
        <f t="array" ref="AE218">IFERROR(_xlfn.IFS($R218="No", W218*$P218/1000,$R218="Yes", AB218*$P218/1000, $R218="", ""),"")</f>
        <v/>
      </c>
      <c r="AF218" s="957" t="str">
        <f>IFERROR($AC218
+IFERROR(HLOOKUP(Introduction!$H$29,'GWP Values'!$D$3:$G$46,MATCH("CH4",'GWP Values'!$C$3:$C$41,0),FALSE)*$AD218,0)
+IFERROR(HLOOKUP(Introduction!$H$29,'GWP Values'!$D$3:$G$46,MATCH("N2O",'GWP Values'!$C$3:$C$41,0),FALSE)*$AE218,0),"")</f>
        <v/>
      </c>
    </row>
    <row r="219" spans="1:32" ht="24" customHeight="1" x14ac:dyDescent="0.25">
      <c r="A219" s="441"/>
      <c r="B219" s="458" t="str">
        <f t="shared" si="6"/>
        <v/>
      </c>
      <c r="C219" s="650" t="str">
        <f>IFERROR(IF($O219="","",
IF(MATCH(O219,Tables!$CC$8:$CC$15,0)&gt;0, "MWh / "&amp;$O219&amp;" | Energy",
"MWh / "&amp;$O219&amp;" | "&amp; $M219)), "MWh / "&amp;$O219&amp;" | "&amp; $M219)</f>
        <v/>
      </c>
      <c r="D219" s="916" t="str">
        <f>IFERROR(VLOOKUP($M219,Tables!$BT$7:$BU$34,2,FALSE),"")</f>
        <v/>
      </c>
      <c r="E219" s="1010"/>
      <c r="F219" s="1011"/>
      <c r="G219" s="940" t="str">
        <f>IFERROR(VLOOKUP(H219,'Category Index'!$K$10:$L$258,2,FALSE),"")</f>
        <v/>
      </c>
      <c r="H219" s="1008"/>
      <c r="I219" s="3"/>
      <c r="J219" s="1006"/>
      <c r="K219" s="994" t="str">
        <f t="shared" si="7"/>
        <v/>
      </c>
      <c r="L219" s="1004"/>
      <c r="M219" s="974"/>
      <c r="N219" s="975"/>
      <c r="O219" s="976"/>
      <c r="P219" s="1027" t="str">
        <f>IFERROR(IF(N219="","",N219*(VLOOKUP(C219, 'Unit Conversion Table'!$E$3:$F$132, 2, FALSE))),"")</f>
        <v/>
      </c>
      <c r="Q219" s="3"/>
      <c r="R219" s="971" t="s">
        <v>826</v>
      </c>
      <c r="S219" s="996" t="str" cm="1">
        <f t="array" ref="S219">_xlfn.IFS(R219="No",(IFERROR(VLOOKUP($J219&amp;" | "&amp;$T219,'Emissions Factors'!$C$3:$N$1705,MATCH(S$12,'Emissions Factors'!$C$3:$N$3,0),FALSE),"")),R219="Yes", "Company Specific", R219="", "")</f>
        <v/>
      </c>
      <c r="T219" s="997" cm="1">
        <f t="array" ref="T219">_xlfn.IFS(R219="No",(VLOOKUP($B219, 'Emissions Factors'!$C$3:$O$717, 4,FALSE)),R219="Yes", "", R219="", "")</f>
        <v>0</v>
      </c>
      <c r="U219" s="947" t="str">
        <f>IFERROR(VLOOKUP($J219&amp;" | "&amp;$T219,'Emissions Factors'!$C$3:$N$3811,5,FALSE),"")</f>
        <v/>
      </c>
      <c r="V219" s="948" t="str">
        <f>IFERROR(VLOOKUP($J219&amp;" | "&amp;$T219,'Emissions Factors'!$C$3:$N$3811,6,FALSE),"")</f>
        <v/>
      </c>
      <c r="W219" s="949" t="str">
        <f>IFERROR(VLOOKUP($J219&amp;" | "&amp;$T219,'Emissions Factors'!$C$3:$N$3811,7,FALSE),"")</f>
        <v/>
      </c>
      <c r="X219" s="1000"/>
      <c r="Y219" s="1001"/>
      <c r="Z219" s="963"/>
      <c r="AA219" s="964"/>
      <c r="AB219" s="965"/>
      <c r="AC219" s="1022" t="str" cm="1">
        <f t="array" ref="AC219">IFERROR(_xlfn.IFS($R219="No", U219*$P219/1000,$R219="Yes", Z219*$P219/1000, $R219="", ""),"")</f>
        <v/>
      </c>
      <c r="AD219" s="1023" t="str" cm="1">
        <f t="array" ref="AD219">IFERROR(_xlfn.IFS($R219="No", V219*$P219/1000,$R219="Yes", AA219*$P219/1000, $R219="", ""),"")</f>
        <v/>
      </c>
      <c r="AE219" s="1023" t="str" cm="1">
        <f t="array" ref="AE219">IFERROR(_xlfn.IFS($R219="No", W219*$P219/1000,$R219="Yes", AB219*$P219/1000, $R219="", ""),"")</f>
        <v/>
      </c>
      <c r="AF219" s="957" t="str">
        <f>IFERROR($AC219
+IFERROR(HLOOKUP(Introduction!$H$29,'GWP Values'!$D$3:$G$46,MATCH("CH4",'GWP Values'!$C$3:$C$41,0),FALSE)*$AD219,0)
+IFERROR(HLOOKUP(Introduction!$H$29,'GWP Values'!$D$3:$G$46,MATCH("N2O",'GWP Values'!$C$3:$C$41,0),FALSE)*$AE219,0),"")</f>
        <v/>
      </c>
    </row>
    <row r="220" spans="1:32" ht="24" customHeight="1" x14ac:dyDescent="0.25">
      <c r="A220" s="441"/>
      <c r="B220" s="458" t="str">
        <f t="shared" si="6"/>
        <v/>
      </c>
      <c r="C220" s="650" t="str">
        <f>IFERROR(IF($O220="","",
IF(MATCH(O220,Tables!$CC$8:$CC$15,0)&gt;0, "MWh / "&amp;$O220&amp;" | Energy",
"MWh / "&amp;$O220&amp;" | "&amp; $M220)), "MWh / "&amp;$O220&amp;" | "&amp; $M220)</f>
        <v/>
      </c>
      <c r="D220" s="916" t="str">
        <f>IFERROR(VLOOKUP($M220,Tables!$BT$7:$BU$34,2,FALSE),"")</f>
        <v/>
      </c>
      <c r="E220" s="1010"/>
      <c r="F220" s="1011"/>
      <c r="G220" s="940" t="str">
        <f>IFERROR(VLOOKUP(H220,'Category Index'!$K$10:$L$258,2,FALSE),"")</f>
        <v/>
      </c>
      <c r="H220" s="1008"/>
      <c r="I220" s="3"/>
      <c r="J220" s="1006"/>
      <c r="K220" s="994" t="str">
        <f t="shared" si="7"/>
        <v/>
      </c>
      <c r="L220" s="1004"/>
      <c r="M220" s="974"/>
      <c r="N220" s="975"/>
      <c r="O220" s="976"/>
      <c r="P220" s="1027" t="str">
        <f>IFERROR(IF(N220="","",N220*(VLOOKUP(C220, 'Unit Conversion Table'!$E$3:$F$132, 2, FALSE))),"")</f>
        <v/>
      </c>
      <c r="Q220" s="3"/>
      <c r="R220" s="971" t="s">
        <v>826</v>
      </c>
      <c r="S220" s="996" t="str" cm="1">
        <f t="array" ref="S220">_xlfn.IFS(R220="No",(IFERROR(VLOOKUP($J220&amp;" | "&amp;$T220,'Emissions Factors'!$C$3:$N$1705,MATCH(S$12,'Emissions Factors'!$C$3:$N$3,0),FALSE),"")),R220="Yes", "Company Specific", R220="", "")</f>
        <v/>
      </c>
      <c r="T220" s="997" cm="1">
        <f t="array" ref="T220">_xlfn.IFS(R220="No",(VLOOKUP($B220, 'Emissions Factors'!$C$3:$O$717, 4,FALSE)),R220="Yes", "", R220="", "")</f>
        <v>0</v>
      </c>
      <c r="U220" s="947" t="str">
        <f>IFERROR(VLOOKUP($J220&amp;" | "&amp;$T220,'Emissions Factors'!$C$3:$N$3811,5,FALSE),"")</f>
        <v/>
      </c>
      <c r="V220" s="948" t="str">
        <f>IFERROR(VLOOKUP($J220&amp;" | "&amp;$T220,'Emissions Factors'!$C$3:$N$3811,6,FALSE),"")</f>
        <v/>
      </c>
      <c r="W220" s="949" t="str">
        <f>IFERROR(VLOOKUP($J220&amp;" | "&amp;$T220,'Emissions Factors'!$C$3:$N$3811,7,FALSE),"")</f>
        <v/>
      </c>
      <c r="X220" s="1000"/>
      <c r="Y220" s="1001"/>
      <c r="Z220" s="963"/>
      <c r="AA220" s="964"/>
      <c r="AB220" s="965"/>
      <c r="AC220" s="1022" t="str" cm="1">
        <f t="array" ref="AC220">IFERROR(_xlfn.IFS($R220="No", U220*$P220/1000,$R220="Yes", Z220*$P220/1000, $R220="", ""),"")</f>
        <v/>
      </c>
      <c r="AD220" s="1023" t="str" cm="1">
        <f t="array" ref="AD220">IFERROR(_xlfn.IFS($R220="No", V220*$P220/1000,$R220="Yes", AA220*$P220/1000, $R220="", ""),"")</f>
        <v/>
      </c>
      <c r="AE220" s="1023" t="str" cm="1">
        <f t="array" ref="AE220">IFERROR(_xlfn.IFS($R220="No", W220*$P220/1000,$R220="Yes", AB220*$P220/1000, $R220="", ""),"")</f>
        <v/>
      </c>
      <c r="AF220" s="957" t="str">
        <f>IFERROR($AC220
+IFERROR(HLOOKUP(Introduction!$H$29,'GWP Values'!$D$3:$G$46,MATCH("CH4",'GWP Values'!$C$3:$C$41,0),FALSE)*$AD220,0)
+IFERROR(HLOOKUP(Introduction!$H$29,'GWP Values'!$D$3:$G$46,MATCH("N2O",'GWP Values'!$C$3:$C$41,0),FALSE)*$AE220,0),"")</f>
        <v/>
      </c>
    </row>
    <row r="221" spans="1:32" ht="24" customHeight="1" x14ac:dyDescent="0.25">
      <c r="A221" s="441"/>
      <c r="B221" s="458" t="str">
        <f t="shared" si="6"/>
        <v/>
      </c>
      <c r="C221" s="650" t="str">
        <f>IFERROR(IF($O221="","",
IF(MATCH(O221,Tables!$CC$8:$CC$15,0)&gt;0, "MWh / "&amp;$O221&amp;" | Energy",
"MWh / "&amp;$O221&amp;" | "&amp; $M221)), "MWh / "&amp;$O221&amp;" | "&amp; $M221)</f>
        <v/>
      </c>
      <c r="D221" s="916" t="str">
        <f>IFERROR(VLOOKUP($M221,Tables!$BT$7:$BU$34,2,FALSE),"")</f>
        <v/>
      </c>
      <c r="E221" s="1010"/>
      <c r="F221" s="1011"/>
      <c r="G221" s="940" t="str">
        <f>IFERROR(VLOOKUP(H221,'Category Index'!$K$10:$L$258,2,FALSE),"")</f>
        <v/>
      </c>
      <c r="H221" s="1008"/>
      <c r="I221" s="3"/>
      <c r="J221" s="1006"/>
      <c r="K221" s="994" t="str">
        <f t="shared" si="7"/>
        <v/>
      </c>
      <c r="L221" s="1004"/>
      <c r="M221" s="974"/>
      <c r="N221" s="975"/>
      <c r="O221" s="976"/>
      <c r="P221" s="1027" t="str">
        <f>IFERROR(IF(N221="","",N221*(VLOOKUP(C221, 'Unit Conversion Table'!$E$3:$F$132, 2, FALSE))),"")</f>
        <v/>
      </c>
      <c r="Q221" s="3"/>
      <c r="R221" s="971" t="s">
        <v>826</v>
      </c>
      <c r="S221" s="996" t="str" cm="1">
        <f t="array" ref="S221">_xlfn.IFS(R221="No",(IFERROR(VLOOKUP($J221&amp;" | "&amp;$T221,'Emissions Factors'!$C$3:$N$1705,MATCH(S$12,'Emissions Factors'!$C$3:$N$3,0),FALSE),"")),R221="Yes", "Company Specific", R221="", "")</f>
        <v/>
      </c>
      <c r="T221" s="997" cm="1">
        <f t="array" ref="T221">_xlfn.IFS(R221="No",(VLOOKUP($B221, 'Emissions Factors'!$C$3:$O$717, 4,FALSE)),R221="Yes", "", R221="", "")</f>
        <v>0</v>
      </c>
      <c r="U221" s="947" t="str">
        <f>IFERROR(VLOOKUP($J221&amp;" | "&amp;$T221,'Emissions Factors'!$C$3:$N$3811,5,FALSE),"")</f>
        <v/>
      </c>
      <c r="V221" s="948" t="str">
        <f>IFERROR(VLOOKUP($J221&amp;" | "&amp;$T221,'Emissions Factors'!$C$3:$N$3811,6,FALSE),"")</f>
        <v/>
      </c>
      <c r="W221" s="949" t="str">
        <f>IFERROR(VLOOKUP($J221&amp;" | "&amp;$T221,'Emissions Factors'!$C$3:$N$3811,7,FALSE),"")</f>
        <v/>
      </c>
      <c r="X221" s="1000"/>
      <c r="Y221" s="1001"/>
      <c r="Z221" s="963"/>
      <c r="AA221" s="964"/>
      <c r="AB221" s="965"/>
      <c r="AC221" s="1022" t="str" cm="1">
        <f t="array" ref="AC221">IFERROR(_xlfn.IFS($R221="No", U221*$P221/1000,$R221="Yes", Z221*$P221/1000, $R221="", ""),"")</f>
        <v/>
      </c>
      <c r="AD221" s="1023" t="str" cm="1">
        <f t="array" ref="AD221">IFERROR(_xlfn.IFS($R221="No", V221*$P221/1000,$R221="Yes", AA221*$P221/1000, $R221="", ""),"")</f>
        <v/>
      </c>
      <c r="AE221" s="1023" t="str" cm="1">
        <f t="array" ref="AE221">IFERROR(_xlfn.IFS($R221="No", W221*$P221/1000,$R221="Yes", AB221*$P221/1000, $R221="", ""),"")</f>
        <v/>
      </c>
      <c r="AF221" s="957" t="str">
        <f>IFERROR($AC221
+IFERROR(HLOOKUP(Introduction!$H$29,'GWP Values'!$D$3:$G$46,MATCH("CH4",'GWP Values'!$C$3:$C$41,0),FALSE)*$AD221,0)
+IFERROR(HLOOKUP(Introduction!$H$29,'GWP Values'!$D$3:$G$46,MATCH("N2O",'GWP Values'!$C$3:$C$41,0),FALSE)*$AE221,0),"")</f>
        <v/>
      </c>
    </row>
    <row r="222" spans="1:32" ht="24" customHeight="1" x14ac:dyDescent="0.25">
      <c r="A222" s="441"/>
      <c r="B222" s="458" t="str">
        <f t="shared" si="6"/>
        <v/>
      </c>
      <c r="C222" s="650" t="str">
        <f>IFERROR(IF($O222="","",
IF(MATCH(O222,Tables!$CC$8:$CC$15,0)&gt;0, "MWh / "&amp;$O222&amp;" | Energy",
"MWh / "&amp;$O222&amp;" | "&amp; $M222)), "MWh / "&amp;$O222&amp;" | "&amp; $M222)</f>
        <v/>
      </c>
      <c r="D222" s="916" t="str">
        <f>IFERROR(VLOOKUP($M222,Tables!$BT$7:$BU$34,2,FALSE),"")</f>
        <v/>
      </c>
      <c r="E222" s="1010"/>
      <c r="F222" s="1011"/>
      <c r="G222" s="940" t="str">
        <f>IFERROR(VLOOKUP(H222,'Category Index'!$K$10:$L$258,2,FALSE),"")</f>
        <v/>
      </c>
      <c r="H222" s="1008"/>
      <c r="I222" s="3"/>
      <c r="J222" s="1006"/>
      <c r="K222" s="994" t="str">
        <f t="shared" si="7"/>
        <v/>
      </c>
      <c r="L222" s="1004"/>
      <c r="M222" s="974"/>
      <c r="N222" s="975"/>
      <c r="O222" s="976"/>
      <c r="P222" s="1027" t="str">
        <f>IFERROR(IF(N222="","",N222*(VLOOKUP(C222, 'Unit Conversion Table'!$E$3:$F$132, 2, FALSE))),"")</f>
        <v/>
      </c>
      <c r="Q222" s="3"/>
      <c r="R222" s="971" t="s">
        <v>826</v>
      </c>
      <c r="S222" s="996" t="str" cm="1">
        <f t="array" ref="S222">_xlfn.IFS(R222="No",(IFERROR(VLOOKUP($J222&amp;" | "&amp;$T222,'Emissions Factors'!$C$3:$N$1705,MATCH(S$12,'Emissions Factors'!$C$3:$N$3,0),FALSE),"")),R222="Yes", "Company Specific", R222="", "")</f>
        <v/>
      </c>
      <c r="T222" s="997" cm="1">
        <f t="array" ref="T222">_xlfn.IFS(R222="No",(VLOOKUP($B222, 'Emissions Factors'!$C$3:$O$717, 4,FALSE)),R222="Yes", "", R222="", "")</f>
        <v>0</v>
      </c>
      <c r="U222" s="947" t="str">
        <f>IFERROR(VLOOKUP($J222&amp;" | "&amp;$T222,'Emissions Factors'!$C$3:$N$3811,5,FALSE),"")</f>
        <v/>
      </c>
      <c r="V222" s="948" t="str">
        <f>IFERROR(VLOOKUP($J222&amp;" | "&amp;$T222,'Emissions Factors'!$C$3:$N$3811,6,FALSE),"")</f>
        <v/>
      </c>
      <c r="W222" s="949" t="str">
        <f>IFERROR(VLOOKUP($J222&amp;" | "&amp;$T222,'Emissions Factors'!$C$3:$N$3811,7,FALSE),"")</f>
        <v/>
      </c>
      <c r="X222" s="1000"/>
      <c r="Y222" s="1001"/>
      <c r="Z222" s="963"/>
      <c r="AA222" s="964"/>
      <c r="AB222" s="965"/>
      <c r="AC222" s="1022" t="str" cm="1">
        <f t="array" ref="AC222">IFERROR(_xlfn.IFS($R222="No", U222*$P222/1000,$R222="Yes", Z222*$P222/1000, $R222="", ""),"")</f>
        <v/>
      </c>
      <c r="AD222" s="1023" t="str" cm="1">
        <f t="array" ref="AD222">IFERROR(_xlfn.IFS($R222="No", V222*$P222/1000,$R222="Yes", AA222*$P222/1000, $R222="", ""),"")</f>
        <v/>
      </c>
      <c r="AE222" s="1023" t="str" cm="1">
        <f t="array" ref="AE222">IFERROR(_xlfn.IFS($R222="No", W222*$P222/1000,$R222="Yes", AB222*$P222/1000, $R222="", ""),"")</f>
        <v/>
      </c>
      <c r="AF222" s="957" t="str">
        <f>IFERROR($AC222
+IFERROR(HLOOKUP(Introduction!$H$29,'GWP Values'!$D$3:$G$46,MATCH("CH4",'GWP Values'!$C$3:$C$41,0),FALSE)*$AD222,0)
+IFERROR(HLOOKUP(Introduction!$H$29,'GWP Values'!$D$3:$G$46,MATCH("N2O",'GWP Values'!$C$3:$C$41,0),FALSE)*$AE222,0),"")</f>
        <v/>
      </c>
    </row>
    <row r="223" spans="1:32" ht="24" customHeight="1" x14ac:dyDescent="0.25">
      <c r="A223" s="441"/>
      <c r="B223" s="458" t="str">
        <f t="shared" si="6"/>
        <v/>
      </c>
      <c r="C223" s="650" t="str">
        <f>IFERROR(IF($O223="","",
IF(MATCH(O223,Tables!$CC$8:$CC$15,0)&gt;0, "MWh / "&amp;$O223&amp;" | Energy",
"MWh / "&amp;$O223&amp;" | "&amp; $M223)), "MWh / "&amp;$O223&amp;" | "&amp; $M223)</f>
        <v/>
      </c>
      <c r="D223" s="916" t="str">
        <f>IFERROR(VLOOKUP($M223,Tables!$BT$7:$BU$34,2,FALSE),"")</f>
        <v/>
      </c>
      <c r="E223" s="1010"/>
      <c r="F223" s="1011"/>
      <c r="G223" s="940" t="str">
        <f>IFERROR(VLOOKUP(H223,'Category Index'!$K$10:$L$258,2,FALSE),"")</f>
        <v/>
      </c>
      <c r="H223" s="1008"/>
      <c r="I223" s="3"/>
      <c r="J223" s="1006"/>
      <c r="K223" s="994" t="str">
        <f t="shared" si="7"/>
        <v/>
      </c>
      <c r="L223" s="1004"/>
      <c r="M223" s="974"/>
      <c r="N223" s="975"/>
      <c r="O223" s="976"/>
      <c r="P223" s="1027" t="str">
        <f>IFERROR(IF(N223="","",N223*(VLOOKUP(C223, 'Unit Conversion Table'!$E$3:$F$132, 2, FALSE))),"")</f>
        <v/>
      </c>
      <c r="Q223" s="3"/>
      <c r="R223" s="971" t="s">
        <v>826</v>
      </c>
      <c r="S223" s="996" t="str" cm="1">
        <f t="array" ref="S223">_xlfn.IFS(R223="No",(IFERROR(VLOOKUP($J223&amp;" | "&amp;$T223,'Emissions Factors'!$C$3:$N$1705,MATCH(S$12,'Emissions Factors'!$C$3:$N$3,0),FALSE),"")),R223="Yes", "Company Specific", R223="", "")</f>
        <v/>
      </c>
      <c r="T223" s="997" cm="1">
        <f t="array" ref="T223">_xlfn.IFS(R223="No",(VLOOKUP($B223, 'Emissions Factors'!$C$3:$O$717, 4,FALSE)),R223="Yes", "", R223="", "")</f>
        <v>0</v>
      </c>
      <c r="U223" s="947" t="str">
        <f>IFERROR(VLOOKUP($J223&amp;" | "&amp;$T223,'Emissions Factors'!$C$3:$N$3811,5,FALSE),"")</f>
        <v/>
      </c>
      <c r="V223" s="948" t="str">
        <f>IFERROR(VLOOKUP($J223&amp;" | "&amp;$T223,'Emissions Factors'!$C$3:$N$3811,6,FALSE),"")</f>
        <v/>
      </c>
      <c r="W223" s="949" t="str">
        <f>IFERROR(VLOOKUP($J223&amp;" | "&amp;$T223,'Emissions Factors'!$C$3:$N$3811,7,FALSE),"")</f>
        <v/>
      </c>
      <c r="X223" s="1000"/>
      <c r="Y223" s="1001"/>
      <c r="Z223" s="963"/>
      <c r="AA223" s="964"/>
      <c r="AB223" s="965"/>
      <c r="AC223" s="1022" t="str" cm="1">
        <f t="array" ref="AC223">IFERROR(_xlfn.IFS($R223="No", U223*$P223/1000,$R223="Yes", Z223*$P223/1000, $R223="", ""),"")</f>
        <v/>
      </c>
      <c r="AD223" s="1023" t="str" cm="1">
        <f t="array" ref="AD223">IFERROR(_xlfn.IFS($R223="No", V223*$P223/1000,$R223="Yes", AA223*$P223/1000, $R223="", ""),"")</f>
        <v/>
      </c>
      <c r="AE223" s="1023" t="str" cm="1">
        <f t="array" ref="AE223">IFERROR(_xlfn.IFS($R223="No", W223*$P223/1000,$R223="Yes", AB223*$P223/1000, $R223="", ""),"")</f>
        <v/>
      </c>
      <c r="AF223" s="957" t="str">
        <f>IFERROR($AC223
+IFERROR(HLOOKUP(Introduction!$H$29,'GWP Values'!$D$3:$G$46,MATCH("CH4",'GWP Values'!$C$3:$C$41,0),FALSE)*$AD223,0)
+IFERROR(HLOOKUP(Introduction!$H$29,'GWP Values'!$D$3:$G$46,MATCH("N2O",'GWP Values'!$C$3:$C$41,0),FALSE)*$AE223,0),"")</f>
        <v/>
      </c>
    </row>
    <row r="224" spans="1:32" ht="24" customHeight="1" x14ac:dyDescent="0.25">
      <c r="A224" s="441"/>
      <c r="B224" s="458" t="str">
        <f t="shared" si="6"/>
        <v/>
      </c>
      <c r="C224" s="650" t="str">
        <f>IFERROR(IF($O224="","",
IF(MATCH(O224,Tables!$CC$8:$CC$15,0)&gt;0, "MWh / "&amp;$O224&amp;" | Energy",
"MWh / "&amp;$O224&amp;" | "&amp; $M224)), "MWh / "&amp;$O224&amp;" | "&amp; $M224)</f>
        <v/>
      </c>
      <c r="D224" s="916" t="str">
        <f>IFERROR(VLOOKUP($M224,Tables!$BT$7:$BU$34,2,FALSE),"")</f>
        <v/>
      </c>
      <c r="E224" s="1010"/>
      <c r="F224" s="1011"/>
      <c r="G224" s="940" t="str">
        <f>IFERROR(VLOOKUP(H224,'Category Index'!$K$10:$L$258,2,FALSE),"")</f>
        <v/>
      </c>
      <c r="H224" s="1008"/>
      <c r="I224" s="3"/>
      <c r="J224" s="1006"/>
      <c r="K224" s="994" t="str">
        <f t="shared" si="7"/>
        <v/>
      </c>
      <c r="L224" s="1004"/>
      <c r="M224" s="974"/>
      <c r="N224" s="975"/>
      <c r="O224" s="976"/>
      <c r="P224" s="1027" t="str">
        <f>IFERROR(IF(N224="","",N224*(VLOOKUP(C224, 'Unit Conversion Table'!$E$3:$F$132, 2, FALSE))),"")</f>
        <v/>
      </c>
      <c r="Q224" s="3"/>
      <c r="R224" s="971" t="s">
        <v>826</v>
      </c>
      <c r="S224" s="996" t="str" cm="1">
        <f t="array" ref="S224">_xlfn.IFS(R224="No",(IFERROR(VLOOKUP($J224&amp;" | "&amp;$T224,'Emissions Factors'!$C$3:$N$1705,MATCH(S$12,'Emissions Factors'!$C$3:$N$3,0),FALSE),"")),R224="Yes", "Company Specific", R224="", "")</f>
        <v/>
      </c>
      <c r="T224" s="997" cm="1">
        <f t="array" ref="T224">_xlfn.IFS(R224="No",(VLOOKUP($B224, 'Emissions Factors'!$C$3:$O$717, 4,FALSE)),R224="Yes", "", R224="", "")</f>
        <v>0</v>
      </c>
      <c r="U224" s="947" t="str">
        <f>IFERROR(VLOOKUP($J224&amp;" | "&amp;$T224,'Emissions Factors'!$C$3:$N$3811,5,FALSE),"")</f>
        <v/>
      </c>
      <c r="V224" s="948" t="str">
        <f>IFERROR(VLOOKUP($J224&amp;" | "&amp;$T224,'Emissions Factors'!$C$3:$N$3811,6,FALSE),"")</f>
        <v/>
      </c>
      <c r="W224" s="949" t="str">
        <f>IFERROR(VLOOKUP($J224&amp;" | "&amp;$T224,'Emissions Factors'!$C$3:$N$3811,7,FALSE),"")</f>
        <v/>
      </c>
      <c r="X224" s="1000"/>
      <c r="Y224" s="1001"/>
      <c r="Z224" s="963"/>
      <c r="AA224" s="964"/>
      <c r="AB224" s="965"/>
      <c r="AC224" s="1022" t="str" cm="1">
        <f t="array" ref="AC224">IFERROR(_xlfn.IFS($R224="No", U224*$P224/1000,$R224="Yes", Z224*$P224/1000, $R224="", ""),"")</f>
        <v/>
      </c>
      <c r="AD224" s="1023" t="str" cm="1">
        <f t="array" ref="AD224">IFERROR(_xlfn.IFS($R224="No", V224*$P224/1000,$R224="Yes", AA224*$P224/1000, $R224="", ""),"")</f>
        <v/>
      </c>
      <c r="AE224" s="1023" t="str" cm="1">
        <f t="array" ref="AE224">IFERROR(_xlfn.IFS($R224="No", W224*$P224/1000,$R224="Yes", AB224*$P224/1000, $R224="", ""),"")</f>
        <v/>
      </c>
      <c r="AF224" s="957" t="str">
        <f>IFERROR($AC224
+IFERROR(HLOOKUP(Introduction!$H$29,'GWP Values'!$D$3:$G$46,MATCH("CH4",'GWP Values'!$C$3:$C$41,0),FALSE)*$AD224,0)
+IFERROR(HLOOKUP(Introduction!$H$29,'GWP Values'!$D$3:$G$46,MATCH("N2O",'GWP Values'!$C$3:$C$41,0),FALSE)*$AE224,0),"")</f>
        <v/>
      </c>
    </row>
    <row r="225" spans="1:32" ht="24" customHeight="1" x14ac:dyDescent="0.25">
      <c r="A225" s="441"/>
      <c r="B225" s="458" t="str">
        <f t="shared" si="6"/>
        <v/>
      </c>
      <c r="C225" s="650" t="str">
        <f>IFERROR(IF($O225="","",
IF(MATCH(O225,Tables!$CC$8:$CC$15,0)&gt;0, "MWh / "&amp;$O225&amp;" | Energy",
"MWh / "&amp;$O225&amp;" | "&amp; $M225)), "MWh / "&amp;$O225&amp;" | "&amp; $M225)</f>
        <v/>
      </c>
      <c r="D225" s="916" t="str">
        <f>IFERROR(VLOOKUP($M225,Tables!$BT$7:$BU$34,2,FALSE),"")</f>
        <v/>
      </c>
      <c r="E225" s="1010"/>
      <c r="F225" s="1011"/>
      <c r="G225" s="940" t="str">
        <f>IFERROR(VLOOKUP(H225,'Category Index'!$K$10:$L$258,2,FALSE),"")</f>
        <v/>
      </c>
      <c r="H225" s="1008"/>
      <c r="I225" s="3"/>
      <c r="J225" s="1006"/>
      <c r="K225" s="994" t="str">
        <f t="shared" si="7"/>
        <v/>
      </c>
      <c r="L225" s="1004"/>
      <c r="M225" s="974"/>
      <c r="N225" s="975"/>
      <c r="O225" s="976"/>
      <c r="P225" s="1027" t="str">
        <f>IFERROR(IF(N225="","",N225*(VLOOKUP(C225, 'Unit Conversion Table'!$E$3:$F$132, 2, FALSE))),"")</f>
        <v/>
      </c>
      <c r="Q225" s="3"/>
      <c r="R225" s="971" t="s">
        <v>826</v>
      </c>
      <c r="S225" s="996" t="str" cm="1">
        <f t="array" ref="S225">_xlfn.IFS(R225="No",(IFERROR(VLOOKUP($J225&amp;" | "&amp;$T225,'Emissions Factors'!$C$3:$N$1705,MATCH(S$12,'Emissions Factors'!$C$3:$N$3,0),FALSE),"")),R225="Yes", "Company Specific", R225="", "")</f>
        <v/>
      </c>
      <c r="T225" s="997" cm="1">
        <f t="array" ref="T225">_xlfn.IFS(R225="No",(VLOOKUP($B225, 'Emissions Factors'!$C$3:$O$717, 4,FALSE)),R225="Yes", "", R225="", "")</f>
        <v>0</v>
      </c>
      <c r="U225" s="947" t="str">
        <f>IFERROR(VLOOKUP($J225&amp;" | "&amp;$T225,'Emissions Factors'!$C$3:$N$3811,5,FALSE),"")</f>
        <v/>
      </c>
      <c r="V225" s="948" t="str">
        <f>IFERROR(VLOOKUP($J225&amp;" | "&amp;$T225,'Emissions Factors'!$C$3:$N$3811,6,FALSE),"")</f>
        <v/>
      </c>
      <c r="W225" s="949" t="str">
        <f>IFERROR(VLOOKUP($J225&amp;" | "&amp;$T225,'Emissions Factors'!$C$3:$N$3811,7,FALSE),"")</f>
        <v/>
      </c>
      <c r="X225" s="1000"/>
      <c r="Y225" s="1001"/>
      <c r="Z225" s="963"/>
      <c r="AA225" s="964"/>
      <c r="AB225" s="965"/>
      <c r="AC225" s="1022" t="str" cm="1">
        <f t="array" ref="AC225">IFERROR(_xlfn.IFS($R225="No", U225*$P225/1000,$R225="Yes", Z225*$P225/1000, $R225="", ""),"")</f>
        <v/>
      </c>
      <c r="AD225" s="1023" t="str" cm="1">
        <f t="array" ref="AD225">IFERROR(_xlfn.IFS($R225="No", V225*$P225/1000,$R225="Yes", AA225*$P225/1000, $R225="", ""),"")</f>
        <v/>
      </c>
      <c r="AE225" s="1023" t="str" cm="1">
        <f t="array" ref="AE225">IFERROR(_xlfn.IFS($R225="No", W225*$P225/1000,$R225="Yes", AB225*$P225/1000, $R225="", ""),"")</f>
        <v/>
      </c>
      <c r="AF225" s="957" t="str">
        <f>IFERROR($AC225
+IFERROR(HLOOKUP(Introduction!$H$29,'GWP Values'!$D$3:$G$46,MATCH("CH4",'GWP Values'!$C$3:$C$41,0),FALSE)*$AD225,0)
+IFERROR(HLOOKUP(Introduction!$H$29,'GWP Values'!$D$3:$G$46,MATCH("N2O",'GWP Values'!$C$3:$C$41,0),FALSE)*$AE225,0),"")</f>
        <v/>
      </c>
    </row>
    <row r="226" spans="1:32" ht="24" customHeight="1" x14ac:dyDescent="0.25">
      <c r="A226" s="441"/>
      <c r="B226" s="458" t="str">
        <f t="shared" si="6"/>
        <v/>
      </c>
      <c r="C226" s="650" t="str">
        <f>IFERROR(IF($O226="","",
IF(MATCH(O226,Tables!$CC$8:$CC$15,0)&gt;0, "MWh / "&amp;$O226&amp;" | Energy",
"MWh / "&amp;$O226&amp;" | "&amp; $M226)), "MWh / "&amp;$O226&amp;" | "&amp; $M226)</f>
        <v/>
      </c>
      <c r="D226" s="916" t="str">
        <f>IFERROR(VLOOKUP($M226,Tables!$BT$7:$BU$34,2,FALSE),"")</f>
        <v/>
      </c>
      <c r="E226" s="1010"/>
      <c r="F226" s="1011"/>
      <c r="G226" s="940" t="str">
        <f>IFERROR(VLOOKUP(H226,'Category Index'!$K$10:$L$258,2,FALSE),"")</f>
        <v/>
      </c>
      <c r="H226" s="1008"/>
      <c r="I226" s="3"/>
      <c r="J226" s="1006"/>
      <c r="K226" s="994" t="str">
        <f t="shared" si="7"/>
        <v/>
      </c>
      <c r="L226" s="1004"/>
      <c r="M226" s="974"/>
      <c r="N226" s="975"/>
      <c r="O226" s="976"/>
      <c r="P226" s="1027" t="str">
        <f>IFERROR(IF(N226="","",N226*(VLOOKUP(C226, 'Unit Conversion Table'!$E$3:$F$132, 2, FALSE))),"")</f>
        <v/>
      </c>
      <c r="Q226" s="3"/>
      <c r="R226" s="971" t="s">
        <v>826</v>
      </c>
      <c r="S226" s="996" t="str" cm="1">
        <f t="array" ref="S226">_xlfn.IFS(R226="No",(IFERROR(VLOOKUP($J226&amp;" | "&amp;$T226,'Emissions Factors'!$C$3:$N$1705,MATCH(S$12,'Emissions Factors'!$C$3:$N$3,0),FALSE),"")),R226="Yes", "Company Specific", R226="", "")</f>
        <v/>
      </c>
      <c r="T226" s="997" cm="1">
        <f t="array" ref="T226">_xlfn.IFS(R226="No",(VLOOKUP($B226, 'Emissions Factors'!$C$3:$O$717, 4,FALSE)),R226="Yes", "", R226="", "")</f>
        <v>0</v>
      </c>
      <c r="U226" s="947" t="str">
        <f>IFERROR(VLOOKUP($J226&amp;" | "&amp;$T226,'Emissions Factors'!$C$3:$N$3811,5,FALSE),"")</f>
        <v/>
      </c>
      <c r="V226" s="948" t="str">
        <f>IFERROR(VLOOKUP($J226&amp;" | "&amp;$T226,'Emissions Factors'!$C$3:$N$3811,6,FALSE),"")</f>
        <v/>
      </c>
      <c r="W226" s="949" t="str">
        <f>IFERROR(VLOOKUP($J226&amp;" | "&amp;$T226,'Emissions Factors'!$C$3:$N$3811,7,FALSE),"")</f>
        <v/>
      </c>
      <c r="X226" s="1000"/>
      <c r="Y226" s="1001"/>
      <c r="Z226" s="963"/>
      <c r="AA226" s="964"/>
      <c r="AB226" s="965"/>
      <c r="AC226" s="1022" t="str" cm="1">
        <f t="array" ref="AC226">IFERROR(_xlfn.IFS($R226="No", U226*$P226/1000,$R226="Yes", Z226*$P226/1000, $R226="", ""),"")</f>
        <v/>
      </c>
      <c r="AD226" s="1023" t="str" cm="1">
        <f t="array" ref="AD226">IFERROR(_xlfn.IFS($R226="No", V226*$P226/1000,$R226="Yes", AA226*$P226/1000, $R226="", ""),"")</f>
        <v/>
      </c>
      <c r="AE226" s="1023" t="str" cm="1">
        <f t="array" ref="AE226">IFERROR(_xlfn.IFS($R226="No", W226*$P226/1000,$R226="Yes", AB226*$P226/1000, $R226="", ""),"")</f>
        <v/>
      </c>
      <c r="AF226" s="957" t="str">
        <f>IFERROR($AC226
+IFERROR(HLOOKUP(Introduction!$H$29,'GWP Values'!$D$3:$G$46,MATCH("CH4",'GWP Values'!$C$3:$C$41,0),FALSE)*$AD226,0)
+IFERROR(HLOOKUP(Introduction!$H$29,'GWP Values'!$D$3:$G$46,MATCH("N2O",'GWP Values'!$C$3:$C$41,0),FALSE)*$AE226,0),"")</f>
        <v/>
      </c>
    </row>
    <row r="227" spans="1:32" ht="24" customHeight="1" x14ac:dyDescent="0.25">
      <c r="A227" s="441"/>
      <c r="B227" s="458" t="str">
        <f t="shared" si="6"/>
        <v/>
      </c>
      <c r="C227" s="650" t="str">
        <f>IFERROR(IF($O227="","",
IF(MATCH(O227,Tables!$CC$8:$CC$15,0)&gt;0, "MWh / "&amp;$O227&amp;" | Energy",
"MWh / "&amp;$O227&amp;" | "&amp; $M227)), "MWh / "&amp;$O227&amp;" | "&amp; $M227)</f>
        <v/>
      </c>
      <c r="D227" s="916" t="str">
        <f>IFERROR(VLOOKUP($M227,Tables!$BT$7:$BU$34,2,FALSE),"")</f>
        <v/>
      </c>
      <c r="E227" s="1010"/>
      <c r="F227" s="1011"/>
      <c r="G227" s="940" t="str">
        <f>IFERROR(VLOOKUP(H227,'Category Index'!$K$10:$L$258,2,FALSE),"")</f>
        <v/>
      </c>
      <c r="H227" s="1008"/>
      <c r="I227" s="3"/>
      <c r="J227" s="1006"/>
      <c r="K227" s="994" t="str">
        <f t="shared" si="7"/>
        <v/>
      </c>
      <c r="L227" s="1004"/>
      <c r="M227" s="974"/>
      <c r="N227" s="975"/>
      <c r="O227" s="976"/>
      <c r="P227" s="1027" t="str">
        <f>IFERROR(IF(N227="","",N227*(VLOOKUP(C227, 'Unit Conversion Table'!$E$3:$F$132, 2, FALSE))),"")</f>
        <v/>
      </c>
      <c r="Q227" s="3"/>
      <c r="R227" s="971" t="s">
        <v>826</v>
      </c>
      <c r="S227" s="996" t="str" cm="1">
        <f t="array" ref="S227">_xlfn.IFS(R227="No",(IFERROR(VLOOKUP($J227&amp;" | "&amp;$T227,'Emissions Factors'!$C$3:$N$1705,MATCH(S$12,'Emissions Factors'!$C$3:$N$3,0),FALSE),"")),R227="Yes", "Company Specific", R227="", "")</f>
        <v/>
      </c>
      <c r="T227" s="997" cm="1">
        <f t="array" ref="T227">_xlfn.IFS(R227="No",(VLOOKUP($B227, 'Emissions Factors'!$C$3:$O$717, 4,FALSE)),R227="Yes", "", R227="", "")</f>
        <v>0</v>
      </c>
      <c r="U227" s="947" t="str">
        <f>IFERROR(VLOOKUP($J227&amp;" | "&amp;$T227,'Emissions Factors'!$C$3:$N$3811,5,FALSE),"")</f>
        <v/>
      </c>
      <c r="V227" s="948" t="str">
        <f>IFERROR(VLOOKUP($J227&amp;" | "&amp;$T227,'Emissions Factors'!$C$3:$N$3811,6,FALSE),"")</f>
        <v/>
      </c>
      <c r="W227" s="949" t="str">
        <f>IFERROR(VLOOKUP($J227&amp;" | "&amp;$T227,'Emissions Factors'!$C$3:$N$3811,7,FALSE),"")</f>
        <v/>
      </c>
      <c r="X227" s="1000"/>
      <c r="Y227" s="1001"/>
      <c r="Z227" s="963"/>
      <c r="AA227" s="964"/>
      <c r="AB227" s="965"/>
      <c r="AC227" s="1022" t="str" cm="1">
        <f t="array" ref="AC227">IFERROR(_xlfn.IFS($R227="No", U227*$P227/1000,$R227="Yes", Z227*$P227/1000, $R227="", ""),"")</f>
        <v/>
      </c>
      <c r="AD227" s="1023" t="str" cm="1">
        <f t="array" ref="AD227">IFERROR(_xlfn.IFS($R227="No", V227*$P227/1000,$R227="Yes", AA227*$P227/1000, $R227="", ""),"")</f>
        <v/>
      </c>
      <c r="AE227" s="1023" t="str" cm="1">
        <f t="array" ref="AE227">IFERROR(_xlfn.IFS($R227="No", W227*$P227/1000,$R227="Yes", AB227*$P227/1000, $R227="", ""),"")</f>
        <v/>
      </c>
      <c r="AF227" s="957" t="str">
        <f>IFERROR($AC227
+IFERROR(HLOOKUP(Introduction!$H$29,'GWP Values'!$D$3:$G$46,MATCH("CH4",'GWP Values'!$C$3:$C$41,0),FALSE)*$AD227,0)
+IFERROR(HLOOKUP(Introduction!$H$29,'GWP Values'!$D$3:$G$46,MATCH("N2O",'GWP Values'!$C$3:$C$41,0),FALSE)*$AE227,0),"")</f>
        <v/>
      </c>
    </row>
    <row r="228" spans="1:32" ht="24" customHeight="1" x14ac:dyDescent="0.25">
      <c r="A228" s="441"/>
      <c r="B228" s="458" t="str">
        <f t="shared" si="6"/>
        <v/>
      </c>
      <c r="C228" s="650" t="str">
        <f>IFERROR(IF($O228="","",
IF(MATCH(O228,Tables!$CC$8:$CC$15,0)&gt;0, "MWh / "&amp;$O228&amp;" | Energy",
"MWh / "&amp;$O228&amp;" | "&amp; $M228)), "MWh / "&amp;$O228&amp;" | "&amp; $M228)</f>
        <v/>
      </c>
      <c r="D228" s="916" t="str">
        <f>IFERROR(VLOOKUP($M228,Tables!$BT$7:$BU$34,2,FALSE),"")</f>
        <v/>
      </c>
      <c r="E228" s="1010"/>
      <c r="F228" s="1011"/>
      <c r="G228" s="940" t="str">
        <f>IFERROR(VLOOKUP(H228,'Category Index'!$K$10:$L$258,2,FALSE),"")</f>
        <v/>
      </c>
      <c r="H228" s="1008"/>
      <c r="I228" s="3"/>
      <c r="J228" s="1006"/>
      <c r="K228" s="994" t="str">
        <f t="shared" si="7"/>
        <v/>
      </c>
      <c r="L228" s="1004"/>
      <c r="M228" s="974"/>
      <c r="N228" s="975"/>
      <c r="O228" s="976"/>
      <c r="P228" s="1027" t="str">
        <f>IFERROR(IF(N228="","",N228*(VLOOKUP(C228, 'Unit Conversion Table'!$E$3:$F$132, 2, FALSE))),"")</f>
        <v/>
      </c>
      <c r="Q228" s="3"/>
      <c r="R228" s="971" t="s">
        <v>826</v>
      </c>
      <c r="S228" s="996" t="str" cm="1">
        <f t="array" ref="S228">_xlfn.IFS(R228="No",(IFERROR(VLOOKUP($J228&amp;" | "&amp;$T228,'Emissions Factors'!$C$3:$N$1705,MATCH(S$12,'Emissions Factors'!$C$3:$N$3,0),FALSE),"")),R228="Yes", "Company Specific", R228="", "")</f>
        <v/>
      </c>
      <c r="T228" s="997" cm="1">
        <f t="array" ref="T228">_xlfn.IFS(R228="No",(VLOOKUP($B228, 'Emissions Factors'!$C$3:$O$717, 4,FALSE)),R228="Yes", "", R228="", "")</f>
        <v>0</v>
      </c>
      <c r="U228" s="947" t="str">
        <f>IFERROR(VLOOKUP($J228&amp;" | "&amp;$T228,'Emissions Factors'!$C$3:$N$3811,5,FALSE),"")</f>
        <v/>
      </c>
      <c r="V228" s="948" t="str">
        <f>IFERROR(VLOOKUP($J228&amp;" | "&amp;$T228,'Emissions Factors'!$C$3:$N$3811,6,FALSE),"")</f>
        <v/>
      </c>
      <c r="W228" s="949" t="str">
        <f>IFERROR(VLOOKUP($J228&amp;" | "&amp;$T228,'Emissions Factors'!$C$3:$N$3811,7,FALSE),"")</f>
        <v/>
      </c>
      <c r="X228" s="1000"/>
      <c r="Y228" s="1001"/>
      <c r="Z228" s="963"/>
      <c r="AA228" s="964"/>
      <c r="AB228" s="965"/>
      <c r="AC228" s="1022" t="str" cm="1">
        <f t="array" ref="AC228">IFERROR(_xlfn.IFS($R228="No", U228*$P228/1000,$R228="Yes", Z228*$P228/1000, $R228="", ""),"")</f>
        <v/>
      </c>
      <c r="AD228" s="1023" t="str" cm="1">
        <f t="array" ref="AD228">IFERROR(_xlfn.IFS($R228="No", V228*$P228/1000,$R228="Yes", AA228*$P228/1000, $R228="", ""),"")</f>
        <v/>
      </c>
      <c r="AE228" s="1023" t="str" cm="1">
        <f t="array" ref="AE228">IFERROR(_xlfn.IFS($R228="No", W228*$P228/1000,$R228="Yes", AB228*$P228/1000, $R228="", ""),"")</f>
        <v/>
      </c>
      <c r="AF228" s="957" t="str">
        <f>IFERROR($AC228
+IFERROR(HLOOKUP(Introduction!$H$29,'GWP Values'!$D$3:$G$46,MATCH("CH4",'GWP Values'!$C$3:$C$41,0),FALSE)*$AD228,0)
+IFERROR(HLOOKUP(Introduction!$H$29,'GWP Values'!$D$3:$G$46,MATCH("N2O",'GWP Values'!$C$3:$C$41,0),FALSE)*$AE228,0),"")</f>
        <v/>
      </c>
    </row>
    <row r="229" spans="1:32" ht="24" customHeight="1" x14ac:dyDescent="0.25">
      <c r="A229" s="441"/>
      <c r="B229" s="458" t="str">
        <f t="shared" si="6"/>
        <v/>
      </c>
      <c r="C229" s="650" t="str">
        <f>IFERROR(IF($O229="","",
IF(MATCH(O229,Tables!$CC$8:$CC$15,0)&gt;0, "MWh / "&amp;$O229&amp;" | Energy",
"MWh / "&amp;$O229&amp;" | "&amp; $M229)), "MWh / "&amp;$O229&amp;" | "&amp; $M229)</f>
        <v/>
      </c>
      <c r="D229" s="916" t="str">
        <f>IFERROR(VLOOKUP($M229,Tables!$BT$7:$BU$34,2,FALSE),"")</f>
        <v/>
      </c>
      <c r="E229" s="1010"/>
      <c r="F229" s="1011"/>
      <c r="G229" s="940" t="str">
        <f>IFERROR(VLOOKUP(H229,'Category Index'!$K$10:$L$258,2,FALSE),"")</f>
        <v/>
      </c>
      <c r="H229" s="1008"/>
      <c r="I229" s="3"/>
      <c r="J229" s="1006"/>
      <c r="K229" s="994" t="str">
        <f t="shared" si="7"/>
        <v/>
      </c>
      <c r="L229" s="1004"/>
      <c r="M229" s="974"/>
      <c r="N229" s="975"/>
      <c r="O229" s="976"/>
      <c r="P229" s="1027" t="str">
        <f>IFERROR(IF(N229="","",N229*(VLOOKUP(C229, 'Unit Conversion Table'!$E$3:$F$132, 2, FALSE))),"")</f>
        <v/>
      </c>
      <c r="Q229" s="3"/>
      <c r="R229" s="971" t="s">
        <v>826</v>
      </c>
      <c r="S229" s="996" t="str" cm="1">
        <f t="array" ref="S229">_xlfn.IFS(R229="No",(IFERROR(VLOOKUP($J229&amp;" | "&amp;$T229,'Emissions Factors'!$C$3:$N$1705,MATCH(S$12,'Emissions Factors'!$C$3:$N$3,0),FALSE),"")),R229="Yes", "Company Specific", R229="", "")</f>
        <v/>
      </c>
      <c r="T229" s="997" cm="1">
        <f t="array" ref="T229">_xlfn.IFS(R229="No",(VLOOKUP($B229, 'Emissions Factors'!$C$3:$O$717, 4,FALSE)),R229="Yes", "", R229="", "")</f>
        <v>0</v>
      </c>
      <c r="U229" s="947" t="str">
        <f>IFERROR(VLOOKUP($J229&amp;" | "&amp;$T229,'Emissions Factors'!$C$3:$N$3811,5,FALSE),"")</f>
        <v/>
      </c>
      <c r="V229" s="948" t="str">
        <f>IFERROR(VLOOKUP($J229&amp;" | "&amp;$T229,'Emissions Factors'!$C$3:$N$3811,6,FALSE),"")</f>
        <v/>
      </c>
      <c r="W229" s="949" t="str">
        <f>IFERROR(VLOOKUP($J229&amp;" | "&amp;$T229,'Emissions Factors'!$C$3:$N$3811,7,FALSE),"")</f>
        <v/>
      </c>
      <c r="X229" s="1000"/>
      <c r="Y229" s="1001"/>
      <c r="Z229" s="963"/>
      <c r="AA229" s="964"/>
      <c r="AB229" s="965"/>
      <c r="AC229" s="1022" t="str" cm="1">
        <f t="array" ref="AC229">IFERROR(_xlfn.IFS($R229="No", U229*$P229/1000,$R229="Yes", Z229*$P229/1000, $R229="", ""),"")</f>
        <v/>
      </c>
      <c r="AD229" s="1023" t="str" cm="1">
        <f t="array" ref="AD229">IFERROR(_xlfn.IFS($R229="No", V229*$P229/1000,$R229="Yes", AA229*$P229/1000, $R229="", ""),"")</f>
        <v/>
      </c>
      <c r="AE229" s="1023" t="str" cm="1">
        <f t="array" ref="AE229">IFERROR(_xlfn.IFS($R229="No", W229*$P229/1000,$R229="Yes", AB229*$P229/1000, $R229="", ""),"")</f>
        <v/>
      </c>
      <c r="AF229" s="957" t="str">
        <f>IFERROR($AC229
+IFERROR(HLOOKUP(Introduction!$H$29,'GWP Values'!$D$3:$G$46,MATCH("CH4",'GWP Values'!$C$3:$C$41,0),FALSE)*$AD229,0)
+IFERROR(HLOOKUP(Introduction!$H$29,'GWP Values'!$D$3:$G$46,MATCH("N2O",'GWP Values'!$C$3:$C$41,0),FALSE)*$AE229,0),"")</f>
        <v/>
      </c>
    </row>
    <row r="230" spans="1:32" ht="24" customHeight="1" x14ac:dyDescent="0.25">
      <c r="A230" s="441"/>
      <c r="B230" s="458" t="str">
        <f t="shared" si="6"/>
        <v/>
      </c>
      <c r="C230" s="650" t="str">
        <f>IFERROR(IF($O230="","",
IF(MATCH(O230,Tables!$CC$8:$CC$15,0)&gt;0, "MWh / "&amp;$O230&amp;" | Energy",
"MWh / "&amp;$O230&amp;" | "&amp; $M230)), "MWh / "&amp;$O230&amp;" | "&amp; $M230)</f>
        <v/>
      </c>
      <c r="D230" s="916" t="str">
        <f>IFERROR(VLOOKUP($M230,Tables!$BT$7:$BU$34,2,FALSE),"")</f>
        <v/>
      </c>
      <c r="E230" s="1010"/>
      <c r="F230" s="1011"/>
      <c r="G230" s="940" t="str">
        <f>IFERROR(VLOOKUP(H230,'Category Index'!$K$10:$L$258,2,FALSE),"")</f>
        <v/>
      </c>
      <c r="H230" s="1008"/>
      <c r="I230" s="3"/>
      <c r="J230" s="1006"/>
      <c r="K230" s="994" t="str">
        <f t="shared" si="7"/>
        <v/>
      </c>
      <c r="L230" s="1004"/>
      <c r="M230" s="974"/>
      <c r="N230" s="975"/>
      <c r="O230" s="976"/>
      <c r="P230" s="1027" t="str">
        <f>IFERROR(IF(N230="","",N230*(VLOOKUP(C230, 'Unit Conversion Table'!$E$3:$F$132, 2, FALSE))),"")</f>
        <v/>
      </c>
      <c r="Q230" s="3"/>
      <c r="R230" s="971" t="s">
        <v>826</v>
      </c>
      <c r="S230" s="996" t="str" cm="1">
        <f t="array" ref="S230">_xlfn.IFS(R230="No",(IFERROR(VLOOKUP($J230&amp;" | "&amp;$T230,'Emissions Factors'!$C$3:$N$1705,MATCH(S$12,'Emissions Factors'!$C$3:$N$3,0),FALSE),"")),R230="Yes", "Company Specific", R230="", "")</f>
        <v/>
      </c>
      <c r="T230" s="997" cm="1">
        <f t="array" ref="T230">_xlfn.IFS(R230="No",(VLOOKUP($B230, 'Emissions Factors'!$C$3:$O$717, 4,FALSE)),R230="Yes", "", R230="", "")</f>
        <v>0</v>
      </c>
      <c r="U230" s="947" t="str">
        <f>IFERROR(VLOOKUP($J230&amp;" | "&amp;$T230,'Emissions Factors'!$C$3:$N$3811,5,FALSE),"")</f>
        <v/>
      </c>
      <c r="V230" s="948" t="str">
        <f>IFERROR(VLOOKUP($J230&amp;" | "&amp;$T230,'Emissions Factors'!$C$3:$N$3811,6,FALSE),"")</f>
        <v/>
      </c>
      <c r="W230" s="949" t="str">
        <f>IFERROR(VLOOKUP($J230&amp;" | "&amp;$T230,'Emissions Factors'!$C$3:$N$3811,7,FALSE),"")</f>
        <v/>
      </c>
      <c r="X230" s="1000"/>
      <c r="Y230" s="1001"/>
      <c r="Z230" s="963"/>
      <c r="AA230" s="964"/>
      <c r="AB230" s="965"/>
      <c r="AC230" s="1022" t="str" cm="1">
        <f t="array" ref="AC230">IFERROR(_xlfn.IFS($R230="No", U230*$P230/1000,$R230="Yes", Z230*$P230/1000, $R230="", ""),"")</f>
        <v/>
      </c>
      <c r="AD230" s="1023" t="str" cm="1">
        <f t="array" ref="AD230">IFERROR(_xlfn.IFS($R230="No", V230*$P230/1000,$R230="Yes", AA230*$P230/1000, $R230="", ""),"")</f>
        <v/>
      </c>
      <c r="AE230" s="1023" t="str" cm="1">
        <f t="array" ref="AE230">IFERROR(_xlfn.IFS($R230="No", W230*$P230/1000,$R230="Yes", AB230*$P230/1000, $R230="", ""),"")</f>
        <v/>
      </c>
      <c r="AF230" s="957" t="str">
        <f>IFERROR($AC230
+IFERROR(HLOOKUP(Introduction!$H$29,'GWP Values'!$D$3:$G$46,MATCH("CH4",'GWP Values'!$C$3:$C$41,0),FALSE)*$AD230,0)
+IFERROR(HLOOKUP(Introduction!$H$29,'GWP Values'!$D$3:$G$46,MATCH("N2O",'GWP Values'!$C$3:$C$41,0),FALSE)*$AE230,0),"")</f>
        <v/>
      </c>
    </row>
    <row r="231" spans="1:32" ht="24" customHeight="1" x14ac:dyDescent="0.25">
      <c r="A231" s="441"/>
      <c r="B231" s="458" t="str">
        <f t="shared" si="6"/>
        <v/>
      </c>
      <c r="C231" s="650" t="str">
        <f>IFERROR(IF($O231="","",
IF(MATCH(O231,Tables!$CC$8:$CC$15,0)&gt;0, "MWh / "&amp;$O231&amp;" | Energy",
"MWh / "&amp;$O231&amp;" | "&amp; $M231)), "MWh / "&amp;$O231&amp;" | "&amp; $M231)</f>
        <v/>
      </c>
      <c r="D231" s="916" t="str">
        <f>IFERROR(VLOOKUP($M231,Tables!$BT$7:$BU$34,2,FALSE),"")</f>
        <v/>
      </c>
      <c r="E231" s="1010"/>
      <c r="F231" s="1011"/>
      <c r="G231" s="940" t="str">
        <f>IFERROR(VLOOKUP(H231,'Category Index'!$K$10:$L$258,2,FALSE),"")</f>
        <v/>
      </c>
      <c r="H231" s="1008"/>
      <c r="I231" s="3"/>
      <c r="J231" s="1006"/>
      <c r="K231" s="994" t="str">
        <f t="shared" si="7"/>
        <v/>
      </c>
      <c r="L231" s="1004"/>
      <c r="M231" s="974"/>
      <c r="N231" s="975"/>
      <c r="O231" s="976"/>
      <c r="P231" s="1027" t="str">
        <f>IFERROR(IF(N231="","",N231*(VLOOKUP(C231, 'Unit Conversion Table'!$E$3:$F$132, 2, FALSE))),"")</f>
        <v/>
      </c>
      <c r="Q231" s="3"/>
      <c r="R231" s="971" t="s">
        <v>826</v>
      </c>
      <c r="S231" s="996" t="str" cm="1">
        <f t="array" ref="S231">_xlfn.IFS(R231="No",(IFERROR(VLOOKUP($J231&amp;" | "&amp;$T231,'Emissions Factors'!$C$3:$N$1705,MATCH(S$12,'Emissions Factors'!$C$3:$N$3,0),FALSE),"")),R231="Yes", "Company Specific", R231="", "")</f>
        <v/>
      </c>
      <c r="T231" s="997" cm="1">
        <f t="array" ref="T231">_xlfn.IFS(R231="No",(VLOOKUP($B231, 'Emissions Factors'!$C$3:$O$717, 4,FALSE)),R231="Yes", "", R231="", "")</f>
        <v>0</v>
      </c>
      <c r="U231" s="947" t="str">
        <f>IFERROR(VLOOKUP($J231&amp;" | "&amp;$T231,'Emissions Factors'!$C$3:$N$3811,5,FALSE),"")</f>
        <v/>
      </c>
      <c r="V231" s="948" t="str">
        <f>IFERROR(VLOOKUP($J231&amp;" | "&amp;$T231,'Emissions Factors'!$C$3:$N$3811,6,FALSE),"")</f>
        <v/>
      </c>
      <c r="W231" s="949" t="str">
        <f>IFERROR(VLOOKUP($J231&amp;" | "&amp;$T231,'Emissions Factors'!$C$3:$N$3811,7,FALSE),"")</f>
        <v/>
      </c>
      <c r="X231" s="1000"/>
      <c r="Y231" s="1001"/>
      <c r="Z231" s="963"/>
      <c r="AA231" s="964"/>
      <c r="AB231" s="965"/>
      <c r="AC231" s="1022" t="str" cm="1">
        <f t="array" ref="AC231">IFERROR(_xlfn.IFS($R231="No", U231*$P231/1000,$R231="Yes", Z231*$P231/1000, $R231="", ""),"")</f>
        <v/>
      </c>
      <c r="AD231" s="1023" t="str" cm="1">
        <f t="array" ref="AD231">IFERROR(_xlfn.IFS($R231="No", V231*$P231/1000,$R231="Yes", AA231*$P231/1000, $R231="", ""),"")</f>
        <v/>
      </c>
      <c r="AE231" s="1023" t="str" cm="1">
        <f t="array" ref="AE231">IFERROR(_xlfn.IFS($R231="No", W231*$P231/1000,$R231="Yes", AB231*$P231/1000, $R231="", ""),"")</f>
        <v/>
      </c>
      <c r="AF231" s="957" t="str">
        <f>IFERROR($AC231
+IFERROR(HLOOKUP(Introduction!$H$29,'GWP Values'!$D$3:$G$46,MATCH("CH4",'GWP Values'!$C$3:$C$41,0),FALSE)*$AD231,0)
+IFERROR(HLOOKUP(Introduction!$H$29,'GWP Values'!$D$3:$G$46,MATCH("N2O",'GWP Values'!$C$3:$C$41,0),FALSE)*$AE231,0),"")</f>
        <v/>
      </c>
    </row>
    <row r="232" spans="1:32" ht="24" customHeight="1" x14ac:dyDescent="0.25">
      <c r="A232" s="441"/>
      <c r="B232" s="458" t="str">
        <f t="shared" si="6"/>
        <v/>
      </c>
      <c r="C232" s="650" t="str">
        <f>IFERROR(IF($O232="","",
IF(MATCH(O232,Tables!$CC$8:$CC$15,0)&gt;0, "MWh / "&amp;$O232&amp;" | Energy",
"MWh / "&amp;$O232&amp;" | "&amp; $M232)), "MWh / "&amp;$O232&amp;" | "&amp; $M232)</f>
        <v/>
      </c>
      <c r="D232" s="916" t="str">
        <f>IFERROR(VLOOKUP($M232,Tables!$BT$7:$BU$34,2,FALSE),"")</f>
        <v/>
      </c>
      <c r="E232" s="1010"/>
      <c r="F232" s="1011"/>
      <c r="G232" s="940" t="str">
        <f>IFERROR(VLOOKUP(H232,'Category Index'!$K$10:$L$258,2,FALSE),"")</f>
        <v/>
      </c>
      <c r="H232" s="1008"/>
      <c r="I232" s="3"/>
      <c r="J232" s="1006"/>
      <c r="K232" s="994" t="str">
        <f t="shared" si="7"/>
        <v/>
      </c>
      <c r="L232" s="1004"/>
      <c r="M232" s="974"/>
      <c r="N232" s="975"/>
      <c r="O232" s="976"/>
      <c r="P232" s="1027" t="str">
        <f>IFERROR(IF(N232="","",N232*(VLOOKUP(C232, 'Unit Conversion Table'!$E$3:$F$132, 2, FALSE))),"")</f>
        <v/>
      </c>
      <c r="Q232" s="3"/>
      <c r="R232" s="971" t="s">
        <v>826</v>
      </c>
      <c r="S232" s="996" t="str" cm="1">
        <f t="array" ref="S232">_xlfn.IFS(R232="No",(IFERROR(VLOOKUP($J232&amp;" | "&amp;$T232,'Emissions Factors'!$C$3:$N$1705,MATCH(S$12,'Emissions Factors'!$C$3:$N$3,0),FALSE),"")),R232="Yes", "Company Specific", R232="", "")</f>
        <v/>
      </c>
      <c r="T232" s="997" cm="1">
        <f t="array" ref="T232">_xlfn.IFS(R232="No",(VLOOKUP($B232, 'Emissions Factors'!$C$3:$O$717, 4,FALSE)),R232="Yes", "", R232="", "")</f>
        <v>0</v>
      </c>
      <c r="U232" s="947" t="str">
        <f>IFERROR(VLOOKUP($J232&amp;" | "&amp;$T232,'Emissions Factors'!$C$3:$N$3811,5,FALSE),"")</f>
        <v/>
      </c>
      <c r="V232" s="948" t="str">
        <f>IFERROR(VLOOKUP($J232&amp;" | "&amp;$T232,'Emissions Factors'!$C$3:$N$3811,6,FALSE),"")</f>
        <v/>
      </c>
      <c r="W232" s="949" t="str">
        <f>IFERROR(VLOOKUP($J232&amp;" | "&amp;$T232,'Emissions Factors'!$C$3:$N$3811,7,FALSE),"")</f>
        <v/>
      </c>
      <c r="X232" s="1000"/>
      <c r="Y232" s="1001"/>
      <c r="Z232" s="963"/>
      <c r="AA232" s="964"/>
      <c r="AB232" s="965"/>
      <c r="AC232" s="1022" t="str" cm="1">
        <f t="array" ref="AC232">IFERROR(_xlfn.IFS($R232="No", U232*$P232/1000,$R232="Yes", Z232*$P232/1000, $R232="", ""),"")</f>
        <v/>
      </c>
      <c r="AD232" s="1023" t="str" cm="1">
        <f t="array" ref="AD232">IFERROR(_xlfn.IFS($R232="No", V232*$P232/1000,$R232="Yes", AA232*$P232/1000, $R232="", ""),"")</f>
        <v/>
      </c>
      <c r="AE232" s="1023" t="str" cm="1">
        <f t="array" ref="AE232">IFERROR(_xlfn.IFS($R232="No", W232*$P232/1000,$R232="Yes", AB232*$P232/1000, $R232="", ""),"")</f>
        <v/>
      </c>
      <c r="AF232" s="957" t="str">
        <f>IFERROR($AC232
+IFERROR(HLOOKUP(Introduction!$H$29,'GWP Values'!$D$3:$G$46,MATCH("CH4",'GWP Values'!$C$3:$C$41,0),FALSE)*$AD232,0)
+IFERROR(HLOOKUP(Introduction!$H$29,'GWP Values'!$D$3:$G$46,MATCH("N2O",'GWP Values'!$C$3:$C$41,0),FALSE)*$AE232,0),"")</f>
        <v/>
      </c>
    </row>
    <row r="233" spans="1:32" ht="24" customHeight="1" x14ac:dyDescent="0.25">
      <c r="A233" s="441"/>
      <c r="B233" s="458" t="str">
        <f t="shared" si="6"/>
        <v/>
      </c>
      <c r="C233" s="650" t="str">
        <f>IFERROR(IF($O233="","",
IF(MATCH(O233,Tables!$CC$8:$CC$15,0)&gt;0, "MWh / "&amp;$O233&amp;" | Energy",
"MWh / "&amp;$O233&amp;" | "&amp; $M233)), "MWh / "&amp;$O233&amp;" | "&amp; $M233)</f>
        <v/>
      </c>
      <c r="D233" s="916" t="str">
        <f>IFERROR(VLOOKUP($M233,Tables!$BT$7:$BU$34,2,FALSE),"")</f>
        <v/>
      </c>
      <c r="E233" s="1010"/>
      <c r="F233" s="1011"/>
      <c r="G233" s="940" t="str">
        <f>IFERROR(VLOOKUP(H233,'Category Index'!$K$10:$L$258,2,FALSE),"")</f>
        <v/>
      </c>
      <c r="H233" s="1008"/>
      <c r="I233" s="3"/>
      <c r="J233" s="1006"/>
      <c r="K233" s="994" t="str">
        <f t="shared" si="7"/>
        <v/>
      </c>
      <c r="L233" s="1004"/>
      <c r="M233" s="974"/>
      <c r="N233" s="975"/>
      <c r="O233" s="976"/>
      <c r="P233" s="1027" t="str">
        <f>IFERROR(IF(N233="","",N233*(VLOOKUP(C233, 'Unit Conversion Table'!$E$3:$F$132, 2, FALSE))),"")</f>
        <v/>
      </c>
      <c r="Q233" s="3"/>
      <c r="R233" s="971" t="s">
        <v>826</v>
      </c>
      <c r="S233" s="996" t="str" cm="1">
        <f t="array" ref="S233">_xlfn.IFS(R233="No",(IFERROR(VLOOKUP($J233&amp;" | "&amp;$T233,'Emissions Factors'!$C$3:$N$1705,MATCH(S$12,'Emissions Factors'!$C$3:$N$3,0),FALSE),"")),R233="Yes", "Company Specific", R233="", "")</f>
        <v/>
      </c>
      <c r="T233" s="997" cm="1">
        <f t="array" ref="T233">_xlfn.IFS(R233="No",(VLOOKUP($B233, 'Emissions Factors'!$C$3:$O$717, 4,FALSE)),R233="Yes", "", R233="", "")</f>
        <v>0</v>
      </c>
      <c r="U233" s="947" t="str">
        <f>IFERROR(VLOOKUP($J233&amp;" | "&amp;$T233,'Emissions Factors'!$C$3:$N$3811,5,FALSE),"")</f>
        <v/>
      </c>
      <c r="V233" s="948" t="str">
        <f>IFERROR(VLOOKUP($J233&amp;" | "&amp;$T233,'Emissions Factors'!$C$3:$N$3811,6,FALSE),"")</f>
        <v/>
      </c>
      <c r="W233" s="949" t="str">
        <f>IFERROR(VLOOKUP($J233&amp;" | "&amp;$T233,'Emissions Factors'!$C$3:$N$3811,7,FALSE),"")</f>
        <v/>
      </c>
      <c r="X233" s="1000"/>
      <c r="Y233" s="1001"/>
      <c r="Z233" s="963"/>
      <c r="AA233" s="964"/>
      <c r="AB233" s="965"/>
      <c r="AC233" s="1022" t="str" cm="1">
        <f t="array" ref="AC233">IFERROR(_xlfn.IFS($R233="No", U233*$P233/1000,$R233="Yes", Z233*$P233/1000, $R233="", ""),"")</f>
        <v/>
      </c>
      <c r="AD233" s="1023" t="str" cm="1">
        <f t="array" ref="AD233">IFERROR(_xlfn.IFS($R233="No", V233*$P233/1000,$R233="Yes", AA233*$P233/1000, $R233="", ""),"")</f>
        <v/>
      </c>
      <c r="AE233" s="1023" t="str" cm="1">
        <f t="array" ref="AE233">IFERROR(_xlfn.IFS($R233="No", W233*$P233/1000,$R233="Yes", AB233*$P233/1000, $R233="", ""),"")</f>
        <v/>
      </c>
      <c r="AF233" s="957" t="str">
        <f>IFERROR($AC233
+IFERROR(HLOOKUP(Introduction!$H$29,'GWP Values'!$D$3:$G$46,MATCH("CH4",'GWP Values'!$C$3:$C$41,0),FALSE)*$AD233,0)
+IFERROR(HLOOKUP(Introduction!$H$29,'GWP Values'!$D$3:$G$46,MATCH("N2O",'GWP Values'!$C$3:$C$41,0),FALSE)*$AE233,0),"")</f>
        <v/>
      </c>
    </row>
    <row r="234" spans="1:32" ht="24" customHeight="1" x14ac:dyDescent="0.25">
      <c r="A234" s="441"/>
      <c r="B234" s="458" t="str">
        <f t="shared" si="6"/>
        <v/>
      </c>
      <c r="C234" s="650" t="str">
        <f>IFERROR(IF($O234="","",
IF(MATCH(O234,Tables!$CC$8:$CC$15,0)&gt;0, "MWh / "&amp;$O234&amp;" | Energy",
"MWh / "&amp;$O234&amp;" | "&amp; $M234)), "MWh / "&amp;$O234&amp;" | "&amp; $M234)</f>
        <v/>
      </c>
      <c r="D234" s="916" t="str">
        <f>IFERROR(VLOOKUP($M234,Tables!$BT$7:$BU$34,2,FALSE),"")</f>
        <v/>
      </c>
      <c r="E234" s="1010"/>
      <c r="F234" s="1011"/>
      <c r="G234" s="940" t="str">
        <f>IFERROR(VLOOKUP(H234,'Category Index'!$K$10:$L$258,2,FALSE),"")</f>
        <v/>
      </c>
      <c r="H234" s="1008"/>
      <c r="I234" s="3"/>
      <c r="J234" s="1006"/>
      <c r="K234" s="994" t="str">
        <f t="shared" si="7"/>
        <v/>
      </c>
      <c r="L234" s="1004"/>
      <c r="M234" s="974"/>
      <c r="N234" s="975"/>
      <c r="O234" s="976"/>
      <c r="P234" s="1027" t="str">
        <f>IFERROR(IF(N234="","",N234*(VLOOKUP(C234, 'Unit Conversion Table'!$E$3:$F$132, 2, FALSE))),"")</f>
        <v/>
      </c>
      <c r="Q234" s="3"/>
      <c r="R234" s="971" t="s">
        <v>826</v>
      </c>
      <c r="S234" s="996" t="str" cm="1">
        <f t="array" ref="S234">_xlfn.IFS(R234="No",(IFERROR(VLOOKUP($J234&amp;" | "&amp;$T234,'Emissions Factors'!$C$3:$N$1705,MATCH(S$12,'Emissions Factors'!$C$3:$N$3,0),FALSE),"")),R234="Yes", "Company Specific", R234="", "")</f>
        <v/>
      </c>
      <c r="T234" s="997" cm="1">
        <f t="array" ref="T234">_xlfn.IFS(R234="No",(VLOOKUP($B234, 'Emissions Factors'!$C$3:$O$717, 4,FALSE)),R234="Yes", "", R234="", "")</f>
        <v>0</v>
      </c>
      <c r="U234" s="947" t="str">
        <f>IFERROR(VLOOKUP($J234&amp;" | "&amp;$T234,'Emissions Factors'!$C$3:$N$3811,5,FALSE),"")</f>
        <v/>
      </c>
      <c r="V234" s="948" t="str">
        <f>IFERROR(VLOOKUP($J234&amp;" | "&amp;$T234,'Emissions Factors'!$C$3:$N$3811,6,FALSE),"")</f>
        <v/>
      </c>
      <c r="W234" s="949" t="str">
        <f>IFERROR(VLOOKUP($J234&amp;" | "&amp;$T234,'Emissions Factors'!$C$3:$N$3811,7,FALSE),"")</f>
        <v/>
      </c>
      <c r="X234" s="1000"/>
      <c r="Y234" s="1001"/>
      <c r="Z234" s="963"/>
      <c r="AA234" s="964"/>
      <c r="AB234" s="965"/>
      <c r="AC234" s="1022" t="str" cm="1">
        <f t="array" ref="AC234">IFERROR(_xlfn.IFS($R234="No", U234*$P234/1000,$R234="Yes", Z234*$P234/1000, $R234="", ""),"")</f>
        <v/>
      </c>
      <c r="AD234" s="1023" t="str" cm="1">
        <f t="array" ref="AD234">IFERROR(_xlfn.IFS($R234="No", V234*$P234/1000,$R234="Yes", AA234*$P234/1000, $R234="", ""),"")</f>
        <v/>
      </c>
      <c r="AE234" s="1023" t="str" cm="1">
        <f t="array" ref="AE234">IFERROR(_xlfn.IFS($R234="No", W234*$P234/1000,$R234="Yes", AB234*$P234/1000, $R234="", ""),"")</f>
        <v/>
      </c>
      <c r="AF234" s="957" t="str">
        <f>IFERROR($AC234
+IFERROR(HLOOKUP(Introduction!$H$29,'GWP Values'!$D$3:$G$46,MATCH("CH4",'GWP Values'!$C$3:$C$41,0),FALSE)*$AD234,0)
+IFERROR(HLOOKUP(Introduction!$H$29,'GWP Values'!$D$3:$G$46,MATCH("N2O",'GWP Values'!$C$3:$C$41,0),FALSE)*$AE234,0),"")</f>
        <v/>
      </c>
    </row>
    <row r="235" spans="1:32" ht="24" customHeight="1" x14ac:dyDescent="0.25">
      <c r="A235" s="441"/>
      <c r="B235" s="458" t="str">
        <f t="shared" si="6"/>
        <v/>
      </c>
      <c r="C235" s="650" t="str">
        <f>IFERROR(IF($O235="","",
IF(MATCH(O235,Tables!$CC$8:$CC$15,0)&gt;0, "MWh / "&amp;$O235&amp;" | Energy",
"MWh / "&amp;$O235&amp;" | "&amp; $M235)), "MWh / "&amp;$O235&amp;" | "&amp; $M235)</f>
        <v/>
      </c>
      <c r="D235" s="916" t="str">
        <f>IFERROR(VLOOKUP($M235,Tables!$BT$7:$BU$34,2,FALSE),"")</f>
        <v/>
      </c>
      <c r="E235" s="1010"/>
      <c r="F235" s="1011"/>
      <c r="G235" s="940" t="str">
        <f>IFERROR(VLOOKUP(H235,'Category Index'!$K$10:$L$258,2,FALSE),"")</f>
        <v/>
      </c>
      <c r="H235" s="1008"/>
      <c r="I235" s="3"/>
      <c r="J235" s="1006"/>
      <c r="K235" s="994" t="str">
        <f t="shared" si="7"/>
        <v/>
      </c>
      <c r="L235" s="1004"/>
      <c r="M235" s="974"/>
      <c r="N235" s="975"/>
      <c r="O235" s="976"/>
      <c r="P235" s="1027" t="str">
        <f>IFERROR(IF(N235="","",N235*(VLOOKUP(C235, 'Unit Conversion Table'!$E$3:$F$132, 2, FALSE))),"")</f>
        <v/>
      </c>
      <c r="Q235" s="3"/>
      <c r="R235" s="971" t="s">
        <v>826</v>
      </c>
      <c r="S235" s="996" t="str" cm="1">
        <f t="array" ref="S235">_xlfn.IFS(R235="No",(IFERROR(VLOOKUP($J235&amp;" | "&amp;$T235,'Emissions Factors'!$C$3:$N$1705,MATCH(S$12,'Emissions Factors'!$C$3:$N$3,0),FALSE),"")),R235="Yes", "Company Specific", R235="", "")</f>
        <v/>
      </c>
      <c r="T235" s="997" cm="1">
        <f t="array" ref="T235">_xlfn.IFS(R235="No",(VLOOKUP($B235, 'Emissions Factors'!$C$3:$O$717, 4,FALSE)),R235="Yes", "", R235="", "")</f>
        <v>0</v>
      </c>
      <c r="U235" s="947" t="str">
        <f>IFERROR(VLOOKUP($J235&amp;" | "&amp;$T235,'Emissions Factors'!$C$3:$N$3811,5,FALSE),"")</f>
        <v/>
      </c>
      <c r="V235" s="948" t="str">
        <f>IFERROR(VLOOKUP($J235&amp;" | "&amp;$T235,'Emissions Factors'!$C$3:$N$3811,6,FALSE),"")</f>
        <v/>
      </c>
      <c r="W235" s="949" t="str">
        <f>IFERROR(VLOOKUP($J235&amp;" | "&amp;$T235,'Emissions Factors'!$C$3:$N$3811,7,FALSE),"")</f>
        <v/>
      </c>
      <c r="X235" s="1000"/>
      <c r="Y235" s="1001"/>
      <c r="Z235" s="963"/>
      <c r="AA235" s="964"/>
      <c r="AB235" s="965"/>
      <c r="AC235" s="1022" t="str" cm="1">
        <f t="array" ref="AC235">IFERROR(_xlfn.IFS($R235="No", U235*$P235/1000,$R235="Yes", Z235*$P235/1000, $R235="", ""),"")</f>
        <v/>
      </c>
      <c r="AD235" s="1023" t="str" cm="1">
        <f t="array" ref="AD235">IFERROR(_xlfn.IFS($R235="No", V235*$P235/1000,$R235="Yes", AA235*$P235/1000, $R235="", ""),"")</f>
        <v/>
      </c>
      <c r="AE235" s="1023" t="str" cm="1">
        <f t="array" ref="AE235">IFERROR(_xlfn.IFS($R235="No", W235*$P235/1000,$R235="Yes", AB235*$P235/1000, $R235="", ""),"")</f>
        <v/>
      </c>
      <c r="AF235" s="957" t="str">
        <f>IFERROR($AC235
+IFERROR(HLOOKUP(Introduction!$H$29,'GWP Values'!$D$3:$G$46,MATCH("CH4",'GWP Values'!$C$3:$C$41,0),FALSE)*$AD235,0)
+IFERROR(HLOOKUP(Introduction!$H$29,'GWP Values'!$D$3:$G$46,MATCH("N2O",'GWP Values'!$C$3:$C$41,0),FALSE)*$AE235,0),"")</f>
        <v/>
      </c>
    </row>
    <row r="236" spans="1:32" ht="24" customHeight="1" x14ac:dyDescent="0.25">
      <c r="A236" s="441"/>
      <c r="B236" s="458" t="str">
        <f t="shared" si="6"/>
        <v/>
      </c>
      <c r="C236" s="650" t="str">
        <f>IFERROR(IF($O236="","",
IF(MATCH(O236,Tables!$CC$8:$CC$15,0)&gt;0, "MWh / "&amp;$O236&amp;" | Energy",
"MWh / "&amp;$O236&amp;" | "&amp; $M236)), "MWh / "&amp;$O236&amp;" | "&amp; $M236)</f>
        <v/>
      </c>
      <c r="D236" s="916" t="str">
        <f>IFERROR(VLOOKUP($M236,Tables!$BT$7:$BU$34,2,FALSE),"")</f>
        <v/>
      </c>
      <c r="E236" s="1010"/>
      <c r="F236" s="1011"/>
      <c r="G236" s="940" t="str">
        <f>IFERROR(VLOOKUP(H236,'Category Index'!$K$10:$L$258,2,FALSE),"")</f>
        <v/>
      </c>
      <c r="H236" s="1008"/>
      <c r="I236" s="3"/>
      <c r="J236" s="1006"/>
      <c r="K236" s="994" t="str">
        <f t="shared" si="7"/>
        <v/>
      </c>
      <c r="L236" s="1004"/>
      <c r="M236" s="974"/>
      <c r="N236" s="975"/>
      <c r="O236" s="976"/>
      <c r="P236" s="1027" t="str">
        <f>IFERROR(IF(N236="","",N236*(VLOOKUP(C236, 'Unit Conversion Table'!$E$3:$F$132, 2, FALSE))),"")</f>
        <v/>
      </c>
      <c r="Q236" s="3"/>
      <c r="R236" s="971" t="s">
        <v>826</v>
      </c>
      <c r="S236" s="996" t="str" cm="1">
        <f t="array" ref="S236">_xlfn.IFS(R236="No",(IFERROR(VLOOKUP($J236&amp;" | "&amp;$T236,'Emissions Factors'!$C$3:$N$1705,MATCH(S$12,'Emissions Factors'!$C$3:$N$3,0),FALSE),"")),R236="Yes", "Company Specific", R236="", "")</f>
        <v/>
      </c>
      <c r="T236" s="997" cm="1">
        <f t="array" ref="T236">_xlfn.IFS(R236="No",(VLOOKUP($B236, 'Emissions Factors'!$C$3:$O$717, 4,FALSE)),R236="Yes", "", R236="", "")</f>
        <v>0</v>
      </c>
      <c r="U236" s="947" t="str">
        <f>IFERROR(VLOOKUP($J236&amp;" | "&amp;$T236,'Emissions Factors'!$C$3:$N$3811,5,FALSE),"")</f>
        <v/>
      </c>
      <c r="V236" s="948" t="str">
        <f>IFERROR(VLOOKUP($J236&amp;" | "&amp;$T236,'Emissions Factors'!$C$3:$N$3811,6,FALSE),"")</f>
        <v/>
      </c>
      <c r="W236" s="949" t="str">
        <f>IFERROR(VLOOKUP($J236&amp;" | "&amp;$T236,'Emissions Factors'!$C$3:$N$3811,7,FALSE),"")</f>
        <v/>
      </c>
      <c r="X236" s="1000"/>
      <c r="Y236" s="1001"/>
      <c r="Z236" s="963"/>
      <c r="AA236" s="964"/>
      <c r="AB236" s="965"/>
      <c r="AC236" s="1022" t="str" cm="1">
        <f t="array" ref="AC236">IFERROR(_xlfn.IFS($R236="No", U236*$P236/1000,$R236="Yes", Z236*$P236/1000, $R236="", ""),"")</f>
        <v/>
      </c>
      <c r="AD236" s="1023" t="str" cm="1">
        <f t="array" ref="AD236">IFERROR(_xlfn.IFS($R236="No", V236*$P236/1000,$R236="Yes", AA236*$P236/1000, $R236="", ""),"")</f>
        <v/>
      </c>
      <c r="AE236" s="1023" t="str" cm="1">
        <f t="array" ref="AE236">IFERROR(_xlfn.IFS($R236="No", W236*$P236/1000,$R236="Yes", AB236*$P236/1000, $R236="", ""),"")</f>
        <v/>
      </c>
      <c r="AF236" s="957" t="str">
        <f>IFERROR($AC236
+IFERROR(HLOOKUP(Introduction!$H$29,'GWP Values'!$D$3:$G$46,MATCH("CH4",'GWP Values'!$C$3:$C$41,0),FALSE)*$AD236,0)
+IFERROR(HLOOKUP(Introduction!$H$29,'GWP Values'!$D$3:$G$46,MATCH("N2O",'GWP Values'!$C$3:$C$41,0),FALSE)*$AE236,0),"")</f>
        <v/>
      </c>
    </row>
    <row r="237" spans="1:32" ht="24" customHeight="1" x14ac:dyDescent="0.25">
      <c r="A237" s="441"/>
      <c r="B237" s="458" t="str">
        <f t="shared" si="6"/>
        <v/>
      </c>
      <c r="C237" s="650" t="str">
        <f>IFERROR(IF($O237="","",
IF(MATCH(O237,Tables!$CC$8:$CC$15,0)&gt;0, "MWh / "&amp;$O237&amp;" | Energy",
"MWh / "&amp;$O237&amp;" | "&amp; $M237)), "MWh / "&amp;$O237&amp;" | "&amp; $M237)</f>
        <v/>
      </c>
      <c r="D237" s="916" t="str">
        <f>IFERROR(VLOOKUP($M237,Tables!$BT$7:$BU$34,2,FALSE),"")</f>
        <v/>
      </c>
      <c r="E237" s="1010"/>
      <c r="F237" s="1011"/>
      <c r="G237" s="940" t="str">
        <f>IFERROR(VLOOKUP(H237,'Category Index'!$K$10:$L$258,2,FALSE),"")</f>
        <v/>
      </c>
      <c r="H237" s="1008"/>
      <c r="I237" s="3"/>
      <c r="J237" s="1006"/>
      <c r="K237" s="994" t="str">
        <f t="shared" si="7"/>
        <v/>
      </c>
      <c r="L237" s="1004"/>
      <c r="M237" s="974"/>
      <c r="N237" s="975"/>
      <c r="O237" s="976"/>
      <c r="P237" s="1027" t="str">
        <f>IFERROR(IF(N237="","",N237*(VLOOKUP(C237, 'Unit Conversion Table'!$E$3:$F$132, 2, FALSE))),"")</f>
        <v/>
      </c>
      <c r="Q237" s="3"/>
      <c r="R237" s="971" t="s">
        <v>826</v>
      </c>
      <c r="S237" s="996" t="str" cm="1">
        <f t="array" ref="S237">_xlfn.IFS(R237="No",(IFERROR(VLOOKUP($J237&amp;" | "&amp;$T237,'Emissions Factors'!$C$3:$N$1705,MATCH(S$12,'Emissions Factors'!$C$3:$N$3,0),FALSE),"")),R237="Yes", "Company Specific", R237="", "")</f>
        <v/>
      </c>
      <c r="T237" s="997" cm="1">
        <f t="array" ref="T237">_xlfn.IFS(R237="No",(VLOOKUP($B237, 'Emissions Factors'!$C$3:$O$717, 4,FALSE)),R237="Yes", "", R237="", "")</f>
        <v>0</v>
      </c>
      <c r="U237" s="947" t="str">
        <f>IFERROR(VLOOKUP($J237&amp;" | "&amp;$T237,'Emissions Factors'!$C$3:$N$3811,5,FALSE),"")</f>
        <v/>
      </c>
      <c r="V237" s="948" t="str">
        <f>IFERROR(VLOOKUP($J237&amp;" | "&amp;$T237,'Emissions Factors'!$C$3:$N$3811,6,FALSE),"")</f>
        <v/>
      </c>
      <c r="W237" s="949" t="str">
        <f>IFERROR(VLOOKUP($J237&amp;" | "&amp;$T237,'Emissions Factors'!$C$3:$N$3811,7,FALSE),"")</f>
        <v/>
      </c>
      <c r="X237" s="1000"/>
      <c r="Y237" s="1001"/>
      <c r="Z237" s="963"/>
      <c r="AA237" s="964"/>
      <c r="AB237" s="965"/>
      <c r="AC237" s="1022" t="str" cm="1">
        <f t="array" ref="AC237">IFERROR(_xlfn.IFS($R237="No", U237*$P237/1000,$R237="Yes", Z237*$P237/1000, $R237="", ""),"")</f>
        <v/>
      </c>
      <c r="AD237" s="1023" t="str" cm="1">
        <f t="array" ref="AD237">IFERROR(_xlfn.IFS($R237="No", V237*$P237/1000,$R237="Yes", AA237*$P237/1000, $R237="", ""),"")</f>
        <v/>
      </c>
      <c r="AE237" s="1023" t="str" cm="1">
        <f t="array" ref="AE237">IFERROR(_xlfn.IFS($R237="No", W237*$P237/1000,$R237="Yes", AB237*$P237/1000, $R237="", ""),"")</f>
        <v/>
      </c>
      <c r="AF237" s="957" t="str">
        <f>IFERROR($AC237
+IFERROR(HLOOKUP(Introduction!$H$29,'GWP Values'!$D$3:$G$46,MATCH("CH4",'GWP Values'!$C$3:$C$41,0),FALSE)*$AD237,0)
+IFERROR(HLOOKUP(Introduction!$H$29,'GWP Values'!$D$3:$G$46,MATCH("N2O",'GWP Values'!$C$3:$C$41,0),FALSE)*$AE237,0),"")</f>
        <v/>
      </c>
    </row>
    <row r="238" spans="1:32" ht="24" customHeight="1" x14ac:dyDescent="0.25">
      <c r="A238" s="441"/>
      <c r="B238" s="458" t="str">
        <f t="shared" si="6"/>
        <v/>
      </c>
      <c r="C238" s="650" t="str">
        <f>IFERROR(IF($O238="","",
IF(MATCH(O238,Tables!$CC$8:$CC$15,0)&gt;0, "MWh / "&amp;$O238&amp;" | Energy",
"MWh / "&amp;$O238&amp;" | "&amp; $M238)), "MWh / "&amp;$O238&amp;" | "&amp; $M238)</f>
        <v/>
      </c>
      <c r="D238" s="916" t="str">
        <f>IFERROR(VLOOKUP($M238,Tables!$BT$7:$BU$34,2,FALSE),"")</f>
        <v/>
      </c>
      <c r="E238" s="1010"/>
      <c r="F238" s="1011"/>
      <c r="G238" s="940" t="str">
        <f>IFERROR(VLOOKUP(H238,'Category Index'!$K$10:$L$258,2,FALSE),"")</f>
        <v/>
      </c>
      <c r="H238" s="1008"/>
      <c r="I238" s="3"/>
      <c r="J238" s="1006"/>
      <c r="K238" s="994" t="str">
        <f t="shared" si="7"/>
        <v/>
      </c>
      <c r="L238" s="1004"/>
      <c r="M238" s="974"/>
      <c r="N238" s="975"/>
      <c r="O238" s="976"/>
      <c r="P238" s="1027" t="str">
        <f>IFERROR(IF(N238="","",N238*(VLOOKUP(C238, 'Unit Conversion Table'!$E$3:$F$132, 2, FALSE))),"")</f>
        <v/>
      </c>
      <c r="Q238" s="3"/>
      <c r="R238" s="971" t="s">
        <v>826</v>
      </c>
      <c r="S238" s="996" t="str" cm="1">
        <f t="array" ref="S238">_xlfn.IFS(R238="No",(IFERROR(VLOOKUP($J238&amp;" | "&amp;$T238,'Emissions Factors'!$C$3:$N$1705,MATCH(S$12,'Emissions Factors'!$C$3:$N$3,0),FALSE),"")),R238="Yes", "Company Specific", R238="", "")</f>
        <v/>
      </c>
      <c r="T238" s="997" cm="1">
        <f t="array" ref="T238">_xlfn.IFS(R238="No",(VLOOKUP($B238, 'Emissions Factors'!$C$3:$O$717, 4,FALSE)),R238="Yes", "", R238="", "")</f>
        <v>0</v>
      </c>
      <c r="U238" s="947" t="str">
        <f>IFERROR(VLOOKUP($J238&amp;" | "&amp;$T238,'Emissions Factors'!$C$3:$N$3811,5,FALSE),"")</f>
        <v/>
      </c>
      <c r="V238" s="948" t="str">
        <f>IFERROR(VLOOKUP($J238&amp;" | "&amp;$T238,'Emissions Factors'!$C$3:$N$3811,6,FALSE),"")</f>
        <v/>
      </c>
      <c r="W238" s="949" t="str">
        <f>IFERROR(VLOOKUP($J238&amp;" | "&amp;$T238,'Emissions Factors'!$C$3:$N$3811,7,FALSE),"")</f>
        <v/>
      </c>
      <c r="X238" s="1000"/>
      <c r="Y238" s="1001"/>
      <c r="Z238" s="963"/>
      <c r="AA238" s="964"/>
      <c r="AB238" s="965"/>
      <c r="AC238" s="1022" t="str" cm="1">
        <f t="array" ref="AC238">IFERROR(_xlfn.IFS($R238="No", U238*$P238/1000,$R238="Yes", Z238*$P238/1000, $R238="", ""),"")</f>
        <v/>
      </c>
      <c r="AD238" s="1023" t="str" cm="1">
        <f t="array" ref="AD238">IFERROR(_xlfn.IFS($R238="No", V238*$P238/1000,$R238="Yes", AA238*$P238/1000, $R238="", ""),"")</f>
        <v/>
      </c>
      <c r="AE238" s="1023" t="str" cm="1">
        <f t="array" ref="AE238">IFERROR(_xlfn.IFS($R238="No", W238*$P238/1000,$R238="Yes", AB238*$P238/1000, $R238="", ""),"")</f>
        <v/>
      </c>
      <c r="AF238" s="957" t="str">
        <f>IFERROR($AC238
+IFERROR(HLOOKUP(Introduction!$H$29,'GWP Values'!$D$3:$G$46,MATCH("CH4",'GWP Values'!$C$3:$C$41,0),FALSE)*$AD238,0)
+IFERROR(HLOOKUP(Introduction!$H$29,'GWP Values'!$D$3:$G$46,MATCH("N2O",'GWP Values'!$C$3:$C$41,0),FALSE)*$AE238,0),"")</f>
        <v/>
      </c>
    </row>
    <row r="239" spans="1:32" ht="24" customHeight="1" x14ac:dyDescent="0.25">
      <c r="A239" s="441"/>
      <c r="B239" s="458" t="str">
        <f t="shared" si="6"/>
        <v/>
      </c>
      <c r="C239" s="650" t="str">
        <f>IFERROR(IF($O239="","",
IF(MATCH(O239,Tables!$CC$8:$CC$15,0)&gt;0, "MWh / "&amp;$O239&amp;" | Energy",
"MWh / "&amp;$O239&amp;" | "&amp; $M239)), "MWh / "&amp;$O239&amp;" | "&amp; $M239)</f>
        <v/>
      </c>
      <c r="D239" s="916" t="str">
        <f>IFERROR(VLOOKUP($M239,Tables!$BT$7:$BU$34,2,FALSE),"")</f>
        <v/>
      </c>
      <c r="E239" s="1010"/>
      <c r="F239" s="1011"/>
      <c r="G239" s="940" t="str">
        <f>IFERROR(VLOOKUP(H239,'Category Index'!$K$10:$L$258,2,FALSE),"")</f>
        <v/>
      </c>
      <c r="H239" s="1008"/>
      <c r="I239" s="3"/>
      <c r="J239" s="1006"/>
      <c r="K239" s="994" t="str">
        <f t="shared" si="7"/>
        <v/>
      </c>
      <c r="L239" s="1004"/>
      <c r="M239" s="974"/>
      <c r="N239" s="975"/>
      <c r="O239" s="976"/>
      <c r="P239" s="1027" t="str">
        <f>IFERROR(IF(N239="","",N239*(VLOOKUP(C239, 'Unit Conversion Table'!$E$3:$F$132, 2, FALSE))),"")</f>
        <v/>
      </c>
      <c r="Q239" s="3"/>
      <c r="R239" s="971" t="s">
        <v>826</v>
      </c>
      <c r="S239" s="996" t="str" cm="1">
        <f t="array" ref="S239">_xlfn.IFS(R239="No",(IFERROR(VLOOKUP($J239&amp;" | "&amp;$T239,'Emissions Factors'!$C$3:$N$1705,MATCH(S$12,'Emissions Factors'!$C$3:$N$3,0),FALSE),"")),R239="Yes", "Company Specific", R239="", "")</f>
        <v/>
      </c>
      <c r="T239" s="997" cm="1">
        <f t="array" ref="T239">_xlfn.IFS(R239="No",(VLOOKUP($B239, 'Emissions Factors'!$C$3:$O$717, 4,FALSE)),R239="Yes", "", R239="", "")</f>
        <v>0</v>
      </c>
      <c r="U239" s="947" t="str">
        <f>IFERROR(VLOOKUP($J239&amp;" | "&amp;$T239,'Emissions Factors'!$C$3:$N$3811,5,FALSE),"")</f>
        <v/>
      </c>
      <c r="V239" s="948" t="str">
        <f>IFERROR(VLOOKUP($J239&amp;" | "&amp;$T239,'Emissions Factors'!$C$3:$N$3811,6,FALSE),"")</f>
        <v/>
      </c>
      <c r="W239" s="949" t="str">
        <f>IFERROR(VLOOKUP($J239&amp;" | "&amp;$T239,'Emissions Factors'!$C$3:$N$3811,7,FALSE),"")</f>
        <v/>
      </c>
      <c r="X239" s="1000"/>
      <c r="Y239" s="1001"/>
      <c r="Z239" s="963"/>
      <c r="AA239" s="964"/>
      <c r="AB239" s="965"/>
      <c r="AC239" s="1022" t="str" cm="1">
        <f t="array" ref="AC239">IFERROR(_xlfn.IFS($R239="No", U239*$P239/1000,$R239="Yes", Z239*$P239/1000, $R239="", ""),"")</f>
        <v/>
      </c>
      <c r="AD239" s="1023" t="str" cm="1">
        <f t="array" ref="AD239">IFERROR(_xlfn.IFS($R239="No", V239*$P239/1000,$R239="Yes", AA239*$P239/1000, $R239="", ""),"")</f>
        <v/>
      </c>
      <c r="AE239" s="1023" t="str" cm="1">
        <f t="array" ref="AE239">IFERROR(_xlfn.IFS($R239="No", W239*$P239/1000,$R239="Yes", AB239*$P239/1000, $R239="", ""),"")</f>
        <v/>
      </c>
      <c r="AF239" s="957" t="str">
        <f>IFERROR($AC239
+IFERROR(HLOOKUP(Introduction!$H$29,'GWP Values'!$D$3:$G$46,MATCH("CH4",'GWP Values'!$C$3:$C$41,0),FALSE)*$AD239,0)
+IFERROR(HLOOKUP(Introduction!$H$29,'GWP Values'!$D$3:$G$46,MATCH("N2O",'GWP Values'!$C$3:$C$41,0),FALSE)*$AE239,0),"")</f>
        <v/>
      </c>
    </row>
    <row r="240" spans="1:32" ht="24" customHeight="1" x14ac:dyDescent="0.25">
      <c r="A240" s="441"/>
      <c r="B240" s="458" t="str">
        <f t="shared" si="6"/>
        <v/>
      </c>
      <c r="C240" s="650" t="str">
        <f>IFERROR(IF($O240="","",
IF(MATCH(O240,Tables!$CC$8:$CC$15,0)&gt;0, "MWh / "&amp;$O240&amp;" | Energy",
"MWh / "&amp;$O240&amp;" | "&amp; $M240)), "MWh / "&amp;$O240&amp;" | "&amp; $M240)</f>
        <v/>
      </c>
      <c r="D240" s="916" t="str">
        <f>IFERROR(VLOOKUP($M240,Tables!$BT$7:$BU$34,2,FALSE),"")</f>
        <v/>
      </c>
      <c r="E240" s="1010"/>
      <c r="F240" s="1011"/>
      <c r="G240" s="940" t="str">
        <f>IFERROR(VLOOKUP(H240,'Category Index'!$K$10:$L$258,2,FALSE),"")</f>
        <v/>
      </c>
      <c r="H240" s="1008"/>
      <c r="I240" s="3"/>
      <c r="J240" s="1006"/>
      <c r="K240" s="994" t="str">
        <f t="shared" si="7"/>
        <v/>
      </c>
      <c r="L240" s="1004"/>
      <c r="M240" s="974"/>
      <c r="N240" s="975"/>
      <c r="O240" s="976"/>
      <c r="P240" s="1027" t="str">
        <f>IFERROR(IF(N240="","",N240*(VLOOKUP(C240, 'Unit Conversion Table'!$E$3:$F$132, 2, FALSE))),"")</f>
        <v/>
      </c>
      <c r="Q240" s="3"/>
      <c r="R240" s="971" t="s">
        <v>826</v>
      </c>
      <c r="S240" s="996" t="str" cm="1">
        <f t="array" ref="S240">_xlfn.IFS(R240="No",(IFERROR(VLOOKUP($J240&amp;" | "&amp;$T240,'Emissions Factors'!$C$3:$N$1705,MATCH(S$12,'Emissions Factors'!$C$3:$N$3,0),FALSE),"")),R240="Yes", "Company Specific", R240="", "")</f>
        <v/>
      </c>
      <c r="T240" s="997" cm="1">
        <f t="array" ref="T240">_xlfn.IFS(R240="No",(VLOOKUP($B240, 'Emissions Factors'!$C$3:$O$717, 4,FALSE)),R240="Yes", "", R240="", "")</f>
        <v>0</v>
      </c>
      <c r="U240" s="947" t="str">
        <f>IFERROR(VLOOKUP($J240&amp;" | "&amp;$T240,'Emissions Factors'!$C$3:$N$3811,5,FALSE),"")</f>
        <v/>
      </c>
      <c r="V240" s="948" t="str">
        <f>IFERROR(VLOOKUP($J240&amp;" | "&amp;$T240,'Emissions Factors'!$C$3:$N$3811,6,FALSE),"")</f>
        <v/>
      </c>
      <c r="W240" s="949" t="str">
        <f>IFERROR(VLOOKUP($J240&amp;" | "&amp;$T240,'Emissions Factors'!$C$3:$N$3811,7,FALSE),"")</f>
        <v/>
      </c>
      <c r="X240" s="1000"/>
      <c r="Y240" s="1001"/>
      <c r="Z240" s="963"/>
      <c r="AA240" s="964"/>
      <c r="AB240" s="965"/>
      <c r="AC240" s="1022" t="str" cm="1">
        <f t="array" ref="AC240">IFERROR(_xlfn.IFS($R240="No", U240*$P240/1000,$R240="Yes", Z240*$P240/1000, $R240="", ""),"")</f>
        <v/>
      </c>
      <c r="AD240" s="1023" t="str" cm="1">
        <f t="array" ref="AD240">IFERROR(_xlfn.IFS($R240="No", V240*$P240/1000,$R240="Yes", AA240*$P240/1000, $R240="", ""),"")</f>
        <v/>
      </c>
      <c r="AE240" s="1023" t="str" cm="1">
        <f t="array" ref="AE240">IFERROR(_xlfn.IFS($R240="No", W240*$P240/1000,$R240="Yes", AB240*$P240/1000, $R240="", ""),"")</f>
        <v/>
      </c>
      <c r="AF240" s="957" t="str">
        <f>IFERROR($AC240
+IFERROR(HLOOKUP(Introduction!$H$29,'GWP Values'!$D$3:$G$46,MATCH("CH4",'GWP Values'!$C$3:$C$41,0),FALSE)*$AD240,0)
+IFERROR(HLOOKUP(Introduction!$H$29,'GWP Values'!$D$3:$G$46,MATCH("N2O",'GWP Values'!$C$3:$C$41,0),FALSE)*$AE240,0),"")</f>
        <v/>
      </c>
    </row>
    <row r="241" spans="1:32" ht="24" customHeight="1" x14ac:dyDescent="0.25">
      <c r="A241" s="441"/>
      <c r="B241" s="458" t="str">
        <f t="shared" si="6"/>
        <v/>
      </c>
      <c r="C241" s="650" t="str">
        <f>IFERROR(IF($O241="","",
IF(MATCH(O241,Tables!$CC$8:$CC$15,0)&gt;0, "MWh / "&amp;$O241&amp;" | Energy",
"MWh / "&amp;$O241&amp;" | "&amp; $M241)), "MWh / "&amp;$O241&amp;" | "&amp; $M241)</f>
        <v/>
      </c>
      <c r="D241" s="916" t="str">
        <f>IFERROR(VLOOKUP($M241,Tables!$BT$7:$BU$34,2,FALSE),"")</f>
        <v/>
      </c>
      <c r="E241" s="1010"/>
      <c r="F241" s="1011"/>
      <c r="G241" s="940" t="str">
        <f>IFERROR(VLOOKUP(H241,'Category Index'!$K$10:$L$258,2,FALSE),"")</f>
        <v/>
      </c>
      <c r="H241" s="1008"/>
      <c r="I241" s="3"/>
      <c r="J241" s="1006"/>
      <c r="K241" s="994" t="str">
        <f t="shared" si="7"/>
        <v/>
      </c>
      <c r="L241" s="1004"/>
      <c r="M241" s="974"/>
      <c r="N241" s="975"/>
      <c r="O241" s="976"/>
      <c r="P241" s="1027" t="str">
        <f>IFERROR(IF(N241="","",N241*(VLOOKUP(C241, 'Unit Conversion Table'!$E$3:$F$132, 2, FALSE))),"")</f>
        <v/>
      </c>
      <c r="Q241" s="3"/>
      <c r="R241" s="971" t="s">
        <v>826</v>
      </c>
      <c r="S241" s="996" t="str" cm="1">
        <f t="array" ref="S241">_xlfn.IFS(R241="No",(IFERROR(VLOOKUP($J241&amp;" | "&amp;$T241,'Emissions Factors'!$C$3:$N$1705,MATCH(S$12,'Emissions Factors'!$C$3:$N$3,0),FALSE),"")),R241="Yes", "Company Specific", R241="", "")</f>
        <v/>
      </c>
      <c r="T241" s="997" cm="1">
        <f t="array" ref="T241">_xlfn.IFS(R241="No",(VLOOKUP($B241, 'Emissions Factors'!$C$3:$O$717, 4,FALSE)),R241="Yes", "", R241="", "")</f>
        <v>0</v>
      </c>
      <c r="U241" s="947" t="str">
        <f>IFERROR(VLOOKUP($J241&amp;" | "&amp;$T241,'Emissions Factors'!$C$3:$N$3811,5,FALSE),"")</f>
        <v/>
      </c>
      <c r="V241" s="948" t="str">
        <f>IFERROR(VLOOKUP($J241&amp;" | "&amp;$T241,'Emissions Factors'!$C$3:$N$3811,6,FALSE),"")</f>
        <v/>
      </c>
      <c r="W241" s="949" t="str">
        <f>IFERROR(VLOOKUP($J241&amp;" | "&amp;$T241,'Emissions Factors'!$C$3:$N$3811,7,FALSE),"")</f>
        <v/>
      </c>
      <c r="X241" s="1000"/>
      <c r="Y241" s="1001"/>
      <c r="Z241" s="963"/>
      <c r="AA241" s="964"/>
      <c r="AB241" s="965"/>
      <c r="AC241" s="1022" t="str" cm="1">
        <f t="array" ref="AC241">IFERROR(_xlfn.IFS($R241="No", U241*$P241/1000,$R241="Yes", Z241*$P241/1000, $R241="", ""),"")</f>
        <v/>
      </c>
      <c r="AD241" s="1023" t="str" cm="1">
        <f t="array" ref="AD241">IFERROR(_xlfn.IFS($R241="No", V241*$P241/1000,$R241="Yes", AA241*$P241/1000, $R241="", ""),"")</f>
        <v/>
      </c>
      <c r="AE241" s="1023" t="str" cm="1">
        <f t="array" ref="AE241">IFERROR(_xlfn.IFS($R241="No", W241*$P241/1000,$R241="Yes", AB241*$P241/1000, $R241="", ""),"")</f>
        <v/>
      </c>
      <c r="AF241" s="957" t="str">
        <f>IFERROR($AC241
+IFERROR(HLOOKUP(Introduction!$H$29,'GWP Values'!$D$3:$G$46,MATCH("CH4",'GWP Values'!$C$3:$C$41,0),FALSE)*$AD241,0)
+IFERROR(HLOOKUP(Introduction!$H$29,'GWP Values'!$D$3:$G$46,MATCH("N2O",'GWP Values'!$C$3:$C$41,0),FALSE)*$AE241,0),"")</f>
        <v/>
      </c>
    </row>
    <row r="242" spans="1:32" ht="24" customHeight="1" x14ac:dyDescent="0.25">
      <c r="A242" s="441"/>
      <c r="B242" s="458" t="str">
        <f t="shared" si="6"/>
        <v/>
      </c>
      <c r="C242" s="650" t="str">
        <f>IFERROR(IF($O242="","",
IF(MATCH(O242,Tables!$CC$8:$CC$15,0)&gt;0, "MWh / "&amp;$O242&amp;" | Energy",
"MWh / "&amp;$O242&amp;" | "&amp; $M242)), "MWh / "&amp;$O242&amp;" | "&amp; $M242)</f>
        <v/>
      </c>
      <c r="D242" s="916" t="str">
        <f>IFERROR(VLOOKUP($M242,Tables!$BT$7:$BU$34,2,FALSE),"")</f>
        <v/>
      </c>
      <c r="E242" s="1010"/>
      <c r="F242" s="1011"/>
      <c r="G242" s="940" t="str">
        <f>IFERROR(VLOOKUP(H242,'Category Index'!$K$10:$L$258,2,FALSE),"")</f>
        <v/>
      </c>
      <c r="H242" s="1008"/>
      <c r="I242" s="3"/>
      <c r="J242" s="1006"/>
      <c r="K242" s="994" t="str">
        <f t="shared" si="7"/>
        <v/>
      </c>
      <c r="L242" s="1004"/>
      <c r="M242" s="974"/>
      <c r="N242" s="975"/>
      <c r="O242" s="976"/>
      <c r="P242" s="1027" t="str">
        <f>IFERROR(IF(N242="","",N242*(VLOOKUP(C242, 'Unit Conversion Table'!$E$3:$F$132, 2, FALSE))),"")</f>
        <v/>
      </c>
      <c r="Q242" s="3"/>
      <c r="R242" s="971" t="s">
        <v>826</v>
      </c>
      <c r="S242" s="996" t="str" cm="1">
        <f t="array" ref="S242">_xlfn.IFS(R242="No",(IFERROR(VLOOKUP($J242&amp;" | "&amp;$T242,'Emissions Factors'!$C$3:$N$1705,MATCH(S$12,'Emissions Factors'!$C$3:$N$3,0),FALSE),"")),R242="Yes", "Company Specific", R242="", "")</f>
        <v/>
      </c>
      <c r="T242" s="997" cm="1">
        <f t="array" ref="T242">_xlfn.IFS(R242="No",(VLOOKUP($B242, 'Emissions Factors'!$C$3:$O$717, 4,FALSE)),R242="Yes", "", R242="", "")</f>
        <v>0</v>
      </c>
      <c r="U242" s="947" t="str">
        <f>IFERROR(VLOOKUP($J242&amp;" | "&amp;$T242,'Emissions Factors'!$C$3:$N$3811,5,FALSE),"")</f>
        <v/>
      </c>
      <c r="V242" s="948" t="str">
        <f>IFERROR(VLOOKUP($J242&amp;" | "&amp;$T242,'Emissions Factors'!$C$3:$N$3811,6,FALSE),"")</f>
        <v/>
      </c>
      <c r="W242" s="949" t="str">
        <f>IFERROR(VLOOKUP($J242&amp;" | "&amp;$T242,'Emissions Factors'!$C$3:$N$3811,7,FALSE),"")</f>
        <v/>
      </c>
      <c r="X242" s="1000"/>
      <c r="Y242" s="1001"/>
      <c r="Z242" s="963"/>
      <c r="AA242" s="964"/>
      <c r="AB242" s="965"/>
      <c r="AC242" s="1022" t="str" cm="1">
        <f t="array" ref="AC242">IFERROR(_xlfn.IFS($R242="No", U242*$P242/1000,$R242="Yes", Z242*$P242/1000, $R242="", ""),"")</f>
        <v/>
      </c>
      <c r="AD242" s="1023" t="str" cm="1">
        <f t="array" ref="AD242">IFERROR(_xlfn.IFS($R242="No", V242*$P242/1000,$R242="Yes", AA242*$P242/1000, $R242="", ""),"")</f>
        <v/>
      </c>
      <c r="AE242" s="1023" t="str" cm="1">
        <f t="array" ref="AE242">IFERROR(_xlfn.IFS($R242="No", W242*$P242/1000,$R242="Yes", AB242*$P242/1000, $R242="", ""),"")</f>
        <v/>
      </c>
      <c r="AF242" s="957" t="str">
        <f>IFERROR($AC242
+IFERROR(HLOOKUP(Introduction!$H$29,'GWP Values'!$D$3:$G$46,MATCH("CH4",'GWP Values'!$C$3:$C$41,0),FALSE)*$AD242,0)
+IFERROR(HLOOKUP(Introduction!$H$29,'GWP Values'!$D$3:$G$46,MATCH("N2O",'GWP Values'!$C$3:$C$41,0),FALSE)*$AE242,0),"")</f>
        <v/>
      </c>
    </row>
    <row r="243" spans="1:32" ht="24" customHeight="1" x14ac:dyDescent="0.25">
      <c r="A243" s="441"/>
      <c r="B243" s="458" t="str">
        <f t="shared" si="6"/>
        <v/>
      </c>
      <c r="C243" s="650" t="str">
        <f>IFERROR(IF($O243="","",
IF(MATCH(O243,Tables!$CC$8:$CC$15,0)&gt;0, "MWh / "&amp;$O243&amp;" | Energy",
"MWh / "&amp;$O243&amp;" | "&amp; $M243)), "MWh / "&amp;$O243&amp;" | "&amp; $M243)</f>
        <v/>
      </c>
      <c r="D243" s="916" t="str">
        <f>IFERROR(VLOOKUP($M243,Tables!$BT$7:$BU$34,2,FALSE),"")</f>
        <v/>
      </c>
      <c r="E243" s="1010"/>
      <c r="F243" s="1011"/>
      <c r="G243" s="940" t="str">
        <f>IFERROR(VLOOKUP(H243,'Category Index'!$K$10:$L$258,2,FALSE),"")</f>
        <v/>
      </c>
      <c r="H243" s="1008"/>
      <c r="I243" s="3"/>
      <c r="J243" s="1006"/>
      <c r="K243" s="994" t="str">
        <f t="shared" si="7"/>
        <v/>
      </c>
      <c r="L243" s="1004"/>
      <c r="M243" s="974"/>
      <c r="N243" s="975"/>
      <c r="O243" s="976"/>
      <c r="P243" s="1027" t="str">
        <f>IFERROR(IF(N243="","",N243*(VLOOKUP(C243, 'Unit Conversion Table'!$E$3:$F$132, 2, FALSE))),"")</f>
        <v/>
      </c>
      <c r="Q243" s="3"/>
      <c r="R243" s="971" t="s">
        <v>826</v>
      </c>
      <c r="S243" s="996" t="str" cm="1">
        <f t="array" ref="S243">_xlfn.IFS(R243="No",(IFERROR(VLOOKUP($J243&amp;" | "&amp;$T243,'Emissions Factors'!$C$3:$N$1705,MATCH(S$12,'Emissions Factors'!$C$3:$N$3,0),FALSE),"")),R243="Yes", "Company Specific", R243="", "")</f>
        <v/>
      </c>
      <c r="T243" s="997" cm="1">
        <f t="array" ref="T243">_xlfn.IFS(R243="No",(VLOOKUP($B243, 'Emissions Factors'!$C$3:$O$717, 4,FALSE)),R243="Yes", "", R243="", "")</f>
        <v>0</v>
      </c>
      <c r="U243" s="947" t="str">
        <f>IFERROR(VLOOKUP($J243&amp;" | "&amp;$T243,'Emissions Factors'!$C$3:$N$3811,5,FALSE),"")</f>
        <v/>
      </c>
      <c r="V243" s="948" t="str">
        <f>IFERROR(VLOOKUP($J243&amp;" | "&amp;$T243,'Emissions Factors'!$C$3:$N$3811,6,FALSE),"")</f>
        <v/>
      </c>
      <c r="W243" s="949" t="str">
        <f>IFERROR(VLOOKUP($J243&amp;" | "&amp;$T243,'Emissions Factors'!$C$3:$N$3811,7,FALSE),"")</f>
        <v/>
      </c>
      <c r="X243" s="1000"/>
      <c r="Y243" s="1001"/>
      <c r="Z243" s="963"/>
      <c r="AA243" s="964"/>
      <c r="AB243" s="965"/>
      <c r="AC243" s="1022" t="str" cm="1">
        <f t="array" ref="AC243">IFERROR(_xlfn.IFS($R243="No", U243*$P243/1000,$R243="Yes", Z243*$P243/1000, $R243="", ""),"")</f>
        <v/>
      </c>
      <c r="AD243" s="1023" t="str" cm="1">
        <f t="array" ref="AD243">IFERROR(_xlfn.IFS($R243="No", V243*$P243/1000,$R243="Yes", AA243*$P243/1000, $R243="", ""),"")</f>
        <v/>
      </c>
      <c r="AE243" s="1023" t="str" cm="1">
        <f t="array" ref="AE243">IFERROR(_xlfn.IFS($R243="No", W243*$P243/1000,$R243="Yes", AB243*$P243/1000, $R243="", ""),"")</f>
        <v/>
      </c>
      <c r="AF243" s="957" t="str">
        <f>IFERROR($AC243
+IFERROR(HLOOKUP(Introduction!$H$29,'GWP Values'!$D$3:$G$46,MATCH("CH4",'GWP Values'!$C$3:$C$41,0),FALSE)*$AD243,0)
+IFERROR(HLOOKUP(Introduction!$H$29,'GWP Values'!$D$3:$G$46,MATCH("N2O",'GWP Values'!$C$3:$C$41,0),FALSE)*$AE243,0),"")</f>
        <v/>
      </c>
    </row>
    <row r="244" spans="1:32" ht="24" customHeight="1" x14ac:dyDescent="0.25">
      <c r="A244" s="441"/>
      <c r="B244" s="458" t="str">
        <f t="shared" si="6"/>
        <v/>
      </c>
      <c r="C244" s="650" t="str">
        <f>IFERROR(IF($O244="","",
IF(MATCH(O244,Tables!$CC$8:$CC$15,0)&gt;0, "MWh / "&amp;$O244&amp;" | Energy",
"MWh / "&amp;$O244&amp;" | "&amp; $M244)), "MWh / "&amp;$O244&amp;" | "&amp; $M244)</f>
        <v/>
      </c>
      <c r="D244" s="916" t="str">
        <f>IFERROR(VLOOKUP($M244,Tables!$BT$7:$BU$34,2,FALSE),"")</f>
        <v/>
      </c>
      <c r="E244" s="1010"/>
      <c r="F244" s="1011"/>
      <c r="G244" s="940" t="str">
        <f>IFERROR(VLOOKUP(H244,'Category Index'!$K$10:$L$258,2,FALSE),"")</f>
        <v/>
      </c>
      <c r="H244" s="1008"/>
      <c r="I244" s="3"/>
      <c r="J244" s="1006"/>
      <c r="K244" s="994" t="str">
        <f t="shared" si="7"/>
        <v/>
      </c>
      <c r="L244" s="1004"/>
      <c r="M244" s="974"/>
      <c r="N244" s="975"/>
      <c r="O244" s="976"/>
      <c r="P244" s="1027" t="str">
        <f>IFERROR(IF(N244="","",N244*(VLOOKUP(C244, 'Unit Conversion Table'!$E$3:$F$132, 2, FALSE))),"")</f>
        <v/>
      </c>
      <c r="Q244" s="3"/>
      <c r="R244" s="971" t="s">
        <v>826</v>
      </c>
      <c r="S244" s="996" t="str" cm="1">
        <f t="array" ref="S244">_xlfn.IFS(R244="No",(IFERROR(VLOOKUP($J244&amp;" | "&amp;$T244,'Emissions Factors'!$C$3:$N$1705,MATCH(S$12,'Emissions Factors'!$C$3:$N$3,0),FALSE),"")),R244="Yes", "Company Specific", R244="", "")</f>
        <v/>
      </c>
      <c r="T244" s="997" cm="1">
        <f t="array" ref="T244">_xlfn.IFS(R244="No",(VLOOKUP($B244, 'Emissions Factors'!$C$3:$O$717, 4,FALSE)),R244="Yes", "", R244="", "")</f>
        <v>0</v>
      </c>
      <c r="U244" s="947" t="str">
        <f>IFERROR(VLOOKUP($J244&amp;" | "&amp;$T244,'Emissions Factors'!$C$3:$N$3811,5,FALSE),"")</f>
        <v/>
      </c>
      <c r="V244" s="948" t="str">
        <f>IFERROR(VLOOKUP($J244&amp;" | "&amp;$T244,'Emissions Factors'!$C$3:$N$3811,6,FALSE),"")</f>
        <v/>
      </c>
      <c r="W244" s="949" t="str">
        <f>IFERROR(VLOOKUP($J244&amp;" | "&amp;$T244,'Emissions Factors'!$C$3:$N$3811,7,FALSE),"")</f>
        <v/>
      </c>
      <c r="X244" s="1000"/>
      <c r="Y244" s="1001"/>
      <c r="Z244" s="963"/>
      <c r="AA244" s="964"/>
      <c r="AB244" s="965"/>
      <c r="AC244" s="1022" t="str" cm="1">
        <f t="array" ref="AC244">IFERROR(_xlfn.IFS($R244="No", U244*$P244/1000,$R244="Yes", Z244*$P244/1000, $R244="", ""),"")</f>
        <v/>
      </c>
      <c r="AD244" s="1023" t="str" cm="1">
        <f t="array" ref="AD244">IFERROR(_xlfn.IFS($R244="No", V244*$P244/1000,$R244="Yes", AA244*$P244/1000, $R244="", ""),"")</f>
        <v/>
      </c>
      <c r="AE244" s="1023" t="str" cm="1">
        <f t="array" ref="AE244">IFERROR(_xlfn.IFS($R244="No", W244*$P244/1000,$R244="Yes", AB244*$P244/1000, $R244="", ""),"")</f>
        <v/>
      </c>
      <c r="AF244" s="957" t="str">
        <f>IFERROR($AC244
+IFERROR(HLOOKUP(Introduction!$H$29,'GWP Values'!$D$3:$G$46,MATCH("CH4",'GWP Values'!$C$3:$C$41,0),FALSE)*$AD244,0)
+IFERROR(HLOOKUP(Introduction!$H$29,'GWP Values'!$D$3:$G$46,MATCH("N2O",'GWP Values'!$C$3:$C$41,0),FALSE)*$AE244,0),"")</f>
        <v/>
      </c>
    </row>
    <row r="245" spans="1:32" ht="24" customHeight="1" x14ac:dyDescent="0.25">
      <c r="A245" s="441"/>
      <c r="B245" s="458" t="str">
        <f t="shared" si="6"/>
        <v/>
      </c>
      <c r="C245" s="650" t="str">
        <f>IFERROR(IF($O245="","",
IF(MATCH(O245,Tables!$CC$8:$CC$15,0)&gt;0, "MWh / "&amp;$O245&amp;" | Energy",
"MWh / "&amp;$O245&amp;" | "&amp; $M245)), "MWh / "&amp;$O245&amp;" | "&amp; $M245)</f>
        <v/>
      </c>
      <c r="D245" s="916" t="str">
        <f>IFERROR(VLOOKUP($M245,Tables!$BT$7:$BU$34,2,FALSE),"")</f>
        <v/>
      </c>
      <c r="E245" s="1010"/>
      <c r="F245" s="1011"/>
      <c r="G245" s="940" t="str">
        <f>IFERROR(VLOOKUP(H245,'Category Index'!$K$10:$L$258,2,FALSE),"")</f>
        <v/>
      </c>
      <c r="H245" s="1008"/>
      <c r="I245" s="3"/>
      <c r="J245" s="1006"/>
      <c r="K245" s="994" t="str">
        <f t="shared" si="7"/>
        <v/>
      </c>
      <c r="L245" s="1004"/>
      <c r="M245" s="974"/>
      <c r="N245" s="975"/>
      <c r="O245" s="976"/>
      <c r="P245" s="1027" t="str">
        <f>IFERROR(IF(N245="","",N245*(VLOOKUP(C245, 'Unit Conversion Table'!$E$3:$F$132, 2, FALSE))),"")</f>
        <v/>
      </c>
      <c r="Q245" s="3"/>
      <c r="R245" s="971" t="s">
        <v>826</v>
      </c>
      <c r="S245" s="996" t="str" cm="1">
        <f t="array" ref="S245">_xlfn.IFS(R245="No",(IFERROR(VLOOKUP($J245&amp;" | "&amp;$T245,'Emissions Factors'!$C$3:$N$1705,MATCH(S$12,'Emissions Factors'!$C$3:$N$3,0),FALSE),"")),R245="Yes", "Company Specific", R245="", "")</f>
        <v/>
      </c>
      <c r="T245" s="997" cm="1">
        <f t="array" ref="T245">_xlfn.IFS(R245="No",(VLOOKUP($B245, 'Emissions Factors'!$C$3:$O$717, 4,FALSE)),R245="Yes", "", R245="", "")</f>
        <v>0</v>
      </c>
      <c r="U245" s="947" t="str">
        <f>IFERROR(VLOOKUP($J245&amp;" | "&amp;$T245,'Emissions Factors'!$C$3:$N$3811,5,FALSE),"")</f>
        <v/>
      </c>
      <c r="V245" s="948" t="str">
        <f>IFERROR(VLOOKUP($J245&amp;" | "&amp;$T245,'Emissions Factors'!$C$3:$N$3811,6,FALSE),"")</f>
        <v/>
      </c>
      <c r="W245" s="949" t="str">
        <f>IFERROR(VLOOKUP($J245&amp;" | "&amp;$T245,'Emissions Factors'!$C$3:$N$3811,7,FALSE),"")</f>
        <v/>
      </c>
      <c r="X245" s="1000"/>
      <c r="Y245" s="1001"/>
      <c r="Z245" s="963"/>
      <c r="AA245" s="964"/>
      <c r="AB245" s="965"/>
      <c r="AC245" s="1022" t="str" cm="1">
        <f t="array" ref="AC245">IFERROR(_xlfn.IFS($R245="No", U245*$P245/1000,$R245="Yes", Z245*$P245/1000, $R245="", ""),"")</f>
        <v/>
      </c>
      <c r="AD245" s="1023" t="str" cm="1">
        <f t="array" ref="AD245">IFERROR(_xlfn.IFS($R245="No", V245*$P245/1000,$R245="Yes", AA245*$P245/1000, $R245="", ""),"")</f>
        <v/>
      </c>
      <c r="AE245" s="1023" t="str" cm="1">
        <f t="array" ref="AE245">IFERROR(_xlfn.IFS($R245="No", W245*$P245/1000,$R245="Yes", AB245*$P245/1000, $R245="", ""),"")</f>
        <v/>
      </c>
      <c r="AF245" s="957" t="str">
        <f>IFERROR($AC245
+IFERROR(HLOOKUP(Introduction!$H$29,'GWP Values'!$D$3:$G$46,MATCH("CH4",'GWP Values'!$C$3:$C$41,0),FALSE)*$AD245,0)
+IFERROR(HLOOKUP(Introduction!$H$29,'GWP Values'!$D$3:$G$46,MATCH("N2O",'GWP Values'!$C$3:$C$41,0),FALSE)*$AE245,0),"")</f>
        <v/>
      </c>
    </row>
    <row r="246" spans="1:32" ht="24" customHeight="1" x14ac:dyDescent="0.25">
      <c r="A246" s="441"/>
      <c r="B246" s="458" t="str">
        <f t="shared" si="6"/>
        <v/>
      </c>
      <c r="C246" s="650" t="str">
        <f>IFERROR(IF($O246="","",
IF(MATCH(O246,Tables!$CC$8:$CC$15,0)&gt;0, "MWh / "&amp;$O246&amp;" | Energy",
"MWh / "&amp;$O246&amp;" | "&amp; $M246)), "MWh / "&amp;$O246&amp;" | "&amp; $M246)</f>
        <v/>
      </c>
      <c r="D246" s="916" t="str">
        <f>IFERROR(VLOOKUP($M246,Tables!$BT$7:$BU$34,2,FALSE),"")</f>
        <v/>
      </c>
      <c r="E246" s="1010"/>
      <c r="F246" s="1011"/>
      <c r="G246" s="940" t="str">
        <f>IFERROR(VLOOKUP(H246,'Category Index'!$K$10:$L$258,2,FALSE),"")</f>
        <v/>
      </c>
      <c r="H246" s="1008"/>
      <c r="I246" s="3"/>
      <c r="J246" s="1006"/>
      <c r="K246" s="994" t="str">
        <f t="shared" si="7"/>
        <v/>
      </c>
      <c r="L246" s="1004"/>
      <c r="M246" s="974"/>
      <c r="N246" s="975"/>
      <c r="O246" s="976"/>
      <c r="P246" s="1027" t="str">
        <f>IFERROR(IF(N246="","",N246*(VLOOKUP(C246, 'Unit Conversion Table'!$E$3:$F$132, 2, FALSE))),"")</f>
        <v/>
      </c>
      <c r="Q246" s="3"/>
      <c r="R246" s="971" t="s">
        <v>826</v>
      </c>
      <c r="S246" s="996" t="str" cm="1">
        <f t="array" ref="S246">_xlfn.IFS(R246="No",(IFERROR(VLOOKUP($J246&amp;" | "&amp;$T246,'Emissions Factors'!$C$3:$N$1705,MATCH(S$12,'Emissions Factors'!$C$3:$N$3,0),FALSE),"")),R246="Yes", "Company Specific", R246="", "")</f>
        <v/>
      </c>
      <c r="T246" s="997" cm="1">
        <f t="array" ref="T246">_xlfn.IFS(R246="No",(VLOOKUP($B246, 'Emissions Factors'!$C$3:$O$717, 4,FALSE)),R246="Yes", "", R246="", "")</f>
        <v>0</v>
      </c>
      <c r="U246" s="947" t="str">
        <f>IFERROR(VLOOKUP($J246&amp;" | "&amp;$T246,'Emissions Factors'!$C$3:$N$3811,5,FALSE),"")</f>
        <v/>
      </c>
      <c r="V246" s="948" t="str">
        <f>IFERROR(VLOOKUP($J246&amp;" | "&amp;$T246,'Emissions Factors'!$C$3:$N$3811,6,FALSE),"")</f>
        <v/>
      </c>
      <c r="W246" s="949" t="str">
        <f>IFERROR(VLOOKUP($J246&amp;" | "&amp;$T246,'Emissions Factors'!$C$3:$N$3811,7,FALSE),"")</f>
        <v/>
      </c>
      <c r="X246" s="1000"/>
      <c r="Y246" s="1001"/>
      <c r="Z246" s="963"/>
      <c r="AA246" s="964"/>
      <c r="AB246" s="965"/>
      <c r="AC246" s="1022" t="str" cm="1">
        <f t="array" ref="AC246">IFERROR(_xlfn.IFS($R246="No", U246*$P246/1000,$R246="Yes", Z246*$P246/1000, $R246="", ""),"")</f>
        <v/>
      </c>
      <c r="AD246" s="1023" t="str" cm="1">
        <f t="array" ref="AD246">IFERROR(_xlfn.IFS($R246="No", V246*$P246/1000,$R246="Yes", AA246*$P246/1000, $R246="", ""),"")</f>
        <v/>
      </c>
      <c r="AE246" s="1023" t="str" cm="1">
        <f t="array" ref="AE246">IFERROR(_xlfn.IFS($R246="No", W246*$P246/1000,$R246="Yes", AB246*$P246/1000, $R246="", ""),"")</f>
        <v/>
      </c>
      <c r="AF246" s="957" t="str">
        <f>IFERROR($AC246
+IFERROR(HLOOKUP(Introduction!$H$29,'GWP Values'!$D$3:$G$46,MATCH("CH4",'GWP Values'!$C$3:$C$41,0),FALSE)*$AD246,0)
+IFERROR(HLOOKUP(Introduction!$H$29,'GWP Values'!$D$3:$G$46,MATCH("N2O",'GWP Values'!$C$3:$C$41,0),FALSE)*$AE246,0),"")</f>
        <v/>
      </c>
    </row>
    <row r="247" spans="1:32" ht="24" customHeight="1" x14ac:dyDescent="0.25">
      <c r="A247" s="441"/>
      <c r="B247" s="458" t="str">
        <f t="shared" si="6"/>
        <v/>
      </c>
      <c r="C247" s="650" t="str">
        <f>IFERROR(IF($O247="","",
IF(MATCH(O247,Tables!$CC$8:$CC$15,0)&gt;0, "MWh / "&amp;$O247&amp;" | Energy",
"MWh / "&amp;$O247&amp;" | "&amp; $M247)), "MWh / "&amp;$O247&amp;" | "&amp; $M247)</f>
        <v/>
      </c>
      <c r="D247" s="916" t="str">
        <f>IFERROR(VLOOKUP($M247,Tables!$BT$7:$BU$34,2,FALSE),"")</f>
        <v/>
      </c>
      <c r="E247" s="1010"/>
      <c r="F247" s="1011"/>
      <c r="G247" s="940" t="str">
        <f>IFERROR(VLOOKUP(H247,'Category Index'!$K$10:$L$258,2,FALSE),"")</f>
        <v/>
      </c>
      <c r="H247" s="1008"/>
      <c r="I247" s="3"/>
      <c r="J247" s="1006"/>
      <c r="K247" s="994" t="str">
        <f t="shared" si="7"/>
        <v/>
      </c>
      <c r="L247" s="1004"/>
      <c r="M247" s="974"/>
      <c r="N247" s="975"/>
      <c r="O247" s="976"/>
      <c r="P247" s="1027" t="str">
        <f>IFERROR(IF(N247="","",N247*(VLOOKUP(C247, 'Unit Conversion Table'!$E$3:$F$132, 2, FALSE))),"")</f>
        <v/>
      </c>
      <c r="Q247" s="3"/>
      <c r="R247" s="971" t="s">
        <v>826</v>
      </c>
      <c r="S247" s="996" t="str" cm="1">
        <f t="array" ref="S247">_xlfn.IFS(R247="No",(IFERROR(VLOOKUP($J247&amp;" | "&amp;$T247,'Emissions Factors'!$C$3:$N$1705,MATCH(S$12,'Emissions Factors'!$C$3:$N$3,0),FALSE),"")),R247="Yes", "Company Specific", R247="", "")</f>
        <v/>
      </c>
      <c r="T247" s="997" cm="1">
        <f t="array" ref="T247">_xlfn.IFS(R247="No",(VLOOKUP($B247, 'Emissions Factors'!$C$3:$O$717, 4,FALSE)),R247="Yes", "", R247="", "")</f>
        <v>0</v>
      </c>
      <c r="U247" s="947" t="str">
        <f>IFERROR(VLOOKUP($J247&amp;" | "&amp;$T247,'Emissions Factors'!$C$3:$N$3811,5,FALSE),"")</f>
        <v/>
      </c>
      <c r="V247" s="948" t="str">
        <f>IFERROR(VLOOKUP($J247&amp;" | "&amp;$T247,'Emissions Factors'!$C$3:$N$3811,6,FALSE),"")</f>
        <v/>
      </c>
      <c r="W247" s="949" t="str">
        <f>IFERROR(VLOOKUP($J247&amp;" | "&amp;$T247,'Emissions Factors'!$C$3:$N$3811,7,FALSE),"")</f>
        <v/>
      </c>
      <c r="X247" s="1000"/>
      <c r="Y247" s="1001"/>
      <c r="Z247" s="963"/>
      <c r="AA247" s="964"/>
      <c r="AB247" s="965"/>
      <c r="AC247" s="1022" t="str" cm="1">
        <f t="array" ref="AC247">IFERROR(_xlfn.IFS($R247="No", U247*$P247/1000,$R247="Yes", Z247*$P247/1000, $R247="", ""),"")</f>
        <v/>
      </c>
      <c r="AD247" s="1023" t="str" cm="1">
        <f t="array" ref="AD247">IFERROR(_xlfn.IFS($R247="No", V247*$P247/1000,$R247="Yes", AA247*$P247/1000, $R247="", ""),"")</f>
        <v/>
      </c>
      <c r="AE247" s="1023" t="str" cm="1">
        <f t="array" ref="AE247">IFERROR(_xlfn.IFS($R247="No", W247*$P247/1000,$R247="Yes", AB247*$P247/1000, $R247="", ""),"")</f>
        <v/>
      </c>
      <c r="AF247" s="957" t="str">
        <f>IFERROR($AC247
+IFERROR(HLOOKUP(Introduction!$H$29,'GWP Values'!$D$3:$G$46,MATCH("CH4",'GWP Values'!$C$3:$C$41,0),FALSE)*$AD247,0)
+IFERROR(HLOOKUP(Introduction!$H$29,'GWP Values'!$D$3:$G$46,MATCH("N2O",'GWP Values'!$C$3:$C$41,0),FALSE)*$AE247,0),"")</f>
        <v/>
      </c>
    </row>
    <row r="248" spans="1:32" ht="24" customHeight="1" x14ac:dyDescent="0.25">
      <c r="A248" s="441"/>
      <c r="B248" s="458" t="str">
        <f t="shared" si="6"/>
        <v/>
      </c>
      <c r="C248" s="650" t="str">
        <f>IFERROR(IF($O248="","",
IF(MATCH(O248,Tables!$CC$8:$CC$15,0)&gt;0, "MWh / "&amp;$O248&amp;" | Energy",
"MWh / "&amp;$O248&amp;" | "&amp; $M248)), "MWh / "&amp;$O248&amp;" | "&amp; $M248)</f>
        <v/>
      </c>
      <c r="D248" s="916" t="str">
        <f>IFERROR(VLOOKUP($M248,Tables!$BT$7:$BU$34,2,FALSE),"")</f>
        <v/>
      </c>
      <c r="E248" s="1010"/>
      <c r="F248" s="1011"/>
      <c r="G248" s="940" t="str">
        <f>IFERROR(VLOOKUP(H248,'Category Index'!$K$10:$L$258,2,FALSE),"")</f>
        <v/>
      </c>
      <c r="H248" s="1008"/>
      <c r="I248" s="3"/>
      <c r="J248" s="1006"/>
      <c r="K248" s="994" t="str">
        <f t="shared" si="7"/>
        <v/>
      </c>
      <c r="L248" s="1004"/>
      <c r="M248" s="974"/>
      <c r="N248" s="975"/>
      <c r="O248" s="976"/>
      <c r="P248" s="1027" t="str">
        <f>IFERROR(IF(N248="","",N248*(VLOOKUP(C248, 'Unit Conversion Table'!$E$3:$F$132, 2, FALSE))),"")</f>
        <v/>
      </c>
      <c r="Q248" s="3"/>
      <c r="R248" s="971" t="s">
        <v>826</v>
      </c>
      <c r="S248" s="996" t="str" cm="1">
        <f t="array" ref="S248">_xlfn.IFS(R248="No",(IFERROR(VLOOKUP($J248&amp;" | "&amp;$T248,'Emissions Factors'!$C$3:$N$1705,MATCH(S$12,'Emissions Factors'!$C$3:$N$3,0),FALSE),"")),R248="Yes", "Company Specific", R248="", "")</f>
        <v/>
      </c>
      <c r="T248" s="997" cm="1">
        <f t="array" ref="T248">_xlfn.IFS(R248="No",(VLOOKUP($B248, 'Emissions Factors'!$C$3:$O$717, 4,FALSE)),R248="Yes", "", R248="", "")</f>
        <v>0</v>
      </c>
      <c r="U248" s="947" t="str">
        <f>IFERROR(VLOOKUP($J248&amp;" | "&amp;$T248,'Emissions Factors'!$C$3:$N$3811,5,FALSE),"")</f>
        <v/>
      </c>
      <c r="V248" s="948" t="str">
        <f>IFERROR(VLOOKUP($J248&amp;" | "&amp;$T248,'Emissions Factors'!$C$3:$N$3811,6,FALSE),"")</f>
        <v/>
      </c>
      <c r="W248" s="949" t="str">
        <f>IFERROR(VLOOKUP($J248&amp;" | "&amp;$T248,'Emissions Factors'!$C$3:$N$3811,7,FALSE),"")</f>
        <v/>
      </c>
      <c r="X248" s="1000"/>
      <c r="Y248" s="1001"/>
      <c r="Z248" s="963"/>
      <c r="AA248" s="964"/>
      <c r="AB248" s="965"/>
      <c r="AC248" s="1022" t="str" cm="1">
        <f t="array" ref="AC248">IFERROR(_xlfn.IFS($R248="No", U248*$P248/1000,$R248="Yes", Z248*$P248/1000, $R248="", ""),"")</f>
        <v/>
      </c>
      <c r="AD248" s="1023" t="str" cm="1">
        <f t="array" ref="AD248">IFERROR(_xlfn.IFS($R248="No", V248*$P248/1000,$R248="Yes", AA248*$P248/1000, $R248="", ""),"")</f>
        <v/>
      </c>
      <c r="AE248" s="1023" t="str" cm="1">
        <f t="array" ref="AE248">IFERROR(_xlfn.IFS($R248="No", W248*$P248/1000,$R248="Yes", AB248*$P248/1000, $R248="", ""),"")</f>
        <v/>
      </c>
      <c r="AF248" s="957" t="str">
        <f>IFERROR($AC248
+IFERROR(HLOOKUP(Introduction!$H$29,'GWP Values'!$D$3:$G$46,MATCH("CH4",'GWP Values'!$C$3:$C$41,0),FALSE)*$AD248,0)
+IFERROR(HLOOKUP(Introduction!$H$29,'GWP Values'!$D$3:$G$46,MATCH("N2O",'GWP Values'!$C$3:$C$41,0),FALSE)*$AE248,0),"")</f>
        <v/>
      </c>
    </row>
    <row r="249" spans="1:32" ht="24" customHeight="1" x14ac:dyDescent="0.25">
      <c r="A249" s="441"/>
      <c r="B249" s="458" t="str">
        <f t="shared" si="6"/>
        <v/>
      </c>
      <c r="C249" s="650" t="str">
        <f>IFERROR(IF($O249="","",
IF(MATCH(O249,Tables!$CC$8:$CC$15,0)&gt;0, "MWh / "&amp;$O249&amp;" | Energy",
"MWh / "&amp;$O249&amp;" | "&amp; $M249)), "MWh / "&amp;$O249&amp;" | "&amp; $M249)</f>
        <v/>
      </c>
      <c r="D249" s="916" t="str">
        <f>IFERROR(VLOOKUP($M249,Tables!$BT$7:$BU$34,2,FALSE),"")</f>
        <v/>
      </c>
      <c r="E249" s="1010"/>
      <c r="F249" s="1011"/>
      <c r="G249" s="940" t="str">
        <f>IFERROR(VLOOKUP(H249,'Category Index'!$K$10:$L$258,2,FALSE),"")</f>
        <v/>
      </c>
      <c r="H249" s="1008"/>
      <c r="I249" s="3"/>
      <c r="J249" s="1006"/>
      <c r="K249" s="994" t="str">
        <f t="shared" si="7"/>
        <v/>
      </c>
      <c r="L249" s="1004"/>
      <c r="M249" s="974"/>
      <c r="N249" s="975"/>
      <c r="O249" s="976"/>
      <c r="P249" s="1027" t="str">
        <f>IFERROR(IF(N249="","",N249*(VLOOKUP(C249, 'Unit Conversion Table'!$E$3:$F$132, 2, FALSE))),"")</f>
        <v/>
      </c>
      <c r="Q249" s="3"/>
      <c r="R249" s="971" t="s">
        <v>826</v>
      </c>
      <c r="S249" s="996" t="str" cm="1">
        <f t="array" ref="S249">_xlfn.IFS(R249="No",(IFERROR(VLOOKUP($J249&amp;" | "&amp;$T249,'Emissions Factors'!$C$3:$N$1705,MATCH(S$12,'Emissions Factors'!$C$3:$N$3,0),FALSE),"")),R249="Yes", "Company Specific", R249="", "")</f>
        <v/>
      </c>
      <c r="T249" s="997" cm="1">
        <f t="array" ref="T249">_xlfn.IFS(R249="No",(VLOOKUP($B249, 'Emissions Factors'!$C$3:$O$717, 4,FALSE)),R249="Yes", "", R249="", "")</f>
        <v>0</v>
      </c>
      <c r="U249" s="947" t="str">
        <f>IFERROR(VLOOKUP($J249&amp;" | "&amp;$T249,'Emissions Factors'!$C$3:$N$3811,5,FALSE),"")</f>
        <v/>
      </c>
      <c r="V249" s="948" t="str">
        <f>IFERROR(VLOOKUP($J249&amp;" | "&amp;$T249,'Emissions Factors'!$C$3:$N$3811,6,FALSE),"")</f>
        <v/>
      </c>
      <c r="W249" s="949" t="str">
        <f>IFERROR(VLOOKUP($J249&amp;" | "&amp;$T249,'Emissions Factors'!$C$3:$N$3811,7,FALSE),"")</f>
        <v/>
      </c>
      <c r="X249" s="1000"/>
      <c r="Y249" s="1001"/>
      <c r="Z249" s="963"/>
      <c r="AA249" s="964"/>
      <c r="AB249" s="965"/>
      <c r="AC249" s="1022" t="str" cm="1">
        <f t="array" ref="AC249">IFERROR(_xlfn.IFS($R249="No", U249*$P249/1000,$R249="Yes", Z249*$P249/1000, $R249="", ""),"")</f>
        <v/>
      </c>
      <c r="AD249" s="1023" t="str" cm="1">
        <f t="array" ref="AD249">IFERROR(_xlfn.IFS($R249="No", V249*$P249/1000,$R249="Yes", AA249*$P249/1000, $R249="", ""),"")</f>
        <v/>
      </c>
      <c r="AE249" s="1023" t="str" cm="1">
        <f t="array" ref="AE249">IFERROR(_xlfn.IFS($R249="No", W249*$P249/1000,$R249="Yes", AB249*$P249/1000, $R249="", ""),"")</f>
        <v/>
      </c>
      <c r="AF249" s="957" t="str">
        <f>IFERROR($AC249
+IFERROR(HLOOKUP(Introduction!$H$29,'GWP Values'!$D$3:$G$46,MATCH("CH4",'GWP Values'!$C$3:$C$41,0),FALSE)*$AD249,0)
+IFERROR(HLOOKUP(Introduction!$H$29,'GWP Values'!$D$3:$G$46,MATCH("N2O",'GWP Values'!$C$3:$C$41,0),FALSE)*$AE249,0),"")</f>
        <v/>
      </c>
    </row>
    <row r="250" spans="1:32" ht="24" customHeight="1" x14ac:dyDescent="0.25">
      <c r="A250" s="441"/>
      <c r="B250" s="458" t="str">
        <f t="shared" si="6"/>
        <v/>
      </c>
      <c r="C250" s="650" t="str">
        <f>IFERROR(IF($O250="","",
IF(MATCH(O250,Tables!$CC$8:$CC$15,0)&gt;0, "MWh / "&amp;$O250&amp;" | Energy",
"MWh / "&amp;$O250&amp;" | "&amp; $M250)), "MWh / "&amp;$O250&amp;" | "&amp; $M250)</f>
        <v/>
      </c>
      <c r="D250" s="916" t="str">
        <f>IFERROR(VLOOKUP($M250,Tables!$BT$7:$BU$34,2,FALSE),"")</f>
        <v/>
      </c>
      <c r="E250" s="1010"/>
      <c r="F250" s="1011"/>
      <c r="G250" s="940" t="str">
        <f>IFERROR(VLOOKUP(H250,'Category Index'!$K$10:$L$258,2,FALSE),"")</f>
        <v/>
      </c>
      <c r="H250" s="1008"/>
      <c r="I250" s="3"/>
      <c r="J250" s="1006"/>
      <c r="K250" s="994" t="str">
        <f t="shared" si="7"/>
        <v/>
      </c>
      <c r="L250" s="1004"/>
      <c r="M250" s="974"/>
      <c r="N250" s="975"/>
      <c r="O250" s="976"/>
      <c r="P250" s="1027" t="str">
        <f>IFERROR(IF(N250="","",N250*(VLOOKUP(C250, 'Unit Conversion Table'!$E$3:$F$132, 2, FALSE))),"")</f>
        <v/>
      </c>
      <c r="Q250" s="3"/>
      <c r="R250" s="971" t="s">
        <v>826</v>
      </c>
      <c r="S250" s="996" t="str" cm="1">
        <f t="array" ref="S250">_xlfn.IFS(R250="No",(IFERROR(VLOOKUP($J250&amp;" | "&amp;$T250,'Emissions Factors'!$C$3:$N$1705,MATCH(S$12,'Emissions Factors'!$C$3:$N$3,0),FALSE),"")),R250="Yes", "Company Specific", R250="", "")</f>
        <v/>
      </c>
      <c r="T250" s="997" cm="1">
        <f t="array" ref="T250">_xlfn.IFS(R250="No",(VLOOKUP($B250, 'Emissions Factors'!$C$3:$O$717, 4,FALSE)),R250="Yes", "", R250="", "")</f>
        <v>0</v>
      </c>
      <c r="U250" s="947" t="str">
        <f>IFERROR(VLOOKUP($J250&amp;" | "&amp;$T250,'Emissions Factors'!$C$3:$N$3811,5,FALSE),"")</f>
        <v/>
      </c>
      <c r="V250" s="948" t="str">
        <f>IFERROR(VLOOKUP($J250&amp;" | "&amp;$T250,'Emissions Factors'!$C$3:$N$3811,6,FALSE),"")</f>
        <v/>
      </c>
      <c r="W250" s="949" t="str">
        <f>IFERROR(VLOOKUP($J250&amp;" | "&amp;$T250,'Emissions Factors'!$C$3:$N$3811,7,FALSE),"")</f>
        <v/>
      </c>
      <c r="X250" s="1000"/>
      <c r="Y250" s="1001"/>
      <c r="Z250" s="963"/>
      <c r="AA250" s="964"/>
      <c r="AB250" s="965"/>
      <c r="AC250" s="1022" t="str" cm="1">
        <f t="array" ref="AC250">IFERROR(_xlfn.IFS($R250="No", U250*$P250/1000,$R250="Yes", Z250*$P250/1000, $R250="", ""),"")</f>
        <v/>
      </c>
      <c r="AD250" s="1023" t="str" cm="1">
        <f t="array" ref="AD250">IFERROR(_xlfn.IFS($R250="No", V250*$P250/1000,$R250="Yes", AA250*$P250/1000, $R250="", ""),"")</f>
        <v/>
      </c>
      <c r="AE250" s="1023" t="str" cm="1">
        <f t="array" ref="AE250">IFERROR(_xlfn.IFS($R250="No", W250*$P250/1000,$R250="Yes", AB250*$P250/1000, $R250="", ""),"")</f>
        <v/>
      </c>
      <c r="AF250" s="957" t="str">
        <f>IFERROR($AC250
+IFERROR(HLOOKUP(Introduction!$H$29,'GWP Values'!$D$3:$G$46,MATCH("CH4",'GWP Values'!$C$3:$C$41,0),FALSE)*$AD250,0)
+IFERROR(HLOOKUP(Introduction!$H$29,'GWP Values'!$D$3:$G$46,MATCH("N2O",'GWP Values'!$C$3:$C$41,0),FALSE)*$AE250,0),"")</f>
        <v/>
      </c>
    </row>
    <row r="251" spans="1:32" ht="24" customHeight="1" x14ac:dyDescent="0.25">
      <c r="A251" s="441"/>
      <c r="B251" s="458" t="str">
        <f t="shared" si="6"/>
        <v/>
      </c>
      <c r="C251" s="650" t="str">
        <f>IFERROR(IF($O251="","",
IF(MATCH(O251,Tables!$CC$8:$CC$15,0)&gt;0, "MWh / "&amp;$O251&amp;" | Energy",
"MWh / "&amp;$O251&amp;" | "&amp; $M251)), "MWh / "&amp;$O251&amp;" | "&amp; $M251)</f>
        <v/>
      </c>
      <c r="D251" s="916" t="str">
        <f>IFERROR(VLOOKUP($M251,Tables!$BT$7:$BU$34,2,FALSE),"")</f>
        <v/>
      </c>
      <c r="E251" s="1010"/>
      <c r="F251" s="1011"/>
      <c r="G251" s="940" t="str">
        <f>IFERROR(VLOOKUP(H251,'Category Index'!$K$10:$L$258,2,FALSE),"")</f>
        <v/>
      </c>
      <c r="H251" s="1008"/>
      <c r="I251" s="3"/>
      <c r="J251" s="1006"/>
      <c r="K251" s="994" t="str">
        <f t="shared" si="7"/>
        <v/>
      </c>
      <c r="L251" s="1004"/>
      <c r="M251" s="974"/>
      <c r="N251" s="975"/>
      <c r="O251" s="976"/>
      <c r="P251" s="1027" t="str">
        <f>IFERROR(IF(N251="","",N251*(VLOOKUP(C251, 'Unit Conversion Table'!$E$3:$F$132, 2, FALSE))),"")</f>
        <v/>
      </c>
      <c r="Q251" s="3"/>
      <c r="R251" s="971" t="s">
        <v>826</v>
      </c>
      <c r="S251" s="996" t="str" cm="1">
        <f t="array" ref="S251">_xlfn.IFS(R251="No",(IFERROR(VLOOKUP($J251&amp;" | "&amp;$T251,'Emissions Factors'!$C$3:$N$1705,MATCH(S$12,'Emissions Factors'!$C$3:$N$3,0),FALSE),"")),R251="Yes", "Company Specific", R251="", "")</f>
        <v/>
      </c>
      <c r="T251" s="997" cm="1">
        <f t="array" ref="T251">_xlfn.IFS(R251="No",(VLOOKUP($B251, 'Emissions Factors'!$C$3:$O$717, 4,FALSE)),R251="Yes", "", R251="", "")</f>
        <v>0</v>
      </c>
      <c r="U251" s="947" t="str">
        <f>IFERROR(VLOOKUP($J251&amp;" | "&amp;$T251,'Emissions Factors'!$C$3:$N$3811,5,FALSE),"")</f>
        <v/>
      </c>
      <c r="V251" s="948" t="str">
        <f>IFERROR(VLOOKUP($J251&amp;" | "&amp;$T251,'Emissions Factors'!$C$3:$N$3811,6,FALSE),"")</f>
        <v/>
      </c>
      <c r="W251" s="949" t="str">
        <f>IFERROR(VLOOKUP($J251&amp;" | "&amp;$T251,'Emissions Factors'!$C$3:$N$3811,7,FALSE),"")</f>
        <v/>
      </c>
      <c r="X251" s="1000"/>
      <c r="Y251" s="1001"/>
      <c r="Z251" s="963"/>
      <c r="AA251" s="964"/>
      <c r="AB251" s="965"/>
      <c r="AC251" s="1022" t="str" cm="1">
        <f t="array" ref="AC251">IFERROR(_xlfn.IFS($R251="No", U251*$P251/1000,$R251="Yes", Z251*$P251/1000, $R251="", ""),"")</f>
        <v/>
      </c>
      <c r="AD251" s="1023" t="str" cm="1">
        <f t="array" ref="AD251">IFERROR(_xlfn.IFS($R251="No", V251*$P251/1000,$R251="Yes", AA251*$P251/1000, $R251="", ""),"")</f>
        <v/>
      </c>
      <c r="AE251" s="1023" t="str" cm="1">
        <f t="array" ref="AE251">IFERROR(_xlfn.IFS($R251="No", W251*$P251/1000,$R251="Yes", AB251*$P251/1000, $R251="", ""),"")</f>
        <v/>
      </c>
      <c r="AF251" s="957" t="str">
        <f>IFERROR($AC251
+IFERROR(HLOOKUP(Introduction!$H$29,'GWP Values'!$D$3:$G$46,MATCH("CH4",'GWP Values'!$C$3:$C$41,0),FALSE)*$AD251,0)
+IFERROR(HLOOKUP(Introduction!$H$29,'GWP Values'!$D$3:$G$46,MATCH("N2O",'GWP Values'!$C$3:$C$41,0),FALSE)*$AE251,0),"")</f>
        <v/>
      </c>
    </row>
    <row r="252" spans="1:32" ht="24" customHeight="1" x14ac:dyDescent="0.25">
      <c r="A252" s="441"/>
      <c r="B252" s="458" t="str">
        <f t="shared" si="6"/>
        <v/>
      </c>
      <c r="C252" s="650" t="str">
        <f>IFERROR(IF($O252="","",
IF(MATCH(O252,Tables!$CC$8:$CC$15,0)&gt;0, "MWh / "&amp;$O252&amp;" | Energy",
"MWh / "&amp;$O252&amp;" | "&amp; $M252)), "MWh / "&amp;$O252&amp;" | "&amp; $M252)</f>
        <v/>
      </c>
      <c r="D252" s="916" t="str">
        <f>IFERROR(VLOOKUP($M252,Tables!$BT$7:$BU$34,2,FALSE),"")</f>
        <v/>
      </c>
      <c r="E252" s="1010"/>
      <c r="F252" s="1011"/>
      <c r="G252" s="940" t="str">
        <f>IFERROR(VLOOKUP(H252,'Category Index'!$K$10:$L$258,2,FALSE),"")</f>
        <v/>
      </c>
      <c r="H252" s="1008"/>
      <c r="I252" s="3"/>
      <c r="J252" s="1006"/>
      <c r="K252" s="994" t="str">
        <f t="shared" si="7"/>
        <v/>
      </c>
      <c r="L252" s="1004"/>
      <c r="M252" s="974"/>
      <c r="N252" s="975"/>
      <c r="O252" s="976"/>
      <c r="P252" s="1027" t="str">
        <f>IFERROR(IF(N252="","",N252*(VLOOKUP(C252, 'Unit Conversion Table'!$E$3:$F$132, 2, FALSE))),"")</f>
        <v/>
      </c>
      <c r="Q252" s="3"/>
      <c r="R252" s="971" t="s">
        <v>826</v>
      </c>
      <c r="S252" s="996" t="str" cm="1">
        <f t="array" ref="S252">_xlfn.IFS(R252="No",(IFERROR(VLOOKUP($J252&amp;" | "&amp;$T252,'Emissions Factors'!$C$3:$N$1705,MATCH(S$12,'Emissions Factors'!$C$3:$N$3,0),FALSE),"")),R252="Yes", "Company Specific", R252="", "")</f>
        <v/>
      </c>
      <c r="T252" s="997" cm="1">
        <f t="array" ref="T252">_xlfn.IFS(R252="No",(VLOOKUP($B252, 'Emissions Factors'!$C$3:$O$717, 4,FALSE)),R252="Yes", "", R252="", "")</f>
        <v>0</v>
      </c>
      <c r="U252" s="947" t="str">
        <f>IFERROR(VLOOKUP($J252&amp;" | "&amp;$T252,'Emissions Factors'!$C$3:$N$3811,5,FALSE),"")</f>
        <v/>
      </c>
      <c r="V252" s="948" t="str">
        <f>IFERROR(VLOOKUP($J252&amp;" | "&amp;$T252,'Emissions Factors'!$C$3:$N$3811,6,FALSE),"")</f>
        <v/>
      </c>
      <c r="W252" s="949" t="str">
        <f>IFERROR(VLOOKUP($J252&amp;" | "&amp;$T252,'Emissions Factors'!$C$3:$N$3811,7,FALSE),"")</f>
        <v/>
      </c>
      <c r="X252" s="1000"/>
      <c r="Y252" s="1001"/>
      <c r="Z252" s="963"/>
      <c r="AA252" s="964"/>
      <c r="AB252" s="965"/>
      <c r="AC252" s="1022" t="str" cm="1">
        <f t="array" ref="AC252">IFERROR(_xlfn.IFS($R252="No", U252*$P252/1000,$R252="Yes", Z252*$P252/1000, $R252="", ""),"")</f>
        <v/>
      </c>
      <c r="AD252" s="1023" t="str" cm="1">
        <f t="array" ref="AD252">IFERROR(_xlfn.IFS($R252="No", V252*$P252/1000,$R252="Yes", AA252*$P252/1000, $R252="", ""),"")</f>
        <v/>
      </c>
      <c r="AE252" s="1023" t="str" cm="1">
        <f t="array" ref="AE252">IFERROR(_xlfn.IFS($R252="No", W252*$P252/1000,$R252="Yes", AB252*$P252/1000, $R252="", ""),"")</f>
        <v/>
      </c>
      <c r="AF252" s="957" t="str">
        <f>IFERROR($AC252
+IFERROR(HLOOKUP(Introduction!$H$29,'GWP Values'!$D$3:$G$46,MATCH("CH4",'GWP Values'!$C$3:$C$41,0),FALSE)*$AD252,0)
+IFERROR(HLOOKUP(Introduction!$H$29,'GWP Values'!$D$3:$G$46,MATCH("N2O",'GWP Values'!$C$3:$C$41,0),FALSE)*$AE252,0),"")</f>
        <v/>
      </c>
    </row>
    <row r="253" spans="1:32" ht="24" customHeight="1" x14ac:dyDescent="0.25">
      <c r="A253" s="441"/>
      <c r="B253" s="458" t="str">
        <f t="shared" si="6"/>
        <v/>
      </c>
      <c r="C253" s="650" t="str">
        <f>IFERROR(IF($O253="","",
IF(MATCH(O253,Tables!$CC$8:$CC$15,0)&gt;0, "MWh / "&amp;$O253&amp;" | Energy",
"MWh / "&amp;$O253&amp;" | "&amp; $M253)), "MWh / "&amp;$O253&amp;" | "&amp; $M253)</f>
        <v/>
      </c>
      <c r="D253" s="916" t="str">
        <f>IFERROR(VLOOKUP($M253,Tables!$BT$7:$BU$34,2,FALSE),"")</f>
        <v/>
      </c>
      <c r="E253" s="1010"/>
      <c r="F253" s="1011"/>
      <c r="G253" s="940" t="str">
        <f>IFERROR(VLOOKUP(H253,'Category Index'!$K$10:$L$258,2,FALSE),"")</f>
        <v/>
      </c>
      <c r="H253" s="1008"/>
      <c r="I253" s="3"/>
      <c r="J253" s="1006"/>
      <c r="K253" s="994" t="str">
        <f t="shared" si="7"/>
        <v/>
      </c>
      <c r="L253" s="1004"/>
      <c r="M253" s="974"/>
      <c r="N253" s="975"/>
      <c r="O253" s="976"/>
      <c r="P253" s="1027" t="str">
        <f>IFERROR(IF(N253="","",N253*(VLOOKUP(C253, 'Unit Conversion Table'!$E$3:$F$132, 2, FALSE))),"")</f>
        <v/>
      </c>
      <c r="Q253" s="3"/>
      <c r="R253" s="971" t="s">
        <v>826</v>
      </c>
      <c r="S253" s="996" t="str" cm="1">
        <f t="array" ref="S253">_xlfn.IFS(R253="No",(IFERROR(VLOOKUP($J253&amp;" | "&amp;$T253,'Emissions Factors'!$C$3:$N$1705,MATCH(S$12,'Emissions Factors'!$C$3:$N$3,0),FALSE),"")),R253="Yes", "Company Specific", R253="", "")</f>
        <v/>
      </c>
      <c r="T253" s="997" cm="1">
        <f t="array" ref="T253">_xlfn.IFS(R253="No",(VLOOKUP($B253, 'Emissions Factors'!$C$3:$O$717, 4,FALSE)),R253="Yes", "", R253="", "")</f>
        <v>0</v>
      </c>
      <c r="U253" s="947" t="str">
        <f>IFERROR(VLOOKUP($J253&amp;" | "&amp;$T253,'Emissions Factors'!$C$3:$N$3811,5,FALSE),"")</f>
        <v/>
      </c>
      <c r="V253" s="948" t="str">
        <f>IFERROR(VLOOKUP($J253&amp;" | "&amp;$T253,'Emissions Factors'!$C$3:$N$3811,6,FALSE),"")</f>
        <v/>
      </c>
      <c r="W253" s="949" t="str">
        <f>IFERROR(VLOOKUP($J253&amp;" | "&amp;$T253,'Emissions Factors'!$C$3:$N$3811,7,FALSE),"")</f>
        <v/>
      </c>
      <c r="X253" s="1000"/>
      <c r="Y253" s="1001"/>
      <c r="Z253" s="963"/>
      <c r="AA253" s="964"/>
      <c r="AB253" s="965"/>
      <c r="AC253" s="1022" t="str" cm="1">
        <f t="array" ref="AC253">IFERROR(_xlfn.IFS($R253="No", U253*$P253/1000,$R253="Yes", Z253*$P253/1000, $R253="", ""),"")</f>
        <v/>
      </c>
      <c r="AD253" s="1023" t="str" cm="1">
        <f t="array" ref="AD253">IFERROR(_xlfn.IFS($R253="No", V253*$P253/1000,$R253="Yes", AA253*$P253/1000, $R253="", ""),"")</f>
        <v/>
      </c>
      <c r="AE253" s="1023" t="str" cm="1">
        <f t="array" ref="AE253">IFERROR(_xlfn.IFS($R253="No", W253*$P253/1000,$R253="Yes", AB253*$P253/1000, $R253="", ""),"")</f>
        <v/>
      </c>
      <c r="AF253" s="957" t="str">
        <f>IFERROR($AC253
+IFERROR(HLOOKUP(Introduction!$H$29,'GWP Values'!$D$3:$G$46,MATCH("CH4",'GWP Values'!$C$3:$C$41,0),FALSE)*$AD253,0)
+IFERROR(HLOOKUP(Introduction!$H$29,'GWP Values'!$D$3:$G$46,MATCH("N2O",'GWP Values'!$C$3:$C$41,0),FALSE)*$AE253,0),"")</f>
        <v/>
      </c>
    </row>
    <row r="254" spans="1:32" ht="24" customHeight="1" x14ac:dyDescent="0.25">
      <c r="A254" s="441"/>
      <c r="B254" s="458" t="str">
        <f t="shared" si="6"/>
        <v/>
      </c>
      <c r="C254" s="650" t="str">
        <f>IFERROR(IF($O254="","",
IF(MATCH(O254,Tables!$CC$8:$CC$15,0)&gt;0, "MWh / "&amp;$O254&amp;" | Energy",
"MWh / "&amp;$O254&amp;" | "&amp; $M254)), "MWh / "&amp;$O254&amp;" | "&amp; $M254)</f>
        <v/>
      </c>
      <c r="D254" s="916" t="str">
        <f>IFERROR(VLOOKUP($M254,Tables!$BT$7:$BU$34,2,FALSE),"")</f>
        <v/>
      </c>
      <c r="E254" s="1010"/>
      <c r="F254" s="1011"/>
      <c r="G254" s="940" t="str">
        <f>IFERROR(VLOOKUP(H254,'Category Index'!$K$10:$L$258,2,FALSE),"")</f>
        <v/>
      </c>
      <c r="H254" s="1008"/>
      <c r="I254" s="3"/>
      <c r="J254" s="1006"/>
      <c r="K254" s="994" t="str">
        <f t="shared" si="7"/>
        <v/>
      </c>
      <c r="L254" s="1004"/>
      <c r="M254" s="974"/>
      <c r="N254" s="975"/>
      <c r="O254" s="976"/>
      <c r="P254" s="1027" t="str">
        <f>IFERROR(IF(N254="","",N254*(VLOOKUP(C254, 'Unit Conversion Table'!$E$3:$F$132, 2, FALSE))),"")</f>
        <v/>
      </c>
      <c r="Q254" s="3"/>
      <c r="R254" s="971" t="s">
        <v>826</v>
      </c>
      <c r="S254" s="996" t="str" cm="1">
        <f t="array" ref="S254">_xlfn.IFS(R254="No",(IFERROR(VLOOKUP($J254&amp;" | "&amp;$T254,'Emissions Factors'!$C$3:$N$1705,MATCH(S$12,'Emissions Factors'!$C$3:$N$3,0),FALSE),"")),R254="Yes", "Company Specific", R254="", "")</f>
        <v/>
      </c>
      <c r="T254" s="997" cm="1">
        <f t="array" ref="T254">_xlfn.IFS(R254="No",(VLOOKUP($B254, 'Emissions Factors'!$C$3:$O$717, 4,FALSE)),R254="Yes", "", R254="", "")</f>
        <v>0</v>
      </c>
      <c r="U254" s="947" t="str">
        <f>IFERROR(VLOOKUP($J254&amp;" | "&amp;$T254,'Emissions Factors'!$C$3:$N$3811,5,FALSE),"")</f>
        <v/>
      </c>
      <c r="V254" s="948" t="str">
        <f>IFERROR(VLOOKUP($J254&amp;" | "&amp;$T254,'Emissions Factors'!$C$3:$N$3811,6,FALSE),"")</f>
        <v/>
      </c>
      <c r="W254" s="949" t="str">
        <f>IFERROR(VLOOKUP($J254&amp;" | "&amp;$T254,'Emissions Factors'!$C$3:$N$3811,7,FALSE),"")</f>
        <v/>
      </c>
      <c r="X254" s="1000"/>
      <c r="Y254" s="1001"/>
      <c r="Z254" s="963"/>
      <c r="AA254" s="964"/>
      <c r="AB254" s="965"/>
      <c r="AC254" s="1022" t="str" cm="1">
        <f t="array" ref="AC254">IFERROR(_xlfn.IFS($R254="No", U254*$P254/1000,$R254="Yes", Z254*$P254/1000, $R254="", ""),"")</f>
        <v/>
      </c>
      <c r="AD254" s="1023" t="str" cm="1">
        <f t="array" ref="AD254">IFERROR(_xlfn.IFS($R254="No", V254*$P254/1000,$R254="Yes", AA254*$P254/1000, $R254="", ""),"")</f>
        <v/>
      </c>
      <c r="AE254" s="1023" t="str" cm="1">
        <f t="array" ref="AE254">IFERROR(_xlfn.IFS($R254="No", W254*$P254/1000,$R254="Yes", AB254*$P254/1000, $R254="", ""),"")</f>
        <v/>
      </c>
      <c r="AF254" s="957" t="str">
        <f>IFERROR($AC254
+IFERROR(HLOOKUP(Introduction!$H$29,'GWP Values'!$D$3:$G$46,MATCH("CH4",'GWP Values'!$C$3:$C$41,0),FALSE)*$AD254,0)
+IFERROR(HLOOKUP(Introduction!$H$29,'GWP Values'!$D$3:$G$46,MATCH("N2O",'GWP Values'!$C$3:$C$41,0),FALSE)*$AE254,0),"")</f>
        <v/>
      </c>
    </row>
    <row r="255" spans="1:32" ht="24" customHeight="1" x14ac:dyDescent="0.25">
      <c r="A255" s="441"/>
      <c r="B255" s="458" t="str">
        <f t="shared" si="6"/>
        <v/>
      </c>
      <c r="C255" s="650" t="str">
        <f>IFERROR(IF($O255="","",
IF(MATCH(O255,Tables!$CC$8:$CC$15,0)&gt;0, "MWh / "&amp;$O255&amp;" | Energy",
"MWh / "&amp;$O255&amp;" | "&amp; $M255)), "MWh / "&amp;$O255&amp;" | "&amp; $M255)</f>
        <v/>
      </c>
      <c r="D255" s="916" t="str">
        <f>IFERROR(VLOOKUP($M255,Tables!$BT$7:$BU$34,2,FALSE),"")</f>
        <v/>
      </c>
      <c r="E255" s="1010"/>
      <c r="F255" s="1011"/>
      <c r="G255" s="940" t="str">
        <f>IFERROR(VLOOKUP(H255,'Category Index'!$K$10:$L$258,2,FALSE),"")</f>
        <v/>
      </c>
      <c r="H255" s="1008"/>
      <c r="I255" s="3"/>
      <c r="J255" s="1006"/>
      <c r="K255" s="994" t="str">
        <f t="shared" si="7"/>
        <v/>
      </c>
      <c r="L255" s="1004"/>
      <c r="M255" s="974"/>
      <c r="N255" s="975"/>
      <c r="O255" s="976"/>
      <c r="P255" s="1027" t="str">
        <f>IFERROR(IF(N255="","",N255*(VLOOKUP(C255, 'Unit Conversion Table'!$E$3:$F$132, 2, FALSE))),"")</f>
        <v/>
      </c>
      <c r="Q255" s="3"/>
      <c r="R255" s="971" t="s">
        <v>826</v>
      </c>
      <c r="S255" s="996" t="str" cm="1">
        <f t="array" ref="S255">_xlfn.IFS(R255="No",(IFERROR(VLOOKUP($J255&amp;" | "&amp;$T255,'Emissions Factors'!$C$3:$N$1705,MATCH(S$12,'Emissions Factors'!$C$3:$N$3,0),FALSE),"")),R255="Yes", "Company Specific", R255="", "")</f>
        <v/>
      </c>
      <c r="T255" s="997" cm="1">
        <f t="array" ref="T255">_xlfn.IFS(R255="No",(VLOOKUP($B255, 'Emissions Factors'!$C$3:$O$717, 4,FALSE)),R255="Yes", "", R255="", "")</f>
        <v>0</v>
      </c>
      <c r="U255" s="947" t="str">
        <f>IFERROR(VLOOKUP($J255&amp;" | "&amp;$T255,'Emissions Factors'!$C$3:$N$3811,5,FALSE),"")</f>
        <v/>
      </c>
      <c r="V255" s="948" t="str">
        <f>IFERROR(VLOOKUP($J255&amp;" | "&amp;$T255,'Emissions Factors'!$C$3:$N$3811,6,FALSE),"")</f>
        <v/>
      </c>
      <c r="W255" s="949" t="str">
        <f>IFERROR(VLOOKUP($J255&amp;" | "&amp;$T255,'Emissions Factors'!$C$3:$N$3811,7,FALSE),"")</f>
        <v/>
      </c>
      <c r="X255" s="1000"/>
      <c r="Y255" s="1001"/>
      <c r="Z255" s="963"/>
      <c r="AA255" s="964"/>
      <c r="AB255" s="965"/>
      <c r="AC255" s="1022" t="str" cm="1">
        <f t="array" ref="AC255">IFERROR(_xlfn.IFS($R255="No", U255*$P255/1000,$R255="Yes", Z255*$P255/1000, $R255="", ""),"")</f>
        <v/>
      </c>
      <c r="AD255" s="1023" t="str" cm="1">
        <f t="array" ref="AD255">IFERROR(_xlfn.IFS($R255="No", V255*$P255/1000,$R255="Yes", AA255*$P255/1000, $R255="", ""),"")</f>
        <v/>
      </c>
      <c r="AE255" s="1023" t="str" cm="1">
        <f t="array" ref="AE255">IFERROR(_xlfn.IFS($R255="No", W255*$P255/1000,$R255="Yes", AB255*$P255/1000, $R255="", ""),"")</f>
        <v/>
      </c>
      <c r="AF255" s="957" t="str">
        <f>IFERROR($AC255
+IFERROR(HLOOKUP(Introduction!$H$29,'GWP Values'!$D$3:$G$46,MATCH("CH4",'GWP Values'!$C$3:$C$41,0),FALSE)*$AD255,0)
+IFERROR(HLOOKUP(Introduction!$H$29,'GWP Values'!$D$3:$G$46,MATCH("N2O",'GWP Values'!$C$3:$C$41,0),FALSE)*$AE255,0),"")</f>
        <v/>
      </c>
    </row>
    <row r="256" spans="1:32" ht="24" customHeight="1" x14ac:dyDescent="0.25">
      <c r="A256" s="441"/>
      <c r="B256" s="458" t="str">
        <f t="shared" si="6"/>
        <v/>
      </c>
      <c r="C256" s="650" t="str">
        <f>IFERROR(IF($O256="","",
IF(MATCH(O256,Tables!$CC$8:$CC$15,0)&gt;0, "MWh / "&amp;$O256&amp;" | Energy",
"MWh / "&amp;$O256&amp;" | "&amp; $M256)), "MWh / "&amp;$O256&amp;" | "&amp; $M256)</f>
        <v/>
      </c>
      <c r="D256" s="916" t="str">
        <f>IFERROR(VLOOKUP($M256,Tables!$BT$7:$BU$34,2,FALSE),"")</f>
        <v/>
      </c>
      <c r="E256" s="1010"/>
      <c r="F256" s="1011"/>
      <c r="G256" s="940" t="str">
        <f>IFERROR(VLOOKUP(H256,'Category Index'!$K$10:$L$258,2,FALSE),"")</f>
        <v/>
      </c>
      <c r="H256" s="1008"/>
      <c r="I256" s="3"/>
      <c r="J256" s="1006"/>
      <c r="K256" s="994" t="str">
        <f t="shared" si="7"/>
        <v/>
      </c>
      <c r="L256" s="1004"/>
      <c r="M256" s="974"/>
      <c r="N256" s="975"/>
      <c r="O256" s="976"/>
      <c r="P256" s="1027" t="str">
        <f>IFERROR(IF(N256="","",N256*(VLOOKUP(C256, 'Unit Conversion Table'!$E$3:$F$132, 2, FALSE))),"")</f>
        <v/>
      </c>
      <c r="Q256" s="3"/>
      <c r="R256" s="971" t="s">
        <v>826</v>
      </c>
      <c r="S256" s="996" t="str" cm="1">
        <f t="array" ref="S256">_xlfn.IFS(R256="No",(IFERROR(VLOOKUP($J256&amp;" | "&amp;$T256,'Emissions Factors'!$C$3:$N$1705,MATCH(S$12,'Emissions Factors'!$C$3:$N$3,0),FALSE),"")),R256="Yes", "Company Specific", R256="", "")</f>
        <v/>
      </c>
      <c r="T256" s="997" cm="1">
        <f t="array" ref="T256">_xlfn.IFS(R256="No",(VLOOKUP($B256, 'Emissions Factors'!$C$3:$O$717, 4,FALSE)),R256="Yes", "", R256="", "")</f>
        <v>0</v>
      </c>
      <c r="U256" s="947" t="str">
        <f>IFERROR(VLOOKUP($J256&amp;" | "&amp;$T256,'Emissions Factors'!$C$3:$N$3811,5,FALSE),"")</f>
        <v/>
      </c>
      <c r="V256" s="948" t="str">
        <f>IFERROR(VLOOKUP($J256&amp;" | "&amp;$T256,'Emissions Factors'!$C$3:$N$3811,6,FALSE),"")</f>
        <v/>
      </c>
      <c r="W256" s="949" t="str">
        <f>IFERROR(VLOOKUP($J256&amp;" | "&amp;$T256,'Emissions Factors'!$C$3:$N$3811,7,FALSE),"")</f>
        <v/>
      </c>
      <c r="X256" s="1000"/>
      <c r="Y256" s="1001"/>
      <c r="Z256" s="963"/>
      <c r="AA256" s="964"/>
      <c r="AB256" s="965"/>
      <c r="AC256" s="1022" t="str" cm="1">
        <f t="array" ref="AC256">IFERROR(_xlfn.IFS($R256="No", U256*$P256/1000,$R256="Yes", Z256*$P256/1000, $R256="", ""),"")</f>
        <v/>
      </c>
      <c r="AD256" s="1023" t="str" cm="1">
        <f t="array" ref="AD256">IFERROR(_xlfn.IFS($R256="No", V256*$P256/1000,$R256="Yes", AA256*$P256/1000, $R256="", ""),"")</f>
        <v/>
      </c>
      <c r="AE256" s="1023" t="str" cm="1">
        <f t="array" ref="AE256">IFERROR(_xlfn.IFS($R256="No", W256*$P256/1000,$R256="Yes", AB256*$P256/1000, $R256="", ""),"")</f>
        <v/>
      </c>
      <c r="AF256" s="957" t="str">
        <f>IFERROR($AC256
+IFERROR(HLOOKUP(Introduction!$H$29,'GWP Values'!$D$3:$G$46,MATCH("CH4",'GWP Values'!$C$3:$C$41,0),FALSE)*$AD256,0)
+IFERROR(HLOOKUP(Introduction!$H$29,'GWP Values'!$D$3:$G$46,MATCH("N2O",'GWP Values'!$C$3:$C$41,0),FALSE)*$AE256,0),"")</f>
        <v/>
      </c>
    </row>
    <row r="257" spans="1:32" ht="24" customHeight="1" x14ac:dyDescent="0.25">
      <c r="A257" s="441"/>
      <c r="B257" s="458" t="str">
        <f t="shared" si="6"/>
        <v/>
      </c>
      <c r="C257" s="650" t="str">
        <f>IFERROR(IF($O257="","",
IF(MATCH(O257,Tables!$CC$8:$CC$15,0)&gt;0, "MWh / "&amp;$O257&amp;" | Energy",
"MWh / "&amp;$O257&amp;" | "&amp; $M257)), "MWh / "&amp;$O257&amp;" | "&amp; $M257)</f>
        <v/>
      </c>
      <c r="D257" s="916" t="str">
        <f>IFERROR(VLOOKUP($M257,Tables!$BT$7:$BU$34,2,FALSE),"")</f>
        <v/>
      </c>
      <c r="E257" s="1010"/>
      <c r="F257" s="1011"/>
      <c r="G257" s="940" t="str">
        <f>IFERROR(VLOOKUP(H257,'Category Index'!$K$10:$L$258,2,FALSE),"")</f>
        <v/>
      </c>
      <c r="H257" s="1008"/>
      <c r="I257" s="3"/>
      <c r="J257" s="1006"/>
      <c r="K257" s="994" t="str">
        <f t="shared" si="7"/>
        <v/>
      </c>
      <c r="L257" s="1004"/>
      <c r="M257" s="974"/>
      <c r="N257" s="975"/>
      <c r="O257" s="976"/>
      <c r="P257" s="1027" t="str">
        <f>IFERROR(IF(N257="","",N257*(VLOOKUP(C257, 'Unit Conversion Table'!$E$3:$F$132, 2, FALSE))),"")</f>
        <v/>
      </c>
      <c r="Q257" s="3"/>
      <c r="R257" s="971" t="s">
        <v>826</v>
      </c>
      <c r="S257" s="996" t="str" cm="1">
        <f t="array" ref="S257">_xlfn.IFS(R257="No",(IFERROR(VLOOKUP($J257&amp;" | "&amp;$T257,'Emissions Factors'!$C$3:$N$1705,MATCH(S$12,'Emissions Factors'!$C$3:$N$3,0),FALSE),"")),R257="Yes", "Company Specific", R257="", "")</f>
        <v/>
      </c>
      <c r="T257" s="997" cm="1">
        <f t="array" ref="T257">_xlfn.IFS(R257="No",(VLOOKUP($B257, 'Emissions Factors'!$C$3:$O$717, 4,FALSE)),R257="Yes", "", R257="", "")</f>
        <v>0</v>
      </c>
      <c r="U257" s="947" t="str">
        <f>IFERROR(VLOOKUP($J257&amp;" | "&amp;$T257,'Emissions Factors'!$C$3:$N$3811,5,FALSE),"")</f>
        <v/>
      </c>
      <c r="V257" s="948" t="str">
        <f>IFERROR(VLOOKUP($J257&amp;" | "&amp;$T257,'Emissions Factors'!$C$3:$N$3811,6,FALSE),"")</f>
        <v/>
      </c>
      <c r="W257" s="949" t="str">
        <f>IFERROR(VLOOKUP($J257&amp;" | "&amp;$T257,'Emissions Factors'!$C$3:$N$3811,7,FALSE),"")</f>
        <v/>
      </c>
      <c r="X257" s="1000"/>
      <c r="Y257" s="1001"/>
      <c r="Z257" s="963"/>
      <c r="AA257" s="964"/>
      <c r="AB257" s="965"/>
      <c r="AC257" s="1022" t="str" cm="1">
        <f t="array" ref="AC257">IFERROR(_xlfn.IFS($R257="No", U257*$P257/1000,$R257="Yes", Z257*$P257/1000, $R257="", ""),"")</f>
        <v/>
      </c>
      <c r="AD257" s="1023" t="str" cm="1">
        <f t="array" ref="AD257">IFERROR(_xlfn.IFS($R257="No", V257*$P257/1000,$R257="Yes", AA257*$P257/1000, $R257="", ""),"")</f>
        <v/>
      </c>
      <c r="AE257" s="1023" t="str" cm="1">
        <f t="array" ref="AE257">IFERROR(_xlfn.IFS($R257="No", W257*$P257/1000,$R257="Yes", AB257*$P257/1000, $R257="", ""),"")</f>
        <v/>
      </c>
      <c r="AF257" s="957" t="str">
        <f>IFERROR($AC257
+IFERROR(HLOOKUP(Introduction!$H$29,'GWP Values'!$D$3:$G$46,MATCH("CH4",'GWP Values'!$C$3:$C$41,0),FALSE)*$AD257,0)
+IFERROR(HLOOKUP(Introduction!$H$29,'GWP Values'!$D$3:$G$46,MATCH("N2O",'GWP Values'!$C$3:$C$41,0),FALSE)*$AE257,0),"")</f>
        <v/>
      </c>
    </row>
    <row r="258" spans="1:32" ht="24" customHeight="1" x14ac:dyDescent="0.25">
      <c r="A258" s="441"/>
      <c r="B258" s="458" t="str">
        <f t="shared" si="6"/>
        <v/>
      </c>
      <c r="C258" s="650" t="str">
        <f>IFERROR(IF($O258="","",
IF(MATCH(O258,Tables!$CC$8:$CC$15,0)&gt;0, "MWh / "&amp;$O258&amp;" | Energy",
"MWh / "&amp;$O258&amp;" | "&amp; $M258)), "MWh / "&amp;$O258&amp;" | "&amp; $M258)</f>
        <v/>
      </c>
      <c r="D258" s="916" t="str">
        <f>IFERROR(VLOOKUP($M258,Tables!$BT$7:$BU$34,2,FALSE),"")</f>
        <v/>
      </c>
      <c r="E258" s="1010"/>
      <c r="F258" s="1011"/>
      <c r="G258" s="940" t="str">
        <f>IFERROR(VLOOKUP(H258,'Category Index'!$K$10:$L$258,2,FALSE),"")</f>
        <v/>
      </c>
      <c r="H258" s="1008"/>
      <c r="I258" s="3"/>
      <c r="J258" s="1006"/>
      <c r="K258" s="994" t="str">
        <f t="shared" si="7"/>
        <v/>
      </c>
      <c r="L258" s="1004"/>
      <c r="M258" s="974"/>
      <c r="N258" s="975"/>
      <c r="O258" s="976"/>
      <c r="P258" s="1027" t="str">
        <f>IFERROR(IF(N258="","",N258*(VLOOKUP(C258, 'Unit Conversion Table'!$E$3:$F$132, 2, FALSE))),"")</f>
        <v/>
      </c>
      <c r="Q258" s="3"/>
      <c r="R258" s="971" t="s">
        <v>826</v>
      </c>
      <c r="S258" s="996" t="str" cm="1">
        <f t="array" ref="S258">_xlfn.IFS(R258="No",(IFERROR(VLOOKUP($J258&amp;" | "&amp;$T258,'Emissions Factors'!$C$3:$N$1705,MATCH(S$12,'Emissions Factors'!$C$3:$N$3,0),FALSE),"")),R258="Yes", "Company Specific", R258="", "")</f>
        <v/>
      </c>
      <c r="T258" s="997" cm="1">
        <f t="array" ref="T258">_xlfn.IFS(R258="No",(VLOOKUP($B258, 'Emissions Factors'!$C$3:$O$717, 4,FALSE)),R258="Yes", "", R258="", "")</f>
        <v>0</v>
      </c>
      <c r="U258" s="947" t="str">
        <f>IFERROR(VLOOKUP($J258&amp;" | "&amp;$T258,'Emissions Factors'!$C$3:$N$3811,5,FALSE),"")</f>
        <v/>
      </c>
      <c r="V258" s="948" t="str">
        <f>IFERROR(VLOOKUP($J258&amp;" | "&amp;$T258,'Emissions Factors'!$C$3:$N$3811,6,FALSE),"")</f>
        <v/>
      </c>
      <c r="W258" s="949" t="str">
        <f>IFERROR(VLOOKUP($J258&amp;" | "&amp;$T258,'Emissions Factors'!$C$3:$N$3811,7,FALSE),"")</f>
        <v/>
      </c>
      <c r="X258" s="1000"/>
      <c r="Y258" s="1001"/>
      <c r="Z258" s="963"/>
      <c r="AA258" s="964"/>
      <c r="AB258" s="965"/>
      <c r="AC258" s="1022" t="str" cm="1">
        <f t="array" ref="AC258">IFERROR(_xlfn.IFS($R258="No", U258*$P258/1000,$R258="Yes", Z258*$P258/1000, $R258="", ""),"")</f>
        <v/>
      </c>
      <c r="AD258" s="1023" t="str" cm="1">
        <f t="array" ref="AD258">IFERROR(_xlfn.IFS($R258="No", V258*$P258/1000,$R258="Yes", AA258*$P258/1000, $R258="", ""),"")</f>
        <v/>
      </c>
      <c r="AE258" s="1023" t="str" cm="1">
        <f t="array" ref="AE258">IFERROR(_xlfn.IFS($R258="No", W258*$P258/1000,$R258="Yes", AB258*$P258/1000, $R258="", ""),"")</f>
        <v/>
      </c>
      <c r="AF258" s="957" t="str">
        <f>IFERROR($AC258
+IFERROR(HLOOKUP(Introduction!$H$29,'GWP Values'!$D$3:$G$46,MATCH("CH4",'GWP Values'!$C$3:$C$41,0),FALSE)*$AD258,0)
+IFERROR(HLOOKUP(Introduction!$H$29,'GWP Values'!$D$3:$G$46,MATCH("N2O",'GWP Values'!$C$3:$C$41,0),FALSE)*$AE258,0),"")</f>
        <v/>
      </c>
    </row>
    <row r="259" spans="1:32" ht="24" customHeight="1" x14ac:dyDescent="0.25">
      <c r="A259" s="441"/>
      <c r="B259" s="458" t="str">
        <f t="shared" si="6"/>
        <v/>
      </c>
      <c r="C259" s="650" t="str">
        <f>IFERROR(IF($O259="","",
IF(MATCH(O259,Tables!$CC$8:$CC$15,0)&gt;0, "MWh / "&amp;$O259&amp;" | Energy",
"MWh / "&amp;$O259&amp;" | "&amp; $M259)), "MWh / "&amp;$O259&amp;" | "&amp; $M259)</f>
        <v/>
      </c>
      <c r="D259" s="916" t="str">
        <f>IFERROR(VLOOKUP($M259,Tables!$BT$7:$BU$34,2,FALSE),"")</f>
        <v/>
      </c>
      <c r="E259" s="1010"/>
      <c r="F259" s="1011"/>
      <c r="G259" s="940" t="str">
        <f>IFERROR(VLOOKUP(H259,'Category Index'!$K$10:$L$258,2,FALSE),"")</f>
        <v/>
      </c>
      <c r="H259" s="1008"/>
      <c r="I259" s="3"/>
      <c r="J259" s="1006"/>
      <c r="K259" s="994" t="str">
        <f t="shared" si="7"/>
        <v/>
      </c>
      <c r="L259" s="1004"/>
      <c r="M259" s="974"/>
      <c r="N259" s="975"/>
      <c r="O259" s="976"/>
      <c r="P259" s="1027" t="str">
        <f>IFERROR(IF(N259="","",N259*(VLOOKUP(C259, 'Unit Conversion Table'!$E$3:$F$132, 2, FALSE))),"")</f>
        <v/>
      </c>
      <c r="Q259" s="3"/>
      <c r="R259" s="971" t="s">
        <v>826</v>
      </c>
      <c r="S259" s="996" t="str" cm="1">
        <f t="array" ref="S259">_xlfn.IFS(R259="No",(IFERROR(VLOOKUP($J259&amp;" | "&amp;$T259,'Emissions Factors'!$C$3:$N$1705,MATCH(S$12,'Emissions Factors'!$C$3:$N$3,0),FALSE),"")),R259="Yes", "Company Specific", R259="", "")</f>
        <v/>
      </c>
      <c r="T259" s="997" cm="1">
        <f t="array" ref="T259">_xlfn.IFS(R259="No",(VLOOKUP($B259, 'Emissions Factors'!$C$3:$O$717, 4,FALSE)),R259="Yes", "", R259="", "")</f>
        <v>0</v>
      </c>
      <c r="U259" s="947" t="str">
        <f>IFERROR(VLOOKUP($J259&amp;" | "&amp;$T259,'Emissions Factors'!$C$3:$N$3811,5,FALSE),"")</f>
        <v/>
      </c>
      <c r="V259" s="948" t="str">
        <f>IFERROR(VLOOKUP($J259&amp;" | "&amp;$T259,'Emissions Factors'!$C$3:$N$3811,6,FALSE),"")</f>
        <v/>
      </c>
      <c r="W259" s="949" t="str">
        <f>IFERROR(VLOOKUP($J259&amp;" | "&amp;$T259,'Emissions Factors'!$C$3:$N$3811,7,FALSE),"")</f>
        <v/>
      </c>
      <c r="X259" s="1000"/>
      <c r="Y259" s="1001"/>
      <c r="Z259" s="963"/>
      <c r="AA259" s="964"/>
      <c r="AB259" s="965"/>
      <c r="AC259" s="1022" t="str" cm="1">
        <f t="array" ref="AC259">IFERROR(_xlfn.IFS($R259="No", U259*$P259/1000,$R259="Yes", Z259*$P259/1000, $R259="", ""),"")</f>
        <v/>
      </c>
      <c r="AD259" s="1023" t="str" cm="1">
        <f t="array" ref="AD259">IFERROR(_xlfn.IFS($R259="No", V259*$P259/1000,$R259="Yes", AA259*$P259/1000, $R259="", ""),"")</f>
        <v/>
      </c>
      <c r="AE259" s="1023" t="str" cm="1">
        <f t="array" ref="AE259">IFERROR(_xlfn.IFS($R259="No", W259*$P259/1000,$R259="Yes", AB259*$P259/1000, $R259="", ""),"")</f>
        <v/>
      </c>
      <c r="AF259" s="957" t="str">
        <f>IFERROR($AC259
+IFERROR(HLOOKUP(Introduction!$H$29,'GWP Values'!$D$3:$G$46,MATCH("CH4",'GWP Values'!$C$3:$C$41,0),FALSE)*$AD259,0)
+IFERROR(HLOOKUP(Introduction!$H$29,'GWP Values'!$D$3:$G$46,MATCH("N2O",'GWP Values'!$C$3:$C$41,0),FALSE)*$AE259,0),"")</f>
        <v/>
      </c>
    </row>
    <row r="260" spans="1:32" ht="24" customHeight="1" x14ac:dyDescent="0.25">
      <c r="A260" s="441"/>
      <c r="B260" s="458" t="str">
        <f t="shared" si="6"/>
        <v/>
      </c>
      <c r="C260" s="650" t="str">
        <f>IFERROR(IF($O260="","",
IF(MATCH(O260,Tables!$CC$8:$CC$15,0)&gt;0, "MWh / "&amp;$O260&amp;" | Energy",
"MWh / "&amp;$O260&amp;" | "&amp; $M260)), "MWh / "&amp;$O260&amp;" | "&amp; $M260)</f>
        <v/>
      </c>
      <c r="D260" s="916" t="str">
        <f>IFERROR(VLOOKUP($M260,Tables!$BT$7:$BU$34,2,FALSE),"")</f>
        <v/>
      </c>
      <c r="E260" s="1010"/>
      <c r="F260" s="1011"/>
      <c r="G260" s="940" t="str">
        <f>IFERROR(VLOOKUP(H260,'Category Index'!$K$10:$L$258,2,FALSE),"")</f>
        <v/>
      </c>
      <c r="H260" s="1008"/>
      <c r="I260" s="3"/>
      <c r="J260" s="1006"/>
      <c r="K260" s="994" t="str">
        <f t="shared" si="7"/>
        <v/>
      </c>
      <c r="L260" s="1004"/>
      <c r="M260" s="974"/>
      <c r="N260" s="975"/>
      <c r="O260" s="976"/>
      <c r="P260" s="1027" t="str">
        <f>IFERROR(IF(N260="","",N260*(VLOOKUP(C260, 'Unit Conversion Table'!$E$3:$F$132, 2, FALSE))),"")</f>
        <v/>
      </c>
      <c r="Q260" s="3"/>
      <c r="R260" s="971" t="s">
        <v>826</v>
      </c>
      <c r="S260" s="996" t="str" cm="1">
        <f t="array" ref="S260">_xlfn.IFS(R260="No",(IFERROR(VLOOKUP($J260&amp;" | "&amp;$T260,'Emissions Factors'!$C$3:$N$1705,MATCH(S$12,'Emissions Factors'!$C$3:$N$3,0),FALSE),"")),R260="Yes", "Company Specific", R260="", "")</f>
        <v/>
      </c>
      <c r="T260" s="997" cm="1">
        <f t="array" ref="T260">_xlfn.IFS(R260="No",(VLOOKUP($B260, 'Emissions Factors'!$C$3:$O$717, 4,FALSE)),R260="Yes", "", R260="", "")</f>
        <v>0</v>
      </c>
      <c r="U260" s="947" t="str">
        <f>IFERROR(VLOOKUP($J260&amp;" | "&amp;$T260,'Emissions Factors'!$C$3:$N$3811,5,FALSE),"")</f>
        <v/>
      </c>
      <c r="V260" s="948" t="str">
        <f>IFERROR(VLOOKUP($J260&amp;" | "&amp;$T260,'Emissions Factors'!$C$3:$N$3811,6,FALSE),"")</f>
        <v/>
      </c>
      <c r="W260" s="949" t="str">
        <f>IFERROR(VLOOKUP($J260&amp;" | "&amp;$T260,'Emissions Factors'!$C$3:$N$3811,7,FALSE),"")</f>
        <v/>
      </c>
      <c r="X260" s="1000"/>
      <c r="Y260" s="1001"/>
      <c r="Z260" s="963"/>
      <c r="AA260" s="964"/>
      <c r="AB260" s="965"/>
      <c r="AC260" s="1022" t="str" cm="1">
        <f t="array" ref="AC260">IFERROR(_xlfn.IFS($R260="No", U260*$P260/1000,$R260="Yes", Z260*$P260/1000, $R260="", ""),"")</f>
        <v/>
      </c>
      <c r="AD260" s="1023" t="str" cm="1">
        <f t="array" ref="AD260">IFERROR(_xlfn.IFS($R260="No", V260*$P260/1000,$R260="Yes", AA260*$P260/1000, $R260="", ""),"")</f>
        <v/>
      </c>
      <c r="AE260" s="1023" t="str" cm="1">
        <f t="array" ref="AE260">IFERROR(_xlfn.IFS($R260="No", W260*$P260/1000,$R260="Yes", AB260*$P260/1000, $R260="", ""),"")</f>
        <v/>
      </c>
      <c r="AF260" s="957" t="str">
        <f>IFERROR($AC260
+IFERROR(HLOOKUP(Introduction!$H$29,'GWP Values'!$D$3:$G$46,MATCH("CH4",'GWP Values'!$C$3:$C$41,0),FALSE)*$AD260,0)
+IFERROR(HLOOKUP(Introduction!$H$29,'GWP Values'!$D$3:$G$46,MATCH("N2O",'GWP Values'!$C$3:$C$41,0),FALSE)*$AE260,0),"")</f>
        <v/>
      </c>
    </row>
    <row r="261" spans="1:32" ht="24" customHeight="1" x14ac:dyDescent="0.25">
      <c r="A261" s="441"/>
      <c r="B261" s="458" t="str">
        <f t="shared" si="6"/>
        <v/>
      </c>
      <c r="C261" s="650" t="str">
        <f>IFERROR(IF($O261="","",
IF(MATCH(O261,Tables!$CC$8:$CC$15,0)&gt;0, "MWh / "&amp;$O261&amp;" | Energy",
"MWh / "&amp;$O261&amp;" | "&amp; $M261)), "MWh / "&amp;$O261&amp;" | "&amp; $M261)</f>
        <v/>
      </c>
      <c r="D261" s="916" t="str">
        <f>IFERROR(VLOOKUP($M261,Tables!$BT$7:$BU$34,2,FALSE),"")</f>
        <v/>
      </c>
      <c r="E261" s="1010"/>
      <c r="F261" s="1011"/>
      <c r="G261" s="940" t="str">
        <f>IFERROR(VLOOKUP(H261,'Category Index'!$K$10:$L$258,2,FALSE),"")</f>
        <v/>
      </c>
      <c r="H261" s="1008"/>
      <c r="I261" s="3"/>
      <c r="J261" s="1006"/>
      <c r="K261" s="994" t="str">
        <f t="shared" si="7"/>
        <v/>
      </c>
      <c r="L261" s="1004"/>
      <c r="M261" s="974"/>
      <c r="N261" s="975"/>
      <c r="O261" s="976"/>
      <c r="P261" s="1027" t="str">
        <f>IFERROR(IF(N261="","",N261*(VLOOKUP(C261, 'Unit Conversion Table'!$E$3:$F$132, 2, FALSE))),"")</f>
        <v/>
      </c>
      <c r="Q261" s="3"/>
      <c r="R261" s="971" t="s">
        <v>826</v>
      </c>
      <c r="S261" s="996" t="str" cm="1">
        <f t="array" ref="S261">_xlfn.IFS(R261="No",(IFERROR(VLOOKUP($J261&amp;" | "&amp;$T261,'Emissions Factors'!$C$3:$N$1705,MATCH(S$12,'Emissions Factors'!$C$3:$N$3,0),FALSE),"")),R261="Yes", "Company Specific", R261="", "")</f>
        <v/>
      </c>
      <c r="T261" s="997" cm="1">
        <f t="array" ref="T261">_xlfn.IFS(R261="No",(VLOOKUP($B261, 'Emissions Factors'!$C$3:$O$717, 4,FALSE)),R261="Yes", "", R261="", "")</f>
        <v>0</v>
      </c>
      <c r="U261" s="947" t="str">
        <f>IFERROR(VLOOKUP($J261&amp;" | "&amp;$T261,'Emissions Factors'!$C$3:$N$3811,5,FALSE),"")</f>
        <v/>
      </c>
      <c r="V261" s="948" t="str">
        <f>IFERROR(VLOOKUP($J261&amp;" | "&amp;$T261,'Emissions Factors'!$C$3:$N$3811,6,FALSE),"")</f>
        <v/>
      </c>
      <c r="W261" s="949" t="str">
        <f>IFERROR(VLOOKUP($J261&amp;" | "&amp;$T261,'Emissions Factors'!$C$3:$N$3811,7,FALSE),"")</f>
        <v/>
      </c>
      <c r="X261" s="1000"/>
      <c r="Y261" s="1001"/>
      <c r="Z261" s="963"/>
      <c r="AA261" s="964"/>
      <c r="AB261" s="965"/>
      <c r="AC261" s="1022" t="str" cm="1">
        <f t="array" ref="AC261">IFERROR(_xlfn.IFS($R261="No", U261*$P261/1000,$R261="Yes", Z261*$P261/1000, $R261="", ""),"")</f>
        <v/>
      </c>
      <c r="AD261" s="1023" t="str" cm="1">
        <f t="array" ref="AD261">IFERROR(_xlfn.IFS($R261="No", V261*$P261/1000,$R261="Yes", AA261*$P261/1000, $R261="", ""),"")</f>
        <v/>
      </c>
      <c r="AE261" s="1023" t="str" cm="1">
        <f t="array" ref="AE261">IFERROR(_xlfn.IFS($R261="No", W261*$P261/1000,$R261="Yes", AB261*$P261/1000, $R261="", ""),"")</f>
        <v/>
      </c>
      <c r="AF261" s="957" t="str">
        <f>IFERROR($AC261
+IFERROR(HLOOKUP(Introduction!$H$29,'GWP Values'!$D$3:$G$46,MATCH("CH4",'GWP Values'!$C$3:$C$41,0),FALSE)*$AD261,0)
+IFERROR(HLOOKUP(Introduction!$H$29,'GWP Values'!$D$3:$G$46,MATCH("N2O",'GWP Values'!$C$3:$C$41,0),FALSE)*$AE261,0),"")</f>
        <v/>
      </c>
    </row>
    <row r="262" spans="1:32" ht="24" customHeight="1" x14ac:dyDescent="0.25">
      <c r="A262" s="441"/>
      <c r="B262" s="458" t="str">
        <f t="shared" si="6"/>
        <v/>
      </c>
      <c r="C262" s="650" t="str">
        <f>IFERROR(IF($O262="","",
IF(MATCH(O262,Tables!$CC$8:$CC$15,0)&gt;0, "MWh / "&amp;$O262&amp;" | Energy",
"MWh / "&amp;$O262&amp;" | "&amp; $M262)), "MWh / "&amp;$O262&amp;" | "&amp; $M262)</f>
        <v/>
      </c>
      <c r="D262" s="916" t="str">
        <f>IFERROR(VLOOKUP($M262,Tables!$BT$7:$BU$34,2,FALSE),"")</f>
        <v/>
      </c>
      <c r="E262" s="1010"/>
      <c r="F262" s="1011"/>
      <c r="G262" s="940" t="str">
        <f>IFERROR(VLOOKUP(H262,'Category Index'!$K$10:$L$258,2,FALSE),"")</f>
        <v/>
      </c>
      <c r="H262" s="1008"/>
      <c r="I262" s="3"/>
      <c r="J262" s="1006"/>
      <c r="K262" s="994" t="str">
        <f t="shared" si="7"/>
        <v/>
      </c>
      <c r="L262" s="1004"/>
      <c r="M262" s="974"/>
      <c r="N262" s="975"/>
      <c r="O262" s="976"/>
      <c r="P262" s="1027" t="str">
        <f>IFERROR(IF(N262="","",N262*(VLOOKUP(C262, 'Unit Conversion Table'!$E$3:$F$132, 2, FALSE))),"")</f>
        <v/>
      </c>
      <c r="Q262" s="3"/>
      <c r="R262" s="971" t="s">
        <v>826</v>
      </c>
      <c r="S262" s="996" t="str" cm="1">
        <f t="array" ref="S262">_xlfn.IFS(R262="No",(IFERROR(VLOOKUP($J262&amp;" | "&amp;$T262,'Emissions Factors'!$C$3:$N$1705,MATCH(S$12,'Emissions Factors'!$C$3:$N$3,0),FALSE),"")),R262="Yes", "Company Specific", R262="", "")</f>
        <v/>
      </c>
      <c r="T262" s="997" cm="1">
        <f t="array" ref="T262">_xlfn.IFS(R262="No",(VLOOKUP($B262, 'Emissions Factors'!$C$3:$O$717, 4,FALSE)),R262="Yes", "", R262="", "")</f>
        <v>0</v>
      </c>
      <c r="U262" s="947" t="str">
        <f>IFERROR(VLOOKUP($J262&amp;" | "&amp;$T262,'Emissions Factors'!$C$3:$N$3811,5,FALSE),"")</f>
        <v/>
      </c>
      <c r="V262" s="948" t="str">
        <f>IFERROR(VLOOKUP($J262&amp;" | "&amp;$T262,'Emissions Factors'!$C$3:$N$3811,6,FALSE),"")</f>
        <v/>
      </c>
      <c r="W262" s="949" t="str">
        <f>IFERROR(VLOOKUP($J262&amp;" | "&amp;$T262,'Emissions Factors'!$C$3:$N$3811,7,FALSE),"")</f>
        <v/>
      </c>
      <c r="X262" s="1000"/>
      <c r="Y262" s="1001"/>
      <c r="Z262" s="963"/>
      <c r="AA262" s="964"/>
      <c r="AB262" s="965"/>
      <c r="AC262" s="1022" t="str" cm="1">
        <f t="array" ref="AC262">IFERROR(_xlfn.IFS($R262="No", U262*$P262/1000,$R262="Yes", Z262*$P262/1000, $R262="", ""),"")</f>
        <v/>
      </c>
      <c r="AD262" s="1023" t="str" cm="1">
        <f t="array" ref="AD262">IFERROR(_xlfn.IFS($R262="No", V262*$P262/1000,$R262="Yes", AA262*$P262/1000, $R262="", ""),"")</f>
        <v/>
      </c>
      <c r="AE262" s="1023" t="str" cm="1">
        <f t="array" ref="AE262">IFERROR(_xlfn.IFS($R262="No", W262*$P262/1000,$R262="Yes", AB262*$P262/1000, $R262="", ""),"")</f>
        <v/>
      </c>
      <c r="AF262" s="957" t="str">
        <f>IFERROR($AC262
+IFERROR(HLOOKUP(Introduction!$H$29,'GWP Values'!$D$3:$G$46,MATCH("CH4",'GWP Values'!$C$3:$C$41,0),FALSE)*$AD262,0)
+IFERROR(HLOOKUP(Introduction!$H$29,'GWP Values'!$D$3:$G$46,MATCH("N2O",'GWP Values'!$C$3:$C$41,0),FALSE)*$AE262,0),"")</f>
        <v/>
      </c>
    </row>
    <row r="263" spans="1:32" ht="24" customHeight="1" x14ac:dyDescent="0.25">
      <c r="A263" s="441"/>
      <c r="B263" s="458" t="str">
        <f t="shared" si="6"/>
        <v/>
      </c>
      <c r="C263" s="650" t="str">
        <f>IFERROR(IF($O263="","",
IF(MATCH(O263,Tables!$CC$8:$CC$15,0)&gt;0, "MWh / "&amp;$O263&amp;" | Energy",
"MWh / "&amp;$O263&amp;" | "&amp; $M263)), "MWh / "&amp;$O263&amp;" | "&amp; $M263)</f>
        <v/>
      </c>
      <c r="D263" s="916" t="str">
        <f>IFERROR(VLOOKUP($M263,Tables!$BT$7:$BU$34,2,FALSE),"")</f>
        <v/>
      </c>
      <c r="E263" s="1010"/>
      <c r="F263" s="1011"/>
      <c r="G263" s="940" t="str">
        <f>IFERROR(VLOOKUP(H263,'Category Index'!$K$10:$L$258,2,FALSE),"")</f>
        <v/>
      </c>
      <c r="H263" s="1008"/>
      <c r="I263" s="3"/>
      <c r="J263" s="1006"/>
      <c r="K263" s="994" t="str">
        <f t="shared" si="7"/>
        <v/>
      </c>
      <c r="L263" s="1004"/>
      <c r="M263" s="974"/>
      <c r="N263" s="975"/>
      <c r="O263" s="976"/>
      <c r="P263" s="1027" t="str">
        <f>IFERROR(IF(N263="","",N263*(VLOOKUP(C263, 'Unit Conversion Table'!$E$3:$F$132, 2, FALSE))),"")</f>
        <v/>
      </c>
      <c r="Q263" s="3"/>
      <c r="R263" s="971" t="s">
        <v>826</v>
      </c>
      <c r="S263" s="996" t="str" cm="1">
        <f t="array" ref="S263">_xlfn.IFS(R263="No",(IFERROR(VLOOKUP($J263&amp;" | "&amp;$T263,'Emissions Factors'!$C$3:$N$1705,MATCH(S$12,'Emissions Factors'!$C$3:$N$3,0),FALSE),"")),R263="Yes", "Company Specific", R263="", "")</f>
        <v/>
      </c>
      <c r="T263" s="997" cm="1">
        <f t="array" ref="T263">_xlfn.IFS(R263="No",(VLOOKUP($B263, 'Emissions Factors'!$C$3:$O$717, 4,FALSE)),R263="Yes", "", R263="", "")</f>
        <v>0</v>
      </c>
      <c r="U263" s="947" t="str">
        <f>IFERROR(VLOOKUP($J263&amp;" | "&amp;$T263,'Emissions Factors'!$C$3:$N$3811,5,FALSE),"")</f>
        <v/>
      </c>
      <c r="V263" s="948" t="str">
        <f>IFERROR(VLOOKUP($J263&amp;" | "&amp;$T263,'Emissions Factors'!$C$3:$N$3811,6,FALSE),"")</f>
        <v/>
      </c>
      <c r="W263" s="949" t="str">
        <f>IFERROR(VLOOKUP($J263&amp;" | "&amp;$T263,'Emissions Factors'!$C$3:$N$3811,7,FALSE),"")</f>
        <v/>
      </c>
      <c r="X263" s="1000"/>
      <c r="Y263" s="1001"/>
      <c r="Z263" s="963"/>
      <c r="AA263" s="964"/>
      <c r="AB263" s="965"/>
      <c r="AC263" s="1022" t="str" cm="1">
        <f t="array" ref="AC263">IFERROR(_xlfn.IFS($R263="No", U263*$P263/1000,$R263="Yes", Z263*$P263/1000, $R263="", ""),"")</f>
        <v/>
      </c>
      <c r="AD263" s="1023" t="str" cm="1">
        <f t="array" ref="AD263">IFERROR(_xlfn.IFS($R263="No", V263*$P263/1000,$R263="Yes", AA263*$P263/1000, $R263="", ""),"")</f>
        <v/>
      </c>
      <c r="AE263" s="1023" t="str" cm="1">
        <f t="array" ref="AE263">IFERROR(_xlfn.IFS($R263="No", W263*$P263/1000,$R263="Yes", AB263*$P263/1000, $R263="", ""),"")</f>
        <v/>
      </c>
      <c r="AF263" s="957" t="str">
        <f>IFERROR($AC263
+IFERROR(HLOOKUP(Introduction!$H$29,'GWP Values'!$D$3:$G$46,MATCH("CH4",'GWP Values'!$C$3:$C$41,0),FALSE)*$AD263,0)
+IFERROR(HLOOKUP(Introduction!$H$29,'GWP Values'!$D$3:$G$46,MATCH("N2O",'GWP Values'!$C$3:$C$41,0),FALSE)*$AE263,0),"")</f>
        <v/>
      </c>
    </row>
    <row r="264" spans="1:32" ht="24" customHeight="1" x14ac:dyDescent="0.25">
      <c r="A264" s="441"/>
      <c r="B264" s="458" t="str">
        <f t="shared" si="6"/>
        <v/>
      </c>
      <c r="C264" s="650" t="str">
        <f>IFERROR(IF($O264="","",
IF(MATCH(O264,Tables!$CC$8:$CC$15,0)&gt;0, "MWh / "&amp;$O264&amp;" | Energy",
"MWh / "&amp;$O264&amp;" | "&amp; $M264)), "MWh / "&amp;$O264&amp;" | "&amp; $M264)</f>
        <v/>
      </c>
      <c r="D264" s="916" t="str">
        <f>IFERROR(VLOOKUP($M264,Tables!$BT$7:$BU$34,2,FALSE),"")</f>
        <v/>
      </c>
      <c r="E264" s="1010"/>
      <c r="F264" s="1011"/>
      <c r="G264" s="940" t="str">
        <f>IFERROR(VLOOKUP(H264,'Category Index'!$K$10:$L$258,2,FALSE),"")</f>
        <v/>
      </c>
      <c r="H264" s="1008"/>
      <c r="I264" s="3"/>
      <c r="J264" s="1006"/>
      <c r="K264" s="994" t="str">
        <f t="shared" si="7"/>
        <v/>
      </c>
      <c r="L264" s="1004"/>
      <c r="M264" s="974"/>
      <c r="N264" s="975"/>
      <c r="O264" s="976"/>
      <c r="P264" s="1027" t="str">
        <f>IFERROR(IF(N264="","",N264*(VLOOKUP(C264, 'Unit Conversion Table'!$E$3:$F$132, 2, FALSE))),"")</f>
        <v/>
      </c>
      <c r="Q264" s="3"/>
      <c r="R264" s="971" t="s">
        <v>826</v>
      </c>
      <c r="S264" s="996" t="str" cm="1">
        <f t="array" ref="S264">_xlfn.IFS(R264="No",(IFERROR(VLOOKUP($J264&amp;" | "&amp;$T264,'Emissions Factors'!$C$3:$N$1705,MATCH(S$12,'Emissions Factors'!$C$3:$N$3,0),FALSE),"")),R264="Yes", "Company Specific", R264="", "")</f>
        <v/>
      </c>
      <c r="T264" s="997" cm="1">
        <f t="array" ref="T264">_xlfn.IFS(R264="No",(VLOOKUP($B264, 'Emissions Factors'!$C$3:$O$717, 4,FALSE)),R264="Yes", "", R264="", "")</f>
        <v>0</v>
      </c>
      <c r="U264" s="947" t="str">
        <f>IFERROR(VLOOKUP($J264&amp;" | "&amp;$T264,'Emissions Factors'!$C$3:$N$3811,5,FALSE),"")</f>
        <v/>
      </c>
      <c r="V264" s="948" t="str">
        <f>IFERROR(VLOOKUP($J264&amp;" | "&amp;$T264,'Emissions Factors'!$C$3:$N$3811,6,FALSE),"")</f>
        <v/>
      </c>
      <c r="W264" s="949" t="str">
        <f>IFERROR(VLOOKUP($J264&amp;" | "&amp;$T264,'Emissions Factors'!$C$3:$N$3811,7,FALSE),"")</f>
        <v/>
      </c>
      <c r="X264" s="1000"/>
      <c r="Y264" s="1001"/>
      <c r="Z264" s="963"/>
      <c r="AA264" s="964"/>
      <c r="AB264" s="965"/>
      <c r="AC264" s="1022" t="str" cm="1">
        <f t="array" ref="AC264">IFERROR(_xlfn.IFS($R264="No", U264*$P264/1000,$R264="Yes", Z264*$P264/1000, $R264="", ""),"")</f>
        <v/>
      </c>
      <c r="AD264" s="1023" t="str" cm="1">
        <f t="array" ref="AD264">IFERROR(_xlfn.IFS($R264="No", V264*$P264/1000,$R264="Yes", AA264*$P264/1000, $R264="", ""),"")</f>
        <v/>
      </c>
      <c r="AE264" s="1023" t="str" cm="1">
        <f t="array" ref="AE264">IFERROR(_xlfn.IFS($R264="No", W264*$P264/1000,$R264="Yes", AB264*$P264/1000, $R264="", ""),"")</f>
        <v/>
      </c>
      <c r="AF264" s="957" t="str">
        <f>IFERROR($AC264
+IFERROR(HLOOKUP(Introduction!$H$29,'GWP Values'!$D$3:$G$46,MATCH("CH4",'GWP Values'!$C$3:$C$41,0),FALSE)*$AD264,0)
+IFERROR(HLOOKUP(Introduction!$H$29,'GWP Values'!$D$3:$G$46,MATCH("N2O",'GWP Values'!$C$3:$C$41,0),FALSE)*$AE264,0),"")</f>
        <v/>
      </c>
    </row>
    <row r="265" spans="1:32" ht="24" customHeight="1" x14ac:dyDescent="0.25">
      <c r="A265" s="441"/>
      <c r="B265" s="458" t="str">
        <f t="shared" si="6"/>
        <v/>
      </c>
      <c r="C265" s="650" t="str">
        <f>IFERROR(IF($O265="","",
IF(MATCH(O265,Tables!$CC$8:$CC$15,0)&gt;0, "MWh / "&amp;$O265&amp;" | Energy",
"MWh / "&amp;$O265&amp;" | "&amp; $M265)), "MWh / "&amp;$O265&amp;" | "&amp; $M265)</f>
        <v/>
      </c>
      <c r="D265" s="916" t="str">
        <f>IFERROR(VLOOKUP($M265,Tables!$BT$7:$BU$34,2,FALSE),"")</f>
        <v/>
      </c>
      <c r="E265" s="1010"/>
      <c r="F265" s="1011"/>
      <c r="G265" s="940" t="str">
        <f>IFERROR(VLOOKUP(H265,'Category Index'!$K$10:$L$258,2,FALSE),"")</f>
        <v/>
      </c>
      <c r="H265" s="1008"/>
      <c r="I265" s="3"/>
      <c r="J265" s="1006"/>
      <c r="K265" s="994" t="str">
        <f t="shared" si="7"/>
        <v/>
      </c>
      <c r="L265" s="1004"/>
      <c r="M265" s="974"/>
      <c r="N265" s="975"/>
      <c r="O265" s="976"/>
      <c r="P265" s="1027" t="str">
        <f>IFERROR(IF(N265="","",N265*(VLOOKUP(C265, 'Unit Conversion Table'!$E$3:$F$132, 2, FALSE))),"")</f>
        <v/>
      </c>
      <c r="Q265" s="3"/>
      <c r="R265" s="971" t="s">
        <v>826</v>
      </c>
      <c r="S265" s="996" t="str" cm="1">
        <f t="array" ref="S265">_xlfn.IFS(R265="No",(IFERROR(VLOOKUP($J265&amp;" | "&amp;$T265,'Emissions Factors'!$C$3:$N$1705,MATCH(S$12,'Emissions Factors'!$C$3:$N$3,0),FALSE),"")),R265="Yes", "Company Specific", R265="", "")</f>
        <v/>
      </c>
      <c r="T265" s="997" cm="1">
        <f t="array" ref="T265">_xlfn.IFS(R265="No",(VLOOKUP($B265, 'Emissions Factors'!$C$3:$O$717, 4,FALSE)),R265="Yes", "", R265="", "")</f>
        <v>0</v>
      </c>
      <c r="U265" s="947" t="str">
        <f>IFERROR(VLOOKUP($J265&amp;" | "&amp;$T265,'Emissions Factors'!$C$3:$N$3811,5,FALSE),"")</f>
        <v/>
      </c>
      <c r="V265" s="948" t="str">
        <f>IFERROR(VLOOKUP($J265&amp;" | "&amp;$T265,'Emissions Factors'!$C$3:$N$3811,6,FALSE),"")</f>
        <v/>
      </c>
      <c r="W265" s="949" t="str">
        <f>IFERROR(VLOOKUP($J265&amp;" | "&amp;$T265,'Emissions Factors'!$C$3:$N$3811,7,FALSE),"")</f>
        <v/>
      </c>
      <c r="X265" s="1000"/>
      <c r="Y265" s="1001"/>
      <c r="Z265" s="963"/>
      <c r="AA265" s="964"/>
      <c r="AB265" s="965"/>
      <c r="AC265" s="1022" t="str" cm="1">
        <f t="array" ref="AC265">IFERROR(_xlfn.IFS($R265="No", U265*$P265/1000,$R265="Yes", Z265*$P265/1000, $R265="", ""),"")</f>
        <v/>
      </c>
      <c r="AD265" s="1023" t="str" cm="1">
        <f t="array" ref="AD265">IFERROR(_xlfn.IFS($R265="No", V265*$P265/1000,$R265="Yes", AA265*$P265/1000, $R265="", ""),"")</f>
        <v/>
      </c>
      <c r="AE265" s="1023" t="str" cm="1">
        <f t="array" ref="AE265">IFERROR(_xlfn.IFS($R265="No", W265*$P265/1000,$R265="Yes", AB265*$P265/1000, $R265="", ""),"")</f>
        <v/>
      </c>
      <c r="AF265" s="957" t="str">
        <f>IFERROR($AC265
+IFERROR(HLOOKUP(Introduction!$H$29,'GWP Values'!$D$3:$G$46,MATCH("CH4",'GWP Values'!$C$3:$C$41,0),FALSE)*$AD265,0)
+IFERROR(HLOOKUP(Introduction!$H$29,'GWP Values'!$D$3:$G$46,MATCH("N2O",'GWP Values'!$C$3:$C$41,0),FALSE)*$AE265,0),"")</f>
        <v/>
      </c>
    </row>
    <row r="266" spans="1:32" ht="24" customHeight="1" x14ac:dyDescent="0.25">
      <c r="A266" s="441"/>
      <c r="B266" s="458" t="str">
        <f t="shared" si="6"/>
        <v/>
      </c>
      <c r="C266" s="650" t="str">
        <f>IFERROR(IF($O266="","",
IF(MATCH(O266,Tables!$CC$8:$CC$15,0)&gt;0, "MWh / "&amp;$O266&amp;" | Energy",
"MWh / "&amp;$O266&amp;" | "&amp; $M266)), "MWh / "&amp;$O266&amp;" | "&amp; $M266)</f>
        <v/>
      </c>
      <c r="D266" s="916" t="str">
        <f>IFERROR(VLOOKUP($M266,Tables!$BT$7:$BU$34,2,FALSE),"")</f>
        <v/>
      </c>
      <c r="E266" s="1010"/>
      <c r="F266" s="1011"/>
      <c r="G266" s="940" t="str">
        <f>IFERROR(VLOOKUP(H266,'Category Index'!$K$10:$L$258,2,FALSE),"")</f>
        <v/>
      </c>
      <c r="H266" s="1008"/>
      <c r="I266" s="3"/>
      <c r="J266" s="1006"/>
      <c r="K266" s="994" t="str">
        <f t="shared" si="7"/>
        <v/>
      </c>
      <c r="L266" s="1004"/>
      <c r="M266" s="974"/>
      <c r="N266" s="975"/>
      <c r="O266" s="976"/>
      <c r="P266" s="1027" t="str">
        <f>IFERROR(IF(N266="","",N266*(VLOOKUP(C266, 'Unit Conversion Table'!$E$3:$F$132, 2, FALSE))),"")</f>
        <v/>
      </c>
      <c r="Q266" s="3"/>
      <c r="R266" s="971" t="s">
        <v>826</v>
      </c>
      <c r="S266" s="996" t="str" cm="1">
        <f t="array" ref="S266">_xlfn.IFS(R266="No",(IFERROR(VLOOKUP($J266&amp;" | "&amp;$T266,'Emissions Factors'!$C$3:$N$1705,MATCH(S$12,'Emissions Factors'!$C$3:$N$3,0),FALSE),"")),R266="Yes", "Company Specific", R266="", "")</f>
        <v/>
      </c>
      <c r="T266" s="997" cm="1">
        <f t="array" ref="T266">_xlfn.IFS(R266="No",(VLOOKUP($B266, 'Emissions Factors'!$C$3:$O$717, 4,FALSE)),R266="Yes", "", R266="", "")</f>
        <v>0</v>
      </c>
      <c r="U266" s="947" t="str">
        <f>IFERROR(VLOOKUP($J266&amp;" | "&amp;$T266,'Emissions Factors'!$C$3:$N$3811,5,FALSE),"")</f>
        <v/>
      </c>
      <c r="V266" s="948" t="str">
        <f>IFERROR(VLOOKUP($J266&amp;" | "&amp;$T266,'Emissions Factors'!$C$3:$N$3811,6,FALSE),"")</f>
        <v/>
      </c>
      <c r="W266" s="949" t="str">
        <f>IFERROR(VLOOKUP($J266&amp;" | "&amp;$T266,'Emissions Factors'!$C$3:$N$3811,7,FALSE),"")</f>
        <v/>
      </c>
      <c r="X266" s="1000"/>
      <c r="Y266" s="1001"/>
      <c r="Z266" s="963"/>
      <c r="AA266" s="964"/>
      <c r="AB266" s="965"/>
      <c r="AC266" s="1022" t="str" cm="1">
        <f t="array" ref="AC266">IFERROR(_xlfn.IFS($R266="No", U266*$P266/1000,$R266="Yes", Z266*$P266/1000, $R266="", ""),"")</f>
        <v/>
      </c>
      <c r="AD266" s="1023" t="str" cm="1">
        <f t="array" ref="AD266">IFERROR(_xlfn.IFS($R266="No", V266*$P266/1000,$R266="Yes", AA266*$P266/1000, $R266="", ""),"")</f>
        <v/>
      </c>
      <c r="AE266" s="1023" t="str" cm="1">
        <f t="array" ref="AE266">IFERROR(_xlfn.IFS($R266="No", W266*$P266/1000,$R266="Yes", AB266*$P266/1000, $R266="", ""),"")</f>
        <v/>
      </c>
      <c r="AF266" s="957" t="str">
        <f>IFERROR($AC266
+IFERROR(HLOOKUP(Introduction!$H$29,'GWP Values'!$D$3:$G$46,MATCH("CH4",'GWP Values'!$C$3:$C$41,0),FALSE)*$AD266,0)
+IFERROR(HLOOKUP(Introduction!$H$29,'GWP Values'!$D$3:$G$46,MATCH("N2O",'GWP Values'!$C$3:$C$41,0),FALSE)*$AE266,0),"")</f>
        <v/>
      </c>
    </row>
    <row r="267" spans="1:32" ht="24" customHeight="1" x14ac:dyDescent="0.25">
      <c r="A267" s="441"/>
      <c r="B267" s="458" t="str">
        <f t="shared" si="6"/>
        <v/>
      </c>
      <c r="C267" s="650" t="str">
        <f>IFERROR(IF($O267="","",
IF(MATCH(O267,Tables!$CC$8:$CC$15,0)&gt;0, "MWh / "&amp;$O267&amp;" | Energy",
"MWh / "&amp;$O267&amp;" | "&amp; $M267)), "MWh / "&amp;$O267&amp;" | "&amp; $M267)</f>
        <v/>
      </c>
      <c r="D267" s="916" t="str">
        <f>IFERROR(VLOOKUP($M267,Tables!$BT$7:$BU$34,2,FALSE),"")</f>
        <v/>
      </c>
      <c r="E267" s="1010"/>
      <c r="F267" s="1011"/>
      <c r="G267" s="940" t="str">
        <f>IFERROR(VLOOKUP(H267,'Category Index'!$K$10:$L$258,2,FALSE),"")</f>
        <v/>
      </c>
      <c r="H267" s="1008"/>
      <c r="I267" s="3"/>
      <c r="J267" s="1006"/>
      <c r="K267" s="994" t="str">
        <f t="shared" si="7"/>
        <v/>
      </c>
      <c r="L267" s="1004"/>
      <c r="M267" s="974"/>
      <c r="N267" s="975"/>
      <c r="O267" s="976"/>
      <c r="P267" s="1027" t="str">
        <f>IFERROR(IF(N267="","",N267*(VLOOKUP(C267, 'Unit Conversion Table'!$E$3:$F$132, 2, FALSE))),"")</f>
        <v/>
      </c>
      <c r="Q267" s="3"/>
      <c r="R267" s="971" t="s">
        <v>826</v>
      </c>
      <c r="S267" s="996" t="str" cm="1">
        <f t="array" ref="S267">_xlfn.IFS(R267="No",(IFERROR(VLOOKUP($J267&amp;" | "&amp;$T267,'Emissions Factors'!$C$3:$N$1705,MATCH(S$12,'Emissions Factors'!$C$3:$N$3,0),FALSE),"")),R267="Yes", "Company Specific", R267="", "")</f>
        <v/>
      </c>
      <c r="T267" s="997" cm="1">
        <f t="array" ref="T267">_xlfn.IFS(R267="No",(VLOOKUP($B267, 'Emissions Factors'!$C$3:$O$717, 4,FALSE)),R267="Yes", "", R267="", "")</f>
        <v>0</v>
      </c>
      <c r="U267" s="947" t="str">
        <f>IFERROR(VLOOKUP($J267&amp;" | "&amp;$T267,'Emissions Factors'!$C$3:$N$3811,5,FALSE),"")</f>
        <v/>
      </c>
      <c r="V267" s="948" t="str">
        <f>IFERROR(VLOOKUP($J267&amp;" | "&amp;$T267,'Emissions Factors'!$C$3:$N$3811,6,FALSE),"")</f>
        <v/>
      </c>
      <c r="W267" s="949" t="str">
        <f>IFERROR(VLOOKUP($J267&amp;" | "&amp;$T267,'Emissions Factors'!$C$3:$N$3811,7,FALSE),"")</f>
        <v/>
      </c>
      <c r="X267" s="1000"/>
      <c r="Y267" s="1001"/>
      <c r="Z267" s="963"/>
      <c r="AA267" s="964"/>
      <c r="AB267" s="965"/>
      <c r="AC267" s="1022" t="str" cm="1">
        <f t="array" ref="AC267">IFERROR(_xlfn.IFS($R267="No", U267*$P267/1000,$R267="Yes", Z267*$P267/1000, $R267="", ""),"")</f>
        <v/>
      </c>
      <c r="AD267" s="1023" t="str" cm="1">
        <f t="array" ref="AD267">IFERROR(_xlfn.IFS($R267="No", V267*$P267/1000,$R267="Yes", AA267*$P267/1000, $R267="", ""),"")</f>
        <v/>
      </c>
      <c r="AE267" s="1023" t="str" cm="1">
        <f t="array" ref="AE267">IFERROR(_xlfn.IFS($R267="No", W267*$P267/1000,$R267="Yes", AB267*$P267/1000, $R267="", ""),"")</f>
        <v/>
      </c>
      <c r="AF267" s="957" t="str">
        <f>IFERROR($AC267
+IFERROR(HLOOKUP(Introduction!$H$29,'GWP Values'!$D$3:$G$46,MATCH("CH4",'GWP Values'!$C$3:$C$41,0),FALSE)*$AD267,0)
+IFERROR(HLOOKUP(Introduction!$H$29,'GWP Values'!$D$3:$G$46,MATCH("N2O",'GWP Values'!$C$3:$C$41,0),FALSE)*$AE267,0),"")</f>
        <v/>
      </c>
    </row>
    <row r="268" spans="1:32" ht="24" customHeight="1" x14ac:dyDescent="0.25">
      <c r="A268" s="441"/>
      <c r="B268" s="458" t="str">
        <f t="shared" si="6"/>
        <v/>
      </c>
      <c r="C268" s="650" t="str">
        <f>IFERROR(IF($O268="","",
IF(MATCH(O268,Tables!$CC$8:$CC$15,0)&gt;0, "MWh / "&amp;$O268&amp;" | Energy",
"MWh / "&amp;$O268&amp;" | "&amp; $M268)), "MWh / "&amp;$O268&amp;" | "&amp; $M268)</f>
        <v/>
      </c>
      <c r="D268" s="916" t="str">
        <f>IFERROR(VLOOKUP($M268,Tables!$BT$7:$BU$34,2,FALSE),"")</f>
        <v/>
      </c>
      <c r="E268" s="1010"/>
      <c r="F268" s="1011"/>
      <c r="G268" s="940" t="str">
        <f>IFERROR(VLOOKUP(H268,'Category Index'!$K$10:$L$258,2,FALSE),"")</f>
        <v/>
      </c>
      <c r="H268" s="1008"/>
      <c r="I268" s="3"/>
      <c r="J268" s="1006"/>
      <c r="K268" s="994" t="str">
        <f t="shared" si="7"/>
        <v/>
      </c>
      <c r="L268" s="1004"/>
      <c r="M268" s="974"/>
      <c r="N268" s="975"/>
      <c r="O268" s="976"/>
      <c r="P268" s="1027" t="str">
        <f>IFERROR(IF(N268="","",N268*(VLOOKUP(C268, 'Unit Conversion Table'!$E$3:$F$132, 2, FALSE))),"")</f>
        <v/>
      </c>
      <c r="Q268" s="3"/>
      <c r="R268" s="971" t="s">
        <v>826</v>
      </c>
      <c r="S268" s="996" t="str" cm="1">
        <f t="array" ref="S268">_xlfn.IFS(R268="No",(IFERROR(VLOOKUP($J268&amp;" | "&amp;$T268,'Emissions Factors'!$C$3:$N$1705,MATCH(S$12,'Emissions Factors'!$C$3:$N$3,0),FALSE),"")),R268="Yes", "Company Specific", R268="", "")</f>
        <v/>
      </c>
      <c r="T268" s="997" cm="1">
        <f t="array" ref="T268">_xlfn.IFS(R268="No",(VLOOKUP($B268, 'Emissions Factors'!$C$3:$O$717, 4,FALSE)),R268="Yes", "", R268="", "")</f>
        <v>0</v>
      </c>
      <c r="U268" s="947" t="str">
        <f>IFERROR(VLOOKUP($J268&amp;" | "&amp;$T268,'Emissions Factors'!$C$3:$N$3811,5,FALSE),"")</f>
        <v/>
      </c>
      <c r="V268" s="948" t="str">
        <f>IFERROR(VLOOKUP($J268&amp;" | "&amp;$T268,'Emissions Factors'!$C$3:$N$3811,6,FALSE),"")</f>
        <v/>
      </c>
      <c r="W268" s="949" t="str">
        <f>IFERROR(VLOOKUP($J268&amp;" | "&amp;$T268,'Emissions Factors'!$C$3:$N$3811,7,FALSE),"")</f>
        <v/>
      </c>
      <c r="X268" s="1000"/>
      <c r="Y268" s="1001"/>
      <c r="Z268" s="963"/>
      <c r="AA268" s="964"/>
      <c r="AB268" s="965"/>
      <c r="AC268" s="1022" t="str" cm="1">
        <f t="array" ref="AC268">IFERROR(_xlfn.IFS($R268="No", U268*$P268/1000,$R268="Yes", Z268*$P268/1000, $R268="", ""),"")</f>
        <v/>
      </c>
      <c r="AD268" s="1023" t="str" cm="1">
        <f t="array" ref="AD268">IFERROR(_xlfn.IFS($R268="No", V268*$P268/1000,$R268="Yes", AA268*$P268/1000, $R268="", ""),"")</f>
        <v/>
      </c>
      <c r="AE268" s="1023" t="str" cm="1">
        <f t="array" ref="AE268">IFERROR(_xlfn.IFS($R268="No", W268*$P268/1000,$R268="Yes", AB268*$P268/1000, $R268="", ""),"")</f>
        <v/>
      </c>
      <c r="AF268" s="957" t="str">
        <f>IFERROR($AC268
+IFERROR(HLOOKUP(Introduction!$H$29,'GWP Values'!$D$3:$G$46,MATCH("CH4",'GWP Values'!$C$3:$C$41,0),FALSE)*$AD268,0)
+IFERROR(HLOOKUP(Introduction!$H$29,'GWP Values'!$D$3:$G$46,MATCH("N2O",'GWP Values'!$C$3:$C$41,0),FALSE)*$AE268,0),"")</f>
        <v/>
      </c>
    </row>
    <row r="269" spans="1:32" ht="24" customHeight="1" x14ac:dyDescent="0.25">
      <c r="A269" s="441"/>
      <c r="B269" s="458" t="str">
        <f t="shared" ref="B269:B332" si="8">IF($M269="","",CONCATENATE(IF($J269="",2018,$J269)," | ",$M269))</f>
        <v/>
      </c>
      <c r="C269" s="650" t="str">
        <f>IFERROR(IF($O269="","",
IF(MATCH(O269,Tables!$CC$8:$CC$15,0)&gt;0, "MWh / "&amp;$O269&amp;" | Energy",
"MWh / "&amp;$O269&amp;" | "&amp; $M269)), "MWh / "&amp;$O269&amp;" | "&amp; $M269)</f>
        <v/>
      </c>
      <c r="D269" s="916" t="str">
        <f>IFERROR(VLOOKUP($M269,Tables!$BT$7:$BU$34,2,FALSE),"")</f>
        <v/>
      </c>
      <c r="E269" s="1010"/>
      <c r="F269" s="1011"/>
      <c r="G269" s="940" t="str">
        <f>IFERROR(VLOOKUP(H269,'Category Index'!$K$10:$L$258,2,FALSE),"")</f>
        <v/>
      </c>
      <c r="H269" s="1008"/>
      <c r="I269" s="3"/>
      <c r="J269" s="1006"/>
      <c r="K269" s="994" t="str">
        <f t="shared" ref="K269:K332" si="9">IF(OR($E269&lt;&gt;"",$L269&lt;&gt;"",$N269&lt;&gt;""), "Scope 1", "")</f>
        <v/>
      </c>
      <c r="L269" s="1004"/>
      <c r="M269" s="974"/>
      <c r="N269" s="975"/>
      <c r="O269" s="976"/>
      <c r="P269" s="1027" t="str">
        <f>IFERROR(IF(N269="","",N269*(VLOOKUP(C269, 'Unit Conversion Table'!$E$3:$F$132, 2, FALSE))),"")</f>
        <v/>
      </c>
      <c r="Q269" s="3"/>
      <c r="R269" s="971" t="s">
        <v>826</v>
      </c>
      <c r="S269" s="996" t="str" cm="1">
        <f t="array" ref="S269">_xlfn.IFS(R269="No",(IFERROR(VLOOKUP($J269&amp;" | "&amp;$T269,'Emissions Factors'!$C$3:$N$1705,MATCH(S$12,'Emissions Factors'!$C$3:$N$3,0),FALSE),"")),R269="Yes", "Company Specific", R269="", "")</f>
        <v/>
      </c>
      <c r="T269" s="997" cm="1">
        <f t="array" ref="T269">_xlfn.IFS(R269="No",(VLOOKUP($B269, 'Emissions Factors'!$C$3:$O$717, 4,FALSE)),R269="Yes", "", R269="", "")</f>
        <v>0</v>
      </c>
      <c r="U269" s="947" t="str">
        <f>IFERROR(VLOOKUP($J269&amp;" | "&amp;$T269,'Emissions Factors'!$C$3:$N$3811,5,FALSE),"")</f>
        <v/>
      </c>
      <c r="V269" s="948" t="str">
        <f>IFERROR(VLOOKUP($J269&amp;" | "&amp;$T269,'Emissions Factors'!$C$3:$N$3811,6,FALSE),"")</f>
        <v/>
      </c>
      <c r="W269" s="949" t="str">
        <f>IFERROR(VLOOKUP($J269&amp;" | "&amp;$T269,'Emissions Factors'!$C$3:$N$3811,7,FALSE),"")</f>
        <v/>
      </c>
      <c r="X269" s="1000"/>
      <c r="Y269" s="1001"/>
      <c r="Z269" s="963"/>
      <c r="AA269" s="964"/>
      <c r="AB269" s="965"/>
      <c r="AC269" s="1022" t="str" cm="1">
        <f t="array" ref="AC269">IFERROR(_xlfn.IFS($R269="No", U269*$P269/1000,$R269="Yes", Z269*$P269/1000, $R269="", ""),"")</f>
        <v/>
      </c>
      <c r="AD269" s="1023" t="str" cm="1">
        <f t="array" ref="AD269">IFERROR(_xlfn.IFS($R269="No", V269*$P269/1000,$R269="Yes", AA269*$P269/1000, $R269="", ""),"")</f>
        <v/>
      </c>
      <c r="AE269" s="1023" t="str" cm="1">
        <f t="array" ref="AE269">IFERROR(_xlfn.IFS($R269="No", W269*$P269/1000,$R269="Yes", AB269*$P269/1000, $R269="", ""),"")</f>
        <v/>
      </c>
      <c r="AF269" s="957" t="str">
        <f>IFERROR($AC269
+IFERROR(HLOOKUP(Introduction!$H$29,'GWP Values'!$D$3:$G$46,MATCH("CH4",'GWP Values'!$C$3:$C$41,0),FALSE)*$AD269,0)
+IFERROR(HLOOKUP(Introduction!$H$29,'GWP Values'!$D$3:$G$46,MATCH("N2O",'GWP Values'!$C$3:$C$41,0),FALSE)*$AE269,0),"")</f>
        <v/>
      </c>
    </row>
    <row r="270" spans="1:32" ht="24" customHeight="1" x14ac:dyDescent="0.25">
      <c r="A270" s="441"/>
      <c r="B270" s="458" t="str">
        <f t="shared" si="8"/>
        <v/>
      </c>
      <c r="C270" s="650" t="str">
        <f>IFERROR(IF($O270="","",
IF(MATCH(O270,Tables!$CC$8:$CC$15,0)&gt;0, "MWh / "&amp;$O270&amp;" | Energy",
"MWh / "&amp;$O270&amp;" | "&amp; $M270)), "MWh / "&amp;$O270&amp;" | "&amp; $M270)</f>
        <v/>
      </c>
      <c r="D270" s="916" t="str">
        <f>IFERROR(VLOOKUP($M270,Tables!$BT$7:$BU$34,2,FALSE),"")</f>
        <v/>
      </c>
      <c r="E270" s="1010"/>
      <c r="F270" s="1011"/>
      <c r="G270" s="940" t="str">
        <f>IFERROR(VLOOKUP(H270,'Category Index'!$K$10:$L$258,2,FALSE),"")</f>
        <v/>
      </c>
      <c r="H270" s="1008"/>
      <c r="I270" s="3"/>
      <c r="J270" s="1006"/>
      <c r="K270" s="994" t="str">
        <f t="shared" si="9"/>
        <v/>
      </c>
      <c r="L270" s="1004"/>
      <c r="M270" s="974"/>
      <c r="N270" s="975"/>
      <c r="O270" s="976"/>
      <c r="P270" s="1027" t="str">
        <f>IFERROR(IF(N270="","",N270*(VLOOKUP(C270, 'Unit Conversion Table'!$E$3:$F$132, 2, FALSE))),"")</f>
        <v/>
      </c>
      <c r="Q270" s="3"/>
      <c r="R270" s="971" t="s">
        <v>826</v>
      </c>
      <c r="S270" s="996" t="str" cm="1">
        <f t="array" ref="S270">_xlfn.IFS(R270="No",(IFERROR(VLOOKUP($J270&amp;" | "&amp;$T270,'Emissions Factors'!$C$3:$N$1705,MATCH(S$12,'Emissions Factors'!$C$3:$N$3,0),FALSE),"")),R270="Yes", "Company Specific", R270="", "")</f>
        <v/>
      </c>
      <c r="T270" s="997" cm="1">
        <f t="array" ref="T270">_xlfn.IFS(R270="No",(VLOOKUP($B270, 'Emissions Factors'!$C$3:$O$717, 4,FALSE)),R270="Yes", "", R270="", "")</f>
        <v>0</v>
      </c>
      <c r="U270" s="947" t="str">
        <f>IFERROR(VLOOKUP($J270&amp;" | "&amp;$T270,'Emissions Factors'!$C$3:$N$3811,5,FALSE),"")</f>
        <v/>
      </c>
      <c r="V270" s="948" t="str">
        <f>IFERROR(VLOOKUP($J270&amp;" | "&amp;$T270,'Emissions Factors'!$C$3:$N$3811,6,FALSE),"")</f>
        <v/>
      </c>
      <c r="W270" s="949" t="str">
        <f>IFERROR(VLOOKUP($J270&amp;" | "&amp;$T270,'Emissions Factors'!$C$3:$N$3811,7,FALSE),"")</f>
        <v/>
      </c>
      <c r="X270" s="1000"/>
      <c r="Y270" s="1001"/>
      <c r="Z270" s="963"/>
      <c r="AA270" s="964"/>
      <c r="AB270" s="965"/>
      <c r="AC270" s="1022" t="str" cm="1">
        <f t="array" ref="AC270">IFERROR(_xlfn.IFS($R270="No", U270*$P270/1000,$R270="Yes", Z270*$P270/1000, $R270="", ""),"")</f>
        <v/>
      </c>
      <c r="AD270" s="1023" t="str" cm="1">
        <f t="array" ref="AD270">IFERROR(_xlfn.IFS($R270="No", V270*$P270/1000,$R270="Yes", AA270*$P270/1000, $R270="", ""),"")</f>
        <v/>
      </c>
      <c r="AE270" s="1023" t="str" cm="1">
        <f t="array" ref="AE270">IFERROR(_xlfn.IFS($R270="No", W270*$P270/1000,$R270="Yes", AB270*$P270/1000, $R270="", ""),"")</f>
        <v/>
      </c>
      <c r="AF270" s="957" t="str">
        <f>IFERROR($AC270
+IFERROR(HLOOKUP(Introduction!$H$29,'GWP Values'!$D$3:$G$46,MATCH("CH4",'GWP Values'!$C$3:$C$41,0),FALSE)*$AD270,0)
+IFERROR(HLOOKUP(Introduction!$H$29,'GWP Values'!$D$3:$G$46,MATCH("N2O",'GWP Values'!$C$3:$C$41,0),FALSE)*$AE270,0),"")</f>
        <v/>
      </c>
    </row>
    <row r="271" spans="1:32" ht="24" customHeight="1" x14ac:dyDescent="0.25">
      <c r="A271" s="441"/>
      <c r="B271" s="458" t="str">
        <f t="shared" si="8"/>
        <v/>
      </c>
      <c r="C271" s="650" t="str">
        <f>IFERROR(IF($O271="","",
IF(MATCH(O271,Tables!$CC$8:$CC$15,0)&gt;0, "MWh / "&amp;$O271&amp;" | Energy",
"MWh / "&amp;$O271&amp;" | "&amp; $M271)), "MWh / "&amp;$O271&amp;" | "&amp; $M271)</f>
        <v/>
      </c>
      <c r="D271" s="916" t="str">
        <f>IFERROR(VLOOKUP($M271,Tables!$BT$7:$BU$34,2,FALSE),"")</f>
        <v/>
      </c>
      <c r="E271" s="1010"/>
      <c r="F271" s="1011"/>
      <c r="G271" s="940" t="str">
        <f>IFERROR(VLOOKUP(H271,'Category Index'!$K$10:$L$258,2,FALSE),"")</f>
        <v/>
      </c>
      <c r="H271" s="1008"/>
      <c r="I271" s="3"/>
      <c r="J271" s="1006"/>
      <c r="K271" s="994" t="str">
        <f t="shared" si="9"/>
        <v/>
      </c>
      <c r="L271" s="1004"/>
      <c r="M271" s="974"/>
      <c r="N271" s="975"/>
      <c r="O271" s="976"/>
      <c r="P271" s="1027" t="str">
        <f>IFERROR(IF(N271="","",N271*(VLOOKUP(C271, 'Unit Conversion Table'!$E$3:$F$132, 2, FALSE))),"")</f>
        <v/>
      </c>
      <c r="Q271" s="3"/>
      <c r="R271" s="971" t="s">
        <v>826</v>
      </c>
      <c r="S271" s="996" t="str" cm="1">
        <f t="array" ref="S271">_xlfn.IFS(R271="No",(IFERROR(VLOOKUP($J271&amp;" | "&amp;$T271,'Emissions Factors'!$C$3:$N$1705,MATCH(S$12,'Emissions Factors'!$C$3:$N$3,0),FALSE),"")),R271="Yes", "Company Specific", R271="", "")</f>
        <v/>
      </c>
      <c r="T271" s="997" cm="1">
        <f t="array" ref="T271">_xlfn.IFS(R271="No",(VLOOKUP($B271, 'Emissions Factors'!$C$3:$O$717, 4,FALSE)),R271="Yes", "", R271="", "")</f>
        <v>0</v>
      </c>
      <c r="U271" s="947" t="str">
        <f>IFERROR(VLOOKUP($J271&amp;" | "&amp;$T271,'Emissions Factors'!$C$3:$N$3811,5,FALSE),"")</f>
        <v/>
      </c>
      <c r="V271" s="948" t="str">
        <f>IFERROR(VLOOKUP($J271&amp;" | "&amp;$T271,'Emissions Factors'!$C$3:$N$3811,6,FALSE),"")</f>
        <v/>
      </c>
      <c r="W271" s="949" t="str">
        <f>IFERROR(VLOOKUP($J271&amp;" | "&amp;$T271,'Emissions Factors'!$C$3:$N$3811,7,FALSE),"")</f>
        <v/>
      </c>
      <c r="X271" s="1000"/>
      <c r="Y271" s="1001"/>
      <c r="Z271" s="963"/>
      <c r="AA271" s="964"/>
      <c r="AB271" s="965"/>
      <c r="AC271" s="1022" t="str" cm="1">
        <f t="array" ref="AC271">IFERROR(_xlfn.IFS($R271="No", U271*$P271/1000,$R271="Yes", Z271*$P271/1000, $R271="", ""),"")</f>
        <v/>
      </c>
      <c r="AD271" s="1023" t="str" cm="1">
        <f t="array" ref="AD271">IFERROR(_xlfn.IFS($R271="No", V271*$P271/1000,$R271="Yes", AA271*$P271/1000, $R271="", ""),"")</f>
        <v/>
      </c>
      <c r="AE271" s="1023" t="str" cm="1">
        <f t="array" ref="AE271">IFERROR(_xlfn.IFS($R271="No", W271*$P271/1000,$R271="Yes", AB271*$P271/1000, $R271="", ""),"")</f>
        <v/>
      </c>
      <c r="AF271" s="957" t="str">
        <f>IFERROR($AC271
+IFERROR(HLOOKUP(Introduction!$H$29,'GWP Values'!$D$3:$G$46,MATCH("CH4",'GWP Values'!$C$3:$C$41,0),FALSE)*$AD271,0)
+IFERROR(HLOOKUP(Introduction!$H$29,'GWP Values'!$D$3:$G$46,MATCH("N2O",'GWP Values'!$C$3:$C$41,0),FALSE)*$AE271,0),"")</f>
        <v/>
      </c>
    </row>
    <row r="272" spans="1:32" ht="24" customHeight="1" x14ac:dyDescent="0.25">
      <c r="A272" s="441"/>
      <c r="B272" s="458" t="str">
        <f t="shared" si="8"/>
        <v/>
      </c>
      <c r="C272" s="650" t="str">
        <f>IFERROR(IF($O272="","",
IF(MATCH(O272,Tables!$CC$8:$CC$15,0)&gt;0, "MWh / "&amp;$O272&amp;" | Energy",
"MWh / "&amp;$O272&amp;" | "&amp; $M272)), "MWh / "&amp;$O272&amp;" | "&amp; $M272)</f>
        <v/>
      </c>
      <c r="D272" s="916" t="str">
        <f>IFERROR(VLOOKUP($M272,Tables!$BT$7:$BU$34,2,FALSE),"")</f>
        <v/>
      </c>
      <c r="E272" s="1010"/>
      <c r="F272" s="1011"/>
      <c r="G272" s="940" t="str">
        <f>IFERROR(VLOOKUP(H272,'Category Index'!$K$10:$L$258,2,FALSE),"")</f>
        <v/>
      </c>
      <c r="H272" s="1008"/>
      <c r="I272" s="3"/>
      <c r="J272" s="1006"/>
      <c r="K272" s="994" t="str">
        <f t="shared" si="9"/>
        <v/>
      </c>
      <c r="L272" s="1004"/>
      <c r="M272" s="974"/>
      <c r="N272" s="975"/>
      <c r="O272" s="976"/>
      <c r="P272" s="1027" t="str">
        <f>IFERROR(IF(N272="","",N272*(VLOOKUP(C272, 'Unit Conversion Table'!$E$3:$F$132, 2, FALSE))),"")</f>
        <v/>
      </c>
      <c r="Q272" s="3"/>
      <c r="R272" s="971" t="s">
        <v>826</v>
      </c>
      <c r="S272" s="996" t="str" cm="1">
        <f t="array" ref="S272">_xlfn.IFS(R272="No",(IFERROR(VLOOKUP($J272&amp;" | "&amp;$T272,'Emissions Factors'!$C$3:$N$1705,MATCH(S$12,'Emissions Factors'!$C$3:$N$3,0),FALSE),"")),R272="Yes", "Company Specific", R272="", "")</f>
        <v/>
      </c>
      <c r="T272" s="997" cm="1">
        <f t="array" ref="T272">_xlfn.IFS(R272="No",(VLOOKUP($B272, 'Emissions Factors'!$C$3:$O$717, 4,FALSE)),R272="Yes", "", R272="", "")</f>
        <v>0</v>
      </c>
      <c r="U272" s="947" t="str">
        <f>IFERROR(VLOOKUP($J272&amp;" | "&amp;$T272,'Emissions Factors'!$C$3:$N$3811,5,FALSE),"")</f>
        <v/>
      </c>
      <c r="V272" s="948" t="str">
        <f>IFERROR(VLOOKUP($J272&amp;" | "&amp;$T272,'Emissions Factors'!$C$3:$N$3811,6,FALSE),"")</f>
        <v/>
      </c>
      <c r="W272" s="949" t="str">
        <f>IFERROR(VLOOKUP($J272&amp;" | "&amp;$T272,'Emissions Factors'!$C$3:$N$3811,7,FALSE),"")</f>
        <v/>
      </c>
      <c r="X272" s="1000"/>
      <c r="Y272" s="1001"/>
      <c r="Z272" s="963"/>
      <c r="AA272" s="964"/>
      <c r="AB272" s="965"/>
      <c r="AC272" s="1022" t="str" cm="1">
        <f t="array" ref="AC272">IFERROR(_xlfn.IFS($R272="No", U272*$P272/1000,$R272="Yes", Z272*$P272/1000, $R272="", ""),"")</f>
        <v/>
      </c>
      <c r="AD272" s="1023" t="str" cm="1">
        <f t="array" ref="AD272">IFERROR(_xlfn.IFS($R272="No", V272*$P272/1000,$R272="Yes", AA272*$P272/1000, $R272="", ""),"")</f>
        <v/>
      </c>
      <c r="AE272" s="1023" t="str" cm="1">
        <f t="array" ref="AE272">IFERROR(_xlfn.IFS($R272="No", W272*$P272/1000,$R272="Yes", AB272*$P272/1000, $R272="", ""),"")</f>
        <v/>
      </c>
      <c r="AF272" s="957" t="str">
        <f>IFERROR($AC272
+IFERROR(HLOOKUP(Introduction!$H$29,'GWP Values'!$D$3:$G$46,MATCH("CH4",'GWP Values'!$C$3:$C$41,0),FALSE)*$AD272,0)
+IFERROR(HLOOKUP(Introduction!$H$29,'GWP Values'!$D$3:$G$46,MATCH("N2O",'GWP Values'!$C$3:$C$41,0),FALSE)*$AE272,0),"")</f>
        <v/>
      </c>
    </row>
    <row r="273" spans="1:32" ht="24" customHeight="1" x14ac:dyDescent="0.25">
      <c r="A273" s="441"/>
      <c r="B273" s="458" t="str">
        <f t="shared" si="8"/>
        <v/>
      </c>
      <c r="C273" s="650" t="str">
        <f>IFERROR(IF($O273="","",
IF(MATCH(O273,Tables!$CC$8:$CC$15,0)&gt;0, "MWh / "&amp;$O273&amp;" | Energy",
"MWh / "&amp;$O273&amp;" | "&amp; $M273)), "MWh / "&amp;$O273&amp;" | "&amp; $M273)</f>
        <v/>
      </c>
      <c r="D273" s="916" t="str">
        <f>IFERROR(VLOOKUP($M273,Tables!$BT$7:$BU$34,2,FALSE),"")</f>
        <v/>
      </c>
      <c r="E273" s="1010"/>
      <c r="F273" s="1011"/>
      <c r="G273" s="940" t="str">
        <f>IFERROR(VLOOKUP(H273,'Category Index'!$K$10:$L$258,2,FALSE),"")</f>
        <v/>
      </c>
      <c r="H273" s="1008"/>
      <c r="I273" s="3"/>
      <c r="J273" s="1006"/>
      <c r="K273" s="994" t="str">
        <f t="shared" si="9"/>
        <v/>
      </c>
      <c r="L273" s="1004"/>
      <c r="M273" s="974"/>
      <c r="N273" s="975"/>
      <c r="O273" s="976"/>
      <c r="P273" s="1027" t="str">
        <f>IFERROR(IF(N273="","",N273*(VLOOKUP(C273, 'Unit Conversion Table'!$E$3:$F$132, 2, FALSE))),"")</f>
        <v/>
      </c>
      <c r="Q273" s="3"/>
      <c r="R273" s="971" t="s">
        <v>826</v>
      </c>
      <c r="S273" s="996" t="str" cm="1">
        <f t="array" ref="S273">_xlfn.IFS(R273="No",(IFERROR(VLOOKUP($J273&amp;" | "&amp;$T273,'Emissions Factors'!$C$3:$N$1705,MATCH(S$12,'Emissions Factors'!$C$3:$N$3,0),FALSE),"")),R273="Yes", "Company Specific", R273="", "")</f>
        <v/>
      </c>
      <c r="T273" s="997" cm="1">
        <f t="array" ref="T273">_xlfn.IFS(R273="No",(VLOOKUP($B273, 'Emissions Factors'!$C$3:$O$717, 4,FALSE)),R273="Yes", "", R273="", "")</f>
        <v>0</v>
      </c>
      <c r="U273" s="947" t="str">
        <f>IFERROR(VLOOKUP($J273&amp;" | "&amp;$T273,'Emissions Factors'!$C$3:$N$3811,5,FALSE),"")</f>
        <v/>
      </c>
      <c r="V273" s="948" t="str">
        <f>IFERROR(VLOOKUP($J273&amp;" | "&amp;$T273,'Emissions Factors'!$C$3:$N$3811,6,FALSE),"")</f>
        <v/>
      </c>
      <c r="W273" s="949" t="str">
        <f>IFERROR(VLOOKUP($J273&amp;" | "&amp;$T273,'Emissions Factors'!$C$3:$N$3811,7,FALSE),"")</f>
        <v/>
      </c>
      <c r="X273" s="1000"/>
      <c r="Y273" s="1001"/>
      <c r="Z273" s="963"/>
      <c r="AA273" s="964"/>
      <c r="AB273" s="965"/>
      <c r="AC273" s="1022" t="str" cm="1">
        <f t="array" ref="AC273">IFERROR(_xlfn.IFS($R273="No", U273*$P273/1000,$R273="Yes", Z273*$P273/1000, $R273="", ""),"")</f>
        <v/>
      </c>
      <c r="AD273" s="1023" t="str" cm="1">
        <f t="array" ref="AD273">IFERROR(_xlfn.IFS($R273="No", V273*$P273/1000,$R273="Yes", AA273*$P273/1000, $R273="", ""),"")</f>
        <v/>
      </c>
      <c r="AE273" s="1023" t="str" cm="1">
        <f t="array" ref="AE273">IFERROR(_xlfn.IFS($R273="No", W273*$P273/1000,$R273="Yes", AB273*$P273/1000, $R273="", ""),"")</f>
        <v/>
      </c>
      <c r="AF273" s="957" t="str">
        <f>IFERROR($AC273
+IFERROR(HLOOKUP(Introduction!$H$29,'GWP Values'!$D$3:$G$46,MATCH("CH4",'GWP Values'!$C$3:$C$41,0),FALSE)*$AD273,0)
+IFERROR(HLOOKUP(Introduction!$H$29,'GWP Values'!$D$3:$G$46,MATCH("N2O",'GWP Values'!$C$3:$C$41,0),FALSE)*$AE273,0),"")</f>
        <v/>
      </c>
    </row>
    <row r="274" spans="1:32" ht="24" customHeight="1" x14ac:dyDescent="0.25">
      <c r="A274" s="441"/>
      <c r="B274" s="458" t="str">
        <f t="shared" si="8"/>
        <v/>
      </c>
      <c r="C274" s="650" t="str">
        <f>IFERROR(IF($O274="","",
IF(MATCH(O274,Tables!$CC$8:$CC$15,0)&gt;0, "MWh / "&amp;$O274&amp;" | Energy",
"MWh / "&amp;$O274&amp;" | "&amp; $M274)), "MWh / "&amp;$O274&amp;" | "&amp; $M274)</f>
        <v/>
      </c>
      <c r="D274" s="916" t="str">
        <f>IFERROR(VLOOKUP($M274,Tables!$BT$7:$BU$34,2,FALSE),"")</f>
        <v/>
      </c>
      <c r="E274" s="1010"/>
      <c r="F274" s="1011"/>
      <c r="G274" s="940" t="str">
        <f>IFERROR(VLOOKUP(H274,'Category Index'!$K$10:$L$258,2,FALSE),"")</f>
        <v/>
      </c>
      <c r="H274" s="1008"/>
      <c r="I274" s="3"/>
      <c r="J274" s="1006"/>
      <c r="K274" s="994" t="str">
        <f t="shared" si="9"/>
        <v/>
      </c>
      <c r="L274" s="1004"/>
      <c r="M274" s="974"/>
      <c r="N274" s="975"/>
      <c r="O274" s="976"/>
      <c r="P274" s="1027" t="str">
        <f>IFERROR(IF(N274="","",N274*(VLOOKUP(C274, 'Unit Conversion Table'!$E$3:$F$132, 2, FALSE))),"")</f>
        <v/>
      </c>
      <c r="Q274" s="3"/>
      <c r="R274" s="971" t="s">
        <v>826</v>
      </c>
      <c r="S274" s="996" t="str" cm="1">
        <f t="array" ref="S274">_xlfn.IFS(R274="No",(IFERROR(VLOOKUP($J274&amp;" | "&amp;$T274,'Emissions Factors'!$C$3:$N$1705,MATCH(S$12,'Emissions Factors'!$C$3:$N$3,0),FALSE),"")),R274="Yes", "Company Specific", R274="", "")</f>
        <v/>
      </c>
      <c r="T274" s="997" cm="1">
        <f t="array" ref="T274">_xlfn.IFS(R274="No",(VLOOKUP($B274, 'Emissions Factors'!$C$3:$O$717, 4,FALSE)),R274="Yes", "", R274="", "")</f>
        <v>0</v>
      </c>
      <c r="U274" s="947" t="str">
        <f>IFERROR(VLOOKUP($J274&amp;" | "&amp;$T274,'Emissions Factors'!$C$3:$N$3811,5,FALSE),"")</f>
        <v/>
      </c>
      <c r="V274" s="948" t="str">
        <f>IFERROR(VLOOKUP($J274&amp;" | "&amp;$T274,'Emissions Factors'!$C$3:$N$3811,6,FALSE),"")</f>
        <v/>
      </c>
      <c r="W274" s="949" t="str">
        <f>IFERROR(VLOOKUP($J274&amp;" | "&amp;$T274,'Emissions Factors'!$C$3:$N$3811,7,FALSE),"")</f>
        <v/>
      </c>
      <c r="X274" s="1000"/>
      <c r="Y274" s="1001"/>
      <c r="Z274" s="963"/>
      <c r="AA274" s="964"/>
      <c r="AB274" s="965"/>
      <c r="AC274" s="1022" t="str" cm="1">
        <f t="array" ref="AC274">IFERROR(_xlfn.IFS($R274="No", U274*$P274/1000,$R274="Yes", Z274*$P274/1000, $R274="", ""),"")</f>
        <v/>
      </c>
      <c r="AD274" s="1023" t="str" cm="1">
        <f t="array" ref="AD274">IFERROR(_xlfn.IFS($R274="No", V274*$P274/1000,$R274="Yes", AA274*$P274/1000, $R274="", ""),"")</f>
        <v/>
      </c>
      <c r="AE274" s="1023" t="str" cm="1">
        <f t="array" ref="AE274">IFERROR(_xlfn.IFS($R274="No", W274*$P274/1000,$R274="Yes", AB274*$P274/1000, $R274="", ""),"")</f>
        <v/>
      </c>
      <c r="AF274" s="957" t="str">
        <f>IFERROR($AC274
+IFERROR(HLOOKUP(Introduction!$H$29,'GWP Values'!$D$3:$G$46,MATCH("CH4",'GWP Values'!$C$3:$C$41,0),FALSE)*$AD274,0)
+IFERROR(HLOOKUP(Introduction!$H$29,'GWP Values'!$D$3:$G$46,MATCH("N2O",'GWP Values'!$C$3:$C$41,0),FALSE)*$AE274,0),"")</f>
        <v/>
      </c>
    </row>
    <row r="275" spans="1:32" ht="24" customHeight="1" x14ac:dyDescent="0.25">
      <c r="A275" s="441"/>
      <c r="B275" s="458" t="str">
        <f t="shared" si="8"/>
        <v/>
      </c>
      <c r="C275" s="650" t="str">
        <f>IFERROR(IF($O275="","",
IF(MATCH(O275,Tables!$CC$8:$CC$15,0)&gt;0, "MWh / "&amp;$O275&amp;" | Energy",
"MWh / "&amp;$O275&amp;" | "&amp; $M275)), "MWh / "&amp;$O275&amp;" | "&amp; $M275)</f>
        <v/>
      </c>
      <c r="D275" s="916" t="str">
        <f>IFERROR(VLOOKUP($M275,Tables!$BT$7:$BU$34,2,FALSE),"")</f>
        <v/>
      </c>
      <c r="E275" s="1010"/>
      <c r="F275" s="1011"/>
      <c r="G275" s="940" t="str">
        <f>IFERROR(VLOOKUP(H275,'Category Index'!$K$10:$L$258,2,FALSE),"")</f>
        <v/>
      </c>
      <c r="H275" s="1008"/>
      <c r="I275" s="3"/>
      <c r="J275" s="1006"/>
      <c r="K275" s="994" t="str">
        <f t="shared" si="9"/>
        <v/>
      </c>
      <c r="L275" s="1004"/>
      <c r="M275" s="974"/>
      <c r="N275" s="975"/>
      <c r="O275" s="976"/>
      <c r="P275" s="1027" t="str">
        <f>IFERROR(IF(N275="","",N275*(VLOOKUP(C275, 'Unit Conversion Table'!$E$3:$F$132, 2, FALSE))),"")</f>
        <v/>
      </c>
      <c r="Q275" s="3"/>
      <c r="R275" s="971" t="s">
        <v>826</v>
      </c>
      <c r="S275" s="996" t="str" cm="1">
        <f t="array" ref="S275">_xlfn.IFS(R275="No",(IFERROR(VLOOKUP($J275&amp;" | "&amp;$T275,'Emissions Factors'!$C$3:$N$1705,MATCH(S$12,'Emissions Factors'!$C$3:$N$3,0),FALSE),"")),R275="Yes", "Company Specific", R275="", "")</f>
        <v/>
      </c>
      <c r="T275" s="997" cm="1">
        <f t="array" ref="T275">_xlfn.IFS(R275="No",(VLOOKUP($B275, 'Emissions Factors'!$C$3:$O$717, 4,FALSE)),R275="Yes", "", R275="", "")</f>
        <v>0</v>
      </c>
      <c r="U275" s="947" t="str">
        <f>IFERROR(VLOOKUP($J275&amp;" | "&amp;$T275,'Emissions Factors'!$C$3:$N$3811,5,FALSE),"")</f>
        <v/>
      </c>
      <c r="V275" s="948" t="str">
        <f>IFERROR(VLOOKUP($J275&amp;" | "&amp;$T275,'Emissions Factors'!$C$3:$N$3811,6,FALSE),"")</f>
        <v/>
      </c>
      <c r="W275" s="949" t="str">
        <f>IFERROR(VLOOKUP($J275&amp;" | "&amp;$T275,'Emissions Factors'!$C$3:$N$3811,7,FALSE),"")</f>
        <v/>
      </c>
      <c r="X275" s="1000"/>
      <c r="Y275" s="1001"/>
      <c r="Z275" s="963"/>
      <c r="AA275" s="964"/>
      <c r="AB275" s="965"/>
      <c r="AC275" s="1022" t="str" cm="1">
        <f t="array" ref="AC275">IFERROR(_xlfn.IFS($R275="No", U275*$P275/1000,$R275="Yes", Z275*$P275/1000, $R275="", ""),"")</f>
        <v/>
      </c>
      <c r="AD275" s="1023" t="str" cm="1">
        <f t="array" ref="AD275">IFERROR(_xlfn.IFS($R275="No", V275*$P275/1000,$R275="Yes", AA275*$P275/1000, $R275="", ""),"")</f>
        <v/>
      </c>
      <c r="AE275" s="1023" t="str" cm="1">
        <f t="array" ref="AE275">IFERROR(_xlfn.IFS($R275="No", W275*$P275/1000,$R275="Yes", AB275*$P275/1000, $R275="", ""),"")</f>
        <v/>
      </c>
      <c r="AF275" s="957" t="str">
        <f>IFERROR($AC275
+IFERROR(HLOOKUP(Introduction!$H$29,'GWP Values'!$D$3:$G$46,MATCH("CH4",'GWP Values'!$C$3:$C$41,0),FALSE)*$AD275,0)
+IFERROR(HLOOKUP(Introduction!$H$29,'GWP Values'!$D$3:$G$46,MATCH("N2O",'GWP Values'!$C$3:$C$41,0),FALSE)*$AE275,0),"")</f>
        <v/>
      </c>
    </row>
    <row r="276" spans="1:32" ht="24" customHeight="1" x14ac:dyDescent="0.25">
      <c r="A276" s="441"/>
      <c r="B276" s="458" t="str">
        <f t="shared" si="8"/>
        <v/>
      </c>
      <c r="C276" s="650" t="str">
        <f>IFERROR(IF($O276="","",
IF(MATCH(O276,Tables!$CC$8:$CC$15,0)&gt;0, "MWh / "&amp;$O276&amp;" | Energy",
"MWh / "&amp;$O276&amp;" | "&amp; $M276)), "MWh / "&amp;$O276&amp;" | "&amp; $M276)</f>
        <v/>
      </c>
      <c r="D276" s="916" t="str">
        <f>IFERROR(VLOOKUP($M276,Tables!$BT$7:$BU$34,2,FALSE),"")</f>
        <v/>
      </c>
      <c r="E276" s="1010"/>
      <c r="F276" s="1011"/>
      <c r="G276" s="940" t="str">
        <f>IFERROR(VLOOKUP(H276,'Category Index'!$K$10:$L$258,2,FALSE),"")</f>
        <v/>
      </c>
      <c r="H276" s="1008"/>
      <c r="I276" s="3"/>
      <c r="J276" s="1006"/>
      <c r="K276" s="994" t="str">
        <f t="shared" si="9"/>
        <v/>
      </c>
      <c r="L276" s="1004"/>
      <c r="M276" s="974"/>
      <c r="N276" s="975"/>
      <c r="O276" s="976"/>
      <c r="P276" s="1027" t="str">
        <f>IFERROR(IF(N276="","",N276*(VLOOKUP(C276, 'Unit Conversion Table'!$E$3:$F$132, 2, FALSE))),"")</f>
        <v/>
      </c>
      <c r="Q276" s="3"/>
      <c r="R276" s="971" t="s">
        <v>826</v>
      </c>
      <c r="S276" s="996" t="str" cm="1">
        <f t="array" ref="S276">_xlfn.IFS(R276="No",(IFERROR(VLOOKUP($J276&amp;" | "&amp;$T276,'Emissions Factors'!$C$3:$N$1705,MATCH(S$12,'Emissions Factors'!$C$3:$N$3,0),FALSE),"")),R276="Yes", "Company Specific", R276="", "")</f>
        <v/>
      </c>
      <c r="T276" s="997" cm="1">
        <f t="array" ref="T276">_xlfn.IFS(R276="No",(VLOOKUP($B276, 'Emissions Factors'!$C$3:$O$717, 4,FALSE)),R276="Yes", "", R276="", "")</f>
        <v>0</v>
      </c>
      <c r="U276" s="947" t="str">
        <f>IFERROR(VLOOKUP($J276&amp;" | "&amp;$T276,'Emissions Factors'!$C$3:$N$3811,5,FALSE),"")</f>
        <v/>
      </c>
      <c r="V276" s="948" t="str">
        <f>IFERROR(VLOOKUP($J276&amp;" | "&amp;$T276,'Emissions Factors'!$C$3:$N$3811,6,FALSE),"")</f>
        <v/>
      </c>
      <c r="W276" s="949" t="str">
        <f>IFERROR(VLOOKUP($J276&amp;" | "&amp;$T276,'Emissions Factors'!$C$3:$N$3811,7,FALSE),"")</f>
        <v/>
      </c>
      <c r="X276" s="1000"/>
      <c r="Y276" s="1001"/>
      <c r="Z276" s="963"/>
      <c r="AA276" s="964"/>
      <c r="AB276" s="965"/>
      <c r="AC276" s="1022" t="str" cm="1">
        <f t="array" ref="AC276">IFERROR(_xlfn.IFS($R276="No", U276*$P276/1000,$R276="Yes", Z276*$P276/1000, $R276="", ""),"")</f>
        <v/>
      </c>
      <c r="AD276" s="1023" t="str" cm="1">
        <f t="array" ref="AD276">IFERROR(_xlfn.IFS($R276="No", V276*$P276/1000,$R276="Yes", AA276*$P276/1000, $R276="", ""),"")</f>
        <v/>
      </c>
      <c r="AE276" s="1023" t="str" cm="1">
        <f t="array" ref="AE276">IFERROR(_xlfn.IFS($R276="No", W276*$P276/1000,$R276="Yes", AB276*$P276/1000, $R276="", ""),"")</f>
        <v/>
      </c>
      <c r="AF276" s="957" t="str">
        <f>IFERROR($AC276
+IFERROR(HLOOKUP(Introduction!$H$29,'GWP Values'!$D$3:$G$46,MATCH("CH4",'GWP Values'!$C$3:$C$41,0),FALSE)*$AD276,0)
+IFERROR(HLOOKUP(Introduction!$H$29,'GWP Values'!$D$3:$G$46,MATCH("N2O",'GWP Values'!$C$3:$C$41,0),FALSE)*$AE276,0),"")</f>
        <v/>
      </c>
    </row>
    <row r="277" spans="1:32" ht="24" customHeight="1" x14ac:dyDescent="0.25">
      <c r="A277" s="441"/>
      <c r="B277" s="458" t="str">
        <f t="shared" si="8"/>
        <v/>
      </c>
      <c r="C277" s="650" t="str">
        <f>IFERROR(IF($O277="","",
IF(MATCH(O277,Tables!$CC$8:$CC$15,0)&gt;0, "MWh / "&amp;$O277&amp;" | Energy",
"MWh / "&amp;$O277&amp;" | "&amp; $M277)), "MWh / "&amp;$O277&amp;" | "&amp; $M277)</f>
        <v/>
      </c>
      <c r="D277" s="916" t="str">
        <f>IFERROR(VLOOKUP($M277,Tables!$BT$7:$BU$34,2,FALSE),"")</f>
        <v/>
      </c>
      <c r="E277" s="1010"/>
      <c r="F277" s="1011"/>
      <c r="G277" s="940" t="str">
        <f>IFERROR(VLOOKUP(H277,'Category Index'!$K$10:$L$258,2,FALSE),"")</f>
        <v/>
      </c>
      <c r="H277" s="1008"/>
      <c r="I277" s="3"/>
      <c r="J277" s="1006"/>
      <c r="K277" s="994" t="str">
        <f t="shared" si="9"/>
        <v/>
      </c>
      <c r="L277" s="1004"/>
      <c r="M277" s="974"/>
      <c r="N277" s="975"/>
      <c r="O277" s="976"/>
      <c r="P277" s="1027" t="str">
        <f>IFERROR(IF(N277="","",N277*(VLOOKUP(C277, 'Unit Conversion Table'!$E$3:$F$132, 2, FALSE))),"")</f>
        <v/>
      </c>
      <c r="Q277" s="3"/>
      <c r="R277" s="971" t="s">
        <v>826</v>
      </c>
      <c r="S277" s="996" t="str" cm="1">
        <f t="array" ref="S277">_xlfn.IFS(R277="No",(IFERROR(VLOOKUP($J277&amp;" | "&amp;$T277,'Emissions Factors'!$C$3:$N$1705,MATCH(S$12,'Emissions Factors'!$C$3:$N$3,0),FALSE),"")),R277="Yes", "Company Specific", R277="", "")</f>
        <v/>
      </c>
      <c r="T277" s="997" cm="1">
        <f t="array" ref="T277">_xlfn.IFS(R277="No",(VLOOKUP($B277, 'Emissions Factors'!$C$3:$O$717, 4,FALSE)),R277="Yes", "", R277="", "")</f>
        <v>0</v>
      </c>
      <c r="U277" s="947" t="str">
        <f>IFERROR(VLOOKUP($J277&amp;" | "&amp;$T277,'Emissions Factors'!$C$3:$N$3811,5,FALSE),"")</f>
        <v/>
      </c>
      <c r="V277" s="948" t="str">
        <f>IFERROR(VLOOKUP($J277&amp;" | "&amp;$T277,'Emissions Factors'!$C$3:$N$3811,6,FALSE),"")</f>
        <v/>
      </c>
      <c r="W277" s="949" t="str">
        <f>IFERROR(VLOOKUP($J277&amp;" | "&amp;$T277,'Emissions Factors'!$C$3:$N$3811,7,FALSE),"")</f>
        <v/>
      </c>
      <c r="X277" s="1000"/>
      <c r="Y277" s="1001"/>
      <c r="Z277" s="963"/>
      <c r="AA277" s="964"/>
      <c r="AB277" s="965"/>
      <c r="AC277" s="1022" t="str" cm="1">
        <f t="array" ref="AC277">IFERROR(_xlfn.IFS($R277="No", U277*$P277/1000,$R277="Yes", Z277*$P277/1000, $R277="", ""),"")</f>
        <v/>
      </c>
      <c r="AD277" s="1023" t="str" cm="1">
        <f t="array" ref="AD277">IFERROR(_xlfn.IFS($R277="No", V277*$P277/1000,$R277="Yes", AA277*$P277/1000, $R277="", ""),"")</f>
        <v/>
      </c>
      <c r="AE277" s="1023" t="str" cm="1">
        <f t="array" ref="AE277">IFERROR(_xlfn.IFS($R277="No", W277*$P277/1000,$R277="Yes", AB277*$P277/1000, $R277="", ""),"")</f>
        <v/>
      </c>
      <c r="AF277" s="957" t="str">
        <f>IFERROR($AC277
+IFERROR(HLOOKUP(Introduction!$H$29,'GWP Values'!$D$3:$G$46,MATCH("CH4",'GWP Values'!$C$3:$C$41,0),FALSE)*$AD277,0)
+IFERROR(HLOOKUP(Introduction!$H$29,'GWP Values'!$D$3:$G$46,MATCH("N2O",'GWP Values'!$C$3:$C$41,0),FALSE)*$AE277,0),"")</f>
        <v/>
      </c>
    </row>
    <row r="278" spans="1:32" ht="24" customHeight="1" x14ac:dyDescent="0.25">
      <c r="A278" s="441"/>
      <c r="B278" s="458" t="str">
        <f t="shared" si="8"/>
        <v/>
      </c>
      <c r="C278" s="650" t="str">
        <f>IFERROR(IF($O278="","",
IF(MATCH(O278,Tables!$CC$8:$CC$15,0)&gt;0, "MWh / "&amp;$O278&amp;" | Energy",
"MWh / "&amp;$O278&amp;" | "&amp; $M278)), "MWh / "&amp;$O278&amp;" | "&amp; $M278)</f>
        <v/>
      </c>
      <c r="D278" s="916" t="str">
        <f>IFERROR(VLOOKUP($M278,Tables!$BT$7:$BU$34,2,FALSE),"")</f>
        <v/>
      </c>
      <c r="E278" s="1010"/>
      <c r="F278" s="1011"/>
      <c r="G278" s="940" t="str">
        <f>IFERROR(VLOOKUP(H278,'Category Index'!$K$10:$L$258,2,FALSE),"")</f>
        <v/>
      </c>
      <c r="H278" s="1008"/>
      <c r="I278" s="3"/>
      <c r="J278" s="1006"/>
      <c r="K278" s="994" t="str">
        <f t="shared" si="9"/>
        <v/>
      </c>
      <c r="L278" s="1004"/>
      <c r="M278" s="974"/>
      <c r="N278" s="975"/>
      <c r="O278" s="976"/>
      <c r="P278" s="1027" t="str">
        <f>IFERROR(IF(N278="","",N278*(VLOOKUP(C278, 'Unit Conversion Table'!$E$3:$F$132, 2, FALSE))),"")</f>
        <v/>
      </c>
      <c r="Q278" s="3"/>
      <c r="R278" s="971" t="s">
        <v>826</v>
      </c>
      <c r="S278" s="996" t="str" cm="1">
        <f t="array" ref="S278">_xlfn.IFS(R278="No",(IFERROR(VLOOKUP($J278&amp;" | "&amp;$T278,'Emissions Factors'!$C$3:$N$1705,MATCH(S$12,'Emissions Factors'!$C$3:$N$3,0),FALSE),"")),R278="Yes", "Company Specific", R278="", "")</f>
        <v/>
      </c>
      <c r="T278" s="997" cm="1">
        <f t="array" ref="T278">_xlfn.IFS(R278="No",(VLOOKUP($B278, 'Emissions Factors'!$C$3:$O$717, 4,FALSE)),R278="Yes", "", R278="", "")</f>
        <v>0</v>
      </c>
      <c r="U278" s="947" t="str">
        <f>IFERROR(VLOOKUP($J278&amp;" | "&amp;$T278,'Emissions Factors'!$C$3:$N$3811,5,FALSE),"")</f>
        <v/>
      </c>
      <c r="V278" s="948" t="str">
        <f>IFERROR(VLOOKUP($J278&amp;" | "&amp;$T278,'Emissions Factors'!$C$3:$N$3811,6,FALSE),"")</f>
        <v/>
      </c>
      <c r="W278" s="949" t="str">
        <f>IFERROR(VLOOKUP($J278&amp;" | "&amp;$T278,'Emissions Factors'!$C$3:$N$3811,7,FALSE),"")</f>
        <v/>
      </c>
      <c r="X278" s="1000"/>
      <c r="Y278" s="1001"/>
      <c r="Z278" s="963"/>
      <c r="AA278" s="964"/>
      <c r="AB278" s="965"/>
      <c r="AC278" s="1022" t="str" cm="1">
        <f t="array" ref="AC278">IFERROR(_xlfn.IFS($R278="No", U278*$P278/1000,$R278="Yes", Z278*$P278/1000, $R278="", ""),"")</f>
        <v/>
      </c>
      <c r="AD278" s="1023" t="str" cm="1">
        <f t="array" ref="AD278">IFERROR(_xlfn.IFS($R278="No", V278*$P278/1000,$R278="Yes", AA278*$P278/1000, $R278="", ""),"")</f>
        <v/>
      </c>
      <c r="AE278" s="1023" t="str" cm="1">
        <f t="array" ref="AE278">IFERROR(_xlfn.IFS($R278="No", W278*$P278/1000,$R278="Yes", AB278*$P278/1000, $R278="", ""),"")</f>
        <v/>
      </c>
      <c r="AF278" s="957" t="str">
        <f>IFERROR($AC278
+IFERROR(HLOOKUP(Introduction!$H$29,'GWP Values'!$D$3:$G$46,MATCH("CH4",'GWP Values'!$C$3:$C$41,0),FALSE)*$AD278,0)
+IFERROR(HLOOKUP(Introduction!$H$29,'GWP Values'!$D$3:$G$46,MATCH("N2O",'GWP Values'!$C$3:$C$41,0),FALSE)*$AE278,0),"")</f>
        <v/>
      </c>
    </row>
    <row r="279" spans="1:32" ht="24" customHeight="1" x14ac:dyDescent="0.25">
      <c r="A279" s="441"/>
      <c r="B279" s="458" t="str">
        <f t="shared" si="8"/>
        <v/>
      </c>
      <c r="C279" s="650" t="str">
        <f>IFERROR(IF($O279="","",
IF(MATCH(O279,Tables!$CC$8:$CC$15,0)&gt;0, "MWh / "&amp;$O279&amp;" | Energy",
"MWh / "&amp;$O279&amp;" | "&amp; $M279)), "MWh / "&amp;$O279&amp;" | "&amp; $M279)</f>
        <v/>
      </c>
      <c r="D279" s="916" t="str">
        <f>IFERROR(VLOOKUP($M279,Tables!$BT$7:$BU$34,2,FALSE),"")</f>
        <v/>
      </c>
      <c r="E279" s="1010"/>
      <c r="F279" s="1011"/>
      <c r="G279" s="940" t="str">
        <f>IFERROR(VLOOKUP(H279,'Category Index'!$K$10:$L$258,2,FALSE),"")</f>
        <v/>
      </c>
      <c r="H279" s="1008"/>
      <c r="I279" s="3"/>
      <c r="J279" s="1006"/>
      <c r="K279" s="994" t="str">
        <f t="shared" si="9"/>
        <v/>
      </c>
      <c r="L279" s="1004"/>
      <c r="M279" s="974"/>
      <c r="N279" s="975"/>
      <c r="O279" s="976"/>
      <c r="P279" s="1027" t="str">
        <f>IFERROR(IF(N279="","",N279*(VLOOKUP(C279, 'Unit Conversion Table'!$E$3:$F$132, 2, FALSE))),"")</f>
        <v/>
      </c>
      <c r="Q279" s="3"/>
      <c r="R279" s="971" t="s">
        <v>826</v>
      </c>
      <c r="S279" s="996" t="str" cm="1">
        <f t="array" ref="S279">_xlfn.IFS(R279="No",(IFERROR(VLOOKUP($J279&amp;" | "&amp;$T279,'Emissions Factors'!$C$3:$N$1705,MATCH(S$12,'Emissions Factors'!$C$3:$N$3,0),FALSE),"")),R279="Yes", "Company Specific", R279="", "")</f>
        <v/>
      </c>
      <c r="T279" s="997" cm="1">
        <f t="array" ref="T279">_xlfn.IFS(R279="No",(VLOOKUP($B279, 'Emissions Factors'!$C$3:$O$717, 4,FALSE)),R279="Yes", "", R279="", "")</f>
        <v>0</v>
      </c>
      <c r="U279" s="947" t="str">
        <f>IFERROR(VLOOKUP($J279&amp;" | "&amp;$T279,'Emissions Factors'!$C$3:$N$3811,5,FALSE),"")</f>
        <v/>
      </c>
      <c r="V279" s="948" t="str">
        <f>IFERROR(VLOOKUP($J279&amp;" | "&amp;$T279,'Emissions Factors'!$C$3:$N$3811,6,FALSE),"")</f>
        <v/>
      </c>
      <c r="W279" s="949" t="str">
        <f>IFERROR(VLOOKUP($J279&amp;" | "&amp;$T279,'Emissions Factors'!$C$3:$N$3811,7,FALSE),"")</f>
        <v/>
      </c>
      <c r="X279" s="1000"/>
      <c r="Y279" s="1001"/>
      <c r="Z279" s="963"/>
      <c r="AA279" s="964"/>
      <c r="AB279" s="965"/>
      <c r="AC279" s="1022" t="str" cm="1">
        <f t="array" ref="AC279">IFERROR(_xlfn.IFS($R279="No", U279*$P279/1000,$R279="Yes", Z279*$P279/1000, $R279="", ""),"")</f>
        <v/>
      </c>
      <c r="AD279" s="1023" t="str" cm="1">
        <f t="array" ref="AD279">IFERROR(_xlfn.IFS($R279="No", V279*$P279/1000,$R279="Yes", AA279*$P279/1000, $R279="", ""),"")</f>
        <v/>
      </c>
      <c r="AE279" s="1023" t="str" cm="1">
        <f t="array" ref="AE279">IFERROR(_xlfn.IFS($R279="No", W279*$P279/1000,$R279="Yes", AB279*$P279/1000, $R279="", ""),"")</f>
        <v/>
      </c>
      <c r="AF279" s="957" t="str">
        <f>IFERROR($AC279
+IFERROR(HLOOKUP(Introduction!$H$29,'GWP Values'!$D$3:$G$46,MATCH("CH4",'GWP Values'!$C$3:$C$41,0),FALSE)*$AD279,0)
+IFERROR(HLOOKUP(Introduction!$H$29,'GWP Values'!$D$3:$G$46,MATCH("N2O",'GWP Values'!$C$3:$C$41,0),FALSE)*$AE279,0),"")</f>
        <v/>
      </c>
    </row>
    <row r="280" spans="1:32" ht="24" customHeight="1" x14ac:dyDescent="0.25">
      <c r="A280" s="441"/>
      <c r="B280" s="458" t="str">
        <f t="shared" si="8"/>
        <v/>
      </c>
      <c r="C280" s="650" t="str">
        <f>IFERROR(IF($O280="","",
IF(MATCH(O280,Tables!$CC$8:$CC$15,0)&gt;0, "MWh / "&amp;$O280&amp;" | Energy",
"MWh / "&amp;$O280&amp;" | "&amp; $M280)), "MWh / "&amp;$O280&amp;" | "&amp; $M280)</f>
        <v/>
      </c>
      <c r="D280" s="916" t="str">
        <f>IFERROR(VLOOKUP($M280,Tables!$BT$7:$BU$34,2,FALSE),"")</f>
        <v/>
      </c>
      <c r="E280" s="1010"/>
      <c r="F280" s="1011"/>
      <c r="G280" s="940" t="str">
        <f>IFERROR(VLOOKUP(H280,'Category Index'!$K$10:$L$258,2,FALSE),"")</f>
        <v/>
      </c>
      <c r="H280" s="1008"/>
      <c r="I280" s="3"/>
      <c r="J280" s="1006"/>
      <c r="K280" s="994" t="str">
        <f t="shared" si="9"/>
        <v/>
      </c>
      <c r="L280" s="1004"/>
      <c r="M280" s="974"/>
      <c r="N280" s="975"/>
      <c r="O280" s="976"/>
      <c r="P280" s="1027" t="str">
        <f>IFERROR(IF(N280="","",N280*(VLOOKUP(C280, 'Unit Conversion Table'!$E$3:$F$132, 2, FALSE))),"")</f>
        <v/>
      </c>
      <c r="Q280" s="3"/>
      <c r="R280" s="971" t="s">
        <v>826</v>
      </c>
      <c r="S280" s="996" t="str" cm="1">
        <f t="array" ref="S280">_xlfn.IFS(R280="No",(IFERROR(VLOOKUP($J280&amp;" | "&amp;$T280,'Emissions Factors'!$C$3:$N$1705,MATCH(S$12,'Emissions Factors'!$C$3:$N$3,0),FALSE),"")),R280="Yes", "Company Specific", R280="", "")</f>
        <v/>
      </c>
      <c r="T280" s="997" cm="1">
        <f t="array" ref="T280">_xlfn.IFS(R280="No",(VLOOKUP($B280, 'Emissions Factors'!$C$3:$O$717, 4,FALSE)),R280="Yes", "", R280="", "")</f>
        <v>0</v>
      </c>
      <c r="U280" s="947" t="str">
        <f>IFERROR(VLOOKUP($J280&amp;" | "&amp;$T280,'Emissions Factors'!$C$3:$N$3811,5,FALSE),"")</f>
        <v/>
      </c>
      <c r="V280" s="948" t="str">
        <f>IFERROR(VLOOKUP($J280&amp;" | "&amp;$T280,'Emissions Factors'!$C$3:$N$3811,6,FALSE),"")</f>
        <v/>
      </c>
      <c r="W280" s="949" t="str">
        <f>IFERROR(VLOOKUP($J280&amp;" | "&amp;$T280,'Emissions Factors'!$C$3:$N$3811,7,FALSE),"")</f>
        <v/>
      </c>
      <c r="X280" s="1000"/>
      <c r="Y280" s="1001"/>
      <c r="Z280" s="963"/>
      <c r="AA280" s="964"/>
      <c r="AB280" s="965"/>
      <c r="AC280" s="1022" t="str" cm="1">
        <f t="array" ref="AC280">IFERROR(_xlfn.IFS($R280="No", U280*$P280/1000,$R280="Yes", Z280*$P280/1000, $R280="", ""),"")</f>
        <v/>
      </c>
      <c r="AD280" s="1023" t="str" cm="1">
        <f t="array" ref="AD280">IFERROR(_xlfn.IFS($R280="No", V280*$P280/1000,$R280="Yes", AA280*$P280/1000, $R280="", ""),"")</f>
        <v/>
      </c>
      <c r="AE280" s="1023" t="str" cm="1">
        <f t="array" ref="AE280">IFERROR(_xlfn.IFS($R280="No", W280*$P280/1000,$R280="Yes", AB280*$P280/1000, $R280="", ""),"")</f>
        <v/>
      </c>
      <c r="AF280" s="957" t="str">
        <f>IFERROR($AC280
+IFERROR(HLOOKUP(Introduction!$H$29,'GWP Values'!$D$3:$G$46,MATCH("CH4",'GWP Values'!$C$3:$C$41,0),FALSE)*$AD280,0)
+IFERROR(HLOOKUP(Introduction!$H$29,'GWP Values'!$D$3:$G$46,MATCH("N2O",'GWP Values'!$C$3:$C$41,0),FALSE)*$AE280,0),"")</f>
        <v/>
      </c>
    </row>
    <row r="281" spans="1:32" ht="24" customHeight="1" x14ac:dyDescent="0.25">
      <c r="A281" s="441"/>
      <c r="B281" s="458" t="str">
        <f t="shared" si="8"/>
        <v/>
      </c>
      <c r="C281" s="650" t="str">
        <f>IFERROR(IF($O281="","",
IF(MATCH(O281,Tables!$CC$8:$CC$15,0)&gt;0, "MWh / "&amp;$O281&amp;" | Energy",
"MWh / "&amp;$O281&amp;" | "&amp; $M281)), "MWh / "&amp;$O281&amp;" | "&amp; $M281)</f>
        <v/>
      </c>
      <c r="D281" s="916" t="str">
        <f>IFERROR(VLOOKUP($M281,Tables!$BT$7:$BU$34,2,FALSE),"")</f>
        <v/>
      </c>
      <c r="E281" s="1010"/>
      <c r="F281" s="1011"/>
      <c r="G281" s="940" t="str">
        <f>IFERROR(VLOOKUP(H281,'Category Index'!$K$10:$L$258,2,FALSE),"")</f>
        <v/>
      </c>
      <c r="H281" s="1008"/>
      <c r="I281" s="3"/>
      <c r="J281" s="1006"/>
      <c r="K281" s="994" t="str">
        <f t="shared" si="9"/>
        <v/>
      </c>
      <c r="L281" s="1004"/>
      <c r="M281" s="974"/>
      <c r="N281" s="975"/>
      <c r="O281" s="976"/>
      <c r="P281" s="1027" t="str">
        <f>IFERROR(IF(N281="","",N281*(VLOOKUP(C281, 'Unit Conversion Table'!$E$3:$F$132, 2, FALSE))),"")</f>
        <v/>
      </c>
      <c r="Q281" s="3"/>
      <c r="R281" s="971" t="s">
        <v>826</v>
      </c>
      <c r="S281" s="996" t="str" cm="1">
        <f t="array" ref="S281">_xlfn.IFS(R281="No",(IFERROR(VLOOKUP($J281&amp;" | "&amp;$T281,'Emissions Factors'!$C$3:$N$1705,MATCH(S$12,'Emissions Factors'!$C$3:$N$3,0),FALSE),"")),R281="Yes", "Company Specific", R281="", "")</f>
        <v/>
      </c>
      <c r="T281" s="997" cm="1">
        <f t="array" ref="T281">_xlfn.IFS(R281="No",(VLOOKUP($B281, 'Emissions Factors'!$C$3:$O$717, 4,FALSE)),R281="Yes", "", R281="", "")</f>
        <v>0</v>
      </c>
      <c r="U281" s="947" t="str">
        <f>IFERROR(VLOOKUP($J281&amp;" | "&amp;$T281,'Emissions Factors'!$C$3:$N$3811,5,FALSE),"")</f>
        <v/>
      </c>
      <c r="V281" s="948" t="str">
        <f>IFERROR(VLOOKUP($J281&amp;" | "&amp;$T281,'Emissions Factors'!$C$3:$N$3811,6,FALSE),"")</f>
        <v/>
      </c>
      <c r="W281" s="949" t="str">
        <f>IFERROR(VLOOKUP($J281&amp;" | "&amp;$T281,'Emissions Factors'!$C$3:$N$3811,7,FALSE),"")</f>
        <v/>
      </c>
      <c r="X281" s="1000"/>
      <c r="Y281" s="1001"/>
      <c r="Z281" s="963"/>
      <c r="AA281" s="964"/>
      <c r="AB281" s="965"/>
      <c r="AC281" s="1022" t="str" cm="1">
        <f t="array" ref="AC281">IFERROR(_xlfn.IFS($R281="No", U281*$P281/1000,$R281="Yes", Z281*$P281/1000, $R281="", ""),"")</f>
        <v/>
      </c>
      <c r="AD281" s="1023" t="str" cm="1">
        <f t="array" ref="AD281">IFERROR(_xlfn.IFS($R281="No", V281*$P281/1000,$R281="Yes", AA281*$P281/1000, $R281="", ""),"")</f>
        <v/>
      </c>
      <c r="AE281" s="1023" t="str" cm="1">
        <f t="array" ref="AE281">IFERROR(_xlfn.IFS($R281="No", W281*$P281/1000,$R281="Yes", AB281*$P281/1000, $R281="", ""),"")</f>
        <v/>
      </c>
      <c r="AF281" s="957" t="str">
        <f>IFERROR($AC281
+IFERROR(HLOOKUP(Introduction!$H$29,'GWP Values'!$D$3:$G$46,MATCH("CH4",'GWP Values'!$C$3:$C$41,0),FALSE)*$AD281,0)
+IFERROR(HLOOKUP(Introduction!$H$29,'GWP Values'!$D$3:$G$46,MATCH("N2O",'GWP Values'!$C$3:$C$41,0),FALSE)*$AE281,0),"")</f>
        <v/>
      </c>
    </row>
    <row r="282" spans="1:32" ht="24" customHeight="1" x14ac:dyDescent="0.25">
      <c r="A282" s="441"/>
      <c r="B282" s="458" t="str">
        <f t="shared" si="8"/>
        <v/>
      </c>
      <c r="C282" s="650" t="str">
        <f>IFERROR(IF($O282="","",
IF(MATCH(O282,Tables!$CC$8:$CC$15,0)&gt;0, "MWh / "&amp;$O282&amp;" | Energy",
"MWh / "&amp;$O282&amp;" | "&amp; $M282)), "MWh / "&amp;$O282&amp;" | "&amp; $M282)</f>
        <v/>
      </c>
      <c r="D282" s="916" t="str">
        <f>IFERROR(VLOOKUP($M282,Tables!$BT$7:$BU$34,2,FALSE),"")</f>
        <v/>
      </c>
      <c r="E282" s="1010"/>
      <c r="F282" s="1011"/>
      <c r="G282" s="940" t="str">
        <f>IFERROR(VLOOKUP(H282,'Category Index'!$K$10:$L$258,2,FALSE),"")</f>
        <v/>
      </c>
      <c r="H282" s="1008"/>
      <c r="I282" s="3"/>
      <c r="J282" s="1006"/>
      <c r="K282" s="994" t="str">
        <f t="shared" si="9"/>
        <v/>
      </c>
      <c r="L282" s="1004"/>
      <c r="M282" s="974"/>
      <c r="N282" s="975"/>
      <c r="O282" s="976"/>
      <c r="P282" s="1027" t="str">
        <f>IFERROR(IF(N282="","",N282*(VLOOKUP(C282, 'Unit Conversion Table'!$E$3:$F$132, 2, FALSE))),"")</f>
        <v/>
      </c>
      <c r="Q282" s="3"/>
      <c r="R282" s="971" t="s">
        <v>826</v>
      </c>
      <c r="S282" s="996" t="str" cm="1">
        <f t="array" ref="S282">_xlfn.IFS(R282="No",(IFERROR(VLOOKUP($J282&amp;" | "&amp;$T282,'Emissions Factors'!$C$3:$N$1705,MATCH(S$12,'Emissions Factors'!$C$3:$N$3,0),FALSE),"")),R282="Yes", "Company Specific", R282="", "")</f>
        <v/>
      </c>
      <c r="T282" s="997" cm="1">
        <f t="array" ref="T282">_xlfn.IFS(R282="No",(VLOOKUP($B282, 'Emissions Factors'!$C$3:$O$717, 4,FALSE)),R282="Yes", "", R282="", "")</f>
        <v>0</v>
      </c>
      <c r="U282" s="947" t="str">
        <f>IFERROR(VLOOKUP($J282&amp;" | "&amp;$T282,'Emissions Factors'!$C$3:$N$3811,5,FALSE),"")</f>
        <v/>
      </c>
      <c r="V282" s="948" t="str">
        <f>IFERROR(VLOOKUP($J282&amp;" | "&amp;$T282,'Emissions Factors'!$C$3:$N$3811,6,FALSE),"")</f>
        <v/>
      </c>
      <c r="W282" s="949" t="str">
        <f>IFERROR(VLOOKUP($J282&amp;" | "&amp;$T282,'Emissions Factors'!$C$3:$N$3811,7,FALSE),"")</f>
        <v/>
      </c>
      <c r="X282" s="1000"/>
      <c r="Y282" s="1001"/>
      <c r="Z282" s="963"/>
      <c r="AA282" s="964"/>
      <c r="AB282" s="965"/>
      <c r="AC282" s="1022" t="str" cm="1">
        <f t="array" ref="AC282">IFERROR(_xlfn.IFS($R282="No", U282*$P282/1000,$R282="Yes", Z282*$P282/1000, $R282="", ""),"")</f>
        <v/>
      </c>
      <c r="AD282" s="1023" t="str" cm="1">
        <f t="array" ref="AD282">IFERROR(_xlfn.IFS($R282="No", V282*$P282/1000,$R282="Yes", AA282*$P282/1000, $R282="", ""),"")</f>
        <v/>
      </c>
      <c r="AE282" s="1023" t="str" cm="1">
        <f t="array" ref="AE282">IFERROR(_xlfn.IFS($R282="No", W282*$P282/1000,$R282="Yes", AB282*$P282/1000, $R282="", ""),"")</f>
        <v/>
      </c>
      <c r="AF282" s="957" t="str">
        <f>IFERROR($AC282
+IFERROR(HLOOKUP(Introduction!$H$29,'GWP Values'!$D$3:$G$46,MATCH("CH4",'GWP Values'!$C$3:$C$41,0),FALSE)*$AD282,0)
+IFERROR(HLOOKUP(Introduction!$H$29,'GWP Values'!$D$3:$G$46,MATCH("N2O",'GWP Values'!$C$3:$C$41,0),FALSE)*$AE282,0),"")</f>
        <v/>
      </c>
    </row>
    <row r="283" spans="1:32" ht="24" customHeight="1" x14ac:dyDescent="0.25">
      <c r="A283" s="441"/>
      <c r="B283" s="458" t="str">
        <f t="shared" si="8"/>
        <v/>
      </c>
      <c r="C283" s="650" t="str">
        <f>IFERROR(IF($O283="","",
IF(MATCH(O283,Tables!$CC$8:$CC$15,0)&gt;0, "MWh / "&amp;$O283&amp;" | Energy",
"MWh / "&amp;$O283&amp;" | "&amp; $M283)), "MWh / "&amp;$O283&amp;" | "&amp; $M283)</f>
        <v/>
      </c>
      <c r="D283" s="916" t="str">
        <f>IFERROR(VLOOKUP($M283,Tables!$BT$7:$BU$34,2,FALSE),"")</f>
        <v/>
      </c>
      <c r="E283" s="1010"/>
      <c r="F283" s="1011"/>
      <c r="G283" s="940" t="str">
        <f>IFERROR(VLOOKUP(H283,'Category Index'!$K$10:$L$258,2,FALSE),"")</f>
        <v/>
      </c>
      <c r="H283" s="1008"/>
      <c r="I283" s="3"/>
      <c r="J283" s="1006"/>
      <c r="K283" s="994" t="str">
        <f t="shared" si="9"/>
        <v/>
      </c>
      <c r="L283" s="1004"/>
      <c r="M283" s="974"/>
      <c r="N283" s="975"/>
      <c r="O283" s="976"/>
      <c r="P283" s="1027" t="str">
        <f>IFERROR(IF(N283="","",N283*(VLOOKUP(C283, 'Unit Conversion Table'!$E$3:$F$132, 2, FALSE))),"")</f>
        <v/>
      </c>
      <c r="Q283" s="3"/>
      <c r="R283" s="971" t="s">
        <v>826</v>
      </c>
      <c r="S283" s="996" t="str" cm="1">
        <f t="array" ref="S283">_xlfn.IFS(R283="No",(IFERROR(VLOOKUP($J283&amp;" | "&amp;$T283,'Emissions Factors'!$C$3:$N$1705,MATCH(S$12,'Emissions Factors'!$C$3:$N$3,0),FALSE),"")),R283="Yes", "Company Specific", R283="", "")</f>
        <v/>
      </c>
      <c r="T283" s="997" cm="1">
        <f t="array" ref="T283">_xlfn.IFS(R283="No",(VLOOKUP($B283, 'Emissions Factors'!$C$3:$O$717, 4,FALSE)),R283="Yes", "", R283="", "")</f>
        <v>0</v>
      </c>
      <c r="U283" s="947" t="str">
        <f>IFERROR(VLOOKUP($J283&amp;" | "&amp;$T283,'Emissions Factors'!$C$3:$N$3811,5,FALSE),"")</f>
        <v/>
      </c>
      <c r="V283" s="948" t="str">
        <f>IFERROR(VLOOKUP($J283&amp;" | "&amp;$T283,'Emissions Factors'!$C$3:$N$3811,6,FALSE),"")</f>
        <v/>
      </c>
      <c r="W283" s="949" t="str">
        <f>IFERROR(VLOOKUP($J283&amp;" | "&amp;$T283,'Emissions Factors'!$C$3:$N$3811,7,FALSE),"")</f>
        <v/>
      </c>
      <c r="X283" s="1000"/>
      <c r="Y283" s="1001"/>
      <c r="Z283" s="963"/>
      <c r="AA283" s="964"/>
      <c r="AB283" s="965"/>
      <c r="AC283" s="1022" t="str" cm="1">
        <f t="array" ref="AC283">IFERROR(_xlfn.IFS($R283="No", U283*$P283/1000,$R283="Yes", Z283*$P283/1000, $R283="", ""),"")</f>
        <v/>
      </c>
      <c r="AD283" s="1023" t="str" cm="1">
        <f t="array" ref="AD283">IFERROR(_xlfn.IFS($R283="No", V283*$P283/1000,$R283="Yes", AA283*$P283/1000, $R283="", ""),"")</f>
        <v/>
      </c>
      <c r="AE283" s="1023" t="str" cm="1">
        <f t="array" ref="AE283">IFERROR(_xlfn.IFS($R283="No", W283*$P283/1000,$R283="Yes", AB283*$P283/1000, $R283="", ""),"")</f>
        <v/>
      </c>
      <c r="AF283" s="957" t="str">
        <f>IFERROR($AC283
+IFERROR(HLOOKUP(Introduction!$H$29,'GWP Values'!$D$3:$G$46,MATCH("CH4",'GWP Values'!$C$3:$C$41,0),FALSE)*$AD283,0)
+IFERROR(HLOOKUP(Introduction!$H$29,'GWP Values'!$D$3:$G$46,MATCH("N2O",'GWP Values'!$C$3:$C$41,0),FALSE)*$AE283,0),"")</f>
        <v/>
      </c>
    </row>
    <row r="284" spans="1:32" ht="24" customHeight="1" x14ac:dyDescent="0.25">
      <c r="A284" s="441"/>
      <c r="B284" s="458" t="str">
        <f t="shared" si="8"/>
        <v/>
      </c>
      <c r="C284" s="650" t="str">
        <f>IFERROR(IF($O284="","",
IF(MATCH(O284,Tables!$CC$8:$CC$15,0)&gt;0, "MWh / "&amp;$O284&amp;" | Energy",
"MWh / "&amp;$O284&amp;" | "&amp; $M284)), "MWh / "&amp;$O284&amp;" | "&amp; $M284)</f>
        <v/>
      </c>
      <c r="D284" s="916" t="str">
        <f>IFERROR(VLOOKUP($M284,Tables!$BT$7:$BU$34,2,FALSE),"")</f>
        <v/>
      </c>
      <c r="E284" s="1010"/>
      <c r="F284" s="1011"/>
      <c r="G284" s="940" t="str">
        <f>IFERROR(VLOOKUP(H284,'Category Index'!$K$10:$L$258,2,FALSE),"")</f>
        <v/>
      </c>
      <c r="H284" s="1008"/>
      <c r="I284" s="3"/>
      <c r="J284" s="1006"/>
      <c r="K284" s="994" t="str">
        <f t="shared" si="9"/>
        <v/>
      </c>
      <c r="L284" s="1004"/>
      <c r="M284" s="974"/>
      <c r="N284" s="975"/>
      <c r="O284" s="976"/>
      <c r="P284" s="1027" t="str">
        <f>IFERROR(IF(N284="","",N284*(VLOOKUP(C284, 'Unit Conversion Table'!$E$3:$F$132, 2, FALSE))),"")</f>
        <v/>
      </c>
      <c r="Q284" s="3"/>
      <c r="R284" s="971" t="s">
        <v>826</v>
      </c>
      <c r="S284" s="996" t="str" cm="1">
        <f t="array" ref="S284">_xlfn.IFS(R284="No",(IFERROR(VLOOKUP($J284&amp;" | "&amp;$T284,'Emissions Factors'!$C$3:$N$1705,MATCH(S$12,'Emissions Factors'!$C$3:$N$3,0),FALSE),"")),R284="Yes", "Company Specific", R284="", "")</f>
        <v/>
      </c>
      <c r="T284" s="997" cm="1">
        <f t="array" ref="T284">_xlfn.IFS(R284="No",(VLOOKUP($B284, 'Emissions Factors'!$C$3:$O$717, 4,FALSE)),R284="Yes", "", R284="", "")</f>
        <v>0</v>
      </c>
      <c r="U284" s="947" t="str">
        <f>IFERROR(VLOOKUP($J284&amp;" | "&amp;$T284,'Emissions Factors'!$C$3:$N$3811,5,FALSE),"")</f>
        <v/>
      </c>
      <c r="V284" s="948" t="str">
        <f>IFERROR(VLOOKUP($J284&amp;" | "&amp;$T284,'Emissions Factors'!$C$3:$N$3811,6,FALSE),"")</f>
        <v/>
      </c>
      <c r="W284" s="949" t="str">
        <f>IFERROR(VLOOKUP($J284&amp;" | "&amp;$T284,'Emissions Factors'!$C$3:$N$3811,7,FALSE),"")</f>
        <v/>
      </c>
      <c r="X284" s="1000"/>
      <c r="Y284" s="1001"/>
      <c r="Z284" s="963"/>
      <c r="AA284" s="964"/>
      <c r="AB284" s="965"/>
      <c r="AC284" s="1022" t="str" cm="1">
        <f t="array" ref="AC284">IFERROR(_xlfn.IFS($R284="No", U284*$P284/1000,$R284="Yes", Z284*$P284/1000, $R284="", ""),"")</f>
        <v/>
      </c>
      <c r="AD284" s="1023" t="str" cm="1">
        <f t="array" ref="AD284">IFERROR(_xlfn.IFS($R284="No", V284*$P284/1000,$R284="Yes", AA284*$P284/1000, $R284="", ""),"")</f>
        <v/>
      </c>
      <c r="AE284" s="1023" t="str" cm="1">
        <f t="array" ref="AE284">IFERROR(_xlfn.IFS($R284="No", W284*$P284/1000,$R284="Yes", AB284*$P284/1000, $R284="", ""),"")</f>
        <v/>
      </c>
      <c r="AF284" s="957" t="str">
        <f>IFERROR($AC284
+IFERROR(HLOOKUP(Introduction!$H$29,'GWP Values'!$D$3:$G$46,MATCH("CH4",'GWP Values'!$C$3:$C$41,0),FALSE)*$AD284,0)
+IFERROR(HLOOKUP(Introduction!$H$29,'GWP Values'!$D$3:$G$46,MATCH("N2O",'GWP Values'!$C$3:$C$41,0),FALSE)*$AE284,0),"")</f>
        <v/>
      </c>
    </row>
    <row r="285" spans="1:32" ht="24" customHeight="1" x14ac:dyDescent="0.25">
      <c r="A285" s="441"/>
      <c r="B285" s="458" t="str">
        <f t="shared" si="8"/>
        <v/>
      </c>
      <c r="C285" s="650" t="str">
        <f>IFERROR(IF($O285="","",
IF(MATCH(O285,Tables!$CC$8:$CC$15,0)&gt;0, "MWh / "&amp;$O285&amp;" | Energy",
"MWh / "&amp;$O285&amp;" | "&amp; $M285)), "MWh / "&amp;$O285&amp;" | "&amp; $M285)</f>
        <v/>
      </c>
      <c r="D285" s="916" t="str">
        <f>IFERROR(VLOOKUP($M285,Tables!$BT$7:$BU$34,2,FALSE),"")</f>
        <v/>
      </c>
      <c r="E285" s="1010"/>
      <c r="F285" s="1011"/>
      <c r="G285" s="940" t="str">
        <f>IFERROR(VLOOKUP(H285,'Category Index'!$K$10:$L$258,2,FALSE),"")</f>
        <v/>
      </c>
      <c r="H285" s="1008"/>
      <c r="I285" s="3"/>
      <c r="J285" s="1006"/>
      <c r="K285" s="994" t="str">
        <f t="shared" si="9"/>
        <v/>
      </c>
      <c r="L285" s="1004"/>
      <c r="M285" s="974"/>
      <c r="N285" s="975"/>
      <c r="O285" s="976"/>
      <c r="P285" s="1027" t="str">
        <f>IFERROR(IF(N285="","",N285*(VLOOKUP(C285, 'Unit Conversion Table'!$E$3:$F$132, 2, FALSE))),"")</f>
        <v/>
      </c>
      <c r="Q285" s="3"/>
      <c r="R285" s="971" t="s">
        <v>826</v>
      </c>
      <c r="S285" s="996" t="str" cm="1">
        <f t="array" ref="S285">_xlfn.IFS(R285="No",(IFERROR(VLOOKUP($J285&amp;" | "&amp;$T285,'Emissions Factors'!$C$3:$N$1705,MATCH(S$12,'Emissions Factors'!$C$3:$N$3,0),FALSE),"")),R285="Yes", "Company Specific", R285="", "")</f>
        <v/>
      </c>
      <c r="T285" s="997" cm="1">
        <f t="array" ref="T285">_xlfn.IFS(R285="No",(VLOOKUP($B285, 'Emissions Factors'!$C$3:$O$717, 4,FALSE)),R285="Yes", "", R285="", "")</f>
        <v>0</v>
      </c>
      <c r="U285" s="947" t="str">
        <f>IFERROR(VLOOKUP($J285&amp;" | "&amp;$T285,'Emissions Factors'!$C$3:$N$3811,5,FALSE),"")</f>
        <v/>
      </c>
      <c r="V285" s="948" t="str">
        <f>IFERROR(VLOOKUP($J285&amp;" | "&amp;$T285,'Emissions Factors'!$C$3:$N$3811,6,FALSE),"")</f>
        <v/>
      </c>
      <c r="W285" s="949" t="str">
        <f>IFERROR(VLOOKUP($J285&amp;" | "&amp;$T285,'Emissions Factors'!$C$3:$N$3811,7,FALSE),"")</f>
        <v/>
      </c>
      <c r="X285" s="1000"/>
      <c r="Y285" s="1001"/>
      <c r="Z285" s="963"/>
      <c r="AA285" s="964"/>
      <c r="AB285" s="965"/>
      <c r="AC285" s="1022" t="str" cm="1">
        <f t="array" ref="AC285">IFERROR(_xlfn.IFS($R285="No", U285*$P285/1000,$R285="Yes", Z285*$P285/1000, $R285="", ""),"")</f>
        <v/>
      </c>
      <c r="AD285" s="1023" t="str" cm="1">
        <f t="array" ref="AD285">IFERROR(_xlfn.IFS($R285="No", V285*$P285/1000,$R285="Yes", AA285*$P285/1000, $R285="", ""),"")</f>
        <v/>
      </c>
      <c r="AE285" s="1023" t="str" cm="1">
        <f t="array" ref="AE285">IFERROR(_xlfn.IFS($R285="No", W285*$P285/1000,$R285="Yes", AB285*$P285/1000, $R285="", ""),"")</f>
        <v/>
      </c>
      <c r="AF285" s="957" t="str">
        <f>IFERROR($AC285
+IFERROR(HLOOKUP(Introduction!$H$29,'GWP Values'!$D$3:$G$46,MATCH("CH4",'GWP Values'!$C$3:$C$41,0),FALSE)*$AD285,0)
+IFERROR(HLOOKUP(Introduction!$H$29,'GWP Values'!$D$3:$G$46,MATCH("N2O",'GWP Values'!$C$3:$C$41,0),FALSE)*$AE285,0),"")</f>
        <v/>
      </c>
    </row>
    <row r="286" spans="1:32" ht="24" customHeight="1" x14ac:dyDescent="0.25">
      <c r="A286" s="441"/>
      <c r="B286" s="458" t="str">
        <f t="shared" si="8"/>
        <v/>
      </c>
      <c r="C286" s="650" t="str">
        <f>IFERROR(IF($O286="","",
IF(MATCH(O286,Tables!$CC$8:$CC$15,0)&gt;0, "MWh / "&amp;$O286&amp;" | Energy",
"MWh / "&amp;$O286&amp;" | "&amp; $M286)), "MWh / "&amp;$O286&amp;" | "&amp; $M286)</f>
        <v/>
      </c>
      <c r="D286" s="916" t="str">
        <f>IFERROR(VLOOKUP($M286,Tables!$BT$7:$BU$34,2,FALSE),"")</f>
        <v/>
      </c>
      <c r="E286" s="1010"/>
      <c r="F286" s="1011"/>
      <c r="G286" s="940" t="str">
        <f>IFERROR(VLOOKUP(H286,'Category Index'!$K$10:$L$258,2,FALSE),"")</f>
        <v/>
      </c>
      <c r="H286" s="1008"/>
      <c r="I286" s="3"/>
      <c r="J286" s="1006"/>
      <c r="K286" s="994" t="str">
        <f t="shared" si="9"/>
        <v/>
      </c>
      <c r="L286" s="1004"/>
      <c r="M286" s="974"/>
      <c r="N286" s="975"/>
      <c r="O286" s="976"/>
      <c r="P286" s="1027" t="str">
        <f>IFERROR(IF(N286="","",N286*(VLOOKUP(C286, 'Unit Conversion Table'!$E$3:$F$132, 2, FALSE))),"")</f>
        <v/>
      </c>
      <c r="Q286" s="3"/>
      <c r="R286" s="971" t="s">
        <v>826</v>
      </c>
      <c r="S286" s="996" t="str" cm="1">
        <f t="array" ref="S286">_xlfn.IFS(R286="No",(IFERROR(VLOOKUP($J286&amp;" | "&amp;$T286,'Emissions Factors'!$C$3:$N$1705,MATCH(S$12,'Emissions Factors'!$C$3:$N$3,0),FALSE),"")),R286="Yes", "Company Specific", R286="", "")</f>
        <v/>
      </c>
      <c r="T286" s="997" cm="1">
        <f t="array" ref="T286">_xlfn.IFS(R286="No",(VLOOKUP($B286, 'Emissions Factors'!$C$3:$O$717, 4,FALSE)),R286="Yes", "", R286="", "")</f>
        <v>0</v>
      </c>
      <c r="U286" s="947" t="str">
        <f>IFERROR(VLOOKUP($J286&amp;" | "&amp;$T286,'Emissions Factors'!$C$3:$N$3811,5,FALSE),"")</f>
        <v/>
      </c>
      <c r="V286" s="948" t="str">
        <f>IFERROR(VLOOKUP($J286&amp;" | "&amp;$T286,'Emissions Factors'!$C$3:$N$3811,6,FALSE),"")</f>
        <v/>
      </c>
      <c r="W286" s="949" t="str">
        <f>IFERROR(VLOOKUP($J286&amp;" | "&amp;$T286,'Emissions Factors'!$C$3:$N$3811,7,FALSE),"")</f>
        <v/>
      </c>
      <c r="X286" s="1000"/>
      <c r="Y286" s="1001"/>
      <c r="Z286" s="963"/>
      <c r="AA286" s="964"/>
      <c r="AB286" s="965"/>
      <c r="AC286" s="1022" t="str" cm="1">
        <f t="array" ref="AC286">IFERROR(_xlfn.IFS($R286="No", U286*$P286/1000,$R286="Yes", Z286*$P286/1000, $R286="", ""),"")</f>
        <v/>
      </c>
      <c r="AD286" s="1023" t="str" cm="1">
        <f t="array" ref="AD286">IFERROR(_xlfn.IFS($R286="No", V286*$P286/1000,$R286="Yes", AA286*$P286/1000, $R286="", ""),"")</f>
        <v/>
      </c>
      <c r="AE286" s="1023" t="str" cm="1">
        <f t="array" ref="AE286">IFERROR(_xlfn.IFS($R286="No", W286*$P286/1000,$R286="Yes", AB286*$P286/1000, $R286="", ""),"")</f>
        <v/>
      </c>
      <c r="AF286" s="957" t="str">
        <f>IFERROR($AC286
+IFERROR(HLOOKUP(Introduction!$H$29,'GWP Values'!$D$3:$G$46,MATCH("CH4",'GWP Values'!$C$3:$C$41,0),FALSE)*$AD286,0)
+IFERROR(HLOOKUP(Introduction!$H$29,'GWP Values'!$D$3:$G$46,MATCH("N2O",'GWP Values'!$C$3:$C$41,0),FALSE)*$AE286,0),"")</f>
        <v/>
      </c>
    </row>
    <row r="287" spans="1:32" ht="24" customHeight="1" x14ac:dyDescent="0.25">
      <c r="A287" s="441"/>
      <c r="B287" s="458" t="str">
        <f t="shared" si="8"/>
        <v/>
      </c>
      <c r="C287" s="650" t="str">
        <f>IFERROR(IF($O287="","",
IF(MATCH(O287,Tables!$CC$8:$CC$15,0)&gt;0, "MWh / "&amp;$O287&amp;" | Energy",
"MWh / "&amp;$O287&amp;" | "&amp; $M287)), "MWh / "&amp;$O287&amp;" | "&amp; $M287)</f>
        <v/>
      </c>
      <c r="D287" s="916" t="str">
        <f>IFERROR(VLOOKUP($M287,Tables!$BT$7:$BU$34,2,FALSE),"")</f>
        <v/>
      </c>
      <c r="E287" s="1010"/>
      <c r="F287" s="1011"/>
      <c r="G287" s="940" t="str">
        <f>IFERROR(VLOOKUP(H287,'Category Index'!$K$10:$L$258,2,FALSE),"")</f>
        <v/>
      </c>
      <c r="H287" s="1008"/>
      <c r="I287" s="3"/>
      <c r="J287" s="1006"/>
      <c r="K287" s="994" t="str">
        <f t="shared" si="9"/>
        <v/>
      </c>
      <c r="L287" s="1004"/>
      <c r="M287" s="974"/>
      <c r="N287" s="975"/>
      <c r="O287" s="976"/>
      <c r="P287" s="1027" t="str">
        <f>IFERROR(IF(N287="","",N287*(VLOOKUP(C287, 'Unit Conversion Table'!$E$3:$F$132, 2, FALSE))),"")</f>
        <v/>
      </c>
      <c r="Q287" s="3"/>
      <c r="R287" s="971" t="s">
        <v>826</v>
      </c>
      <c r="S287" s="996" t="str" cm="1">
        <f t="array" ref="S287">_xlfn.IFS(R287="No",(IFERROR(VLOOKUP($J287&amp;" | "&amp;$T287,'Emissions Factors'!$C$3:$N$1705,MATCH(S$12,'Emissions Factors'!$C$3:$N$3,0),FALSE),"")),R287="Yes", "Company Specific", R287="", "")</f>
        <v/>
      </c>
      <c r="T287" s="997" cm="1">
        <f t="array" ref="T287">_xlfn.IFS(R287="No",(VLOOKUP($B287, 'Emissions Factors'!$C$3:$O$717, 4,FALSE)),R287="Yes", "", R287="", "")</f>
        <v>0</v>
      </c>
      <c r="U287" s="947" t="str">
        <f>IFERROR(VLOOKUP($J287&amp;" | "&amp;$T287,'Emissions Factors'!$C$3:$N$3811,5,FALSE),"")</f>
        <v/>
      </c>
      <c r="V287" s="948" t="str">
        <f>IFERROR(VLOOKUP($J287&amp;" | "&amp;$T287,'Emissions Factors'!$C$3:$N$3811,6,FALSE),"")</f>
        <v/>
      </c>
      <c r="W287" s="949" t="str">
        <f>IFERROR(VLOOKUP($J287&amp;" | "&amp;$T287,'Emissions Factors'!$C$3:$N$3811,7,FALSE),"")</f>
        <v/>
      </c>
      <c r="X287" s="1000"/>
      <c r="Y287" s="1001"/>
      <c r="Z287" s="963"/>
      <c r="AA287" s="964"/>
      <c r="AB287" s="965"/>
      <c r="AC287" s="1022" t="str" cm="1">
        <f t="array" ref="AC287">IFERROR(_xlfn.IFS($R287="No", U287*$P287/1000,$R287="Yes", Z287*$P287/1000, $R287="", ""),"")</f>
        <v/>
      </c>
      <c r="AD287" s="1023" t="str" cm="1">
        <f t="array" ref="AD287">IFERROR(_xlfn.IFS($R287="No", V287*$P287/1000,$R287="Yes", AA287*$P287/1000, $R287="", ""),"")</f>
        <v/>
      </c>
      <c r="AE287" s="1023" t="str" cm="1">
        <f t="array" ref="AE287">IFERROR(_xlfn.IFS($R287="No", W287*$P287/1000,$R287="Yes", AB287*$P287/1000, $R287="", ""),"")</f>
        <v/>
      </c>
      <c r="AF287" s="957" t="str">
        <f>IFERROR($AC287
+IFERROR(HLOOKUP(Introduction!$H$29,'GWP Values'!$D$3:$G$46,MATCH("CH4",'GWP Values'!$C$3:$C$41,0),FALSE)*$AD287,0)
+IFERROR(HLOOKUP(Introduction!$H$29,'GWP Values'!$D$3:$G$46,MATCH("N2O",'GWP Values'!$C$3:$C$41,0),FALSE)*$AE287,0),"")</f>
        <v/>
      </c>
    </row>
    <row r="288" spans="1:32" ht="24" customHeight="1" x14ac:dyDescent="0.25">
      <c r="A288" s="441"/>
      <c r="B288" s="458" t="str">
        <f t="shared" si="8"/>
        <v/>
      </c>
      <c r="C288" s="650" t="str">
        <f>IFERROR(IF($O288="","",
IF(MATCH(O288,Tables!$CC$8:$CC$15,0)&gt;0, "MWh / "&amp;$O288&amp;" | Energy",
"MWh / "&amp;$O288&amp;" | "&amp; $M288)), "MWh / "&amp;$O288&amp;" | "&amp; $M288)</f>
        <v/>
      </c>
      <c r="D288" s="916" t="str">
        <f>IFERROR(VLOOKUP($M288,Tables!$BT$7:$BU$34,2,FALSE),"")</f>
        <v/>
      </c>
      <c r="E288" s="1010"/>
      <c r="F288" s="1011"/>
      <c r="G288" s="940" t="str">
        <f>IFERROR(VLOOKUP(H288,'Category Index'!$K$10:$L$258,2,FALSE),"")</f>
        <v/>
      </c>
      <c r="H288" s="1008"/>
      <c r="I288" s="3"/>
      <c r="J288" s="1006"/>
      <c r="K288" s="994" t="str">
        <f t="shared" si="9"/>
        <v/>
      </c>
      <c r="L288" s="1004"/>
      <c r="M288" s="974"/>
      <c r="N288" s="975"/>
      <c r="O288" s="976"/>
      <c r="P288" s="1027" t="str">
        <f>IFERROR(IF(N288="","",N288*(VLOOKUP(C288, 'Unit Conversion Table'!$E$3:$F$132, 2, FALSE))),"")</f>
        <v/>
      </c>
      <c r="Q288" s="3"/>
      <c r="R288" s="971" t="s">
        <v>826</v>
      </c>
      <c r="S288" s="996" t="str" cm="1">
        <f t="array" ref="S288">_xlfn.IFS(R288="No",(IFERROR(VLOOKUP($J288&amp;" | "&amp;$T288,'Emissions Factors'!$C$3:$N$1705,MATCH(S$12,'Emissions Factors'!$C$3:$N$3,0),FALSE),"")),R288="Yes", "Company Specific", R288="", "")</f>
        <v/>
      </c>
      <c r="T288" s="997" cm="1">
        <f t="array" ref="T288">_xlfn.IFS(R288="No",(VLOOKUP($B288, 'Emissions Factors'!$C$3:$O$717, 4,FALSE)),R288="Yes", "", R288="", "")</f>
        <v>0</v>
      </c>
      <c r="U288" s="947" t="str">
        <f>IFERROR(VLOOKUP($J288&amp;" | "&amp;$T288,'Emissions Factors'!$C$3:$N$3811,5,FALSE),"")</f>
        <v/>
      </c>
      <c r="V288" s="948" t="str">
        <f>IFERROR(VLOOKUP($J288&amp;" | "&amp;$T288,'Emissions Factors'!$C$3:$N$3811,6,FALSE),"")</f>
        <v/>
      </c>
      <c r="W288" s="949" t="str">
        <f>IFERROR(VLOOKUP($J288&amp;" | "&amp;$T288,'Emissions Factors'!$C$3:$N$3811,7,FALSE),"")</f>
        <v/>
      </c>
      <c r="X288" s="1000"/>
      <c r="Y288" s="1001"/>
      <c r="Z288" s="963"/>
      <c r="AA288" s="964"/>
      <c r="AB288" s="965"/>
      <c r="AC288" s="1022" t="str" cm="1">
        <f t="array" ref="AC288">IFERROR(_xlfn.IFS($R288="No", U288*$P288/1000,$R288="Yes", Z288*$P288/1000, $R288="", ""),"")</f>
        <v/>
      </c>
      <c r="AD288" s="1023" t="str" cm="1">
        <f t="array" ref="AD288">IFERROR(_xlfn.IFS($R288="No", V288*$P288/1000,$R288="Yes", AA288*$P288/1000, $R288="", ""),"")</f>
        <v/>
      </c>
      <c r="AE288" s="1023" t="str" cm="1">
        <f t="array" ref="AE288">IFERROR(_xlfn.IFS($R288="No", W288*$P288/1000,$R288="Yes", AB288*$P288/1000, $R288="", ""),"")</f>
        <v/>
      </c>
      <c r="AF288" s="957" t="str">
        <f>IFERROR($AC288
+IFERROR(HLOOKUP(Introduction!$H$29,'GWP Values'!$D$3:$G$46,MATCH("CH4",'GWP Values'!$C$3:$C$41,0),FALSE)*$AD288,0)
+IFERROR(HLOOKUP(Introduction!$H$29,'GWP Values'!$D$3:$G$46,MATCH("N2O",'GWP Values'!$C$3:$C$41,0),FALSE)*$AE288,0),"")</f>
        <v/>
      </c>
    </row>
    <row r="289" spans="1:32" ht="24" customHeight="1" x14ac:dyDescent="0.25">
      <c r="A289" s="441"/>
      <c r="B289" s="458" t="str">
        <f t="shared" si="8"/>
        <v/>
      </c>
      <c r="C289" s="650" t="str">
        <f>IFERROR(IF($O289="","",
IF(MATCH(O289,Tables!$CC$8:$CC$15,0)&gt;0, "MWh / "&amp;$O289&amp;" | Energy",
"MWh / "&amp;$O289&amp;" | "&amp; $M289)), "MWh / "&amp;$O289&amp;" | "&amp; $M289)</f>
        <v/>
      </c>
      <c r="D289" s="916" t="str">
        <f>IFERROR(VLOOKUP($M289,Tables!$BT$7:$BU$34,2,FALSE),"")</f>
        <v/>
      </c>
      <c r="E289" s="1010"/>
      <c r="F289" s="1011"/>
      <c r="G289" s="940" t="str">
        <f>IFERROR(VLOOKUP(H289,'Category Index'!$K$10:$L$258,2,FALSE),"")</f>
        <v/>
      </c>
      <c r="H289" s="1008"/>
      <c r="I289" s="3"/>
      <c r="J289" s="1006"/>
      <c r="K289" s="994" t="str">
        <f t="shared" si="9"/>
        <v/>
      </c>
      <c r="L289" s="1004"/>
      <c r="M289" s="974"/>
      <c r="N289" s="975"/>
      <c r="O289" s="976"/>
      <c r="P289" s="1027" t="str">
        <f>IFERROR(IF(N289="","",N289*(VLOOKUP(C289, 'Unit Conversion Table'!$E$3:$F$132, 2, FALSE))),"")</f>
        <v/>
      </c>
      <c r="Q289" s="3"/>
      <c r="R289" s="971" t="s">
        <v>826</v>
      </c>
      <c r="S289" s="996" t="str" cm="1">
        <f t="array" ref="S289">_xlfn.IFS(R289="No",(IFERROR(VLOOKUP($J289&amp;" | "&amp;$T289,'Emissions Factors'!$C$3:$N$1705,MATCH(S$12,'Emissions Factors'!$C$3:$N$3,0),FALSE),"")),R289="Yes", "Company Specific", R289="", "")</f>
        <v/>
      </c>
      <c r="T289" s="997" cm="1">
        <f t="array" ref="T289">_xlfn.IFS(R289="No",(VLOOKUP($B289, 'Emissions Factors'!$C$3:$O$717, 4,FALSE)),R289="Yes", "", R289="", "")</f>
        <v>0</v>
      </c>
      <c r="U289" s="947" t="str">
        <f>IFERROR(VLOOKUP($J289&amp;" | "&amp;$T289,'Emissions Factors'!$C$3:$N$3811,5,FALSE),"")</f>
        <v/>
      </c>
      <c r="V289" s="948" t="str">
        <f>IFERROR(VLOOKUP($J289&amp;" | "&amp;$T289,'Emissions Factors'!$C$3:$N$3811,6,FALSE),"")</f>
        <v/>
      </c>
      <c r="W289" s="949" t="str">
        <f>IFERROR(VLOOKUP($J289&amp;" | "&amp;$T289,'Emissions Factors'!$C$3:$N$3811,7,FALSE),"")</f>
        <v/>
      </c>
      <c r="X289" s="1000"/>
      <c r="Y289" s="1001"/>
      <c r="Z289" s="963"/>
      <c r="AA289" s="964"/>
      <c r="AB289" s="965"/>
      <c r="AC289" s="1022" t="str" cm="1">
        <f t="array" ref="AC289">IFERROR(_xlfn.IFS($R289="No", U289*$P289/1000,$R289="Yes", Z289*$P289/1000, $R289="", ""),"")</f>
        <v/>
      </c>
      <c r="AD289" s="1023" t="str" cm="1">
        <f t="array" ref="AD289">IFERROR(_xlfn.IFS($R289="No", V289*$P289/1000,$R289="Yes", AA289*$P289/1000, $R289="", ""),"")</f>
        <v/>
      </c>
      <c r="AE289" s="1023" t="str" cm="1">
        <f t="array" ref="AE289">IFERROR(_xlfn.IFS($R289="No", W289*$P289/1000,$R289="Yes", AB289*$P289/1000, $R289="", ""),"")</f>
        <v/>
      </c>
      <c r="AF289" s="957" t="str">
        <f>IFERROR($AC289
+IFERROR(HLOOKUP(Introduction!$H$29,'GWP Values'!$D$3:$G$46,MATCH("CH4",'GWP Values'!$C$3:$C$41,0),FALSE)*$AD289,0)
+IFERROR(HLOOKUP(Introduction!$H$29,'GWP Values'!$D$3:$G$46,MATCH("N2O",'GWP Values'!$C$3:$C$41,0),FALSE)*$AE289,0),"")</f>
        <v/>
      </c>
    </row>
    <row r="290" spans="1:32" ht="24" customHeight="1" x14ac:dyDescent="0.25">
      <c r="A290" s="441"/>
      <c r="B290" s="458" t="str">
        <f t="shared" si="8"/>
        <v/>
      </c>
      <c r="C290" s="650" t="str">
        <f>IFERROR(IF($O290="","",
IF(MATCH(O290,Tables!$CC$8:$CC$15,0)&gt;0, "MWh / "&amp;$O290&amp;" | Energy",
"MWh / "&amp;$O290&amp;" | "&amp; $M290)), "MWh / "&amp;$O290&amp;" | "&amp; $M290)</f>
        <v/>
      </c>
      <c r="D290" s="916" t="str">
        <f>IFERROR(VLOOKUP($M290,Tables!$BT$7:$BU$34,2,FALSE),"")</f>
        <v/>
      </c>
      <c r="E290" s="1010"/>
      <c r="F290" s="1011"/>
      <c r="G290" s="940" t="str">
        <f>IFERROR(VLOOKUP(H290,'Category Index'!$K$10:$L$258,2,FALSE),"")</f>
        <v/>
      </c>
      <c r="H290" s="1008"/>
      <c r="I290" s="3"/>
      <c r="J290" s="1006"/>
      <c r="K290" s="994" t="str">
        <f t="shared" si="9"/>
        <v/>
      </c>
      <c r="L290" s="1004"/>
      <c r="M290" s="974"/>
      <c r="N290" s="975"/>
      <c r="O290" s="976"/>
      <c r="P290" s="1027" t="str">
        <f>IFERROR(IF(N290="","",N290*(VLOOKUP(C290, 'Unit Conversion Table'!$E$3:$F$132, 2, FALSE))),"")</f>
        <v/>
      </c>
      <c r="Q290" s="3"/>
      <c r="R290" s="971" t="s">
        <v>826</v>
      </c>
      <c r="S290" s="996" t="str" cm="1">
        <f t="array" ref="S290">_xlfn.IFS(R290="No",(IFERROR(VLOOKUP($J290&amp;" | "&amp;$T290,'Emissions Factors'!$C$3:$N$1705,MATCH(S$12,'Emissions Factors'!$C$3:$N$3,0),FALSE),"")),R290="Yes", "Company Specific", R290="", "")</f>
        <v/>
      </c>
      <c r="T290" s="997" cm="1">
        <f t="array" ref="T290">_xlfn.IFS(R290="No",(VLOOKUP($B290, 'Emissions Factors'!$C$3:$O$717, 4,FALSE)),R290="Yes", "", R290="", "")</f>
        <v>0</v>
      </c>
      <c r="U290" s="947" t="str">
        <f>IFERROR(VLOOKUP($J290&amp;" | "&amp;$T290,'Emissions Factors'!$C$3:$N$3811,5,FALSE),"")</f>
        <v/>
      </c>
      <c r="V290" s="948" t="str">
        <f>IFERROR(VLOOKUP($J290&amp;" | "&amp;$T290,'Emissions Factors'!$C$3:$N$3811,6,FALSE),"")</f>
        <v/>
      </c>
      <c r="W290" s="949" t="str">
        <f>IFERROR(VLOOKUP($J290&amp;" | "&amp;$T290,'Emissions Factors'!$C$3:$N$3811,7,FALSE),"")</f>
        <v/>
      </c>
      <c r="X290" s="1000"/>
      <c r="Y290" s="1001"/>
      <c r="Z290" s="963"/>
      <c r="AA290" s="964"/>
      <c r="AB290" s="965"/>
      <c r="AC290" s="1022" t="str" cm="1">
        <f t="array" ref="AC290">IFERROR(_xlfn.IFS($R290="No", U290*$P290/1000,$R290="Yes", Z290*$P290/1000, $R290="", ""),"")</f>
        <v/>
      </c>
      <c r="AD290" s="1023" t="str" cm="1">
        <f t="array" ref="AD290">IFERROR(_xlfn.IFS($R290="No", V290*$P290/1000,$R290="Yes", AA290*$P290/1000, $R290="", ""),"")</f>
        <v/>
      </c>
      <c r="AE290" s="1023" t="str" cm="1">
        <f t="array" ref="AE290">IFERROR(_xlfn.IFS($R290="No", W290*$P290/1000,$R290="Yes", AB290*$P290/1000, $R290="", ""),"")</f>
        <v/>
      </c>
      <c r="AF290" s="957" t="str">
        <f>IFERROR($AC290
+IFERROR(HLOOKUP(Introduction!$H$29,'GWP Values'!$D$3:$G$46,MATCH("CH4",'GWP Values'!$C$3:$C$41,0),FALSE)*$AD290,0)
+IFERROR(HLOOKUP(Introduction!$H$29,'GWP Values'!$D$3:$G$46,MATCH("N2O",'GWP Values'!$C$3:$C$41,0),FALSE)*$AE290,0),"")</f>
        <v/>
      </c>
    </row>
    <row r="291" spans="1:32" ht="24" customHeight="1" x14ac:dyDescent="0.25">
      <c r="A291" s="441"/>
      <c r="B291" s="458" t="str">
        <f t="shared" si="8"/>
        <v/>
      </c>
      <c r="C291" s="650" t="str">
        <f>IFERROR(IF($O291="","",
IF(MATCH(O291,Tables!$CC$8:$CC$15,0)&gt;0, "MWh / "&amp;$O291&amp;" | Energy",
"MWh / "&amp;$O291&amp;" | "&amp; $M291)), "MWh / "&amp;$O291&amp;" | "&amp; $M291)</f>
        <v/>
      </c>
      <c r="D291" s="916" t="str">
        <f>IFERROR(VLOOKUP($M291,Tables!$BT$7:$BU$34,2,FALSE),"")</f>
        <v/>
      </c>
      <c r="E291" s="1010"/>
      <c r="F291" s="1011"/>
      <c r="G291" s="940" t="str">
        <f>IFERROR(VLOOKUP(H291,'Category Index'!$K$10:$L$258,2,FALSE),"")</f>
        <v/>
      </c>
      <c r="H291" s="1008"/>
      <c r="I291" s="3"/>
      <c r="J291" s="1006"/>
      <c r="K291" s="994" t="str">
        <f t="shared" si="9"/>
        <v/>
      </c>
      <c r="L291" s="1004"/>
      <c r="M291" s="974"/>
      <c r="N291" s="975"/>
      <c r="O291" s="976"/>
      <c r="P291" s="1027" t="str">
        <f>IFERROR(IF(N291="","",N291*(VLOOKUP(C291, 'Unit Conversion Table'!$E$3:$F$132, 2, FALSE))),"")</f>
        <v/>
      </c>
      <c r="Q291" s="3"/>
      <c r="R291" s="971" t="s">
        <v>826</v>
      </c>
      <c r="S291" s="996" t="str" cm="1">
        <f t="array" ref="S291">_xlfn.IFS(R291="No",(IFERROR(VLOOKUP($J291&amp;" | "&amp;$T291,'Emissions Factors'!$C$3:$N$1705,MATCH(S$12,'Emissions Factors'!$C$3:$N$3,0),FALSE),"")),R291="Yes", "Company Specific", R291="", "")</f>
        <v/>
      </c>
      <c r="T291" s="997" cm="1">
        <f t="array" ref="T291">_xlfn.IFS(R291="No",(VLOOKUP($B291, 'Emissions Factors'!$C$3:$O$717, 4,FALSE)),R291="Yes", "", R291="", "")</f>
        <v>0</v>
      </c>
      <c r="U291" s="947" t="str">
        <f>IFERROR(VLOOKUP($J291&amp;" | "&amp;$T291,'Emissions Factors'!$C$3:$N$3811,5,FALSE),"")</f>
        <v/>
      </c>
      <c r="V291" s="948" t="str">
        <f>IFERROR(VLOOKUP($J291&amp;" | "&amp;$T291,'Emissions Factors'!$C$3:$N$3811,6,FALSE),"")</f>
        <v/>
      </c>
      <c r="W291" s="949" t="str">
        <f>IFERROR(VLOOKUP($J291&amp;" | "&amp;$T291,'Emissions Factors'!$C$3:$N$3811,7,FALSE),"")</f>
        <v/>
      </c>
      <c r="X291" s="1000"/>
      <c r="Y291" s="1001"/>
      <c r="Z291" s="963"/>
      <c r="AA291" s="964"/>
      <c r="AB291" s="965"/>
      <c r="AC291" s="1022" t="str" cm="1">
        <f t="array" ref="AC291">IFERROR(_xlfn.IFS($R291="No", U291*$P291/1000,$R291="Yes", Z291*$P291/1000, $R291="", ""),"")</f>
        <v/>
      </c>
      <c r="AD291" s="1023" t="str" cm="1">
        <f t="array" ref="AD291">IFERROR(_xlfn.IFS($R291="No", V291*$P291/1000,$R291="Yes", AA291*$P291/1000, $R291="", ""),"")</f>
        <v/>
      </c>
      <c r="AE291" s="1023" t="str" cm="1">
        <f t="array" ref="AE291">IFERROR(_xlfn.IFS($R291="No", W291*$P291/1000,$R291="Yes", AB291*$P291/1000, $R291="", ""),"")</f>
        <v/>
      </c>
      <c r="AF291" s="957" t="str">
        <f>IFERROR($AC291
+IFERROR(HLOOKUP(Introduction!$H$29,'GWP Values'!$D$3:$G$46,MATCH("CH4",'GWP Values'!$C$3:$C$41,0),FALSE)*$AD291,0)
+IFERROR(HLOOKUP(Introduction!$H$29,'GWP Values'!$D$3:$G$46,MATCH("N2O",'GWP Values'!$C$3:$C$41,0),FALSE)*$AE291,0),"")</f>
        <v/>
      </c>
    </row>
    <row r="292" spans="1:32" ht="24" customHeight="1" x14ac:dyDescent="0.25">
      <c r="A292" s="441"/>
      <c r="B292" s="458" t="str">
        <f t="shared" si="8"/>
        <v/>
      </c>
      <c r="C292" s="650" t="str">
        <f>IFERROR(IF($O292="","",
IF(MATCH(O292,Tables!$CC$8:$CC$15,0)&gt;0, "MWh / "&amp;$O292&amp;" | Energy",
"MWh / "&amp;$O292&amp;" | "&amp; $M292)), "MWh / "&amp;$O292&amp;" | "&amp; $M292)</f>
        <v/>
      </c>
      <c r="D292" s="916" t="str">
        <f>IFERROR(VLOOKUP($M292,Tables!$BT$7:$BU$34,2,FALSE),"")</f>
        <v/>
      </c>
      <c r="E292" s="1010"/>
      <c r="F292" s="1011"/>
      <c r="G292" s="940" t="str">
        <f>IFERROR(VLOOKUP(H292,'Category Index'!$K$10:$L$258,2,FALSE),"")</f>
        <v/>
      </c>
      <c r="H292" s="1008"/>
      <c r="I292" s="3"/>
      <c r="J292" s="1006"/>
      <c r="K292" s="994" t="str">
        <f t="shared" si="9"/>
        <v/>
      </c>
      <c r="L292" s="1004"/>
      <c r="M292" s="974"/>
      <c r="N292" s="975"/>
      <c r="O292" s="976"/>
      <c r="P292" s="1027" t="str">
        <f>IFERROR(IF(N292="","",N292*(VLOOKUP(C292, 'Unit Conversion Table'!$E$3:$F$132, 2, FALSE))),"")</f>
        <v/>
      </c>
      <c r="Q292" s="3"/>
      <c r="R292" s="971" t="s">
        <v>826</v>
      </c>
      <c r="S292" s="996" t="str" cm="1">
        <f t="array" ref="S292">_xlfn.IFS(R292="No",(IFERROR(VLOOKUP($J292&amp;" | "&amp;$T292,'Emissions Factors'!$C$3:$N$1705,MATCH(S$12,'Emissions Factors'!$C$3:$N$3,0),FALSE),"")),R292="Yes", "Company Specific", R292="", "")</f>
        <v/>
      </c>
      <c r="T292" s="997" cm="1">
        <f t="array" ref="T292">_xlfn.IFS(R292="No",(VLOOKUP($B292, 'Emissions Factors'!$C$3:$O$717, 4,FALSE)),R292="Yes", "", R292="", "")</f>
        <v>0</v>
      </c>
      <c r="U292" s="947" t="str">
        <f>IFERROR(VLOOKUP($J292&amp;" | "&amp;$T292,'Emissions Factors'!$C$3:$N$3811,5,FALSE),"")</f>
        <v/>
      </c>
      <c r="V292" s="948" t="str">
        <f>IFERROR(VLOOKUP($J292&amp;" | "&amp;$T292,'Emissions Factors'!$C$3:$N$3811,6,FALSE),"")</f>
        <v/>
      </c>
      <c r="W292" s="949" t="str">
        <f>IFERROR(VLOOKUP($J292&amp;" | "&amp;$T292,'Emissions Factors'!$C$3:$N$3811,7,FALSE),"")</f>
        <v/>
      </c>
      <c r="X292" s="1000"/>
      <c r="Y292" s="1001"/>
      <c r="Z292" s="963"/>
      <c r="AA292" s="964"/>
      <c r="AB292" s="965"/>
      <c r="AC292" s="1022" t="str" cm="1">
        <f t="array" ref="AC292">IFERROR(_xlfn.IFS($R292="No", U292*$P292/1000,$R292="Yes", Z292*$P292/1000, $R292="", ""),"")</f>
        <v/>
      </c>
      <c r="AD292" s="1023" t="str" cm="1">
        <f t="array" ref="AD292">IFERROR(_xlfn.IFS($R292="No", V292*$P292/1000,$R292="Yes", AA292*$P292/1000, $R292="", ""),"")</f>
        <v/>
      </c>
      <c r="AE292" s="1023" t="str" cm="1">
        <f t="array" ref="AE292">IFERROR(_xlfn.IFS($R292="No", W292*$P292/1000,$R292="Yes", AB292*$P292/1000, $R292="", ""),"")</f>
        <v/>
      </c>
      <c r="AF292" s="957" t="str">
        <f>IFERROR($AC292
+IFERROR(HLOOKUP(Introduction!$H$29,'GWP Values'!$D$3:$G$46,MATCH("CH4",'GWP Values'!$C$3:$C$41,0),FALSE)*$AD292,0)
+IFERROR(HLOOKUP(Introduction!$H$29,'GWP Values'!$D$3:$G$46,MATCH("N2O",'GWP Values'!$C$3:$C$41,0),FALSE)*$AE292,0),"")</f>
        <v/>
      </c>
    </row>
    <row r="293" spans="1:32" ht="24" customHeight="1" x14ac:dyDescent="0.25">
      <c r="A293" s="441"/>
      <c r="B293" s="458" t="str">
        <f t="shared" si="8"/>
        <v/>
      </c>
      <c r="C293" s="650" t="str">
        <f>IFERROR(IF($O293="","",
IF(MATCH(O293,Tables!$CC$8:$CC$15,0)&gt;0, "MWh / "&amp;$O293&amp;" | Energy",
"MWh / "&amp;$O293&amp;" | "&amp; $M293)), "MWh / "&amp;$O293&amp;" | "&amp; $M293)</f>
        <v/>
      </c>
      <c r="D293" s="916" t="str">
        <f>IFERROR(VLOOKUP($M293,Tables!$BT$7:$BU$34,2,FALSE),"")</f>
        <v/>
      </c>
      <c r="E293" s="1010"/>
      <c r="F293" s="1011"/>
      <c r="G293" s="940" t="str">
        <f>IFERROR(VLOOKUP(H293,'Category Index'!$K$10:$L$258,2,FALSE),"")</f>
        <v/>
      </c>
      <c r="H293" s="1008"/>
      <c r="I293" s="3"/>
      <c r="J293" s="1006"/>
      <c r="K293" s="994" t="str">
        <f t="shared" si="9"/>
        <v/>
      </c>
      <c r="L293" s="1004"/>
      <c r="M293" s="974"/>
      <c r="N293" s="975"/>
      <c r="O293" s="976"/>
      <c r="P293" s="1027" t="str">
        <f>IFERROR(IF(N293="","",N293*(VLOOKUP(C293, 'Unit Conversion Table'!$E$3:$F$132, 2, FALSE))),"")</f>
        <v/>
      </c>
      <c r="Q293" s="3"/>
      <c r="R293" s="971" t="s">
        <v>826</v>
      </c>
      <c r="S293" s="996" t="str" cm="1">
        <f t="array" ref="S293">_xlfn.IFS(R293="No",(IFERROR(VLOOKUP($J293&amp;" | "&amp;$T293,'Emissions Factors'!$C$3:$N$1705,MATCH(S$12,'Emissions Factors'!$C$3:$N$3,0),FALSE),"")),R293="Yes", "Company Specific", R293="", "")</f>
        <v/>
      </c>
      <c r="T293" s="997" cm="1">
        <f t="array" ref="T293">_xlfn.IFS(R293="No",(VLOOKUP($B293, 'Emissions Factors'!$C$3:$O$717, 4,FALSE)),R293="Yes", "", R293="", "")</f>
        <v>0</v>
      </c>
      <c r="U293" s="947" t="str">
        <f>IFERROR(VLOOKUP($J293&amp;" | "&amp;$T293,'Emissions Factors'!$C$3:$N$3811,5,FALSE),"")</f>
        <v/>
      </c>
      <c r="V293" s="948" t="str">
        <f>IFERROR(VLOOKUP($J293&amp;" | "&amp;$T293,'Emissions Factors'!$C$3:$N$3811,6,FALSE),"")</f>
        <v/>
      </c>
      <c r="W293" s="949" t="str">
        <f>IFERROR(VLOOKUP($J293&amp;" | "&amp;$T293,'Emissions Factors'!$C$3:$N$3811,7,FALSE),"")</f>
        <v/>
      </c>
      <c r="X293" s="1000"/>
      <c r="Y293" s="1001"/>
      <c r="Z293" s="963"/>
      <c r="AA293" s="964"/>
      <c r="AB293" s="965"/>
      <c r="AC293" s="1022" t="str" cm="1">
        <f t="array" ref="AC293">IFERROR(_xlfn.IFS($R293="No", U293*$P293/1000,$R293="Yes", Z293*$P293/1000, $R293="", ""),"")</f>
        <v/>
      </c>
      <c r="AD293" s="1023" t="str" cm="1">
        <f t="array" ref="AD293">IFERROR(_xlfn.IFS($R293="No", V293*$P293/1000,$R293="Yes", AA293*$P293/1000, $R293="", ""),"")</f>
        <v/>
      </c>
      <c r="AE293" s="1023" t="str" cm="1">
        <f t="array" ref="AE293">IFERROR(_xlfn.IFS($R293="No", W293*$P293/1000,$R293="Yes", AB293*$P293/1000, $R293="", ""),"")</f>
        <v/>
      </c>
      <c r="AF293" s="957" t="str">
        <f>IFERROR($AC293
+IFERROR(HLOOKUP(Introduction!$H$29,'GWP Values'!$D$3:$G$46,MATCH("CH4",'GWP Values'!$C$3:$C$41,0),FALSE)*$AD293,0)
+IFERROR(HLOOKUP(Introduction!$H$29,'GWP Values'!$D$3:$G$46,MATCH("N2O",'GWP Values'!$C$3:$C$41,0),FALSE)*$AE293,0),"")</f>
        <v/>
      </c>
    </row>
    <row r="294" spans="1:32" ht="24" customHeight="1" x14ac:dyDescent="0.25">
      <c r="A294" s="441"/>
      <c r="B294" s="458" t="str">
        <f t="shared" si="8"/>
        <v/>
      </c>
      <c r="C294" s="650" t="str">
        <f>IFERROR(IF($O294="","",
IF(MATCH(O294,Tables!$CC$8:$CC$15,0)&gt;0, "MWh / "&amp;$O294&amp;" | Energy",
"MWh / "&amp;$O294&amp;" | "&amp; $M294)), "MWh / "&amp;$O294&amp;" | "&amp; $M294)</f>
        <v/>
      </c>
      <c r="D294" s="916" t="str">
        <f>IFERROR(VLOOKUP($M294,Tables!$BT$7:$BU$34,2,FALSE),"")</f>
        <v/>
      </c>
      <c r="E294" s="1010"/>
      <c r="F294" s="1011"/>
      <c r="G294" s="940" t="str">
        <f>IFERROR(VLOOKUP(H294,'Category Index'!$K$10:$L$258,2,FALSE),"")</f>
        <v/>
      </c>
      <c r="H294" s="1008"/>
      <c r="I294" s="3"/>
      <c r="J294" s="1006"/>
      <c r="K294" s="994" t="str">
        <f t="shared" si="9"/>
        <v/>
      </c>
      <c r="L294" s="1004"/>
      <c r="M294" s="974"/>
      <c r="N294" s="975"/>
      <c r="O294" s="976"/>
      <c r="P294" s="1027" t="str">
        <f>IFERROR(IF(N294="","",N294*(VLOOKUP(C294, 'Unit Conversion Table'!$E$3:$F$132, 2, FALSE))),"")</f>
        <v/>
      </c>
      <c r="Q294" s="3"/>
      <c r="R294" s="971" t="s">
        <v>826</v>
      </c>
      <c r="S294" s="996" t="str" cm="1">
        <f t="array" ref="S294">_xlfn.IFS(R294="No",(IFERROR(VLOOKUP($J294&amp;" | "&amp;$T294,'Emissions Factors'!$C$3:$N$1705,MATCH(S$12,'Emissions Factors'!$C$3:$N$3,0),FALSE),"")),R294="Yes", "Company Specific", R294="", "")</f>
        <v/>
      </c>
      <c r="T294" s="997" cm="1">
        <f t="array" ref="T294">_xlfn.IFS(R294="No",(VLOOKUP($B294, 'Emissions Factors'!$C$3:$O$717, 4,FALSE)),R294="Yes", "", R294="", "")</f>
        <v>0</v>
      </c>
      <c r="U294" s="947" t="str">
        <f>IFERROR(VLOOKUP($J294&amp;" | "&amp;$T294,'Emissions Factors'!$C$3:$N$3811,5,FALSE),"")</f>
        <v/>
      </c>
      <c r="V294" s="948" t="str">
        <f>IFERROR(VLOOKUP($J294&amp;" | "&amp;$T294,'Emissions Factors'!$C$3:$N$3811,6,FALSE),"")</f>
        <v/>
      </c>
      <c r="W294" s="949" t="str">
        <f>IFERROR(VLOOKUP($J294&amp;" | "&amp;$T294,'Emissions Factors'!$C$3:$N$3811,7,FALSE),"")</f>
        <v/>
      </c>
      <c r="X294" s="1000"/>
      <c r="Y294" s="1001"/>
      <c r="Z294" s="963"/>
      <c r="AA294" s="964"/>
      <c r="AB294" s="965"/>
      <c r="AC294" s="1022" t="str" cm="1">
        <f t="array" ref="AC294">IFERROR(_xlfn.IFS($R294="No", U294*$P294/1000,$R294="Yes", Z294*$P294/1000, $R294="", ""),"")</f>
        <v/>
      </c>
      <c r="AD294" s="1023" t="str" cm="1">
        <f t="array" ref="AD294">IFERROR(_xlfn.IFS($R294="No", V294*$P294/1000,$R294="Yes", AA294*$P294/1000, $R294="", ""),"")</f>
        <v/>
      </c>
      <c r="AE294" s="1023" t="str" cm="1">
        <f t="array" ref="AE294">IFERROR(_xlfn.IFS($R294="No", W294*$P294/1000,$R294="Yes", AB294*$P294/1000, $R294="", ""),"")</f>
        <v/>
      </c>
      <c r="AF294" s="957" t="str">
        <f>IFERROR($AC294
+IFERROR(HLOOKUP(Introduction!$H$29,'GWP Values'!$D$3:$G$46,MATCH("CH4",'GWP Values'!$C$3:$C$41,0),FALSE)*$AD294,0)
+IFERROR(HLOOKUP(Introduction!$H$29,'GWP Values'!$D$3:$G$46,MATCH("N2O",'GWP Values'!$C$3:$C$41,0),FALSE)*$AE294,0),"")</f>
        <v/>
      </c>
    </row>
    <row r="295" spans="1:32" ht="24" customHeight="1" x14ac:dyDescent="0.25">
      <c r="A295" s="441"/>
      <c r="B295" s="458" t="str">
        <f t="shared" si="8"/>
        <v/>
      </c>
      <c r="C295" s="650" t="str">
        <f>IFERROR(IF($O295="","",
IF(MATCH(O295,Tables!$CC$8:$CC$15,0)&gt;0, "MWh / "&amp;$O295&amp;" | Energy",
"MWh / "&amp;$O295&amp;" | "&amp; $M295)), "MWh / "&amp;$O295&amp;" | "&amp; $M295)</f>
        <v/>
      </c>
      <c r="D295" s="916" t="str">
        <f>IFERROR(VLOOKUP($M295,Tables!$BT$7:$BU$34,2,FALSE),"")</f>
        <v/>
      </c>
      <c r="E295" s="1010"/>
      <c r="F295" s="1011"/>
      <c r="G295" s="940" t="str">
        <f>IFERROR(VLOOKUP(H295,'Category Index'!$K$10:$L$258,2,FALSE),"")</f>
        <v/>
      </c>
      <c r="H295" s="1008"/>
      <c r="I295" s="3"/>
      <c r="J295" s="1006"/>
      <c r="K295" s="994" t="str">
        <f t="shared" si="9"/>
        <v/>
      </c>
      <c r="L295" s="1004"/>
      <c r="M295" s="974"/>
      <c r="N295" s="975"/>
      <c r="O295" s="976"/>
      <c r="P295" s="1027" t="str">
        <f>IFERROR(IF(N295="","",N295*(VLOOKUP(C295, 'Unit Conversion Table'!$E$3:$F$132, 2, FALSE))),"")</f>
        <v/>
      </c>
      <c r="Q295" s="3"/>
      <c r="R295" s="971" t="s">
        <v>826</v>
      </c>
      <c r="S295" s="996" t="str" cm="1">
        <f t="array" ref="S295">_xlfn.IFS(R295="No",(IFERROR(VLOOKUP($J295&amp;" | "&amp;$T295,'Emissions Factors'!$C$3:$N$1705,MATCH(S$12,'Emissions Factors'!$C$3:$N$3,0),FALSE),"")),R295="Yes", "Company Specific", R295="", "")</f>
        <v/>
      </c>
      <c r="T295" s="997" cm="1">
        <f t="array" ref="T295">_xlfn.IFS(R295="No",(VLOOKUP($B295, 'Emissions Factors'!$C$3:$O$717, 4,FALSE)),R295="Yes", "", R295="", "")</f>
        <v>0</v>
      </c>
      <c r="U295" s="947" t="str">
        <f>IFERROR(VLOOKUP($J295&amp;" | "&amp;$T295,'Emissions Factors'!$C$3:$N$3811,5,FALSE),"")</f>
        <v/>
      </c>
      <c r="V295" s="948" t="str">
        <f>IFERROR(VLOOKUP($J295&amp;" | "&amp;$T295,'Emissions Factors'!$C$3:$N$3811,6,FALSE),"")</f>
        <v/>
      </c>
      <c r="W295" s="949" t="str">
        <f>IFERROR(VLOOKUP($J295&amp;" | "&amp;$T295,'Emissions Factors'!$C$3:$N$3811,7,FALSE),"")</f>
        <v/>
      </c>
      <c r="X295" s="1000"/>
      <c r="Y295" s="1001"/>
      <c r="Z295" s="963"/>
      <c r="AA295" s="964"/>
      <c r="AB295" s="965"/>
      <c r="AC295" s="1022" t="str" cm="1">
        <f t="array" ref="AC295">IFERROR(_xlfn.IFS($R295="No", U295*$P295/1000,$R295="Yes", Z295*$P295/1000, $R295="", ""),"")</f>
        <v/>
      </c>
      <c r="AD295" s="1023" t="str" cm="1">
        <f t="array" ref="AD295">IFERROR(_xlfn.IFS($R295="No", V295*$P295/1000,$R295="Yes", AA295*$P295/1000, $R295="", ""),"")</f>
        <v/>
      </c>
      <c r="AE295" s="1023" t="str" cm="1">
        <f t="array" ref="AE295">IFERROR(_xlfn.IFS($R295="No", W295*$P295/1000,$R295="Yes", AB295*$P295/1000, $R295="", ""),"")</f>
        <v/>
      </c>
      <c r="AF295" s="957" t="str">
        <f>IFERROR($AC295
+IFERROR(HLOOKUP(Introduction!$H$29,'GWP Values'!$D$3:$G$46,MATCH("CH4",'GWP Values'!$C$3:$C$41,0),FALSE)*$AD295,0)
+IFERROR(HLOOKUP(Introduction!$H$29,'GWP Values'!$D$3:$G$46,MATCH("N2O",'GWP Values'!$C$3:$C$41,0),FALSE)*$AE295,0),"")</f>
        <v/>
      </c>
    </row>
    <row r="296" spans="1:32" ht="24" customHeight="1" x14ac:dyDescent="0.25">
      <c r="A296" s="441"/>
      <c r="B296" s="458" t="str">
        <f t="shared" si="8"/>
        <v/>
      </c>
      <c r="C296" s="650" t="str">
        <f>IFERROR(IF($O296="","",
IF(MATCH(O296,Tables!$CC$8:$CC$15,0)&gt;0, "MWh / "&amp;$O296&amp;" | Energy",
"MWh / "&amp;$O296&amp;" | "&amp; $M296)), "MWh / "&amp;$O296&amp;" | "&amp; $M296)</f>
        <v/>
      </c>
      <c r="D296" s="916" t="str">
        <f>IFERROR(VLOOKUP($M296,Tables!$BT$7:$BU$34,2,FALSE),"")</f>
        <v/>
      </c>
      <c r="E296" s="1010"/>
      <c r="F296" s="1011"/>
      <c r="G296" s="940" t="str">
        <f>IFERROR(VLOOKUP(H296,'Category Index'!$K$10:$L$258,2,FALSE),"")</f>
        <v/>
      </c>
      <c r="H296" s="1008"/>
      <c r="I296" s="3"/>
      <c r="J296" s="1006"/>
      <c r="K296" s="994" t="str">
        <f t="shared" si="9"/>
        <v/>
      </c>
      <c r="L296" s="1004"/>
      <c r="M296" s="974"/>
      <c r="N296" s="975"/>
      <c r="O296" s="976"/>
      <c r="P296" s="1027" t="str">
        <f>IFERROR(IF(N296="","",N296*(VLOOKUP(C296, 'Unit Conversion Table'!$E$3:$F$132, 2, FALSE))),"")</f>
        <v/>
      </c>
      <c r="Q296" s="3"/>
      <c r="R296" s="971" t="s">
        <v>826</v>
      </c>
      <c r="S296" s="996" t="str" cm="1">
        <f t="array" ref="S296">_xlfn.IFS(R296="No",(IFERROR(VLOOKUP($J296&amp;" | "&amp;$T296,'Emissions Factors'!$C$3:$N$1705,MATCH(S$12,'Emissions Factors'!$C$3:$N$3,0),FALSE),"")),R296="Yes", "Company Specific", R296="", "")</f>
        <v/>
      </c>
      <c r="T296" s="997" cm="1">
        <f t="array" ref="T296">_xlfn.IFS(R296="No",(VLOOKUP($B296, 'Emissions Factors'!$C$3:$O$717, 4,FALSE)),R296="Yes", "", R296="", "")</f>
        <v>0</v>
      </c>
      <c r="U296" s="947" t="str">
        <f>IFERROR(VLOOKUP($J296&amp;" | "&amp;$T296,'Emissions Factors'!$C$3:$N$3811,5,FALSE),"")</f>
        <v/>
      </c>
      <c r="V296" s="948" t="str">
        <f>IFERROR(VLOOKUP($J296&amp;" | "&amp;$T296,'Emissions Factors'!$C$3:$N$3811,6,FALSE),"")</f>
        <v/>
      </c>
      <c r="W296" s="949" t="str">
        <f>IFERROR(VLOOKUP($J296&amp;" | "&amp;$T296,'Emissions Factors'!$C$3:$N$3811,7,FALSE),"")</f>
        <v/>
      </c>
      <c r="X296" s="1000"/>
      <c r="Y296" s="1001"/>
      <c r="Z296" s="963"/>
      <c r="AA296" s="964"/>
      <c r="AB296" s="965"/>
      <c r="AC296" s="1022" t="str" cm="1">
        <f t="array" ref="AC296">IFERROR(_xlfn.IFS($R296="No", U296*$P296/1000,$R296="Yes", Z296*$P296/1000, $R296="", ""),"")</f>
        <v/>
      </c>
      <c r="AD296" s="1023" t="str" cm="1">
        <f t="array" ref="AD296">IFERROR(_xlfn.IFS($R296="No", V296*$P296/1000,$R296="Yes", AA296*$P296/1000, $R296="", ""),"")</f>
        <v/>
      </c>
      <c r="AE296" s="1023" t="str" cm="1">
        <f t="array" ref="AE296">IFERROR(_xlfn.IFS($R296="No", W296*$P296/1000,$R296="Yes", AB296*$P296/1000, $R296="", ""),"")</f>
        <v/>
      </c>
      <c r="AF296" s="957" t="str">
        <f>IFERROR($AC296
+IFERROR(HLOOKUP(Introduction!$H$29,'GWP Values'!$D$3:$G$46,MATCH("CH4",'GWP Values'!$C$3:$C$41,0),FALSE)*$AD296,0)
+IFERROR(HLOOKUP(Introduction!$H$29,'GWP Values'!$D$3:$G$46,MATCH("N2O",'GWP Values'!$C$3:$C$41,0),FALSE)*$AE296,0),"")</f>
        <v/>
      </c>
    </row>
    <row r="297" spans="1:32" ht="24" customHeight="1" x14ac:dyDescent="0.25">
      <c r="A297" s="441"/>
      <c r="B297" s="458" t="str">
        <f t="shared" si="8"/>
        <v/>
      </c>
      <c r="C297" s="650" t="str">
        <f>IFERROR(IF($O297="","",
IF(MATCH(O297,Tables!$CC$8:$CC$15,0)&gt;0, "MWh / "&amp;$O297&amp;" | Energy",
"MWh / "&amp;$O297&amp;" | "&amp; $M297)), "MWh / "&amp;$O297&amp;" | "&amp; $M297)</f>
        <v/>
      </c>
      <c r="D297" s="916" t="str">
        <f>IFERROR(VLOOKUP($M297,Tables!$BT$7:$BU$34,2,FALSE),"")</f>
        <v/>
      </c>
      <c r="E297" s="1010"/>
      <c r="F297" s="1011"/>
      <c r="G297" s="940" t="str">
        <f>IFERROR(VLOOKUP(H297,'Category Index'!$K$10:$L$258,2,FALSE),"")</f>
        <v/>
      </c>
      <c r="H297" s="1008"/>
      <c r="I297" s="3"/>
      <c r="J297" s="1006"/>
      <c r="K297" s="994" t="str">
        <f t="shared" si="9"/>
        <v/>
      </c>
      <c r="L297" s="1004"/>
      <c r="M297" s="974"/>
      <c r="N297" s="975"/>
      <c r="O297" s="976"/>
      <c r="P297" s="1027" t="str">
        <f>IFERROR(IF(N297="","",N297*(VLOOKUP(C297, 'Unit Conversion Table'!$E$3:$F$132, 2, FALSE))),"")</f>
        <v/>
      </c>
      <c r="Q297" s="3"/>
      <c r="R297" s="971" t="s">
        <v>826</v>
      </c>
      <c r="S297" s="996" t="str" cm="1">
        <f t="array" ref="S297">_xlfn.IFS(R297="No",(IFERROR(VLOOKUP($J297&amp;" | "&amp;$T297,'Emissions Factors'!$C$3:$N$1705,MATCH(S$12,'Emissions Factors'!$C$3:$N$3,0),FALSE),"")),R297="Yes", "Company Specific", R297="", "")</f>
        <v/>
      </c>
      <c r="T297" s="997" cm="1">
        <f t="array" ref="T297">_xlfn.IFS(R297="No",(VLOOKUP($B297, 'Emissions Factors'!$C$3:$O$717, 4,FALSE)),R297="Yes", "", R297="", "")</f>
        <v>0</v>
      </c>
      <c r="U297" s="947" t="str">
        <f>IFERROR(VLOOKUP($J297&amp;" | "&amp;$T297,'Emissions Factors'!$C$3:$N$3811,5,FALSE),"")</f>
        <v/>
      </c>
      <c r="V297" s="948" t="str">
        <f>IFERROR(VLOOKUP($J297&amp;" | "&amp;$T297,'Emissions Factors'!$C$3:$N$3811,6,FALSE),"")</f>
        <v/>
      </c>
      <c r="W297" s="949" t="str">
        <f>IFERROR(VLOOKUP($J297&amp;" | "&amp;$T297,'Emissions Factors'!$C$3:$N$3811,7,FALSE),"")</f>
        <v/>
      </c>
      <c r="X297" s="1000"/>
      <c r="Y297" s="1001"/>
      <c r="Z297" s="963"/>
      <c r="AA297" s="964"/>
      <c r="AB297" s="965"/>
      <c r="AC297" s="1022" t="str" cm="1">
        <f t="array" ref="AC297">IFERROR(_xlfn.IFS($R297="No", U297*$P297/1000,$R297="Yes", Z297*$P297/1000, $R297="", ""),"")</f>
        <v/>
      </c>
      <c r="AD297" s="1023" t="str" cm="1">
        <f t="array" ref="AD297">IFERROR(_xlfn.IFS($R297="No", V297*$P297/1000,$R297="Yes", AA297*$P297/1000, $R297="", ""),"")</f>
        <v/>
      </c>
      <c r="AE297" s="1023" t="str" cm="1">
        <f t="array" ref="AE297">IFERROR(_xlfn.IFS($R297="No", W297*$P297/1000,$R297="Yes", AB297*$P297/1000, $R297="", ""),"")</f>
        <v/>
      </c>
      <c r="AF297" s="957" t="str">
        <f>IFERROR($AC297
+IFERROR(HLOOKUP(Introduction!$H$29,'GWP Values'!$D$3:$G$46,MATCH("CH4",'GWP Values'!$C$3:$C$41,0),FALSE)*$AD297,0)
+IFERROR(HLOOKUP(Introduction!$H$29,'GWP Values'!$D$3:$G$46,MATCH("N2O",'GWP Values'!$C$3:$C$41,0),FALSE)*$AE297,0),"")</f>
        <v/>
      </c>
    </row>
    <row r="298" spans="1:32" ht="24" customHeight="1" x14ac:dyDescent="0.25">
      <c r="A298" s="441"/>
      <c r="B298" s="458" t="str">
        <f t="shared" si="8"/>
        <v/>
      </c>
      <c r="C298" s="650" t="str">
        <f>IFERROR(IF($O298="","",
IF(MATCH(O298,Tables!$CC$8:$CC$15,0)&gt;0, "MWh / "&amp;$O298&amp;" | Energy",
"MWh / "&amp;$O298&amp;" | "&amp; $M298)), "MWh / "&amp;$O298&amp;" | "&amp; $M298)</f>
        <v/>
      </c>
      <c r="D298" s="916" t="str">
        <f>IFERROR(VLOOKUP($M298,Tables!$BT$7:$BU$34,2,FALSE),"")</f>
        <v/>
      </c>
      <c r="E298" s="1010"/>
      <c r="F298" s="1011"/>
      <c r="G298" s="940" t="str">
        <f>IFERROR(VLOOKUP(H298,'Category Index'!$K$10:$L$258,2,FALSE),"")</f>
        <v/>
      </c>
      <c r="H298" s="1008"/>
      <c r="I298" s="3"/>
      <c r="J298" s="1006"/>
      <c r="K298" s="994" t="str">
        <f t="shared" si="9"/>
        <v/>
      </c>
      <c r="L298" s="1004"/>
      <c r="M298" s="974"/>
      <c r="N298" s="975"/>
      <c r="O298" s="976"/>
      <c r="P298" s="1027" t="str">
        <f>IFERROR(IF(N298="","",N298*(VLOOKUP(C298, 'Unit Conversion Table'!$E$3:$F$132, 2, FALSE))),"")</f>
        <v/>
      </c>
      <c r="Q298" s="3"/>
      <c r="R298" s="971" t="s">
        <v>826</v>
      </c>
      <c r="S298" s="996" t="str" cm="1">
        <f t="array" ref="S298">_xlfn.IFS(R298="No",(IFERROR(VLOOKUP($J298&amp;" | "&amp;$T298,'Emissions Factors'!$C$3:$N$1705,MATCH(S$12,'Emissions Factors'!$C$3:$N$3,0),FALSE),"")),R298="Yes", "Company Specific", R298="", "")</f>
        <v/>
      </c>
      <c r="T298" s="997" cm="1">
        <f t="array" ref="T298">_xlfn.IFS(R298="No",(VLOOKUP($B298, 'Emissions Factors'!$C$3:$O$717, 4,FALSE)),R298="Yes", "", R298="", "")</f>
        <v>0</v>
      </c>
      <c r="U298" s="947" t="str">
        <f>IFERROR(VLOOKUP($J298&amp;" | "&amp;$T298,'Emissions Factors'!$C$3:$N$3811,5,FALSE),"")</f>
        <v/>
      </c>
      <c r="V298" s="948" t="str">
        <f>IFERROR(VLOOKUP($J298&amp;" | "&amp;$T298,'Emissions Factors'!$C$3:$N$3811,6,FALSE),"")</f>
        <v/>
      </c>
      <c r="W298" s="949" t="str">
        <f>IFERROR(VLOOKUP($J298&amp;" | "&amp;$T298,'Emissions Factors'!$C$3:$N$3811,7,FALSE),"")</f>
        <v/>
      </c>
      <c r="X298" s="1000"/>
      <c r="Y298" s="1001"/>
      <c r="Z298" s="963"/>
      <c r="AA298" s="964"/>
      <c r="AB298" s="965"/>
      <c r="AC298" s="1022" t="str" cm="1">
        <f t="array" ref="AC298">IFERROR(_xlfn.IFS($R298="No", U298*$P298/1000,$R298="Yes", Z298*$P298/1000, $R298="", ""),"")</f>
        <v/>
      </c>
      <c r="AD298" s="1023" t="str" cm="1">
        <f t="array" ref="AD298">IFERROR(_xlfn.IFS($R298="No", V298*$P298/1000,$R298="Yes", AA298*$P298/1000, $R298="", ""),"")</f>
        <v/>
      </c>
      <c r="AE298" s="1023" t="str" cm="1">
        <f t="array" ref="AE298">IFERROR(_xlfn.IFS($R298="No", W298*$P298/1000,$R298="Yes", AB298*$P298/1000, $R298="", ""),"")</f>
        <v/>
      </c>
      <c r="AF298" s="957" t="str">
        <f>IFERROR($AC298
+IFERROR(HLOOKUP(Introduction!$H$29,'GWP Values'!$D$3:$G$46,MATCH("CH4",'GWP Values'!$C$3:$C$41,0),FALSE)*$AD298,0)
+IFERROR(HLOOKUP(Introduction!$H$29,'GWP Values'!$D$3:$G$46,MATCH("N2O",'GWP Values'!$C$3:$C$41,0),FALSE)*$AE298,0),"")</f>
        <v/>
      </c>
    </row>
    <row r="299" spans="1:32" ht="24" customHeight="1" x14ac:dyDescent="0.25">
      <c r="A299" s="441"/>
      <c r="B299" s="458" t="str">
        <f t="shared" si="8"/>
        <v/>
      </c>
      <c r="C299" s="650" t="str">
        <f>IFERROR(IF($O299="","",
IF(MATCH(O299,Tables!$CC$8:$CC$15,0)&gt;0, "MWh / "&amp;$O299&amp;" | Energy",
"MWh / "&amp;$O299&amp;" | "&amp; $M299)), "MWh / "&amp;$O299&amp;" | "&amp; $M299)</f>
        <v/>
      </c>
      <c r="D299" s="916" t="str">
        <f>IFERROR(VLOOKUP($M299,Tables!$BT$7:$BU$34,2,FALSE),"")</f>
        <v/>
      </c>
      <c r="E299" s="1010"/>
      <c r="F299" s="1011"/>
      <c r="G299" s="940" t="str">
        <f>IFERROR(VLOOKUP(H299,'Category Index'!$K$10:$L$258,2,FALSE),"")</f>
        <v/>
      </c>
      <c r="H299" s="1008"/>
      <c r="I299" s="3"/>
      <c r="J299" s="1006"/>
      <c r="K299" s="994" t="str">
        <f t="shared" si="9"/>
        <v/>
      </c>
      <c r="L299" s="1004"/>
      <c r="M299" s="974"/>
      <c r="N299" s="975"/>
      <c r="O299" s="976"/>
      <c r="P299" s="1027" t="str">
        <f>IFERROR(IF(N299="","",N299*(VLOOKUP(C299, 'Unit Conversion Table'!$E$3:$F$132, 2, FALSE))),"")</f>
        <v/>
      </c>
      <c r="Q299" s="3"/>
      <c r="R299" s="971" t="s">
        <v>826</v>
      </c>
      <c r="S299" s="996" t="str" cm="1">
        <f t="array" ref="S299">_xlfn.IFS(R299="No",(IFERROR(VLOOKUP($J299&amp;" | "&amp;$T299,'Emissions Factors'!$C$3:$N$1705,MATCH(S$12,'Emissions Factors'!$C$3:$N$3,0),FALSE),"")),R299="Yes", "Company Specific", R299="", "")</f>
        <v/>
      </c>
      <c r="T299" s="997" cm="1">
        <f t="array" ref="T299">_xlfn.IFS(R299="No",(VLOOKUP($B299, 'Emissions Factors'!$C$3:$O$717, 4,FALSE)),R299="Yes", "", R299="", "")</f>
        <v>0</v>
      </c>
      <c r="U299" s="947" t="str">
        <f>IFERROR(VLOOKUP($J299&amp;" | "&amp;$T299,'Emissions Factors'!$C$3:$N$3811,5,FALSE),"")</f>
        <v/>
      </c>
      <c r="V299" s="948" t="str">
        <f>IFERROR(VLOOKUP($J299&amp;" | "&amp;$T299,'Emissions Factors'!$C$3:$N$3811,6,FALSE),"")</f>
        <v/>
      </c>
      <c r="W299" s="949" t="str">
        <f>IFERROR(VLOOKUP($J299&amp;" | "&amp;$T299,'Emissions Factors'!$C$3:$N$3811,7,FALSE),"")</f>
        <v/>
      </c>
      <c r="X299" s="1000"/>
      <c r="Y299" s="1001"/>
      <c r="Z299" s="963"/>
      <c r="AA299" s="964"/>
      <c r="AB299" s="965"/>
      <c r="AC299" s="1022" t="str" cm="1">
        <f t="array" ref="AC299">IFERROR(_xlfn.IFS($R299="No", U299*$P299/1000,$R299="Yes", Z299*$P299/1000, $R299="", ""),"")</f>
        <v/>
      </c>
      <c r="AD299" s="1023" t="str" cm="1">
        <f t="array" ref="AD299">IFERROR(_xlfn.IFS($R299="No", V299*$P299/1000,$R299="Yes", AA299*$P299/1000, $R299="", ""),"")</f>
        <v/>
      </c>
      <c r="AE299" s="1023" t="str" cm="1">
        <f t="array" ref="AE299">IFERROR(_xlfn.IFS($R299="No", W299*$P299/1000,$R299="Yes", AB299*$P299/1000, $R299="", ""),"")</f>
        <v/>
      </c>
      <c r="AF299" s="957" t="str">
        <f>IFERROR($AC299
+IFERROR(HLOOKUP(Introduction!$H$29,'GWP Values'!$D$3:$G$46,MATCH("CH4",'GWP Values'!$C$3:$C$41,0),FALSE)*$AD299,0)
+IFERROR(HLOOKUP(Introduction!$H$29,'GWP Values'!$D$3:$G$46,MATCH("N2O",'GWP Values'!$C$3:$C$41,0),FALSE)*$AE299,0),"")</f>
        <v/>
      </c>
    </row>
    <row r="300" spans="1:32" ht="24" customHeight="1" x14ac:dyDescent="0.25">
      <c r="A300" s="441"/>
      <c r="B300" s="458" t="str">
        <f t="shared" si="8"/>
        <v/>
      </c>
      <c r="C300" s="650" t="str">
        <f>IFERROR(IF($O300="","",
IF(MATCH(O300,Tables!$CC$8:$CC$15,0)&gt;0, "MWh / "&amp;$O300&amp;" | Energy",
"MWh / "&amp;$O300&amp;" | "&amp; $M300)), "MWh / "&amp;$O300&amp;" | "&amp; $M300)</f>
        <v/>
      </c>
      <c r="D300" s="916" t="str">
        <f>IFERROR(VLOOKUP($M300,Tables!$BT$7:$BU$34,2,FALSE),"")</f>
        <v/>
      </c>
      <c r="E300" s="1010"/>
      <c r="F300" s="1011"/>
      <c r="G300" s="940" t="str">
        <f>IFERROR(VLOOKUP(H300,'Category Index'!$K$10:$L$258,2,FALSE),"")</f>
        <v/>
      </c>
      <c r="H300" s="1008"/>
      <c r="I300" s="3"/>
      <c r="J300" s="1006"/>
      <c r="K300" s="994" t="str">
        <f t="shared" si="9"/>
        <v/>
      </c>
      <c r="L300" s="1004"/>
      <c r="M300" s="974"/>
      <c r="N300" s="975"/>
      <c r="O300" s="976"/>
      <c r="P300" s="1027" t="str">
        <f>IFERROR(IF(N300="","",N300*(VLOOKUP(C300, 'Unit Conversion Table'!$E$3:$F$132, 2, FALSE))),"")</f>
        <v/>
      </c>
      <c r="Q300" s="3"/>
      <c r="R300" s="971" t="s">
        <v>826</v>
      </c>
      <c r="S300" s="996" t="str" cm="1">
        <f t="array" ref="S300">_xlfn.IFS(R300="No",(IFERROR(VLOOKUP($J300&amp;" | "&amp;$T300,'Emissions Factors'!$C$3:$N$1705,MATCH(S$12,'Emissions Factors'!$C$3:$N$3,0),FALSE),"")),R300="Yes", "Company Specific", R300="", "")</f>
        <v/>
      </c>
      <c r="T300" s="997" cm="1">
        <f t="array" ref="T300">_xlfn.IFS(R300="No",(VLOOKUP($B300, 'Emissions Factors'!$C$3:$O$717, 4,FALSE)),R300="Yes", "", R300="", "")</f>
        <v>0</v>
      </c>
      <c r="U300" s="947" t="str">
        <f>IFERROR(VLOOKUP($J300&amp;" | "&amp;$T300,'Emissions Factors'!$C$3:$N$3811,5,FALSE),"")</f>
        <v/>
      </c>
      <c r="V300" s="948" t="str">
        <f>IFERROR(VLOOKUP($J300&amp;" | "&amp;$T300,'Emissions Factors'!$C$3:$N$3811,6,FALSE),"")</f>
        <v/>
      </c>
      <c r="W300" s="949" t="str">
        <f>IFERROR(VLOOKUP($J300&amp;" | "&amp;$T300,'Emissions Factors'!$C$3:$N$3811,7,FALSE),"")</f>
        <v/>
      </c>
      <c r="X300" s="1000"/>
      <c r="Y300" s="1001"/>
      <c r="Z300" s="963"/>
      <c r="AA300" s="964"/>
      <c r="AB300" s="965"/>
      <c r="AC300" s="1022" t="str" cm="1">
        <f t="array" ref="AC300">IFERROR(_xlfn.IFS($R300="No", U300*$P300/1000,$R300="Yes", Z300*$P300/1000, $R300="", ""),"")</f>
        <v/>
      </c>
      <c r="AD300" s="1023" t="str" cm="1">
        <f t="array" ref="AD300">IFERROR(_xlfn.IFS($R300="No", V300*$P300/1000,$R300="Yes", AA300*$P300/1000, $R300="", ""),"")</f>
        <v/>
      </c>
      <c r="AE300" s="1023" t="str" cm="1">
        <f t="array" ref="AE300">IFERROR(_xlfn.IFS($R300="No", W300*$P300/1000,$R300="Yes", AB300*$P300/1000, $R300="", ""),"")</f>
        <v/>
      </c>
      <c r="AF300" s="957" t="str">
        <f>IFERROR($AC300
+IFERROR(HLOOKUP(Introduction!$H$29,'GWP Values'!$D$3:$G$46,MATCH("CH4",'GWP Values'!$C$3:$C$41,0),FALSE)*$AD300,0)
+IFERROR(HLOOKUP(Introduction!$H$29,'GWP Values'!$D$3:$G$46,MATCH("N2O",'GWP Values'!$C$3:$C$41,0),FALSE)*$AE300,0),"")</f>
        <v/>
      </c>
    </row>
    <row r="301" spans="1:32" ht="24" customHeight="1" x14ac:dyDescent="0.25">
      <c r="A301" s="441"/>
      <c r="B301" s="458" t="str">
        <f t="shared" si="8"/>
        <v/>
      </c>
      <c r="C301" s="650" t="str">
        <f>IFERROR(IF($O301="","",
IF(MATCH(O301,Tables!$CC$8:$CC$15,0)&gt;0, "MWh / "&amp;$O301&amp;" | Energy",
"MWh / "&amp;$O301&amp;" | "&amp; $M301)), "MWh / "&amp;$O301&amp;" | "&amp; $M301)</f>
        <v/>
      </c>
      <c r="D301" s="916" t="str">
        <f>IFERROR(VLOOKUP($M301,Tables!$BT$7:$BU$34,2,FALSE),"")</f>
        <v/>
      </c>
      <c r="E301" s="1010"/>
      <c r="F301" s="1011"/>
      <c r="G301" s="940" t="str">
        <f>IFERROR(VLOOKUP(H301,'Category Index'!$K$10:$L$258,2,FALSE),"")</f>
        <v/>
      </c>
      <c r="H301" s="1008"/>
      <c r="I301" s="3"/>
      <c r="J301" s="1006"/>
      <c r="K301" s="994" t="str">
        <f t="shared" si="9"/>
        <v/>
      </c>
      <c r="L301" s="1004"/>
      <c r="M301" s="974"/>
      <c r="N301" s="975"/>
      <c r="O301" s="976"/>
      <c r="P301" s="1027" t="str">
        <f>IFERROR(IF(N301="","",N301*(VLOOKUP(C301, 'Unit Conversion Table'!$E$3:$F$132, 2, FALSE))),"")</f>
        <v/>
      </c>
      <c r="Q301" s="3"/>
      <c r="R301" s="971" t="s">
        <v>826</v>
      </c>
      <c r="S301" s="996" t="str" cm="1">
        <f t="array" ref="S301">_xlfn.IFS(R301="No",(IFERROR(VLOOKUP($J301&amp;" | "&amp;$T301,'Emissions Factors'!$C$3:$N$1705,MATCH(S$12,'Emissions Factors'!$C$3:$N$3,0),FALSE),"")),R301="Yes", "Company Specific", R301="", "")</f>
        <v/>
      </c>
      <c r="T301" s="997" cm="1">
        <f t="array" ref="T301">_xlfn.IFS(R301="No",(VLOOKUP($B301, 'Emissions Factors'!$C$3:$O$717, 4,FALSE)),R301="Yes", "", R301="", "")</f>
        <v>0</v>
      </c>
      <c r="U301" s="947" t="str">
        <f>IFERROR(VLOOKUP($J301&amp;" | "&amp;$T301,'Emissions Factors'!$C$3:$N$3811,5,FALSE),"")</f>
        <v/>
      </c>
      <c r="V301" s="948" t="str">
        <f>IFERROR(VLOOKUP($J301&amp;" | "&amp;$T301,'Emissions Factors'!$C$3:$N$3811,6,FALSE),"")</f>
        <v/>
      </c>
      <c r="W301" s="949" t="str">
        <f>IFERROR(VLOOKUP($J301&amp;" | "&amp;$T301,'Emissions Factors'!$C$3:$N$3811,7,FALSE),"")</f>
        <v/>
      </c>
      <c r="X301" s="1000"/>
      <c r="Y301" s="1001"/>
      <c r="Z301" s="963"/>
      <c r="AA301" s="964"/>
      <c r="AB301" s="965"/>
      <c r="AC301" s="1022" t="str" cm="1">
        <f t="array" ref="AC301">IFERROR(_xlfn.IFS($R301="No", U301*$P301/1000,$R301="Yes", Z301*$P301/1000, $R301="", ""),"")</f>
        <v/>
      </c>
      <c r="AD301" s="1023" t="str" cm="1">
        <f t="array" ref="AD301">IFERROR(_xlfn.IFS($R301="No", V301*$P301/1000,$R301="Yes", AA301*$P301/1000, $R301="", ""),"")</f>
        <v/>
      </c>
      <c r="AE301" s="1023" t="str" cm="1">
        <f t="array" ref="AE301">IFERROR(_xlfn.IFS($R301="No", W301*$P301/1000,$R301="Yes", AB301*$P301/1000, $R301="", ""),"")</f>
        <v/>
      </c>
      <c r="AF301" s="957" t="str">
        <f>IFERROR($AC301
+IFERROR(HLOOKUP(Introduction!$H$29,'GWP Values'!$D$3:$G$46,MATCH("CH4",'GWP Values'!$C$3:$C$41,0),FALSE)*$AD301,0)
+IFERROR(HLOOKUP(Introduction!$H$29,'GWP Values'!$D$3:$G$46,MATCH("N2O",'GWP Values'!$C$3:$C$41,0),FALSE)*$AE301,0),"")</f>
        <v/>
      </c>
    </row>
    <row r="302" spans="1:32" ht="24" customHeight="1" x14ac:dyDescent="0.25">
      <c r="A302" s="441"/>
      <c r="B302" s="458" t="str">
        <f t="shared" si="8"/>
        <v/>
      </c>
      <c r="C302" s="650" t="str">
        <f>IFERROR(IF($O302="","",
IF(MATCH(O302,Tables!$CC$8:$CC$15,0)&gt;0, "MWh / "&amp;$O302&amp;" | Energy",
"MWh / "&amp;$O302&amp;" | "&amp; $M302)), "MWh / "&amp;$O302&amp;" | "&amp; $M302)</f>
        <v/>
      </c>
      <c r="D302" s="916" t="str">
        <f>IFERROR(VLOOKUP($M302,Tables!$BT$7:$BU$34,2,FALSE),"")</f>
        <v/>
      </c>
      <c r="E302" s="1010"/>
      <c r="F302" s="1011"/>
      <c r="G302" s="940" t="str">
        <f>IFERROR(VLOOKUP(H302,'Category Index'!$K$10:$L$258,2,FALSE),"")</f>
        <v/>
      </c>
      <c r="H302" s="1008"/>
      <c r="I302" s="3"/>
      <c r="J302" s="1006"/>
      <c r="K302" s="994" t="str">
        <f t="shared" si="9"/>
        <v/>
      </c>
      <c r="L302" s="1004"/>
      <c r="M302" s="974"/>
      <c r="N302" s="975"/>
      <c r="O302" s="976"/>
      <c r="P302" s="1027" t="str">
        <f>IFERROR(IF(N302="","",N302*(VLOOKUP(C302, 'Unit Conversion Table'!$E$3:$F$132, 2, FALSE))),"")</f>
        <v/>
      </c>
      <c r="Q302" s="3"/>
      <c r="R302" s="971" t="s">
        <v>826</v>
      </c>
      <c r="S302" s="996" t="str" cm="1">
        <f t="array" ref="S302">_xlfn.IFS(R302="No",(IFERROR(VLOOKUP($J302&amp;" | "&amp;$T302,'Emissions Factors'!$C$3:$N$1705,MATCH(S$12,'Emissions Factors'!$C$3:$N$3,0),FALSE),"")),R302="Yes", "Company Specific", R302="", "")</f>
        <v/>
      </c>
      <c r="T302" s="997" cm="1">
        <f t="array" ref="T302">_xlfn.IFS(R302="No",(VLOOKUP($B302, 'Emissions Factors'!$C$3:$O$717, 4,FALSE)),R302="Yes", "", R302="", "")</f>
        <v>0</v>
      </c>
      <c r="U302" s="947" t="str">
        <f>IFERROR(VLOOKUP($J302&amp;" | "&amp;$T302,'Emissions Factors'!$C$3:$N$3811,5,FALSE),"")</f>
        <v/>
      </c>
      <c r="V302" s="948" t="str">
        <f>IFERROR(VLOOKUP($J302&amp;" | "&amp;$T302,'Emissions Factors'!$C$3:$N$3811,6,FALSE),"")</f>
        <v/>
      </c>
      <c r="W302" s="949" t="str">
        <f>IFERROR(VLOOKUP($J302&amp;" | "&amp;$T302,'Emissions Factors'!$C$3:$N$3811,7,FALSE),"")</f>
        <v/>
      </c>
      <c r="X302" s="1000"/>
      <c r="Y302" s="1001"/>
      <c r="Z302" s="963"/>
      <c r="AA302" s="964"/>
      <c r="AB302" s="965"/>
      <c r="AC302" s="1022" t="str" cm="1">
        <f t="array" ref="AC302">IFERROR(_xlfn.IFS($R302="No", U302*$P302/1000,$R302="Yes", Z302*$P302/1000, $R302="", ""),"")</f>
        <v/>
      </c>
      <c r="AD302" s="1023" t="str" cm="1">
        <f t="array" ref="AD302">IFERROR(_xlfn.IFS($R302="No", V302*$P302/1000,$R302="Yes", AA302*$P302/1000, $R302="", ""),"")</f>
        <v/>
      </c>
      <c r="AE302" s="1023" t="str" cm="1">
        <f t="array" ref="AE302">IFERROR(_xlfn.IFS($R302="No", W302*$P302/1000,$R302="Yes", AB302*$P302/1000, $R302="", ""),"")</f>
        <v/>
      </c>
      <c r="AF302" s="957" t="str">
        <f>IFERROR($AC302
+IFERROR(HLOOKUP(Introduction!$H$29,'GWP Values'!$D$3:$G$46,MATCH("CH4",'GWP Values'!$C$3:$C$41,0),FALSE)*$AD302,0)
+IFERROR(HLOOKUP(Introduction!$H$29,'GWP Values'!$D$3:$G$46,MATCH("N2O",'GWP Values'!$C$3:$C$41,0),FALSE)*$AE302,0),"")</f>
        <v/>
      </c>
    </row>
    <row r="303" spans="1:32" ht="24" customHeight="1" x14ac:dyDescent="0.25">
      <c r="A303" s="441"/>
      <c r="B303" s="458" t="str">
        <f t="shared" si="8"/>
        <v/>
      </c>
      <c r="C303" s="650" t="str">
        <f>IFERROR(IF($O303="","",
IF(MATCH(O303,Tables!$CC$8:$CC$15,0)&gt;0, "MWh / "&amp;$O303&amp;" | Energy",
"MWh / "&amp;$O303&amp;" | "&amp; $M303)), "MWh / "&amp;$O303&amp;" | "&amp; $M303)</f>
        <v/>
      </c>
      <c r="D303" s="916" t="str">
        <f>IFERROR(VLOOKUP($M303,Tables!$BT$7:$BU$34,2,FALSE),"")</f>
        <v/>
      </c>
      <c r="E303" s="1010"/>
      <c r="F303" s="1011"/>
      <c r="G303" s="940" t="str">
        <f>IFERROR(VLOOKUP(H303,'Category Index'!$K$10:$L$258,2,FALSE),"")</f>
        <v/>
      </c>
      <c r="H303" s="1008"/>
      <c r="I303" s="3"/>
      <c r="J303" s="1006"/>
      <c r="K303" s="994" t="str">
        <f t="shared" si="9"/>
        <v/>
      </c>
      <c r="L303" s="1004"/>
      <c r="M303" s="974"/>
      <c r="N303" s="975"/>
      <c r="O303" s="976"/>
      <c r="P303" s="1027" t="str">
        <f>IFERROR(IF(N303="","",N303*(VLOOKUP(C303, 'Unit Conversion Table'!$E$3:$F$132, 2, FALSE))),"")</f>
        <v/>
      </c>
      <c r="Q303" s="3"/>
      <c r="R303" s="971" t="s">
        <v>826</v>
      </c>
      <c r="S303" s="996" t="str" cm="1">
        <f t="array" ref="S303">_xlfn.IFS(R303="No",(IFERROR(VLOOKUP($J303&amp;" | "&amp;$T303,'Emissions Factors'!$C$3:$N$1705,MATCH(S$12,'Emissions Factors'!$C$3:$N$3,0),FALSE),"")),R303="Yes", "Company Specific", R303="", "")</f>
        <v/>
      </c>
      <c r="T303" s="997" cm="1">
        <f t="array" ref="T303">_xlfn.IFS(R303="No",(VLOOKUP($B303, 'Emissions Factors'!$C$3:$O$717, 4,FALSE)),R303="Yes", "", R303="", "")</f>
        <v>0</v>
      </c>
      <c r="U303" s="947" t="str">
        <f>IFERROR(VLOOKUP($J303&amp;" | "&amp;$T303,'Emissions Factors'!$C$3:$N$3811,5,FALSE),"")</f>
        <v/>
      </c>
      <c r="V303" s="948" t="str">
        <f>IFERROR(VLOOKUP($J303&amp;" | "&amp;$T303,'Emissions Factors'!$C$3:$N$3811,6,FALSE),"")</f>
        <v/>
      </c>
      <c r="W303" s="949" t="str">
        <f>IFERROR(VLOOKUP($J303&amp;" | "&amp;$T303,'Emissions Factors'!$C$3:$N$3811,7,FALSE),"")</f>
        <v/>
      </c>
      <c r="X303" s="1000"/>
      <c r="Y303" s="1001"/>
      <c r="Z303" s="963"/>
      <c r="AA303" s="964"/>
      <c r="AB303" s="965"/>
      <c r="AC303" s="1022" t="str" cm="1">
        <f t="array" ref="AC303">IFERROR(_xlfn.IFS($R303="No", U303*$P303/1000,$R303="Yes", Z303*$P303/1000, $R303="", ""),"")</f>
        <v/>
      </c>
      <c r="AD303" s="1023" t="str" cm="1">
        <f t="array" ref="AD303">IFERROR(_xlfn.IFS($R303="No", V303*$P303/1000,$R303="Yes", AA303*$P303/1000, $R303="", ""),"")</f>
        <v/>
      </c>
      <c r="AE303" s="1023" t="str" cm="1">
        <f t="array" ref="AE303">IFERROR(_xlfn.IFS($R303="No", W303*$P303/1000,$R303="Yes", AB303*$P303/1000, $R303="", ""),"")</f>
        <v/>
      </c>
      <c r="AF303" s="957" t="str">
        <f>IFERROR($AC303
+IFERROR(HLOOKUP(Introduction!$H$29,'GWP Values'!$D$3:$G$46,MATCH("CH4",'GWP Values'!$C$3:$C$41,0),FALSE)*$AD303,0)
+IFERROR(HLOOKUP(Introduction!$H$29,'GWP Values'!$D$3:$G$46,MATCH("N2O",'GWP Values'!$C$3:$C$41,0),FALSE)*$AE303,0),"")</f>
        <v/>
      </c>
    </row>
    <row r="304" spans="1:32" ht="24" customHeight="1" x14ac:dyDescent="0.25">
      <c r="A304" s="441"/>
      <c r="B304" s="458" t="str">
        <f t="shared" si="8"/>
        <v/>
      </c>
      <c r="C304" s="650" t="str">
        <f>IFERROR(IF($O304="","",
IF(MATCH(O304,Tables!$CC$8:$CC$15,0)&gt;0, "MWh / "&amp;$O304&amp;" | Energy",
"MWh / "&amp;$O304&amp;" | "&amp; $M304)), "MWh / "&amp;$O304&amp;" | "&amp; $M304)</f>
        <v/>
      </c>
      <c r="D304" s="916" t="str">
        <f>IFERROR(VLOOKUP($M304,Tables!$BT$7:$BU$34,2,FALSE),"")</f>
        <v/>
      </c>
      <c r="E304" s="1010"/>
      <c r="F304" s="1011"/>
      <c r="G304" s="940" t="str">
        <f>IFERROR(VLOOKUP(H304,'Category Index'!$K$10:$L$258,2,FALSE),"")</f>
        <v/>
      </c>
      <c r="H304" s="1008"/>
      <c r="I304" s="3"/>
      <c r="J304" s="1006"/>
      <c r="K304" s="994" t="str">
        <f t="shared" si="9"/>
        <v/>
      </c>
      <c r="L304" s="1004"/>
      <c r="M304" s="974"/>
      <c r="N304" s="975"/>
      <c r="O304" s="976"/>
      <c r="P304" s="1027" t="str">
        <f>IFERROR(IF(N304="","",N304*(VLOOKUP(C304, 'Unit Conversion Table'!$E$3:$F$132, 2, FALSE))),"")</f>
        <v/>
      </c>
      <c r="Q304" s="3"/>
      <c r="R304" s="971" t="s">
        <v>826</v>
      </c>
      <c r="S304" s="996" t="str" cm="1">
        <f t="array" ref="S304">_xlfn.IFS(R304="No",(IFERROR(VLOOKUP($J304&amp;" | "&amp;$T304,'Emissions Factors'!$C$3:$N$1705,MATCH(S$12,'Emissions Factors'!$C$3:$N$3,0),FALSE),"")),R304="Yes", "Company Specific", R304="", "")</f>
        <v/>
      </c>
      <c r="T304" s="997" cm="1">
        <f t="array" ref="T304">_xlfn.IFS(R304="No",(VLOOKUP($B304, 'Emissions Factors'!$C$3:$O$717, 4,FALSE)),R304="Yes", "", R304="", "")</f>
        <v>0</v>
      </c>
      <c r="U304" s="947" t="str">
        <f>IFERROR(VLOOKUP($J304&amp;" | "&amp;$T304,'Emissions Factors'!$C$3:$N$3811,5,FALSE),"")</f>
        <v/>
      </c>
      <c r="V304" s="948" t="str">
        <f>IFERROR(VLOOKUP($J304&amp;" | "&amp;$T304,'Emissions Factors'!$C$3:$N$3811,6,FALSE),"")</f>
        <v/>
      </c>
      <c r="W304" s="949" t="str">
        <f>IFERROR(VLOOKUP($J304&amp;" | "&amp;$T304,'Emissions Factors'!$C$3:$N$3811,7,FALSE),"")</f>
        <v/>
      </c>
      <c r="X304" s="1000"/>
      <c r="Y304" s="1001"/>
      <c r="Z304" s="963"/>
      <c r="AA304" s="964"/>
      <c r="AB304" s="965"/>
      <c r="AC304" s="1022" t="str" cm="1">
        <f t="array" ref="AC304">IFERROR(_xlfn.IFS($R304="No", U304*$P304/1000,$R304="Yes", Z304*$P304/1000, $R304="", ""),"")</f>
        <v/>
      </c>
      <c r="AD304" s="1023" t="str" cm="1">
        <f t="array" ref="AD304">IFERROR(_xlfn.IFS($R304="No", V304*$P304/1000,$R304="Yes", AA304*$P304/1000, $R304="", ""),"")</f>
        <v/>
      </c>
      <c r="AE304" s="1023" t="str" cm="1">
        <f t="array" ref="AE304">IFERROR(_xlfn.IFS($R304="No", W304*$P304/1000,$R304="Yes", AB304*$P304/1000, $R304="", ""),"")</f>
        <v/>
      </c>
      <c r="AF304" s="957" t="str">
        <f>IFERROR($AC304
+IFERROR(HLOOKUP(Introduction!$H$29,'GWP Values'!$D$3:$G$46,MATCH("CH4",'GWP Values'!$C$3:$C$41,0),FALSE)*$AD304,0)
+IFERROR(HLOOKUP(Introduction!$H$29,'GWP Values'!$D$3:$G$46,MATCH("N2O",'GWP Values'!$C$3:$C$41,0),FALSE)*$AE304,0),"")</f>
        <v/>
      </c>
    </row>
    <row r="305" spans="1:32" ht="24" customHeight="1" x14ac:dyDescent="0.25">
      <c r="A305" s="441"/>
      <c r="B305" s="458" t="str">
        <f t="shared" si="8"/>
        <v/>
      </c>
      <c r="C305" s="650" t="str">
        <f>IFERROR(IF($O305="","",
IF(MATCH(O305,Tables!$CC$8:$CC$15,0)&gt;0, "MWh / "&amp;$O305&amp;" | Energy",
"MWh / "&amp;$O305&amp;" | "&amp; $M305)), "MWh / "&amp;$O305&amp;" | "&amp; $M305)</f>
        <v/>
      </c>
      <c r="D305" s="916" t="str">
        <f>IFERROR(VLOOKUP($M305,Tables!$BT$7:$BU$34,2,FALSE),"")</f>
        <v/>
      </c>
      <c r="E305" s="1010"/>
      <c r="F305" s="1011"/>
      <c r="G305" s="940" t="str">
        <f>IFERROR(VLOOKUP(H305,'Category Index'!$K$10:$L$258,2,FALSE),"")</f>
        <v/>
      </c>
      <c r="H305" s="1008"/>
      <c r="I305" s="3"/>
      <c r="J305" s="1006"/>
      <c r="K305" s="994" t="str">
        <f t="shared" si="9"/>
        <v/>
      </c>
      <c r="L305" s="1004"/>
      <c r="M305" s="974"/>
      <c r="N305" s="975"/>
      <c r="O305" s="976"/>
      <c r="P305" s="1027" t="str">
        <f>IFERROR(IF(N305="","",N305*(VLOOKUP(C305, 'Unit Conversion Table'!$E$3:$F$132, 2, FALSE))),"")</f>
        <v/>
      </c>
      <c r="Q305" s="3"/>
      <c r="R305" s="971" t="s">
        <v>826</v>
      </c>
      <c r="S305" s="996" t="str" cm="1">
        <f t="array" ref="S305">_xlfn.IFS(R305="No",(IFERROR(VLOOKUP($J305&amp;" | "&amp;$T305,'Emissions Factors'!$C$3:$N$1705,MATCH(S$12,'Emissions Factors'!$C$3:$N$3,0),FALSE),"")),R305="Yes", "Company Specific", R305="", "")</f>
        <v/>
      </c>
      <c r="T305" s="997" cm="1">
        <f t="array" ref="T305">_xlfn.IFS(R305="No",(VLOOKUP($B305, 'Emissions Factors'!$C$3:$O$717, 4,FALSE)),R305="Yes", "", R305="", "")</f>
        <v>0</v>
      </c>
      <c r="U305" s="947" t="str">
        <f>IFERROR(VLOOKUP($J305&amp;" | "&amp;$T305,'Emissions Factors'!$C$3:$N$3811,5,FALSE),"")</f>
        <v/>
      </c>
      <c r="V305" s="948" t="str">
        <f>IFERROR(VLOOKUP($J305&amp;" | "&amp;$T305,'Emissions Factors'!$C$3:$N$3811,6,FALSE),"")</f>
        <v/>
      </c>
      <c r="W305" s="949" t="str">
        <f>IFERROR(VLOOKUP($J305&amp;" | "&amp;$T305,'Emissions Factors'!$C$3:$N$3811,7,FALSE),"")</f>
        <v/>
      </c>
      <c r="X305" s="1000"/>
      <c r="Y305" s="1001"/>
      <c r="Z305" s="963"/>
      <c r="AA305" s="964"/>
      <c r="AB305" s="965"/>
      <c r="AC305" s="1022" t="str" cm="1">
        <f t="array" ref="AC305">IFERROR(_xlfn.IFS($R305="No", U305*$P305/1000,$R305="Yes", Z305*$P305/1000, $R305="", ""),"")</f>
        <v/>
      </c>
      <c r="AD305" s="1023" t="str" cm="1">
        <f t="array" ref="AD305">IFERROR(_xlfn.IFS($R305="No", V305*$P305/1000,$R305="Yes", AA305*$P305/1000, $R305="", ""),"")</f>
        <v/>
      </c>
      <c r="AE305" s="1023" t="str" cm="1">
        <f t="array" ref="AE305">IFERROR(_xlfn.IFS($R305="No", W305*$P305/1000,$R305="Yes", AB305*$P305/1000, $R305="", ""),"")</f>
        <v/>
      </c>
      <c r="AF305" s="957" t="str">
        <f>IFERROR($AC305
+IFERROR(HLOOKUP(Introduction!$H$29,'GWP Values'!$D$3:$G$46,MATCH("CH4",'GWP Values'!$C$3:$C$41,0),FALSE)*$AD305,0)
+IFERROR(HLOOKUP(Introduction!$H$29,'GWP Values'!$D$3:$G$46,MATCH("N2O",'GWP Values'!$C$3:$C$41,0),FALSE)*$AE305,0),"")</f>
        <v/>
      </c>
    </row>
    <row r="306" spans="1:32" ht="24" customHeight="1" x14ac:dyDescent="0.25">
      <c r="A306" s="441"/>
      <c r="B306" s="458" t="str">
        <f t="shared" si="8"/>
        <v/>
      </c>
      <c r="C306" s="650" t="str">
        <f>IFERROR(IF($O306="","",
IF(MATCH(O306,Tables!$CC$8:$CC$15,0)&gt;0, "MWh / "&amp;$O306&amp;" | Energy",
"MWh / "&amp;$O306&amp;" | "&amp; $M306)), "MWh / "&amp;$O306&amp;" | "&amp; $M306)</f>
        <v/>
      </c>
      <c r="D306" s="916" t="str">
        <f>IFERROR(VLOOKUP($M306,Tables!$BT$7:$BU$34,2,FALSE),"")</f>
        <v/>
      </c>
      <c r="E306" s="1010"/>
      <c r="F306" s="1011"/>
      <c r="G306" s="940" t="str">
        <f>IFERROR(VLOOKUP(H306,'Category Index'!$K$10:$L$258,2,FALSE),"")</f>
        <v/>
      </c>
      <c r="H306" s="1008"/>
      <c r="I306" s="3"/>
      <c r="J306" s="1006"/>
      <c r="K306" s="994" t="str">
        <f t="shared" si="9"/>
        <v/>
      </c>
      <c r="L306" s="1004"/>
      <c r="M306" s="974"/>
      <c r="N306" s="975"/>
      <c r="O306" s="976"/>
      <c r="P306" s="1027" t="str">
        <f>IFERROR(IF(N306="","",N306*(VLOOKUP(C306, 'Unit Conversion Table'!$E$3:$F$132, 2, FALSE))),"")</f>
        <v/>
      </c>
      <c r="Q306" s="3"/>
      <c r="R306" s="971" t="s">
        <v>826</v>
      </c>
      <c r="S306" s="996" t="str" cm="1">
        <f t="array" ref="S306">_xlfn.IFS(R306="No",(IFERROR(VLOOKUP($J306&amp;" | "&amp;$T306,'Emissions Factors'!$C$3:$N$1705,MATCH(S$12,'Emissions Factors'!$C$3:$N$3,0),FALSE),"")),R306="Yes", "Company Specific", R306="", "")</f>
        <v/>
      </c>
      <c r="T306" s="997" cm="1">
        <f t="array" ref="T306">_xlfn.IFS(R306="No",(VLOOKUP($B306, 'Emissions Factors'!$C$3:$O$717, 4,FALSE)),R306="Yes", "", R306="", "")</f>
        <v>0</v>
      </c>
      <c r="U306" s="947" t="str">
        <f>IFERROR(VLOOKUP($J306&amp;" | "&amp;$T306,'Emissions Factors'!$C$3:$N$3811,5,FALSE),"")</f>
        <v/>
      </c>
      <c r="V306" s="948" t="str">
        <f>IFERROR(VLOOKUP($J306&amp;" | "&amp;$T306,'Emissions Factors'!$C$3:$N$3811,6,FALSE),"")</f>
        <v/>
      </c>
      <c r="W306" s="949" t="str">
        <f>IFERROR(VLOOKUP($J306&amp;" | "&amp;$T306,'Emissions Factors'!$C$3:$N$3811,7,FALSE),"")</f>
        <v/>
      </c>
      <c r="X306" s="1000"/>
      <c r="Y306" s="1001"/>
      <c r="Z306" s="963"/>
      <c r="AA306" s="964"/>
      <c r="AB306" s="965"/>
      <c r="AC306" s="1022" t="str" cm="1">
        <f t="array" ref="AC306">IFERROR(_xlfn.IFS($R306="No", U306*$P306/1000,$R306="Yes", Z306*$P306/1000, $R306="", ""),"")</f>
        <v/>
      </c>
      <c r="AD306" s="1023" t="str" cm="1">
        <f t="array" ref="AD306">IFERROR(_xlfn.IFS($R306="No", V306*$P306/1000,$R306="Yes", AA306*$P306/1000, $R306="", ""),"")</f>
        <v/>
      </c>
      <c r="AE306" s="1023" t="str" cm="1">
        <f t="array" ref="AE306">IFERROR(_xlfn.IFS($R306="No", W306*$P306/1000,$R306="Yes", AB306*$P306/1000, $R306="", ""),"")</f>
        <v/>
      </c>
      <c r="AF306" s="957" t="str">
        <f>IFERROR($AC306
+IFERROR(HLOOKUP(Introduction!$H$29,'GWP Values'!$D$3:$G$46,MATCH("CH4",'GWP Values'!$C$3:$C$41,0),FALSE)*$AD306,0)
+IFERROR(HLOOKUP(Introduction!$H$29,'GWP Values'!$D$3:$G$46,MATCH("N2O",'GWP Values'!$C$3:$C$41,0),FALSE)*$AE306,0),"")</f>
        <v/>
      </c>
    </row>
    <row r="307" spans="1:32" ht="24" customHeight="1" x14ac:dyDescent="0.25">
      <c r="A307" s="441"/>
      <c r="B307" s="458" t="str">
        <f t="shared" si="8"/>
        <v/>
      </c>
      <c r="C307" s="650" t="str">
        <f>IFERROR(IF($O307="","",
IF(MATCH(O307,Tables!$CC$8:$CC$15,0)&gt;0, "MWh / "&amp;$O307&amp;" | Energy",
"MWh / "&amp;$O307&amp;" | "&amp; $M307)), "MWh / "&amp;$O307&amp;" | "&amp; $M307)</f>
        <v/>
      </c>
      <c r="D307" s="916" t="str">
        <f>IFERROR(VLOOKUP($M307,Tables!$BT$7:$BU$34,2,FALSE),"")</f>
        <v/>
      </c>
      <c r="E307" s="1010"/>
      <c r="F307" s="1011"/>
      <c r="G307" s="940" t="str">
        <f>IFERROR(VLOOKUP(H307,'Category Index'!$K$10:$L$258,2,FALSE),"")</f>
        <v/>
      </c>
      <c r="H307" s="1008"/>
      <c r="I307" s="3"/>
      <c r="J307" s="1006"/>
      <c r="K307" s="994" t="str">
        <f t="shared" si="9"/>
        <v/>
      </c>
      <c r="L307" s="1004"/>
      <c r="M307" s="974"/>
      <c r="N307" s="975"/>
      <c r="O307" s="976"/>
      <c r="P307" s="1027" t="str">
        <f>IFERROR(IF(N307="","",N307*(VLOOKUP(C307, 'Unit Conversion Table'!$E$3:$F$132, 2, FALSE))),"")</f>
        <v/>
      </c>
      <c r="Q307" s="3"/>
      <c r="R307" s="971" t="s">
        <v>826</v>
      </c>
      <c r="S307" s="996" t="str" cm="1">
        <f t="array" ref="S307">_xlfn.IFS(R307="No",(IFERROR(VLOOKUP($J307&amp;" | "&amp;$T307,'Emissions Factors'!$C$3:$N$1705,MATCH(S$12,'Emissions Factors'!$C$3:$N$3,0),FALSE),"")),R307="Yes", "Company Specific", R307="", "")</f>
        <v/>
      </c>
      <c r="T307" s="997" cm="1">
        <f t="array" ref="T307">_xlfn.IFS(R307="No",(VLOOKUP($B307, 'Emissions Factors'!$C$3:$O$717, 4,FALSE)),R307="Yes", "", R307="", "")</f>
        <v>0</v>
      </c>
      <c r="U307" s="947" t="str">
        <f>IFERROR(VLOOKUP($J307&amp;" | "&amp;$T307,'Emissions Factors'!$C$3:$N$3811,5,FALSE),"")</f>
        <v/>
      </c>
      <c r="V307" s="948" t="str">
        <f>IFERROR(VLOOKUP($J307&amp;" | "&amp;$T307,'Emissions Factors'!$C$3:$N$3811,6,FALSE),"")</f>
        <v/>
      </c>
      <c r="W307" s="949" t="str">
        <f>IFERROR(VLOOKUP($J307&amp;" | "&amp;$T307,'Emissions Factors'!$C$3:$N$3811,7,FALSE),"")</f>
        <v/>
      </c>
      <c r="X307" s="1000"/>
      <c r="Y307" s="1001"/>
      <c r="Z307" s="963"/>
      <c r="AA307" s="964"/>
      <c r="AB307" s="965"/>
      <c r="AC307" s="1022" t="str" cm="1">
        <f t="array" ref="AC307">IFERROR(_xlfn.IFS($R307="No", U307*$P307/1000,$R307="Yes", Z307*$P307/1000, $R307="", ""),"")</f>
        <v/>
      </c>
      <c r="AD307" s="1023" t="str" cm="1">
        <f t="array" ref="AD307">IFERROR(_xlfn.IFS($R307="No", V307*$P307/1000,$R307="Yes", AA307*$P307/1000, $R307="", ""),"")</f>
        <v/>
      </c>
      <c r="AE307" s="1023" t="str" cm="1">
        <f t="array" ref="AE307">IFERROR(_xlfn.IFS($R307="No", W307*$P307/1000,$R307="Yes", AB307*$P307/1000, $R307="", ""),"")</f>
        <v/>
      </c>
      <c r="AF307" s="957" t="str">
        <f>IFERROR($AC307
+IFERROR(HLOOKUP(Introduction!$H$29,'GWP Values'!$D$3:$G$46,MATCH("CH4",'GWP Values'!$C$3:$C$41,0),FALSE)*$AD307,0)
+IFERROR(HLOOKUP(Introduction!$H$29,'GWP Values'!$D$3:$G$46,MATCH("N2O",'GWP Values'!$C$3:$C$41,0),FALSE)*$AE307,0),"")</f>
        <v/>
      </c>
    </row>
    <row r="308" spans="1:32" ht="24" customHeight="1" x14ac:dyDescent="0.25">
      <c r="A308" s="441"/>
      <c r="B308" s="458" t="str">
        <f t="shared" si="8"/>
        <v/>
      </c>
      <c r="C308" s="650" t="str">
        <f>IFERROR(IF($O308="","",
IF(MATCH(O308,Tables!$CC$8:$CC$15,0)&gt;0, "MWh / "&amp;$O308&amp;" | Energy",
"MWh / "&amp;$O308&amp;" | "&amp; $M308)), "MWh / "&amp;$O308&amp;" | "&amp; $M308)</f>
        <v/>
      </c>
      <c r="D308" s="916" t="str">
        <f>IFERROR(VLOOKUP($M308,Tables!$BT$7:$BU$34,2,FALSE),"")</f>
        <v/>
      </c>
      <c r="E308" s="1010"/>
      <c r="F308" s="1011"/>
      <c r="G308" s="940" t="str">
        <f>IFERROR(VLOOKUP(H308,'Category Index'!$K$10:$L$258,2,FALSE),"")</f>
        <v/>
      </c>
      <c r="H308" s="1008"/>
      <c r="I308" s="3"/>
      <c r="J308" s="1006"/>
      <c r="K308" s="994" t="str">
        <f t="shared" si="9"/>
        <v/>
      </c>
      <c r="L308" s="1004"/>
      <c r="M308" s="974"/>
      <c r="N308" s="975"/>
      <c r="O308" s="976"/>
      <c r="P308" s="1027" t="str">
        <f>IFERROR(IF(N308="","",N308*(VLOOKUP(C308, 'Unit Conversion Table'!$E$3:$F$132, 2, FALSE))),"")</f>
        <v/>
      </c>
      <c r="Q308" s="3"/>
      <c r="R308" s="971" t="s">
        <v>826</v>
      </c>
      <c r="S308" s="996" t="str" cm="1">
        <f t="array" ref="S308">_xlfn.IFS(R308="No",(IFERROR(VLOOKUP($J308&amp;" | "&amp;$T308,'Emissions Factors'!$C$3:$N$1705,MATCH(S$12,'Emissions Factors'!$C$3:$N$3,0),FALSE),"")),R308="Yes", "Company Specific", R308="", "")</f>
        <v/>
      </c>
      <c r="T308" s="997" cm="1">
        <f t="array" ref="T308">_xlfn.IFS(R308="No",(VLOOKUP($B308, 'Emissions Factors'!$C$3:$O$717, 4,FALSE)),R308="Yes", "", R308="", "")</f>
        <v>0</v>
      </c>
      <c r="U308" s="947" t="str">
        <f>IFERROR(VLOOKUP($J308&amp;" | "&amp;$T308,'Emissions Factors'!$C$3:$N$3811,5,FALSE),"")</f>
        <v/>
      </c>
      <c r="V308" s="948" t="str">
        <f>IFERROR(VLOOKUP($J308&amp;" | "&amp;$T308,'Emissions Factors'!$C$3:$N$3811,6,FALSE),"")</f>
        <v/>
      </c>
      <c r="W308" s="949" t="str">
        <f>IFERROR(VLOOKUP($J308&amp;" | "&amp;$T308,'Emissions Factors'!$C$3:$N$3811,7,FALSE),"")</f>
        <v/>
      </c>
      <c r="X308" s="1000"/>
      <c r="Y308" s="1001"/>
      <c r="Z308" s="963"/>
      <c r="AA308" s="964"/>
      <c r="AB308" s="965"/>
      <c r="AC308" s="1022" t="str" cm="1">
        <f t="array" ref="AC308">IFERROR(_xlfn.IFS($R308="No", U308*$P308/1000,$R308="Yes", Z308*$P308/1000, $R308="", ""),"")</f>
        <v/>
      </c>
      <c r="AD308" s="1023" t="str" cm="1">
        <f t="array" ref="AD308">IFERROR(_xlfn.IFS($R308="No", V308*$P308/1000,$R308="Yes", AA308*$P308/1000, $R308="", ""),"")</f>
        <v/>
      </c>
      <c r="AE308" s="1023" t="str" cm="1">
        <f t="array" ref="AE308">IFERROR(_xlfn.IFS($R308="No", W308*$P308/1000,$R308="Yes", AB308*$P308/1000, $R308="", ""),"")</f>
        <v/>
      </c>
      <c r="AF308" s="957" t="str">
        <f>IFERROR($AC308
+IFERROR(HLOOKUP(Introduction!$H$29,'GWP Values'!$D$3:$G$46,MATCH("CH4",'GWP Values'!$C$3:$C$41,0),FALSE)*$AD308,0)
+IFERROR(HLOOKUP(Introduction!$H$29,'GWP Values'!$D$3:$G$46,MATCH("N2O",'GWP Values'!$C$3:$C$41,0),FALSE)*$AE308,0),"")</f>
        <v/>
      </c>
    </row>
    <row r="309" spans="1:32" ht="24" customHeight="1" x14ac:dyDescent="0.25">
      <c r="A309" s="441"/>
      <c r="B309" s="458" t="str">
        <f t="shared" si="8"/>
        <v/>
      </c>
      <c r="C309" s="650" t="str">
        <f>IFERROR(IF($O309="","",
IF(MATCH(O309,Tables!$CC$8:$CC$15,0)&gt;0, "MWh / "&amp;$O309&amp;" | Energy",
"MWh / "&amp;$O309&amp;" | "&amp; $M309)), "MWh / "&amp;$O309&amp;" | "&amp; $M309)</f>
        <v/>
      </c>
      <c r="D309" s="916" t="str">
        <f>IFERROR(VLOOKUP($M309,Tables!$BT$7:$BU$34,2,FALSE),"")</f>
        <v/>
      </c>
      <c r="E309" s="1010"/>
      <c r="F309" s="1011"/>
      <c r="G309" s="940" t="str">
        <f>IFERROR(VLOOKUP(H309,'Category Index'!$K$10:$L$258,2,FALSE),"")</f>
        <v/>
      </c>
      <c r="H309" s="1008"/>
      <c r="I309" s="3"/>
      <c r="J309" s="1006"/>
      <c r="K309" s="994" t="str">
        <f t="shared" si="9"/>
        <v/>
      </c>
      <c r="L309" s="1004"/>
      <c r="M309" s="974"/>
      <c r="N309" s="975"/>
      <c r="O309" s="976"/>
      <c r="P309" s="1027" t="str">
        <f>IFERROR(IF(N309="","",N309*(VLOOKUP(C309, 'Unit Conversion Table'!$E$3:$F$132, 2, FALSE))),"")</f>
        <v/>
      </c>
      <c r="Q309" s="3"/>
      <c r="R309" s="971" t="s">
        <v>826</v>
      </c>
      <c r="S309" s="996" t="str" cm="1">
        <f t="array" ref="S309">_xlfn.IFS(R309="No",(IFERROR(VLOOKUP($J309&amp;" | "&amp;$T309,'Emissions Factors'!$C$3:$N$1705,MATCH(S$12,'Emissions Factors'!$C$3:$N$3,0),FALSE),"")),R309="Yes", "Company Specific", R309="", "")</f>
        <v/>
      </c>
      <c r="T309" s="997" cm="1">
        <f t="array" ref="T309">_xlfn.IFS(R309="No",(VLOOKUP($B309, 'Emissions Factors'!$C$3:$O$717, 4,FALSE)),R309="Yes", "", R309="", "")</f>
        <v>0</v>
      </c>
      <c r="U309" s="947" t="str">
        <f>IFERROR(VLOOKUP($J309&amp;" | "&amp;$T309,'Emissions Factors'!$C$3:$N$3811,5,FALSE),"")</f>
        <v/>
      </c>
      <c r="V309" s="948" t="str">
        <f>IFERROR(VLOOKUP($J309&amp;" | "&amp;$T309,'Emissions Factors'!$C$3:$N$3811,6,FALSE),"")</f>
        <v/>
      </c>
      <c r="W309" s="949" t="str">
        <f>IFERROR(VLOOKUP($J309&amp;" | "&amp;$T309,'Emissions Factors'!$C$3:$N$3811,7,FALSE),"")</f>
        <v/>
      </c>
      <c r="X309" s="1000"/>
      <c r="Y309" s="1001"/>
      <c r="Z309" s="963"/>
      <c r="AA309" s="964"/>
      <c r="AB309" s="965"/>
      <c r="AC309" s="1022" t="str" cm="1">
        <f t="array" ref="AC309">IFERROR(_xlfn.IFS($R309="No", U309*$P309/1000,$R309="Yes", Z309*$P309/1000, $R309="", ""),"")</f>
        <v/>
      </c>
      <c r="AD309" s="1023" t="str" cm="1">
        <f t="array" ref="AD309">IFERROR(_xlfn.IFS($R309="No", V309*$P309/1000,$R309="Yes", AA309*$P309/1000, $R309="", ""),"")</f>
        <v/>
      </c>
      <c r="AE309" s="1023" t="str" cm="1">
        <f t="array" ref="AE309">IFERROR(_xlfn.IFS($R309="No", W309*$P309/1000,$R309="Yes", AB309*$P309/1000, $R309="", ""),"")</f>
        <v/>
      </c>
      <c r="AF309" s="957" t="str">
        <f>IFERROR($AC309
+IFERROR(HLOOKUP(Introduction!$H$29,'GWP Values'!$D$3:$G$46,MATCH("CH4",'GWP Values'!$C$3:$C$41,0),FALSE)*$AD309,0)
+IFERROR(HLOOKUP(Introduction!$H$29,'GWP Values'!$D$3:$G$46,MATCH("N2O",'GWP Values'!$C$3:$C$41,0),FALSE)*$AE309,0),"")</f>
        <v/>
      </c>
    </row>
    <row r="310" spans="1:32" ht="24" customHeight="1" x14ac:dyDescent="0.25">
      <c r="A310" s="441"/>
      <c r="B310" s="458" t="str">
        <f t="shared" si="8"/>
        <v/>
      </c>
      <c r="C310" s="650" t="str">
        <f>IFERROR(IF($O310="","",
IF(MATCH(O310,Tables!$CC$8:$CC$15,0)&gt;0, "MWh / "&amp;$O310&amp;" | Energy",
"MWh / "&amp;$O310&amp;" | "&amp; $M310)), "MWh / "&amp;$O310&amp;" | "&amp; $M310)</f>
        <v/>
      </c>
      <c r="D310" s="916" t="str">
        <f>IFERROR(VLOOKUP($M310,Tables!$BT$7:$BU$34,2,FALSE),"")</f>
        <v/>
      </c>
      <c r="E310" s="1010"/>
      <c r="F310" s="1011"/>
      <c r="G310" s="940" t="str">
        <f>IFERROR(VLOOKUP(H310,'Category Index'!$K$10:$L$258,2,FALSE),"")</f>
        <v/>
      </c>
      <c r="H310" s="1008"/>
      <c r="I310" s="3"/>
      <c r="J310" s="1006"/>
      <c r="K310" s="994" t="str">
        <f t="shared" si="9"/>
        <v/>
      </c>
      <c r="L310" s="1004"/>
      <c r="M310" s="974"/>
      <c r="N310" s="975"/>
      <c r="O310" s="976"/>
      <c r="P310" s="1027" t="str">
        <f>IFERROR(IF(N310="","",N310*(VLOOKUP(C310, 'Unit Conversion Table'!$E$3:$F$132, 2, FALSE))),"")</f>
        <v/>
      </c>
      <c r="Q310" s="3"/>
      <c r="R310" s="971" t="s">
        <v>826</v>
      </c>
      <c r="S310" s="996" t="str" cm="1">
        <f t="array" ref="S310">_xlfn.IFS(R310="No",(IFERROR(VLOOKUP($J310&amp;" | "&amp;$T310,'Emissions Factors'!$C$3:$N$1705,MATCH(S$12,'Emissions Factors'!$C$3:$N$3,0),FALSE),"")),R310="Yes", "Company Specific", R310="", "")</f>
        <v/>
      </c>
      <c r="T310" s="997" cm="1">
        <f t="array" ref="T310">_xlfn.IFS(R310="No",(VLOOKUP($B310, 'Emissions Factors'!$C$3:$O$717, 4,FALSE)),R310="Yes", "", R310="", "")</f>
        <v>0</v>
      </c>
      <c r="U310" s="947" t="str">
        <f>IFERROR(VLOOKUP($J310&amp;" | "&amp;$T310,'Emissions Factors'!$C$3:$N$3811,5,FALSE),"")</f>
        <v/>
      </c>
      <c r="V310" s="948" t="str">
        <f>IFERROR(VLOOKUP($J310&amp;" | "&amp;$T310,'Emissions Factors'!$C$3:$N$3811,6,FALSE),"")</f>
        <v/>
      </c>
      <c r="W310" s="949" t="str">
        <f>IFERROR(VLOOKUP($J310&amp;" | "&amp;$T310,'Emissions Factors'!$C$3:$N$3811,7,FALSE),"")</f>
        <v/>
      </c>
      <c r="X310" s="1000"/>
      <c r="Y310" s="1001"/>
      <c r="Z310" s="963"/>
      <c r="AA310" s="964"/>
      <c r="AB310" s="965"/>
      <c r="AC310" s="1022" t="str" cm="1">
        <f t="array" ref="AC310">IFERROR(_xlfn.IFS($R310="No", U310*$P310/1000,$R310="Yes", Z310*$P310/1000, $R310="", ""),"")</f>
        <v/>
      </c>
      <c r="AD310" s="1023" t="str" cm="1">
        <f t="array" ref="AD310">IFERROR(_xlfn.IFS($R310="No", V310*$P310/1000,$R310="Yes", AA310*$P310/1000, $R310="", ""),"")</f>
        <v/>
      </c>
      <c r="AE310" s="1023" t="str" cm="1">
        <f t="array" ref="AE310">IFERROR(_xlfn.IFS($R310="No", W310*$P310/1000,$R310="Yes", AB310*$P310/1000, $R310="", ""),"")</f>
        <v/>
      </c>
      <c r="AF310" s="957" t="str">
        <f>IFERROR($AC310
+IFERROR(HLOOKUP(Introduction!$H$29,'GWP Values'!$D$3:$G$46,MATCH("CH4",'GWP Values'!$C$3:$C$41,0),FALSE)*$AD310,0)
+IFERROR(HLOOKUP(Introduction!$H$29,'GWP Values'!$D$3:$G$46,MATCH("N2O",'GWP Values'!$C$3:$C$41,0),FALSE)*$AE310,0),"")</f>
        <v/>
      </c>
    </row>
    <row r="311" spans="1:32" ht="24" customHeight="1" x14ac:dyDescent="0.25">
      <c r="A311" s="441"/>
      <c r="B311" s="458" t="str">
        <f t="shared" si="8"/>
        <v/>
      </c>
      <c r="C311" s="650" t="str">
        <f>IFERROR(IF($O311="","",
IF(MATCH(O311,Tables!$CC$8:$CC$15,0)&gt;0, "MWh / "&amp;$O311&amp;" | Energy",
"MWh / "&amp;$O311&amp;" | "&amp; $M311)), "MWh / "&amp;$O311&amp;" | "&amp; $M311)</f>
        <v/>
      </c>
      <c r="D311" s="916" t="str">
        <f>IFERROR(VLOOKUP($M311,Tables!$BT$7:$BU$34,2,FALSE),"")</f>
        <v/>
      </c>
      <c r="E311" s="1010"/>
      <c r="F311" s="1011"/>
      <c r="G311" s="940" t="str">
        <f>IFERROR(VLOOKUP(H311,'Category Index'!$K$10:$L$258,2,FALSE),"")</f>
        <v/>
      </c>
      <c r="H311" s="1008"/>
      <c r="I311" s="3"/>
      <c r="J311" s="1006"/>
      <c r="K311" s="994" t="str">
        <f t="shared" si="9"/>
        <v/>
      </c>
      <c r="L311" s="1004"/>
      <c r="M311" s="974"/>
      <c r="N311" s="975"/>
      <c r="O311" s="976"/>
      <c r="P311" s="1027" t="str">
        <f>IFERROR(IF(N311="","",N311*(VLOOKUP(C311, 'Unit Conversion Table'!$E$3:$F$132, 2, FALSE))),"")</f>
        <v/>
      </c>
      <c r="Q311" s="3"/>
      <c r="R311" s="971" t="s">
        <v>826</v>
      </c>
      <c r="S311" s="996" t="str" cm="1">
        <f t="array" ref="S311">_xlfn.IFS(R311="No",(IFERROR(VLOOKUP($J311&amp;" | "&amp;$T311,'Emissions Factors'!$C$3:$N$1705,MATCH(S$12,'Emissions Factors'!$C$3:$N$3,0),FALSE),"")),R311="Yes", "Company Specific", R311="", "")</f>
        <v/>
      </c>
      <c r="T311" s="997" cm="1">
        <f t="array" ref="T311">_xlfn.IFS(R311="No",(VLOOKUP($B311, 'Emissions Factors'!$C$3:$O$717, 4,FALSE)),R311="Yes", "", R311="", "")</f>
        <v>0</v>
      </c>
      <c r="U311" s="947" t="str">
        <f>IFERROR(VLOOKUP($J311&amp;" | "&amp;$T311,'Emissions Factors'!$C$3:$N$3811,5,FALSE),"")</f>
        <v/>
      </c>
      <c r="V311" s="948" t="str">
        <f>IFERROR(VLOOKUP($J311&amp;" | "&amp;$T311,'Emissions Factors'!$C$3:$N$3811,6,FALSE),"")</f>
        <v/>
      </c>
      <c r="W311" s="949" t="str">
        <f>IFERROR(VLOOKUP($J311&amp;" | "&amp;$T311,'Emissions Factors'!$C$3:$N$3811,7,FALSE),"")</f>
        <v/>
      </c>
      <c r="X311" s="1000"/>
      <c r="Y311" s="1001"/>
      <c r="Z311" s="963"/>
      <c r="AA311" s="964"/>
      <c r="AB311" s="965"/>
      <c r="AC311" s="1022" t="str" cm="1">
        <f t="array" ref="AC311">IFERROR(_xlfn.IFS($R311="No", U311*$P311/1000,$R311="Yes", Z311*$P311/1000, $R311="", ""),"")</f>
        <v/>
      </c>
      <c r="AD311" s="1023" t="str" cm="1">
        <f t="array" ref="AD311">IFERROR(_xlfn.IFS($R311="No", V311*$P311/1000,$R311="Yes", AA311*$P311/1000, $R311="", ""),"")</f>
        <v/>
      </c>
      <c r="AE311" s="1023" t="str" cm="1">
        <f t="array" ref="AE311">IFERROR(_xlfn.IFS($R311="No", W311*$P311/1000,$R311="Yes", AB311*$P311/1000, $R311="", ""),"")</f>
        <v/>
      </c>
      <c r="AF311" s="957" t="str">
        <f>IFERROR($AC311
+IFERROR(HLOOKUP(Introduction!$H$29,'GWP Values'!$D$3:$G$46,MATCH("CH4",'GWP Values'!$C$3:$C$41,0),FALSE)*$AD311,0)
+IFERROR(HLOOKUP(Introduction!$H$29,'GWP Values'!$D$3:$G$46,MATCH("N2O",'GWP Values'!$C$3:$C$41,0),FALSE)*$AE311,0),"")</f>
        <v/>
      </c>
    </row>
    <row r="312" spans="1:32" ht="24" customHeight="1" x14ac:dyDescent="0.25">
      <c r="A312" s="441"/>
      <c r="B312" s="458" t="str">
        <f t="shared" si="8"/>
        <v/>
      </c>
      <c r="C312" s="650" t="str">
        <f>IFERROR(IF($O312="","",
IF(MATCH(O312,Tables!$CC$8:$CC$15,0)&gt;0, "MWh / "&amp;$O312&amp;" | Energy",
"MWh / "&amp;$O312&amp;" | "&amp; $M312)), "MWh / "&amp;$O312&amp;" | "&amp; $M312)</f>
        <v/>
      </c>
      <c r="D312" s="916" t="str">
        <f>IFERROR(VLOOKUP($M312,Tables!$BT$7:$BU$34,2,FALSE),"")</f>
        <v/>
      </c>
      <c r="E312" s="1010"/>
      <c r="F312" s="1011"/>
      <c r="G312" s="940" t="str">
        <f>IFERROR(VLOOKUP(H312,'Category Index'!$K$10:$L$258,2,FALSE),"")</f>
        <v/>
      </c>
      <c r="H312" s="1008"/>
      <c r="I312" s="3"/>
      <c r="J312" s="1006"/>
      <c r="K312" s="994" t="str">
        <f t="shared" si="9"/>
        <v/>
      </c>
      <c r="L312" s="1004"/>
      <c r="M312" s="974"/>
      <c r="N312" s="975"/>
      <c r="O312" s="976"/>
      <c r="P312" s="1027" t="str">
        <f>IFERROR(IF(N312="","",N312*(VLOOKUP(C312, 'Unit Conversion Table'!$E$3:$F$132, 2, FALSE))),"")</f>
        <v/>
      </c>
      <c r="Q312" s="3"/>
      <c r="R312" s="971" t="s">
        <v>826</v>
      </c>
      <c r="S312" s="996" t="str" cm="1">
        <f t="array" ref="S312">_xlfn.IFS(R312="No",(IFERROR(VLOOKUP($J312&amp;" | "&amp;$T312,'Emissions Factors'!$C$3:$N$1705,MATCH(S$12,'Emissions Factors'!$C$3:$N$3,0),FALSE),"")),R312="Yes", "Company Specific", R312="", "")</f>
        <v/>
      </c>
      <c r="T312" s="997" cm="1">
        <f t="array" ref="T312">_xlfn.IFS(R312="No",(VLOOKUP($B312, 'Emissions Factors'!$C$3:$O$717, 4,FALSE)),R312="Yes", "", R312="", "")</f>
        <v>0</v>
      </c>
      <c r="U312" s="947" t="str">
        <f>IFERROR(VLOOKUP($J312&amp;" | "&amp;$T312,'Emissions Factors'!$C$3:$N$3811,5,FALSE),"")</f>
        <v/>
      </c>
      <c r="V312" s="948" t="str">
        <f>IFERROR(VLOOKUP($J312&amp;" | "&amp;$T312,'Emissions Factors'!$C$3:$N$3811,6,FALSE),"")</f>
        <v/>
      </c>
      <c r="W312" s="949" t="str">
        <f>IFERROR(VLOOKUP($J312&amp;" | "&amp;$T312,'Emissions Factors'!$C$3:$N$3811,7,FALSE),"")</f>
        <v/>
      </c>
      <c r="X312" s="1000"/>
      <c r="Y312" s="1001"/>
      <c r="Z312" s="963"/>
      <c r="AA312" s="964"/>
      <c r="AB312" s="965"/>
      <c r="AC312" s="1022" t="str" cm="1">
        <f t="array" ref="AC312">IFERROR(_xlfn.IFS($R312="No", U312*$P312/1000,$R312="Yes", Z312*$P312/1000, $R312="", ""),"")</f>
        <v/>
      </c>
      <c r="AD312" s="1023" t="str" cm="1">
        <f t="array" ref="AD312">IFERROR(_xlfn.IFS($R312="No", V312*$P312/1000,$R312="Yes", AA312*$P312/1000, $R312="", ""),"")</f>
        <v/>
      </c>
      <c r="AE312" s="1023" t="str" cm="1">
        <f t="array" ref="AE312">IFERROR(_xlfn.IFS($R312="No", W312*$P312/1000,$R312="Yes", AB312*$P312/1000, $R312="", ""),"")</f>
        <v/>
      </c>
      <c r="AF312" s="957" t="str">
        <f>IFERROR($AC312
+IFERROR(HLOOKUP(Introduction!$H$29,'GWP Values'!$D$3:$G$46,MATCH("CH4",'GWP Values'!$C$3:$C$41,0),FALSE)*$AD312,0)
+IFERROR(HLOOKUP(Introduction!$H$29,'GWP Values'!$D$3:$G$46,MATCH("N2O",'GWP Values'!$C$3:$C$41,0),FALSE)*$AE312,0),"")</f>
        <v/>
      </c>
    </row>
    <row r="313" spans="1:32" ht="24" customHeight="1" x14ac:dyDescent="0.25">
      <c r="A313" s="441"/>
      <c r="B313" s="458" t="str">
        <f t="shared" si="8"/>
        <v/>
      </c>
      <c r="C313" s="650" t="str">
        <f>IFERROR(IF($O313="","",
IF(MATCH(O313,Tables!$CC$8:$CC$15,0)&gt;0, "MWh / "&amp;$O313&amp;" | Energy",
"MWh / "&amp;$O313&amp;" | "&amp; $M313)), "MWh / "&amp;$O313&amp;" | "&amp; $M313)</f>
        <v/>
      </c>
      <c r="D313" s="916" t="str">
        <f>IFERROR(VLOOKUP($M313,Tables!$BT$7:$BU$34,2,FALSE),"")</f>
        <v/>
      </c>
      <c r="E313" s="1010"/>
      <c r="F313" s="1011"/>
      <c r="G313" s="940" t="str">
        <f>IFERROR(VLOOKUP(H313,'Category Index'!$K$10:$L$258,2,FALSE),"")</f>
        <v/>
      </c>
      <c r="H313" s="1008"/>
      <c r="I313" s="3"/>
      <c r="J313" s="1006"/>
      <c r="K313" s="994" t="str">
        <f t="shared" si="9"/>
        <v/>
      </c>
      <c r="L313" s="1004"/>
      <c r="M313" s="974"/>
      <c r="N313" s="975"/>
      <c r="O313" s="976"/>
      <c r="P313" s="1027" t="str">
        <f>IFERROR(IF(N313="","",N313*(VLOOKUP(C313, 'Unit Conversion Table'!$E$3:$F$132, 2, FALSE))),"")</f>
        <v/>
      </c>
      <c r="Q313" s="3"/>
      <c r="R313" s="971" t="s">
        <v>826</v>
      </c>
      <c r="S313" s="996" t="str" cm="1">
        <f t="array" ref="S313">_xlfn.IFS(R313="No",(IFERROR(VLOOKUP($J313&amp;" | "&amp;$T313,'Emissions Factors'!$C$3:$N$1705,MATCH(S$12,'Emissions Factors'!$C$3:$N$3,0),FALSE),"")),R313="Yes", "Company Specific", R313="", "")</f>
        <v/>
      </c>
      <c r="T313" s="997" cm="1">
        <f t="array" ref="T313">_xlfn.IFS(R313="No",(VLOOKUP($B313, 'Emissions Factors'!$C$3:$O$717, 4,FALSE)),R313="Yes", "", R313="", "")</f>
        <v>0</v>
      </c>
      <c r="U313" s="947" t="str">
        <f>IFERROR(VLOOKUP($J313&amp;" | "&amp;$T313,'Emissions Factors'!$C$3:$N$3811,5,FALSE),"")</f>
        <v/>
      </c>
      <c r="V313" s="948" t="str">
        <f>IFERROR(VLOOKUP($J313&amp;" | "&amp;$T313,'Emissions Factors'!$C$3:$N$3811,6,FALSE),"")</f>
        <v/>
      </c>
      <c r="W313" s="949" t="str">
        <f>IFERROR(VLOOKUP($J313&amp;" | "&amp;$T313,'Emissions Factors'!$C$3:$N$3811,7,FALSE),"")</f>
        <v/>
      </c>
      <c r="X313" s="1000"/>
      <c r="Y313" s="1001"/>
      <c r="Z313" s="963"/>
      <c r="AA313" s="964"/>
      <c r="AB313" s="965"/>
      <c r="AC313" s="1022" t="str" cm="1">
        <f t="array" ref="AC313">IFERROR(_xlfn.IFS($R313="No", U313*$P313/1000,$R313="Yes", Z313*$P313/1000, $R313="", ""),"")</f>
        <v/>
      </c>
      <c r="AD313" s="1023" t="str" cm="1">
        <f t="array" ref="AD313">IFERROR(_xlfn.IFS($R313="No", V313*$P313/1000,$R313="Yes", AA313*$P313/1000, $R313="", ""),"")</f>
        <v/>
      </c>
      <c r="AE313" s="1023" t="str" cm="1">
        <f t="array" ref="AE313">IFERROR(_xlfn.IFS($R313="No", W313*$P313/1000,$R313="Yes", AB313*$P313/1000, $R313="", ""),"")</f>
        <v/>
      </c>
      <c r="AF313" s="957" t="str">
        <f>IFERROR($AC313
+IFERROR(HLOOKUP(Introduction!$H$29,'GWP Values'!$D$3:$G$46,MATCH("CH4",'GWP Values'!$C$3:$C$41,0),FALSE)*$AD313,0)
+IFERROR(HLOOKUP(Introduction!$H$29,'GWP Values'!$D$3:$G$46,MATCH("N2O",'GWP Values'!$C$3:$C$41,0),FALSE)*$AE313,0),"")</f>
        <v/>
      </c>
    </row>
    <row r="314" spans="1:32" ht="24" customHeight="1" x14ac:dyDescent="0.25">
      <c r="A314" s="441"/>
      <c r="B314" s="458" t="str">
        <f t="shared" si="8"/>
        <v/>
      </c>
      <c r="C314" s="650" t="str">
        <f>IFERROR(IF($O314="","",
IF(MATCH(O314,Tables!$CC$8:$CC$15,0)&gt;0, "MWh / "&amp;$O314&amp;" | Energy",
"MWh / "&amp;$O314&amp;" | "&amp; $M314)), "MWh / "&amp;$O314&amp;" | "&amp; $M314)</f>
        <v/>
      </c>
      <c r="D314" s="916" t="str">
        <f>IFERROR(VLOOKUP($M314,Tables!$BT$7:$BU$34,2,FALSE),"")</f>
        <v/>
      </c>
      <c r="E314" s="1010"/>
      <c r="F314" s="1011"/>
      <c r="G314" s="940" t="str">
        <f>IFERROR(VLOOKUP(H314,'Category Index'!$K$10:$L$258,2,FALSE),"")</f>
        <v/>
      </c>
      <c r="H314" s="1008"/>
      <c r="I314" s="3"/>
      <c r="J314" s="1006"/>
      <c r="K314" s="994" t="str">
        <f t="shared" si="9"/>
        <v/>
      </c>
      <c r="L314" s="1004"/>
      <c r="M314" s="974"/>
      <c r="N314" s="975"/>
      <c r="O314" s="976"/>
      <c r="P314" s="1027" t="str">
        <f>IFERROR(IF(N314="","",N314*(VLOOKUP(C314, 'Unit Conversion Table'!$E$3:$F$132, 2, FALSE))),"")</f>
        <v/>
      </c>
      <c r="Q314" s="3"/>
      <c r="R314" s="971" t="s">
        <v>826</v>
      </c>
      <c r="S314" s="996" t="str" cm="1">
        <f t="array" ref="S314">_xlfn.IFS(R314="No",(IFERROR(VLOOKUP($J314&amp;" | "&amp;$T314,'Emissions Factors'!$C$3:$N$1705,MATCH(S$12,'Emissions Factors'!$C$3:$N$3,0),FALSE),"")),R314="Yes", "Company Specific", R314="", "")</f>
        <v/>
      </c>
      <c r="T314" s="997" cm="1">
        <f t="array" ref="T314">_xlfn.IFS(R314="No",(VLOOKUP($B314, 'Emissions Factors'!$C$3:$O$717, 4,FALSE)),R314="Yes", "", R314="", "")</f>
        <v>0</v>
      </c>
      <c r="U314" s="947" t="str">
        <f>IFERROR(VLOOKUP($J314&amp;" | "&amp;$T314,'Emissions Factors'!$C$3:$N$3811,5,FALSE),"")</f>
        <v/>
      </c>
      <c r="V314" s="948" t="str">
        <f>IFERROR(VLOOKUP($J314&amp;" | "&amp;$T314,'Emissions Factors'!$C$3:$N$3811,6,FALSE),"")</f>
        <v/>
      </c>
      <c r="W314" s="949" t="str">
        <f>IFERROR(VLOOKUP($J314&amp;" | "&amp;$T314,'Emissions Factors'!$C$3:$N$3811,7,FALSE),"")</f>
        <v/>
      </c>
      <c r="X314" s="1000"/>
      <c r="Y314" s="1001"/>
      <c r="Z314" s="963"/>
      <c r="AA314" s="964"/>
      <c r="AB314" s="965"/>
      <c r="AC314" s="1022" t="str" cm="1">
        <f t="array" ref="AC314">IFERROR(_xlfn.IFS($R314="No", U314*$P314/1000,$R314="Yes", Z314*$P314/1000, $R314="", ""),"")</f>
        <v/>
      </c>
      <c r="AD314" s="1023" t="str" cm="1">
        <f t="array" ref="AD314">IFERROR(_xlfn.IFS($R314="No", V314*$P314/1000,$R314="Yes", AA314*$P314/1000, $R314="", ""),"")</f>
        <v/>
      </c>
      <c r="AE314" s="1023" t="str" cm="1">
        <f t="array" ref="AE314">IFERROR(_xlfn.IFS($R314="No", W314*$P314/1000,$R314="Yes", AB314*$P314/1000, $R314="", ""),"")</f>
        <v/>
      </c>
      <c r="AF314" s="957" t="str">
        <f>IFERROR($AC314
+IFERROR(HLOOKUP(Introduction!$H$29,'GWP Values'!$D$3:$G$46,MATCH("CH4",'GWP Values'!$C$3:$C$41,0),FALSE)*$AD314,0)
+IFERROR(HLOOKUP(Introduction!$H$29,'GWP Values'!$D$3:$G$46,MATCH("N2O",'GWP Values'!$C$3:$C$41,0),FALSE)*$AE314,0),"")</f>
        <v/>
      </c>
    </row>
    <row r="315" spans="1:32" ht="24" customHeight="1" x14ac:dyDescent="0.25">
      <c r="A315" s="441"/>
      <c r="B315" s="458" t="str">
        <f t="shared" si="8"/>
        <v/>
      </c>
      <c r="C315" s="650" t="str">
        <f>IFERROR(IF($O315="","",
IF(MATCH(O315,Tables!$CC$8:$CC$15,0)&gt;0, "MWh / "&amp;$O315&amp;" | Energy",
"MWh / "&amp;$O315&amp;" | "&amp; $M315)), "MWh / "&amp;$O315&amp;" | "&amp; $M315)</f>
        <v/>
      </c>
      <c r="D315" s="916" t="str">
        <f>IFERROR(VLOOKUP($M315,Tables!$BT$7:$BU$34,2,FALSE),"")</f>
        <v/>
      </c>
      <c r="E315" s="1010"/>
      <c r="F315" s="1011"/>
      <c r="G315" s="940" t="str">
        <f>IFERROR(VLOOKUP(H315,'Category Index'!$K$10:$L$258,2,FALSE),"")</f>
        <v/>
      </c>
      <c r="H315" s="1008"/>
      <c r="I315" s="3"/>
      <c r="J315" s="1006"/>
      <c r="K315" s="994" t="str">
        <f t="shared" si="9"/>
        <v/>
      </c>
      <c r="L315" s="1004"/>
      <c r="M315" s="974"/>
      <c r="N315" s="975"/>
      <c r="O315" s="976"/>
      <c r="P315" s="1027" t="str">
        <f>IFERROR(IF(N315="","",N315*(VLOOKUP(C315, 'Unit Conversion Table'!$E$3:$F$132, 2, FALSE))),"")</f>
        <v/>
      </c>
      <c r="Q315" s="3"/>
      <c r="R315" s="971" t="s">
        <v>826</v>
      </c>
      <c r="S315" s="996" t="str" cm="1">
        <f t="array" ref="S315">_xlfn.IFS(R315="No",(IFERROR(VLOOKUP($J315&amp;" | "&amp;$T315,'Emissions Factors'!$C$3:$N$1705,MATCH(S$12,'Emissions Factors'!$C$3:$N$3,0),FALSE),"")),R315="Yes", "Company Specific", R315="", "")</f>
        <v/>
      </c>
      <c r="T315" s="997" cm="1">
        <f t="array" ref="T315">_xlfn.IFS(R315="No",(VLOOKUP($B315, 'Emissions Factors'!$C$3:$O$717, 4,FALSE)),R315="Yes", "", R315="", "")</f>
        <v>0</v>
      </c>
      <c r="U315" s="947" t="str">
        <f>IFERROR(VLOOKUP($J315&amp;" | "&amp;$T315,'Emissions Factors'!$C$3:$N$3811,5,FALSE),"")</f>
        <v/>
      </c>
      <c r="V315" s="948" t="str">
        <f>IFERROR(VLOOKUP($J315&amp;" | "&amp;$T315,'Emissions Factors'!$C$3:$N$3811,6,FALSE),"")</f>
        <v/>
      </c>
      <c r="W315" s="949" t="str">
        <f>IFERROR(VLOOKUP($J315&amp;" | "&amp;$T315,'Emissions Factors'!$C$3:$N$3811,7,FALSE),"")</f>
        <v/>
      </c>
      <c r="X315" s="1000"/>
      <c r="Y315" s="1001"/>
      <c r="Z315" s="963"/>
      <c r="AA315" s="964"/>
      <c r="AB315" s="965"/>
      <c r="AC315" s="1022" t="str" cm="1">
        <f t="array" ref="AC315">IFERROR(_xlfn.IFS($R315="No", U315*$P315/1000,$R315="Yes", Z315*$P315/1000, $R315="", ""),"")</f>
        <v/>
      </c>
      <c r="AD315" s="1023" t="str" cm="1">
        <f t="array" ref="AD315">IFERROR(_xlfn.IFS($R315="No", V315*$P315/1000,$R315="Yes", AA315*$P315/1000, $R315="", ""),"")</f>
        <v/>
      </c>
      <c r="AE315" s="1023" t="str" cm="1">
        <f t="array" ref="AE315">IFERROR(_xlfn.IFS($R315="No", W315*$P315/1000,$R315="Yes", AB315*$P315/1000, $R315="", ""),"")</f>
        <v/>
      </c>
      <c r="AF315" s="957" t="str">
        <f>IFERROR($AC315
+IFERROR(HLOOKUP(Introduction!$H$29,'GWP Values'!$D$3:$G$46,MATCH("CH4",'GWP Values'!$C$3:$C$41,0),FALSE)*$AD315,0)
+IFERROR(HLOOKUP(Introduction!$H$29,'GWP Values'!$D$3:$G$46,MATCH("N2O",'GWP Values'!$C$3:$C$41,0),FALSE)*$AE315,0),"")</f>
        <v/>
      </c>
    </row>
    <row r="316" spans="1:32" ht="24" customHeight="1" x14ac:dyDescent="0.25">
      <c r="A316" s="441"/>
      <c r="B316" s="458" t="str">
        <f t="shared" si="8"/>
        <v/>
      </c>
      <c r="C316" s="650" t="str">
        <f>IFERROR(IF($O316="","",
IF(MATCH(O316,Tables!$CC$8:$CC$15,0)&gt;0, "MWh / "&amp;$O316&amp;" | Energy",
"MWh / "&amp;$O316&amp;" | "&amp; $M316)), "MWh / "&amp;$O316&amp;" | "&amp; $M316)</f>
        <v/>
      </c>
      <c r="D316" s="916" t="str">
        <f>IFERROR(VLOOKUP($M316,Tables!$BT$7:$BU$34,2,FALSE),"")</f>
        <v/>
      </c>
      <c r="E316" s="1010"/>
      <c r="F316" s="1011"/>
      <c r="G316" s="940" t="str">
        <f>IFERROR(VLOOKUP(H316,'Category Index'!$K$10:$L$258,2,FALSE),"")</f>
        <v/>
      </c>
      <c r="H316" s="1008"/>
      <c r="I316" s="3"/>
      <c r="J316" s="1006"/>
      <c r="K316" s="994" t="str">
        <f t="shared" si="9"/>
        <v/>
      </c>
      <c r="L316" s="1004"/>
      <c r="M316" s="974"/>
      <c r="N316" s="975"/>
      <c r="O316" s="976"/>
      <c r="P316" s="1027" t="str">
        <f>IFERROR(IF(N316="","",N316*(VLOOKUP(C316, 'Unit Conversion Table'!$E$3:$F$132, 2, FALSE))),"")</f>
        <v/>
      </c>
      <c r="Q316" s="3"/>
      <c r="R316" s="971" t="s">
        <v>826</v>
      </c>
      <c r="S316" s="996" t="str" cm="1">
        <f t="array" ref="S316">_xlfn.IFS(R316="No",(IFERROR(VLOOKUP($J316&amp;" | "&amp;$T316,'Emissions Factors'!$C$3:$N$1705,MATCH(S$12,'Emissions Factors'!$C$3:$N$3,0),FALSE),"")),R316="Yes", "Company Specific", R316="", "")</f>
        <v/>
      </c>
      <c r="T316" s="997" cm="1">
        <f t="array" ref="T316">_xlfn.IFS(R316="No",(VLOOKUP($B316, 'Emissions Factors'!$C$3:$O$717, 4,FALSE)),R316="Yes", "", R316="", "")</f>
        <v>0</v>
      </c>
      <c r="U316" s="947" t="str">
        <f>IFERROR(VLOOKUP($J316&amp;" | "&amp;$T316,'Emissions Factors'!$C$3:$N$3811,5,FALSE),"")</f>
        <v/>
      </c>
      <c r="V316" s="948" t="str">
        <f>IFERROR(VLOOKUP($J316&amp;" | "&amp;$T316,'Emissions Factors'!$C$3:$N$3811,6,FALSE),"")</f>
        <v/>
      </c>
      <c r="W316" s="949" t="str">
        <f>IFERROR(VLOOKUP($J316&amp;" | "&amp;$T316,'Emissions Factors'!$C$3:$N$3811,7,FALSE),"")</f>
        <v/>
      </c>
      <c r="X316" s="1000"/>
      <c r="Y316" s="1001"/>
      <c r="Z316" s="963"/>
      <c r="AA316" s="964"/>
      <c r="AB316" s="965"/>
      <c r="AC316" s="1022" t="str" cm="1">
        <f t="array" ref="AC316">IFERROR(_xlfn.IFS($R316="No", U316*$P316/1000,$R316="Yes", Z316*$P316/1000, $R316="", ""),"")</f>
        <v/>
      </c>
      <c r="AD316" s="1023" t="str" cm="1">
        <f t="array" ref="AD316">IFERROR(_xlfn.IFS($R316="No", V316*$P316/1000,$R316="Yes", AA316*$P316/1000, $R316="", ""),"")</f>
        <v/>
      </c>
      <c r="AE316" s="1023" t="str" cm="1">
        <f t="array" ref="AE316">IFERROR(_xlfn.IFS($R316="No", W316*$P316/1000,$R316="Yes", AB316*$P316/1000, $R316="", ""),"")</f>
        <v/>
      </c>
      <c r="AF316" s="957" t="str">
        <f>IFERROR($AC316
+IFERROR(HLOOKUP(Introduction!$H$29,'GWP Values'!$D$3:$G$46,MATCH("CH4",'GWP Values'!$C$3:$C$41,0),FALSE)*$AD316,0)
+IFERROR(HLOOKUP(Introduction!$H$29,'GWP Values'!$D$3:$G$46,MATCH("N2O",'GWP Values'!$C$3:$C$41,0),FALSE)*$AE316,0),"")</f>
        <v/>
      </c>
    </row>
    <row r="317" spans="1:32" ht="24" customHeight="1" x14ac:dyDescent="0.25">
      <c r="A317" s="441"/>
      <c r="B317" s="458" t="str">
        <f t="shared" si="8"/>
        <v/>
      </c>
      <c r="C317" s="650" t="str">
        <f>IFERROR(IF($O317="","",
IF(MATCH(O317,Tables!$CC$8:$CC$15,0)&gt;0, "MWh / "&amp;$O317&amp;" | Energy",
"MWh / "&amp;$O317&amp;" | "&amp; $M317)), "MWh / "&amp;$O317&amp;" | "&amp; $M317)</f>
        <v/>
      </c>
      <c r="D317" s="916" t="str">
        <f>IFERROR(VLOOKUP($M317,Tables!$BT$7:$BU$34,2,FALSE),"")</f>
        <v/>
      </c>
      <c r="E317" s="1010"/>
      <c r="F317" s="1011"/>
      <c r="G317" s="940" t="str">
        <f>IFERROR(VLOOKUP(H317,'Category Index'!$K$10:$L$258,2,FALSE),"")</f>
        <v/>
      </c>
      <c r="H317" s="1008"/>
      <c r="I317" s="3"/>
      <c r="J317" s="1006"/>
      <c r="K317" s="994" t="str">
        <f t="shared" si="9"/>
        <v/>
      </c>
      <c r="L317" s="1004"/>
      <c r="M317" s="974"/>
      <c r="N317" s="975"/>
      <c r="O317" s="976"/>
      <c r="P317" s="1027" t="str">
        <f>IFERROR(IF(N317="","",N317*(VLOOKUP(C317, 'Unit Conversion Table'!$E$3:$F$132, 2, FALSE))),"")</f>
        <v/>
      </c>
      <c r="Q317" s="3"/>
      <c r="R317" s="971" t="s">
        <v>826</v>
      </c>
      <c r="S317" s="996" t="str" cm="1">
        <f t="array" ref="S317">_xlfn.IFS(R317="No",(IFERROR(VLOOKUP($J317&amp;" | "&amp;$T317,'Emissions Factors'!$C$3:$N$1705,MATCH(S$12,'Emissions Factors'!$C$3:$N$3,0),FALSE),"")),R317="Yes", "Company Specific", R317="", "")</f>
        <v/>
      </c>
      <c r="T317" s="997" cm="1">
        <f t="array" ref="T317">_xlfn.IFS(R317="No",(VLOOKUP($B317, 'Emissions Factors'!$C$3:$O$717, 4,FALSE)),R317="Yes", "", R317="", "")</f>
        <v>0</v>
      </c>
      <c r="U317" s="947" t="str">
        <f>IFERROR(VLOOKUP($J317&amp;" | "&amp;$T317,'Emissions Factors'!$C$3:$N$3811,5,FALSE),"")</f>
        <v/>
      </c>
      <c r="V317" s="948" t="str">
        <f>IFERROR(VLOOKUP($J317&amp;" | "&amp;$T317,'Emissions Factors'!$C$3:$N$3811,6,FALSE),"")</f>
        <v/>
      </c>
      <c r="W317" s="949" t="str">
        <f>IFERROR(VLOOKUP($J317&amp;" | "&amp;$T317,'Emissions Factors'!$C$3:$N$3811,7,FALSE),"")</f>
        <v/>
      </c>
      <c r="X317" s="1000"/>
      <c r="Y317" s="1001"/>
      <c r="Z317" s="963"/>
      <c r="AA317" s="964"/>
      <c r="AB317" s="965"/>
      <c r="AC317" s="1022" t="str" cm="1">
        <f t="array" ref="AC317">IFERROR(_xlfn.IFS($R317="No", U317*$P317/1000,$R317="Yes", Z317*$P317/1000, $R317="", ""),"")</f>
        <v/>
      </c>
      <c r="AD317" s="1023" t="str" cm="1">
        <f t="array" ref="AD317">IFERROR(_xlfn.IFS($R317="No", V317*$P317/1000,$R317="Yes", AA317*$P317/1000, $R317="", ""),"")</f>
        <v/>
      </c>
      <c r="AE317" s="1023" t="str" cm="1">
        <f t="array" ref="AE317">IFERROR(_xlfn.IFS($R317="No", W317*$P317/1000,$R317="Yes", AB317*$P317/1000, $R317="", ""),"")</f>
        <v/>
      </c>
      <c r="AF317" s="957" t="str">
        <f>IFERROR($AC317
+IFERROR(HLOOKUP(Introduction!$H$29,'GWP Values'!$D$3:$G$46,MATCH("CH4",'GWP Values'!$C$3:$C$41,0),FALSE)*$AD317,0)
+IFERROR(HLOOKUP(Introduction!$H$29,'GWP Values'!$D$3:$G$46,MATCH("N2O",'GWP Values'!$C$3:$C$41,0),FALSE)*$AE317,0),"")</f>
        <v/>
      </c>
    </row>
    <row r="318" spans="1:32" ht="24" customHeight="1" x14ac:dyDescent="0.25">
      <c r="A318" s="441"/>
      <c r="B318" s="458" t="str">
        <f t="shared" si="8"/>
        <v/>
      </c>
      <c r="C318" s="650" t="str">
        <f>IFERROR(IF($O318="","",
IF(MATCH(O318,Tables!$CC$8:$CC$15,0)&gt;0, "MWh / "&amp;$O318&amp;" | Energy",
"MWh / "&amp;$O318&amp;" | "&amp; $M318)), "MWh / "&amp;$O318&amp;" | "&amp; $M318)</f>
        <v/>
      </c>
      <c r="D318" s="916" t="str">
        <f>IFERROR(VLOOKUP($M318,Tables!$BT$7:$BU$34,2,FALSE),"")</f>
        <v/>
      </c>
      <c r="E318" s="1010"/>
      <c r="F318" s="1011"/>
      <c r="G318" s="940" t="str">
        <f>IFERROR(VLOOKUP(H318,'Category Index'!$K$10:$L$258,2,FALSE),"")</f>
        <v/>
      </c>
      <c r="H318" s="1008"/>
      <c r="I318" s="3"/>
      <c r="J318" s="1006"/>
      <c r="K318" s="994" t="str">
        <f t="shared" si="9"/>
        <v/>
      </c>
      <c r="L318" s="1004"/>
      <c r="M318" s="974"/>
      <c r="N318" s="975"/>
      <c r="O318" s="976"/>
      <c r="P318" s="1027" t="str">
        <f>IFERROR(IF(N318="","",N318*(VLOOKUP(C318, 'Unit Conversion Table'!$E$3:$F$132, 2, FALSE))),"")</f>
        <v/>
      </c>
      <c r="Q318" s="3"/>
      <c r="R318" s="971" t="s">
        <v>826</v>
      </c>
      <c r="S318" s="996" t="str" cm="1">
        <f t="array" ref="S318">_xlfn.IFS(R318="No",(IFERROR(VLOOKUP($J318&amp;" | "&amp;$T318,'Emissions Factors'!$C$3:$N$1705,MATCH(S$12,'Emissions Factors'!$C$3:$N$3,0),FALSE),"")),R318="Yes", "Company Specific", R318="", "")</f>
        <v/>
      </c>
      <c r="T318" s="997" cm="1">
        <f t="array" ref="T318">_xlfn.IFS(R318="No",(VLOOKUP($B318, 'Emissions Factors'!$C$3:$O$717, 4,FALSE)),R318="Yes", "", R318="", "")</f>
        <v>0</v>
      </c>
      <c r="U318" s="947" t="str">
        <f>IFERROR(VLOOKUP($J318&amp;" | "&amp;$T318,'Emissions Factors'!$C$3:$N$3811,5,FALSE),"")</f>
        <v/>
      </c>
      <c r="V318" s="948" t="str">
        <f>IFERROR(VLOOKUP($J318&amp;" | "&amp;$T318,'Emissions Factors'!$C$3:$N$3811,6,FALSE),"")</f>
        <v/>
      </c>
      <c r="W318" s="949" t="str">
        <f>IFERROR(VLOOKUP($J318&amp;" | "&amp;$T318,'Emissions Factors'!$C$3:$N$3811,7,FALSE),"")</f>
        <v/>
      </c>
      <c r="X318" s="1000"/>
      <c r="Y318" s="1001"/>
      <c r="Z318" s="963"/>
      <c r="AA318" s="964"/>
      <c r="AB318" s="965"/>
      <c r="AC318" s="1022" t="str" cm="1">
        <f t="array" ref="AC318">IFERROR(_xlfn.IFS($R318="No", U318*$P318/1000,$R318="Yes", Z318*$P318/1000, $R318="", ""),"")</f>
        <v/>
      </c>
      <c r="AD318" s="1023" t="str" cm="1">
        <f t="array" ref="AD318">IFERROR(_xlfn.IFS($R318="No", V318*$P318/1000,$R318="Yes", AA318*$P318/1000, $R318="", ""),"")</f>
        <v/>
      </c>
      <c r="AE318" s="1023" t="str" cm="1">
        <f t="array" ref="AE318">IFERROR(_xlfn.IFS($R318="No", W318*$P318/1000,$R318="Yes", AB318*$P318/1000, $R318="", ""),"")</f>
        <v/>
      </c>
      <c r="AF318" s="957" t="str">
        <f>IFERROR($AC318
+IFERROR(HLOOKUP(Introduction!$H$29,'GWP Values'!$D$3:$G$46,MATCH("CH4",'GWP Values'!$C$3:$C$41,0),FALSE)*$AD318,0)
+IFERROR(HLOOKUP(Introduction!$H$29,'GWP Values'!$D$3:$G$46,MATCH("N2O",'GWP Values'!$C$3:$C$41,0),FALSE)*$AE318,0),"")</f>
        <v/>
      </c>
    </row>
    <row r="319" spans="1:32" ht="24" customHeight="1" x14ac:dyDescent="0.25">
      <c r="A319" s="441"/>
      <c r="B319" s="458" t="str">
        <f t="shared" si="8"/>
        <v/>
      </c>
      <c r="C319" s="650" t="str">
        <f>IFERROR(IF($O319="","",
IF(MATCH(O319,Tables!$CC$8:$CC$15,0)&gt;0, "MWh / "&amp;$O319&amp;" | Energy",
"MWh / "&amp;$O319&amp;" | "&amp; $M319)), "MWh / "&amp;$O319&amp;" | "&amp; $M319)</f>
        <v/>
      </c>
      <c r="D319" s="916" t="str">
        <f>IFERROR(VLOOKUP($M319,Tables!$BT$7:$BU$34,2,FALSE),"")</f>
        <v/>
      </c>
      <c r="E319" s="1010"/>
      <c r="F319" s="1011"/>
      <c r="G319" s="940" t="str">
        <f>IFERROR(VLOOKUP(H319,'Category Index'!$K$10:$L$258,2,FALSE),"")</f>
        <v/>
      </c>
      <c r="H319" s="1008"/>
      <c r="I319" s="3"/>
      <c r="J319" s="1006"/>
      <c r="K319" s="994" t="str">
        <f t="shared" si="9"/>
        <v/>
      </c>
      <c r="L319" s="1004"/>
      <c r="M319" s="974"/>
      <c r="N319" s="975"/>
      <c r="O319" s="976"/>
      <c r="P319" s="1027" t="str">
        <f>IFERROR(IF(N319="","",N319*(VLOOKUP(C319, 'Unit Conversion Table'!$E$3:$F$132, 2, FALSE))),"")</f>
        <v/>
      </c>
      <c r="Q319" s="3"/>
      <c r="R319" s="971" t="s">
        <v>826</v>
      </c>
      <c r="S319" s="996" t="str" cm="1">
        <f t="array" ref="S319">_xlfn.IFS(R319="No",(IFERROR(VLOOKUP($J319&amp;" | "&amp;$T319,'Emissions Factors'!$C$3:$N$1705,MATCH(S$12,'Emissions Factors'!$C$3:$N$3,0),FALSE),"")),R319="Yes", "Company Specific", R319="", "")</f>
        <v/>
      </c>
      <c r="T319" s="997" cm="1">
        <f t="array" ref="T319">_xlfn.IFS(R319="No",(VLOOKUP($B319, 'Emissions Factors'!$C$3:$O$717, 4,FALSE)),R319="Yes", "", R319="", "")</f>
        <v>0</v>
      </c>
      <c r="U319" s="947" t="str">
        <f>IFERROR(VLOOKUP($J319&amp;" | "&amp;$T319,'Emissions Factors'!$C$3:$N$3811,5,FALSE),"")</f>
        <v/>
      </c>
      <c r="V319" s="948" t="str">
        <f>IFERROR(VLOOKUP($J319&amp;" | "&amp;$T319,'Emissions Factors'!$C$3:$N$3811,6,FALSE),"")</f>
        <v/>
      </c>
      <c r="W319" s="949" t="str">
        <f>IFERROR(VLOOKUP($J319&amp;" | "&amp;$T319,'Emissions Factors'!$C$3:$N$3811,7,FALSE),"")</f>
        <v/>
      </c>
      <c r="X319" s="1000"/>
      <c r="Y319" s="1001"/>
      <c r="Z319" s="963"/>
      <c r="AA319" s="964"/>
      <c r="AB319" s="965"/>
      <c r="AC319" s="1022" t="str" cm="1">
        <f t="array" ref="AC319">IFERROR(_xlfn.IFS($R319="No", U319*$P319/1000,$R319="Yes", Z319*$P319/1000, $R319="", ""),"")</f>
        <v/>
      </c>
      <c r="AD319" s="1023" t="str" cm="1">
        <f t="array" ref="AD319">IFERROR(_xlfn.IFS($R319="No", V319*$P319/1000,$R319="Yes", AA319*$P319/1000, $R319="", ""),"")</f>
        <v/>
      </c>
      <c r="AE319" s="1023" t="str" cm="1">
        <f t="array" ref="AE319">IFERROR(_xlfn.IFS($R319="No", W319*$P319/1000,$R319="Yes", AB319*$P319/1000, $R319="", ""),"")</f>
        <v/>
      </c>
      <c r="AF319" s="957" t="str">
        <f>IFERROR($AC319
+IFERROR(HLOOKUP(Introduction!$H$29,'GWP Values'!$D$3:$G$46,MATCH("CH4",'GWP Values'!$C$3:$C$41,0),FALSE)*$AD319,0)
+IFERROR(HLOOKUP(Introduction!$H$29,'GWP Values'!$D$3:$G$46,MATCH("N2O",'GWP Values'!$C$3:$C$41,0),FALSE)*$AE319,0),"")</f>
        <v/>
      </c>
    </row>
    <row r="320" spans="1:32" ht="24" customHeight="1" x14ac:dyDescent="0.25">
      <c r="A320" s="441"/>
      <c r="B320" s="458" t="str">
        <f t="shared" si="8"/>
        <v/>
      </c>
      <c r="C320" s="650" t="str">
        <f>IFERROR(IF($O320="","",
IF(MATCH(O320,Tables!$CC$8:$CC$15,0)&gt;0, "MWh / "&amp;$O320&amp;" | Energy",
"MWh / "&amp;$O320&amp;" | "&amp; $M320)), "MWh / "&amp;$O320&amp;" | "&amp; $M320)</f>
        <v/>
      </c>
      <c r="D320" s="916" t="str">
        <f>IFERROR(VLOOKUP($M320,Tables!$BT$7:$BU$34,2,FALSE),"")</f>
        <v/>
      </c>
      <c r="E320" s="1010"/>
      <c r="F320" s="1011"/>
      <c r="G320" s="940" t="str">
        <f>IFERROR(VLOOKUP(H320,'Category Index'!$K$10:$L$258,2,FALSE),"")</f>
        <v/>
      </c>
      <c r="H320" s="1008"/>
      <c r="I320" s="3"/>
      <c r="J320" s="1006"/>
      <c r="K320" s="994" t="str">
        <f t="shared" si="9"/>
        <v/>
      </c>
      <c r="L320" s="1004"/>
      <c r="M320" s="974"/>
      <c r="N320" s="975"/>
      <c r="O320" s="976"/>
      <c r="P320" s="1027" t="str">
        <f>IFERROR(IF(N320="","",N320*(VLOOKUP(C320, 'Unit Conversion Table'!$E$3:$F$132, 2, FALSE))),"")</f>
        <v/>
      </c>
      <c r="Q320" s="3"/>
      <c r="R320" s="971" t="s">
        <v>826</v>
      </c>
      <c r="S320" s="996" t="str" cm="1">
        <f t="array" ref="S320">_xlfn.IFS(R320="No",(IFERROR(VLOOKUP($J320&amp;" | "&amp;$T320,'Emissions Factors'!$C$3:$N$1705,MATCH(S$12,'Emissions Factors'!$C$3:$N$3,0),FALSE),"")),R320="Yes", "Company Specific", R320="", "")</f>
        <v/>
      </c>
      <c r="T320" s="997" cm="1">
        <f t="array" ref="T320">_xlfn.IFS(R320="No",(VLOOKUP($B320, 'Emissions Factors'!$C$3:$O$717, 4,FALSE)),R320="Yes", "", R320="", "")</f>
        <v>0</v>
      </c>
      <c r="U320" s="947" t="str">
        <f>IFERROR(VLOOKUP($J320&amp;" | "&amp;$T320,'Emissions Factors'!$C$3:$N$3811,5,FALSE),"")</f>
        <v/>
      </c>
      <c r="V320" s="948" t="str">
        <f>IFERROR(VLOOKUP($J320&amp;" | "&amp;$T320,'Emissions Factors'!$C$3:$N$3811,6,FALSE),"")</f>
        <v/>
      </c>
      <c r="W320" s="949" t="str">
        <f>IFERROR(VLOOKUP($J320&amp;" | "&amp;$T320,'Emissions Factors'!$C$3:$N$3811,7,FALSE),"")</f>
        <v/>
      </c>
      <c r="X320" s="1000"/>
      <c r="Y320" s="1001"/>
      <c r="Z320" s="963"/>
      <c r="AA320" s="964"/>
      <c r="AB320" s="965"/>
      <c r="AC320" s="1022" t="str" cm="1">
        <f t="array" ref="AC320">IFERROR(_xlfn.IFS($R320="No", U320*$P320/1000,$R320="Yes", Z320*$P320/1000, $R320="", ""),"")</f>
        <v/>
      </c>
      <c r="AD320" s="1023" t="str" cm="1">
        <f t="array" ref="AD320">IFERROR(_xlfn.IFS($R320="No", V320*$P320/1000,$R320="Yes", AA320*$P320/1000, $R320="", ""),"")</f>
        <v/>
      </c>
      <c r="AE320" s="1023" t="str" cm="1">
        <f t="array" ref="AE320">IFERROR(_xlfn.IFS($R320="No", W320*$P320/1000,$R320="Yes", AB320*$P320/1000, $R320="", ""),"")</f>
        <v/>
      </c>
      <c r="AF320" s="957" t="str">
        <f>IFERROR($AC320
+IFERROR(HLOOKUP(Introduction!$H$29,'GWP Values'!$D$3:$G$46,MATCH("CH4",'GWP Values'!$C$3:$C$41,0),FALSE)*$AD320,0)
+IFERROR(HLOOKUP(Introduction!$H$29,'GWP Values'!$D$3:$G$46,MATCH("N2O",'GWP Values'!$C$3:$C$41,0),FALSE)*$AE320,0),"")</f>
        <v/>
      </c>
    </row>
    <row r="321" spans="1:32" ht="24" customHeight="1" x14ac:dyDescent="0.25">
      <c r="A321" s="441"/>
      <c r="B321" s="458" t="str">
        <f t="shared" si="8"/>
        <v/>
      </c>
      <c r="C321" s="650" t="str">
        <f>IFERROR(IF($O321="","",
IF(MATCH(O321,Tables!$CC$8:$CC$15,0)&gt;0, "MWh / "&amp;$O321&amp;" | Energy",
"MWh / "&amp;$O321&amp;" | "&amp; $M321)), "MWh / "&amp;$O321&amp;" | "&amp; $M321)</f>
        <v/>
      </c>
      <c r="D321" s="916" t="str">
        <f>IFERROR(VLOOKUP($M321,Tables!$BT$7:$BU$34,2,FALSE),"")</f>
        <v/>
      </c>
      <c r="E321" s="1010"/>
      <c r="F321" s="1011"/>
      <c r="G321" s="940" t="str">
        <f>IFERROR(VLOOKUP(H321,'Category Index'!$K$10:$L$258,2,FALSE),"")</f>
        <v/>
      </c>
      <c r="H321" s="1008"/>
      <c r="I321" s="3"/>
      <c r="J321" s="1006"/>
      <c r="K321" s="994" t="str">
        <f t="shared" si="9"/>
        <v/>
      </c>
      <c r="L321" s="1004"/>
      <c r="M321" s="974"/>
      <c r="N321" s="975"/>
      <c r="O321" s="976"/>
      <c r="P321" s="1027" t="str">
        <f>IFERROR(IF(N321="","",N321*(VLOOKUP(C321, 'Unit Conversion Table'!$E$3:$F$132, 2, FALSE))),"")</f>
        <v/>
      </c>
      <c r="Q321" s="3"/>
      <c r="R321" s="971" t="s">
        <v>826</v>
      </c>
      <c r="S321" s="996" t="str" cm="1">
        <f t="array" ref="S321">_xlfn.IFS(R321="No",(IFERROR(VLOOKUP($J321&amp;" | "&amp;$T321,'Emissions Factors'!$C$3:$N$1705,MATCH(S$12,'Emissions Factors'!$C$3:$N$3,0),FALSE),"")),R321="Yes", "Company Specific", R321="", "")</f>
        <v/>
      </c>
      <c r="T321" s="997" cm="1">
        <f t="array" ref="T321">_xlfn.IFS(R321="No",(VLOOKUP($B321, 'Emissions Factors'!$C$3:$O$717, 4,FALSE)),R321="Yes", "", R321="", "")</f>
        <v>0</v>
      </c>
      <c r="U321" s="947" t="str">
        <f>IFERROR(VLOOKUP($J321&amp;" | "&amp;$T321,'Emissions Factors'!$C$3:$N$3811,5,FALSE),"")</f>
        <v/>
      </c>
      <c r="V321" s="948" t="str">
        <f>IFERROR(VLOOKUP($J321&amp;" | "&amp;$T321,'Emissions Factors'!$C$3:$N$3811,6,FALSE),"")</f>
        <v/>
      </c>
      <c r="W321" s="949" t="str">
        <f>IFERROR(VLOOKUP($J321&amp;" | "&amp;$T321,'Emissions Factors'!$C$3:$N$3811,7,FALSE),"")</f>
        <v/>
      </c>
      <c r="X321" s="1000"/>
      <c r="Y321" s="1001"/>
      <c r="Z321" s="963"/>
      <c r="AA321" s="964"/>
      <c r="AB321" s="965"/>
      <c r="AC321" s="1022" t="str" cm="1">
        <f t="array" ref="AC321">IFERROR(_xlfn.IFS($R321="No", U321*$P321/1000,$R321="Yes", Z321*$P321/1000, $R321="", ""),"")</f>
        <v/>
      </c>
      <c r="AD321" s="1023" t="str" cm="1">
        <f t="array" ref="AD321">IFERROR(_xlfn.IFS($R321="No", V321*$P321/1000,$R321="Yes", AA321*$P321/1000, $R321="", ""),"")</f>
        <v/>
      </c>
      <c r="AE321" s="1023" t="str" cm="1">
        <f t="array" ref="AE321">IFERROR(_xlfn.IFS($R321="No", W321*$P321/1000,$R321="Yes", AB321*$P321/1000, $R321="", ""),"")</f>
        <v/>
      </c>
      <c r="AF321" s="957" t="str">
        <f>IFERROR($AC321
+IFERROR(HLOOKUP(Introduction!$H$29,'GWP Values'!$D$3:$G$46,MATCH("CH4",'GWP Values'!$C$3:$C$41,0),FALSE)*$AD321,0)
+IFERROR(HLOOKUP(Introduction!$H$29,'GWP Values'!$D$3:$G$46,MATCH("N2O",'GWP Values'!$C$3:$C$41,0),FALSE)*$AE321,0),"")</f>
        <v/>
      </c>
    </row>
    <row r="322" spans="1:32" ht="24" customHeight="1" x14ac:dyDescent="0.25">
      <c r="A322" s="441"/>
      <c r="B322" s="458" t="str">
        <f t="shared" si="8"/>
        <v/>
      </c>
      <c r="C322" s="650" t="str">
        <f>IFERROR(IF($O322="","",
IF(MATCH(O322,Tables!$CC$8:$CC$15,0)&gt;0, "MWh / "&amp;$O322&amp;" | Energy",
"MWh / "&amp;$O322&amp;" | "&amp; $M322)), "MWh / "&amp;$O322&amp;" | "&amp; $M322)</f>
        <v/>
      </c>
      <c r="D322" s="916" t="str">
        <f>IFERROR(VLOOKUP($M322,Tables!$BT$7:$BU$34,2,FALSE),"")</f>
        <v/>
      </c>
      <c r="E322" s="1010"/>
      <c r="F322" s="1011"/>
      <c r="G322" s="940" t="str">
        <f>IFERROR(VLOOKUP(H322,'Category Index'!$K$10:$L$258,2,FALSE),"")</f>
        <v/>
      </c>
      <c r="H322" s="1008"/>
      <c r="I322" s="3"/>
      <c r="J322" s="1006"/>
      <c r="K322" s="994" t="str">
        <f t="shared" si="9"/>
        <v/>
      </c>
      <c r="L322" s="1004"/>
      <c r="M322" s="974"/>
      <c r="N322" s="975"/>
      <c r="O322" s="976"/>
      <c r="P322" s="1027" t="str">
        <f>IFERROR(IF(N322="","",N322*(VLOOKUP(C322, 'Unit Conversion Table'!$E$3:$F$132, 2, FALSE))),"")</f>
        <v/>
      </c>
      <c r="Q322" s="3"/>
      <c r="R322" s="971" t="s">
        <v>826</v>
      </c>
      <c r="S322" s="996" t="str" cm="1">
        <f t="array" ref="S322">_xlfn.IFS(R322="No",(IFERROR(VLOOKUP($J322&amp;" | "&amp;$T322,'Emissions Factors'!$C$3:$N$1705,MATCH(S$12,'Emissions Factors'!$C$3:$N$3,0),FALSE),"")),R322="Yes", "Company Specific", R322="", "")</f>
        <v/>
      </c>
      <c r="T322" s="997" cm="1">
        <f t="array" ref="T322">_xlfn.IFS(R322="No",(VLOOKUP($B322, 'Emissions Factors'!$C$3:$O$717, 4,FALSE)),R322="Yes", "", R322="", "")</f>
        <v>0</v>
      </c>
      <c r="U322" s="947" t="str">
        <f>IFERROR(VLOOKUP($J322&amp;" | "&amp;$T322,'Emissions Factors'!$C$3:$N$3811,5,FALSE),"")</f>
        <v/>
      </c>
      <c r="V322" s="948" t="str">
        <f>IFERROR(VLOOKUP($J322&amp;" | "&amp;$T322,'Emissions Factors'!$C$3:$N$3811,6,FALSE),"")</f>
        <v/>
      </c>
      <c r="W322" s="949" t="str">
        <f>IFERROR(VLOOKUP($J322&amp;" | "&amp;$T322,'Emissions Factors'!$C$3:$N$3811,7,FALSE),"")</f>
        <v/>
      </c>
      <c r="X322" s="1000"/>
      <c r="Y322" s="1001"/>
      <c r="Z322" s="963"/>
      <c r="AA322" s="964"/>
      <c r="AB322" s="965"/>
      <c r="AC322" s="1022" t="str" cm="1">
        <f t="array" ref="AC322">IFERROR(_xlfn.IFS($R322="No", U322*$P322/1000,$R322="Yes", Z322*$P322/1000, $R322="", ""),"")</f>
        <v/>
      </c>
      <c r="AD322" s="1023" t="str" cm="1">
        <f t="array" ref="AD322">IFERROR(_xlfn.IFS($R322="No", V322*$P322/1000,$R322="Yes", AA322*$P322/1000, $R322="", ""),"")</f>
        <v/>
      </c>
      <c r="AE322" s="1023" t="str" cm="1">
        <f t="array" ref="AE322">IFERROR(_xlfn.IFS($R322="No", W322*$P322/1000,$R322="Yes", AB322*$P322/1000, $R322="", ""),"")</f>
        <v/>
      </c>
      <c r="AF322" s="957" t="str">
        <f>IFERROR($AC322
+IFERROR(HLOOKUP(Introduction!$H$29,'GWP Values'!$D$3:$G$46,MATCH("CH4",'GWP Values'!$C$3:$C$41,0),FALSE)*$AD322,0)
+IFERROR(HLOOKUP(Introduction!$H$29,'GWP Values'!$D$3:$G$46,MATCH("N2O",'GWP Values'!$C$3:$C$41,0),FALSE)*$AE322,0),"")</f>
        <v/>
      </c>
    </row>
    <row r="323" spans="1:32" ht="24" customHeight="1" x14ac:dyDescent="0.25">
      <c r="A323" s="441"/>
      <c r="B323" s="458" t="str">
        <f t="shared" si="8"/>
        <v/>
      </c>
      <c r="C323" s="650" t="str">
        <f>IFERROR(IF($O323="","",
IF(MATCH(O323,Tables!$CC$8:$CC$15,0)&gt;0, "MWh / "&amp;$O323&amp;" | Energy",
"MWh / "&amp;$O323&amp;" | "&amp; $M323)), "MWh / "&amp;$O323&amp;" | "&amp; $M323)</f>
        <v/>
      </c>
      <c r="D323" s="916" t="str">
        <f>IFERROR(VLOOKUP($M323,Tables!$BT$7:$BU$34,2,FALSE),"")</f>
        <v/>
      </c>
      <c r="E323" s="1010"/>
      <c r="F323" s="1011"/>
      <c r="G323" s="940" t="str">
        <f>IFERROR(VLOOKUP(H323,'Category Index'!$K$10:$L$258,2,FALSE),"")</f>
        <v/>
      </c>
      <c r="H323" s="1008"/>
      <c r="I323" s="3"/>
      <c r="J323" s="1006"/>
      <c r="K323" s="994" t="str">
        <f t="shared" si="9"/>
        <v/>
      </c>
      <c r="L323" s="1004"/>
      <c r="M323" s="974"/>
      <c r="N323" s="975"/>
      <c r="O323" s="976"/>
      <c r="P323" s="1027" t="str">
        <f>IFERROR(IF(N323="","",N323*(VLOOKUP(C323, 'Unit Conversion Table'!$E$3:$F$132, 2, FALSE))),"")</f>
        <v/>
      </c>
      <c r="Q323" s="3"/>
      <c r="R323" s="971" t="s">
        <v>826</v>
      </c>
      <c r="S323" s="996" t="str" cm="1">
        <f t="array" ref="S323">_xlfn.IFS(R323="No",(IFERROR(VLOOKUP($J323&amp;" | "&amp;$T323,'Emissions Factors'!$C$3:$N$1705,MATCH(S$12,'Emissions Factors'!$C$3:$N$3,0),FALSE),"")),R323="Yes", "Company Specific", R323="", "")</f>
        <v/>
      </c>
      <c r="T323" s="997" cm="1">
        <f t="array" ref="T323">_xlfn.IFS(R323="No",(VLOOKUP($B323, 'Emissions Factors'!$C$3:$O$717, 4,FALSE)),R323="Yes", "", R323="", "")</f>
        <v>0</v>
      </c>
      <c r="U323" s="947" t="str">
        <f>IFERROR(VLOOKUP($J323&amp;" | "&amp;$T323,'Emissions Factors'!$C$3:$N$3811,5,FALSE),"")</f>
        <v/>
      </c>
      <c r="V323" s="948" t="str">
        <f>IFERROR(VLOOKUP($J323&amp;" | "&amp;$T323,'Emissions Factors'!$C$3:$N$3811,6,FALSE),"")</f>
        <v/>
      </c>
      <c r="W323" s="949" t="str">
        <f>IFERROR(VLOOKUP($J323&amp;" | "&amp;$T323,'Emissions Factors'!$C$3:$N$3811,7,FALSE),"")</f>
        <v/>
      </c>
      <c r="X323" s="1000"/>
      <c r="Y323" s="1001"/>
      <c r="Z323" s="963"/>
      <c r="AA323" s="964"/>
      <c r="AB323" s="965"/>
      <c r="AC323" s="1022" t="str" cm="1">
        <f t="array" ref="AC323">IFERROR(_xlfn.IFS($R323="No", U323*$P323/1000,$R323="Yes", Z323*$P323/1000, $R323="", ""),"")</f>
        <v/>
      </c>
      <c r="AD323" s="1023" t="str" cm="1">
        <f t="array" ref="AD323">IFERROR(_xlfn.IFS($R323="No", V323*$P323/1000,$R323="Yes", AA323*$P323/1000, $R323="", ""),"")</f>
        <v/>
      </c>
      <c r="AE323" s="1023" t="str" cm="1">
        <f t="array" ref="AE323">IFERROR(_xlfn.IFS($R323="No", W323*$P323/1000,$R323="Yes", AB323*$P323/1000, $R323="", ""),"")</f>
        <v/>
      </c>
      <c r="AF323" s="957" t="str">
        <f>IFERROR($AC323
+IFERROR(HLOOKUP(Introduction!$H$29,'GWP Values'!$D$3:$G$46,MATCH("CH4",'GWP Values'!$C$3:$C$41,0),FALSE)*$AD323,0)
+IFERROR(HLOOKUP(Introduction!$H$29,'GWP Values'!$D$3:$G$46,MATCH("N2O",'GWP Values'!$C$3:$C$41,0),FALSE)*$AE323,0),"")</f>
        <v/>
      </c>
    </row>
    <row r="324" spans="1:32" ht="24" customHeight="1" x14ac:dyDescent="0.25">
      <c r="A324" s="441"/>
      <c r="B324" s="458" t="str">
        <f t="shared" si="8"/>
        <v/>
      </c>
      <c r="C324" s="650" t="str">
        <f>IFERROR(IF($O324="","",
IF(MATCH(O324,Tables!$CC$8:$CC$15,0)&gt;0, "MWh / "&amp;$O324&amp;" | Energy",
"MWh / "&amp;$O324&amp;" | "&amp; $M324)), "MWh / "&amp;$O324&amp;" | "&amp; $M324)</f>
        <v/>
      </c>
      <c r="D324" s="916" t="str">
        <f>IFERROR(VLOOKUP($M324,Tables!$BT$7:$BU$34,2,FALSE),"")</f>
        <v/>
      </c>
      <c r="E324" s="1010"/>
      <c r="F324" s="1011"/>
      <c r="G324" s="940" t="str">
        <f>IFERROR(VLOOKUP(H324,'Category Index'!$K$10:$L$258,2,FALSE),"")</f>
        <v/>
      </c>
      <c r="H324" s="1008"/>
      <c r="I324" s="3"/>
      <c r="J324" s="1006"/>
      <c r="K324" s="994" t="str">
        <f t="shared" si="9"/>
        <v/>
      </c>
      <c r="L324" s="1004"/>
      <c r="M324" s="974"/>
      <c r="N324" s="975"/>
      <c r="O324" s="976"/>
      <c r="P324" s="1027" t="str">
        <f>IFERROR(IF(N324="","",N324*(VLOOKUP(C324, 'Unit Conversion Table'!$E$3:$F$132, 2, FALSE))),"")</f>
        <v/>
      </c>
      <c r="Q324" s="3"/>
      <c r="R324" s="971" t="s">
        <v>826</v>
      </c>
      <c r="S324" s="996" t="str" cm="1">
        <f t="array" ref="S324">_xlfn.IFS(R324="No",(IFERROR(VLOOKUP($J324&amp;" | "&amp;$T324,'Emissions Factors'!$C$3:$N$1705,MATCH(S$12,'Emissions Factors'!$C$3:$N$3,0),FALSE),"")),R324="Yes", "Company Specific", R324="", "")</f>
        <v/>
      </c>
      <c r="T324" s="997" cm="1">
        <f t="array" ref="T324">_xlfn.IFS(R324="No",(VLOOKUP($B324, 'Emissions Factors'!$C$3:$O$717, 4,FALSE)),R324="Yes", "", R324="", "")</f>
        <v>0</v>
      </c>
      <c r="U324" s="947" t="str">
        <f>IFERROR(VLOOKUP($J324&amp;" | "&amp;$T324,'Emissions Factors'!$C$3:$N$3811,5,FALSE),"")</f>
        <v/>
      </c>
      <c r="V324" s="948" t="str">
        <f>IFERROR(VLOOKUP($J324&amp;" | "&amp;$T324,'Emissions Factors'!$C$3:$N$3811,6,FALSE),"")</f>
        <v/>
      </c>
      <c r="W324" s="949" t="str">
        <f>IFERROR(VLOOKUP($J324&amp;" | "&amp;$T324,'Emissions Factors'!$C$3:$N$3811,7,FALSE),"")</f>
        <v/>
      </c>
      <c r="X324" s="1000"/>
      <c r="Y324" s="1001"/>
      <c r="Z324" s="963"/>
      <c r="AA324" s="964"/>
      <c r="AB324" s="965"/>
      <c r="AC324" s="1022" t="str" cm="1">
        <f t="array" ref="AC324">IFERROR(_xlfn.IFS($R324="No", U324*$P324/1000,$R324="Yes", Z324*$P324/1000, $R324="", ""),"")</f>
        <v/>
      </c>
      <c r="AD324" s="1023" t="str" cm="1">
        <f t="array" ref="AD324">IFERROR(_xlfn.IFS($R324="No", V324*$P324/1000,$R324="Yes", AA324*$P324/1000, $R324="", ""),"")</f>
        <v/>
      </c>
      <c r="AE324" s="1023" t="str" cm="1">
        <f t="array" ref="AE324">IFERROR(_xlfn.IFS($R324="No", W324*$P324/1000,$R324="Yes", AB324*$P324/1000, $R324="", ""),"")</f>
        <v/>
      </c>
      <c r="AF324" s="957" t="str">
        <f>IFERROR($AC324
+IFERROR(HLOOKUP(Introduction!$H$29,'GWP Values'!$D$3:$G$46,MATCH("CH4",'GWP Values'!$C$3:$C$41,0),FALSE)*$AD324,0)
+IFERROR(HLOOKUP(Introduction!$H$29,'GWP Values'!$D$3:$G$46,MATCH("N2O",'GWP Values'!$C$3:$C$41,0),FALSE)*$AE324,0),"")</f>
        <v/>
      </c>
    </row>
    <row r="325" spans="1:32" ht="24" customHeight="1" x14ac:dyDescent="0.25">
      <c r="A325" s="441"/>
      <c r="B325" s="458" t="str">
        <f t="shared" si="8"/>
        <v/>
      </c>
      <c r="C325" s="650" t="str">
        <f>IFERROR(IF($O325="","",
IF(MATCH(O325,Tables!$CC$8:$CC$15,0)&gt;0, "MWh / "&amp;$O325&amp;" | Energy",
"MWh / "&amp;$O325&amp;" | "&amp; $M325)), "MWh / "&amp;$O325&amp;" | "&amp; $M325)</f>
        <v/>
      </c>
      <c r="D325" s="916" t="str">
        <f>IFERROR(VLOOKUP($M325,Tables!$BT$7:$BU$34,2,FALSE),"")</f>
        <v/>
      </c>
      <c r="E325" s="1010"/>
      <c r="F325" s="1011"/>
      <c r="G325" s="940" t="str">
        <f>IFERROR(VLOOKUP(H325,'Category Index'!$K$10:$L$258,2,FALSE),"")</f>
        <v/>
      </c>
      <c r="H325" s="1008"/>
      <c r="I325" s="3"/>
      <c r="J325" s="1006"/>
      <c r="K325" s="994" t="str">
        <f t="shared" si="9"/>
        <v/>
      </c>
      <c r="L325" s="1004"/>
      <c r="M325" s="974"/>
      <c r="N325" s="975"/>
      <c r="O325" s="976"/>
      <c r="P325" s="1027" t="str">
        <f>IFERROR(IF(N325="","",N325*(VLOOKUP(C325, 'Unit Conversion Table'!$E$3:$F$132, 2, FALSE))),"")</f>
        <v/>
      </c>
      <c r="Q325" s="3"/>
      <c r="R325" s="971" t="s">
        <v>826</v>
      </c>
      <c r="S325" s="996" t="str" cm="1">
        <f t="array" ref="S325">_xlfn.IFS(R325="No",(IFERROR(VLOOKUP($J325&amp;" | "&amp;$T325,'Emissions Factors'!$C$3:$N$1705,MATCH(S$12,'Emissions Factors'!$C$3:$N$3,0),FALSE),"")),R325="Yes", "Company Specific", R325="", "")</f>
        <v/>
      </c>
      <c r="T325" s="997" cm="1">
        <f t="array" ref="T325">_xlfn.IFS(R325="No",(VLOOKUP($B325, 'Emissions Factors'!$C$3:$O$717, 4,FALSE)),R325="Yes", "", R325="", "")</f>
        <v>0</v>
      </c>
      <c r="U325" s="947" t="str">
        <f>IFERROR(VLOOKUP($J325&amp;" | "&amp;$T325,'Emissions Factors'!$C$3:$N$3811,5,FALSE),"")</f>
        <v/>
      </c>
      <c r="V325" s="948" t="str">
        <f>IFERROR(VLOOKUP($J325&amp;" | "&amp;$T325,'Emissions Factors'!$C$3:$N$3811,6,FALSE),"")</f>
        <v/>
      </c>
      <c r="W325" s="949" t="str">
        <f>IFERROR(VLOOKUP($J325&amp;" | "&amp;$T325,'Emissions Factors'!$C$3:$N$3811,7,FALSE),"")</f>
        <v/>
      </c>
      <c r="X325" s="1000"/>
      <c r="Y325" s="1001"/>
      <c r="Z325" s="963"/>
      <c r="AA325" s="964"/>
      <c r="AB325" s="965"/>
      <c r="AC325" s="1022" t="str" cm="1">
        <f t="array" ref="AC325">IFERROR(_xlfn.IFS($R325="No", U325*$P325/1000,$R325="Yes", Z325*$P325/1000, $R325="", ""),"")</f>
        <v/>
      </c>
      <c r="AD325" s="1023" t="str" cm="1">
        <f t="array" ref="AD325">IFERROR(_xlfn.IFS($R325="No", V325*$P325/1000,$R325="Yes", AA325*$P325/1000, $R325="", ""),"")</f>
        <v/>
      </c>
      <c r="AE325" s="1023" t="str" cm="1">
        <f t="array" ref="AE325">IFERROR(_xlfn.IFS($R325="No", W325*$P325/1000,$R325="Yes", AB325*$P325/1000, $R325="", ""),"")</f>
        <v/>
      </c>
      <c r="AF325" s="957" t="str">
        <f>IFERROR($AC325
+IFERROR(HLOOKUP(Introduction!$H$29,'GWP Values'!$D$3:$G$46,MATCH("CH4",'GWP Values'!$C$3:$C$41,0),FALSE)*$AD325,0)
+IFERROR(HLOOKUP(Introduction!$H$29,'GWP Values'!$D$3:$G$46,MATCH("N2O",'GWP Values'!$C$3:$C$41,0),FALSE)*$AE325,0),"")</f>
        <v/>
      </c>
    </row>
    <row r="326" spans="1:32" ht="24" customHeight="1" x14ac:dyDescent="0.25">
      <c r="A326" s="441"/>
      <c r="B326" s="458" t="str">
        <f t="shared" si="8"/>
        <v/>
      </c>
      <c r="C326" s="650" t="str">
        <f>IFERROR(IF($O326="","",
IF(MATCH(O326,Tables!$CC$8:$CC$15,0)&gt;0, "MWh / "&amp;$O326&amp;" | Energy",
"MWh / "&amp;$O326&amp;" | "&amp; $M326)), "MWh / "&amp;$O326&amp;" | "&amp; $M326)</f>
        <v/>
      </c>
      <c r="D326" s="916" t="str">
        <f>IFERROR(VLOOKUP($M326,Tables!$BT$7:$BU$34,2,FALSE),"")</f>
        <v/>
      </c>
      <c r="E326" s="1010"/>
      <c r="F326" s="1011"/>
      <c r="G326" s="940" t="str">
        <f>IFERROR(VLOOKUP(H326,'Category Index'!$K$10:$L$258,2,FALSE),"")</f>
        <v/>
      </c>
      <c r="H326" s="1008"/>
      <c r="I326" s="3"/>
      <c r="J326" s="1006"/>
      <c r="K326" s="994" t="str">
        <f t="shared" si="9"/>
        <v/>
      </c>
      <c r="L326" s="1004"/>
      <c r="M326" s="974"/>
      <c r="N326" s="975"/>
      <c r="O326" s="976"/>
      <c r="P326" s="1027" t="str">
        <f>IFERROR(IF(N326="","",N326*(VLOOKUP(C326, 'Unit Conversion Table'!$E$3:$F$132, 2, FALSE))),"")</f>
        <v/>
      </c>
      <c r="Q326" s="3"/>
      <c r="R326" s="971" t="s">
        <v>826</v>
      </c>
      <c r="S326" s="996" t="str" cm="1">
        <f t="array" ref="S326">_xlfn.IFS(R326="No",(IFERROR(VLOOKUP($J326&amp;" | "&amp;$T326,'Emissions Factors'!$C$3:$N$1705,MATCH(S$12,'Emissions Factors'!$C$3:$N$3,0),FALSE),"")),R326="Yes", "Company Specific", R326="", "")</f>
        <v/>
      </c>
      <c r="T326" s="997" cm="1">
        <f t="array" ref="T326">_xlfn.IFS(R326="No",(VLOOKUP($B326, 'Emissions Factors'!$C$3:$O$717, 4,FALSE)),R326="Yes", "", R326="", "")</f>
        <v>0</v>
      </c>
      <c r="U326" s="947" t="str">
        <f>IFERROR(VLOOKUP($J326&amp;" | "&amp;$T326,'Emissions Factors'!$C$3:$N$3811,5,FALSE),"")</f>
        <v/>
      </c>
      <c r="V326" s="948" t="str">
        <f>IFERROR(VLOOKUP($J326&amp;" | "&amp;$T326,'Emissions Factors'!$C$3:$N$3811,6,FALSE),"")</f>
        <v/>
      </c>
      <c r="W326" s="949" t="str">
        <f>IFERROR(VLOOKUP($J326&amp;" | "&amp;$T326,'Emissions Factors'!$C$3:$N$3811,7,FALSE),"")</f>
        <v/>
      </c>
      <c r="X326" s="1000"/>
      <c r="Y326" s="1001"/>
      <c r="Z326" s="963"/>
      <c r="AA326" s="964"/>
      <c r="AB326" s="965"/>
      <c r="AC326" s="1022" t="str" cm="1">
        <f t="array" ref="AC326">IFERROR(_xlfn.IFS($R326="No", U326*$P326/1000,$R326="Yes", Z326*$P326/1000, $R326="", ""),"")</f>
        <v/>
      </c>
      <c r="AD326" s="1023" t="str" cm="1">
        <f t="array" ref="AD326">IFERROR(_xlfn.IFS($R326="No", V326*$P326/1000,$R326="Yes", AA326*$P326/1000, $R326="", ""),"")</f>
        <v/>
      </c>
      <c r="AE326" s="1023" t="str" cm="1">
        <f t="array" ref="AE326">IFERROR(_xlfn.IFS($R326="No", W326*$P326/1000,$R326="Yes", AB326*$P326/1000, $R326="", ""),"")</f>
        <v/>
      </c>
      <c r="AF326" s="957" t="str">
        <f>IFERROR($AC326
+IFERROR(HLOOKUP(Introduction!$H$29,'GWP Values'!$D$3:$G$46,MATCH("CH4",'GWP Values'!$C$3:$C$41,0),FALSE)*$AD326,0)
+IFERROR(HLOOKUP(Introduction!$H$29,'GWP Values'!$D$3:$G$46,MATCH("N2O",'GWP Values'!$C$3:$C$41,0),FALSE)*$AE326,0),"")</f>
        <v/>
      </c>
    </row>
    <row r="327" spans="1:32" ht="24" customHeight="1" x14ac:dyDescent="0.25">
      <c r="A327" s="441"/>
      <c r="B327" s="458" t="str">
        <f t="shared" si="8"/>
        <v/>
      </c>
      <c r="C327" s="650" t="str">
        <f>IFERROR(IF($O327="","",
IF(MATCH(O327,Tables!$CC$8:$CC$15,0)&gt;0, "MWh / "&amp;$O327&amp;" | Energy",
"MWh / "&amp;$O327&amp;" | "&amp; $M327)), "MWh / "&amp;$O327&amp;" | "&amp; $M327)</f>
        <v/>
      </c>
      <c r="D327" s="916" t="str">
        <f>IFERROR(VLOOKUP($M327,Tables!$BT$7:$BU$34,2,FALSE),"")</f>
        <v/>
      </c>
      <c r="E327" s="1010"/>
      <c r="F327" s="1011"/>
      <c r="G327" s="940" t="str">
        <f>IFERROR(VLOOKUP(H327,'Category Index'!$K$10:$L$258,2,FALSE),"")</f>
        <v/>
      </c>
      <c r="H327" s="1008"/>
      <c r="I327" s="3"/>
      <c r="J327" s="1006"/>
      <c r="K327" s="994" t="str">
        <f t="shared" si="9"/>
        <v/>
      </c>
      <c r="L327" s="1004"/>
      <c r="M327" s="974"/>
      <c r="N327" s="975"/>
      <c r="O327" s="976"/>
      <c r="P327" s="1027" t="str">
        <f>IFERROR(IF(N327="","",N327*(VLOOKUP(C327, 'Unit Conversion Table'!$E$3:$F$132, 2, FALSE))),"")</f>
        <v/>
      </c>
      <c r="Q327" s="3"/>
      <c r="R327" s="971" t="s">
        <v>826</v>
      </c>
      <c r="S327" s="996" t="str" cm="1">
        <f t="array" ref="S327">_xlfn.IFS(R327="No",(IFERROR(VLOOKUP($J327&amp;" | "&amp;$T327,'Emissions Factors'!$C$3:$N$1705,MATCH(S$12,'Emissions Factors'!$C$3:$N$3,0),FALSE),"")),R327="Yes", "Company Specific", R327="", "")</f>
        <v/>
      </c>
      <c r="T327" s="997" cm="1">
        <f t="array" ref="T327">_xlfn.IFS(R327="No",(VLOOKUP($B327, 'Emissions Factors'!$C$3:$O$717, 4,FALSE)),R327="Yes", "", R327="", "")</f>
        <v>0</v>
      </c>
      <c r="U327" s="947" t="str">
        <f>IFERROR(VLOOKUP($J327&amp;" | "&amp;$T327,'Emissions Factors'!$C$3:$N$3811,5,FALSE),"")</f>
        <v/>
      </c>
      <c r="V327" s="948" t="str">
        <f>IFERROR(VLOOKUP($J327&amp;" | "&amp;$T327,'Emissions Factors'!$C$3:$N$3811,6,FALSE),"")</f>
        <v/>
      </c>
      <c r="W327" s="949" t="str">
        <f>IFERROR(VLOOKUP($J327&amp;" | "&amp;$T327,'Emissions Factors'!$C$3:$N$3811,7,FALSE),"")</f>
        <v/>
      </c>
      <c r="X327" s="1000"/>
      <c r="Y327" s="1001"/>
      <c r="Z327" s="963"/>
      <c r="AA327" s="964"/>
      <c r="AB327" s="965"/>
      <c r="AC327" s="1022" t="str" cm="1">
        <f t="array" ref="AC327">IFERROR(_xlfn.IFS($R327="No", U327*$P327/1000,$R327="Yes", Z327*$P327/1000, $R327="", ""),"")</f>
        <v/>
      </c>
      <c r="AD327" s="1023" t="str" cm="1">
        <f t="array" ref="AD327">IFERROR(_xlfn.IFS($R327="No", V327*$P327/1000,$R327="Yes", AA327*$P327/1000, $R327="", ""),"")</f>
        <v/>
      </c>
      <c r="AE327" s="1023" t="str" cm="1">
        <f t="array" ref="AE327">IFERROR(_xlfn.IFS($R327="No", W327*$P327/1000,$R327="Yes", AB327*$P327/1000, $R327="", ""),"")</f>
        <v/>
      </c>
      <c r="AF327" s="957" t="str">
        <f>IFERROR($AC327
+IFERROR(HLOOKUP(Introduction!$H$29,'GWP Values'!$D$3:$G$46,MATCH("CH4",'GWP Values'!$C$3:$C$41,0),FALSE)*$AD327,0)
+IFERROR(HLOOKUP(Introduction!$H$29,'GWP Values'!$D$3:$G$46,MATCH("N2O",'GWP Values'!$C$3:$C$41,0),FALSE)*$AE327,0),"")</f>
        <v/>
      </c>
    </row>
    <row r="328" spans="1:32" ht="24" customHeight="1" x14ac:dyDescent="0.25">
      <c r="A328" s="441"/>
      <c r="B328" s="458" t="str">
        <f t="shared" si="8"/>
        <v/>
      </c>
      <c r="C328" s="650" t="str">
        <f>IFERROR(IF($O328="","",
IF(MATCH(O328,Tables!$CC$8:$CC$15,0)&gt;0, "MWh / "&amp;$O328&amp;" | Energy",
"MWh / "&amp;$O328&amp;" | "&amp; $M328)), "MWh / "&amp;$O328&amp;" | "&amp; $M328)</f>
        <v/>
      </c>
      <c r="D328" s="916" t="str">
        <f>IFERROR(VLOOKUP($M328,Tables!$BT$7:$BU$34,2,FALSE),"")</f>
        <v/>
      </c>
      <c r="E328" s="1010"/>
      <c r="F328" s="1011"/>
      <c r="G328" s="940" t="str">
        <f>IFERROR(VLOOKUP(H328,'Category Index'!$K$10:$L$258,2,FALSE),"")</f>
        <v/>
      </c>
      <c r="H328" s="1008"/>
      <c r="I328" s="3"/>
      <c r="J328" s="1006"/>
      <c r="K328" s="994" t="str">
        <f t="shared" si="9"/>
        <v/>
      </c>
      <c r="L328" s="1004"/>
      <c r="M328" s="974"/>
      <c r="N328" s="975"/>
      <c r="O328" s="976"/>
      <c r="P328" s="1027" t="str">
        <f>IFERROR(IF(N328="","",N328*(VLOOKUP(C328, 'Unit Conversion Table'!$E$3:$F$132, 2, FALSE))),"")</f>
        <v/>
      </c>
      <c r="Q328" s="3"/>
      <c r="R328" s="971" t="s">
        <v>826</v>
      </c>
      <c r="S328" s="996" t="str" cm="1">
        <f t="array" ref="S328">_xlfn.IFS(R328="No",(IFERROR(VLOOKUP($J328&amp;" | "&amp;$T328,'Emissions Factors'!$C$3:$N$1705,MATCH(S$12,'Emissions Factors'!$C$3:$N$3,0),FALSE),"")),R328="Yes", "Company Specific", R328="", "")</f>
        <v/>
      </c>
      <c r="T328" s="997" cm="1">
        <f t="array" ref="T328">_xlfn.IFS(R328="No",(VLOOKUP($B328, 'Emissions Factors'!$C$3:$O$717, 4,FALSE)),R328="Yes", "", R328="", "")</f>
        <v>0</v>
      </c>
      <c r="U328" s="947" t="str">
        <f>IFERROR(VLOOKUP($J328&amp;" | "&amp;$T328,'Emissions Factors'!$C$3:$N$3811,5,FALSE),"")</f>
        <v/>
      </c>
      <c r="V328" s="948" t="str">
        <f>IFERROR(VLOOKUP($J328&amp;" | "&amp;$T328,'Emissions Factors'!$C$3:$N$3811,6,FALSE),"")</f>
        <v/>
      </c>
      <c r="W328" s="949" t="str">
        <f>IFERROR(VLOOKUP($J328&amp;" | "&amp;$T328,'Emissions Factors'!$C$3:$N$3811,7,FALSE),"")</f>
        <v/>
      </c>
      <c r="X328" s="1000"/>
      <c r="Y328" s="1001"/>
      <c r="Z328" s="963"/>
      <c r="AA328" s="964"/>
      <c r="AB328" s="965"/>
      <c r="AC328" s="1022" t="str" cm="1">
        <f t="array" ref="AC328">IFERROR(_xlfn.IFS($R328="No", U328*$P328/1000,$R328="Yes", Z328*$P328/1000, $R328="", ""),"")</f>
        <v/>
      </c>
      <c r="AD328" s="1023" t="str" cm="1">
        <f t="array" ref="AD328">IFERROR(_xlfn.IFS($R328="No", V328*$P328/1000,$R328="Yes", AA328*$P328/1000, $R328="", ""),"")</f>
        <v/>
      </c>
      <c r="AE328" s="1023" t="str" cm="1">
        <f t="array" ref="AE328">IFERROR(_xlfn.IFS($R328="No", W328*$P328/1000,$R328="Yes", AB328*$P328/1000, $R328="", ""),"")</f>
        <v/>
      </c>
      <c r="AF328" s="957" t="str">
        <f>IFERROR($AC328
+IFERROR(HLOOKUP(Introduction!$H$29,'GWP Values'!$D$3:$G$46,MATCH("CH4",'GWP Values'!$C$3:$C$41,0),FALSE)*$AD328,0)
+IFERROR(HLOOKUP(Introduction!$H$29,'GWP Values'!$D$3:$G$46,MATCH("N2O",'GWP Values'!$C$3:$C$41,0),FALSE)*$AE328,0),"")</f>
        <v/>
      </c>
    </row>
    <row r="329" spans="1:32" ht="24" customHeight="1" x14ac:dyDescent="0.25">
      <c r="A329" s="441"/>
      <c r="B329" s="458" t="str">
        <f t="shared" si="8"/>
        <v/>
      </c>
      <c r="C329" s="650" t="str">
        <f>IFERROR(IF($O329="","",
IF(MATCH(O329,Tables!$CC$8:$CC$15,0)&gt;0, "MWh / "&amp;$O329&amp;" | Energy",
"MWh / "&amp;$O329&amp;" | "&amp; $M329)), "MWh / "&amp;$O329&amp;" | "&amp; $M329)</f>
        <v/>
      </c>
      <c r="D329" s="916" t="str">
        <f>IFERROR(VLOOKUP($M329,Tables!$BT$7:$BU$34,2,FALSE),"")</f>
        <v/>
      </c>
      <c r="E329" s="1010"/>
      <c r="F329" s="1011"/>
      <c r="G329" s="940" t="str">
        <f>IFERROR(VLOOKUP(H329,'Category Index'!$K$10:$L$258,2,FALSE),"")</f>
        <v/>
      </c>
      <c r="H329" s="1008"/>
      <c r="I329" s="3"/>
      <c r="J329" s="1006"/>
      <c r="K329" s="994" t="str">
        <f t="shared" si="9"/>
        <v/>
      </c>
      <c r="L329" s="1004"/>
      <c r="M329" s="974"/>
      <c r="N329" s="975"/>
      <c r="O329" s="976"/>
      <c r="P329" s="1027" t="str">
        <f>IFERROR(IF(N329="","",N329*(VLOOKUP(C329, 'Unit Conversion Table'!$E$3:$F$132, 2, FALSE))),"")</f>
        <v/>
      </c>
      <c r="Q329" s="3"/>
      <c r="R329" s="971" t="s">
        <v>826</v>
      </c>
      <c r="S329" s="996" t="str" cm="1">
        <f t="array" ref="S329">_xlfn.IFS(R329="No",(IFERROR(VLOOKUP($J329&amp;" | "&amp;$T329,'Emissions Factors'!$C$3:$N$1705,MATCH(S$12,'Emissions Factors'!$C$3:$N$3,0),FALSE),"")),R329="Yes", "Company Specific", R329="", "")</f>
        <v/>
      </c>
      <c r="T329" s="997" cm="1">
        <f t="array" ref="T329">_xlfn.IFS(R329="No",(VLOOKUP($B329, 'Emissions Factors'!$C$3:$O$717, 4,FALSE)),R329="Yes", "", R329="", "")</f>
        <v>0</v>
      </c>
      <c r="U329" s="947" t="str">
        <f>IFERROR(VLOOKUP($J329&amp;" | "&amp;$T329,'Emissions Factors'!$C$3:$N$3811,5,FALSE),"")</f>
        <v/>
      </c>
      <c r="V329" s="948" t="str">
        <f>IFERROR(VLOOKUP($J329&amp;" | "&amp;$T329,'Emissions Factors'!$C$3:$N$3811,6,FALSE),"")</f>
        <v/>
      </c>
      <c r="W329" s="949" t="str">
        <f>IFERROR(VLOOKUP($J329&amp;" | "&amp;$T329,'Emissions Factors'!$C$3:$N$3811,7,FALSE),"")</f>
        <v/>
      </c>
      <c r="X329" s="1000"/>
      <c r="Y329" s="1001"/>
      <c r="Z329" s="963"/>
      <c r="AA329" s="964"/>
      <c r="AB329" s="965"/>
      <c r="AC329" s="1022" t="str" cm="1">
        <f t="array" ref="AC329">IFERROR(_xlfn.IFS($R329="No", U329*$P329/1000,$R329="Yes", Z329*$P329/1000, $R329="", ""),"")</f>
        <v/>
      </c>
      <c r="AD329" s="1023" t="str" cm="1">
        <f t="array" ref="AD329">IFERROR(_xlfn.IFS($R329="No", V329*$P329/1000,$R329="Yes", AA329*$P329/1000, $R329="", ""),"")</f>
        <v/>
      </c>
      <c r="AE329" s="1023" t="str" cm="1">
        <f t="array" ref="AE329">IFERROR(_xlfn.IFS($R329="No", W329*$P329/1000,$R329="Yes", AB329*$P329/1000, $R329="", ""),"")</f>
        <v/>
      </c>
      <c r="AF329" s="957" t="str">
        <f>IFERROR($AC329
+IFERROR(HLOOKUP(Introduction!$H$29,'GWP Values'!$D$3:$G$46,MATCH("CH4",'GWP Values'!$C$3:$C$41,0),FALSE)*$AD329,0)
+IFERROR(HLOOKUP(Introduction!$H$29,'GWP Values'!$D$3:$G$46,MATCH("N2O",'GWP Values'!$C$3:$C$41,0),FALSE)*$AE329,0),"")</f>
        <v/>
      </c>
    </row>
    <row r="330" spans="1:32" ht="24" customHeight="1" x14ac:dyDescent="0.25">
      <c r="A330" s="441"/>
      <c r="B330" s="458" t="str">
        <f t="shared" si="8"/>
        <v/>
      </c>
      <c r="C330" s="650" t="str">
        <f>IFERROR(IF($O330="","",
IF(MATCH(O330,Tables!$CC$8:$CC$15,0)&gt;0, "MWh / "&amp;$O330&amp;" | Energy",
"MWh / "&amp;$O330&amp;" | "&amp; $M330)), "MWh / "&amp;$O330&amp;" | "&amp; $M330)</f>
        <v/>
      </c>
      <c r="D330" s="916" t="str">
        <f>IFERROR(VLOOKUP($M330,Tables!$BT$7:$BU$34,2,FALSE),"")</f>
        <v/>
      </c>
      <c r="E330" s="1010"/>
      <c r="F330" s="1011"/>
      <c r="G330" s="940" t="str">
        <f>IFERROR(VLOOKUP(H330,'Category Index'!$K$10:$L$258,2,FALSE),"")</f>
        <v/>
      </c>
      <c r="H330" s="1008"/>
      <c r="I330" s="3"/>
      <c r="J330" s="1006"/>
      <c r="K330" s="994" t="str">
        <f t="shared" si="9"/>
        <v/>
      </c>
      <c r="L330" s="1004"/>
      <c r="M330" s="974"/>
      <c r="N330" s="975"/>
      <c r="O330" s="976"/>
      <c r="P330" s="1027" t="str">
        <f>IFERROR(IF(N330="","",N330*(VLOOKUP(C330, 'Unit Conversion Table'!$E$3:$F$132, 2, FALSE))),"")</f>
        <v/>
      </c>
      <c r="Q330" s="3"/>
      <c r="R330" s="971" t="s">
        <v>826</v>
      </c>
      <c r="S330" s="996" t="str" cm="1">
        <f t="array" ref="S330">_xlfn.IFS(R330="No",(IFERROR(VLOOKUP($J330&amp;" | "&amp;$T330,'Emissions Factors'!$C$3:$N$1705,MATCH(S$12,'Emissions Factors'!$C$3:$N$3,0),FALSE),"")),R330="Yes", "Company Specific", R330="", "")</f>
        <v/>
      </c>
      <c r="T330" s="997" cm="1">
        <f t="array" ref="T330">_xlfn.IFS(R330="No",(VLOOKUP($B330, 'Emissions Factors'!$C$3:$O$717, 4,FALSE)),R330="Yes", "", R330="", "")</f>
        <v>0</v>
      </c>
      <c r="U330" s="947" t="str">
        <f>IFERROR(VLOOKUP($J330&amp;" | "&amp;$T330,'Emissions Factors'!$C$3:$N$3811,5,FALSE),"")</f>
        <v/>
      </c>
      <c r="V330" s="948" t="str">
        <f>IFERROR(VLOOKUP($J330&amp;" | "&amp;$T330,'Emissions Factors'!$C$3:$N$3811,6,FALSE),"")</f>
        <v/>
      </c>
      <c r="W330" s="949" t="str">
        <f>IFERROR(VLOOKUP($J330&amp;" | "&amp;$T330,'Emissions Factors'!$C$3:$N$3811,7,FALSE),"")</f>
        <v/>
      </c>
      <c r="X330" s="1000"/>
      <c r="Y330" s="1001"/>
      <c r="Z330" s="963"/>
      <c r="AA330" s="964"/>
      <c r="AB330" s="965"/>
      <c r="AC330" s="1022" t="str" cm="1">
        <f t="array" ref="AC330">IFERROR(_xlfn.IFS($R330="No", U330*$P330/1000,$R330="Yes", Z330*$P330/1000, $R330="", ""),"")</f>
        <v/>
      </c>
      <c r="AD330" s="1023" t="str" cm="1">
        <f t="array" ref="AD330">IFERROR(_xlfn.IFS($R330="No", V330*$P330/1000,$R330="Yes", AA330*$P330/1000, $R330="", ""),"")</f>
        <v/>
      </c>
      <c r="AE330" s="1023" t="str" cm="1">
        <f t="array" ref="AE330">IFERROR(_xlfn.IFS($R330="No", W330*$P330/1000,$R330="Yes", AB330*$P330/1000, $R330="", ""),"")</f>
        <v/>
      </c>
      <c r="AF330" s="957" t="str">
        <f>IFERROR($AC330
+IFERROR(HLOOKUP(Introduction!$H$29,'GWP Values'!$D$3:$G$46,MATCH("CH4",'GWP Values'!$C$3:$C$41,0),FALSE)*$AD330,0)
+IFERROR(HLOOKUP(Introduction!$H$29,'GWP Values'!$D$3:$G$46,MATCH("N2O",'GWP Values'!$C$3:$C$41,0),FALSE)*$AE330,0),"")</f>
        <v/>
      </c>
    </row>
    <row r="331" spans="1:32" ht="24" customHeight="1" x14ac:dyDescent="0.25">
      <c r="A331" s="441"/>
      <c r="B331" s="458" t="str">
        <f t="shared" si="8"/>
        <v/>
      </c>
      <c r="C331" s="650" t="str">
        <f>IFERROR(IF($O331="","",
IF(MATCH(O331,Tables!$CC$8:$CC$15,0)&gt;0, "MWh / "&amp;$O331&amp;" | Energy",
"MWh / "&amp;$O331&amp;" | "&amp; $M331)), "MWh / "&amp;$O331&amp;" | "&amp; $M331)</f>
        <v/>
      </c>
      <c r="D331" s="916" t="str">
        <f>IFERROR(VLOOKUP($M331,Tables!$BT$7:$BU$34,2,FALSE),"")</f>
        <v/>
      </c>
      <c r="E331" s="1010"/>
      <c r="F331" s="1011"/>
      <c r="G331" s="940" t="str">
        <f>IFERROR(VLOOKUP(H331,'Category Index'!$K$10:$L$258,2,FALSE),"")</f>
        <v/>
      </c>
      <c r="H331" s="1008"/>
      <c r="I331" s="3"/>
      <c r="J331" s="1006"/>
      <c r="K331" s="994" t="str">
        <f t="shared" si="9"/>
        <v/>
      </c>
      <c r="L331" s="1004"/>
      <c r="M331" s="974"/>
      <c r="N331" s="975"/>
      <c r="O331" s="976"/>
      <c r="P331" s="1027" t="str">
        <f>IFERROR(IF(N331="","",N331*(VLOOKUP(C331, 'Unit Conversion Table'!$E$3:$F$132, 2, FALSE))),"")</f>
        <v/>
      </c>
      <c r="Q331" s="3"/>
      <c r="R331" s="971" t="s">
        <v>826</v>
      </c>
      <c r="S331" s="996" t="str" cm="1">
        <f t="array" ref="S331">_xlfn.IFS(R331="No",(IFERROR(VLOOKUP($J331&amp;" | "&amp;$T331,'Emissions Factors'!$C$3:$N$1705,MATCH(S$12,'Emissions Factors'!$C$3:$N$3,0),FALSE),"")),R331="Yes", "Company Specific", R331="", "")</f>
        <v/>
      </c>
      <c r="T331" s="997" cm="1">
        <f t="array" ref="T331">_xlfn.IFS(R331="No",(VLOOKUP($B331, 'Emissions Factors'!$C$3:$O$717, 4,FALSE)),R331="Yes", "", R331="", "")</f>
        <v>0</v>
      </c>
      <c r="U331" s="947" t="str">
        <f>IFERROR(VLOOKUP($J331&amp;" | "&amp;$T331,'Emissions Factors'!$C$3:$N$3811,5,FALSE),"")</f>
        <v/>
      </c>
      <c r="V331" s="948" t="str">
        <f>IFERROR(VLOOKUP($J331&amp;" | "&amp;$T331,'Emissions Factors'!$C$3:$N$3811,6,FALSE),"")</f>
        <v/>
      </c>
      <c r="W331" s="949" t="str">
        <f>IFERROR(VLOOKUP($J331&amp;" | "&amp;$T331,'Emissions Factors'!$C$3:$N$3811,7,FALSE),"")</f>
        <v/>
      </c>
      <c r="X331" s="1000"/>
      <c r="Y331" s="1001"/>
      <c r="Z331" s="963"/>
      <c r="AA331" s="964"/>
      <c r="AB331" s="965"/>
      <c r="AC331" s="1022" t="str" cm="1">
        <f t="array" ref="AC331">IFERROR(_xlfn.IFS($R331="No", U331*$P331/1000,$R331="Yes", Z331*$P331/1000, $R331="", ""),"")</f>
        <v/>
      </c>
      <c r="AD331" s="1023" t="str" cm="1">
        <f t="array" ref="AD331">IFERROR(_xlfn.IFS($R331="No", V331*$P331/1000,$R331="Yes", AA331*$P331/1000, $R331="", ""),"")</f>
        <v/>
      </c>
      <c r="AE331" s="1023" t="str" cm="1">
        <f t="array" ref="AE331">IFERROR(_xlfn.IFS($R331="No", W331*$P331/1000,$R331="Yes", AB331*$P331/1000, $R331="", ""),"")</f>
        <v/>
      </c>
      <c r="AF331" s="957" t="str">
        <f>IFERROR($AC331
+IFERROR(HLOOKUP(Introduction!$H$29,'GWP Values'!$D$3:$G$46,MATCH("CH4",'GWP Values'!$C$3:$C$41,0),FALSE)*$AD331,0)
+IFERROR(HLOOKUP(Introduction!$H$29,'GWP Values'!$D$3:$G$46,MATCH("N2O",'GWP Values'!$C$3:$C$41,0),FALSE)*$AE331,0),"")</f>
        <v/>
      </c>
    </row>
    <row r="332" spans="1:32" ht="24" customHeight="1" x14ac:dyDescent="0.25">
      <c r="A332" s="441"/>
      <c r="B332" s="458" t="str">
        <f t="shared" si="8"/>
        <v/>
      </c>
      <c r="C332" s="650" t="str">
        <f>IFERROR(IF($O332="","",
IF(MATCH(O332,Tables!$CC$8:$CC$15,0)&gt;0, "MWh / "&amp;$O332&amp;" | Energy",
"MWh / "&amp;$O332&amp;" | "&amp; $M332)), "MWh / "&amp;$O332&amp;" | "&amp; $M332)</f>
        <v/>
      </c>
      <c r="D332" s="916" t="str">
        <f>IFERROR(VLOOKUP($M332,Tables!$BT$7:$BU$34,2,FALSE),"")</f>
        <v/>
      </c>
      <c r="E332" s="1010"/>
      <c r="F332" s="1011"/>
      <c r="G332" s="940" t="str">
        <f>IFERROR(VLOOKUP(H332,'Category Index'!$K$10:$L$258,2,FALSE),"")</f>
        <v/>
      </c>
      <c r="H332" s="1008"/>
      <c r="I332" s="3"/>
      <c r="J332" s="1006"/>
      <c r="K332" s="994" t="str">
        <f t="shared" si="9"/>
        <v/>
      </c>
      <c r="L332" s="1004"/>
      <c r="M332" s="974"/>
      <c r="N332" s="975"/>
      <c r="O332" s="976"/>
      <c r="P332" s="1027" t="str">
        <f>IFERROR(IF(N332="","",N332*(VLOOKUP(C332, 'Unit Conversion Table'!$E$3:$F$132, 2, FALSE))),"")</f>
        <v/>
      </c>
      <c r="Q332" s="3"/>
      <c r="R332" s="971" t="s">
        <v>826</v>
      </c>
      <c r="S332" s="996" t="str" cm="1">
        <f t="array" ref="S332">_xlfn.IFS(R332="No",(IFERROR(VLOOKUP($J332&amp;" | "&amp;$T332,'Emissions Factors'!$C$3:$N$1705,MATCH(S$12,'Emissions Factors'!$C$3:$N$3,0),FALSE),"")),R332="Yes", "Company Specific", R332="", "")</f>
        <v/>
      </c>
      <c r="T332" s="997" cm="1">
        <f t="array" ref="T332">_xlfn.IFS(R332="No",(VLOOKUP($B332, 'Emissions Factors'!$C$3:$O$717, 4,FALSE)),R332="Yes", "", R332="", "")</f>
        <v>0</v>
      </c>
      <c r="U332" s="947" t="str">
        <f>IFERROR(VLOOKUP($J332&amp;" | "&amp;$T332,'Emissions Factors'!$C$3:$N$3811,5,FALSE),"")</f>
        <v/>
      </c>
      <c r="V332" s="948" t="str">
        <f>IFERROR(VLOOKUP($J332&amp;" | "&amp;$T332,'Emissions Factors'!$C$3:$N$3811,6,FALSE),"")</f>
        <v/>
      </c>
      <c r="W332" s="949" t="str">
        <f>IFERROR(VLOOKUP($J332&amp;" | "&amp;$T332,'Emissions Factors'!$C$3:$N$3811,7,FALSE),"")</f>
        <v/>
      </c>
      <c r="X332" s="1000"/>
      <c r="Y332" s="1001"/>
      <c r="Z332" s="963"/>
      <c r="AA332" s="964"/>
      <c r="AB332" s="965"/>
      <c r="AC332" s="1022" t="str" cm="1">
        <f t="array" ref="AC332">IFERROR(_xlfn.IFS($R332="No", U332*$P332/1000,$R332="Yes", Z332*$P332/1000, $R332="", ""),"")</f>
        <v/>
      </c>
      <c r="AD332" s="1023" t="str" cm="1">
        <f t="array" ref="AD332">IFERROR(_xlfn.IFS($R332="No", V332*$P332/1000,$R332="Yes", AA332*$P332/1000, $R332="", ""),"")</f>
        <v/>
      </c>
      <c r="AE332" s="1023" t="str" cm="1">
        <f t="array" ref="AE332">IFERROR(_xlfn.IFS($R332="No", W332*$P332/1000,$R332="Yes", AB332*$P332/1000, $R332="", ""),"")</f>
        <v/>
      </c>
      <c r="AF332" s="957" t="str">
        <f>IFERROR($AC332
+IFERROR(HLOOKUP(Introduction!$H$29,'GWP Values'!$D$3:$G$46,MATCH("CH4",'GWP Values'!$C$3:$C$41,0),FALSE)*$AD332,0)
+IFERROR(HLOOKUP(Introduction!$H$29,'GWP Values'!$D$3:$G$46,MATCH("N2O",'GWP Values'!$C$3:$C$41,0),FALSE)*$AE332,0),"")</f>
        <v/>
      </c>
    </row>
    <row r="333" spans="1:32" ht="24" customHeight="1" x14ac:dyDescent="0.25">
      <c r="A333" s="441"/>
      <c r="B333" s="458" t="str">
        <f t="shared" ref="B333:B396" si="10">IF($M333="","",CONCATENATE(IF($J333="",2018,$J333)," | ",$M333))</f>
        <v/>
      </c>
      <c r="C333" s="650" t="str">
        <f>IFERROR(IF($O333="","",
IF(MATCH(O333,Tables!$CC$8:$CC$15,0)&gt;0, "MWh / "&amp;$O333&amp;" | Energy",
"MWh / "&amp;$O333&amp;" | "&amp; $M333)), "MWh / "&amp;$O333&amp;" | "&amp; $M333)</f>
        <v/>
      </c>
      <c r="D333" s="916" t="str">
        <f>IFERROR(VLOOKUP($M333,Tables!$BT$7:$BU$34,2,FALSE),"")</f>
        <v/>
      </c>
      <c r="E333" s="1010"/>
      <c r="F333" s="1011"/>
      <c r="G333" s="940" t="str">
        <f>IFERROR(VLOOKUP(H333,'Category Index'!$K$10:$L$258,2,FALSE),"")</f>
        <v/>
      </c>
      <c r="H333" s="1008"/>
      <c r="I333" s="3"/>
      <c r="J333" s="1006"/>
      <c r="K333" s="994" t="str">
        <f t="shared" ref="K333:K396" si="11">IF(OR($E333&lt;&gt;"",$L333&lt;&gt;"",$N333&lt;&gt;""), "Scope 1", "")</f>
        <v/>
      </c>
      <c r="L333" s="1004"/>
      <c r="M333" s="974"/>
      <c r="N333" s="975"/>
      <c r="O333" s="976"/>
      <c r="P333" s="1027" t="str">
        <f>IFERROR(IF(N333="","",N333*(VLOOKUP(C333, 'Unit Conversion Table'!$E$3:$F$132, 2, FALSE))),"")</f>
        <v/>
      </c>
      <c r="Q333" s="3"/>
      <c r="R333" s="971" t="s">
        <v>826</v>
      </c>
      <c r="S333" s="996" t="str" cm="1">
        <f t="array" ref="S333">_xlfn.IFS(R333="No",(IFERROR(VLOOKUP($J333&amp;" | "&amp;$T333,'Emissions Factors'!$C$3:$N$1705,MATCH(S$12,'Emissions Factors'!$C$3:$N$3,0),FALSE),"")),R333="Yes", "Company Specific", R333="", "")</f>
        <v/>
      </c>
      <c r="T333" s="997" cm="1">
        <f t="array" ref="T333">_xlfn.IFS(R333="No",(VLOOKUP($B333, 'Emissions Factors'!$C$3:$O$717, 4,FALSE)),R333="Yes", "", R333="", "")</f>
        <v>0</v>
      </c>
      <c r="U333" s="947" t="str">
        <f>IFERROR(VLOOKUP($J333&amp;" | "&amp;$T333,'Emissions Factors'!$C$3:$N$3811,5,FALSE),"")</f>
        <v/>
      </c>
      <c r="V333" s="948" t="str">
        <f>IFERROR(VLOOKUP($J333&amp;" | "&amp;$T333,'Emissions Factors'!$C$3:$N$3811,6,FALSE),"")</f>
        <v/>
      </c>
      <c r="W333" s="949" t="str">
        <f>IFERROR(VLOOKUP($J333&amp;" | "&amp;$T333,'Emissions Factors'!$C$3:$N$3811,7,FALSE),"")</f>
        <v/>
      </c>
      <c r="X333" s="1000"/>
      <c r="Y333" s="1001"/>
      <c r="Z333" s="963"/>
      <c r="AA333" s="964"/>
      <c r="AB333" s="965"/>
      <c r="AC333" s="1022" t="str" cm="1">
        <f t="array" ref="AC333">IFERROR(_xlfn.IFS($R333="No", U333*$P333/1000,$R333="Yes", Z333*$P333/1000, $R333="", ""),"")</f>
        <v/>
      </c>
      <c r="AD333" s="1023" t="str" cm="1">
        <f t="array" ref="AD333">IFERROR(_xlfn.IFS($R333="No", V333*$P333/1000,$R333="Yes", AA333*$P333/1000, $R333="", ""),"")</f>
        <v/>
      </c>
      <c r="AE333" s="1023" t="str" cm="1">
        <f t="array" ref="AE333">IFERROR(_xlfn.IFS($R333="No", W333*$P333/1000,$R333="Yes", AB333*$P333/1000, $R333="", ""),"")</f>
        <v/>
      </c>
      <c r="AF333" s="957" t="str">
        <f>IFERROR($AC333
+IFERROR(HLOOKUP(Introduction!$H$29,'GWP Values'!$D$3:$G$46,MATCH("CH4",'GWP Values'!$C$3:$C$41,0),FALSE)*$AD333,0)
+IFERROR(HLOOKUP(Introduction!$H$29,'GWP Values'!$D$3:$G$46,MATCH("N2O",'GWP Values'!$C$3:$C$41,0),FALSE)*$AE333,0),"")</f>
        <v/>
      </c>
    </row>
    <row r="334" spans="1:32" ht="24" customHeight="1" x14ac:dyDescent="0.25">
      <c r="A334" s="441"/>
      <c r="B334" s="458" t="str">
        <f t="shared" si="10"/>
        <v/>
      </c>
      <c r="C334" s="650" t="str">
        <f>IFERROR(IF($O334="","",
IF(MATCH(O334,Tables!$CC$8:$CC$15,0)&gt;0, "MWh / "&amp;$O334&amp;" | Energy",
"MWh / "&amp;$O334&amp;" | "&amp; $M334)), "MWh / "&amp;$O334&amp;" | "&amp; $M334)</f>
        <v/>
      </c>
      <c r="D334" s="916" t="str">
        <f>IFERROR(VLOOKUP($M334,Tables!$BT$7:$BU$34,2,FALSE),"")</f>
        <v/>
      </c>
      <c r="E334" s="1010"/>
      <c r="F334" s="1011"/>
      <c r="G334" s="940" t="str">
        <f>IFERROR(VLOOKUP(H334,'Category Index'!$K$10:$L$258,2,FALSE),"")</f>
        <v/>
      </c>
      <c r="H334" s="1008"/>
      <c r="I334" s="3"/>
      <c r="J334" s="1006"/>
      <c r="K334" s="994" t="str">
        <f t="shared" si="11"/>
        <v/>
      </c>
      <c r="L334" s="1004"/>
      <c r="M334" s="974"/>
      <c r="N334" s="975"/>
      <c r="O334" s="976"/>
      <c r="P334" s="1027" t="str">
        <f>IFERROR(IF(N334="","",N334*(VLOOKUP(C334, 'Unit Conversion Table'!$E$3:$F$132, 2, FALSE))),"")</f>
        <v/>
      </c>
      <c r="Q334" s="3"/>
      <c r="R334" s="971" t="s">
        <v>826</v>
      </c>
      <c r="S334" s="996" t="str" cm="1">
        <f t="array" ref="S334">_xlfn.IFS(R334="No",(IFERROR(VLOOKUP($J334&amp;" | "&amp;$T334,'Emissions Factors'!$C$3:$N$1705,MATCH(S$12,'Emissions Factors'!$C$3:$N$3,0),FALSE),"")),R334="Yes", "Company Specific", R334="", "")</f>
        <v/>
      </c>
      <c r="T334" s="997" cm="1">
        <f t="array" ref="T334">_xlfn.IFS(R334="No",(VLOOKUP($B334, 'Emissions Factors'!$C$3:$O$717, 4,FALSE)),R334="Yes", "", R334="", "")</f>
        <v>0</v>
      </c>
      <c r="U334" s="947" t="str">
        <f>IFERROR(VLOOKUP($J334&amp;" | "&amp;$T334,'Emissions Factors'!$C$3:$N$3811,5,FALSE),"")</f>
        <v/>
      </c>
      <c r="V334" s="948" t="str">
        <f>IFERROR(VLOOKUP($J334&amp;" | "&amp;$T334,'Emissions Factors'!$C$3:$N$3811,6,FALSE),"")</f>
        <v/>
      </c>
      <c r="W334" s="949" t="str">
        <f>IFERROR(VLOOKUP($J334&amp;" | "&amp;$T334,'Emissions Factors'!$C$3:$N$3811,7,FALSE),"")</f>
        <v/>
      </c>
      <c r="X334" s="1000"/>
      <c r="Y334" s="1001"/>
      <c r="Z334" s="963"/>
      <c r="AA334" s="964"/>
      <c r="AB334" s="965"/>
      <c r="AC334" s="1022" t="str" cm="1">
        <f t="array" ref="AC334">IFERROR(_xlfn.IFS($R334="No", U334*$P334/1000,$R334="Yes", Z334*$P334/1000, $R334="", ""),"")</f>
        <v/>
      </c>
      <c r="AD334" s="1023" t="str" cm="1">
        <f t="array" ref="AD334">IFERROR(_xlfn.IFS($R334="No", V334*$P334/1000,$R334="Yes", AA334*$P334/1000, $R334="", ""),"")</f>
        <v/>
      </c>
      <c r="AE334" s="1023" t="str" cm="1">
        <f t="array" ref="AE334">IFERROR(_xlfn.IFS($R334="No", W334*$P334/1000,$R334="Yes", AB334*$P334/1000, $R334="", ""),"")</f>
        <v/>
      </c>
      <c r="AF334" s="957" t="str">
        <f>IFERROR($AC334
+IFERROR(HLOOKUP(Introduction!$H$29,'GWP Values'!$D$3:$G$46,MATCH("CH4",'GWP Values'!$C$3:$C$41,0),FALSE)*$AD334,0)
+IFERROR(HLOOKUP(Introduction!$H$29,'GWP Values'!$D$3:$G$46,MATCH("N2O",'GWP Values'!$C$3:$C$41,0),FALSE)*$AE334,0),"")</f>
        <v/>
      </c>
    </row>
    <row r="335" spans="1:32" ht="24" customHeight="1" x14ac:dyDescent="0.25">
      <c r="A335" s="441"/>
      <c r="B335" s="458" t="str">
        <f t="shared" si="10"/>
        <v/>
      </c>
      <c r="C335" s="650" t="str">
        <f>IFERROR(IF($O335="","",
IF(MATCH(O335,Tables!$CC$8:$CC$15,0)&gt;0, "MWh / "&amp;$O335&amp;" | Energy",
"MWh / "&amp;$O335&amp;" | "&amp; $M335)), "MWh / "&amp;$O335&amp;" | "&amp; $M335)</f>
        <v/>
      </c>
      <c r="D335" s="916" t="str">
        <f>IFERROR(VLOOKUP($M335,Tables!$BT$7:$BU$34,2,FALSE),"")</f>
        <v/>
      </c>
      <c r="E335" s="1010"/>
      <c r="F335" s="1011"/>
      <c r="G335" s="940" t="str">
        <f>IFERROR(VLOOKUP(H335,'Category Index'!$K$10:$L$258,2,FALSE),"")</f>
        <v/>
      </c>
      <c r="H335" s="1008"/>
      <c r="I335" s="3"/>
      <c r="J335" s="1006"/>
      <c r="K335" s="994" t="str">
        <f t="shared" si="11"/>
        <v/>
      </c>
      <c r="L335" s="1004"/>
      <c r="M335" s="974"/>
      <c r="N335" s="975"/>
      <c r="O335" s="976"/>
      <c r="P335" s="1027" t="str">
        <f>IFERROR(IF(N335="","",N335*(VLOOKUP(C335, 'Unit Conversion Table'!$E$3:$F$132, 2, FALSE))),"")</f>
        <v/>
      </c>
      <c r="Q335" s="3"/>
      <c r="R335" s="971" t="s">
        <v>826</v>
      </c>
      <c r="S335" s="996" t="str" cm="1">
        <f t="array" ref="S335">_xlfn.IFS(R335="No",(IFERROR(VLOOKUP($J335&amp;" | "&amp;$T335,'Emissions Factors'!$C$3:$N$1705,MATCH(S$12,'Emissions Factors'!$C$3:$N$3,0),FALSE),"")),R335="Yes", "Company Specific", R335="", "")</f>
        <v/>
      </c>
      <c r="T335" s="997" cm="1">
        <f t="array" ref="T335">_xlfn.IFS(R335="No",(VLOOKUP($B335, 'Emissions Factors'!$C$3:$O$717, 4,FALSE)),R335="Yes", "", R335="", "")</f>
        <v>0</v>
      </c>
      <c r="U335" s="947" t="str">
        <f>IFERROR(VLOOKUP($J335&amp;" | "&amp;$T335,'Emissions Factors'!$C$3:$N$3811,5,FALSE),"")</f>
        <v/>
      </c>
      <c r="V335" s="948" t="str">
        <f>IFERROR(VLOOKUP($J335&amp;" | "&amp;$T335,'Emissions Factors'!$C$3:$N$3811,6,FALSE),"")</f>
        <v/>
      </c>
      <c r="W335" s="949" t="str">
        <f>IFERROR(VLOOKUP($J335&amp;" | "&amp;$T335,'Emissions Factors'!$C$3:$N$3811,7,FALSE),"")</f>
        <v/>
      </c>
      <c r="X335" s="1000"/>
      <c r="Y335" s="1001"/>
      <c r="Z335" s="963"/>
      <c r="AA335" s="964"/>
      <c r="AB335" s="965"/>
      <c r="AC335" s="1022" t="str" cm="1">
        <f t="array" ref="AC335">IFERROR(_xlfn.IFS($R335="No", U335*$P335/1000,$R335="Yes", Z335*$P335/1000, $R335="", ""),"")</f>
        <v/>
      </c>
      <c r="AD335" s="1023" t="str" cm="1">
        <f t="array" ref="AD335">IFERROR(_xlfn.IFS($R335="No", V335*$P335/1000,$R335="Yes", AA335*$P335/1000, $R335="", ""),"")</f>
        <v/>
      </c>
      <c r="AE335" s="1023" t="str" cm="1">
        <f t="array" ref="AE335">IFERROR(_xlfn.IFS($R335="No", W335*$P335/1000,$R335="Yes", AB335*$P335/1000, $R335="", ""),"")</f>
        <v/>
      </c>
      <c r="AF335" s="957" t="str">
        <f>IFERROR($AC335
+IFERROR(HLOOKUP(Introduction!$H$29,'GWP Values'!$D$3:$G$46,MATCH("CH4",'GWP Values'!$C$3:$C$41,0),FALSE)*$AD335,0)
+IFERROR(HLOOKUP(Introduction!$H$29,'GWP Values'!$D$3:$G$46,MATCH("N2O",'GWP Values'!$C$3:$C$41,0),FALSE)*$AE335,0),"")</f>
        <v/>
      </c>
    </row>
    <row r="336" spans="1:32" ht="24" customHeight="1" x14ac:dyDescent="0.25">
      <c r="A336" s="441"/>
      <c r="B336" s="458" t="str">
        <f t="shared" si="10"/>
        <v/>
      </c>
      <c r="C336" s="650" t="str">
        <f>IFERROR(IF($O336="","",
IF(MATCH(O336,Tables!$CC$8:$CC$15,0)&gt;0, "MWh / "&amp;$O336&amp;" | Energy",
"MWh / "&amp;$O336&amp;" | "&amp; $M336)), "MWh / "&amp;$O336&amp;" | "&amp; $M336)</f>
        <v/>
      </c>
      <c r="D336" s="916" t="str">
        <f>IFERROR(VLOOKUP($M336,Tables!$BT$7:$BU$34,2,FALSE),"")</f>
        <v/>
      </c>
      <c r="E336" s="1010"/>
      <c r="F336" s="1011"/>
      <c r="G336" s="940" t="str">
        <f>IFERROR(VLOOKUP(H336,'Category Index'!$K$10:$L$258,2,FALSE),"")</f>
        <v/>
      </c>
      <c r="H336" s="1008"/>
      <c r="I336" s="3"/>
      <c r="J336" s="1006"/>
      <c r="K336" s="994" t="str">
        <f t="shared" si="11"/>
        <v/>
      </c>
      <c r="L336" s="1004"/>
      <c r="M336" s="974"/>
      <c r="N336" s="975"/>
      <c r="O336" s="976"/>
      <c r="P336" s="1027" t="str">
        <f>IFERROR(IF(N336="","",N336*(VLOOKUP(C336, 'Unit Conversion Table'!$E$3:$F$132, 2, FALSE))),"")</f>
        <v/>
      </c>
      <c r="Q336" s="3"/>
      <c r="R336" s="971" t="s">
        <v>826</v>
      </c>
      <c r="S336" s="996" t="str" cm="1">
        <f t="array" ref="S336">_xlfn.IFS(R336="No",(IFERROR(VLOOKUP($J336&amp;" | "&amp;$T336,'Emissions Factors'!$C$3:$N$1705,MATCH(S$12,'Emissions Factors'!$C$3:$N$3,0),FALSE),"")),R336="Yes", "Company Specific", R336="", "")</f>
        <v/>
      </c>
      <c r="T336" s="997" cm="1">
        <f t="array" ref="T336">_xlfn.IFS(R336="No",(VLOOKUP($B336, 'Emissions Factors'!$C$3:$O$717, 4,FALSE)),R336="Yes", "", R336="", "")</f>
        <v>0</v>
      </c>
      <c r="U336" s="947" t="str">
        <f>IFERROR(VLOOKUP($J336&amp;" | "&amp;$T336,'Emissions Factors'!$C$3:$N$3811,5,FALSE),"")</f>
        <v/>
      </c>
      <c r="V336" s="948" t="str">
        <f>IFERROR(VLOOKUP($J336&amp;" | "&amp;$T336,'Emissions Factors'!$C$3:$N$3811,6,FALSE),"")</f>
        <v/>
      </c>
      <c r="W336" s="949" t="str">
        <f>IFERROR(VLOOKUP($J336&amp;" | "&amp;$T336,'Emissions Factors'!$C$3:$N$3811,7,FALSE),"")</f>
        <v/>
      </c>
      <c r="X336" s="1000"/>
      <c r="Y336" s="1001"/>
      <c r="Z336" s="963"/>
      <c r="AA336" s="964"/>
      <c r="AB336" s="965"/>
      <c r="AC336" s="1022" t="str" cm="1">
        <f t="array" ref="AC336">IFERROR(_xlfn.IFS($R336="No", U336*$P336/1000,$R336="Yes", Z336*$P336/1000, $R336="", ""),"")</f>
        <v/>
      </c>
      <c r="AD336" s="1023" t="str" cm="1">
        <f t="array" ref="AD336">IFERROR(_xlfn.IFS($R336="No", V336*$P336/1000,$R336="Yes", AA336*$P336/1000, $R336="", ""),"")</f>
        <v/>
      </c>
      <c r="AE336" s="1023" t="str" cm="1">
        <f t="array" ref="AE336">IFERROR(_xlfn.IFS($R336="No", W336*$P336/1000,$R336="Yes", AB336*$P336/1000, $R336="", ""),"")</f>
        <v/>
      </c>
      <c r="AF336" s="957" t="str">
        <f>IFERROR($AC336
+IFERROR(HLOOKUP(Introduction!$H$29,'GWP Values'!$D$3:$G$46,MATCH("CH4",'GWP Values'!$C$3:$C$41,0),FALSE)*$AD336,0)
+IFERROR(HLOOKUP(Introduction!$H$29,'GWP Values'!$D$3:$G$46,MATCH("N2O",'GWP Values'!$C$3:$C$41,0),FALSE)*$AE336,0),"")</f>
        <v/>
      </c>
    </row>
    <row r="337" spans="1:32" ht="24" customHeight="1" x14ac:dyDescent="0.25">
      <c r="A337" s="441"/>
      <c r="B337" s="458" t="str">
        <f t="shared" si="10"/>
        <v/>
      </c>
      <c r="C337" s="650" t="str">
        <f>IFERROR(IF($O337="","",
IF(MATCH(O337,Tables!$CC$8:$CC$15,0)&gt;0, "MWh / "&amp;$O337&amp;" | Energy",
"MWh / "&amp;$O337&amp;" | "&amp; $M337)), "MWh / "&amp;$O337&amp;" | "&amp; $M337)</f>
        <v/>
      </c>
      <c r="D337" s="916" t="str">
        <f>IFERROR(VLOOKUP($M337,Tables!$BT$7:$BU$34,2,FALSE),"")</f>
        <v/>
      </c>
      <c r="E337" s="1010"/>
      <c r="F337" s="1011"/>
      <c r="G337" s="940" t="str">
        <f>IFERROR(VLOOKUP(H337,'Category Index'!$K$10:$L$258,2,FALSE),"")</f>
        <v/>
      </c>
      <c r="H337" s="1008"/>
      <c r="I337" s="3"/>
      <c r="J337" s="1006"/>
      <c r="K337" s="994" t="str">
        <f t="shared" si="11"/>
        <v/>
      </c>
      <c r="L337" s="1004"/>
      <c r="M337" s="974"/>
      <c r="N337" s="975"/>
      <c r="O337" s="976"/>
      <c r="P337" s="1027" t="str">
        <f>IFERROR(IF(N337="","",N337*(VLOOKUP(C337, 'Unit Conversion Table'!$E$3:$F$132, 2, FALSE))),"")</f>
        <v/>
      </c>
      <c r="Q337" s="3"/>
      <c r="R337" s="971" t="s">
        <v>826</v>
      </c>
      <c r="S337" s="996" t="str" cm="1">
        <f t="array" ref="S337">_xlfn.IFS(R337="No",(IFERROR(VLOOKUP($J337&amp;" | "&amp;$T337,'Emissions Factors'!$C$3:$N$1705,MATCH(S$12,'Emissions Factors'!$C$3:$N$3,0),FALSE),"")),R337="Yes", "Company Specific", R337="", "")</f>
        <v/>
      </c>
      <c r="T337" s="997" cm="1">
        <f t="array" ref="T337">_xlfn.IFS(R337="No",(VLOOKUP($B337, 'Emissions Factors'!$C$3:$O$717, 4,FALSE)),R337="Yes", "", R337="", "")</f>
        <v>0</v>
      </c>
      <c r="U337" s="947" t="str">
        <f>IFERROR(VLOOKUP($J337&amp;" | "&amp;$T337,'Emissions Factors'!$C$3:$N$3811,5,FALSE),"")</f>
        <v/>
      </c>
      <c r="V337" s="948" t="str">
        <f>IFERROR(VLOOKUP($J337&amp;" | "&amp;$T337,'Emissions Factors'!$C$3:$N$3811,6,FALSE),"")</f>
        <v/>
      </c>
      <c r="W337" s="949" t="str">
        <f>IFERROR(VLOOKUP($J337&amp;" | "&amp;$T337,'Emissions Factors'!$C$3:$N$3811,7,FALSE),"")</f>
        <v/>
      </c>
      <c r="X337" s="1000"/>
      <c r="Y337" s="1001"/>
      <c r="Z337" s="963"/>
      <c r="AA337" s="964"/>
      <c r="AB337" s="965"/>
      <c r="AC337" s="1022" t="str" cm="1">
        <f t="array" ref="AC337">IFERROR(_xlfn.IFS($R337="No", U337*$P337/1000,$R337="Yes", Z337*$P337/1000, $R337="", ""),"")</f>
        <v/>
      </c>
      <c r="AD337" s="1023" t="str" cm="1">
        <f t="array" ref="AD337">IFERROR(_xlfn.IFS($R337="No", V337*$P337/1000,$R337="Yes", AA337*$P337/1000, $R337="", ""),"")</f>
        <v/>
      </c>
      <c r="AE337" s="1023" t="str" cm="1">
        <f t="array" ref="AE337">IFERROR(_xlfn.IFS($R337="No", W337*$P337/1000,$R337="Yes", AB337*$P337/1000, $R337="", ""),"")</f>
        <v/>
      </c>
      <c r="AF337" s="957" t="str">
        <f>IFERROR($AC337
+IFERROR(HLOOKUP(Introduction!$H$29,'GWP Values'!$D$3:$G$46,MATCH("CH4",'GWP Values'!$C$3:$C$41,0),FALSE)*$AD337,0)
+IFERROR(HLOOKUP(Introduction!$H$29,'GWP Values'!$D$3:$G$46,MATCH("N2O",'GWP Values'!$C$3:$C$41,0),FALSE)*$AE337,0),"")</f>
        <v/>
      </c>
    </row>
    <row r="338" spans="1:32" ht="24" customHeight="1" x14ac:dyDescent="0.25">
      <c r="A338" s="441"/>
      <c r="B338" s="458" t="str">
        <f t="shared" si="10"/>
        <v/>
      </c>
      <c r="C338" s="650" t="str">
        <f>IFERROR(IF($O338="","",
IF(MATCH(O338,Tables!$CC$8:$CC$15,0)&gt;0, "MWh / "&amp;$O338&amp;" | Energy",
"MWh / "&amp;$O338&amp;" | "&amp; $M338)), "MWh / "&amp;$O338&amp;" | "&amp; $M338)</f>
        <v/>
      </c>
      <c r="D338" s="916" t="str">
        <f>IFERROR(VLOOKUP($M338,Tables!$BT$7:$BU$34,2,FALSE),"")</f>
        <v/>
      </c>
      <c r="E338" s="1010"/>
      <c r="F338" s="1011"/>
      <c r="G338" s="940" t="str">
        <f>IFERROR(VLOOKUP(H338,'Category Index'!$K$10:$L$258,2,FALSE),"")</f>
        <v/>
      </c>
      <c r="H338" s="1008"/>
      <c r="I338" s="3"/>
      <c r="J338" s="1006"/>
      <c r="K338" s="994" t="str">
        <f t="shared" si="11"/>
        <v/>
      </c>
      <c r="L338" s="1004"/>
      <c r="M338" s="974"/>
      <c r="N338" s="975"/>
      <c r="O338" s="976"/>
      <c r="P338" s="1027" t="str">
        <f>IFERROR(IF(N338="","",N338*(VLOOKUP(C338, 'Unit Conversion Table'!$E$3:$F$132, 2, FALSE))),"")</f>
        <v/>
      </c>
      <c r="Q338" s="3"/>
      <c r="R338" s="971" t="s">
        <v>826</v>
      </c>
      <c r="S338" s="996" t="str" cm="1">
        <f t="array" ref="S338">_xlfn.IFS(R338="No",(IFERROR(VLOOKUP($J338&amp;" | "&amp;$T338,'Emissions Factors'!$C$3:$N$1705,MATCH(S$12,'Emissions Factors'!$C$3:$N$3,0),FALSE),"")),R338="Yes", "Company Specific", R338="", "")</f>
        <v/>
      </c>
      <c r="T338" s="997" cm="1">
        <f t="array" ref="T338">_xlfn.IFS(R338="No",(VLOOKUP($B338, 'Emissions Factors'!$C$3:$O$717, 4,FALSE)),R338="Yes", "", R338="", "")</f>
        <v>0</v>
      </c>
      <c r="U338" s="947" t="str">
        <f>IFERROR(VLOOKUP($J338&amp;" | "&amp;$T338,'Emissions Factors'!$C$3:$N$3811,5,FALSE),"")</f>
        <v/>
      </c>
      <c r="V338" s="948" t="str">
        <f>IFERROR(VLOOKUP($J338&amp;" | "&amp;$T338,'Emissions Factors'!$C$3:$N$3811,6,FALSE),"")</f>
        <v/>
      </c>
      <c r="W338" s="949" t="str">
        <f>IFERROR(VLOOKUP($J338&amp;" | "&amp;$T338,'Emissions Factors'!$C$3:$N$3811,7,FALSE),"")</f>
        <v/>
      </c>
      <c r="X338" s="1000"/>
      <c r="Y338" s="1001"/>
      <c r="Z338" s="963"/>
      <c r="AA338" s="964"/>
      <c r="AB338" s="965"/>
      <c r="AC338" s="1022" t="str" cm="1">
        <f t="array" ref="AC338">IFERROR(_xlfn.IFS($R338="No", U338*$P338/1000,$R338="Yes", Z338*$P338/1000, $R338="", ""),"")</f>
        <v/>
      </c>
      <c r="AD338" s="1023" t="str" cm="1">
        <f t="array" ref="AD338">IFERROR(_xlfn.IFS($R338="No", V338*$P338/1000,$R338="Yes", AA338*$P338/1000, $R338="", ""),"")</f>
        <v/>
      </c>
      <c r="AE338" s="1023" t="str" cm="1">
        <f t="array" ref="AE338">IFERROR(_xlfn.IFS($R338="No", W338*$P338/1000,$R338="Yes", AB338*$P338/1000, $R338="", ""),"")</f>
        <v/>
      </c>
      <c r="AF338" s="957" t="str">
        <f>IFERROR($AC338
+IFERROR(HLOOKUP(Introduction!$H$29,'GWP Values'!$D$3:$G$46,MATCH("CH4",'GWP Values'!$C$3:$C$41,0),FALSE)*$AD338,0)
+IFERROR(HLOOKUP(Introduction!$H$29,'GWP Values'!$D$3:$G$46,MATCH("N2O",'GWP Values'!$C$3:$C$41,0),FALSE)*$AE338,0),"")</f>
        <v/>
      </c>
    </row>
    <row r="339" spans="1:32" ht="24" customHeight="1" x14ac:dyDescent="0.25">
      <c r="A339" s="441"/>
      <c r="B339" s="458" t="str">
        <f t="shared" si="10"/>
        <v/>
      </c>
      <c r="C339" s="650" t="str">
        <f>IFERROR(IF($O339="","",
IF(MATCH(O339,Tables!$CC$8:$CC$15,0)&gt;0, "MWh / "&amp;$O339&amp;" | Energy",
"MWh / "&amp;$O339&amp;" | "&amp; $M339)), "MWh / "&amp;$O339&amp;" | "&amp; $M339)</f>
        <v/>
      </c>
      <c r="D339" s="916" t="str">
        <f>IFERROR(VLOOKUP($M339,Tables!$BT$7:$BU$34,2,FALSE),"")</f>
        <v/>
      </c>
      <c r="E339" s="1010"/>
      <c r="F339" s="1011"/>
      <c r="G339" s="940" t="str">
        <f>IFERROR(VLOOKUP(H339,'Category Index'!$K$10:$L$258,2,FALSE),"")</f>
        <v/>
      </c>
      <c r="H339" s="1008"/>
      <c r="I339" s="3"/>
      <c r="J339" s="1006"/>
      <c r="K339" s="994" t="str">
        <f t="shared" si="11"/>
        <v/>
      </c>
      <c r="L339" s="1004"/>
      <c r="M339" s="974"/>
      <c r="N339" s="975"/>
      <c r="O339" s="976"/>
      <c r="P339" s="1027" t="str">
        <f>IFERROR(IF(N339="","",N339*(VLOOKUP(C339, 'Unit Conversion Table'!$E$3:$F$132, 2, FALSE))),"")</f>
        <v/>
      </c>
      <c r="Q339" s="3"/>
      <c r="R339" s="971" t="s">
        <v>826</v>
      </c>
      <c r="S339" s="996" t="str" cm="1">
        <f t="array" ref="S339">_xlfn.IFS(R339="No",(IFERROR(VLOOKUP($J339&amp;" | "&amp;$T339,'Emissions Factors'!$C$3:$N$1705,MATCH(S$12,'Emissions Factors'!$C$3:$N$3,0),FALSE),"")),R339="Yes", "Company Specific", R339="", "")</f>
        <v/>
      </c>
      <c r="T339" s="997" cm="1">
        <f t="array" ref="T339">_xlfn.IFS(R339="No",(VLOOKUP($B339, 'Emissions Factors'!$C$3:$O$717, 4,FALSE)),R339="Yes", "", R339="", "")</f>
        <v>0</v>
      </c>
      <c r="U339" s="947" t="str">
        <f>IFERROR(VLOOKUP($J339&amp;" | "&amp;$T339,'Emissions Factors'!$C$3:$N$3811,5,FALSE),"")</f>
        <v/>
      </c>
      <c r="V339" s="948" t="str">
        <f>IFERROR(VLOOKUP($J339&amp;" | "&amp;$T339,'Emissions Factors'!$C$3:$N$3811,6,FALSE),"")</f>
        <v/>
      </c>
      <c r="W339" s="949" t="str">
        <f>IFERROR(VLOOKUP($J339&amp;" | "&amp;$T339,'Emissions Factors'!$C$3:$N$3811,7,FALSE),"")</f>
        <v/>
      </c>
      <c r="X339" s="1000"/>
      <c r="Y339" s="1001"/>
      <c r="Z339" s="963"/>
      <c r="AA339" s="964"/>
      <c r="AB339" s="965"/>
      <c r="AC339" s="1022" t="str" cm="1">
        <f t="array" ref="AC339">IFERROR(_xlfn.IFS($R339="No", U339*$P339/1000,$R339="Yes", Z339*$P339/1000, $R339="", ""),"")</f>
        <v/>
      </c>
      <c r="AD339" s="1023" t="str" cm="1">
        <f t="array" ref="AD339">IFERROR(_xlfn.IFS($R339="No", V339*$P339/1000,$R339="Yes", AA339*$P339/1000, $R339="", ""),"")</f>
        <v/>
      </c>
      <c r="AE339" s="1023" t="str" cm="1">
        <f t="array" ref="AE339">IFERROR(_xlfn.IFS($R339="No", W339*$P339/1000,$R339="Yes", AB339*$P339/1000, $R339="", ""),"")</f>
        <v/>
      </c>
      <c r="AF339" s="957" t="str">
        <f>IFERROR($AC339
+IFERROR(HLOOKUP(Introduction!$H$29,'GWP Values'!$D$3:$G$46,MATCH("CH4",'GWP Values'!$C$3:$C$41,0),FALSE)*$AD339,0)
+IFERROR(HLOOKUP(Introduction!$H$29,'GWP Values'!$D$3:$G$46,MATCH("N2O",'GWP Values'!$C$3:$C$41,0),FALSE)*$AE339,0),"")</f>
        <v/>
      </c>
    </row>
    <row r="340" spans="1:32" ht="24" customHeight="1" x14ac:dyDescent="0.25">
      <c r="A340" s="441"/>
      <c r="B340" s="458" t="str">
        <f t="shared" si="10"/>
        <v/>
      </c>
      <c r="C340" s="650" t="str">
        <f>IFERROR(IF($O340="","",
IF(MATCH(O340,Tables!$CC$8:$CC$15,0)&gt;0, "MWh / "&amp;$O340&amp;" | Energy",
"MWh / "&amp;$O340&amp;" | "&amp; $M340)), "MWh / "&amp;$O340&amp;" | "&amp; $M340)</f>
        <v/>
      </c>
      <c r="D340" s="916" t="str">
        <f>IFERROR(VLOOKUP($M340,Tables!$BT$7:$BU$34,2,FALSE),"")</f>
        <v/>
      </c>
      <c r="E340" s="1010"/>
      <c r="F340" s="1011"/>
      <c r="G340" s="940" t="str">
        <f>IFERROR(VLOOKUP(H340,'Category Index'!$K$10:$L$258,2,FALSE),"")</f>
        <v/>
      </c>
      <c r="H340" s="1008"/>
      <c r="I340" s="3"/>
      <c r="J340" s="1006"/>
      <c r="K340" s="994" t="str">
        <f t="shared" si="11"/>
        <v/>
      </c>
      <c r="L340" s="1004"/>
      <c r="M340" s="974"/>
      <c r="N340" s="975"/>
      <c r="O340" s="976"/>
      <c r="P340" s="1027" t="str">
        <f>IFERROR(IF(N340="","",N340*(VLOOKUP(C340, 'Unit Conversion Table'!$E$3:$F$132, 2, FALSE))),"")</f>
        <v/>
      </c>
      <c r="Q340" s="3"/>
      <c r="R340" s="971" t="s">
        <v>826</v>
      </c>
      <c r="S340" s="996" t="str" cm="1">
        <f t="array" ref="S340">_xlfn.IFS(R340="No",(IFERROR(VLOOKUP($J340&amp;" | "&amp;$T340,'Emissions Factors'!$C$3:$N$1705,MATCH(S$12,'Emissions Factors'!$C$3:$N$3,0),FALSE),"")),R340="Yes", "Company Specific", R340="", "")</f>
        <v/>
      </c>
      <c r="T340" s="997" cm="1">
        <f t="array" ref="T340">_xlfn.IFS(R340="No",(VLOOKUP($B340, 'Emissions Factors'!$C$3:$O$717, 4,FALSE)),R340="Yes", "", R340="", "")</f>
        <v>0</v>
      </c>
      <c r="U340" s="947" t="str">
        <f>IFERROR(VLOOKUP($J340&amp;" | "&amp;$T340,'Emissions Factors'!$C$3:$N$3811,5,FALSE),"")</f>
        <v/>
      </c>
      <c r="V340" s="948" t="str">
        <f>IFERROR(VLOOKUP($J340&amp;" | "&amp;$T340,'Emissions Factors'!$C$3:$N$3811,6,FALSE),"")</f>
        <v/>
      </c>
      <c r="W340" s="949" t="str">
        <f>IFERROR(VLOOKUP($J340&amp;" | "&amp;$T340,'Emissions Factors'!$C$3:$N$3811,7,FALSE),"")</f>
        <v/>
      </c>
      <c r="X340" s="1000"/>
      <c r="Y340" s="1001"/>
      <c r="Z340" s="963"/>
      <c r="AA340" s="964"/>
      <c r="AB340" s="965"/>
      <c r="AC340" s="1022" t="str" cm="1">
        <f t="array" ref="AC340">IFERROR(_xlfn.IFS($R340="No", U340*$P340/1000,$R340="Yes", Z340*$P340/1000, $R340="", ""),"")</f>
        <v/>
      </c>
      <c r="AD340" s="1023" t="str" cm="1">
        <f t="array" ref="AD340">IFERROR(_xlfn.IFS($R340="No", V340*$P340/1000,$R340="Yes", AA340*$P340/1000, $R340="", ""),"")</f>
        <v/>
      </c>
      <c r="AE340" s="1023" t="str" cm="1">
        <f t="array" ref="AE340">IFERROR(_xlfn.IFS($R340="No", W340*$P340/1000,$R340="Yes", AB340*$P340/1000, $R340="", ""),"")</f>
        <v/>
      </c>
      <c r="AF340" s="957" t="str">
        <f>IFERROR($AC340
+IFERROR(HLOOKUP(Introduction!$H$29,'GWP Values'!$D$3:$G$46,MATCH("CH4",'GWP Values'!$C$3:$C$41,0),FALSE)*$AD340,0)
+IFERROR(HLOOKUP(Introduction!$H$29,'GWP Values'!$D$3:$G$46,MATCH("N2O",'GWP Values'!$C$3:$C$41,0),FALSE)*$AE340,0),"")</f>
        <v/>
      </c>
    </row>
    <row r="341" spans="1:32" ht="24" customHeight="1" x14ac:dyDescent="0.25">
      <c r="A341" s="441"/>
      <c r="B341" s="458" t="str">
        <f t="shared" si="10"/>
        <v/>
      </c>
      <c r="C341" s="650" t="str">
        <f>IFERROR(IF($O341="","",
IF(MATCH(O341,Tables!$CC$8:$CC$15,0)&gt;0, "MWh / "&amp;$O341&amp;" | Energy",
"MWh / "&amp;$O341&amp;" | "&amp; $M341)), "MWh / "&amp;$O341&amp;" | "&amp; $M341)</f>
        <v/>
      </c>
      <c r="D341" s="916" t="str">
        <f>IFERROR(VLOOKUP($M341,Tables!$BT$7:$BU$34,2,FALSE),"")</f>
        <v/>
      </c>
      <c r="E341" s="1010"/>
      <c r="F341" s="1011"/>
      <c r="G341" s="940" t="str">
        <f>IFERROR(VLOOKUP(H341,'Category Index'!$K$10:$L$258,2,FALSE),"")</f>
        <v/>
      </c>
      <c r="H341" s="1008"/>
      <c r="I341" s="3"/>
      <c r="J341" s="1006"/>
      <c r="K341" s="994" t="str">
        <f t="shared" si="11"/>
        <v/>
      </c>
      <c r="L341" s="1004"/>
      <c r="M341" s="974"/>
      <c r="N341" s="975"/>
      <c r="O341" s="976"/>
      <c r="P341" s="1027" t="str">
        <f>IFERROR(IF(N341="","",N341*(VLOOKUP(C341, 'Unit Conversion Table'!$E$3:$F$132, 2, FALSE))),"")</f>
        <v/>
      </c>
      <c r="Q341" s="3"/>
      <c r="R341" s="971" t="s">
        <v>826</v>
      </c>
      <c r="S341" s="996" t="str" cm="1">
        <f t="array" ref="S341">_xlfn.IFS(R341="No",(IFERROR(VLOOKUP($J341&amp;" | "&amp;$T341,'Emissions Factors'!$C$3:$N$1705,MATCH(S$12,'Emissions Factors'!$C$3:$N$3,0),FALSE),"")),R341="Yes", "Company Specific", R341="", "")</f>
        <v/>
      </c>
      <c r="T341" s="997" cm="1">
        <f t="array" ref="T341">_xlfn.IFS(R341="No",(VLOOKUP($B341, 'Emissions Factors'!$C$3:$O$717, 4,FALSE)),R341="Yes", "", R341="", "")</f>
        <v>0</v>
      </c>
      <c r="U341" s="947" t="str">
        <f>IFERROR(VLOOKUP($J341&amp;" | "&amp;$T341,'Emissions Factors'!$C$3:$N$3811,5,FALSE),"")</f>
        <v/>
      </c>
      <c r="V341" s="948" t="str">
        <f>IFERROR(VLOOKUP($J341&amp;" | "&amp;$T341,'Emissions Factors'!$C$3:$N$3811,6,FALSE),"")</f>
        <v/>
      </c>
      <c r="W341" s="949" t="str">
        <f>IFERROR(VLOOKUP($J341&amp;" | "&amp;$T341,'Emissions Factors'!$C$3:$N$3811,7,FALSE),"")</f>
        <v/>
      </c>
      <c r="X341" s="1000"/>
      <c r="Y341" s="1001"/>
      <c r="Z341" s="963"/>
      <c r="AA341" s="964"/>
      <c r="AB341" s="965"/>
      <c r="AC341" s="1022" t="str" cm="1">
        <f t="array" ref="AC341">IFERROR(_xlfn.IFS($R341="No", U341*$P341/1000,$R341="Yes", Z341*$P341/1000, $R341="", ""),"")</f>
        <v/>
      </c>
      <c r="AD341" s="1023" t="str" cm="1">
        <f t="array" ref="AD341">IFERROR(_xlfn.IFS($R341="No", V341*$P341/1000,$R341="Yes", AA341*$P341/1000, $R341="", ""),"")</f>
        <v/>
      </c>
      <c r="AE341" s="1023" t="str" cm="1">
        <f t="array" ref="AE341">IFERROR(_xlfn.IFS($R341="No", W341*$P341/1000,$R341="Yes", AB341*$P341/1000, $R341="", ""),"")</f>
        <v/>
      </c>
      <c r="AF341" s="957" t="str">
        <f>IFERROR($AC341
+IFERROR(HLOOKUP(Introduction!$H$29,'GWP Values'!$D$3:$G$46,MATCH("CH4",'GWP Values'!$C$3:$C$41,0),FALSE)*$AD341,0)
+IFERROR(HLOOKUP(Introduction!$H$29,'GWP Values'!$D$3:$G$46,MATCH("N2O",'GWP Values'!$C$3:$C$41,0),FALSE)*$AE341,0),"")</f>
        <v/>
      </c>
    </row>
    <row r="342" spans="1:32" ht="24" customHeight="1" x14ac:dyDescent="0.25">
      <c r="A342" s="441"/>
      <c r="B342" s="458" t="str">
        <f t="shared" si="10"/>
        <v/>
      </c>
      <c r="C342" s="650" t="str">
        <f>IFERROR(IF($O342="","",
IF(MATCH(O342,Tables!$CC$8:$CC$15,0)&gt;0, "MWh / "&amp;$O342&amp;" | Energy",
"MWh / "&amp;$O342&amp;" | "&amp; $M342)), "MWh / "&amp;$O342&amp;" | "&amp; $M342)</f>
        <v/>
      </c>
      <c r="D342" s="916" t="str">
        <f>IFERROR(VLOOKUP($M342,Tables!$BT$7:$BU$34,2,FALSE),"")</f>
        <v/>
      </c>
      <c r="E342" s="1010"/>
      <c r="F342" s="1011"/>
      <c r="G342" s="940" t="str">
        <f>IFERROR(VLOOKUP(H342,'Category Index'!$K$10:$L$258,2,FALSE),"")</f>
        <v/>
      </c>
      <c r="H342" s="1008"/>
      <c r="I342" s="3"/>
      <c r="J342" s="1006"/>
      <c r="K342" s="994" t="str">
        <f t="shared" si="11"/>
        <v/>
      </c>
      <c r="L342" s="1004"/>
      <c r="M342" s="974"/>
      <c r="N342" s="975"/>
      <c r="O342" s="976"/>
      <c r="P342" s="1027" t="str">
        <f>IFERROR(IF(N342="","",N342*(VLOOKUP(C342, 'Unit Conversion Table'!$E$3:$F$132, 2, FALSE))),"")</f>
        <v/>
      </c>
      <c r="Q342" s="3"/>
      <c r="R342" s="971" t="s">
        <v>826</v>
      </c>
      <c r="S342" s="996" t="str" cm="1">
        <f t="array" ref="S342">_xlfn.IFS(R342="No",(IFERROR(VLOOKUP($J342&amp;" | "&amp;$T342,'Emissions Factors'!$C$3:$N$1705,MATCH(S$12,'Emissions Factors'!$C$3:$N$3,0),FALSE),"")),R342="Yes", "Company Specific", R342="", "")</f>
        <v/>
      </c>
      <c r="T342" s="997" cm="1">
        <f t="array" ref="T342">_xlfn.IFS(R342="No",(VLOOKUP($B342, 'Emissions Factors'!$C$3:$O$717, 4,FALSE)),R342="Yes", "", R342="", "")</f>
        <v>0</v>
      </c>
      <c r="U342" s="947" t="str">
        <f>IFERROR(VLOOKUP($J342&amp;" | "&amp;$T342,'Emissions Factors'!$C$3:$N$3811,5,FALSE),"")</f>
        <v/>
      </c>
      <c r="V342" s="948" t="str">
        <f>IFERROR(VLOOKUP($J342&amp;" | "&amp;$T342,'Emissions Factors'!$C$3:$N$3811,6,FALSE),"")</f>
        <v/>
      </c>
      <c r="W342" s="949" t="str">
        <f>IFERROR(VLOOKUP($J342&amp;" | "&amp;$T342,'Emissions Factors'!$C$3:$N$3811,7,FALSE),"")</f>
        <v/>
      </c>
      <c r="X342" s="1000"/>
      <c r="Y342" s="1001"/>
      <c r="Z342" s="963"/>
      <c r="AA342" s="964"/>
      <c r="AB342" s="965"/>
      <c r="AC342" s="1022" t="str" cm="1">
        <f t="array" ref="AC342">IFERROR(_xlfn.IFS($R342="No", U342*$P342/1000,$R342="Yes", Z342*$P342/1000, $R342="", ""),"")</f>
        <v/>
      </c>
      <c r="AD342" s="1023" t="str" cm="1">
        <f t="array" ref="AD342">IFERROR(_xlfn.IFS($R342="No", V342*$P342/1000,$R342="Yes", AA342*$P342/1000, $R342="", ""),"")</f>
        <v/>
      </c>
      <c r="AE342" s="1023" t="str" cm="1">
        <f t="array" ref="AE342">IFERROR(_xlfn.IFS($R342="No", W342*$P342/1000,$R342="Yes", AB342*$P342/1000, $R342="", ""),"")</f>
        <v/>
      </c>
      <c r="AF342" s="957" t="str">
        <f>IFERROR($AC342
+IFERROR(HLOOKUP(Introduction!$H$29,'GWP Values'!$D$3:$G$46,MATCH("CH4",'GWP Values'!$C$3:$C$41,0),FALSE)*$AD342,0)
+IFERROR(HLOOKUP(Introduction!$H$29,'GWP Values'!$D$3:$G$46,MATCH("N2O",'GWP Values'!$C$3:$C$41,0),FALSE)*$AE342,0),"")</f>
        <v/>
      </c>
    </row>
    <row r="343" spans="1:32" ht="24" customHeight="1" x14ac:dyDescent="0.25">
      <c r="A343" s="441"/>
      <c r="B343" s="458" t="str">
        <f t="shared" si="10"/>
        <v/>
      </c>
      <c r="C343" s="650" t="str">
        <f>IFERROR(IF($O343="","",
IF(MATCH(O343,Tables!$CC$8:$CC$15,0)&gt;0, "MWh / "&amp;$O343&amp;" | Energy",
"MWh / "&amp;$O343&amp;" | "&amp; $M343)), "MWh / "&amp;$O343&amp;" | "&amp; $M343)</f>
        <v/>
      </c>
      <c r="D343" s="916" t="str">
        <f>IFERROR(VLOOKUP($M343,Tables!$BT$7:$BU$34,2,FALSE),"")</f>
        <v/>
      </c>
      <c r="E343" s="1010"/>
      <c r="F343" s="1011"/>
      <c r="G343" s="940" t="str">
        <f>IFERROR(VLOOKUP(H343,'Category Index'!$K$10:$L$258,2,FALSE),"")</f>
        <v/>
      </c>
      <c r="H343" s="1008"/>
      <c r="I343" s="3"/>
      <c r="J343" s="1006"/>
      <c r="K343" s="994" t="str">
        <f t="shared" si="11"/>
        <v/>
      </c>
      <c r="L343" s="1004"/>
      <c r="M343" s="974"/>
      <c r="N343" s="975"/>
      <c r="O343" s="976"/>
      <c r="P343" s="1027" t="str">
        <f>IFERROR(IF(N343="","",N343*(VLOOKUP(C343, 'Unit Conversion Table'!$E$3:$F$132, 2, FALSE))),"")</f>
        <v/>
      </c>
      <c r="Q343" s="3"/>
      <c r="R343" s="971" t="s">
        <v>826</v>
      </c>
      <c r="S343" s="996" t="str" cm="1">
        <f t="array" ref="S343">_xlfn.IFS(R343="No",(IFERROR(VLOOKUP($J343&amp;" | "&amp;$T343,'Emissions Factors'!$C$3:$N$1705,MATCH(S$12,'Emissions Factors'!$C$3:$N$3,0),FALSE),"")),R343="Yes", "Company Specific", R343="", "")</f>
        <v/>
      </c>
      <c r="T343" s="997" cm="1">
        <f t="array" ref="T343">_xlfn.IFS(R343="No",(VLOOKUP($B343, 'Emissions Factors'!$C$3:$O$717, 4,FALSE)),R343="Yes", "", R343="", "")</f>
        <v>0</v>
      </c>
      <c r="U343" s="947" t="str">
        <f>IFERROR(VLOOKUP($J343&amp;" | "&amp;$T343,'Emissions Factors'!$C$3:$N$3811,5,FALSE),"")</f>
        <v/>
      </c>
      <c r="V343" s="948" t="str">
        <f>IFERROR(VLOOKUP($J343&amp;" | "&amp;$T343,'Emissions Factors'!$C$3:$N$3811,6,FALSE),"")</f>
        <v/>
      </c>
      <c r="W343" s="949" t="str">
        <f>IFERROR(VLOOKUP($J343&amp;" | "&amp;$T343,'Emissions Factors'!$C$3:$N$3811,7,FALSE),"")</f>
        <v/>
      </c>
      <c r="X343" s="1000"/>
      <c r="Y343" s="1001"/>
      <c r="Z343" s="963"/>
      <c r="AA343" s="964"/>
      <c r="AB343" s="965"/>
      <c r="AC343" s="1022" t="str" cm="1">
        <f t="array" ref="AC343">IFERROR(_xlfn.IFS($R343="No", U343*$P343/1000,$R343="Yes", Z343*$P343/1000, $R343="", ""),"")</f>
        <v/>
      </c>
      <c r="AD343" s="1023" t="str" cm="1">
        <f t="array" ref="AD343">IFERROR(_xlfn.IFS($R343="No", V343*$P343/1000,$R343="Yes", AA343*$P343/1000, $R343="", ""),"")</f>
        <v/>
      </c>
      <c r="AE343" s="1023" t="str" cm="1">
        <f t="array" ref="AE343">IFERROR(_xlfn.IFS($R343="No", W343*$P343/1000,$R343="Yes", AB343*$P343/1000, $R343="", ""),"")</f>
        <v/>
      </c>
      <c r="AF343" s="957" t="str">
        <f>IFERROR($AC343
+IFERROR(HLOOKUP(Introduction!$H$29,'GWP Values'!$D$3:$G$46,MATCH("CH4",'GWP Values'!$C$3:$C$41,0),FALSE)*$AD343,0)
+IFERROR(HLOOKUP(Introduction!$H$29,'GWP Values'!$D$3:$G$46,MATCH("N2O",'GWP Values'!$C$3:$C$41,0),FALSE)*$AE343,0),"")</f>
        <v/>
      </c>
    </row>
    <row r="344" spans="1:32" ht="24" customHeight="1" x14ac:dyDescent="0.25">
      <c r="A344" s="441"/>
      <c r="B344" s="458" t="str">
        <f t="shared" si="10"/>
        <v/>
      </c>
      <c r="C344" s="650" t="str">
        <f>IFERROR(IF($O344="","",
IF(MATCH(O344,Tables!$CC$8:$CC$15,0)&gt;0, "MWh / "&amp;$O344&amp;" | Energy",
"MWh / "&amp;$O344&amp;" | "&amp; $M344)), "MWh / "&amp;$O344&amp;" | "&amp; $M344)</f>
        <v/>
      </c>
      <c r="D344" s="916" t="str">
        <f>IFERROR(VLOOKUP($M344,Tables!$BT$7:$BU$34,2,FALSE),"")</f>
        <v/>
      </c>
      <c r="E344" s="1010"/>
      <c r="F344" s="1011"/>
      <c r="G344" s="940" t="str">
        <f>IFERROR(VLOOKUP(H344,'Category Index'!$K$10:$L$258,2,FALSE),"")</f>
        <v/>
      </c>
      <c r="H344" s="1008"/>
      <c r="I344" s="3"/>
      <c r="J344" s="1006"/>
      <c r="K344" s="994" t="str">
        <f t="shared" si="11"/>
        <v/>
      </c>
      <c r="L344" s="1004"/>
      <c r="M344" s="974"/>
      <c r="N344" s="975"/>
      <c r="O344" s="976"/>
      <c r="P344" s="1027" t="str">
        <f>IFERROR(IF(N344="","",N344*(VLOOKUP(C344, 'Unit Conversion Table'!$E$3:$F$132, 2, FALSE))),"")</f>
        <v/>
      </c>
      <c r="Q344" s="3"/>
      <c r="R344" s="971" t="s">
        <v>826</v>
      </c>
      <c r="S344" s="996" t="str" cm="1">
        <f t="array" ref="S344">_xlfn.IFS(R344="No",(IFERROR(VLOOKUP($J344&amp;" | "&amp;$T344,'Emissions Factors'!$C$3:$N$1705,MATCH(S$12,'Emissions Factors'!$C$3:$N$3,0),FALSE),"")),R344="Yes", "Company Specific", R344="", "")</f>
        <v/>
      </c>
      <c r="T344" s="997" cm="1">
        <f t="array" ref="T344">_xlfn.IFS(R344="No",(VLOOKUP($B344, 'Emissions Factors'!$C$3:$O$717, 4,FALSE)),R344="Yes", "", R344="", "")</f>
        <v>0</v>
      </c>
      <c r="U344" s="947" t="str">
        <f>IFERROR(VLOOKUP($J344&amp;" | "&amp;$T344,'Emissions Factors'!$C$3:$N$3811,5,FALSE),"")</f>
        <v/>
      </c>
      <c r="V344" s="948" t="str">
        <f>IFERROR(VLOOKUP($J344&amp;" | "&amp;$T344,'Emissions Factors'!$C$3:$N$3811,6,FALSE),"")</f>
        <v/>
      </c>
      <c r="W344" s="949" t="str">
        <f>IFERROR(VLOOKUP($J344&amp;" | "&amp;$T344,'Emissions Factors'!$C$3:$N$3811,7,FALSE),"")</f>
        <v/>
      </c>
      <c r="X344" s="1000"/>
      <c r="Y344" s="1001"/>
      <c r="Z344" s="963"/>
      <c r="AA344" s="964"/>
      <c r="AB344" s="965"/>
      <c r="AC344" s="1022" t="str" cm="1">
        <f t="array" ref="AC344">IFERROR(_xlfn.IFS($R344="No", U344*$P344/1000,$R344="Yes", Z344*$P344/1000, $R344="", ""),"")</f>
        <v/>
      </c>
      <c r="AD344" s="1023" t="str" cm="1">
        <f t="array" ref="AD344">IFERROR(_xlfn.IFS($R344="No", V344*$P344/1000,$R344="Yes", AA344*$P344/1000, $R344="", ""),"")</f>
        <v/>
      </c>
      <c r="AE344" s="1023" t="str" cm="1">
        <f t="array" ref="AE344">IFERROR(_xlfn.IFS($R344="No", W344*$P344/1000,$R344="Yes", AB344*$P344/1000, $R344="", ""),"")</f>
        <v/>
      </c>
      <c r="AF344" s="957" t="str">
        <f>IFERROR($AC344
+IFERROR(HLOOKUP(Introduction!$H$29,'GWP Values'!$D$3:$G$46,MATCH("CH4",'GWP Values'!$C$3:$C$41,0),FALSE)*$AD344,0)
+IFERROR(HLOOKUP(Introduction!$H$29,'GWP Values'!$D$3:$G$46,MATCH("N2O",'GWP Values'!$C$3:$C$41,0),FALSE)*$AE344,0),"")</f>
        <v/>
      </c>
    </row>
    <row r="345" spans="1:32" ht="24" customHeight="1" x14ac:dyDescent="0.25">
      <c r="A345" s="441"/>
      <c r="B345" s="458" t="str">
        <f t="shared" si="10"/>
        <v/>
      </c>
      <c r="C345" s="650" t="str">
        <f>IFERROR(IF($O345="","",
IF(MATCH(O345,Tables!$CC$8:$CC$15,0)&gt;0, "MWh / "&amp;$O345&amp;" | Energy",
"MWh / "&amp;$O345&amp;" | "&amp; $M345)), "MWh / "&amp;$O345&amp;" | "&amp; $M345)</f>
        <v/>
      </c>
      <c r="D345" s="916" t="str">
        <f>IFERROR(VLOOKUP($M345,Tables!$BT$7:$BU$34,2,FALSE),"")</f>
        <v/>
      </c>
      <c r="E345" s="1010"/>
      <c r="F345" s="1011"/>
      <c r="G345" s="940" t="str">
        <f>IFERROR(VLOOKUP(H345,'Category Index'!$K$10:$L$258,2,FALSE),"")</f>
        <v/>
      </c>
      <c r="H345" s="1008"/>
      <c r="I345" s="3"/>
      <c r="J345" s="1006"/>
      <c r="K345" s="994" t="str">
        <f t="shared" si="11"/>
        <v/>
      </c>
      <c r="L345" s="1004"/>
      <c r="M345" s="974"/>
      <c r="N345" s="975"/>
      <c r="O345" s="976"/>
      <c r="P345" s="1027" t="str">
        <f>IFERROR(IF(N345="","",N345*(VLOOKUP(C345, 'Unit Conversion Table'!$E$3:$F$132, 2, FALSE))),"")</f>
        <v/>
      </c>
      <c r="Q345" s="3"/>
      <c r="R345" s="971" t="s">
        <v>826</v>
      </c>
      <c r="S345" s="996" t="str" cm="1">
        <f t="array" ref="S345">_xlfn.IFS(R345="No",(IFERROR(VLOOKUP($J345&amp;" | "&amp;$T345,'Emissions Factors'!$C$3:$N$1705,MATCH(S$12,'Emissions Factors'!$C$3:$N$3,0),FALSE),"")),R345="Yes", "Company Specific", R345="", "")</f>
        <v/>
      </c>
      <c r="T345" s="997" cm="1">
        <f t="array" ref="T345">_xlfn.IFS(R345="No",(VLOOKUP($B345, 'Emissions Factors'!$C$3:$O$717, 4,FALSE)),R345="Yes", "", R345="", "")</f>
        <v>0</v>
      </c>
      <c r="U345" s="947" t="str">
        <f>IFERROR(VLOOKUP($J345&amp;" | "&amp;$T345,'Emissions Factors'!$C$3:$N$3811,5,FALSE),"")</f>
        <v/>
      </c>
      <c r="V345" s="948" t="str">
        <f>IFERROR(VLOOKUP($J345&amp;" | "&amp;$T345,'Emissions Factors'!$C$3:$N$3811,6,FALSE),"")</f>
        <v/>
      </c>
      <c r="W345" s="949" t="str">
        <f>IFERROR(VLOOKUP($J345&amp;" | "&amp;$T345,'Emissions Factors'!$C$3:$N$3811,7,FALSE),"")</f>
        <v/>
      </c>
      <c r="X345" s="1000"/>
      <c r="Y345" s="1001"/>
      <c r="Z345" s="963"/>
      <c r="AA345" s="964"/>
      <c r="AB345" s="965"/>
      <c r="AC345" s="1022" t="str" cm="1">
        <f t="array" ref="AC345">IFERROR(_xlfn.IFS($R345="No", U345*$P345/1000,$R345="Yes", Z345*$P345/1000, $R345="", ""),"")</f>
        <v/>
      </c>
      <c r="AD345" s="1023" t="str" cm="1">
        <f t="array" ref="AD345">IFERROR(_xlfn.IFS($R345="No", V345*$P345/1000,$R345="Yes", AA345*$P345/1000, $R345="", ""),"")</f>
        <v/>
      </c>
      <c r="AE345" s="1023" t="str" cm="1">
        <f t="array" ref="AE345">IFERROR(_xlfn.IFS($R345="No", W345*$P345/1000,$R345="Yes", AB345*$P345/1000, $R345="", ""),"")</f>
        <v/>
      </c>
      <c r="AF345" s="957" t="str">
        <f>IFERROR($AC345
+IFERROR(HLOOKUP(Introduction!$H$29,'GWP Values'!$D$3:$G$46,MATCH("CH4",'GWP Values'!$C$3:$C$41,0),FALSE)*$AD345,0)
+IFERROR(HLOOKUP(Introduction!$H$29,'GWP Values'!$D$3:$G$46,MATCH("N2O",'GWP Values'!$C$3:$C$41,0),FALSE)*$AE345,0),"")</f>
        <v/>
      </c>
    </row>
    <row r="346" spans="1:32" ht="24" customHeight="1" x14ac:dyDescent="0.25">
      <c r="A346" s="441"/>
      <c r="B346" s="458" t="str">
        <f t="shared" si="10"/>
        <v/>
      </c>
      <c r="C346" s="650" t="str">
        <f>IFERROR(IF($O346="","",
IF(MATCH(O346,Tables!$CC$8:$CC$15,0)&gt;0, "MWh / "&amp;$O346&amp;" | Energy",
"MWh / "&amp;$O346&amp;" | "&amp; $M346)), "MWh / "&amp;$O346&amp;" | "&amp; $M346)</f>
        <v/>
      </c>
      <c r="D346" s="916" t="str">
        <f>IFERROR(VLOOKUP($M346,Tables!$BT$7:$BU$34,2,FALSE),"")</f>
        <v/>
      </c>
      <c r="E346" s="1010"/>
      <c r="F346" s="1011"/>
      <c r="G346" s="940" t="str">
        <f>IFERROR(VLOOKUP(H346,'Category Index'!$K$10:$L$258,2,FALSE),"")</f>
        <v/>
      </c>
      <c r="H346" s="1008"/>
      <c r="I346" s="3"/>
      <c r="J346" s="1006"/>
      <c r="K346" s="994" t="str">
        <f t="shared" si="11"/>
        <v/>
      </c>
      <c r="L346" s="1004"/>
      <c r="M346" s="974"/>
      <c r="N346" s="975"/>
      <c r="O346" s="976"/>
      <c r="P346" s="1027" t="str">
        <f>IFERROR(IF(N346="","",N346*(VLOOKUP(C346, 'Unit Conversion Table'!$E$3:$F$132, 2, FALSE))),"")</f>
        <v/>
      </c>
      <c r="Q346" s="3"/>
      <c r="R346" s="971" t="s">
        <v>826</v>
      </c>
      <c r="S346" s="996" t="str" cm="1">
        <f t="array" ref="S346">_xlfn.IFS(R346="No",(IFERROR(VLOOKUP($J346&amp;" | "&amp;$T346,'Emissions Factors'!$C$3:$N$1705,MATCH(S$12,'Emissions Factors'!$C$3:$N$3,0),FALSE),"")),R346="Yes", "Company Specific", R346="", "")</f>
        <v/>
      </c>
      <c r="T346" s="997" cm="1">
        <f t="array" ref="T346">_xlfn.IFS(R346="No",(VLOOKUP($B346, 'Emissions Factors'!$C$3:$O$717, 4,FALSE)),R346="Yes", "", R346="", "")</f>
        <v>0</v>
      </c>
      <c r="U346" s="947" t="str">
        <f>IFERROR(VLOOKUP($J346&amp;" | "&amp;$T346,'Emissions Factors'!$C$3:$N$3811,5,FALSE),"")</f>
        <v/>
      </c>
      <c r="V346" s="948" t="str">
        <f>IFERROR(VLOOKUP($J346&amp;" | "&amp;$T346,'Emissions Factors'!$C$3:$N$3811,6,FALSE),"")</f>
        <v/>
      </c>
      <c r="W346" s="949" t="str">
        <f>IFERROR(VLOOKUP($J346&amp;" | "&amp;$T346,'Emissions Factors'!$C$3:$N$3811,7,FALSE),"")</f>
        <v/>
      </c>
      <c r="X346" s="1000"/>
      <c r="Y346" s="1001"/>
      <c r="Z346" s="963"/>
      <c r="AA346" s="964"/>
      <c r="AB346" s="965"/>
      <c r="AC346" s="1022" t="str" cm="1">
        <f t="array" ref="AC346">IFERROR(_xlfn.IFS($R346="No", U346*$P346/1000,$R346="Yes", Z346*$P346/1000, $R346="", ""),"")</f>
        <v/>
      </c>
      <c r="AD346" s="1023" t="str" cm="1">
        <f t="array" ref="AD346">IFERROR(_xlfn.IFS($R346="No", V346*$P346/1000,$R346="Yes", AA346*$P346/1000, $R346="", ""),"")</f>
        <v/>
      </c>
      <c r="AE346" s="1023" t="str" cm="1">
        <f t="array" ref="AE346">IFERROR(_xlfn.IFS($R346="No", W346*$P346/1000,$R346="Yes", AB346*$P346/1000, $R346="", ""),"")</f>
        <v/>
      </c>
      <c r="AF346" s="957" t="str">
        <f>IFERROR($AC346
+IFERROR(HLOOKUP(Introduction!$H$29,'GWP Values'!$D$3:$G$46,MATCH("CH4",'GWP Values'!$C$3:$C$41,0),FALSE)*$AD346,0)
+IFERROR(HLOOKUP(Introduction!$H$29,'GWP Values'!$D$3:$G$46,MATCH("N2O",'GWP Values'!$C$3:$C$41,0),FALSE)*$AE346,0),"")</f>
        <v/>
      </c>
    </row>
    <row r="347" spans="1:32" ht="24" customHeight="1" x14ac:dyDescent="0.25">
      <c r="A347" s="441"/>
      <c r="B347" s="458" t="str">
        <f t="shared" si="10"/>
        <v/>
      </c>
      <c r="C347" s="650" t="str">
        <f>IFERROR(IF($O347="","",
IF(MATCH(O347,Tables!$CC$8:$CC$15,0)&gt;0, "MWh / "&amp;$O347&amp;" | Energy",
"MWh / "&amp;$O347&amp;" | "&amp; $M347)), "MWh / "&amp;$O347&amp;" | "&amp; $M347)</f>
        <v/>
      </c>
      <c r="D347" s="916" t="str">
        <f>IFERROR(VLOOKUP($M347,Tables!$BT$7:$BU$34,2,FALSE),"")</f>
        <v/>
      </c>
      <c r="E347" s="1010"/>
      <c r="F347" s="1011"/>
      <c r="G347" s="940" t="str">
        <f>IFERROR(VLOOKUP(H347,'Category Index'!$K$10:$L$258,2,FALSE),"")</f>
        <v/>
      </c>
      <c r="H347" s="1008"/>
      <c r="I347" s="3"/>
      <c r="J347" s="1006"/>
      <c r="K347" s="994" t="str">
        <f t="shared" si="11"/>
        <v/>
      </c>
      <c r="L347" s="1004"/>
      <c r="M347" s="974"/>
      <c r="N347" s="975"/>
      <c r="O347" s="976"/>
      <c r="P347" s="1027" t="str">
        <f>IFERROR(IF(N347="","",N347*(VLOOKUP(C347, 'Unit Conversion Table'!$E$3:$F$132, 2, FALSE))),"")</f>
        <v/>
      </c>
      <c r="Q347" s="3"/>
      <c r="R347" s="971" t="s">
        <v>826</v>
      </c>
      <c r="S347" s="996" t="str" cm="1">
        <f t="array" ref="S347">_xlfn.IFS(R347="No",(IFERROR(VLOOKUP($J347&amp;" | "&amp;$T347,'Emissions Factors'!$C$3:$N$1705,MATCH(S$12,'Emissions Factors'!$C$3:$N$3,0),FALSE),"")),R347="Yes", "Company Specific", R347="", "")</f>
        <v/>
      </c>
      <c r="T347" s="997" cm="1">
        <f t="array" ref="T347">_xlfn.IFS(R347="No",(VLOOKUP($B347, 'Emissions Factors'!$C$3:$O$717, 4,FALSE)),R347="Yes", "", R347="", "")</f>
        <v>0</v>
      </c>
      <c r="U347" s="947" t="str">
        <f>IFERROR(VLOOKUP($J347&amp;" | "&amp;$T347,'Emissions Factors'!$C$3:$N$3811,5,FALSE),"")</f>
        <v/>
      </c>
      <c r="V347" s="948" t="str">
        <f>IFERROR(VLOOKUP($J347&amp;" | "&amp;$T347,'Emissions Factors'!$C$3:$N$3811,6,FALSE),"")</f>
        <v/>
      </c>
      <c r="W347" s="949" t="str">
        <f>IFERROR(VLOOKUP($J347&amp;" | "&amp;$T347,'Emissions Factors'!$C$3:$N$3811,7,FALSE),"")</f>
        <v/>
      </c>
      <c r="X347" s="1000"/>
      <c r="Y347" s="1001"/>
      <c r="Z347" s="963"/>
      <c r="AA347" s="964"/>
      <c r="AB347" s="965"/>
      <c r="AC347" s="1022" t="str" cm="1">
        <f t="array" ref="AC347">IFERROR(_xlfn.IFS($R347="No", U347*$P347/1000,$R347="Yes", Z347*$P347/1000, $R347="", ""),"")</f>
        <v/>
      </c>
      <c r="AD347" s="1023" t="str" cm="1">
        <f t="array" ref="AD347">IFERROR(_xlfn.IFS($R347="No", V347*$P347/1000,$R347="Yes", AA347*$P347/1000, $R347="", ""),"")</f>
        <v/>
      </c>
      <c r="AE347" s="1023" t="str" cm="1">
        <f t="array" ref="AE347">IFERROR(_xlfn.IFS($R347="No", W347*$P347/1000,$R347="Yes", AB347*$P347/1000, $R347="", ""),"")</f>
        <v/>
      </c>
      <c r="AF347" s="957" t="str">
        <f>IFERROR($AC347
+IFERROR(HLOOKUP(Introduction!$H$29,'GWP Values'!$D$3:$G$46,MATCH("CH4",'GWP Values'!$C$3:$C$41,0),FALSE)*$AD347,0)
+IFERROR(HLOOKUP(Introduction!$H$29,'GWP Values'!$D$3:$G$46,MATCH("N2O",'GWP Values'!$C$3:$C$41,0),FALSE)*$AE347,0),"")</f>
        <v/>
      </c>
    </row>
    <row r="348" spans="1:32" ht="24" customHeight="1" x14ac:dyDescent="0.25">
      <c r="A348" s="441"/>
      <c r="B348" s="458" t="str">
        <f t="shared" si="10"/>
        <v/>
      </c>
      <c r="C348" s="650" t="str">
        <f>IFERROR(IF($O348="","",
IF(MATCH(O348,Tables!$CC$8:$CC$15,0)&gt;0, "MWh / "&amp;$O348&amp;" | Energy",
"MWh / "&amp;$O348&amp;" | "&amp; $M348)), "MWh / "&amp;$O348&amp;" | "&amp; $M348)</f>
        <v/>
      </c>
      <c r="D348" s="916" t="str">
        <f>IFERROR(VLOOKUP($M348,Tables!$BT$7:$BU$34,2,FALSE),"")</f>
        <v/>
      </c>
      <c r="E348" s="1010"/>
      <c r="F348" s="1011"/>
      <c r="G348" s="940" t="str">
        <f>IFERROR(VLOOKUP(H348,'Category Index'!$K$10:$L$258,2,FALSE),"")</f>
        <v/>
      </c>
      <c r="H348" s="1008"/>
      <c r="I348" s="3"/>
      <c r="J348" s="1006"/>
      <c r="K348" s="994" t="str">
        <f t="shared" si="11"/>
        <v/>
      </c>
      <c r="L348" s="1004"/>
      <c r="M348" s="974"/>
      <c r="N348" s="975"/>
      <c r="O348" s="976"/>
      <c r="P348" s="1027" t="str">
        <f>IFERROR(IF(N348="","",N348*(VLOOKUP(C348, 'Unit Conversion Table'!$E$3:$F$132, 2, FALSE))),"")</f>
        <v/>
      </c>
      <c r="Q348" s="3"/>
      <c r="R348" s="971" t="s">
        <v>826</v>
      </c>
      <c r="S348" s="996" t="str" cm="1">
        <f t="array" ref="S348">_xlfn.IFS(R348="No",(IFERROR(VLOOKUP($J348&amp;" | "&amp;$T348,'Emissions Factors'!$C$3:$N$1705,MATCH(S$12,'Emissions Factors'!$C$3:$N$3,0),FALSE),"")),R348="Yes", "Company Specific", R348="", "")</f>
        <v/>
      </c>
      <c r="T348" s="997" cm="1">
        <f t="array" ref="T348">_xlfn.IFS(R348="No",(VLOOKUP($B348, 'Emissions Factors'!$C$3:$O$717, 4,FALSE)),R348="Yes", "", R348="", "")</f>
        <v>0</v>
      </c>
      <c r="U348" s="947" t="str">
        <f>IFERROR(VLOOKUP($J348&amp;" | "&amp;$T348,'Emissions Factors'!$C$3:$N$3811,5,FALSE),"")</f>
        <v/>
      </c>
      <c r="V348" s="948" t="str">
        <f>IFERROR(VLOOKUP($J348&amp;" | "&amp;$T348,'Emissions Factors'!$C$3:$N$3811,6,FALSE),"")</f>
        <v/>
      </c>
      <c r="W348" s="949" t="str">
        <f>IFERROR(VLOOKUP($J348&amp;" | "&amp;$T348,'Emissions Factors'!$C$3:$N$3811,7,FALSE),"")</f>
        <v/>
      </c>
      <c r="X348" s="1000"/>
      <c r="Y348" s="1001"/>
      <c r="Z348" s="963"/>
      <c r="AA348" s="964"/>
      <c r="AB348" s="965"/>
      <c r="AC348" s="1022" t="str" cm="1">
        <f t="array" ref="AC348">IFERROR(_xlfn.IFS($R348="No", U348*$P348/1000,$R348="Yes", Z348*$P348/1000, $R348="", ""),"")</f>
        <v/>
      </c>
      <c r="AD348" s="1023" t="str" cm="1">
        <f t="array" ref="AD348">IFERROR(_xlfn.IFS($R348="No", V348*$P348/1000,$R348="Yes", AA348*$P348/1000, $R348="", ""),"")</f>
        <v/>
      </c>
      <c r="AE348" s="1023" t="str" cm="1">
        <f t="array" ref="AE348">IFERROR(_xlfn.IFS($R348="No", W348*$P348/1000,$R348="Yes", AB348*$P348/1000, $R348="", ""),"")</f>
        <v/>
      </c>
      <c r="AF348" s="957" t="str">
        <f>IFERROR($AC348
+IFERROR(HLOOKUP(Introduction!$H$29,'GWP Values'!$D$3:$G$46,MATCH("CH4",'GWP Values'!$C$3:$C$41,0),FALSE)*$AD348,0)
+IFERROR(HLOOKUP(Introduction!$H$29,'GWP Values'!$D$3:$G$46,MATCH("N2O",'GWP Values'!$C$3:$C$41,0),FALSE)*$AE348,0),"")</f>
        <v/>
      </c>
    </row>
    <row r="349" spans="1:32" ht="24" customHeight="1" x14ac:dyDescent="0.25">
      <c r="A349" s="441"/>
      <c r="B349" s="458" t="str">
        <f t="shared" si="10"/>
        <v/>
      </c>
      <c r="C349" s="650" t="str">
        <f>IFERROR(IF($O349="","",
IF(MATCH(O349,Tables!$CC$8:$CC$15,0)&gt;0, "MWh / "&amp;$O349&amp;" | Energy",
"MWh / "&amp;$O349&amp;" | "&amp; $M349)), "MWh / "&amp;$O349&amp;" | "&amp; $M349)</f>
        <v/>
      </c>
      <c r="D349" s="916" t="str">
        <f>IFERROR(VLOOKUP($M349,Tables!$BT$7:$BU$34,2,FALSE),"")</f>
        <v/>
      </c>
      <c r="E349" s="1010"/>
      <c r="F349" s="1011"/>
      <c r="G349" s="940" t="str">
        <f>IFERROR(VLOOKUP(H349,'Category Index'!$K$10:$L$258,2,FALSE),"")</f>
        <v/>
      </c>
      <c r="H349" s="1008"/>
      <c r="I349" s="3"/>
      <c r="J349" s="1006"/>
      <c r="K349" s="994" t="str">
        <f t="shared" si="11"/>
        <v/>
      </c>
      <c r="L349" s="1004"/>
      <c r="M349" s="974"/>
      <c r="N349" s="975"/>
      <c r="O349" s="976"/>
      <c r="P349" s="1027" t="str">
        <f>IFERROR(IF(N349="","",N349*(VLOOKUP(C349, 'Unit Conversion Table'!$E$3:$F$132, 2, FALSE))),"")</f>
        <v/>
      </c>
      <c r="Q349" s="3"/>
      <c r="R349" s="971" t="s">
        <v>826</v>
      </c>
      <c r="S349" s="996" t="str" cm="1">
        <f t="array" ref="S349">_xlfn.IFS(R349="No",(IFERROR(VLOOKUP($J349&amp;" | "&amp;$T349,'Emissions Factors'!$C$3:$N$1705,MATCH(S$12,'Emissions Factors'!$C$3:$N$3,0),FALSE),"")),R349="Yes", "Company Specific", R349="", "")</f>
        <v/>
      </c>
      <c r="T349" s="997" cm="1">
        <f t="array" ref="T349">_xlfn.IFS(R349="No",(VLOOKUP($B349, 'Emissions Factors'!$C$3:$O$717, 4,FALSE)),R349="Yes", "", R349="", "")</f>
        <v>0</v>
      </c>
      <c r="U349" s="947" t="str">
        <f>IFERROR(VLOOKUP($J349&amp;" | "&amp;$T349,'Emissions Factors'!$C$3:$N$3811,5,FALSE),"")</f>
        <v/>
      </c>
      <c r="V349" s="948" t="str">
        <f>IFERROR(VLOOKUP($J349&amp;" | "&amp;$T349,'Emissions Factors'!$C$3:$N$3811,6,FALSE),"")</f>
        <v/>
      </c>
      <c r="W349" s="949" t="str">
        <f>IFERROR(VLOOKUP($J349&amp;" | "&amp;$T349,'Emissions Factors'!$C$3:$N$3811,7,FALSE),"")</f>
        <v/>
      </c>
      <c r="X349" s="1000"/>
      <c r="Y349" s="1001"/>
      <c r="Z349" s="963"/>
      <c r="AA349" s="964"/>
      <c r="AB349" s="965"/>
      <c r="AC349" s="1022" t="str" cm="1">
        <f t="array" ref="AC349">IFERROR(_xlfn.IFS($R349="No", U349*$P349/1000,$R349="Yes", Z349*$P349/1000, $R349="", ""),"")</f>
        <v/>
      </c>
      <c r="AD349" s="1023" t="str" cm="1">
        <f t="array" ref="AD349">IFERROR(_xlfn.IFS($R349="No", V349*$P349/1000,$R349="Yes", AA349*$P349/1000, $R349="", ""),"")</f>
        <v/>
      </c>
      <c r="AE349" s="1023" t="str" cm="1">
        <f t="array" ref="AE349">IFERROR(_xlfn.IFS($R349="No", W349*$P349/1000,$R349="Yes", AB349*$P349/1000, $R349="", ""),"")</f>
        <v/>
      </c>
      <c r="AF349" s="957" t="str">
        <f>IFERROR($AC349
+IFERROR(HLOOKUP(Introduction!$H$29,'GWP Values'!$D$3:$G$46,MATCH("CH4",'GWP Values'!$C$3:$C$41,0),FALSE)*$AD349,0)
+IFERROR(HLOOKUP(Introduction!$H$29,'GWP Values'!$D$3:$G$46,MATCH("N2O",'GWP Values'!$C$3:$C$41,0),FALSE)*$AE349,0),"")</f>
        <v/>
      </c>
    </row>
    <row r="350" spans="1:32" ht="24" customHeight="1" x14ac:dyDescent="0.25">
      <c r="A350" s="441"/>
      <c r="B350" s="458" t="str">
        <f t="shared" si="10"/>
        <v/>
      </c>
      <c r="C350" s="650" t="str">
        <f>IFERROR(IF($O350="","",
IF(MATCH(O350,Tables!$CC$8:$CC$15,0)&gt;0, "MWh / "&amp;$O350&amp;" | Energy",
"MWh / "&amp;$O350&amp;" | "&amp; $M350)), "MWh / "&amp;$O350&amp;" | "&amp; $M350)</f>
        <v/>
      </c>
      <c r="D350" s="916" t="str">
        <f>IFERROR(VLOOKUP($M350,Tables!$BT$7:$BU$34,2,FALSE),"")</f>
        <v/>
      </c>
      <c r="E350" s="1010"/>
      <c r="F350" s="1011"/>
      <c r="G350" s="940" t="str">
        <f>IFERROR(VLOOKUP(H350,'Category Index'!$K$10:$L$258,2,FALSE),"")</f>
        <v/>
      </c>
      <c r="H350" s="1008"/>
      <c r="I350" s="3"/>
      <c r="J350" s="1006"/>
      <c r="K350" s="994" t="str">
        <f t="shared" si="11"/>
        <v/>
      </c>
      <c r="L350" s="1004"/>
      <c r="M350" s="974"/>
      <c r="N350" s="975"/>
      <c r="O350" s="976"/>
      <c r="P350" s="1027" t="str">
        <f>IFERROR(IF(N350="","",N350*(VLOOKUP(C350, 'Unit Conversion Table'!$E$3:$F$132, 2, FALSE))),"")</f>
        <v/>
      </c>
      <c r="Q350" s="3"/>
      <c r="R350" s="971" t="s">
        <v>826</v>
      </c>
      <c r="S350" s="996" t="str" cm="1">
        <f t="array" ref="S350">_xlfn.IFS(R350="No",(IFERROR(VLOOKUP($J350&amp;" | "&amp;$T350,'Emissions Factors'!$C$3:$N$1705,MATCH(S$12,'Emissions Factors'!$C$3:$N$3,0),FALSE),"")),R350="Yes", "Company Specific", R350="", "")</f>
        <v/>
      </c>
      <c r="T350" s="997" cm="1">
        <f t="array" ref="T350">_xlfn.IFS(R350="No",(VLOOKUP($B350, 'Emissions Factors'!$C$3:$O$717, 4,FALSE)),R350="Yes", "", R350="", "")</f>
        <v>0</v>
      </c>
      <c r="U350" s="947" t="str">
        <f>IFERROR(VLOOKUP($J350&amp;" | "&amp;$T350,'Emissions Factors'!$C$3:$N$3811,5,FALSE),"")</f>
        <v/>
      </c>
      <c r="V350" s="948" t="str">
        <f>IFERROR(VLOOKUP($J350&amp;" | "&amp;$T350,'Emissions Factors'!$C$3:$N$3811,6,FALSE),"")</f>
        <v/>
      </c>
      <c r="W350" s="949" t="str">
        <f>IFERROR(VLOOKUP($J350&amp;" | "&amp;$T350,'Emissions Factors'!$C$3:$N$3811,7,FALSE),"")</f>
        <v/>
      </c>
      <c r="X350" s="1000"/>
      <c r="Y350" s="1001"/>
      <c r="Z350" s="963"/>
      <c r="AA350" s="964"/>
      <c r="AB350" s="965"/>
      <c r="AC350" s="1022" t="str" cm="1">
        <f t="array" ref="AC350">IFERROR(_xlfn.IFS($R350="No", U350*$P350/1000,$R350="Yes", Z350*$P350/1000, $R350="", ""),"")</f>
        <v/>
      </c>
      <c r="AD350" s="1023" t="str" cm="1">
        <f t="array" ref="AD350">IFERROR(_xlfn.IFS($R350="No", V350*$P350/1000,$R350="Yes", AA350*$P350/1000, $R350="", ""),"")</f>
        <v/>
      </c>
      <c r="AE350" s="1023" t="str" cm="1">
        <f t="array" ref="AE350">IFERROR(_xlfn.IFS($R350="No", W350*$P350/1000,$R350="Yes", AB350*$P350/1000, $R350="", ""),"")</f>
        <v/>
      </c>
      <c r="AF350" s="957" t="str">
        <f>IFERROR($AC350
+IFERROR(HLOOKUP(Introduction!$H$29,'GWP Values'!$D$3:$G$46,MATCH("CH4",'GWP Values'!$C$3:$C$41,0),FALSE)*$AD350,0)
+IFERROR(HLOOKUP(Introduction!$H$29,'GWP Values'!$D$3:$G$46,MATCH("N2O",'GWP Values'!$C$3:$C$41,0),FALSE)*$AE350,0),"")</f>
        <v/>
      </c>
    </row>
    <row r="351" spans="1:32" ht="24" customHeight="1" x14ac:dyDescent="0.25">
      <c r="A351" s="441"/>
      <c r="B351" s="458" t="str">
        <f t="shared" si="10"/>
        <v/>
      </c>
      <c r="C351" s="650" t="str">
        <f>IFERROR(IF($O351="","",
IF(MATCH(O351,Tables!$CC$8:$CC$15,0)&gt;0, "MWh / "&amp;$O351&amp;" | Energy",
"MWh / "&amp;$O351&amp;" | "&amp; $M351)), "MWh / "&amp;$O351&amp;" | "&amp; $M351)</f>
        <v/>
      </c>
      <c r="D351" s="916" t="str">
        <f>IFERROR(VLOOKUP($M351,Tables!$BT$7:$BU$34,2,FALSE),"")</f>
        <v/>
      </c>
      <c r="E351" s="1010"/>
      <c r="F351" s="1011"/>
      <c r="G351" s="940" t="str">
        <f>IFERROR(VLOOKUP(H351,'Category Index'!$K$10:$L$258,2,FALSE),"")</f>
        <v/>
      </c>
      <c r="H351" s="1008"/>
      <c r="I351" s="3"/>
      <c r="J351" s="1006"/>
      <c r="K351" s="994" t="str">
        <f t="shared" si="11"/>
        <v/>
      </c>
      <c r="L351" s="1004"/>
      <c r="M351" s="974"/>
      <c r="N351" s="975"/>
      <c r="O351" s="976"/>
      <c r="P351" s="1027" t="str">
        <f>IFERROR(IF(N351="","",N351*(VLOOKUP(C351, 'Unit Conversion Table'!$E$3:$F$132, 2, FALSE))),"")</f>
        <v/>
      </c>
      <c r="Q351" s="3"/>
      <c r="R351" s="971" t="s">
        <v>826</v>
      </c>
      <c r="S351" s="996" t="str" cm="1">
        <f t="array" ref="S351">_xlfn.IFS(R351="No",(IFERROR(VLOOKUP($J351&amp;" | "&amp;$T351,'Emissions Factors'!$C$3:$N$1705,MATCH(S$12,'Emissions Factors'!$C$3:$N$3,0),FALSE),"")),R351="Yes", "Company Specific", R351="", "")</f>
        <v/>
      </c>
      <c r="T351" s="997" cm="1">
        <f t="array" ref="T351">_xlfn.IFS(R351="No",(VLOOKUP($B351, 'Emissions Factors'!$C$3:$O$717, 4,FALSE)),R351="Yes", "", R351="", "")</f>
        <v>0</v>
      </c>
      <c r="U351" s="947" t="str">
        <f>IFERROR(VLOOKUP($J351&amp;" | "&amp;$T351,'Emissions Factors'!$C$3:$N$3811,5,FALSE),"")</f>
        <v/>
      </c>
      <c r="V351" s="948" t="str">
        <f>IFERROR(VLOOKUP($J351&amp;" | "&amp;$T351,'Emissions Factors'!$C$3:$N$3811,6,FALSE),"")</f>
        <v/>
      </c>
      <c r="W351" s="949" t="str">
        <f>IFERROR(VLOOKUP($J351&amp;" | "&amp;$T351,'Emissions Factors'!$C$3:$N$3811,7,FALSE),"")</f>
        <v/>
      </c>
      <c r="X351" s="1000"/>
      <c r="Y351" s="1001"/>
      <c r="Z351" s="963"/>
      <c r="AA351" s="964"/>
      <c r="AB351" s="965"/>
      <c r="AC351" s="1022" t="str" cm="1">
        <f t="array" ref="AC351">IFERROR(_xlfn.IFS($R351="No", U351*$P351/1000,$R351="Yes", Z351*$P351/1000, $R351="", ""),"")</f>
        <v/>
      </c>
      <c r="AD351" s="1023" t="str" cm="1">
        <f t="array" ref="AD351">IFERROR(_xlfn.IFS($R351="No", V351*$P351/1000,$R351="Yes", AA351*$P351/1000, $R351="", ""),"")</f>
        <v/>
      </c>
      <c r="AE351" s="1023" t="str" cm="1">
        <f t="array" ref="AE351">IFERROR(_xlfn.IFS($R351="No", W351*$P351/1000,$R351="Yes", AB351*$P351/1000, $R351="", ""),"")</f>
        <v/>
      </c>
      <c r="AF351" s="957" t="str">
        <f>IFERROR($AC351
+IFERROR(HLOOKUP(Introduction!$H$29,'GWP Values'!$D$3:$G$46,MATCH("CH4",'GWP Values'!$C$3:$C$41,0),FALSE)*$AD351,0)
+IFERROR(HLOOKUP(Introduction!$H$29,'GWP Values'!$D$3:$G$46,MATCH("N2O",'GWP Values'!$C$3:$C$41,0),FALSE)*$AE351,0),"")</f>
        <v/>
      </c>
    </row>
    <row r="352" spans="1:32" ht="24" customHeight="1" x14ac:dyDescent="0.25">
      <c r="A352" s="441"/>
      <c r="B352" s="458" t="str">
        <f t="shared" si="10"/>
        <v/>
      </c>
      <c r="C352" s="650" t="str">
        <f>IFERROR(IF($O352="","",
IF(MATCH(O352,Tables!$CC$8:$CC$15,0)&gt;0, "MWh / "&amp;$O352&amp;" | Energy",
"MWh / "&amp;$O352&amp;" | "&amp; $M352)), "MWh / "&amp;$O352&amp;" | "&amp; $M352)</f>
        <v/>
      </c>
      <c r="D352" s="916" t="str">
        <f>IFERROR(VLOOKUP($M352,Tables!$BT$7:$BU$34,2,FALSE),"")</f>
        <v/>
      </c>
      <c r="E352" s="1010"/>
      <c r="F352" s="1011"/>
      <c r="G352" s="940" t="str">
        <f>IFERROR(VLOOKUP(H352,'Category Index'!$K$10:$L$258,2,FALSE),"")</f>
        <v/>
      </c>
      <c r="H352" s="1008"/>
      <c r="I352" s="3"/>
      <c r="J352" s="1006"/>
      <c r="K352" s="994" t="str">
        <f t="shared" si="11"/>
        <v/>
      </c>
      <c r="L352" s="1004"/>
      <c r="M352" s="974"/>
      <c r="N352" s="975"/>
      <c r="O352" s="976"/>
      <c r="P352" s="1027" t="str">
        <f>IFERROR(IF(N352="","",N352*(VLOOKUP(C352, 'Unit Conversion Table'!$E$3:$F$132, 2, FALSE))),"")</f>
        <v/>
      </c>
      <c r="Q352" s="3"/>
      <c r="R352" s="971" t="s">
        <v>826</v>
      </c>
      <c r="S352" s="996" t="str" cm="1">
        <f t="array" ref="S352">_xlfn.IFS(R352="No",(IFERROR(VLOOKUP($J352&amp;" | "&amp;$T352,'Emissions Factors'!$C$3:$N$1705,MATCH(S$12,'Emissions Factors'!$C$3:$N$3,0),FALSE),"")),R352="Yes", "Company Specific", R352="", "")</f>
        <v/>
      </c>
      <c r="T352" s="997" cm="1">
        <f t="array" ref="T352">_xlfn.IFS(R352="No",(VLOOKUP($B352, 'Emissions Factors'!$C$3:$O$717, 4,FALSE)),R352="Yes", "", R352="", "")</f>
        <v>0</v>
      </c>
      <c r="U352" s="947" t="str">
        <f>IFERROR(VLOOKUP($J352&amp;" | "&amp;$T352,'Emissions Factors'!$C$3:$N$3811,5,FALSE),"")</f>
        <v/>
      </c>
      <c r="V352" s="948" t="str">
        <f>IFERROR(VLOOKUP($J352&amp;" | "&amp;$T352,'Emissions Factors'!$C$3:$N$3811,6,FALSE),"")</f>
        <v/>
      </c>
      <c r="W352" s="949" t="str">
        <f>IFERROR(VLOOKUP($J352&amp;" | "&amp;$T352,'Emissions Factors'!$C$3:$N$3811,7,FALSE),"")</f>
        <v/>
      </c>
      <c r="X352" s="1000"/>
      <c r="Y352" s="1001"/>
      <c r="Z352" s="963"/>
      <c r="AA352" s="964"/>
      <c r="AB352" s="965"/>
      <c r="AC352" s="1022" t="str" cm="1">
        <f t="array" ref="AC352">IFERROR(_xlfn.IFS($R352="No", U352*$P352/1000,$R352="Yes", Z352*$P352/1000, $R352="", ""),"")</f>
        <v/>
      </c>
      <c r="AD352" s="1023" t="str" cm="1">
        <f t="array" ref="AD352">IFERROR(_xlfn.IFS($R352="No", V352*$P352/1000,$R352="Yes", AA352*$P352/1000, $R352="", ""),"")</f>
        <v/>
      </c>
      <c r="AE352" s="1023" t="str" cm="1">
        <f t="array" ref="AE352">IFERROR(_xlfn.IFS($R352="No", W352*$P352/1000,$R352="Yes", AB352*$P352/1000, $R352="", ""),"")</f>
        <v/>
      </c>
      <c r="AF352" s="957" t="str">
        <f>IFERROR($AC352
+IFERROR(HLOOKUP(Introduction!$H$29,'GWP Values'!$D$3:$G$46,MATCH("CH4",'GWP Values'!$C$3:$C$41,0),FALSE)*$AD352,0)
+IFERROR(HLOOKUP(Introduction!$H$29,'GWP Values'!$D$3:$G$46,MATCH("N2O",'GWP Values'!$C$3:$C$41,0),FALSE)*$AE352,0),"")</f>
        <v/>
      </c>
    </row>
    <row r="353" spans="1:32" ht="24" customHeight="1" x14ac:dyDescent="0.25">
      <c r="A353" s="441"/>
      <c r="B353" s="458" t="str">
        <f t="shared" si="10"/>
        <v/>
      </c>
      <c r="C353" s="650" t="str">
        <f>IFERROR(IF($O353="","",
IF(MATCH(O353,Tables!$CC$8:$CC$15,0)&gt;0, "MWh / "&amp;$O353&amp;" | Energy",
"MWh / "&amp;$O353&amp;" | "&amp; $M353)), "MWh / "&amp;$O353&amp;" | "&amp; $M353)</f>
        <v/>
      </c>
      <c r="D353" s="916" t="str">
        <f>IFERROR(VLOOKUP($M353,Tables!$BT$7:$BU$34,2,FALSE),"")</f>
        <v/>
      </c>
      <c r="E353" s="1010"/>
      <c r="F353" s="1011"/>
      <c r="G353" s="940" t="str">
        <f>IFERROR(VLOOKUP(H353,'Category Index'!$K$10:$L$258,2,FALSE),"")</f>
        <v/>
      </c>
      <c r="H353" s="1008"/>
      <c r="I353" s="3"/>
      <c r="J353" s="1006"/>
      <c r="K353" s="994" t="str">
        <f t="shared" si="11"/>
        <v/>
      </c>
      <c r="L353" s="1004"/>
      <c r="M353" s="974"/>
      <c r="N353" s="975"/>
      <c r="O353" s="976"/>
      <c r="P353" s="1027" t="str">
        <f>IFERROR(IF(N353="","",N353*(VLOOKUP(C353, 'Unit Conversion Table'!$E$3:$F$132, 2, FALSE))),"")</f>
        <v/>
      </c>
      <c r="Q353" s="3"/>
      <c r="R353" s="971" t="s">
        <v>826</v>
      </c>
      <c r="S353" s="996" t="str" cm="1">
        <f t="array" ref="S353">_xlfn.IFS(R353="No",(IFERROR(VLOOKUP($J353&amp;" | "&amp;$T353,'Emissions Factors'!$C$3:$N$1705,MATCH(S$12,'Emissions Factors'!$C$3:$N$3,0),FALSE),"")),R353="Yes", "Company Specific", R353="", "")</f>
        <v/>
      </c>
      <c r="T353" s="997" cm="1">
        <f t="array" ref="T353">_xlfn.IFS(R353="No",(VLOOKUP($B353, 'Emissions Factors'!$C$3:$O$717, 4,FALSE)),R353="Yes", "", R353="", "")</f>
        <v>0</v>
      </c>
      <c r="U353" s="947" t="str">
        <f>IFERROR(VLOOKUP($J353&amp;" | "&amp;$T353,'Emissions Factors'!$C$3:$N$3811,5,FALSE),"")</f>
        <v/>
      </c>
      <c r="V353" s="948" t="str">
        <f>IFERROR(VLOOKUP($J353&amp;" | "&amp;$T353,'Emissions Factors'!$C$3:$N$3811,6,FALSE),"")</f>
        <v/>
      </c>
      <c r="W353" s="949" t="str">
        <f>IFERROR(VLOOKUP($J353&amp;" | "&amp;$T353,'Emissions Factors'!$C$3:$N$3811,7,FALSE),"")</f>
        <v/>
      </c>
      <c r="X353" s="1000"/>
      <c r="Y353" s="1001"/>
      <c r="Z353" s="963"/>
      <c r="AA353" s="964"/>
      <c r="AB353" s="965"/>
      <c r="AC353" s="1022" t="str" cm="1">
        <f t="array" ref="AC353">IFERROR(_xlfn.IFS($R353="No", U353*$P353/1000,$R353="Yes", Z353*$P353/1000, $R353="", ""),"")</f>
        <v/>
      </c>
      <c r="AD353" s="1023" t="str" cm="1">
        <f t="array" ref="AD353">IFERROR(_xlfn.IFS($R353="No", V353*$P353/1000,$R353="Yes", AA353*$P353/1000, $R353="", ""),"")</f>
        <v/>
      </c>
      <c r="AE353" s="1023" t="str" cm="1">
        <f t="array" ref="AE353">IFERROR(_xlfn.IFS($R353="No", W353*$P353/1000,$R353="Yes", AB353*$P353/1000, $R353="", ""),"")</f>
        <v/>
      </c>
      <c r="AF353" s="957" t="str">
        <f>IFERROR($AC353
+IFERROR(HLOOKUP(Introduction!$H$29,'GWP Values'!$D$3:$G$46,MATCH("CH4",'GWP Values'!$C$3:$C$41,0),FALSE)*$AD353,0)
+IFERROR(HLOOKUP(Introduction!$H$29,'GWP Values'!$D$3:$G$46,MATCH("N2O",'GWP Values'!$C$3:$C$41,0),FALSE)*$AE353,0),"")</f>
        <v/>
      </c>
    </row>
    <row r="354" spans="1:32" ht="24" customHeight="1" x14ac:dyDescent="0.25">
      <c r="A354" s="441"/>
      <c r="B354" s="458" t="str">
        <f t="shared" si="10"/>
        <v/>
      </c>
      <c r="C354" s="650" t="str">
        <f>IFERROR(IF($O354="","",
IF(MATCH(O354,Tables!$CC$8:$CC$15,0)&gt;0, "MWh / "&amp;$O354&amp;" | Energy",
"MWh / "&amp;$O354&amp;" | "&amp; $M354)), "MWh / "&amp;$O354&amp;" | "&amp; $M354)</f>
        <v/>
      </c>
      <c r="D354" s="916" t="str">
        <f>IFERROR(VLOOKUP($M354,Tables!$BT$7:$BU$34,2,FALSE),"")</f>
        <v/>
      </c>
      <c r="E354" s="1010"/>
      <c r="F354" s="1011"/>
      <c r="G354" s="940" t="str">
        <f>IFERROR(VLOOKUP(H354,'Category Index'!$K$10:$L$258,2,FALSE),"")</f>
        <v/>
      </c>
      <c r="H354" s="1008"/>
      <c r="I354" s="3"/>
      <c r="J354" s="1006"/>
      <c r="K354" s="994" t="str">
        <f t="shared" si="11"/>
        <v/>
      </c>
      <c r="L354" s="1004"/>
      <c r="M354" s="974"/>
      <c r="N354" s="975"/>
      <c r="O354" s="976"/>
      <c r="P354" s="1027" t="str">
        <f>IFERROR(IF(N354="","",N354*(VLOOKUP(C354, 'Unit Conversion Table'!$E$3:$F$132, 2, FALSE))),"")</f>
        <v/>
      </c>
      <c r="Q354" s="3"/>
      <c r="R354" s="971" t="s">
        <v>826</v>
      </c>
      <c r="S354" s="996" t="str" cm="1">
        <f t="array" ref="S354">_xlfn.IFS(R354="No",(IFERROR(VLOOKUP($J354&amp;" | "&amp;$T354,'Emissions Factors'!$C$3:$N$1705,MATCH(S$12,'Emissions Factors'!$C$3:$N$3,0),FALSE),"")),R354="Yes", "Company Specific", R354="", "")</f>
        <v/>
      </c>
      <c r="T354" s="997" cm="1">
        <f t="array" ref="T354">_xlfn.IFS(R354="No",(VLOOKUP($B354, 'Emissions Factors'!$C$3:$O$717, 4,FALSE)),R354="Yes", "", R354="", "")</f>
        <v>0</v>
      </c>
      <c r="U354" s="947" t="str">
        <f>IFERROR(VLOOKUP($J354&amp;" | "&amp;$T354,'Emissions Factors'!$C$3:$N$3811,5,FALSE),"")</f>
        <v/>
      </c>
      <c r="V354" s="948" t="str">
        <f>IFERROR(VLOOKUP($J354&amp;" | "&amp;$T354,'Emissions Factors'!$C$3:$N$3811,6,FALSE),"")</f>
        <v/>
      </c>
      <c r="W354" s="949" t="str">
        <f>IFERROR(VLOOKUP($J354&amp;" | "&amp;$T354,'Emissions Factors'!$C$3:$N$3811,7,FALSE),"")</f>
        <v/>
      </c>
      <c r="X354" s="1000"/>
      <c r="Y354" s="1001"/>
      <c r="Z354" s="963"/>
      <c r="AA354" s="964"/>
      <c r="AB354" s="965"/>
      <c r="AC354" s="1022" t="str" cm="1">
        <f t="array" ref="AC354">IFERROR(_xlfn.IFS($R354="No", U354*$P354/1000,$R354="Yes", Z354*$P354/1000, $R354="", ""),"")</f>
        <v/>
      </c>
      <c r="AD354" s="1023" t="str" cm="1">
        <f t="array" ref="AD354">IFERROR(_xlfn.IFS($R354="No", V354*$P354/1000,$R354="Yes", AA354*$P354/1000, $R354="", ""),"")</f>
        <v/>
      </c>
      <c r="AE354" s="1023" t="str" cm="1">
        <f t="array" ref="AE354">IFERROR(_xlfn.IFS($R354="No", W354*$P354/1000,$R354="Yes", AB354*$P354/1000, $R354="", ""),"")</f>
        <v/>
      </c>
      <c r="AF354" s="957" t="str">
        <f>IFERROR($AC354
+IFERROR(HLOOKUP(Introduction!$H$29,'GWP Values'!$D$3:$G$46,MATCH("CH4",'GWP Values'!$C$3:$C$41,0),FALSE)*$AD354,0)
+IFERROR(HLOOKUP(Introduction!$H$29,'GWP Values'!$D$3:$G$46,MATCH("N2O",'GWP Values'!$C$3:$C$41,0),FALSE)*$AE354,0),"")</f>
        <v/>
      </c>
    </row>
    <row r="355" spans="1:32" ht="24" customHeight="1" x14ac:dyDescent="0.25">
      <c r="A355" s="441"/>
      <c r="B355" s="458" t="str">
        <f t="shared" si="10"/>
        <v/>
      </c>
      <c r="C355" s="650" t="str">
        <f>IFERROR(IF($O355="","",
IF(MATCH(O355,Tables!$CC$8:$CC$15,0)&gt;0, "MWh / "&amp;$O355&amp;" | Energy",
"MWh / "&amp;$O355&amp;" | "&amp; $M355)), "MWh / "&amp;$O355&amp;" | "&amp; $M355)</f>
        <v/>
      </c>
      <c r="D355" s="916" t="str">
        <f>IFERROR(VLOOKUP($M355,Tables!$BT$7:$BU$34,2,FALSE),"")</f>
        <v/>
      </c>
      <c r="E355" s="1010"/>
      <c r="F355" s="1011"/>
      <c r="G355" s="940" t="str">
        <f>IFERROR(VLOOKUP(H355,'Category Index'!$K$10:$L$258,2,FALSE),"")</f>
        <v/>
      </c>
      <c r="H355" s="1008"/>
      <c r="I355" s="3"/>
      <c r="J355" s="1006"/>
      <c r="K355" s="994" t="str">
        <f t="shared" si="11"/>
        <v/>
      </c>
      <c r="L355" s="1004"/>
      <c r="M355" s="974"/>
      <c r="N355" s="975"/>
      <c r="O355" s="976"/>
      <c r="P355" s="1027" t="str">
        <f>IFERROR(IF(N355="","",N355*(VLOOKUP(C355, 'Unit Conversion Table'!$E$3:$F$132, 2, FALSE))),"")</f>
        <v/>
      </c>
      <c r="Q355" s="3"/>
      <c r="R355" s="971" t="s">
        <v>826</v>
      </c>
      <c r="S355" s="996" t="str" cm="1">
        <f t="array" ref="S355">_xlfn.IFS(R355="No",(IFERROR(VLOOKUP($J355&amp;" | "&amp;$T355,'Emissions Factors'!$C$3:$N$1705,MATCH(S$12,'Emissions Factors'!$C$3:$N$3,0),FALSE),"")),R355="Yes", "Company Specific", R355="", "")</f>
        <v/>
      </c>
      <c r="T355" s="997" cm="1">
        <f t="array" ref="T355">_xlfn.IFS(R355="No",(VLOOKUP($B355, 'Emissions Factors'!$C$3:$O$717, 4,FALSE)),R355="Yes", "", R355="", "")</f>
        <v>0</v>
      </c>
      <c r="U355" s="947" t="str">
        <f>IFERROR(VLOOKUP($J355&amp;" | "&amp;$T355,'Emissions Factors'!$C$3:$N$3811,5,FALSE),"")</f>
        <v/>
      </c>
      <c r="V355" s="948" t="str">
        <f>IFERROR(VLOOKUP($J355&amp;" | "&amp;$T355,'Emissions Factors'!$C$3:$N$3811,6,FALSE),"")</f>
        <v/>
      </c>
      <c r="W355" s="949" t="str">
        <f>IFERROR(VLOOKUP($J355&amp;" | "&amp;$T355,'Emissions Factors'!$C$3:$N$3811,7,FALSE),"")</f>
        <v/>
      </c>
      <c r="X355" s="1000"/>
      <c r="Y355" s="1001"/>
      <c r="Z355" s="963"/>
      <c r="AA355" s="964"/>
      <c r="AB355" s="965"/>
      <c r="AC355" s="1022" t="str" cm="1">
        <f t="array" ref="AC355">IFERROR(_xlfn.IFS($R355="No", U355*$P355/1000,$R355="Yes", Z355*$P355/1000, $R355="", ""),"")</f>
        <v/>
      </c>
      <c r="AD355" s="1023" t="str" cm="1">
        <f t="array" ref="AD355">IFERROR(_xlfn.IFS($R355="No", V355*$P355/1000,$R355="Yes", AA355*$P355/1000, $R355="", ""),"")</f>
        <v/>
      </c>
      <c r="AE355" s="1023" t="str" cm="1">
        <f t="array" ref="AE355">IFERROR(_xlfn.IFS($R355="No", W355*$P355/1000,$R355="Yes", AB355*$P355/1000, $R355="", ""),"")</f>
        <v/>
      </c>
      <c r="AF355" s="957" t="str">
        <f>IFERROR($AC355
+IFERROR(HLOOKUP(Introduction!$H$29,'GWP Values'!$D$3:$G$46,MATCH("CH4",'GWP Values'!$C$3:$C$41,0),FALSE)*$AD355,0)
+IFERROR(HLOOKUP(Introduction!$H$29,'GWP Values'!$D$3:$G$46,MATCH("N2O",'GWP Values'!$C$3:$C$41,0),FALSE)*$AE355,0),"")</f>
        <v/>
      </c>
    </row>
    <row r="356" spans="1:32" ht="24" customHeight="1" x14ac:dyDescent="0.25">
      <c r="A356" s="441"/>
      <c r="B356" s="458" t="str">
        <f t="shared" si="10"/>
        <v/>
      </c>
      <c r="C356" s="650" t="str">
        <f>IFERROR(IF($O356="","",
IF(MATCH(O356,Tables!$CC$8:$CC$15,0)&gt;0, "MWh / "&amp;$O356&amp;" | Energy",
"MWh / "&amp;$O356&amp;" | "&amp; $M356)), "MWh / "&amp;$O356&amp;" | "&amp; $M356)</f>
        <v/>
      </c>
      <c r="D356" s="916" t="str">
        <f>IFERROR(VLOOKUP($M356,Tables!$BT$7:$BU$34,2,FALSE),"")</f>
        <v/>
      </c>
      <c r="E356" s="1010"/>
      <c r="F356" s="1011"/>
      <c r="G356" s="940" t="str">
        <f>IFERROR(VLOOKUP(H356,'Category Index'!$K$10:$L$258,2,FALSE),"")</f>
        <v/>
      </c>
      <c r="H356" s="1008"/>
      <c r="I356" s="3"/>
      <c r="J356" s="1006"/>
      <c r="K356" s="994" t="str">
        <f t="shared" si="11"/>
        <v/>
      </c>
      <c r="L356" s="1004"/>
      <c r="M356" s="974"/>
      <c r="N356" s="975"/>
      <c r="O356" s="976"/>
      <c r="P356" s="1027" t="str">
        <f>IFERROR(IF(N356="","",N356*(VLOOKUP(C356, 'Unit Conversion Table'!$E$3:$F$132, 2, FALSE))),"")</f>
        <v/>
      </c>
      <c r="Q356" s="3"/>
      <c r="R356" s="971" t="s">
        <v>826</v>
      </c>
      <c r="S356" s="996" t="str" cm="1">
        <f t="array" ref="S356">_xlfn.IFS(R356="No",(IFERROR(VLOOKUP($J356&amp;" | "&amp;$T356,'Emissions Factors'!$C$3:$N$1705,MATCH(S$12,'Emissions Factors'!$C$3:$N$3,0),FALSE),"")),R356="Yes", "Company Specific", R356="", "")</f>
        <v/>
      </c>
      <c r="T356" s="997" cm="1">
        <f t="array" ref="T356">_xlfn.IFS(R356="No",(VLOOKUP($B356, 'Emissions Factors'!$C$3:$O$717, 4,FALSE)),R356="Yes", "", R356="", "")</f>
        <v>0</v>
      </c>
      <c r="U356" s="947" t="str">
        <f>IFERROR(VLOOKUP($J356&amp;" | "&amp;$T356,'Emissions Factors'!$C$3:$N$3811,5,FALSE),"")</f>
        <v/>
      </c>
      <c r="V356" s="948" t="str">
        <f>IFERROR(VLOOKUP($J356&amp;" | "&amp;$T356,'Emissions Factors'!$C$3:$N$3811,6,FALSE),"")</f>
        <v/>
      </c>
      <c r="W356" s="949" t="str">
        <f>IFERROR(VLOOKUP($J356&amp;" | "&amp;$T356,'Emissions Factors'!$C$3:$N$3811,7,FALSE),"")</f>
        <v/>
      </c>
      <c r="X356" s="1000"/>
      <c r="Y356" s="1001"/>
      <c r="Z356" s="963"/>
      <c r="AA356" s="964"/>
      <c r="AB356" s="965"/>
      <c r="AC356" s="1022" t="str" cm="1">
        <f t="array" ref="AC356">IFERROR(_xlfn.IFS($R356="No", U356*$P356/1000,$R356="Yes", Z356*$P356/1000, $R356="", ""),"")</f>
        <v/>
      </c>
      <c r="AD356" s="1023" t="str" cm="1">
        <f t="array" ref="AD356">IFERROR(_xlfn.IFS($R356="No", V356*$P356/1000,$R356="Yes", AA356*$P356/1000, $R356="", ""),"")</f>
        <v/>
      </c>
      <c r="AE356" s="1023" t="str" cm="1">
        <f t="array" ref="AE356">IFERROR(_xlfn.IFS($R356="No", W356*$P356/1000,$R356="Yes", AB356*$P356/1000, $R356="", ""),"")</f>
        <v/>
      </c>
      <c r="AF356" s="957" t="str">
        <f>IFERROR($AC356
+IFERROR(HLOOKUP(Introduction!$H$29,'GWP Values'!$D$3:$G$46,MATCH("CH4",'GWP Values'!$C$3:$C$41,0),FALSE)*$AD356,0)
+IFERROR(HLOOKUP(Introduction!$H$29,'GWP Values'!$D$3:$G$46,MATCH("N2O",'GWP Values'!$C$3:$C$41,0),FALSE)*$AE356,0),"")</f>
        <v/>
      </c>
    </row>
    <row r="357" spans="1:32" ht="24" customHeight="1" x14ac:dyDescent="0.25">
      <c r="A357" s="441"/>
      <c r="B357" s="458" t="str">
        <f t="shared" si="10"/>
        <v/>
      </c>
      <c r="C357" s="650" t="str">
        <f>IFERROR(IF($O357="","",
IF(MATCH(O357,Tables!$CC$8:$CC$15,0)&gt;0, "MWh / "&amp;$O357&amp;" | Energy",
"MWh / "&amp;$O357&amp;" | "&amp; $M357)), "MWh / "&amp;$O357&amp;" | "&amp; $M357)</f>
        <v/>
      </c>
      <c r="D357" s="916" t="str">
        <f>IFERROR(VLOOKUP($M357,Tables!$BT$7:$BU$34,2,FALSE),"")</f>
        <v/>
      </c>
      <c r="E357" s="1010"/>
      <c r="F357" s="1011"/>
      <c r="G357" s="940" t="str">
        <f>IFERROR(VLOOKUP(H357,'Category Index'!$K$10:$L$258,2,FALSE),"")</f>
        <v/>
      </c>
      <c r="H357" s="1008"/>
      <c r="I357" s="3"/>
      <c r="J357" s="1006"/>
      <c r="K357" s="994" t="str">
        <f t="shared" si="11"/>
        <v/>
      </c>
      <c r="L357" s="1004"/>
      <c r="M357" s="974"/>
      <c r="N357" s="975"/>
      <c r="O357" s="976"/>
      <c r="P357" s="1027" t="str">
        <f>IFERROR(IF(N357="","",N357*(VLOOKUP(C357, 'Unit Conversion Table'!$E$3:$F$132, 2, FALSE))),"")</f>
        <v/>
      </c>
      <c r="Q357" s="3"/>
      <c r="R357" s="971" t="s">
        <v>826</v>
      </c>
      <c r="S357" s="996" t="str" cm="1">
        <f t="array" ref="S357">_xlfn.IFS(R357="No",(IFERROR(VLOOKUP($J357&amp;" | "&amp;$T357,'Emissions Factors'!$C$3:$N$1705,MATCH(S$12,'Emissions Factors'!$C$3:$N$3,0),FALSE),"")),R357="Yes", "Company Specific", R357="", "")</f>
        <v/>
      </c>
      <c r="T357" s="997" cm="1">
        <f t="array" ref="T357">_xlfn.IFS(R357="No",(VLOOKUP($B357, 'Emissions Factors'!$C$3:$O$717, 4,FALSE)),R357="Yes", "", R357="", "")</f>
        <v>0</v>
      </c>
      <c r="U357" s="947" t="str">
        <f>IFERROR(VLOOKUP($J357&amp;" | "&amp;$T357,'Emissions Factors'!$C$3:$N$3811,5,FALSE),"")</f>
        <v/>
      </c>
      <c r="V357" s="948" t="str">
        <f>IFERROR(VLOOKUP($J357&amp;" | "&amp;$T357,'Emissions Factors'!$C$3:$N$3811,6,FALSE),"")</f>
        <v/>
      </c>
      <c r="W357" s="949" t="str">
        <f>IFERROR(VLOOKUP($J357&amp;" | "&amp;$T357,'Emissions Factors'!$C$3:$N$3811,7,FALSE),"")</f>
        <v/>
      </c>
      <c r="X357" s="1000"/>
      <c r="Y357" s="1001"/>
      <c r="Z357" s="963"/>
      <c r="AA357" s="964"/>
      <c r="AB357" s="965"/>
      <c r="AC357" s="1022" t="str" cm="1">
        <f t="array" ref="AC357">IFERROR(_xlfn.IFS($R357="No", U357*$P357/1000,$R357="Yes", Z357*$P357/1000, $R357="", ""),"")</f>
        <v/>
      </c>
      <c r="AD357" s="1023" t="str" cm="1">
        <f t="array" ref="AD357">IFERROR(_xlfn.IFS($R357="No", V357*$P357/1000,$R357="Yes", AA357*$P357/1000, $R357="", ""),"")</f>
        <v/>
      </c>
      <c r="AE357" s="1023" t="str" cm="1">
        <f t="array" ref="AE357">IFERROR(_xlfn.IFS($R357="No", W357*$P357/1000,$R357="Yes", AB357*$P357/1000, $R357="", ""),"")</f>
        <v/>
      </c>
      <c r="AF357" s="957" t="str">
        <f>IFERROR($AC357
+IFERROR(HLOOKUP(Introduction!$H$29,'GWP Values'!$D$3:$G$46,MATCH("CH4",'GWP Values'!$C$3:$C$41,0),FALSE)*$AD357,0)
+IFERROR(HLOOKUP(Introduction!$H$29,'GWP Values'!$D$3:$G$46,MATCH("N2O",'GWP Values'!$C$3:$C$41,0),FALSE)*$AE357,0),"")</f>
        <v/>
      </c>
    </row>
    <row r="358" spans="1:32" ht="24" customHeight="1" x14ac:dyDescent="0.25">
      <c r="A358" s="441"/>
      <c r="B358" s="458" t="str">
        <f t="shared" si="10"/>
        <v/>
      </c>
      <c r="C358" s="650" t="str">
        <f>IFERROR(IF($O358="","",
IF(MATCH(O358,Tables!$CC$8:$CC$15,0)&gt;0, "MWh / "&amp;$O358&amp;" | Energy",
"MWh / "&amp;$O358&amp;" | "&amp; $M358)), "MWh / "&amp;$O358&amp;" | "&amp; $M358)</f>
        <v/>
      </c>
      <c r="D358" s="916" t="str">
        <f>IFERROR(VLOOKUP($M358,Tables!$BT$7:$BU$34,2,FALSE),"")</f>
        <v/>
      </c>
      <c r="E358" s="1010"/>
      <c r="F358" s="1011"/>
      <c r="G358" s="940" t="str">
        <f>IFERROR(VLOOKUP(H358,'Category Index'!$K$10:$L$258,2,FALSE),"")</f>
        <v/>
      </c>
      <c r="H358" s="1008"/>
      <c r="I358" s="3"/>
      <c r="J358" s="1006"/>
      <c r="K358" s="994" t="str">
        <f t="shared" si="11"/>
        <v/>
      </c>
      <c r="L358" s="1004"/>
      <c r="M358" s="974"/>
      <c r="N358" s="975"/>
      <c r="O358" s="976"/>
      <c r="P358" s="1027" t="str">
        <f>IFERROR(IF(N358="","",N358*(VLOOKUP(C358, 'Unit Conversion Table'!$E$3:$F$132, 2, FALSE))),"")</f>
        <v/>
      </c>
      <c r="Q358" s="3"/>
      <c r="R358" s="971" t="s">
        <v>826</v>
      </c>
      <c r="S358" s="996" t="str" cm="1">
        <f t="array" ref="S358">_xlfn.IFS(R358="No",(IFERROR(VLOOKUP($J358&amp;" | "&amp;$T358,'Emissions Factors'!$C$3:$N$1705,MATCH(S$12,'Emissions Factors'!$C$3:$N$3,0),FALSE),"")),R358="Yes", "Company Specific", R358="", "")</f>
        <v/>
      </c>
      <c r="T358" s="997" cm="1">
        <f t="array" ref="T358">_xlfn.IFS(R358="No",(VLOOKUP($B358, 'Emissions Factors'!$C$3:$O$717, 4,FALSE)),R358="Yes", "", R358="", "")</f>
        <v>0</v>
      </c>
      <c r="U358" s="947" t="str">
        <f>IFERROR(VLOOKUP($J358&amp;" | "&amp;$T358,'Emissions Factors'!$C$3:$N$3811,5,FALSE),"")</f>
        <v/>
      </c>
      <c r="V358" s="948" t="str">
        <f>IFERROR(VLOOKUP($J358&amp;" | "&amp;$T358,'Emissions Factors'!$C$3:$N$3811,6,FALSE),"")</f>
        <v/>
      </c>
      <c r="W358" s="949" t="str">
        <f>IFERROR(VLOOKUP($J358&amp;" | "&amp;$T358,'Emissions Factors'!$C$3:$N$3811,7,FALSE),"")</f>
        <v/>
      </c>
      <c r="X358" s="1000"/>
      <c r="Y358" s="1001"/>
      <c r="Z358" s="963"/>
      <c r="AA358" s="964"/>
      <c r="AB358" s="965"/>
      <c r="AC358" s="1022" t="str" cm="1">
        <f t="array" ref="AC358">IFERROR(_xlfn.IFS($R358="No", U358*$P358/1000,$R358="Yes", Z358*$P358/1000, $R358="", ""),"")</f>
        <v/>
      </c>
      <c r="AD358" s="1023" t="str" cm="1">
        <f t="array" ref="AD358">IFERROR(_xlfn.IFS($R358="No", V358*$P358/1000,$R358="Yes", AA358*$P358/1000, $R358="", ""),"")</f>
        <v/>
      </c>
      <c r="AE358" s="1023" t="str" cm="1">
        <f t="array" ref="AE358">IFERROR(_xlfn.IFS($R358="No", W358*$P358/1000,$R358="Yes", AB358*$P358/1000, $R358="", ""),"")</f>
        <v/>
      </c>
      <c r="AF358" s="957" t="str">
        <f>IFERROR($AC358
+IFERROR(HLOOKUP(Introduction!$H$29,'GWP Values'!$D$3:$G$46,MATCH("CH4",'GWP Values'!$C$3:$C$41,0),FALSE)*$AD358,0)
+IFERROR(HLOOKUP(Introduction!$H$29,'GWP Values'!$D$3:$G$46,MATCH("N2O",'GWP Values'!$C$3:$C$41,0),FALSE)*$AE358,0),"")</f>
        <v/>
      </c>
    </row>
    <row r="359" spans="1:32" ht="24" customHeight="1" x14ac:dyDescent="0.25">
      <c r="A359" s="441"/>
      <c r="B359" s="458" t="str">
        <f t="shared" si="10"/>
        <v/>
      </c>
      <c r="C359" s="650" t="str">
        <f>IFERROR(IF($O359="","",
IF(MATCH(O359,Tables!$CC$8:$CC$15,0)&gt;0, "MWh / "&amp;$O359&amp;" | Energy",
"MWh / "&amp;$O359&amp;" | "&amp; $M359)), "MWh / "&amp;$O359&amp;" | "&amp; $M359)</f>
        <v/>
      </c>
      <c r="D359" s="916" t="str">
        <f>IFERROR(VLOOKUP($M359,Tables!$BT$7:$BU$34,2,FALSE),"")</f>
        <v/>
      </c>
      <c r="E359" s="1010"/>
      <c r="F359" s="1011"/>
      <c r="G359" s="940" t="str">
        <f>IFERROR(VLOOKUP(H359,'Category Index'!$K$10:$L$258,2,FALSE),"")</f>
        <v/>
      </c>
      <c r="H359" s="1008"/>
      <c r="I359" s="3"/>
      <c r="J359" s="1006"/>
      <c r="K359" s="994" t="str">
        <f t="shared" si="11"/>
        <v/>
      </c>
      <c r="L359" s="1004"/>
      <c r="M359" s="974"/>
      <c r="N359" s="975"/>
      <c r="O359" s="976"/>
      <c r="P359" s="1027" t="str">
        <f>IFERROR(IF(N359="","",N359*(VLOOKUP(C359, 'Unit Conversion Table'!$E$3:$F$132, 2, FALSE))),"")</f>
        <v/>
      </c>
      <c r="Q359" s="3"/>
      <c r="R359" s="971" t="s">
        <v>826</v>
      </c>
      <c r="S359" s="996" t="str" cm="1">
        <f t="array" ref="S359">_xlfn.IFS(R359="No",(IFERROR(VLOOKUP($J359&amp;" | "&amp;$T359,'Emissions Factors'!$C$3:$N$1705,MATCH(S$12,'Emissions Factors'!$C$3:$N$3,0),FALSE),"")),R359="Yes", "Company Specific", R359="", "")</f>
        <v/>
      </c>
      <c r="T359" s="997" cm="1">
        <f t="array" ref="T359">_xlfn.IFS(R359="No",(VLOOKUP($B359, 'Emissions Factors'!$C$3:$O$717, 4,FALSE)),R359="Yes", "", R359="", "")</f>
        <v>0</v>
      </c>
      <c r="U359" s="947" t="str">
        <f>IFERROR(VLOOKUP($J359&amp;" | "&amp;$T359,'Emissions Factors'!$C$3:$N$3811,5,FALSE),"")</f>
        <v/>
      </c>
      <c r="V359" s="948" t="str">
        <f>IFERROR(VLOOKUP($J359&amp;" | "&amp;$T359,'Emissions Factors'!$C$3:$N$3811,6,FALSE),"")</f>
        <v/>
      </c>
      <c r="W359" s="949" t="str">
        <f>IFERROR(VLOOKUP($J359&amp;" | "&amp;$T359,'Emissions Factors'!$C$3:$N$3811,7,FALSE),"")</f>
        <v/>
      </c>
      <c r="X359" s="1000"/>
      <c r="Y359" s="1001"/>
      <c r="Z359" s="963"/>
      <c r="AA359" s="964"/>
      <c r="AB359" s="965"/>
      <c r="AC359" s="1022" t="str" cm="1">
        <f t="array" ref="AC359">IFERROR(_xlfn.IFS($R359="No", U359*$P359/1000,$R359="Yes", Z359*$P359/1000, $R359="", ""),"")</f>
        <v/>
      </c>
      <c r="AD359" s="1023" t="str" cm="1">
        <f t="array" ref="AD359">IFERROR(_xlfn.IFS($R359="No", V359*$P359/1000,$R359="Yes", AA359*$P359/1000, $R359="", ""),"")</f>
        <v/>
      </c>
      <c r="AE359" s="1023" t="str" cm="1">
        <f t="array" ref="AE359">IFERROR(_xlfn.IFS($R359="No", W359*$P359/1000,$R359="Yes", AB359*$P359/1000, $R359="", ""),"")</f>
        <v/>
      </c>
      <c r="AF359" s="957" t="str">
        <f>IFERROR($AC359
+IFERROR(HLOOKUP(Introduction!$H$29,'GWP Values'!$D$3:$G$46,MATCH("CH4",'GWP Values'!$C$3:$C$41,0),FALSE)*$AD359,0)
+IFERROR(HLOOKUP(Introduction!$H$29,'GWP Values'!$D$3:$G$46,MATCH("N2O",'GWP Values'!$C$3:$C$41,0),FALSE)*$AE359,0),"")</f>
        <v/>
      </c>
    </row>
    <row r="360" spans="1:32" ht="24" customHeight="1" x14ac:dyDescent="0.25">
      <c r="A360" s="441"/>
      <c r="B360" s="458" t="str">
        <f t="shared" si="10"/>
        <v/>
      </c>
      <c r="C360" s="650" t="str">
        <f>IFERROR(IF($O360="","",
IF(MATCH(O360,Tables!$CC$8:$CC$15,0)&gt;0, "MWh / "&amp;$O360&amp;" | Energy",
"MWh / "&amp;$O360&amp;" | "&amp; $M360)), "MWh / "&amp;$O360&amp;" | "&amp; $M360)</f>
        <v/>
      </c>
      <c r="D360" s="916" t="str">
        <f>IFERROR(VLOOKUP($M360,Tables!$BT$7:$BU$34,2,FALSE),"")</f>
        <v/>
      </c>
      <c r="E360" s="1010"/>
      <c r="F360" s="1011"/>
      <c r="G360" s="940" t="str">
        <f>IFERROR(VLOOKUP(H360,'Category Index'!$K$10:$L$258,2,FALSE),"")</f>
        <v/>
      </c>
      <c r="H360" s="1008"/>
      <c r="I360" s="3"/>
      <c r="J360" s="1006"/>
      <c r="K360" s="994" t="str">
        <f t="shared" si="11"/>
        <v/>
      </c>
      <c r="L360" s="1004"/>
      <c r="M360" s="974"/>
      <c r="N360" s="975"/>
      <c r="O360" s="976"/>
      <c r="P360" s="1027" t="str">
        <f>IFERROR(IF(N360="","",N360*(VLOOKUP(C360, 'Unit Conversion Table'!$E$3:$F$132, 2, FALSE))),"")</f>
        <v/>
      </c>
      <c r="Q360" s="3"/>
      <c r="R360" s="971" t="s">
        <v>826</v>
      </c>
      <c r="S360" s="996" t="str" cm="1">
        <f t="array" ref="S360">_xlfn.IFS(R360="No",(IFERROR(VLOOKUP($J360&amp;" | "&amp;$T360,'Emissions Factors'!$C$3:$N$1705,MATCH(S$12,'Emissions Factors'!$C$3:$N$3,0),FALSE),"")),R360="Yes", "Company Specific", R360="", "")</f>
        <v/>
      </c>
      <c r="T360" s="997" cm="1">
        <f t="array" ref="T360">_xlfn.IFS(R360="No",(VLOOKUP($B360, 'Emissions Factors'!$C$3:$O$717, 4,FALSE)),R360="Yes", "", R360="", "")</f>
        <v>0</v>
      </c>
      <c r="U360" s="947" t="str">
        <f>IFERROR(VLOOKUP($J360&amp;" | "&amp;$T360,'Emissions Factors'!$C$3:$N$3811,5,FALSE),"")</f>
        <v/>
      </c>
      <c r="V360" s="948" t="str">
        <f>IFERROR(VLOOKUP($J360&amp;" | "&amp;$T360,'Emissions Factors'!$C$3:$N$3811,6,FALSE),"")</f>
        <v/>
      </c>
      <c r="W360" s="949" t="str">
        <f>IFERROR(VLOOKUP($J360&amp;" | "&amp;$T360,'Emissions Factors'!$C$3:$N$3811,7,FALSE),"")</f>
        <v/>
      </c>
      <c r="X360" s="1000"/>
      <c r="Y360" s="1001"/>
      <c r="Z360" s="963"/>
      <c r="AA360" s="964"/>
      <c r="AB360" s="965"/>
      <c r="AC360" s="1022" t="str" cm="1">
        <f t="array" ref="AC360">IFERROR(_xlfn.IFS($R360="No", U360*$P360/1000,$R360="Yes", Z360*$P360/1000, $R360="", ""),"")</f>
        <v/>
      </c>
      <c r="AD360" s="1023" t="str" cm="1">
        <f t="array" ref="AD360">IFERROR(_xlfn.IFS($R360="No", V360*$P360/1000,$R360="Yes", AA360*$P360/1000, $R360="", ""),"")</f>
        <v/>
      </c>
      <c r="AE360" s="1023" t="str" cm="1">
        <f t="array" ref="AE360">IFERROR(_xlfn.IFS($R360="No", W360*$P360/1000,$R360="Yes", AB360*$P360/1000, $R360="", ""),"")</f>
        <v/>
      </c>
      <c r="AF360" s="957" t="str">
        <f>IFERROR($AC360
+IFERROR(HLOOKUP(Introduction!$H$29,'GWP Values'!$D$3:$G$46,MATCH("CH4",'GWP Values'!$C$3:$C$41,0),FALSE)*$AD360,0)
+IFERROR(HLOOKUP(Introduction!$H$29,'GWP Values'!$D$3:$G$46,MATCH("N2O",'GWP Values'!$C$3:$C$41,0),FALSE)*$AE360,0),"")</f>
        <v/>
      </c>
    </row>
    <row r="361" spans="1:32" ht="24" customHeight="1" x14ac:dyDescent="0.25">
      <c r="A361" s="441"/>
      <c r="B361" s="458" t="str">
        <f t="shared" si="10"/>
        <v/>
      </c>
      <c r="C361" s="650" t="str">
        <f>IFERROR(IF($O361="","",
IF(MATCH(O361,Tables!$CC$8:$CC$15,0)&gt;0, "MWh / "&amp;$O361&amp;" | Energy",
"MWh / "&amp;$O361&amp;" | "&amp; $M361)), "MWh / "&amp;$O361&amp;" | "&amp; $M361)</f>
        <v/>
      </c>
      <c r="D361" s="916" t="str">
        <f>IFERROR(VLOOKUP($M361,Tables!$BT$7:$BU$34,2,FALSE),"")</f>
        <v/>
      </c>
      <c r="E361" s="1010"/>
      <c r="F361" s="1011"/>
      <c r="G361" s="940" t="str">
        <f>IFERROR(VLOOKUP(H361,'Category Index'!$K$10:$L$258,2,FALSE),"")</f>
        <v/>
      </c>
      <c r="H361" s="1008"/>
      <c r="I361" s="3"/>
      <c r="J361" s="1006"/>
      <c r="K361" s="994" t="str">
        <f t="shared" si="11"/>
        <v/>
      </c>
      <c r="L361" s="1004"/>
      <c r="M361" s="974"/>
      <c r="N361" s="975"/>
      <c r="O361" s="976"/>
      <c r="P361" s="1027" t="str">
        <f>IFERROR(IF(N361="","",N361*(VLOOKUP(C361, 'Unit Conversion Table'!$E$3:$F$132, 2, FALSE))),"")</f>
        <v/>
      </c>
      <c r="Q361" s="3"/>
      <c r="R361" s="971" t="s">
        <v>826</v>
      </c>
      <c r="S361" s="996" t="str" cm="1">
        <f t="array" ref="S361">_xlfn.IFS(R361="No",(IFERROR(VLOOKUP($J361&amp;" | "&amp;$T361,'Emissions Factors'!$C$3:$N$1705,MATCH(S$12,'Emissions Factors'!$C$3:$N$3,0),FALSE),"")),R361="Yes", "Company Specific", R361="", "")</f>
        <v/>
      </c>
      <c r="T361" s="997" cm="1">
        <f t="array" ref="T361">_xlfn.IFS(R361="No",(VLOOKUP($B361, 'Emissions Factors'!$C$3:$O$717, 4,FALSE)),R361="Yes", "", R361="", "")</f>
        <v>0</v>
      </c>
      <c r="U361" s="947" t="str">
        <f>IFERROR(VLOOKUP($J361&amp;" | "&amp;$T361,'Emissions Factors'!$C$3:$N$3811,5,FALSE),"")</f>
        <v/>
      </c>
      <c r="V361" s="948" t="str">
        <f>IFERROR(VLOOKUP($J361&amp;" | "&amp;$T361,'Emissions Factors'!$C$3:$N$3811,6,FALSE),"")</f>
        <v/>
      </c>
      <c r="W361" s="949" t="str">
        <f>IFERROR(VLOOKUP($J361&amp;" | "&amp;$T361,'Emissions Factors'!$C$3:$N$3811,7,FALSE),"")</f>
        <v/>
      </c>
      <c r="X361" s="1000"/>
      <c r="Y361" s="1001"/>
      <c r="Z361" s="963"/>
      <c r="AA361" s="964"/>
      <c r="AB361" s="965"/>
      <c r="AC361" s="1022" t="str" cm="1">
        <f t="array" ref="AC361">IFERROR(_xlfn.IFS($R361="No", U361*$P361/1000,$R361="Yes", Z361*$P361/1000, $R361="", ""),"")</f>
        <v/>
      </c>
      <c r="AD361" s="1023" t="str" cm="1">
        <f t="array" ref="AD361">IFERROR(_xlfn.IFS($R361="No", V361*$P361/1000,$R361="Yes", AA361*$P361/1000, $R361="", ""),"")</f>
        <v/>
      </c>
      <c r="AE361" s="1023" t="str" cm="1">
        <f t="array" ref="AE361">IFERROR(_xlfn.IFS($R361="No", W361*$P361/1000,$R361="Yes", AB361*$P361/1000, $R361="", ""),"")</f>
        <v/>
      </c>
      <c r="AF361" s="957" t="str">
        <f>IFERROR($AC361
+IFERROR(HLOOKUP(Introduction!$H$29,'GWP Values'!$D$3:$G$46,MATCH("CH4",'GWP Values'!$C$3:$C$41,0),FALSE)*$AD361,0)
+IFERROR(HLOOKUP(Introduction!$H$29,'GWP Values'!$D$3:$G$46,MATCH("N2O",'GWP Values'!$C$3:$C$41,0),FALSE)*$AE361,0),"")</f>
        <v/>
      </c>
    </row>
    <row r="362" spans="1:32" ht="24" customHeight="1" x14ac:dyDescent="0.25">
      <c r="A362" s="441"/>
      <c r="B362" s="458" t="str">
        <f t="shared" si="10"/>
        <v/>
      </c>
      <c r="C362" s="650" t="str">
        <f>IFERROR(IF($O362="","",
IF(MATCH(O362,Tables!$CC$8:$CC$15,0)&gt;0, "MWh / "&amp;$O362&amp;" | Energy",
"MWh / "&amp;$O362&amp;" | "&amp; $M362)), "MWh / "&amp;$O362&amp;" | "&amp; $M362)</f>
        <v/>
      </c>
      <c r="D362" s="916" t="str">
        <f>IFERROR(VLOOKUP($M362,Tables!$BT$7:$BU$34,2,FALSE),"")</f>
        <v/>
      </c>
      <c r="E362" s="1010"/>
      <c r="F362" s="1011"/>
      <c r="G362" s="940" t="str">
        <f>IFERROR(VLOOKUP(H362,'Category Index'!$K$10:$L$258,2,FALSE),"")</f>
        <v/>
      </c>
      <c r="H362" s="1008"/>
      <c r="I362" s="3"/>
      <c r="J362" s="1006"/>
      <c r="K362" s="994" t="str">
        <f t="shared" si="11"/>
        <v/>
      </c>
      <c r="L362" s="1004"/>
      <c r="M362" s="974"/>
      <c r="N362" s="975"/>
      <c r="O362" s="976"/>
      <c r="P362" s="1027" t="str">
        <f>IFERROR(IF(N362="","",N362*(VLOOKUP(C362, 'Unit Conversion Table'!$E$3:$F$132, 2, FALSE))),"")</f>
        <v/>
      </c>
      <c r="Q362" s="3"/>
      <c r="R362" s="971" t="s">
        <v>826</v>
      </c>
      <c r="S362" s="996" t="str" cm="1">
        <f t="array" ref="S362">_xlfn.IFS(R362="No",(IFERROR(VLOOKUP($J362&amp;" | "&amp;$T362,'Emissions Factors'!$C$3:$N$1705,MATCH(S$12,'Emissions Factors'!$C$3:$N$3,0),FALSE),"")),R362="Yes", "Company Specific", R362="", "")</f>
        <v/>
      </c>
      <c r="T362" s="997" cm="1">
        <f t="array" ref="T362">_xlfn.IFS(R362="No",(VLOOKUP($B362, 'Emissions Factors'!$C$3:$O$717, 4,FALSE)),R362="Yes", "", R362="", "")</f>
        <v>0</v>
      </c>
      <c r="U362" s="947" t="str">
        <f>IFERROR(VLOOKUP($J362&amp;" | "&amp;$T362,'Emissions Factors'!$C$3:$N$3811,5,FALSE),"")</f>
        <v/>
      </c>
      <c r="V362" s="948" t="str">
        <f>IFERROR(VLOOKUP($J362&amp;" | "&amp;$T362,'Emissions Factors'!$C$3:$N$3811,6,FALSE),"")</f>
        <v/>
      </c>
      <c r="W362" s="949" t="str">
        <f>IFERROR(VLOOKUP($J362&amp;" | "&amp;$T362,'Emissions Factors'!$C$3:$N$3811,7,FALSE),"")</f>
        <v/>
      </c>
      <c r="X362" s="1000"/>
      <c r="Y362" s="1001"/>
      <c r="Z362" s="963"/>
      <c r="AA362" s="964"/>
      <c r="AB362" s="965"/>
      <c r="AC362" s="1022" t="str" cm="1">
        <f t="array" ref="AC362">IFERROR(_xlfn.IFS($R362="No", U362*$P362/1000,$R362="Yes", Z362*$P362/1000, $R362="", ""),"")</f>
        <v/>
      </c>
      <c r="AD362" s="1023" t="str" cm="1">
        <f t="array" ref="AD362">IFERROR(_xlfn.IFS($R362="No", V362*$P362/1000,$R362="Yes", AA362*$P362/1000, $R362="", ""),"")</f>
        <v/>
      </c>
      <c r="AE362" s="1023" t="str" cm="1">
        <f t="array" ref="AE362">IFERROR(_xlfn.IFS($R362="No", W362*$P362/1000,$R362="Yes", AB362*$P362/1000, $R362="", ""),"")</f>
        <v/>
      </c>
      <c r="AF362" s="957" t="str">
        <f>IFERROR($AC362
+IFERROR(HLOOKUP(Introduction!$H$29,'GWP Values'!$D$3:$G$46,MATCH("CH4",'GWP Values'!$C$3:$C$41,0),FALSE)*$AD362,0)
+IFERROR(HLOOKUP(Introduction!$H$29,'GWP Values'!$D$3:$G$46,MATCH("N2O",'GWP Values'!$C$3:$C$41,0),FALSE)*$AE362,0),"")</f>
        <v/>
      </c>
    </row>
    <row r="363" spans="1:32" ht="24" customHeight="1" x14ac:dyDescent="0.25">
      <c r="A363" s="441"/>
      <c r="B363" s="458" t="str">
        <f t="shared" si="10"/>
        <v/>
      </c>
      <c r="C363" s="650" t="str">
        <f>IFERROR(IF($O363="","",
IF(MATCH(O363,Tables!$CC$8:$CC$15,0)&gt;0, "MWh / "&amp;$O363&amp;" | Energy",
"MWh / "&amp;$O363&amp;" | "&amp; $M363)), "MWh / "&amp;$O363&amp;" | "&amp; $M363)</f>
        <v/>
      </c>
      <c r="D363" s="916" t="str">
        <f>IFERROR(VLOOKUP($M363,Tables!$BT$7:$BU$34,2,FALSE),"")</f>
        <v/>
      </c>
      <c r="E363" s="1010"/>
      <c r="F363" s="1011"/>
      <c r="G363" s="940" t="str">
        <f>IFERROR(VLOOKUP(H363,'Category Index'!$K$10:$L$258,2,FALSE),"")</f>
        <v/>
      </c>
      <c r="H363" s="1008"/>
      <c r="I363" s="3"/>
      <c r="J363" s="1006"/>
      <c r="K363" s="994" t="str">
        <f t="shared" si="11"/>
        <v/>
      </c>
      <c r="L363" s="1004"/>
      <c r="M363" s="974"/>
      <c r="N363" s="975"/>
      <c r="O363" s="976"/>
      <c r="P363" s="1027" t="str">
        <f>IFERROR(IF(N363="","",N363*(VLOOKUP(C363, 'Unit Conversion Table'!$E$3:$F$132, 2, FALSE))),"")</f>
        <v/>
      </c>
      <c r="Q363" s="3"/>
      <c r="R363" s="971" t="s">
        <v>826</v>
      </c>
      <c r="S363" s="996" t="str" cm="1">
        <f t="array" ref="S363">_xlfn.IFS(R363="No",(IFERROR(VLOOKUP($J363&amp;" | "&amp;$T363,'Emissions Factors'!$C$3:$N$1705,MATCH(S$12,'Emissions Factors'!$C$3:$N$3,0),FALSE),"")),R363="Yes", "Company Specific", R363="", "")</f>
        <v/>
      </c>
      <c r="T363" s="997" cm="1">
        <f t="array" ref="T363">_xlfn.IFS(R363="No",(VLOOKUP($B363, 'Emissions Factors'!$C$3:$O$717, 4,FALSE)),R363="Yes", "", R363="", "")</f>
        <v>0</v>
      </c>
      <c r="U363" s="947" t="str">
        <f>IFERROR(VLOOKUP($J363&amp;" | "&amp;$T363,'Emissions Factors'!$C$3:$N$3811,5,FALSE),"")</f>
        <v/>
      </c>
      <c r="V363" s="948" t="str">
        <f>IFERROR(VLOOKUP($J363&amp;" | "&amp;$T363,'Emissions Factors'!$C$3:$N$3811,6,FALSE),"")</f>
        <v/>
      </c>
      <c r="W363" s="949" t="str">
        <f>IFERROR(VLOOKUP($J363&amp;" | "&amp;$T363,'Emissions Factors'!$C$3:$N$3811,7,FALSE),"")</f>
        <v/>
      </c>
      <c r="X363" s="1000"/>
      <c r="Y363" s="1001"/>
      <c r="Z363" s="963"/>
      <c r="AA363" s="964"/>
      <c r="AB363" s="965"/>
      <c r="AC363" s="1022" t="str" cm="1">
        <f t="array" ref="AC363">IFERROR(_xlfn.IFS($R363="No", U363*$P363/1000,$R363="Yes", Z363*$P363/1000, $R363="", ""),"")</f>
        <v/>
      </c>
      <c r="AD363" s="1023" t="str" cm="1">
        <f t="array" ref="AD363">IFERROR(_xlfn.IFS($R363="No", V363*$P363/1000,$R363="Yes", AA363*$P363/1000, $R363="", ""),"")</f>
        <v/>
      </c>
      <c r="AE363" s="1023" t="str" cm="1">
        <f t="array" ref="AE363">IFERROR(_xlfn.IFS($R363="No", W363*$P363/1000,$R363="Yes", AB363*$P363/1000, $R363="", ""),"")</f>
        <v/>
      </c>
      <c r="AF363" s="957" t="str">
        <f>IFERROR($AC363
+IFERROR(HLOOKUP(Introduction!$H$29,'GWP Values'!$D$3:$G$46,MATCH("CH4",'GWP Values'!$C$3:$C$41,0),FALSE)*$AD363,0)
+IFERROR(HLOOKUP(Introduction!$H$29,'GWP Values'!$D$3:$G$46,MATCH("N2O",'GWP Values'!$C$3:$C$41,0),FALSE)*$AE363,0),"")</f>
        <v/>
      </c>
    </row>
    <row r="364" spans="1:32" ht="24" customHeight="1" x14ac:dyDescent="0.25">
      <c r="A364" s="441"/>
      <c r="B364" s="458" t="str">
        <f t="shared" si="10"/>
        <v/>
      </c>
      <c r="C364" s="650" t="str">
        <f>IFERROR(IF($O364="","",
IF(MATCH(O364,Tables!$CC$8:$CC$15,0)&gt;0, "MWh / "&amp;$O364&amp;" | Energy",
"MWh / "&amp;$O364&amp;" | "&amp; $M364)), "MWh / "&amp;$O364&amp;" | "&amp; $M364)</f>
        <v/>
      </c>
      <c r="D364" s="916" t="str">
        <f>IFERROR(VLOOKUP($M364,Tables!$BT$7:$BU$34,2,FALSE),"")</f>
        <v/>
      </c>
      <c r="E364" s="1010"/>
      <c r="F364" s="1011"/>
      <c r="G364" s="940" t="str">
        <f>IFERROR(VLOOKUP(H364,'Category Index'!$K$10:$L$258,2,FALSE),"")</f>
        <v/>
      </c>
      <c r="H364" s="1008"/>
      <c r="I364" s="3"/>
      <c r="J364" s="1006"/>
      <c r="K364" s="994" t="str">
        <f t="shared" si="11"/>
        <v/>
      </c>
      <c r="L364" s="1004"/>
      <c r="M364" s="974"/>
      <c r="N364" s="975"/>
      <c r="O364" s="976"/>
      <c r="P364" s="1027" t="str">
        <f>IFERROR(IF(N364="","",N364*(VLOOKUP(C364, 'Unit Conversion Table'!$E$3:$F$132, 2, FALSE))),"")</f>
        <v/>
      </c>
      <c r="Q364" s="3"/>
      <c r="R364" s="971" t="s">
        <v>826</v>
      </c>
      <c r="S364" s="996" t="str" cm="1">
        <f t="array" ref="S364">_xlfn.IFS(R364="No",(IFERROR(VLOOKUP($J364&amp;" | "&amp;$T364,'Emissions Factors'!$C$3:$N$1705,MATCH(S$12,'Emissions Factors'!$C$3:$N$3,0),FALSE),"")),R364="Yes", "Company Specific", R364="", "")</f>
        <v/>
      </c>
      <c r="T364" s="997" cm="1">
        <f t="array" ref="T364">_xlfn.IFS(R364="No",(VLOOKUP($B364, 'Emissions Factors'!$C$3:$O$717, 4,FALSE)),R364="Yes", "", R364="", "")</f>
        <v>0</v>
      </c>
      <c r="U364" s="947" t="str">
        <f>IFERROR(VLOOKUP($J364&amp;" | "&amp;$T364,'Emissions Factors'!$C$3:$N$3811,5,FALSE),"")</f>
        <v/>
      </c>
      <c r="V364" s="948" t="str">
        <f>IFERROR(VLOOKUP($J364&amp;" | "&amp;$T364,'Emissions Factors'!$C$3:$N$3811,6,FALSE),"")</f>
        <v/>
      </c>
      <c r="W364" s="949" t="str">
        <f>IFERROR(VLOOKUP($J364&amp;" | "&amp;$T364,'Emissions Factors'!$C$3:$N$3811,7,FALSE),"")</f>
        <v/>
      </c>
      <c r="X364" s="1000"/>
      <c r="Y364" s="1001"/>
      <c r="Z364" s="963"/>
      <c r="AA364" s="964"/>
      <c r="AB364" s="965"/>
      <c r="AC364" s="1022" t="str" cm="1">
        <f t="array" ref="AC364">IFERROR(_xlfn.IFS($R364="No", U364*$P364/1000,$R364="Yes", Z364*$P364/1000, $R364="", ""),"")</f>
        <v/>
      </c>
      <c r="AD364" s="1023" t="str" cm="1">
        <f t="array" ref="AD364">IFERROR(_xlfn.IFS($R364="No", V364*$P364/1000,$R364="Yes", AA364*$P364/1000, $R364="", ""),"")</f>
        <v/>
      </c>
      <c r="AE364" s="1023" t="str" cm="1">
        <f t="array" ref="AE364">IFERROR(_xlfn.IFS($R364="No", W364*$P364/1000,$R364="Yes", AB364*$P364/1000, $R364="", ""),"")</f>
        <v/>
      </c>
      <c r="AF364" s="957" t="str">
        <f>IFERROR($AC364
+IFERROR(HLOOKUP(Introduction!$H$29,'GWP Values'!$D$3:$G$46,MATCH("CH4",'GWP Values'!$C$3:$C$41,0),FALSE)*$AD364,0)
+IFERROR(HLOOKUP(Introduction!$H$29,'GWP Values'!$D$3:$G$46,MATCH("N2O",'GWP Values'!$C$3:$C$41,0),FALSE)*$AE364,0),"")</f>
        <v/>
      </c>
    </row>
    <row r="365" spans="1:32" ht="24" customHeight="1" x14ac:dyDescent="0.25">
      <c r="A365" s="441"/>
      <c r="B365" s="458" t="str">
        <f t="shared" si="10"/>
        <v/>
      </c>
      <c r="C365" s="650" t="str">
        <f>IFERROR(IF($O365="","",
IF(MATCH(O365,Tables!$CC$8:$CC$15,0)&gt;0, "MWh / "&amp;$O365&amp;" | Energy",
"MWh / "&amp;$O365&amp;" | "&amp; $M365)), "MWh / "&amp;$O365&amp;" | "&amp; $M365)</f>
        <v/>
      </c>
      <c r="D365" s="916" t="str">
        <f>IFERROR(VLOOKUP($M365,Tables!$BT$7:$BU$34,2,FALSE),"")</f>
        <v/>
      </c>
      <c r="E365" s="1010"/>
      <c r="F365" s="1011"/>
      <c r="G365" s="940" t="str">
        <f>IFERROR(VLOOKUP(H365,'Category Index'!$K$10:$L$258,2,FALSE),"")</f>
        <v/>
      </c>
      <c r="H365" s="1008"/>
      <c r="I365" s="3"/>
      <c r="J365" s="1006"/>
      <c r="K365" s="994" t="str">
        <f t="shared" si="11"/>
        <v/>
      </c>
      <c r="L365" s="1004"/>
      <c r="M365" s="974"/>
      <c r="N365" s="975"/>
      <c r="O365" s="976"/>
      <c r="P365" s="1027" t="str">
        <f>IFERROR(IF(N365="","",N365*(VLOOKUP(C365, 'Unit Conversion Table'!$E$3:$F$132, 2, FALSE))),"")</f>
        <v/>
      </c>
      <c r="Q365" s="3"/>
      <c r="R365" s="971" t="s">
        <v>826</v>
      </c>
      <c r="S365" s="996" t="str" cm="1">
        <f t="array" ref="S365">_xlfn.IFS(R365="No",(IFERROR(VLOOKUP($J365&amp;" | "&amp;$T365,'Emissions Factors'!$C$3:$N$1705,MATCH(S$12,'Emissions Factors'!$C$3:$N$3,0),FALSE),"")),R365="Yes", "Company Specific", R365="", "")</f>
        <v/>
      </c>
      <c r="T365" s="997" cm="1">
        <f t="array" ref="T365">_xlfn.IFS(R365="No",(VLOOKUP($B365, 'Emissions Factors'!$C$3:$O$717, 4,FALSE)),R365="Yes", "", R365="", "")</f>
        <v>0</v>
      </c>
      <c r="U365" s="947" t="str">
        <f>IFERROR(VLOOKUP($J365&amp;" | "&amp;$T365,'Emissions Factors'!$C$3:$N$3811,5,FALSE),"")</f>
        <v/>
      </c>
      <c r="V365" s="948" t="str">
        <f>IFERROR(VLOOKUP($J365&amp;" | "&amp;$T365,'Emissions Factors'!$C$3:$N$3811,6,FALSE),"")</f>
        <v/>
      </c>
      <c r="W365" s="949" t="str">
        <f>IFERROR(VLOOKUP($J365&amp;" | "&amp;$T365,'Emissions Factors'!$C$3:$N$3811,7,FALSE),"")</f>
        <v/>
      </c>
      <c r="X365" s="1000"/>
      <c r="Y365" s="1001"/>
      <c r="Z365" s="963"/>
      <c r="AA365" s="964"/>
      <c r="AB365" s="965"/>
      <c r="AC365" s="1022" t="str" cm="1">
        <f t="array" ref="AC365">IFERROR(_xlfn.IFS($R365="No", U365*$P365/1000,$R365="Yes", Z365*$P365/1000, $R365="", ""),"")</f>
        <v/>
      </c>
      <c r="AD365" s="1023" t="str" cm="1">
        <f t="array" ref="AD365">IFERROR(_xlfn.IFS($R365="No", V365*$P365/1000,$R365="Yes", AA365*$P365/1000, $R365="", ""),"")</f>
        <v/>
      </c>
      <c r="AE365" s="1023" t="str" cm="1">
        <f t="array" ref="AE365">IFERROR(_xlfn.IFS($R365="No", W365*$P365/1000,$R365="Yes", AB365*$P365/1000, $R365="", ""),"")</f>
        <v/>
      </c>
      <c r="AF365" s="957" t="str">
        <f>IFERROR($AC365
+IFERROR(HLOOKUP(Introduction!$H$29,'GWP Values'!$D$3:$G$46,MATCH("CH4",'GWP Values'!$C$3:$C$41,0),FALSE)*$AD365,0)
+IFERROR(HLOOKUP(Introduction!$H$29,'GWP Values'!$D$3:$G$46,MATCH("N2O",'GWP Values'!$C$3:$C$41,0),FALSE)*$AE365,0),"")</f>
        <v/>
      </c>
    </row>
    <row r="366" spans="1:32" ht="24" customHeight="1" x14ac:dyDescent="0.25">
      <c r="A366" s="441"/>
      <c r="B366" s="458" t="str">
        <f t="shared" si="10"/>
        <v/>
      </c>
      <c r="C366" s="650" t="str">
        <f>IFERROR(IF($O366="","",
IF(MATCH(O366,Tables!$CC$8:$CC$15,0)&gt;0, "MWh / "&amp;$O366&amp;" | Energy",
"MWh / "&amp;$O366&amp;" | "&amp; $M366)), "MWh / "&amp;$O366&amp;" | "&amp; $M366)</f>
        <v/>
      </c>
      <c r="D366" s="916" t="str">
        <f>IFERROR(VLOOKUP($M366,Tables!$BT$7:$BU$34,2,FALSE),"")</f>
        <v/>
      </c>
      <c r="E366" s="1010"/>
      <c r="F366" s="1011"/>
      <c r="G366" s="940" t="str">
        <f>IFERROR(VLOOKUP(H366,'Category Index'!$K$10:$L$258,2,FALSE),"")</f>
        <v/>
      </c>
      <c r="H366" s="1008"/>
      <c r="I366" s="3"/>
      <c r="J366" s="1006"/>
      <c r="K366" s="994" t="str">
        <f t="shared" si="11"/>
        <v/>
      </c>
      <c r="L366" s="1004"/>
      <c r="M366" s="974"/>
      <c r="N366" s="975"/>
      <c r="O366" s="976"/>
      <c r="P366" s="1027" t="str">
        <f>IFERROR(IF(N366="","",N366*(VLOOKUP(C366, 'Unit Conversion Table'!$E$3:$F$132, 2, FALSE))),"")</f>
        <v/>
      </c>
      <c r="Q366" s="3"/>
      <c r="R366" s="971" t="s">
        <v>826</v>
      </c>
      <c r="S366" s="996" t="str" cm="1">
        <f t="array" ref="S366">_xlfn.IFS(R366="No",(IFERROR(VLOOKUP($J366&amp;" | "&amp;$T366,'Emissions Factors'!$C$3:$N$1705,MATCH(S$12,'Emissions Factors'!$C$3:$N$3,0),FALSE),"")),R366="Yes", "Company Specific", R366="", "")</f>
        <v/>
      </c>
      <c r="T366" s="997" cm="1">
        <f t="array" ref="T366">_xlfn.IFS(R366="No",(VLOOKUP($B366, 'Emissions Factors'!$C$3:$O$717, 4,FALSE)),R366="Yes", "", R366="", "")</f>
        <v>0</v>
      </c>
      <c r="U366" s="947" t="str">
        <f>IFERROR(VLOOKUP($J366&amp;" | "&amp;$T366,'Emissions Factors'!$C$3:$N$3811,5,FALSE),"")</f>
        <v/>
      </c>
      <c r="V366" s="948" t="str">
        <f>IFERROR(VLOOKUP($J366&amp;" | "&amp;$T366,'Emissions Factors'!$C$3:$N$3811,6,FALSE),"")</f>
        <v/>
      </c>
      <c r="W366" s="949" t="str">
        <f>IFERROR(VLOOKUP($J366&amp;" | "&amp;$T366,'Emissions Factors'!$C$3:$N$3811,7,FALSE),"")</f>
        <v/>
      </c>
      <c r="X366" s="1000"/>
      <c r="Y366" s="1001"/>
      <c r="Z366" s="963"/>
      <c r="AA366" s="964"/>
      <c r="AB366" s="965"/>
      <c r="AC366" s="1022" t="str" cm="1">
        <f t="array" ref="AC366">IFERROR(_xlfn.IFS($R366="No", U366*$P366/1000,$R366="Yes", Z366*$P366/1000, $R366="", ""),"")</f>
        <v/>
      </c>
      <c r="AD366" s="1023" t="str" cm="1">
        <f t="array" ref="AD366">IFERROR(_xlfn.IFS($R366="No", V366*$P366/1000,$R366="Yes", AA366*$P366/1000, $R366="", ""),"")</f>
        <v/>
      </c>
      <c r="AE366" s="1023" t="str" cm="1">
        <f t="array" ref="AE366">IFERROR(_xlfn.IFS($R366="No", W366*$P366/1000,$R366="Yes", AB366*$P366/1000, $R366="", ""),"")</f>
        <v/>
      </c>
      <c r="AF366" s="957" t="str">
        <f>IFERROR($AC366
+IFERROR(HLOOKUP(Introduction!$H$29,'GWP Values'!$D$3:$G$46,MATCH("CH4",'GWP Values'!$C$3:$C$41,0),FALSE)*$AD366,0)
+IFERROR(HLOOKUP(Introduction!$H$29,'GWP Values'!$D$3:$G$46,MATCH("N2O",'GWP Values'!$C$3:$C$41,0),FALSE)*$AE366,0),"")</f>
        <v/>
      </c>
    </row>
    <row r="367" spans="1:32" ht="24" customHeight="1" x14ac:dyDescent="0.25">
      <c r="A367" s="441"/>
      <c r="B367" s="458" t="str">
        <f t="shared" si="10"/>
        <v/>
      </c>
      <c r="C367" s="650" t="str">
        <f>IFERROR(IF($O367="","",
IF(MATCH(O367,Tables!$CC$8:$CC$15,0)&gt;0, "MWh / "&amp;$O367&amp;" | Energy",
"MWh / "&amp;$O367&amp;" | "&amp; $M367)), "MWh / "&amp;$O367&amp;" | "&amp; $M367)</f>
        <v/>
      </c>
      <c r="D367" s="916" t="str">
        <f>IFERROR(VLOOKUP($M367,Tables!$BT$7:$BU$34,2,FALSE),"")</f>
        <v/>
      </c>
      <c r="E367" s="1010"/>
      <c r="F367" s="1011"/>
      <c r="G367" s="940" t="str">
        <f>IFERROR(VLOOKUP(H367,'Category Index'!$K$10:$L$258,2,FALSE),"")</f>
        <v/>
      </c>
      <c r="H367" s="1008"/>
      <c r="I367" s="3"/>
      <c r="J367" s="1006"/>
      <c r="K367" s="994" t="str">
        <f t="shared" si="11"/>
        <v/>
      </c>
      <c r="L367" s="1004"/>
      <c r="M367" s="974"/>
      <c r="N367" s="975"/>
      <c r="O367" s="976"/>
      <c r="P367" s="1027" t="str">
        <f>IFERROR(IF(N367="","",N367*(VLOOKUP(C367, 'Unit Conversion Table'!$E$3:$F$132, 2, FALSE))),"")</f>
        <v/>
      </c>
      <c r="Q367" s="3"/>
      <c r="R367" s="971" t="s">
        <v>826</v>
      </c>
      <c r="S367" s="996" t="str" cm="1">
        <f t="array" ref="S367">_xlfn.IFS(R367="No",(IFERROR(VLOOKUP($J367&amp;" | "&amp;$T367,'Emissions Factors'!$C$3:$N$1705,MATCH(S$12,'Emissions Factors'!$C$3:$N$3,0),FALSE),"")),R367="Yes", "Company Specific", R367="", "")</f>
        <v/>
      </c>
      <c r="T367" s="997" cm="1">
        <f t="array" ref="T367">_xlfn.IFS(R367="No",(VLOOKUP($B367, 'Emissions Factors'!$C$3:$O$717, 4,FALSE)),R367="Yes", "", R367="", "")</f>
        <v>0</v>
      </c>
      <c r="U367" s="947" t="str">
        <f>IFERROR(VLOOKUP($J367&amp;" | "&amp;$T367,'Emissions Factors'!$C$3:$N$3811,5,FALSE),"")</f>
        <v/>
      </c>
      <c r="V367" s="948" t="str">
        <f>IFERROR(VLOOKUP($J367&amp;" | "&amp;$T367,'Emissions Factors'!$C$3:$N$3811,6,FALSE),"")</f>
        <v/>
      </c>
      <c r="W367" s="949" t="str">
        <f>IFERROR(VLOOKUP($J367&amp;" | "&amp;$T367,'Emissions Factors'!$C$3:$N$3811,7,FALSE),"")</f>
        <v/>
      </c>
      <c r="X367" s="1000"/>
      <c r="Y367" s="1001"/>
      <c r="Z367" s="963"/>
      <c r="AA367" s="964"/>
      <c r="AB367" s="965"/>
      <c r="AC367" s="1022" t="str" cm="1">
        <f t="array" ref="AC367">IFERROR(_xlfn.IFS($R367="No", U367*$P367/1000,$R367="Yes", Z367*$P367/1000, $R367="", ""),"")</f>
        <v/>
      </c>
      <c r="AD367" s="1023" t="str" cm="1">
        <f t="array" ref="AD367">IFERROR(_xlfn.IFS($R367="No", V367*$P367/1000,$R367="Yes", AA367*$P367/1000, $R367="", ""),"")</f>
        <v/>
      </c>
      <c r="AE367" s="1023" t="str" cm="1">
        <f t="array" ref="AE367">IFERROR(_xlfn.IFS($R367="No", W367*$P367/1000,$R367="Yes", AB367*$P367/1000, $R367="", ""),"")</f>
        <v/>
      </c>
      <c r="AF367" s="957" t="str">
        <f>IFERROR($AC367
+IFERROR(HLOOKUP(Introduction!$H$29,'GWP Values'!$D$3:$G$46,MATCH("CH4",'GWP Values'!$C$3:$C$41,0),FALSE)*$AD367,0)
+IFERROR(HLOOKUP(Introduction!$H$29,'GWP Values'!$D$3:$G$46,MATCH("N2O",'GWP Values'!$C$3:$C$41,0),FALSE)*$AE367,0),"")</f>
        <v/>
      </c>
    </row>
    <row r="368" spans="1:32" ht="24" customHeight="1" x14ac:dyDescent="0.25">
      <c r="A368" s="441"/>
      <c r="B368" s="458" t="str">
        <f t="shared" si="10"/>
        <v/>
      </c>
      <c r="C368" s="650" t="str">
        <f>IFERROR(IF($O368="","",
IF(MATCH(O368,Tables!$CC$8:$CC$15,0)&gt;0, "MWh / "&amp;$O368&amp;" | Energy",
"MWh / "&amp;$O368&amp;" | "&amp; $M368)), "MWh / "&amp;$O368&amp;" | "&amp; $M368)</f>
        <v/>
      </c>
      <c r="D368" s="916" t="str">
        <f>IFERROR(VLOOKUP($M368,Tables!$BT$7:$BU$34,2,FALSE),"")</f>
        <v/>
      </c>
      <c r="E368" s="1010"/>
      <c r="F368" s="1011"/>
      <c r="G368" s="940" t="str">
        <f>IFERROR(VLOOKUP(H368,'Category Index'!$K$10:$L$258,2,FALSE),"")</f>
        <v/>
      </c>
      <c r="H368" s="1008"/>
      <c r="I368" s="3"/>
      <c r="J368" s="1006"/>
      <c r="K368" s="994" t="str">
        <f t="shared" si="11"/>
        <v/>
      </c>
      <c r="L368" s="1004"/>
      <c r="M368" s="974"/>
      <c r="N368" s="975"/>
      <c r="O368" s="976"/>
      <c r="P368" s="1027" t="str">
        <f>IFERROR(IF(N368="","",N368*(VLOOKUP(C368, 'Unit Conversion Table'!$E$3:$F$132, 2, FALSE))),"")</f>
        <v/>
      </c>
      <c r="Q368" s="3"/>
      <c r="R368" s="971" t="s">
        <v>826</v>
      </c>
      <c r="S368" s="996" t="str" cm="1">
        <f t="array" ref="S368">_xlfn.IFS(R368="No",(IFERROR(VLOOKUP($J368&amp;" | "&amp;$T368,'Emissions Factors'!$C$3:$N$1705,MATCH(S$12,'Emissions Factors'!$C$3:$N$3,0),FALSE),"")),R368="Yes", "Company Specific", R368="", "")</f>
        <v/>
      </c>
      <c r="T368" s="997" cm="1">
        <f t="array" ref="T368">_xlfn.IFS(R368="No",(VLOOKUP($B368, 'Emissions Factors'!$C$3:$O$717, 4,FALSE)),R368="Yes", "", R368="", "")</f>
        <v>0</v>
      </c>
      <c r="U368" s="947" t="str">
        <f>IFERROR(VLOOKUP($J368&amp;" | "&amp;$T368,'Emissions Factors'!$C$3:$N$3811,5,FALSE),"")</f>
        <v/>
      </c>
      <c r="V368" s="948" t="str">
        <f>IFERROR(VLOOKUP($J368&amp;" | "&amp;$T368,'Emissions Factors'!$C$3:$N$3811,6,FALSE),"")</f>
        <v/>
      </c>
      <c r="W368" s="949" t="str">
        <f>IFERROR(VLOOKUP($J368&amp;" | "&amp;$T368,'Emissions Factors'!$C$3:$N$3811,7,FALSE),"")</f>
        <v/>
      </c>
      <c r="X368" s="1000"/>
      <c r="Y368" s="1001"/>
      <c r="Z368" s="963"/>
      <c r="AA368" s="964"/>
      <c r="AB368" s="965"/>
      <c r="AC368" s="1022" t="str" cm="1">
        <f t="array" ref="AC368">IFERROR(_xlfn.IFS($R368="No", U368*$P368/1000,$R368="Yes", Z368*$P368/1000, $R368="", ""),"")</f>
        <v/>
      </c>
      <c r="AD368" s="1023" t="str" cm="1">
        <f t="array" ref="AD368">IFERROR(_xlfn.IFS($R368="No", V368*$P368/1000,$R368="Yes", AA368*$P368/1000, $R368="", ""),"")</f>
        <v/>
      </c>
      <c r="AE368" s="1023" t="str" cm="1">
        <f t="array" ref="AE368">IFERROR(_xlfn.IFS($R368="No", W368*$P368/1000,$R368="Yes", AB368*$P368/1000, $R368="", ""),"")</f>
        <v/>
      </c>
      <c r="AF368" s="957" t="str">
        <f>IFERROR($AC368
+IFERROR(HLOOKUP(Introduction!$H$29,'GWP Values'!$D$3:$G$46,MATCH("CH4",'GWP Values'!$C$3:$C$41,0),FALSE)*$AD368,0)
+IFERROR(HLOOKUP(Introduction!$H$29,'GWP Values'!$D$3:$G$46,MATCH("N2O",'GWP Values'!$C$3:$C$41,0),FALSE)*$AE368,0),"")</f>
        <v/>
      </c>
    </row>
    <row r="369" spans="1:32" ht="24" customHeight="1" x14ac:dyDescent="0.25">
      <c r="A369" s="441"/>
      <c r="B369" s="458" t="str">
        <f t="shared" si="10"/>
        <v/>
      </c>
      <c r="C369" s="650" t="str">
        <f>IFERROR(IF($O369="","",
IF(MATCH(O369,Tables!$CC$8:$CC$15,0)&gt;0, "MWh / "&amp;$O369&amp;" | Energy",
"MWh / "&amp;$O369&amp;" | "&amp; $M369)), "MWh / "&amp;$O369&amp;" | "&amp; $M369)</f>
        <v/>
      </c>
      <c r="D369" s="916" t="str">
        <f>IFERROR(VLOOKUP($M369,Tables!$BT$7:$BU$34,2,FALSE),"")</f>
        <v/>
      </c>
      <c r="E369" s="1010"/>
      <c r="F369" s="1011"/>
      <c r="G369" s="940" t="str">
        <f>IFERROR(VLOOKUP(H369,'Category Index'!$K$10:$L$258,2,FALSE),"")</f>
        <v/>
      </c>
      <c r="H369" s="1008"/>
      <c r="I369" s="3"/>
      <c r="J369" s="1006"/>
      <c r="K369" s="994" t="str">
        <f t="shared" si="11"/>
        <v/>
      </c>
      <c r="L369" s="1004"/>
      <c r="M369" s="974"/>
      <c r="N369" s="975"/>
      <c r="O369" s="976"/>
      <c r="P369" s="1027" t="str">
        <f>IFERROR(IF(N369="","",N369*(VLOOKUP(C369, 'Unit Conversion Table'!$E$3:$F$132, 2, FALSE))),"")</f>
        <v/>
      </c>
      <c r="Q369" s="3"/>
      <c r="R369" s="971" t="s">
        <v>826</v>
      </c>
      <c r="S369" s="996" t="str" cm="1">
        <f t="array" ref="S369">_xlfn.IFS(R369="No",(IFERROR(VLOOKUP($J369&amp;" | "&amp;$T369,'Emissions Factors'!$C$3:$N$1705,MATCH(S$12,'Emissions Factors'!$C$3:$N$3,0),FALSE),"")),R369="Yes", "Company Specific", R369="", "")</f>
        <v/>
      </c>
      <c r="T369" s="997" cm="1">
        <f t="array" ref="T369">_xlfn.IFS(R369="No",(VLOOKUP($B369, 'Emissions Factors'!$C$3:$O$717, 4,FALSE)),R369="Yes", "", R369="", "")</f>
        <v>0</v>
      </c>
      <c r="U369" s="947" t="str">
        <f>IFERROR(VLOOKUP($J369&amp;" | "&amp;$T369,'Emissions Factors'!$C$3:$N$3811,5,FALSE),"")</f>
        <v/>
      </c>
      <c r="V369" s="948" t="str">
        <f>IFERROR(VLOOKUP($J369&amp;" | "&amp;$T369,'Emissions Factors'!$C$3:$N$3811,6,FALSE),"")</f>
        <v/>
      </c>
      <c r="W369" s="949" t="str">
        <f>IFERROR(VLOOKUP($J369&amp;" | "&amp;$T369,'Emissions Factors'!$C$3:$N$3811,7,FALSE),"")</f>
        <v/>
      </c>
      <c r="X369" s="1000"/>
      <c r="Y369" s="1001"/>
      <c r="Z369" s="963"/>
      <c r="AA369" s="964"/>
      <c r="AB369" s="965"/>
      <c r="AC369" s="1022" t="str" cm="1">
        <f t="array" ref="AC369">IFERROR(_xlfn.IFS($R369="No", U369*$P369/1000,$R369="Yes", Z369*$P369/1000, $R369="", ""),"")</f>
        <v/>
      </c>
      <c r="AD369" s="1023" t="str" cm="1">
        <f t="array" ref="AD369">IFERROR(_xlfn.IFS($R369="No", V369*$P369/1000,$R369="Yes", AA369*$P369/1000, $R369="", ""),"")</f>
        <v/>
      </c>
      <c r="AE369" s="1023" t="str" cm="1">
        <f t="array" ref="AE369">IFERROR(_xlfn.IFS($R369="No", W369*$P369/1000,$R369="Yes", AB369*$P369/1000, $R369="", ""),"")</f>
        <v/>
      </c>
      <c r="AF369" s="957" t="str">
        <f>IFERROR($AC369
+IFERROR(HLOOKUP(Introduction!$H$29,'GWP Values'!$D$3:$G$46,MATCH("CH4",'GWP Values'!$C$3:$C$41,0),FALSE)*$AD369,0)
+IFERROR(HLOOKUP(Introduction!$H$29,'GWP Values'!$D$3:$G$46,MATCH("N2O",'GWP Values'!$C$3:$C$41,0),FALSE)*$AE369,0),"")</f>
        <v/>
      </c>
    </row>
    <row r="370" spans="1:32" ht="24" customHeight="1" x14ac:dyDescent="0.25">
      <c r="A370" s="441"/>
      <c r="B370" s="458" t="str">
        <f t="shared" si="10"/>
        <v/>
      </c>
      <c r="C370" s="650" t="str">
        <f>IFERROR(IF($O370="","",
IF(MATCH(O370,Tables!$CC$8:$CC$15,0)&gt;0, "MWh / "&amp;$O370&amp;" | Energy",
"MWh / "&amp;$O370&amp;" | "&amp; $M370)), "MWh / "&amp;$O370&amp;" | "&amp; $M370)</f>
        <v/>
      </c>
      <c r="D370" s="916" t="str">
        <f>IFERROR(VLOOKUP($M370,Tables!$BT$7:$BU$34,2,FALSE),"")</f>
        <v/>
      </c>
      <c r="E370" s="1010"/>
      <c r="F370" s="1011"/>
      <c r="G370" s="940" t="str">
        <f>IFERROR(VLOOKUP(H370,'Category Index'!$K$10:$L$258,2,FALSE),"")</f>
        <v/>
      </c>
      <c r="H370" s="1008"/>
      <c r="I370" s="3"/>
      <c r="J370" s="1006"/>
      <c r="K370" s="994" t="str">
        <f t="shared" si="11"/>
        <v/>
      </c>
      <c r="L370" s="1004"/>
      <c r="M370" s="974"/>
      <c r="N370" s="975"/>
      <c r="O370" s="976"/>
      <c r="P370" s="1027" t="str">
        <f>IFERROR(IF(N370="","",N370*(VLOOKUP(C370, 'Unit Conversion Table'!$E$3:$F$132, 2, FALSE))),"")</f>
        <v/>
      </c>
      <c r="Q370" s="3"/>
      <c r="R370" s="971" t="s">
        <v>826</v>
      </c>
      <c r="S370" s="996" t="str" cm="1">
        <f t="array" ref="S370">_xlfn.IFS(R370="No",(IFERROR(VLOOKUP($J370&amp;" | "&amp;$T370,'Emissions Factors'!$C$3:$N$1705,MATCH(S$12,'Emissions Factors'!$C$3:$N$3,0),FALSE),"")),R370="Yes", "Company Specific", R370="", "")</f>
        <v/>
      </c>
      <c r="T370" s="997" cm="1">
        <f t="array" ref="T370">_xlfn.IFS(R370="No",(VLOOKUP($B370, 'Emissions Factors'!$C$3:$O$717, 4,FALSE)),R370="Yes", "", R370="", "")</f>
        <v>0</v>
      </c>
      <c r="U370" s="947" t="str">
        <f>IFERROR(VLOOKUP($J370&amp;" | "&amp;$T370,'Emissions Factors'!$C$3:$N$3811,5,FALSE),"")</f>
        <v/>
      </c>
      <c r="V370" s="948" t="str">
        <f>IFERROR(VLOOKUP($J370&amp;" | "&amp;$T370,'Emissions Factors'!$C$3:$N$3811,6,FALSE),"")</f>
        <v/>
      </c>
      <c r="W370" s="949" t="str">
        <f>IFERROR(VLOOKUP($J370&amp;" | "&amp;$T370,'Emissions Factors'!$C$3:$N$3811,7,FALSE),"")</f>
        <v/>
      </c>
      <c r="X370" s="1000"/>
      <c r="Y370" s="1001"/>
      <c r="Z370" s="963"/>
      <c r="AA370" s="964"/>
      <c r="AB370" s="965"/>
      <c r="AC370" s="1022" t="str" cm="1">
        <f t="array" ref="AC370">IFERROR(_xlfn.IFS($R370="No", U370*$P370/1000,$R370="Yes", Z370*$P370/1000, $R370="", ""),"")</f>
        <v/>
      </c>
      <c r="AD370" s="1023" t="str" cm="1">
        <f t="array" ref="AD370">IFERROR(_xlfn.IFS($R370="No", V370*$P370/1000,$R370="Yes", AA370*$P370/1000, $R370="", ""),"")</f>
        <v/>
      </c>
      <c r="AE370" s="1023" t="str" cm="1">
        <f t="array" ref="AE370">IFERROR(_xlfn.IFS($R370="No", W370*$P370/1000,$R370="Yes", AB370*$P370/1000, $R370="", ""),"")</f>
        <v/>
      </c>
      <c r="AF370" s="957" t="str">
        <f>IFERROR($AC370
+IFERROR(HLOOKUP(Introduction!$H$29,'GWP Values'!$D$3:$G$46,MATCH("CH4",'GWP Values'!$C$3:$C$41,0),FALSE)*$AD370,0)
+IFERROR(HLOOKUP(Introduction!$H$29,'GWP Values'!$D$3:$G$46,MATCH("N2O",'GWP Values'!$C$3:$C$41,0),FALSE)*$AE370,0),"")</f>
        <v/>
      </c>
    </row>
    <row r="371" spans="1:32" ht="24" customHeight="1" x14ac:dyDescent="0.25">
      <c r="A371" s="441"/>
      <c r="B371" s="458" t="str">
        <f t="shared" si="10"/>
        <v/>
      </c>
      <c r="C371" s="650" t="str">
        <f>IFERROR(IF($O371="","",
IF(MATCH(O371,Tables!$CC$8:$CC$15,0)&gt;0, "MWh / "&amp;$O371&amp;" | Energy",
"MWh / "&amp;$O371&amp;" | "&amp; $M371)), "MWh / "&amp;$O371&amp;" | "&amp; $M371)</f>
        <v/>
      </c>
      <c r="D371" s="916" t="str">
        <f>IFERROR(VLOOKUP($M371,Tables!$BT$7:$BU$34,2,FALSE),"")</f>
        <v/>
      </c>
      <c r="E371" s="1010"/>
      <c r="F371" s="1011"/>
      <c r="G371" s="940" t="str">
        <f>IFERROR(VLOOKUP(H371,'Category Index'!$K$10:$L$258,2,FALSE),"")</f>
        <v/>
      </c>
      <c r="H371" s="1008"/>
      <c r="I371" s="3"/>
      <c r="J371" s="1006"/>
      <c r="K371" s="994" t="str">
        <f t="shared" si="11"/>
        <v/>
      </c>
      <c r="L371" s="1004"/>
      <c r="M371" s="974"/>
      <c r="N371" s="975"/>
      <c r="O371" s="976"/>
      <c r="P371" s="1027" t="str">
        <f>IFERROR(IF(N371="","",N371*(VLOOKUP(C371, 'Unit Conversion Table'!$E$3:$F$132, 2, FALSE))),"")</f>
        <v/>
      </c>
      <c r="Q371" s="3"/>
      <c r="R371" s="971" t="s">
        <v>826</v>
      </c>
      <c r="S371" s="996" t="str" cm="1">
        <f t="array" ref="S371">_xlfn.IFS(R371="No",(IFERROR(VLOOKUP($J371&amp;" | "&amp;$T371,'Emissions Factors'!$C$3:$N$1705,MATCH(S$12,'Emissions Factors'!$C$3:$N$3,0),FALSE),"")),R371="Yes", "Company Specific", R371="", "")</f>
        <v/>
      </c>
      <c r="T371" s="997" cm="1">
        <f t="array" ref="T371">_xlfn.IFS(R371="No",(VLOOKUP($B371, 'Emissions Factors'!$C$3:$O$717, 4,FALSE)),R371="Yes", "", R371="", "")</f>
        <v>0</v>
      </c>
      <c r="U371" s="947" t="str">
        <f>IFERROR(VLOOKUP($J371&amp;" | "&amp;$T371,'Emissions Factors'!$C$3:$N$3811,5,FALSE),"")</f>
        <v/>
      </c>
      <c r="V371" s="948" t="str">
        <f>IFERROR(VLOOKUP($J371&amp;" | "&amp;$T371,'Emissions Factors'!$C$3:$N$3811,6,FALSE),"")</f>
        <v/>
      </c>
      <c r="W371" s="949" t="str">
        <f>IFERROR(VLOOKUP($J371&amp;" | "&amp;$T371,'Emissions Factors'!$C$3:$N$3811,7,FALSE),"")</f>
        <v/>
      </c>
      <c r="X371" s="1000"/>
      <c r="Y371" s="1001"/>
      <c r="Z371" s="963"/>
      <c r="AA371" s="964"/>
      <c r="AB371" s="965"/>
      <c r="AC371" s="1022" t="str" cm="1">
        <f t="array" ref="AC371">IFERROR(_xlfn.IFS($R371="No", U371*$P371/1000,$R371="Yes", Z371*$P371/1000, $R371="", ""),"")</f>
        <v/>
      </c>
      <c r="AD371" s="1023" t="str" cm="1">
        <f t="array" ref="AD371">IFERROR(_xlfn.IFS($R371="No", V371*$P371/1000,$R371="Yes", AA371*$P371/1000, $R371="", ""),"")</f>
        <v/>
      </c>
      <c r="AE371" s="1023" t="str" cm="1">
        <f t="array" ref="AE371">IFERROR(_xlfn.IFS($R371="No", W371*$P371/1000,$R371="Yes", AB371*$P371/1000, $R371="", ""),"")</f>
        <v/>
      </c>
      <c r="AF371" s="957" t="str">
        <f>IFERROR($AC371
+IFERROR(HLOOKUP(Introduction!$H$29,'GWP Values'!$D$3:$G$46,MATCH("CH4",'GWP Values'!$C$3:$C$41,0),FALSE)*$AD371,0)
+IFERROR(HLOOKUP(Introduction!$H$29,'GWP Values'!$D$3:$G$46,MATCH("N2O",'GWP Values'!$C$3:$C$41,0),FALSE)*$AE371,0),"")</f>
        <v/>
      </c>
    </row>
    <row r="372" spans="1:32" ht="24" customHeight="1" x14ac:dyDescent="0.25">
      <c r="A372" s="441"/>
      <c r="B372" s="458" t="str">
        <f t="shared" si="10"/>
        <v/>
      </c>
      <c r="C372" s="650" t="str">
        <f>IFERROR(IF($O372="","",
IF(MATCH(O372,Tables!$CC$8:$CC$15,0)&gt;0, "MWh / "&amp;$O372&amp;" | Energy",
"MWh / "&amp;$O372&amp;" | "&amp; $M372)), "MWh / "&amp;$O372&amp;" | "&amp; $M372)</f>
        <v/>
      </c>
      <c r="D372" s="916" t="str">
        <f>IFERROR(VLOOKUP($M372,Tables!$BT$7:$BU$34,2,FALSE),"")</f>
        <v/>
      </c>
      <c r="E372" s="1010"/>
      <c r="F372" s="1011"/>
      <c r="G372" s="940" t="str">
        <f>IFERROR(VLOOKUP(H372,'Category Index'!$K$10:$L$258,2,FALSE),"")</f>
        <v/>
      </c>
      <c r="H372" s="1008"/>
      <c r="I372" s="3"/>
      <c r="J372" s="1006"/>
      <c r="K372" s="994" t="str">
        <f t="shared" si="11"/>
        <v/>
      </c>
      <c r="L372" s="1004"/>
      <c r="M372" s="974"/>
      <c r="N372" s="975"/>
      <c r="O372" s="976"/>
      <c r="P372" s="1027" t="str">
        <f>IFERROR(IF(N372="","",N372*(VLOOKUP(C372, 'Unit Conversion Table'!$E$3:$F$132, 2, FALSE))),"")</f>
        <v/>
      </c>
      <c r="Q372" s="3"/>
      <c r="R372" s="971" t="s">
        <v>826</v>
      </c>
      <c r="S372" s="996" t="str" cm="1">
        <f t="array" ref="S372">_xlfn.IFS(R372="No",(IFERROR(VLOOKUP($J372&amp;" | "&amp;$T372,'Emissions Factors'!$C$3:$N$1705,MATCH(S$12,'Emissions Factors'!$C$3:$N$3,0),FALSE),"")),R372="Yes", "Company Specific", R372="", "")</f>
        <v/>
      </c>
      <c r="T372" s="997" cm="1">
        <f t="array" ref="T372">_xlfn.IFS(R372="No",(VLOOKUP($B372, 'Emissions Factors'!$C$3:$O$717, 4,FALSE)),R372="Yes", "", R372="", "")</f>
        <v>0</v>
      </c>
      <c r="U372" s="947" t="str">
        <f>IFERROR(VLOOKUP($J372&amp;" | "&amp;$T372,'Emissions Factors'!$C$3:$N$3811,5,FALSE),"")</f>
        <v/>
      </c>
      <c r="V372" s="948" t="str">
        <f>IFERROR(VLOOKUP($J372&amp;" | "&amp;$T372,'Emissions Factors'!$C$3:$N$3811,6,FALSE),"")</f>
        <v/>
      </c>
      <c r="W372" s="949" t="str">
        <f>IFERROR(VLOOKUP($J372&amp;" | "&amp;$T372,'Emissions Factors'!$C$3:$N$3811,7,FALSE),"")</f>
        <v/>
      </c>
      <c r="X372" s="1000"/>
      <c r="Y372" s="1001"/>
      <c r="Z372" s="963"/>
      <c r="AA372" s="964"/>
      <c r="AB372" s="965"/>
      <c r="AC372" s="1022" t="str" cm="1">
        <f t="array" ref="AC372">IFERROR(_xlfn.IFS($R372="No", U372*$P372/1000,$R372="Yes", Z372*$P372/1000, $R372="", ""),"")</f>
        <v/>
      </c>
      <c r="AD372" s="1023" t="str" cm="1">
        <f t="array" ref="AD372">IFERROR(_xlfn.IFS($R372="No", V372*$P372/1000,$R372="Yes", AA372*$P372/1000, $R372="", ""),"")</f>
        <v/>
      </c>
      <c r="AE372" s="1023" t="str" cm="1">
        <f t="array" ref="AE372">IFERROR(_xlfn.IFS($R372="No", W372*$P372/1000,$R372="Yes", AB372*$P372/1000, $R372="", ""),"")</f>
        <v/>
      </c>
      <c r="AF372" s="957" t="str">
        <f>IFERROR($AC372
+IFERROR(HLOOKUP(Introduction!$H$29,'GWP Values'!$D$3:$G$46,MATCH("CH4",'GWP Values'!$C$3:$C$41,0),FALSE)*$AD372,0)
+IFERROR(HLOOKUP(Introduction!$H$29,'GWP Values'!$D$3:$G$46,MATCH("N2O",'GWP Values'!$C$3:$C$41,0),FALSE)*$AE372,0),"")</f>
        <v/>
      </c>
    </row>
    <row r="373" spans="1:32" ht="24" customHeight="1" x14ac:dyDescent="0.25">
      <c r="A373" s="441"/>
      <c r="B373" s="458" t="str">
        <f t="shared" si="10"/>
        <v/>
      </c>
      <c r="C373" s="650" t="str">
        <f>IFERROR(IF($O373="","",
IF(MATCH(O373,Tables!$CC$8:$CC$15,0)&gt;0, "MWh / "&amp;$O373&amp;" | Energy",
"MWh / "&amp;$O373&amp;" | "&amp; $M373)), "MWh / "&amp;$O373&amp;" | "&amp; $M373)</f>
        <v/>
      </c>
      <c r="D373" s="916" t="str">
        <f>IFERROR(VLOOKUP($M373,Tables!$BT$7:$BU$34,2,FALSE),"")</f>
        <v/>
      </c>
      <c r="E373" s="1010"/>
      <c r="F373" s="1011"/>
      <c r="G373" s="940" t="str">
        <f>IFERROR(VLOOKUP(H373,'Category Index'!$K$10:$L$258,2,FALSE),"")</f>
        <v/>
      </c>
      <c r="H373" s="1008"/>
      <c r="I373" s="3"/>
      <c r="J373" s="1006"/>
      <c r="K373" s="994" t="str">
        <f t="shared" si="11"/>
        <v/>
      </c>
      <c r="L373" s="1004"/>
      <c r="M373" s="974"/>
      <c r="N373" s="975"/>
      <c r="O373" s="976"/>
      <c r="P373" s="1027" t="str">
        <f>IFERROR(IF(N373="","",N373*(VLOOKUP(C373, 'Unit Conversion Table'!$E$3:$F$132, 2, FALSE))),"")</f>
        <v/>
      </c>
      <c r="Q373" s="3"/>
      <c r="R373" s="971" t="s">
        <v>826</v>
      </c>
      <c r="S373" s="996" t="str" cm="1">
        <f t="array" ref="S373">_xlfn.IFS(R373="No",(IFERROR(VLOOKUP($J373&amp;" | "&amp;$T373,'Emissions Factors'!$C$3:$N$1705,MATCH(S$12,'Emissions Factors'!$C$3:$N$3,0),FALSE),"")),R373="Yes", "Company Specific", R373="", "")</f>
        <v/>
      </c>
      <c r="T373" s="997" cm="1">
        <f t="array" ref="T373">_xlfn.IFS(R373="No",(VLOOKUP($B373, 'Emissions Factors'!$C$3:$O$717, 4,FALSE)),R373="Yes", "", R373="", "")</f>
        <v>0</v>
      </c>
      <c r="U373" s="947" t="str">
        <f>IFERROR(VLOOKUP($J373&amp;" | "&amp;$T373,'Emissions Factors'!$C$3:$N$3811,5,FALSE),"")</f>
        <v/>
      </c>
      <c r="V373" s="948" t="str">
        <f>IFERROR(VLOOKUP($J373&amp;" | "&amp;$T373,'Emissions Factors'!$C$3:$N$3811,6,FALSE),"")</f>
        <v/>
      </c>
      <c r="W373" s="949" t="str">
        <f>IFERROR(VLOOKUP($J373&amp;" | "&amp;$T373,'Emissions Factors'!$C$3:$N$3811,7,FALSE),"")</f>
        <v/>
      </c>
      <c r="X373" s="1000"/>
      <c r="Y373" s="1001"/>
      <c r="Z373" s="963"/>
      <c r="AA373" s="964"/>
      <c r="AB373" s="965"/>
      <c r="AC373" s="1022" t="str" cm="1">
        <f t="array" ref="AC373">IFERROR(_xlfn.IFS($R373="No", U373*$P373/1000,$R373="Yes", Z373*$P373/1000, $R373="", ""),"")</f>
        <v/>
      </c>
      <c r="AD373" s="1023" t="str" cm="1">
        <f t="array" ref="AD373">IFERROR(_xlfn.IFS($R373="No", V373*$P373/1000,$R373="Yes", AA373*$P373/1000, $R373="", ""),"")</f>
        <v/>
      </c>
      <c r="AE373" s="1023" t="str" cm="1">
        <f t="array" ref="AE373">IFERROR(_xlfn.IFS($R373="No", W373*$P373/1000,$R373="Yes", AB373*$P373/1000, $R373="", ""),"")</f>
        <v/>
      </c>
      <c r="AF373" s="957" t="str">
        <f>IFERROR($AC373
+IFERROR(HLOOKUP(Introduction!$H$29,'GWP Values'!$D$3:$G$46,MATCH("CH4",'GWP Values'!$C$3:$C$41,0),FALSE)*$AD373,0)
+IFERROR(HLOOKUP(Introduction!$H$29,'GWP Values'!$D$3:$G$46,MATCH("N2O",'GWP Values'!$C$3:$C$41,0),FALSE)*$AE373,0),"")</f>
        <v/>
      </c>
    </row>
    <row r="374" spans="1:32" ht="24" customHeight="1" x14ac:dyDescent="0.25">
      <c r="A374" s="441"/>
      <c r="B374" s="458" t="str">
        <f t="shared" si="10"/>
        <v/>
      </c>
      <c r="C374" s="650" t="str">
        <f>IFERROR(IF($O374="","",
IF(MATCH(O374,Tables!$CC$8:$CC$15,0)&gt;0, "MWh / "&amp;$O374&amp;" | Energy",
"MWh / "&amp;$O374&amp;" | "&amp; $M374)), "MWh / "&amp;$O374&amp;" | "&amp; $M374)</f>
        <v/>
      </c>
      <c r="D374" s="916" t="str">
        <f>IFERROR(VLOOKUP($M374,Tables!$BT$7:$BU$34,2,FALSE),"")</f>
        <v/>
      </c>
      <c r="E374" s="1010"/>
      <c r="F374" s="1011"/>
      <c r="G374" s="940" t="str">
        <f>IFERROR(VLOOKUP(H374,'Category Index'!$K$10:$L$258,2,FALSE),"")</f>
        <v/>
      </c>
      <c r="H374" s="1008"/>
      <c r="I374" s="3"/>
      <c r="J374" s="1006"/>
      <c r="K374" s="994" t="str">
        <f t="shared" si="11"/>
        <v/>
      </c>
      <c r="L374" s="1004"/>
      <c r="M374" s="974"/>
      <c r="N374" s="975"/>
      <c r="O374" s="976"/>
      <c r="P374" s="1027" t="str">
        <f>IFERROR(IF(N374="","",N374*(VLOOKUP(C374, 'Unit Conversion Table'!$E$3:$F$132, 2, FALSE))),"")</f>
        <v/>
      </c>
      <c r="Q374" s="3"/>
      <c r="R374" s="971" t="s">
        <v>826</v>
      </c>
      <c r="S374" s="996" t="str" cm="1">
        <f t="array" ref="S374">_xlfn.IFS(R374="No",(IFERROR(VLOOKUP($J374&amp;" | "&amp;$T374,'Emissions Factors'!$C$3:$N$1705,MATCH(S$12,'Emissions Factors'!$C$3:$N$3,0),FALSE),"")),R374="Yes", "Company Specific", R374="", "")</f>
        <v/>
      </c>
      <c r="T374" s="997" cm="1">
        <f t="array" ref="T374">_xlfn.IFS(R374="No",(VLOOKUP($B374, 'Emissions Factors'!$C$3:$O$717, 4,FALSE)),R374="Yes", "", R374="", "")</f>
        <v>0</v>
      </c>
      <c r="U374" s="947" t="str">
        <f>IFERROR(VLOOKUP($J374&amp;" | "&amp;$T374,'Emissions Factors'!$C$3:$N$3811,5,FALSE),"")</f>
        <v/>
      </c>
      <c r="V374" s="948" t="str">
        <f>IFERROR(VLOOKUP($J374&amp;" | "&amp;$T374,'Emissions Factors'!$C$3:$N$3811,6,FALSE),"")</f>
        <v/>
      </c>
      <c r="W374" s="949" t="str">
        <f>IFERROR(VLOOKUP($J374&amp;" | "&amp;$T374,'Emissions Factors'!$C$3:$N$3811,7,FALSE),"")</f>
        <v/>
      </c>
      <c r="X374" s="1000"/>
      <c r="Y374" s="1001"/>
      <c r="Z374" s="963"/>
      <c r="AA374" s="964"/>
      <c r="AB374" s="965"/>
      <c r="AC374" s="1022" t="str" cm="1">
        <f t="array" ref="AC374">IFERROR(_xlfn.IFS($R374="No", U374*$P374/1000,$R374="Yes", Z374*$P374/1000, $R374="", ""),"")</f>
        <v/>
      </c>
      <c r="AD374" s="1023" t="str" cm="1">
        <f t="array" ref="AD374">IFERROR(_xlfn.IFS($R374="No", V374*$P374/1000,$R374="Yes", AA374*$P374/1000, $R374="", ""),"")</f>
        <v/>
      </c>
      <c r="AE374" s="1023" t="str" cm="1">
        <f t="array" ref="AE374">IFERROR(_xlfn.IFS($R374="No", W374*$P374/1000,$R374="Yes", AB374*$P374/1000, $R374="", ""),"")</f>
        <v/>
      </c>
      <c r="AF374" s="957" t="str">
        <f>IFERROR($AC374
+IFERROR(HLOOKUP(Introduction!$H$29,'GWP Values'!$D$3:$G$46,MATCH("CH4",'GWP Values'!$C$3:$C$41,0),FALSE)*$AD374,0)
+IFERROR(HLOOKUP(Introduction!$H$29,'GWP Values'!$D$3:$G$46,MATCH("N2O",'GWP Values'!$C$3:$C$41,0),FALSE)*$AE374,0),"")</f>
        <v/>
      </c>
    </row>
    <row r="375" spans="1:32" ht="24" customHeight="1" x14ac:dyDescent="0.25">
      <c r="A375" s="441"/>
      <c r="B375" s="458" t="str">
        <f t="shared" si="10"/>
        <v/>
      </c>
      <c r="C375" s="650" t="str">
        <f>IFERROR(IF($O375="","",
IF(MATCH(O375,Tables!$CC$8:$CC$15,0)&gt;0, "MWh / "&amp;$O375&amp;" | Energy",
"MWh / "&amp;$O375&amp;" | "&amp; $M375)), "MWh / "&amp;$O375&amp;" | "&amp; $M375)</f>
        <v/>
      </c>
      <c r="D375" s="916" t="str">
        <f>IFERROR(VLOOKUP($M375,Tables!$BT$7:$BU$34,2,FALSE),"")</f>
        <v/>
      </c>
      <c r="E375" s="1010"/>
      <c r="F375" s="1011"/>
      <c r="G375" s="940" t="str">
        <f>IFERROR(VLOOKUP(H375,'Category Index'!$K$10:$L$258,2,FALSE),"")</f>
        <v/>
      </c>
      <c r="H375" s="1008"/>
      <c r="I375" s="3"/>
      <c r="J375" s="1006"/>
      <c r="K375" s="994" t="str">
        <f t="shared" si="11"/>
        <v/>
      </c>
      <c r="L375" s="1004"/>
      <c r="M375" s="974"/>
      <c r="N375" s="975"/>
      <c r="O375" s="976"/>
      <c r="P375" s="1027" t="str">
        <f>IFERROR(IF(N375="","",N375*(VLOOKUP(C375, 'Unit Conversion Table'!$E$3:$F$132, 2, FALSE))),"")</f>
        <v/>
      </c>
      <c r="Q375" s="3"/>
      <c r="R375" s="971" t="s">
        <v>826</v>
      </c>
      <c r="S375" s="996" t="str" cm="1">
        <f t="array" ref="S375">_xlfn.IFS(R375="No",(IFERROR(VLOOKUP($J375&amp;" | "&amp;$T375,'Emissions Factors'!$C$3:$N$1705,MATCH(S$12,'Emissions Factors'!$C$3:$N$3,0),FALSE),"")),R375="Yes", "Company Specific", R375="", "")</f>
        <v/>
      </c>
      <c r="T375" s="997" cm="1">
        <f t="array" ref="T375">_xlfn.IFS(R375="No",(VLOOKUP($B375, 'Emissions Factors'!$C$3:$O$717, 4,FALSE)),R375="Yes", "", R375="", "")</f>
        <v>0</v>
      </c>
      <c r="U375" s="947" t="str">
        <f>IFERROR(VLOOKUP($J375&amp;" | "&amp;$T375,'Emissions Factors'!$C$3:$N$3811,5,FALSE),"")</f>
        <v/>
      </c>
      <c r="V375" s="948" t="str">
        <f>IFERROR(VLOOKUP($J375&amp;" | "&amp;$T375,'Emissions Factors'!$C$3:$N$3811,6,FALSE),"")</f>
        <v/>
      </c>
      <c r="W375" s="949" t="str">
        <f>IFERROR(VLOOKUP($J375&amp;" | "&amp;$T375,'Emissions Factors'!$C$3:$N$3811,7,FALSE),"")</f>
        <v/>
      </c>
      <c r="X375" s="1000"/>
      <c r="Y375" s="1001"/>
      <c r="Z375" s="963"/>
      <c r="AA375" s="964"/>
      <c r="AB375" s="965"/>
      <c r="AC375" s="1022" t="str" cm="1">
        <f t="array" ref="AC375">IFERROR(_xlfn.IFS($R375="No", U375*$P375/1000,$R375="Yes", Z375*$P375/1000, $R375="", ""),"")</f>
        <v/>
      </c>
      <c r="AD375" s="1023" t="str" cm="1">
        <f t="array" ref="AD375">IFERROR(_xlfn.IFS($R375="No", V375*$P375/1000,$R375="Yes", AA375*$P375/1000, $R375="", ""),"")</f>
        <v/>
      </c>
      <c r="AE375" s="1023" t="str" cm="1">
        <f t="array" ref="AE375">IFERROR(_xlfn.IFS($R375="No", W375*$P375/1000,$R375="Yes", AB375*$P375/1000, $R375="", ""),"")</f>
        <v/>
      </c>
      <c r="AF375" s="957" t="str">
        <f>IFERROR($AC375
+IFERROR(HLOOKUP(Introduction!$H$29,'GWP Values'!$D$3:$G$46,MATCH("CH4",'GWP Values'!$C$3:$C$41,0),FALSE)*$AD375,0)
+IFERROR(HLOOKUP(Introduction!$H$29,'GWP Values'!$D$3:$G$46,MATCH("N2O",'GWP Values'!$C$3:$C$41,0),FALSE)*$AE375,0),"")</f>
        <v/>
      </c>
    </row>
    <row r="376" spans="1:32" ht="24" customHeight="1" x14ac:dyDescent="0.25">
      <c r="A376" s="441"/>
      <c r="B376" s="458" t="str">
        <f t="shared" si="10"/>
        <v/>
      </c>
      <c r="C376" s="650" t="str">
        <f>IFERROR(IF($O376="","",
IF(MATCH(O376,Tables!$CC$8:$CC$15,0)&gt;0, "MWh / "&amp;$O376&amp;" | Energy",
"MWh / "&amp;$O376&amp;" | "&amp; $M376)), "MWh / "&amp;$O376&amp;" | "&amp; $M376)</f>
        <v/>
      </c>
      <c r="D376" s="916" t="str">
        <f>IFERROR(VLOOKUP($M376,Tables!$BT$7:$BU$34,2,FALSE),"")</f>
        <v/>
      </c>
      <c r="E376" s="1010"/>
      <c r="F376" s="1011"/>
      <c r="G376" s="940" t="str">
        <f>IFERROR(VLOOKUP(H376,'Category Index'!$K$10:$L$258,2,FALSE),"")</f>
        <v/>
      </c>
      <c r="H376" s="1008"/>
      <c r="I376" s="3"/>
      <c r="J376" s="1006"/>
      <c r="K376" s="994" t="str">
        <f t="shared" si="11"/>
        <v/>
      </c>
      <c r="L376" s="1004"/>
      <c r="M376" s="974"/>
      <c r="N376" s="975"/>
      <c r="O376" s="976"/>
      <c r="P376" s="1027" t="str">
        <f>IFERROR(IF(N376="","",N376*(VLOOKUP(C376, 'Unit Conversion Table'!$E$3:$F$132, 2, FALSE))),"")</f>
        <v/>
      </c>
      <c r="Q376" s="3"/>
      <c r="R376" s="971" t="s">
        <v>826</v>
      </c>
      <c r="S376" s="996" t="str" cm="1">
        <f t="array" ref="S376">_xlfn.IFS(R376="No",(IFERROR(VLOOKUP($J376&amp;" | "&amp;$T376,'Emissions Factors'!$C$3:$N$1705,MATCH(S$12,'Emissions Factors'!$C$3:$N$3,0),FALSE),"")),R376="Yes", "Company Specific", R376="", "")</f>
        <v/>
      </c>
      <c r="T376" s="997" cm="1">
        <f t="array" ref="T376">_xlfn.IFS(R376="No",(VLOOKUP($B376, 'Emissions Factors'!$C$3:$O$717, 4,FALSE)),R376="Yes", "", R376="", "")</f>
        <v>0</v>
      </c>
      <c r="U376" s="947" t="str">
        <f>IFERROR(VLOOKUP($J376&amp;" | "&amp;$T376,'Emissions Factors'!$C$3:$N$3811,5,FALSE),"")</f>
        <v/>
      </c>
      <c r="V376" s="948" t="str">
        <f>IFERROR(VLOOKUP($J376&amp;" | "&amp;$T376,'Emissions Factors'!$C$3:$N$3811,6,FALSE),"")</f>
        <v/>
      </c>
      <c r="W376" s="949" t="str">
        <f>IFERROR(VLOOKUP($J376&amp;" | "&amp;$T376,'Emissions Factors'!$C$3:$N$3811,7,FALSE),"")</f>
        <v/>
      </c>
      <c r="X376" s="1000"/>
      <c r="Y376" s="1001"/>
      <c r="Z376" s="963"/>
      <c r="AA376" s="964"/>
      <c r="AB376" s="965"/>
      <c r="AC376" s="1022" t="str" cm="1">
        <f t="array" ref="AC376">IFERROR(_xlfn.IFS($R376="No", U376*$P376/1000,$R376="Yes", Z376*$P376/1000, $R376="", ""),"")</f>
        <v/>
      </c>
      <c r="AD376" s="1023" t="str" cm="1">
        <f t="array" ref="AD376">IFERROR(_xlfn.IFS($R376="No", V376*$P376/1000,$R376="Yes", AA376*$P376/1000, $R376="", ""),"")</f>
        <v/>
      </c>
      <c r="AE376" s="1023" t="str" cm="1">
        <f t="array" ref="AE376">IFERROR(_xlfn.IFS($R376="No", W376*$P376/1000,$R376="Yes", AB376*$P376/1000, $R376="", ""),"")</f>
        <v/>
      </c>
      <c r="AF376" s="957" t="str">
        <f>IFERROR($AC376
+IFERROR(HLOOKUP(Introduction!$H$29,'GWP Values'!$D$3:$G$46,MATCH("CH4",'GWP Values'!$C$3:$C$41,0),FALSE)*$AD376,0)
+IFERROR(HLOOKUP(Introduction!$H$29,'GWP Values'!$D$3:$G$46,MATCH("N2O",'GWP Values'!$C$3:$C$41,0),FALSE)*$AE376,0),"")</f>
        <v/>
      </c>
    </row>
    <row r="377" spans="1:32" ht="24" customHeight="1" x14ac:dyDescent="0.25">
      <c r="A377" s="441"/>
      <c r="B377" s="458" t="str">
        <f t="shared" si="10"/>
        <v/>
      </c>
      <c r="C377" s="650" t="str">
        <f>IFERROR(IF($O377="","",
IF(MATCH(O377,Tables!$CC$8:$CC$15,0)&gt;0, "MWh / "&amp;$O377&amp;" | Energy",
"MWh / "&amp;$O377&amp;" | "&amp; $M377)), "MWh / "&amp;$O377&amp;" | "&amp; $M377)</f>
        <v/>
      </c>
      <c r="D377" s="916" t="str">
        <f>IFERROR(VLOOKUP($M377,Tables!$BT$7:$BU$34,2,FALSE),"")</f>
        <v/>
      </c>
      <c r="E377" s="1010"/>
      <c r="F377" s="1011"/>
      <c r="G377" s="940" t="str">
        <f>IFERROR(VLOOKUP(H377,'Category Index'!$K$10:$L$258,2,FALSE),"")</f>
        <v/>
      </c>
      <c r="H377" s="1008"/>
      <c r="I377" s="3"/>
      <c r="J377" s="1006"/>
      <c r="K377" s="994" t="str">
        <f t="shared" si="11"/>
        <v/>
      </c>
      <c r="L377" s="1004"/>
      <c r="M377" s="974"/>
      <c r="N377" s="975"/>
      <c r="O377" s="976"/>
      <c r="P377" s="1027" t="str">
        <f>IFERROR(IF(N377="","",N377*(VLOOKUP(C377, 'Unit Conversion Table'!$E$3:$F$132, 2, FALSE))),"")</f>
        <v/>
      </c>
      <c r="Q377" s="3"/>
      <c r="R377" s="971" t="s">
        <v>826</v>
      </c>
      <c r="S377" s="996" t="str" cm="1">
        <f t="array" ref="S377">_xlfn.IFS(R377="No",(IFERROR(VLOOKUP($J377&amp;" | "&amp;$T377,'Emissions Factors'!$C$3:$N$1705,MATCH(S$12,'Emissions Factors'!$C$3:$N$3,0),FALSE),"")),R377="Yes", "Company Specific", R377="", "")</f>
        <v/>
      </c>
      <c r="T377" s="997" cm="1">
        <f t="array" ref="T377">_xlfn.IFS(R377="No",(VLOOKUP($B377, 'Emissions Factors'!$C$3:$O$717, 4,FALSE)),R377="Yes", "", R377="", "")</f>
        <v>0</v>
      </c>
      <c r="U377" s="947" t="str">
        <f>IFERROR(VLOOKUP($J377&amp;" | "&amp;$T377,'Emissions Factors'!$C$3:$N$3811,5,FALSE),"")</f>
        <v/>
      </c>
      <c r="V377" s="948" t="str">
        <f>IFERROR(VLOOKUP($J377&amp;" | "&amp;$T377,'Emissions Factors'!$C$3:$N$3811,6,FALSE),"")</f>
        <v/>
      </c>
      <c r="W377" s="949" t="str">
        <f>IFERROR(VLOOKUP($J377&amp;" | "&amp;$T377,'Emissions Factors'!$C$3:$N$3811,7,FALSE),"")</f>
        <v/>
      </c>
      <c r="X377" s="1000"/>
      <c r="Y377" s="1001"/>
      <c r="Z377" s="963"/>
      <c r="AA377" s="964"/>
      <c r="AB377" s="965"/>
      <c r="AC377" s="1022" t="str" cm="1">
        <f t="array" ref="AC377">IFERROR(_xlfn.IFS($R377="No", U377*$P377/1000,$R377="Yes", Z377*$P377/1000, $R377="", ""),"")</f>
        <v/>
      </c>
      <c r="AD377" s="1023" t="str" cm="1">
        <f t="array" ref="AD377">IFERROR(_xlfn.IFS($R377="No", V377*$P377/1000,$R377="Yes", AA377*$P377/1000, $R377="", ""),"")</f>
        <v/>
      </c>
      <c r="AE377" s="1023" t="str" cm="1">
        <f t="array" ref="AE377">IFERROR(_xlfn.IFS($R377="No", W377*$P377/1000,$R377="Yes", AB377*$P377/1000, $R377="", ""),"")</f>
        <v/>
      </c>
      <c r="AF377" s="957" t="str">
        <f>IFERROR($AC377
+IFERROR(HLOOKUP(Introduction!$H$29,'GWP Values'!$D$3:$G$46,MATCH("CH4",'GWP Values'!$C$3:$C$41,0),FALSE)*$AD377,0)
+IFERROR(HLOOKUP(Introduction!$H$29,'GWP Values'!$D$3:$G$46,MATCH("N2O",'GWP Values'!$C$3:$C$41,0),FALSE)*$AE377,0),"")</f>
        <v/>
      </c>
    </row>
    <row r="378" spans="1:32" ht="24" customHeight="1" x14ac:dyDescent="0.25">
      <c r="A378" s="441"/>
      <c r="B378" s="458" t="str">
        <f t="shared" si="10"/>
        <v/>
      </c>
      <c r="C378" s="650" t="str">
        <f>IFERROR(IF($O378="","",
IF(MATCH(O378,Tables!$CC$8:$CC$15,0)&gt;0, "MWh / "&amp;$O378&amp;" | Energy",
"MWh / "&amp;$O378&amp;" | "&amp; $M378)), "MWh / "&amp;$O378&amp;" | "&amp; $M378)</f>
        <v/>
      </c>
      <c r="D378" s="916" t="str">
        <f>IFERROR(VLOOKUP($M378,Tables!$BT$7:$BU$34,2,FALSE),"")</f>
        <v/>
      </c>
      <c r="E378" s="1010"/>
      <c r="F378" s="1011"/>
      <c r="G378" s="940" t="str">
        <f>IFERROR(VLOOKUP(H378,'Category Index'!$K$10:$L$258,2,FALSE),"")</f>
        <v/>
      </c>
      <c r="H378" s="1008"/>
      <c r="I378" s="3"/>
      <c r="J378" s="1006"/>
      <c r="K378" s="994" t="str">
        <f t="shared" si="11"/>
        <v/>
      </c>
      <c r="L378" s="1004"/>
      <c r="M378" s="974"/>
      <c r="N378" s="975"/>
      <c r="O378" s="976"/>
      <c r="P378" s="1027" t="str">
        <f>IFERROR(IF(N378="","",N378*(VLOOKUP(C378, 'Unit Conversion Table'!$E$3:$F$132, 2, FALSE))),"")</f>
        <v/>
      </c>
      <c r="Q378" s="3"/>
      <c r="R378" s="971" t="s">
        <v>826</v>
      </c>
      <c r="S378" s="996" t="str" cm="1">
        <f t="array" ref="S378">_xlfn.IFS(R378="No",(IFERROR(VLOOKUP($J378&amp;" | "&amp;$T378,'Emissions Factors'!$C$3:$N$1705,MATCH(S$12,'Emissions Factors'!$C$3:$N$3,0),FALSE),"")),R378="Yes", "Company Specific", R378="", "")</f>
        <v/>
      </c>
      <c r="T378" s="997" cm="1">
        <f t="array" ref="T378">_xlfn.IFS(R378="No",(VLOOKUP($B378, 'Emissions Factors'!$C$3:$O$717, 4,FALSE)),R378="Yes", "", R378="", "")</f>
        <v>0</v>
      </c>
      <c r="U378" s="947" t="str">
        <f>IFERROR(VLOOKUP($J378&amp;" | "&amp;$T378,'Emissions Factors'!$C$3:$N$3811,5,FALSE),"")</f>
        <v/>
      </c>
      <c r="V378" s="948" t="str">
        <f>IFERROR(VLOOKUP($J378&amp;" | "&amp;$T378,'Emissions Factors'!$C$3:$N$3811,6,FALSE),"")</f>
        <v/>
      </c>
      <c r="W378" s="949" t="str">
        <f>IFERROR(VLOOKUP($J378&amp;" | "&amp;$T378,'Emissions Factors'!$C$3:$N$3811,7,FALSE),"")</f>
        <v/>
      </c>
      <c r="X378" s="1000"/>
      <c r="Y378" s="1001"/>
      <c r="Z378" s="963"/>
      <c r="AA378" s="964"/>
      <c r="AB378" s="965"/>
      <c r="AC378" s="1022" t="str" cm="1">
        <f t="array" ref="AC378">IFERROR(_xlfn.IFS($R378="No", U378*$P378/1000,$R378="Yes", Z378*$P378/1000, $R378="", ""),"")</f>
        <v/>
      </c>
      <c r="AD378" s="1023" t="str" cm="1">
        <f t="array" ref="AD378">IFERROR(_xlfn.IFS($R378="No", V378*$P378/1000,$R378="Yes", AA378*$P378/1000, $R378="", ""),"")</f>
        <v/>
      </c>
      <c r="AE378" s="1023" t="str" cm="1">
        <f t="array" ref="AE378">IFERROR(_xlfn.IFS($R378="No", W378*$P378/1000,$R378="Yes", AB378*$P378/1000, $R378="", ""),"")</f>
        <v/>
      </c>
      <c r="AF378" s="957" t="str">
        <f>IFERROR($AC378
+IFERROR(HLOOKUP(Introduction!$H$29,'GWP Values'!$D$3:$G$46,MATCH("CH4",'GWP Values'!$C$3:$C$41,0),FALSE)*$AD378,0)
+IFERROR(HLOOKUP(Introduction!$H$29,'GWP Values'!$D$3:$G$46,MATCH("N2O",'GWP Values'!$C$3:$C$41,0),FALSE)*$AE378,0),"")</f>
        <v/>
      </c>
    </row>
    <row r="379" spans="1:32" ht="24" customHeight="1" x14ac:dyDescent="0.25">
      <c r="A379" s="441"/>
      <c r="B379" s="458" t="str">
        <f t="shared" si="10"/>
        <v/>
      </c>
      <c r="C379" s="650" t="str">
        <f>IFERROR(IF($O379="","",
IF(MATCH(O379,Tables!$CC$8:$CC$15,0)&gt;0, "MWh / "&amp;$O379&amp;" | Energy",
"MWh / "&amp;$O379&amp;" | "&amp; $M379)), "MWh / "&amp;$O379&amp;" | "&amp; $M379)</f>
        <v/>
      </c>
      <c r="D379" s="916" t="str">
        <f>IFERROR(VLOOKUP($M379,Tables!$BT$7:$BU$34,2,FALSE),"")</f>
        <v/>
      </c>
      <c r="E379" s="1010"/>
      <c r="F379" s="1011"/>
      <c r="G379" s="940" t="str">
        <f>IFERROR(VLOOKUP(H379,'Category Index'!$K$10:$L$258,2,FALSE),"")</f>
        <v/>
      </c>
      <c r="H379" s="1008"/>
      <c r="I379" s="3"/>
      <c r="J379" s="1006"/>
      <c r="K379" s="994" t="str">
        <f t="shared" si="11"/>
        <v/>
      </c>
      <c r="L379" s="1004"/>
      <c r="M379" s="974"/>
      <c r="N379" s="975"/>
      <c r="O379" s="976"/>
      <c r="P379" s="1027" t="str">
        <f>IFERROR(IF(N379="","",N379*(VLOOKUP(C379, 'Unit Conversion Table'!$E$3:$F$132, 2, FALSE))),"")</f>
        <v/>
      </c>
      <c r="Q379" s="3"/>
      <c r="R379" s="971" t="s">
        <v>826</v>
      </c>
      <c r="S379" s="996" t="str" cm="1">
        <f t="array" ref="S379">_xlfn.IFS(R379="No",(IFERROR(VLOOKUP($J379&amp;" | "&amp;$T379,'Emissions Factors'!$C$3:$N$1705,MATCH(S$12,'Emissions Factors'!$C$3:$N$3,0),FALSE),"")),R379="Yes", "Company Specific", R379="", "")</f>
        <v/>
      </c>
      <c r="T379" s="997" cm="1">
        <f t="array" ref="T379">_xlfn.IFS(R379="No",(VLOOKUP($B379, 'Emissions Factors'!$C$3:$O$717, 4,FALSE)),R379="Yes", "", R379="", "")</f>
        <v>0</v>
      </c>
      <c r="U379" s="947" t="str">
        <f>IFERROR(VLOOKUP($J379&amp;" | "&amp;$T379,'Emissions Factors'!$C$3:$N$3811,5,FALSE),"")</f>
        <v/>
      </c>
      <c r="V379" s="948" t="str">
        <f>IFERROR(VLOOKUP($J379&amp;" | "&amp;$T379,'Emissions Factors'!$C$3:$N$3811,6,FALSE),"")</f>
        <v/>
      </c>
      <c r="W379" s="949" t="str">
        <f>IFERROR(VLOOKUP($J379&amp;" | "&amp;$T379,'Emissions Factors'!$C$3:$N$3811,7,FALSE),"")</f>
        <v/>
      </c>
      <c r="X379" s="1000"/>
      <c r="Y379" s="1001"/>
      <c r="Z379" s="963"/>
      <c r="AA379" s="964"/>
      <c r="AB379" s="965"/>
      <c r="AC379" s="1022" t="str" cm="1">
        <f t="array" ref="AC379">IFERROR(_xlfn.IFS($R379="No", U379*$P379/1000,$R379="Yes", Z379*$P379/1000, $R379="", ""),"")</f>
        <v/>
      </c>
      <c r="AD379" s="1023" t="str" cm="1">
        <f t="array" ref="AD379">IFERROR(_xlfn.IFS($R379="No", V379*$P379/1000,$R379="Yes", AA379*$P379/1000, $R379="", ""),"")</f>
        <v/>
      </c>
      <c r="AE379" s="1023" t="str" cm="1">
        <f t="array" ref="AE379">IFERROR(_xlfn.IFS($R379="No", W379*$P379/1000,$R379="Yes", AB379*$P379/1000, $R379="", ""),"")</f>
        <v/>
      </c>
      <c r="AF379" s="957" t="str">
        <f>IFERROR($AC379
+IFERROR(HLOOKUP(Introduction!$H$29,'GWP Values'!$D$3:$G$46,MATCH("CH4",'GWP Values'!$C$3:$C$41,0),FALSE)*$AD379,0)
+IFERROR(HLOOKUP(Introduction!$H$29,'GWP Values'!$D$3:$G$46,MATCH("N2O",'GWP Values'!$C$3:$C$41,0),FALSE)*$AE379,0),"")</f>
        <v/>
      </c>
    </row>
    <row r="380" spans="1:32" ht="24" customHeight="1" x14ac:dyDescent="0.25">
      <c r="A380" s="441"/>
      <c r="B380" s="458" t="str">
        <f t="shared" si="10"/>
        <v/>
      </c>
      <c r="C380" s="650" t="str">
        <f>IFERROR(IF($O380="","",
IF(MATCH(O380,Tables!$CC$8:$CC$15,0)&gt;0, "MWh / "&amp;$O380&amp;" | Energy",
"MWh / "&amp;$O380&amp;" | "&amp; $M380)), "MWh / "&amp;$O380&amp;" | "&amp; $M380)</f>
        <v/>
      </c>
      <c r="D380" s="916" t="str">
        <f>IFERROR(VLOOKUP($M380,Tables!$BT$7:$BU$34,2,FALSE),"")</f>
        <v/>
      </c>
      <c r="E380" s="1010"/>
      <c r="F380" s="1011"/>
      <c r="G380" s="940" t="str">
        <f>IFERROR(VLOOKUP(H380,'Category Index'!$K$10:$L$258,2,FALSE),"")</f>
        <v/>
      </c>
      <c r="H380" s="1008"/>
      <c r="I380" s="3"/>
      <c r="J380" s="1006"/>
      <c r="K380" s="994" t="str">
        <f t="shared" si="11"/>
        <v/>
      </c>
      <c r="L380" s="1004"/>
      <c r="M380" s="974"/>
      <c r="N380" s="975"/>
      <c r="O380" s="976"/>
      <c r="P380" s="1027" t="str">
        <f>IFERROR(IF(N380="","",N380*(VLOOKUP(C380, 'Unit Conversion Table'!$E$3:$F$132, 2, FALSE))),"")</f>
        <v/>
      </c>
      <c r="Q380" s="3"/>
      <c r="R380" s="971" t="s">
        <v>826</v>
      </c>
      <c r="S380" s="996" t="str" cm="1">
        <f t="array" ref="S380">_xlfn.IFS(R380="No",(IFERROR(VLOOKUP($J380&amp;" | "&amp;$T380,'Emissions Factors'!$C$3:$N$1705,MATCH(S$12,'Emissions Factors'!$C$3:$N$3,0),FALSE),"")),R380="Yes", "Company Specific", R380="", "")</f>
        <v/>
      </c>
      <c r="T380" s="997" cm="1">
        <f t="array" ref="T380">_xlfn.IFS(R380="No",(VLOOKUP($B380, 'Emissions Factors'!$C$3:$O$717, 4,FALSE)),R380="Yes", "", R380="", "")</f>
        <v>0</v>
      </c>
      <c r="U380" s="947" t="str">
        <f>IFERROR(VLOOKUP($J380&amp;" | "&amp;$T380,'Emissions Factors'!$C$3:$N$3811,5,FALSE),"")</f>
        <v/>
      </c>
      <c r="V380" s="948" t="str">
        <f>IFERROR(VLOOKUP($J380&amp;" | "&amp;$T380,'Emissions Factors'!$C$3:$N$3811,6,FALSE),"")</f>
        <v/>
      </c>
      <c r="W380" s="949" t="str">
        <f>IFERROR(VLOOKUP($J380&amp;" | "&amp;$T380,'Emissions Factors'!$C$3:$N$3811,7,FALSE),"")</f>
        <v/>
      </c>
      <c r="X380" s="1000"/>
      <c r="Y380" s="1001"/>
      <c r="Z380" s="963"/>
      <c r="AA380" s="964"/>
      <c r="AB380" s="965"/>
      <c r="AC380" s="1022" t="str" cm="1">
        <f t="array" ref="AC380">IFERROR(_xlfn.IFS($R380="No", U380*$P380/1000,$R380="Yes", Z380*$P380/1000, $R380="", ""),"")</f>
        <v/>
      </c>
      <c r="AD380" s="1023" t="str" cm="1">
        <f t="array" ref="AD380">IFERROR(_xlfn.IFS($R380="No", V380*$P380/1000,$R380="Yes", AA380*$P380/1000, $R380="", ""),"")</f>
        <v/>
      </c>
      <c r="AE380" s="1023" t="str" cm="1">
        <f t="array" ref="AE380">IFERROR(_xlfn.IFS($R380="No", W380*$P380/1000,$R380="Yes", AB380*$P380/1000, $R380="", ""),"")</f>
        <v/>
      </c>
      <c r="AF380" s="957" t="str">
        <f>IFERROR($AC380
+IFERROR(HLOOKUP(Introduction!$H$29,'GWP Values'!$D$3:$G$46,MATCH("CH4",'GWP Values'!$C$3:$C$41,0),FALSE)*$AD380,0)
+IFERROR(HLOOKUP(Introduction!$H$29,'GWP Values'!$D$3:$G$46,MATCH("N2O",'GWP Values'!$C$3:$C$41,0),FALSE)*$AE380,0),"")</f>
        <v/>
      </c>
    </row>
    <row r="381" spans="1:32" ht="24" customHeight="1" x14ac:dyDescent="0.25">
      <c r="A381" s="441"/>
      <c r="B381" s="458" t="str">
        <f t="shared" si="10"/>
        <v/>
      </c>
      <c r="C381" s="650" t="str">
        <f>IFERROR(IF($O381="","",
IF(MATCH(O381,Tables!$CC$8:$CC$15,0)&gt;0, "MWh / "&amp;$O381&amp;" | Energy",
"MWh / "&amp;$O381&amp;" | "&amp; $M381)), "MWh / "&amp;$O381&amp;" | "&amp; $M381)</f>
        <v/>
      </c>
      <c r="D381" s="916" t="str">
        <f>IFERROR(VLOOKUP($M381,Tables!$BT$7:$BU$34,2,FALSE),"")</f>
        <v/>
      </c>
      <c r="E381" s="1010"/>
      <c r="F381" s="1011"/>
      <c r="G381" s="940" t="str">
        <f>IFERROR(VLOOKUP(H381,'Category Index'!$K$10:$L$258,2,FALSE),"")</f>
        <v/>
      </c>
      <c r="H381" s="1008"/>
      <c r="I381" s="3"/>
      <c r="J381" s="1006"/>
      <c r="K381" s="994" t="str">
        <f t="shared" si="11"/>
        <v/>
      </c>
      <c r="L381" s="1004"/>
      <c r="M381" s="974"/>
      <c r="N381" s="975"/>
      <c r="O381" s="976"/>
      <c r="P381" s="1027" t="str">
        <f>IFERROR(IF(N381="","",N381*(VLOOKUP(C381, 'Unit Conversion Table'!$E$3:$F$132, 2, FALSE))),"")</f>
        <v/>
      </c>
      <c r="Q381" s="3"/>
      <c r="R381" s="971" t="s">
        <v>826</v>
      </c>
      <c r="S381" s="996" t="str" cm="1">
        <f t="array" ref="S381">_xlfn.IFS(R381="No",(IFERROR(VLOOKUP($J381&amp;" | "&amp;$T381,'Emissions Factors'!$C$3:$N$1705,MATCH(S$12,'Emissions Factors'!$C$3:$N$3,0),FALSE),"")),R381="Yes", "Company Specific", R381="", "")</f>
        <v/>
      </c>
      <c r="T381" s="997" cm="1">
        <f t="array" ref="T381">_xlfn.IFS(R381="No",(VLOOKUP($B381, 'Emissions Factors'!$C$3:$O$717, 4,FALSE)),R381="Yes", "", R381="", "")</f>
        <v>0</v>
      </c>
      <c r="U381" s="947" t="str">
        <f>IFERROR(VLOOKUP($J381&amp;" | "&amp;$T381,'Emissions Factors'!$C$3:$N$3811,5,FALSE),"")</f>
        <v/>
      </c>
      <c r="V381" s="948" t="str">
        <f>IFERROR(VLOOKUP($J381&amp;" | "&amp;$T381,'Emissions Factors'!$C$3:$N$3811,6,FALSE),"")</f>
        <v/>
      </c>
      <c r="W381" s="949" t="str">
        <f>IFERROR(VLOOKUP($J381&amp;" | "&amp;$T381,'Emissions Factors'!$C$3:$N$3811,7,FALSE),"")</f>
        <v/>
      </c>
      <c r="X381" s="1000"/>
      <c r="Y381" s="1001"/>
      <c r="Z381" s="963"/>
      <c r="AA381" s="964"/>
      <c r="AB381" s="965"/>
      <c r="AC381" s="1022" t="str" cm="1">
        <f t="array" ref="AC381">IFERROR(_xlfn.IFS($R381="No", U381*$P381/1000,$R381="Yes", Z381*$P381/1000, $R381="", ""),"")</f>
        <v/>
      </c>
      <c r="AD381" s="1023" t="str" cm="1">
        <f t="array" ref="AD381">IFERROR(_xlfn.IFS($R381="No", V381*$P381/1000,$R381="Yes", AA381*$P381/1000, $R381="", ""),"")</f>
        <v/>
      </c>
      <c r="AE381" s="1023" t="str" cm="1">
        <f t="array" ref="AE381">IFERROR(_xlfn.IFS($R381="No", W381*$P381/1000,$R381="Yes", AB381*$P381/1000, $R381="", ""),"")</f>
        <v/>
      </c>
      <c r="AF381" s="957" t="str">
        <f>IFERROR($AC381
+IFERROR(HLOOKUP(Introduction!$H$29,'GWP Values'!$D$3:$G$46,MATCH("CH4",'GWP Values'!$C$3:$C$41,0),FALSE)*$AD381,0)
+IFERROR(HLOOKUP(Introduction!$H$29,'GWP Values'!$D$3:$G$46,MATCH("N2O",'GWP Values'!$C$3:$C$41,0),FALSE)*$AE381,0),"")</f>
        <v/>
      </c>
    </row>
    <row r="382" spans="1:32" ht="24" customHeight="1" x14ac:dyDescent="0.25">
      <c r="A382" s="441"/>
      <c r="B382" s="458" t="str">
        <f t="shared" si="10"/>
        <v/>
      </c>
      <c r="C382" s="650" t="str">
        <f>IFERROR(IF($O382="","",
IF(MATCH(O382,Tables!$CC$8:$CC$15,0)&gt;0, "MWh / "&amp;$O382&amp;" | Energy",
"MWh / "&amp;$O382&amp;" | "&amp; $M382)), "MWh / "&amp;$O382&amp;" | "&amp; $M382)</f>
        <v/>
      </c>
      <c r="D382" s="916" t="str">
        <f>IFERROR(VLOOKUP($M382,Tables!$BT$7:$BU$34,2,FALSE),"")</f>
        <v/>
      </c>
      <c r="E382" s="1010"/>
      <c r="F382" s="1011"/>
      <c r="G382" s="940" t="str">
        <f>IFERROR(VLOOKUP(H382,'Category Index'!$K$10:$L$258,2,FALSE),"")</f>
        <v/>
      </c>
      <c r="H382" s="1008"/>
      <c r="I382" s="3"/>
      <c r="J382" s="1006"/>
      <c r="K382" s="994" t="str">
        <f t="shared" si="11"/>
        <v/>
      </c>
      <c r="L382" s="1004"/>
      <c r="M382" s="974"/>
      <c r="N382" s="975"/>
      <c r="O382" s="976"/>
      <c r="P382" s="1027" t="str">
        <f>IFERROR(IF(N382="","",N382*(VLOOKUP(C382, 'Unit Conversion Table'!$E$3:$F$132, 2, FALSE))),"")</f>
        <v/>
      </c>
      <c r="Q382" s="3"/>
      <c r="R382" s="971" t="s">
        <v>826</v>
      </c>
      <c r="S382" s="996" t="str" cm="1">
        <f t="array" ref="S382">_xlfn.IFS(R382="No",(IFERROR(VLOOKUP($J382&amp;" | "&amp;$T382,'Emissions Factors'!$C$3:$N$1705,MATCH(S$12,'Emissions Factors'!$C$3:$N$3,0),FALSE),"")),R382="Yes", "Company Specific", R382="", "")</f>
        <v/>
      </c>
      <c r="T382" s="997" cm="1">
        <f t="array" ref="T382">_xlfn.IFS(R382="No",(VLOOKUP($B382, 'Emissions Factors'!$C$3:$O$717, 4,FALSE)),R382="Yes", "", R382="", "")</f>
        <v>0</v>
      </c>
      <c r="U382" s="947" t="str">
        <f>IFERROR(VLOOKUP($J382&amp;" | "&amp;$T382,'Emissions Factors'!$C$3:$N$3811,5,FALSE),"")</f>
        <v/>
      </c>
      <c r="V382" s="948" t="str">
        <f>IFERROR(VLOOKUP($J382&amp;" | "&amp;$T382,'Emissions Factors'!$C$3:$N$3811,6,FALSE),"")</f>
        <v/>
      </c>
      <c r="W382" s="949" t="str">
        <f>IFERROR(VLOOKUP($J382&amp;" | "&amp;$T382,'Emissions Factors'!$C$3:$N$3811,7,FALSE),"")</f>
        <v/>
      </c>
      <c r="X382" s="1000"/>
      <c r="Y382" s="1001"/>
      <c r="Z382" s="963"/>
      <c r="AA382" s="964"/>
      <c r="AB382" s="965"/>
      <c r="AC382" s="1022" t="str" cm="1">
        <f t="array" ref="AC382">IFERROR(_xlfn.IFS($R382="No", U382*$P382/1000,$R382="Yes", Z382*$P382/1000, $R382="", ""),"")</f>
        <v/>
      </c>
      <c r="AD382" s="1023" t="str" cm="1">
        <f t="array" ref="AD382">IFERROR(_xlfn.IFS($R382="No", V382*$P382/1000,$R382="Yes", AA382*$P382/1000, $R382="", ""),"")</f>
        <v/>
      </c>
      <c r="AE382" s="1023" t="str" cm="1">
        <f t="array" ref="AE382">IFERROR(_xlfn.IFS($R382="No", W382*$P382/1000,$R382="Yes", AB382*$P382/1000, $R382="", ""),"")</f>
        <v/>
      </c>
      <c r="AF382" s="957" t="str">
        <f>IFERROR($AC382
+IFERROR(HLOOKUP(Introduction!$H$29,'GWP Values'!$D$3:$G$46,MATCH("CH4",'GWP Values'!$C$3:$C$41,0),FALSE)*$AD382,0)
+IFERROR(HLOOKUP(Introduction!$H$29,'GWP Values'!$D$3:$G$46,MATCH("N2O",'GWP Values'!$C$3:$C$41,0),FALSE)*$AE382,0),"")</f>
        <v/>
      </c>
    </row>
    <row r="383" spans="1:32" ht="24" customHeight="1" x14ac:dyDescent="0.25">
      <c r="A383" s="441"/>
      <c r="B383" s="458" t="str">
        <f t="shared" si="10"/>
        <v/>
      </c>
      <c r="C383" s="650" t="str">
        <f>IFERROR(IF($O383="","",
IF(MATCH(O383,Tables!$CC$8:$CC$15,0)&gt;0, "MWh / "&amp;$O383&amp;" | Energy",
"MWh / "&amp;$O383&amp;" | "&amp; $M383)), "MWh / "&amp;$O383&amp;" | "&amp; $M383)</f>
        <v/>
      </c>
      <c r="D383" s="916" t="str">
        <f>IFERROR(VLOOKUP($M383,Tables!$BT$7:$BU$34,2,FALSE),"")</f>
        <v/>
      </c>
      <c r="E383" s="1010"/>
      <c r="F383" s="1011"/>
      <c r="G383" s="940" t="str">
        <f>IFERROR(VLOOKUP(H383,'Category Index'!$K$10:$L$258,2,FALSE),"")</f>
        <v/>
      </c>
      <c r="H383" s="1008"/>
      <c r="I383" s="3"/>
      <c r="J383" s="1006"/>
      <c r="K383" s="994" t="str">
        <f t="shared" si="11"/>
        <v/>
      </c>
      <c r="L383" s="1004"/>
      <c r="M383" s="974"/>
      <c r="N383" s="975"/>
      <c r="O383" s="976"/>
      <c r="P383" s="1027" t="str">
        <f>IFERROR(IF(N383="","",N383*(VLOOKUP(C383, 'Unit Conversion Table'!$E$3:$F$132, 2, FALSE))),"")</f>
        <v/>
      </c>
      <c r="Q383" s="3"/>
      <c r="R383" s="971" t="s">
        <v>826</v>
      </c>
      <c r="S383" s="996" t="str" cm="1">
        <f t="array" ref="S383">_xlfn.IFS(R383="No",(IFERROR(VLOOKUP($J383&amp;" | "&amp;$T383,'Emissions Factors'!$C$3:$N$1705,MATCH(S$12,'Emissions Factors'!$C$3:$N$3,0),FALSE),"")),R383="Yes", "Company Specific", R383="", "")</f>
        <v/>
      </c>
      <c r="T383" s="997" cm="1">
        <f t="array" ref="T383">_xlfn.IFS(R383="No",(VLOOKUP($B383, 'Emissions Factors'!$C$3:$O$717, 4,FALSE)),R383="Yes", "", R383="", "")</f>
        <v>0</v>
      </c>
      <c r="U383" s="947" t="str">
        <f>IFERROR(VLOOKUP($J383&amp;" | "&amp;$T383,'Emissions Factors'!$C$3:$N$3811,5,FALSE),"")</f>
        <v/>
      </c>
      <c r="V383" s="948" t="str">
        <f>IFERROR(VLOOKUP($J383&amp;" | "&amp;$T383,'Emissions Factors'!$C$3:$N$3811,6,FALSE),"")</f>
        <v/>
      </c>
      <c r="W383" s="949" t="str">
        <f>IFERROR(VLOOKUP($J383&amp;" | "&amp;$T383,'Emissions Factors'!$C$3:$N$3811,7,FALSE),"")</f>
        <v/>
      </c>
      <c r="X383" s="1000"/>
      <c r="Y383" s="1001"/>
      <c r="Z383" s="963"/>
      <c r="AA383" s="964"/>
      <c r="AB383" s="965"/>
      <c r="AC383" s="1022" t="str" cm="1">
        <f t="array" ref="AC383">IFERROR(_xlfn.IFS($R383="No", U383*$P383/1000,$R383="Yes", Z383*$P383/1000, $R383="", ""),"")</f>
        <v/>
      </c>
      <c r="AD383" s="1023" t="str" cm="1">
        <f t="array" ref="AD383">IFERROR(_xlfn.IFS($R383="No", V383*$P383/1000,$R383="Yes", AA383*$P383/1000, $R383="", ""),"")</f>
        <v/>
      </c>
      <c r="AE383" s="1023" t="str" cm="1">
        <f t="array" ref="AE383">IFERROR(_xlfn.IFS($R383="No", W383*$P383/1000,$R383="Yes", AB383*$P383/1000, $R383="", ""),"")</f>
        <v/>
      </c>
      <c r="AF383" s="957" t="str">
        <f>IFERROR($AC383
+IFERROR(HLOOKUP(Introduction!$H$29,'GWP Values'!$D$3:$G$46,MATCH("CH4",'GWP Values'!$C$3:$C$41,0),FALSE)*$AD383,0)
+IFERROR(HLOOKUP(Introduction!$H$29,'GWP Values'!$D$3:$G$46,MATCH("N2O",'GWP Values'!$C$3:$C$41,0),FALSE)*$AE383,0),"")</f>
        <v/>
      </c>
    </row>
    <row r="384" spans="1:32" ht="24" customHeight="1" x14ac:dyDescent="0.25">
      <c r="A384" s="441"/>
      <c r="B384" s="458" t="str">
        <f t="shared" si="10"/>
        <v/>
      </c>
      <c r="C384" s="650" t="str">
        <f>IFERROR(IF($O384="","",
IF(MATCH(O384,Tables!$CC$8:$CC$15,0)&gt;0, "MWh / "&amp;$O384&amp;" | Energy",
"MWh / "&amp;$O384&amp;" | "&amp; $M384)), "MWh / "&amp;$O384&amp;" | "&amp; $M384)</f>
        <v/>
      </c>
      <c r="D384" s="916" t="str">
        <f>IFERROR(VLOOKUP($M384,Tables!$BT$7:$BU$34,2,FALSE),"")</f>
        <v/>
      </c>
      <c r="E384" s="1010"/>
      <c r="F384" s="1011"/>
      <c r="G384" s="940" t="str">
        <f>IFERROR(VLOOKUP(H384,'Category Index'!$K$10:$L$258,2,FALSE),"")</f>
        <v/>
      </c>
      <c r="H384" s="1008"/>
      <c r="I384" s="3"/>
      <c r="J384" s="1006"/>
      <c r="K384" s="994" t="str">
        <f t="shared" si="11"/>
        <v/>
      </c>
      <c r="L384" s="1004"/>
      <c r="M384" s="974"/>
      <c r="N384" s="975"/>
      <c r="O384" s="976"/>
      <c r="P384" s="1027" t="str">
        <f>IFERROR(IF(N384="","",N384*(VLOOKUP(C384, 'Unit Conversion Table'!$E$3:$F$132, 2, FALSE))),"")</f>
        <v/>
      </c>
      <c r="Q384" s="3"/>
      <c r="R384" s="971" t="s">
        <v>826</v>
      </c>
      <c r="S384" s="996" t="str" cm="1">
        <f t="array" ref="S384">_xlfn.IFS(R384="No",(IFERROR(VLOOKUP($J384&amp;" | "&amp;$T384,'Emissions Factors'!$C$3:$N$1705,MATCH(S$12,'Emissions Factors'!$C$3:$N$3,0),FALSE),"")),R384="Yes", "Company Specific", R384="", "")</f>
        <v/>
      </c>
      <c r="T384" s="997" cm="1">
        <f t="array" ref="T384">_xlfn.IFS(R384="No",(VLOOKUP($B384, 'Emissions Factors'!$C$3:$O$717, 4,FALSE)),R384="Yes", "", R384="", "")</f>
        <v>0</v>
      </c>
      <c r="U384" s="947" t="str">
        <f>IFERROR(VLOOKUP($J384&amp;" | "&amp;$T384,'Emissions Factors'!$C$3:$N$3811,5,FALSE),"")</f>
        <v/>
      </c>
      <c r="V384" s="948" t="str">
        <f>IFERROR(VLOOKUP($J384&amp;" | "&amp;$T384,'Emissions Factors'!$C$3:$N$3811,6,FALSE),"")</f>
        <v/>
      </c>
      <c r="W384" s="949" t="str">
        <f>IFERROR(VLOOKUP($J384&amp;" | "&amp;$T384,'Emissions Factors'!$C$3:$N$3811,7,FALSE),"")</f>
        <v/>
      </c>
      <c r="X384" s="1000"/>
      <c r="Y384" s="1001"/>
      <c r="Z384" s="963"/>
      <c r="AA384" s="964"/>
      <c r="AB384" s="965"/>
      <c r="AC384" s="1022" t="str" cm="1">
        <f t="array" ref="AC384">IFERROR(_xlfn.IFS($R384="No", U384*$P384/1000,$R384="Yes", Z384*$P384/1000, $R384="", ""),"")</f>
        <v/>
      </c>
      <c r="AD384" s="1023" t="str" cm="1">
        <f t="array" ref="AD384">IFERROR(_xlfn.IFS($R384="No", V384*$P384/1000,$R384="Yes", AA384*$P384/1000, $R384="", ""),"")</f>
        <v/>
      </c>
      <c r="AE384" s="1023" t="str" cm="1">
        <f t="array" ref="AE384">IFERROR(_xlfn.IFS($R384="No", W384*$P384/1000,$R384="Yes", AB384*$P384/1000, $R384="", ""),"")</f>
        <v/>
      </c>
      <c r="AF384" s="957" t="str">
        <f>IFERROR($AC384
+IFERROR(HLOOKUP(Introduction!$H$29,'GWP Values'!$D$3:$G$46,MATCH("CH4",'GWP Values'!$C$3:$C$41,0),FALSE)*$AD384,0)
+IFERROR(HLOOKUP(Introduction!$H$29,'GWP Values'!$D$3:$G$46,MATCH("N2O",'GWP Values'!$C$3:$C$41,0),FALSE)*$AE384,0),"")</f>
        <v/>
      </c>
    </row>
    <row r="385" spans="1:32" ht="24" customHeight="1" x14ac:dyDescent="0.25">
      <c r="A385" s="441"/>
      <c r="B385" s="458" t="str">
        <f t="shared" si="10"/>
        <v/>
      </c>
      <c r="C385" s="650" t="str">
        <f>IFERROR(IF($O385="","",
IF(MATCH(O385,Tables!$CC$8:$CC$15,0)&gt;0, "MWh / "&amp;$O385&amp;" | Energy",
"MWh / "&amp;$O385&amp;" | "&amp; $M385)), "MWh / "&amp;$O385&amp;" | "&amp; $M385)</f>
        <v/>
      </c>
      <c r="D385" s="916" t="str">
        <f>IFERROR(VLOOKUP($M385,Tables!$BT$7:$BU$34,2,FALSE),"")</f>
        <v/>
      </c>
      <c r="E385" s="1010"/>
      <c r="F385" s="1011"/>
      <c r="G385" s="940" t="str">
        <f>IFERROR(VLOOKUP(H385,'Category Index'!$K$10:$L$258,2,FALSE),"")</f>
        <v/>
      </c>
      <c r="H385" s="1008"/>
      <c r="I385" s="3"/>
      <c r="J385" s="1006"/>
      <c r="K385" s="994" t="str">
        <f t="shared" si="11"/>
        <v/>
      </c>
      <c r="L385" s="1004"/>
      <c r="M385" s="974"/>
      <c r="N385" s="975"/>
      <c r="O385" s="976"/>
      <c r="P385" s="1027" t="str">
        <f>IFERROR(IF(N385="","",N385*(VLOOKUP(C385, 'Unit Conversion Table'!$E$3:$F$132, 2, FALSE))),"")</f>
        <v/>
      </c>
      <c r="Q385" s="3"/>
      <c r="R385" s="971" t="s">
        <v>826</v>
      </c>
      <c r="S385" s="996" t="str" cm="1">
        <f t="array" ref="S385">_xlfn.IFS(R385="No",(IFERROR(VLOOKUP($J385&amp;" | "&amp;$T385,'Emissions Factors'!$C$3:$N$1705,MATCH(S$12,'Emissions Factors'!$C$3:$N$3,0),FALSE),"")),R385="Yes", "Company Specific", R385="", "")</f>
        <v/>
      </c>
      <c r="T385" s="997" cm="1">
        <f t="array" ref="T385">_xlfn.IFS(R385="No",(VLOOKUP($B385, 'Emissions Factors'!$C$3:$O$717, 4,FALSE)),R385="Yes", "", R385="", "")</f>
        <v>0</v>
      </c>
      <c r="U385" s="947" t="str">
        <f>IFERROR(VLOOKUP($J385&amp;" | "&amp;$T385,'Emissions Factors'!$C$3:$N$3811,5,FALSE),"")</f>
        <v/>
      </c>
      <c r="V385" s="948" t="str">
        <f>IFERROR(VLOOKUP($J385&amp;" | "&amp;$T385,'Emissions Factors'!$C$3:$N$3811,6,FALSE),"")</f>
        <v/>
      </c>
      <c r="W385" s="949" t="str">
        <f>IFERROR(VLOOKUP($J385&amp;" | "&amp;$T385,'Emissions Factors'!$C$3:$N$3811,7,FALSE),"")</f>
        <v/>
      </c>
      <c r="X385" s="1000"/>
      <c r="Y385" s="1001"/>
      <c r="Z385" s="963"/>
      <c r="AA385" s="964"/>
      <c r="AB385" s="965"/>
      <c r="AC385" s="1022" t="str" cm="1">
        <f t="array" ref="AC385">IFERROR(_xlfn.IFS($R385="No", U385*$P385/1000,$R385="Yes", Z385*$P385/1000, $R385="", ""),"")</f>
        <v/>
      </c>
      <c r="AD385" s="1023" t="str" cm="1">
        <f t="array" ref="AD385">IFERROR(_xlfn.IFS($R385="No", V385*$P385/1000,$R385="Yes", AA385*$P385/1000, $R385="", ""),"")</f>
        <v/>
      </c>
      <c r="AE385" s="1023" t="str" cm="1">
        <f t="array" ref="AE385">IFERROR(_xlfn.IFS($R385="No", W385*$P385/1000,$R385="Yes", AB385*$P385/1000, $R385="", ""),"")</f>
        <v/>
      </c>
      <c r="AF385" s="957" t="str">
        <f>IFERROR($AC385
+IFERROR(HLOOKUP(Introduction!$H$29,'GWP Values'!$D$3:$G$46,MATCH("CH4",'GWP Values'!$C$3:$C$41,0),FALSE)*$AD385,0)
+IFERROR(HLOOKUP(Introduction!$H$29,'GWP Values'!$D$3:$G$46,MATCH("N2O",'GWP Values'!$C$3:$C$41,0),FALSE)*$AE385,0),"")</f>
        <v/>
      </c>
    </row>
    <row r="386" spans="1:32" ht="24" customHeight="1" x14ac:dyDescent="0.25">
      <c r="A386" s="441"/>
      <c r="B386" s="458" t="str">
        <f t="shared" si="10"/>
        <v/>
      </c>
      <c r="C386" s="650" t="str">
        <f>IFERROR(IF($O386="","",
IF(MATCH(O386,Tables!$CC$8:$CC$15,0)&gt;0, "MWh / "&amp;$O386&amp;" | Energy",
"MWh / "&amp;$O386&amp;" | "&amp; $M386)), "MWh / "&amp;$O386&amp;" | "&amp; $M386)</f>
        <v/>
      </c>
      <c r="D386" s="916" t="str">
        <f>IFERROR(VLOOKUP($M386,Tables!$BT$7:$BU$34,2,FALSE),"")</f>
        <v/>
      </c>
      <c r="E386" s="1010"/>
      <c r="F386" s="1011"/>
      <c r="G386" s="940" t="str">
        <f>IFERROR(VLOOKUP(H386,'Category Index'!$K$10:$L$258,2,FALSE),"")</f>
        <v/>
      </c>
      <c r="H386" s="1008"/>
      <c r="I386" s="3"/>
      <c r="J386" s="1006"/>
      <c r="K386" s="994" t="str">
        <f t="shared" si="11"/>
        <v/>
      </c>
      <c r="L386" s="1004"/>
      <c r="M386" s="974"/>
      <c r="N386" s="975"/>
      <c r="O386" s="976"/>
      <c r="P386" s="1027" t="str">
        <f>IFERROR(IF(N386="","",N386*(VLOOKUP(C386, 'Unit Conversion Table'!$E$3:$F$132, 2, FALSE))),"")</f>
        <v/>
      </c>
      <c r="Q386" s="3"/>
      <c r="R386" s="971" t="s">
        <v>826</v>
      </c>
      <c r="S386" s="996" t="str" cm="1">
        <f t="array" ref="S386">_xlfn.IFS(R386="No",(IFERROR(VLOOKUP($J386&amp;" | "&amp;$T386,'Emissions Factors'!$C$3:$N$1705,MATCH(S$12,'Emissions Factors'!$C$3:$N$3,0),FALSE),"")),R386="Yes", "Company Specific", R386="", "")</f>
        <v/>
      </c>
      <c r="T386" s="997" cm="1">
        <f t="array" ref="T386">_xlfn.IFS(R386="No",(VLOOKUP($B386, 'Emissions Factors'!$C$3:$O$717, 4,FALSE)),R386="Yes", "", R386="", "")</f>
        <v>0</v>
      </c>
      <c r="U386" s="947" t="str">
        <f>IFERROR(VLOOKUP($J386&amp;" | "&amp;$T386,'Emissions Factors'!$C$3:$N$3811,5,FALSE),"")</f>
        <v/>
      </c>
      <c r="V386" s="948" t="str">
        <f>IFERROR(VLOOKUP($J386&amp;" | "&amp;$T386,'Emissions Factors'!$C$3:$N$3811,6,FALSE),"")</f>
        <v/>
      </c>
      <c r="W386" s="949" t="str">
        <f>IFERROR(VLOOKUP($J386&amp;" | "&amp;$T386,'Emissions Factors'!$C$3:$N$3811,7,FALSE),"")</f>
        <v/>
      </c>
      <c r="X386" s="1000"/>
      <c r="Y386" s="1001"/>
      <c r="Z386" s="963"/>
      <c r="AA386" s="964"/>
      <c r="AB386" s="965"/>
      <c r="AC386" s="1022" t="str" cm="1">
        <f t="array" ref="AC386">IFERROR(_xlfn.IFS($R386="No", U386*$P386/1000,$R386="Yes", Z386*$P386/1000, $R386="", ""),"")</f>
        <v/>
      </c>
      <c r="AD386" s="1023" t="str" cm="1">
        <f t="array" ref="AD386">IFERROR(_xlfn.IFS($R386="No", V386*$P386/1000,$R386="Yes", AA386*$P386/1000, $R386="", ""),"")</f>
        <v/>
      </c>
      <c r="AE386" s="1023" t="str" cm="1">
        <f t="array" ref="AE386">IFERROR(_xlfn.IFS($R386="No", W386*$P386/1000,$R386="Yes", AB386*$P386/1000, $R386="", ""),"")</f>
        <v/>
      </c>
      <c r="AF386" s="957" t="str">
        <f>IFERROR($AC386
+IFERROR(HLOOKUP(Introduction!$H$29,'GWP Values'!$D$3:$G$46,MATCH("CH4",'GWP Values'!$C$3:$C$41,0),FALSE)*$AD386,0)
+IFERROR(HLOOKUP(Introduction!$H$29,'GWP Values'!$D$3:$G$46,MATCH("N2O",'GWP Values'!$C$3:$C$41,0),FALSE)*$AE386,0),"")</f>
        <v/>
      </c>
    </row>
    <row r="387" spans="1:32" ht="24" customHeight="1" x14ac:dyDescent="0.25">
      <c r="A387" s="441"/>
      <c r="B387" s="458" t="str">
        <f t="shared" si="10"/>
        <v/>
      </c>
      <c r="C387" s="650" t="str">
        <f>IFERROR(IF($O387="","",
IF(MATCH(O387,Tables!$CC$8:$CC$15,0)&gt;0, "MWh / "&amp;$O387&amp;" | Energy",
"MWh / "&amp;$O387&amp;" | "&amp; $M387)), "MWh / "&amp;$O387&amp;" | "&amp; $M387)</f>
        <v/>
      </c>
      <c r="D387" s="916" t="str">
        <f>IFERROR(VLOOKUP($M387,Tables!$BT$7:$BU$34,2,FALSE),"")</f>
        <v/>
      </c>
      <c r="E387" s="1010"/>
      <c r="F387" s="1011"/>
      <c r="G387" s="940" t="str">
        <f>IFERROR(VLOOKUP(H387,'Category Index'!$K$10:$L$258,2,FALSE),"")</f>
        <v/>
      </c>
      <c r="H387" s="1008"/>
      <c r="I387" s="3"/>
      <c r="J387" s="1006"/>
      <c r="K387" s="994" t="str">
        <f t="shared" si="11"/>
        <v/>
      </c>
      <c r="L387" s="1004"/>
      <c r="M387" s="974"/>
      <c r="N387" s="975"/>
      <c r="O387" s="976"/>
      <c r="P387" s="1027" t="str">
        <f>IFERROR(IF(N387="","",N387*(VLOOKUP(C387, 'Unit Conversion Table'!$E$3:$F$132, 2, FALSE))),"")</f>
        <v/>
      </c>
      <c r="Q387" s="3"/>
      <c r="R387" s="971" t="s">
        <v>826</v>
      </c>
      <c r="S387" s="996" t="str" cm="1">
        <f t="array" ref="S387">_xlfn.IFS(R387="No",(IFERROR(VLOOKUP($J387&amp;" | "&amp;$T387,'Emissions Factors'!$C$3:$N$1705,MATCH(S$12,'Emissions Factors'!$C$3:$N$3,0),FALSE),"")),R387="Yes", "Company Specific", R387="", "")</f>
        <v/>
      </c>
      <c r="T387" s="997" cm="1">
        <f t="array" ref="T387">_xlfn.IFS(R387="No",(VLOOKUP($B387, 'Emissions Factors'!$C$3:$O$717, 4,FALSE)),R387="Yes", "", R387="", "")</f>
        <v>0</v>
      </c>
      <c r="U387" s="947" t="str">
        <f>IFERROR(VLOOKUP($J387&amp;" | "&amp;$T387,'Emissions Factors'!$C$3:$N$3811,5,FALSE),"")</f>
        <v/>
      </c>
      <c r="V387" s="948" t="str">
        <f>IFERROR(VLOOKUP($J387&amp;" | "&amp;$T387,'Emissions Factors'!$C$3:$N$3811,6,FALSE),"")</f>
        <v/>
      </c>
      <c r="W387" s="949" t="str">
        <f>IFERROR(VLOOKUP($J387&amp;" | "&amp;$T387,'Emissions Factors'!$C$3:$N$3811,7,FALSE),"")</f>
        <v/>
      </c>
      <c r="X387" s="1000"/>
      <c r="Y387" s="1001"/>
      <c r="Z387" s="963"/>
      <c r="AA387" s="964"/>
      <c r="AB387" s="965"/>
      <c r="AC387" s="1022" t="str" cm="1">
        <f t="array" ref="AC387">IFERROR(_xlfn.IFS($R387="No", U387*$P387/1000,$R387="Yes", Z387*$P387/1000, $R387="", ""),"")</f>
        <v/>
      </c>
      <c r="AD387" s="1023" t="str" cm="1">
        <f t="array" ref="AD387">IFERROR(_xlfn.IFS($R387="No", V387*$P387/1000,$R387="Yes", AA387*$P387/1000, $R387="", ""),"")</f>
        <v/>
      </c>
      <c r="AE387" s="1023" t="str" cm="1">
        <f t="array" ref="AE387">IFERROR(_xlfn.IFS($R387="No", W387*$P387/1000,$R387="Yes", AB387*$P387/1000, $R387="", ""),"")</f>
        <v/>
      </c>
      <c r="AF387" s="957" t="str">
        <f>IFERROR($AC387
+IFERROR(HLOOKUP(Introduction!$H$29,'GWP Values'!$D$3:$G$46,MATCH("CH4",'GWP Values'!$C$3:$C$41,0),FALSE)*$AD387,0)
+IFERROR(HLOOKUP(Introduction!$H$29,'GWP Values'!$D$3:$G$46,MATCH("N2O",'GWP Values'!$C$3:$C$41,0),FALSE)*$AE387,0),"")</f>
        <v/>
      </c>
    </row>
    <row r="388" spans="1:32" ht="24" customHeight="1" x14ac:dyDescent="0.25">
      <c r="A388" s="441"/>
      <c r="B388" s="458" t="str">
        <f t="shared" si="10"/>
        <v/>
      </c>
      <c r="C388" s="650" t="str">
        <f>IFERROR(IF($O388="","",
IF(MATCH(O388,Tables!$CC$8:$CC$15,0)&gt;0, "MWh / "&amp;$O388&amp;" | Energy",
"MWh / "&amp;$O388&amp;" | "&amp; $M388)), "MWh / "&amp;$O388&amp;" | "&amp; $M388)</f>
        <v/>
      </c>
      <c r="D388" s="916" t="str">
        <f>IFERROR(VLOOKUP($M388,Tables!$BT$7:$BU$34,2,FALSE),"")</f>
        <v/>
      </c>
      <c r="E388" s="1010"/>
      <c r="F388" s="1011"/>
      <c r="G388" s="940" t="str">
        <f>IFERROR(VLOOKUP(H388,'Category Index'!$K$10:$L$258,2,FALSE),"")</f>
        <v/>
      </c>
      <c r="H388" s="1008"/>
      <c r="I388" s="3"/>
      <c r="J388" s="1006"/>
      <c r="K388" s="994" t="str">
        <f t="shared" si="11"/>
        <v/>
      </c>
      <c r="L388" s="1004"/>
      <c r="M388" s="974"/>
      <c r="N388" s="975"/>
      <c r="O388" s="976"/>
      <c r="P388" s="1027" t="str">
        <f>IFERROR(IF(N388="","",N388*(VLOOKUP(C388, 'Unit Conversion Table'!$E$3:$F$132, 2, FALSE))),"")</f>
        <v/>
      </c>
      <c r="Q388" s="3"/>
      <c r="R388" s="971" t="s">
        <v>826</v>
      </c>
      <c r="S388" s="996" t="str" cm="1">
        <f t="array" ref="S388">_xlfn.IFS(R388="No",(IFERROR(VLOOKUP($J388&amp;" | "&amp;$T388,'Emissions Factors'!$C$3:$N$1705,MATCH(S$12,'Emissions Factors'!$C$3:$N$3,0),FALSE),"")),R388="Yes", "Company Specific", R388="", "")</f>
        <v/>
      </c>
      <c r="T388" s="997" cm="1">
        <f t="array" ref="T388">_xlfn.IFS(R388="No",(VLOOKUP($B388, 'Emissions Factors'!$C$3:$O$717, 4,FALSE)),R388="Yes", "", R388="", "")</f>
        <v>0</v>
      </c>
      <c r="U388" s="947" t="str">
        <f>IFERROR(VLOOKUP($J388&amp;" | "&amp;$T388,'Emissions Factors'!$C$3:$N$3811,5,FALSE),"")</f>
        <v/>
      </c>
      <c r="V388" s="948" t="str">
        <f>IFERROR(VLOOKUP($J388&amp;" | "&amp;$T388,'Emissions Factors'!$C$3:$N$3811,6,FALSE),"")</f>
        <v/>
      </c>
      <c r="W388" s="949" t="str">
        <f>IFERROR(VLOOKUP($J388&amp;" | "&amp;$T388,'Emissions Factors'!$C$3:$N$3811,7,FALSE),"")</f>
        <v/>
      </c>
      <c r="X388" s="1000"/>
      <c r="Y388" s="1001"/>
      <c r="Z388" s="963"/>
      <c r="AA388" s="964"/>
      <c r="AB388" s="965"/>
      <c r="AC388" s="1022" t="str" cm="1">
        <f t="array" ref="AC388">IFERROR(_xlfn.IFS($R388="No", U388*$P388/1000,$R388="Yes", Z388*$P388/1000, $R388="", ""),"")</f>
        <v/>
      </c>
      <c r="AD388" s="1023" t="str" cm="1">
        <f t="array" ref="AD388">IFERROR(_xlfn.IFS($R388="No", V388*$P388/1000,$R388="Yes", AA388*$P388/1000, $R388="", ""),"")</f>
        <v/>
      </c>
      <c r="AE388" s="1023" t="str" cm="1">
        <f t="array" ref="AE388">IFERROR(_xlfn.IFS($R388="No", W388*$P388/1000,$R388="Yes", AB388*$P388/1000, $R388="", ""),"")</f>
        <v/>
      </c>
      <c r="AF388" s="957" t="str">
        <f>IFERROR($AC388
+IFERROR(HLOOKUP(Introduction!$H$29,'GWP Values'!$D$3:$G$46,MATCH("CH4",'GWP Values'!$C$3:$C$41,0),FALSE)*$AD388,0)
+IFERROR(HLOOKUP(Introduction!$H$29,'GWP Values'!$D$3:$G$46,MATCH("N2O",'GWP Values'!$C$3:$C$41,0),FALSE)*$AE388,0),"")</f>
        <v/>
      </c>
    </row>
    <row r="389" spans="1:32" ht="24" customHeight="1" x14ac:dyDescent="0.25">
      <c r="A389" s="441"/>
      <c r="B389" s="458" t="str">
        <f t="shared" si="10"/>
        <v/>
      </c>
      <c r="C389" s="650" t="str">
        <f>IFERROR(IF($O389="","",
IF(MATCH(O389,Tables!$CC$8:$CC$15,0)&gt;0, "MWh / "&amp;$O389&amp;" | Energy",
"MWh / "&amp;$O389&amp;" | "&amp; $M389)), "MWh / "&amp;$O389&amp;" | "&amp; $M389)</f>
        <v/>
      </c>
      <c r="D389" s="916" t="str">
        <f>IFERROR(VLOOKUP($M389,Tables!$BT$7:$BU$34,2,FALSE),"")</f>
        <v/>
      </c>
      <c r="E389" s="1010"/>
      <c r="F389" s="1011"/>
      <c r="G389" s="940" t="str">
        <f>IFERROR(VLOOKUP(H389,'Category Index'!$K$10:$L$258,2,FALSE),"")</f>
        <v/>
      </c>
      <c r="H389" s="1008"/>
      <c r="I389" s="3"/>
      <c r="J389" s="1006"/>
      <c r="K389" s="994" t="str">
        <f t="shared" si="11"/>
        <v/>
      </c>
      <c r="L389" s="1004"/>
      <c r="M389" s="974"/>
      <c r="N389" s="975"/>
      <c r="O389" s="976"/>
      <c r="P389" s="1027" t="str">
        <f>IFERROR(IF(N389="","",N389*(VLOOKUP(C389, 'Unit Conversion Table'!$E$3:$F$132, 2, FALSE))),"")</f>
        <v/>
      </c>
      <c r="Q389" s="3"/>
      <c r="R389" s="971" t="s">
        <v>826</v>
      </c>
      <c r="S389" s="996" t="str" cm="1">
        <f t="array" ref="S389">_xlfn.IFS(R389="No",(IFERROR(VLOOKUP($J389&amp;" | "&amp;$T389,'Emissions Factors'!$C$3:$N$1705,MATCH(S$12,'Emissions Factors'!$C$3:$N$3,0),FALSE),"")),R389="Yes", "Company Specific", R389="", "")</f>
        <v/>
      </c>
      <c r="T389" s="997" cm="1">
        <f t="array" ref="T389">_xlfn.IFS(R389="No",(VLOOKUP($B389, 'Emissions Factors'!$C$3:$O$717, 4,FALSE)),R389="Yes", "", R389="", "")</f>
        <v>0</v>
      </c>
      <c r="U389" s="947" t="str">
        <f>IFERROR(VLOOKUP($J389&amp;" | "&amp;$T389,'Emissions Factors'!$C$3:$N$3811,5,FALSE),"")</f>
        <v/>
      </c>
      <c r="V389" s="948" t="str">
        <f>IFERROR(VLOOKUP($J389&amp;" | "&amp;$T389,'Emissions Factors'!$C$3:$N$3811,6,FALSE),"")</f>
        <v/>
      </c>
      <c r="W389" s="949" t="str">
        <f>IFERROR(VLOOKUP($J389&amp;" | "&amp;$T389,'Emissions Factors'!$C$3:$N$3811,7,FALSE),"")</f>
        <v/>
      </c>
      <c r="X389" s="1000"/>
      <c r="Y389" s="1001"/>
      <c r="Z389" s="963"/>
      <c r="AA389" s="964"/>
      <c r="AB389" s="965"/>
      <c r="AC389" s="1022" t="str" cm="1">
        <f t="array" ref="AC389">IFERROR(_xlfn.IFS($R389="No", U389*$P389/1000,$R389="Yes", Z389*$P389/1000, $R389="", ""),"")</f>
        <v/>
      </c>
      <c r="AD389" s="1023" t="str" cm="1">
        <f t="array" ref="AD389">IFERROR(_xlfn.IFS($R389="No", V389*$P389/1000,$R389="Yes", AA389*$P389/1000, $R389="", ""),"")</f>
        <v/>
      </c>
      <c r="AE389" s="1023" t="str" cm="1">
        <f t="array" ref="AE389">IFERROR(_xlfn.IFS($R389="No", W389*$P389/1000,$R389="Yes", AB389*$P389/1000, $R389="", ""),"")</f>
        <v/>
      </c>
      <c r="AF389" s="957" t="str">
        <f>IFERROR($AC389
+IFERROR(HLOOKUP(Introduction!$H$29,'GWP Values'!$D$3:$G$46,MATCH("CH4",'GWP Values'!$C$3:$C$41,0),FALSE)*$AD389,0)
+IFERROR(HLOOKUP(Introduction!$H$29,'GWP Values'!$D$3:$G$46,MATCH("N2O",'GWP Values'!$C$3:$C$41,0),FALSE)*$AE389,0),"")</f>
        <v/>
      </c>
    </row>
    <row r="390" spans="1:32" ht="24" customHeight="1" x14ac:dyDescent="0.25">
      <c r="A390" s="441"/>
      <c r="B390" s="458" t="str">
        <f t="shared" si="10"/>
        <v/>
      </c>
      <c r="C390" s="650" t="str">
        <f>IFERROR(IF($O390="","",
IF(MATCH(O390,Tables!$CC$8:$CC$15,0)&gt;0, "MWh / "&amp;$O390&amp;" | Energy",
"MWh / "&amp;$O390&amp;" | "&amp; $M390)), "MWh / "&amp;$O390&amp;" | "&amp; $M390)</f>
        <v/>
      </c>
      <c r="D390" s="916" t="str">
        <f>IFERROR(VLOOKUP($M390,Tables!$BT$7:$BU$34,2,FALSE),"")</f>
        <v/>
      </c>
      <c r="E390" s="1010"/>
      <c r="F390" s="1011"/>
      <c r="G390" s="940" t="str">
        <f>IFERROR(VLOOKUP(H390,'Category Index'!$K$10:$L$258,2,FALSE),"")</f>
        <v/>
      </c>
      <c r="H390" s="1008"/>
      <c r="I390" s="3"/>
      <c r="J390" s="1006"/>
      <c r="K390" s="994" t="str">
        <f t="shared" si="11"/>
        <v/>
      </c>
      <c r="L390" s="1004"/>
      <c r="M390" s="974"/>
      <c r="N390" s="975"/>
      <c r="O390" s="976"/>
      <c r="P390" s="1027" t="str">
        <f>IFERROR(IF(N390="","",N390*(VLOOKUP(C390, 'Unit Conversion Table'!$E$3:$F$132, 2, FALSE))),"")</f>
        <v/>
      </c>
      <c r="Q390" s="3"/>
      <c r="R390" s="971" t="s">
        <v>826</v>
      </c>
      <c r="S390" s="996" t="str" cm="1">
        <f t="array" ref="S390">_xlfn.IFS(R390="No",(IFERROR(VLOOKUP($J390&amp;" | "&amp;$T390,'Emissions Factors'!$C$3:$N$1705,MATCH(S$12,'Emissions Factors'!$C$3:$N$3,0),FALSE),"")),R390="Yes", "Company Specific", R390="", "")</f>
        <v/>
      </c>
      <c r="T390" s="997" cm="1">
        <f t="array" ref="T390">_xlfn.IFS(R390="No",(VLOOKUP($B390, 'Emissions Factors'!$C$3:$O$717, 4,FALSE)),R390="Yes", "", R390="", "")</f>
        <v>0</v>
      </c>
      <c r="U390" s="947" t="str">
        <f>IFERROR(VLOOKUP($J390&amp;" | "&amp;$T390,'Emissions Factors'!$C$3:$N$3811,5,FALSE),"")</f>
        <v/>
      </c>
      <c r="V390" s="948" t="str">
        <f>IFERROR(VLOOKUP($J390&amp;" | "&amp;$T390,'Emissions Factors'!$C$3:$N$3811,6,FALSE),"")</f>
        <v/>
      </c>
      <c r="W390" s="949" t="str">
        <f>IFERROR(VLOOKUP($J390&amp;" | "&amp;$T390,'Emissions Factors'!$C$3:$N$3811,7,FALSE),"")</f>
        <v/>
      </c>
      <c r="X390" s="1000"/>
      <c r="Y390" s="1001"/>
      <c r="Z390" s="963"/>
      <c r="AA390" s="964"/>
      <c r="AB390" s="965"/>
      <c r="AC390" s="1022" t="str" cm="1">
        <f t="array" ref="AC390">IFERROR(_xlfn.IFS($R390="No", U390*$P390/1000,$R390="Yes", Z390*$P390/1000, $R390="", ""),"")</f>
        <v/>
      </c>
      <c r="AD390" s="1023" t="str" cm="1">
        <f t="array" ref="AD390">IFERROR(_xlfn.IFS($R390="No", V390*$P390/1000,$R390="Yes", AA390*$P390/1000, $R390="", ""),"")</f>
        <v/>
      </c>
      <c r="AE390" s="1023" t="str" cm="1">
        <f t="array" ref="AE390">IFERROR(_xlfn.IFS($R390="No", W390*$P390/1000,$R390="Yes", AB390*$P390/1000, $R390="", ""),"")</f>
        <v/>
      </c>
      <c r="AF390" s="957" t="str">
        <f>IFERROR($AC390
+IFERROR(HLOOKUP(Introduction!$H$29,'GWP Values'!$D$3:$G$46,MATCH("CH4",'GWP Values'!$C$3:$C$41,0),FALSE)*$AD390,0)
+IFERROR(HLOOKUP(Introduction!$H$29,'GWP Values'!$D$3:$G$46,MATCH("N2O",'GWP Values'!$C$3:$C$41,0),FALSE)*$AE390,0),"")</f>
        <v/>
      </c>
    </row>
    <row r="391" spans="1:32" ht="24" customHeight="1" x14ac:dyDescent="0.25">
      <c r="A391" s="441"/>
      <c r="B391" s="458" t="str">
        <f t="shared" si="10"/>
        <v/>
      </c>
      <c r="C391" s="650" t="str">
        <f>IFERROR(IF($O391="","",
IF(MATCH(O391,Tables!$CC$8:$CC$15,0)&gt;0, "MWh / "&amp;$O391&amp;" | Energy",
"MWh / "&amp;$O391&amp;" | "&amp; $M391)), "MWh / "&amp;$O391&amp;" | "&amp; $M391)</f>
        <v/>
      </c>
      <c r="D391" s="916" t="str">
        <f>IFERROR(VLOOKUP($M391,Tables!$BT$7:$BU$34,2,FALSE),"")</f>
        <v/>
      </c>
      <c r="E391" s="1010"/>
      <c r="F391" s="1011"/>
      <c r="G391" s="940" t="str">
        <f>IFERROR(VLOOKUP(H391,'Category Index'!$K$10:$L$258,2,FALSE),"")</f>
        <v/>
      </c>
      <c r="H391" s="1008"/>
      <c r="I391" s="3"/>
      <c r="J391" s="1006"/>
      <c r="K391" s="994" t="str">
        <f t="shared" si="11"/>
        <v/>
      </c>
      <c r="L391" s="1004"/>
      <c r="M391" s="974"/>
      <c r="N391" s="975"/>
      <c r="O391" s="976"/>
      <c r="P391" s="1027" t="str">
        <f>IFERROR(IF(N391="","",N391*(VLOOKUP(C391, 'Unit Conversion Table'!$E$3:$F$132, 2, FALSE))),"")</f>
        <v/>
      </c>
      <c r="Q391" s="3"/>
      <c r="R391" s="971" t="s">
        <v>826</v>
      </c>
      <c r="S391" s="996" t="str" cm="1">
        <f t="array" ref="S391">_xlfn.IFS(R391="No",(IFERROR(VLOOKUP($J391&amp;" | "&amp;$T391,'Emissions Factors'!$C$3:$N$1705,MATCH(S$12,'Emissions Factors'!$C$3:$N$3,0),FALSE),"")),R391="Yes", "Company Specific", R391="", "")</f>
        <v/>
      </c>
      <c r="T391" s="997" cm="1">
        <f t="array" ref="T391">_xlfn.IFS(R391="No",(VLOOKUP($B391, 'Emissions Factors'!$C$3:$O$717, 4,FALSE)),R391="Yes", "", R391="", "")</f>
        <v>0</v>
      </c>
      <c r="U391" s="947" t="str">
        <f>IFERROR(VLOOKUP($J391&amp;" | "&amp;$T391,'Emissions Factors'!$C$3:$N$3811,5,FALSE),"")</f>
        <v/>
      </c>
      <c r="V391" s="948" t="str">
        <f>IFERROR(VLOOKUP($J391&amp;" | "&amp;$T391,'Emissions Factors'!$C$3:$N$3811,6,FALSE),"")</f>
        <v/>
      </c>
      <c r="W391" s="949" t="str">
        <f>IFERROR(VLOOKUP($J391&amp;" | "&amp;$T391,'Emissions Factors'!$C$3:$N$3811,7,FALSE),"")</f>
        <v/>
      </c>
      <c r="X391" s="1000"/>
      <c r="Y391" s="1001"/>
      <c r="Z391" s="963"/>
      <c r="AA391" s="964"/>
      <c r="AB391" s="965"/>
      <c r="AC391" s="1022" t="str" cm="1">
        <f t="array" ref="AC391">IFERROR(_xlfn.IFS($R391="No", U391*$P391/1000,$R391="Yes", Z391*$P391/1000, $R391="", ""),"")</f>
        <v/>
      </c>
      <c r="AD391" s="1023" t="str" cm="1">
        <f t="array" ref="AD391">IFERROR(_xlfn.IFS($R391="No", V391*$P391/1000,$R391="Yes", AA391*$P391/1000, $R391="", ""),"")</f>
        <v/>
      </c>
      <c r="AE391" s="1023" t="str" cm="1">
        <f t="array" ref="AE391">IFERROR(_xlfn.IFS($R391="No", W391*$P391/1000,$R391="Yes", AB391*$P391/1000, $R391="", ""),"")</f>
        <v/>
      </c>
      <c r="AF391" s="957" t="str">
        <f>IFERROR($AC391
+IFERROR(HLOOKUP(Introduction!$H$29,'GWP Values'!$D$3:$G$46,MATCH("CH4",'GWP Values'!$C$3:$C$41,0),FALSE)*$AD391,0)
+IFERROR(HLOOKUP(Introduction!$H$29,'GWP Values'!$D$3:$G$46,MATCH("N2O",'GWP Values'!$C$3:$C$41,0),FALSE)*$AE391,0),"")</f>
        <v/>
      </c>
    </row>
    <row r="392" spans="1:32" ht="24" customHeight="1" x14ac:dyDescent="0.25">
      <c r="A392" s="441"/>
      <c r="B392" s="458" t="str">
        <f t="shared" si="10"/>
        <v/>
      </c>
      <c r="C392" s="650" t="str">
        <f>IFERROR(IF($O392="","",
IF(MATCH(O392,Tables!$CC$8:$CC$15,0)&gt;0, "MWh / "&amp;$O392&amp;" | Energy",
"MWh / "&amp;$O392&amp;" | "&amp; $M392)), "MWh / "&amp;$O392&amp;" | "&amp; $M392)</f>
        <v/>
      </c>
      <c r="D392" s="916" t="str">
        <f>IFERROR(VLOOKUP($M392,Tables!$BT$7:$BU$34,2,FALSE),"")</f>
        <v/>
      </c>
      <c r="E392" s="1010"/>
      <c r="F392" s="1011"/>
      <c r="G392" s="940" t="str">
        <f>IFERROR(VLOOKUP(H392,'Category Index'!$K$10:$L$258,2,FALSE),"")</f>
        <v/>
      </c>
      <c r="H392" s="1008"/>
      <c r="I392" s="3"/>
      <c r="J392" s="1006"/>
      <c r="K392" s="994" t="str">
        <f t="shared" si="11"/>
        <v/>
      </c>
      <c r="L392" s="1004"/>
      <c r="M392" s="974"/>
      <c r="N392" s="975"/>
      <c r="O392" s="976"/>
      <c r="P392" s="1027" t="str">
        <f>IFERROR(IF(N392="","",N392*(VLOOKUP(C392, 'Unit Conversion Table'!$E$3:$F$132, 2, FALSE))),"")</f>
        <v/>
      </c>
      <c r="Q392" s="3"/>
      <c r="R392" s="971" t="s">
        <v>826</v>
      </c>
      <c r="S392" s="996" t="str" cm="1">
        <f t="array" ref="S392">_xlfn.IFS(R392="No",(IFERROR(VLOOKUP($J392&amp;" | "&amp;$T392,'Emissions Factors'!$C$3:$N$1705,MATCH(S$12,'Emissions Factors'!$C$3:$N$3,0),FALSE),"")),R392="Yes", "Company Specific", R392="", "")</f>
        <v/>
      </c>
      <c r="T392" s="997" cm="1">
        <f t="array" ref="T392">_xlfn.IFS(R392="No",(VLOOKUP($B392, 'Emissions Factors'!$C$3:$O$717, 4,FALSE)),R392="Yes", "", R392="", "")</f>
        <v>0</v>
      </c>
      <c r="U392" s="947" t="str">
        <f>IFERROR(VLOOKUP($J392&amp;" | "&amp;$T392,'Emissions Factors'!$C$3:$N$3811,5,FALSE),"")</f>
        <v/>
      </c>
      <c r="V392" s="948" t="str">
        <f>IFERROR(VLOOKUP($J392&amp;" | "&amp;$T392,'Emissions Factors'!$C$3:$N$3811,6,FALSE),"")</f>
        <v/>
      </c>
      <c r="W392" s="949" t="str">
        <f>IFERROR(VLOOKUP($J392&amp;" | "&amp;$T392,'Emissions Factors'!$C$3:$N$3811,7,FALSE),"")</f>
        <v/>
      </c>
      <c r="X392" s="1000"/>
      <c r="Y392" s="1001"/>
      <c r="Z392" s="963"/>
      <c r="AA392" s="964"/>
      <c r="AB392" s="965"/>
      <c r="AC392" s="1022" t="str" cm="1">
        <f t="array" ref="AC392">IFERROR(_xlfn.IFS($R392="No", U392*$P392/1000,$R392="Yes", Z392*$P392/1000, $R392="", ""),"")</f>
        <v/>
      </c>
      <c r="AD392" s="1023" t="str" cm="1">
        <f t="array" ref="AD392">IFERROR(_xlfn.IFS($R392="No", V392*$P392/1000,$R392="Yes", AA392*$P392/1000, $R392="", ""),"")</f>
        <v/>
      </c>
      <c r="AE392" s="1023" t="str" cm="1">
        <f t="array" ref="AE392">IFERROR(_xlfn.IFS($R392="No", W392*$P392/1000,$R392="Yes", AB392*$P392/1000, $R392="", ""),"")</f>
        <v/>
      </c>
      <c r="AF392" s="957" t="str">
        <f>IFERROR($AC392
+IFERROR(HLOOKUP(Introduction!$H$29,'GWP Values'!$D$3:$G$46,MATCH("CH4",'GWP Values'!$C$3:$C$41,0),FALSE)*$AD392,0)
+IFERROR(HLOOKUP(Introduction!$H$29,'GWP Values'!$D$3:$G$46,MATCH("N2O",'GWP Values'!$C$3:$C$41,0),FALSE)*$AE392,0),"")</f>
        <v/>
      </c>
    </row>
    <row r="393" spans="1:32" ht="24" customHeight="1" x14ac:dyDescent="0.25">
      <c r="A393" s="441"/>
      <c r="B393" s="458" t="str">
        <f t="shared" si="10"/>
        <v/>
      </c>
      <c r="C393" s="650" t="str">
        <f>IFERROR(IF($O393="","",
IF(MATCH(O393,Tables!$CC$8:$CC$15,0)&gt;0, "MWh / "&amp;$O393&amp;" | Energy",
"MWh / "&amp;$O393&amp;" | "&amp; $M393)), "MWh / "&amp;$O393&amp;" | "&amp; $M393)</f>
        <v/>
      </c>
      <c r="D393" s="916" t="str">
        <f>IFERROR(VLOOKUP($M393,Tables!$BT$7:$BU$34,2,FALSE),"")</f>
        <v/>
      </c>
      <c r="E393" s="1010"/>
      <c r="F393" s="1011"/>
      <c r="G393" s="940" t="str">
        <f>IFERROR(VLOOKUP(H393,'Category Index'!$K$10:$L$258,2,FALSE),"")</f>
        <v/>
      </c>
      <c r="H393" s="1008"/>
      <c r="I393" s="3"/>
      <c r="J393" s="1006"/>
      <c r="K393" s="994" t="str">
        <f t="shared" si="11"/>
        <v/>
      </c>
      <c r="L393" s="1004"/>
      <c r="M393" s="974"/>
      <c r="N393" s="975"/>
      <c r="O393" s="976"/>
      <c r="P393" s="1027" t="str">
        <f>IFERROR(IF(N393="","",N393*(VLOOKUP(C393, 'Unit Conversion Table'!$E$3:$F$132, 2, FALSE))),"")</f>
        <v/>
      </c>
      <c r="Q393" s="3"/>
      <c r="R393" s="971" t="s">
        <v>826</v>
      </c>
      <c r="S393" s="996" t="str" cm="1">
        <f t="array" ref="S393">_xlfn.IFS(R393="No",(IFERROR(VLOOKUP($J393&amp;" | "&amp;$T393,'Emissions Factors'!$C$3:$N$1705,MATCH(S$12,'Emissions Factors'!$C$3:$N$3,0),FALSE),"")),R393="Yes", "Company Specific", R393="", "")</f>
        <v/>
      </c>
      <c r="T393" s="997" cm="1">
        <f t="array" ref="T393">_xlfn.IFS(R393="No",(VLOOKUP($B393, 'Emissions Factors'!$C$3:$O$717, 4,FALSE)),R393="Yes", "", R393="", "")</f>
        <v>0</v>
      </c>
      <c r="U393" s="947" t="str">
        <f>IFERROR(VLOOKUP($J393&amp;" | "&amp;$T393,'Emissions Factors'!$C$3:$N$3811,5,FALSE),"")</f>
        <v/>
      </c>
      <c r="V393" s="948" t="str">
        <f>IFERROR(VLOOKUP($J393&amp;" | "&amp;$T393,'Emissions Factors'!$C$3:$N$3811,6,FALSE),"")</f>
        <v/>
      </c>
      <c r="W393" s="949" t="str">
        <f>IFERROR(VLOOKUP($J393&amp;" | "&amp;$T393,'Emissions Factors'!$C$3:$N$3811,7,FALSE),"")</f>
        <v/>
      </c>
      <c r="X393" s="1000"/>
      <c r="Y393" s="1001"/>
      <c r="Z393" s="963"/>
      <c r="AA393" s="964"/>
      <c r="AB393" s="965"/>
      <c r="AC393" s="1022" t="str" cm="1">
        <f t="array" ref="AC393">IFERROR(_xlfn.IFS($R393="No", U393*$P393/1000,$R393="Yes", Z393*$P393/1000, $R393="", ""),"")</f>
        <v/>
      </c>
      <c r="AD393" s="1023" t="str" cm="1">
        <f t="array" ref="AD393">IFERROR(_xlfn.IFS($R393="No", V393*$P393/1000,$R393="Yes", AA393*$P393/1000, $R393="", ""),"")</f>
        <v/>
      </c>
      <c r="AE393" s="1023" t="str" cm="1">
        <f t="array" ref="AE393">IFERROR(_xlfn.IFS($R393="No", W393*$P393/1000,$R393="Yes", AB393*$P393/1000, $R393="", ""),"")</f>
        <v/>
      </c>
      <c r="AF393" s="957" t="str">
        <f>IFERROR($AC393
+IFERROR(HLOOKUP(Introduction!$H$29,'GWP Values'!$D$3:$G$46,MATCH("CH4",'GWP Values'!$C$3:$C$41,0),FALSE)*$AD393,0)
+IFERROR(HLOOKUP(Introduction!$H$29,'GWP Values'!$D$3:$G$46,MATCH("N2O",'GWP Values'!$C$3:$C$41,0),FALSE)*$AE393,0),"")</f>
        <v/>
      </c>
    </row>
    <row r="394" spans="1:32" ht="24" customHeight="1" x14ac:dyDescent="0.25">
      <c r="A394" s="441"/>
      <c r="B394" s="458" t="str">
        <f t="shared" si="10"/>
        <v/>
      </c>
      <c r="C394" s="650" t="str">
        <f>IFERROR(IF($O394="","",
IF(MATCH(O394,Tables!$CC$8:$CC$15,0)&gt;0, "MWh / "&amp;$O394&amp;" | Energy",
"MWh / "&amp;$O394&amp;" | "&amp; $M394)), "MWh / "&amp;$O394&amp;" | "&amp; $M394)</f>
        <v/>
      </c>
      <c r="D394" s="916" t="str">
        <f>IFERROR(VLOOKUP($M394,Tables!$BT$7:$BU$34,2,FALSE),"")</f>
        <v/>
      </c>
      <c r="E394" s="1010"/>
      <c r="F394" s="1011"/>
      <c r="G394" s="940" t="str">
        <f>IFERROR(VLOOKUP(H394,'Category Index'!$K$10:$L$258,2,FALSE),"")</f>
        <v/>
      </c>
      <c r="H394" s="1008"/>
      <c r="I394" s="3"/>
      <c r="J394" s="1006"/>
      <c r="K394" s="994" t="str">
        <f t="shared" si="11"/>
        <v/>
      </c>
      <c r="L394" s="1004"/>
      <c r="M394" s="974"/>
      <c r="N394" s="975"/>
      <c r="O394" s="976"/>
      <c r="P394" s="1027" t="str">
        <f>IFERROR(IF(N394="","",N394*(VLOOKUP(C394, 'Unit Conversion Table'!$E$3:$F$132, 2, FALSE))),"")</f>
        <v/>
      </c>
      <c r="Q394" s="3"/>
      <c r="R394" s="971" t="s">
        <v>826</v>
      </c>
      <c r="S394" s="996" t="str" cm="1">
        <f t="array" ref="S394">_xlfn.IFS(R394="No",(IFERROR(VLOOKUP($J394&amp;" | "&amp;$T394,'Emissions Factors'!$C$3:$N$1705,MATCH(S$12,'Emissions Factors'!$C$3:$N$3,0),FALSE),"")),R394="Yes", "Company Specific", R394="", "")</f>
        <v/>
      </c>
      <c r="T394" s="997" cm="1">
        <f t="array" ref="T394">_xlfn.IFS(R394="No",(VLOOKUP($B394, 'Emissions Factors'!$C$3:$O$717, 4,FALSE)),R394="Yes", "", R394="", "")</f>
        <v>0</v>
      </c>
      <c r="U394" s="947" t="str">
        <f>IFERROR(VLOOKUP($J394&amp;" | "&amp;$T394,'Emissions Factors'!$C$3:$N$3811,5,FALSE),"")</f>
        <v/>
      </c>
      <c r="V394" s="948" t="str">
        <f>IFERROR(VLOOKUP($J394&amp;" | "&amp;$T394,'Emissions Factors'!$C$3:$N$3811,6,FALSE),"")</f>
        <v/>
      </c>
      <c r="W394" s="949" t="str">
        <f>IFERROR(VLOOKUP($J394&amp;" | "&amp;$T394,'Emissions Factors'!$C$3:$N$3811,7,FALSE),"")</f>
        <v/>
      </c>
      <c r="X394" s="1000"/>
      <c r="Y394" s="1001"/>
      <c r="Z394" s="963"/>
      <c r="AA394" s="964"/>
      <c r="AB394" s="965"/>
      <c r="AC394" s="1022" t="str" cm="1">
        <f t="array" ref="AC394">IFERROR(_xlfn.IFS($R394="No", U394*$P394/1000,$R394="Yes", Z394*$P394/1000, $R394="", ""),"")</f>
        <v/>
      </c>
      <c r="AD394" s="1023" t="str" cm="1">
        <f t="array" ref="AD394">IFERROR(_xlfn.IFS($R394="No", V394*$P394/1000,$R394="Yes", AA394*$P394/1000, $R394="", ""),"")</f>
        <v/>
      </c>
      <c r="AE394" s="1023" t="str" cm="1">
        <f t="array" ref="AE394">IFERROR(_xlfn.IFS($R394="No", W394*$P394/1000,$R394="Yes", AB394*$P394/1000, $R394="", ""),"")</f>
        <v/>
      </c>
      <c r="AF394" s="957" t="str">
        <f>IFERROR($AC394
+IFERROR(HLOOKUP(Introduction!$H$29,'GWP Values'!$D$3:$G$46,MATCH("CH4",'GWP Values'!$C$3:$C$41,0),FALSE)*$AD394,0)
+IFERROR(HLOOKUP(Introduction!$H$29,'GWP Values'!$D$3:$G$46,MATCH("N2O",'GWP Values'!$C$3:$C$41,0),FALSE)*$AE394,0),"")</f>
        <v/>
      </c>
    </row>
    <row r="395" spans="1:32" ht="24" customHeight="1" x14ac:dyDescent="0.25">
      <c r="A395" s="441"/>
      <c r="B395" s="458" t="str">
        <f t="shared" si="10"/>
        <v/>
      </c>
      <c r="C395" s="650" t="str">
        <f>IFERROR(IF($O395="","",
IF(MATCH(O395,Tables!$CC$8:$CC$15,0)&gt;0, "MWh / "&amp;$O395&amp;" | Energy",
"MWh / "&amp;$O395&amp;" | "&amp; $M395)), "MWh / "&amp;$O395&amp;" | "&amp; $M395)</f>
        <v/>
      </c>
      <c r="D395" s="916" t="str">
        <f>IFERROR(VLOOKUP($M395,Tables!$BT$7:$BU$34,2,FALSE),"")</f>
        <v/>
      </c>
      <c r="E395" s="1010"/>
      <c r="F395" s="1011"/>
      <c r="G395" s="940" t="str">
        <f>IFERROR(VLOOKUP(H395,'Category Index'!$K$10:$L$258,2,FALSE),"")</f>
        <v/>
      </c>
      <c r="H395" s="1008"/>
      <c r="I395" s="3"/>
      <c r="J395" s="1006"/>
      <c r="K395" s="994" t="str">
        <f t="shared" si="11"/>
        <v/>
      </c>
      <c r="L395" s="1004"/>
      <c r="M395" s="974"/>
      <c r="N395" s="975"/>
      <c r="O395" s="976"/>
      <c r="P395" s="1027" t="str">
        <f>IFERROR(IF(N395="","",N395*(VLOOKUP(C395, 'Unit Conversion Table'!$E$3:$F$132, 2, FALSE))),"")</f>
        <v/>
      </c>
      <c r="Q395" s="3"/>
      <c r="R395" s="971" t="s">
        <v>826</v>
      </c>
      <c r="S395" s="996" t="str" cm="1">
        <f t="array" ref="S395">_xlfn.IFS(R395="No",(IFERROR(VLOOKUP($J395&amp;" | "&amp;$T395,'Emissions Factors'!$C$3:$N$1705,MATCH(S$12,'Emissions Factors'!$C$3:$N$3,0),FALSE),"")),R395="Yes", "Company Specific", R395="", "")</f>
        <v/>
      </c>
      <c r="T395" s="997" cm="1">
        <f t="array" ref="T395">_xlfn.IFS(R395="No",(VLOOKUP($B395, 'Emissions Factors'!$C$3:$O$717, 4,FALSE)),R395="Yes", "", R395="", "")</f>
        <v>0</v>
      </c>
      <c r="U395" s="947" t="str">
        <f>IFERROR(VLOOKUP($J395&amp;" | "&amp;$T395,'Emissions Factors'!$C$3:$N$3811,5,FALSE),"")</f>
        <v/>
      </c>
      <c r="V395" s="948" t="str">
        <f>IFERROR(VLOOKUP($J395&amp;" | "&amp;$T395,'Emissions Factors'!$C$3:$N$3811,6,FALSE),"")</f>
        <v/>
      </c>
      <c r="W395" s="949" t="str">
        <f>IFERROR(VLOOKUP($J395&amp;" | "&amp;$T395,'Emissions Factors'!$C$3:$N$3811,7,FALSE),"")</f>
        <v/>
      </c>
      <c r="X395" s="1000"/>
      <c r="Y395" s="1001"/>
      <c r="Z395" s="963"/>
      <c r="AA395" s="964"/>
      <c r="AB395" s="965"/>
      <c r="AC395" s="1022" t="str" cm="1">
        <f t="array" ref="AC395">IFERROR(_xlfn.IFS($R395="No", U395*$P395/1000,$R395="Yes", Z395*$P395/1000, $R395="", ""),"")</f>
        <v/>
      </c>
      <c r="AD395" s="1023" t="str" cm="1">
        <f t="array" ref="AD395">IFERROR(_xlfn.IFS($R395="No", V395*$P395/1000,$R395="Yes", AA395*$P395/1000, $R395="", ""),"")</f>
        <v/>
      </c>
      <c r="AE395" s="1023" t="str" cm="1">
        <f t="array" ref="AE395">IFERROR(_xlfn.IFS($R395="No", W395*$P395/1000,$R395="Yes", AB395*$P395/1000, $R395="", ""),"")</f>
        <v/>
      </c>
      <c r="AF395" s="957" t="str">
        <f>IFERROR($AC395
+IFERROR(HLOOKUP(Introduction!$H$29,'GWP Values'!$D$3:$G$46,MATCH("CH4",'GWP Values'!$C$3:$C$41,0),FALSE)*$AD395,0)
+IFERROR(HLOOKUP(Introduction!$H$29,'GWP Values'!$D$3:$G$46,MATCH("N2O",'GWP Values'!$C$3:$C$41,0),FALSE)*$AE395,0),"")</f>
        <v/>
      </c>
    </row>
    <row r="396" spans="1:32" ht="24" customHeight="1" x14ac:dyDescent="0.25">
      <c r="A396" s="441"/>
      <c r="B396" s="458" t="str">
        <f t="shared" si="10"/>
        <v/>
      </c>
      <c r="C396" s="650" t="str">
        <f>IFERROR(IF($O396="","",
IF(MATCH(O396,Tables!$CC$8:$CC$15,0)&gt;0, "MWh / "&amp;$O396&amp;" | Energy",
"MWh / "&amp;$O396&amp;" | "&amp; $M396)), "MWh / "&amp;$O396&amp;" | "&amp; $M396)</f>
        <v/>
      </c>
      <c r="D396" s="916" t="str">
        <f>IFERROR(VLOOKUP($M396,Tables!$BT$7:$BU$34,2,FALSE),"")</f>
        <v/>
      </c>
      <c r="E396" s="1010"/>
      <c r="F396" s="1011"/>
      <c r="G396" s="940" t="str">
        <f>IFERROR(VLOOKUP(H396,'Category Index'!$K$10:$L$258,2,FALSE),"")</f>
        <v/>
      </c>
      <c r="H396" s="1008"/>
      <c r="I396" s="3"/>
      <c r="J396" s="1006"/>
      <c r="K396" s="994" t="str">
        <f t="shared" si="11"/>
        <v/>
      </c>
      <c r="L396" s="1004"/>
      <c r="M396" s="974"/>
      <c r="N396" s="975"/>
      <c r="O396" s="976"/>
      <c r="P396" s="1027" t="str">
        <f>IFERROR(IF(N396="","",N396*(VLOOKUP(C396, 'Unit Conversion Table'!$E$3:$F$132, 2, FALSE))),"")</f>
        <v/>
      </c>
      <c r="Q396" s="3"/>
      <c r="R396" s="971" t="s">
        <v>826</v>
      </c>
      <c r="S396" s="996" t="str" cm="1">
        <f t="array" ref="S396">_xlfn.IFS(R396="No",(IFERROR(VLOOKUP($J396&amp;" | "&amp;$T396,'Emissions Factors'!$C$3:$N$1705,MATCH(S$12,'Emissions Factors'!$C$3:$N$3,0),FALSE),"")),R396="Yes", "Company Specific", R396="", "")</f>
        <v/>
      </c>
      <c r="T396" s="997" cm="1">
        <f t="array" ref="T396">_xlfn.IFS(R396="No",(VLOOKUP($B396, 'Emissions Factors'!$C$3:$O$717, 4,FALSE)),R396="Yes", "", R396="", "")</f>
        <v>0</v>
      </c>
      <c r="U396" s="947" t="str">
        <f>IFERROR(VLOOKUP($J396&amp;" | "&amp;$T396,'Emissions Factors'!$C$3:$N$3811,5,FALSE),"")</f>
        <v/>
      </c>
      <c r="V396" s="948" t="str">
        <f>IFERROR(VLOOKUP($J396&amp;" | "&amp;$T396,'Emissions Factors'!$C$3:$N$3811,6,FALSE),"")</f>
        <v/>
      </c>
      <c r="W396" s="949" t="str">
        <f>IFERROR(VLOOKUP($J396&amp;" | "&amp;$T396,'Emissions Factors'!$C$3:$N$3811,7,FALSE),"")</f>
        <v/>
      </c>
      <c r="X396" s="1000"/>
      <c r="Y396" s="1001"/>
      <c r="Z396" s="963"/>
      <c r="AA396" s="964"/>
      <c r="AB396" s="965"/>
      <c r="AC396" s="1022" t="str" cm="1">
        <f t="array" ref="AC396">IFERROR(_xlfn.IFS($R396="No", U396*$P396/1000,$R396="Yes", Z396*$P396/1000, $R396="", ""),"")</f>
        <v/>
      </c>
      <c r="AD396" s="1023" t="str" cm="1">
        <f t="array" ref="AD396">IFERROR(_xlfn.IFS($R396="No", V396*$P396/1000,$R396="Yes", AA396*$P396/1000, $R396="", ""),"")</f>
        <v/>
      </c>
      <c r="AE396" s="1023" t="str" cm="1">
        <f t="array" ref="AE396">IFERROR(_xlfn.IFS($R396="No", W396*$P396/1000,$R396="Yes", AB396*$P396/1000, $R396="", ""),"")</f>
        <v/>
      </c>
      <c r="AF396" s="957" t="str">
        <f>IFERROR($AC396
+IFERROR(HLOOKUP(Introduction!$H$29,'GWP Values'!$D$3:$G$46,MATCH("CH4",'GWP Values'!$C$3:$C$41,0),FALSE)*$AD396,0)
+IFERROR(HLOOKUP(Introduction!$H$29,'GWP Values'!$D$3:$G$46,MATCH("N2O",'GWP Values'!$C$3:$C$41,0),FALSE)*$AE396,0),"")</f>
        <v/>
      </c>
    </row>
    <row r="397" spans="1:32" ht="24" customHeight="1" x14ac:dyDescent="0.25">
      <c r="A397" s="441"/>
      <c r="B397" s="458" t="str">
        <f t="shared" ref="B397:B460" si="12">IF($M397="","",CONCATENATE(IF($J397="",2018,$J397)," | ",$M397))</f>
        <v/>
      </c>
      <c r="C397" s="650" t="str">
        <f>IFERROR(IF($O397="","",
IF(MATCH(O397,Tables!$CC$8:$CC$15,0)&gt;0, "MWh / "&amp;$O397&amp;" | Energy",
"MWh / "&amp;$O397&amp;" | "&amp; $M397)), "MWh / "&amp;$O397&amp;" | "&amp; $M397)</f>
        <v/>
      </c>
      <c r="D397" s="916" t="str">
        <f>IFERROR(VLOOKUP($M397,Tables!$BT$7:$BU$34,2,FALSE),"")</f>
        <v/>
      </c>
      <c r="E397" s="1010"/>
      <c r="F397" s="1011"/>
      <c r="G397" s="940" t="str">
        <f>IFERROR(VLOOKUP(H397,'Category Index'!$K$10:$L$258,2,FALSE),"")</f>
        <v/>
      </c>
      <c r="H397" s="1008"/>
      <c r="I397" s="3"/>
      <c r="J397" s="1006"/>
      <c r="K397" s="994" t="str">
        <f t="shared" ref="K397:K460" si="13">IF(OR($E397&lt;&gt;"",$L397&lt;&gt;"",$N397&lt;&gt;""), "Scope 1", "")</f>
        <v/>
      </c>
      <c r="L397" s="1004"/>
      <c r="M397" s="974"/>
      <c r="N397" s="975"/>
      <c r="O397" s="976"/>
      <c r="P397" s="1027" t="str">
        <f>IFERROR(IF(N397="","",N397*(VLOOKUP(C397, 'Unit Conversion Table'!$E$3:$F$132, 2, FALSE))),"")</f>
        <v/>
      </c>
      <c r="Q397" s="3"/>
      <c r="R397" s="971" t="s">
        <v>826</v>
      </c>
      <c r="S397" s="996" t="str" cm="1">
        <f t="array" ref="S397">_xlfn.IFS(R397="No",(IFERROR(VLOOKUP($J397&amp;" | "&amp;$T397,'Emissions Factors'!$C$3:$N$1705,MATCH(S$12,'Emissions Factors'!$C$3:$N$3,0),FALSE),"")),R397="Yes", "Company Specific", R397="", "")</f>
        <v/>
      </c>
      <c r="T397" s="997" cm="1">
        <f t="array" ref="T397">_xlfn.IFS(R397="No",(VLOOKUP($B397, 'Emissions Factors'!$C$3:$O$717, 4,FALSE)),R397="Yes", "", R397="", "")</f>
        <v>0</v>
      </c>
      <c r="U397" s="947" t="str">
        <f>IFERROR(VLOOKUP($J397&amp;" | "&amp;$T397,'Emissions Factors'!$C$3:$N$3811,5,FALSE),"")</f>
        <v/>
      </c>
      <c r="V397" s="948" t="str">
        <f>IFERROR(VLOOKUP($J397&amp;" | "&amp;$T397,'Emissions Factors'!$C$3:$N$3811,6,FALSE),"")</f>
        <v/>
      </c>
      <c r="W397" s="949" t="str">
        <f>IFERROR(VLOOKUP($J397&amp;" | "&amp;$T397,'Emissions Factors'!$C$3:$N$3811,7,FALSE),"")</f>
        <v/>
      </c>
      <c r="X397" s="1000"/>
      <c r="Y397" s="1001"/>
      <c r="Z397" s="963"/>
      <c r="AA397" s="964"/>
      <c r="AB397" s="965"/>
      <c r="AC397" s="1022" t="str" cm="1">
        <f t="array" ref="AC397">IFERROR(_xlfn.IFS($R397="No", U397*$P397/1000,$R397="Yes", Z397*$P397/1000, $R397="", ""),"")</f>
        <v/>
      </c>
      <c r="AD397" s="1023" t="str" cm="1">
        <f t="array" ref="AD397">IFERROR(_xlfn.IFS($R397="No", V397*$P397/1000,$R397="Yes", AA397*$P397/1000, $R397="", ""),"")</f>
        <v/>
      </c>
      <c r="AE397" s="1023" t="str" cm="1">
        <f t="array" ref="AE397">IFERROR(_xlfn.IFS($R397="No", W397*$P397/1000,$R397="Yes", AB397*$P397/1000, $R397="", ""),"")</f>
        <v/>
      </c>
      <c r="AF397" s="957" t="str">
        <f>IFERROR($AC397
+IFERROR(HLOOKUP(Introduction!$H$29,'GWP Values'!$D$3:$G$46,MATCH("CH4",'GWP Values'!$C$3:$C$41,0),FALSE)*$AD397,0)
+IFERROR(HLOOKUP(Introduction!$H$29,'GWP Values'!$D$3:$G$46,MATCH("N2O",'GWP Values'!$C$3:$C$41,0),FALSE)*$AE397,0),"")</f>
        <v/>
      </c>
    </row>
    <row r="398" spans="1:32" ht="24" customHeight="1" x14ac:dyDescent="0.25">
      <c r="A398" s="441"/>
      <c r="B398" s="458" t="str">
        <f t="shared" si="12"/>
        <v/>
      </c>
      <c r="C398" s="650" t="str">
        <f>IFERROR(IF($O398="","",
IF(MATCH(O398,Tables!$CC$8:$CC$15,0)&gt;0, "MWh / "&amp;$O398&amp;" | Energy",
"MWh / "&amp;$O398&amp;" | "&amp; $M398)), "MWh / "&amp;$O398&amp;" | "&amp; $M398)</f>
        <v/>
      </c>
      <c r="D398" s="916" t="str">
        <f>IFERROR(VLOOKUP($M398,Tables!$BT$7:$BU$34,2,FALSE),"")</f>
        <v/>
      </c>
      <c r="E398" s="1010"/>
      <c r="F398" s="1011"/>
      <c r="G398" s="940" t="str">
        <f>IFERROR(VLOOKUP(H398,'Category Index'!$K$10:$L$258,2,FALSE),"")</f>
        <v/>
      </c>
      <c r="H398" s="1008"/>
      <c r="I398" s="3"/>
      <c r="J398" s="1006"/>
      <c r="K398" s="994" t="str">
        <f t="shared" si="13"/>
        <v/>
      </c>
      <c r="L398" s="1004"/>
      <c r="M398" s="974"/>
      <c r="N398" s="975"/>
      <c r="O398" s="976"/>
      <c r="P398" s="1027" t="str">
        <f>IFERROR(IF(N398="","",N398*(VLOOKUP(C398, 'Unit Conversion Table'!$E$3:$F$132, 2, FALSE))),"")</f>
        <v/>
      </c>
      <c r="Q398" s="3"/>
      <c r="R398" s="971" t="s">
        <v>826</v>
      </c>
      <c r="S398" s="996" t="str" cm="1">
        <f t="array" ref="S398">_xlfn.IFS(R398="No",(IFERROR(VLOOKUP($J398&amp;" | "&amp;$T398,'Emissions Factors'!$C$3:$N$1705,MATCH(S$12,'Emissions Factors'!$C$3:$N$3,0),FALSE),"")),R398="Yes", "Company Specific", R398="", "")</f>
        <v/>
      </c>
      <c r="T398" s="997" cm="1">
        <f t="array" ref="T398">_xlfn.IFS(R398="No",(VLOOKUP($B398, 'Emissions Factors'!$C$3:$O$717, 4,FALSE)),R398="Yes", "", R398="", "")</f>
        <v>0</v>
      </c>
      <c r="U398" s="947" t="str">
        <f>IFERROR(VLOOKUP($J398&amp;" | "&amp;$T398,'Emissions Factors'!$C$3:$N$3811,5,FALSE),"")</f>
        <v/>
      </c>
      <c r="V398" s="948" t="str">
        <f>IFERROR(VLOOKUP($J398&amp;" | "&amp;$T398,'Emissions Factors'!$C$3:$N$3811,6,FALSE),"")</f>
        <v/>
      </c>
      <c r="W398" s="949" t="str">
        <f>IFERROR(VLOOKUP($J398&amp;" | "&amp;$T398,'Emissions Factors'!$C$3:$N$3811,7,FALSE),"")</f>
        <v/>
      </c>
      <c r="X398" s="1000"/>
      <c r="Y398" s="1001"/>
      <c r="Z398" s="963"/>
      <c r="AA398" s="964"/>
      <c r="AB398" s="965"/>
      <c r="AC398" s="1022" t="str" cm="1">
        <f t="array" ref="AC398">IFERROR(_xlfn.IFS($R398="No", U398*$P398/1000,$R398="Yes", Z398*$P398/1000, $R398="", ""),"")</f>
        <v/>
      </c>
      <c r="AD398" s="1023" t="str" cm="1">
        <f t="array" ref="AD398">IFERROR(_xlfn.IFS($R398="No", V398*$P398/1000,$R398="Yes", AA398*$P398/1000, $R398="", ""),"")</f>
        <v/>
      </c>
      <c r="AE398" s="1023" t="str" cm="1">
        <f t="array" ref="AE398">IFERROR(_xlfn.IFS($R398="No", W398*$P398/1000,$R398="Yes", AB398*$P398/1000, $R398="", ""),"")</f>
        <v/>
      </c>
      <c r="AF398" s="957" t="str">
        <f>IFERROR($AC398
+IFERROR(HLOOKUP(Introduction!$H$29,'GWP Values'!$D$3:$G$46,MATCH("CH4",'GWP Values'!$C$3:$C$41,0),FALSE)*$AD398,0)
+IFERROR(HLOOKUP(Introduction!$H$29,'GWP Values'!$D$3:$G$46,MATCH("N2O",'GWP Values'!$C$3:$C$41,0),FALSE)*$AE398,0),"")</f>
        <v/>
      </c>
    </row>
    <row r="399" spans="1:32" ht="24" customHeight="1" x14ac:dyDescent="0.25">
      <c r="A399" s="441"/>
      <c r="B399" s="458" t="str">
        <f t="shared" si="12"/>
        <v/>
      </c>
      <c r="C399" s="650" t="str">
        <f>IFERROR(IF($O399="","",
IF(MATCH(O399,Tables!$CC$8:$CC$15,0)&gt;0, "MWh / "&amp;$O399&amp;" | Energy",
"MWh / "&amp;$O399&amp;" | "&amp; $M399)), "MWh / "&amp;$O399&amp;" | "&amp; $M399)</f>
        <v/>
      </c>
      <c r="D399" s="916" t="str">
        <f>IFERROR(VLOOKUP($M399,Tables!$BT$7:$BU$34,2,FALSE),"")</f>
        <v/>
      </c>
      <c r="E399" s="1010"/>
      <c r="F399" s="1011"/>
      <c r="G399" s="940" t="str">
        <f>IFERROR(VLOOKUP(H399,'Category Index'!$K$10:$L$258,2,FALSE),"")</f>
        <v/>
      </c>
      <c r="H399" s="1008"/>
      <c r="I399" s="3"/>
      <c r="J399" s="1006"/>
      <c r="K399" s="994" t="str">
        <f t="shared" si="13"/>
        <v/>
      </c>
      <c r="L399" s="1004"/>
      <c r="M399" s="974"/>
      <c r="N399" s="975"/>
      <c r="O399" s="976"/>
      <c r="P399" s="1027" t="str">
        <f>IFERROR(IF(N399="","",N399*(VLOOKUP(C399, 'Unit Conversion Table'!$E$3:$F$132, 2, FALSE))),"")</f>
        <v/>
      </c>
      <c r="Q399" s="3"/>
      <c r="R399" s="971" t="s">
        <v>826</v>
      </c>
      <c r="S399" s="996" t="str" cm="1">
        <f t="array" ref="S399">_xlfn.IFS(R399="No",(IFERROR(VLOOKUP($J399&amp;" | "&amp;$T399,'Emissions Factors'!$C$3:$N$1705,MATCH(S$12,'Emissions Factors'!$C$3:$N$3,0),FALSE),"")),R399="Yes", "Company Specific", R399="", "")</f>
        <v/>
      </c>
      <c r="T399" s="997" cm="1">
        <f t="array" ref="T399">_xlfn.IFS(R399="No",(VLOOKUP($B399, 'Emissions Factors'!$C$3:$O$717, 4,FALSE)),R399="Yes", "", R399="", "")</f>
        <v>0</v>
      </c>
      <c r="U399" s="947" t="str">
        <f>IFERROR(VLOOKUP($J399&amp;" | "&amp;$T399,'Emissions Factors'!$C$3:$N$3811,5,FALSE),"")</f>
        <v/>
      </c>
      <c r="V399" s="948" t="str">
        <f>IFERROR(VLOOKUP($J399&amp;" | "&amp;$T399,'Emissions Factors'!$C$3:$N$3811,6,FALSE),"")</f>
        <v/>
      </c>
      <c r="W399" s="949" t="str">
        <f>IFERROR(VLOOKUP($J399&amp;" | "&amp;$T399,'Emissions Factors'!$C$3:$N$3811,7,FALSE),"")</f>
        <v/>
      </c>
      <c r="X399" s="1000"/>
      <c r="Y399" s="1001"/>
      <c r="Z399" s="963"/>
      <c r="AA399" s="964"/>
      <c r="AB399" s="965"/>
      <c r="AC399" s="1022" t="str" cm="1">
        <f t="array" ref="AC399">IFERROR(_xlfn.IFS($R399="No", U399*$P399/1000,$R399="Yes", Z399*$P399/1000, $R399="", ""),"")</f>
        <v/>
      </c>
      <c r="AD399" s="1023" t="str" cm="1">
        <f t="array" ref="AD399">IFERROR(_xlfn.IFS($R399="No", V399*$P399/1000,$R399="Yes", AA399*$P399/1000, $R399="", ""),"")</f>
        <v/>
      </c>
      <c r="AE399" s="1023" t="str" cm="1">
        <f t="array" ref="AE399">IFERROR(_xlfn.IFS($R399="No", W399*$P399/1000,$R399="Yes", AB399*$P399/1000, $R399="", ""),"")</f>
        <v/>
      </c>
      <c r="AF399" s="957" t="str">
        <f>IFERROR($AC399
+IFERROR(HLOOKUP(Introduction!$H$29,'GWP Values'!$D$3:$G$46,MATCH("CH4",'GWP Values'!$C$3:$C$41,0),FALSE)*$AD399,0)
+IFERROR(HLOOKUP(Introduction!$H$29,'GWP Values'!$D$3:$G$46,MATCH("N2O",'GWP Values'!$C$3:$C$41,0),FALSE)*$AE399,0),"")</f>
        <v/>
      </c>
    </row>
    <row r="400" spans="1:32" ht="24" customHeight="1" x14ac:dyDescent="0.25">
      <c r="A400" s="441"/>
      <c r="B400" s="458" t="str">
        <f t="shared" si="12"/>
        <v/>
      </c>
      <c r="C400" s="650" t="str">
        <f>IFERROR(IF($O400="","",
IF(MATCH(O400,Tables!$CC$8:$CC$15,0)&gt;0, "MWh / "&amp;$O400&amp;" | Energy",
"MWh / "&amp;$O400&amp;" | "&amp; $M400)), "MWh / "&amp;$O400&amp;" | "&amp; $M400)</f>
        <v/>
      </c>
      <c r="D400" s="916" t="str">
        <f>IFERROR(VLOOKUP($M400,Tables!$BT$7:$BU$34,2,FALSE),"")</f>
        <v/>
      </c>
      <c r="E400" s="1010"/>
      <c r="F400" s="1011"/>
      <c r="G400" s="940" t="str">
        <f>IFERROR(VLOOKUP(H400,'Category Index'!$K$10:$L$258,2,FALSE),"")</f>
        <v/>
      </c>
      <c r="H400" s="1008"/>
      <c r="I400" s="3"/>
      <c r="J400" s="1006"/>
      <c r="K400" s="994" t="str">
        <f t="shared" si="13"/>
        <v/>
      </c>
      <c r="L400" s="1004"/>
      <c r="M400" s="974"/>
      <c r="N400" s="975"/>
      <c r="O400" s="976"/>
      <c r="P400" s="1027" t="str">
        <f>IFERROR(IF(N400="","",N400*(VLOOKUP(C400, 'Unit Conversion Table'!$E$3:$F$132, 2, FALSE))),"")</f>
        <v/>
      </c>
      <c r="Q400" s="3"/>
      <c r="R400" s="971" t="s">
        <v>826</v>
      </c>
      <c r="S400" s="996" t="str" cm="1">
        <f t="array" ref="S400">_xlfn.IFS(R400="No",(IFERROR(VLOOKUP($J400&amp;" | "&amp;$T400,'Emissions Factors'!$C$3:$N$1705,MATCH(S$12,'Emissions Factors'!$C$3:$N$3,0),FALSE),"")),R400="Yes", "Company Specific", R400="", "")</f>
        <v/>
      </c>
      <c r="T400" s="997" cm="1">
        <f t="array" ref="T400">_xlfn.IFS(R400="No",(VLOOKUP($B400, 'Emissions Factors'!$C$3:$O$717, 4,FALSE)),R400="Yes", "", R400="", "")</f>
        <v>0</v>
      </c>
      <c r="U400" s="947" t="str">
        <f>IFERROR(VLOOKUP($J400&amp;" | "&amp;$T400,'Emissions Factors'!$C$3:$N$3811,5,FALSE),"")</f>
        <v/>
      </c>
      <c r="V400" s="948" t="str">
        <f>IFERROR(VLOOKUP($J400&amp;" | "&amp;$T400,'Emissions Factors'!$C$3:$N$3811,6,FALSE),"")</f>
        <v/>
      </c>
      <c r="W400" s="949" t="str">
        <f>IFERROR(VLOOKUP($J400&amp;" | "&amp;$T400,'Emissions Factors'!$C$3:$N$3811,7,FALSE),"")</f>
        <v/>
      </c>
      <c r="X400" s="1000"/>
      <c r="Y400" s="1001"/>
      <c r="Z400" s="963"/>
      <c r="AA400" s="964"/>
      <c r="AB400" s="965"/>
      <c r="AC400" s="1022" t="str" cm="1">
        <f t="array" ref="AC400">IFERROR(_xlfn.IFS($R400="No", U400*$P400/1000,$R400="Yes", Z400*$P400/1000, $R400="", ""),"")</f>
        <v/>
      </c>
      <c r="AD400" s="1023" t="str" cm="1">
        <f t="array" ref="AD400">IFERROR(_xlfn.IFS($R400="No", V400*$P400/1000,$R400="Yes", AA400*$P400/1000, $R400="", ""),"")</f>
        <v/>
      </c>
      <c r="AE400" s="1023" t="str" cm="1">
        <f t="array" ref="AE400">IFERROR(_xlfn.IFS($R400="No", W400*$P400/1000,$R400="Yes", AB400*$P400/1000, $R400="", ""),"")</f>
        <v/>
      </c>
      <c r="AF400" s="957" t="str">
        <f>IFERROR($AC400
+IFERROR(HLOOKUP(Introduction!$H$29,'GWP Values'!$D$3:$G$46,MATCH("CH4",'GWP Values'!$C$3:$C$41,0),FALSE)*$AD400,0)
+IFERROR(HLOOKUP(Introduction!$H$29,'GWP Values'!$D$3:$G$46,MATCH("N2O",'GWP Values'!$C$3:$C$41,0),FALSE)*$AE400,0),"")</f>
        <v/>
      </c>
    </row>
    <row r="401" spans="1:32" ht="24" customHeight="1" x14ac:dyDescent="0.25">
      <c r="A401" s="441"/>
      <c r="B401" s="458" t="str">
        <f t="shared" si="12"/>
        <v/>
      </c>
      <c r="C401" s="650" t="str">
        <f>IFERROR(IF($O401="","",
IF(MATCH(O401,Tables!$CC$8:$CC$15,0)&gt;0, "MWh / "&amp;$O401&amp;" | Energy",
"MWh / "&amp;$O401&amp;" | "&amp; $M401)), "MWh / "&amp;$O401&amp;" | "&amp; $M401)</f>
        <v/>
      </c>
      <c r="D401" s="916" t="str">
        <f>IFERROR(VLOOKUP($M401,Tables!$BT$7:$BU$34,2,FALSE),"")</f>
        <v/>
      </c>
      <c r="E401" s="1010"/>
      <c r="F401" s="1011"/>
      <c r="G401" s="940" t="str">
        <f>IFERROR(VLOOKUP(H401,'Category Index'!$K$10:$L$258,2,FALSE),"")</f>
        <v/>
      </c>
      <c r="H401" s="1008"/>
      <c r="I401" s="3"/>
      <c r="J401" s="1006"/>
      <c r="K401" s="994" t="str">
        <f t="shared" si="13"/>
        <v/>
      </c>
      <c r="L401" s="1004"/>
      <c r="M401" s="974"/>
      <c r="N401" s="975"/>
      <c r="O401" s="976"/>
      <c r="P401" s="1027" t="str">
        <f>IFERROR(IF(N401="","",N401*(VLOOKUP(C401, 'Unit Conversion Table'!$E$3:$F$132, 2, FALSE))),"")</f>
        <v/>
      </c>
      <c r="Q401" s="3"/>
      <c r="R401" s="971" t="s">
        <v>826</v>
      </c>
      <c r="S401" s="996" t="str" cm="1">
        <f t="array" ref="S401">_xlfn.IFS(R401="No",(IFERROR(VLOOKUP($J401&amp;" | "&amp;$T401,'Emissions Factors'!$C$3:$N$1705,MATCH(S$12,'Emissions Factors'!$C$3:$N$3,0),FALSE),"")),R401="Yes", "Company Specific", R401="", "")</f>
        <v/>
      </c>
      <c r="T401" s="997" cm="1">
        <f t="array" ref="T401">_xlfn.IFS(R401="No",(VLOOKUP($B401, 'Emissions Factors'!$C$3:$O$717, 4,FALSE)),R401="Yes", "", R401="", "")</f>
        <v>0</v>
      </c>
      <c r="U401" s="947" t="str">
        <f>IFERROR(VLOOKUP($J401&amp;" | "&amp;$T401,'Emissions Factors'!$C$3:$N$3811,5,FALSE),"")</f>
        <v/>
      </c>
      <c r="V401" s="948" t="str">
        <f>IFERROR(VLOOKUP($J401&amp;" | "&amp;$T401,'Emissions Factors'!$C$3:$N$3811,6,FALSE),"")</f>
        <v/>
      </c>
      <c r="W401" s="949" t="str">
        <f>IFERROR(VLOOKUP($J401&amp;" | "&amp;$T401,'Emissions Factors'!$C$3:$N$3811,7,FALSE),"")</f>
        <v/>
      </c>
      <c r="X401" s="1000"/>
      <c r="Y401" s="1001"/>
      <c r="Z401" s="963"/>
      <c r="AA401" s="964"/>
      <c r="AB401" s="965"/>
      <c r="AC401" s="1022" t="str" cm="1">
        <f t="array" ref="AC401">IFERROR(_xlfn.IFS($R401="No", U401*$P401/1000,$R401="Yes", Z401*$P401/1000, $R401="", ""),"")</f>
        <v/>
      </c>
      <c r="AD401" s="1023" t="str" cm="1">
        <f t="array" ref="AD401">IFERROR(_xlfn.IFS($R401="No", V401*$P401/1000,$R401="Yes", AA401*$P401/1000, $R401="", ""),"")</f>
        <v/>
      </c>
      <c r="AE401" s="1023" t="str" cm="1">
        <f t="array" ref="AE401">IFERROR(_xlfn.IFS($R401="No", W401*$P401/1000,$R401="Yes", AB401*$P401/1000, $R401="", ""),"")</f>
        <v/>
      </c>
      <c r="AF401" s="957" t="str">
        <f>IFERROR($AC401
+IFERROR(HLOOKUP(Introduction!$H$29,'GWP Values'!$D$3:$G$46,MATCH("CH4",'GWP Values'!$C$3:$C$41,0),FALSE)*$AD401,0)
+IFERROR(HLOOKUP(Introduction!$H$29,'GWP Values'!$D$3:$G$46,MATCH("N2O",'GWP Values'!$C$3:$C$41,0),FALSE)*$AE401,0),"")</f>
        <v/>
      </c>
    </row>
    <row r="402" spans="1:32" ht="24" customHeight="1" x14ac:dyDescent="0.25">
      <c r="A402" s="441"/>
      <c r="B402" s="458" t="str">
        <f t="shared" si="12"/>
        <v/>
      </c>
      <c r="C402" s="650" t="str">
        <f>IFERROR(IF($O402="","",
IF(MATCH(O402,Tables!$CC$8:$CC$15,0)&gt;0, "MWh / "&amp;$O402&amp;" | Energy",
"MWh / "&amp;$O402&amp;" | "&amp; $M402)), "MWh / "&amp;$O402&amp;" | "&amp; $M402)</f>
        <v/>
      </c>
      <c r="D402" s="916" t="str">
        <f>IFERROR(VLOOKUP($M402,Tables!$BT$7:$BU$34,2,FALSE),"")</f>
        <v/>
      </c>
      <c r="E402" s="1010"/>
      <c r="F402" s="1011"/>
      <c r="G402" s="940" t="str">
        <f>IFERROR(VLOOKUP(H402,'Category Index'!$K$10:$L$258,2,FALSE),"")</f>
        <v/>
      </c>
      <c r="H402" s="1008"/>
      <c r="I402" s="3"/>
      <c r="J402" s="1006"/>
      <c r="K402" s="994" t="str">
        <f t="shared" si="13"/>
        <v/>
      </c>
      <c r="L402" s="1004"/>
      <c r="M402" s="974"/>
      <c r="N402" s="975"/>
      <c r="O402" s="976"/>
      <c r="P402" s="1027" t="str">
        <f>IFERROR(IF(N402="","",N402*(VLOOKUP(C402, 'Unit Conversion Table'!$E$3:$F$132, 2, FALSE))),"")</f>
        <v/>
      </c>
      <c r="Q402" s="3"/>
      <c r="R402" s="971" t="s">
        <v>826</v>
      </c>
      <c r="S402" s="996" t="str" cm="1">
        <f t="array" ref="S402">_xlfn.IFS(R402="No",(IFERROR(VLOOKUP($J402&amp;" | "&amp;$T402,'Emissions Factors'!$C$3:$N$1705,MATCH(S$12,'Emissions Factors'!$C$3:$N$3,0),FALSE),"")),R402="Yes", "Company Specific", R402="", "")</f>
        <v/>
      </c>
      <c r="T402" s="997" cm="1">
        <f t="array" ref="T402">_xlfn.IFS(R402="No",(VLOOKUP($B402, 'Emissions Factors'!$C$3:$O$717, 4,FALSE)),R402="Yes", "", R402="", "")</f>
        <v>0</v>
      </c>
      <c r="U402" s="947" t="str">
        <f>IFERROR(VLOOKUP($J402&amp;" | "&amp;$T402,'Emissions Factors'!$C$3:$N$3811,5,FALSE),"")</f>
        <v/>
      </c>
      <c r="V402" s="948" t="str">
        <f>IFERROR(VLOOKUP($J402&amp;" | "&amp;$T402,'Emissions Factors'!$C$3:$N$3811,6,FALSE),"")</f>
        <v/>
      </c>
      <c r="W402" s="949" t="str">
        <f>IFERROR(VLOOKUP($J402&amp;" | "&amp;$T402,'Emissions Factors'!$C$3:$N$3811,7,FALSE),"")</f>
        <v/>
      </c>
      <c r="X402" s="1000"/>
      <c r="Y402" s="1001"/>
      <c r="Z402" s="963"/>
      <c r="AA402" s="964"/>
      <c r="AB402" s="965"/>
      <c r="AC402" s="1022" t="str" cm="1">
        <f t="array" ref="AC402">IFERROR(_xlfn.IFS($R402="No", U402*$P402/1000,$R402="Yes", Z402*$P402/1000, $R402="", ""),"")</f>
        <v/>
      </c>
      <c r="AD402" s="1023" t="str" cm="1">
        <f t="array" ref="AD402">IFERROR(_xlfn.IFS($R402="No", V402*$P402/1000,$R402="Yes", AA402*$P402/1000, $R402="", ""),"")</f>
        <v/>
      </c>
      <c r="AE402" s="1023" t="str" cm="1">
        <f t="array" ref="AE402">IFERROR(_xlfn.IFS($R402="No", W402*$P402/1000,$R402="Yes", AB402*$P402/1000, $R402="", ""),"")</f>
        <v/>
      </c>
      <c r="AF402" s="957" t="str">
        <f>IFERROR($AC402
+IFERROR(HLOOKUP(Introduction!$H$29,'GWP Values'!$D$3:$G$46,MATCH("CH4",'GWP Values'!$C$3:$C$41,0),FALSE)*$AD402,0)
+IFERROR(HLOOKUP(Introduction!$H$29,'GWP Values'!$D$3:$G$46,MATCH("N2O",'GWP Values'!$C$3:$C$41,0),FALSE)*$AE402,0),"")</f>
        <v/>
      </c>
    </row>
    <row r="403" spans="1:32" ht="24" customHeight="1" x14ac:dyDescent="0.25">
      <c r="A403" s="441"/>
      <c r="B403" s="458" t="str">
        <f t="shared" si="12"/>
        <v/>
      </c>
      <c r="C403" s="650" t="str">
        <f>IFERROR(IF($O403="","",
IF(MATCH(O403,Tables!$CC$8:$CC$15,0)&gt;0, "MWh / "&amp;$O403&amp;" | Energy",
"MWh / "&amp;$O403&amp;" | "&amp; $M403)), "MWh / "&amp;$O403&amp;" | "&amp; $M403)</f>
        <v/>
      </c>
      <c r="D403" s="916" t="str">
        <f>IFERROR(VLOOKUP($M403,Tables!$BT$7:$BU$34,2,FALSE),"")</f>
        <v/>
      </c>
      <c r="E403" s="1010"/>
      <c r="F403" s="1011"/>
      <c r="G403" s="940" t="str">
        <f>IFERROR(VLOOKUP(H403,'Category Index'!$K$10:$L$258,2,FALSE),"")</f>
        <v/>
      </c>
      <c r="H403" s="1008"/>
      <c r="I403" s="3"/>
      <c r="J403" s="1006"/>
      <c r="K403" s="994" t="str">
        <f t="shared" si="13"/>
        <v/>
      </c>
      <c r="L403" s="1004"/>
      <c r="M403" s="974"/>
      <c r="N403" s="975"/>
      <c r="O403" s="976"/>
      <c r="P403" s="1027" t="str">
        <f>IFERROR(IF(N403="","",N403*(VLOOKUP(C403, 'Unit Conversion Table'!$E$3:$F$132, 2, FALSE))),"")</f>
        <v/>
      </c>
      <c r="Q403" s="3"/>
      <c r="R403" s="971" t="s">
        <v>826</v>
      </c>
      <c r="S403" s="996" t="str" cm="1">
        <f t="array" ref="S403">_xlfn.IFS(R403="No",(IFERROR(VLOOKUP($J403&amp;" | "&amp;$T403,'Emissions Factors'!$C$3:$N$1705,MATCH(S$12,'Emissions Factors'!$C$3:$N$3,0),FALSE),"")),R403="Yes", "Company Specific", R403="", "")</f>
        <v/>
      </c>
      <c r="T403" s="997" cm="1">
        <f t="array" ref="T403">_xlfn.IFS(R403="No",(VLOOKUP($B403, 'Emissions Factors'!$C$3:$O$717, 4,FALSE)),R403="Yes", "", R403="", "")</f>
        <v>0</v>
      </c>
      <c r="U403" s="947" t="str">
        <f>IFERROR(VLOOKUP($J403&amp;" | "&amp;$T403,'Emissions Factors'!$C$3:$N$3811,5,FALSE),"")</f>
        <v/>
      </c>
      <c r="V403" s="948" t="str">
        <f>IFERROR(VLOOKUP($J403&amp;" | "&amp;$T403,'Emissions Factors'!$C$3:$N$3811,6,FALSE),"")</f>
        <v/>
      </c>
      <c r="W403" s="949" t="str">
        <f>IFERROR(VLOOKUP($J403&amp;" | "&amp;$T403,'Emissions Factors'!$C$3:$N$3811,7,FALSE),"")</f>
        <v/>
      </c>
      <c r="X403" s="1000"/>
      <c r="Y403" s="1001"/>
      <c r="Z403" s="963"/>
      <c r="AA403" s="964"/>
      <c r="AB403" s="965"/>
      <c r="AC403" s="1022" t="str" cm="1">
        <f t="array" ref="AC403">IFERROR(_xlfn.IFS($R403="No", U403*$P403/1000,$R403="Yes", Z403*$P403/1000, $R403="", ""),"")</f>
        <v/>
      </c>
      <c r="AD403" s="1023" t="str" cm="1">
        <f t="array" ref="AD403">IFERROR(_xlfn.IFS($R403="No", V403*$P403/1000,$R403="Yes", AA403*$P403/1000, $R403="", ""),"")</f>
        <v/>
      </c>
      <c r="AE403" s="1023" t="str" cm="1">
        <f t="array" ref="AE403">IFERROR(_xlfn.IFS($R403="No", W403*$P403/1000,$R403="Yes", AB403*$P403/1000, $R403="", ""),"")</f>
        <v/>
      </c>
      <c r="AF403" s="957" t="str">
        <f>IFERROR($AC403
+IFERROR(HLOOKUP(Introduction!$H$29,'GWP Values'!$D$3:$G$46,MATCH("CH4",'GWP Values'!$C$3:$C$41,0),FALSE)*$AD403,0)
+IFERROR(HLOOKUP(Introduction!$H$29,'GWP Values'!$D$3:$G$46,MATCH("N2O",'GWP Values'!$C$3:$C$41,0),FALSE)*$AE403,0),"")</f>
        <v/>
      </c>
    </row>
    <row r="404" spans="1:32" ht="24" customHeight="1" x14ac:dyDescent="0.25">
      <c r="A404" s="441"/>
      <c r="B404" s="458" t="str">
        <f t="shared" si="12"/>
        <v/>
      </c>
      <c r="C404" s="650" t="str">
        <f>IFERROR(IF($O404="","",
IF(MATCH(O404,Tables!$CC$8:$CC$15,0)&gt;0, "MWh / "&amp;$O404&amp;" | Energy",
"MWh / "&amp;$O404&amp;" | "&amp; $M404)), "MWh / "&amp;$O404&amp;" | "&amp; $M404)</f>
        <v/>
      </c>
      <c r="D404" s="916" t="str">
        <f>IFERROR(VLOOKUP($M404,Tables!$BT$7:$BU$34,2,FALSE),"")</f>
        <v/>
      </c>
      <c r="E404" s="1010"/>
      <c r="F404" s="1011"/>
      <c r="G404" s="940" t="str">
        <f>IFERROR(VLOOKUP(H404,'Category Index'!$K$10:$L$258,2,FALSE),"")</f>
        <v/>
      </c>
      <c r="H404" s="1008"/>
      <c r="I404" s="3"/>
      <c r="J404" s="1006"/>
      <c r="K404" s="994" t="str">
        <f t="shared" si="13"/>
        <v/>
      </c>
      <c r="L404" s="1004"/>
      <c r="M404" s="974"/>
      <c r="N404" s="975"/>
      <c r="O404" s="976"/>
      <c r="P404" s="1027" t="str">
        <f>IFERROR(IF(N404="","",N404*(VLOOKUP(C404, 'Unit Conversion Table'!$E$3:$F$132, 2, FALSE))),"")</f>
        <v/>
      </c>
      <c r="Q404" s="3"/>
      <c r="R404" s="971" t="s">
        <v>826</v>
      </c>
      <c r="S404" s="996" t="str" cm="1">
        <f t="array" ref="S404">_xlfn.IFS(R404="No",(IFERROR(VLOOKUP($J404&amp;" | "&amp;$T404,'Emissions Factors'!$C$3:$N$1705,MATCH(S$12,'Emissions Factors'!$C$3:$N$3,0),FALSE),"")),R404="Yes", "Company Specific", R404="", "")</f>
        <v/>
      </c>
      <c r="T404" s="997" cm="1">
        <f t="array" ref="T404">_xlfn.IFS(R404="No",(VLOOKUP($B404, 'Emissions Factors'!$C$3:$O$717, 4,FALSE)),R404="Yes", "", R404="", "")</f>
        <v>0</v>
      </c>
      <c r="U404" s="947" t="str">
        <f>IFERROR(VLOOKUP($J404&amp;" | "&amp;$T404,'Emissions Factors'!$C$3:$N$3811,5,FALSE),"")</f>
        <v/>
      </c>
      <c r="V404" s="948" t="str">
        <f>IFERROR(VLOOKUP($J404&amp;" | "&amp;$T404,'Emissions Factors'!$C$3:$N$3811,6,FALSE),"")</f>
        <v/>
      </c>
      <c r="W404" s="949" t="str">
        <f>IFERROR(VLOOKUP($J404&amp;" | "&amp;$T404,'Emissions Factors'!$C$3:$N$3811,7,FALSE),"")</f>
        <v/>
      </c>
      <c r="X404" s="1000"/>
      <c r="Y404" s="1001"/>
      <c r="Z404" s="963"/>
      <c r="AA404" s="964"/>
      <c r="AB404" s="965"/>
      <c r="AC404" s="1022" t="str" cm="1">
        <f t="array" ref="AC404">IFERROR(_xlfn.IFS($R404="No", U404*$P404/1000,$R404="Yes", Z404*$P404/1000, $R404="", ""),"")</f>
        <v/>
      </c>
      <c r="AD404" s="1023" t="str" cm="1">
        <f t="array" ref="AD404">IFERROR(_xlfn.IFS($R404="No", V404*$P404/1000,$R404="Yes", AA404*$P404/1000, $R404="", ""),"")</f>
        <v/>
      </c>
      <c r="AE404" s="1023" t="str" cm="1">
        <f t="array" ref="AE404">IFERROR(_xlfn.IFS($R404="No", W404*$P404/1000,$R404="Yes", AB404*$P404/1000, $R404="", ""),"")</f>
        <v/>
      </c>
      <c r="AF404" s="957" t="str">
        <f>IFERROR($AC404
+IFERROR(HLOOKUP(Introduction!$H$29,'GWP Values'!$D$3:$G$46,MATCH("CH4",'GWP Values'!$C$3:$C$41,0),FALSE)*$AD404,0)
+IFERROR(HLOOKUP(Introduction!$H$29,'GWP Values'!$D$3:$G$46,MATCH("N2O",'GWP Values'!$C$3:$C$41,0),FALSE)*$AE404,0),"")</f>
        <v/>
      </c>
    </row>
    <row r="405" spans="1:32" ht="24" customHeight="1" x14ac:dyDescent="0.25">
      <c r="A405" s="441"/>
      <c r="B405" s="458" t="str">
        <f t="shared" si="12"/>
        <v/>
      </c>
      <c r="C405" s="650" t="str">
        <f>IFERROR(IF($O405="","",
IF(MATCH(O405,Tables!$CC$8:$CC$15,0)&gt;0, "MWh / "&amp;$O405&amp;" | Energy",
"MWh / "&amp;$O405&amp;" | "&amp; $M405)), "MWh / "&amp;$O405&amp;" | "&amp; $M405)</f>
        <v/>
      </c>
      <c r="D405" s="916" t="str">
        <f>IFERROR(VLOOKUP($M405,Tables!$BT$7:$BU$34,2,FALSE),"")</f>
        <v/>
      </c>
      <c r="E405" s="1010"/>
      <c r="F405" s="1011"/>
      <c r="G405" s="940" t="str">
        <f>IFERROR(VLOOKUP(H405,'Category Index'!$K$10:$L$258,2,FALSE),"")</f>
        <v/>
      </c>
      <c r="H405" s="1008"/>
      <c r="I405" s="3"/>
      <c r="J405" s="1006"/>
      <c r="K405" s="994" t="str">
        <f t="shared" si="13"/>
        <v/>
      </c>
      <c r="L405" s="1004"/>
      <c r="M405" s="974"/>
      <c r="N405" s="975"/>
      <c r="O405" s="976"/>
      <c r="P405" s="1027" t="str">
        <f>IFERROR(IF(N405="","",N405*(VLOOKUP(C405, 'Unit Conversion Table'!$E$3:$F$132, 2, FALSE))),"")</f>
        <v/>
      </c>
      <c r="Q405" s="3"/>
      <c r="R405" s="971" t="s">
        <v>826</v>
      </c>
      <c r="S405" s="996" t="str" cm="1">
        <f t="array" ref="S405">_xlfn.IFS(R405="No",(IFERROR(VLOOKUP($J405&amp;" | "&amp;$T405,'Emissions Factors'!$C$3:$N$1705,MATCH(S$12,'Emissions Factors'!$C$3:$N$3,0),FALSE),"")),R405="Yes", "Company Specific", R405="", "")</f>
        <v/>
      </c>
      <c r="T405" s="997" cm="1">
        <f t="array" ref="T405">_xlfn.IFS(R405="No",(VLOOKUP($B405, 'Emissions Factors'!$C$3:$O$717, 4,FALSE)),R405="Yes", "", R405="", "")</f>
        <v>0</v>
      </c>
      <c r="U405" s="947" t="str">
        <f>IFERROR(VLOOKUP($J405&amp;" | "&amp;$T405,'Emissions Factors'!$C$3:$N$3811,5,FALSE),"")</f>
        <v/>
      </c>
      <c r="V405" s="948" t="str">
        <f>IFERROR(VLOOKUP($J405&amp;" | "&amp;$T405,'Emissions Factors'!$C$3:$N$3811,6,FALSE),"")</f>
        <v/>
      </c>
      <c r="W405" s="949" t="str">
        <f>IFERROR(VLOOKUP($J405&amp;" | "&amp;$T405,'Emissions Factors'!$C$3:$N$3811,7,FALSE),"")</f>
        <v/>
      </c>
      <c r="X405" s="1000"/>
      <c r="Y405" s="1001"/>
      <c r="Z405" s="963"/>
      <c r="AA405" s="964"/>
      <c r="AB405" s="965"/>
      <c r="AC405" s="1022" t="str" cm="1">
        <f t="array" ref="AC405">IFERROR(_xlfn.IFS($R405="No", U405*$P405/1000,$R405="Yes", Z405*$P405/1000, $R405="", ""),"")</f>
        <v/>
      </c>
      <c r="AD405" s="1023" t="str" cm="1">
        <f t="array" ref="AD405">IFERROR(_xlfn.IFS($R405="No", V405*$P405/1000,$R405="Yes", AA405*$P405/1000, $R405="", ""),"")</f>
        <v/>
      </c>
      <c r="AE405" s="1023" t="str" cm="1">
        <f t="array" ref="AE405">IFERROR(_xlfn.IFS($R405="No", W405*$P405/1000,$R405="Yes", AB405*$P405/1000, $R405="", ""),"")</f>
        <v/>
      </c>
      <c r="AF405" s="957" t="str">
        <f>IFERROR($AC405
+IFERROR(HLOOKUP(Introduction!$H$29,'GWP Values'!$D$3:$G$46,MATCH("CH4",'GWP Values'!$C$3:$C$41,0),FALSE)*$AD405,0)
+IFERROR(HLOOKUP(Introduction!$H$29,'GWP Values'!$D$3:$G$46,MATCH("N2O",'GWP Values'!$C$3:$C$41,0),FALSE)*$AE405,0),"")</f>
        <v/>
      </c>
    </row>
    <row r="406" spans="1:32" ht="24" customHeight="1" x14ac:dyDescent="0.25">
      <c r="A406" s="441"/>
      <c r="B406" s="458" t="str">
        <f t="shared" si="12"/>
        <v/>
      </c>
      <c r="C406" s="650" t="str">
        <f>IFERROR(IF($O406="","",
IF(MATCH(O406,Tables!$CC$8:$CC$15,0)&gt;0, "MWh / "&amp;$O406&amp;" | Energy",
"MWh / "&amp;$O406&amp;" | "&amp; $M406)), "MWh / "&amp;$O406&amp;" | "&amp; $M406)</f>
        <v/>
      </c>
      <c r="D406" s="916" t="str">
        <f>IFERROR(VLOOKUP($M406,Tables!$BT$7:$BU$34,2,FALSE),"")</f>
        <v/>
      </c>
      <c r="E406" s="1010"/>
      <c r="F406" s="1011"/>
      <c r="G406" s="940" t="str">
        <f>IFERROR(VLOOKUP(H406,'Category Index'!$K$10:$L$258,2,FALSE),"")</f>
        <v/>
      </c>
      <c r="H406" s="1008"/>
      <c r="I406" s="3"/>
      <c r="J406" s="1006"/>
      <c r="K406" s="994" t="str">
        <f t="shared" si="13"/>
        <v/>
      </c>
      <c r="L406" s="1004"/>
      <c r="M406" s="974"/>
      <c r="N406" s="975"/>
      <c r="O406" s="976"/>
      <c r="P406" s="1027" t="str">
        <f>IFERROR(IF(N406="","",N406*(VLOOKUP(C406, 'Unit Conversion Table'!$E$3:$F$132, 2, FALSE))),"")</f>
        <v/>
      </c>
      <c r="Q406" s="3"/>
      <c r="R406" s="971" t="s">
        <v>826</v>
      </c>
      <c r="S406" s="996" t="str" cm="1">
        <f t="array" ref="S406">_xlfn.IFS(R406="No",(IFERROR(VLOOKUP($J406&amp;" | "&amp;$T406,'Emissions Factors'!$C$3:$N$1705,MATCH(S$12,'Emissions Factors'!$C$3:$N$3,0),FALSE),"")),R406="Yes", "Company Specific", R406="", "")</f>
        <v/>
      </c>
      <c r="T406" s="997" cm="1">
        <f t="array" ref="T406">_xlfn.IFS(R406="No",(VLOOKUP($B406, 'Emissions Factors'!$C$3:$O$717, 4,FALSE)),R406="Yes", "", R406="", "")</f>
        <v>0</v>
      </c>
      <c r="U406" s="947" t="str">
        <f>IFERROR(VLOOKUP($J406&amp;" | "&amp;$T406,'Emissions Factors'!$C$3:$N$3811,5,FALSE),"")</f>
        <v/>
      </c>
      <c r="V406" s="948" t="str">
        <f>IFERROR(VLOOKUP($J406&amp;" | "&amp;$T406,'Emissions Factors'!$C$3:$N$3811,6,FALSE),"")</f>
        <v/>
      </c>
      <c r="W406" s="949" t="str">
        <f>IFERROR(VLOOKUP($J406&amp;" | "&amp;$T406,'Emissions Factors'!$C$3:$N$3811,7,FALSE),"")</f>
        <v/>
      </c>
      <c r="X406" s="1000"/>
      <c r="Y406" s="1001"/>
      <c r="Z406" s="963"/>
      <c r="AA406" s="964"/>
      <c r="AB406" s="965"/>
      <c r="AC406" s="1022" t="str" cm="1">
        <f t="array" ref="AC406">IFERROR(_xlfn.IFS($R406="No", U406*$P406/1000,$R406="Yes", Z406*$P406/1000, $R406="", ""),"")</f>
        <v/>
      </c>
      <c r="AD406" s="1023" t="str" cm="1">
        <f t="array" ref="AD406">IFERROR(_xlfn.IFS($R406="No", V406*$P406/1000,$R406="Yes", AA406*$P406/1000, $R406="", ""),"")</f>
        <v/>
      </c>
      <c r="AE406" s="1023" t="str" cm="1">
        <f t="array" ref="AE406">IFERROR(_xlfn.IFS($R406="No", W406*$P406/1000,$R406="Yes", AB406*$P406/1000, $R406="", ""),"")</f>
        <v/>
      </c>
      <c r="AF406" s="957" t="str">
        <f>IFERROR($AC406
+IFERROR(HLOOKUP(Introduction!$H$29,'GWP Values'!$D$3:$G$46,MATCH("CH4",'GWP Values'!$C$3:$C$41,0),FALSE)*$AD406,0)
+IFERROR(HLOOKUP(Introduction!$H$29,'GWP Values'!$D$3:$G$46,MATCH("N2O",'GWP Values'!$C$3:$C$41,0),FALSE)*$AE406,0),"")</f>
        <v/>
      </c>
    </row>
    <row r="407" spans="1:32" ht="24" customHeight="1" x14ac:dyDescent="0.25">
      <c r="A407" s="441"/>
      <c r="B407" s="458" t="str">
        <f t="shared" si="12"/>
        <v/>
      </c>
      <c r="C407" s="650" t="str">
        <f>IFERROR(IF($O407="","",
IF(MATCH(O407,Tables!$CC$8:$CC$15,0)&gt;0, "MWh / "&amp;$O407&amp;" | Energy",
"MWh / "&amp;$O407&amp;" | "&amp; $M407)), "MWh / "&amp;$O407&amp;" | "&amp; $M407)</f>
        <v/>
      </c>
      <c r="D407" s="916" t="str">
        <f>IFERROR(VLOOKUP($M407,Tables!$BT$7:$BU$34,2,FALSE),"")</f>
        <v/>
      </c>
      <c r="E407" s="1010"/>
      <c r="F407" s="1011"/>
      <c r="G407" s="940" t="str">
        <f>IFERROR(VLOOKUP(H407,'Category Index'!$K$10:$L$258,2,FALSE),"")</f>
        <v/>
      </c>
      <c r="H407" s="1008"/>
      <c r="I407" s="3"/>
      <c r="J407" s="1006"/>
      <c r="K407" s="994" t="str">
        <f t="shared" si="13"/>
        <v/>
      </c>
      <c r="L407" s="1004"/>
      <c r="M407" s="974"/>
      <c r="N407" s="975"/>
      <c r="O407" s="976"/>
      <c r="P407" s="1027" t="str">
        <f>IFERROR(IF(N407="","",N407*(VLOOKUP(C407, 'Unit Conversion Table'!$E$3:$F$132, 2, FALSE))),"")</f>
        <v/>
      </c>
      <c r="Q407" s="3"/>
      <c r="R407" s="971" t="s">
        <v>826</v>
      </c>
      <c r="S407" s="996" t="str" cm="1">
        <f t="array" ref="S407">_xlfn.IFS(R407="No",(IFERROR(VLOOKUP($J407&amp;" | "&amp;$T407,'Emissions Factors'!$C$3:$N$1705,MATCH(S$12,'Emissions Factors'!$C$3:$N$3,0),FALSE),"")),R407="Yes", "Company Specific", R407="", "")</f>
        <v/>
      </c>
      <c r="T407" s="997" cm="1">
        <f t="array" ref="T407">_xlfn.IFS(R407="No",(VLOOKUP($B407, 'Emissions Factors'!$C$3:$O$717, 4,FALSE)),R407="Yes", "", R407="", "")</f>
        <v>0</v>
      </c>
      <c r="U407" s="947" t="str">
        <f>IFERROR(VLOOKUP($J407&amp;" | "&amp;$T407,'Emissions Factors'!$C$3:$N$3811,5,FALSE),"")</f>
        <v/>
      </c>
      <c r="V407" s="948" t="str">
        <f>IFERROR(VLOOKUP($J407&amp;" | "&amp;$T407,'Emissions Factors'!$C$3:$N$3811,6,FALSE),"")</f>
        <v/>
      </c>
      <c r="W407" s="949" t="str">
        <f>IFERROR(VLOOKUP($J407&amp;" | "&amp;$T407,'Emissions Factors'!$C$3:$N$3811,7,FALSE),"")</f>
        <v/>
      </c>
      <c r="X407" s="1000"/>
      <c r="Y407" s="1001"/>
      <c r="Z407" s="963"/>
      <c r="AA407" s="964"/>
      <c r="AB407" s="965"/>
      <c r="AC407" s="1022" t="str" cm="1">
        <f t="array" ref="AC407">IFERROR(_xlfn.IFS($R407="No", U407*$P407/1000,$R407="Yes", Z407*$P407/1000, $R407="", ""),"")</f>
        <v/>
      </c>
      <c r="AD407" s="1023" t="str" cm="1">
        <f t="array" ref="AD407">IFERROR(_xlfn.IFS($R407="No", V407*$P407/1000,$R407="Yes", AA407*$P407/1000, $R407="", ""),"")</f>
        <v/>
      </c>
      <c r="AE407" s="1023" t="str" cm="1">
        <f t="array" ref="AE407">IFERROR(_xlfn.IFS($R407="No", W407*$P407/1000,$R407="Yes", AB407*$P407/1000, $R407="", ""),"")</f>
        <v/>
      </c>
      <c r="AF407" s="957" t="str">
        <f>IFERROR($AC407
+IFERROR(HLOOKUP(Introduction!$H$29,'GWP Values'!$D$3:$G$46,MATCH("CH4",'GWP Values'!$C$3:$C$41,0),FALSE)*$AD407,0)
+IFERROR(HLOOKUP(Introduction!$H$29,'GWP Values'!$D$3:$G$46,MATCH("N2O",'GWP Values'!$C$3:$C$41,0),FALSE)*$AE407,0),"")</f>
        <v/>
      </c>
    </row>
    <row r="408" spans="1:32" ht="24" customHeight="1" x14ac:dyDescent="0.25">
      <c r="A408" s="441"/>
      <c r="B408" s="458" t="str">
        <f t="shared" si="12"/>
        <v/>
      </c>
      <c r="C408" s="650" t="str">
        <f>IFERROR(IF($O408="","",
IF(MATCH(O408,Tables!$CC$8:$CC$15,0)&gt;0, "MWh / "&amp;$O408&amp;" | Energy",
"MWh / "&amp;$O408&amp;" | "&amp; $M408)), "MWh / "&amp;$O408&amp;" | "&amp; $M408)</f>
        <v/>
      </c>
      <c r="D408" s="916" t="str">
        <f>IFERROR(VLOOKUP($M408,Tables!$BT$7:$BU$34,2,FALSE),"")</f>
        <v/>
      </c>
      <c r="E408" s="1010"/>
      <c r="F408" s="1011"/>
      <c r="G408" s="940" t="str">
        <f>IFERROR(VLOOKUP(H408,'Category Index'!$K$10:$L$258,2,FALSE),"")</f>
        <v/>
      </c>
      <c r="H408" s="1008"/>
      <c r="I408" s="3"/>
      <c r="J408" s="1006"/>
      <c r="K408" s="994" t="str">
        <f t="shared" si="13"/>
        <v/>
      </c>
      <c r="L408" s="1004"/>
      <c r="M408" s="974"/>
      <c r="N408" s="975"/>
      <c r="O408" s="976"/>
      <c r="P408" s="1027" t="str">
        <f>IFERROR(IF(N408="","",N408*(VLOOKUP(C408, 'Unit Conversion Table'!$E$3:$F$132, 2, FALSE))),"")</f>
        <v/>
      </c>
      <c r="Q408" s="3"/>
      <c r="R408" s="971" t="s">
        <v>826</v>
      </c>
      <c r="S408" s="996" t="str" cm="1">
        <f t="array" ref="S408">_xlfn.IFS(R408="No",(IFERROR(VLOOKUP($J408&amp;" | "&amp;$T408,'Emissions Factors'!$C$3:$N$1705,MATCH(S$12,'Emissions Factors'!$C$3:$N$3,0),FALSE),"")),R408="Yes", "Company Specific", R408="", "")</f>
        <v/>
      </c>
      <c r="T408" s="997" cm="1">
        <f t="array" ref="T408">_xlfn.IFS(R408="No",(VLOOKUP($B408, 'Emissions Factors'!$C$3:$O$717, 4,FALSE)),R408="Yes", "", R408="", "")</f>
        <v>0</v>
      </c>
      <c r="U408" s="947" t="str">
        <f>IFERROR(VLOOKUP($J408&amp;" | "&amp;$T408,'Emissions Factors'!$C$3:$N$3811,5,FALSE),"")</f>
        <v/>
      </c>
      <c r="V408" s="948" t="str">
        <f>IFERROR(VLOOKUP($J408&amp;" | "&amp;$T408,'Emissions Factors'!$C$3:$N$3811,6,FALSE),"")</f>
        <v/>
      </c>
      <c r="W408" s="949" t="str">
        <f>IFERROR(VLOOKUP($J408&amp;" | "&amp;$T408,'Emissions Factors'!$C$3:$N$3811,7,FALSE),"")</f>
        <v/>
      </c>
      <c r="X408" s="1000"/>
      <c r="Y408" s="1001"/>
      <c r="Z408" s="963"/>
      <c r="AA408" s="964"/>
      <c r="AB408" s="965"/>
      <c r="AC408" s="1022" t="str" cm="1">
        <f t="array" ref="AC408">IFERROR(_xlfn.IFS($R408="No", U408*$P408/1000,$R408="Yes", Z408*$P408/1000, $R408="", ""),"")</f>
        <v/>
      </c>
      <c r="AD408" s="1023" t="str" cm="1">
        <f t="array" ref="AD408">IFERROR(_xlfn.IFS($R408="No", V408*$P408/1000,$R408="Yes", AA408*$P408/1000, $R408="", ""),"")</f>
        <v/>
      </c>
      <c r="AE408" s="1023" t="str" cm="1">
        <f t="array" ref="AE408">IFERROR(_xlfn.IFS($R408="No", W408*$P408/1000,$R408="Yes", AB408*$P408/1000, $R408="", ""),"")</f>
        <v/>
      </c>
      <c r="AF408" s="957" t="str">
        <f>IFERROR($AC408
+IFERROR(HLOOKUP(Introduction!$H$29,'GWP Values'!$D$3:$G$46,MATCH("CH4",'GWP Values'!$C$3:$C$41,0),FALSE)*$AD408,0)
+IFERROR(HLOOKUP(Introduction!$H$29,'GWP Values'!$D$3:$G$46,MATCH("N2O",'GWP Values'!$C$3:$C$41,0),FALSE)*$AE408,0),"")</f>
        <v/>
      </c>
    </row>
    <row r="409" spans="1:32" ht="24" customHeight="1" x14ac:dyDescent="0.25">
      <c r="A409" s="441"/>
      <c r="B409" s="458" t="str">
        <f t="shared" si="12"/>
        <v/>
      </c>
      <c r="C409" s="650" t="str">
        <f>IFERROR(IF($O409="","",
IF(MATCH(O409,Tables!$CC$8:$CC$15,0)&gt;0, "MWh / "&amp;$O409&amp;" | Energy",
"MWh / "&amp;$O409&amp;" | "&amp; $M409)), "MWh / "&amp;$O409&amp;" | "&amp; $M409)</f>
        <v/>
      </c>
      <c r="D409" s="916" t="str">
        <f>IFERROR(VLOOKUP($M409,Tables!$BT$7:$BU$34,2,FALSE),"")</f>
        <v/>
      </c>
      <c r="E409" s="1010"/>
      <c r="F409" s="1011"/>
      <c r="G409" s="940" t="str">
        <f>IFERROR(VLOOKUP(H409,'Category Index'!$K$10:$L$258,2,FALSE),"")</f>
        <v/>
      </c>
      <c r="H409" s="1008"/>
      <c r="I409" s="3"/>
      <c r="J409" s="1006"/>
      <c r="K409" s="994" t="str">
        <f t="shared" si="13"/>
        <v/>
      </c>
      <c r="L409" s="1004"/>
      <c r="M409" s="974"/>
      <c r="N409" s="975"/>
      <c r="O409" s="976"/>
      <c r="P409" s="1027" t="str">
        <f>IFERROR(IF(N409="","",N409*(VLOOKUP(C409, 'Unit Conversion Table'!$E$3:$F$132, 2, FALSE))),"")</f>
        <v/>
      </c>
      <c r="Q409" s="3"/>
      <c r="R409" s="971" t="s">
        <v>826</v>
      </c>
      <c r="S409" s="996" t="str" cm="1">
        <f t="array" ref="S409">_xlfn.IFS(R409="No",(IFERROR(VLOOKUP($J409&amp;" | "&amp;$T409,'Emissions Factors'!$C$3:$N$1705,MATCH(S$12,'Emissions Factors'!$C$3:$N$3,0),FALSE),"")),R409="Yes", "Company Specific", R409="", "")</f>
        <v/>
      </c>
      <c r="T409" s="997" cm="1">
        <f t="array" ref="T409">_xlfn.IFS(R409="No",(VLOOKUP($B409, 'Emissions Factors'!$C$3:$O$717, 4,FALSE)),R409="Yes", "", R409="", "")</f>
        <v>0</v>
      </c>
      <c r="U409" s="947" t="str">
        <f>IFERROR(VLOOKUP($J409&amp;" | "&amp;$T409,'Emissions Factors'!$C$3:$N$3811,5,FALSE),"")</f>
        <v/>
      </c>
      <c r="V409" s="948" t="str">
        <f>IFERROR(VLOOKUP($J409&amp;" | "&amp;$T409,'Emissions Factors'!$C$3:$N$3811,6,FALSE),"")</f>
        <v/>
      </c>
      <c r="W409" s="949" t="str">
        <f>IFERROR(VLOOKUP($J409&amp;" | "&amp;$T409,'Emissions Factors'!$C$3:$N$3811,7,FALSE),"")</f>
        <v/>
      </c>
      <c r="X409" s="1000"/>
      <c r="Y409" s="1001"/>
      <c r="Z409" s="963"/>
      <c r="AA409" s="964"/>
      <c r="AB409" s="965"/>
      <c r="AC409" s="1022" t="str" cm="1">
        <f t="array" ref="AC409">IFERROR(_xlfn.IFS($R409="No", U409*$P409/1000,$R409="Yes", Z409*$P409/1000, $R409="", ""),"")</f>
        <v/>
      </c>
      <c r="AD409" s="1023" t="str" cm="1">
        <f t="array" ref="AD409">IFERROR(_xlfn.IFS($R409="No", V409*$P409/1000,$R409="Yes", AA409*$P409/1000, $R409="", ""),"")</f>
        <v/>
      </c>
      <c r="AE409" s="1023" t="str" cm="1">
        <f t="array" ref="AE409">IFERROR(_xlfn.IFS($R409="No", W409*$P409/1000,$R409="Yes", AB409*$P409/1000, $R409="", ""),"")</f>
        <v/>
      </c>
      <c r="AF409" s="957" t="str">
        <f>IFERROR($AC409
+IFERROR(HLOOKUP(Introduction!$H$29,'GWP Values'!$D$3:$G$46,MATCH("CH4",'GWP Values'!$C$3:$C$41,0),FALSE)*$AD409,0)
+IFERROR(HLOOKUP(Introduction!$H$29,'GWP Values'!$D$3:$G$46,MATCH("N2O",'GWP Values'!$C$3:$C$41,0),FALSE)*$AE409,0),"")</f>
        <v/>
      </c>
    </row>
    <row r="410" spans="1:32" ht="24" customHeight="1" x14ac:dyDescent="0.25">
      <c r="A410" s="441"/>
      <c r="B410" s="458" t="str">
        <f t="shared" si="12"/>
        <v/>
      </c>
      <c r="C410" s="650" t="str">
        <f>IFERROR(IF($O410="","",
IF(MATCH(O410,Tables!$CC$8:$CC$15,0)&gt;0, "MWh / "&amp;$O410&amp;" | Energy",
"MWh / "&amp;$O410&amp;" | "&amp; $M410)), "MWh / "&amp;$O410&amp;" | "&amp; $M410)</f>
        <v/>
      </c>
      <c r="D410" s="916" t="str">
        <f>IFERROR(VLOOKUP($M410,Tables!$BT$7:$BU$34,2,FALSE),"")</f>
        <v/>
      </c>
      <c r="E410" s="1010"/>
      <c r="F410" s="1011"/>
      <c r="G410" s="940" t="str">
        <f>IFERROR(VLOOKUP(H410,'Category Index'!$K$10:$L$258,2,FALSE),"")</f>
        <v/>
      </c>
      <c r="H410" s="1008"/>
      <c r="I410" s="3"/>
      <c r="J410" s="1006"/>
      <c r="K410" s="994" t="str">
        <f t="shared" si="13"/>
        <v/>
      </c>
      <c r="L410" s="1004"/>
      <c r="M410" s="974"/>
      <c r="N410" s="975"/>
      <c r="O410" s="976"/>
      <c r="P410" s="1027" t="str">
        <f>IFERROR(IF(N410="","",N410*(VLOOKUP(C410, 'Unit Conversion Table'!$E$3:$F$132, 2, FALSE))),"")</f>
        <v/>
      </c>
      <c r="Q410" s="3"/>
      <c r="R410" s="971" t="s">
        <v>826</v>
      </c>
      <c r="S410" s="996" t="str" cm="1">
        <f t="array" ref="S410">_xlfn.IFS(R410="No",(IFERROR(VLOOKUP($J410&amp;" | "&amp;$T410,'Emissions Factors'!$C$3:$N$1705,MATCH(S$12,'Emissions Factors'!$C$3:$N$3,0),FALSE),"")),R410="Yes", "Company Specific", R410="", "")</f>
        <v/>
      </c>
      <c r="T410" s="997" cm="1">
        <f t="array" ref="T410">_xlfn.IFS(R410="No",(VLOOKUP($B410, 'Emissions Factors'!$C$3:$O$717, 4,FALSE)),R410="Yes", "", R410="", "")</f>
        <v>0</v>
      </c>
      <c r="U410" s="947" t="str">
        <f>IFERROR(VLOOKUP($J410&amp;" | "&amp;$T410,'Emissions Factors'!$C$3:$N$3811,5,FALSE),"")</f>
        <v/>
      </c>
      <c r="V410" s="948" t="str">
        <f>IFERROR(VLOOKUP($J410&amp;" | "&amp;$T410,'Emissions Factors'!$C$3:$N$3811,6,FALSE),"")</f>
        <v/>
      </c>
      <c r="W410" s="949" t="str">
        <f>IFERROR(VLOOKUP($J410&amp;" | "&amp;$T410,'Emissions Factors'!$C$3:$N$3811,7,FALSE),"")</f>
        <v/>
      </c>
      <c r="X410" s="1000"/>
      <c r="Y410" s="1001"/>
      <c r="Z410" s="963"/>
      <c r="AA410" s="964"/>
      <c r="AB410" s="965"/>
      <c r="AC410" s="1022" t="str" cm="1">
        <f t="array" ref="AC410">IFERROR(_xlfn.IFS($R410="No", U410*$P410/1000,$R410="Yes", Z410*$P410/1000, $R410="", ""),"")</f>
        <v/>
      </c>
      <c r="AD410" s="1023" t="str" cm="1">
        <f t="array" ref="AD410">IFERROR(_xlfn.IFS($R410="No", V410*$P410/1000,$R410="Yes", AA410*$P410/1000, $R410="", ""),"")</f>
        <v/>
      </c>
      <c r="AE410" s="1023" t="str" cm="1">
        <f t="array" ref="AE410">IFERROR(_xlfn.IFS($R410="No", W410*$P410/1000,$R410="Yes", AB410*$P410/1000, $R410="", ""),"")</f>
        <v/>
      </c>
      <c r="AF410" s="957" t="str">
        <f>IFERROR($AC410
+IFERROR(HLOOKUP(Introduction!$H$29,'GWP Values'!$D$3:$G$46,MATCH("CH4",'GWP Values'!$C$3:$C$41,0),FALSE)*$AD410,0)
+IFERROR(HLOOKUP(Introduction!$H$29,'GWP Values'!$D$3:$G$46,MATCH("N2O",'GWP Values'!$C$3:$C$41,0),FALSE)*$AE410,0),"")</f>
        <v/>
      </c>
    </row>
    <row r="411" spans="1:32" ht="24" customHeight="1" x14ac:dyDescent="0.25">
      <c r="A411" s="441"/>
      <c r="B411" s="458" t="str">
        <f t="shared" si="12"/>
        <v/>
      </c>
      <c r="C411" s="650" t="str">
        <f>IFERROR(IF($O411="","",
IF(MATCH(O411,Tables!$CC$8:$CC$15,0)&gt;0, "MWh / "&amp;$O411&amp;" | Energy",
"MWh / "&amp;$O411&amp;" | "&amp; $M411)), "MWh / "&amp;$O411&amp;" | "&amp; $M411)</f>
        <v/>
      </c>
      <c r="D411" s="916" t="str">
        <f>IFERROR(VLOOKUP($M411,Tables!$BT$7:$BU$34,2,FALSE),"")</f>
        <v/>
      </c>
      <c r="E411" s="1010"/>
      <c r="F411" s="1011"/>
      <c r="G411" s="940" t="str">
        <f>IFERROR(VLOOKUP(H411,'Category Index'!$K$10:$L$258,2,FALSE),"")</f>
        <v/>
      </c>
      <c r="H411" s="1008"/>
      <c r="I411" s="3"/>
      <c r="J411" s="1006"/>
      <c r="K411" s="994" t="str">
        <f t="shared" si="13"/>
        <v/>
      </c>
      <c r="L411" s="1004"/>
      <c r="M411" s="974"/>
      <c r="N411" s="975"/>
      <c r="O411" s="976"/>
      <c r="P411" s="1027" t="str">
        <f>IFERROR(IF(N411="","",N411*(VLOOKUP(C411, 'Unit Conversion Table'!$E$3:$F$132, 2, FALSE))),"")</f>
        <v/>
      </c>
      <c r="Q411" s="3"/>
      <c r="R411" s="971" t="s">
        <v>826</v>
      </c>
      <c r="S411" s="996" t="str" cm="1">
        <f t="array" ref="S411">_xlfn.IFS(R411="No",(IFERROR(VLOOKUP($J411&amp;" | "&amp;$T411,'Emissions Factors'!$C$3:$N$1705,MATCH(S$12,'Emissions Factors'!$C$3:$N$3,0),FALSE),"")),R411="Yes", "Company Specific", R411="", "")</f>
        <v/>
      </c>
      <c r="T411" s="997" cm="1">
        <f t="array" ref="T411">_xlfn.IFS(R411="No",(VLOOKUP($B411, 'Emissions Factors'!$C$3:$O$717, 4,FALSE)),R411="Yes", "", R411="", "")</f>
        <v>0</v>
      </c>
      <c r="U411" s="947" t="str">
        <f>IFERROR(VLOOKUP($J411&amp;" | "&amp;$T411,'Emissions Factors'!$C$3:$N$3811,5,FALSE),"")</f>
        <v/>
      </c>
      <c r="V411" s="948" t="str">
        <f>IFERROR(VLOOKUP($J411&amp;" | "&amp;$T411,'Emissions Factors'!$C$3:$N$3811,6,FALSE),"")</f>
        <v/>
      </c>
      <c r="W411" s="949" t="str">
        <f>IFERROR(VLOOKUP($J411&amp;" | "&amp;$T411,'Emissions Factors'!$C$3:$N$3811,7,FALSE),"")</f>
        <v/>
      </c>
      <c r="X411" s="1000"/>
      <c r="Y411" s="1001"/>
      <c r="Z411" s="963"/>
      <c r="AA411" s="964"/>
      <c r="AB411" s="965"/>
      <c r="AC411" s="1022" t="str" cm="1">
        <f t="array" ref="AC411">IFERROR(_xlfn.IFS($R411="No", U411*$P411/1000,$R411="Yes", Z411*$P411/1000, $R411="", ""),"")</f>
        <v/>
      </c>
      <c r="AD411" s="1023" t="str" cm="1">
        <f t="array" ref="AD411">IFERROR(_xlfn.IFS($R411="No", V411*$P411/1000,$R411="Yes", AA411*$P411/1000, $R411="", ""),"")</f>
        <v/>
      </c>
      <c r="AE411" s="1023" t="str" cm="1">
        <f t="array" ref="AE411">IFERROR(_xlfn.IFS($R411="No", W411*$P411/1000,$R411="Yes", AB411*$P411/1000, $R411="", ""),"")</f>
        <v/>
      </c>
      <c r="AF411" s="957" t="str">
        <f>IFERROR($AC411
+IFERROR(HLOOKUP(Introduction!$H$29,'GWP Values'!$D$3:$G$46,MATCH("CH4",'GWP Values'!$C$3:$C$41,0),FALSE)*$AD411,0)
+IFERROR(HLOOKUP(Introduction!$H$29,'GWP Values'!$D$3:$G$46,MATCH("N2O",'GWP Values'!$C$3:$C$41,0),FALSE)*$AE411,0),"")</f>
        <v/>
      </c>
    </row>
    <row r="412" spans="1:32" ht="24" customHeight="1" x14ac:dyDescent="0.25">
      <c r="A412" s="441"/>
      <c r="B412" s="458" t="str">
        <f t="shared" si="12"/>
        <v/>
      </c>
      <c r="C412" s="650" t="str">
        <f>IFERROR(IF($O412="","",
IF(MATCH(O412,Tables!$CC$8:$CC$15,0)&gt;0, "MWh / "&amp;$O412&amp;" | Energy",
"MWh / "&amp;$O412&amp;" | "&amp; $M412)), "MWh / "&amp;$O412&amp;" | "&amp; $M412)</f>
        <v/>
      </c>
      <c r="D412" s="916" t="str">
        <f>IFERROR(VLOOKUP($M412,Tables!$BT$7:$BU$34,2,FALSE),"")</f>
        <v/>
      </c>
      <c r="E412" s="1010"/>
      <c r="F412" s="1011"/>
      <c r="G412" s="940" t="str">
        <f>IFERROR(VLOOKUP(H412,'Category Index'!$K$10:$L$258,2,FALSE),"")</f>
        <v/>
      </c>
      <c r="H412" s="1008"/>
      <c r="I412" s="3"/>
      <c r="J412" s="1006"/>
      <c r="K412" s="994" t="str">
        <f t="shared" si="13"/>
        <v/>
      </c>
      <c r="L412" s="1004"/>
      <c r="M412" s="974"/>
      <c r="N412" s="975"/>
      <c r="O412" s="976"/>
      <c r="P412" s="1027" t="str">
        <f>IFERROR(IF(N412="","",N412*(VLOOKUP(C412, 'Unit Conversion Table'!$E$3:$F$132, 2, FALSE))),"")</f>
        <v/>
      </c>
      <c r="Q412" s="3"/>
      <c r="R412" s="971" t="s">
        <v>826</v>
      </c>
      <c r="S412" s="996" t="str" cm="1">
        <f t="array" ref="S412">_xlfn.IFS(R412="No",(IFERROR(VLOOKUP($J412&amp;" | "&amp;$T412,'Emissions Factors'!$C$3:$N$1705,MATCH(S$12,'Emissions Factors'!$C$3:$N$3,0),FALSE),"")),R412="Yes", "Company Specific", R412="", "")</f>
        <v/>
      </c>
      <c r="T412" s="997" cm="1">
        <f t="array" ref="T412">_xlfn.IFS(R412="No",(VLOOKUP($B412, 'Emissions Factors'!$C$3:$O$717, 4,FALSE)),R412="Yes", "", R412="", "")</f>
        <v>0</v>
      </c>
      <c r="U412" s="947" t="str">
        <f>IFERROR(VLOOKUP($J412&amp;" | "&amp;$T412,'Emissions Factors'!$C$3:$N$3811,5,FALSE),"")</f>
        <v/>
      </c>
      <c r="V412" s="948" t="str">
        <f>IFERROR(VLOOKUP($J412&amp;" | "&amp;$T412,'Emissions Factors'!$C$3:$N$3811,6,FALSE),"")</f>
        <v/>
      </c>
      <c r="W412" s="949" t="str">
        <f>IFERROR(VLOOKUP($J412&amp;" | "&amp;$T412,'Emissions Factors'!$C$3:$N$3811,7,FALSE),"")</f>
        <v/>
      </c>
      <c r="X412" s="1000"/>
      <c r="Y412" s="1001"/>
      <c r="Z412" s="963"/>
      <c r="AA412" s="964"/>
      <c r="AB412" s="965"/>
      <c r="AC412" s="1022" t="str" cm="1">
        <f t="array" ref="AC412">IFERROR(_xlfn.IFS($R412="No", U412*$P412/1000,$R412="Yes", Z412*$P412/1000, $R412="", ""),"")</f>
        <v/>
      </c>
      <c r="AD412" s="1023" t="str" cm="1">
        <f t="array" ref="AD412">IFERROR(_xlfn.IFS($R412="No", V412*$P412/1000,$R412="Yes", AA412*$P412/1000, $R412="", ""),"")</f>
        <v/>
      </c>
      <c r="AE412" s="1023" t="str" cm="1">
        <f t="array" ref="AE412">IFERROR(_xlfn.IFS($R412="No", W412*$P412/1000,$R412="Yes", AB412*$P412/1000, $R412="", ""),"")</f>
        <v/>
      </c>
      <c r="AF412" s="957" t="str">
        <f>IFERROR($AC412
+IFERROR(HLOOKUP(Introduction!$H$29,'GWP Values'!$D$3:$G$46,MATCH("CH4",'GWP Values'!$C$3:$C$41,0),FALSE)*$AD412,0)
+IFERROR(HLOOKUP(Introduction!$H$29,'GWP Values'!$D$3:$G$46,MATCH("N2O",'GWP Values'!$C$3:$C$41,0),FALSE)*$AE412,0),"")</f>
        <v/>
      </c>
    </row>
    <row r="413" spans="1:32" ht="24" customHeight="1" x14ac:dyDescent="0.25">
      <c r="A413" s="441"/>
      <c r="B413" s="458" t="str">
        <f t="shared" si="12"/>
        <v/>
      </c>
      <c r="C413" s="650" t="str">
        <f>IFERROR(IF($O413="","",
IF(MATCH(O413,Tables!$CC$8:$CC$15,0)&gt;0, "MWh / "&amp;$O413&amp;" | Energy",
"MWh / "&amp;$O413&amp;" | "&amp; $M413)), "MWh / "&amp;$O413&amp;" | "&amp; $M413)</f>
        <v/>
      </c>
      <c r="D413" s="916" t="str">
        <f>IFERROR(VLOOKUP($M413,Tables!$BT$7:$BU$34,2,FALSE),"")</f>
        <v/>
      </c>
      <c r="E413" s="1010"/>
      <c r="F413" s="1011"/>
      <c r="G413" s="940" t="str">
        <f>IFERROR(VLOOKUP(H413,'Category Index'!$K$10:$L$258,2,FALSE),"")</f>
        <v/>
      </c>
      <c r="H413" s="1008"/>
      <c r="I413" s="3"/>
      <c r="J413" s="1006"/>
      <c r="K413" s="994" t="str">
        <f t="shared" si="13"/>
        <v/>
      </c>
      <c r="L413" s="1004"/>
      <c r="M413" s="974"/>
      <c r="N413" s="975"/>
      <c r="O413" s="976"/>
      <c r="P413" s="1027" t="str">
        <f>IFERROR(IF(N413="","",N413*(VLOOKUP(C413, 'Unit Conversion Table'!$E$3:$F$132, 2, FALSE))),"")</f>
        <v/>
      </c>
      <c r="Q413" s="3"/>
      <c r="R413" s="971" t="s">
        <v>826</v>
      </c>
      <c r="S413" s="996" t="str" cm="1">
        <f t="array" ref="S413">_xlfn.IFS(R413="No",(IFERROR(VLOOKUP($J413&amp;" | "&amp;$T413,'Emissions Factors'!$C$3:$N$1705,MATCH(S$12,'Emissions Factors'!$C$3:$N$3,0),FALSE),"")),R413="Yes", "Company Specific", R413="", "")</f>
        <v/>
      </c>
      <c r="T413" s="997" cm="1">
        <f t="array" ref="T413">_xlfn.IFS(R413="No",(VLOOKUP($B413, 'Emissions Factors'!$C$3:$O$717, 4,FALSE)),R413="Yes", "", R413="", "")</f>
        <v>0</v>
      </c>
      <c r="U413" s="947" t="str">
        <f>IFERROR(VLOOKUP($J413&amp;" | "&amp;$T413,'Emissions Factors'!$C$3:$N$3811,5,FALSE),"")</f>
        <v/>
      </c>
      <c r="V413" s="948" t="str">
        <f>IFERROR(VLOOKUP($J413&amp;" | "&amp;$T413,'Emissions Factors'!$C$3:$N$3811,6,FALSE),"")</f>
        <v/>
      </c>
      <c r="W413" s="949" t="str">
        <f>IFERROR(VLOOKUP($J413&amp;" | "&amp;$T413,'Emissions Factors'!$C$3:$N$3811,7,FALSE),"")</f>
        <v/>
      </c>
      <c r="X413" s="1000"/>
      <c r="Y413" s="1001"/>
      <c r="Z413" s="963"/>
      <c r="AA413" s="964"/>
      <c r="AB413" s="965"/>
      <c r="AC413" s="1022" t="str" cm="1">
        <f t="array" ref="AC413">IFERROR(_xlfn.IFS($R413="No", U413*$P413/1000,$R413="Yes", Z413*$P413/1000, $R413="", ""),"")</f>
        <v/>
      </c>
      <c r="AD413" s="1023" t="str" cm="1">
        <f t="array" ref="AD413">IFERROR(_xlfn.IFS($R413="No", V413*$P413/1000,$R413="Yes", AA413*$P413/1000, $R413="", ""),"")</f>
        <v/>
      </c>
      <c r="AE413" s="1023" t="str" cm="1">
        <f t="array" ref="AE413">IFERROR(_xlfn.IFS($R413="No", W413*$P413/1000,$R413="Yes", AB413*$P413/1000, $R413="", ""),"")</f>
        <v/>
      </c>
      <c r="AF413" s="957" t="str">
        <f>IFERROR($AC413
+IFERROR(HLOOKUP(Introduction!$H$29,'GWP Values'!$D$3:$G$46,MATCH("CH4",'GWP Values'!$C$3:$C$41,0),FALSE)*$AD413,0)
+IFERROR(HLOOKUP(Introduction!$H$29,'GWP Values'!$D$3:$G$46,MATCH("N2O",'GWP Values'!$C$3:$C$41,0),FALSE)*$AE413,0),"")</f>
        <v/>
      </c>
    </row>
    <row r="414" spans="1:32" ht="24" customHeight="1" x14ac:dyDescent="0.25">
      <c r="A414" s="441"/>
      <c r="B414" s="458" t="str">
        <f t="shared" si="12"/>
        <v/>
      </c>
      <c r="C414" s="650" t="str">
        <f>IFERROR(IF($O414="","",
IF(MATCH(O414,Tables!$CC$8:$CC$15,0)&gt;0, "MWh / "&amp;$O414&amp;" | Energy",
"MWh / "&amp;$O414&amp;" | "&amp; $M414)), "MWh / "&amp;$O414&amp;" | "&amp; $M414)</f>
        <v/>
      </c>
      <c r="D414" s="916" t="str">
        <f>IFERROR(VLOOKUP($M414,Tables!$BT$7:$BU$34,2,FALSE),"")</f>
        <v/>
      </c>
      <c r="E414" s="1010"/>
      <c r="F414" s="1011"/>
      <c r="G414" s="940" t="str">
        <f>IFERROR(VLOOKUP(H414,'Category Index'!$K$10:$L$258,2,FALSE),"")</f>
        <v/>
      </c>
      <c r="H414" s="1008"/>
      <c r="I414" s="3"/>
      <c r="J414" s="1006"/>
      <c r="K414" s="994" t="str">
        <f t="shared" si="13"/>
        <v/>
      </c>
      <c r="L414" s="1004"/>
      <c r="M414" s="974"/>
      <c r="N414" s="975"/>
      <c r="O414" s="976"/>
      <c r="P414" s="1027" t="str">
        <f>IFERROR(IF(N414="","",N414*(VLOOKUP(C414, 'Unit Conversion Table'!$E$3:$F$132, 2, FALSE))),"")</f>
        <v/>
      </c>
      <c r="Q414" s="3"/>
      <c r="R414" s="971" t="s">
        <v>826</v>
      </c>
      <c r="S414" s="996" t="str" cm="1">
        <f t="array" ref="S414">_xlfn.IFS(R414="No",(IFERROR(VLOOKUP($J414&amp;" | "&amp;$T414,'Emissions Factors'!$C$3:$N$1705,MATCH(S$12,'Emissions Factors'!$C$3:$N$3,0),FALSE),"")),R414="Yes", "Company Specific", R414="", "")</f>
        <v/>
      </c>
      <c r="T414" s="997" cm="1">
        <f t="array" ref="T414">_xlfn.IFS(R414="No",(VLOOKUP($B414, 'Emissions Factors'!$C$3:$O$717, 4,FALSE)),R414="Yes", "", R414="", "")</f>
        <v>0</v>
      </c>
      <c r="U414" s="947" t="str">
        <f>IFERROR(VLOOKUP($J414&amp;" | "&amp;$T414,'Emissions Factors'!$C$3:$N$3811,5,FALSE),"")</f>
        <v/>
      </c>
      <c r="V414" s="948" t="str">
        <f>IFERROR(VLOOKUP($J414&amp;" | "&amp;$T414,'Emissions Factors'!$C$3:$N$3811,6,FALSE),"")</f>
        <v/>
      </c>
      <c r="W414" s="949" t="str">
        <f>IFERROR(VLOOKUP($J414&amp;" | "&amp;$T414,'Emissions Factors'!$C$3:$N$3811,7,FALSE),"")</f>
        <v/>
      </c>
      <c r="X414" s="1000"/>
      <c r="Y414" s="1001"/>
      <c r="Z414" s="963"/>
      <c r="AA414" s="964"/>
      <c r="AB414" s="965"/>
      <c r="AC414" s="1022" t="str" cm="1">
        <f t="array" ref="AC414">IFERROR(_xlfn.IFS($R414="No", U414*$P414/1000,$R414="Yes", Z414*$P414/1000, $R414="", ""),"")</f>
        <v/>
      </c>
      <c r="AD414" s="1023" t="str" cm="1">
        <f t="array" ref="AD414">IFERROR(_xlfn.IFS($R414="No", V414*$P414/1000,$R414="Yes", AA414*$P414/1000, $R414="", ""),"")</f>
        <v/>
      </c>
      <c r="AE414" s="1023" t="str" cm="1">
        <f t="array" ref="AE414">IFERROR(_xlfn.IFS($R414="No", W414*$P414/1000,$R414="Yes", AB414*$P414/1000, $R414="", ""),"")</f>
        <v/>
      </c>
      <c r="AF414" s="957" t="str">
        <f>IFERROR($AC414
+IFERROR(HLOOKUP(Introduction!$H$29,'GWP Values'!$D$3:$G$46,MATCH("CH4",'GWP Values'!$C$3:$C$41,0),FALSE)*$AD414,0)
+IFERROR(HLOOKUP(Introduction!$H$29,'GWP Values'!$D$3:$G$46,MATCH("N2O",'GWP Values'!$C$3:$C$41,0),FALSE)*$AE414,0),"")</f>
        <v/>
      </c>
    </row>
    <row r="415" spans="1:32" ht="24" customHeight="1" x14ac:dyDescent="0.25">
      <c r="A415" s="441"/>
      <c r="B415" s="458" t="str">
        <f t="shared" si="12"/>
        <v/>
      </c>
      <c r="C415" s="650" t="str">
        <f>IFERROR(IF($O415="","",
IF(MATCH(O415,Tables!$CC$8:$CC$15,0)&gt;0, "MWh / "&amp;$O415&amp;" | Energy",
"MWh / "&amp;$O415&amp;" | "&amp; $M415)), "MWh / "&amp;$O415&amp;" | "&amp; $M415)</f>
        <v/>
      </c>
      <c r="D415" s="916" t="str">
        <f>IFERROR(VLOOKUP($M415,Tables!$BT$7:$BU$34,2,FALSE),"")</f>
        <v/>
      </c>
      <c r="E415" s="1010"/>
      <c r="F415" s="1011"/>
      <c r="G415" s="940" t="str">
        <f>IFERROR(VLOOKUP(H415,'Category Index'!$K$10:$L$258,2,FALSE),"")</f>
        <v/>
      </c>
      <c r="H415" s="1008"/>
      <c r="I415" s="3"/>
      <c r="J415" s="1006"/>
      <c r="K415" s="994" t="str">
        <f t="shared" si="13"/>
        <v/>
      </c>
      <c r="L415" s="1004"/>
      <c r="M415" s="974"/>
      <c r="N415" s="975"/>
      <c r="O415" s="976"/>
      <c r="P415" s="1027" t="str">
        <f>IFERROR(IF(N415="","",N415*(VLOOKUP(C415, 'Unit Conversion Table'!$E$3:$F$132, 2, FALSE))),"")</f>
        <v/>
      </c>
      <c r="Q415" s="3"/>
      <c r="R415" s="971" t="s">
        <v>826</v>
      </c>
      <c r="S415" s="996" t="str" cm="1">
        <f t="array" ref="S415">_xlfn.IFS(R415="No",(IFERROR(VLOOKUP($J415&amp;" | "&amp;$T415,'Emissions Factors'!$C$3:$N$1705,MATCH(S$12,'Emissions Factors'!$C$3:$N$3,0),FALSE),"")),R415="Yes", "Company Specific", R415="", "")</f>
        <v/>
      </c>
      <c r="T415" s="997" cm="1">
        <f t="array" ref="T415">_xlfn.IFS(R415="No",(VLOOKUP($B415, 'Emissions Factors'!$C$3:$O$717, 4,FALSE)),R415="Yes", "", R415="", "")</f>
        <v>0</v>
      </c>
      <c r="U415" s="947" t="str">
        <f>IFERROR(VLOOKUP($J415&amp;" | "&amp;$T415,'Emissions Factors'!$C$3:$N$3811,5,FALSE),"")</f>
        <v/>
      </c>
      <c r="V415" s="948" t="str">
        <f>IFERROR(VLOOKUP($J415&amp;" | "&amp;$T415,'Emissions Factors'!$C$3:$N$3811,6,FALSE),"")</f>
        <v/>
      </c>
      <c r="W415" s="949" t="str">
        <f>IFERROR(VLOOKUP($J415&amp;" | "&amp;$T415,'Emissions Factors'!$C$3:$N$3811,7,FALSE),"")</f>
        <v/>
      </c>
      <c r="X415" s="1000"/>
      <c r="Y415" s="1001"/>
      <c r="Z415" s="963"/>
      <c r="AA415" s="964"/>
      <c r="AB415" s="965"/>
      <c r="AC415" s="1022" t="str" cm="1">
        <f t="array" ref="AC415">IFERROR(_xlfn.IFS($R415="No", U415*$P415/1000,$R415="Yes", Z415*$P415/1000, $R415="", ""),"")</f>
        <v/>
      </c>
      <c r="AD415" s="1023" t="str" cm="1">
        <f t="array" ref="AD415">IFERROR(_xlfn.IFS($R415="No", V415*$P415/1000,$R415="Yes", AA415*$P415/1000, $R415="", ""),"")</f>
        <v/>
      </c>
      <c r="AE415" s="1023" t="str" cm="1">
        <f t="array" ref="AE415">IFERROR(_xlfn.IFS($R415="No", W415*$P415/1000,$R415="Yes", AB415*$P415/1000, $R415="", ""),"")</f>
        <v/>
      </c>
      <c r="AF415" s="957" t="str">
        <f>IFERROR($AC415
+IFERROR(HLOOKUP(Introduction!$H$29,'GWP Values'!$D$3:$G$46,MATCH("CH4",'GWP Values'!$C$3:$C$41,0),FALSE)*$AD415,0)
+IFERROR(HLOOKUP(Introduction!$H$29,'GWP Values'!$D$3:$G$46,MATCH("N2O",'GWP Values'!$C$3:$C$41,0),FALSE)*$AE415,0),"")</f>
        <v/>
      </c>
    </row>
    <row r="416" spans="1:32" ht="24" customHeight="1" x14ac:dyDescent="0.25">
      <c r="A416" s="441"/>
      <c r="B416" s="458" t="str">
        <f t="shared" si="12"/>
        <v/>
      </c>
      <c r="C416" s="650" t="str">
        <f>IFERROR(IF($O416="","",
IF(MATCH(O416,Tables!$CC$8:$CC$15,0)&gt;0, "MWh / "&amp;$O416&amp;" | Energy",
"MWh / "&amp;$O416&amp;" | "&amp; $M416)), "MWh / "&amp;$O416&amp;" | "&amp; $M416)</f>
        <v/>
      </c>
      <c r="D416" s="916" t="str">
        <f>IFERROR(VLOOKUP($M416,Tables!$BT$7:$BU$34,2,FALSE),"")</f>
        <v/>
      </c>
      <c r="E416" s="1010"/>
      <c r="F416" s="1011"/>
      <c r="G416" s="940" t="str">
        <f>IFERROR(VLOOKUP(H416,'Category Index'!$K$10:$L$258,2,FALSE),"")</f>
        <v/>
      </c>
      <c r="H416" s="1008"/>
      <c r="I416" s="3"/>
      <c r="J416" s="1006"/>
      <c r="K416" s="994" t="str">
        <f t="shared" si="13"/>
        <v/>
      </c>
      <c r="L416" s="1004"/>
      <c r="M416" s="974"/>
      <c r="N416" s="975"/>
      <c r="O416" s="976"/>
      <c r="P416" s="1027" t="str">
        <f>IFERROR(IF(N416="","",N416*(VLOOKUP(C416, 'Unit Conversion Table'!$E$3:$F$132, 2, FALSE))),"")</f>
        <v/>
      </c>
      <c r="Q416" s="3"/>
      <c r="R416" s="971" t="s">
        <v>826</v>
      </c>
      <c r="S416" s="996" t="str" cm="1">
        <f t="array" ref="S416">_xlfn.IFS(R416="No",(IFERROR(VLOOKUP($J416&amp;" | "&amp;$T416,'Emissions Factors'!$C$3:$N$1705,MATCH(S$12,'Emissions Factors'!$C$3:$N$3,0),FALSE),"")),R416="Yes", "Company Specific", R416="", "")</f>
        <v/>
      </c>
      <c r="T416" s="997" cm="1">
        <f t="array" ref="T416">_xlfn.IFS(R416="No",(VLOOKUP($B416, 'Emissions Factors'!$C$3:$O$717, 4,FALSE)),R416="Yes", "", R416="", "")</f>
        <v>0</v>
      </c>
      <c r="U416" s="947" t="str">
        <f>IFERROR(VLOOKUP($J416&amp;" | "&amp;$T416,'Emissions Factors'!$C$3:$N$3811,5,FALSE),"")</f>
        <v/>
      </c>
      <c r="V416" s="948" t="str">
        <f>IFERROR(VLOOKUP($J416&amp;" | "&amp;$T416,'Emissions Factors'!$C$3:$N$3811,6,FALSE),"")</f>
        <v/>
      </c>
      <c r="W416" s="949" t="str">
        <f>IFERROR(VLOOKUP($J416&amp;" | "&amp;$T416,'Emissions Factors'!$C$3:$N$3811,7,FALSE),"")</f>
        <v/>
      </c>
      <c r="X416" s="1000"/>
      <c r="Y416" s="1001"/>
      <c r="Z416" s="963"/>
      <c r="AA416" s="964"/>
      <c r="AB416" s="965"/>
      <c r="AC416" s="1022" t="str" cm="1">
        <f t="array" ref="AC416">IFERROR(_xlfn.IFS($R416="No", U416*$P416/1000,$R416="Yes", Z416*$P416/1000, $R416="", ""),"")</f>
        <v/>
      </c>
      <c r="AD416" s="1023" t="str" cm="1">
        <f t="array" ref="AD416">IFERROR(_xlfn.IFS($R416="No", V416*$P416/1000,$R416="Yes", AA416*$P416/1000, $R416="", ""),"")</f>
        <v/>
      </c>
      <c r="AE416" s="1023" t="str" cm="1">
        <f t="array" ref="AE416">IFERROR(_xlfn.IFS($R416="No", W416*$P416/1000,$R416="Yes", AB416*$P416/1000, $R416="", ""),"")</f>
        <v/>
      </c>
      <c r="AF416" s="957" t="str">
        <f>IFERROR($AC416
+IFERROR(HLOOKUP(Introduction!$H$29,'GWP Values'!$D$3:$G$46,MATCH("CH4",'GWP Values'!$C$3:$C$41,0),FALSE)*$AD416,0)
+IFERROR(HLOOKUP(Introduction!$H$29,'GWP Values'!$D$3:$G$46,MATCH("N2O",'GWP Values'!$C$3:$C$41,0),FALSE)*$AE416,0),"")</f>
        <v/>
      </c>
    </row>
    <row r="417" spans="1:32" ht="24" customHeight="1" x14ac:dyDescent="0.25">
      <c r="A417" s="441"/>
      <c r="B417" s="458" t="str">
        <f t="shared" si="12"/>
        <v/>
      </c>
      <c r="C417" s="650" t="str">
        <f>IFERROR(IF($O417="","",
IF(MATCH(O417,Tables!$CC$8:$CC$15,0)&gt;0, "MWh / "&amp;$O417&amp;" | Energy",
"MWh / "&amp;$O417&amp;" | "&amp; $M417)), "MWh / "&amp;$O417&amp;" | "&amp; $M417)</f>
        <v/>
      </c>
      <c r="D417" s="916" t="str">
        <f>IFERROR(VLOOKUP($M417,Tables!$BT$7:$BU$34,2,FALSE),"")</f>
        <v/>
      </c>
      <c r="E417" s="1010"/>
      <c r="F417" s="1011"/>
      <c r="G417" s="940" t="str">
        <f>IFERROR(VLOOKUP(H417,'Category Index'!$K$10:$L$258,2,FALSE),"")</f>
        <v/>
      </c>
      <c r="H417" s="1008"/>
      <c r="I417" s="3"/>
      <c r="J417" s="1006"/>
      <c r="K417" s="994" t="str">
        <f t="shared" si="13"/>
        <v/>
      </c>
      <c r="L417" s="1004"/>
      <c r="M417" s="974"/>
      <c r="N417" s="975"/>
      <c r="O417" s="976"/>
      <c r="P417" s="1027" t="str">
        <f>IFERROR(IF(N417="","",N417*(VLOOKUP(C417, 'Unit Conversion Table'!$E$3:$F$132, 2, FALSE))),"")</f>
        <v/>
      </c>
      <c r="Q417" s="3"/>
      <c r="R417" s="971" t="s">
        <v>826</v>
      </c>
      <c r="S417" s="996" t="str" cm="1">
        <f t="array" ref="S417">_xlfn.IFS(R417="No",(IFERROR(VLOOKUP($J417&amp;" | "&amp;$T417,'Emissions Factors'!$C$3:$N$1705,MATCH(S$12,'Emissions Factors'!$C$3:$N$3,0),FALSE),"")),R417="Yes", "Company Specific", R417="", "")</f>
        <v/>
      </c>
      <c r="T417" s="997" cm="1">
        <f t="array" ref="T417">_xlfn.IFS(R417="No",(VLOOKUP($B417, 'Emissions Factors'!$C$3:$O$717, 4,FALSE)),R417="Yes", "", R417="", "")</f>
        <v>0</v>
      </c>
      <c r="U417" s="947" t="str">
        <f>IFERROR(VLOOKUP($J417&amp;" | "&amp;$T417,'Emissions Factors'!$C$3:$N$3811,5,FALSE),"")</f>
        <v/>
      </c>
      <c r="V417" s="948" t="str">
        <f>IFERROR(VLOOKUP($J417&amp;" | "&amp;$T417,'Emissions Factors'!$C$3:$N$3811,6,FALSE),"")</f>
        <v/>
      </c>
      <c r="W417" s="949" t="str">
        <f>IFERROR(VLOOKUP($J417&amp;" | "&amp;$T417,'Emissions Factors'!$C$3:$N$3811,7,FALSE),"")</f>
        <v/>
      </c>
      <c r="X417" s="1000"/>
      <c r="Y417" s="1001"/>
      <c r="Z417" s="963"/>
      <c r="AA417" s="964"/>
      <c r="AB417" s="965"/>
      <c r="AC417" s="1022" t="str" cm="1">
        <f t="array" ref="AC417">IFERROR(_xlfn.IFS($R417="No", U417*$P417/1000,$R417="Yes", Z417*$P417/1000, $R417="", ""),"")</f>
        <v/>
      </c>
      <c r="AD417" s="1023" t="str" cm="1">
        <f t="array" ref="AD417">IFERROR(_xlfn.IFS($R417="No", V417*$P417/1000,$R417="Yes", AA417*$P417/1000, $R417="", ""),"")</f>
        <v/>
      </c>
      <c r="AE417" s="1023" t="str" cm="1">
        <f t="array" ref="AE417">IFERROR(_xlfn.IFS($R417="No", W417*$P417/1000,$R417="Yes", AB417*$P417/1000, $R417="", ""),"")</f>
        <v/>
      </c>
      <c r="AF417" s="957" t="str">
        <f>IFERROR($AC417
+IFERROR(HLOOKUP(Introduction!$H$29,'GWP Values'!$D$3:$G$46,MATCH("CH4",'GWP Values'!$C$3:$C$41,0),FALSE)*$AD417,0)
+IFERROR(HLOOKUP(Introduction!$H$29,'GWP Values'!$D$3:$G$46,MATCH("N2O",'GWP Values'!$C$3:$C$41,0),FALSE)*$AE417,0),"")</f>
        <v/>
      </c>
    </row>
    <row r="418" spans="1:32" ht="24" customHeight="1" x14ac:dyDescent="0.25">
      <c r="A418" s="441"/>
      <c r="B418" s="458" t="str">
        <f t="shared" si="12"/>
        <v/>
      </c>
      <c r="C418" s="650" t="str">
        <f>IFERROR(IF($O418="","",
IF(MATCH(O418,Tables!$CC$8:$CC$15,0)&gt;0, "MWh / "&amp;$O418&amp;" | Energy",
"MWh / "&amp;$O418&amp;" | "&amp; $M418)), "MWh / "&amp;$O418&amp;" | "&amp; $M418)</f>
        <v/>
      </c>
      <c r="D418" s="916" t="str">
        <f>IFERROR(VLOOKUP($M418,Tables!$BT$7:$BU$34,2,FALSE),"")</f>
        <v/>
      </c>
      <c r="E418" s="1010"/>
      <c r="F418" s="1011"/>
      <c r="G418" s="940" t="str">
        <f>IFERROR(VLOOKUP(H418,'Category Index'!$K$10:$L$258,2,FALSE),"")</f>
        <v/>
      </c>
      <c r="H418" s="1008"/>
      <c r="I418" s="3"/>
      <c r="J418" s="1006"/>
      <c r="K418" s="994" t="str">
        <f t="shared" si="13"/>
        <v/>
      </c>
      <c r="L418" s="1004"/>
      <c r="M418" s="974"/>
      <c r="N418" s="975"/>
      <c r="O418" s="976"/>
      <c r="P418" s="1027" t="str">
        <f>IFERROR(IF(N418="","",N418*(VLOOKUP(C418, 'Unit Conversion Table'!$E$3:$F$132, 2, FALSE))),"")</f>
        <v/>
      </c>
      <c r="Q418" s="3"/>
      <c r="R418" s="971" t="s">
        <v>826</v>
      </c>
      <c r="S418" s="996" t="str" cm="1">
        <f t="array" ref="S418">_xlfn.IFS(R418="No",(IFERROR(VLOOKUP($J418&amp;" | "&amp;$T418,'Emissions Factors'!$C$3:$N$1705,MATCH(S$12,'Emissions Factors'!$C$3:$N$3,0),FALSE),"")),R418="Yes", "Company Specific", R418="", "")</f>
        <v/>
      </c>
      <c r="T418" s="997" cm="1">
        <f t="array" ref="T418">_xlfn.IFS(R418="No",(VLOOKUP($B418, 'Emissions Factors'!$C$3:$O$717, 4,FALSE)),R418="Yes", "", R418="", "")</f>
        <v>0</v>
      </c>
      <c r="U418" s="947" t="str">
        <f>IFERROR(VLOOKUP($J418&amp;" | "&amp;$T418,'Emissions Factors'!$C$3:$N$3811,5,FALSE),"")</f>
        <v/>
      </c>
      <c r="V418" s="948" t="str">
        <f>IFERROR(VLOOKUP($J418&amp;" | "&amp;$T418,'Emissions Factors'!$C$3:$N$3811,6,FALSE),"")</f>
        <v/>
      </c>
      <c r="W418" s="949" t="str">
        <f>IFERROR(VLOOKUP($J418&amp;" | "&amp;$T418,'Emissions Factors'!$C$3:$N$3811,7,FALSE),"")</f>
        <v/>
      </c>
      <c r="X418" s="1000"/>
      <c r="Y418" s="1001"/>
      <c r="Z418" s="963"/>
      <c r="AA418" s="964"/>
      <c r="AB418" s="965"/>
      <c r="AC418" s="1022" t="str" cm="1">
        <f t="array" ref="AC418">IFERROR(_xlfn.IFS($R418="No", U418*$P418/1000,$R418="Yes", Z418*$P418/1000, $R418="", ""),"")</f>
        <v/>
      </c>
      <c r="AD418" s="1023" t="str" cm="1">
        <f t="array" ref="AD418">IFERROR(_xlfn.IFS($R418="No", V418*$P418/1000,$R418="Yes", AA418*$P418/1000, $R418="", ""),"")</f>
        <v/>
      </c>
      <c r="AE418" s="1023" t="str" cm="1">
        <f t="array" ref="AE418">IFERROR(_xlfn.IFS($R418="No", W418*$P418/1000,$R418="Yes", AB418*$P418/1000, $R418="", ""),"")</f>
        <v/>
      </c>
      <c r="AF418" s="957" t="str">
        <f>IFERROR($AC418
+IFERROR(HLOOKUP(Introduction!$H$29,'GWP Values'!$D$3:$G$46,MATCH("CH4",'GWP Values'!$C$3:$C$41,0),FALSE)*$AD418,0)
+IFERROR(HLOOKUP(Introduction!$H$29,'GWP Values'!$D$3:$G$46,MATCH("N2O",'GWP Values'!$C$3:$C$41,0),FALSE)*$AE418,0),"")</f>
        <v/>
      </c>
    </row>
    <row r="419" spans="1:32" ht="24" customHeight="1" x14ac:dyDescent="0.25">
      <c r="A419" s="441"/>
      <c r="B419" s="458" t="str">
        <f t="shared" si="12"/>
        <v/>
      </c>
      <c r="C419" s="650" t="str">
        <f>IFERROR(IF($O419="","",
IF(MATCH(O419,Tables!$CC$8:$CC$15,0)&gt;0, "MWh / "&amp;$O419&amp;" | Energy",
"MWh / "&amp;$O419&amp;" | "&amp; $M419)), "MWh / "&amp;$O419&amp;" | "&amp; $M419)</f>
        <v/>
      </c>
      <c r="D419" s="916" t="str">
        <f>IFERROR(VLOOKUP($M419,Tables!$BT$7:$BU$34,2,FALSE),"")</f>
        <v/>
      </c>
      <c r="E419" s="1010"/>
      <c r="F419" s="1011"/>
      <c r="G419" s="940" t="str">
        <f>IFERROR(VLOOKUP(H419,'Category Index'!$K$10:$L$258,2,FALSE),"")</f>
        <v/>
      </c>
      <c r="H419" s="1008"/>
      <c r="I419" s="3"/>
      <c r="J419" s="1006"/>
      <c r="K419" s="994" t="str">
        <f t="shared" si="13"/>
        <v/>
      </c>
      <c r="L419" s="1004"/>
      <c r="M419" s="974"/>
      <c r="N419" s="975"/>
      <c r="O419" s="976"/>
      <c r="P419" s="1027" t="str">
        <f>IFERROR(IF(N419="","",N419*(VLOOKUP(C419, 'Unit Conversion Table'!$E$3:$F$132, 2, FALSE))),"")</f>
        <v/>
      </c>
      <c r="Q419" s="3"/>
      <c r="R419" s="971" t="s">
        <v>826</v>
      </c>
      <c r="S419" s="996" t="str" cm="1">
        <f t="array" ref="S419">_xlfn.IFS(R419="No",(IFERROR(VLOOKUP($J419&amp;" | "&amp;$T419,'Emissions Factors'!$C$3:$N$1705,MATCH(S$12,'Emissions Factors'!$C$3:$N$3,0),FALSE),"")),R419="Yes", "Company Specific", R419="", "")</f>
        <v/>
      </c>
      <c r="T419" s="997" cm="1">
        <f t="array" ref="T419">_xlfn.IFS(R419="No",(VLOOKUP($B419, 'Emissions Factors'!$C$3:$O$717, 4,FALSE)),R419="Yes", "", R419="", "")</f>
        <v>0</v>
      </c>
      <c r="U419" s="947" t="str">
        <f>IFERROR(VLOOKUP($J419&amp;" | "&amp;$T419,'Emissions Factors'!$C$3:$N$3811,5,FALSE),"")</f>
        <v/>
      </c>
      <c r="V419" s="948" t="str">
        <f>IFERROR(VLOOKUP($J419&amp;" | "&amp;$T419,'Emissions Factors'!$C$3:$N$3811,6,FALSE),"")</f>
        <v/>
      </c>
      <c r="W419" s="949" t="str">
        <f>IFERROR(VLOOKUP($J419&amp;" | "&amp;$T419,'Emissions Factors'!$C$3:$N$3811,7,FALSE),"")</f>
        <v/>
      </c>
      <c r="X419" s="1000"/>
      <c r="Y419" s="1001"/>
      <c r="Z419" s="963"/>
      <c r="AA419" s="964"/>
      <c r="AB419" s="965"/>
      <c r="AC419" s="1022" t="str" cm="1">
        <f t="array" ref="AC419">IFERROR(_xlfn.IFS($R419="No", U419*$P419/1000,$R419="Yes", Z419*$P419/1000, $R419="", ""),"")</f>
        <v/>
      </c>
      <c r="AD419" s="1023" t="str" cm="1">
        <f t="array" ref="AD419">IFERROR(_xlfn.IFS($R419="No", V419*$P419/1000,$R419="Yes", AA419*$P419/1000, $R419="", ""),"")</f>
        <v/>
      </c>
      <c r="AE419" s="1023" t="str" cm="1">
        <f t="array" ref="AE419">IFERROR(_xlfn.IFS($R419="No", W419*$P419/1000,$R419="Yes", AB419*$P419/1000, $R419="", ""),"")</f>
        <v/>
      </c>
      <c r="AF419" s="957" t="str">
        <f>IFERROR($AC419
+IFERROR(HLOOKUP(Introduction!$H$29,'GWP Values'!$D$3:$G$46,MATCH("CH4",'GWP Values'!$C$3:$C$41,0),FALSE)*$AD419,0)
+IFERROR(HLOOKUP(Introduction!$H$29,'GWP Values'!$D$3:$G$46,MATCH("N2O",'GWP Values'!$C$3:$C$41,0),FALSE)*$AE419,0),"")</f>
        <v/>
      </c>
    </row>
    <row r="420" spans="1:32" ht="24" customHeight="1" x14ac:dyDescent="0.25">
      <c r="A420" s="441"/>
      <c r="B420" s="458" t="str">
        <f t="shared" si="12"/>
        <v/>
      </c>
      <c r="C420" s="650" t="str">
        <f>IFERROR(IF($O420="","",
IF(MATCH(O420,Tables!$CC$8:$CC$15,0)&gt;0, "MWh / "&amp;$O420&amp;" | Energy",
"MWh / "&amp;$O420&amp;" | "&amp; $M420)), "MWh / "&amp;$O420&amp;" | "&amp; $M420)</f>
        <v/>
      </c>
      <c r="D420" s="916" t="str">
        <f>IFERROR(VLOOKUP($M420,Tables!$BT$7:$BU$34,2,FALSE),"")</f>
        <v/>
      </c>
      <c r="E420" s="1010"/>
      <c r="F420" s="1011"/>
      <c r="G420" s="940" t="str">
        <f>IFERROR(VLOOKUP(H420,'Category Index'!$K$10:$L$258,2,FALSE),"")</f>
        <v/>
      </c>
      <c r="H420" s="1008"/>
      <c r="I420" s="3"/>
      <c r="J420" s="1006"/>
      <c r="K420" s="994" t="str">
        <f t="shared" si="13"/>
        <v/>
      </c>
      <c r="L420" s="1004"/>
      <c r="M420" s="974"/>
      <c r="N420" s="975"/>
      <c r="O420" s="976"/>
      <c r="P420" s="1027" t="str">
        <f>IFERROR(IF(N420="","",N420*(VLOOKUP(C420, 'Unit Conversion Table'!$E$3:$F$132, 2, FALSE))),"")</f>
        <v/>
      </c>
      <c r="Q420" s="3"/>
      <c r="R420" s="971" t="s">
        <v>826</v>
      </c>
      <c r="S420" s="996" t="str" cm="1">
        <f t="array" ref="S420">_xlfn.IFS(R420="No",(IFERROR(VLOOKUP($J420&amp;" | "&amp;$T420,'Emissions Factors'!$C$3:$N$1705,MATCH(S$12,'Emissions Factors'!$C$3:$N$3,0),FALSE),"")),R420="Yes", "Company Specific", R420="", "")</f>
        <v/>
      </c>
      <c r="T420" s="997" cm="1">
        <f t="array" ref="T420">_xlfn.IFS(R420="No",(VLOOKUP($B420, 'Emissions Factors'!$C$3:$O$717, 4,FALSE)),R420="Yes", "", R420="", "")</f>
        <v>0</v>
      </c>
      <c r="U420" s="947" t="str">
        <f>IFERROR(VLOOKUP($J420&amp;" | "&amp;$T420,'Emissions Factors'!$C$3:$N$3811,5,FALSE),"")</f>
        <v/>
      </c>
      <c r="V420" s="948" t="str">
        <f>IFERROR(VLOOKUP($J420&amp;" | "&amp;$T420,'Emissions Factors'!$C$3:$N$3811,6,FALSE),"")</f>
        <v/>
      </c>
      <c r="W420" s="949" t="str">
        <f>IFERROR(VLOOKUP($J420&amp;" | "&amp;$T420,'Emissions Factors'!$C$3:$N$3811,7,FALSE),"")</f>
        <v/>
      </c>
      <c r="X420" s="1000"/>
      <c r="Y420" s="1001"/>
      <c r="Z420" s="963"/>
      <c r="AA420" s="964"/>
      <c r="AB420" s="965"/>
      <c r="AC420" s="1022" t="str" cm="1">
        <f t="array" ref="AC420">IFERROR(_xlfn.IFS($R420="No", U420*$P420/1000,$R420="Yes", Z420*$P420/1000, $R420="", ""),"")</f>
        <v/>
      </c>
      <c r="AD420" s="1023" t="str" cm="1">
        <f t="array" ref="AD420">IFERROR(_xlfn.IFS($R420="No", V420*$P420/1000,$R420="Yes", AA420*$P420/1000, $R420="", ""),"")</f>
        <v/>
      </c>
      <c r="AE420" s="1023" t="str" cm="1">
        <f t="array" ref="AE420">IFERROR(_xlfn.IFS($R420="No", W420*$P420/1000,$R420="Yes", AB420*$P420/1000, $R420="", ""),"")</f>
        <v/>
      </c>
      <c r="AF420" s="957" t="str">
        <f>IFERROR($AC420
+IFERROR(HLOOKUP(Introduction!$H$29,'GWP Values'!$D$3:$G$46,MATCH("CH4",'GWP Values'!$C$3:$C$41,0),FALSE)*$AD420,0)
+IFERROR(HLOOKUP(Introduction!$H$29,'GWP Values'!$D$3:$G$46,MATCH("N2O",'GWP Values'!$C$3:$C$41,0),FALSE)*$AE420,0),"")</f>
        <v/>
      </c>
    </row>
    <row r="421" spans="1:32" ht="24" customHeight="1" x14ac:dyDescent="0.25">
      <c r="A421" s="441"/>
      <c r="B421" s="458" t="str">
        <f t="shared" si="12"/>
        <v/>
      </c>
      <c r="C421" s="650" t="str">
        <f>IFERROR(IF($O421="","",
IF(MATCH(O421,Tables!$CC$8:$CC$15,0)&gt;0, "MWh / "&amp;$O421&amp;" | Energy",
"MWh / "&amp;$O421&amp;" | "&amp; $M421)), "MWh / "&amp;$O421&amp;" | "&amp; $M421)</f>
        <v/>
      </c>
      <c r="D421" s="916" t="str">
        <f>IFERROR(VLOOKUP($M421,Tables!$BT$7:$BU$34,2,FALSE),"")</f>
        <v/>
      </c>
      <c r="E421" s="1010"/>
      <c r="F421" s="1011"/>
      <c r="G421" s="940" t="str">
        <f>IFERROR(VLOOKUP(H421,'Category Index'!$K$10:$L$258,2,FALSE),"")</f>
        <v/>
      </c>
      <c r="H421" s="1008"/>
      <c r="I421" s="3"/>
      <c r="J421" s="1006"/>
      <c r="K421" s="994" t="str">
        <f t="shared" si="13"/>
        <v/>
      </c>
      <c r="L421" s="1004"/>
      <c r="M421" s="974"/>
      <c r="N421" s="975"/>
      <c r="O421" s="976"/>
      <c r="P421" s="1027" t="str">
        <f>IFERROR(IF(N421="","",N421*(VLOOKUP(C421, 'Unit Conversion Table'!$E$3:$F$132, 2, FALSE))),"")</f>
        <v/>
      </c>
      <c r="Q421" s="3"/>
      <c r="R421" s="971" t="s">
        <v>826</v>
      </c>
      <c r="S421" s="996" t="str" cm="1">
        <f t="array" ref="S421">_xlfn.IFS(R421="No",(IFERROR(VLOOKUP($J421&amp;" | "&amp;$T421,'Emissions Factors'!$C$3:$N$1705,MATCH(S$12,'Emissions Factors'!$C$3:$N$3,0),FALSE),"")),R421="Yes", "Company Specific", R421="", "")</f>
        <v/>
      </c>
      <c r="T421" s="997" cm="1">
        <f t="array" ref="T421">_xlfn.IFS(R421="No",(VLOOKUP($B421, 'Emissions Factors'!$C$3:$O$717, 4,FALSE)),R421="Yes", "", R421="", "")</f>
        <v>0</v>
      </c>
      <c r="U421" s="947" t="str">
        <f>IFERROR(VLOOKUP($J421&amp;" | "&amp;$T421,'Emissions Factors'!$C$3:$N$3811,5,FALSE),"")</f>
        <v/>
      </c>
      <c r="V421" s="948" t="str">
        <f>IFERROR(VLOOKUP($J421&amp;" | "&amp;$T421,'Emissions Factors'!$C$3:$N$3811,6,FALSE),"")</f>
        <v/>
      </c>
      <c r="W421" s="949" t="str">
        <f>IFERROR(VLOOKUP($J421&amp;" | "&amp;$T421,'Emissions Factors'!$C$3:$N$3811,7,FALSE),"")</f>
        <v/>
      </c>
      <c r="X421" s="1000"/>
      <c r="Y421" s="1001"/>
      <c r="Z421" s="963"/>
      <c r="AA421" s="964"/>
      <c r="AB421" s="965"/>
      <c r="AC421" s="1022" t="str" cm="1">
        <f t="array" ref="AC421">IFERROR(_xlfn.IFS($R421="No", U421*$P421/1000,$R421="Yes", Z421*$P421/1000, $R421="", ""),"")</f>
        <v/>
      </c>
      <c r="AD421" s="1023" t="str" cm="1">
        <f t="array" ref="AD421">IFERROR(_xlfn.IFS($R421="No", V421*$P421/1000,$R421="Yes", AA421*$P421/1000, $R421="", ""),"")</f>
        <v/>
      </c>
      <c r="AE421" s="1023" t="str" cm="1">
        <f t="array" ref="AE421">IFERROR(_xlfn.IFS($R421="No", W421*$P421/1000,$R421="Yes", AB421*$P421/1000, $R421="", ""),"")</f>
        <v/>
      </c>
      <c r="AF421" s="957" t="str">
        <f>IFERROR($AC421
+IFERROR(HLOOKUP(Introduction!$H$29,'GWP Values'!$D$3:$G$46,MATCH("CH4",'GWP Values'!$C$3:$C$41,0),FALSE)*$AD421,0)
+IFERROR(HLOOKUP(Introduction!$H$29,'GWP Values'!$D$3:$G$46,MATCH("N2O",'GWP Values'!$C$3:$C$41,0),FALSE)*$AE421,0),"")</f>
        <v/>
      </c>
    </row>
    <row r="422" spans="1:32" ht="24" customHeight="1" x14ac:dyDescent="0.25">
      <c r="A422" s="441"/>
      <c r="B422" s="458" t="str">
        <f t="shared" si="12"/>
        <v/>
      </c>
      <c r="C422" s="650" t="str">
        <f>IFERROR(IF($O422="","",
IF(MATCH(O422,Tables!$CC$8:$CC$15,0)&gt;0, "MWh / "&amp;$O422&amp;" | Energy",
"MWh / "&amp;$O422&amp;" | "&amp; $M422)), "MWh / "&amp;$O422&amp;" | "&amp; $M422)</f>
        <v/>
      </c>
      <c r="D422" s="916" t="str">
        <f>IFERROR(VLOOKUP($M422,Tables!$BT$7:$BU$34,2,FALSE),"")</f>
        <v/>
      </c>
      <c r="E422" s="1010"/>
      <c r="F422" s="1011"/>
      <c r="G422" s="940" t="str">
        <f>IFERROR(VLOOKUP(H422,'Category Index'!$K$10:$L$258,2,FALSE),"")</f>
        <v/>
      </c>
      <c r="H422" s="1008"/>
      <c r="I422" s="3"/>
      <c r="J422" s="1006"/>
      <c r="K422" s="994" t="str">
        <f t="shared" si="13"/>
        <v/>
      </c>
      <c r="L422" s="1004"/>
      <c r="M422" s="974"/>
      <c r="N422" s="975"/>
      <c r="O422" s="976"/>
      <c r="P422" s="1027" t="str">
        <f>IFERROR(IF(N422="","",N422*(VLOOKUP(C422, 'Unit Conversion Table'!$E$3:$F$132, 2, FALSE))),"")</f>
        <v/>
      </c>
      <c r="Q422" s="3"/>
      <c r="R422" s="971" t="s">
        <v>826</v>
      </c>
      <c r="S422" s="996" t="str" cm="1">
        <f t="array" ref="S422">_xlfn.IFS(R422="No",(IFERROR(VLOOKUP($J422&amp;" | "&amp;$T422,'Emissions Factors'!$C$3:$N$1705,MATCH(S$12,'Emissions Factors'!$C$3:$N$3,0),FALSE),"")),R422="Yes", "Company Specific", R422="", "")</f>
        <v/>
      </c>
      <c r="T422" s="997" cm="1">
        <f t="array" ref="T422">_xlfn.IFS(R422="No",(VLOOKUP($B422, 'Emissions Factors'!$C$3:$O$717, 4,FALSE)),R422="Yes", "", R422="", "")</f>
        <v>0</v>
      </c>
      <c r="U422" s="947" t="str">
        <f>IFERROR(VLOOKUP($J422&amp;" | "&amp;$T422,'Emissions Factors'!$C$3:$N$3811,5,FALSE),"")</f>
        <v/>
      </c>
      <c r="V422" s="948" t="str">
        <f>IFERROR(VLOOKUP($J422&amp;" | "&amp;$T422,'Emissions Factors'!$C$3:$N$3811,6,FALSE),"")</f>
        <v/>
      </c>
      <c r="W422" s="949" t="str">
        <f>IFERROR(VLOOKUP($J422&amp;" | "&amp;$T422,'Emissions Factors'!$C$3:$N$3811,7,FALSE),"")</f>
        <v/>
      </c>
      <c r="X422" s="1000"/>
      <c r="Y422" s="1001"/>
      <c r="Z422" s="963"/>
      <c r="AA422" s="964"/>
      <c r="AB422" s="965"/>
      <c r="AC422" s="1022" t="str" cm="1">
        <f t="array" ref="AC422">IFERROR(_xlfn.IFS($R422="No", U422*$P422/1000,$R422="Yes", Z422*$P422/1000, $R422="", ""),"")</f>
        <v/>
      </c>
      <c r="AD422" s="1023" t="str" cm="1">
        <f t="array" ref="AD422">IFERROR(_xlfn.IFS($R422="No", V422*$P422/1000,$R422="Yes", AA422*$P422/1000, $R422="", ""),"")</f>
        <v/>
      </c>
      <c r="AE422" s="1023" t="str" cm="1">
        <f t="array" ref="AE422">IFERROR(_xlfn.IFS($R422="No", W422*$P422/1000,$R422="Yes", AB422*$P422/1000, $R422="", ""),"")</f>
        <v/>
      </c>
      <c r="AF422" s="957" t="str">
        <f>IFERROR($AC422
+IFERROR(HLOOKUP(Introduction!$H$29,'GWP Values'!$D$3:$G$46,MATCH("CH4",'GWP Values'!$C$3:$C$41,0),FALSE)*$AD422,0)
+IFERROR(HLOOKUP(Introduction!$H$29,'GWP Values'!$D$3:$G$46,MATCH("N2O",'GWP Values'!$C$3:$C$41,0),FALSE)*$AE422,0),"")</f>
        <v/>
      </c>
    </row>
    <row r="423" spans="1:32" ht="24" customHeight="1" x14ac:dyDescent="0.25">
      <c r="A423" s="441"/>
      <c r="B423" s="458" t="str">
        <f t="shared" si="12"/>
        <v/>
      </c>
      <c r="C423" s="650" t="str">
        <f>IFERROR(IF($O423="","",
IF(MATCH(O423,Tables!$CC$8:$CC$15,0)&gt;0, "MWh / "&amp;$O423&amp;" | Energy",
"MWh / "&amp;$O423&amp;" | "&amp; $M423)), "MWh / "&amp;$O423&amp;" | "&amp; $M423)</f>
        <v/>
      </c>
      <c r="D423" s="916" t="str">
        <f>IFERROR(VLOOKUP($M423,Tables!$BT$7:$BU$34,2,FALSE),"")</f>
        <v/>
      </c>
      <c r="E423" s="1010"/>
      <c r="F423" s="1011"/>
      <c r="G423" s="940" t="str">
        <f>IFERROR(VLOOKUP(H423,'Category Index'!$K$10:$L$258,2,FALSE),"")</f>
        <v/>
      </c>
      <c r="H423" s="1008"/>
      <c r="I423" s="3"/>
      <c r="J423" s="1006"/>
      <c r="K423" s="994" t="str">
        <f t="shared" si="13"/>
        <v/>
      </c>
      <c r="L423" s="1004"/>
      <c r="M423" s="974"/>
      <c r="N423" s="975"/>
      <c r="O423" s="976"/>
      <c r="P423" s="1027" t="str">
        <f>IFERROR(IF(N423="","",N423*(VLOOKUP(C423, 'Unit Conversion Table'!$E$3:$F$132, 2, FALSE))),"")</f>
        <v/>
      </c>
      <c r="Q423" s="3"/>
      <c r="R423" s="971" t="s">
        <v>826</v>
      </c>
      <c r="S423" s="996" t="str" cm="1">
        <f t="array" ref="S423">_xlfn.IFS(R423="No",(IFERROR(VLOOKUP($J423&amp;" | "&amp;$T423,'Emissions Factors'!$C$3:$N$1705,MATCH(S$12,'Emissions Factors'!$C$3:$N$3,0),FALSE),"")),R423="Yes", "Company Specific", R423="", "")</f>
        <v/>
      </c>
      <c r="T423" s="997" cm="1">
        <f t="array" ref="T423">_xlfn.IFS(R423="No",(VLOOKUP($B423, 'Emissions Factors'!$C$3:$O$717, 4,FALSE)),R423="Yes", "", R423="", "")</f>
        <v>0</v>
      </c>
      <c r="U423" s="947" t="str">
        <f>IFERROR(VLOOKUP($J423&amp;" | "&amp;$T423,'Emissions Factors'!$C$3:$N$3811,5,FALSE),"")</f>
        <v/>
      </c>
      <c r="V423" s="948" t="str">
        <f>IFERROR(VLOOKUP($J423&amp;" | "&amp;$T423,'Emissions Factors'!$C$3:$N$3811,6,FALSE),"")</f>
        <v/>
      </c>
      <c r="W423" s="949" t="str">
        <f>IFERROR(VLOOKUP($J423&amp;" | "&amp;$T423,'Emissions Factors'!$C$3:$N$3811,7,FALSE),"")</f>
        <v/>
      </c>
      <c r="X423" s="1000"/>
      <c r="Y423" s="1001"/>
      <c r="Z423" s="963"/>
      <c r="AA423" s="964"/>
      <c r="AB423" s="965"/>
      <c r="AC423" s="1022" t="str" cm="1">
        <f t="array" ref="AC423">IFERROR(_xlfn.IFS($R423="No", U423*$P423/1000,$R423="Yes", Z423*$P423/1000, $R423="", ""),"")</f>
        <v/>
      </c>
      <c r="AD423" s="1023" t="str" cm="1">
        <f t="array" ref="AD423">IFERROR(_xlfn.IFS($R423="No", V423*$P423/1000,$R423="Yes", AA423*$P423/1000, $R423="", ""),"")</f>
        <v/>
      </c>
      <c r="AE423" s="1023" t="str" cm="1">
        <f t="array" ref="AE423">IFERROR(_xlfn.IFS($R423="No", W423*$P423/1000,$R423="Yes", AB423*$P423/1000, $R423="", ""),"")</f>
        <v/>
      </c>
      <c r="AF423" s="957" t="str">
        <f>IFERROR($AC423
+IFERROR(HLOOKUP(Introduction!$H$29,'GWP Values'!$D$3:$G$46,MATCH("CH4",'GWP Values'!$C$3:$C$41,0),FALSE)*$AD423,0)
+IFERROR(HLOOKUP(Introduction!$H$29,'GWP Values'!$D$3:$G$46,MATCH("N2O",'GWP Values'!$C$3:$C$41,0),FALSE)*$AE423,0),"")</f>
        <v/>
      </c>
    </row>
    <row r="424" spans="1:32" ht="24" customHeight="1" x14ac:dyDescent="0.25">
      <c r="A424" s="441"/>
      <c r="B424" s="458" t="str">
        <f t="shared" si="12"/>
        <v/>
      </c>
      <c r="C424" s="650" t="str">
        <f>IFERROR(IF($O424="","",
IF(MATCH(O424,Tables!$CC$8:$CC$15,0)&gt;0, "MWh / "&amp;$O424&amp;" | Energy",
"MWh / "&amp;$O424&amp;" | "&amp; $M424)), "MWh / "&amp;$O424&amp;" | "&amp; $M424)</f>
        <v/>
      </c>
      <c r="D424" s="916" t="str">
        <f>IFERROR(VLOOKUP($M424,Tables!$BT$7:$BU$34,2,FALSE),"")</f>
        <v/>
      </c>
      <c r="E424" s="1010"/>
      <c r="F424" s="1011"/>
      <c r="G424" s="940" t="str">
        <f>IFERROR(VLOOKUP(H424,'Category Index'!$K$10:$L$258,2,FALSE),"")</f>
        <v/>
      </c>
      <c r="H424" s="1008"/>
      <c r="I424" s="3"/>
      <c r="J424" s="1006"/>
      <c r="K424" s="994" t="str">
        <f t="shared" si="13"/>
        <v/>
      </c>
      <c r="L424" s="1004"/>
      <c r="M424" s="974"/>
      <c r="N424" s="975"/>
      <c r="O424" s="976"/>
      <c r="P424" s="1027" t="str">
        <f>IFERROR(IF(N424="","",N424*(VLOOKUP(C424, 'Unit Conversion Table'!$E$3:$F$132, 2, FALSE))),"")</f>
        <v/>
      </c>
      <c r="Q424" s="3"/>
      <c r="R424" s="971" t="s">
        <v>826</v>
      </c>
      <c r="S424" s="996" t="str" cm="1">
        <f t="array" ref="S424">_xlfn.IFS(R424="No",(IFERROR(VLOOKUP($J424&amp;" | "&amp;$T424,'Emissions Factors'!$C$3:$N$1705,MATCH(S$12,'Emissions Factors'!$C$3:$N$3,0),FALSE),"")),R424="Yes", "Company Specific", R424="", "")</f>
        <v/>
      </c>
      <c r="T424" s="997" cm="1">
        <f t="array" ref="T424">_xlfn.IFS(R424="No",(VLOOKUP($B424, 'Emissions Factors'!$C$3:$O$717, 4,FALSE)),R424="Yes", "", R424="", "")</f>
        <v>0</v>
      </c>
      <c r="U424" s="947" t="str">
        <f>IFERROR(VLOOKUP($J424&amp;" | "&amp;$T424,'Emissions Factors'!$C$3:$N$3811,5,FALSE),"")</f>
        <v/>
      </c>
      <c r="V424" s="948" t="str">
        <f>IFERROR(VLOOKUP($J424&amp;" | "&amp;$T424,'Emissions Factors'!$C$3:$N$3811,6,FALSE),"")</f>
        <v/>
      </c>
      <c r="W424" s="949" t="str">
        <f>IFERROR(VLOOKUP($J424&amp;" | "&amp;$T424,'Emissions Factors'!$C$3:$N$3811,7,FALSE),"")</f>
        <v/>
      </c>
      <c r="X424" s="1000"/>
      <c r="Y424" s="1001"/>
      <c r="Z424" s="963"/>
      <c r="AA424" s="964"/>
      <c r="AB424" s="965"/>
      <c r="AC424" s="1022" t="str" cm="1">
        <f t="array" ref="AC424">IFERROR(_xlfn.IFS($R424="No", U424*$P424/1000,$R424="Yes", Z424*$P424/1000, $R424="", ""),"")</f>
        <v/>
      </c>
      <c r="AD424" s="1023" t="str" cm="1">
        <f t="array" ref="AD424">IFERROR(_xlfn.IFS($R424="No", V424*$P424/1000,$R424="Yes", AA424*$P424/1000, $R424="", ""),"")</f>
        <v/>
      </c>
      <c r="AE424" s="1023" t="str" cm="1">
        <f t="array" ref="AE424">IFERROR(_xlfn.IFS($R424="No", W424*$P424/1000,$R424="Yes", AB424*$P424/1000, $R424="", ""),"")</f>
        <v/>
      </c>
      <c r="AF424" s="957" t="str">
        <f>IFERROR($AC424
+IFERROR(HLOOKUP(Introduction!$H$29,'GWP Values'!$D$3:$G$46,MATCH("CH4",'GWP Values'!$C$3:$C$41,0),FALSE)*$AD424,0)
+IFERROR(HLOOKUP(Introduction!$H$29,'GWP Values'!$D$3:$G$46,MATCH("N2O",'GWP Values'!$C$3:$C$41,0),FALSE)*$AE424,0),"")</f>
        <v/>
      </c>
    </row>
    <row r="425" spans="1:32" ht="24" customHeight="1" x14ac:dyDescent="0.25">
      <c r="A425" s="441"/>
      <c r="B425" s="458" t="str">
        <f t="shared" si="12"/>
        <v/>
      </c>
      <c r="C425" s="650" t="str">
        <f>IFERROR(IF($O425="","",
IF(MATCH(O425,Tables!$CC$8:$CC$15,0)&gt;0, "MWh / "&amp;$O425&amp;" | Energy",
"MWh / "&amp;$O425&amp;" | "&amp; $M425)), "MWh / "&amp;$O425&amp;" | "&amp; $M425)</f>
        <v/>
      </c>
      <c r="D425" s="916" t="str">
        <f>IFERROR(VLOOKUP($M425,Tables!$BT$7:$BU$34,2,FALSE),"")</f>
        <v/>
      </c>
      <c r="E425" s="1010"/>
      <c r="F425" s="1011"/>
      <c r="G425" s="940" t="str">
        <f>IFERROR(VLOOKUP(H425,'Category Index'!$K$10:$L$258,2,FALSE),"")</f>
        <v/>
      </c>
      <c r="H425" s="1008"/>
      <c r="I425" s="3"/>
      <c r="J425" s="1006"/>
      <c r="K425" s="994" t="str">
        <f t="shared" si="13"/>
        <v/>
      </c>
      <c r="L425" s="1004"/>
      <c r="M425" s="974"/>
      <c r="N425" s="975"/>
      <c r="O425" s="976"/>
      <c r="P425" s="1027" t="str">
        <f>IFERROR(IF(N425="","",N425*(VLOOKUP(C425, 'Unit Conversion Table'!$E$3:$F$132, 2, FALSE))),"")</f>
        <v/>
      </c>
      <c r="Q425" s="3"/>
      <c r="R425" s="971" t="s">
        <v>826</v>
      </c>
      <c r="S425" s="996" t="str" cm="1">
        <f t="array" ref="S425">_xlfn.IFS(R425="No",(IFERROR(VLOOKUP($J425&amp;" | "&amp;$T425,'Emissions Factors'!$C$3:$N$1705,MATCH(S$12,'Emissions Factors'!$C$3:$N$3,0),FALSE),"")),R425="Yes", "Company Specific", R425="", "")</f>
        <v/>
      </c>
      <c r="T425" s="997" cm="1">
        <f t="array" ref="T425">_xlfn.IFS(R425="No",(VLOOKUP($B425, 'Emissions Factors'!$C$3:$O$717, 4,FALSE)),R425="Yes", "", R425="", "")</f>
        <v>0</v>
      </c>
      <c r="U425" s="947" t="str">
        <f>IFERROR(VLOOKUP($J425&amp;" | "&amp;$T425,'Emissions Factors'!$C$3:$N$3811,5,FALSE),"")</f>
        <v/>
      </c>
      <c r="V425" s="948" t="str">
        <f>IFERROR(VLOOKUP($J425&amp;" | "&amp;$T425,'Emissions Factors'!$C$3:$N$3811,6,FALSE),"")</f>
        <v/>
      </c>
      <c r="W425" s="949" t="str">
        <f>IFERROR(VLOOKUP($J425&amp;" | "&amp;$T425,'Emissions Factors'!$C$3:$N$3811,7,FALSE),"")</f>
        <v/>
      </c>
      <c r="X425" s="1000"/>
      <c r="Y425" s="1001"/>
      <c r="Z425" s="963"/>
      <c r="AA425" s="964"/>
      <c r="AB425" s="965"/>
      <c r="AC425" s="1022" t="str" cm="1">
        <f t="array" ref="AC425">IFERROR(_xlfn.IFS($R425="No", U425*$P425/1000,$R425="Yes", Z425*$P425/1000, $R425="", ""),"")</f>
        <v/>
      </c>
      <c r="AD425" s="1023" t="str" cm="1">
        <f t="array" ref="AD425">IFERROR(_xlfn.IFS($R425="No", V425*$P425/1000,$R425="Yes", AA425*$P425/1000, $R425="", ""),"")</f>
        <v/>
      </c>
      <c r="AE425" s="1023" t="str" cm="1">
        <f t="array" ref="AE425">IFERROR(_xlfn.IFS($R425="No", W425*$P425/1000,$R425="Yes", AB425*$P425/1000, $R425="", ""),"")</f>
        <v/>
      </c>
      <c r="AF425" s="957" t="str">
        <f>IFERROR($AC425
+IFERROR(HLOOKUP(Introduction!$H$29,'GWP Values'!$D$3:$G$46,MATCH("CH4",'GWP Values'!$C$3:$C$41,0),FALSE)*$AD425,0)
+IFERROR(HLOOKUP(Introduction!$H$29,'GWP Values'!$D$3:$G$46,MATCH("N2O",'GWP Values'!$C$3:$C$41,0),FALSE)*$AE425,0),"")</f>
        <v/>
      </c>
    </row>
    <row r="426" spans="1:32" ht="24" customHeight="1" x14ac:dyDescent="0.25">
      <c r="A426" s="441"/>
      <c r="B426" s="458" t="str">
        <f t="shared" si="12"/>
        <v/>
      </c>
      <c r="C426" s="650" t="str">
        <f>IFERROR(IF($O426="","",
IF(MATCH(O426,Tables!$CC$8:$CC$15,0)&gt;0, "MWh / "&amp;$O426&amp;" | Energy",
"MWh / "&amp;$O426&amp;" | "&amp; $M426)), "MWh / "&amp;$O426&amp;" | "&amp; $M426)</f>
        <v/>
      </c>
      <c r="D426" s="916" t="str">
        <f>IFERROR(VLOOKUP($M426,Tables!$BT$7:$BU$34,2,FALSE),"")</f>
        <v/>
      </c>
      <c r="E426" s="1010"/>
      <c r="F426" s="1011"/>
      <c r="G426" s="940" t="str">
        <f>IFERROR(VLOOKUP(H426,'Category Index'!$K$10:$L$258,2,FALSE),"")</f>
        <v/>
      </c>
      <c r="H426" s="1008"/>
      <c r="I426" s="3"/>
      <c r="J426" s="1006"/>
      <c r="K426" s="994" t="str">
        <f t="shared" si="13"/>
        <v/>
      </c>
      <c r="L426" s="1004"/>
      <c r="M426" s="974"/>
      <c r="N426" s="975"/>
      <c r="O426" s="976"/>
      <c r="P426" s="1027" t="str">
        <f>IFERROR(IF(N426="","",N426*(VLOOKUP(C426, 'Unit Conversion Table'!$E$3:$F$132, 2, FALSE))),"")</f>
        <v/>
      </c>
      <c r="Q426" s="3"/>
      <c r="R426" s="971" t="s">
        <v>826</v>
      </c>
      <c r="S426" s="996" t="str" cm="1">
        <f t="array" ref="S426">_xlfn.IFS(R426="No",(IFERROR(VLOOKUP($J426&amp;" | "&amp;$T426,'Emissions Factors'!$C$3:$N$1705,MATCH(S$12,'Emissions Factors'!$C$3:$N$3,0),FALSE),"")),R426="Yes", "Company Specific", R426="", "")</f>
        <v/>
      </c>
      <c r="T426" s="997" cm="1">
        <f t="array" ref="T426">_xlfn.IFS(R426="No",(VLOOKUP($B426, 'Emissions Factors'!$C$3:$O$717, 4,FALSE)),R426="Yes", "", R426="", "")</f>
        <v>0</v>
      </c>
      <c r="U426" s="947" t="str">
        <f>IFERROR(VLOOKUP($J426&amp;" | "&amp;$T426,'Emissions Factors'!$C$3:$N$3811,5,FALSE),"")</f>
        <v/>
      </c>
      <c r="V426" s="948" t="str">
        <f>IFERROR(VLOOKUP($J426&amp;" | "&amp;$T426,'Emissions Factors'!$C$3:$N$3811,6,FALSE),"")</f>
        <v/>
      </c>
      <c r="W426" s="949" t="str">
        <f>IFERROR(VLOOKUP($J426&amp;" | "&amp;$T426,'Emissions Factors'!$C$3:$N$3811,7,FALSE),"")</f>
        <v/>
      </c>
      <c r="X426" s="1000"/>
      <c r="Y426" s="1001"/>
      <c r="Z426" s="963"/>
      <c r="AA426" s="964"/>
      <c r="AB426" s="965"/>
      <c r="AC426" s="1022" t="str" cm="1">
        <f t="array" ref="AC426">IFERROR(_xlfn.IFS($R426="No", U426*$P426/1000,$R426="Yes", Z426*$P426/1000, $R426="", ""),"")</f>
        <v/>
      </c>
      <c r="AD426" s="1023" t="str" cm="1">
        <f t="array" ref="AD426">IFERROR(_xlfn.IFS($R426="No", V426*$P426/1000,$R426="Yes", AA426*$P426/1000, $R426="", ""),"")</f>
        <v/>
      </c>
      <c r="AE426" s="1023" t="str" cm="1">
        <f t="array" ref="AE426">IFERROR(_xlfn.IFS($R426="No", W426*$P426/1000,$R426="Yes", AB426*$P426/1000, $R426="", ""),"")</f>
        <v/>
      </c>
      <c r="AF426" s="957" t="str">
        <f>IFERROR($AC426
+IFERROR(HLOOKUP(Introduction!$H$29,'GWP Values'!$D$3:$G$46,MATCH("CH4",'GWP Values'!$C$3:$C$41,0),FALSE)*$AD426,0)
+IFERROR(HLOOKUP(Introduction!$H$29,'GWP Values'!$D$3:$G$46,MATCH("N2O",'GWP Values'!$C$3:$C$41,0),FALSE)*$AE426,0),"")</f>
        <v/>
      </c>
    </row>
    <row r="427" spans="1:32" ht="24" customHeight="1" x14ac:dyDescent="0.25">
      <c r="A427" s="441"/>
      <c r="B427" s="458" t="str">
        <f t="shared" si="12"/>
        <v/>
      </c>
      <c r="C427" s="650" t="str">
        <f>IFERROR(IF($O427="","",
IF(MATCH(O427,Tables!$CC$8:$CC$15,0)&gt;0, "MWh / "&amp;$O427&amp;" | Energy",
"MWh / "&amp;$O427&amp;" | "&amp; $M427)), "MWh / "&amp;$O427&amp;" | "&amp; $M427)</f>
        <v/>
      </c>
      <c r="D427" s="916" t="str">
        <f>IFERROR(VLOOKUP($M427,Tables!$BT$7:$BU$34,2,FALSE),"")</f>
        <v/>
      </c>
      <c r="E427" s="1010"/>
      <c r="F427" s="1011"/>
      <c r="G427" s="940" t="str">
        <f>IFERROR(VLOOKUP(H427,'Category Index'!$K$10:$L$258,2,FALSE),"")</f>
        <v/>
      </c>
      <c r="H427" s="1008"/>
      <c r="I427" s="3"/>
      <c r="J427" s="1006"/>
      <c r="K427" s="994" t="str">
        <f t="shared" si="13"/>
        <v/>
      </c>
      <c r="L427" s="1004"/>
      <c r="M427" s="974"/>
      <c r="N427" s="975"/>
      <c r="O427" s="976"/>
      <c r="P427" s="1027" t="str">
        <f>IFERROR(IF(N427="","",N427*(VLOOKUP(C427, 'Unit Conversion Table'!$E$3:$F$132, 2, FALSE))),"")</f>
        <v/>
      </c>
      <c r="Q427" s="3"/>
      <c r="R427" s="971" t="s">
        <v>826</v>
      </c>
      <c r="S427" s="996" t="str" cm="1">
        <f t="array" ref="S427">_xlfn.IFS(R427="No",(IFERROR(VLOOKUP($J427&amp;" | "&amp;$T427,'Emissions Factors'!$C$3:$N$1705,MATCH(S$12,'Emissions Factors'!$C$3:$N$3,0),FALSE),"")),R427="Yes", "Company Specific", R427="", "")</f>
        <v/>
      </c>
      <c r="T427" s="997" cm="1">
        <f t="array" ref="T427">_xlfn.IFS(R427="No",(VLOOKUP($B427, 'Emissions Factors'!$C$3:$O$717, 4,FALSE)),R427="Yes", "", R427="", "")</f>
        <v>0</v>
      </c>
      <c r="U427" s="947" t="str">
        <f>IFERROR(VLOOKUP($J427&amp;" | "&amp;$T427,'Emissions Factors'!$C$3:$N$3811,5,FALSE),"")</f>
        <v/>
      </c>
      <c r="V427" s="948" t="str">
        <f>IFERROR(VLOOKUP($J427&amp;" | "&amp;$T427,'Emissions Factors'!$C$3:$N$3811,6,FALSE),"")</f>
        <v/>
      </c>
      <c r="W427" s="949" t="str">
        <f>IFERROR(VLOOKUP($J427&amp;" | "&amp;$T427,'Emissions Factors'!$C$3:$N$3811,7,FALSE),"")</f>
        <v/>
      </c>
      <c r="X427" s="1000"/>
      <c r="Y427" s="1001"/>
      <c r="Z427" s="963"/>
      <c r="AA427" s="964"/>
      <c r="AB427" s="965"/>
      <c r="AC427" s="1022" t="str" cm="1">
        <f t="array" ref="AC427">IFERROR(_xlfn.IFS($R427="No", U427*$P427/1000,$R427="Yes", Z427*$P427/1000, $R427="", ""),"")</f>
        <v/>
      </c>
      <c r="AD427" s="1023" t="str" cm="1">
        <f t="array" ref="AD427">IFERROR(_xlfn.IFS($R427="No", V427*$P427/1000,$R427="Yes", AA427*$P427/1000, $R427="", ""),"")</f>
        <v/>
      </c>
      <c r="AE427" s="1023" t="str" cm="1">
        <f t="array" ref="AE427">IFERROR(_xlfn.IFS($R427="No", W427*$P427/1000,$R427="Yes", AB427*$P427/1000, $R427="", ""),"")</f>
        <v/>
      </c>
      <c r="AF427" s="957" t="str">
        <f>IFERROR($AC427
+IFERROR(HLOOKUP(Introduction!$H$29,'GWP Values'!$D$3:$G$46,MATCH("CH4",'GWP Values'!$C$3:$C$41,0),FALSE)*$AD427,0)
+IFERROR(HLOOKUP(Introduction!$H$29,'GWP Values'!$D$3:$G$46,MATCH("N2O",'GWP Values'!$C$3:$C$41,0),FALSE)*$AE427,0),"")</f>
        <v/>
      </c>
    </row>
    <row r="428" spans="1:32" ht="24" customHeight="1" x14ac:dyDescent="0.25">
      <c r="A428" s="441"/>
      <c r="B428" s="458" t="str">
        <f t="shared" si="12"/>
        <v/>
      </c>
      <c r="C428" s="650" t="str">
        <f>IFERROR(IF($O428="","",
IF(MATCH(O428,Tables!$CC$8:$CC$15,0)&gt;0, "MWh / "&amp;$O428&amp;" | Energy",
"MWh / "&amp;$O428&amp;" | "&amp; $M428)), "MWh / "&amp;$O428&amp;" | "&amp; $M428)</f>
        <v/>
      </c>
      <c r="D428" s="916" t="str">
        <f>IFERROR(VLOOKUP($M428,Tables!$BT$7:$BU$34,2,FALSE),"")</f>
        <v/>
      </c>
      <c r="E428" s="1010"/>
      <c r="F428" s="1011"/>
      <c r="G428" s="940" t="str">
        <f>IFERROR(VLOOKUP(H428,'Category Index'!$K$10:$L$258,2,FALSE),"")</f>
        <v/>
      </c>
      <c r="H428" s="1008"/>
      <c r="I428" s="3"/>
      <c r="J428" s="1006"/>
      <c r="K428" s="994" t="str">
        <f t="shared" si="13"/>
        <v/>
      </c>
      <c r="L428" s="1004"/>
      <c r="M428" s="974"/>
      <c r="N428" s="975"/>
      <c r="O428" s="976"/>
      <c r="P428" s="1027" t="str">
        <f>IFERROR(IF(N428="","",N428*(VLOOKUP(C428, 'Unit Conversion Table'!$E$3:$F$132, 2, FALSE))),"")</f>
        <v/>
      </c>
      <c r="Q428" s="3"/>
      <c r="R428" s="971" t="s">
        <v>826</v>
      </c>
      <c r="S428" s="996" t="str" cm="1">
        <f t="array" ref="S428">_xlfn.IFS(R428="No",(IFERROR(VLOOKUP($J428&amp;" | "&amp;$T428,'Emissions Factors'!$C$3:$N$1705,MATCH(S$12,'Emissions Factors'!$C$3:$N$3,0),FALSE),"")),R428="Yes", "Company Specific", R428="", "")</f>
        <v/>
      </c>
      <c r="T428" s="997" cm="1">
        <f t="array" ref="T428">_xlfn.IFS(R428="No",(VLOOKUP($B428, 'Emissions Factors'!$C$3:$O$717, 4,FALSE)),R428="Yes", "", R428="", "")</f>
        <v>0</v>
      </c>
      <c r="U428" s="947" t="str">
        <f>IFERROR(VLOOKUP($J428&amp;" | "&amp;$T428,'Emissions Factors'!$C$3:$N$3811,5,FALSE),"")</f>
        <v/>
      </c>
      <c r="V428" s="948" t="str">
        <f>IFERROR(VLOOKUP($J428&amp;" | "&amp;$T428,'Emissions Factors'!$C$3:$N$3811,6,FALSE),"")</f>
        <v/>
      </c>
      <c r="W428" s="949" t="str">
        <f>IFERROR(VLOOKUP($J428&amp;" | "&amp;$T428,'Emissions Factors'!$C$3:$N$3811,7,FALSE),"")</f>
        <v/>
      </c>
      <c r="X428" s="1000"/>
      <c r="Y428" s="1001"/>
      <c r="Z428" s="963"/>
      <c r="AA428" s="964"/>
      <c r="AB428" s="965"/>
      <c r="AC428" s="1022" t="str" cm="1">
        <f t="array" ref="AC428">IFERROR(_xlfn.IFS($R428="No", U428*$P428/1000,$R428="Yes", Z428*$P428/1000, $R428="", ""),"")</f>
        <v/>
      </c>
      <c r="AD428" s="1023" t="str" cm="1">
        <f t="array" ref="AD428">IFERROR(_xlfn.IFS($R428="No", V428*$P428/1000,$R428="Yes", AA428*$P428/1000, $R428="", ""),"")</f>
        <v/>
      </c>
      <c r="AE428" s="1023" t="str" cm="1">
        <f t="array" ref="AE428">IFERROR(_xlfn.IFS($R428="No", W428*$P428/1000,$R428="Yes", AB428*$P428/1000, $R428="", ""),"")</f>
        <v/>
      </c>
      <c r="AF428" s="957" t="str">
        <f>IFERROR($AC428
+IFERROR(HLOOKUP(Introduction!$H$29,'GWP Values'!$D$3:$G$46,MATCH("CH4",'GWP Values'!$C$3:$C$41,0),FALSE)*$AD428,0)
+IFERROR(HLOOKUP(Introduction!$H$29,'GWP Values'!$D$3:$G$46,MATCH("N2O",'GWP Values'!$C$3:$C$41,0),FALSE)*$AE428,0),"")</f>
        <v/>
      </c>
    </row>
    <row r="429" spans="1:32" ht="24" customHeight="1" x14ac:dyDescent="0.25">
      <c r="A429" s="441"/>
      <c r="B429" s="458" t="str">
        <f t="shared" si="12"/>
        <v/>
      </c>
      <c r="C429" s="650" t="str">
        <f>IFERROR(IF($O429="","",
IF(MATCH(O429,Tables!$CC$8:$CC$15,0)&gt;0, "MWh / "&amp;$O429&amp;" | Energy",
"MWh / "&amp;$O429&amp;" | "&amp; $M429)), "MWh / "&amp;$O429&amp;" | "&amp; $M429)</f>
        <v/>
      </c>
      <c r="D429" s="916" t="str">
        <f>IFERROR(VLOOKUP($M429,Tables!$BT$7:$BU$34,2,FALSE),"")</f>
        <v/>
      </c>
      <c r="E429" s="1010"/>
      <c r="F429" s="1011"/>
      <c r="G429" s="940" t="str">
        <f>IFERROR(VLOOKUP(H429,'Category Index'!$K$10:$L$258,2,FALSE),"")</f>
        <v/>
      </c>
      <c r="H429" s="1008"/>
      <c r="I429" s="3"/>
      <c r="J429" s="1006"/>
      <c r="K429" s="994" t="str">
        <f t="shared" si="13"/>
        <v/>
      </c>
      <c r="L429" s="1004"/>
      <c r="M429" s="974"/>
      <c r="N429" s="975"/>
      <c r="O429" s="976"/>
      <c r="P429" s="1027" t="str">
        <f>IFERROR(IF(N429="","",N429*(VLOOKUP(C429, 'Unit Conversion Table'!$E$3:$F$132, 2, FALSE))),"")</f>
        <v/>
      </c>
      <c r="Q429" s="3"/>
      <c r="R429" s="971" t="s">
        <v>826</v>
      </c>
      <c r="S429" s="996" t="str" cm="1">
        <f t="array" ref="S429">_xlfn.IFS(R429="No",(IFERROR(VLOOKUP($J429&amp;" | "&amp;$T429,'Emissions Factors'!$C$3:$N$1705,MATCH(S$12,'Emissions Factors'!$C$3:$N$3,0),FALSE),"")),R429="Yes", "Company Specific", R429="", "")</f>
        <v/>
      </c>
      <c r="T429" s="997" cm="1">
        <f t="array" ref="T429">_xlfn.IFS(R429="No",(VLOOKUP($B429, 'Emissions Factors'!$C$3:$O$717, 4,FALSE)),R429="Yes", "", R429="", "")</f>
        <v>0</v>
      </c>
      <c r="U429" s="947" t="str">
        <f>IFERROR(VLOOKUP($J429&amp;" | "&amp;$T429,'Emissions Factors'!$C$3:$N$3811,5,FALSE),"")</f>
        <v/>
      </c>
      <c r="V429" s="948" t="str">
        <f>IFERROR(VLOOKUP($J429&amp;" | "&amp;$T429,'Emissions Factors'!$C$3:$N$3811,6,FALSE),"")</f>
        <v/>
      </c>
      <c r="W429" s="949" t="str">
        <f>IFERROR(VLOOKUP($J429&amp;" | "&amp;$T429,'Emissions Factors'!$C$3:$N$3811,7,FALSE),"")</f>
        <v/>
      </c>
      <c r="X429" s="1000"/>
      <c r="Y429" s="1001"/>
      <c r="Z429" s="963"/>
      <c r="AA429" s="964"/>
      <c r="AB429" s="965"/>
      <c r="AC429" s="1022" t="str" cm="1">
        <f t="array" ref="AC429">IFERROR(_xlfn.IFS($R429="No", U429*$P429/1000,$R429="Yes", Z429*$P429/1000, $R429="", ""),"")</f>
        <v/>
      </c>
      <c r="AD429" s="1023" t="str" cm="1">
        <f t="array" ref="AD429">IFERROR(_xlfn.IFS($R429="No", V429*$P429/1000,$R429="Yes", AA429*$P429/1000, $R429="", ""),"")</f>
        <v/>
      </c>
      <c r="AE429" s="1023" t="str" cm="1">
        <f t="array" ref="AE429">IFERROR(_xlfn.IFS($R429="No", W429*$P429/1000,$R429="Yes", AB429*$P429/1000, $R429="", ""),"")</f>
        <v/>
      </c>
      <c r="AF429" s="957" t="str">
        <f>IFERROR($AC429
+IFERROR(HLOOKUP(Introduction!$H$29,'GWP Values'!$D$3:$G$46,MATCH("CH4",'GWP Values'!$C$3:$C$41,0),FALSE)*$AD429,0)
+IFERROR(HLOOKUP(Introduction!$H$29,'GWP Values'!$D$3:$G$46,MATCH("N2O",'GWP Values'!$C$3:$C$41,0),FALSE)*$AE429,0),"")</f>
        <v/>
      </c>
    </row>
    <row r="430" spans="1:32" ht="24" customHeight="1" x14ac:dyDescent="0.25">
      <c r="A430" s="441"/>
      <c r="B430" s="458" t="str">
        <f t="shared" si="12"/>
        <v/>
      </c>
      <c r="C430" s="650" t="str">
        <f>IFERROR(IF($O430="","",
IF(MATCH(O430,Tables!$CC$8:$CC$15,0)&gt;0, "MWh / "&amp;$O430&amp;" | Energy",
"MWh / "&amp;$O430&amp;" | "&amp; $M430)), "MWh / "&amp;$O430&amp;" | "&amp; $M430)</f>
        <v/>
      </c>
      <c r="D430" s="916" t="str">
        <f>IFERROR(VLOOKUP($M430,Tables!$BT$7:$BU$34,2,FALSE),"")</f>
        <v/>
      </c>
      <c r="E430" s="1010"/>
      <c r="F430" s="1011"/>
      <c r="G430" s="940" t="str">
        <f>IFERROR(VLOOKUP(H430,'Category Index'!$K$10:$L$258,2,FALSE),"")</f>
        <v/>
      </c>
      <c r="H430" s="1008"/>
      <c r="I430" s="3"/>
      <c r="J430" s="1006"/>
      <c r="K430" s="994" t="str">
        <f t="shared" si="13"/>
        <v/>
      </c>
      <c r="L430" s="1004"/>
      <c r="M430" s="974"/>
      <c r="N430" s="975"/>
      <c r="O430" s="976"/>
      <c r="P430" s="1027" t="str">
        <f>IFERROR(IF(N430="","",N430*(VLOOKUP(C430, 'Unit Conversion Table'!$E$3:$F$132, 2, FALSE))),"")</f>
        <v/>
      </c>
      <c r="Q430" s="3"/>
      <c r="R430" s="971" t="s">
        <v>826</v>
      </c>
      <c r="S430" s="996" t="str" cm="1">
        <f t="array" ref="S430">_xlfn.IFS(R430="No",(IFERROR(VLOOKUP($J430&amp;" | "&amp;$T430,'Emissions Factors'!$C$3:$N$1705,MATCH(S$12,'Emissions Factors'!$C$3:$N$3,0),FALSE),"")),R430="Yes", "Company Specific", R430="", "")</f>
        <v/>
      </c>
      <c r="T430" s="997" cm="1">
        <f t="array" ref="T430">_xlfn.IFS(R430="No",(VLOOKUP($B430, 'Emissions Factors'!$C$3:$O$717, 4,FALSE)),R430="Yes", "", R430="", "")</f>
        <v>0</v>
      </c>
      <c r="U430" s="947" t="str">
        <f>IFERROR(VLOOKUP($J430&amp;" | "&amp;$T430,'Emissions Factors'!$C$3:$N$3811,5,FALSE),"")</f>
        <v/>
      </c>
      <c r="V430" s="948" t="str">
        <f>IFERROR(VLOOKUP($J430&amp;" | "&amp;$T430,'Emissions Factors'!$C$3:$N$3811,6,FALSE),"")</f>
        <v/>
      </c>
      <c r="W430" s="949" t="str">
        <f>IFERROR(VLOOKUP($J430&amp;" | "&amp;$T430,'Emissions Factors'!$C$3:$N$3811,7,FALSE),"")</f>
        <v/>
      </c>
      <c r="X430" s="1000"/>
      <c r="Y430" s="1001"/>
      <c r="Z430" s="963"/>
      <c r="AA430" s="964"/>
      <c r="AB430" s="965"/>
      <c r="AC430" s="1022" t="str" cm="1">
        <f t="array" ref="AC430">IFERROR(_xlfn.IFS($R430="No", U430*$P430/1000,$R430="Yes", Z430*$P430/1000, $R430="", ""),"")</f>
        <v/>
      </c>
      <c r="AD430" s="1023" t="str" cm="1">
        <f t="array" ref="AD430">IFERROR(_xlfn.IFS($R430="No", V430*$P430/1000,$R430="Yes", AA430*$P430/1000, $R430="", ""),"")</f>
        <v/>
      </c>
      <c r="AE430" s="1023" t="str" cm="1">
        <f t="array" ref="AE430">IFERROR(_xlfn.IFS($R430="No", W430*$P430/1000,$R430="Yes", AB430*$P430/1000, $R430="", ""),"")</f>
        <v/>
      </c>
      <c r="AF430" s="957" t="str">
        <f>IFERROR($AC430
+IFERROR(HLOOKUP(Introduction!$H$29,'GWP Values'!$D$3:$G$46,MATCH("CH4",'GWP Values'!$C$3:$C$41,0),FALSE)*$AD430,0)
+IFERROR(HLOOKUP(Introduction!$H$29,'GWP Values'!$D$3:$G$46,MATCH("N2O",'GWP Values'!$C$3:$C$41,0),FALSE)*$AE430,0),"")</f>
        <v/>
      </c>
    </row>
    <row r="431" spans="1:32" ht="24" customHeight="1" x14ac:dyDescent="0.25">
      <c r="A431" s="441"/>
      <c r="B431" s="458" t="str">
        <f t="shared" si="12"/>
        <v/>
      </c>
      <c r="C431" s="650" t="str">
        <f>IFERROR(IF($O431="","",
IF(MATCH(O431,Tables!$CC$8:$CC$15,0)&gt;0, "MWh / "&amp;$O431&amp;" | Energy",
"MWh / "&amp;$O431&amp;" | "&amp; $M431)), "MWh / "&amp;$O431&amp;" | "&amp; $M431)</f>
        <v/>
      </c>
      <c r="D431" s="916" t="str">
        <f>IFERROR(VLOOKUP($M431,Tables!$BT$7:$BU$34,2,FALSE),"")</f>
        <v/>
      </c>
      <c r="E431" s="1010"/>
      <c r="F431" s="1011"/>
      <c r="G431" s="940" t="str">
        <f>IFERROR(VLOOKUP(H431,'Category Index'!$K$10:$L$258,2,FALSE),"")</f>
        <v/>
      </c>
      <c r="H431" s="1008"/>
      <c r="I431" s="3"/>
      <c r="J431" s="1006"/>
      <c r="K431" s="994" t="str">
        <f t="shared" si="13"/>
        <v/>
      </c>
      <c r="L431" s="1004"/>
      <c r="M431" s="974"/>
      <c r="N431" s="975"/>
      <c r="O431" s="976"/>
      <c r="P431" s="1027" t="str">
        <f>IFERROR(IF(N431="","",N431*(VLOOKUP(C431, 'Unit Conversion Table'!$E$3:$F$132, 2, FALSE))),"")</f>
        <v/>
      </c>
      <c r="Q431" s="3"/>
      <c r="R431" s="971" t="s">
        <v>826</v>
      </c>
      <c r="S431" s="996" t="str" cm="1">
        <f t="array" ref="S431">_xlfn.IFS(R431="No",(IFERROR(VLOOKUP($J431&amp;" | "&amp;$T431,'Emissions Factors'!$C$3:$N$1705,MATCH(S$12,'Emissions Factors'!$C$3:$N$3,0),FALSE),"")),R431="Yes", "Company Specific", R431="", "")</f>
        <v/>
      </c>
      <c r="T431" s="997" cm="1">
        <f t="array" ref="T431">_xlfn.IFS(R431="No",(VLOOKUP($B431, 'Emissions Factors'!$C$3:$O$717, 4,FALSE)),R431="Yes", "", R431="", "")</f>
        <v>0</v>
      </c>
      <c r="U431" s="947" t="str">
        <f>IFERROR(VLOOKUP($J431&amp;" | "&amp;$T431,'Emissions Factors'!$C$3:$N$3811,5,FALSE),"")</f>
        <v/>
      </c>
      <c r="V431" s="948" t="str">
        <f>IFERROR(VLOOKUP($J431&amp;" | "&amp;$T431,'Emissions Factors'!$C$3:$N$3811,6,FALSE),"")</f>
        <v/>
      </c>
      <c r="W431" s="949" t="str">
        <f>IFERROR(VLOOKUP($J431&amp;" | "&amp;$T431,'Emissions Factors'!$C$3:$N$3811,7,FALSE),"")</f>
        <v/>
      </c>
      <c r="X431" s="1000"/>
      <c r="Y431" s="1001"/>
      <c r="Z431" s="963"/>
      <c r="AA431" s="964"/>
      <c r="AB431" s="965"/>
      <c r="AC431" s="1022" t="str" cm="1">
        <f t="array" ref="AC431">IFERROR(_xlfn.IFS($R431="No", U431*$P431/1000,$R431="Yes", Z431*$P431/1000, $R431="", ""),"")</f>
        <v/>
      </c>
      <c r="AD431" s="1023" t="str" cm="1">
        <f t="array" ref="AD431">IFERROR(_xlfn.IFS($R431="No", V431*$P431/1000,$R431="Yes", AA431*$P431/1000, $R431="", ""),"")</f>
        <v/>
      </c>
      <c r="AE431" s="1023" t="str" cm="1">
        <f t="array" ref="AE431">IFERROR(_xlfn.IFS($R431="No", W431*$P431/1000,$R431="Yes", AB431*$P431/1000, $R431="", ""),"")</f>
        <v/>
      </c>
      <c r="AF431" s="957" t="str">
        <f>IFERROR($AC431
+IFERROR(HLOOKUP(Introduction!$H$29,'GWP Values'!$D$3:$G$46,MATCH("CH4",'GWP Values'!$C$3:$C$41,0),FALSE)*$AD431,0)
+IFERROR(HLOOKUP(Introduction!$H$29,'GWP Values'!$D$3:$G$46,MATCH("N2O",'GWP Values'!$C$3:$C$41,0),FALSE)*$AE431,0),"")</f>
        <v/>
      </c>
    </row>
    <row r="432" spans="1:32" ht="24" customHeight="1" x14ac:dyDescent="0.25">
      <c r="A432" s="441"/>
      <c r="B432" s="458" t="str">
        <f t="shared" si="12"/>
        <v/>
      </c>
      <c r="C432" s="650" t="str">
        <f>IFERROR(IF($O432="","",
IF(MATCH(O432,Tables!$CC$8:$CC$15,0)&gt;0, "MWh / "&amp;$O432&amp;" | Energy",
"MWh / "&amp;$O432&amp;" | "&amp; $M432)), "MWh / "&amp;$O432&amp;" | "&amp; $M432)</f>
        <v/>
      </c>
      <c r="D432" s="916" t="str">
        <f>IFERROR(VLOOKUP($M432,Tables!$BT$7:$BU$34,2,FALSE),"")</f>
        <v/>
      </c>
      <c r="E432" s="1010"/>
      <c r="F432" s="1011"/>
      <c r="G432" s="940" t="str">
        <f>IFERROR(VLOOKUP(H432,'Category Index'!$K$10:$L$258,2,FALSE),"")</f>
        <v/>
      </c>
      <c r="H432" s="1008"/>
      <c r="I432" s="3"/>
      <c r="J432" s="1006"/>
      <c r="K432" s="994" t="str">
        <f t="shared" si="13"/>
        <v/>
      </c>
      <c r="L432" s="1004"/>
      <c r="M432" s="974"/>
      <c r="N432" s="975"/>
      <c r="O432" s="976"/>
      <c r="P432" s="1027" t="str">
        <f>IFERROR(IF(N432="","",N432*(VLOOKUP(C432, 'Unit Conversion Table'!$E$3:$F$132, 2, FALSE))),"")</f>
        <v/>
      </c>
      <c r="Q432" s="3"/>
      <c r="R432" s="971" t="s">
        <v>826</v>
      </c>
      <c r="S432" s="996" t="str" cm="1">
        <f t="array" ref="S432">_xlfn.IFS(R432="No",(IFERROR(VLOOKUP($J432&amp;" | "&amp;$T432,'Emissions Factors'!$C$3:$N$1705,MATCH(S$12,'Emissions Factors'!$C$3:$N$3,0),FALSE),"")),R432="Yes", "Company Specific", R432="", "")</f>
        <v/>
      </c>
      <c r="T432" s="997" cm="1">
        <f t="array" ref="T432">_xlfn.IFS(R432="No",(VLOOKUP($B432, 'Emissions Factors'!$C$3:$O$717, 4,FALSE)),R432="Yes", "", R432="", "")</f>
        <v>0</v>
      </c>
      <c r="U432" s="947" t="str">
        <f>IFERROR(VLOOKUP($J432&amp;" | "&amp;$T432,'Emissions Factors'!$C$3:$N$3811,5,FALSE),"")</f>
        <v/>
      </c>
      <c r="V432" s="948" t="str">
        <f>IFERROR(VLOOKUP($J432&amp;" | "&amp;$T432,'Emissions Factors'!$C$3:$N$3811,6,FALSE),"")</f>
        <v/>
      </c>
      <c r="W432" s="949" t="str">
        <f>IFERROR(VLOOKUP($J432&amp;" | "&amp;$T432,'Emissions Factors'!$C$3:$N$3811,7,FALSE),"")</f>
        <v/>
      </c>
      <c r="X432" s="1000"/>
      <c r="Y432" s="1001"/>
      <c r="Z432" s="963"/>
      <c r="AA432" s="964"/>
      <c r="AB432" s="965"/>
      <c r="AC432" s="1022" t="str" cm="1">
        <f t="array" ref="AC432">IFERROR(_xlfn.IFS($R432="No", U432*$P432/1000,$R432="Yes", Z432*$P432/1000, $R432="", ""),"")</f>
        <v/>
      </c>
      <c r="AD432" s="1023" t="str" cm="1">
        <f t="array" ref="AD432">IFERROR(_xlfn.IFS($R432="No", V432*$P432/1000,$R432="Yes", AA432*$P432/1000, $R432="", ""),"")</f>
        <v/>
      </c>
      <c r="AE432" s="1023" t="str" cm="1">
        <f t="array" ref="AE432">IFERROR(_xlfn.IFS($R432="No", W432*$P432/1000,$R432="Yes", AB432*$P432/1000, $R432="", ""),"")</f>
        <v/>
      </c>
      <c r="AF432" s="957" t="str">
        <f>IFERROR($AC432
+IFERROR(HLOOKUP(Introduction!$H$29,'GWP Values'!$D$3:$G$46,MATCH("CH4",'GWP Values'!$C$3:$C$41,0),FALSE)*$AD432,0)
+IFERROR(HLOOKUP(Introduction!$H$29,'GWP Values'!$D$3:$G$46,MATCH("N2O",'GWP Values'!$C$3:$C$41,0),FALSE)*$AE432,0),"")</f>
        <v/>
      </c>
    </row>
    <row r="433" spans="1:32" ht="24" customHeight="1" x14ac:dyDescent="0.25">
      <c r="A433" s="441"/>
      <c r="B433" s="458" t="str">
        <f t="shared" si="12"/>
        <v/>
      </c>
      <c r="C433" s="650" t="str">
        <f>IFERROR(IF($O433="","",
IF(MATCH(O433,Tables!$CC$8:$CC$15,0)&gt;0, "MWh / "&amp;$O433&amp;" | Energy",
"MWh / "&amp;$O433&amp;" | "&amp; $M433)), "MWh / "&amp;$O433&amp;" | "&amp; $M433)</f>
        <v/>
      </c>
      <c r="D433" s="916" t="str">
        <f>IFERROR(VLOOKUP($M433,Tables!$BT$7:$BU$34,2,FALSE),"")</f>
        <v/>
      </c>
      <c r="E433" s="1010"/>
      <c r="F433" s="1011"/>
      <c r="G433" s="940" t="str">
        <f>IFERROR(VLOOKUP(H433,'Category Index'!$K$10:$L$258,2,FALSE),"")</f>
        <v/>
      </c>
      <c r="H433" s="1008"/>
      <c r="I433" s="3"/>
      <c r="J433" s="1006"/>
      <c r="K433" s="994" t="str">
        <f t="shared" si="13"/>
        <v/>
      </c>
      <c r="L433" s="1004"/>
      <c r="M433" s="974"/>
      <c r="N433" s="975"/>
      <c r="O433" s="976"/>
      <c r="P433" s="1027" t="str">
        <f>IFERROR(IF(N433="","",N433*(VLOOKUP(C433, 'Unit Conversion Table'!$E$3:$F$132, 2, FALSE))),"")</f>
        <v/>
      </c>
      <c r="Q433" s="3"/>
      <c r="R433" s="971" t="s">
        <v>826</v>
      </c>
      <c r="S433" s="996" t="str" cm="1">
        <f t="array" ref="S433">_xlfn.IFS(R433="No",(IFERROR(VLOOKUP($J433&amp;" | "&amp;$T433,'Emissions Factors'!$C$3:$N$1705,MATCH(S$12,'Emissions Factors'!$C$3:$N$3,0),FALSE),"")),R433="Yes", "Company Specific", R433="", "")</f>
        <v/>
      </c>
      <c r="T433" s="997" cm="1">
        <f t="array" ref="T433">_xlfn.IFS(R433="No",(VLOOKUP($B433, 'Emissions Factors'!$C$3:$O$717, 4,FALSE)),R433="Yes", "", R433="", "")</f>
        <v>0</v>
      </c>
      <c r="U433" s="947" t="str">
        <f>IFERROR(VLOOKUP($J433&amp;" | "&amp;$T433,'Emissions Factors'!$C$3:$N$3811,5,FALSE),"")</f>
        <v/>
      </c>
      <c r="V433" s="948" t="str">
        <f>IFERROR(VLOOKUP($J433&amp;" | "&amp;$T433,'Emissions Factors'!$C$3:$N$3811,6,FALSE),"")</f>
        <v/>
      </c>
      <c r="W433" s="949" t="str">
        <f>IFERROR(VLOOKUP($J433&amp;" | "&amp;$T433,'Emissions Factors'!$C$3:$N$3811,7,FALSE),"")</f>
        <v/>
      </c>
      <c r="X433" s="1000"/>
      <c r="Y433" s="1001"/>
      <c r="Z433" s="963"/>
      <c r="AA433" s="964"/>
      <c r="AB433" s="965"/>
      <c r="AC433" s="1022" t="str" cm="1">
        <f t="array" ref="AC433">IFERROR(_xlfn.IFS($R433="No", U433*$P433/1000,$R433="Yes", Z433*$P433/1000, $R433="", ""),"")</f>
        <v/>
      </c>
      <c r="AD433" s="1023" t="str" cm="1">
        <f t="array" ref="AD433">IFERROR(_xlfn.IFS($R433="No", V433*$P433/1000,$R433="Yes", AA433*$P433/1000, $R433="", ""),"")</f>
        <v/>
      </c>
      <c r="AE433" s="1023" t="str" cm="1">
        <f t="array" ref="AE433">IFERROR(_xlfn.IFS($R433="No", W433*$P433/1000,$R433="Yes", AB433*$P433/1000, $R433="", ""),"")</f>
        <v/>
      </c>
      <c r="AF433" s="957" t="str">
        <f>IFERROR($AC433
+IFERROR(HLOOKUP(Introduction!$H$29,'GWP Values'!$D$3:$G$46,MATCH("CH4",'GWP Values'!$C$3:$C$41,0),FALSE)*$AD433,0)
+IFERROR(HLOOKUP(Introduction!$H$29,'GWP Values'!$D$3:$G$46,MATCH("N2O",'GWP Values'!$C$3:$C$41,0),FALSE)*$AE433,0),"")</f>
        <v/>
      </c>
    </row>
    <row r="434" spans="1:32" ht="24" customHeight="1" x14ac:dyDescent="0.25">
      <c r="A434" s="441"/>
      <c r="B434" s="458" t="str">
        <f t="shared" si="12"/>
        <v/>
      </c>
      <c r="C434" s="650" t="str">
        <f>IFERROR(IF($O434="","",
IF(MATCH(O434,Tables!$CC$8:$CC$15,0)&gt;0, "MWh / "&amp;$O434&amp;" | Energy",
"MWh / "&amp;$O434&amp;" | "&amp; $M434)), "MWh / "&amp;$O434&amp;" | "&amp; $M434)</f>
        <v/>
      </c>
      <c r="D434" s="916" t="str">
        <f>IFERROR(VLOOKUP($M434,Tables!$BT$7:$BU$34,2,FALSE),"")</f>
        <v/>
      </c>
      <c r="E434" s="1010"/>
      <c r="F434" s="1011"/>
      <c r="G434" s="940" t="str">
        <f>IFERROR(VLOOKUP(H434,'Category Index'!$K$10:$L$258,2,FALSE),"")</f>
        <v/>
      </c>
      <c r="H434" s="1008"/>
      <c r="I434" s="3"/>
      <c r="J434" s="1006"/>
      <c r="K434" s="994" t="str">
        <f t="shared" si="13"/>
        <v/>
      </c>
      <c r="L434" s="1004"/>
      <c r="M434" s="974"/>
      <c r="N434" s="975"/>
      <c r="O434" s="976"/>
      <c r="P434" s="1027" t="str">
        <f>IFERROR(IF(N434="","",N434*(VLOOKUP(C434, 'Unit Conversion Table'!$E$3:$F$132, 2, FALSE))),"")</f>
        <v/>
      </c>
      <c r="Q434" s="3"/>
      <c r="R434" s="971" t="s">
        <v>826</v>
      </c>
      <c r="S434" s="996" t="str" cm="1">
        <f t="array" ref="S434">_xlfn.IFS(R434="No",(IFERROR(VLOOKUP($J434&amp;" | "&amp;$T434,'Emissions Factors'!$C$3:$N$1705,MATCH(S$12,'Emissions Factors'!$C$3:$N$3,0),FALSE),"")),R434="Yes", "Company Specific", R434="", "")</f>
        <v/>
      </c>
      <c r="T434" s="997" cm="1">
        <f t="array" ref="T434">_xlfn.IFS(R434="No",(VLOOKUP($B434, 'Emissions Factors'!$C$3:$O$717, 4,FALSE)),R434="Yes", "", R434="", "")</f>
        <v>0</v>
      </c>
      <c r="U434" s="947" t="str">
        <f>IFERROR(VLOOKUP($J434&amp;" | "&amp;$T434,'Emissions Factors'!$C$3:$N$3811,5,FALSE),"")</f>
        <v/>
      </c>
      <c r="V434" s="948" t="str">
        <f>IFERROR(VLOOKUP($J434&amp;" | "&amp;$T434,'Emissions Factors'!$C$3:$N$3811,6,FALSE),"")</f>
        <v/>
      </c>
      <c r="W434" s="949" t="str">
        <f>IFERROR(VLOOKUP($J434&amp;" | "&amp;$T434,'Emissions Factors'!$C$3:$N$3811,7,FALSE),"")</f>
        <v/>
      </c>
      <c r="X434" s="1000"/>
      <c r="Y434" s="1001"/>
      <c r="Z434" s="963"/>
      <c r="AA434" s="964"/>
      <c r="AB434" s="965"/>
      <c r="AC434" s="1022" t="str" cm="1">
        <f t="array" ref="AC434">IFERROR(_xlfn.IFS($R434="No", U434*$P434/1000,$R434="Yes", Z434*$P434/1000, $R434="", ""),"")</f>
        <v/>
      </c>
      <c r="AD434" s="1023" t="str" cm="1">
        <f t="array" ref="AD434">IFERROR(_xlfn.IFS($R434="No", V434*$P434/1000,$R434="Yes", AA434*$P434/1000, $R434="", ""),"")</f>
        <v/>
      </c>
      <c r="AE434" s="1023" t="str" cm="1">
        <f t="array" ref="AE434">IFERROR(_xlfn.IFS($R434="No", W434*$P434/1000,$R434="Yes", AB434*$P434/1000, $R434="", ""),"")</f>
        <v/>
      </c>
      <c r="AF434" s="957" t="str">
        <f>IFERROR($AC434
+IFERROR(HLOOKUP(Introduction!$H$29,'GWP Values'!$D$3:$G$46,MATCH("CH4",'GWP Values'!$C$3:$C$41,0),FALSE)*$AD434,0)
+IFERROR(HLOOKUP(Introduction!$H$29,'GWP Values'!$D$3:$G$46,MATCH("N2O",'GWP Values'!$C$3:$C$41,0),FALSE)*$AE434,0),"")</f>
        <v/>
      </c>
    </row>
    <row r="435" spans="1:32" ht="24" customHeight="1" x14ac:dyDescent="0.25">
      <c r="A435" s="441"/>
      <c r="B435" s="458" t="str">
        <f t="shared" si="12"/>
        <v/>
      </c>
      <c r="C435" s="650" t="str">
        <f>IFERROR(IF($O435="","",
IF(MATCH(O435,Tables!$CC$8:$CC$15,0)&gt;0, "MWh / "&amp;$O435&amp;" | Energy",
"MWh / "&amp;$O435&amp;" | "&amp; $M435)), "MWh / "&amp;$O435&amp;" | "&amp; $M435)</f>
        <v/>
      </c>
      <c r="D435" s="916" t="str">
        <f>IFERROR(VLOOKUP($M435,Tables!$BT$7:$BU$34,2,FALSE),"")</f>
        <v/>
      </c>
      <c r="E435" s="1010"/>
      <c r="F435" s="1011"/>
      <c r="G435" s="940" t="str">
        <f>IFERROR(VLOOKUP(H435,'Category Index'!$K$10:$L$258,2,FALSE),"")</f>
        <v/>
      </c>
      <c r="H435" s="1008"/>
      <c r="I435" s="3"/>
      <c r="J435" s="1006"/>
      <c r="K435" s="994" t="str">
        <f t="shared" si="13"/>
        <v/>
      </c>
      <c r="L435" s="1004"/>
      <c r="M435" s="974"/>
      <c r="N435" s="975"/>
      <c r="O435" s="976"/>
      <c r="P435" s="1027" t="str">
        <f>IFERROR(IF(N435="","",N435*(VLOOKUP(C435, 'Unit Conversion Table'!$E$3:$F$132, 2, FALSE))),"")</f>
        <v/>
      </c>
      <c r="Q435" s="3"/>
      <c r="R435" s="971" t="s">
        <v>826</v>
      </c>
      <c r="S435" s="996" t="str" cm="1">
        <f t="array" ref="S435">_xlfn.IFS(R435="No",(IFERROR(VLOOKUP($J435&amp;" | "&amp;$T435,'Emissions Factors'!$C$3:$N$1705,MATCH(S$12,'Emissions Factors'!$C$3:$N$3,0),FALSE),"")),R435="Yes", "Company Specific", R435="", "")</f>
        <v/>
      </c>
      <c r="T435" s="997" cm="1">
        <f t="array" ref="T435">_xlfn.IFS(R435="No",(VLOOKUP($B435, 'Emissions Factors'!$C$3:$O$717, 4,FALSE)),R435="Yes", "", R435="", "")</f>
        <v>0</v>
      </c>
      <c r="U435" s="947" t="str">
        <f>IFERROR(VLOOKUP($J435&amp;" | "&amp;$T435,'Emissions Factors'!$C$3:$N$3811,5,FALSE),"")</f>
        <v/>
      </c>
      <c r="V435" s="948" t="str">
        <f>IFERROR(VLOOKUP($J435&amp;" | "&amp;$T435,'Emissions Factors'!$C$3:$N$3811,6,FALSE),"")</f>
        <v/>
      </c>
      <c r="W435" s="949" t="str">
        <f>IFERROR(VLOOKUP($J435&amp;" | "&amp;$T435,'Emissions Factors'!$C$3:$N$3811,7,FALSE),"")</f>
        <v/>
      </c>
      <c r="X435" s="1000"/>
      <c r="Y435" s="1001"/>
      <c r="Z435" s="963"/>
      <c r="AA435" s="964"/>
      <c r="AB435" s="965"/>
      <c r="AC435" s="1022" t="str" cm="1">
        <f t="array" ref="AC435">IFERROR(_xlfn.IFS($R435="No", U435*$P435/1000,$R435="Yes", Z435*$P435/1000, $R435="", ""),"")</f>
        <v/>
      </c>
      <c r="AD435" s="1023" t="str" cm="1">
        <f t="array" ref="AD435">IFERROR(_xlfn.IFS($R435="No", V435*$P435/1000,$R435="Yes", AA435*$P435/1000, $R435="", ""),"")</f>
        <v/>
      </c>
      <c r="AE435" s="1023" t="str" cm="1">
        <f t="array" ref="AE435">IFERROR(_xlfn.IFS($R435="No", W435*$P435/1000,$R435="Yes", AB435*$P435/1000, $R435="", ""),"")</f>
        <v/>
      </c>
      <c r="AF435" s="957" t="str">
        <f>IFERROR($AC435
+IFERROR(HLOOKUP(Introduction!$H$29,'GWP Values'!$D$3:$G$46,MATCH("CH4",'GWP Values'!$C$3:$C$41,0),FALSE)*$AD435,0)
+IFERROR(HLOOKUP(Introduction!$H$29,'GWP Values'!$D$3:$G$46,MATCH("N2O",'GWP Values'!$C$3:$C$41,0),FALSE)*$AE435,0),"")</f>
        <v/>
      </c>
    </row>
    <row r="436" spans="1:32" ht="24" customHeight="1" x14ac:dyDescent="0.25">
      <c r="A436" s="441"/>
      <c r="B436" s="458" t="str">
        <f t="shared" si="12"/>
        <v/>
      </c>
      <c r="C436" s="650" t="str">
        <f>IFERROR(IF($O436="","",
IF(MATCH(O436,Tables!$CC$8:$CC$15,0)&gt;0, "MWh / "&amp;$O436&amp;" | Energy",
"MWh / "&amp;$O436&amp;" | "&amp; $M436)), "MWh / "&amp;$O436&amp;" | "&amp; $M436)</f>
        <v/>
      </c>
      <c r="D436" s="916" t="str">
        <f>IFERROR(VLOOKUP($M436,Tables!$BT$7:$BU$34,2,FALSE),"")</f>
        <v/>
      </c>
      <c r="E436" s="1010"/>
      <c r="F436" s="1011"/>
      <c r="G436" s="940" t="str">
        <f>IFERROR(VLOOKUP(H436,'Category Index'!$K$10:$L$258,2,FALSE),"")</f>
        <v/>
      </c>
      <c r="H436" s="1008"/>
      <c r="I436" s="3"/>
      <c r="J436" s="1006"/>
      <c r="K436" s="994" t="str">
        <f t="shared" si="13"/>
        <v/>
      </c>
      <c r="L436" s="1004"/>
      <c r="M436" s="974"/>
      <c r="N436" s="975"/>
      <c r="O436" s="976"/>
      <c r="P436" s="1027" t="str">
        <f>IFERROR(IF(N436="","",N436*(VLOOKUP(C436, 'Unit Conversion Table'!$E$3:$F$132, 2, FALSE))),"")</f>
        <v/>
      </c>
      <c r="Q436" s="3"/>
      <c r="R436" s="971" t="s">
        <v>826</v>
      </c>
      <c r="S436" s="996" t="str" cm="1">
        <f t="array" ref="S436">_xlfn.IFS(R436="No",(IFERROR(VLOOKUP($J436&amp;" | "&amp;$T436,'Emissions Factors'!$C$3:$N$1705,MATCH(S$12,'Emissions Factors'!$C$3:$N$3,0),FALSE),"")),R436="Yes", "Company Specific", R436="", "")</f>
        <v/>
      </c>
      <c r="T436" s="997" cm="1">
        <f t="array" ref="T436">_xlfn.IFS(R436="No",(VLOOKUP($B436, 'Emissions Factors'!$C$3:$O$717, 4,FALSE)),R436="Yes", "", R436="", "")</f>
        <v>0</v>
      </c>
      <c r="U436" s="947" t="str">
        <f>IFERROR(VLOOKUP($J436&amp;" | "&amp;$T436,'Emissions Factors'!$C$3:$N$3811,5,FALSE),"")</f>
        <v/>
      </c>
      <c r="V436" s="948" t="str">
        <f>IFERROR(VLOOKUP($J436&amp;" | "&amp;$T436,'Emissions Factors'!$C$3:$N$3811,6,FALSE),"")</f>
        <v/>
      </c>
      <c r="W436" s="949" t="str">
        <f>IFERROR(VLOOKUP($J436&amp;" | "&amp;$T436,'Emissions Factors'!$C$3:$N$3811,7,FALSE),"")</f>
        <v/>
      </c>
      <c r="X436" s="1000"/>
      <c r="Y436" s="1001"/>
      <c r="Z436" s="963"/>
      <c r="AA436" s="964"/>
      <c r="AB436" s="965"/>
      <c r="AC436" s="1022" t="str" cm="1">
        <f t="array" ref="AC436">IFERROR(_xlfn.IFS($R436="No", U436*$P436/1000,$R436="Yes", Z436*$P436/1000, $R436="", ""),"")</f>
        <v/>
      </c>
      <c r="AD436" s="1023" t="str" cm="1">
        <f t="array" ref="AD436">IFERROR(_xlfn.IFS($R436="No", V436*$P436/1000,$R436="Yes", AA436*$P436/1000, $R436="", ""),"")</f>
        <v/>
      </c>
      <c r="AE436" s="1023" t="str" cm="1">
        <f t="array" ref="AE436">IFERROR(_xlfn.IFS($R436="No", W436*$P436/1000,$R436="Yes", AB436*$P436/1000, $R436="", ""),"")</f>
        <v/>
      </c>
      <c r="AF436" s="957" t="str">
        <f>IFERROR($AC436
+IFERROR(HLOOKUP(Introduction!$H$29,'GWP Values'!$D$3:$G$46,MATCH("CH4",'GWP Values'!$C$3:$C$41,0),FALSE)*$AD436,0)
+IFERROR(HLOOKUP(Introduction!$H$29,'GWP Values'!$D$3:$G$46,MATCH("N2O",'GWP Values'!$C$3:$C$41,0),FALSE)*$AE436,0),"")</f>
        <v/>
      </c>
    </row>
    <row r="437" spans="1:32" ht="24" customHeight="1" x14ac:dyDescent="0.25">
      <c r="A437" s="441"/>
      <c r="B437" s="458" t="str">
        <f t="shared" si="12"/>
        <v/>
      </c>
      <c r="C437" s="650" t="str">
        <f>IFERROR(IF($O437="","",
IF(MATCH(O437,Tables!$CC$8:$CC$15,0)&gt;0, "MWh / "&amp;$O437&amp;" | Energy",
"MWh / "&amp;$O437&amp;" | "&amp; $M437)), "MWh / "&amp;$O437&amp;" | "&amp; $M437)</f>
        <v/>
      </c>
      <c r="D437" s="916" t="str">
        <f>IFERROR(VLOOKUP($M437,Tables!$BT$7:$BU$34,2,FALSE),"")</f>
        <v/>
      </c>
      <c r="E437" s="1010"/>
      <c r="F437" s="1011"/>
      <c r="G437" s="940" t="str">
        <f>IFERROR(VLOOKUP(H437,'Category Index'!$K$10:$L$258,2,FALSE),"")</f>
        <v/>
      </c>
      <c r="H437" s="1008"/>
      <c r="I437" s="3"/>
      <c r="J437" s="1006"/>
      <c r="K437" s="994" t="str">
        <f t="shared" si="13"/>
        <v/>
      </c>
      <c r="L437" s="1004"/>
      <c r="M437" s="974"/>
      <c r="N437" s="975"/>
      <c r="O437" s="976"/>
      <c r="P437" s="1027" t="str">
        <f>IFERROR(IF(N437="","",N437*(VLOOKUP(C437, 'Unit Conversion Table'!$E$3:$F$132, 2, FALSE))),"")</f>
        <v/>
      </c>
      <c r="Q437" s="3"/>
      <c r="R437" s="971" t="s">
        <v>826</v>
      </c>
      <c r="S437" s="996" t="str" cm="1">
        <f t="array" ref="S437">_xlfn.IFS(R437="No",(IFERROR(VLOOKUP($J437&amp;" | "&amp;$T437,'Emissions Factors'!$C$3:$N$1705,MATCH(S$12,'Emissions Factors'!$C$3:$N$3,0),FALSE),"")),R437="Yes", "Company Specific", R437="", "")</f>
        <v/>
      </c>
      <c r="T437" s="997" cm="1">
        <f t="array" ref="T437">_xlfn.IFS(R437="No",(VLOOKUP($B437, 'Emissions Factors'!$C$3:$O$717, 4,FALSE)),R437="Yes", "", R437="", "")</f>
        <v>0</v>
      </c>
      <c r="U437" s="947" t="str">
        <f>IFERROR(VLOOKUP($J437&amp;" | "&amp;$T437,'Emissions Factors'!$C$3:$N$3811,5,FALSE),"")</f>
        <v/>
      </c>
      <c r="V437" s="948" t="str">
        <f>IFERROR(VLOOKUP($J437&amp;" | "&amp;$T437,'Emissions Factors'!$C$3:$N$3811,6,FALSE),"")</f>
        <v/>
      </c>
      <c r="W437" s="949" t="str">
        <f>IFERROR(VLOOKUP($J437&amp;" | "&amp;$T437,'Emissions Factors'!$C$3:$N$3811,7,FALSE),"")</f>
        <v/>
      </c>
      <c r="X437" s="1000"/>
      <c r="Y437" s="1001"/>
      <c r="Z437" s="963"/>
      <c r="AA437" s="964"/>
      <c r="AB437" s="965"/>
      <c r="AC437" s="1022" t="str" cm="1">
        <f t="array" ref="AC437">IFERROR(_xlfn.IFS($R437="No", U437*$P437/1000,$R437="Yes", Z437*$P437/1000, $R437="", ""),"")</f>
        <v/>
      </c>
      <c r="AD437" s="1023" t="str" cm="1">
        <f t="array" ref="AD437">IFERROR(_xlfn.IFS($R437="No", V437*$P437/1000,$R437="Yes", AA437*$P437/1000, $R437="", ""),"")</f>
        <v/>
      </c>
      <c r="AE437" s="1023" t="str" cm="1">
        <f t="array" ref="AE437">IFERROR(_xlfn.IFS($R437="No", W437*$P437/1000,$R437="Yes", AB437*$P437/1000, $R437="", ""),"")</f>
        <v/>
      </c>
      <c r="AF437" s="957" t="str">
        <f>IFERROR($AC437
+IFERROR(HLOOKUP(Introduction!$H$29,'GWP Values'!$D$3:$G$46,MATCH("CH4",'GWP Values'!$C$3:$C$41,0),FALSE)*$AD437,0)
+IFERROR(HLOOKUP(Introduction!$H$29,'GWP Values'!$D$3:$G$46,MATCH("N2O",'GWP Values'!$C$3:$C$41,0),FALSE)*$AE437,0),"")</f>
        <v/>
      </c>
    </row>
    <row r="438" spans="1:32" ht="24" customHeight="1" x14ac:dyDescent="0.25">
      <c r="A438" s="441"/>
      <c r="B438" s="458" t="str">
        <f t="shared" si="12"/>
        <v/>
      </c>
      <c r="C438" s="650" t="str">
        <f>IFERROR(IF($O438="","",
IF(MATCH(O438,Tables!$CC$8:$CC$15,0)&gt;0, "MWh / "&amp;$O438&amp;" | Energy",
"MWh / "&amp;$O438&amp;" | "&amp; $M438)), "MWh / "&amp;$O438&amp;" | "&amp; $M438)</f>
        <v/>
      </c>
      <c r="D438" s="916" t="str">
        <f>IFERROR(VLOOKUP($M438,Tables!$BT$7:$BU$34,2,FALSE),"")</f>
        <v/>
      </c>
      <c r="E438" s="1010"/>
      <c r="F438" s="1011"/>
      <c r="G438" s="940" t="str">
        <f>IFERROR(VLOOKUP(H438,'Category Index'!$K$10:$L$258,2,FALSE),"")</f>
        <v/>
      </c>
      <c r="H438" s="1008"/>
      <c r="I438" s="3"/>
      <c r="J438" s="1006"/>
      <c r="K438" s="994" t="str">
        <f t="shared" si="13"/>
        <v/>
      </c>
      <c r="L438" s="1004"/>
      <c r="M438" s="974"/>
      <c r="N438" s="975"/>
      <c r="O438" s="976"/>
      <c r="P438" s="1027" t="str">
        <f>IFERROR(IF(N438="","",N438*(VLOOKUP(C438, 'Unit Conversion Table'!$E$3:$F$132, 2, FALSE))),"")</f>
        <v/>
      </c>
      <c r="Q438" s="3"/>
      <c r="R438" s="971" t="s">
        <v>826</v>
      </c>
      <c r="S438" s="996" t="str" cm="1">
        <f t="array" ref="S438">_xlfn.IFS(R438="No",(IFERROR(VLOOKUP($J438&amp;" | "&amp;$T438,'Emissions Factors'!$C$3:$N$1705,MATCH(S$12,'Emissions Factors'!$C$3:$N$3,0),FALSE),"")),R438="Yes", "Company Specific", R438="", "")</f>
        <v/>
      </c>
      <c r="T438" s="997" cm="1">
        <f t="array" ref="T438">_xlfn.IFS(R438="No",(VLOOKUP($B438, 'Emissions Factors'!$C$3:$O$717, 4,FALSE)),R438="Yes", "", R438="", "")</f>
        <v>0</v>
      </c>
      <c r="U438" s="947" t="str">
        <f>IFERROR(VLOOKUP($J438&amp;" | "&amp;$T438,'Emissions Factors'!$C$3:$N$3811,5,FALSE),"")</f>
        <v/>
      </c>
      <c r="V438" s="948" t="str">
        <f>IFERROR(VLOOKUP($J438&amp;" | "&amp;$T438,'Emissions Factors'!$C$3:$N$3811,6,FALSE),"")</f>
        <v/>
      </c>
      <c r="W438" s="949" t="str">
        <f>IFERROR(VLOOKUP($J438&amp;" | "&amp;$T438,'Emissions Factors'!$C$3:$N$3811,7,FALSE),"")</f>
        <v/>
      </c>
      <c r="X438" s="1000"/>
      <c r="Y438" s="1001"/>
      <c r="Z438" s="963"/>
      <c r="AA438" s="964"/>
      <c r="AB438" s="965"/>
      <c r="AC438" s="1022" t="str" cm="1">
        <f t="array" ref="AC438">IFERROR(_xlfn.IFS($R438="No", U438*$P438/1000,$R438="Yes", Z438*$P438/1000, $R438="", ""),"")</f>
        <v/>
      </c>
      <c r="AD438" s="1023" t="str" cm="1">
        <f t="array" ref="AD438">IFERROR(_xlfn.IFS($R438="No", V438*$P438/1000,$R438="Yes", AA438*$P438/1000, $R438="", ""),"")</f>
        <v/>
      </c>
      <c r="AE438" s="1023" t="str" cm="1">
        <f t="array" ref="AE438">IFERROR(_xlfn.IFS($R438="No", W438*$P438/1000,$R438="Yes", AB438*$P438/1000, $R438="", ""),"")</f>
        <v/>
      </c>
      <c r="AF438" s="957" t="str">
        <f>IFERROR($AC438
+IFERROR(HLOOKUP(Introduction!$H$29,'GWP Values'!$D$3:$G$46,MATCH("CH4",'GWP Values'!$C$3:$C$41,0),FALSE)*$AD438,0)
+IFERROR(HLOOKUP(Introduction!$H$29,'GWP Values'!$D$3:$G$46,MATCH("N2O",'GWP Values'!$C$3:$C$41,0),FALSE)*$AE438,0),"")</f>
        <v/>
      </c>
    </row>
    <row r="439" spans="1:32" ht="24" customHeight="1" x14ac:dyDescent="0.25">
      <c r="A439" s="441"/>
      <c r="B439" s="458" t="str">
        <f t="shared" si="12"/>
        <v/>
      </c>
      <c r="C439" s="650" t="str">
        <f>IFERROR(IF($O439="","",
IF(MATCH(O439,Tables!$CC$8:$CC$15,0)&gt;0, "MWh / "&amp;$O439&amp;" | Energy",
"MWh / "&amp;$O439&amp;" | "&amp; $M439)), "MWh / "&amp;$O439&amp;" | "&amp; $M439)</f>
        <v/>
      </c>
      <c r="D439" s="916" t="str">
        <f>IFERROR(VLOOKUP($M439,Tables!$BT$7:$BU$34,2,FALSE),"")</f>
        <v/>
      </c>
      <c r="E439" s="1010"/>
      <c r="F439" s="1011"/>
      <c r="G439" s="940" t="str">
        <f>IFERROR(VLOOKUP(H439,'Category Index'!$K$10:$L$258,2,FALSE),"")</f>
        <v/>
      </c>
      <c r="H439" s="1008"/>
      <c r="I439" s="3"/>
      <c r="J439" s="1006"/>
      <c r="K439" s="994" t="str">
        <f t="shared" si="13"/>
        <v/>
      </c>
      <c r="L439" s="1004"/>
      <c r="M439" s="974"/>
      <c r="N439" s="975"/>
      <c r="O439" s="976"/>
      <c r="P439" s="1027" t="str">
        <f>IFERROR(IF(N439="","",N439*(VLOOKUP(C439, 'Unit Conversion Table'!$E$3:$F$132, 2, FALSE))),"")</f>
        <v/>
      </c>
      <c r="Q439" s="3"/>
      <c r="R439" s="971" t="s">
        <v>826</v>
      </c>
      <c r="S439" s="996" t="str" cm="1">
        <f t="array" ref="S439">_xlfn.IFS(R439="No",(IFERROR(VLOOKUP($J439&amp;" | "&amp;$T439,'Emissions Factors'!$C$3:$N$1705,MATCH(S$12,'Emissions Factors'!$C$3:$N$3,0),FALSE),"")),R439="Yes", "Company Specific", R439="", "")</f>
        <v/>
      </c>
      <c r="T439" s="997" cm="1">
        <f t="array" ref="T439">_xlfn.IFS(R439="No",(VLOOKUP($B439, 'Emissions Factors'!$C$3:$O$717, 4,FALSE)),R439="Yes", "", R439="", "")</f>
        <v>0</v>
      </c>
      <c r="U439" s="947" t="str">
        <f>IFERROR(VLOOKUP($J439&amp;" | "&amp;$T439,'Emissions Factors'!$C$3:$N$3811,5,FALSE),"")</f>
        <v/>
      </c>
      <c r="V439" s="948" t="str">
        <f>IFERROR(VLOOKUP($J439&amp;" | "&amp;$T439,'Emissions Factors'!$C$3:$N$3811,6,FALSE),"")</f>
        <v/>
      </c>
      <c r="W439" s="949" t="str">
        <f>IFERROR(VLOOKUP($J439&amp;" | "&amp;$T439,'Emissions Factors'!$C$3:$N$3811,7,FALSE),"")</f>
        <v/>
      </c>
      <c r="X439" s="1000"/>
      <c r="Y439" s="1001"/>
      <c r="Z439" s="963"/>
      <c r="AA439" s="964"/>
      <c r="AB439" s="965"/>
      <c r="AC439" s="1022" t="str" cm="1">
        <f t="array" ref="AC439">IFERROR(_xlfn.IFS($R439="No", U439*$P439/1000,$R439="Yes", Z439*$P439/1000, $R439="", ""),"")</f>
        <v/>
      </c>
      <c r="AD439" s="1023" t="str" cm="1">
        <f t="array" ref="AD439">IFERROR(_xlfn.IFS($R439="No", V439*$P439/1000,$R439="Yes", AA439*$P439/1000, $R439="", ""),"")</f>
        <v/>
      </c>
      <c r="AE439" s="1023" t="str" cm="1">
        <f t="array" ref="AE439">IFERROR(_xlfn.IFS($R439="No", W439*$P439/1000,$R439="Yes", AB439*$P439/1000, $R439="", ""),"")</f>
        <v/>
      </c>
      <c r="AF439" s="957" t="str">
        <f>IFERROR($AC439
+IFERROR(HLOOKUP(Introduction!$H$29,'GWP Values'!$D$3:$G$46,MATCH("CH4",'GWP Values'!$C$3:$C$41,0),FALSE)*$AD439,0)
+IFERROR(HLOOKUP(Introduction!$H$29,'GWP Values'!$D$3:$G$46,MATCH("N2O",'GWP Values'!$C$3:$C$41,0),FALSE)*$AE439,0),"")</f>
        <v/>
      </c>
    </row>
    <row r="440" spans="1:32" ht="24" customHeight="1" x14ac:dyDescent="0.25">
      <c r="A440" s="441"/>
      <c r="B440" s="458" t="str">
        <f t="shared" si="12"/>
        <v/>
      </c>
      <c r="C440" s="650" t="str">
        <f>IFERROR(IF($O440="","",
IF(MATCH(O440,Tables!$CC$8:$CC$15,0)&gt;0, "MWh / "&amp;$O440&amp;" | Energy",
"MWh / "&amp;$O440&amp;" | "&amp; $M440)), "MWh / "&amp;$O440&amp;" | "&amp; $M440)</f>
        <v/>
      </c>
      <c r="D440" s="916" t="str">
        <f>IFERROR(VLOOKUP($M440,Tables!$BT$7:$BU$34,2,FALSE),"")</f>
        <v/>
      </c>
      <c r="E440" s="1010"/>
      <c r="F440" s="1011"/>
      <c r="G440" s="940" t="str">
        <f>IFERROR(VLOOKUP(H440,'Category Index'!$K$10:$L$258,2,FALSE),"")</f>
        <v/>
      </c>
      <c r="H440" s="1008"/>
      <c r="I440" s="3"/>
      <c r="J440" s="1006"/>
      <c r="K440" s="994" t="str">
        <f t="shared" si="13"/>
        <v/>
      </c>
      <c r="L440" s="1004"/>
      <c r="M440" s="974"/>
      <c r="N440" s="975"/>
      <c r="O440" s="976"/>
      <c r="P440" s="1027" t="str">
        <f>IFERROR(IF(N440="","",N440*(VLOOKUP(C440, 'Unit Conversion Table'!$E$3:$F$132, 2, FALSE))),"")</f>
        <v/>
      </c>
      <c r="Q440" s="3"/>
      <c r="R440" s="971" t="s">
        <v>826</v>
      </c>
      <c r="S440" s="996" t="str" cm="1">
        <f t="array" ref="S440">_xlfn.IFS(R440="No",(IFERROR(VLOOKUP($J440&amp;" | "&amp;$T440,'Emissions Factors'!$C$3:$N$1705,MATCH(S$12,'Emissions Factors'!$C$3:$N$3,0),FALSE),"")),R440="Yes", "Company Specific", R440="", "")</f>
        <v/>
      </c>
      <c r="T440" s="997" cm="1">
        <f t="array" ref="T440">_xlfn.IFS(R440="No",(VLOOKUP($B440, 'Emissions Factors'!$C$3:$O$717, 4,FALSE)),R440="Yes", "", R440="", "")</f>
        <v>0</v>
      </c>
      <c r="U440" s="947" t="str">
        <f>IFERROR(VLOOKUP($J440&amp;" | "&amp;$T440,'Emissions Factors'!$C$3:$N$3811,5,FALSE),"")</f>
        <v/>
      </c>
      <c r="V440" s="948" t="str">
        <f>IFERROR(VLOOKUP($J440&amp;" | "&amp;$T440,'Emissions Factors'!$C$3:$N$3811,6,FALSE),"")</f>
        <v/>
      </c>
      <c r="W440" s="949" t="str">
        <f>IFERROR(VLOOKUP($J440&amp;" | "&amp;$T440,'Emissions Factors'!$C$3:$N$3811,7,FALSE),"")</f>
        <v/>
      </c>
      <c r="X440" s="1000"/>
      <c r="Y440" s="1001"/>
      <c r="Z440" s="963"/>
      <c r="AA440" s="964"/>
      <c r="AB440" s="965"/>
      <c r="AC440" s="1022" t="str" cm="1">
        <f t="array" ref="AC440">IFERROR(_xlfn.IFS($R440="No", U440*$P440/1000,$R440="Yes", Z440*$P440/1000, $R440="", ""),"")</f>
        <v/>
      </c>
      <c r="AD440" s="1023" t="str" cm="1">
        <f t="array" ref="AD440">IFERROR(_xlfn.IFS($R440="No", V440*$P440/1000,$R440="Yes", AA440*$P440/1000, $R440="", ""),"")</f>
        <v/>
      </c>
      <c r="AE440" s="1023" t="str" cm="1">
        <f t="array" ref="AE440">IFERROR(_xlfn.IFS($R440="No", W440*$P440/1000,$R440="Yes", AB440*$P440/1000, $R440="", ""),"")</f>
        <v/>
      </c>
      <c r="AF440" s="957" t="str">
        <f>IFERROR($AC440
+IFERROR(HLOOKUP(Introduction!$H$29,'GWP Values'!$D$3:$G$46,MATCH("CH4",'GWP Values'!$C$3:$C$41,0),FALSE)*$AD440,0)
+IFERROR(HLOOKUP(Introduction!$H$29,'GWP Values'!$D$3:$G$46,MATCH("N2O",'GWP Values'!$C$3:$C$41,0),FALSE)*$AE440,0),"")</f>
        <v/>
      </c>
    </row>
    <row r="441" spans="1:32" ht="24" customHeight="1" x14ac:dyDescent="0.25">
      <c r="A441" s="441"/>
      <c r="B441" s="458" t="str">
        <f t="shared" si="12"/>
        <v/>
      </c>
      <c r="C441" s="650" t="str">
        <f>IFERROR(IF($O441="","",
IF(MATCH(O441,Tables!$CC$8:$CC$15,0)&gt;0, "MWh / "&amp;$O441&amp;" | Energy",
"MWh / "&amp;$O441&amp;" | "&amp; $M441)), "MWh / "&amp;$O441&amp;" | "&amp; $M441)</f>
        <v/>
      </c>
      <c r="D441" s="916" t="str">
        <f>IFERROR(VLOOKUP($M441,Tables!$BT$7:$BU$34,2,FALSE),"")</f>
        <v/>
      </c>
      <c r="E441" s="1010"/>
      <c r="F441" s="1011"/>
      <c r="G441" s="940" t="str">
        <f>IFERROR(VLOOKUP(H441,'Category Index'!$K$10:$L$258,2,FALSE),"")</f>
        <v/>
      </c>
      <c r="H441" s="1008"/>
      <c r="I441" s="3"/>
      <c r="J441" s="1006"/>
      <c r="K441" s="994" t="str">
        <f t="shared" si="13"/>
        <v/>
      </c>
      <c r="L441" s="1004"/>
      <c r="M441" s="974"/>
      <c r="N441" s="975"/>
      <c r="O441" s="976"/>
      <c r="P441" s="1027" t="str">
        <f>IFERROR(IF(N441="","",N441*(VLOOKUP(C441, 'Unit Conversion Table'!$E$3:$F$132, 2, FALSE))),"")</f>
        <v/>
      </c>
      <c r="Q441" s="3"/>
      <c r="R441" s="971" t="s">
        <v>826</v>
      </c>
      <c r="S441" s="996" t="str" cm="1">
        <f t="array" ref="S441">_xlfn.IFS(R441="No",(IFERROR(VLOOKUP($J441&amp;" | "&amp;$T441,'Emissions Factors'!$C$3:$N$1705,MATCH(S$12,'Emissions Factors'!$C$3:$N$3,0),FALSE),"")),R441="Yes", "Company Specific", R441="", "")</f>
        <v/>
      </c>
      <c r="T441" s="997" cm="1">
        <f t="array" ref="T441">_xlfn.IFS(R441="No",(VLOOKUP($B441, 'Emissions Factors'!$C$3:$O$717, 4,FALSE)),R441="Yes", "", R441="", "")</f>
        <v>0</v>
      </c>
      <c r="U441" s="947" t="str">
        <f>IFERROR(VLOOKUP($J441&amp;" | "&amp;$T441,'Emissions Factors'!$C$3:$N$3811,5,FALSE),"")</f>
        <v/>
      </c>
      <c r="V441" s="948" t="str">
        <f>IFERROR(VLOOKUP($J441&amp;" | "&amp;$T441,'Emissions Factors'!$C$3:$N$3811,6,FALSE),"")</f>
        <v/>
      </c>
      <c r="W441" s="949" t="str">
        <f>IFERROR(VLOOKUP($J441&amp;" | "&amp;$T441,'Emissions Factors'!$C$3:$N$3811,7,FALSE),"")</f>
        <v/>
      </c>
      <c r="X441" s="1000"/>
      <c r="Y441" s="1001"/>
      <c r="Z441" s="963"/>
      <c r="AA441" s="964"/>
      <c r="AB441" s="965"/>
      <c r="AC441" s="1022" t="str" cm="1">
        <f t="array" ref="AC441">IFERROR(_xlfn.IFS($R441="No", U441*$P441/1000,$R441="Yes", Z441*$P441/1000, $R441="", ""),"")</f>
        <v/>
      </c>
      <c r="AD441" s="1023" t="str" cm="1">
        <f t="array" ref="AD441">IFERROR(_xlfn.IFS($R441="No", V441*$P441/1000,$R441="Yes", AA441*$P441/1000, $R441="", ""),"")</f>
        <v/>
      </c>
      <c r="AE441" s="1023" t="str" cm="1">
        <f t="array" ref="AE441">IFERROR(_xlfn.IFS($R441="No", W441*$P441/1000,$R441="Yes", AB441*$P441/1000, $R441="", ""),"")</f>
        <v/>
      </c>
      <c r="AF441" s="957" t="str">
        <f>IFERROR($AC441
+IFERROR(HLOOKUP(Introduction!$H$29,'GWP Values'!$D$3:$G$46,MATCH("CH4",'GWP Values'!$C$3:$C$41,0),FALSE)*$AD441,0)
+IFERROR(HLOOKUP(Introduction!$H$29,'GWP Values'!$D$3:$G$46,MATCH("N2O",'GWP Values'!$C$3:$C$41,0),FALSE)*$AE441,0),"")</f>
        <v/>
      </c>
    </row>
    <row r="442" spans="1:32" ht="24" customHeight="1" x14ac:dyDescent="0.25">
      <c r="A442" s="441"/>
      <c r="B442" s="458" t="str">
        <f t="shared" si="12"/>
        <v/>
      </c>
      <c r="C442" s="650" t="str">
        <f>IFERROR(IF($O442="","",
IF(MATCH(O442,Tables!$CC$8:$CC$15,0)&gt;0, "MWh / "&amp;$O442&amp;" | Energy",
"MWh / "&amp;$O442&amp;" | "&amp; $M442)), "MWh / "&amp;$O442&amp;" | "&amp; $M442)</f>
        <v/>
      </c>
      <c r="D442" s="916" t="str">
        <f>IFERROR(VLOOKUP($M442,Tables!$BT$7:$BU$34,2,FALSE),"")</f>
        <v/>
      </c>
      <c r="E442" s="1010"/>
      <c r="F442" s="1011"/>
      <c r="G442" s="940" t="str">
        <f>IFERROR(VLOOKUP(H442,'Category Index'!$K$10:$L$258,2,FALSE),"")</f>
        <v/>
      </c>
      <c r="H442" s="1008"/>
      <c r="I442" s="3"/>
      <c r="J442" s="1006"/>
      <c r="K442" s="994" t="str">
        <f t="shared" si="13"/>
        <v/>
      </c>
      <c r="L442" s="1004"/>
      <c r="M442" s="974"/>
      <c r="N442" s="975"/>
      <c r="O442" s="976"/>
      <c r="P442" s="1027" t="str">
        <f>IFERROR(IF(N442="","",N442*(VLOOKUP(C442, 'Unit Conversion Table'!$E$3:$F$132, 2, FALSE))),"")</f>
        <v/>
      </c>
      <c r="Q442" s="3"/>
      <c r="R442" s="971" t="s">
        <v>826</v>
      </c>
      <c r="S442" s="996" t="str" cm="1">
        <f t="array" ref="S442">_xlfn.IFS(R442="No",(IFERROR(VLOOKUP($J442&amp;" | "&amp;$T442,'Emissions Factors'!$C$3:$N$1705,MATCH(S$12,'Emissions Factors'!$C$3:$N$3,0),FALSE),"")),R442="Yes", "Company Specific", R442="", "")</f>
        <v/>
      </c>
      <c r="T442" s="997" cm="1">
        <f t="array" ref="T442">_xlfn.IFS(R442="No",(VLOOKUP($B442, 'Emissions Factors'!$C$3:$O$717, 4,FALSE)),R442="Yes", "", R442="", "")</f>
        <v>0</v>
      </c>
      <c r="U442" s="947" t="str">
        <f>IFERROR(VLOOKUP($J442&amp;" | "&amp;$T442,'Emissions Factors'!$C$3:$N$3811,5,FALSE),"")</f>
        <v/>
      </c>
      <c r="V442" s="948" t="str">
        <f>IFERROR(VLOOKUP($J442&amp;" | "&amp;$T442,'Emissions Factors'!$C$3:$N$3811,6,FALSE),"")</f>
        <v/>
      </c>
      <c r="W442" s="949" t="str">
        <f>IFERROR(VLOOKUP($J442&amp;" | "&amp;$T442,'Emissions Factors'!$C$3:$N$3811,7,FALSE),"")</f>
        <v/>
      </c>
      <c r="X442" s="1000"/>
      <c r="Y442" s="1001"/>
      <c r="Z442" s="963"/>
      <c r="AA442" s="964"/>
      <c r="AB442" s="965"/>
      <c r="AC442" s="1022" t="str" cm="1">
        <f t="array" ref="AC442">IFERROR(_xlfn.IFS($R442="No", U442*$P442/1000,$R442="Yes", Z442*$P442/1000, $R442="", ""),"")</f>
        <v/>
      </c>
      <c r="AD442" s="1023" t="str" cm="1">
        <f t="array" ref="AD442">IFERROR(_xlfn.IFS($R442="No", V442*$P442/1000,$R442="Yes", AA442*$P442/1000, $R442="", ""),"")</f>
        <v/>
      </c>
      <c r="AE442" s="1023" t="str" cm="1">
        <f t="array" ref="AE442">IFERROR(_xlfn.IFS($R442="No", W442*$P442/1000,$R442="Yes", AB442*$P442/1000, $R442="", ""),"")</f>
        <v/>
      </c>
      <c r="AF442" s="957" t="str">
        <f>IFERROR($AC442
+IFERROR(HLOOKUP(Introduction!$H$29,'GWP Values'!$D$3:$G$46,MATCH("CH4",'GWP Values'!$C$3:$C$41,0),FALSE)*$AD442,0)
+IFERROR(HLOOKUP(Introduction!$H$29,'GWP Values'!$D$3:$G$46,MATCH("N2O",'GWP Values'!$C$3:$C$41,0),FALSE)*$AE442,0),"")</f>
        <v/>
      </c>
    </row>
    <row r="443" spans="1:32" ht="24" customHeight="1" x14ac:dyDescent="0.25">
      <c r="A443" s="441"/>
      <c r="B443" s="458" t="str">
        <f t="shared" si="12"/>
        <v/>
      </c>
      <c r="C443" s="650" t="str">
        <f>IFERROR(IF($O443="","",
IF(MATCH(O443,Tables!$CC$8:$CC$15,0)&gt;0, "MWh / "&amp;$O443&amp;" | Energy",
"MWh / "&amp;$O443&amp;" | "&amp; $M443)), "MWh / "&amp;$O443&amp;" | "&amp; $M443)</f>
        <v/>
      </c>
      <c r="D443" s="916" t="str">
        <f>IFERROR(VLOOKUP($M443,Tables!$BT$7:$BU$34,2,FALSE),"")</f>
        <v/>
      </c>
      <c r="E443" s="1010"/>
      <c r="F443" s="1011"/>
      <c r="G443" s="940" t="str">
        <f>IFERROR(VLOOKUP(H443,'Category Index'!$K$10:$L$258,2,FALSE),"")</f>
        <v/>
      </c>
      <c r="H443" s="1008"/>
      <c r="I443" s="3"/>
      <c r="J443" s="1006"/>
      <c r="K443" s="994" t="str">
        <f t="shared" si="13"/>
        <v/>
      </c>
      <c r="L443" s="1004"/>
      <c r="M443" s="974"/>
      <c r="N443" s="975"/>
      <c r="O443" s="976"/>
      <c r="P443" s="1027" t="str">
        <f>IFERROR(IF(N443="","",N443*(VLOOKUP(C443, 'Unit Conversion Table'!$E$3:$F$132, 2, FALSE))),"")</f>
        <v/>
      </c>
      <c r="Q443" s="3"/>
      <c r="R443" s="971" t="s">
        <v>826</v>
      </c>
      <c r="S443" s="996" t="str" cm="1">
        <f t="array" ref="S443">_xlfn.IFS(R443="No",(IFERROR(VLOOKUP($J443&amp;" | "&amp;$T443,'Emissions Factors'!$C$3:$N$1705,MATCH(S$12,'Emissions Factors'!$C$3:$N$3,0),FALSE),"")),R443="Yes", "Company Specific", R443="", "")</f>
        <v/>
      </c>
      <c r="T443" s="997" cm="1">
        <f t="array" ref="T443">_xlfn.IFS(R443="No",(VLOOKUP($B443, 'Emissions Factors'!$C$3:$O$717, 4,FALSE)),R443="Yes", "", R443="", "")</f>
        <v>0</v>
      </c>
      <c r="U443" s="947" t="str">
        <f>IFERROR(VLOOKUP($J443&amp;" | "&amp;$T443,'Emissions Factors'!$C$3:$N$3811,5,FALSE),"")</f>
        <v/>
      </c>
      <c r="V443" s="948" t="str">
        <f>IFERROR(VLOOKUP($J443&amp;" | "&amp;$T443,'Emissions Factors'!$C$3:$N$3811,6,FALSE),"")</f>
        <v/>
      </c>
      <c r="W443" s="949" t="str">
        <f>IFERROR(VLOOKUP($J443&amp;" | "&amp;$T443,'Emissions Factors'!$C$3:$N$3811,7,FALSE),"")</f>
        <v/>
      </c>
      <c r="X443" s="1000"/>
      <c r="Y443" s="1001"/>
      <c r="Z443" s="963"/>
      <c r="AA443" s="964"/>
      <c r="AB443" s="965"/>
      <c r="AC443" s="1022" t="str" cm="1">
        <f t="array" ref="AC443">IFERROR(_xlfn.IFS($R443="No", U443*$P443/1000,$R443="Yes", Z443*$P443/1000, $R443="", ""),"")</f>
        <v/>
      </c>
      <c r="AD443" s="1023" t="str" cm="1">
        <f t="array" ref="AD443">IFERROR(_xlfn.IFS($R443="No", V443*$P443/1000,$R443="Yes", AA443*$P443/1000, $R443="", ""),"")</f>
        <v/>
      </c>
      <c r="AE443" s="1023" t="str" cm="1">
        <f t="array" ref="AE443">IFERROR(_xlfn.IFS($R443="No", W443*$P443/1000,$R443="Yes", AB443*$P443/1000, $R443="", ""),"")</f>
        <v/>
      </c>
      <c r="AF443" s="957" t="str">
        <f>IFERROR($AC443
+IFERROR(HLOOKUP(Introduction!$H$29,'GWP Values'!$D$3:$G$46,MATCH("CH4",'GWP Values'!$C$3:$C$41,0),FALSE)*$AD443,0)
+IFERROR(HLOOKUP(Introduction!$H$29,'GWP Values'!$D$3:$G$46,MATCH("N2O",'GWP Values'!$C$3:$C$41,0),FALSE)*$AE443,0),"")</f>
        <v/>
      </c>
    </row>
    <row r="444" spans="1:32" ht="24" customHeight="1" x14ac:dyDescent="0.25">
      <c r="A444" s="441"/>
      <c r="B444" s="458" t="str">
        <f t="shared" si="12"/>
        <v/>
      </c>
      <c r="C444" s="650" t="str">
        <f>IFERROR(IF($O444="","",
IF(MATCH(O444,Tables!$CC$8:$CC$15,0)&gt;0, "MWh / "&amp;$O444&amp;" | Energy",
"MWh / "&amp;$O444&amp;" | "&amp; $M444)), "MWh / "&amp;$O444&amp;" | "&amp; $M444)</f>
        <v/>
      </c>
      <c r="D444" s="916" t="str">
        <f>IFERROR(VLOOKUP($M444,Tables!$BT$7:$BU$34,2,FALSE),"")</f>
        <v/>
      </c>
      <c r="E444" s="1010"/>
      <c r="F444" s="1011"/>
      <c r="G444" s="940" t="str">
        <f>IFERROR(VLOOKUP(H444,'Category Index'!$K$10:$L$258,2,FALSE),"")</f>
        <v/>
      </c>
      <c r="H444" s="1008"/>
      <c r="I444" s="3"/>
      <c r="J444" s="1006"/>
      <c r="K444" s="994" t="str">
        <f t="shared" si="13"/>
        <v/>
      </c>
      <c r="L444" s="1004"/>
      <c r="M444" s="974"/>
      <c r="N444" s="975"/>
      <c r="O444" s="976"/>
      <c r="P444" s="1027" t="str">
        <f>IFERROR(IF(N444="","",N444*(VLOOKUP(C444, 'Unit Conversion Table'!$E$3:$F$132, 2, FALSE))),"")</f>
        <v/>
      </c>
      <c r="Q444" s="3"/>
      <c r="R444" s="971" t="s">
        <v>826</v>
      </c>
      <c r="S444" s="996" t="str" cm="1">
        <f t="array" ref="S444">_xlfn.IFS(R444="No",(IFERROR(VLOOKUP($J444&amp;" | "&amp;$T444,'Emissions Factors'!$C$3:$N$1705,MATCH(S$12,'Emissions Factors'!$C$3:$N$3,0),FALSE),"")),R444="Yes", "Company Specific", R444="", "")</f>
        <v/>
      </c>
      <c r="T444" s="997" cm="1">
        <f t="array" ref="T444">_xlfn.IFS(R444="No",(VLOOKUP($B444, 'Emissions Factors'!$C$3:$O$717, 4,FALSE)),R444="Yes", "", R444="", "")</f>
        <v>0</v>
      </c>
      <c r="U444" s="947" t="str">
        <f>IFERROR(VLOOKUP($J444&amp;" | "&amp;$T444,'Emissions Factors'!$C$3:$N$3811,5,FALSE),"")</f>
        <v/>
      </c>
      <c r="V444" s="948" t="str">
        <f>IFERROR(VLOOKUP($J444&amp;" | "&amp;$T444,'Emissions Factors'!$C$3:$N$3811,6,FALSE),"")</f>
        <v/>
      </c>
      <c r="W444" s="949" t="str">
        <f>IFERROR(VLOOKUP($J444&amp;" | "&amp;$T444,'Emissions Factors'!$C$3:$N$3811,7,FALSE),"")</f>
        <v/>
      </c>
      <c r="X444" s="1000"/>
      <c r="Y444" s="1001"/>
      <c r="Z444" s="963"/>
      <c r="AA444" s="964"/>
      <c r="AB444" s="965"/>
      <c r="AC444" s="1022" t="str" cm="1">
        <f t="array" ref="AC444">IFERROR(_xlfn.IFS($R444="No", U444*$P444/1000,$R444="Yes", Z444*$P444/1000, $R444="", ""),"")</f>
        <v/>
      </c>
      <c r="AD444" s="1023" t="str" cm="1">
        <f t="array" ref="AD444">IFERROR(_xlfn.IFS($R444="No", V444*$P444/1000,$R444="Yes", AA444*$P444/1000, $R444="", ""),"")</f>
        <v/>
      </c>
      <c r="AE444" s="1023" t="str" cm="1">
        <f t="array" ref="AE444">IFERROR(_xlfn.IFS($R444="No", W444*$P444/1000,$R444="Yes", AB444*$P444/1000, $R444="", ""),"")</f>
        <v/>
      </c>
      <c r="AF444" s="957" t="str">
        <f>IFERROR($AC444
+IFERROR(HLOOKUP(Introduction!$H$29,'GWP Values'!$D$3:$G$46,MATCH("CH4",'GWP Values'!$C$3:$C$41,0),FALSE)*$AD444,0)
+IFERROR(HLOOKUP(Introduction!$H$29,'GWP Values'!$D$3:$G$46,MATCH("N2O",'GWP Values'!$C$3:$C$41,0),FALSE)*$AE444,0),"")</f>
        <v/>
      </c>
    </row>
    <row r="445" spans="1:32" ht="24" customHeight="1" x14ac:dyDescent="0.25">
      <c r="A445" s="441"/>
      <c r="B445" s="458" t="str">
        <f t="shared" si="12"/>
        <v/>
      </c>
      <c r="C445" s="650" t="str">
        <f>IFERROR(IF($O445="","",
IF(MATCH(O445,Tables!$CC$8:$CC$15,0)&gt;0, "MWh / "&amp;$O445&amp;" | Energy",
"MWh / "&amp;$O445&amp;" | "&amp; $M445)), "MWh / "&amp;$O445&amp;" | "&amp; $M445)</f>
        <v/>
      </c>
      <c r="D445" s="916" t="str">
        <f>IFERROR(VLOOKUP($M445,Tables!$BT$7:$BU$34,2,FALSE),"")</f>
        <v/>
      </c>
      <c r="E445" s="1010"/>
      <c r="F445" s="1011"/>
      <c r="G445" s="940" t="str">
        <f>IFERROR(VLOOKUP(H445,'Category Index'!$K$10:$L$258,2,FALSE),"")</f>
        <v/>
      </c>
      <c r="H445" s="1008"/>
      <c r="I445" s="3"/>
      <c r="J445" s="1006"/>
      <c r="K445" s="994" t="str">
        <f t="shared" si="13"/>
        <v/>
      </c>
      <c r="L445" s="1004"/>
      <c r="M445" s="974"/>
      <c r="N445" s="975"/>
      <c r="O445" s="976"/>
      <c r="P445" s="1027" t="str">
        <f>IFERROR(IF(N445="","",N445*(VLOOKUP(C445, 'Unit Conversion Table'!$E$3:$F$132, 2, FALSE))),"")</f>
        <v/>
      </c>
      <c r="Q445" s="3"/>
      <c r="R445" s="971" t="s">
        <v>826</v>
      </c>
      <c r="S445" s="996" t="str" cm="1">
        <f t="array" ref="S445">_xlfn.IFS(R445="No",(IFERROR(VLOOKUP($J445&amp;" | "&amp;$T445,'Emissions Factors'!$C$3:$N$1705,MATCH(S$12,'Emissions Factors'!$C$3:$N$3,0),FALSE),"")),R445="Yes", "Company Specific", R445="", "")</f>
        <v/>
      </c>
      <c r="T445" s="997" cm="1">
        <f t="array" ref="T445">_xlfn.IFS(R445="No",(VLOOKUP($B445, 'Emissions Factors'!$C$3:$O$717, 4,FALSE)),R445="Yes", "", R445="", "")</f>
        <v>0</v>
      </c>
      <c r="U445" s="947" t="str">
        <f>IFERROR(VLOOKUP($J445&amp;" | "&amp;$T445,'Emissions Factors'!$C$3:$N$3811,5,FALSE),"")</f>
        <v/>
      </c>
      <c r="V445" s="948" t="str">
        <f>IFERROR(VLOOKUP($J445&amp;" | "&amp;$T445,'Emissions Factors'!$C$3:$N$3811,6,FALSE),"")</f>
        <v/>
      </c>
      <c r="W445" s="949" t="str">
        <f>IFERROR(VLOOKUP($J445&amp;" | "&amp;$T445,'Emissions Factors'!$C$3:$N$3811,7,FALSE),"")</f>
        <v/>
      </c>
      <c r="X445" s="1000"/>
      <c r="Y445" s="1001"/>
      <c r="Z445" s="963"/>
      <c r="AA445" s="964"/>
      <c r="AB445" s="965"/>
      <c r="AC445" s="1022" t="str" cm="1">
        <f t="array" ref="AC445">IFERROR(_xlfn.IFS($R445="No", U445*$P445/1000,$R445="Yes", Z445*$P445/1000, $R445="", ""),"")</f>
        <v/>
      </c>
      <c r="AD445" s="1023" t="str" cm="1">
        <f t="array" ref="AD445">IFERROR(_xlfn.IFS($R445="No", V445*$P445/1000,$R445="Yes", AA445*$P445/1000, $R445="", ""),"")</f>
        <v/>
      </c>
      <c r="AE445" s="1023" t="str" cm="1">
        <f t="array" ref="AE445">IFERROR(_xlfn.IFS($R445="No", W445*$P445/1000,$R445="Yes", AB445*$P445/1000, $R445="", ""),"")</f>
        <v/>
      </c>
      <c r="AF445" s="957" t="str">
        <f>IFERROR($AC445
+IFERROR(HLOOKUP(Introduction!$H$29,'GWP Values'!$D$3:$G$46,MATCH("CH4",'GWP Values'!$C$3:$C$41,0),FALSE)*$AD445,0)
+IFERROR(HLOOKUP(Introduction!$H$29,'GWP Values'!$D$3:$G$46,MATCH("N2O",'GWP Values'!$C$3:$C$41,0),FALSE)*$AE445,0),"")</f>
        <v/>
      </c>
    </row>
    <row r="446" spans="1:32" ht="24" customHeight="1" x14ac:dyDescent="0.25">
      <c r="A446" s="441"/>
      <c r="B446" s="458" t="str">
        <f t="shared" si="12"/>
        <v/>
      </c>
      <c r="C446" s="650" t="str">
        <f>IFERROR(IF($O446="","",
IF(MATCH(O446,Tables!$CC$8:$CC$15,0)&gt;0, "MWh / "&amp;$O446&amp;" | Energy",
"MWh / "&amp;$O446&amp;" | "&amp; $M446)), "MWh / "&amp;$O446&amp;" | "&amp; $M446)</f>
        <v/>
      </c>
      <c r="D446" s="916" t="str">
        <f>IFERROR(VLOOKUP($M446,Tables!$BT$7:$BU$34,2,FALSE),"")</f>
        <v/>
      </c>
      <c r="E446" s="1010"/>
      <c r="F446" s="1011"/>
      <c r="G446" s="940" t="str">
        <f>IFERROR(VLOOKUP(H446,'Category Index'!$K$10:$L$258,2,FALSE),"")</f>
        <v/>
      </c>
      <c r="H446" s="1008"/>
      <c r="I446" s="3"/>
      <c r="J446" s="1006"/>
      <c r="K446" s="994" t="str">
        <f t="shared" si="13"/>
        <v/>
      </c>
      <c r="L446" s="1004"/>
      <c r="M446" s="974"/>
      <c r="N446" s="975"/>
      <c r="O446" s="976"/>
      <c r="P446" s="1027" t="str">
        <f>IFERROR(IF(N446="","",N446*(VLOOKUP(C446, 'Unit Conversion Table'!$E$3:$F$132, 2, FALSE))),"")</f>
        <v/>
      </c>
      <c r="Q446" s="3"/>
      <c r="R446" s="971" t="s">
        <v>826</v>
      </c>
      <c r="S446" s="996" t="str" cm="1">
        <f t="array" ref="S446">_xlfn.IFS(R446="No",(IFERROR(VLOOKUP($J446&amp;" | "&amp;$T446,'Emissions Factors'!$C$3:$N$1705,MATCH(S$12,'Emissions Factors'!$C$3:$N$3,0),FALSE),"")),R446="Yes", "Company Specific", R446="", "")</f>
        <v/>
      </c>
      <c r="T446" s="997" cm="1">
        <f t="array" ref="T446">_xlfn.IFS(R446="No",(VLOOKUP($B446, 'Emissions Factors'!$C$3:$O$717, 4,FALSE)),R446="Yes", "", R446="", "")</f>
        <v>0</v>
      </c>
      <c r="U446" s="947" t="str">
        <f>IFERROR(VLOOKUP($J446&amp;" | "&amp;$T446,'Emissions Factors'!$C$3:$N$3811,5,FALSE),"")</f>
        <v/>
      </c>
      <c r="V446" s="948" t="str">
        <f>IFERROR(VLOOKUP($J446&amp;" | "&amp;$T446,'Emissions Factors'!$C$3:$N$3811,6,FALSE),"")</f>
        <v/>
      </c>
      <c r="W446" s="949" t="str">
        <f>IFERROR(VLOOKUP($J446&amp;" | "&amp;$T446,'Emissions Factors'!$C$3:$N$3811,7,FALSE),"")</f>
        <v/>
      </c>
      <c r="X446" s="1000"/>
      <c r="Y446" s="1001"/>
      <c r="Z446" s="963"/>
      <c r="AA446" s="964"/>
      <c r="AB446" s="965"/>
      <c r="AC446" s="1022" t="str" cm="1">
        <f t="array" ref="AC446">IFERROR(_xlfn.IFS($R446="No", U446*$P446/1000,$R446="Yes", Z446*$P446/1000, $R446="", ""),"")</f>
        <v/>
      </c>
      <c r="AD446" s="1023" t="str" cm="1">
        <f t="array" ref="AD446">IFERROR(_xlfn.IFS($R446="No", V446*$P446/1000,$R446="Yes", AA446*$P446/1000, $R446="", ""),"")</f>
        <v/>
      </c>
      <c r="AE446" s="1023" t="str" cm="1">
        <f t="array" ref="AE446">IFERROR(_xlfn.IFS($R446="No", W446*$P446/1000,$R446="Yes", AB446*$P446/1000, $R446="", ""),"")</f>
        <v/>
      </c>
      <c r="AF446" s="957" t="str">
        <f>IFERROR($AC446
+IFERROR(HLOOKUP(Introduction!$H$29,'GWP Values'!$D$3:$G$46,MATCH("CH4",'GWP Values'!$C$3:$C$41,0),FALSE)*$AD446,0)
+IFERROR(HLOOKUP(Introduction!$H$29,'GWP Values'!$D$3:$G$46,MATCH("N2O",'GWP Values'!$C$3:$C$41,0),FALSE)*$AE446,0),"")</f>
        <v/>
      </c>
    </row>
    <row r="447" spans="1:32" ht="24" customHeight="1" x14ac:dyDescent="0.25">
      <c r="A447" s="441"/>
      <c r="B447" s="458" t="str">
        <f t="shared" si="12"/>
        <v/>
      </c>
      <c r="C447" s="650" t="str">
        <f>IFERROR(IF($O447="","",
IF(MATCH(O447,Tables!$CC$8:$CC$15,0)&gt;0, "MWh / "&amp;$O447&amp;" | Energy",
"MWh / "&amp;$O447&amp;" | "&amp; $M447)), "MWh / "&amp;$O447&amp;" | "&amp; $M447)</f>
        <v/>
      </c>
      <c r="D447" s="916" t="str">
        <f>IFERROR(VLOOKUP($M447,Tables!$BT$7:$BU$34,2,FALSE),"")</f>
        <v/>
      </c>
      <c r="E447" s="1010"/>
      <c r="F447" s="1011"/>
      <c r="G447" s="940" t="str">
        <f>IFERROR(VLOOKUP(H447,'Category Index'!$K$10:$L$258,2,FALSE),"")</f>
        <v/>
      </c>
      <c r="H447" s="1008"/>
      <c r="I447" s="3"/>
      <c r="J447" s="1006"/>
      <c r="K447" s="994" t="str">
        <f t="shared" si="13"/>
        <v/>
      </c>
      <c r="L447" s="1004"/>
      <c r="M447" s="974"/>
      <c r="N447" s="975"/>
      <c r="O447" s="976"/>
      <c r="P447" s="1027" t="str">
        <f>IFERROR(IF(N447="","",N447*(VLOOKUP(C447, 'Unit Conversion Table'!$E$3:$F$132, 2, FALSE))),"")</f>
        <v/>
      </c>
      <c r="Q447" s="3"/>
      <c r="R447" s="971" t="s">
        <v>826</v>
      </c>
      <c r="S447" s="996" t="str" cm="1">
        <f t="array" ref="S447">_xlfn.IFS(R447="No",(IFERROR(VLOOKUP($J447&amp;" | "&amp;$T447,'Emissions Factors'!$C$3:$N$1705,MATCH(S$12,'Emissions Factors'!$C$3:$N$3,0),FALSE),"")),R447="Yes", "Company Specific", R447="", "")</f>
        <v/>
      </c>
      <c r="T447" s="997" cm="1">
        <f t="array" ref="T447">_xlfn.IFS(R447="No",(VLOOKUP($B447, 'Emissions Factors'!$C$3:$O$717, 4,FALSE)),R447="Yes", "", R447="", "")</f>
        <v>0</v>
      </c>
      <c r="U447" s="947" t="str">
        <f>IFERROR(VLOOKUP($J447&amp;" | "&amp;$T447,'Emissions Factors'!$C$3:$N$3811,5,FALSE),"")</f>
        <v/>
      </c>
      <c r="V447" s="948" t="str">
        <f>IFERROR(VLOOKUP($J447&amp;" | "&amp;$T447,'Emissions Factors'!$C$3:$N$3811,6,FALSE),"")</f>
        <v/>
      </c>
      <c r="W447" s="949" t="str">
        <f>IFERROR(VLOOKUP($J447&amp;" | "&amp;$T447,'Emissions Factors'!$C$3:$N$3811,7,FALSE),"")</f>
        <v/>
      </c>
      <c r="X447" s="1000"/>
      <c r="Y447" s="1001"/>
      <c r="Z447" s="963"/>
      <c r="AA447" s="964"/>
      <c r="AB447" s="965"/>
      <c r="AC447" s="1022" t="str" cm="1">
        <f t="array" ref="AC447">IFERROR(_xlfn.IFS($R447="No", U447*$P447/1000,$R447="Yes", Z447*$P447/1000, $R447="", ""),"")</f>
        <v/>
      </c>
      <c r="AD447" s="1023" t="str" cm="1">
        <f t="array" ref="AD447">IFERROR(_xlfn.IFS($R447="No", V447*$P447/1000,$R447="Yes", AA447*$P447/1000, $R447="", ""),"")</f>
        <v/>
      </c>
      <c r="AE447" s="1023" t="str" cm="1">
        <f t="array" ref="AE447">IFERROR(_xlfn.IFS($R447="No", W447*$P447/1000,$R447="Yes", AB447*$P447/1000, $R447="", ""),"")</f>
        <v/>
      </c>
      <c r="AF447" s="957" t="str">
        <f>IFERROR($AC447
+IFERROR(HLOOKUP(Introduction!$H$29,'GWP Values'!$D$3:$G$46,MATCH("CH4",'GWP Values'!$C$3:$C$41,0),FALSE)*$AD447,0)
+IFERROR(HLOOKUP(Introduction!$H$29,'GWP Values'!$D$3:$G$46,MATCH("N2O",'GWP Values'!$C$3:$C$41,0),FALSE)*$AE447,0),"")</f>
        <v/>
      </c>
    </row>
    <row r="448" spans="1:32" ht="24" customHeight="1" x14ac:dyDescent="0.25">
      <c r="A448" s="441"/>
      <c r="B448" s="458" t="str">
        <f t="shared" si="12"/>
        <v/>
      </c>
      <c r="C448" s="650" t="str">
        <f>IFERROR(IF($O448="","",
IF(MATCH(O448,Tables!$CC$8:$CC$15,0)&gt;0, "MWh / "&amp;$O448&amp;" | Energy",
"MWh / "&amp;$O448&amp;" | "&amp; $M448)), "MWh / "&amp;$O448&amp;" | "&amp; $M448)</f>
        <v/>
      </c>
      <c r="D448" s="916" t="str">
        <f>IFERROR(VLOOKUP($M448,Tables!$BT$7:$BU$34,2,FALSE),"")</f>
        <v/>
      </c>
      <c r="E448" s="1010"/>
      <c r="F448" s="1011"/>
      <c r="G448" s="940" t="str">
        <f>IFERROR(VLOOKUP(H448,'Category Index'!$K$10:$L$258,2,FALSE),"")</f>
        <v/>
      </c>
      <c r="H448" s="1008"/>
      <c r="I448" s="3"/>
      <c r="J448" s="1006"/>
      <c r="K448" s="994" t="str">
        <f t="shared" si="13"/>
        <v/>
      </c>
      <c r="L448" s="1004"/>
      <c r="M448" s="974"/>
      <c r="N448" s="975"/>
      <c r="O448" s="976"/>
      <c r="P448" s="1027" t="str">
        <f>IFERROR(IF(N448="","",N448*(VLOOKUP(C448, 'Unit Conversion Table'!$E$3:$F$132, 2, FALSE))),"")</f>
        <v/>
      </c>
      <c r="Q448" s="3"/>
      <c r="R448" s="971" t="s">
        <v>826</v>
      </c>
      <c r="S448" s="996" t="str" cm="1">
        <f t="array" ref="S448">_xlfn.IFS(R448="No",(IFERROR(VLOOKUP($J448&amp;" | "&amp;$T448,'Emissions Factors'!$C$3:$N$1705,MATCH(S$12,'Emissions Factors'!$C$3:$N$3,0),FALSE),"")),R448="Yes", "Company Specific", R448="", "")</f>
        <v/>
      </c>
      <c r="T448" s="997" cm="1">
        <f t="array" ref="T448">_xlfn.IFS(R448="No",(VLOOKUP($B448, 'Emissions Factors'!$C$3:$O$717, 4,FALSE)),R448="Yes", "", R448="", "")</f>
        <v>0</v>
      </c>
      <c r="U448" s="947" t="str">
        <f>IFERROR(VLOOKUP($J448&amp;" | "&amp;$T448,'Emissions Factors'!$C$3:$N$3811,5,FALSE),"")</f>
        <v/>
      </c>
      <c r="V448" s="948" t="str">
        <f>IFERROR(VLOOKUP($J448&amp;" | "&amp;$T448,'Emissions Factors'!$C$3:$N$3811,6,FALSE),"")</f>
        <v/>
      </c>
      <c r="W448" s="949" t="str">
        <f>IFERROR(VLOOKUP($J448&amp;" | "&amp;$T448,'Emissions Factors'!$C$3:$N$3811,7,FALSE),"")</f>
        <v/>
      </c>
      <c r="X448" s="1000"/>
      <c r="Y448" s="1001"/>
      <c r="Z448" s="963"/>
      <c r="AA448" s="964"/>
      <c r="AB448" s="965"/>
      <c r="AC448" s="1022" t="str" cm="1">
        <f t="array" ref="AC448">IFERROR(_xlfn.IFS($R448="No", U448*$P448/1000,$R448="Yes", Z448*$P448/1000, $R448="", ""),"")</f>
        <v/>
      </c>
      <c r="AD448" s="1023" t="str" cm="1">
        <f t="array" ref="AD448">IFERROR(_xlfn.IFS($R448="No", V448*$P448/1000,$R448="Yes", AA448*$P448/1000, $R448="", ""),"")</f>
        <v/>
      </c>
      <c r="AE448" s="1023" t="str" cm="1">
        <f t="array" ref="AE448">IFERROR(_xlfn.IFS($R448="No", W448*$P448/1000,$R448="Yes", AB448*$P448/1000, $R448="", ""),"")</f>
        <v/>
      </c>
      <c r="AF448" s="957" t="str">
        <f>IFERROR($AC448
+IFERROR(HLOOKUP(Introduction!$H$29,'GWP Values'!$D$3:$G$46,MATCH("CH4",'GWP Values'!$C$3:$C$41,0),FALSE)*$AD448,0)
+IFERROR(HLOOKUP(Introduction!$H$29,'GWP Values'!$D$3:$G$46,MATCH("N2O",'GWP Values'!$C$3:$C$41,0),FALSE)*$AE448,0),"")</f>
        <v/>
      </c>
    </row>
    <row r="449" spans="1:32" ht="24" customHeight="1" x14ac:dyDescent="0.25">
      <c r="A449" s="441"/>
      <c r="B449" s="458" t="str">
        <f t="shared" si="12"/>
        <v/>
      </c>
      <c r="C449" s="650" t="str">
        <f>IFERROR(IF($O449="","",
IF(MATCH(O449,Tables!$CC$8:$CC$15,0)&gt;0, "MWh / "&amp;$O449&amp;" | Energy",
"MWh / "&amp;$O449&amp;" | "&amp; $M449)), "MWh / "&amp;$O449&amp;" | "&amp; $M449)</f>
        <v/>
      </c>
      <c r="D449" s="916" t="str">
        <f>IFERROR(VLOOKUP($M449,Tables!$BT$7:$BU$34,2,FALSE),"")</f>
        <v/>
      </c>
      <c r="E449" s="1010"/>
      <c r="F449" s="1011"/>
      <c r="G449" s="940" t="str">
        <f>IFERROR(VLOOKUP(H449,'Category Index'!$K$10:$L$258,2,FALSE),"")</f>
        <v/>
      </c>
      <c r="H449" s="1008"/>
      <c r="I449" s="3"/>
      <c r="J449" s="1006"/>
      <c r="K449" s="994" t="str">
        <f t="shared" si="13"/>
        <v/>
      </c>
      <c r="L449" s="1004"/>
      <c r="M449" s="974"/>
      <c r="N449" s="975"/>
      <c r="O449" s="976"/>
      <c r="P449" s="1027" t="str">
        <f>IFERROR(IF(N449="","",N449*(VLOOKUP(C449, 'Unit Conversion Table'!$E$3:$F$132, 2, FALSE))),"")</f>
        <v/>
      </c>
      <c r="Q449" s="3"/>
      <c r="R449" s="971" t="s">
        <v>826</v>
      </c>
      <c r="S449" s="996" t="str" cm="1">
        <f t="array" ref="S449">_xlfn.IFS(R449="No",(IFERROR(VLOOKUP($J449&amp;" | "&amp;$T449,'Emissions Factors'!$C$3:$N$1705,MATCH(S$12,'Emissions Factors'!$C$3:$N$3,0),FALSE),"")),R449="Yes", "Company Specific", R449="", "")</f>
        <v/>
      </c>
      <c r="T449" s="997" cm="1">
        <f t="array" ref="T449">_xlfn.IFS(R449="No",(VLOOKUP($B449, 'Emissions Factors'!$C$3:$O$717, 4,FALSE)),R449="Yes", "", R449="", "")</f>
        <v>0</v>
      </c>
      <c r="U449" s="947" t="str">
        <f>IFERROR(VLOOKUP($J449&amp;" | "&amp;$T449,'Emissions Factors'!$C$3:$N$3811,5,FALSE),"")</f>
        <v/>
      </c>
      <c r="V449" s="948" t="str">
        <f>IFERROR(VLOOKUP($J449&amp;" | "&amp;$T449,'Emissions Factors'!$C$3:$N$3811,6,FALSE),"")</f>
        <v/>
      </c>
      <c r="W449" s="949" t="str">
        <f>IFERROR(VLOOKUP($J449&amp;" | "&amp;$T449,'Emissions Factors'!$C$3:$N$3811,7,FALSE),"")</f>
        <v/>
      </c>
      <c r="X449" s="1000"/>
      <c r="Y449" s="1001"/>
      <c r="Z449" s="963"/>
      <c r="AA449" s="964"/>
      <c r="AB449" s="965"/>
      <c r="AC449" s="1022" t="str" cm="1">
        <f t="array" ref="AC449">IFERROR(_xlfn.IFS($R449="No", U449*$P449/1000,$R449="Yes", Z449*$P449/1000, $R449="", ""),"")</f>
        <v/>
      </c>
      <c r="AD449" s="1023" t="str" cm="1">
        <f t="array" ref="AD449">IFERROR(_xlfn.IFS($R449="No", V449*$P449/1000,$R449="Yes", AA449*$P449/1000, $R449="", ""),"")</f>
        <v/>
      </c>
      <c r="AE449" s="1023" t="str" cm="1">
        <f t="array" ref="AE449">IFERROR(_xlfn.IFS($R449="No", W449*$P449/1000,$R449="Yes", AB449*$P449/1000, $R449="", ""),"")</f>
        <v/>
      </c>
      <c r="AF449" s="957" t="str">
        <f>IFERROR($AC449
+IFERROR(HLOOKUP(Introduction!$H$29,'GWP Values'!$D$3:$G$46,MATCH("CH4",'GWP Values'!$C$3:$C$41,0),FALSE)*$AD449,0)
+IFERROR(HLOOKUP(Introduction!$H$29,'GWP Values'!$D$3:$G$46,MATCH("N2O",'GWP Values'!$C$3:$C$41,0),FALSE)*$AE449,0),"")</f>
        <v/>
      </c>
    </row>
    <row r="450" spans="1:32" ht="24" customHeight="1" x14ac:dyDescent="0.25">
      <c r="A450" s="441"/>
      <c r="B450" s="458" t="str">
        <f t="shared" si="12"/>
        <v/>
      </c>
      <c r="C450" s="650" t="str">
        <f>IFERROR(IF($O450="","",
IF(MATCH(O450,Tables!$CC$8:$CC$15,0)&gt;0, "MWh / "&amp;$O450&amp;" | Energy",
"MWh / "&amp;$O450&amp;" | "&amp; $M450)), "MWh / "&amp;$O450&amp;" | "&amp; $M450)</f>
        <v/>
      </c>
      <c r="D450" s="916" t="str">
        <f>IFERROR(VLOOKUP($M450,Tables!$BT$7:$BU$34,2,FALSE),"")</f>
        <v/>
      </c>
      <c r="E450" s="1010"/>
      <c r="F450" s="1011"/>
      <c r="G450" s="940" t="str">
        <f>IFERROR(VLOOKUP(H450,'Category Index'!$K$10:$L$258,2,FALSE),"")</f>
        <v/>
      </c>
      <c r="H450" s="1008"/>
      <c r="I450" s="3"/>
      <c r="J450" s="1006"/>
      <c r="K450" s="994" t="str">
        <f t="shared" si="13"/>
        <v/>
      </c>
      <c r="L450" s="1004"/>
      <c r="M450" s="974"/>
      <c r="N450" s="975"/>
      <c r="O450" s="976"/>
      <c r="P450" s="1027" t="str">
        <f>IFERROR(IF(N450="","",N450*(VLOOKUP(C450, 'Unit Conversion Table'!$E$3:$F$132, 2, FALSE))),"")</f>
        <v/>
      </c>
      <c r="Q450" s="3"/>
      <c r="R450" s="971" t="s">
        <v>826</v>
      </c>
      <c r="S450" s="996" t="str" cm="1">
        <f t="array" ref="S450">_xlfn.IFS(R450="No",(IFERROR(VLOOKUP($J450&amp;" | "&amp;$T450,'Emissions Factors'!$C$3:$N$1705,MATCH(S$12,'Emissions Factors'!$C$3:$N$3,0),FALSE),"")),R450="Yes", "Company Specific", R450="", "")</f>
        <v/>
      </c>
      <c r="T450" s="997" cm="1">
        <f t="array" ref="T450">_xlfn.IFS(R450="No",(VLOOKUP($B450, 'Emissions Factors'!$C$3:$O$717, 4,FALSE)),R450="Yes", "", R450="", "")</f>
        <v>0</v>
      </c>
      <c r="U450" s="947" t="str">
        <f>IFERROR(VLOOKUP($J450&amp;" | "&amp;$T450,'Emissions Factors'!$C$3:$N$3811,5,FALSE),"")</f>
        <v/>
      </c>
      <c r="V450" s="948" t="str">
        <f>IFERROR(VLOOKUP($J450&amp;" | "&amp;$T450,'Emissions Factors'!$C$3:$N$3811,6,FALSE),"")</f>
        <v/>
      </c>
      <c r="W450" s="949" t="str">
        <f>IFERROR(VLOOKUP($J450&amp;" | "&amp;$T450,'Emissions Factors'!$C$3:$N$3811,7,FALSE),"")</f>
        <v/>
      </c>
      <c r="X450" s="1000"/>
      <c r="Y450" s="1001"/>
      <c r="Z450" s="963"/>
      <c r="AA450" s="964"/>
      <c r="AB450" s="965"/>
      <c r="AC450" s="1022" t="str" cm="1">
        <f t="array" ref="AC450">IFERROR(_xlfn.IFS($R450="No", U450*$P450/1000,$R450="Yes", Z450*$P450/1000, $R450="", ""),"")</f>
        <v/>
      </c>
      <c r="AD450" s="1023" t="str" cm="1">
        <f t="array" ref="AD450">IFERROR(_xlfn.IFS($R450="No", V450*$P450/1000,$R450="Yes", AA450*$P450/1000, $R450="", ""),"")</f>
        <v/>
      </c>
      <c r="AE450" s="1023" t="str" cm="1">
        <f t="array" ref="AE450">IFERROR(_xlfn.IFS($R450="No", W450*$P450/1000,$R450="Yes", AB450*$P450/1000, $R450="", ""),"")</f>
        <v/>
      </c>
      <c r="AF450" s="957" t="str">
        <f>IFERROR($AC450
+IFERROR(HLOOKUP(Introduction!$H$29,'GWP Values'!$D$3:$G$46,MATCH("CH4",'GWP Values'!$C$3:$C$41,0),FALSE)*$AD450,0)
+IFERROR(HLOOKUP(Introduction!$H$29,'GWP Values'!$D$3:$G$46,MATCH("N2O",'GWP Values'!$C$3:$C$41,0),FALSE)*$AE450,0),"")</f>
        <v/>
      </c>
    </row>
    <row r="451" spans="1:32" ht="24" customHeight="1" x14ac:dyDescent="0.25">
      <c r="A451" s="441"/>
      <c r="B451" s="458" t="str">
        <f t="shared" si="12"/>
        <v/>
      </c>
      <c r="C451" s="650" t="str">
        <f>IFERROR(IF($O451="","",
IF(MATCH(O451,Tables!$CC$8:$CC$15,0)&gt;0, "MWh / "&amp;$O451&amp;" | Energy",
"MWh / "&amp;$O451&amp;" | "&amp; $M451)), "MWh / "&amp;$O451&amp;" | "&amp; $M451)</f>
        <v/>
      </c>
      <c r="D451" s="916" t="str">
        <f>IFERROR(VLOOKUP($M451,Tables!$BT$7:$BU$34,2,FALSE),"")</f>
        <v/>
      </c>
      <c r="E451" s="1010"/>
      <c r="F451" s="1011"/>
      <c r="G451" s="940" t="str">
        <f>IFERROR(VLOOKUP(H451,'Category Index'!$K$10:$L$258,2,FALSE),"")</f>
        <v/>
      </c>
      <c r="H451" s="1008"/>
      <c r="I451" s="3"/>
      <c r="J451" s="1006"/>
      <c r="K451" s="994" t="str">
        <f t="shared" si="13"/>
        <v/>
      </c>
      <c r="L451" s="1004"/>
      <c r="M451" s="974"/>
      <c r="N451" s="975"/>
      <c r="O451" s="976"/>
      <c r="P451" s="1027" t="str">
        <f>IFERROR(IF(N451="","",N451*(VLOOKUP(C451, 'Unit Conversion Table'!$E$3:$F$132, 2, FALSE))),"")</f>
        <v/>
      </c>
      <c r="Q451" s="3"/>
      <c r="R451" s="971" t="s">
        <v>826</v>
      </c>
      <c r="S451" s="996" t="str" cm="1">
        <f t="array" ref="S451">_xlfn.IFS(R451="No",(IFERROR(VLOOKUP($J451&amp;" | "&amp;$T451,'Emissions Factors'!$C$3:$N$1705,MATCH(S$12,'Emissions Factors'!$C$3:$N$3,0),FALSE),"")),R451="Yes", "Company Specific", R451="", "")</f>
        <v/>
      </c>
      <c r="T451" s="997" cm="1">
        <f t="array" ref="T451">_xlfn.IFS(R451="No",(VLOOKUP($B451, 'Emissions Factors'!$C$3:$O$717, 4,FALSE)),R451="Yes", "", R451="", "")</f>
        <v>0</v>
      </c>
      <c r="U451" s="947" t="str">
        <f>IFERROR(VLOOKUP($J451&amp;" | "&amp;$T451,'Emissions Factors'!$C$3:$N$3811,5,FALSE),"")</f>
        <v/>
      </c>
      <c r="V451" s="948" t="str">
        <f>IFERROR(VLOOKUP($J451&amp;" | "&amp;$T451,'Emissions Factors'!$C$3:$N$3811,6,FALSE),"")</f>
        <v/>
      </c>
      <c r="W451" s="949" t="str">
        <f>IFERROR(VLOOKUP($J451&amp;" | "&amp;$T451,'Emissions Factors'!$C$3:$N$3811,7,FALSE),"")</f>
        <v/>
      </c>
      <c r="X451" s="1000"/>
      <c r="Y451" s="1001"/>
      <c r="Z451" s="963"/>
      <c r="AA451" s="964"/>
      <c r="AB451" s="965"/>
      <c r="AC451" s="1022" t="str" cm="1">
        <f t="array" ref="AC451">IFERROR(_xlfn.IFS($R451="No", U451*$P451/1000,$R451="Yes", Z451*$P451/1000, $R451="", ""),"")</f>
        <v/>
      </c>
      <c r="AD451" s="1023" t="str" cm="1">
        <f t="array" ref="AD451">IFERROR(_xlfn.IFS($R451="No", V451*$P451/1000,$R451="Yes", AA451*$P451/1000, $R451="", ""),"")</f>
        <v/>
      </c>
      <c r="AE451" s="1023" t="str" cm="1">
        <f t="array" ref="AE451">IFERROR(_xlfn.IFS($R451="No", W451*$P451/1000,$R451="Yes", AB451*$P451/1000, $R451="", ""),"")</f>
        <v/>
      </c>
      <c r="AF451" s="957" t="str">
        <f>IFERROR($AC451
+IFERROR(HLOOKUP(Introduction!$H$29,'GWP Values'!$D$3:$G$46,MATCH("CH4",'GWP Values'!$C$3:$C$41,0),FALSE)*$AD451,0)
+IFERROR(HLOOKUP(Introduction!$H$29,'GWP Values'!$D$3:$G$46,MATCH("N2O",'GWP Values'!$C$3:$C$41,0),FALSE)*$AE451,0),"")</f>
        <v/>
      </c>
    </row>
    <row r="452" spans="1:32" ht="24" customHeight="1" x14ac:dyDescent="0.25">
      <c r="A452" s="441"/>
      <c r="B452" s="458" t="str">
        <f t="shared" si="12"/>
        <v/>
      </c>
      <c r="C452" s="650" t="str">
        <f>IFERROR(IF($O452="","",
IF(MATCH(O452,Tables!$CC$8:$CC$15,0)&gt;0, "MWh / "&amp;$O452&amp;" | Energy",
"MWh / "&amp;$O452&amp;" | "&amp; $M452)), "MWh / "&amp;$O452&amp;" | "&amp; $M452)</f>
        <v/>
      </c>
      <c r="D452" s="916" t="str">
        <f>IFERROR(VLOOKUP($M452,Tables!$BT$7:$BU$34,2,FALSE),"")</f>
        <v/>
      </c>
      <c r="E452" s="1010"/>
      <c r="F452" s="1011"/>
      <c r="G452" s="940" t="str">
        <f>IFERROR(VLOOKUP(H452,'Category Index'!$K$10:$L$258,2,FALSE),"")</f>
        <v/>
      </c>
      <c r="H452" s="1008"/>
      <c r="I452" s="3"/>
      <c r="J452" s="1006"/>
      <c r="K452" s="994" t="str">
        <f t="shared" si="13"/>
        <v/>
      </c>
      <c r="L452" s="1004"/>
      <c r="M452" s="974"/>
      <c r="N452" s="975"/>
      <c r="O452" s="976"/>
      <c r="P452" s="1027" t="str">
        <f>IFERROR(IF(N452="","",N452*(VLOOKUP(C452, 'Unit Conversion Table'!$E$3:$F$132, 2, FALSE))),"")</f>
        <v/>
      </c>
      <c r="Q452" s="3"/>
      <c r="R452" s="971" t="s">
        <v>826</v>
      </c>
      <c r="S452" s="996" t="str" cm="1">
        <f t="array" ref="S452">_xlfn.IFS(R452="No",(IFERROR(VLOOKUP($J452&amp;" | "&amp;$T452,'Emissions Factors'!$C$3:$N$1705,MATCH(S$12,'Emissions Factors'!$C$3:$N$3,0),FALSE),"")),R452="Yes", "Company Specific", R452="", "")</f>
        <v/>
      </c>
      <c r="T452" s="997" cm="1">
        <f t="array" ref="T452">_xlfn.IFS(R452="No",(VLOOKUP($B452, 'Emissions Factors'!$C$3:$O$717, 4,FALSE)),R452="Yes", "", R452="", "")</f>
        <v>0</v>
      </c>
      <c r="U452" s="947" t="str">
        <f>IFERROR(VLOOKUP($J452&amp;" | "&amp;$T452,'Emissions Factors'!$C$3:$N$3811,5,FALSE),"")</f>
        <v/>
      </c>
      <c r="V452" s="948" t="str">
        <f>IFERROR(VLOOKUP($J452&amp;" | "&amp;$T452,'Emissions Factors'!$C$3:$N$3811,6,FALSE),"")</f>
        <v/>
      </c>
      <c r="W452" s="949" t="str">
        <f>IFERROR(VLOOKUP($J452&amp;" | "&amp;$T452,'Emissions Factors'!$C$3:$N$3811,7,FALSE),"")</f>
        <v/>
      </c>
      <c r="X452" s="1000"/>
      <c r="Y452" s="1001"/>
      <c r="Z452" s="963"/>
      <c r="AA452" s="964"/>
      <c r="AB452" s="965"/>
      <c r="AC452" s="1022" t="str" cm="1">
        <f t="array" ref="AC452">IFERROR(_xlfn.IFS($R452="No", U452*$P452/1000,$R452="Yes", Z452*$P452/1000, $R452="", ""),"")</f>
        <v/>
      </c>
      <c r="AD452" s="1023" t="str" cm="1">
        <f t="array" ref="AD452">IFERROR(_xlfn.IFS($R452="No", V452*$P452/1000,$R452="Yes", AA452*$P452/1000, $R452="", ""),"")</f>
        <v/>
      </c>
      <c r="AE452" s="1023" t="str" cm="1">
        <f t="array" ref="AE452">IFERROR(_xlfn.IFS($R452="No", W452*$P452/1000,$R452="Yes", AB452*$P452/1000, $R452="", ""),"")</f>
        <v/>
      </c>
      <c r="AF452" s="957" t="str">
        <f>IFERROR($AC452
+IFERROR(HLOOKUP(Introduction!$H$29,'GWP Values'!$D$3:$G$46,MATCH("CH4",'GWP Values'!$C$3:$C$41,0),FALSE)*$AD452,0)
+IFERROR(HLOOKUP(Introduction!$H$29,'GWP Values'!$D$3:$G$46,MATCH("N2O",'GWP Values'!$C$3:$C$41,0),FALSE)*$AE452,0),"")</f>
        <v/>
      </c>
    </row>
    <row r="453" spans="1:32" ht="24" customHeight="1" x14ac:dyDescent="0.25">
      <c r="A453" s="441"/>
      <c r="B453" s="458" t="str">
        <f t="shared" si="12"/>
        <v/>
      </c>
      <c r="C453" s="650" t="str">
        <f>IFERROR(IF($O453="","",
IF(MATCH(O453,Tables!$CC$8:$CC$15,0)&gt;0, "MWh / "&amp;$O453&amp;" | Energy",
"MWh / "&amp;$O453&amp;" | "&amp; $M453)), "MWh / "&amp;$O453&amp;" | "&amp; $M453)</f>
        <v/>
      </c>
      <c r="D453" s="916" t="str">
        <f>IFERROR(VLOOKUP($M453,Tables!$BT$7:$BU$34,2,FALSE),"")</f>
        <v/>
      </c>
      <c r="E453" s="1010"/>
      <c r="F453" s="1011"/>
      <c r="G453" s="940" t="str">
        <f>IFERROR(VLOOKUP(H453,'Category Index'!$K$10:$L$258,2,FALSE),"")</f>
        <v/>
      </c>
      <c r="H453" s="1008"/>
      <c r="I453" s="3"/>
      <c r="J453" s="1006"/>
      <c r="K453" s="994" t="str">
        <f t="shared" si="13"/>
        <v/>
      </c>
      <c r="L453" s="1004"/>
      <c r="M453" s="974"/>
      <c r="N453" s="975"/>
      <c r="O453" s="976"/>
      <c r="P453" s="1027" t="str">
        <f>IFERROR(IF(N453="","",N453*(VLOOKUP(C453, 'Unit Conversion Table'!$E$3:$F$132, 2, FALSE))),"")</f>
        <v/>
      </c>
      <c r="Q453" s="3"/>
      <c r="R453" s="971" t="s">
        <v>826</v>
      </c>
      <c r="S453" s="996" t="str" cm="1">
        <f t="array" ref="S453">_xlfn.IFS(R453="No",(IFERROR(VLOOKUP($J453&amp;" | "&amp;$T453,'Emissions Factors'!$C$3:$N$1705,MATCH(S$12,'Emissions Factors'!$C$3:$N$3,0),FALSE),"")),R453="Yes", "Company Specific", R453="", "")</f>
        <v/>
      </c>
      <c r="T453" s="997" cm="1">
        <f t="array" ref="T453">_xlfn.IFS(R453="No",(VLOOKUP($B453, 'Emissions Factors'!$C$3:$O$717, 4,FALSE)),R453="Yes", "", R453="", "")</f>
        <v>0</v>
      </c>
      <c r="U453" s="947" t="str">
        <f>IFERROR(VLOOKUP($J453&amp;" | "&amp;$T453,'Emissions Factors'!$C$3:$N$3811,5,FALSE),"")</f>
        <v/>
      </c>
      <c r="V453" s="948" t="str">
        <f>IFERROR(VLOOKUP($J453&amp;" | "&amp;$T453,'Emissions Factors'!$C$3:$N$3811,6,FALSE),"")</f>
        <v/>
      </c>
      <c r="W453" s="949" t="str">
        <f>IFERROR(VLOOKUP($J453&amp;" | "&amp;$T453,'Emissions Factors'!$C$3:$N$3811,7,FALSE),"")</f>
        <v/>
      </c>
      <c r="X453" s="1000"/>
      <c r="Y453" s="1001"/>
      <c r="Z453" s="963"/>
      <c r="AA453" s="964"/>
      <c r="AB453" s="965"/>
      <c r="AC453" s="1022" t="str" cm="1">
        <f t="array" ref="AC453">IFERROR(_xlfn.IFS($R453="No", U453*$P453/1000,$R453="Yes", Z453*$P453/1000, $R453="", ""),"")</f>
        <v/>
      </c>
      <c r="AD453" s="1023" t="str" cm="1">
        <f t="array" ref="AD453">IFERROR(_xlfn.IFS($R453="No", V453*$P453/1000,$R453="Yes", AA453*$P453/1000, $R453="", ""),"")</f>
        <v/>
      </c>
      <c r="AE453" s="1023" t="str" cm="1">
        <f t="array" ref="AE453">IFERROR(_xlfn.IFS($R453="No", W453*$P453/1000,$R453="Yes", AB453*$P453/1000, $R453="", ""),"")</f>
        <v/>
      </c>
      <c r="AF453" s="957" t="str">
        <f>IFERROR($AC453
+IFERROR(HLOOKUP(Introduction!$H$29,'GWP Values'!$D$3:$G$46,MATCH("CH4",'GWP Values'!$C$3:$C$41,0),FALSE)*$AD453,0)
+IFERROR(HLOOKUP(Introduction!$H$29,'GWP Values'!$D$3:$G$46,MATCH("N2O",'GWP Values'!$C$3:$C$41,0),FALSE)*$AE453,0),"")</f>
        <v/>
      </c>
    </row>
    <row r="454" spans="1:32" ht="24" customHeight="1" x14ac:dyDescent="0.25">
      <c r="A454" s="441"/>
      <c r="B454" s="458" t="str">
        <f t="shared" si="12"/>
        <v/>
      </c>
      <c r="C454" s="650" t="str">
        <f>IFERROR(IF($O454="","",
IF(MATCH(O454,Tables!$CC$8:$CC$15,0)&gt;0, "MWh / "&amp;$O454&amp;" | Energy",
"MWh / "&amp;$O454&amp;" | "&amp; $M454)), "MWh / "&amp;$O454&amp;" | "&amp; $M454)</f>
        <v/>
      </c>
      <c r="D454" s="916" t="str">
        <f>IFERROR(VLOOKUP($M454,Tables!$BT$7:$BU$34,2,FALSE),"")</f>
        <v/>
      </c>
      <c r="E454" s="1010"/>
      <c r="F454" s="1011"/>
      <c r="G454" s="940" t="str">
        <f>IFERROR(VLOOKUP(H454,'Category Index'!$K$10:$L$258,2,FALSE),"")</f>
        <v/>
      </c>
      <c r="H454" s="1008"/>
      <c r="I454" s="3"/>
      <c r="J454" s="1006"/>
      <c r="K454" s="994" t="str">
        <f t="shared" si="13"/>
        <v/>
      </c>
      <c r="L454" s="1004"/>
      <c r="M454" s="974"/>
      <c r="N454" s="975"/>
      <c r="O454" s="976"/>
      <c r="P454" s="1027" t="str">
        <f>IFERROR(IF(N454="","",N454*(VLOOKUP(C454, 'Unit Conversion Table'!$E$3:$F$132, 2, FALSE))),"")</f>
        <v/>
      </c>
      <c r="Q454" s="3"/>
      <c r="R454" s="971" t="s">
        <v>826</v>
      </c>
      <c r="S454" s="996" t="str" cm="1">
        <f t="array" ref="S454">_xlfn.IFS(R454="No",(IFERROR(VLOOKUP($J454&amp;" | "&amp;$T454,'Emissions Factors'!$C$3:$N$1705,MATCH(S$12,'Emissions Factors'!$C$3:$N$3,0),FALSE),"")),R454="Yes", "Company Specific", R454="", "")</f>
        <v/>
      </c>
      <c r="T454" s="997" cm="1">
        <f t="array" ref="T454">_xlfn.IFS(R454="No",(VLOOKUP($B454, 'Emissions Factors'!$C$3:$O$717, 4,FALSE)),R454="Yes", "", R454="", "")</f>
        <v>0</v>
      </c>
      <c r="U454" s="947" t="str">
        <f>IFERROR(VLOOKUP($J454&amp;" | "&amp;$T454,'Emissions Factors'!$C$3:$N$3811,5,FALSE),"")</f>
        <v/>
      </c>
      <c r="V454" s="948" t="str">
        <f>IFERROR(VLOOKUP($J454&amp;" | "&amp;$T454,'Emissions Factors'!$C$3:$N$3811,6,FALSE),"")</f>
        <v/>
      </c>
      <c r="W454" s="949" t="str">
        <f>IFERROR(VLOOKUP($J454&amp;" | "&amp;$T454,'Emissions Factors'!$C$3:$N$3811,7,FALSE),"")</f>
        <v/>
      </c>
      <c r="X454" s="1000"/>
      <c r="Y454" s="1001"/>
      <c r="Z454" s="963"/>
      <c r="AA454" s="964"/>
      <c r="AB454" s="965"/>
      <c r="AC454" s="1022" t="str" cm="1">
        <f t="array" ref="AC454">IFERROR(_xlfn.IFS($R454="No", U454*$P454/1000,$R454="Yes", Z454*$P454/1000, $R454="", ""),"")</f>
        <v/>
      </c>
      <c r="AD454" s="1023" t="str" cm="1">
        <f t="array" ref="AD454">IFERROR(_xlfn.IFS($R454="No", V454*$P454/1000,$R454="Yes", AA454*$P454/1000, $R454="", ""),"")</f>
        <v/>
      </c>
      <c r="AE454" s="1023" t="str" cm="1">
        <f t="array" ref="AE454">IFERROR(_xlfn.IFS($R454="No", W454*$P454/1000,$R454="Yes", AB454*$P454/1000, $R454="", ""),"")</f>
        <v/>
      </c>
      <c r="AF454" s="957" t="str">
        <f>IFERROR($AC454
+IFERROR(HLOOKUP(Introduction!$H$29,'GWP Values'!$D$3:$G$46,MATCH("CH4",'GWP Values'!$C$3:$C$41,0),FALSE)*$AD454,0)
+IFERROR(HLOOKUP(Introduction!$H$29,'GWP Values'!$D$3:$G$46,MATCH("N2O",'GWP Values'!$C$3:$C$41,0),FALSE)*$AE454,0),"")</f>
        <v/>
      </c>
    </row>
    <row r="455" spans="1:32" ht="24" customHeight="1" x14ac:dyDescent="0.25">
      <c r="A455" s="441"/>
      <c r="B455" s="458" t="str">
        <f t="shared" si="12"/>
        <v/>
      </c>
      <c r="C455" s="650" t="str">
        <f>IFERROR(IF($O455="","",
IF(MATCH(O455,Tables!$CC$8:$CC$15,0)&gt;0, "MWh / "&amp;$O455&amp;" | Energy",
"MWh / "&amp;$O455&amp;" | "&amp; $M455)), "MWh / "&amp;$O455&amp;" | "&amp; $M455)</f>
        <v/>
      </c>
      <c r="D455" s="916" t="str">
        <f>IFERROR(VLOOKUP($M455,Tables!$BT$7:$BU$34,2,FALSE),"")</f>
        <v/>
      </c>
      <c r="E455" s="1010"/>
      <c r="F455" s="1011"/>
      <c r="G455" s="940" t="str">
        <f>IFERROR(VLOOKUP(H455,'Category Index'!$K$10:$L$258,2,FALSE),"")</f>
        <v/>
      </c>
      <c r="H455" s="1008"/>
      <c r="I455" s="3"/>
      <c r="J455" s="1006"/>
      <c r="K455" s="994" t="str">
        <f t="shared" si="13"/>
        <v/>
      </c>
      <c r="L455" s="1004"/>
      <c r="M455" s="974"/>
      <c r="N455" s="975"/>
      <c r="O455" s="976"/>
      <c r="P455" s="1027" t="str">
        <f>IFERROR(IF(N455="","",N455*(VLOOKUP(C455, 'Unit Conversion Table'!$E$3:$F$132, 2, FALSE))),"")</f>
        <v/>
      </c>
      <c r="Q455" s="3"/>
      <c r="R455" s="971" t="s">
        <v>826</v>
      </c>
      <c r="S455" s="996" t="str" cm="1">
        <f t="array" ref="S455">_xlfn.IFS(R455="No",(IFERROR(VLOOKUP($J455&amp;" | "&amp;$T455,'Emissions Factors'!$C$3:$N$1705,MATCH(S$12,'Emissions Factors'!$C$3:$N$3,0),FALSE),"")),R455="Yes", "Company Specific", R455="", "")</f>
        <v/>
      </c>
      <c r="T455" s="997" cm="1">
        <f t="array" ref="T455">_xlfn.IFS(R455="No",(VLOOKUP($B455, 'Emissions Factors'!$C$3:$O$717, 4,FALSE)),R455="Yes", "", R455="", "")</f>
        <v>0</v>
      </c>
      <c r="U455" s="947" t="str">
        <f>IFERROR(VLOOKUP($J455&amp;" | "&amp;$T455,'Emissions Factors'!$C$3:$N$3811,5,FALSE),"")</f>
        <v/>
      </c>
      <c r="V455" s="948" t="str">
        <f>IFERROR(VLOOKUP($J455&amp;" | "&amp;$T455,'Emissions Factors'!$C$3:$N$3811,6,FALSE),"")</f>
        <v/>
      </c>
      <c r="W455" s="949" t="str">
        <f>IFERROR(VLOOKUP($J455&amp;" | "&amp;$T455,'Emissions Factors'!$C$3:$N$3811,7,FALSE),"")</f>
        <v/>
      </c>
      <c r="X455" s="1000"/>
      <c r="Y455" s="1001"/>
      <c r="Z455" s="963"/>
      <c r="AA455" s="964"/>
      <c r="AB455" s="965"/>
      <c r="AC455" s="1022" t="str" cm="1">
        <f t="array" ref="AC455">IFERROR(_xlfn.IFS($R455="No", U455*$P455/1000,$R455="Yes", Z455*$P455/1000, $R455="", ""),"")</f>
        <v/>
      </c>
      <c r="AD455" s="1023" t="str" cm="1">
        <f t="array" ref="AD455">IFERROR(_xlfn.IFS($R455="No", V455*$P455/1000,$R455="Yes", AA455*$P455/1000, $R455="", ""),"")</f>
        <v/>
      </c>
      <c r="AE455" s="1023" t="str" cm="1">
        <f t="array" ref="AE455">IFERROR(_xlfn.IFS($R455="No", W455*$P455/1000,$R455="Yes", AB455*$P455/1000, $R455="", ""),"")</f>
        <v/>
      </c>
      <c r="AF455" s="957" t="str">
        <f>IFERROR($AC455
+IFERROR(HLOOKUP(Introduction!$H$29,'GWP Values'!$D$3:$G$46,MATCH("CH4",'GWP Values'!$C$3:$C$41,0),FALSE)*$AD455,0)
+IFERROR(HLOOKUP(Introduction!$H$29,'GWP Values'!$D$3:$G$46,MATCH("N2O",'GWP Values'!$C$3:$C$41,0),FALSE)*$AE455,0),"")</f>
        <v/>
      </c>
    </row>
    <row r="456" spans="1:32" ht="24" customHeight="1" x14ac:dyDescent="0.25">
      <c r="A456" s="441"/>
      <c r="B456" s="458" t="str">
        <f t="shared" si="12"/>
        <v/>
      </c>
      <c r="C456" s="650" t="str">
        <f>IFERROR(IF($O456="","",
IF(MATCH(O456,Tables!$CC$8:$CC$15,0)&gt;0, "MWh / "&amp;$O456&amp;" | Energy",
"MWh / "&amp;$O456&amp;" | "&amp; $M456)), "MWh / "&amp;$O456&amp;" | "&amp; $M456)</f>
        <v/>
      </c>
      <c r="D456" s="916" t="str">
        <f>IFERROR(VLOOKUP($M456,Tables!$BT$7:$BU$34,2,FALSE),"")</f>
        <v/>
      </c>
      <c r="E456" s="1010"/>
      <c r="F456" s="1011"/>
      <c r="G456" s="940" t="str">
        <f>IFERROR(VLOOKUP(H456,'Category Index'!$K$10:$L$258,2,FALSE),"")</f>
        <v/>
      </c>
      <c r="H456" s="1008"/>
      <c r="I456" s="3"/>
      <c r="J456" s="1006"/>
      <c r="K456" s="994" t="str">
        <f t="shared" si="13"/>
        <v/>
      </c>
      <c r="L456" s="1004"/>
      <c r="M456" s="974"/>
      <c r="N456" s="975"/>
      <c r="O456" s="976"/>
      <c r="P456" s="1027" t="str">
        <f>IFERROR(IF(N456="","",N456*(VLOOKUP(C456, 'Unit Conversion Table'!$E$3:$F$132, 2, FALSE))),"")</f>
        <v/>
      </c>
      <c r="Q456" s="3"/>
      <c r="R456" s="971" t="s">
        <v>826</v>
      </c>
      <c r="S456" s="996" t="str" cm="1">
        <f t="array" ref="S456">_xlfn.IFS(R456="No",(IFERROR(VLOOKUP($J456&amp;" | "&amp;$T456,'Emissions Factors'!$C$3:$N$1705,MATCH(S$12,'Emissions Factors'!$C$3:$N$3,0),FALSE),"")),R456="Yes", "Company Specific", R456="", "")</f>
        <v/>
      </c>
      <c r="T456" s="997" cm="1">
        <f t="array" ref="T456">_xlfn.IFS(R456="No",(VLOOKUP($B456, 'Emissions Factors'!$C$3:$O$717, 4,FALSE)),R456="Yes", "", R456="", "")</f>
        <v>0</v>
      </c>
      <c r="U456" s="947" t="str">
        <f>IFERROR(VLOOKUP($J456&amp;" | "&amp;$T456,'Emissions Factors'!$C$3:$N$3811,5,FALSE),"")</f>
        <v/>
      </c>
      <c r="V456" s="948" t="str">
        <f>IFERROR(VLOOKUP($J456&amp;" | "&amp;$T456,'Emissions Factors'!$C$3:$N$3811,6,FALSE),"")</f>
        <v/>
      </c>
      <c r="W456" s="949" t="str">
        <f>IFERROR(VLOOKUP($J456&amp;" | "&amp;$T456,'Emissions Factors'!$C$3:$N$3811,7,FALSE),"")</f>
        <v/>
      </c>
      <c r="X456" s="1000"/>
      <c r="Y456" s="1001"/>
      <c r="Z456" s="963"/>
      <c r="AA456" s="964"/>
      <c r="AB456" s="965"/>
      <c r="AC456" s="1022" t="str" cm="1">
        <f t="array" ref="AC456">IFERROR(_xlfn.IFS($R456="No", U456*$P456/1000,$R456="Yes", Z456*$P456/1000, $R456="", ""),"")</f>
        <v/>
      </c>
      <c r="AD456" s="1023" t="str" cm="1">
        <f t="array" ref="AD456">IFERROR(_xlfn.IFS($R456="No", V456*$P456/1000,$R456="Yes", AA456*$P456/1000, $R456="", ""),"")</f>
        <v/>
      </c>
      <c r="AE456" s="1023" t="str" cm="1">
        <f t="array" ref="AE456">IFERROR(_xlfn.IFS($R456="No", W456*$P456/1000,$R456="Yes", AB456*$P456/1000, $R456="", ""),"")</f>
        <v/>
      </c>
      <c r="AF456" s="957" t="str">
        <f>IFERROR($AC456
+IFERROR(HLOOKUP(Introduction!$H$29,'GWP Values'!$D$3:$G$46,MATCH("CH4",'GWP Values'!$C$3:$C$41,0),FALSE)*$AD456,0)
+IFERROR(HLOOKUP(Introduction!$H$29,'GWP Values'!$D$3:$G$46,MATCH("N2O",'GWP Values'!$C$3:$C$41,0),FALSE)*$AE456,0),"")</f>
        <v/>
      </c>
    </row>
    <row r="457" spans="1:32" ht="24" customHeight="1" x14ac:dyDescent="0.25">
      <c r="A457" s="441"/>
      <c r="B457" s="458" t="str">
        <f t="shared" si="12"/>
        <v/>
      </c>
      <c r="C457" s="650" t="str">
        <f>IFERROR(IF($O457="","",
IF(MATCH(O457,Tables!$CC$8:$CC$15,0)&gt;0, "MWh / "&amp;$O457&amp;" | Energy",
"MWh / "&amp;$O457&amp;" | "&amp; $M457)), "MWh / "&amp;$O457&amp;" | "&amp; $M457)</f>
        <v/>
      </c>
      <c r="D457" s="916" t="str">
        <f>IFERROR(VLOOKUP($M457,Tables!$BT$7:$BU$34,2,FALSE),"")</f>
        <v/>
      </c>
      <c r="E457" s="1010"/>
      <c r="F457" s="1011"/>
      <c r="G457" s="940" t="str">
        <f>IFERROR(VLOOKUP(H457,'Category Index'!$K$10:$L$258,2,FALSE),"")</f>
        <v/>
      </c>
      <c r="H457" s="1008"/>
      <c r="I457" s="3"/>
      <c r="J457" s="1006"/>
      <c r="K457" s="994" t="str">
        <f t="shared" si="13"/>
        <v/>
      </c>
      <c r="L457" s="1004"/>
      <c r="M457" s="974"/>
      <c r="N457" s="975"/>
      <c r="O457" s="976"/>
      <c r="P457" s="1027" t="str">
        <f>IFERROR(IF(N457="","",N457*(VLOOKUP(C457, 'Unit Conversion Table'!$E$3:$F$132, 2, FALSE))),"")</f>
        <v/>
      </c>
      <c r="Q457" s="3"/>
      <c r="R457" s="971" t="s">
        <v>826</v>
      </c>
      <c r="S457" s="996" t="str" cm="1">
        <f t="array" ref="S457">_xlfn.IFS(R457="No",(IFERROR(VLOOKUP($J457&amp;" | "&amp;$T457,'Emissions Factors'!$C$3:$N$1705,MATCH(S$12,'Emissions Factors'!$C$3:$N$3,0),FALSE),"")),R457="Yes", "Company Specific", R457="", "")</f>
        <v/>
      </c>
      <c r="T457" s="997" cm="1">
        <f t="array" ref="T457">_xlfn.IFS(R457="No",(VLOOKUP($B457, 'Emissions Factors'!$C$3:$O$717, 4,FALSE)),R457="Yes", "", R457="", "")</f>
        <v>0</v>
      </c>
      <c r="U457" s="947" t="str">
        <f>IFERROR(VLOOKUP($J457&amp;" | "&amp;$T457,'Emissions Factors'!$C$3:$N$3811,5,FALSE),"")</f>
        <v/>
      </c>
      <c r="V457" s="948" t="str">
        <f>IFERROR(VLOOKUP($J457&amp;" | "&amp;$T457,'Emissions Factors'!$C$3:$N$3811,6,FALSE),"")</f>
        <v/>
      </c>
      <c r="W457" s="949" t="str">
        <f>IFERROR(VLOOKUP($J457&amp;" | "&amp;$T457,'Emissions Factors'!$C$3:$N$3811,7,FALSE),"")</f>
        <v/>
      </c>
      <c r="X457" s="1000"/>
      <c r="Y457" s="1001"/>
      <c r="Z457" s="963"/>
      <c r="AA457" s="964"/>
      <c r="AB457" s="965"/>
      <c r="AC457" s="1022" t="str" cm="1">
        <f t="array" ref="AC457">IFERROR(_xlfn.IFS($R457="No", U457*$P457/1000,$R457="Yes", Z457*$P457/1000, $R457="", ""),"")</f>
        <v/>
      </c>
      <c r="AD457" s="1023" t="str" cm="1">
        <f t="array" ref="AD457">IFERROR(_xlfn.IFS($R457="No", V457*$P457/1000,$R457="Yes", AA457*$P457/1000, $R457="", ""),"")</f>
        <v/>
      </c>
      <c r="AE457" s="1023" t="str" cm="1">
        <f t="array" ref="AE457">IFERROR(_xlfn.IFS($R457="No", W457*$P457/1000,$R457="Yes", AB457*$P457/1000, $R457="", ""),"")</f>
        <v/>
      </c>
      <c r="AF457" s="957" t="str">
        <f>IFERROR($AC457
+IFERROR(HLOOKUP(Introduction!$H$29,'GWP Values'!$D$3:$G$46,MATCH("CH4",'GWP Values'!$C$3:$C$41,0),FALSE)*$AD457,0)
+IFERROR(HLOOKUP(Introduction!$H$29,'GWP Values'!$D$3:$G$46,MATCH("N2O",'GWP Values'!$C$3:$C$41,0),FALSE)*$AE457,0),"")</f>
        <v/>
      </c>
    </row>
    <row r="458" spans="1:32" ht="24" customHeight="1" x14ac:dyDescent="0.25">
      <c r="A458" s="441"/>
      <c r="B458" s="458" t="str">
        <f t="shared" si="12"/>
        <v/>
      </c>
      <c r="C458" s="650" t="str">
        <f>IFERROR(IF($O458="","",
IF(MATCH(O458,Tables!$CC$8:$CC$15,0)&gt;0, "MWh / "&amp;$O458&amp;" | Energy",
"MWh / "&amp;$O458&amp;" | "&amp; $M458)), "MWh / "&amp;$O458&amp;" | "&amp; $M458)</f>
        <v/>
      </c>
      <c r="D458" s="916" t="str">
        <f>IFERROR(VLOOKUP($M458,Tables!$BT$7:$BU$34,2,FALSE),"")</f>
        <v/>
      </c>
      <c r="E458" s="1010"/>
      <c r="F458" s="1011"/>
      <c r="G458" s="940" t="str">
        <f>IFERROR(VLOOKUP(H458,'Category Index'!$K$10:$L$258,2,FALSE),"")</f>
        <v/>
      </c>
      <c r="H458" s="1008"/>
      <c r="I458" s="3"/>
      <c r="J458" s="1006"/>
      <c r="K458" s="994" t="str">
        <f t="shared" si="13"/>
        <v/>
      </c>
      <c r="L458" s="1004"/>
      <c r="M458" s="974"/>
      <c r="N458" s="975"/>
      <c r="O458" s="976"/>
      <c r="P458" s="1027" t="str">
        <f>IFERROR(IF(N458="","",N458*(VLOOKUP(C458, 'Unit Conversion Table'!$E$3:$F$132, 2, FALSE))),"")</f>
        <v/>
      </c>
      <c r="Q458" s="3"/>
      <c r="R458" s="971" t="s">
        <v>826</v>
      </c>
      <c r="S458" s="996" t="str" cm="1">
        <f t="array" ref="S458">_xlfn.IFS(R458="No",(IFERROR(VLOOKUP($J458&amp;" | "&amp;$T458,'Emissions Factors'!$C$3:$N$1705,MATCH(S$12,'Emissions Factors'!$C$3:$N$3,0),FALSE),"")),R458="Yes", "Company Specific", R458="", "")</f>
        <v/>
      </c>
      <c r="T458" s="997" cm="1">
        <f t="array" ref="T458">_xlfn.IFS(R458="No",(VLOOKUP($B458, 'Emissions Factors'!$C$3:$O$717, 4,FALSE)),R458="Yes", "", R458="", "")</f>
        <v>0</v>
      </c>
      <c r="U458" s="947" t="str">
        <f>IFERROR(VLOOKUP($J458&amp;" | "&amp;$T458,'Emissions Factors'!$C$3:$N$3811,5,FALSE),"")</f>
        <v/>
      </c>
      <c r="V458" s="948" t="str">
        <f>IFERROR(VLOOKUP($J458&amp;" | "&amp;$T458,'Emissions Factors'!$C$3:$N$3811,6,FALSE),"")</f>
        <v/>
      </c>
      <c r="W458" s="949" t="str">
        <f>IFERROR(VLOOKUP($J458&amp;" | "&amp;$T458,'Emissions Factors'!$C$3:$N$3811,7,FALSE),"")</f>
        <v/>
      </c>
      <c r="X458" s="1000"/>
      <c r="Y458" s="1001"/>
      <c r="Z458" s="963"/>
      <c r="AA458" s="964"/>
      <c r="AB458" s="965"/>
      <c r="AC458" s="1022" t="str" cm="1">
        <f t="array" ref="AC458">IFERROR(_xlfn.IFS($R458="No", U458*$P458/1000,$R458="Yes", Z458*$P458/1000, $R458="", ""),"")</f>
        <v/>
      </c>
      <c r="AD458" s="1023" t="str" cm="1">
        <f t="array" ref="AD458">IFERROR(_xlfn.IFS($R458="No", V458*$P458/1000,$R458="Yes", AA458*$P458/1000, $R458="", ""),"")</f>
        <v/>
      </c>
      <c r="AE458" s="1023" t="str" cm="1">
        <f t="array" ref="AE458">IFERROR(_xlfn.IFS($R458="No", W458*$P458/1000,$R458="Yes", AB458*$P458/1000, $R458="", ""),"")</f>
        <v/>
      </c>
      <c r="AF458" s="957" t="str">
        <f>IFERROR($AC458
+IFERROR(HLOOKUP(Introduction!$H$29,'GWP Values'!$D$3:$G$46,MATCH("CH4",'GWP Values'!$C$3:$C$41,0),FALSE)*$AD458,0)
+IFERROR(HLOOKUP(Introduction!$H$29,'GWP Values'!$D$3:$G$46,MATCH("N2O",'GWP Values'!$C$3:$C$41,0),FALSE)*$AE458,0),"")</f>
        <v/>
      </c>
    </row>
    <row r="459" spans="1:32" ht="24" customHeight="1" x14ac:dyDescent="0.25">
      <c r="A459" s="441"/>
      <c r="B459" s="458" t="str">
        <f t="shared" si="12"/>
        <v/>
      </c>
      <c r="C459" s="650" t="str">
        <f>IFERROR(IF($O459="","",
IF(MATCH(O459,Tables!$CC$8:$CC$15,0)&gt;0, "MWh / "&amp;$O459&amp;" | Energy",
"MWh / "&amp;$O459&amp;" | "&amp; $M459)), "MWh / "&amp;$O459&amp;" | "&amp; $M459)</f>
        <v/>
      </c>
      <c r="D459" s="916" t="str">
        <f>IFERROR(VLOOKUP($M459,Tables!$BT$7:$BU$34,2,FALSE),"")</f>
        <v/>
      </c>
      <c r="E459" s="1010"/>
      <c r="F459" s="1011"/>
      <c r="G459" s="940" t="str">
        <f>IFERROR(VLOOKUP(H459,'Category Index'!$K$10:$L$258,2,FALSE),"")</f>
        <v/>
      </c>
      <c r="H459" s="1008"/>
      <c r="I459" s="3"/>
      <c r="J459" s="1006"/>
      <c r="K459" s="994" t="str">
        <f t="shared" si="13"/>
        <v/>
      </c>
      <c r="L459" s="1004"/>
      <c r="M459" s="974"/>
      <c r="N459" s="975"/>
      <c r="O459" s="976"/>
      <c r="P459" s="1027" t="str">
        <f>IFERROR(IF(N459="","",N459*(VLOOKUP(C459, 'Unit Conversion Table'!$E$3:$F$132, 2, FALSE))),"")</f>
        <v/>
      </c>
      <c r="Q459" s="3"/>
      <c r="R459" s="971" t="s">
        <v>826</v>
      </c>
      <c r="S459" s="996" t="str" cm="1">
        <f t="array" ref="S459">_xlfn.IFS(R459="No",(IFERROR(VLOOKUP($J459&amp;" | "&amp;$T459,'Emissions Factors'!$C$3:$N$1705,MATCH(S$12,'Emissions Factors'!$C$3:$N$3,0),FALSE),"")),R459="Yes", "Company Specific", R459="", "")</f>
        <v/>
      </c>
      <c r="T459" s="997" cm="1">
        <f t="array" ref="T459">_xlfn.IFS(R459="No",(VLOOKUP($B459, 'Emissions Factors'!$C$3:$O$717, 4,FALSE)),R459="Yes", "", R459="", "")</f>
        <v>0</v>
      </c>
      <c r="U459" s="947" t="str">
        <f>IFERROR(VLOOKUP($J459&amp;" | "&amp;$T459,'Emissions Factors'!$C$3:$N$3811,5,FALSE),"")</f>
        <v/>
      </c>
      <c r="V459" s="948" t="str">
        <f>IFERROR(VLOOKUP($J459&amp;" | "&amp;$T459,'Emissions Factors'!$C$3:$N$3811,6,FALSE),"")</f>
        <v/>
      </c>
      <c r="W459" s="949" t="str">
        <f>IFERROR(VLOOKUP($J459&amp;" | "&amp;$T459,'Emissions Factors'!$C$3:$N$3811,7,FALSE),"")</f>
        <v/>
      </c>
      <c r="X459" s="1000"/>
      <c r="Y459" s="1001"/>
      <c r="Z459" s="963"/>
      <c r="AA459" s="964"/>
      <c r="AB459" s="965"/>
      <c r="AC459" s="1022" t="str" cm="1">
        <f t="array" ref="AC459">IFERROR(_xlfn.IFS($R459="No", U459*$P459/1000,$R459="Yes", Z459*$P459/1000, $R459="", ""),"")</f>
        <v/>
      </c>
      <c r="AD459" s="1023" t="str" cm="1">
        <f t="array" ref="AD459">IFERROR(_xlfn.IFS($R459="No", V459*$P459/1000,$R459="Yes", AA459*$P459/1000, $R459="", ""),"")</f>
        <v/>
      </c>
      <c r="AE459" s="1023" t="str" cm="1">
        <f t="array" ref="AE459">IFERROR(_xlfn.IFS($R459="No", W459*$P459/1000,$R459="Yes", AB459*$P459/1000, $R459="", ""),"")</f>
        <v/>
      </c>
      <c r="AF459" s="957" t="str">
        <f>IFERROR($AC459
+IFERROR(HLOOKUP(Introduction!$H$29,'GWP Values'!$D$3:$G$46,MATCH("CH4",'GWP Values'!$C$3:$C$41,0),FALSE)*$AD459,0)
+IFERROR(HLOOKUP(Introduction!$H$29,'GWP Values'!$D$3:$G$46,MATCH("N2O",'GWP Values'!$C$3:$C$41,0),FALSE)*$AE459,0),"")</f>
        <v/>
      </c>
    </row>
    <row r="460" spans="1:32" ht="24" customHeight="1" x14ac:dyDescent="0.25">
      <c r="A460" s="441"/>
      <c r="B460" s="458" t="str">
        <f t="shared" si="12"/>
        <v/>
      </c>
      <c r="C460" s="650" t="str">
        <f>IFERROR(IF($O460="","",
IF(MATCH(O460,Tables!$CC$8:$CC$15,0)&gt;0, "MWh / "&amp;$O460&amp;" | Energy",
"MWh / "&amp;$O460&amp;" | "&amp; $M460)), "MWh / "&amp;$O460&amp;" | "&amp; $M460)</f>
        <v/>
      </c>
      <c r="D460" s="916" t="str">
        <f>IFERROR(VLOOKUP($M460,Tables!$BT$7:$BU$34,2,FALSE),"")</f>
        <v/>
      </c>
      <c r="E460" s="1010"/>
      <c r="F460" s="1011"/>
      <c r="G460" s="940" t="str">
        <f>IFERROR(VLOOKUP(H460,'Category Index'!$K$10:$L$258,2,FALSE),"")</f>
        <v/>
      </c>
      <c r="H460" s="1008"/>
      <c r="I460" s="3"/>
      <c r="J460" s="1006"/>
      <c r="K460" s="994" t="str">
        <f t="shared" si="13"/>
        <v/>
      </c>
      <c r="L460" s="1004"/>
      <c r="M460" s="974"/>
      <c r="N460" s="975"/>
      <c r="O460" s="976"/>
      <c r="P460" s="1027" t="str">
        <f>IFERROR(IF(N460="","",N460*(VLOOKUP(C460, 'Unit Conversion Table'!$E$3:$F$132, 2, FALSE))),"")</f>
        <v/>
      </c>
      <c r="Q460" s="3"/>
      <c r="R460" s="971" t="s">
        <v>826</v>
      </c>
      <c r="S460" s="996" t="str" cm="1">
        <f t="array" ref="S460">_xlfn.IFS(R460="No",(IFERROR(VLOOKUP($J460&amp;" | "&amp;$T460,'Emissions Factors'!$C$3:$N$1705,MATCH(S$12,'Emissions Factors'!$C$3:$N$3,0),FALSE),"")),R460="Yes", "Company Specific", R460="", "")</f>
        <v/>
      </c>
      <c r="T460" s="997" cm="1">
        <f t="array" ref="T460">_xlfn.IFS(R460="No",(VLOOKUP($B460, 'Emissions Factors'!$C$3:$O$717, 4,FALSE)),R460="Yes", "", R460="", "")</f>
        <v>0</v>
      </c>
      <c r="U460" s="947" t="str">
        <f>IFERROR(VLOOKUP($J460&amp;" | "&amp;$T460,'Emissions Factors'!$C$3:$N$3811,5,FALSE),"")</f>
        <v/>
      </c>
      <c r="V460" s="948" t="str">
        <f>IFERROR(VLOOKUP($J460&amp;" | "&amp;$T460,'Emissions Factors'!$C$3:$N$3811,6,FALSE),"")</f>
        <v/>
      </c>
      <c r="W460" s="949" t="str">
        <f>IFERROR(VLOOKUP($J460&amp;" | "&amp;$T460,'Emissions Factors'!$C$3:$N$3811,7,FALSE),"")</f>
        <v/>
      </c>
      <c r="X460" s="1000"/>
      <c r="Y460" s="1001"/>
      <c r="Z460" s="963"/>
      <c r="AA460" s="964"/>
      <c r="AB460" s="965"/>
      <c r="AC460" s="1022" t="str" cm="1">
        <f t="array" ref="AC460">IFERROR(_xlfn.IFS($R460="No", U460*$P460/1000,$R460="Yes", Z460*$P460/1000, $R460="", ""),"")</f>
        <v/>
      </c>
      <c r="AD460" s="1023" t="str" cm="1">
        <f t="array" ref="AD460">IFERROR(_xlfn.IFS($R460="No", V460*$P460/1000,$R460="Yes", AA460*$P460/1000, $R460="", ""),"")</f>
        <v/>
      </c>
      <c r="AE460" s="1023" t="str" cm="1">
        <f t="array" ref="AE460">IFERROR(_xlfn.IFS($R460="No", W460*$P460/1000,$R460="Yes", AB460*$P460/1000, $R460="", ""),"")</f>
        <v/>
      </c>
      <c r="AF460" s="957" t="str">
        <f>IFERROR($AC460
+IFERROR(HLOOKUP(Introduction!$H$29,'GWP Values'!$D$3:$G$46,MATCH("CH4",'GWP Values'!$C$3:$C$41,0),FALSE)*$AD460,0)
+IFERROR(HLOOKUP(Introduction!$H$29,'GWP Values'!$D$3:$G$46,MATCH("N2O",'GWP Values'!$C$3:$C$41,0),FALSE)*$AE460,0),"")</f>
        <v/>
      </c>
    </row>
    <row r="461" spans="1:32" ht="24" customHeight="1" x14ac:dyDescent="0.25">
      <c r="A461" s="441"/>
      <c r="B461" s="458" t="str">
        <f t="shared" ref="B461:B522" si="14">IF($M461="","",CONCATENATE(IF($J461="",2018,$J461)," | ",$M461))</f>
        <v/>
      </c>
      <c r="C461" s="650" t="str">
        <f>IFERROR(IF($O461="","",
IF(MATCH(O461,Tables!$CC$8:$CC$15,0)&gt;0, "MWh / "&amp;$O461&amp;" | Energy",
"MWh / "&amp;$O461&amp;" | "&amp; $M461)), "MWh / "&amp;$O461&amp;" | "&amp; $M461)</f>
        <v/>
      </c>
      <c r="D461" s="916" t="str">
        <f>IFERROR(VLOOKUP($M461,Tables!$BT$7:$BU$34,2,FALSE),"")</f>
        <v/>
      </c>
      <c r="E461" s="1010"/>
      <c r="F461" s="1011"/>
      <c r="G461" s="940" t="str">
        <f>IFERROR(VLOOKUP(H461,'Category Index'!$K$10:$L$258,2,FALSE),"")</f>
        <v/>
      </c>
      <c r="H461" s="1008"/>
      <c r="I461" s="3"/>
      <c r="J461" s="1006"/>
      <c r="K461" s="994" t="str">
        <f t="shared" ref="K461:K522" si="15">IF(OR($E461&lt;&gt;"",$L461&lt;&gt;"",$N461&lt;&gt;""), "Scope 1", "")</f>
        <v/>
      </c>
      <c r="L461" s="1004"/>
      <c r="M461" s="974"/>
      <c r="N461" s="975"/>
      <c r="O461" s="976"/>
      <c r="P461" s="1027" t="str">
        <f>IFERROR(IF(N461="","",N461*(VLOOKUP(C461, 'Unit Conversion Table'!$E$3:$F$132, 2, FALSE))),"")</f>
        <v/>
      </c>
      <c r="Q461" s="3"/>
      <c r="R461" s="971" t="s">
        <v>826</v>
      </c>
      <c r="S461" s="996" t="str" cm="1">
        <f t="array" ref="S461">_xlfn.IFS(R461="No",(IFERROR(VLOOKUP($J461&amp;" | "&amp;$T461,'Emissions Factors'!$C$3:$N$1705,MATCH(S$12,'Emissions Factors'!$C$3:$N$3,0),FALSE),"")),R461="Yes", "Company Specific", R461="", "")</f>
        <v/>
      </c>
      <c r="T461" s="997" cm="1">
        <f t="array" ref="T461">_xlfn.IFS(R461="No",(VLOOKUP($B461, 'Emissions Factors'!$C$3:$O$717, 4,FALSE)),R461="Yes", "", R461="", "")</f>
        <v>0</v>
      </c>
      <c r="U461" s="947" t="str">
        <f>IFERROR(VLOOKUP($J461&amp;" | "&amp;$T461,'Emissions Factors'!$C$3:$N$3811,5,FALSE),"")</f>
        <v/>
      </c>
      <c r="V461" s="948" t="str">
        <f>IFERROR(VLOOKUP($J461&amp;" | "&amp;$T461,'Emissions Factors'!$C$3:$N$3811,6,FALSE),"")</f>
        <v/>
      </c>
      <c r="W461" s="949" t="str">
        <f>IFERROR(VLOOKUP($J461&amp;" | "&amp;$T461,'Emissions Factors'!$C$3:$N$3811,7,FALSE),"")</f>
        <v/>
      </c>
      <c r="X461" s="1000"/>
      <c r="Y461" s="1001"/>
      <c r="Z461" s="963"/>
      <c r="AA461" s="964"/>
      <c r="AB461" s="965"/>
      <c r="AC461" s="1022" t="str" cm="1">
        <f t="array" ref="AC461">IFERROR(_xlfn.IFS($R461="No", U461*$P461/1000,$R461="Yes", Z461*$P461/1000, $R461="", ""),"")</f>
        <v/>
      </c>
      <c r="AD461" s="1023" t="str" cm="1">
        <f t="array" ref="AD461">IFERROR(_xlfn.IFS($R461="No", V461*$P461/1000,$R461="Yes", AA461*$P461/1000, $R461="", ""),"")</f>
        <v/>
      </c>
      <c r="AE461" s="1023" t="str" cm="1">
        <f t="array" ref="AE461">IFERROR(_xlfn.IFS($R461="No", W461*$P461/1000,$R461="Yes", AB461*$P461/1000, $R461="", ""),"")</f>
        <v/>
      </c>
      <c r="AF461" s="957" t="str">
        <f>IFERROR($AC461
+IFERROR(HLOOKUP(Introduction!$H$29,'GWP Values'!$D$3:$G$46,MATCH("CH4",'GWP Values'!$C$3:$C$41,0),FALSE)*$AD461,0)
+IFERROR(HLOOKUP(Introduction!$H$29,'GWP Values'!$D$3:$G$46,MATCH("N2O",'GWP Values'!$C$3:$C$41,0),FALSE)*$AE461,0),"")</f>
        <v/>
      </c>
    </row>
    <row r="462" spans="1:32" ht="24" customHeight="1" x14ac:dyDescent="0.25">
      <c r="A462" s="441"/>
      <c r="B462" s="458" t="str">
        <f t="shared" si="14"/>
        <v/>
      </c>
      <c r="C462" s="650" t="str">
        <f>IFERROR(IF($O462="","",
IF(MATCH(O462,Tables!$CC$8:$CC$15,0)&gt;0, "MWh / "&amp;$O462&amp;" | Energy",
"MWh / "&amp;$O462&amp;" | "&amp; $M462)), "MWh / "&amp;$O462&amp;" | "&amp; $M462)</f>
        <v/>
      </c>
      <c r="D462" s="916" t="str">
        <f>IFERROR(VLOOKUP($M462,Tables!$BT$7:$BU$34,2,FALSE),"")</f>
        <v/>
      </c>
      <c r="E462" s="1010"/>
      <c r="F462" s="1011"/>
      <c r="G462" s="940" t="str">
        <f>IFERROR(VLOOKUP(H462,'Category Index'!$K$10:$L$258,2,FALSE),"")</f>
        <v/>
      </c>
      <c r="H462" s="1008"/>
      <c r="I462" s="3"/>
      <c r="J462" s="1006"/>
      <c r="K462" s="994" t="str">
        <f t="shared" si="15"/>
        <v/>
      </c>
      <c r="L462" s="1004"/>
      <c r="M462" s="974"/>
      <c r="N462" s="975"/>
      <c r="O462" s="976"/>
      <c r="P462" s="1027" t="str">
        <f>IFERROR(IF(N462="","",N462*(VLOOKUP(C462, 'Unit Conversion Table'!$E$3:$F$132, 2, FALSE))),"")</f>
        <v/>
      </c>
      <c r="Q462" s="3"/>
      <c r="R462" s="971" t="s">
        <v>826</v>
      </c>
      <c r="S462" s="996" t="str" cm="1">
        <f t="array" ref="S462">_xlfn.IFS(R462="No",(IFERROR(VLOOKUP($J462&amp;" | "&amp;$T462,'Emissions Factors'!$C$3:$N$1705,MATCH(S$12,'Emissions Factors'!$C$3:$N$3,0),FALSE),"")),R462="Yes", "Company Specific", R462="", "")</f>
        <v/>
      </c>
      <c r="T462" s="997" cm="1">
        <f t="array" ref="T462">_xlfn.IFS(R462="No",(VLOOKUP($B462, 'Emissions Factors'!$C$3:$O$717, 4,FALSE)),R462="Yes", "", R462="", "")</f>
        <v>0</v>
      </c>
      <c r="U462" s="947" t="str">
        <f>IFERROR(VLOOKUP($J462&amp;" | "&amp;$T462,'Emissions Factors'!$C$3:$N$3811,5,FALSE),"")</f>
        <v/>
      </c>
      <c r="V462" s="948" t="str">
        <f>IFERROR(VLOOKUP($J462&amp;" | "&amp;$T462,'Emissions Factors'!$C$3:$N$3811,6,FALSE),"")</f>
        <v/>
      </c>
      <c r="W462" s="949" t="str">
        <f>IFERROR(VLOOKUP($J462&amp;" | "&amp;$T462,'Emissions Factors'!$C$3:$N$3811,7,FALSE),"")</f>
        <v/>
      </c>
      <c r="X462" s="1000"/>
      <c r="Y462" s="1001"/>
      <c r="Z462" s="963"/>
      <c r="AA462" s="964"/>
      <c r="AB462" s="965"/>
      <c r="AC462" s="1022" t="str" cm="1">
        <f t="array" ref="AC462">IFERROR(_xlfn.IFS($R462="No", U462*$P462/1000,$R462="Yes", Z462*$P462/1000, $R462="", ""),"")</f>
        <v/>
      </c>
      <c r="AD462" s="1023" t="str" cm="1">
        <f t="array" ref="AD462">IFERROR(_xlfn.IFS($R462="No", V462*$P462/1000,$R462="Yes", AA462*$P462/1000, $R462="", ""),"")</f>
        <v/>
      </c>
      <c r="AE462" s="1023" t="str" cm="1">
        <f t="array" ref="AE462">IFERROR(_xlfn.IFS($R462="No", W462*$P462/1000,$R462="Yes", AB462*$P462/1000, $R462="", ""),"")</f>
        <v/>
      </c>
      <c r="AF462" s="957" t="str">
        <f>IFERROR($AC462
+IFERROR(HLOOKUP(Introduction!$H$29,'GWP Values'!$D$3:$G$46,MATCH("CH4",'GWP Values'!$C$3:$C$41,0),FALSE)*$AD462,0)
+IFERROR(HLOOKUP(Introduction!$H$29,'GWP Values'!$D$3:$G$46,MATCH("N2O",'GWP Values'!$C$3:$C$41,0),FALSE)*$AE462,0),"")</f>
        <v/>
      </c>
    </row>
    <row r="463" spans="1:32" ht="24" customHeight="1" x14ac:dyDescent="0.25">
      <c r="A463" s="441"/>
      <c r="B463" s="458" t="str">
        <f t="shared" si="14"/>
        <v/>
      </c>
      <c r="C463" s="650" t="str">
        <f>IFERROR(IF($O463="","",
IF(MATCH(O463,Tables!$CC$8:$CC$15,0)&gt;0, "MWh / "&amp;$O463&amp;" | Energy",
"MWh / "&amp;$O463&amp;" | "&amp; $M463)), "MWh / "&amp;$O463&amp;" | "&amp; $M463)</f>
        <v/>
      </c>
      <c r="D463" s="916" t="str">
        <f>IFERROR(VLOOKUP($M463,Tables!$BT$7:$BU$34,2,FALSE),"")</f>
        <v/>
      </c>
      <c r="E463" s="1010"/>
      <c r="F463" s="1011"/>
      <c r="G463" s="940" t="str">
        <f>IFERROR(VLOOKUP(H463,'Category Index'!$K$10:$L$258,2,FALSE),"")</f>
        <v/>
      </c>
      <c r="H463" s="1008"/>
      <c r="I463" s="3"/>
      <c r="J463" s="1006"/>
      <c r="K463" s="994" t="str">
        <f t="shared" si="15"/>
        <v/>
      </c>
      <c r="L463" s="1004"/>
      <c r="M463" s="974"/>
      <c r="N463" s="975"/>
      <c r="O463" s="976"/>
      <c r="P463" s="1027" t="str">
        <f>IFERROR(IF(N463="","",N463*(VLOOKUP(C463, 'Unit Conversion Table'!$E$3:$F$132, 2, FALSE))),"")</f>
        <v/>
      </c>
      <c r="Q463" s="3"/>
      <c r="R463" s="971" t="s">
        <v>826</v>
      </c>
      <c r="S463" s="996" t="str" cm="1">
        <f t="array" ref="S463">_xlfn.IFS(R463="No",(IFERROR(VLOOKUP($J463&amp;" | "&amp;$T463,'Emissions Factors'!$C$3:$N$1705,MATCH(S$12,'Emissions Factors'!$C$3:$N$3,0),FALSE),"")),R463="Yes", "Company Specific", R463="", "")</f>
        <v/>
      </c>
      <c r="T463" s="997" cm="1">
        <f t="array" ref="T463">_xlfn.IFS(R463="No",(VLOOKUP($B463, 'Emissions Factors'!$C$3:$O$717, 4,FALSE)),R463="Yes", "", R463="", "")</f>
        <v>0</v>
      </c>
      <c r="U463" s="947" t="str">
        <f>IFERROR(VLOOKUP($J463&amp;" | "&amp;$T463,'Emissions Factors'!$C$3:$N$3811,5,FALSE),"")</f>
        <v/>
      </c>
      <c r="V463" s="948" t="str">
        <f>IFERROR(VLOOKUP($J463&amp;" | "&amp;$T463,'Emissions Factors'!$C$3:$N$3811,6,FALSE),"")</f>
        <v/>
      </c>
      <c r="W463" s="949" t="str">
        <f>IFERROR(VLOOKUP($J463&amp;" | "&amp;$T463,'Emissions Factors'!$C$3:$N$3811,7,FALSE),"")</f>
        <v/>
      </c>
      <c r="X463" s="1000"/>
      <c r="Y463" s="1001"/>
      <c r="Z463" s="963"/>
      <c r="AA463" s="964"/>
      <c r="AB463" s="965"/>
      <c r="AC463" s="1022" t="str" cm="1">
        <f t="array" ref="AC463">IFERROR(_xlfn.IFS($R463="No", U463*$P463/1000,$R463="Yes", Z463*$P463/1000, $R463="", ""),"")</f>
        <v/>
      </c>
      <c r="AD463" s="1023" t="str" cm="1">
        <f t="array" ref="AD463">IFERROR(_xlfn.IFS($R463="No", V463*$P463/1000,$R463="Yes", AA463*$P463/1000, $R463="", ""),"")</f>
        <v/>
      </c>
      <c r="AE463" s="1023" t="str" cm="1">
        <f t="array" ref="AE463">IFERROR(_xlfn.IFS($R463="No", W463*$P463/1000,$R463="Yes", AB463*$P463/1000, $R463="", ""),"")</f>
        <v/>
      </c>
      <c r="AF463" s="957" t="str">
        <f>IFERROR($AC463
+IFERROR(HLOOKUP(Introduction!$H$29,'GWP Values'!$D$3:$G$46,MATCH("CH4",'GWP Values'!$C$3:$C$41,0),FALSE)*$AD463,0)
+IFERROR(HLOOKUP(Introduction!$H$29,'GWP Values'!$D$3:$G$46,MATCH("N2O",'GWP Values'!$C$3:$C$41,0),FALSE)*$AE463,0),"")</f>
        <v/>
      </c>
    </row>
    <row r="464" spans="1:32" ht="24" customHeight="1" x14ac:dyDescent="0.25">
      <c r="A464" s="441"/>
      <c r="B464" s="458" t="str">
        <f t="shared" si="14"/>
        <v/>
      </c>
      <c r="C464" s="650" t="str">
        <f>IFERROR(IF($O464="","",
IF(MATCH(O464,Tables!$CC$8:$CC$15,0)&gt;0, "MWh / "&amp;$O464&amp;" | Energy",
"MWh / "&amp;$O464&amp;" | "&amp; $M464)), "MWh / "&amp;$O464&amp;" | "&amp; $M464)</f>
        <v/>
      </c>
      <c r="D464" s="916" t="str">
        <f>IFERROR(VLOOKUP($M464,Tables!$BT$7:$BU$34,2,FALSE),"")</f>
        <v/>
      </c>
      <c r="E464" s="1010"/>
      <c r="F464" s="1011"/>
      <c r="G464" s="940" t="str">
        <f>IFERROR(VLOOKUP(H464,'Category Index'!$K$10:$L$258,2,FALSE),"")</f>
        <v/>
      </c>
      <c r="H464" s="1008"/>
      <c r="I464" s="3"/>
      <c r="J464" s="1006"/>
      <c r="K464" s="994" t="str">
        <f t="shared" si="15"/>
        <v/>
      </c>
      <c r="L464" s="1004"/>
      <c r="M464" s="974"/>
      <c r="N464" s="975"/>
      <c r="O464" s="976"/>
      <c r="P464" s="1027" t="str">
        <f>IFERROR(IF(N464="","",N464*(VLOOKUP(C464, 'Unit Conversion Table'!$E$3:$F$132, 2, FALSE))),"")</f>
        <v/>
      </c>
      <c r="Q464" s="3"/>
      <c r="R464" s="971" t="s">
        <v>826</v>
      </c>
      <c r="S464" s="996" t="str" cm="1">
        <f t="array" ref="S464">_xlfn.IFS(R464="No",(IFERROR(VLOOKUP($J464&amp;" | "&amp;$T464,'Emissions Factors'!$C$3:$N$1705,MATCH(S$12,'Emissions Factors'!$C$3:$N$3,0),FALSE),"")),R464="Yes", "Company Specific", R464="", "")</f>
        <v/>
      </c>
      <c r="T464" s="997" cm="1">
        <f t="array" ref="T464">_xlfn.IFS(R464="No",(VLOOKUP($B464, 'Emissions Factors'!$C$3:$O$717, 4,FALSE)),R464="Yes", "", R464="", "")</f>
        <v>0</v>
      </c>
      <c r="U464" s="947" t="str">
        <f>IFERROR(VLOOKUP($J464&amp;" | "&amp;$T464,'Emissions Factors'!$C$3:$N$3811,5,FALSE),"")</f>
        <v/>
      </c>
      <c r="V464" s="948" t="str">
        <f>IFERROR(VLOOKUP($J464&amp;" | "&amp;$T464,'Emissions Factors'!$C$3:$N$3811,6,FALSE),"")</f>
        <v/>
      </c>
      <c r="W464" s="949" t="str">
        <f>IFERROR(VLOOKUP($J464&amp;" | "&amp;$T464,'Emissions Factors'!$C$3:$N$3811,7,FALSE),"")</f>
        <v/>
      </c>
      <c r="X464" s="1000"/>
      <c r="Y464" s="1001"/>
      <c r="Z464" s="963"/>
      <c r="AA464" s="964"/>
      <c r="AB464" s="965"/>
      <c r="AC464" s="1022" t="str" cm="1">
        <f t="array" ref="AC464">IFERROR(_xlfn.IFS($R464="No", U464*$P464/1000,$R464="Yes", Z464*$P464/1000, $R464="", ""),"")</f>
        <v/>
      </c>
      <c r="AD464" s="1023" t="str" cm="1">
        <f t="array" ref="AD464">IFERROR(_xlfn.IFS($R464="No", V464*$P464/1000,$R464="Yes", AA464*$P464/1000, $R464="", ""),"")</f>
        <v/>
      </c>
      <c r="AE464" s="1023" t="str" cm="1">
        <f t="array" ref="AE464">IFERROR(_xlfn.IFS($R464="No", W464*$P464/1000,$R464="Yes", AB464*$P464/1000, $R464="", ""),"")</f>
        <v/>
      </c>
      <c r="AF464" s="957" t="str">
        <f>IFERROR($AC464
+IFERROR(HLOOKUP(Introduction!$H$29,'GWP Values'!$D$3:$G$46,MATCH("CH4",'GWP Values'!$C$3:$C$41,0),FALSE)*$AD464,0)
+IFERROR(HLOOKUP(Introduction!$H$29,'GWP Values'!$D$3:$G$46,MATCH("N2O",'GWP Values'!$C$3:$C$41,0),FALSE)*$AE464,0),"")</f>
        <v/>
      </c>
    </row>
    <row r="465" spans="1:32" ht="24" customHeight="1" x14ac:dyDescent="0.25">
      <c r="A465" s="441"/>
      <c r="B465" s="458" t="str">
        <f t="shared" si="14"/>
        <v/>
      </c>
      <c r="C465" s="650" t="str">
        <f>IFERROR(IF($O465="","",
IF(MATCH(O465,Tables!$CC$8:$CC$15,0)&gt;0, "MWh / "&amp;$O465&amp;" | Energy",
"MWh / "&amp;$O465&amp;" | "&amp; $M465)), "MWh / "&amp;$O465&amp;" | "&amp; $M465)</f>
        <v/>
      </c>
      <c r="D465" s="916" t="str">
        <f>IFERROR(VLOOKUP($M465,Tables!$BT$7:$BU$34,2,FALSE),"")</f>
        <v/>
      </c>
      <c r="E465" s="1010"/>
      <c r="F465" s="1011"/>
      <c r="G465" s="940" t="str">
        <f>IFERROR(VLOOKUP(H465,'Category Index'!$K$10:$L$258,2,FALSE),"")</f>
        <v/>
      </c>
      <c r="H465" s="1008"/>
      <c r="I465" s="3"/>
      <c r="J465" s="1006"/>
      <c r="K465" s="994" t="str">
        <f t="shared" si="15"/>
        <v/>
      </c>
      <c r="L465" s="1004"/>
      <c r="M465" s="974"/>
      <c r="N465" s="975"/>
      <c r="O465" s="976"/>
      <c r="P465" s="1027" t="str">
        <f>IFERROR(IF(N465="","",N465*(VLOOKUP(C465, 'Unit Conversion Table'!$E$3:$F$132, 2, FALSE))),"")</f>
        <v/>
      </c>
      <c r="Q465" s="3"/>
      <c r="R465" s="971" t="s">
        <v>826</v>
      </c>
      <c r="S465" s="996" t="str" cm="1">
        <f t="array" ref="S465">_xlfn.IFS(R465="No",(IFERROR(VLOOKUP($J465&amp;" | "&amp;$T465,'Emissions Factors'!$C$3:$N$1705,MATCH(S$12,'Emissions Factors'!$C$3:$N$3,0),FALSE),"")),R465="Yes", "Company Specific", R465="", "")</f>
        <v/>
      </c>
      <c r="T465" s="997" cm="1">
        <f t="array" ref="T465">_xlfn.IFS(R465="No",(VLOOKUP($B465, 'Emissions Factors'!$C$3:$O$717, 4,FALSE)),R465="Yes", "", R465="", "")</f>
        <v>0</v>
      </c>
      <c r="U465" s="947" t="str">
        <f>IFERROR(VLOOKUP($J465&amp;" | "&amp;$T465,'Emissions Factors'!$C$3:$N$3811,5,FALSE),"")</f>
        <v/>
      </c>
      <c r="V465" s="948" t="str">
        <f>IFERROR(VLOOKUP($J465&amp;" | "&amp;$T465,'Emissions Factors'!$C$3:$N$3811,6,FALSE),"")</f>
        <v/>
      </c>
      <c r="W465" s="949" t="str">
        <f>IFERROR(VLOOKUP($J465&amp;" | "&amp;$T465,'Emissions Factors'!$C$3:$N$3811,7,FALSE),"")</f>
        <v/>
      </c>
      <c r="X465" s="1000"/>
      <c r="Y465" s="1001"/>
      <c r="Z465" s="963"/>
      <c r="AA465" s="964"/>
      <c r="AB465" s="965"/>
      <c r="AC465" s="1022" t="str" cm="1">
        <f t="array" ref="AC465">IFERROR(_xlfn.IFS($R465="No", U465*$P465/1000,$R465="Yes", Z465*$P465/1000, $R465="", ""),"")</f>
        <v/>
      </c>
      <c r="AD465" s="1023" t="str" cm="1">
        <f t="array" ref="AD465">IFERROR(_xlfn.IFS($R465="No", V465*$P465/1000,$R465="Yes", AA465*$P465/1000, $R465="", ""),"")</f>
        <v/>
      </c>
      <c r="AE465" s="1023" t="str" cm="1">
        <f t="array" ref="AE465">IFERROR(_xlfn.IFS($R465="No", W465*$P465/1000,$R465="Yes", AB465*$P465/1000, $R465="", ""),"")</f>
        <v/>
      </c>
      <c r="AF465" s="957" t="str">
        <f>IFERROR($AC465
+IFERROR(HLOOKUP(Introduction!$H$29,'GWP Values'!$D$3:$G$46,MATCH("CH4",'GWP Values'!$C$3:$C$41,0),FALSE)*$AD465,0)
+IFERROR(HLOOKUP(Introduction!$H$29,'GWP Values'!$D$3:$G$46,MATCH("N2O",'GWP Values'!$C$3:$C$41,0),FALSE)*$AE465,0),"")</f>
        <v/>
      </c>
    </row>
    <row r="466" spans="1:32" ht="24" customHeight="1" x14ac:dyDescent="0.25">
      <c r="A466" s="441"/>
      <c r="B466" s="458" t="str">
        <f t="shared" si="14"/>
        <v/>
      </c>
      <c r="C466" s="650" t="str">
        <f>IFERROR(IF($O466="","",
IF(MATCH(O466,Tables!$CC$8:$CC$15,0)&gt;0, "MWh / "&amp;$O466&amp;" | Energy",
"MWh / "&amp;$O466&amp;" | "&amp; $M466)), "MWh / "&amp;$O466&amp;" | "&amp; $M466)</f>
        <v/>
      </c>
      <c r="D466" s="916" t="str">
        <f>IFERROR(VLOOKUP($M466,Tables!$BT$7:$BU$34,2,FALSE),"")</f>
        <v/>
      </c>
      <c r="E466" s="1010"/>
      <c r="F466" s="1011"/>
      <c r="G466" s="940" t="str">
        <f>IFERROR(VLOOKUP(H466,'Category Index'!$K$10:$L$258,2,FALSE),"")</f>
        <v/>
      </c>
      <c r="H466" s="1008"/>
      <c r="I466" s="3"/>
      <c r="J466" s="1006"/>
      <c r="K466" s="994" t="str">
        <f t="shared" si="15"/>
        <v/>
      </c>
      <c r="L466" s="1004"/>
      <c r="M466" s="974"/>
      <c r="N466" s="975"/>
      <c r="O466" s="976"/>
      <c r="P466" s="1027" t="str">
        <f>IFERROR(IF(N466="","",N466*(VLOOKUP(C466, 'Unit Conversion Table'!$E$3:$F$132, 2, FALSE))),"")</f>
        <v/>
      </c>
      <c r="Q466" s="3"/>
      <c r="R466" s="971" t="s">
        <v>826</v>
      </c>
      <c r="S466" s="996" t="str" cm="1">
        <f t="array" ref="S466">_xlfn.IFS(R466="No",(IFERROR(VLOOKUP($J466&amp;" | "&amp;$T466,'Emissions Factors'!$C$3:$N$1705,MATCH(S$12,'Emissions Factors'!$C$3:$N$3,0),FALSE),"")),R466="Yes", "Company Specific", R466="", "")</f>
        <v/>
      </c>
      <c r="T466" s="997" cm="1">
        <f t="array" ref="T466">_xlfn.IFS(R466="No",(VLOOKUP($B466, 'Emissions Factors'!$C$3:$O$717, 4,FALSE)),R466="Yes", "", R466="", "")</f>
        <v>0</v>
      </c>
      <c r="U466" s="947" t="str">
        <f>IFERROR(VLOOKUP($J466&amp;" | "&amp;$T466,'Emissions Factors'!$C$3:$N$3811,5,FALSE),"")</f>
        <v/>
      </c>
      <c r="V466" s="948" t="str">
        <f>IFERROR(VLOOKUP($J466&amp;" | "&amp;$T466,'Emissions Factors'!$C$3:$N$3811,6,FALSE),"")</f>
        <v/>
      </c>
      <c r="W466" s="949" t="str">
        <f>IFERROR(VLOOKUP($J466&amp;" | "&amp;$T466,'Emissions Factors'!$C$3:$N$3811,7,FALSE),"")</f>
        <v/>
      </c>
      <c r="X466" s="1000"/>
      <c r="Y466" s="1001"/>
      <c r="Z466" s="963"/>
      <c r="AA466" s="964"/>
      <c r="AB466" s="965"/>
      <c r="AC466" s="1022" t="str" cm="1">
        <f t="array" ref="AC466">IFERROR(_xlfn.IFS($R466="No", U466*$P466/1000,$R466="Yes", Z466*$P466/1000, $R466="", ""),"")</f>
        <v/>
      </c>
      <c r="AD466" s="1023" t="str" cm="1">
        <f t="array" ref="AD466">IFERROR(_xlfn.IFS($R466="No", V466*$P466/1000,$R466="Yes", AA466*$P466/1000, $R466="", ""),"")</f>
        <v/>
      </c>
      <c r="AE466" s="1023" t="str" cm="1">
        <f t="array" ref="AE466">IFERROR(_xlfn.IFS($R466="No", W466*$P466/1000,$R466="Yes", AB466*$P466/1000, $R466="", ""),"")</f>
        <v/>
      </c>
      <c r="AF466" s="957" t="str">
        <f>IFERROR($AC466
+IFERROR(HLOOKUP(Introduction!$H$29,'GWP Values'!$D$3:$G$46,MATCH("CH4",'GWP Values'!$C$3:$C$41,0),FALSE)*$AD466,0)
+IFERROR(HLOOKUP(Introduction!$H$29,'GWP Values'!$D$3:$G$46,MATCH("N2O",'GWP Values'!$C$3:$C$41,0),FALSE)*$AE466,0),"")</f>
        <v/>
      </c>
    </row>
    <row r="467" spans="1:32" ht="24" customHeight="1" x14ac:dyDescent="0.25">
      <c r="A467" s="441"/>
      <c r="B467" s="458" t="str">
        <f t="shared" si="14"/>
        <v/>
      </c>
      <c r="C467" s="650" t="str">
        <f>IFERROR(IF($O467="","",
IF(MATCH(O467,Tables!$CC$8:$CC$15,0)&gt;0, "MWh / "&amp;$O467&amp;" | Energy",
"MWh / "&amp;$O467&amp;" | "&amp; $M467)), "MWh / "&amp;$O467&amp;" | "&amp; $M467)</f>
        <v/>
      </c>
      <c r="D467" s="916" t="str">
        <f>IFERROR(VLOOKUP($M467,Tables!$BT$7:$BU$34,2,FALSE),"")</f>
        <v/>
      </c>
      <c r="E467" s="1010"/>
      <c r="F467" s="1011"/>
      <c r="G467" s="940" t="str">
        <f>IFERROR(VLOOKUP(H467,'Category Index'!$K$10:$L$258,2,FALSE),"")</f>
        <v/>
      </c>
      <c r="H467" s="1008"/>
      <c r="I467" s="3"/>
      <c r="J467" s="1006"/>
      <c r="K467" s="994" t="str">
        <f t="shared" si="15"/>
        <v/>
      </c>
      <c r="L467" s="1004"/>
      <c r="M467" s="974"/>
      <c r="N467" s="975"/>
      <c r="O467" s="976"/>
      <c r="P467" s="1027" t="str">
        <f>IFERROR(IF(N467="","",N467*(VLOOKUP(C467, 'Unit Conversion Table'!$E$3:$F$132, 2, FALSE))),"")</f>
        <v/>
      </c>
      <c r="Q467" s="3"/>
      <c r="R467" s="971" t="s">
        <v>826</v>
      </c>
      <c r="S467" s="996" t="str" cm="1">
        <f t="array" ref="S467">_xlfn.IFS(R467="No",(IFERROR(VLOOKUP($J467&amp;" | "&amp;$T467,'Emissions Factors'!$C$3:$N$1705,MATCH(S$12,'Emissions Factors'!$C$3:$N$3,0),FALSE),"")),R467="Yes", "Company Specific", R467="", "")</f>
        <v/>
      </c>
      <c r="T467" s="997" cm="1">
        <f t="array" ref="T467">_xlfn.IFS(R467="No",(VLOOKUP($B467, 'Emissions Factors'!$C$3:$O$717, 4,FALSE)),R467="Yes", "", R467="", "")</f>
        <v>0</v>
      </c>
      <c r="U467" s="947" t="str">
        <f>IFERROR(VLOOKUP($J467&amp;" | "&amp;$T467,'Emissions Factors'!$C$3:$N$3811,5,FALSE),"")</f>
        <v/>
      </c>
      <c r="V467" s="948" t="str">
        <f>IFERROR(VLOOKUP($J467&amp;" | "&amp;$T467,'Emissions Factors'!$C$3:$N$3811,6,FALSE),"")</f>
        <v/>
      </c>
      <c r="W467" s="949" t="str">
        <f>IFERROR(VLOOKUP($J467&amp;" | "&amp;$T467,'Emissions Factors'!$C$3:$N$3811,7,FALSE),"")</f>
        <v/>
      </c>
      <c r="X467" s="1000"/>
      <c r="Y467" s="1001"/>
      <c r="Z467" s="963"/>
      <c r="AA467" s="964"/>
      <c r="AB467" s="965"/>
      <c r="AC467" s="1022" t="str" cm="1">
        <f t="array" ref="AC467">IFERROR(_xlfn.IFS($R467="No", U467*$P467/1000,$R467="Yes", Z467*$P467/1000, $R467="", ""),"")</f>
        <v/>
      </c>
      <c r="AD467" s="1023" t="str" cm="1">
        <f t="array" ref="AD467">IFERROR(_xlfn.IFS($R467="No", V467*$P467/1000,$R467="Yes", AA467*$P467/1000, $R467="", ""),"")</f>
        <v/>
      </c>
      <c r="AE467" s="1023" t="str" cm="1">
        <f t="array" ref="AE467">IFERROR(_xlfn.IFS($R467="No", W467*$P467/1000,$R467="Yes", AB467*$P467/1000, $R467="", ""),"")</f>
        <v/>
      </c>
      <c r="AF467" s="957" t="str">
        <f>IFERROR($AC467
+IFERROR(HLOOKUP(Introduction!$H$29,'GWP Values'!$D$3:$G$46,MATCH("CH4",'GWP Values'!$C$3:$C$41,0),FALSE)*$AD467,0)
+IFERROR(HLOOKUP(Introduction!$H$29,'GWP Values'!$D$3:$G$46,MATCH("N2O",'GWP Values'!$C$3:$C$41,0),FALSE)*$AE467,0),"")</f>
        <v/>
      </c>
    </row>
    <row r="468" spans="1:32" ht="24" customHeight="1" x14ac:dyDescent="0.25">
      <c r="A468" s="441"/>
      <c r="B468" s="458" t="str">
        <f t="shared" si="14"/>
        <v/>
      </c>
      <c r="C468" s="650" t="str">
        <f>IFERROR(IF($O468="","",
IF(MATCH(O468,Tables!$CC$8:$CC$15,0)&gt;0, "MWh / "&amp;$O468&amp;" | Energy",
"MWh / "&amp;$O468&amp;" | "&amp; $M468)), "MWh / "&amp;$O468&amp;" | "&amp; $M468)</f>
        <v/>
      </c>
      <c r="D468" s="916" t="str">
        <f>IFERROR(VLOOKUP($M468,Tables!$BT$7:$BU$34,2,FALSE),"")</f>
        <v/>
      </c>
      <c r="E468" s="1010"/>
      <c r="F468" s="1011"/>
      <c r="G468" s="940" t="str">
        <f>IFERROR(VLOOKUP(H468,'Category Index'!$K$10:$L$258,2,FALSE),"")</f>
        <v/>
      </c>
      <c r="H468" s="1008"/>
      <c r="I468" s="3"/>
      <c r="J468" s="1006"/>
      <c r="K468" s="994" t="str">
        <f t="shared" si="15"/>
        <v/>
      </c>
      <c r="L468" s="1004"/>
      <c r="M468" s="974"/>
      <c r="N468" s="975"/>
      <c r="O468" s="976"/>
      <c r="P468" s="1027" t="str">
        <f>IFERROR(IF(N468="","",N468*(VLOOKUP(C468, 'Unit Conversion Table'!$E$3:$F$132, 2, FALSE))),"")</f>
        <v/>
      </c>
      <c r="Q468" s="3"/>
      <c r="R468" s="971" t="s">
        <v>826</v>
      </c>
      <c r="S468" s="996" t="str" cm="1">
        <f t="array" ref="S468">_xlfn.IFS(R468="No",(IFERROR(VLOOKUP($J468&amp;" | "&amp;$T468,'Emissions Factors'!$C$3:$N$1705,MATCH(S$12,'Emissions Factors'!$C$3:$N$3,0),FALSE),"")),R468="Yes", "Company Specific", R468="", "")</f>
        <v/>
      </c>
      <c r="T468" s="997" cm="1">
        <f t="array" ref="T468">_xlfn.IFS(R468="No",(VLOOKUP($B468, 'Emissions Factors'!$C$3:$O$717, 4,FALSE)),R468="Yes", "", R468="", "")</f>
        <v>0</v>
      </c>
      <c r="U468" s="947" t="str">
        <f>IFERROR(VLOOKUP($J468&amp;" | "&amp;$T468,'Emissions Factors'!$C$3:$N$3811,5,FALSE),"")</f>
        <v/>
      </c>
      <c r="V468" s="948" t="str">
        <f>IFERROR(VLOOKUP($J468&amp;" | "&amp;$T468,'Emissions Factors'!$C$3:$N$3811,6,FALSE),"")</f>
        <v/>
      </c>
      <c r="W468" s="949" t="str">
        <f>IFERROR(VLOOKUP($J468&amp;" | "&amp;$T468,'Emissions Factors'!$C$3:$N$3811,7,FALSE),"")</f>
        <v/>
      </c>
      <c r="X468" s="1000"/>
      <c r="Y468" s="1001"/>
      <c r="Z468" s="963"/>
      <c r="AA468" s="964"/>
      <c r="AB468" s="965"/>
      <c r="AC468" s="1022" t="str" cm="1">
        <f t="array" ref="AC468">IFERROR(_xlfn.IFS($R468="No", U468*$P468/1000,$R468="Yes", Z468*$P468/1000, $R468="", ""),"")</f>
        <v/>
      </c>
      <c r="AD468" s="1023" t="str" cm="1">
        <f t="array" ref="AD468">IFERROR(_xlfn.IFS($R468="No", V468*$P468/1000,$R468="Yes", AA468*$P468/1000, $R468="", ""),"")</f>
        <v/>
      </c>
      <c r="AE468" s="1023" t="str" cm="1">
        <f t="array" ref="AE468">IFERROR(_xlfn.IFS($R468="No", W468*$P468/1000,$R468="Yes", AB468*$P468/1000, $R468="", ""),"")</f>
        <v/>
      </c>
      <c r="AF468" s="957" t="str">
        <f>IFERROR($AC468
+IFERROR(HLOOKUP(Introduction!$H$29,'GWP Values'!$D$3:$G$46,MATCH("CH4",'GWP Values'!$C$3:$C$41,0),FALSE)*$AD468,0)
+IFERROR(HLOOKUP(Introduction!$H$29,'GWP Values'!$D$3:$G$46,MATCH("N2O",'GWP Values'!$C$3:$C$41,0),FALSE)*$AE468,0),"")</f>
        <v/>
      </c>
    </row>
    <row r="469" spans="1:32" ht="24" customHeight="1" x14ac:dyDescent="0.25">
      <c r="A469" s="441"/>
      <c r="B469" s="458" t="str">
        <f t="shared" si="14"/>
        <v/>
      </c>
      <c r="C469" s="650" t="str">
        <f>IFERROR(IF($O469="","",
IF(MATCH(O469,Tables!$CC$8:$CC$15,0)&gt;0, "MWh / "&amp;$O469&amp;" | Energy",
"MWh / "&amp;$O469&amp;" | "&amp; $M469)), "MWh / "&amp;$O469&amp;" | "&amp; $M469)</f>
        <v/>
      </c>
      <c r="D469" s="916" t="str">
        <f>IFERROR(VLOOKUP($M469,Tables!$BT$7:$BU$34,2,FALSE),"")</f>
        <v/>
      </c>
      <c r="E469" s="1010"/>
      <c r="F469" s="1011"/>
      <c r="G469" s="940" t="str">
        <f>IFERROR(VLOOKUP(H469,'Category Index'!$K$10:$L$258,2,FALSE),"")</f>
        <v/>
      </c>
      <c r="H469" s="1008"/>
      <c r="I469" s="3"/>
      <c r="J469" s="1006"/>
      <c r="K469" s="994" t="str">
        <f t="shared" si="15"/>
        <v/>
      </c>
      <c r="L469" s="1004"/>
      <c r="M469" s="974"/>
      <c r="N469" s="975"/>
      <c r="O469" s="976"/>
      <c r="P469" s="1027" t="str">
        <f>IFERROR(IF(N469="","",N469*(VLOOKUP(C469, 'Unit Conversion Table'!$E$3:$F$132, 2, FALSE))),"")</f>
        <v/>
      </c>
      <c r="Q469" s="3"/>
      <c r="R469" s="971" t="s">
        <v>826</v>
      </c>
      <c r="S469" s="996" t="str" cm="1">
        <f t="array" ref="S469">_xlfn.IFS(R469="No",(IFERROR(VLOOKUP($J469&amp;" | "&amp;$T469,'Emissions Factors'!$C$3:$N$1705,MATCH(S$12,'Emissions Factors'!$C$3:$N$3,0),FALSE),"")),R469="Yes", "Company Specific", R469="", "")</f>
        <v/>
      </c>
      <c r="T469" s="997" cm="1">
        <f t="array" ref="T469">_xlfn.IFS(R469="No",(VLOOKUP($B469, 'Emissions Factors'!$C$3:$O$717, 4,FALSE)),R469="Yes", "", R469="", "")</f>
        <v>0</v>
      </c>
      <c r="U469" s="947" t="str">
        <f>IFERROR(VLOOKUP($J469&amp;" | "&amp;$T469,'Emissions Factors'!$C$3:$N$3811,5,FALSE),"")</f>
        <v/>
      </c>
      <c r="V469" s="948" t="str">
        <f>IFERROR(VLOOKUP($J469&amp;" | "&amp;$T469,'Emissions Factors'!$C$3:$N$3811,6,FALSE),"")</f>
        <v/>
      </c>
      <c r="W469" s="949" t="str">
        <f>IFERROR(VLOOKUP($J469&amp;" | "&amp;$T469,'Emissions Factors'!$C$3:$N$3811,7,FALSE),"")</f>
        <v/>
      </c>
      <c r="X469" s="1000"/>
      <c r="Y469" s="1001"/>
      <c r="Z469" s="963"/>
      <c r="AA469" s="964"/>
      <c r="AB469" s="965"/>
      <c r="AC469" s="1022" t="str" cm="1">
        <f t="array" ref="AC469">IFERROR(_xlfn.IFS($R469="No", U469*$P469/1000,$R469="Yes", Z469*$P469/1000, $R469="", ""),"")</f>
        <v/>
      </c>
      <c r="AD469" s="1023" t="str" cm="1">
        <f t="array" ref="AD469">IFERROR(_xlfn.IFS($R469="No", V469*$P469/1000,$R469="Yes", AA469*$P469/1000, $R469="", ""),"")</f>
        <v/>
      </c>
      <c r="AE469" s="1023" t="str" cm="1">
        <f t="array" ref="AE469">IFERROR(_xlfn.IFS($R469="No", W469*$P469/1000,$R469="Yes", AB469*$P469/1000, $R469="", ""),"")</f>
        <v/>
      </c>
      <c r="AF469" s="957" t="str">
        <f>IFERROR($AC469
+IFERROR(HLOOKUP(Introduction!$H$29,'GWP Values'!$D$3:$G$46,MATCH("CH4",'GWP Values'!$C$3:$C$41,0),FALSE)*$AD469,0)
+IFERROR(HLOOKUP(Introduction!$H$29,'GWP Values'!$D$3:$G$46,MATCH("N2O",'GWP Values'!$C$3:$C$41,0),FALSE)*$AE469,0),"")</f>
        <v/>
      </c>
    </row>
    <row r="470" spans="1:32" ht="24" customHeight="1" x14ac:dyDescent="0.25">
      <c r="A470" s="441"/>
      <c r="B470" s="458" t="str">
        <f t="shared" si="14"/>
        <v/>
      </c>
      <c r="C470" s="650" t="str">
        <f>IFERROR(IF($O470="","",
IF(MATCH(O470,Tables!$CC$8:$CC$15,0)&gt;0, "MWh / "&amp;$O470&amp;" | Energy",
"MWh / "&amp;$O470&amp;" | "&amp; $M470)), "MWh / "&amp;$O470&amp;" | "&amp; $M470)</f>
        <v/>
      </c>
      <c r="D470" s="916" t="str">
        <f>IFERROR(VLOOKUP($M470,Tables!$BT$7:$BU$34,2,FALSE),"")</f>
        <v/>
      </c>
      <c r="E470" s="1010"/>
      <c r="F470" s="1011"/>
      <c r="G470" s="940" t="str">
        <f>IFERROR(VLOOKUP(H470,'Category Index'!$K$10:$L$258,2,FALSE),"")</f>
        <v/>
      </c>
      <c r="H470" s="1008"/>
      <c r="I470" s="3"/>
      <c r="J470" s="1006"/>
      <c r="K470" s="994" t="str">
        <f t="shared" si="15"/>
        <v/>
      </c>
      <c r="L470" s="1004"/>
      <c r="M470" s="974"/>
      <c r="N470" s="975"/>
      <c r="O470" s="976"/>
      <c r="P470" s="1027" t="str">
        <f>IFERROR(IF(N470="","",N470*(VLOOKUP(C470, 'Unit Conversion Table'!$E$3:$F$132, 2, FALSE))),"")</f>
        <v/>
      </c>
      <c r="Q470" s="3"/>
      <c r="R470" s="971" t="s">
        <v>826</v>
      </c>
      <c r="S470" s="996" t="str" cm="1">
        <f t="array" ref="S470">_xlfn.IFS(R470="No",(IFERROR(VLOOKUP($J470&amp;" | "&amp;$T470,'Emissions Factors'!$C$3:$N$1705,MATCH(S$12,'Emissions Factors'!$C$3:$N$3,0),FALSE),"")),R470="Yes", "Company Specific", R470="", "")</f>
        <v/>
      </c>
      <c r="T470" s="997" cm="1">
        <f t="array" ref="T470">_xlfn.IFS(R470="No",(VLOOKUP($B470, 'Emissions Factors'!$C$3:$O$717, 4,FALSE)),R470="Yes", "", R470="", "")</f>
        <v>0</v>
      </c>
      <c r="U470" s="947" t="str">
        <f>IFERROR(VLOOKUP($J470&amp;" | "&amp;$T470,'Emissions Factors'!$C$3:$N$3811,5,FALSE),"")</f>
        <v/>
      </c>
      <c r="V470" s="948" t="str">
        <f>IFERROR(VLOOKUP($J470&amp;" | "&amp;$T470,'Emissions Factors'!$C$3:$N$3811,6,FALSE),"")</f>
        <v/>
      </c>
      <c r="W470" s="949" t="str">
        <f>IFERROR(VLOOKUP($J470&amp;" | "&amp;$T470,'Emissions Factors'!$C$3:$N$3811,7,FALSE),"")</f>
        <v/>
      </c>
      <c r="X470" s="1000"/>
      <c r="Y470" s="1001"/>
      <c r="Z470" s="963"/>
      <c r="AA470" s="964"/>
      <c r="AB470" s="965"/>
      <c r="AC470" s="1022" t="str" cm="1">
        <f t="array" ref="AC470">IFERROR(_xlfn.IFS($R470="No", U470*$P470/1000,$R470="Yes", Z470*$P470/1000, $R470="", ""),"")</f>
        <v/>
      </c>
      <c r="AD470" s="1023" t="str" cm="1">
        <f t="array" ref="AD470">IFERROR(_xlfn.IFS($R470="No", V470*$P470/1000,$R470="Yes", AA470*$P470/1000, $R470="", ""),"")</f>
        <v/>
      </c>
      <c r="AE470" s="1023" t="str" cm="1">
        <f t="array" ref="AE470">IFERROR(_xlfn.IFS($R470="No", W470*$P470/1000,$R470="Yes", AB470*$P470/1000, $R470="", ""),"")</f>
        <v/>
      </c>
      <c r="AF470" s="957" t="str">
        <f>IFERROR($AC470
+IFERROR(HLOOKUP(Introduction!$H$29,'GWP Values'!$D$3:$G$46,MATCH("CH4",'GWP Values'!$C$3:$C$41,0),FALSE)*$AD470,0)
+IFERROR(HLOOKUP(Introduction!$H$29,'GWP Values'!$D$3:$G$46,MATCH("N2O",'GWP Values'!$C$3:$C$41,0),FALSE)*$AE470,0),"")</f>
        <v/>
      </c>
    </row>
    <row r="471" spans="1:32" ht="24" customHeight="1" x14ac:dyDescent="0.25">
      <c r="A471" s="441"/>
      <c r="B471" s="458" t="str">
        <f t="shared" si="14"/>
        <v/>
      </c>
      <c r="C471" s="650" t="str">
        <f>IFERROR(IF($O471="","",
IF(MATCH(O471,Tables!$CC$8:$CC$15,0)&gt;0, "MWh / "&amp;$O471&amp;" | Energy",
"MWh / "&amp;$O471&amp;" | "&amp; $M471)), "MWh / "&amp;$O471&amp;" | "&amp; $M471)</f>
        <v/>
      </c>
      <c r="D471" s="916" t="str">
        <f>IFERROR(VLOOKUP($M471,Tables!$BT$7:$BU$34,2,FALSE),"")</f>
        <v/>
      </c>
      <c r="E471" s="1010"/>
      <c r="F471" s="1011"/>
      <c r="G471" s="940" t="str">
        <f>IFERROR(VLOOKUP(H471,'Category Index'!$K$10:$L$258,2,FALSE),"")</f>
        <v/>
      </c>
      <c r="H471" s="1008"/>
      <c r="I471" s="3"/>
      <c r="J471" s="1006"/>
      <c r="K471" s="994" t="str">
        <f t="shared" si="15"/>
        <v/>
      </c>
      <c r="L471" s="1004"/>
      <c r="M471" s="974"/>
      <c r="N471" s="975"/>
      <c r="O471" s="976"/>
      <c r="P471" s="1027" t="str">
        <f>IFERROR(IF(N471="","",N471*(VLOOKUP(C471, 'Unit Conversion Table'!$E$3:$F$132, 2, FALSE))),"")</f>
        <v/>
      </c>
      <c r="Q471" s="3"/>
      <c r="R471" s="971" t="s">
        <v>826</v>
      </c>
      <c r="S471" s="996" t="str" cm="1">
        <f t="array" ref="S471">_xlfn.IFS(R471="No",(IFERROR(VLOOKUP($J471&amp;" | "&amp;$T471,'Emissions Factors'!$C$3:$N$1705,MATCH(S$12,'Emissions Factors'!$C$3:$N$3,0),FALSE),"")),R471="Yes", "Company Specific", R471="", "")</f>
        <v/>
      </c>
      <c r="T471" s="997" cm="1">
        <f t="array" ref="T471">_xlfn.IFS(R471="No",(VLOOKUP($B471, 'Emissions Factors'!$C$3:$O$717, 4,FALSE)),R471="Yes", "", R471="", "")</f>
        <v>0</v>
      </c>
      <c r="U471" s="947" t="str">
        <f>IFERROR(VLOOKUP($J471&amp;" | "&amp;$T471,'Emissions Factors'!$C$3:$N$3811,5,FALSE),"")</f>
        <v/>
      </c>
      <c r="V471" s="948" t="str">
        <f>IFERROR(VLOOKUP($J471&amp;" | "&amp;$T471,'Emissions Factors'!$C$3:$N$3811,6,FALSE),"")</f>
        <v/>
      </c>
      <c r="W471" s="949" t="str">
        <f>IFERROR(VLOOKUP($J471&amp;" | "&amp;$T471,'Emissions Factors'!$C$3:$N$3811,7,FALSE),"")</f>
        <v/>
      </c>
      <c r="X471" s="1000"/>
      <c r="Y471" s="1001"/>
      <c r="Z471" s="963"/>
      <c r="AA471" s="964"/>
      <c r="AB471" s="965"/>
      <c r="AC471" s="1022" t="str" cm="1">
        <f t="array" ref="AC471">IFERROR(_xlfn.IFS($R471="No", U471*$P471/1000,$R471="Yes", Z471*$P471/1000, $R471="", ""),"")</f>
        <v/>
      </c>
      <c r="AD471" s="1023" t="str" cm="1">
        <f t="array" ref="AD471">IFERROR(_xlfn.IFS($R471="No", V471*$P471/1000,$R471="Yes", AA471*$P471/1000, $R471="", ""),"")</f>
        <v/>
      </c>
      <c r="AE471" s="1023" t="str" cm="1">
        <f t="array" ref="AE471">IFERROR(_xlfn.IFS($R471="No", W471*$P471/1000,$R471="Yes", AB471*$P471/1000, $R471="", ""),"")</f>
        <v/>
      </c>
      <c r="AF471" s="957" t="str">
        <f>IFERROR($AC471
+IFERROR(HLOOKUP(Introduction!$H$29,'GWP Values'!$D$3:$G$46,MATCH("CH4",'GWP Values'!$C$3:$C$41,0),FALSE)*$AD471,0)
+IFERROR(HLOOKUP(Introduction!$H$29,'GWP Values'!$D$3:$G$46,MATCH("N2O",'GWP Values'!$C$3:$C$41,0),FALSE)*$AE471,0),"")</f>
        <v/>
      </c>
    </row>
    <row r="472" spans="1:32" ht="24" customHeight="1" x14ac:dyDescent="0.25">
      <c r="A472" s="441"/>
      <c r="B472" s="458" t="str">
        <f t="shared" si="14"/>
        <v/>
      </c>
      <c r="C472" s="650" t="str">
        <f>IFERROR(IF($O472="","",
IF(MATCH(O472,Tables!$CC$8:$CC$15,0)&gt;0, "MWh / "&amp;$O472&amp;" | Energy",
"MWh / "&amp;$O472&amp;" | "&amp; $M472)), "MWh / "&amp;$O472&amp;" | "&amp; $M472)</f>
        <v/>
      </c>
      <c r="D472" s="916" t="str">
        <f>IFERROR(VLOOKUP($M472,Tables!$BT$7:$BU$34,2,FALSE),"")</f>
        <v/>
      </c>
      <c r="E472" s="1010"/>
      <c r="F472" s="1011"/>
      <c r="G472" s="940" t="str">
        <f>IFERROR(VLOOKUP(H472,'Category Index'!$K$10:$L$258,2,FALSE),"")</f>
        <v/>
      </c>
      <c r="H472" s="1008"/>
      <c r="I472" s="3"/>
      <c r="J472" s="1006"/>
      <c r="K472" s="994" t="str">
        <f t="shared" si="15"/>
        <v/>
      </c>
      <c r="L472" s="1004"/>
      <c r="M472" s="974"/>
      <c r="N472" s="975"/>
      <c r="O472" s="976"/>
      <c r="P472" s="1027" t="str">
        <f>IFERROR(IF(N472="","",N472*(VLOOKUP(C472, 'Unit Conversion Table'!$E$3:$F$132, 2, FALSE))),"")</f>
        <v/>
      </c>
      <c r="Q472" s="3"/>
      <c r="R472" s="971" t="s">
        <v>826</v>
      </c>
      <c r="S472" s="996" t="str" cm="1">
        <f t="array" ref="S472">_xlfn.IFS(R472="No",(IFERROR(VLOOKUP($J472&amp;" | "&amp;$T472,'Emissions Factors'!$C$3:$N$1705,MATCH(S$12,'Emissions Factors'!$C$3:$N$3,0),FALSE),"")),R472="Yes", "Company Specific", R472="", "")</f>
        <v/>
      </c>
      <c r="T472" s="997" cm="1">
        <f t="array" ref="T472">_xlfn.IFS(R472="No",(VLOOKUP($B472, 'Emissions Factors'!$C$3:$O$717, 4,FALSE)),R472="Yes", "", R472="", "")</f>
        <v>0</v>
      </c>
      <c r="U472" s="947" t="str">
        <f>IFERROR(VLOOKUP($J472&amp;" | "&amp;$T472,'Emissions Factors'!$C$3:$N$3811,5,FALSE),"")</f>
        <v/>
      </c>
      <c r="V472" s="948" t="str">
        <f>IFERROR(VLOOKUP($J472&amp;" | "&amp;$T472,'Emissions Factors'!$C$3:$N$3811,6,FALSE),"")</f>
        <v/>
      </c>
      <c r="W472" s="949" t="str">
        <f>IFERROR(VLOOKUP($J472&amp;" | "&amp;$T472,'Emissions Factors'!$C$3:$N$3811,7,FALSE),"")</f>
        <v/>
      </c>
      <c r="X472" s="1000"/>
      <c r="Y472" s="1001"/>
      <c r="Z472" s="963"/>
      <c r="AA472" s="964"/>
      <c r="AB472" s="965"/>
      <c r="AC472" s="1022" t="str" cm="1">
        <f t="array" ref="AC472">IFERROR(_xlfn.IFS($R472="No", U472*$P472/1000,$R472="Yes", Z472*$P472/1000, $R472="", ""),"")</f>
        <v/>
      </c>
      <c r="AD472" s="1023" t="str" cm="1">
        <f t="array" ref="AD472">IFERROR(_xlfn.IFS($R472="No", V472*$P472/1000,$R472="Yes", AA472*$P472/1000, $R472="", ""),"")</f>
        <v/>
      </c>
      <c r="AE472" s="1023" t="str" cm="1">
        <f t="array" ref="AE472">IFERROR(_xlfn.IFS($R472="No", W472*$P472/1000,$R472="Yes", AB472*$P472/1000, $R472="", ""),"")</f>
        <v/>
      </c>
      <c r="AF472" s="957" t="str">
        <f>IFERROR($AC472
+IFERROR(HLOOKUP(Introduction!$H$29,'GWP Values'!$D$3:$G$46,MATCH("CH4",'GWP Values'!$C$3:$C$41,0),FALSE)*$AD472,0)
+IFERROR(HLOOKUP(Introduction!$H$29,'GWP Values'!$D$3:$G$46,MATCH("N2O",'GWP Values'!$C$3:$C$41,0),FALSE)*$AE472,0),"")</f>
        <v/>
      </c>
    </row>
    <row r="473" spans="1:32" ht="24" customHeight="1" x14ac:dyDescent="0.25">
      <c r="A473" s="441"/>
      <c r="B473" s="458" t="str">
        <f t="shared" si="14"/>
        <v/>
      </c>
      <c r="C473" s="650" t="str">
        <f>IFERROR(IF($O473="","",
IF(MATCH(O473,Tables!$CC$8:$CC$15,0)&gt;0, "MWh / "&amp;$O473&amp;" | Energy",
"MWh / "&amp;$O473&amp;" | "&amp; $M473)), "MWh / "&amp;$O473&amp;" | "&amp; $M473)</f>
        <v/>
      </c>
      <c r="D473" s="916" t="str">
        <f>IFERROR(VLOOKUP($M473,Tables!$BT$7:$BU$34,2,FALSE),"")</f>
        <v/>
      </c>
      <c r="E473" s="1010"/>
      <c r="F473" s="1011"/>
      <c r="G473" s="940" t="str">
        <f>IFERROR(VLOOKUP(H473,'Category Index'!$K$10:$L$258,2,FALSE),"")</f>
        <v/>
      </c>
      <c r="H473" s="1008"/>
      <c r="I473" s="3"/>
      <c r="J473" s="1006"/>
      <c r="K473" s="994" t="str">
        <f t="shared" si="15"/>
        <v/>
      </c>
      <c r="L473" s="1004"/>
      <c r="M473" s="974"/>
      <c r="N473" s="975"/>
      <c r="O473" s="976"/>
      <c r="P473" s="1027" t="str">
        <f>IFERROR(IF(N473="","",N473*(VLOOKUP(C473, 'Unit Conversion Table'!$E$3:$F$132, 2, FALSE))),"")</f>
        <v/>
      </c>
      <c r="Q473" s="3"/>
      <c r="R473" s="971" t="s">
        <v>826</v>
      </c>
      <c r="S473" s="996" t="str" cm="1">
        <f t="array" ref="S473">_xlfn.IFS(R473="No",(IFERROR(VLOOKUP($J473&amp;" | "&amp;$T473,'Emissions Factors'!$C$3:$N$1705,MATCH(S$12,'Emissions Factors'!$C$3:$N$3,0),FALSE),"")),R473="Yes", "Company Specific", R473="", "")</f>
        <v/>
      </c>
      <c r="T473" s="997" cm="1">
        <f t="array" ref="T473">_xlfn.IFS(R473="No",(VLOOKUP($B473, 'Emissions Factors'!$C$3:$O$717, 4,FALSE)),R473="Yes", "", R473="", "")</f>
        <v>0</v>
      </c>
      <c r="U473" s="947" t="str">
        <f>IFERROR(VLOOKUP($J473&amp;" | "&amp;$T473,'Emissions Factors'!$C$3:$N$3811,5,FALSE),"")</f>
        <v/>
      </c>
      <c r="V473" s="948" t="str">
        <f>IFERROR(VLOOKUP($J473&amp;" | "&amp;$T473,'Emissions Factors'!$C$3:$N$3811,6,FALSE),"")</f>
        <v/>
      </c>
      <c r="W473" s="949" t="str">
        <f>IFERROR(VLOOKUP($J473&amp;" | "&amp;$T473,'Emissions Factors'!$C$3:$N$3811,7,FALSE),"")</f>
        <v/>
      </c>
      <c r="X473" s="1000"/>
      <c r="Y473" s="1001"/>
      <c r="Z473" s="963"/>
      <c r="AA473" s="964"/>
      <c r="AB473" s="965"/>
      <c r="AC473" s="1022" t="str" cm="1">
        <f t="array" ref="AC473">IFERROR(_xlfn.IFS($R473="No", U473*$P473/1000,$R473="Yes", Z473*$P473/1000, $R473="", ""),"")</f>
        <v/>
      </c>
      <c r="AD473" s="1023" t="str" cm="1">
        <f t="array" ref="AD473">IFERROR(_xlfn.IFS($R473="No", V473*$P473/1000,$R473="Yes", AA473*$P473/1000, $R473="", ""),"")</f>
        <v/>
      </c>
      <c r="AE473" s="1023" t="str" cm="1">
        <f t="array" ref="AE473">IFERROR(_xlfn.IFS($R473="No", W473*$P473/1000,$R473="Yes", AB473*$P473/1000, $R473="", ""),"")</f>
        <v/>
      </c>
      <c r="AF473" s="957" t="str">
        <f>IFERROR($AC473
+IFERROR(HLOOKUP(Introduction!$H$29,'GWP Values'!$D$3:$G$46,MATCH("CH4",'GWP Values'!$C$3:$C$41,0),FALSE)*$AD473,0)
+IFERROR(HLOOKUP(Introduction!$H$29,'GWP Values'!$D$3:$G$46,MATCH("N2O",'GWP Values'!$C$3:$C$41,0),FALSE)*$AE473,0),"")</f>
        <v/>
      </c>
    </row>
    <row r="474" spans="1:32" ht="24" customHeight="1" x14ac:dyDescent="0.25">
      <c r="A474" s="441"/>
      <c r="B474" s="458" t="str">
        <f t="shared" si="14"/>
        <v/>
      </c>
      <c r="C474" s="650" t="str">
        <f>IFERROR(IF($O474="","",
IF(MATCH(O474,Tables!$CC$8:$CC$15,0)&gt;0, "MWh / "&amp;$O474&amp;" | Energy",
"MWh / "&amp;$O474&amp;" | "&amp; $M474)), "MWh / "&amp;$O474&amp;" | "&amp; $M474)</f>
        <v/>
      </c>
      <c r="D474" s="916" t="str">
        <f>IFERROR(VLOOKUP($M474,Tables!$BT$7:$BU$34,2,FALSE),"")</f>
        <v/>
      </c>
      <c r="E474" s="1010"/>
      <c r="F474" s="1011"/>
      <c r="G474" s="940" t="str">
        <f>IFERROR(VLOOKUP(H474,'Category Index'!$K$10:$L$258,2,FALSE),"")</f>
        <v/>
      </c>
      <c r="H474" s="1008"/>
      <c r="I474" s="3"/>
      <c r="J474" s="1006"/>
      <c r="K474" s="994" t="str">
        <f t="shared" si="15"/>
        <v/>
      </c>
      <c r="L474" s="1004"/>
      <c r="M474" s="974"/>
      <c r="N474" s="975"/>
      <c r="O474" s="976"/>
      <c r="P474" s="1027" t="str">
        <f>IFERROR(IF(N474="","",N474*(VLOOKUP(C474, 'Unit Conversion Table'!$E$3:$F$132, 2, FALSE))),"")</f>
        <v/>
      </c>
      <c r="Q474" s="3"/>
      <c r="R474" s="971" t="s">
        <v>826</v>
      </c>
      <c r="S474" s="996" t="str" cm="1">
        <f t="array" ref="S474">_xlfn.IFS(R474="No",(IFERROR(VLOOKUP($J474&amp;" | "&amp;$T474,'Emissions Factors'!$C$3:$N$1705,MATCH(S$12,'Emissions Factors'!$C$3:$N$3,0),FALSE),"")),R474="Yes", "Company Specific", R474="", "")</f>
        <v/>
      </c>
      <c r="T474" s="997" cm="1">
        <f t="array" ref="T474">_xlfn.IFS(R474="No",(VLOOKUP($B474, 'Emissions Factors'!$C$3:$O$717, 4,FALSE)),R474="Yes", "", R474="", "")</f>
        <v>0</v>
      </c>
      <c r="U474" s="947" t="str">
        <f>IFERROR(VLOOKUP($J474&amp;" | "&amp;$T474,'Emissions Factors'!$C$3:$N$3811,5,FALSE),"")</f>
        <v/>
      </c>
      <c r="V474" s="948" t="str">
        <f>IFERROR(VLOOKUP($J474&amp;" | "&amp;$T474,'Emissions Factors'!$C$3:$N$3811,6,FALSE),"")</f>
        <v/>
      </c>
      <c r="W474" s="949" t="str">
        <f>IFERROR(VLOOKUP($J474&amp;" | "&amp;$T474,'Emissions Factors'!$C$3:$N$3811,7,FALSE),"")</f>
        <v/>
      </c>
      <c r="X474" s="1000"/>
      <c r="Y474" s="1001"/>
      <c r="Z474" s="963"/>
      <c r="AA474" s="964"/>
      <c r="AB474" s="965"/>
      <c r="AC474" s="1022" t="str" cm="1">
        <f t="array" ref="AC474">IFERROR(_xlfn.IFS($R474="No", U474*$P474/1000,$R474="Yes", Z474*$P474/1000, $R474="", ""),"")</f>
        <v/>
      </c>
      <c r="AD474" s="1023" t="str" cm="1">
        <f t="array" ref="AD474">IFERROR(_xlfn.IFS($R474="No", V474*$P474/1000,$R474="Yes", AA474*$P474/1000, $R474="", ""),"")</f>
        <v/>
      </c>
      <c r="AE474" s="1023" t="str" cm="1">
        <f t="array" ref="AE474">IFERROR(_xlfn.IFS($R474="No", W474*$P474/1000,$R474="Yes", AB474*$P474/1000, $R474="", ""),"")</f>
        <v/>
      </c>
      <c r="AF474" s="957" t="str">
        <f>IFERROR($AC474
+IFERROR(HLOOKUP(Introduction!$H$29,'GWP Values'!$D$3:$G$46,MATCH("CH4",'GWP Values'!$C$3:$C$41,0),FALSE)*$AD474,0)
+IFERROR(HLOOKUP(Introduction!$H$29,'GWP Values'!$D$3:$G$46,MATCH("N2O",'GWP Values'!$C$3:$C$41,0),FALSE)*$AE474,0),"")</f>
        <v/>
      </c>
    </row>
    <row r="475" spans="1:32" ht="24" customHeight="1" x14ac:dyDescent="0.25">
      <c r="A475" s="441"/>
      <c r="B475" s="458" t="str">
        <f t="shared" si="14"/>
        <v/>
      </c>
      <c r="C475" s="650" t="str">
        <f>IFERROR(IF($O475="","",
IF(MATCH(O475,Tables!$CC$8:$CC$15,0)&gt;0, "MWh / "&amp;$O475&amp;" | Energy",
"MWh / "&amp;$O475&amp;" | "&amp; $M475)), "MWh / "&amp;$O475&amp;" | "&amp; $M475)</f>
        <v/>
      </c>
      <c r="D475" s="916" t="str">
        <f>IFERROR(VLOOKUP($M475,Tables!$BT$7:$BU$34,2,FALSE),"")</f>
        <v/>
      </c>
      <c r="E475" s="1010"/>
      <c r="F475" s="1011"/>
      <c r="G475" s="940" t="str">
        <f>IFERROR(VLOOKUP(H475,'Category Index'!$K$10:$L$258,2,FALSE),"")</f>
        <v/>
      </c>
      <c r="H475" s="1008"/>
      <c r="I475" s="3"/>
      <c r="J475" s="1006"/>
      <c r="K475" s="994" t="str">
        <f t="shared" si="15"/>
        <v/>
      </c>
      <c r="L475" s="1004"/>
      <c r="M475" s="974"/>
      <c r="N475" s="975"/>
      <c r="O475" s="976"/>
      <c r="P475" s="1027" t="str">
        <f>IFERROR(IF(N475="","",N475*(VLOOKUP(C475, 'Unit Conversion Table'!$E$3:$F$132, 2, FALSE))),"")</f>
        <v/>
      </c>
      <c r="Q475" s="3"/>
      <c r="R475" s="971" t="s">
        <v>826</v>
      </c>
      <c r="S475" s="996" t="str" cm="1">
        <f t="array" ref="S475">_xlfn.IFS(R475="No",(IFERROR(VLOOKUP($J475&amp;" | "&amp;$T475,'Emissions Factors'!$C$3:$N$1705,MATCH(S$12,'Emissions Factors'!$C$3:$N$3,0),FALSE),"")),R475="Yes", "Company Specific", R475="", "")</f>
        <v/>
      </c>
      <c r="T475" s="997" cm="1">
        <f t="array" ref="T475">_xlfn.IFS(R475="No",(VLOOKUP($B475, 'Emissions Factors'!$C$3:$O$717, 4,FALSE)),R475="Yes", "", R475="", "")</f>
        <v>0</v>
      </c>
      <c r="U475" s="947" t="str">
        <f>IFERROR(VLOOKUP($J475&amp;" | "&amp;$T475,'Emissions Factors'!$C$3:$N$3811,5,FALSE),"")</f>
        <v/>
      </c>
      <c r="V475" s="948" t="str">
        <f>IFERROR(VLOOKUP($J475&amp;" | "&amp;$T475,'Emissions Factors'!$C$3:$N$3811,6,FALSE),"")</f>
        <v/>
      </c>
      <c r="W475" s="949" t="str">
        <f>IFERROR(VLOOKUP($J475&amp;" | "&amp;$T475,'Emissions Factors'!$C$3:$N$3811,7,FALSE),"")</f>
        <v/>
      </c>
      <c r="X475" s="1000"/>
      <c r="Y475" s="1001"/>
      <c r="Z475" s="963"/>
      <c r="AA475" s="964"/>
      <c r="AB475" s="965"/>
      <c r="AC475" s="1022" t="str" cm="1">
        <f t="array" ref="AC475">IFERROR(_xlfn.IFS($R475="No", U475*$P475/1000,$R475="Yes", Z475*$P475/1000, $R475="", ""),"")</f>
        <v/>
      </c>
      <c r="AD475" s="1023" t="str" cm="1">
        <f t="array" ref="AD475">IFERROR(_xlfn.IFS($R475="No", V475*$P475/1000,$R475="Yes", AA475*$P475/1000, $R475="", ""),"")</f>
        <v/>
      </c>
      <c r="AE475" s="1023" t="str" cm="1">
        <f t="array" ref="AE475">IFERROR(_xlfn.IFS($R475="No", W475*$P475/1000,$R475="Yes", AB475*$P475/1000, $R475="", ""),"")</f>
        <v/>
      </c>
      <c r="AF475" s="957" t="str">
        <f>IFERROR($AC475
+IFERROR(HLOOKUP(Introduction!$H$29,'GWP Values'!$D$3:$G$46,MATCH("CH4",'GWP Values'!$C$3:$C$41,0),FALSE)*$AD475,0)
+IFERROR(HLOOKUP(Introduction!$H$29,'GWP Values'!$D$3:$G$46,MATCH("N2O",'GWP Values'!$C$3:$C$41,0),FALSE)*$AE475,0),"")</f>
        <v/>
      </c>
    </row>
    <row r="476" spans="1:32" ht="24" customHeight="1" x14ac:dyDescent="0.25">
      <c r="A476" s="441"/>
      <c r="B476" s="458" t="str">
        <f t="shared" si="14"/>
        <v/>
      </c>
      <c r="C476" s="650" t="str">
        <f>IFERROR(IF($O476="","",
IF(MATCH(O476,Tables!$CC$8:$CC$15,0)&gt;0, "MWh / "&amp;$O476&amp;" | Energy",
"MWh / "&amp;$O476&amp;" | "&amp; $M476)), "MWh / "&amp;$O476&amp;" | "&amp; $M476)</f>
        <v/>
      </c>
      <c r="D476" s="916" t="str">
        <f>IFERROR(VLOOKUP($M476,Tables!$BT$7:$BU$34,2,FALSE),"")</f>
        <v/>
      </c>
      <c r="E476" s="1010"/>
      <c r="F476" s="1011"/>
      <c r="G476" s="940" t="str">
        <f>IFERROR(VLOOKUP(H476,'Category Index'!$K$10:$L$258,2,FALSE),"")</f>
        <v/>
      </c>
      <c r="H476" s="1008"/>
      <c r="I476" s="3"/>
      <c r="J476" s="1006"/>
      <c r="K476" s="994" t="str">
        <f t="shared" si="15"/>
        <v/>
      </c>
      <c r="L476" s="1004"/>
      <c r="M476" s="974"/>
      <c r="N476" s="975"/>
      <c r="O476" s="976"/>
      <c r="P476" s="1027" t="str">
        <f>IFERROR(IF(N476="","",N476*(VLOOKUP(C476, 'Unit Conversion Table'!$E$3:$F$132, 2, FALSE))),"")</f>
        <v/>
      </c>
      <c r="Q476" s="3"/>
      <c r="R476" s="971" t="s">
        <v>826</v>
      </c>
      <c r="S476" s="996" t="str" cm="1">
        <f t="array" ref="S476">_xlfn.IFS(R476="No",(IFERROR(VLOOKUP($J476&amp;" | "&amp;$T476,'Emissions Factors'!$C$3:$N$1705,MATCH(S$12,'Emissions Factors'!$C$3:$N$3,0),FALSE),"")),R476="Yes", "Company Specific", R476="", "")</f>
        <v/>
      </c>
      <c r="T476" s="997" cm="1">
        <f t="array" ref="T476">_xlfn.IFS(R476="No",(VLOOKUP($B476, 'Emissions Factors'!$C$3:$O$717, 4,FALSE)),R476="Yes", "", R476="", "")</f>
        <v>0</v>
      </c>
      <c r="U476" s="947" t="str">
        <f>IFERROR(VLOOKUP($J476&amp;" | "&amp;$T476,'Emissions Factors'!$C$3:$N$3811,5,FALSE),"")</f>
        <v/>
      </c>
      <c r="V476" s="948" t="str">
        <f>IFERROR(VLOOKUP($J476&amp;" | "&amp;$T476,'Emissions Factors'!$C$3:$N$3811,6,FALSE),"")</f>
        <v/>
      </c>
      <c r="W476" s="949" t="str">
        <f>IFERROR(VLOOKUP($J476&amp;" | "&amp;$T476,'Emissions Factors'!$C$3:$N$3811,7,FALSE),"")</f>
        <v/>
      </c>
      <c r="X476" s="1000"/>
      <c r="Y476" s="1001"/>
      <c r="Z476" s="963"/>
      <c r="AA476" s="964"/>
      <c r="AB476" s="965"/>
      <c r="AC476" s="1022" t="str" cm="1">
        <f t="array" ref="AC476">IFERROR(_xlfn.IFS($R476="No", U476*$P476/1000,$R476="Yes", Z476*$P476/1000, $R476="", ""),"")</f>
        <v/>
      </c>
      <c r="AD476" s="1023" t="str" cm="1">
        <f t="array" ref="AD476">IFERROR(_xlfn.IFS($R476="No", V476*$P476/1000,$R476="Yes", AA476*$P476/1000, $R476="", ""),"")</f>
        <v/>
      </c>
      <c r="AE476" s="1023" t="str" cm="1">
        <f t="array" ref="AE476">IFERROR(_xlfn.IFS($R476="No", W476*$P476/1000,$R476="Yes", AB476*$P476/1000, $R476="", ""),"")</f>
        <v/>
      </c>
      <c r="AF476" s="957" t="str">
        <f>IFERROR($AC476
+IFERROR(HLOOKUP(Introduction!$H$29,'GWP Values'!$D$3:$G$46,MATCH("CH4",'GWP Values'!$C$3:$C$41,0),FALSE)*$AD476,0)
+IFERROR(HLOOKUP(Introduction!$H$29,'GWP Values'!$D$3:$G$46,MATCH("N2O",'GWP Values'!$C$3:$C$41,0),FALSE)*$AE476,0),"")</f>
        <v/>
      </c>
    </row>
    <row r="477" spans="1:32" ht="24" customHeight="1" x14ac:dyDescent="0.25">
      <c r="A477" s="441"/>
      <c r="B477" s="458" t="str">
        <f t="shared" si="14"/>
        <v/>
      </c>
      <c r="C477" s="650" t="str">
        <f>IFERROR(IF($O477="","",
IF(MATCH(O477,Tables!$CC$8:$CC$15,0)&gt;0, "MWh / "&amp;$O477&amp;" | Energy",
"MWh / "&amp;$O477&amp;" | "&amp; $M477)), "MWh / "&amp;$O477&amp;" | "&amp; $M477)</f>
        <v/>
      </c>
      <c r="D477" s="916" t="str">
        <f>IFERROR(VLOOKUP($M477,Tables!$BT$7:$BU$34,2,FALSE),"")</f>
        <v/>
      </c>
      <c r="E477" s="1010"/>
      <c r="F477" s="1011"/>
      <c r="G477" s="940" t="str">
        <f>IFERROR(VLOOKUP(H477,'Category Index'!$K$10:$L$258,2,FALSE),"")</f>
        <v/>
      </c>
      <c r="H477" s="1008"/>
      <c r="I477" s="3"/>
      <c r="J477" s="1006"/>
      <c r="K477" s="994" t="str">
        <f t="shared" si="15"/>
        <v/>
      </c>
      <c r="L477" s="1004"/>
      <c r="M477" s="974"/>
      <c r="N477" s="975"/>
      <c r="O477" s="976"/>
      <c r="P477" s="1027" t="str">
        <f>IFERROR(IF(N477="","",N477*(VLOOKUP(C477, 'Unit Conversion Table'!$E$3:$F$132, 2, FALSE))),"")</f>
        <v/>
      </c>
      <c r="Q477" s="3"/>
      <c r="R477" s="971" t="s">
        <v>826</v>
      </c>
      <c r="S477" s="996" t="str" cm="1">
        <f t="array" ref="S477">_xlfn.IFS(R477="No",(IFERROR(VLOOKUP($J477&amp;" | "&amp;$T477,'Emissions Factors'!$C$3:$N$1705,MATCH(S$12,'Emissions Factors'!$C$3:$N$3,0),FALSE),"")),R477="Yes", "Company Specific", R477="", "")</f>
        <v/>
      </c>
      <c r="T477" s="997" cm="1">
        <f t="array" ref="T477">_xlfn.IFS(R477="No",(VLOOKUP($B477, 'Emissions Factors'!$C$3:$O$717, 4,FALSE)),R477="Yes", "", R477="", "")</f>
        <v>0</v>
      </c>
      <c r="U477" s="947" t="str">
        <f>IFERROR(VLOOKUP($J477&amp;" | "&amp;$T477,'Emissions Factors'!$C$3:$N$3811,5,FALSE),"")</f>
        <v/>
      </c>
      <c r="V477" s="948" t="str">
        <f>IFERROR(VLOOKUP($J477&amp;" | "&amp;$T477,'Emissions Factors'!$C$3:$N$3811,6,FALSE),"")</f>
        <v/>
      </c>
      <c r="W477" s="949" t="str">
        <f>IFERROR(VLOOKUP($J477&amp;" | "&amp;$T477,'Emissions Factors'!$C$3:$N$3811,7,FALSE),"")</f>
        <v/>
      </c>
      <c r="X477" s="1000"/>
      <c r="Y477" s="1001"/>
      <c r="Z477" s="963"/>
      <c r="AA477" s="964"/>
      <c r="AB477" s="965"/>
      <c r="AC477" s="1022" t="str" cm="1">
        <f t="array" ref="AC477">IFERROR(_xlfn.IFS($R477="No", U477*$P477/1000,$R477="Yes", Z477*$P477/1000, $R477="", ""),"")</f>
        <v/>
      </c>
      <c r="AD477" s="1023" t="str" cm="1">
        <f t="array" ref="AD477">IFERROR(_xlfn.IFS($R477="No", V477*$P477/1000,$R477="Yes", AA477*$P477/1000, $R477="", ""),"")</f>
        <v/>
      </c>
      <c r="AE477" s="1023" t="str" cm="1">
        <f t="array" ref="AE477">IFERROR(_xlfn.IFS($R477="No", W477*$P477/1000,$R477="Yes", AB477*$P477/1000, $R477="", ""),"")</f>
        <v/>
      </c>
      <c r="AF477" s="957" t="str">
        <f>IFERROR($AC477
+IFERROR(HLOOKUP(Introduction!$H$29,'GWP Values'!$D$3:$G$46,MATCH("CH4",'GWP Values'!$C$3:$C$41,0),FALSE)*$AD477,0)
+IFERROR(HLOOKUP(Introduction!$H$29,'GWP Values'!$D$3:$G$46,MATCH("N2O",'GWP Values'!$C$3:$C$41,0),FALSE)*$AE477,0),"")</f>
        <v/>
      </c>
    </row>
    <row r="478" spans="1:32" ht="24" customHeight="1" x14ac:dyDescent="0.25">
      <c r="A478" s="441"/>
      <c r="B478" s="458" t="str">
        <f t="shared" si="14"/>
        <v/>
      </c>
      <c r="C478" s="650" t="str">
        <f>IFERROR(IF($O478="","",
IF(MATCH(O478,Tables!$CC$8:$CC$15,0)&gt;0, "MWh / "&amp;$O478&amp;" | Energy",
"MWh / "&amp;$O478&amp;" | "&amp; $M478)), "MWh / "&amp;$O478&amp;" | "&amp; $M478)</f>
        <v/>
      </c>
      <c r="D478" s="916" t="str">
        <f>IFERROR(VLOOKUP($M478,Tables!$BT$7:$BU$34,2,FALSE),"")</f>
        <v/>
      </c>
      <c r="E478" s="1010"/>
      <c r="F478" s="1011"/>
      <c r="G478" s="940" t="str">
        <f>IFERROR(VLOOKUP(H478,'Category Index'!$K$10:$L$258,2,FALSE),"")</f>
        <v/>
      </c>
      <c r="H478" s="1008"/>
      <c r="I478" s="3"/>
      <c r="J478" s="1006"/>
      <c r="K478" s="994" t="str">
        <f t="shared" si="15"/>
        <v/>
      </c>
      <c r="L478" s="1004"/>
      <c r="M478" s="974"/>
      <c r="N478" s="975"/>
      <c r="O478" s="976"/>
      <c r="P478" s="1027" t="str">
        <f>IFERROR(IF(N478="","",N478*(VLOOKUP(C478, 'Unit Conversion Table'!$E$3:$F$132, 2, FALSE))),"")</f>
        <v/>
      </c>
      <c r="Q478" s="3"/>
      <c r="R478" s="971" t="s">
        <v>826</v>
      </c>
      <c r="S478" s="996" t="str" cm="1">
        <f t="array" ref="S478">_xlfn.IFS(R478="No",(IFERROR(VLOOKUP($J478&amp;" | "&amp;$T478,'Emissions Factors'!$C$3:$N$1705,MATCH(S$12,'Emissions Factors'!$C$3:$N$3,0),FALSE),"")),R478="Yes", "Company Specific", R478="", "")</f>
        <v/>
      </c>
      <c r="T478" s="997" cm="1">
        <f t="array" ref="T478">_xlfn.IFS(R478="No",(VLOOKUP($B478, 'Emissions Factors'!$C$3:$O$717, 4,FALSE)),R478="Yes", "", R478="", "")</f>
        <v>0</v>
      </c>
      <c r="U478" s="947" t="str">
        <f>IFERROR(VLOOKUP($J478&amp;" | "&amp;$T478,'Emissions Factors'!$C$3:$N$3811,5,FALSE),"")</f>
        <v/>
      </c>
      <c r="V478" s="948" t="str">
        <f>IFERROR(VLOOKUP($J478&amp;" | "&amp;$T478,'Emissions Factors'!$C$3:$N$3811,6,FALSE),"")</f>
        <v/>
      </c>
      <c r="W478" s="949" t="str">
        <f>IFERROR(VLOOKUP($J478&amp;" | "&amp;$T478,'Emissions Factors'!$C$3:$N$3811,7,FALSE),"")</f>
        <v/>
      </c>
      <c r="X478" s="1000"/>
      <c r="Y478" s="1001"/>
      <c r="Z478" s="963"/>
      <c r="AA478" s="964"/>
      <c r="AB478" s="965"/>
      <c r="AC478" s="1022" t="str" cm="1">
        <f t="array" ref="AC478">IFERROR(_xlfn.IFS($R478="No", U478*$P478/1000,$R478="Yes", Z478*$P478/1000, $R478="", ""),"")</f>
        <v/>
      </c>
      <c r="AD478" s="1023" t="str" cm="1">
        <f t="array" ref="AD478">IFERROR(_xlfn.IFS($R478="No", V478*$P478/1000,$R478="Yes", AA478*$P478/1000, $R478="", ""),"")</f>
        <v/>
      </c>
      <c r="AE478" s="1023" t="str" cm="1">
        <f t="array" ref="AE478">IFERROR(_xlfn.IFS($R478="No", W478*$P478/1000,$R478="Yes", AB478*$P478/1000, $R478="", ""),"")</f>
        <v/>
      </c>
      <c r="AF478" s="957" t="str">
        <f>IFERROR($AC478
+IFERROR(HLOOKUP(Introduction!$H$29,'GWP Values'!$D$3:$G$46,MATCH("CH4",'GWP Values'!$C$3:$C$41,0),FALSE)*$AD478,0)
+IFERROR(HLOOKUP(Introduction!$H$29,'GWP Values'!$D$3:$G$46,MATCH("N2O",'GWP Values'!$C$3:$C$41,0),FALSE)*$AE478,0),"")</f>
        <v/>
      </c>
    </row>
    <row r="479" spans="1:32" ht="24" customHeight="1" x14ac:dyDescent="0.25">
      <c r="A479" s="441"/>
      <c r="B479" s="458" t="str">
        <f t="shared" si="14"/>
        <v/>
      </c>
      <c r="C479" s="650" t="str">
        <f>IFERROR(IF($O479="","",
IF(MATCH(O479,Tables!$CC$8:$CC$15,0)&gt;0, "MWh / "&amp;$O479&amp;" | Energy",
"MWh / "&amp;$O479&amp;" | "&amp; $M479)), "MWh / "&amp;$O479&amp;" | "&amp; $M479)</f>
        <v/>
      </c>
      <c r="D479" s="916" t="str">
        <f>IFERROR(VLOOKUP($M479,Tables!$BT$7:$BU$34,2,FALSE),"")</f>
        <v/>
      </c>
      <c r="E479" s="1010"/>
      <c r="F479" s="1011"/>
      <c r="G479" s="940" t="str">
        <f>IFERROR(VLOOKUP(H479,'Category Index'!$K$10:$L$258,2,FALSE),"")</f>
        <v/>
      </c>
      <c r="H479" s="1008"/>
      <c r="I479" s="3"/>
      <c r="J479" s="1006"/>
      <c r="K479" s="994" t="str">
        <f t="shared" si="15"/>
        <v/>
      </c>
      <c r="L479" s="1004"/>
      <c r="M479" s="974"/>
      <c r="N479" s="975"/>
      <c r="O479" s="976"/>
      <c r="P479" s="1027" t="str">
        <f>IFERROR(IF(N479="","",N479*(VLOOKUP(C479, 'Unit Conversion Table'!$E$3:$F$132, 2, FALSE))),"")</f>
        <v/>
      </c>
      <c r="Q479" s="3"/>
      <c r="R479" s="971" t="s">
        <v>826</v>
      </c>
      <c r="S479" s="996" t="str" cm="1">
        <f t="array" ref="S479">_xlfn.IFS(R479="No",(IFERROR(VLOOKUP($J479&amp;" | "&amp;$T479,'Emissions Factors'!$C$3:$N$1705,MATCH(S$12,'Emissions Factors'!$C$3:$N$3,0),FALSE),"")),R479="Yes", "Company Specific", R479="", "")</f>
        <v/>
      </c>
      <c r="T479" s="997" cm="1">
        <f t="array" ref="T479">_xlfn.IFS(R479="No",(VLOOKUP($B479, 'Emissions Factors'!$C$3:$O$717, 4,FALSE)),R479="Yes", "", R479="", "")</f>
        <v>0</v>
      </c>
      <c r="U479" s="947" t="str">
        <f>IFERROR(VLOOKUP($J479&amp;" | "&amp;$T479,'Emissions Factors'!$C$3:$N$3811,5,FALSE),"")</f>
        <v/>
      </c>
      <c r="V479" s="948" t="str">
        <f>IFERROR(VLOOKUP($J479&amp;" | "&amp;$T479,'Emissions Factors'!$C$3:$N$3811,6,FALSE),"")</f>
        <v/>
      </c>
      <c r="W479" s="949" t="str">
        <f>IFERROR(VLOOKUP($J479&amp;" | "&amp;$T479,'Emissions Factors'!$C$3:$N$3811,7,FALSE),"")</f>
        <v/>
      </c>
      <c r="X479" s="1000"/>
      <c r="Y479" s="1001"/>
      <c r="Z479" s="963"/>
      <c r="AA479" s="964"/>
      <c r="AB479" s="965"/>
      <c r="AC479" s="1022" t="str" cm="1">
        <f t="array" ref="AC479">IFERROR(_xlfn.IFS($R479="No", U479*$P479/1000,$R479="Yes", Z479*$P479/1000, $R479="", ""),"")</f>
        <v/>
      </c>
      <c r="AD479" s="1023" t="str" cm="1">
        <f t="array" ref="AD479">IFERROR(_xlfn.IFS($R479="No", V479*$P479/1000,$R479="Yes", AA479*$P479/1000, $R479="", ""),"")</f>
        <v/>
      </c>
      <c r="AE479" s="1023" t="str" cm="1">
        <f t="array" ref="AE479">IFERROR(_xlfn.IFS($R479="No", W479*$P479/1000,$R479="Yes", AB479*$P479/1000, $R479="", ""),"")</f>
        <v/>
      </c>
      <c r="AF479" s="957" t="str">
        <f>IFERROR($AC479
+IFERROR(HLOOKUP(Introduction!$H$29,'GWP Values'!$D$3:$G$46,MATCH("CH4",'GWP Values'!$C$3:$C$41,0),FALSE)*$AD479,0)
+IFERROR(HLOOKUP(Introduction!$H$29,'GWP Values'!$D$3:$G$46,MATCH("N2O",'GWP Values'!$C$3:$C$41,0),FALSE)*$AE479,0),"")</f>
        <v/>
      </c>
    </row>
    <row r="480" spans="1:32" ht="24" customHeight="1" x14ac:dyDescent="0.25">
      <c r="A480" s="441"/>
      <c r="B480" s="458" t="str">
        <f t="shared" si="14"/>
        <v/>
      </c>
      <c r="C480" s="650" t="str">
        <f>IFERROR(IF($O480="","",
IF(MATCH(O480,Tables!$CC$8:$CC$15,0)&gt;0, "MWh / "&amp;$O480&amp;" | Energy",
"MWh / "&amp;$O480&amp;" | "&amp; $M480)), "MWh / "&amp;$O480&amp;" | "&amp; $M480)</f>
        <v/>
      </c>
      <c r="D480" s="916" t="str">
        <f>IFERROR(VLOOKUP($M480,Tables!$BT$7:$BU$34,2,FALSE),"")</f>
        <v/>
      </c>
      <c r="E480" s="1010"/>
      <c r="F480" s="1011"/>
      <c r="G480" s="940" t="str">
        <f>IFERROR(VLOOKUP(H480,'Category Index'!$K$10:$L$258,2,FALSE),"")</f>
        <v/>
      </c>
      <c r="H480" s="1008"/>
      <c r="I480" s="3"/>
      <c r="J480" s="1006"/>
      <c r="K480" s="994" t="str">
        <f t="shared" si="15"/>
        <v/>
      </c>
      <c r="L480" s="1004"/>
      <c r="M480" s="974"/>
      <c r="N480" s="975"/>
      <c r="O480" s="976"/>
      <c r="P480" s="1027" t="str">
        <f>IFERROR(IF(N480="","",N480*(VLOOKUP(C480, 'Unit Conversion Table'!$E$3:$F$132, 2, FALSE))),"")</f>
        <v/>
      </c>
      <c r="Q480" s="3"/>
      <c r="R480" s="971" t="s">
        <v>826</v>
      </c>
      <c r="S480" s="996" t="str" cm="1">
        <f t="array" ref="S480">_xlfn.IFS(R480="No",(IFERROR(VLOOKUP($J480&amp;" | "&amp;$T480,'Emissions Factors'!$C$3:$N$1705,MATCH(S$12,'Emissions Factors'!$C$3:$N$3,0),FALSE),"")),R480="Yes", "Company Specific", R480="", "")</f>
        <v/>
      </c>
      <c r="T480" s="997" cm="1">
        <f t="array" ref="T480">_xlfn.IFS(R480="No",(VLOOKUP($B480, 'Emissions Factors'!$C$3:$O$717, 4,FALSE)),R480="Yes", "", R480="", "")</f>
        <v>0</v>
      </c>
      <c r="U480" s="947" t="str">
        <f>IFERROR(VLOOKUP($J480&amp;" | "&amp;$T480,'Emissions Factors'!$C$3:$N$3811,5,FALSE),"")</f>
        <v/>
      </c>
      <c r="V480" s="948" t="str">
        <f>IFERROR(VLOOKUP($J480&amp;" | "&amp;$T480,'Emissions Factors'!$C$3:$N$3811,6,FALSE),"")</f>
        <v/>
      </c>
      <c r="W480" s="949" t="str">
        <f>IFERROR(VLOOKUP($J480&amp;" | "&amp;$T480,'Emissions Factors'!$C$3:$N$3811,7,FALSE),"")</f>
        <v/>
      </c>
      <c r="X480" s="1000"/>
      <c r="Y480" s="1001"/>
      <c r="Z480" s="963"/>
      <c r="AA480" s="964"/>
      <c r="AB480" s="965"/>
      <c r="AC480" s="1022" t="str" cm="1">
        <f t="array" ref="AC480">IFERROR(_xlfn.IFS($R480="No", U480*$P480/1000,$R480="Yes", Z480*$P480/1000, $R480="", ""),"")</f>
        <v/>
      </c>
      <c r="AD480" s="1023" t="str" cm="1">
        <f t="array" ref="AD480">IFERROR(_xlfn.IFS($R480="No", V480*$P480/1000,$R480="Yes", AA480*$P480/1000, $R480="", ""),"")</f>
        <v/>
      </c>
      <c r="AE480" s="1023" t="str" cm="1">
        <f t="array" ref="AE480">IFERROR(_xlfn.IFS($R480="No", W480*$P480/1000,$R480="Yes", AB480*$P480/1000, $R480="", ""),"")</f>
        <v/>
      </c>
      <c r="AF480" s="957" t="str">
        <f>IFERROR($AC480
+IFERROR(HLOOKUP(Introduction!$H$29,'GWP Values'!$D$3:$G$46,MATCH("CH4",'GWP Values'!$C$3:$C$41,0),FALSE)*$AD480,0)
+IFERROR(HLOOKUP(Introduction!$H$29,'GWP Values'!$D$3:$G$46,MATCH("N2O",'GWP Values'!$C$3:$C$41,0),FALSE)*$AE480,0),"")</f>
        <v/>
      </c>
    </row>
    <row r="481" spans="1:32" ht="24" customHeight="1" x14ac:dyDescent="0.25">
      <c r="A481" s="441"/>
      <c r="B481" s="458" t="str">
        <f t="shared" si="14"/>
        <v/>
      </c>
      <c r="C481" s="650" t="str">
        <f>IFERROR(IF($O481="","",
IF(MATCH(O481,Tables!$CC$8:$CC$15,0)&gt;0, "MWh / "&amp;$O481&amp;" | Energy",
"MWh / "&amp;$O481&amp;" | "&amp; $M481)), "MWh / "&amp;$O481&amp;" | "&amp; $M481)</f>
        <v/>
      </c>
      <c r="D481" s="916" t="str">
        <f>IFERROR(VLOOKUP($M481,Tables!$BT$7:$BU$34,2,FALSE),"")</f>
        <v/>
      </c>
      <c r="E481" s="1010"/>
      <c r="F481" s="1011"/>
      <c r="G481" s="940" t="str">
        <f>IFERROR(VLOOKUP(H481,'Category Index'!$K$10:$L$258,2,FALSE),"")</f>
        <v/>
      </c>
      <c r="H481" s="1008"/>
      <c r="I481" s="3"/>
      <c r="J481" s="1006"/>
      <c r="K481" s="994" t="str">
        <f t="shared" si="15"/>
        <v/>
      </c>
      <c r="L481" s="1004"/>
      <c r="M481" s="974"/>
      <c r="N481" s="975"/>
      <c r="O481" s="976"/>
      <c r="P481" s="1027" t="str">
        <f>IFERROR(IF(N481="","",N481*(VLOOKUP(C481, 'Unit Conversion Table'!$E$3:$F$132, 2, FALSE))),"")</f>
        <v/>
      </c>
      <c r="Q481" s="3"/>
      <c r="R481" s="971" t="s">
        <v>826</v>
      </c>
      <c r="S481" s="996" t="str" cm="1">
        <f t="array" ref="S481">_xlfn.IFS(R481="No",(IFERROR(VLOOKUP($J481&amp;" | "&amp;$T481,'Emissions Factors'!$C$3:$N$1705,MATCH(S$12,'Emissions Factors'!$C$3:$N$3,0),FALSE),"")),R481="Yes", "Company Specific", R481="", "")</f>
        <v/>
      </c>
      <c r="T481" s="997" cm="1">
        <f t="array" ref="T481">_xlfn.IFS(R481="No",(VLOOKUP($B481, 'Emissions Factors'!$C$3:$O$717, 4,FALSE)),R481="Yes", "", R481="", "")</f>
        <v>0</v>
      </c>
      <c r="U481" s="947" t="str">
        <f>IFERROR(VLOOKUP($J481&amp;" | "&amp;$T481,'Emissions Factors'!$C$3:$N$3811,5,FALSE),"")</f>
        <v/>
      </c>
      <c r="V481" s="948" t="str">
        <f>IFERROR(VLOOKUP($J481&amp;" | "&amp;$T481,'Emissions Factors'!$C$3:$N$3811,6,FALSE),"")</f>
        <v/>
      </c>
      <c r="W481" s="949" t="str">
        <f>IFERROR(VLOOKUP($J481&amp;" | "&amp;$T481,'Emissions Factors'!$C$3:$N$3811,7,FALSE),"")</f>
        <v/>
      </c>
      <c r="X481" s="1000"/>
      <c r="Y481" s="1001"/>
      <c r="Z481" s="963"/>
      <c r="AA481" s="964"/>
      <c r="AB481" s="965"/>
      <c r="AC481" s="1022" t="str" cm="1">
        <f t="array" ref="AC481">IFERROR(_xlfn.IFS($R481="No", U481*$P481/1000,$R481="Yes", Z481*$P481/1000, $R481="", ""),"")</f>
        <v/>
      </c>
      <c r="AD481" s="1023" t="str" cm="1">
        <f t="array" ref="AD481">IFERROR(_xlfn.IFS($R481="No", V481*$P481/1000,$R481="Yes", AA481*$P481/1000, $R481="", ""),"")</f>
        <v/>
      </c>
      <c r="AE481" s="1023" t="str" cm="1">
        <f t="array" ref="AE481">IFERROR(_xlfn.IFS($R481="No", W481*$P481/1000,$R481="Yes", AB481*$P481/1000, $R481="", ""),"")</f>
        <v/>
      </c>
      <c r="AF481" s="957" t="str">
        <f>IFERROR($AC481
+IFERROR(HLOOKUP(Introduction!$H$29,'GWP Values'!$D$3:$G$46,MATCH("CH4",'GWP Values'!$C$3:$C$41,0),FALSE)*$AD481,0)
+IFERROR(HLOOKUP(Introduction!$H$29,'GWP Values'!$D$3:$G$46,MATCH("N2O",'GWP Values'!$C$3:$C$41,0),FALSE)*$AE481,0),"")</f>
        <v/>
      </c>
    </row>
    <row r="482" spans="1:32" ht="24" customHeight="1" x14ac:dyDescent="0.25">
      <c r="A482" s="441"/>
      <c r="B482" s="458" t="str">
        <f t="shared" si="14"/>
        <v/>
      </c>
      <c r="C482" s="650" t="str">
        <f>IFERROR(IF($O482="","",
IF(MATCH(O482,Tables!$CC$8:$CC$15,0)&gt;0, "MWh / "&amp;$O482&amp;" | Energy",
"MWh / "&amp;$O482&amp;" | "&amp; $M482)), "MWh / "&amp;$O482&amp;" | "&amp; $M482)</f>
        <v/>
      </c>
      <c r="D482" s="916" t="str">
        <f>IFERROR(VLOOKUP($M482,Tables!$BT$7:$BU$34,2,FALSE),"")</f>
        <v/>
      </c>
      <c r="E482" s="1010"/>
      <c r="F482" s="1011"/>
      <c r="G482" s="940" t="str">
        <f>IFERROR(VLOOKUP(H482,'Category Index'!$K$10:$L$258,2,FALSE),"")</f>
        <v/>
      </c>
      <c r="H482" s="1008"/>
      <c r="I482" s="3"/>
      <c r="J482" s="1006"/>
      <c r="K482" s="994" t="str">
        <f t="shared" si="15"/>
        <v/>
      </c>
      <c r="L482" s="1004"/>
      <c r="M482" s="974"/>
      <c r="N482" s="975"/>
      <c r="O482" s="976"/>
      <c r="P482" s="1027" t="str">
        <f>IFERROR(IF(N482="","",N482*(VLOOKUP(C482, 'Unit Conversion Table'!$E$3:$F$132, 2, FALSE))),"")</f>
        <v/>
      </c>
      <c r="Q482" s="3"/>
      <c r="R482" s="971" t="s">
        <v>826</v>
      </c>
      <c r="S482" s="996" t="str" cm="1">
        <f t="array" ref="S482">_xlfn.IFS(R482="No",(IFERROR(VLOOKUP($J482&amp;" | "&amp;$T482,'Emissions Factors'!$C$3:$N$1705,MATCH(S$12,'Emissions Factors'!$C$3:$N$3,0),FALSE),"")),R482="Yes", "Company Specific", R482="", "")</f>
        <v/>
      </c>
      <c r="T482" s="997" cm="1">
        <f t="array" ref="T482">_xlfn.IFS(R482="No",(VLOOKUP($B482, 'Emissions Factors'!$C$3:$O$717, 4,FALSE)),R482="Yes", "", R482="", "")</f>
        <v>0</v>
      </c>
      <c r="U482" s="947" t="str">
        <f>IFERROR(VLOOKUP($J482&amp;" | "&amp;$T482,'Emissions Factors'!$C$3:$N$3811,5,FALSE),"")</f>
        <v/>
      </c>
      <c r="V482" s="948" t="str">
        <f>IFERROR(VLOOKUP($J482&amp;" | "&amp;$T482,'Emissions Factors'!$C$3:$N$3811,6,FALSE),"")</f>
        <v/>
      </c>
      <c r="W482" s="949" t="str">
        <f>IFERROR(VLOOKUP($J482&amp;" | "&amp;$T482,'Emissions Factors'!$C$3:$N$3811,7,FALSE),"")</f>
        <v/>
      </c>
      <c r="X482" s="1000"/>
      <c r="Y482" s="1001"/>
      <c r="Z482" s="963"/>
      <c r="AA482" s="964"/>
      <c r="AB482" s="965"/>
      <c r="AC482" s="1022" t="str" cm="1">
        <f t="array" ref="AC482">IFERROR(_xlfn.IFS($R482="No", U482*$P482/1000,$R482="Yes", Z482*$P482/1000, $R482="", ""),"")</f>
        <v/>
      </c>
      <c r="AD482" s="1023" t="str" cm="1">
        <f t="array" ref="AD482">IFERROR(_xlfn.IFS($R482="No", V482*$P482/1000,$R482="Yes", AA482*$P482/1000, $R482="", ""),"")</f>
        <v/>
      </c>
      <c r="AE482" s="1023" t="str" cm="1">
        <f t="array" ref="AE482">IFERROR(_xlfn.IFS($R482="No", W482*$P482/1000,$R482="Yes", AB482*$P482/1000, $R482="", ""),"")</f>
        <v/>
      </c>
      <c r="AF482" s="957" t="str">
        <f>IFERROR($AC482
+IFERROR(HLOOKUP(Introduction!$H$29,'GWP Values'!$D$3:$G$46,MATCH("CH4",'GWP Values'!$C$3:$C$41,0),FALSE)*$AD482,0)
+IFERROR(HLOOKUP(Introduction!$H$29,'GWP Values'!$D$3:$G$46,MATCH("N2O",'GWP Values'!$C$3:$C$41,0),FALSE)*$AE482,0),"")</f>
        <v/>
      </c>
    </row>
    <row r="483" spans="1:32" ht="24" customHeight="1" x14ac:dyDescent="0.25">
      <c r="A483" s="441"/>
      <c r="B483" s="458" t="str">
        <f t="shared" si="14"/>
        <v/>
      </c>
      <c r="C483" s="650" t="str">
        <f>IFERROR(IF($O483="","",
IF(MATCH(O483,Tables!$CC$8:$CC$15,0)&gt;0, "MWh / "&amp;$O483&amp;" | Energy",
"MWh / "&amp;$O483&amp;" | "&amp; $M483)), "MWh / "&amp;$O483&amp;" | "&amp; $M483)</f>
        <v/>
      </c>
      <c r="D483" s="916" t="str">
        <f>IFERROR(VLOOKUP($M483,Tables!$BT$7:$BU$34,2,FALSE),"")</f>
        <v/>
      </c>
      <c r="E483" s="1010"/>
      <c r="F483" s="1011"/>
      <c r="G483" s="940" t="str">
        <f>IFERROR(VLOOKUP(H483,'Category Index'!$K$10:$L$258,2,FALSE),"")</f>
        <v/>
      </c>
      <c r="H483" s="1008"/>
      <c r="I483" s="3"/>
      <c r="J483" s="1006"/>
      <c r="K483" s="994" t="str">
        <f t="shared" si="15"/>
        <v/>
      </c>
      <c r="L483" s="1004"/>
      <c r="M483" s="974"/>
      <c r="N483" s="975"/>
      <c r="O483" s="976"/>
      <c r="P483" s="1027" t="str">
        <f>IFERROR(IF(N483="","",N483*(VLOOKUP(C483, 'Unit Conversion Table'!$E$3:$F$132, 2, FALSE))),"")</f>
        <v/>
      </c>
      <c r="Q483" s="3"/>
      <c r="R483" s="971" t="s">
        <v>826</v>
      </c>
      <c r="S483" s="996" t="str" cm="1">
        <f t="array" ref="S483">_xlfn.IFS(R483="No",(IFERROR(VLOOKUP($J483&amp;" | "&amp;$T483,'Emissions Factors'!$C$3:$N$1705,MATCH(S$12,'Emissions Factors'!$C$3:$N$3,0),FALSE),"")),R483="Yes", "Company Specific", R483="", "")</f>
        <v/>
      </c>
      <c r="T483" s="997" cm="1">
        <f t="array" ref="T483">_xlfn.IFS(R483="No",(VLOOKUP($B483, 'Emissions Factors'!$C$3:$O$717, 4,FALSE)),R483="Yes", "", R483="", "")</f>
        <v>0</v>
      </c>
      <c r="U483" s="947" t="str">
        <f>IFERROR(VLOOKUP($J483&amp;" | "&amp;$T483,'Emissions Factors'!$C$3:$N$3811,5,FALSE),"")</f>
        <v/>
      </c>
      <c r="V483" s="948" t="str">
        <f>IFERROR(VLOOKUP($J483&amp;" | "&amp;$T483,'Emissions Factors'!$C$3:$N$3811,6,FALSE),"")</f>
        <v/>
      </c>
      <c r="W483" s="949" t="str">
        <f>IFERROR(VLOOKUP($J483&amp;" | "&amp;$T483,'Emissions Factors'!$C$3:$N$3811,7,FALSE),"")</f>
        <v/>
      </c>
      <c r="X483" s="1000"/>
      <c r="Y483" s="1001"/>
      <c r="Z483" s="963"/>
      <c r="AA483" s="964"/>
      <c r="AB483" s="965"/>
      <c r="AC483" s="1022" t="str" cm="1">
        <f t="array" ref="AC483">IFERROR(_xlfn.IFS($R483="No", U483*$P483/1000,$R483="Yes", Z483*$P483/1000, $R483="", ""),"")</f>
        <v/>
      </c>
      <c r="AD483" s="1023" t="str" cm="1">
        <f t="array" ref="AD483">IFERROR(_xlfn.IFS($R483="No", V483*$P483/1000,$R483="Yes", AA483*$P483/1000, $R483="", ""),"")</f>
        <v/>
      </c>
      <c r="AE483" s="1023" t="str" cm="1">
        <f t="array" ref="AE483">IFERROR(_xlfn.IFS($R483="No", W483*$P483/1000,$R483="Yes", AB483*$P483/1000, $R483="", ""),"")</f>
        <v/>
      </c>
      <c r="AF483" s="957" t="str">
        <f>IFERROR($AC483
+IFERROR(HLOOKUP(Introduction!$H$29,'GWP Values'!$D$3:$G$46,MATCH("CH4",'GWP Values'!$C$3:$C$41,0),FALSE)*$AD483,0)
+IFERROR(HLOOKUP(Introduction!$H$29,'GWP Values'!$D$3:$G$46,MATCH("N2O",'GWP Values'!$C$3:$C$41,0),FALSE)*$AE483,0),"")</f>
        <v/>
      </c>
    </row>
    <row r="484" spans="1:32" ht="24" customHeight="1" x14ac:dyDescent="0.25">
      <c r="A484" s="441"/>
      <c r="B484" s="458" t="str">
        <f t="shared" si="14"/>
        <v/>
      </c>
      <c r="C484" s="650" t="str">
        <f>IFERROR(IF($O484="","",
IF(MATCH(O484,Tables!$CC$8:$CC$15,0)&gt;0, "MWh / "&amp;$O484&amp;" | Energy",
"MWh / "&amp;$O484&amp;" | "&amp; $M484)), "MWh / "&amp;$O484&amp;" | "&amp; $M484)</f>
        <v/>
      </c>
      <c r="D484" s="916" t="str">
        <f>IFERROR(VLOOKUP($M484,Tables!$BT$7:$BU$34,2,FALSE),"")</f>
        <v/>
      </c>
      <c r="E484" s="1010"/>
      <c r="F484" s="1011"/>
      <c r="G484" s="940" t="str">
        <f>IFERROR(VLOOKUP(H484,'Category Index'!$K$10:$L$258,2,FALSE),"")</f>
        <v/>
      </c>
      <c r="H484" s="1008"/>
      <c r="I484" s="3"/>
      <c r="J484" s="1006"/>
      <c r="K484" s="994" t="str">
        <f t="shared" si="15"/>
        <v/>
      </c>
      <c r="L484" s="1004"/>
      <c r="M484" s="974"/>
      <c r="N484" s="975"/>
      <c r="O484" s="976"/>
      <c r="P484" s="1027" t="str">
        <f>IFERROR(IF(N484="","",N484*(VLOOKUP(C484, 'Unit Conversion Table'!$E$3:$F$132, 2, FALSE))),"")</f>
        <v/>
      </c>
      <c r="Q484" s="3"/>
      <c r="R484" s="971" t="s">
        <v>826</v>
      </c>
      <c r="S484" s="996" t="str" cm="1">
        <f t="array" ref="S484">_xlfn.IFS(R484="No",(IFERROR(VLOOKUP($J484&amp;" | "&amp;$T484,'Emissions Factors'!$C$3:$N$1705,MATCH(S$12,'Emissions Factors'!$C$3:$N$3,0),FALSE),"")),R484="Yes", "Company Specific", R484="", "")</f>
        <v/>
      </c>
      <c r="T484" s="997" cm="1">
        <f t="array" ref="T484">_xlfn.IFS(R484="No",(VLOOKUP($B484, 'Emissions Factors'!$C$3:$O$717, 4,FALSE)),R484="Yes", "", R484="", "")</f>
        <v>0</v>
      </c>
      <c r="U484" s="947" t="str">
        <f>IFERROR(VLOOKUP($J484&amp;" | "&amp;$T484,'Emissions Factors'!$C$3:$N$3811,5,FALSE),"")</f>
        <v/>
      </c>
      <c r="V484" s="948" t="str">
        <f>IFERROR(VLOOKUP($J484&amp;" | "&amp;$T484,'Emissions Factors'!$C$3:$N$3811,6,FALSE),"")</f>
        <v/>
      </c>
      <c r="W484" s="949" t="str">
        <f>IFERROR(VLOOKUP($J484&amp;" | "&amp;$T484,'Emissions Factors'!$C$3:$N$3811,7,FALSE),"")</f>
        <v/>
      </c>
      <c r="X484" s="1000"/>
      <c r="Y484" s="1001"/>
      <c r="Z484" s="963"/>
      <c r="AA484" s="964"/>
      <c r="AB484" s="965"/>
      <c r="AC484" s="1022" t="str" cm="1">
        <f t="array" ref="AC484">IFERROR(_xlfn.IFS($R484="No", U484*$P484/1000,$R484="Yes", Z484*$P484/1000, $R484="", ""),"")</f>
        <v/>
      </c>
      <c r="AD484" s="1023" t="str" cm="1">
        <f t="array" ref="AD484">IFERROR(_xlfn.IFS($R484="No", V484*$P484/1000,$R484="Yes", AA484*$P484/1000, $R484="", ""),"")</f>
        <v/>
      </c>
      <c r="AE484" s="1023" t="str" cm="1">
        <f t="array" ref="AE484">IFERROR(_xlfn.IFS($R484="No", W484*$P484/1000,$R484="Yes", AB484*$P484/1000, $R484="", ""),"")</f>
        <v/>
      </c>
      <c r="AF484" s="957" t="str">
        <f>IFERROR($AC484
+IFERROR(HLOOKUP(Introduction!$H$29,'GWP Values'!$D$3:$G$46,MATCH("CH4",'GWP Values'!$C$3:$C$41,0),FALSE)*$AD484,0)
+IFERROR(HLOOKUP(Introduction!$H$29,'GWP Values'!$D$3:$G$46,MATCH("N2O",'GWP Values'!$C$3:$C$41,0),FALSE)*$AE484,0),"")</f>
        <v/>
      </c>
    </row>
    <row r="485" spans="1:32" ht="24" customHeight="1" x14ac:dyDescent="0.25">
      <c r="A485" s="441"/>
      <c r="B485" s="458" t="str">
        <f t="shared" si="14"/>
        <v/>
      </c>
      <c r="C485" s="650" t="str">
        <f>IFERROR(IF($O485="","",
IF(MATCH(O485,Tables!$CC$8:$CC$15,0)&gt;0, "MWh / "&amp;$O485&amp;" | Energy",
"MWh / "&amp;$O485&amp;" | "&amp; $M485)), "MWh / "&amp;$O485&amp;" | "&amp; $M485)</f>
        <v/>
      </c>
      <c r="D485" s="916" t="str">
        <f>IFERROR(VLOOKUP($M485,Tables!$BT$7:$BU$34,2,FALSE),"")</f>
        <v/>
      </c>
      <c r="E485" s="1010"/>
      <c r="F485" s="1011"/>
      <c r="G485" s="940" t="str">
        <f>IFERROR(VLOOKUP(H485,'Category Index'!$K$10:$L$258,2,FALSE),"")</f>
        <v/>
      </c>
      <c r="H485" s="1008"/>
      <c r="I485" s="3"/>
      <c r="J485" s="1006"/>
      <c r="K485" s="994" t="str">
        <f t="shared" si="15"/>
        <v/>
      </c>
      <c r="L485" s="1004"/>
      <c r="M485" s="974"/>
      <c r="N485" s="975"/>
      <c r="O485" s="976"/>
      <c r="P485" s="1027" t="str">
        <f>IFERROR(IF(N485="","",N485*(VLOOKUP(C485, 'Unit Conversion Table'!$E$3:$F$132, 2, FALSE))),"")</f>
        <v/>
      </c>
      <c r="Q485" s="3"/>
      <c r="R485" s="971" t="s">
        <v>826</v>
      </c>
      <c r="S485" s="996" t="str" cm="1">
        <f t="array" ref="S485">_xlfn.IFS(R485="No",(IFERROR(VLOOKUP($J485&amp;" | "&amp;$T485,'Emissions Factors'!$C$3:$N$1705,MATCH(S$12,'Emissions Factors'!$C$3:$N$3,0),FALSE),"")),R485="Yes", "Company Specific", R485="", "")</f>
        <v/>
      </c>
      <c r="T485" s="997" cm="1">
        <f t="array" ref="T485">_xlfn.IFS(R485="No",(VLOOKUP($B485, 'Emissions Factors'!$C$3:$O$717, 4,FALSE)),R485="Yes", "", R485="", "")</f>
        <v>0</v>
      </c>
      <c r="U485" s="947" t="str">
        <f>IFERROR(VLOOKUP($J485&amp;" | "&amp;$T485,'Emissions Factors'!$C$3:$N$3811,5,FALSE),"")</f>
        <v/>
      </c>
      <c r="V485" s="948" t="str">
        <f>IFERROR(VLOOKUP($J485&amp;" | "&amp;$T485,'Emissions Factors'!$C$3:$N$3811,6,FALSE),"")</f>
        <v/>
      </c>
      <c r="W485" s="949" t="str">
        <f>IFERROR(VLOOKUP($J485&amp;" | "&amp;$T485,'Emissions Factors'!$C$3:$N$3811,7,FALSE),"")</f>
        <v/>
      </c>
      <c r="X485" s="1000"/>
      <c r="Y485" s="1001"/>
      <c r="Z485" s="963"/>
      <c r="AA485" s="964"/>
      <c r="AB485" s="965"/>
      <c r="AC485" s="1022" t="str" cm="1">
        <f t="array" ref="AC485">IFERROR(_xlfn.IFS($R485="No", U485*$P485/1000,$R485="Yes", Z485*$P485/1000, $R485="", ""),"")</f>
        <v/>
      </c>
      <c r="AD485" s="1023" t="str" cm="1">
        <f t="array" ref="AD485">IFERROR(_xlfn.IFS($R485="No", V485*$P485/1000,$R485="Yes", AA485*$P485/1000, $R485="", ""),"")</f>
        <v/>
      </c>
      <c r="AE485" s="1023" t="str" cm="1">
        <f t="array" ref="AE485">IFERROR(_xlfn.IFS($R485="No", W485*$P485/1000,$R485="Yes", AB485*$P485/1000, $R485="", ""),"")</f>
        <v/>
      </c>
      <c r="AF485" s="957" t="str">
        <f>IFERROR($AC485
+IFERROR(HLOOKUP(Introduction!$H$29,'GWP Values'!$D$3:$G$46,MATCH("CH4",'GWP Values'!$C$3:$C$41,0),FALSE)*$AD485,0)
+IFERROR(HLOOKUP(Introduction!$H$29,'GWP Values'!$D$3:$G$46,MATCH("N2O",'GWP Values'!$C$3:$C$41,0),FALSE)*$AE485,0),"")</f>
        <v/>
      </c>
    </row>
    <row r="486" spans="1:32" ht="24" customHeight="1" x14ac:dyDescent="0.25">
      <c r="A486" s="441"/>
      <c r="B486" s="458" t="str">
        <f t="shared" si="14"/>
        <v/>
      </c>
      <c r="C486" s="650" t="str">
        <f>IFERROR(IF($O486="","",
IF(MATCH(O486,Tables!$CC$8:$CC$15,0)&gt;0, "MWh / "&amp;$O486&amp;" | Energy",
"MWh / "&amp;$O486&amp;" | "&amp; $M486)), "MWh / "&amp;$O486&amp;" | "&amp; $M486)</f>
        <v/>
      </c>
      <c r="D486" s="916" t="str">
        <f>IFERROR(VLOOKUP($M486,Tables!$BT$7:$BU$34,2,FALSE),"")</f>
        <v/>
      </c>
      <c r="E486" s="1010"/>
      <c r="F486" s="1011"/>
      <c r="G486" s="940" t="str">
        <f>IFERROR(VLOOKUP(H486,'Category Index'!$K$10:$L$258,2,FALSE),"")</f>
        <v/>
      </c>
      <c r="H486" s="1008"/>
      <c r="I486" s="3"/>
      <c r="J486" s="1006"/>
      <c r="K486" s="994" t="str">
        <f t="shared" si="15"/>
        <v/>
      </c>
      <c r="L486" s="1004"/>
      <c r="M486" s="974"/>
      <c r="N486" s="975"/>
      <c r="O486" s="976"/>
      <c r="P486" s="1027" t="str">
        <f>IFERROR(IF(N486="","",N486*(VLOOKUP(C486, 'Unit Conversion Table'!$E$3:$F$132, 2, FALSE))),"")</f>
        <v/>
      </c>
      <c r="Q486" s="3"/>
      <c r="R486" s="971" t="s">
        <v>826</v>
      </c>
      <c r="S486" s="996" t="str" cm="1">
        <f t="array" ref="S486">_xlfn.IFS(R486="No",(IFERROR(VLOOKUP($J486&amp;" | "&amp;$T486,'Emissions Factors'!$C$3:$N$1705,MATCH(S$12,'Emissions Factors'!$C$3:$N$3,0),FALSE),"")),R486="Yes", "Company Specific", R486="", "")</f>
        <v/>
      </c>
      <c r="T486" s="997" cm="1">
        <f t="array" ref="T486">_xlfn.IFS(R486="No",(VLOOKUP($B486, 'Emissions Factors'!$C$3:$O$717, 4,FALSE)),R486="Yes", "", R486="", "")</f>
        <v>0</v>
      </c>
      <c r="U486" s="947" t="str">
        <f>IFERROR(VLOOKUP($J486&amp;" | "&amp;$T486,'Emissions Factors'!$C$3:$N$3811,5,FALSE),"")</f>
        <v/>
      </c>
      <c r="V486" s="948" t="str">
        <f>IFERROR(VLOOKUP($J486&amp;" | "&amp;$T486,'Emissions Factors'!$C$3:$N$3811,6,FALSE),"")</f>
        <v/>
      </c>
      <c r="W486" s="949" t="str">
        <f>IFERROR(VLOOKUP($J486&amp;" | "&amp;$T486,'Emissions Factors'!$C$3:$N$3811,7,FALSE),"")</f>
        <v/>
      </c>
      <c r="X486" s="1000"/>
      <c r="Y486" s="1001"/>
      <c r="Z486" s="963"/>
      <c r="AA486" s="964"/>
      <c r="AB486" s="965"/>
      <c r="AC486" s="1022" t="str" cm="1">
        <f t="array" ref="AC486">IFERROR(_xlfn.IFS($R486="No", U486*$P486/1000,$R486="Yes", Z486*$P486/1000, $R486="", ""),"")</f>
        <v/>
      </c>
      <c r="AD486" s="1023" t="str" cm="1">
        <f t="array" ref="AD486">IFERROR(_xlfn.IFS($R486="No", V486*$P486/1000,$R486="Yes", AA486*$P486/1000, $R486="", ""),"")</f>
        <v/>
      </c>
      <c r="AE486" s="1023" t="str" cm="1">
        <f t="array" ref="AE486">IFERROR(_xlfn.IFS($R486="No", W486*$P486/1000,$R486="Yes", AB486*$P486/1000, $R486="", ""),"")</f>
        <v/>
      </c>
      <c r="AF486" s="957" t="str">
        <f>IFERROR($AC486
+IFERROR(HLOOKUP(Introduction!$H$29,'GWP Values'!$D$3:$G$46,MATCH("CH4",'GWP Values'!$C$3:$C$41,0),FALSE)*$AD486,0)
+IFERROR(HLOOKUP(Introduction!$H$29,'GWP Values'!$D$3:$G$46,MATCH("N2O",'GWP Values'!$C$3:$C$41,0),FALSE)*$AE486,0),"")</f>
        <v/>
      </c>
    </row>
    <row r="487" spans="1:32" ht="24" customHeight="1" x14ac:dyDescent="0.25">
      <c r="A487" s="441"/>
      <c r="B487" s="458" t="str">
        <f t="shared" si="14"/>
        <v/>
      </c>
      <c r="C487" s="650" t="str">
        <f>IFERROR(IF($O487="","",
IF(MATCH(O487,Tables!$CC$8:$CC$15,0)&gt;0, "MWh / "&amp;$O487&amp;" | Energy",
"MWh / "&amp;$O487&amp;" | "&amp; $M487)), "MWh / "&amp;$O487&amp;" | "&amp; $M487)</f>
        <v/>
      </c>
      <c r="D487" s="916" t="str">
        <f>IFERROR(VLOOKUP($M487,Tables!$BT$7:$BU$34,2,FALSE),"")</f>
        <v/>
      </c>
      <c r="E487" s="1010"/>
      <c r="F487" s="1011"/>
      <c r="G487" s="940" t="str">
        <f>IFERROR(VLOOKUP(H487,'Category Index'!$K$10:$L$258,2,FALSE),"")</f>
        <v/>
      </c>
      <c r="H487" s="1008"/>
      <c r="I487" s="3"/>
      <c r="J487" s="1006"/>
      <c r="K487" s="994" t="str">
        <f t="shared" si="15"/>
        <v/>
      </c>
      <c r="L487" s="1004"/>
      <c r="M487" s="974"/>
      <c r="N487" s="975"/>
      <c r="O487" s="976"/>
      <c r="P487" s="1027" t="str">
        <f>IFERROR(IF(N487="","",N487*(VLOOKUP(C487, 'Unit Conversion Table'!$E$3:$F$132, 2, FALSE))),"")</f>
        <v/>
      </c>
      <c r="Q487" s="3"/>
      <c r="R487" s="971" t="s">
        <v>826</v>
      </c>
      <c r="S487" s="996" t="str" cm="1">
        <f t="array" ref="S487">_xlfn.IFS(R487="No",(IFERROR(VLOOKUP($J487&amp;" | "&amp;$T487,'Emissions Factors'!$C$3:$N$1705,MATCH(S$12,'Emissions Factors'!$C$3:$N$3,0),FALSE),"")),R487="Yes", "Company Specific", R487="", "")</f>
        <v/>
      </c>
      <c r="T487" s="997" cm="1">
        <f t="array" ref="T487">_xlfn.IFS(R487="No",(VLOOKUP($B487, 'Emissions Factors'!$C$3:$O$717, 4,FALSE)),R487="Yes", "", R487="", "")</f>
        <v>0</v>
      </c>
      <c r="U487" s="947" t="str">
        <f>IFERROR(VLOOKUP($J487&amp;" | "&amp;$T487,'Emissions Factors'!$C$3:$N$3811,5,FALSE),"")</f>
        <v/>
      </c>
      <c r="V487" s="948" t="str">
        <f>IFERROR(VLOOKUP($J487&amp;" | "&amp;$T487,'Emissions Factors'!$C$3:$N$3811,6,FALSE),"")</f>
        <v/>
      </c>
      <c r="W487" s="949" t="str">
        <f>IFERROR(VLOOKUP($J487&amp;" | "&amp;$T487,'Emissions Factors'!$C$3:$N$3811,7,FALSE),"")</f>
        <v/>
      </c>
      <c r="X487" s="1000"/>
      <c r="Y487" s="1001"/>
      <c r="Z487" s="963"/>
      <c r="AA487" s="964"/>
      <c r="AB487" s="965"/>
      <c r="AC487" s="1022" t="str" cm="1">
        <f t="array" ref="AC487">IFERROR(_xlfn.IFS($R487="No", U487*$P487/1000,$R487="Yes", Z487*$P487/1000, $R487="", ""),"")</f>
        <v/>
      </c>
      <c r="AD487" s="1023" t="str" cm="1">
        <f t="array" ref="AD487">IFERROR(_xlfn.IFS($R487="No", V487*$P487/1000,$R487="Yes", AA487*$P487/1000, $R487="", ""),"")</f>
        <v/>
      </c>
      <c r="AE487" s="1023" t="str" cm="1">
        <f t="array" ref="AE487">IFERROR(_xlfn.IFS($R487="No", W487*$P487/1000,$R487="Yes", AB487*$P487/1000, $R487="", ""),"")</f>
        <v/>
      </c>
      <c r="AF487" s="957" t="str">
        <f>IFERROR($AC487
+IFERROR(HLOOKUP(Introduction!$H$29,'GWP Values'!$D$3:$G$46,MATCH("CH4",'GWP Values'!$C$3:$C$41,0),FALSE)*$AD487,0)
+IFERROR(HLOOKUP(Introduction!$H$29,'GWP Values'!$D$3:$G$46,MATCH("N2O",'GWP Values'!$C$3:$C$41,0),FALSE)*$AE487,0),"")</f>
        <v/>
      </c>
    </row>
    <row r="488" spans="1:32" ht="24" customHeight="1" x14ac:dyDescent="0.25">
      <c r="A488" s="441"/>
      <c r="B488" s="458" t="str">
        <f t="shared" si="14"/>
        <v/>
      </c>
      <c r="C488" s="650" t="str">
        <f>IFERROR(IF($O488="","",
IF(MATCH(O488,Tables!$CC$8:$CC$15,0)&gt;0, "MWh / "&amp;$O488&amp;" | Energy",
"MWh / "&amp;$O488&amp;" | "&amp; $M488)), "MWh / "&amp;$O488&amp;" | "&amp; $M488)</f>
        <v/>
      </c>
      <c r="D488" s="916" t="str">
        <f>IFERROR(VLOOKUP($M488,Tables!$BT$7:$BU$34,2,FALSE),"")</f>
        <v/>
      </c>
      <c r="E488" s="1010"/>
      <c r="F488" s="1011"/>
      <c r="G488" s="940" t="str">
        <f>IFERROR(VLOOKUP(H488,'Category Index'!$K$10:$L$258,2,FALSE),"")</f>
        <v/>
      </c>
      <c r="H488" s="1008"/>
      <c r="I488" s="3"/>
      <c r="J488" s="1006"/>
      <c r="K488" s="994" t="str">
        <f t="shared" si="15"/>
        <v/>
      </c>
      <c r="L488" s="1004"/>
      <c r="M488" s="974"/>
      <c r="N488" s="975"/>
      <c r="O488" s="976"/>
      <c r="P488" s="1027" t="str">
        <f>IFERROR(IF(N488="","",N488*(VLOOKUP(C488, 'Unit Conversion Table'!$E$3:$F$132, 2, FALSE))),"")</f>
        <v/>
      </c>
      <c r="Q488" s="3"/>
      <c r="R488" s="971" t="s">
        <v>826</v>
      </c>
      <c r="S488" s="996" t="str" cm="1">
        <f t="array" ref="S488">_xlfn.IFS(R488="No",(IFERROR(VLOOKUP($J488&amp;" | "&amp;$T488,'Emissions Factors'!$C$3:$N$1705,MATCH(S$12,'Emissions Factors'!$C$3:$N$3,0),FALSE),"")),R488="Yes", "Company Specific", R488="", "")</f>
        <v/>
      </c>
      <c r="T488" s="997" cm="1">
        <f t="array" ref="T488">_xlfn.IFS(R488="No",(VLOOKUP($B488, 'Emissions Factors'!$C$3:$O$717, 4,FALSE)),R488="Yes", "", R488="", "")</f>
        <v>0</v>
      </c>
      <c r="U488" s="947" t="str">
        <f>IFERROR(VLOOKUP($J488&amp;" | "&amp;$T488,'Emissions Factors'!$C$3:$N$3811,5,FALSE),"")</f>
        <v/>
      </c>
      <c r="V488" s="948" t="str">
        <f>IFERROR(VLOOKUP($J488&amp;" | "&amp;$T488,'Emissions Factors'!$C$3:$N$3811,6,FALSE),"")</f>
        <v/>
      </c>
      <c r="W488" s="949" t="str">
        <f>IFERROR(VLOOKUP($J488&amp;" | "&amp;$T488,'Emissions Factors'!$C$3:$N$3811,7,FALSE),"")</f>
        <v/>
      </c>
      <c r="X488" s="1000"/>
      <c r="Y488" s="1001"/>
      <c r="Z488" s="963"/>
      <c r="AA488" s="964"/>
      <c r="AB488" s="965"/>
      <c r="AC488" s="1022" t="str" cm="1">
        <f t="array" ref="AC488">IFERROR(_xlfn.IFS($R488="No", U488*$P488/1000,$R488="Yes", Z488*$P488/1000, $R488="", ""),"")</f>
        <v/>
      </c>
      <c r="AD488" s="1023" t="str" cm="1">
        <f t="array" ref="AD488">IFERROR(_xlfn.IFS($R488="No", V488*$P488/1000,$R488="Yes", AA488*$P488/1000, $R488="", ""),"")</f>
        <v/>
      </c>
      <c r="AE488" s="1023" t="str" cm="1">
        <f t="array" ref="AE488">IFERROR(_xlfn.IFS($R488="No", W488*$P488/1000,$R488="Yes", AB488*$P488/1000, $R488="", ""),"")</f>
        <v/>
      </c>
      <c r="AF488" s="957" t="str">
        <f>IFERROR($AC488
+IFERROR(HLOOKUP(Introduction!$H$29,'GWP Values'!$D$3:$G$46,MATCH("CH4",'GWP Values'!$C$3:$C$41,0),FALSE)*$AD488,0)
+IFERROR(HLOOKUP(Introduction!$H$29,'GWP Values'!$D$3:$G$46,MATCH("N2O",'GWP Values'!$C$3:$C$41,0),FALSE)*$AE488,0),"")</f>
        <v/>
      </c>
    </row>
    <row r="489" spans="1:32" ht="24" customHeight="1" x14ac:dyDescent="0.25">
      <c r="A489" s="441"/>
      <c r="B489" s="458" t="str">
        <f t="shared" si="14"/>
        <v/>
      </c>
      <c r="C489" s="650" t="str">
        <f>IFERROR(IF($O489="","",
IF(MATCH(O489,Tables!$CC$8:$CC$15,0)&gt;0, "MWh / "&amp;$O489&amp;" | Energy",
"MWh / "&amp;$O489&amp;" | "&amp; $M489)), "MWh / "&amp;$O489&amp;" | "&amp; $M489)</f>
        <v/>
      </c>
      <c r="D489" s="916" t="str">
        <f>IFERROR(VLOOKUP($M489,Tables!$BT$7:$BU$34,2,FALSE),"")</f>
        <v/>
      </c>
      <c r="E489" s="1010"/>
      <c r="F489" s="1011"/>
      <c r="G489" s="940" t="str">
        <f>IFERROR(VLOOKUP(H489,'Category Index'!$K$10:$L$258,2,FALSE),"")</f>
        <v/>
      </c>
      <c r="H489" s="1008"/>
      <c r="I489" s="3"/>
      <c r="J489" s="1006"/>
      <c r="K489" s="994" t="str">
        <f t="shared" si="15"/>
        <v/>
      </c>
      <c r="L489" s="1004"/>
      <c r="M489" s="974"/>
      <c r="N489" s="975"/>
      <c r="O489" s="976"/>
      <c r="P489" s="1027" t="str">
        <f>IFERROR(IF(N489="","",N489*(VLOOKUP(C489, 'Unit Conversion Table'!$E$3:$F$132, 2, FALSE))),"")</f>
        <v/>
      </c>
      <c r="Q489" s="3"/>
      <c r="R489" s="971" t="s">
        <v>826</v>
      </c>
      <c r="S489" s="996" t="str" cm="1">
        <f t="array" ref="S489">_xlfn.IFS(R489="No",(IFERROR(VLOOKUP($J489&amp;" | "&amp;$T489,'Emissions Factors'!$C$3:$N$1705,MATCH(S$12,'Emissions Factors'!$C$3:$N$3,0),FALSE),"")),R489="Yes", "Company Specific", R489="", "")</f>
        <v/>
      </c>
      <c r="T489" s="997" cm="1">
        <f t="array" ref="T489">_xlfn.IFS(R489="No",(VLOOKUP($B489, 'Emissions Factors'!$C$3:$O$717, 4,FALSE)),R489="Yes", "", R489="", "")</f>
        <v>0</v>
      </c>
      <c r="U489" s="947" t="str">
        <f>IFERROR(VLOOKUP($J489&amp;" | "&amp;$T489,'Emissions Factors'!$C$3:$N$3811,5,FALSE),"")</f>
        <v/>
      </c>
      <c r="V489" s="948" t="str">
        <f>IFERROR(VLOOKUP($J489&amp;" | "&amp;$T489,'Emissions Factors'!$C$3:$N$3811,6,FALSE),"")</f>
        <v/>
      </c>
      <c r="W489" s="949" t="str">
        <f>IFERROR(VLOOKUP($J489&amp;" | "&amp;$T489,'Emissions Factors'!$C$3:$N$3811,7,FALSE),"")</f>
        <v/>
      </c>
      <c r="X489" s="1000"/>
      <c r="Y489" s="1001"/>
      <c r="Z489" s="963"/>
      <c r="AA489" s="964"/>
      <c r="AB489" s="965"/>
      <c r="AC489" s="1022" t="str" cm="1">
        <f t="array" ref="AC489">IFERROR(_xlfn.IFS($R489="No", U489*$P489/1000,$R489="Yes", Z489*$P489/1000, $R489="", ""),"")</f>
        <v/>
      </c>
      <c r="AD489" s="1023" t="str" cm="1">
        <f t="array" ref="AD489">IFERROR(_xlfn.IFS($R489="No", V489*$P489/1000,$R489="Yes", AA489*$P489/1000, $R489="", ""),"")</f>
        <v/>
      </c>
      <c r="AE489" s="1023" t="str" cm="1">
        <f t="array" ref="AE489">IFERROR(_xlfn.IFS($R489="No", W489*$P489/1000,$R489="Yes", AB489*$P489/1000, $R489="", ""),"")</f>
        <v/>
      </c>
      <c r="AF489" s="957" t="str">
        <f>IFERROR($AC489
+IFERROR(HLOOKUP(Introduction!$H$29,'GWP Values'!$D$3:$G$46,MATCH("CH4",'GWP Values'!$C$3:$C$41,0),FALSE)*$AD489,0)
+IFERROR(HLOOKUP(Introduction!$H$29,'GWP Values'!$D$3:$G$46,MATCH("N2O",'GWP Values'!$C$3:$C$41,0),FALSE)*$AE489,0),"")</f>
        <v/>
      </c>
    </row>
    <row r="490" spans="1:32" ht="24" customHeight="1" x14ac:dyDescent="0.25">
      <c r="A490" s="441"/>
      <c r="B490" s="458" t="str">
        <f t="shared" si="14"/>
        <v/>
      </c>
      <c r="C490" s="650" t="str">
        <f>IFERROR(IF($O490="","",
IF(MATCH(O490,Tables!$CC$8:$CC$15,0)&gt;0, "MWh / "&amp;$O490&amp;" | Energy",
"MWh / "&amp;$O490&amp;" | "&amp; $M490)), "MWh / "&amp;$O490&amp;" | "&amp; $M490)</f>
        <v/>
      </c>
      <c r="D490" s="916" t="str">
        <f>IFERROR(VLOOKUP($M490,Tables!$BT$7:$BU$34,2,FALSE),"")</f>
        <v/>
      </c>
      <c r="E490" s="1010"/>
      <c r="F490" s="1011"/>
      <c r="G490" s="940" t="str">
        <f>IFERROR(VLOOKUP(H490,'Category Index'!$K$10:$L$258,2,FALSE),"")</f>
        <v/>
      </c>
      <c r="H490" s="1008"/>
      <c r="I490" s="3"/>
      <c r="J490" s="1006"/>
      <c r="K490" s="994" t="str">
        <f t="shared" si="15"/>
        <v/>
      </c>
      <c r="L490" s="1004"/>
      <c r="M490" s="974"/>
      <c r="N490" s="975"/>
      <c r="O490" s="976"/>
      <c r="P490" s="1027" t="str">
        <f>IFERROR(IF(N490="","",N490*(VLOOKUP(C490, 'Unit Conversion Table'!$E$3:$F$132, 2, FALSE))),"")</f>
        <v/>
      </c>
      <c r="Q490" s="3"/>
      <c r="R490" s="971" t="s">
        <v>826</v>
      </c>
      <c r="S490" s="996" t="str" cm="1">
        <f t="array" ref="S490">_xlfn.IFS(R490="No",(IFERROR(VLOOKUP($J490&amp;" | "&amp;$T490,'Emissions Factors'!$C$3:$N$1705,MATCH(S$12,'Emissions Factors'!$C$3:$N$3,0),FALSE),"")),R490="Yes", "Company Specific", R490="", "")</f>
        <v/>
      </c>
      <c r="T490" s="997" cm="1">
        <f t="array" ref="T490">_xlfn.IFS(R490="No",(VLOOKUP($B490, 'Emissions Factors'!$C$3:$O$717, 4,FALSE)),R490="Yes", "", R490="", "")</f>
        <v>0</v>
      </c>
      <c r="U490" s="947" t="str">
        <f>IFERROR(VLOOKUP($J490&amp;" | "&amp;$T490,'Emissions Factors'!$C$3:$N$3811,5,FALSE),"")</f>
        <v/>
      </c>
      <c r="V490" s="948" t="str">
        <f>IFERROR(VLOOKUP($J490&amp;" | "&amp;$T490,'Emissions Factors'!$C$3:$N$3811,6,FALSE),"")</f>
        <v/>
      </c>
      <c r="W490" s="949" t="str">
        <f>IFERROR(VLOOKUP($J490&amp;" | "&amp;$T490,'Emissions Factors'!$C$3:$N$3811,7,FALSE),"")</f>
        <v/>
      </c>
      <c r="X490" s="1000"/>
      <c r="Y490" s="1001"/>
      <c r="Z490" s="963"/>
      <c r="AA490" s="964"/>
      <c r="AB490" s="965"/>
      <c r="AC490" s="1022" t="str" cm="1">
        <f t="array" ref="AC490">IFERROR(_xlfn.IFS($R490="No", U490*$P490/1000,$R490="Yes", Z490*$P490/1000, $R490="", ""),"")</f>
        <v/>
      </c>
      <c r="AD490" s="1023" t="str" cm="1">
        <f t="array" ref="AD490">IFERROR(_xlfn.IFS($R490="No", V490*$P490/1000,$R490="Yes", AA490*$P490/1000, $R490="", ""),"")</f>
        <v/>
      </c>
      <c r="AE490" s="1023" t="str" cm="1">
        <f t="array" ref="AE490">IFERROR(_xlfn.IFS($R490="No", W490*$P490/1000,$R490="Yes", AB490*$P490/1000, $R490="", ""),"")</f>
        <v/>
      </c>
      <c r="AF490" s="957" t="str">
        <f>IFERROR($AC490
+IFERROR(HLOOKUP(Introduction!$H$29,'GWP Values'!$D$3:$G$46,MATCH("CH4",'GWP Values'!$C$3:$C$41,0),FALSE)*$AD490,0)
+IFERROR(HLOOKUP(Introduction!$H$29,'GWP Values'!$D$3:$G$46,MATCH("N2O",'GWP Values'!$C$3:$C$41,0),FALSE)*$AE490,0),"")</f>
        <v/>
      </c>
    </row>
    <row r="491" spans="1:32" ht="24" customHeight="1" x14ac:dyDescent="0.25">
      <c r="A491" s="441"/>
      <c r="B491" s="458" t="str">
        <f t="shared" si="14"/>
        <v/>
      </c>
      <c r="C491" s="650" t="str">
        <f>IFERROR(IF($O491="","",
IF(MATCH(O491,Tables!$CC$8:$CC$15,0)&gt;0, "MWh / "&amp;$O491&amp;" | Energy",
"MWh / "&amp;$O491&amp;" | "&amp; $M491)), "MWh / "&amp;$O491&amp;" | "&amp; $M491)</f>
        <v/>
      </c>
      <c r="D491" s="916" t="str">
        <f>IFERROR(VLOOKUP($M491,Tables!$BT$7:$BU$34,2,FALSE),"")</f>
        <v/>
      </c>
      <c r="E491" s="1010"/>
      <c r="F491" s="1011"/>
      <c r="G491" s="940" t="str">
        <f>IFERROR(VLOOKUP(H491,'Category Index'!$K$10:$L$258,2,FALSE),"")</f>
        <v/>
      </c>
      <c r="H491" s="1008"/>
      <c r="I491" s="3"/>
      <c r="J491" s="1006"/>
      <c r="K491" s="994" t="str">
        <f t="shared" si="15"/>
        <v/>
      </c>
      <c r="L491" s="1004"/>
      <c r="M491" s="974"/>
      <c r="N491" s="975"/>
      <c r="O491" s="976"/>
      <c r="P491" s="1027" t="str">
        <f>IFERROR(IF(N491="","",N491*(VLOOKUP(C491, 'Unit Conversion Table'!$E$3:$F$132, 2, FALSE))),"")</f>
        <v/>
      </c>
      <c r="Q491" s="3"/>
      <c r="R491" s="971" t="s">
        <v>826</v>
      </c>
      <c r="S491" s="996" t="str" cm="1">
        <f t="array" ref="S491">_xlfn.IFS(R491="No",(IFERROR(VLOOKUP($J491&amp;" | "&amp;$T491,'Emissions Factors'!$C$3:$N$1705,MATCH(S$12,'Emissions Factors'!$C$3:$N$3,0),FALSE),"")),R491="Yes", "Company Specific", R491="", "")</f>
        <v/>
      </c>
      <c r="T491" s="997" cm="1">
        <f t="array" ref="T491">_xlfn.IFS(R491="No",(VLOOKUP($B491, 'Emissions Factors'!$C$3:$O$717, 4,FALSE)),R491="Yes", "", R491="", "")</f>
        <v>0</v>
      </c>
      <c r="U491" s="947" t="str">
        <f>IFERROR(VLOOKUP($J491&amp;" | "&amp;$T491,'Emissions Factors'!$C$3:$N$3811,5,FALSE),"")</f>
        <v/>
      </c>
      <c r="V491" s="948" t="str">
        <f>IFERROR(VLOOKUP($J491&amp;" | "&amp;$T491,'Emissions Factors'!$C$3:$N$3811,6,FALSE),"")</f>
        <v/>
      </c>
      <c r="W491" s="949" t="str">
        <f>IFERROR(VLOOKUP($J491&amp;" | "&amp;$T491,'Emissions Factors'!$C$3:$N$3811,7,FALSE),"")</f>
        <v/>
      </c>
      <c r="X491" s="1000"/>
      <c r="Y491" s="1001"/>
      <c r="Z491" s="963"/>
      <c r="AA491" s="964"/>
      <c r="AB491" s="965"/>
      <c r="AC491" s="1022" t="str" cm="1">
        <f t="array" ref="AC491">IFERROR(_xlfn.IFS($R491="No", U491*$P491/1000,$R491="Yes", Z491*$P491/1000, $R491="", ""),"")</f>
        <v/>
      </c>
      <c r="AD491" s="1023" t="str" cm="1">
        <f t="array" ref="AD491">IFERROR(_xlfn.IFS($R491="No", V491*$P491/1000,$R491="Yes", AA491*$P491/1000, $R491="", ""),"")</f>
        <v/>
      </c>
      <c r="AE491" s="1023" t="str" cm="1">
        <f t="array" ref="AE491">IFERROR(_xlfn.IFS($R491="No", W491*$P491/1000,$R491="Yes", AB491*$P491/1000, $R491="", ""),"")</f>
        <v/>
      </c>
      <c r="AF491" s="957" t="str">
        <f>IFERROR($AC491
+IFERROR(HLOOKUP(Introduction!$H$29,'GWP Values'!$D$3:$G$46,MATCH("CH4",'GWP Values'!$C$3:$C$41,0),FALSE)*$AD491,0)
+IFERROR(HLOOKUP(Introduction!$H$29,'GWP Values'!$D$3:$G$46,MATCH("N2O",'GWP Values'!$C$3:$C$41,0),FALSE)*$AE491,0),"")</f>
        <v/>
      </c>
    </row>
    <row r="492" spans="1:32" ht="24" customHeight="1" x14ac:dyDescent="0.25">
      <c r="A492" s="441"/>
      <c r="B492" s="458" t="str">
        <f t="shared" si="14"/>
        <v/>
      </c>
      <c r="C492" s="650" t="str">
        <f>IFERROR(IF($O492="","",
IF(MATCH(O492,Tables!$CC$8:$CC$15,0)&gt;0, "MWh / "&amp;$O492&amp;" | Energy",
"MWh / "&amp;$O492&amp;" | "&amp; $M492)), "MWh / "&amp;$O492&amp;" | "&amp; $M492)</f>
        <v/>
      </c>
      <c r="D492" s="916" t="str">
        <f>IFERROR(VLOOKUP($M492,Tables!$BT$7:$BU$34,2,FALSE),"")</f>
        <v/>
      </c>
      <c r="E492" s="1010"/>
      <c r="F492" s="1011"/>
      <c r="G492" s="940" t="str">
        <f>IFERROR(VLOOKUP(H492,'Category Index'!$K$10:$L$258,2,FALSE),"")</f>
        <v/>
      </c>
      <c r="H492" s="1008"/>
      <c r="I492" s="3"/>
      <c r="J492" s="1006"/>
      <c r="K492" s="994" t="str">
        <f t="shared" si="15"/>
        <v/>
      </c>
      <c r="L492" s="1004"/>
      <c r="M492" s="974"/>
      <c r="N492" s="975"/>
      <c r="O492" s="976"/>
      <c r="P492" s="1027" t="str">
        <f>IFERROR(IF(N492="","",N492*(VLOOKUP(C492, 'Unit Conversion Table'!$E$3:$F$132, 2, FALSE))),"")</f>
        <v/>
      </c>
      <c r="Q492" s="3"/>
      <c r="R492" s="971" t="s">
        <v>826</v>
      </c>
      <c r="S492" s="996" t="str" cm="1">
        <f t="array" ref="S492">_xlfn.IFS(R492="No",(IFERROR(VLOOKUP($J492&amp;" | "&amp;$T492,'Emissions Factors'!$C$3:$N$1705,MATCH(S$12,'Emissions Factors'!$C$3:$N$3,0),FALSE),"")),R492="Yes", "Company Specific", R492="", "")</f>
        <v/>
      </c>
      <c r="T492" s="997" cm="1">
        <f t="array" ref="T492">_xlfn.IFS(R492="No",(VLOOKUP($B492, 'Emissions Factors'!$C$3:$O$717, 4,FALSE)),R492="Yes", "", R492="", "")</f>
        <v>0</v>
      </c>
      <c r="U492" s="947" t="str">
        <f>IFERROR(VLOOKUP($J492&amp;" | "&amp;$T492,'Emissions Factors'!$C$3:$N$3811,5,FALSE),"")</f>
        <v/>
      </c>
      <c r="V492" s="948" t="str">
        <f>IFERROR(VLOOKUP($J492&amp;" | "&amp;$T492,'Emissions Factors'!$C$3:$N$3811,6,FALSE),"")</f>
        <v/>
      </c>
      <c r="W492" s="949" t="str">
        <f>IFERROR(VLOOKUP($J492&amp;" | "&amp;$T492,'Emissions Factors'!$C$3:$N$3811,7,FALSE),"")</f>
        <v/>
      </c>
      <c r="X492" s="1000"/>
      <c r="Y492" s="1001"/>
      <c r="Z492" s="963"/>
      <c r="AA492" s="964"/>
      <c r="AB492" s="965"/>
      <c r="AC492" s="1022" t="str" cm="1">
        <f t="array" ref="AC492">IFERROR(_xlfn.IFS($R492="No", U492*$P492/1000,$R492="Yes", Z492*$P492/1000, $R492="", ""),"")</f>
        <v/>
      </c>
      <c r="AD492" s="1023" t="str" cm="1">
        <f t="array" ref="AD492">IFERROR(_xlfn.IFS($R492="No", V492*$P492/1000,$R492="Yes", AA492*$P492/1000, $R492="", ""),"")</f>
        <v/>
      </c>
      <c r="AE492" s="1023" t="str" cm="1">
        <f t="array" ref="AE492">IFERROR(_xlfn.IFS($R492="No", W492*$P492/1000,$R492="Yes", AB492*$P492/1000, $R492="", ""),"")</f>
        <v/>
      </c>
      <c r="AF492" s="957" t="str">
        <f>IFERROR($AC492
+IFERROR(HLOOKUP(Introduction!$H$29,'GWP Values'!$D$3:$G$46,MATCH("CH4",'GWP Values'!$C$3:$C$41,0),FALSE)*$AD492,0)
+IFERROR(HLOOKUP(Introduction!$H$29,'GWP Values'!$D$3:$G$46,MATCH("N2O",'GWP Values'!$C$3:$C$41,0),FALSE)*$AE492,0),"")</f>
        <v/>
      </c>
    </row>
    <row r="493" spans="1:32" ht="24" customHeight="1" x14ac:dyDescent="0.25">
      <c r="A493" s="441"/>
      <c r="B493" s="458" t="str">
        <f t="shared" si="14"/>
        <v/>
      </c>
      <c r="C493" s="650" t="str">
        <f>IFERROR(IF($O493="","",
IF(MATCH(O493,Tables!$CC$8:$CC$15,0)&gt;0, "MWh / "&amp;$O493&amp;" | Energy",
"MWh / "&amp;$O493&amp;" | "&amp; $M493)), "MWh / "&amp;$O493&amp;" | "&amp; $M493)</f>
        <v/>
      </c>
      <c r="D493" s="916" t="str">
        <f>IFERROR(VLOOKUP($M493,Tables!$BT$7:$BU$34,2,FALSE),"")</f>
        <v/>
      </c>
      <c r="E493" s="1010"/>
      <c r="F493" s="1011"/>
      <c r="G493" s="940" t="str">
        <f>IFERROR(VLOOKUP(H493,'Category Index'!$K$10:$L$258,2,FALSE),"")</f>
        <v/>
      </c>
      <c r="H493" s="1008"/>
      <c r="I493" s="3"/>
      <c r="J493" s="1006"/>
      <c r="K493" s="994" t="str">
        <f t="shared" si="15"/>
        <v/>
      </c>
      <c r="L493" s="1004"/>
      <c r="M493" s="974"/>
      <c r="N493" s="975"/>
      <c r="O493" s="976"/>
      <c r="P493" s="1027" t="str">
        <f>IFERROR(IF(N493="","",N493*(VLOOKUP(C493, 'Unit Conversion Table'!$E$3:$F$132, 2, FALSE))),"")</f>
        <v/>
      </c>
      <c r="Q493" s="3"/>
      <c r="R493" s="971" t="s">
        <v>826</v>
      </c>
      <c r="S493" s="996" t="str" cm="1">
        <f t="array" ref="S493">_xlfn.IFS(R493="No",(IFERROR(VLOOKUP($J493&amp;" | "&amp;$T493,'Emissions Factors'!$C$3:$N$1705,MATCH(S$12,'Emissions Factors'!$C$3:$N$3,0),FALSE),"")),R493="Yes", "Company Specific", R493="", "")</f>
        <v/>
      </c>
      <c r="T493" s="997" cm="1">
        <f t="array" ref="T493">_xlfn.IFS(R493="No",(VLOOKUP($B493, 'Emissions Factors'!$C$3:$O$717, 4,FALSE)),R493="Yes", "", R493="", "")</f>
        <v>0</v>
      </c>
      <c r="U493" s="947" t="str">
        <f>IFERROR(VLOOKUP($J493&amp;" | "&amp;$T493,'Emissions Factors'!$C$3:$N$3811,5,FALSE),"")</f>
        <v/>
      </c>
      <c r="V493" s="948" t="str">
        <f>IFERROR(VLOOKUP($J493&amp;" | "&amp;$T493,'Emissions Factors'!$C$3:$N$3811,6,FALSE),"")</f>
        <v/>
      </c>
      <c r="W493" s="949" t="str">
        <f>IFERROR(VLOOKUP($J493&amp;" | "&amp;$T493,'Emissions Factors'!$C$3:$N$3811,7,FALSE),"")</f>
        <v/>
      </c>
      <c r="X493" s="1000"/>
      <c r="Y493" s="1001"/>
      <c r="Z493" s="963"/>
      <c r="AA493" s="964"/>
      <c r="AB493" s="965"/>
      <c r="AC493" s="1022" t="str" cm="1">
        <f t="array" ref="AC493">IFERROR(_xlfn.IFS($R493="No", U493*$P493/1000,$R493="Yes", Z493*$P493/1000, $R493="", ""),"")</f>
        <v/>
      </c>
      <c r="AD493" s="1023" t="str" cm="1">
        <f t="array" ref="AD493">IFERROR(_xlfn.IFS($R493="No", V493*$P493/1000,$R493="Yes", AA493*$P493/1000, $R493="", ""),"")</f>
        <v/>
      </c>
      <c r="AE493" s="1023" t="str" cm="1">
        <f t="array" ref="AE493">IFERROR(_xlfn.IFS($R493="No", W493*$P493/1000,$R493="Yes", AB493*$P493/1000, $R493="", ""),"")</f>
        <v/>
      </c>
      <c r="AF493" s="957" t="str">
        <f>IFERROR($AC493
+IFERROR(HLOOKUP(Introduction!$H$29,'GWP Values'!$D$3:$G$46,MATCH("CH4",'GWP Values'!$C$3:$C$41,0),FALSE)*$AD493,0)
+IFERROR(HLOOKUP(Introduction!$H$29,'GWP Values'!$D$3:$G$46,MATCH("N2O",'GWP Values'!$C$3:$C$41,0),FALSE)*$AE493,0),"")</f>
        <v/>
      </c>
    </row>
    <row r="494" spans="1:32" ht="24" customHeight="1" x14ac:dyDescent="0.25">
      <c r="A494" s="441"/>
      <c r="B494" s="458" t="str">
        <f t="shared" si="14"/>
        <v/>
      </c>
      <c r="C494" s="650" t="str">
        <f>IFERROR(IF($O494="","",
IF(MATCH(O494,Tables!$CC$8:$CC$15,0)&gt;0, "MWh / "&amp;$O494&amp;" | Energy",
"MWh / "&amp;$O494&amp;" | "&amp; $M494)), "MWh / "&amp;$O494&amp;" | "&amp; $M494)</f>
        <v/>
      </c>
      <c r="D494" s="917" t="str">
        <f>IFERROR(VLOOKUP($M494,Tables!$BT$7:$BU$34,2,FALSE),"")</f>
        <v/>
      </c>
      <c r="E494" s="1010"/>
      <c r="F494" s="1011"/>
      <c r="G494" s="940" t="str">
        <f>IFERROR(VLOOKUP(H494,'Category Index'!$K$10:$L$258,2,FALSE),"")</f>
        <v/>
      </c>
      <c r="H494" s="1008"/>
      <c r="I494" s="3"/>
      <c r="J494" s="1006"/>
      <c r="K494" s="994" t="str">
        <f t="shared" si="15"/>
        <v/>
      </c>
      <c r="L494" s="1004"/>
      <c r="M494" s="974"/>
      <c r="N494" s="975"/>
      <c r="O494" s="977"/>
      <c r="P494" s="1027" t="str">
        <f>IFERROR(IF(N494="","",N494*(VLOOKUP(C494, 'Unit Conversion Table'!$E$3:$F$132, 2, FALSE))),"")</f>
        <v/>
      </c>
      <c r="Q494" s="3"/>
      <c r="R494" s="971" t="s">
        <v>826</v>
      </c>
      <c r="S494" s="996" t="str" cm="1">
        <f t="array" ref="S494">_xlfn.IFS(R494="No",(IFERROR(VLOOKUP($J494&amp;" | "&amp;$T494,'Emissions Factors'!$C$3:$N$1705,MATCH(S$12,'Emissions Factors'!$C$3:$N$3,0),FALSE),"")),R494="Yes", "Company Specific", R494="", "")</f>
        <v/>
      </c>
      <c r="T494" s="997" cm="1">
        <f t="array" ref="T494">_xlfn.IFS(R494="No",(VLOOKUP($B494, 'Emissions Factors'!$C$3:$O$717, 4,FALSE)),R494="Yes", "", R494="", "")</f>
        <v>0</v>
      </c>
      <c r="U494" s="947" t="str">
        <f>IFERROR(VLOOKUP($J494&amp;" | "&amp;$T494,'Emissions Factors'!$C$3:$N$3811,5,FALSE),"")</f>
        <v/>
      </c>
      <c r="V494" s="948" t="str">
        <f>IFERROR(VLOOKUP($J494&amp;" | "&amp;$T494,'Emissions Factors'!$C$3:$N$3811,6,FALSE),"")</f>
        <v/>
      </c>
      <c r="W494" s="949" t="str">
        <f>IFERROR(VLOOKUP($J494&amp;" | "&amp;$T494,'Emissions Factors'!$C$3:$N$3811,7,FALSE),"")</f>
        <v/>
      </c>
      <c r="X494" s="1000"/>
      <c r="Y494" s="1001"/>
      <c r="Z494" s="963"/>
      <c r="AA494" s="964"/>
      <c r="AB494" s="965"/>
      <c r="AC494" s="1022" t="str" cm="1">
        <f t="array" ref="AC494">IFERROR(_xlfn.IFS($R494="No", U494*$P494/1000,$R494="Yes", Z494*$P494/1000, $R494="", ""),"")</f>
        <v/>
      </c>
      <c r="AD494" s="1023" t="str" cm="1">
        <f t="array" ref="AD494">IFERROR(_xlfn.IFS($R494="No", V494*$P494/1000,$R494="Yes", AA494*$P494/1000, $R494="", ""),"")</f>
        <v/>
      </c>
      <c r="AE494" s="1023" t="str" cm="1">
        <f t="array" ref="AE494">IFERROR(_xlfn.IFS($R494="No", W494*$P494/1000,$R494="Yes", AB494*$P494/1000, $R494="", ""),"")</f>
        <v/>
      </c>
      <c r="AF494" s="957" t="str">
        <f>IFERROR($AC494
+IFERROR(HLOOKUP(Introduction!$H$29,'GWP Values'!$D$3:$G$46,MATCH("CH4",'GWP Values'!$C$3:$C$41,0),FALSE)*$AD494,0)
+IFERROR(HLOOKUP(Introduction!$H$29,'GWP Values'!$D$3:$G$46,MATCH("N2O",'GWP Values'!$C$3:$C$41,0),FALSE)*$AE494,0),"")</f>
        <v/>
      </c>
    </row>
    <row r="495" spans="1:32" ht="24" customHeight="1" x14ac:dyDescent="0.25">
      <c r="A495" s="441"/>
      <c r="B495" s="458" t="str">
        <f t="shared" si="14"/>
        <v/>
      </c>
      <c r="C495" s="650" t="str">
        <f>IFERROR(IF($O495="","",
IF(MATCH(O495,Tables!$CC$8:$CC$15,0)&gt;0, "MWh / "&amp;$O495&amp;" | Energy",
"MWh / "&amp;$O495&amp;" | "&amp; $M495)), "MWh / "&amp;$O495&amp;" | "&amp; $M495)</f>
        <v/>
      </c>
      <c r="D495" s="916" t="str">
        <f>IFERROR(VLOOKUP($M495,Tables!$BT$7:$BU$34,2,FALSE),"")</f>
        <v/>
      </c>
      <c r="E495" s="1010"/>
      <c r="F495" s="1011"/>
      <c r="G495" s="940" t="str">
        <f>IFERROR(VLOOKUP(H495,'Category Index'!$K$10:$L$258,2,FALSE),"")</f>
        <v/>
      </c>
      <c r="H495" s="1008"/>
      <c r="I495" s="3"/>
      <c r="J495" s="1006"/>
      <c r="K495" s="994" t="str">
        <f t="shared" si="15"/>
        <v/>
      </c>
      <c r="L495" s="1004"/>
      <c r="M495" s="974"/>
      <c r="N495" s="975"/>
      <c r="O495" s="976"/>
      <c r="P495" s="1027" t="str">
        <f>IFERROR(IF(N495="","",N495*(VLOOKUP(C495, 'Unit Conversion Table'!$E$3:$F$132, 2, FALSE))),"")</f>
        <v/>
      </c>
      <c r="Q495" s="3"/>
      <c r="R495" s="971" t="s">
        <v>826</v>
      </c>
      <c r="S495" s="996" t="str" cm="1">
        <f t="array" ref="S495">_xlfn.IFS(R495="No",(IFERROR(VLOOKUP($J495&amp;" | "&amp;$T495,'Emissions Factors'!$C$3:$N$1705,MATCH(S$12,'Emissions Factors'!$C$3:$N$3,0),FALSE),"")),R495="Yes", "Company Specific", R495="", "")</f>
        <v/>
      </c>
      <c r="T495" s="997" cm="1">
        <f t="array" ref="T495">_xlfn.IFS(R495="No",(VLOOKUP($B495, 'Emissions Factors'!$C$3:$O$717, 4,FALSE)),R495="Yes", "", R495="", "")</f>
        <v>0</v>
      </c>
      <c r="U495" s="947" t="str">
        <f>IFERROR(VLOOKUP($J495&amp;" | "&amp;$T495,'Emissions Factors'!$C$3:$N$3811,5,FALSE),"")</f>
        <v/>
      </c>
      <c r="V495" s="948" t="str">
        <f>IFERROR(VLOOKUP($J495&amp;" | "&amp;$T495,'Emissions Factors'!$C$3:$N$3811,6,FALSE),"")</f>
        <v/>
      </c>
      <c r="W495" s="949" t="str">
        <f>IFERROR(VLOOKUP($J495&amp;" | "&amp;$T495,'Emissions Factors'!$C$3:$N$3811,7,FALSE),"")</f>
        <v/>
      </c>
      <c r="X495" s="1000"/>
      <c r="Y495" s="1001"/>
      <c r="Z495" s="963"/>
      <c r="AA495" s="964"/>
      <c r="AB495" s="965"/>
      <c r="AC495" s="1022" t="str" cm="1">
        <f t="array" ref="AC495">IFERROR(_xlfn.IFS($R495="No", U495*$P495/1000,$R495="Yes", Z495*$P495/1000, $R495="", ""),"")</f>
        <v/>
      </c>
      <c r="AD495" s="1023" t="str" cm="1">
        <f t="array" ref="AD495">IFERROR(_xlfn.IFS($R495="No", V495*$P495/1000,$R495="Yes", AA495*$P495/1000, $R495="", ""),"")</f>
        <v/>
      </c>
      <c r="AE495" s="1023" t="str" cm="1">
        <f t="array" ref="AE495">IFERROR(_xlfn.IFS($R495="No", W495*$P495/1000,$R495="Yes", AB495*$P495/1000, $R495="", ""),"")</f>
        <v/>
      </c>
      <c r="AF495" s="957" t="str">
        <f>IFERROR($AC495
+IFERROR(HLOOKUP(Introduction!$H$29,'GWP Values'!$D$3:$G$46,MATCH("CH4",'GWP Values'!$C$3:$C$41,0),FALSE)*$AD495,0)
+IFERROR(HLOOKUP(Introduction!$H$29,'GWP Values'!$D$3:$G$46,MATCH("N2O",'GWP Values'!$C$3:$C$41,0),FALSE)*$AE495,0),"")</f>
        <v/>
      </c>
    </row>
    <row r="496" spans="1:32" ht="24" customHeight="1" x14ac:dyDescent="0.25">
      <c r="A496" s="441"/>
      <c r="B496" s="458" t="str">
        <f t="shared" si="14"/>
        <v/>
      </c>
      <c r="C496" s="650" t="str">
        <f>IFERROR(IF($O496="","",
IF(MATCH(O496,Tables!$CC$8:$CC$15,0)&gt;0, "MWh / "&amp;$O496&amp;" | Energy",
"MWh / "&amp;$O496&amp;" | "&amp; $M496)), "MWh / "&amp;$O496&amp;" | "&amp; $M496)</f>
        <v/>
      </c>
      <c r="D496" s="916" t="str">
        <f>IFERROR(VLOOKUP($M496,Tables!$BT$7:$BU$34,2,FALSE),"")</f>
        <v/>
      </c>
      <c r="E496" s="1010"/>
      <c r="F496" s="1011"/>
      <c r="G496" s="940" t="str">
        <f>IFERROR(VLOOKUP(H496,'Category Index'!$K$10:$L$258,2,FALSE),"")</f>
        <v/>
      </c>
      <c r="H496" s="1008"/>
      <c r="I496" s="3"/>
      <c r="J496" s="1006"/>
      <c r="K496" s="994" t="str">
        <f t="shared" si="15"/>
        <v/>
      </c>
      <c r="L496" s="1004"/>
      <c r="M496" s="974"/>
      <c r="N496" s="975"/>
      <c r="O496" s="976"/>
      <c r="P496" s="1027" t="str">
        <f>IFERROR(IF(N496="","",N496*(VLOOKUP(C496, 'Unit Conversion Table'!$E$3:$F$132, 2, FALSE))),"")</f>
        <v/>
      </c>
      <c r="Q496" s="3"/>
      <c r="R496" s="971" t="s">
        <v>826</v>
      </c>
      <c r="S496" s="996" t="str" cm="1">
        <f t="array" ref="S496">_xlfn.IFS(R496="No",(IFERROR(VLOOKUP($J496&amp;" | "&amp;$T496,'Emissions Factors'!$C$3:$N$1705,MATCH(S$12,'Emissions Factors'!$C$3:$N$3,0),FALSE),"")),R496="Yes", "Company Specific", R496="", "")</f>
        <v/>
      </c>
      <c r="T496" s="997" cm="1">
        <f t="array" ref="T496">_xlfn.IFS(R496="No",(VLOOKUP($B496, 'Emissions Factors'!$C$3:$O$717, 4,FALSE)),R496="Yes", "", R496="", "")</f>
        <v>0</v>
      </c>
      <c r="U496" s="947" t="str">
        <f>IFERROR(VLOOKUP($J496&amp;" | "&amp;$T496,'Emissions Factors'!$C$3:$N$3811,5,FALSE),"")</f>
        <v/>
      </c>
      <c r="V496" s="948" t="str">
        <f>IFERROR(VLOOKUP($J496&amp;" | "&amp;$T496,'Emissions Factors'!$C$3:$N$3811,6,FALSE),"")</f>
        <v/>
      </c>
      <c r="W496" s="949" t="str">
        <f>IFERROR(VLOOKUP($J496&amp;" | "&amp;$T496,'Emissions Factors'!$C$3:$N$3811,7,FALSE),"")</f>
        <v/>
      </c>
      <c r="X496" s="1000"/>
      <c r="Y496" s="1001"/>
      <c r="Z496" s="963"/>
      <c r="AA496" s="964"/>
      <c r="AB496" s="965"/>
      <c r="AC496" s="1022" t="str" cm="1">
        <f t="array" ref="AC496">IFERROR(_xlfn.IFS($R496="No", U496*$P496/1000,$R496="Yes", Z496*$P496/1000, $R496="", ""),"")</f>
        <v/>
      </c>
      <c r="AD496" s="1023" t="str" cm="1">
        <f t="array" ref="AD496">IFERROR(_xlfn.IFS($R496="No", V496*$P496/1000,$R496="Yes", AA496*$P496/1000, $R496="", ""),"")</f>
        <v/>
      </c>
      <c r="AE496" s="1023" t="str" cm="1">
        <f t="array" ref="AE496">IFERROR(_xlfn.IFS($R496="No", W496*$P496/1000,$R496="Yes", AB496*$P496/1000, $R496="", ""),"")</f>
        <v/>
      </c>
      <c r="AF496" s="957" t="str">
        <f>IFERROR($AC496
+IFERROR(HLOOKUP(Introduction!$H$29,'GWP Values'!$D$3:$G$46,MATCH("CH4",'GWP Values'!$C$3:$C$41,0),FALSE)*$AD496,0)
+IFERROR(HLOOKUP(Introduction!$H$29,'GWP Values'!$D$3:$G$46,MATCH("N2O",'GWP Values'!$C$3:$C$41,0),FALSE)*$AE496,0),"")</f>
        <v/>
      </c>
    </row>
    <row r="497" spans="1:32" ht="24" customHeight="1" x14ac:dyDescent="0.25">
      <c r="A497" s="441"/>
      <c r="B497" s="458" t="str">
        <f t="shared" si="14"/>
        <v/>
      </c>
      <c r="C497" s="650" t="str">
        <f>IFERROR(IF($O497="","",
IF(MATCH(O497,Tables!$CC$8:$CC$15,0)&gt;0, "MWh / "&amp;$O497&amp;" | Energy",
"MWh / "&amp;$O497&amp;" | "&amp; $M497)), "MWh / "&amp;$O497&amp;" | "&amp; $M497)</f>
        <v/>
      </c>
      <c r="D497" s="916" t="str">
        <f>IFERROR(VLOOKUP($M497,Tables!$BT$7:$BU$34,2,FALSE),"")</f>
        <v/>
      </c>
      <c r="E497" s="1010"/>
      <c r="F497" s="1011"/>
      <c r="G497" s="940" t="str">
        <f>IFERROR(VLOOKUP(H497,'Category Index'!$K$10:$L$258,2,FALSE),"")</f>
        <v/>
      </c>
      <c r="H497" s="1008"/>
      <c r="I497" s="3"/>
      <c r="J497" s="1006"/>
      <c r="K497" s="994" t="str">
        <f t="shared" si="15"/>
        <v/>
      </c>
      <c r="L497" s="1004"/>
      <c r="M497" s="974"/>
      <c r="N497" s="975"/>
      <c r="O497" s="976"/>
      <c r="P497" s="1027" t="str">
        <f>IFERROR(IF(N497="","",N497*(VLOOKUP(C497, 'Unit Conversion Table'!$E$3:$F$132, 2, FALSE))),"")</f>
        <v/>
      </c>
      <c r="Q497" s="3"/>
      <c r="R497" s="971" t="s">
        <v>826</v>
      </c>
      <c r="S497" s="996" t="str" cm="1">
        <f t="array" ref="S497">_xlfn.IFS(R497="No",(IFERROR(VLOOKUP($J497&amp;" | "&amp;$T497,'Emissions Factors'!$C$3:$N$1705,MATCH(S$12,'Emissions Factors'!$C$3:$N$3,0),FALSE),"")),R497="Yes", "Company Specific", R497="", "")</f>
        <v/>
      </c>
      <c r="T497" s="997" cm="1">
        <f t="array" ref="T497">_xlfn.IFS(R497="No",(VLOOKUP($B497, 'Emissions Factors'!$C$3:$O$717, 4,FALSE)),R497="Yes", "", R497="", "")</f>
        <v>0</v>
      </c>
      <c r="U497" s="947" t="str">
        <f>IFERROR(VLOOKUP($J497&amp;" | "&amp;$T497,'Emissions Factors'!$C$3:$N$3811,5,FALSE),"")</f>
        <v/>
      </c>
      <c r="V497" s="948" t="str">
        <f>IFERROR(VLOOKUP($J497&amp;" | "&amp;$T497,'Emissions Factors'!$C$3:$N$3811,6,FALSE),"")</f>
        <v/>
      </c>
      <c r="W497" s="949" t="str">
        <f>IFERROR(VLOOKUP($J497&amp;" | "&amp;$T497,'Emissions Factors'!$C$3:$N$3811,7,FALSE),"")</f>
        <v/>
      </c>
      <c r="X497" s="1000"/>
      <c r="Y497" s="1001"/>
      <c r="Z497" s="963"/>
      <c r="AA497" s="964"/>
      <c r="AB497" s="965"/>
      <c r="AC497" s="1022" t="str" cm="1">
        <f t="array" ref="AC497">IFERROR(_xlfn.IFS($R497="No", U497*$P497/1000,$R497="Yes", Z497*$P497/1000, $R497="", ""),"")</f>
        <v/>
      </c>
      <c r="AD497" s="1023" t="str" cm="1">
        <f t="array" ref="AD497">IFERROR(_xlfn.IFS($R497="No", V497*$P497/1000,$R497="Yes", AA497*$P497/1000, $R497="", ""),"")</f>
        <v/>
      </c>
      <c r="AE497" s="1023" t="str" cm="1">
        <f t="array" ref="AE497">IFERROR(_xlfn.IFS($R497="No", W497*$P497/1000,$R497="Yes", AB497*$P497/1000, $R497="", ""),"")</f>
        <v/>
      </c>
      <c r="AF497" s="957" t="str">
        <f>IFERROR($AC497
+IFERROR(HLOOKUP(Introduction!$H$29,'GWP Values'!$D$3:$G$46,MATCH("CH4",'GWP Values'!$C$3:$C$41,0),FALSE)*$AD497,0)
+IFERROR(HLOOKUP(Introduction!$H$29,'GWP Values'!$D$3:$G$46,MATCH("N2O",'GWP Values'!$C$3:$C$41,0),FALSE)*$AE497,0),"")</f>
        <v/>
      </c>
    </row>
    <row r="498" spans="1:32" ht="24" customHeight="1" x14ac:dyDescent="0.25">
      <c r="A498" s="441"/>
      <c r="B498" s="458" t="str">
        <f t="shared" si="14"/>
        <v/>
      </c>
      <c r="C498" s="650" t="str">
        <f>IFERROR(IF($O498="","",
IF(MATCH(O498,Tables!$CC$8:$CC$15,0)&gt;0, "MWh / "&amp;$O498&amp;" | Energy",
"MWh / "&amp;$O498&amp;" | "&amp; $M498)), "MWh / "&amp;$O498&amp;" | "&amp; $M498)</f>
        <v/>
      </c>
      <c r="D498" s="916" t="str">
        <f>IFERROR(VLOOKUP($M498,Tables!$BT$7:$BU$34,2,FALSE),"")</f>
        <v/>
      </c>
      <c r="E498" s="1010"/>
      <c r="F498" s="1011"/>
      <c r="G498" s="940" t="str">
        <f>IFERROR(VLOOKUP(H498,'Category Index'!$K$10:$L$258,2,FALSE),"")</f>
        <v/>
      </c>
      <c r="H498" s="1008"/>
      <c r="I498" s="3"/>
      <c r="J498" s="1006"/>
      <c r="K498" s="994" t="str">
        <f t="shared" si="15"/>
        <v/>
      </c>
      <c r="L498" s="1004"/>
      <c r="M498" s="974"/>
      <c r="N498" s="975"/>
      <c r="O498" s="976"/>
      <c r="P498" s="1027" t="str">
        <f>IFERROR(IF(N498="","",N498*(VLOOKUP(C498, 'Unit Conversion Table'!$E$3:$F$132, 2, FALSE))),"")</f>
        <v/>
      </c>
      <c r="Q498" s="3"/>
      <c r="R498" s="971" t="s">
        <v>826</v>
      </c>
      <c r="S498" s="996" t="str" cm="1">
        <f t="array" ref="S498">_xlfn.IFS(R498="No",(IFERROR(VLOOKUP($J498&amp;" | "&amp;$T498,'Emissions Factors'!$C$3:$N$1705,MATCH(S$12,'Emissions Factors'!$C$3:$N$3,0),FALSE),"")),R498="Yes", "Company Specific", R498="", "")</f>
        <v/>
      </c>
      <c r="T498" s="997" cm="1">
        <f t="array" ref="T498">_xlfn.IFS(R498="No",(VLOOKUP($B498, 'Emissions Factors'!$C$3:$O$717, 4,FALSE)),R498="Yes", "", R498="", "")</f>
        <v>0</v>
      </c>
      <c r="U498" s="947" t="str">
        <f>IFERROR(VLOOKUP($J498&amp;" | "&amp;$T498,'Emissions Factors'!$C$3:$N$3811,5,FALSE),"")</f>
        <v/>
      </c>
      <c r="V498" s="948" t="str">
        <f>IFERROR(VLOOKUP($J498&amp;" | "&amp;$T498,'Emissions Factors'!$C$3:$N$3811,6,FALSE),"")</f>
        <v/>
      </c>
      <c r="W498" s="949" t="str">
        <f>IFERROR(VLOOKUP($J498&amp;" | "&amp;$T498,'Emissions Factors'!$C$3:$N$3811,7,FALSE),"")</f>
        <v/>
      </c>
      <c r="X498" s="1000"/>
      <c r="Y498" s="1001"/>
      <c r="Z498" s="963"/>
      <c r="AA498" s="964"/>
      <c r="AB498" s="965"/>
      <c r="AC498" s="1022" t="str" cm="1">
        <f t="array" ref="AC498">IFERROR(_xlfn.IFS($R498="No", U498*$P498/1000,$R498="Yes", Z498*$P498/1000, $R498="", ""),"")</f>
        <v/>
      </c>
      <c r="AD498" s="1023" t="str" cm="1">
        <f t="array" ref="AD498">IFERROR(_xlfn.IFS($R498="No", V498*$P498/1000,$R498="Yes", AA498*$P498/1000, $R498="", ""),"")</f>
        <v/>
      </c>
      <c r="AE498" s="1023" t="str" cm="1">
        <f t="array" ref="AE498">IFERROR(_xlfn.IFS($R498="No", W498*$P498/1000,$R498="Yes", AB498*$P498/1000, $R498="", ""),"")</f>
        <v/>
      </c>
      <c r="AF498" s="957" t="str">
        <f>IFERROR($AC498
+IFERROR(HLOOKUP(Introduction!$H$29,'GWP Values'!$D$3:$G$46,MATCH("CH4",'GWP Values'!$C$3:$C$41,0),FALSE)*$AD498,0)
+IFERROR(HLOOKUP(Introduction!$H$29,'GWP Values'!$D$3:$G$46,MATCH("N2O",'GWP Values'!$C$3:$C$41,0),FALSE)*$AE498,0),"")</f>
        <v/>
      </c>
    </row>
    <row r="499" spans="1:32" ht="24" customHeight="1" x14ac:dyDescent="0.25">
      <c r="A499" s="441"/>
      <c r="B499" s="458" t="str">
        <f t="shared" si="14"/>
        <v/>
      </c>
      <c r="C499" s="650" t="str">
        <f>IFERROR(IF($O499="","",
IF(MATCH(O499,Tables!$CC$8:$CC$15,0)&gt;0, "MWh / "&amp;$O499&amp;" | Energy",
"MWh / "&amp;$O499&amp;" | "&amp; $M499)), "MWh / "&amp;$O499&amp;" | "&amp; $M499)</f>
        <v/>
      </c>
      <c r="D499" s="916" t="str">
        <f>IFERROR(VLOOKUP($M499,Tables!$BT$7:$BU$34,2,FALSE),"")</f>
        <v/>
      </c>
      <c r="E499" s="1010"/>
      <c r="F499" s="1011"/>
      <c r="G499" s="940" t="str">
        <f>IFERROR(VLOOKUP(H499,'Category Index'!$K$10:$L$258,2,FALSE),"")</f>
        <v/>
      </c>
      <c r="H499" s="1008"/>
      <c r="I499" s="3"/>
      <c r="J499" s="1006"/>
      <c r="K499" s="994" t="str">
        <f t="shared" si="15"/>
        <v/>
      </c>
      <c r="L499" s="1004"/>
      <c r="M499" s="974"/>
      <c r="N499" s="975"/>
      <c r="O499" s="976"/>
      <c r="P499" s="1027" t="str">
        <f>IFERROR(IF(N499="","",N499*(VLOOKUP(C499, 'Unit Conversion Table'!$E$3:$F$132, 2, FALSE))),"")</f>
        <v/>
      </c>
      <c r="Q499" s="3"/>
      <c r="R499" s="971" t="s">
        <v>826</v>
      </c>
      <c r="S499" s="996" t="str" cm="1">
        <f t="array" ref="S499">_xlfn.IFS(R499="No",(IFERROR(VLOOKUP($J499&amp;" | "&amp;$T499,'Emissions Factors'!$C$3:$N$1705,MATCH(S$12,'Emissions Factors'!$C$3:$N$3,0),FALSE),"")),R499="Yes", "Company Specific", R499="", "")</f>
        <v/>
      </c>
      <c r="T499" s="997" cm="1">
        <f t="array" ref="T499">_xlfn.IFS(R499="No",(VLOOKUP($B499, 'Emissions Factors'!$C$3:$O$717, 4,FALSE)),R499="Yes", "", R499="", "")</f>
        <v>0</v>
      </c>
      <c r="U499" s="947" t="str">
        <f>IFERROR(VLOOKUP($J499&amp;" | "&amp;$T499,'Emissions Factors'!$C$3:$N$3811,5,FALSE),"")</f>
        <v/>
      </c>
      <c r="V499" s="948" t="str">
        <f>IFERROR(VLOOKUP($J499&amp;" | "&amp;$T499,'Emissions Factors'!$C$3:$N$3811,6,FALSE),"")</f>
        <v/>
      </c>
      <c r="W499" s="949" t="str">
        <f>IFERROR(VLOOKUP($J499&amp;" | "&amp;$T499,'Emissions Factors'!$C$3:$N$3811,7,FALSE),"")</f>
        <v/>
      </c>
      <c r="X499" s="1000"/>
      <c r="Y499" s="1001"/>
      <c r="Z499" s="963"/>
      <c r="AA499" s="964"/>
      <c r="AB499" s="965"/>
      <c r="AC499" s="1022" t="str" cm="1">
        <f t="array" ref="AC499">IFERROR(_xlfn.IFS($R499="No", U499*$P499/1000,$R499="Yes", Z499*$P499/1000, $R499="", ""),"")</f>
        <v/>
      </c>
      <c r="AD499" s="1023" t="str" cm="1">
        <f t="array" ref="AD499">IFERROR(_xlfn.IFS($R499="No", V499*$P499/1000,$R499="Yes", AA499*$P499/1000, $R499="", ""),"")</f>
        <v/>
      </c>
      <c r="AE499" s="1023" t="str" cm="1">
        <f t="array" ref="AE499">IFERROR(_xlfn.IFS($R499="No", W499*$P499/1000,$R499="Yes", AB499*$P499/1000, $R499="", ""),"")</f>
        <v/>
      </c>
      <c r="AF499" s="957" t="str">
        <f>IFERROR($AC499
+IFERROR(HLOOKUP(Introduction!$H$29,'GWP Values'!$D$3:$G$46,MATCH("CH4",'GWP Values'!$C$3:$C$41,0),FALSE)*$AD499,0)
+IFERROR(HLOOKUP(Introduction!$H$29,'GWP Values'!$D$3:$G$46,MATCH("N2O",'GWP Values'!$C$3:$C$41,0),FALSE)*$AE499,0),"")</f>
        <v/>
      </c>
    </row>
    <row r="500" spans="1:32" ht="24" customHeight="1" x14ac:dyDescent="0.25">
      <c r="A500" s="441"/>
      <c r="B500" s="458" t="str">
        <f t="shared" si="14"/>
        <v/>
      </c>
      <c r="C500" s="650" t="str">
        <f>IFERROR(IF($O500="","",
IF(MATCH(O500,Tables!$CC$8:$CC$15,0)&gt;0, "MWh / "&amp;$O500&amp;" | Energy",
"MWh / "&amp;$O500&amp;" | "&amp; $M500)), "MWh / "&amp;$O500&amp;" | "&amp; $M500)</f>
        <v/>
      </c>
      <c r="D500" s="916" t="str">
        <f>IFERROR(VLOOKUP($M500,Tables!$BT$7:$BU$34,2,FALSE),"")</f>
        <v/>
      </c>
      <c r="E500" s="1010"/>
      <c r="F500" s="1011"/>
      <c r="G500" s="940" t="str">
        <f>IFERROR(VLOOKUP(H500,'Category Index'!$K$10:$L$258,2,FALSE),"")</f>
        <v/>
      </c>
      <c r="H500" s="1008"/>
      <c r="I500" s="3"/>
      <c r="J500" s="1006"/>
      <c r="K500" s="994" t="str">
        <f t="shared" si="15"/>
        <v/>
      </c>
      <c r="L500" s="1004"/>
      <c r="M500" s="974"/>
      <c r="N500" s="975"/>
      <c r="O500" s="976"/>
      <c r="P500" s="1027" t="str">
        <f>IFERROR(IF(N500="","",N500*(VLOOKUP(C500, 'Unit Conversion Table'!$E$3:$F$132, 2, FALSE))),"")</f>
        <v/>
      </c>
      <c r="Q500" s="3"/>
      <c r="R500" s="971" t="s">
        <v>826</v>
      </c>
      <c r="S500" s="996" t="str" cm="1">
        <f t="array" ref="S500">_xlfn.IFS(R500="No",(IFERROR(VLOOKUP($J500&amp;" | "&amp;$T500,'Emissions Factors'!$C$3:$N$1705,MATCH(S$12,'Emissions Factors'!$C$3:$N$3,0),FALSE),"")),R500="Yes", "Company Specific", R500="", "")</f>
        <v/>
      </c>
      <c r="T500" s="997" cm="1">
        <f t="array" ref="T500">_xlfn.IFS(R500="No",(VLOOKUP($B500, 'Emissions Factors'!$C$3:$O$717, 4,FALSE)),R500="Yes", "", R500="", "")</f>
        <v>0</v>
      </c>
      <c r="U500" s="947" t="str">
        <f>IFERROR(VLOOKUP($J500&amp;" | "&amp;$T500,'Emissions Factors'!$C$3:$N$3811,5,FALSE),"")</f>
        <v/>
      </c>
      <c r="V500" s="948" t="str">
        <f>IFERROR(VLOOKUP($J500&amp;" | "&amp;$T500,'Emissions Factors'!$C$3:$N$3811,6,FALSE),"")</f>
        <v/>
      </c>
      <c r="W500" s="949" t="str">
        <f>IFERROR(VLOOKUP($J500&amp;" | "&amp;$T500,'Emissions Factors'!$C$3:$N$3811,7,FALSE),"")</f>
        <v/>
      </c>
      <c r="X500" s="1000"/>
      <c r="Y500" s="1001"/>
      <c r="Z500" s="963"/>
      <c r="AA500" s="964"/>
      <c r="AB500" s="965"/>
      <c r="AC500" s="1022" t="str" cm="1">
        <f t="array" ref="AC500">IFERROR(_xlfn.IFS($R500="No", U500*$P500/1000,$R500="Yes", Z500*$P500/1000, $R500="", ""),"")</f>
        <v/>
      </c>
      <c r="AD500" s="1023" t="str" cm="1">
        <f t="array" ref="AD500">IFERROR(_xlfn.IFS($R500="No", V500*$P500/1000,$R500="Yes", AA500*$P500/1000, $R500="", ""),"")</f>
        <v/>
      </c>
      <c r="AE500" s="1023" t="str" cm="1">
        <f t="array" ref="AE500">IFERROR(_xlfn.IFS($R500="No", W500*$P500/1000,$R500="Yes", AB500*$P500/1000, $R500="", ""),"")</f>
        <v/>
      </c>
      <c r="AF500" s="957" t="str">
        <f>IFERROR($AC500
+IFERROR(HLOOKUP(Introduction!$H$29,'GWP Values'!$D$3:$G$46,MATCH("CH4",'GWP Values'!$C$3:$C$41,0),FALSE)*$AD500,0)
+IFERROR(HLOOKUP(Introduction!$H$29,'GWP Values'!$D$3:$G$46,MATCH("N2O",'GWP Values'!$C$3:$C$41,0),FALSE)*$AE500,0),"")</f>
        <v/>
      </c>
    </row>
    <row r="501" spans="1:32" ht="24" customHeight="1" x14ac:dyDescent="0.25">
      <c r="A501" s="441"/>
      <c r="B501" s="458" t="str">
        <f t="shared" si="14"/>
        <v/>
      </c>
      <c r="C501" s="650" t="str">
        <f>IFERROR(IF($O501="","",
IF(MATCH(O501,Tables!$CC$8:$CC$15,0)&gt;0, "MWh / "&amp;$O501&amp;" | Energy",
"MWh / "&amp;$O501&amp;" | "&amp; $M501)), "MWh / "&amp;$O501&amp;" | "&amp; $M501)</f>
        <v/>
      </c>
      <c r="D501" s="916" t="str">
        <f>IFERROR(VLOOKUP($M501,Tables!$BT$7:$BU$34,2,FALSE),"")</f>
        <v/>
      </c>
      <c r="E501" s="1010"/>
      <c r="F501" s="1011"/>
      <c r="G501" s="940" t="str">
        <f>IFERROR(VLOOKUP(H501,'Category Index'!$K$10:$L$258,2,FALSE),"")</f>
        <v/>
      </c>
      <c r="H501" s="1008"/>
      <c r="I501" s="3"/>
      <c r="J501" s="1006"/>
      <c r="K501" s="994" t="str">
        <f t="shared" si="15"/>
        <v/>
      </c>
      <c r="L501" s="1004"/>
      <c r="M501" s="974"/>
      <c r="N501" s="975"/>
      <c r="O501" s="976"/>
      <c r="P501" s="1027" t="str">
        <f>IFERROR(IF(N501="","",N501*(VLOOKUP(C501, 'Unit Conversion Table'!$E$3:$F$132, 2, FALSE))),"")</f>
        <v/>
      </c>
      <c r="Q501" s="3"/>
      <c r="R501" s="971" t="s">
        <v>826</v>
      </c>
      <c r="S501" s="996" t="str" cm="1">
        <f t="array" ref="S501">_xlfn.IFS(R501="No",(IFERROR(VLOOKUP($J501&amp;" | "&amp;$T501,'Emissions Factors'!$C$3:$N$1705,MATCH(S$12,'Emissions Factors'!$C$3:$N$3,0),FALSE),"")),R501="Yes", "Company Specific", R501="", "")</f>
        <v/>
      </c>
      <c r="T501" s="997" cm="1">
        <f t="array" ref="T501">_xlfn.IFS(R501="No",(VLOOKUP($B501, 'Emissions Factors'!$C$3:$O$717, 4,FALSE)),R501="Yes", "", R501="", "")</f>
        <v>0</v>
      </c>
      <c r="U501" s="947" t="str">
        <f>IFERROR(VLOOKUP($J501&amp;" | "&amp;$T501,'Emissions Factors'!$C$3:$N$3811,5,FALSE),"")</f>
        <v/>
      </c>
      <c r="V501" s="948" t="str">
        <f>IFERROR(VLOOKUP($J501&amp;" | "&amp;$T501,'Emissions Factors'!$C$3:$N$3811,6,FALSE),"")</f>
        <v/>
      </c>
      <c r="W501" s="949" t="str">
        <f>IFERROR(VLOOKUP($J501&amp;" | "&amp;$T501,'Emissions Factors'!$C$3:$N$3811,7,FALSE),"")</f>
        <v/>
      </c>
      <c r="X501" s="1000"/>
      <c r="Y501" s="1001"/>
      <c r="Z501" s="963"/>
      <c r="AA501" s="964"/>
      <c r="AB501" s="965"/>
      <c r="AC501" s="1022" t="str" cm="1">
        <f t="array" ref="AC501">IFERROR(_xlfn.IFS($R501="No", U501*$P501/1000,$R501="Yes", Z501*$P501/1000, $R501="", ""),"")</f>
        <v/>
      </c>
      <c r="AD501" s="1023" t="str" cm="1">
        <f t="array" ref="AD501">IFERROR(_xlfn.IFS($R501="No", V501*$P501/1000,$R501="Yes", AA501*$P501/1000, $R501="", ""),"")</f>
        <v/>
      </c>
      <c r="AE501" s="1023" t="str" cm="1">
        <f t="array" ref="AE501">IFERROR(_xlfn.IFS($R501="No", W501*$P501/1000,$R501="Yes", AB501*$P501/1000, $R501="", ""),"")</f>
        <v/>
      </c>
      <c r="AF501" s="957" t="str">
        <f>IFERROR($AC501
+IFERROR(HLOOKUP(Introduction!$H$29,'GWP Values'!$D$3:$G$46,MATCH("CH4",'GWP Values'!$C$3:$C$41,0),FALSE)*$AD501,0)
+IFERROR(HLOOKUP(Introduction!$H$29,'GWP Values'!$D$3:$G$46,MATCH("N2O",'GWP Values'!$C$3:$C$41,0),FALSE)*$AE501,0),"")</f>
        <v/>
      </c>
    </row>
    <row r="502" spans="1:32" ht="24" customHeight="1" x14ac:dyDescent="0.25">
      <c r="A502" s="441"/>
      <c r="B502" s="458" t="str">
        <f t="shared" si="14"/>
        <v/>
      </c>
      <c r="C502" s="650" t="str">
        <f>IFERROR(IF($O502="","",
IF(MATCH(O502,Tables!$CC$8:$CC$15,0)&gt;0, "MWh / "&amp;$O502&amp;" | Energy",
"MWh / "&amp;$O502&amp;" | "&amp; $M502)), "MWh / "&amp;$O502&amp;" | "&amp; $M502)</f>
        <v/>
      </c>
      <c r="D502" s="916" t="str">
        <f>IFERROR(VLOOKUP($M502,Tables!$BT$7:$BU$34,2,FALSE),"")</f>
        <v/>
      </c>
      <c r="E502" s="1010"/>
      <c r="F502" s="1011"/>
      <c r="G502" s="940" t="str">
        <f>IFERROR(VLOOKUP(H502,'Category Index'!$K$10:$L$258,2,FALSE),"")</f>
        <v/>
      </c>
      <c r="H502" s="1008"/>
      <c r="I502" s="3"/>
      <c r="J502" s="1006"/>
      <c r="K502" s="994" t="str">
        <f t="shared" si="15"/>
        <v/>
      </c>
      <c r="L502" s="1004"/>
      <c r="M502" s="974"/>
      <c r="N502" s="975"/>
      <c r="O502" s="976"/>
      <c r="P502" s="1027" t="str">
        <f>IFERROR(IF(N502="","",N502*(VLOOKUP(C502, 'Unit Conversion Table'!$E$3:$F$132, 2, FALSE))),"")</f>
        <v/>
      </c>
      <c r="Q502" s="3"/>
      <c r="R502" s="971" t="s">
        <v>826</v>
      </c>
      <c r="S502" s="996" t="str" cm="1">
        <f t="array" ref="S502">_xlfn.IFS(R502="No",(IFERROR(VLOOKUP($J502&amp;" | "&amp;$T502,'Emissions Factors'!$C$3:$N$1705,MATCH(S$12,'Emissions Factors'!$C$3:$N$3,0),FALSE),"")),R502="Yes", "Company Specific", R502="", "")</f>
        <v/>
      </c>
      <c r="T502" s="997" cm="1">
        <f t="array" ref="T502">_xlfn.IFS(R502="No",(VLOOKUP($B502, 'Emissions Factors'!$C$3:$O$717, 4,FALSE)),R502="Yes", "", R502="", "")</f>
        <v>0</v>
      </c>
      <c r="U502" s="947" t="str">
        <f>IFERROR(VLOOKUP($J502&amp;" | "&amp;$T502,'Emissions Factors'!$C$3:$N$3811,5,FALSE),"")</f>
        <v/>
      </c>
      <c r="V502" s="948" t="str">
        <f>IFERROR(VLOOKUP($J502&amp;" | "&amp;$T502,'Emissions Factors'!$C$3:$N$3811,6,FALSE),"")</f>
        <v/>
      </c>
      <c r="W502" s="949" t="str">
        <f>IFERROR(VLOOKUP($J502&amp;" | "&amp;$T502,'Emissions Factors'!$C$3:$N$3811,7,FALSE),"")</f>
        <v/>
      </c>
      <c r="X502" s="1000"/>
      <c r="Y502" s="1001"/>
      <c r="Z502" s="963"/>
      <c r="AA502" s="964"/>
      <c r="AB502" s="965"/>
      <c r="AC502" s="1022" t="str" cm="1">
        <f t="array" ref="AC502">IFERROR(_xlfn.IFS($R502="No", U502*$P502/1000,$R502="Yes", Z502*$P502/1000, $R502="", ""),"")</f>
        <v/>
      </c>
      <c r="AD502" s="1023" t="str" cm="1">
        <f t="array" ref="AD502">IFERROR(_xlfn.IFS($R502="No", V502*$P502/1000,$R502="Yes", AA502*$P502/1000, $R502="", ""),"")</f>
        <v/>
      </c>
      <c r="AE502" s="1023" t="str" cm="1">
        <f t="array" ref="AE502">IFERROR(_xlfn.IFS($R502="No", W502*$P502/1000,$R502="Yes", AB502*$P502/1000, $R502="", ""),"")</f>
        <v/>
      </c>
      <c r="AF502" s="957" t="str">
        <f>IFERROR($AC502
+IFERROR(HLOOKUP(Introduction!$H$29,'GWP Values'!$D$3:$G$46,MATCH("CH4",'GWP Values'!$C$3:$C$41,0),FALSE)*$AD502,0)
+IFERROR(HLOOKUP(Introduction!$H$29,'GWP Values'!$D$3:$G$46,MATCH("N2O",'GWP Values'!$C$3:$C$41,0),FALSE)*$AE502,0),"")</f>
        <v/>
      </c>
    </row>
    <row r="503" spans="1:32" ht="24" customHeight="1" x14ac:dyDescent="0.25">
      <c r="A503" s="441"/>
      <c r="B503" s="458" t="str">
        <f t="shared" si="14"/>
        <v/>
      </c>
      <c r="C503" s="650" t="str">
        <f>IFERROR(IF($O503="","",
IF(MATCH(O503,Tables!$CC$8:$CC$15,0)&gt;0, "MWh / "&amp;$O503&amp;" | Energy",
"MWh / "&amp;$O503&amp;" | "&amp; $M503)), "MWh / "&amp;$O503&amp;" | "&amp; $M503)</f>
        <v/>
      </c>
      <c r="D503" s="916" t="str">
        <f>IFERROR(VLOOKUP($M503,Tables!$BT$7:$BU$34,2,FALSE),"")</f>
        <v/>
      </c>
      <c r="E503" s="1010"/>
      <c r="F503" s="1011"/>
      <c r="G503" s="940" t="str">
        <f>IFERROR(VLOOKUP(H503,'Category Index'!$K$10:$L$258,2,FALSE),"")</f>
        <v/>
      </c>
      <c r="H503" s="1008"/>
      <c r="I503" s="3"/>
      <c r="J503" s="1006"/>
      <c r="K503" s="994" t="str">
        <f t="shared" si="15"/>
        <v/>
      </c>
      <c r="L503" s="1004"/>
      <c r="M503" s="974"/>
      <c r="N503" s="975"/>
      <c r="O503" s="976"/>
      <c r="P503" s="1027" t="str">
        <f>IFERROR(IF(N503="","",N503*(VLOOKUP(C503, 'Unit Conversion Table'!$E$3:$F$132, 2, FALSE))),"")</f>
        <v/>
      </c>
      <c r="Q503" s="3"/>
      <c r="R503" s="971" t="s">
        <v>826</v>
      </c>
      <c r="S503" s="996" t="str" cm="1">
        <f t="array" ref="S503">_xlfn.IFS(R503="No",(IFERROR(VLOOKUP($J503&amp;" | "&amp;$T503,'Emissions Factors'!$C$3:$N$1705,MATCH(S$12,'Emissions Factors'!$C$3:$N$3,0),FALSE),"")),R503="Yes", "Company Specific", R503="", "")</f>
        <v/>
      </c>
      <c r="T503" s="997" cm="1">
        <f t="array" ref="T503">_xlfn.IFS(R503="No",(VLOOKUP($B503, 'Emissions Factors'!$C$3:$O$717, 4,FALSE)),R503="Yes", "", R503="", "")</f>
        <v>0</v>
      </c>
      <c r="U503" s="947" t="str">
        <f>IFERROR(VLOOKUP($J503&amp;" | "&amp;$T503,'Emissions Factors'!$C$3:$N$3811,5,FALSE),"")</f>
        <v/>
      </c>
      <c r="V503" s="948" t="str">
        <f>IFERROR(VLOOKUP($J503&amp;" | "&amp;$T503,'Emissions Factors'!$C$3:$N$3811,6,FALSE),"")</f>
        <v/>
      </c>
      <c r="W503" s="949" t="str">
        <f>IFERROR(VLOOKUP($J503&amp;" | "&amp;$T503,'Emissions Factors'!$C$3:$N$3811,7,FALSE),"")</f>
        <v/>
      </c>
      <c r="X503" s="1000"/>
      <c r="Y503" s="1001"/>
      <c r="Z503" s="963"/>
      <c r="AA503" s="964"/>
      <c r="AB503" s="965"/>
      <c r="AC503" s="1022" t="str" cm="1">
        <f t="array" ref="AC503">IFERROR(_xlfn.IFS($R503="No", U503*$P503/1000,$R503="Yes", Z503*$P503/1000, $R503="", ""),"")</f>
        <v/>
      </c>
      <c r="AD503" s="1023" t="str" cm="1">
        <f t="array" ref="AD503">IFERROR(_xlfn.IFS($R503="No", V503*$P503/1000,$R503="Yes", AA503*$P503/1000, $R503="", ""),"")</f>
        <v/>
      </c>
      <c r="AE503" s="1023" t="str" cm="1">
        <f t="array" ref="AE503">IFERROR(_xlfn.IFS($R503="No", W503*$P503/1000,$R503="Yes", AB503*$P503/1000, $R503="", ""),"")</f>
        <v/>
      </c>
      <c r="AF503" s="957" t="str">
        <f>IFERROR($AC503
+IFERROR(HLOOKUP(Introduction!$H$29,'GWP Values'!$D$3:$G$46,MATCH("CH4",'GWP Values'!$C$3:$C$41,0),FALSE)*$AD503,0)
+IFERROR(HLOOKUP(Introduction!$H$29,'GWP Values'!$D$3:$G$46,MATCH("N2O",'GWP Values'!$C$3:$C$41,0),FALSE)*$AE503,0),"")</f>
        <v/>
      </c>
    </row>
    <row r="504" spans="1:32" ht="24" customHeight="1" x14ac:dyDescent="0.25">
      <c r="A504" s="441"/>
      <c r="B504" s="458" t="str">
        <f t="shared" si="14"/>
        <v/>
      </c>
      <c r="C504" s="650" t="str">
        <f>IFERROR(IF($O504="","",
IF(MATCH(O504,Tables!$CC$8:$CC$15,0)&gt;0, "MWh / "&amp;$O504&amp;" | Energy",
"MWh / "&amp;$O504&amp;" | "&amp; $M504)), "MWh / "&amp;$O504&amp;" | "&amp; $M504)</f>
        <v/>
      </c>
      <c r="D504" s="916" t="str">
        <f>IFERROR(VLOOKUP($M504,Tables!$BT$7:$BU$34,2,FALSE),"")</f>
        <v/>
      </c>
      <c r="E504" s="1010"/>
      <c r="F504" s="1011"/>
      <c r="G504" s="940" t="str">
        <f>IFERROR(VLOOKUP(H504,'Category Index'!$K$10:$L$258,2,FALSE),"")</f>
        <v/>
      </c>
      <c r="H504" s="1008"/>
      <c r="I504" s="3"/>
      <c r="J504" s="1006"/>
      <c r="K504" s="994" t="str">
        <f t="shared" si="15"/>
        <v/>
      </c>
      <c r="L504" s="1004"/>
      <c r="M504" s="974"/>
      <c r="N504" s="975"/>
      <c r="O504" s="976"/>
      <c r="P504" s="1027" t="str">
        <f>IFERROR(IF(N504="","",N504*(VLOOKUP(C504, 'Unit Conversion Table'!$E$3:$F$132, 2, FALSE))),"")</f>
        <v/>
      </c>
      <c r="Q504" s="3"/>
      <c r="R504" s="971" t="s">
        <v>826</v>
      </c>
      <c r="S504" s="996" t="str" cm="1">
        <f t="array" ref="S504">_xlfn.IFS(R504="No",(IFERROR(VLOOKUP($J504&amp;" | "&amp;$T504,'Emissions Factors'!$C$3:$N$1705,MATCH(S$12,'Emissions Factors'!$C$3:$N$3,0),FALSE),"")),R504="Yes", "Company Specific", R504="", "")</f>
        <v/>
      </c>
      <c r="T504" s="997" cm="1">
        <f t="array" ref="T504">_xlfn.IFS(R504="No",(VLOOKUP($B504, 'Emissions Factors'!$C$3:$O$717, 4,FALSE)),R504="Yes", "", R504="", "")</f>
        <v>0</v>
      </c>
      <c r="U504" s="947" t="str">
        <f>IFERROR(VLOOKUP($J504&amp;" | "&amp;$T504,'Emissions Factors'!$C$3:$N$3811,5,FALSE),"")</f>
        <v/>
      </c>
      <c r="V504" s="948" t="str">
        <f>IFERROR(VLOOKUP($J504&amp;" | "&amp;$T504,'Emissions Factors'!$C$3:$N$3811,6,FALSE),"")</f>
        <v/>
      </c>
      <c r="W504" s="949" t="str">
        <f>IFERROR(VLOOKUP($J504&amp;" | "&amp;$T504,'Emissions Factors'!$C$3:$N$3811,7,FALSE),"")</f>
        <v/>
      </c>
      <c r="X504" s="1000"/>
      <c r="Y504" s="1001"/>
      <c r="Z504" s="963"/>
      <c r="AA504" s="964"/>
      <c r="AB504" s="965"/>
      <c r="AC504" s="1022" t="str" cm="1">
        <f t="array" ref="AC504">IFERROR(_xlfn.IFS($R504="No", U504*$P504/1000,$R504="Yes", Z504*$P504/1000, $R504="", ""),"")</f>
        <v/>
      </c>
      <c r="AD504" s="1023" t="str" cm="1">
        <f t="array" ref="AD504">IFERROR(_xlfn.IFS($R504="No", V504*$P504/1000,$R504="Yes", AA504*$P504/1000, $R504="", ""),"")</f>
        <v/>
      </c>
      <c r="AE504" s="1023" t="str" cm="1">
        <f t="array" ref="AE504">IFERROR(_xlfn.IFS($R504="No", W504*$P504/1000,$R504="Yes", AB504*$P504/1000, $R504="", ""),"")</f>
        <v/>
      </c>
      <c r="AF504" s="957" t="str">
        <f>IFERROR($AC504
+IFERROR(HLOOKUP(Introduction!$H$29,'GWP Values'!$D$3:$G$46,MATCH("CH4",'GWP Values'!$C$3:$C$41,0),FALSE)*$AD504,0)
+IFERROR(HLOOKUP(Introduction!$H$29,'GWP Values'!$D$3:$G$46,MATCH("N2O",'GWP Values'!$C$3:$C$41,0),FALSE)*$AE504,0),"")</f>
        <v/>
      </c>
    </row>
    <row r="505" spans="1:32" ht="24" customHeight="1" x14ac:dyDescent="0.25">
      <c r="A505" s="441"/>
      <c r="B505" s="458" t="str">
        <f t="shared" si="14"/>
        <v/>
      </c>
      <c r="C505" s="650" t="str">
        <f>IFERROR(IF($O505="","",
IF(MATCH(O505,Tables!$CC$8:$CC$15,0)&gt;0, "MWh / "&amp;$O505&amp;" | Energy",
"MWh / "&amp;$O505&amp;" | "&amp; $M505)), "MWh / "&amp;$O505&amp;" | "&amp; $M505)</f>
        <v/>
      </c>
      <c r="D505" s="916" t="str">
        <f>IFERROR(VLOOKUP($M505,Tables!$BT$7:$BU$34,2,FALSE),"")</f>
        <v/>
      </c>
      <c r="E505" s="1010"/>
      <c r="F505" s="1011"/>
      <c r="G505" s="940" t="str">
        <f>IFERROR(VLOOKUP(H505,'Category Index'!$K$10:$L$258,2,FALSE),"")</f>
        <v/>
      </c>
      <c r="H505" s="1008"/>
      <c r="I505" s="3"/>
      <c r="J505" s="1006"/>
      <c r="K505" s="994" t="str">
        <f t="shared" si="15"/>
        <v/>
      </c>
      <c r="L505" s="1004"/>
      <c r="M505" s="974"/>
      <c r="N505" s="975"/>
      <c r="O505" s="976"/>
      <c r="P505" s="1027" t="str">
        <f>IFERROR(IF(N505="","",N505*(VLOOKUP(C505, 'Unit Conversion Table'!$E$3:$F$132, 2, FALSE))),"")</f>
        <v/>
      </c>
      <c r="Q505" s="3"/>
      <c r="R505" s="971" t="s">
        <v>826</v>
      </c>
      <c r="S505" s="996" t="str" cm="1">
        <f t="array" ref="S505">_xlfn.IFS(R505="No",(IFERROR(VLOOKUP($J505&amp;" | "&amp;$T505,'Emissions Factors'!$C$3:$N$1705,MATCH(S$12,'Emissions Factors'!$C$3:$N$3,0),FALSE),"")),R505="Yes", "Company Specific", R505="", "")</f>
        <v/>
      </c>
      <c r="T505" s="997" cm="1">
        <f t="array" ref="T505">_xlfn.IFS(R505="No",(VLOOKUP($B505, 'Emissions Factors'!$C$3:$O$717, 4,FALSE)),R505="Yes", "", R505="", "")</f>
        <v>0</v>
      </c>
      <c r="U505" s="947" t="str">
        <f>IFERROR(VLOOKUP($J505&amp;" | "&amp;$T505,'Emissions Factors'!$C$3:$N$3811,5,FALSE),"")</f>
        <v/>
      </c>
      <c r="V505" s="948" t="str">
        <f>IFERROR(VLOOKUP($J505&amp;" | "&amp;$T505,'Emissions Factors'!$C$3:$N$3811,6,FALSE),"")</f>
        <v/>
      </c>
      <c r="W505" s="949" t="str">
        <f>IFERROR(VLOOKUP($J505&amp;" | "&amp;$T505,'Emissions Factors'!$C$3:$N$3811,7,FALSE),"")</f>
        <v/>
      </c>
      <c r="X505" s="1000"/>
      <c r="Y505" s="1001"/>
      <c r="Z505" s="963"/>
      <c r="AA505" s="964"/>
      <c r="AB505" s="965"/>
      <c r="AC505" s="1022" t="str" cm="1">
        <f t="array" ref="AC505">IFERROR(_xlfn.IFS($R505="No", U505*$P505/1000,$R505="Yes", Z505*$P505/1000, $R505="", ""),"")</f>
        <v/>
      </c>
      <c r="AD505" s="1023" t="str" cm="1">
        <f t="array" ref="AD505">IFERROR(_xlfn.IFS($R505="No", V505*$P505/1000,$R505="Yes", AA505*$P505/1000, $R505="", ""),"")</f>
        <v/>
      </c>
      <c r="AE505" s="1023" t="str" cm="1">
        <f t="array" ref="AE505">IFERROR(_xlfn.IFS($R505="No", W505*$P505/1000,$R505="Yes", AB505*$P505/1000, $R505="", ""),"")</f>
        <v/>
      </c>
      <c r="AF505" s="957" t="str">
        <f>IFERROR($AC505
+IFERROR(HLOOKUP(Introduction!$H$29,'GWP Values'!$D$3:$G$46,MATCH("CH4",'GWP Values'!$C$3:$C$41,0),FALSE)*$AD505,0)
+IFERROR(HLOOKUP(Introduction!$H$29,'GWP Values'!$D$3:$G$46,MATCH("N2O",'GWP Values'!$C$3:$C$41,0),FALSE)*$AE505,0),"")</f>
        <v/>
      </c>
    </row>
    <row r="506" spans="1:32" ht="24" customHeight="1" x14ac:dyDescent="0.25">
      <c r="A506" s="441"/>
      <c r="B506" s="458" t="str">
        <f t="shared" si="14"/>
        <v/>
      </c>
      <c r="C506" s="650" t="str">
        <f>IFERROR(IF($O506="","",
IF(MATCH(O506,Tables!$CC$8:$CC$15,0)&gt;0, "MWh / "&amp;$O506&amp;" | Energy",
"MWh / "&amp;$O506&amp;" | "&amp; $M506)), "MWh / "&amp;$O506&amp;" | "&amp; $M506)</f>
        <v/>
      </c>
      <c r="D506" s="916" t="str">
        <f>IFERROR(VLOOKUP($M506,Tables!$BT$7:$BU$34,2,FALSE),"")</f>
        <v/>
      </c>
      <c r="E506" s="1010"/>
      <c r="F506" s="1011"/>
      <c r="G506" s="940" t="str">
        <f>IFERROR(VLOOKUP(H506,'Category Index'!$K$10:$L$258,2,FALSE),"")</f>
        <v/>
      </c>
      <c r="H506" s="1008"/>
      <c r="I506" s="3"/>
      <c r="J506" s="1006"/>
      <c r="K506" s="994" t="str">
        <f t="shared" si="15"/>
        <v/>
      </c>
      <c r="L506" s="1004"/>
      <c r="M506" s="974"/>
      <c r="N506" s="975"/>
      <c r="O506" s="976"/>
      <c r="P506" s="1027" t="str">
        <f>IFERROR(IF(N506="","",N506*(VLOOKUP(C506, 'Unit Conversion Table'!$E$3:$F$132, 2, FALSE))),"")</f>
        <v/>
      </c>
      <c r="Q506" s="3"/>
      <c r="R506" s="971" t="s">
        <v>826</v>
      </c>
      <c r="S506" s="996" t="str" cm="1">
        <f t="array" ref="S506">_xlfn.IFS(R506="No",(IFERROR(VLOOKUP($J506&amp;" | "&amp;$T506,'Emissions Factors'!$C$3:$N$1705,MATCH(S$12,'Emissions Factors'!$C$3:$N$3,0),FALSE),"")),R506="Yes", "Company Specific", R506="", "")</f>
        <v/>
      </c>
      <c r="T506" s="997" cm="1">
        <f t="array" ref="T506">_xlfn.IFS(R506="No",(VLOOKUP($B506, 'Emissions Factors'!$C$3:$O$717, 4,FALSE)),R506="Yes", "", R506="", "")</f>
        <v>0</v>
      </c>
      <c r="U506" s="947" t="str">
        <f>IFERROR(VLOOKUP($J506&amp;" | "&amp;$T506,'Emissions Factors'!$C$3:$N$3811,5,FALSE),"")</f>
        <v/>
      </c>
      <c r="V506" s="948" t="str">
        <f>IFERROR(VLOOKUP($J506&amp;" | "&amp;$T506,'Emissions Factors'!$C$3:$N$3811,6,FALSE),"")</f>
        <v/>
      </c>
      <c r="W506" s="949" t="str">
        <f>IFERROR(VLOOKUP($J506&amp;" | "&amp;$T506,'Emissions Factors'!$C$3:$N$3811,7,FALSE),"")</f>
        <v/>
      </c>
      <c r="X506" s="1000"/>
      <c r="Y506" s="1001"/>
      <c r="Z506" s="963"/>
      <c r="AA506" s="964"/>
      <c r="AB506" s="965"/>
      <c r="AC506" s="1022" t="str" cm="1">
        <f t="array" ref="AC506">IFERROR(_xlfn.IFS($R506="No", U506*$P506/1000,$R506="Yes", Z506*$P506/1000, $R506="", ""),"")</f>
        <v/>
      </c>
      <c r="AD506" s="1023" t="str" cm="1">
        <f t="array" ref="AD506">IFERROR(_xlfn.IFS($R506="No", V506*$P506/1000,$R506="Yes", AA506*$P506/1000, $R506="", ""),"")</f>
        <v/>
      </c>
      <c r="AE506" s="1023" t="str" cm="1">
        <f t="array" ref="AE506">IFERROR(_xlfn.IFS($R506="No", W506*$P506/1000,$R506="Yes", AB506*$P506/1000, $R506="", ""),"")</f>
        <v/>
      </c>
      <c r="AF506" s="957" t="str">
        <f>IFERROR($AC506
+IFERROR(HLOOKUP(Introduction!$H$29,'GWP Values'!$D$3:$G$46,MATCH("CH4",'GWP Values'!$C$3:$C$41,0),FALSE)*$AD506,0)
+IFERROR(HLOOKUP(Introduction!$H$29,'GWP Values'!$D$3:$G$46,MATCH("N2O",'GWP Values'!$C$3:$C$41,0),FALSE)*$AE506,0),"")</f>
        <v/>
      </c>
    </row>
    <row r="507" spans="1:32" ht="24" customHeight="1" x14ac:dyDescent="0.25">
      <c r="A507" s="441"/>
      <c r="B507" s="458" t="str">
        <f t="shared" si="14"/>
        <v/>
      </c>
      <c r="C507" s="650" t="str">
        <f>IFERROR(IF($O507="","",
IF(MATCH(O507,Tables!$CC$8:$CC$15,0)&gt;0, "MWh / "&amp;$O507&amp;" | Energy",
"MWh / "&amp;$O507&amp;" | "&amp; $M507)), "MWh / "&amp;$O507&amp;" | "&amp; $M507)</f>
        <v/>
      </c>
      <c r="D507" s="916" t="str">
        <f>IFERROR(VLOOKUP($M507,Tables!$BT$7:$BU$34,2,FALSE),"")</f>
        <v/>
      </c>
      <c r="E507" s="1010"/>
      <c r="F507" s="1011"/>
      <c r="G507" s="940" t="str">
        <f>IFERROR(VLOOKUP(H507,'Category Index'!$K$10:$L$258,2,FALSE),"")</f>
        <v/>
      </c>
      <c r="H507" s="1008"/>
      <c r="I507" s="3"/>
      <c r="J507" s="1006"/>
      <c r="K507" s="994" t="str">
        <f t="shared" si="15"/>
        <v/>
      </c>
      <c r="L507" s="1004"/>
      <c r="M507" s="974"/>
      <c r="N507" s="975"/>
      <c r="O507" s="976"/>
      <c r="P507" s="1027" t="str">
        <f>IFERROR(IF(N507="","",N507*(VLOOKUP(C507, 'Unit Conversion Table'!$E$3:$F$132, 2, FALSE))),"")</f>
        <v/>
      </c>
      <c r="Q507" s="3"/>
      <c r="R507" s="971" t="s">
        <v>826</v>
      </c>
      <c r="S507" s="996" t="str" cm="1">
        <f t="array" ref="S507">_xlfn.IFS(R507="No",(IFERROR(VLOOKUP($J507&amp;" | "&amp;$T507,'Emissions Factors'!$C$3:$N$1705,MATCH(S$12,'Emissions Factors'!$C$3:$N$3,0),FALSE),"")),R507="Yes", "Company Specific", R507="", "")</f>
        <v/>
      </c>
      <c r="T507" s="997" cm="1">
        <f t="array" ref="T507">_xlfn.IFS(R507="No",(VLOOKUP($B507, 'Emissions Factors'!$C$3:$O$717, 4,FALSE)),R507="Yes", "", R507="", "")</f>
        <v>0</v>
      </c>
      <c r="U507" s="947" t="str">
        <f>IFERROR(VLOOKUP($J507&amp;" | "&amp;$T507,'Emissions Factors'!$C$3:$N$3811,5,FALSE),"")</f>
        <v/>
      </c>
      <c r="V507" s="948" t="str">
        <f>IFERROR(VLOOKUP($J507&amp;" | "&amp;$T507,'Emissions Factors'!$C$3:$N$3811,6,FALSE),"")</f>
        <v/>
      </c>
      <c r="W507" s="949" t="str">
        <f>IFERROR(VLOOKUP($J507&amp;" | "&amp;$T507,'Emissions Factors'!$C$3:$N$3811,7,FALSE),"")</f>
        <v/>
      </c>
      <c r="X507" s="1000"/>
      <c r="Y507" s="1001"/>
      <c r="Z507" s="963"/>
      <c r="AA507" s="964"/>
      <c r="AB507" s="965"/>
      <c r="AC507" s="1022" t="str" cm="1">
        <f t="array" ref="AC507">IFERROR(_xlfn.IFS($R507="No", U507*$P507/1000,$R507="Yes", Z507*$P507/1000, $R507="", ""),"")</f>
        <v/>
      </c>
      <c r="AD507" s="1023" t="str" cm="1">
        <f t="array" ref="AD507">IFERROR(_xlfn.IFS($R507="No", V507*$P507/1000,$R507="Yes", AA507*$P507/1000, $R507="", ""),"")</f>
        <v/>
      </c>
      <c r="AE507" s="1023" t="str" cm="1">
        <f t="array" ref="AE507">IFERROR(_xlfn.IFS($R507="No", W507*$P507/1000,$R507="Yes", AB507*$P507/1000, $R507="", ""),"")</f>
        <v/>
      </c>
      <c r="AF507" s="957" t="str">
        <f>IFERROR($AC507
+IFERROR(HLOOKUP(Introduction!$H$29,'GWP Values'!$D$3:$G$46,MATCH("CH4",'GWP Values'!$C$3:$C$41,0),FALSE)*$AD507,0)
+IFERROR(HLOOKUP(Introduction!$H$29,'GWP Values'!$D$3:$G$46,MATCH("N2O",'GWP Values'!$C$3:$C$41,0),FALSE)*$AE507,0),"")</f>
        <v/>
      </c>
    </row>
    <row r="508" spans="1:32" ht="24" customHeight="1" x14ac:dyDescent="0.25">
      <c r="A508" s="441"/>
      <c r="B508" s="458" t="str">
        <f t="shared" si="14"/>
        <v/>
      </c>
      <c r="C508" s="650" t="str">
        <f>IFERROR(IF($O508="","",
IF(MATCH(O508,Tables!$CC$8:$CC$15,0)&gt;0, "MWh / "&amp;$O508&amp;" | Energy",
"MWh / "&amp;$O508&amp;" | "&amp; $M508)), "MWh / "&amp;$O508&amp;" | "&amp; $M508)</f>
        <v/>
      </c>
      <c r="D508" s="916" t="str">
        <f>IFERROR(VLOOKUP($M508,Tables!$BT$7:$BU$34,2,FALSE),"")</f>
        <v/>
      </c>
      <c r="E508" s="1010"/>
      <c r="F508" s="1011"/>
      <c r="G508" s="940" t="str">
        <f>IFERROR(VLOOKUP(H508,'Category Index'!$K$10:$L$258,2,FALSE),"")</f>
        <v/>
      </c>
      <c r="H508" s="1008"/>
      <c r="I508" s="3"/>
      <c r="J508" s="1006"/>
      <c r="K508" s="994" t="str">
        <f t="shared" si="15"/>
        <v/>
      </c>
      <c r="L508" s="1004"/>
      <c r="M508" s="974"/>
      <c r="N508" s="975"/>
      <c r="O508" s="976"/>
      <c r="P508" s="1027" t="str">
        <f>IFERROR(IF(N508="","",N508*(VLOOKUP(C508, 'Unit Conversion Table'!$E$3:$F$132, 2, FALSE))),"")</f>
        <v/>
      </c>
      <c r="Q508" s="3"/>
      <c r="R508" s="971" t="s">
        <v>826</v>
      </c>
      <c r="S508" s="996" t="str" cm="1">
        <f t="array" ref="S508">_xlfn.IFS(R508="No",(IFERROR(VLOOKUP($J508&amp;" | "&amp;$T508,'Emissions Factors'!$C$3:$N$1705,MATCH(S$12,'Emissions Factors'!$C$3:$N$3,0),FALSE),"")),R508="Yes", "Company Specific", R508="", "")</f>
        <v/>
      </c>
      <c r="T508" s="997" cm="1">
        <f t="array" ref="T508">_xlfn.IFS(R508="No",(VLOOKUP($B508, 'Emissions Factors'!$C$3:$O$717, 4,FALSE)),R508="Yes", "", R508="", "")</f>
        <v>0</v>
      </c>
      <c r="U508" s="947" t="str">
        <f>IFERROR(VLOOKUP($J508&amp;" | "&amp;$T508,'Emissions Factors'!$C$3:$N$3811,5,FALSE),"")</f>
        <v/>
      </c>
      <c r="V508" s="948" t="str">
        <f>IFERROR(VLOOKUP($J508&amp;" | "&amp;$T508,'Emissions Factors'!$C$3:$N$3811,6,FALSE),"")</f>
        <v/>
      </c>
      <c r="W508" s="949" t="str">
        <f>IFERROR(VLOOKUP($J508&amp;" | "&amp;$T508,'Emissions Factors'!$C$3:$N$3811,7,FALSE),"")</f>
        <v/>
      </c>
      <c r="X508" s="1000"/>
      <c r="Y508" s="1001"/>
      <c r="Z508" s="963"/>
      <c r="AA508" s="964"/>
      <c r="AB508" s="965"/>
      <c r="AC508" s="1022" t="str" cm="1">
        <f t="array" ref="AC508">IFERROR(_xlfn.IFS($R508="No", U508*$P508/1000,$R508="Yes", Z508*$P508/1000, $R508="", ""),"")</f>
        <v/>
      </c>
      <c r="AD508" s="1023" t="str" cm="1">
        <f t="array" ref="AD508">IFERROR(_xlfn.IFS($R508="No", V508*$P508/1000,$R508="Yes", AA508*$P508/1000, $R508="", ""),"")</f>
        <v/>
      </c>
      <c r="AE508" s="1023" t="str" cm="1">
        <f t="array" ref="AE508">IFERROR(_xlfn.IFS($R508="No", W508*$P508/1000,$R508="Yes", AB508*$P508/1000, $R508="", ""),"")</f>
        <v/>
      </c>
      <c r="AF508" s="957" t="str">
        <f>IFERROR($AC508
+IFERROR(HLOOKUP(Introduction!$H$29,'GWP Values'!$D$3:$G$46,MATCH("CH4",'GWP Values'!$C$3:$C$41,0),FALSE)*$AD508,0)
+IFERROR(HLOOKUP(Introduction!$H$29,'GWP Values'!$D$3:$G$46,MATCH("N2O",'GWP Values'!$C$3:$C$41,0),FALSE)*$AE508,0),"")</f>
        <v/>
      </c>
    </row>
    <row r="509" spans="1:32" ht="24" customHeight="1" x14ac:dyDescent="0.25">
      <c r="A509" s="441"/>
      <c r="B509" s="458" t="str">
        <f t="shared" si="14"/>
        <v/>
      </c>
      <c r="C509" s="650" t="str">
        <f>IFERROR(IF($O509="","",
IF(MATCH(O509,Tables!$CC$8:$CC$15,0)&gt;0, "MWh / "&amp;$O509&amp;" | Energy",
"MWh / "&amp;$O509&amp;" | "&amp; $M509)), "MWh / "&amp;$O509&amp;" | "&amp; $M509)</f>
        <v/>
      </c>
      <c r="D509" s="916" t="str">
        <f>IFERROR(VLOOKUP($M509,Tables!$BT$7:$BU$34,2,FALSE),"")</f>
        <v/>
      </c>
      <c r="E509" s="1010"/>
      <c r="F509" s="1011"/>
      <c r="G509" s="940" t="str">
        <f>IFERROR(VLOOKUP(H509,'Category Index'!$K$10:$L$258,2,FALSE),"")</f>
        <v/>
      </c>
      <c r="H509" s="1008"/>
      <c r="I509" s="3"/>
      <c r="J509" s="1006"/>
      <c r="K509" s="994" t="str">
        <f t="shared" si="15"/>
        <v/>
      </c>
      <c r="L509" s="1004"/>
      <c r="M509" s="974"/>
      <c r="N509" s="975"/>
      <c r="O509" s="976"/>
      <c r="P509" s="1027" t="str">
        <f>IFERROR(IF(N509="","",N509*(VLOOKUP(C509, 'Unit Conversion Table'!$E$3:$F$132, 2, FALSE))),"")</f>
        <v/>
      </c>
      <c r="Q509" s="3"/>
      <c r="R509" s="971" t="s">
        <v>826</v>
      </c>
      <c r="S509" s="996" t="str" cm="1">
        <f t="array" ref="S509">_xlfn.IFS(R509="No",(IFERROR(VLOOKUP($J509&amp;" | "&amp;$T509,'Emissions Factors'!$C$3:$N$1705,MATCH(S$12,'Emissions Factors'!$C$3:$N$3,0),FALSE),"")),R509="Yes", "Company Specific", R509="", "")</f>
        <v/>
      </c>
      <c r="T509" s="997" cm="1">
        <f t="array" ref="T509">_xlfn.IFS(R509="No",(VLOOKUP($B509, 'Emissions Factors'!$C$3:$O$717, 4,FALSE)),R509="Yes", "", R509="", "")</f>
        <v>0</v>
      </c>
      <c r="U509" s="947" t="str">
        <f>IFERROR(VLOOKUP($J509&amp;" | "&amp;$T509,'Emissions Factors'!$C$3:$N$3811,5,FALSE),"")</f>
        <v/>
      </c>
      <c r="V509" s="948" t="str">
        <f>IFERROR(VLOOKUP($J509&amp;" | "&amp;$T509,'Emissions Factors'!$C$3:$N$3811,6,FALSE),"")</f>
        <v/>
      </c>
      <c r="W509" s="949" t="str">
        <f>IFERROR(VLOOKUP($J509&amp;" | "&amp;$T509,'Emissions Factors'!$C$3:$N$3811,7,FALSE),"")</f>
        <v/>
      </c>
      <c r="X509" s="1000"/>
      <c r="Y509" s="1001"/>
      <c r="Z509" s="963"/>
      <c r="AA509" s="964"/>
      <c r="AB509" s="965"/>
      <c r="AC509" s="1022" t="str" cm="1">
        <f t="array" ref="AC509">IFERROR(_xlfn.IFS($R509="No", U509*$P509/1000,$R509="Yes", Z509*$P509/1000, $R509="", ""),"")</f>
        <v/>
      </c>
      <c r="AD509" s="1023" t="str" cm="1">
        <f t="array" ref="AD509">IFERROR(_xlfn.IFS($R509="No", V509*$P509/1000,$R509="Yes", AA509*$P509/1000, $R509="", ""),"")</f>
        <v/>
      </c>
      <c r="AE509" s="1023" t="str" cm="1">
        <f t="array" ref="AE509">IFERROR(_xlfn.IFS($R509="No", W509*$P509/1000,$R509="Yes", AB509*$P509/1000, $R509="", ""),"")</f>
        <v/>
      </c>
      <c r="AF509" s="957" t="str">
        <f>IFERROR($AC509
+IFERROR(HLOOKUP(Introduction!$H$29,'GWP Values'!$D$3:$G$46,MATCH("CH4",'GWP Values'!$C$3:$C$41,0),FALSE)*$AD509,0)
+IFERROR(HLOOKUP(Introduction!$H$29,'GWP Values'!$D$3:$G$46,MATCH("N2O",'GWP Values'!$C$3:$C$41,0),FALSE)*$AE509,0),"")</f>
        <v/>
      </c>
    </row>
    <row r="510" spans="1:32" ht="24" customHeight="1" x14ac:dyDescent="0.25">
      <c r="A510" s="441"/>
      <c r="B510" s="458" t="str">
        <f t="shared" si="14"/>
        <v/>
      </c>
      <c r="C510" s="650" t="str">
        <f>IFERROR(IF($O510="","",
IF(MATCH(O510,Tables!$CC$8:$CC$15,0)&gt;0, "MWh / "&amp;$O510&amp;" | Energy",
"MWh / "&amp;$O510&amp;" | "&amp; $M510)), "MWh / "&amp;$O510&amp;" | "&amp; $M510)</f>
        <v/>
      </c>
      <c r="D510" s="916" t="str">
        <f>IFERROR(VLOOKUP($M510,Tables!$BT$7:$BU$34,2,FALSE),"")</f>
        <v/>
      </c>
      <c r="E510" s="1010"/>
      <c r="F510" s="1011"/>
      <c r="G510" s="940" t="str">
        <f>IFERROR(VLOOKUP(H510,'Category Index'!$K$10:$L$258,2,FALSE),"")</f>
        <v/>
      </c>
      <c r="H510" s="1008"/>
      <c r="I510" s="3"/>
      <c r="J510" s="1006"/>
      <c r="K510" s="994" t="str">
        <f t="shared" si="15"/>
        <v/>
      </c>
      <c r="L510" s="1004"/>
      <c r="M510" s="974"/>
      <c r="N510" s="975"/>
      <c r="O510" s="976"/>
      <c r="P510" s="1027" t="str">
        <f>IFERROR(IF(N510="","",N510*(VLOOKUP(C510, 'Unit Conversion Table'!$E$3:$F$132, 2, FALSE))),"")</f>
        <v/>
      </c>
      <c r="Q510" s="3"/>
      <c r="R510" s="971" t="s">
        <v>826</v>
      </c>
      <c r="S510" s="996" t="str" cm="1">
        <f t="array" ref="S510">_xlfn.IFS(R510="No",(IFERROR(VLOOKUP($J510&amp;" | "&amp;$T510,'Emissions Factors'!$C$3:$N$1705,MATCH(S$12,'Emissions Factors'!$C$3:$N$3,0),FALSE),"")),R510="Yes", "Company Specific", R510="", "")</f>
        <v/>
      </c>
      <c r="T510" s="997" cm="1">
        <f t="array" ref="T510">_xlfn.IFS(R510="No",(VLOOKUP($B510, 'Emissions Factors'!$C$3:$O$717, 4,FALSE)),R510="Yes", "", R510="", "")</f>
        <v>0</v>
      </c>
      <c r="U510" s="947" t="str">
        <f>IFERROR(VLOOKUP($J510&amp;" | "&amp;$T510,'Emissions Factors'!$C$3:$N$3811,5,FALSE),"")</f>
        <v/>
      </c>
      <c r="V510" s="948" t="str">
        <f>IFERROR(VLOOKUP($J510&amp;" | "&amp;$T510,'Emissions Factors'!$C$3:$N$3811,6,FALSE),"")</f>
        <v/>
      </c>
      <c r="W510" s="949" t="str">
        <f>IFERROR(VLOOKUP($J510&amp;" | "&amp;$T510,'Emissions Factors'!$C$3:$N$3811,7,FALSE),"")</f>
        <v/>
      </c>
      <c r="X510" s="1000"/>
      <c r="Y510" s="1001"/>
      <c r="Z510" s="963"/>
      <c r="AA510" s="964"/>
      <c r="AB510" s="965"/>
      <c r="AC510" s="1022" t="str" cm="1">
        <f t="array" ref="AC510">IFERROR(_xlfn.IFS($R510="No", U510*$P510/1000,$R510="Yes", Z510*$P510/1000, $R510="", ""),"")</f>
        <v/>
      </c>
      <c r="AD510" s="1023" t="str" cm="1">
        <f t="array" ref="AD510">IFERROR(_xlfn.IFS($R510="No", V510*$P510/1000,$R510="Yes", AA510*$P510/1000, $R510="", ""),"")</f>
        <v/>
      </c>
      <c r="AE510" s="1023" t="str" cm="1">
        <f t="array" ref="AE510">IFERROR(_xlfn.IFS($R510="No", W510*$P510/1000,$R510="Yes", AB510*$P510/1000, $R510="", ""),"")</f>
        <v/>
      </c>
      <c r="AF510" s="957" t="str">
        <f>IFERROR($AC510
+IFERROR(HLOOKUP(Introduction!$H$29,'GWP Values'!$D$3:$G$46,MATCH("CH4",'GWP Values'!$C$3:$C$41,0),FALSE)*$AD510,0)
+IFERROR(HLOOKUP(Introduction!$H$29,'GWP Values'!$D$3:$G$46,MATCH("N2O",'GWP Values'!$C$3:$C$41,0),FALSE)*$AE510,0),"")</f>
        <v/>
      </c>
    </row>
    <row r="511" spans="1:32" ht="24" customHeight="1" x14ac:dyDescent="0.25">
      <c r="A511" s="441"/>
      <c r="B511" s="458" t="str">
        <f t="shared" si="14"/>
        <v/>
      </c>
      <c r="C511" s="650" t="str">
        <f>IFERROR(IF($O511="","",
IF(MATCH(O511,Tables!$CC$8:$CC$15,0)&gt;0, "MWh / "&amp;$O511&amp;" | Energy",
"MWh / "&amp;$O511&amp;" | "&amp; $M511)), "MWh / "&amp;$O511&amp;" | "&amp; $M511)</f>
        <v/>
      </c>
      <c r="D511" s="916" t="str">
        <f>IFERROR(VLOOKUP($M511,Tables!$BT$7:$BU$34,2,FALSE),"")</f>
        <v/>
      </c>
      <c r="E511" s="1010"/>
      <c r="F511" s="1011"/>
      <c r="G511" s="940" t="str">
        <f>IFERROR(VLOOKUP(H511,'Category Index'!$K$10:$L$258,2,FALSE),"")</f>
        <v/>
      </c>
      <c r="H511" s="1008"/>
      <c r="I511" s="3"/>
      <c r="J511" s="1006"/>
      <c r="K511" s="994" t="str">
        <f t="shared" si="15"/>
        <v/>
      </c>
      <c r="L511" s="1004"/>
      <c r="M511" s="974"/>
      <c r="N511" s="975"/>
      <c r="O511" s="976"/>
      <c r="P511" s="1027" t="str">
        <f>IFERROR(IF(N511="","",N511*(VLOOKUP(C511, 'Unit Conversion Table'!$E$3:$F$132, 2, FALSE))),"")</f>
        <v/>
      </c>
      <c r="Q511" s="3"/>
      <c r="R511" s="971" t="s">
        <v>826</v>
      </c>
      <c r="S511" s="996" t="str" cm="1">
        <f t="array" ref="S511">_xlfn.IFS(R511="No",(IFERROR(VLOOKUP($J511&amp;" | "&amp;$T511,'Emissions Factors'!$C$3:$N$1705,MATCH(S$12,'Emissions Factors'!$C$3:$N$3,0),FALSE),"")),R511="Yes", "Company Specific", R511="", "")</f>
        <v/>
      </c>
      <c r="T511" s="997" cm="1">
        <f t="array" ref="T511">_xlfn.IFS(R511="No",(VLOOKUP($B511, 'Emissions Factors'!$C$3:$O$717, 4,FALSE)),R511="Yes", "", R511="", "")</f>
        <v>0</v>
      </c>
      <c r="U511" s="947" t="str">
        <f>IFERROR(VLOOKUP($J511&amp;" | "&amp;$T511,'Emissions Factors'!$C$3:$N$3811,5,FALSE),"")</f>
        <v/>
      </c>
      <c r="V511" s="948" t="str">
        <f>IFERROR(VLOOKUP($J511&amp;" | "&amp;$T511,'Emissions Factors'!$C$3:$N$3811,6,FALSE),"")</f>
        <v/>
      </c>
      <c r="W511" s="949" t="str">
        <f>IFERROR(VLOOKUP($J511&amp;" | "&amp;$T511,'Emissions Factors'!$C$3:$N$3811,7,FALSE),"")</f>
        <v/>
      </c>
      <c r="X511" s="1000"/>
      <c r="Y511" s="1001"/>
      <c r="Z511" s="963"/>
      <c r="AA511" s="964"/>
      <c r="AB511" s="965"/>
      <c r="AC511" s="1022" t="str" cm="1">
        <f t="array" ref="AC511">IFERROR(_xlfn.IFS($R511="No", U511*$P511/1000,$R511="Yes", Z511*$P511/1000, $R511="", ""),"")</f>
        <v/>
      </c>
      <c r="AD511" s="1023" t="str" cm="1">
        <f t="array" ref="AD511">IFERROR(_xlfn.IFS($R511="No", V511*$P511/1000,$R511="Yes", AA511*$P511/1000, $R511="", ""),"")</f>
        <v/>
      </c>
      <c r="AE511" s="1023" t="str" cm="1">
        <f t="array" ref="AE511">IFERROR(_xlfn.IFS($R511="No", W511*$P511/1000,$R511="Yes", AB511*$P511/1000, $R511="", ""),"")</f>
        <v/>
      </c>
      <c r="AF511" s="957" t="str">
        <f>IFERROR($AC511
+IFERROR(HLOOKUP(Introduction!$H$29,'GWP Values'!$D$3:$G$46,MATCH("CH4",'GWP Values'!$C$3:$C$41,0),FALSE)*$AD511,0)
+IFERROR(HLOOKUP(Introduction!$H$29,'GWP Values'!$D$3:$G$46,MATCH("N2O",'GWP Values'!$C$3:$C$41,0),FALSE)*$AE511,0),"")</f>
        <v/>
      </c>
    </row>
    <row r="512" spans="1:32" ht="24" customHeight="1" x14ac:dyDescent="0.25">
      <c r="A512" s="441"/>
      <c r="B512" s="458" t="str">
        <f t="shared" si="14"/>
        <v/>
      </c>
      <c r="C512" s="650" t="str">
        <f>IFERROR(IF($O512="","",
IF(MATCH(O512,Tables!$CC$8:$CC$15,0)&gt;0, "MWh / "&amp;$O512&amp;" | Energy",
"MWh / "&amp;$O512&amp;" | "&amp; $M512)), "MWh / "&amp;$O512&amp;" | "&amp; $M512)</f>
        <v/>
      </c>
      <c r="D512" s="916" t="str">
        <f>IFERROR(VLOOKUP($M512,Tables!$BT$7:$BU$34,2,FALSE),"")</f>
        <v/>
      </c>
      <c r="E512" s="1010"/>
      <c r="F512" s="1011"/>
      <c r="G512" s="940" t="str">
        <f>IFERROR(VLOOKUP(H512,'Category Index'!$K$10:$L$258,2,FALSE),"")</f>
        <v/>
      </c>
      <c r="H512" s="1008"/>
      <c r="I512" s="3"/>
      <c r="J512" s="1006"/>
      <c r="K512" s="994" t="str">
        <f t="shared" si="15"/>
        <v/>
      </c>
      <c r="L512" s="1004"/>
      <c r="M512" s="974"/>
      <c r="N512" s="975"/>
      <c r="O512" s="976"/>
      <c r="P512" s="1027" t="str">
        <f>IFERROR(IF(N512="","",N512*(VLOOKUP(C512, 'Unit Conversion Table'!$E$3:$F$132, 2, FALSE))),"")</f>
        <v/>
      </c>
      <c r="Q512" s="3"/>
      <c r="R512" s="971" t="s">
        <v>826</v>
      </c>
      <c r="S512" s="996" t="str" cm="1">
        <f t="array" ref="S512">_xlfn.IFS(R512="No",(IFERROR(VLOOKUP($J512&amp;" | "&amp;$T512,'Emissions Factors'!$C$3:$N$1705,MATCH(S$12,'Emissions Factors'!$C$3:$N$3,0),FALSE),"")),R512="Yes", "Company Specific", R512="", "")</f>
        <v/>
      </c>
      <c r="T512" s="997" cm="1">
        <f t="array" ref="T512">_xlfn.IFS(R512="No",(VLOOKUP($B512, 'Emissions Factors'!$C$3:$O$717, 4,FALSE)),R512="Yes", "", R512="", "")</f>
        <v>0</v>
      </c>
      <c r="U512" s="947" t="str">
        <f>IFERROR(VLOOKUP($J512&amp;" | "&amp;$T512,'Emissions Factors'!$C$3:$N$3811,5,FALSE),"")</f>
        <v/>
      </c>
      <c r="V512" s="948" t="str">
        <f>IFERROR(VLOOKUP($J512&amp;" | "&amp;$T512,'Emissions Factors'!$C$3:$N$3811,6,FALSE),"")</f>
        <v/>
      </c>
      <c r="W512" s="949" t="str">
        <f>IFERROR(VLOOKUP($J512&amp;" | "&amp;$T512,'Emissions Factors'!$C$3:$N$3811,7,FALSE),"")</f>
        <v/>
      </c>
      <c r="X512" s="1000"/>
      <c r="Y512" s="1001"/>
      <c r="Z512" s="963"/>
      <c r="AA512" s="964"/>
      <c r="AB512" s="965"/>
      <c r="AC512" s="1022" t="str" cm="1">
        <f t="array" ref="AC512">IFERROR(_xlfn.IFS($R512="No", U512*$P512/1000,$R512="Yes", Z512*$P512/1000, $R512="", ""),"")</f>
        <v/>
      </c>
      <c r="AD512" s="1023" t="str" cm="1">
        <f t="array" ref="AD512">IFERROR(_xlfn.IFS($R512="No", V512*$P512/1000,$R512="Yes", AA512*$P512/1000, $R512="", ""),"")</f>
        <v/>
      </c>
      <c r="AE512" s="1023" t="str" cm="1">
        <f t="array" ref="AE512">IFERROR(_xlfn.IFS($R512="No", W512*$P512/1000,$R512="Yes", AB512*$P512/1000, $R512="", ""),"")</f>
        <v/>
      </c>
      <c r="AF512" s="957" t="str">
        <f>IFERROR($AC512
+IFERROR(HLOOKUP(Introduction!$H$29,'GWP Values'!$D$3:$G$46,MATCH("CH4",'GWP Values'!$C$3:$C$41,0),FALSE)*$AD512,0)
+IFERROR(HLOOKUP(Introduction!$H$29,'GWP Values'!$D$3:$G$46,MATCH("N2O",'GWP Values'!$C$3:$C$41,0),FALSE)*$AE512,0),"")</f>
        <v/>
      </c>
    </row>
    <row r="513" spans="1:32" ht="24" customHeight="1" x14ac:dyDescent="0.25">
      <c r="A513" s="441"/>
      <c r="B513" s="458" t="str">
        <f t="shared" si="14"/>
        <v/>
      </c>
      <c r="C513" s="650" t="str">
        <f>IFERROR(IF($O513="","",
IF(MATCH(O513,Tables!$CC$8:$CC$15,0)&gt;0, "MWh / "&amp;$O513&amp;" | Energy",
"MWh / "&amp;$O513&amp;" | "&amp; $M513)), "MWh / "&amp;$O513&amp;" | "&amp; $M513)</f>
        <v/>
      </c>
      <c r="D513" s="916" t="str">
        <f>IFERROR(VLOOKUP($M513,Tables!$BT$7:$BU$34,2,FALSE),"")</f>
        <v/>
      </c>
      <c r="E513" s="1010"/>
      <c r="F513" s="1011"/>
      <c r="G513" s="940" t="str">
        <f>IFERROR(VLOOKUP(H513,'Category Index'!$K$10:$L$258,2,FALSE),"")</f>
        <v/>
      </c>
      <c r="H513" s="1008"/>
      <c r="I513" s="3"/>
      <c r="J513" s="1006"/>
      <c r="K513" s="994" t="str">
        <f t="shared" si="15"/>
        <v/>
      </c>
      <c r="L513" s="1004"/>
      <c r="M513" s="974"/>
      <c r="N513" s="975"/>
      <c r="O513" s="976"/>
      <c r="P513" s="1027" t="str">
        <f>IFERROR(IF(N513="","",N513*(VLOOKUP(C513, 'Unit Conversion Table'!$E$3:$F$132, 2, FALSE))),"")</f>
        <v/>
      </c>
      <c r="Q513" s="3"/>
      <c r="R513" s="971" t="s">
        <v>826</v>
      </c>
      <c r="S513" s="996" t="str" cm="1">
        <f t="array" ref="S513">_xlfn.IFS(R513="No",(IFERROR(VLOOKUP($J513&amp;" | "&amp;$T513,'Emissions Factors'!$C$3:$N$1705,MATCH(S$12,'Emissions Factors'!$C$3:$N$3,0),FALSE),"")),R513="Yes", "Company Specific", R513="", "")</f>
        <v/>
      </c>
      <c r="T513" s="997" cm="1">
        <f t="array" ref="T513">_xlfn.IFS(R513="No",(VLOOKUP($B513, 'Emissions Factors'!$C$3:$O$717, 4,FALSE)),R513="Yes", "", R513="", "")</f>
        <v>0</v>
      </c>
      <c r="U513" s="947" t="str">
        <f>IFERROR(VLOOKUP($J513&amp;" | "&amp;$T513,'Emissions Factors'!$C$3:$N$3811,5,FALSE),"")</f>
        <v/>
      </c>
      <c r="V513" s="948" t="str">
        <f>IFERROR(VLOOKUP($J513&amp;" | "&amp;$T513,'Emissions Factors'!$C$3:$N$3811,6,FALSE),"")</f>
        <v/>
      </c>
      <c r="W513" s="949" t="str">
        <f>IFERROR(VLOOKUP($J513&amp;" | "&amp;$T513,'Emissions Factors'!$C$3:$N$3811,7,FALSE),"")</f>
        <v/>
      </c>
      <c r="X513" s="1000"/>
      <c r="Y513" s="1001"/>
      <c r="Z513" s="963"/>
      <c r="AA513" s="964"/>
      <c r="AB513" s="965"/>
      <c r="AC513" s="1022" t="str" cm="1">
        <f t="array" ref="AC513">IFERROR(_xlfn.IFS($R513="No", U513*$P513/1000,$R513="Yes", Z513*$P513/1000, $R513="", ""),"")</f>
        <v/>
      </c>
      <c r="AD513" s="1023" t="str" cm="1">
        <f t="array" ref="AD513">IFERROR(_xlfn.IFS($R513="No", V513*$P513/1000,$R513="Yes", AA513*$P513/1000, $R513="", ""),"")</f>
        <v/>
      </c>
      <c r="AE513" s="1023" t="str" cm="1">
        <f t="array" ref="AE513">IFERROR(_xlfn.IFS($R513="No", W513*$P513/1000,$R513="Yes", AB513*$P513/1000, $R513="", ""),"")</f>
        <v/>
      </c>
      <c r="AF513" s="957" t="str">
        <f>IFERROR($AC513
+IFERROR(HLOOKUP(Introduction!$H$29,'GWP Values'!$D$3:$G$46,MATCH("CH4",'GWP Values'!$C$3:$C$41,0),FALSE)*$AD513,0)
+IFERROR(HLOOKUP(Introduction!$H$29,'GWP Values'!$D$3:$G$46,MATCH("N2O",'GWP Values'!$C$3:$C$41,0),FALSE)*$AE513,0),"")</f>
        <v/>
      </c>
    </row>
    <row r="514" spans="1:32" ht="24" customHeight="1" x14ac:dyDescent="0.25">
      <c r="A514" s="441"/>
      <c r="B514" s="458" t="str">
        <f t="shared" si="14"/>
        <v/>
      </c>
      <c r="C514" s="650" t="str">
        <f>IFERROR(IF($O514="","",
IF(MATCH(O514,Tables!$CC$8:$CC$15,0)&gt;0, "MWh / "&amp;$O514&amp;" | Energy",
"MWh / "&amp;$O514&amp;" | "&amp; $M514)), "MWh / "&amp;$O514&amp;" | "&amp; $M514)</f>
        <v/>
      </c>
      <c r="D514" s="916" t="str">
        <f>IFERROR(VLOOKUP($M514,Tables!$BT$7:$BU$34,2,FALSE),"")</f>
        <v/>
      </c>
      <c r="E514" s="1010"/>
      <c r="F514" s="1011"/>
      <c r="G514" s="940" t="str">
        <f>IFERROR(VLOOKUP(H514,'Category Index'!$K$10:$L$258,2,FALSE),"")</f>
        <v/>
      </c>
      <c r="H514" s="1008"/>
      <c r="I514" s="3"/>
      <c r="J514" s="1006"/>
      <c r="K514" s="994" t="str">
        <f t="shared" si="15"/>
        <v/>
      </c>
      <c r="L514" s="1004"/>
      <c r="M514" s="974"/>
      <c r="N514" s="975"/>
      <c r="O514" s="976"/>
      <c r="P514" s="1027" t="str">
        <f>IFERROR(IF(N514="","",N514*(VLOOKUP(C514, 'Unit Conversion Table'!$E$3:$F$132, 2, FALSE))),"")</f>
        <v/>
      </c>
      <c r="Q514" s="3"/>
      <c r="R514" s="971" t="s">
        <v>826</v>
      </c>
      <c r="S514" s="996" t="str" cm="1">
        <f t="array" ref="S514">_xlfn.IFS(R514="No",(IFERROR(VLOOKUP($J514&amp;" | "&amp;$T514,'Emissions Factors'!$C$3:$N$1705,MATCH(S$12,'Emissions Factors'!$C$3:$N$3,0),FALSE),"")),R514="Yes", "Company Specific", R514="", "")</f>
        <v/>
      </c>
      <c r="T514" s="997" cm="1">
        <f t="array" ref="T514">_xlfn.IFS(R514="No",(VLOOKUP($B514, 'Emissions Factors'!$C$3:$O$717, 4,FALSE)),R514="Yes", "", R514="", "")</f>
        <v>0</v>
      </c>
      <c r="U514" s="947" t="str">
        <f>IFERROR(VLOOKUP($J514&amp;" | "&amp;$T514,'Emissions Factors'!$C$3:$N$3811,5,FALSE),"")</f>
        <v/>
      </c>
      <c r="V514" s="948" t="str">
        <f>IFERROR(VLOOKUP($J514&amp;" | "&amp;$T514,'Emissions Factors'!$C$3:$N$3811,6,FALSE),"")</f>
        <v/>
      </c>
      <c r="W514" s="949" t="str">
        <f>IFERROR(VLOOKUP($J514&amp;" | "&amp;$T514,'Emissions Factors'!$C$3:$N$3811,7,FALSE),"")</f>
        <v/>
      </c>
      <c r="X514" s="1000"/>
      <c r="Y514" s="1001"/>
      <c r="Z514" s="963"/>
      <c r="AA514" s="964"/>
      <c r="AB514" s="965"/>
      <c r="AC514" s="1022" t="str" cm="1">
        <f t="array" ref="AC514">IFERROR(_xlfn.IFS($R514="No", U514*$P514/1000,$R514="Yes", Z514*$P514/1000, $R514="", ""),"")</f>
        <v/>
      </c>
      <c r="AD514" s="1023" t="str" cm="1">
        <f t="array" ref="AD514">IFERROR(_xlfn.IFS($R514="No", V514*$P514/1000,$R514="Yes", AA514*$P514/1000, $R514="", ""),"")</f>
        <v/>
      </c>
      <c r="AE514" s="1023" t="str" cm="1">
        <f t="array" ref="AE514">IFERROR(_xlfn.IFS($R514="No", W514*$P514/1000,$R514="Yes", AB514*$P514/1000, $R514="", ""),"")</f>
        <v/>
      </c>
      <c r="AF514" s="957" t="str">
        <f>IFERROR($AC514
+IFERROR(HLOOKUP(Introduction!$H$29,'GWP Values'!$D$3:$G$46,MATCH("CH4",'GWP Values'!$C$3:$C$41,0),FALSE)*$AD514,0)
+IFERROR(HLOOKUP(Introduction!$H$29,'GWP Values'!$D$3:$G$46,MATCH("N2O",'GWP Values'!$C$3:$C$41,0),FALSE)*$AE514,0),"")</f>
        <v/>
      </c>
    </row>
    <row r="515" spans="1:32" ht="24" customHeight="1" x14ac:dyDescent="0.25">
      <c r="A515" s="441"/>
      <c r="B515" s="458" t="str">
        <f t="shared" si="14"/>
        <v/>
      </c>
      <c r="C515" s="650" t="str">
        <f>IFERROR(IF($O515="","",
IF(MATCH(O515,Tables!$CC$8:$CC$15,0)&gt;0, "MWh / "&amp;$O515&amp;" | Energy",
"MWh / "&amp;$O515&amp;" | "&amp; $M515)), "MWh / "&amp;$O515&amp;" | "&amp; $M515)</f>
        <v/>
      </c>
      <c r="D515" s="916" t="str">
        <f>IFERROR(VLOOKUP($M515,Tables!$BT$7:$BU$34,2,FALSE),"")</f>
        <v/>
      </c>
      <c r="E515" s="1010"/>
      <c r="F515" s="1011"/>
      <c r="G515" s="940" t="str">
        <f>IFERROR(VLOOKUP(H515,'Category Index'!$K$10:$L$258,2,FALSE),"")</f>
        <v/>
      </c>
      <c r="H515" s="1008"/>
      <c r="I515" s="3"/>
      <c r="J515" s="1006"/>
      <c r="K515" s="994" t="str">
        <f t="shared" si="15"/>
        <v/>
      </c>
      <c r="L515" s="1004"/>
      <c r="M515" s="974"/>
      <c r="N515" s="975"/>
      <c r="O515" s="976"/>
      <c r="P515" s="1027" t="str">
        <f>IFERROR(IF(N515="","",N515*(VLOOKUP(C515, 'Unit Conversion Table'!$E$3:$F$132, 2, FALSE))),"")</f>
        <v/>
      </c>
      <c r="Q515" s="3"/>
      <c r="R515" s="971" t="s">
        <v>826</v>
      </c>
      <c r="S515" s="996" t="str" cm="1">
        <f t="array" ref="S515">_xlfn.IFS(R515="No",(IFERROR(VLOOKUP($J515&amp;" | "&amp;$T515,'Emissions Factors'!$C$3:$N$1705,MATCH(S$12,'Emissions Factors'!$C$3:$N$3,0),FALSE),"")),R515="Yes", "Company Specific", R515="", "")</f>
        <v/>
      </c>
      <c r="T515" s="997" cm="1">
        <f t="array" ref="T515">_xlfn.IFS(R515="No",(VLOOKUP($B515, 'Emissions Factors'!$C$3:$O$717, 4,FALSE)),R515="Yes", "", R515="", "")</f>
        <v>0</v>
      </c>
      <c r="U515" s="947" t="str">
        <f>IFERROR(VLOOKUP($J515&amp;" | "&amp;$T515,'Emissions Factors'!$C$3:$N$3811,5,FALSE),"")</f>
        <v/>
      </c>
      <c r="V515" s="948" t="str">
        <f>IFERROR(VLOOKUP($J515&amp;" | "&amp;$T515,'Emissions Factors'!$C$3:$N$3811,6,FALSE),"")</f>
        <v/>
      </c>
      <c r="W515" s="949" t="str">
        <f>IFERROR(VLOOKUP($J515&amp;" | "&amp;$T515,'Emissions Factors'!$C$3:$N$3811,7,FALSE),"")</f>
        <v/>
      </c>
      <c r="X515" s="1000"/>
      <c r="Y515" s="1001"/>
      <c r="Z515" s="963"/>
      <c r="AA515" s="964"/>
      <c r="AB515" s="965"/>
      <c r="AC515" s="1022" t="str" cm="1">
        <f t="array" ref="AC515">IFERROR(_xlfn.IFS($R515="No", U515*$P515/1000,$R515="Yes", Z515*$P515/1000, $R515="", ""),"")</f>
        <v/>
      </c>
      <c r="AD515" s="1023" t="str" cm="1">
        <f t="array" ref="AD515">IFERROR(_xlfn.IFS($R515="No", V515*$P515/1000,$R515="Yes", AA515*$P515/1000, $R515="", ""),"")</f>
        <v/>
      </c>
      <c r="AE515" s="1023" t="str" cm="1">
        <f t="array" ref="AE515">IFERROR(_xlfn.IFS($R515="No", W515*$P515/1000,$R515="Yes", AB515*$P515/1000, $R515="", ""),"")</f>
        <v/>
      </c>
      <c r="AF515" s="957" t="str">
        <f>IFERROR($AC515
+IFERROR(HLOOKUP(Introduction!$H$29,'GWP Values'!$D$3:$G$46,MATCH("CH4",'GWP Values'!$C$3:$C$41,0),FALSE)*$AD515,0)
+IFERROR(HLOOKUP(Introduction!$H$29,'GWP Values'!$D$3:$G$46,MATCH("N2O",'GWP Values'!$C$3:$C$41,0),FALSE)*$AE515,0),"")</f>
        <v/>
      </c>
    </row>
    <row r="516" spans="1:32" ht="24" customHeight="1" x14ac:dyDescent="0.25">
      <c r="A516" s="441"/>
      <c r="B516" s="458" t="str">
        <f t="shared" si="14"/>
        <v/>
      </c>
      <c r="C516" s="650" t="str">
        <f>IFERROR(IF($O516="","",
IF(MATCH(O516,Tables!$CC$8:$CC$15,0)&gt;0, "MWh / "&amp;$O516&amp;" | Energy",
"MWh / "&amp;$O516&amp;" | "&amp; $M516)), "MWh / "&amp;$O516&amp;" | "&amp; $M516)</f>
        <v/>
      </c>
      <c r="D516" s="916" t="str">
        <f>IFERROR(VLOOKUP($M516,Tables!$BT$7:$BU$34,2,FALSE),"")</f>
        <v/>
      </c>
      <c r="E516" s="1010"/>
      <c r="F516" s="1011"/>
      <c r="G516" s="940" t="str">
        <f>IFERROR(VLOOKUP(H516,'Category Index'!$K$10:$L$258,2,FALSE),"")</f>
        <v/>
      </c>
      <c r="H516" s="1008"/>
      <c r="I516" s="3"/>
      <c r="J516" s="1006"/>
      <c r="K516" s="994" t="str">
        <f t="shared" si="15"/>
        <v/>
      </c>
      <c r="L516" s="1004"/>
      <c r="M516" s="974"/>
      <c r="N516" s="975"/>
      <c r="O516" s="976"/>
      <c r="P516" s="1027" t="str">
        <f>IFERROR(IF(N516="","",N516*(VLOOKUP(C516, 'Unit Conversion Table'!$E$3:$F$132, 2, FALSE))),"")</f>
        <v/>
      </c>
      <c r="Q516" s="3"/>
      <c r="R516" s="971" t="s">
        <v>826</v>
      </c>
      <c r="S516" s="996" t="str" cm="1">
        <f t="array" ref="S516">_xlfn.IFS(R516="No",(IFERROR(VLOOKUP($J516&amp;" | "&amp;$T516,'Emissions Factors'!$C$3:$N$1705,MATCH(S$12,'Emissions Factors'!$C$3:$N$3,0),FALSE),"")),R516="Yes", "Company Specific", R516="", "")</f>
        <v/>
      </c>
      <c r="T516" s="997" cm="1">
        <f t="array" ref="T516">_xlfn.IFS(R516="No",(VLOOKUP($B516, 'Emissions Factors'!$C$3:$O$717, 4,FALSE)),R516="Yes", "", R516="", "")</f>
        <v>0</v>
      </c>
      <c r="U516" s="947" t="str">
        <f>IFERROR(VLOOKUP($J516&amp;" | "&amp;$T516,'Emissions Factors'!$C$3:$N$3811,5,FALSE),"")</f>
        <v/>
      </c>
      <c r="V516" s="948" t="str">
        <f>IFERROR(VLOOKUP($J516&amp;" | "&amp;$T516,'Emissions Factors'!$C$3:$N$3811,6,FALSE),"")</f>
        <v/>
      </c>
      <c r="W516" s="949" t="str">
        <f>IFERROR(VLOOKUP($J516&amp;" | "&amp;$T516,'Emissions Factors'!$C$3:$N$3811,7,FALSE),"")</f>
        <v/>
      </c>
      <c r="X516" s="1000"/>
      <c r="Y516" s="1001"/>
      <c r="Z516" s="963"/>
      <c r="AA516" s="964"/>
      <c r="AB516" s="965"/>
      <c r="AC516" s="1022" t="str" cm="1">
        <f t="array" ref="AC516">IFERROR(_xlfn.IFS($R516="No", U516*$P516/1000,$R516="Yes", Z516*$P516/1000, $R516="", ""),"")</f>
        <v/>
      </c>
      <c r="AD516" s="1023" t="str" cm="1">
        <f t="array" ref="AD516">IFERROR(_xlfn.IFS($R516="No", V516*$P516/1000,$R516="Yes", AA516*$P516/1000, $R516="", ""),"")</f>
        <v/>
      </c>
      <c r="AE516" s="1023" t="str" cm="1">
        <f t="array" ref="AE516">IFERROR(_xlfn.IFS($R516="No", W516*$P516/1000,$R516="Yes", AB516*$P516/1000, $R516="", ""),"")</f>
        <v/>
      </c>
      <c r="AF516" s="957" t="str">
        <f>IFERROR($AC516
+IFERROR(HLOOKUP(Introduction!$H$29,'GWP Values'!$D$3:$G$46,MATCH("CH4",'GWP Values'!$C$3:$C$41,0),FALSE)*$AD516,0)
+IFERROR(HLOOKUP(Introduction!$H$29,'GWP Values'!$D$3:$G$46,MATCH("N2O",'GWP Values'!$C$3:$C$41,0),FALSE)*$AE516,0),"")</f>
        <v/>
      </c>
    </row>
    <row r="517" spans="1:32" ht="24" customHeight="1" x14ac:dyDescent="0.25">
      <c r="A517" s="441"/>
      <c r="B517" s="458" t="str">
        <f t="shared" si="14"/>
        <v/>
      </c>
      <c r="C517" s="650" t="str">
        <f>IFERROR(IF($O517="","",
IF(MATCH(O517,Tables!$CC$8:$CC$15,0)&gt;0, "MWh / "&amp;$O517&amp;" | Energy",
"MWh / "&amp;$O517&amp;" | "&amp; $M517)), "MWh / "&amp;$O517&amp;" | "&amp; $M517)</f>
        <v/>
      </c>
      <c r="D517" s="916" t="str">
        <f>IFERROR(VLOOKUP($M517,Tables!$BT$7:$BU$34,2,FALSE),"")</f>
        <v/>
      </c>
      <c r="E517" s="1010"/>
      <c r="F517" s="1011"/>
      <c r="G517" s="940" t="str">
        <f>IFERROR(VLOOKUP(H517,'Category Index'!$K$10:$L$258,2,FALSE),"")</f>
        <v/>
      </c>
      <c r="H517" s="1008"/>
      <c r="I517" s="3"/>
      <c r="J517" s="1006"/>
      <c r="K517" s="994" t="str">
        <f t="shared" si="15"/>
        <v/>
      </c>
      <c r="L517" s="1004"/>
      <c r="M517" s="974"/>
      <c r="N517" s="975"/>
      <c r="O517" s="976"/>
      <c r="P517" s="1027" t="str">
        <f>IFERROR(IF(N517="","",N517*(VLOOKUP(C517, 'Unit Conversion Table'!$E$3:$F$132, 2, FALSE))),"")</f>
        <v/>
      </c>
      <c r="Q517" s="3"/>
      <c r="R517" s="971" t="s">
        <v>826</v>
      </c>
      <c r="S517" s="996" t="str" cm="1">
        <f t="array" ref="S517">_xlfn.IFS(R517="No",(IFERROR(VLOOKUP($J517&amp;" | "&amp;$T517,'Emissions Factors'!$C$3:$N$1705,MATCH(S$12,'Emissions Factors'!$C$3:$N$3,0),FALSE),"")),R517="Yes", "Company Specific", R517="", "")</f>
        <v/>
      </c>
      <c r="T517" s="997" cm="1">
        <f t="array" ref="T517">_xlfn.IFS(R517="No",(VLOOKUP($B517, 'Emissions Factors'!$C$3:$O$717, 4,FALSE)),R517="Yes", "", R517="", "")</f>
        <v>0</v>
      </c>
      <c r="U517" s="947" t="str">
        <f>IFERROR(VLOOKUP($J517&amp;" | "&amp;$T517,'Emissions Factors'!$C$3:$N$3811,5,FALSE),"")</f>
        <v/>
      </c>
      <c r="V517" s="948" t="str">
        <f>IFERROR(VLOOKUP($J517&amp;" | "&amp;$T517,'Emissions Factors'!$C$3:$N$3811,6,FALSE),"")</f>
        <v/>
      </c>
      <c r="W517" s="949" t="str">
        <f>IFERROR(VLOOKUP($J517&amp;" | "&amp;$T517,'Emissions Factors'!$C$3:$N$3811,7,FALSE),"")</f>
        <v/>
      </c>
      <c r="X517" s="1000"/>
      <c r="Y517" s="1001"/>
      <c r="Z517" s="963"/>
      <c r="AA517" s="964"/>
      <c r="AB517" s="965"/>
      <c r="AC517" s="1022" t="str" cm="1">
        <f t="array" ref="AC517">IFERROR(_xlfn.IFS($R517="No", U517*$P517/1000,$R517="Yes", Z517*$P517/1000, $R517="", ""),"")</f>
        <v/>
      </c>
      <c r="AD517" s="1023" t="str" cm="1">
        <f t="array" ref="AD517">IFERROR(_xlfn.IFS($R517="No", V517*$P517/1000,$R517="Yes", AA517*$P517/1000, $R517="", ""),"")</f>
        <v/>
      </c>
      <c r="AE517" s="1023" t="str" cm="1">
        <f t="array" ref="AE517">IFERROR(_xlfn.IFS($R517="No", W517*$P517/1000,$R517="Yes", AB517*$P517/1000, $R517="", ""),"")</f>
        <v/>
      </c>
      <c r="AF517" s="957" t="str">
        <f>IFERROR($AC517
+IFERROR(HLOOKUP(Introduction!$H$29,'GWP Values'!$D$3:$G$46,MATCH("CH4",'GWP Values'!$C$3:$C$41,0),FALSE)*$AD517,0)
+IFERROR(HLOOKUP(Introduction!$H$29,'GWP Values'!$D$3:$G$46,MATCH("N2O",'GWP Values'!$C$3:$C$41,0),FALSE)*$AE517,0),"")</f>
        <v/>
      </c>
    </row>
    <row r="518" spans="1:32" ht="24" customHeight="1" x14ac:dyDescent="0.25">
      <c r="A518" s="441"/>
      <c r="B518" s="458" t="str">
        <f t="shared" si="14"/>
        <v/>
      </c>
      <c r="C518" s="650" t="str">
        <f>IFERROR(IF($O518="","",
IF(MATCH(O518,Tables!$CC$8:$CC$15,0)&gt;0, "MWh / "&amp;$O518&amp;" | Energy",
"MWh / "&amp;$O518&amp;" | "&amp; $M518)), "MWh / "&amp;$O518&amp;" | "&amp; $M518)</f>
        <v/>
      </c>
      <c r="D518" s="916" t="str">
        <f>IFERROR(VLOOKUP($M518,Tables!$BT$7:$BU$34,2,FALSE),"")</f>
        <v/>
      </c>
      <c r="E518" s="1010"/>
      <c r="F518" s="1011"/>
      <c r="G518" s="940" t="str">
        <f>IFERROR(VLOOKUP(H518,'Category Index'!$K$10:$L$258,2,FALSE),"")</f>
        <v/>
      </c>
      <c r="H518" s="1008"/>
      <c r="I518" s="3"/>
      <c r="J518" s="1006"/>
      <c r="K518" s="994" t="str">
        <f t="shared" si="15"/>
        <v/>
      </c>
      <c r="L518" s="1004"/>
      <c r="M518" s="974"/>
      <c r="N518" s="975"/>
      <c r="O518" s="976"/>
      <c r="P518" s="1027" t="str">
        <f>IFERROR(IF(N518="","",N518*(VLOOKUP(C518, 'Unit Conversion Table'!$E$3:$F$132, 2, FALSE))),"")</f>
        <v/>
      </c>
      <c r="Q518" s="3"/>
      <c r="R518" s="971" t="s">
        <v>826</v>
      </c>
      <c r="S518" s="996" t="str" cm="1">
        <f t="array" ref="S518">_xlfn.IFS(R518="No",(IFERROR(VLOOKUP($J518&amp;" | "&amp;$T518,'Emissions Factors'!$C$3:$N$1705,MATCH(S$12,'Emissions Factors'!$C$3:$N$3,0),FALSE),"")),R518="Yes", "Company Specific", R518="", "")</f>
        <v/>
      </c>
      <c r="T518" s="997" cm="1">
        <f t="array" ref="T518">_xlfn.IFS(R518="No",(VLOOKUP($B518, 'Emissions Factors'!$C$3:$O$717, 4,FALSE)),R518="Yes", "", R518="", "")</f>
        <v>0</v>
      </c>
      <c r="U518" s="947" t="str">
        <f>IFERROR(VLOOKUP($J518&amp;" | "&amp;$T518,'Emissions Factors'!$C$3:$N$3811,5,FALSE),"")</f>
        <v/>
      </c>
      <c r="V518" s="948" t="str">
        <f>IFERROR(VLOOKUP($J518&amp;" | "&amp;$T518,'Emissions Factors'!$C$3:$N$3811,6,FALSE),"")</f>
        <v/>
      </c>
      <c r="W518" s="949" t="str">
        <f>IFERROR(VLOOKUP($J518&amp;" | "&amp;$T518,'Emissions Factors'!$C$3:$N$3811,7,FALSE),"")</f>
        <v/>
      </c>
      <c r="X518" s="1000"/>
      <c r="Y518" s="1001"/>
      <c r="Z518" s="963"/>
      <c r="AA518" s="964"/>
      <c r="AB518" s="965"/>
      <c r="AC518" s="1022" t="str" cm="1">
        <f t="array" ref="AC518">IFERROR(_xlfn.IFS($R518="No", U518*$P518/1000,$R518="Yes", Z518*$P518/1000, $R518="", ""),"")</f>
        <v/>
      </c>
      <c r="AD518" s="1023" t="str" cm="1">
        <f t="array" ref="AD518">IFERROR(_xlfn.IFS($R518="No", V518*$P518/1000,$R518="Yes", AA518*$P518/1000, $R518="", ""),"")</f>
        <v/>
      </c>
      <c r="AE518" s="1023" t="str" cm="1">
        <f t="array" ref="AE518">IFERROR(_xlfn.IFS($R518="No", W518*$P518/1000,$R518="Yes", AB518*$P518/1000, $R518="", ""),"")</f>
        <v/>
      </c>
      <c r="AF518" s="957" t="str">
        <f>IFERROR($AC518
+IFERROR(HLOOKUP(Introduction!$H$29,'GWP Values'!$D$3:$G$46,MATCH("CH4",'GWP Values'!$C$3:$C$41,0),FALSE)*$AD518,0)
+IFERROR(HLOOKUP(Introduction!$H$29,'GWP Values'!$D$3:$G$46,MATCH("N2O",'GWP Values'!$C$3:$C$41,0),FALSE)*$AE518,0),"")</f>
        <v/>
      </c>
    </row>
    <row r="519" spans="1:32" ht="24" customHeight="1" x14ac:dyDescent="0.25">
      <c r="A519" s="441"/>
      <c r="B519" s="458" t="str">
        <f t="shared" si="14"/>
        <v/>
      </c>
      <c r="C519" s="650" t="str">
        <f>IFERROR(IF($O519="","",
IF(MATCH(O519,Tables!$CC$8:$CC$15,0)&gt;0, "MWh / "&amp;$O519&amp;" | Energy",
"MWh / "&amp;$O519&amp;" | "&amp; $M519)), "MWh / "&amp;$O519&amp;" | "&amp; $M519)</f>
        <v/>
      </c>
      <c r="D519" s="916" t="str">
        <f>IFERROR(VLOOKUP($M519,Tables!$BT$7:$BU$34,2,FALSE),"")</f>
        <v/>
      </c>
      <c r="E519" s="1010"/>
      <c r="F519" s="1011"/>
      <c r="G519" s="940" t="str">
        <f>IFERROR(VLOOKUP(H519,'Category Index'!$K$10:$L$258,2,FALSE),"")</f>
        <v/>
      </c>
      <c r="H519" s="1008"/>
      <c r="I519" s="3"/>
      <c r="J519" s="1006"/>
      <c r="K519" s="994" t="str">
        <f t="shared" si="15"/>
        <v/>
      </c>
      <c r="L519" s="1004"/>
      <c r="M519" s="974"/>
      <c r="N519" s="975"/>
      <c r="O519" s="976"/>
      <c r="P519" s="1027" t="str">
        <f>IFERROR(IF(N519="","",N519*(VLOOKUP(C519, 'Unit Conversion Table'!$E$3:$F$132, 2, FALSE))),"")</f>
        <v/>
      </c>
      <c r="Q519" s="3"/>
      <c r="R519" s="971" t="s">
        <v>826</v>
      </c>
      <c r="S519" s="996" t="str" cm="1">
        <f t="array" ref="S519">_xlfn.IFS(R519="No",(IFERROR(VLOOKUP($J519&amp;" | "&amp;$T519,'Emissions Factors'!$C$3:$N$1705,MATCH(S$12,'Emissions Factors'!$C$3:$N$3,0),FALSE),"")),R519="Yes", "Company Specific", R519="", "")</f>
        <v/>
      </c>
      <c r="T519" s="997" cm="1">
        <f t="array" ref="T519">_xlfn.IFS(R519="No",(VLOOKUP($B519, 'Emissions Factors'!$C$3:$O$717, 4,FALSE)),R519="Yes", "", R519="", "")</f>
        <v>0</v>
      </c>
      <c r="U519" s="947" t="str">
        <f>IFERROR(VLOOKUP($J519&amp;" | "&amp;$T519,'Emissions Factors'!$C$3:$N$3811,5,FALSE),"")</f>
        <v/>
      </c>
      <c r="V519" s="948" t="str">
        <f>IFERROR(VLOOKUP($J519&amp;" | "&amp;$T519,'Emissions Factors'!$C$3:$N$3811,6,FALSE),"")</f>
        <v/>
      </c>
      <c r="W519" s="949" t="str">
        <f>IFERROR(VLOOKUP($J519&amp;" | "&amp;$T519,'Emissions Factors'!$C$3:$N$3811,7,FALSE),"")</f>
        <v/>
      </c>
      <c r="X519" s="1000"/>
      <c r="Y519" s="1001"/>
      <c r="Z519" s="963"/>
      <c r="AA519" s="964"/>
      <c r="AB519" s="965"/>
      <c r="AC519" s="1022" t="str" cm="1">
        <f t="array" ref="AC519">IFERROR(_xlfn.IFS($R519="No", U519*$P519/1000,$R519="Yes", Z519*$P519/1000, $R519="", ""),"")</f>
        <v/>
      </c>
      <c r="AD519" s="1023" t="str" cm="1">
        <f t="array" ref="AD519">IFERROR(_xlfn.IFS($R519="No", V519*$P519/1000,$R519="Yes", AA519*$P519/1000, $R519="", ""),"")</f>
        <v/>
      </c>
      <c r="AE519" s="1023" t="str" cm="1">
        <f t="array" ref="AE519">IFERROR(_xlfn.IFS($R519="No", W519*$P519/1000,$R519="Yes", AB519*$P519/1000, $R519="", ""),"")</f>
        <v/>
      </c>
      <c r="AF519" s="957" t="str">
        <f>IFERROR($AC519
+IFERROR(HLOOKUP(Introduction!$H$29,'GWP Values'!$D$3:$G$46,MATCH("CH4",'GWP Values'!$C$3:$C$41,0),FALSE)*$AD519,0)
+IFERROR(HLOOKUP(Introduction!$H$29,'GWP Values'!$D$3:$G$46,MATCH("N2O",'GWP Values'!$C$3:$C$41,0),FALSE)*$AE519,0),"")</f>
        <v/>
      </c>
    </row>
    <row r="520" spans="1:32" ht="24" customHeight="1" x14ac:dyDescent="0.25">
      <c r="A520" s="441"/>
      <c r="B520" s="458" t="str">
        <f t="shared" si="14"/>
        <v/>
      </c>
      <c r="C520" s="650" t="str">
        <f>IFERROR(IF($O520="","",
IF(MATCH(O520,Tables!$CC$8:$CC$15,0)&gt;0, "MWh / "&amp;$O520&amp;" | Energy",
"MWh / "&amp;$O520&amp;" | "&amp; $M520)), "MWh / "&amp;$O520&amp;" | "&amp; $M520)</f>
        <v/>
      </c>
      <c r="D520" s="916" t="str">
        <f>IFERROR(VLOOKUP($M520,Tables!$BT$7:$BU$34,2,FALSE),"")</f>
        <v/>
      </c>
      <c r="E520" s="1010"/>
      <c r="F520" s="1011"/>
      <c r="G520" s="940" t="str">
        <f>IFERROR(VLOOKUP(H520,'Category Index'!$K$10:$L$258,2,FALSE),"")</f>
        <v/>
      </c>
      <c r="H520" s="1008"/>
      <c r="I520" s="3"/>
      <c r="J520" s="1006"/>
      <c r="K520" s="994" t="str">
        <f t="shared" si="15"/>
        <v/>
      </c>
      <c r="L520" s="1004"/>
      <c r="M520" s="974"/>
      <c r="N520" s="975"/>
      <c r="O520" s="976"/>
      <c r="P520" s="1027" t="str">
        <f>IFERROR(IF(N520="","",N520*(VLOOKUP(C520, 'Unit Conversion Table'!$E$3:$F$132, 2, FALSE))),"")</f>
        <v/>
      </c>
      <c r="Q520" s="3"/>
      <c r="R520" s="971" t="s">
        <v>826</v>
      </c>
      <c r="S520" s="996" t="str" cm="1">
        <f t="array" ref="S520">_xlfn.IFS(R520="No",(IFERROR(VLOOKUP($J520&amp;" | "&amp;$T520,'Emissions Factors'!$C$3:$N$1705,MATCH(S$12,'Emissions Factors'!$C$3:$N$3,0),FALSE),"")),R520="Yes", "Company Specific", R520="", "")</f>
        <v/>
      </c>
      <c r="T520" s="997" cm="1">
        <f t="array" ref="T520">_xlfn.IFS(R520="No",(VLOOKUP($B520, 'Emissions Factors'!$C$3:$O$717, 4,FALSE)),R520="Yes", "", R520="", "")</f>
        <v>0</v>
      </c>
      <c r="U520" s="947" t="str">
        <f>IFERROR(VLOOKUP($J520&amp;" | "&amp;$T520,'Emissions Factors'!$C$3:$N$3811,5,FALSE),"")</f>
        <v/>
      </c>
      <c r="V520" s="948" t="str">
        <f>IFERROR(VLOOKUP($J520&amp;" | "&amp;$T520,'Emissions Factors'!$C$3:$N$3811,6,FALSE),"")</f>
        <v/>
      </c>
      <c r="W520" s="949" t="str">
        <f>IFERROR(VLOOKUP($J520&amp;" | "&amp;$T520,'Emissions Factors'!$C$3:$N$3811,7,FALSE),"")</f>
        <v/>
      </c>
      <c r="X520" s="1000"/>
      <c r="Y520" s="1001"/>
      <c r="Z520" s="963"/>
      <c r="AA520" s="964"/>
      <c r="AB520" s="965"/>
      <c r="AC520" s="1022" t="str" cm="1">
        <f t="array" ref="AC520">IFERROR(_xlfn.IFS($R520="No", U520*$P520/1000,$R520="Yes", Z520*$P520/1000, $R520="", ""),"")</f>
        <v/>
      </c>
      <c r="AD520" s="1023" t="str" cm="1">
        <f t="array" ref="AD520">IFERROR(_xlfn.IFS($R520="No", V520*$P520/1000,$R520="Yes", AA520*$P520/1000, $R520="", ""),"")</f>
        <v/>
      </c>
      <c r="AE520" s="1023" t="str" cm="1">
        <f t="array" ref="AE520">IFERROR(_xlfn.IFS($R520="No", W520*$P520/1000,$R520="Yes", AB520*$P520/1000, $R520="", ""),"")</f>
        <v/>
      </c>
      <c r="AF520" s="957" t="str">
        <f>IFERROR($AC520
+IFERROR(HLOOKUP(Introduction!$H$29,'GWP Values'!$D$3:$G$46,MATCH("CH4",'GWP Values'!$C$3:$C$41,0),FALSE)*$AD520,0)
+IFERROR(HLOOKUP(Introduction!$H$29,'GWP Values'!$D$3:$G$46,MATCH("N2O",'GWP Values'!$C$3:$C$41,0),FALSE)*$AE520,0),"")</f>
        <v/>
      </c>
    </row>
    <row r="521" spans="1:32" ht="24" customHeight="1" x14ac:dyDescent="0.25">
      <c r="A521" s="441"/>
      <c r="B521" s="458" t="str">
        <f t="shared" si="14"/>
        <v/>
      </c>
      <c r="C521" s="650" t="str">
        <f>IFERROR(IF($O521="","",
IF(MATCH(O521,Tables!$CC$8:$CC$15,0)&gt;0, "MWh / "&amp;$O521&amp;" | Energy",
"MWh / "&amp;$O521&amp;" | "&amp; $M521)), "MWh / "&amp;$O521&amp;" | "&amp; $M521)</f>
        <v/>
      </c>
      <c r="D521" s="916" t="str">
        <f>IFERROR(VLOOKUP($M521,Tables!$BT$7:$BU$34,2,FALSE),"")</f>
        <v/>
      </c>
      <c r="E521" s="1010"/>
      <c r="F521" s="1011"/>
      <c r="G521" s="940" t="str">
        <f>IFERROR(VLOOKUP(H521,'Category Index'!$K$10:$L$258,2,FALSE),"")</f>
        <v/>
      </c>
      <c r="H521" s="1008"/>
      <c r="I521" s="3"/>
      <c r="J521" s="1006"/>
      <c r="K521" s="994" t="str">
        <f t="shared" si="15"/>
        <v/>
      </c>
      <c r="L521" s="1004"/>
      <c r="M521" s="974"/>
      <c r="N521" s="975"/>
      <c r="O521" s="976"/>
      <c r="P521" s="1027" t="str">
        <f>IFERROR(IF(N521="","",N521*(VLOOKUP(C521, 'Unit Conversion Table'!$E$3:$F$132, 2, FALSE))),"")</f>
        <v/>
      </c>
      <c r="Q521" s="3"/>
      <c r="R521" s="971" t="s">
        <v>826</v>
      </c>
      <c r="S521" s="996" t="str" cm="1">
        <f t="array" ref="S521">_xlfn.IFS(R521="No",(IFERROR(VLOOKUP($J521&amp;" | "&amp;$T521,'Emissions Factors'!$C$3:$N$1705,MATCH(S$12,'Emissions Factors'!$C$3:$N$3,0),FALSE),"")),R521="Yes", "Company Specific", R521="", "")</f>
        <v/>
      </c>
      <c r="T521" s="997" cm="1">
        <f t="array" ref="T521">_xlfn.IFS(R521="No",(VLOOKUP($B521, 'Emissions Factors'!$C$3:$O$717, 4,FALSE)),R521="Yes", "", R521="", "")</f>
        <v>0</v>
      </c>
      <c r="U521" s="947" t="str">
        <f>IFERROR(VLOOKUP($J521&amp;" | "&amp;$T521,'Emissions Factors'!$C$3:$N$3811,5,FALSE),"")</f>
        <v/>
      </c>
      <c r="V521" s="948" t="str">
        <f>IFERROR(VLOOKUP($J521&amp;" | "&amp;$T521,'Emissions Factors'!$C$3:$N$3811,6,FALSE),"")</f>
        <v/>
      </c>
      <c r="W521" s="949" t="str">
        <f>IFERROR(VLOOKUP($J521&amp;" | "&amp;$T521,'Emissions Factors'!$C$3:$N$3811,7,FALSE),"")</f>
        <v/>
      </c>
      <c r="X521" s="1000"/>
      <c r="Y521" s="1001"/>
      <c r="Z521" s="963"/>
      <c r="AA521" s="964"/>
      <c r="AB521" s="965"/>
      <c r="AC521" s="1022" t="str" cm="1">
        <f t="array" ref="AC521">IFERROR(_xlfn.IFS($R521="No", U521*$P521/1000,$R521="Yes", Z521*$P521/1000, $R521="", ""),"")</f>
        <v/>
      </c>
      <c r="AD521" s="1023" t="str" cm="1">
        <f t="array" ref="AD521">IFERROR(_xlfn.IFS($R521="No", V521*$P521/1000,$R521="Yes", AA521*$P521/1000, $R521="", ""),"")</f>
        <v/>
      </c>
      <c r="AE521" s="1023" t="str" cm="1">
        <f t="array" ref="AE521">IFERROR(_xlfn.IFS($R521="No", W521*$P521/1000,$R521="Yes", AB521*$P521/1000, $R521="", ""),"")</f>
        <v/>
      </c>
      <c r="AF521" s="957" t="str">
        <f>IFERROR($AC521
+IFERROR(HLOOKUP(Introduction!$H$29,'GWP Values'!$D$3:$G$46,MATCH("CH4",'GWP Values'!$C$3:$C$41,0),FALSE)*$AD521,0)
+IFERROR(HLOOKUP(Introduction!$H$29,'GWP Values'!$D$3:$G$46,MATCH("N2O",'GWP Values'!$C$3:$C$41,0),FALSE)*$AE521,0),"")</f>
        <v/>
      </c>
    </row>
    <row r="522" spans="1:32" s="648" customFormat="1" ht="24.95" customHeight="1" thickBot="1" x14ac:dyDescent="0.3">
      <c r="A522" s="441"/>
      <c r="B522" s="458" t="str">
        <f t="shared" si="14"/>
        <v/>
      </c>
      <c r="C522" s="650" t="str">
        <f>IFERROR(IF($O522="","",
IF(MATCH(O522,Tables!$CC$8:$CC$15,0)&gt;0, "MWh / "&amp;$O522&amp;" | Energy",
"MWh / "&amp;$O522&amp;" | "&amp; $M522)), "MWh / "&amp;$O522&amp;" | "&amp; $M522)</f>
        <v/>
      </c>
      <c r="D522" s="918" t="str">
        <f>IFERROR(VLOOKUP($M522,Tables!$BT$7:$BU$34,2,FALSE),"")</f>
        <v/>
      </c>
      <c r="E522" s="1012"/>
      <c r="F522" s="1013"/>
      <c r="G522" s="993" t="str">
        <f>IFERROR(VLOOKUP(H522,'Category Index'!$K$10:$L$258,2,FALSE),"")</f>
        <v/>
      </c>
      <c r="H522" s="1009"/>
      <c r="I522" s="3"/>
      <c r="J522" s="1007"/>
      <c r="K522" s="995" t="str">
        <f t="shared" si="15"/>
        <v/>
      </c>
      <c r="L522" s="1005"/>
      <c r="M522" s="979"/>
      <c r="N522" s="980"/>
      <c r="O522" s="981"/>
      <c r="P522" s="1028" t="str">
        <f>IFERROR(IF(N522="","",N522*(VLOOKUP(C522, 'Unit Conversion Table'!$E$3:$F$132, 2, FALSE))),"")</f>
        <v/>
      </c>
      <c r="Q522" s="3"/>
      <c r="R522" s="972" t="s">
        <v>826</v>
      </c>
      <c r="S522" s="998" t="str" cm="1">
        <f t="array" ref="S522">_xlfn.IFS(R522="No",(IFERROR(VLOOKUP($J522&amp;" | "&amp;$T522,'Emissions Factors'!$C$3:$N$1705,MATCH(S$12,'Emissions Factors'!$C$3:$N$3,0),FALSE),"")),R522="Yes", "Company Specific", R522="", "")</f>
        <v/>
      </c>
      <c r="T522" s="999" cm="1">
        <f t="array" ref="T522">_xlfn.IFS(R522="No",(VLOOKUP($B522, 'Emissions Factors'!$C$3:$O$717, 4,FALSE)),R522="Yes", "", R522="", "")</f>
        <v>0</v>
      </c>
      <c r="U522" s="952" t="str">
        <f>IFERROR(VLOOKUP($J522&amp;" | "&amp;$T522,'Emissions Factors'!$C$3:$N$3811,5,FALSE),"")</f>
        <v/>
      </c>
      <c r="V522" s="953" t="str">
        <f>IFERROR(VLOOKUP($J522&amp;" | "&amp;$T522,'Emissions Factors'!$C$3:$N$3811,6,FALSE),"")</f>
        <v/>
      </c>
      <c r="W522" s="954" t="str">
        <f>IFERROR(VLOOKUP($J522&amp;" | "&amp;$T522,'Emissions Factors'!$C$3:$N$3811,7,FALSE),"")</f>
        <v/>
      </c>
      <c r="X522" s="1002"/>
      <c r="Y522" s="1003"/>
      <c r="Z522" s="968"/>
      <c r="AA522" s="969"/>
      <c r="AB522" s="970"/>
      <c r="AC522" s="1024" t="str" cm="1">
        <f t="array" ref="AC522">IFERROR(_xlfn.IFS($R522="No", U522*$P522/1000,$R522="Yes", Z522*$P522/1000, $R522="", ""),"")</f>
        <v/>
      </c>
      <c r="AD522" s="1025" t="str" cm="1">
        <f t="array" ref="AD522">IFERROR(_xlfn.IFS($R522="No", V522*$P522/1000,$R522="Yes", AA522*$P522/1000, $R522="", ""),"")</f>
        <v/>
      </c>
      <c r="AE522" s="1025" t="str" cm="1">
        <f t="array" ref="AE522">IFERROR(_xlfn.IFS($R522="No", W522*$P522/1000,$R522="Yes", AB522*$P522/1000, $R522="", ""),"")</f>
        <v/>
      </c>
      <c r="AF522" s="960" t="str">
        <f>IFERROR($AC522
+IFERROR(HLOOKUP(Introduction!$H$29,'GWP Values'!$D$3:$G$46,MATCH("CH4",'GWP Values'!$C$3:$C$41,0),FALSE)*$AD522,0)
+IFERROR(HLOOKUP(Introduction!$H$29,'GWP Values'!$D$3:$G$46,MATCH("N2O",'GWP Values'!$C$3:$C$41,0),FALSE)*$AE522,0),"")</f>
        <v/>
      </c>
    </row>
    <row r="523" spans="1:32" s="648" customFormat="1" ht="14.25" customHeight="1" x14ac:dyDescent="0.25">
      <c r="A523" s="1"/>
      <c r="B523" s="1"/>
      <c r="C523" s="1"/>
      <c r="D523" s="1"/>
      <c r="E523" s="1"/>
      <c r="F523" s="1"/>
      <c r="G523" s="442"/>
      <c r="H523" s="442"/>
      <c r="I523" s="3"/>
      <c r="J523" s="3"/>
      <c r="K523" s="3"/>
      <c r="L523" s="443"/>
      <c r="M523" s="442"/>
      <c r="N523" s="1"/>
      <c r="O523" s="1"/>
      <c r="P523" s="446"/>
      <c r="Q523" s="3"/>
      <c r="R523" s="446"/>
      <c r="S523" s="446"/>
      <c r="T523" s="444"/>
      <c r="U523" s="445"/>
      <c r="V523" s="3"/>
      <c r="W523" s="3"/>
      <c r="X523" s="446"/>
      <c r="Y523" s="444"/>
      <c r="Z523" s="445"/>
      <c r="AA523" s="3"/>
      <c r="AB523" s="3"/>
      <c r="AE523" s="445"/>
      <c r="AF523" s="448"/>
    </row>
    <row r="524" spans="1:32" s="648" customFormat="1" ht="15" customHeight="1" x14ac:dyDescent="0.25">
      <c r="I524" s="3"/>
      <c r="Q524" s="3"/>
    </row>
    <row r="525" spans="1:32" s="648" customFormat="1" ht="15" customHeight="1" x14ac:dyDescent="0.2"/>
    <row r="526" spans="1:32" s="648" customFormat="1" ht="15" customHeight="1" x14ac:dyDescent="0.2"/>
    <row r="527" spans="1:32" s="648" customFormat="1" ht="15" customHeight="1" x14ac:dyDescent="0.2"/>
    <row r="528" spans="1:32" s="648" customFormat="1" ht="15" customHeight="1" x14ac:dyDescent="0.2"/>
    <row r="529" s="648" customFormat="1" ht="15" customHeight="1" x14ac:dyDescent="0.2"/>
    <row r="530" s="648" customFormat="1" ht="15" customHeight="1" x14ac:dyDescent="0.2"/>
    <row r="531" s="648" customFormat="1" ht="15" customHeight="1" x14ac:dyDescent="0.2"/>
    <row r="532" s="648" customFormat="1" ht="15" customHeight="1" x14ac:dyDescent="0.2"/>
    <row r="533" s="648" customFormat="1" ht="15" customHeight="1" x14ac:dyDescent="0.2"/>
    <row r="534" s="648" customFormat="1" ht="15" customHeight="1" x14ac:dyDescent="0.2"/>
    <row r="535" s="648" customFormat="1" ht="15" customHeight="1" x14ac:dyDescent="0.2"/>
    <row r="536" s="648" customFormat="1" ht="15" customHeight="1" x14ac:dyDescent="0.2"/>
    <row r="537" s="648" customFormat="1" ht="15" customHeight="1" x14ac:dyDescent="0.2"/>
    <row r="538" s="648" customFormat="1" ht="15" customHeight="1" x14ac:dyDescent="0.2"/>
    <row r="539" s="648" customFormat="1" ht="15" customHeight="1" x14ac:dyDescent="0.2"/>
    <row r="540" s="648" customFormat="1" ht="15" customHeight="1" x14ac:dyDescent="0.2"/>
    <row r="541" s="648" customFormat="1" ht="15" customHeight="1" x14ac:dyDescent="0.2"/>
    <row r="542" s="648" customFormat="1" ht="15" customHeight="1" x14ac:dyDescent="0.2"/>
    <row r="543" s="648" customFormat="1" ht="15" customHeight="1" x14ac:dyDescent="0.2"/>
    <row r="544" s="648" customFormat="1" ht="15" customHeight="1" x14ac:dyDescent="0.2"/>
    <row r="545" s="648" customFormat="1" ht="15" customHeight="1" x14ac:dyDescent="0.2"/>
    <row r="546" s="648" customFormat="1" ht="15" customHeight="1" x14ac:dyDescent="0.2"/>
    <row r="547" s="648" customFormat="1" ht="15" customHeight="1" x14ac:dyDescent="0.2"/>
    <row r="548" s="648" customFormat="1" ht="15" customHeight="1" x14ac:dyDescent="0.2"/>
    <row r="549" s="648" customFormat="1" ht="15" customHeight="1" x14ac:dyDescent="0.2"/>
    <row r="550" s="648" customFormat="1" ht="15" customHeight="1" x14ac:dyDescent="0.2"/>
    <row r="551" s="648" customFormat="1" ht="15" customHeight="1" x14ac:dyDescent="0.2"/>
    <row r="552" s="648" customFormat="1" ht="15" customHeight="1" x14ac:dyDescent="0.2"/>
    <row r="553" s="648" customFormat="1" ht="15" customHeight="1" x14ac:dyDescent="0.2"/>
    <row r="554" s="648" customFormat="1" ht="15" customHeight="1" x14ac:dyDescent="0.2"/>
    <row r="555" s="648" customFormat="1" ht="15" customHeight="1" x14ac:dyDescent="0.2"/>
    <row r="556" s="648" customFormat="1" ht="15" customHeight="1" x14ac:dyDescent="0.2"/>
    <row r="557" s="648" customFormat="1" ht="15" customHeight="1" x14ac:dyDescent="0.2"/>
    <row r="558" s="648" customFormat="1" ht="15" customHeight="1" x14ac:dyDescent="0.2"/>
    <row r="559" s="648" customFormat="1" ht="15" customHeight="1" x14ac:dyDescent="0.2"/>
    <row r="560" s="648" customFormat="1" ht="15" customHeight="1" x14ac:dyDescent="0.2"/>
    <row r="561" s="648" customFormat="1" ht="15" customHeight="1" x14ac:dyDescent="0.2"/>
    <row r="562" s="648" customFormat="1" ht="15" customHeight="1" x14ac:dyDescent="0.2"/>
    <row r="563" s="648" customFormat="1" ht="15" customHeight="1" x14ac:dyDescent="0.2"/>
    <row r="564" s="648" customFormat="1" ht="15" customHeight="1" x14ac:dyDescent="0.2"/>
    <row r="565" s="648" customFormat="1" ht="15" customHeight="1" x14ac:dyDescent="0.2"/>
    <row r="566" s="648" customFormat="1" ht="15" customHeight="1" x14ac:dyDescent="0.2"/>
    <row r="567" s="648" customFormat="1" ht="15" customHeight="1" x14ac:dyDescent="0.2"/>
    <row r="568" s="648" customFormat="1" ht="15" customHeight="1" x14ac:dyDescent="0.2"/>
    <row r="569" s="648" customFormat="1" ht="15" customHeight="1" x14ac:dyDescent="0.2"/>
    <row r="570" s="648" customFormat="1" ht="15" customHeight="1" x14ac:dyDescent="0.2"/>
    <row r="571" s="648" customFormat="1" ht="15" customHeight="1" x14ac:dyDescent="0.2"/>
    <row r="572" s="648" customFormat="1" ht="15" customHeight="1" x14ac:dyDescent="0.2"/>
    <row r="573" s="648" customFormat="1" ht="15" customHeight="1" x14ac:dyDescent="0.2"/>
    <row r="574" s="648" customFormat="1" ht="15" customHeight="1" x14ac:dyDescent="0.2"/>
    <row r="575" s="648" customFormat="1" ht="15" customHeight="1" x14ac:dyDescent="0.2"/>
    <row r="576" s="648" customFormat="1" ht="15" customHeight="1" x14ac:dyDescent="0.2"/>
    <row r="577" s="648" customFormat="1" ht="15" customHeight="1" x14ac:dyDescent="0.2"/>
    <row r="578" s="648" customFormat="1" ht="15" customHeight="1" x14ac:dyDescent="0.2"/>
    <row r="579" s="648" customFormat="1" ht="15" customHeight="1" x14ac:dyDescent="0.2"/>
    <row r="580" s="648" customFormat="1" ht="15" customHeight="1" x14ac:dyDescent="0.2"/>
    <row r="581" s="648" customFormat="1" ht="15" customHeight="1" x14ac:dyDescent="0.2"/>
    <row r="582" s="648" customFormat="1" ht="15" customHeight="1" x14ac:dyDescent="0.2"/>
    <row r="583" s="648" customFormat="1" ht="15" customHeight="1" x14ac:dyDescent="0.2"/>
    <row r="584" s="648" customFormat="1" ht="15" customHeight="1" x14ac:dyDescent="0.2"/>
    <row r="585" s="648" customFormat="1" ht="15" customHeight="1" x14ac:dyDescent="0.2"/>
    <row r="586" s="648" customFormat="1" ht="15" customHeight="1" x14ac:dyDescent="0.2"/>
    <row r="587" s="648" customFormat="1" ht="15" customHeight="1" x14ac:dyDescent="0.2"/>
    <row r="588" s="648" customFormat="1" ht="15" customHeight="1" x14ac:dyDescent="0.2"/>
    <row r="589" s="648" customFormat="1" ht="15" customHeight="1" x14ac:dyDescent="0.2"/>
    <row r="590" s="648" customFormat="1" ht="15" customHeight="1" x14ac:dyDescent="0.2"/>
    <row r="591" s="648" customFormat="1" ht="15" customHeight="1" x14ac:dyDescent="0.2"/>
    <row r="592" s="648" customFormat="1" ht="15" customHeight="1" x14ac:dyDescent="0.2"/>
    <row r="593" s="648" customFormat="1" ht="15" customHeight="1" x14ac:dyDescent="0.2"/>
    <row r="594" s="648" customFormat="1" ht="15" customHeight="1" x14ac:dyDescent="0.2"/>
    <row r="595" s="648" customFormat="1" ht="15" customHeight="1" x14ac:dyDescent="0.2"/>
    <row r="596" s="648" customFormat="1" ht="15" customHeight="1" x14ac:dyDescent="0.2"/>
    <row r="597" s="648" customFormat="1" ht="15" customHeight="1" x14ac:dyDescent="0.2"/>
    <row r="598" s="648" customFormat="1" ht="15" customHeight="1" x14ac:dyDescent="0.2"/>
    <row r="599" s="648" customFormat="1" ht="15" customHeight="1" x14ac:dyDescent="0.2"/>
    <row r="600" s="648" customFormat="1" ht="15" customHeight="1" x14ac:dyDescent="0.2"/>
  </sheetData>
  <sheetProtection algorithmName="SHA-512" hashValue="WtLHc0DDlcLklJ6gBUeMM+xD25duSF3Z+eI0Yd8+t2PeXXOkdMobhpXej/4yqtXc48Eq6KLRqoVeUaCKioJDOA==" saltValue="fAKcm+2P7842jXUWLtsqVQ==" spinCount="100000" sheet="1" formatColumns="0" formatRows="0" insertRows="0" deleteRows="0" sort="0" autoFilter="0"/>
  <autoFilter ref="B12:AF522" xr:uid="{33703C01-7CD1-42EC-A0B9-7BBB45C776EE}"/>
  <mergeCells count="6">
    <mergeCell ref="E3:E6"/>
    <mergeCell ref="E10:H11"/>
    <mergeCell ref="R10:W11"/>
    <mergeCell ref="AC10:AF11"/>
    <mergeCell ref="B10:D11"/>
    <mergeCell ref="J10:P11"/>
  </mergeCells>
  <phoneticPr fontId="14" type="noConversion"/>
  <conditionalFormatting sqref="J13:J522">
    <cfRule type="expression" dxfId="25" priority="30">
      <formula>AND($N13&lt;&gt;"",$N13&lt;&gt;0,J13="")</formula>
    </cfRule>
  </conditionalFormatting>
  <conditionalFormatting sqref="L13:M522 O13:O522">
    <cfRule type="expression" dxfId="24" priority="1">
      <formula>AND($N13&lt;&gt;"",$N13&lt;&gt;0,L13="")</formula>
    </cfRule>
  </conditionalFormatting>
  <conditionalFormatting sqref="S13:W522">
    <cfRule type="expression" dxfId="23" priority="2">
      <formula>$R13="Yes"</formula>
    </cfRule>
  </conditionalFormatting>
  <conditionalFormatting sqref="X13:AB522">
    <cfRule type="expression" dxfId="22" priority="3">
      <formula>$R13="No"</formula>
    </cfRule>
  </conditionalFormatting>
  <dataValidations count="1">
    <dataValidation type="list" allowBlank="1" showInputMessage="1" showErrorMessage="1" sqref="O13:O522" xr:uid="{D45CBD6F-DFF7-4E3B-BC1A-0C81A697FCF4}">
      <formula1>INDIRECT(D13)</formula1>
    </dataValidation>
  </dataValidations>
  <pageMargins left="0.7" right="0.7" top="0.75" bottom="0.75" header="0" footer="0"/>
  <pageSetup scale="16"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520FDD40-DBA7-4F37-BF3B-59FEC85F2C2A}">
          <x14:formula1>
            <xm:f>'Category Index'!$B$10:$B$11</xm:f>
          </x14:formula1>
          <xm:sqref>R13:R522</xm:sqref>
        </x14:dataValidation>
        <x14:dataValidation type="list" allowBlank="1" showInputMessage="1" showErrorMessage="1" xr:uid="{C2FC52A6-98F6-4DFE-8A74-5701C8503DDF}">
          <x14:formula1>
            <xm:f>'Category Index'!$G$10:$G$11</xm:f>
          </x14:formula1>
          <xm:sqref>L13:L522</xm:sqref>
        </x14:dataValidation>
        <x14:dataValidation type="list" allowBlank="1" showInputMessage="1" showErrorMessage="1" xr:uid="{50DFDDC1-3392-4AA1-84A7-C4E2764A360E}">
          <x14:formula1>
            <xm:f>'Category Index'!$K$10:$K$258</xm:f>
          </x14:formula1>
          <xm:sqref>H13:H522</xm:sqref>
        </x14:dataValidation>
        <x14:dataValidation type="list" allowBlank="1" showInputMessage="1" showErrorMessage="1" xr:uid="{0BADC1E2-2672-49FE-A832-04613883B9A8}">
          <x14:formula1>
            <xm:f>'Category Index'!$I$10:$I$43</xm:f>
          </x14:formula1>
          <xm:sqref>M13:M522</xm:sqref>
        </x14:dataValidation>
        <x14:dataValidation type="list" allowBlank="1" showInputMessage="1" showErrorMessage="1" xr:uid="{CEAA29B2-1051-404D-8F52-D7EB13352C73}">
          <x14:formula1>
            <xm:f>'Category Index'!$J$10:$J$15</xm:f>
          </x14:formula1>
          <xm:sqref>J13:J522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A2D91-EEF1-4E24-B7CE-B785242AFAA1}">
  <sheetPr codeName="Sheet5">
    <tabColor theme="9" tint="0.39997558519241921"/>
  </sheetPr>
  <dimension ref="A1:DH700"/>
  <sheetViews>
    <sheetView showGridLines="0" zoomScale="70" zoomScaleNormal="70" workbookViewId="0">
      <pane xSplit="8" ySplit="11" topLeftCell="I12" activePane="bottomRight" state="frozen"/>
      <selection activeCell="D23" sqref="D23:I23"/>
      <selection pane="topRight" activeCell="D23" sqref="D23:I23"/>
      <selection pane="bottomLeft" activeCell="D23" sqref="D23:I23"/>
      <selection pane="bottomRight" activeCell="J12" sqref="J12"/>
    </sheetView>
  </sheetViews>
  <sheetFormatPr defaultColWidth="0" defaultRowHeight="15" customHeight="1" x14ac:dyDescent="0.2"/>
  <cols>
    <col min="1" max="1" width="3.7109375" style="648" customWidth="1"/>
    <col min="2" max="3" width="24.42578125" style="648" hidden="1" customWidth="1"/>
    <col min="4" max="4" width="21.42578125" style="648" hidden="1" customWidth="1"/>
    <col min="5" max="5" width="35" style="648" hidden="1" customWidth="1"/>
    <col min="6" max="6" width="26.5703125" style="648" hidden="1" customWidth="1"/>
    <col min="7" max="7" width="48" style="817" customWidth="1"/>
    <col min="8" max="8" width="27.7109375" style="817" customWidth="1"/>
    <col min="9" max="9" width="20.140625" style="817" customWidth="1"/>
    <col min="10" max="10" width="28" style="817" customWidth="1"/>
    <col min="11" max="11" width="21" style="817" customWidth="1"/>
    <col min="12" max="12" width="4.85546875" style="648" customWidth="1"/>
    <col min="13" max="13" width="9.42578125" style="648" customWidth="1"/>
    <col min="14" max="14" width="26" style="648" customWidth="1"/>
    <col min="15" max="15" width="33" style="648" customWidth="1"/>
    <col min="16" max="16" width="30.140625" style="648" customWidth="1"/>
    <col min="17" max="17" width="33" style="648" customWidth="1"/>
    <col min="18" max="18" width="16" style="648" customWidth="1"/>
    <col min="19" max="19" width="29.7109375" style="648" customWidth="1"/>
    <col min="20" max="20" width="16.85546875" style="648" customWidth="1"/>
    <col min="21" max="21" width="4.85546875" style="648" customWidth="1"/>
    <col min="22" max="22" width="20.5703125" style="648" customWidth="1"/>
    <col min="23" max="23" width="35.28515625" style="648" customWidth="1"/>
    <col min="24" max="24" width="39.85546875" style="648" customWidth="1"/>
    <col min="25" max="27" width="16.28515625" style="648" customWidth="1"/>
    <col min="28" max="28" width="25.7109375" style="648" customWidth="1"/>
    <col min="29" max="29" width="44.7109375" style="648" customWidth="1"/>
    <col min="30" max="32" width="17.140625" style="648" customWidth="1"/>
    <col min="33" max="33" width="13" style="648" customWidth="1"/>
    <col min="34" max="34" width="13.5703125" style="648" customWidth="1"/>
    <col min="35" max="35" width="14" style="648" customWidth="1"/>
    <col min="36" max="36" width="21.5703125" style="648" customWidth="1"/>
    <col min="37" max="37" width="13.7109375" style="648" customWidth="1"/>
    <col min="38" max="43" width="13.7109375" style="648" hidden="1" customWidth="1"/>
    <col min="44" max="105" width="0" style="648" hidden="1" customWidth="1"/>
    <col min="106" max="112" width="0" style="2" hidden="1" customWidth="1"/>
    <col min="113" max="16384" width="13.7109375" style="2" hidden="1"/>
  </cols>
  <sheetData>
    <row r="1" spans="1:105" s="648" customFormat="1" ht="6" customHeight="1" collapsed="1" x14ac:dyDescent="0.25">
      <c r="A1" s="1"/>
      <c r="B1" s="450"/>
      <c r="C1" s="450"/>
      <c r="D1" s="450"/>
      <c r="E1" s="450"/>
      <c r="F1" s="450"/>
      <c r="G1" s="451"/>
      <c r="H1" s="451"/>
      <c r="I1" s="443"/>
      <c r="J1" s="443"/>
      <c r="K1" s="443"/>
      <c r="L1" s="3"/>
      <c r="M1" s="450"/>
      <c r="N1" s="450"/>
      <c r="O1" s="451"/>
      <c r="P1" s="451"/>
      <c r="Q1" s="335"/>
      <c r="R1" s="444"/>
      <c r="S1" s="442"/>
      <c r="T1" s="668"/>
      <c r="U1" s="3"/>
      <c r="V1" s="3"/>
      <c r="W1" s="3"/>
      <c r="X1" s="3"/>
      <c r="Y1" s="445"/>
      <c r="Z1" s="445"/>
      <c r="AA1" s="445"/>
      <c r="AB1" s="3"/>
      <c r="AC1" s="3"/>
      <c r="AD1" s="445"/>
      <c r="AE1" s="445"/>
      <c r="AF1" s="445"/>
      <c r="AG1" s="447"/>
      <c r="AH1" s="447"/>
      <c r="AI1" s="447"/>
      <c r="AJ1" s="449"/>
    </row>
    <row r="2" spans="1:105" s="648" customFormat="1" ht="6" customHeight="1" thickBot="1" x14ac:dyDescent="0.3">
      <c r="A2" s="1"/>
      <c r="B2" s="450"/>
      <c r="C2" s="450"/>
      <c r="D2" s="450"/>
      <c r="E2" s="450"/>
      <c r="F2" s="450"/>
      <c r="G2" s="451"/>
      <c r="H2" s="451"/>
      <c r="I2" s="443"/>
      <c r="J2" s="443"/>
      <c r="K2" s="443"/>
      <c r="L2" s="3"/>
      <c r="M2" s="450"/>
      <c r="N2" s="450"/>
      <c r="O2" s="451"/>
      <c r="P2" s="451"/>
      <c r="Q2" s="335"/>
      <c r="R2" s="444"/>
      <c r="S2" s="442"/>
      <c r="T2" s="668"/>
      <c r="U2" s="3"/>
      <c r="V2" s="3"/>
      <c r="W2" s="3"/>
      <c r="X2" s="3"/>
      <c r="Y2" s="445"/>
      <c r="Z2" s="445"/>
      <c r="AA2" s="445"/>
      <c r="AB2" s="3"/>
      <c r="AC2" s="3"/>
      <c r="AD2" s="445"/>
      <c r="AE2" s="445"/>
      <c r="AF2" s="445"/>
      <c r="AG2" s="447"/>
      <c r="AH2" s="447"/>
      <c r="AI2" s="447"/>
      <c r="AJ2" s="449"/>
    </row>
    <row r="3" spans="1:105" s="648" customFormat="1" ht="15.75" x14ac:dyDescent="0.25">
      <c r="A3" s="1"/>
      <c r="B3" s="450"/>
      <c r="C3" s="450"/>
      <c r="D3" s="450"/>
      <c r="E3" s="450"/>
      <c r="F3" s="450"/>
      <c r="G3" s="1208" t="s">
        <v>1974</v>
      </c>
      <c r="H3" s="1016" t="s">
        <v>911</v>
      </c>
      <c r="I3" s="443"/>
      <c r="J3" s="443"/>
      <c r="K3" s="443"/>
      <c r="L3" s="3"/>
      <c r="M3" s="450"/>
      <c r="N3" s="450"/>
      <c r="O3" s="451"/>
      <c r="P3" s="451"/>
      <c r="Q3" s="335"/>
      <c r="R3" s="444"/>
      <c r="S3" s="442"/>
      <c r="T3" s="668"/>
      <c r="U3" s="3"/>
      <c r="V3" s="3"/>
      <c r="W3" s="3"/>
      <c r="X3" s="3"/>
      <c r="Y3" s="445"/>
      <c r="Z3" s="445"/>
      <c r="AA3" s="445"/>
      <c r="AB3" s="3"/>
      <c r="AC3" s="3"/>
      <c r="AD3" s="445"/>
      <c r="AE3" s="445"/>
      <c r="AF3" s="445"/>
      <c r="AG3" s="447"/>
      <c r="AH3" s="447"/>
      <c r="AI3" s="447"/>
      <c r="AJ3" s="449"/>
    </row>
    <row r="4" spans="1:105" s="648" customFormat="1" ht="16.5" thickBot="1" x14ac:dyDescent="0.3">
      <c r="A4" s="1"/>
      <c r="B4" s="450"/>
      <c r="C4" s="450"/>
      <c r="D4" s="450"/>
      <c r="E4" s="450"/>
      <c r="F4" s="450"/>
      <c r="G4" s="1209"/>
      <c r="H4" s="939" t="s">
        <v>831</v>
      </c>
      <c r="J4" s="443"/>
      <c r="K4" s="443"/>
      <c r="L4" s="3"/>
      <c r="M4" s="453"/>
      <c r="N4" s="452"/>
      <c r="O4" s="452"/>
      <c r="P4" s="452"/>
      <c r="Q4" s="453"/>
      <c r="R4" s="454"/>
      <c r="S4" s="455"/>
      <c r="T4" s="446"/>
      <c r="U4" s="3"/>
      <c r="V4" s="3"/>
      <c r="W4" s="3"/>
      <c r="X4" s="3"/>
      <c r="Y4" s="445"/>
      <c r="Z4" s="445"/>
      <c r="AA4" s="445"/>
      <c r="AB4" s="3"/>
      <c r="AC4" s="3"/>
      <c r="AD4" s="445"/>
      <c r="AE4" s="445"/>
      <c r="AF4" s="445"/>
      <c r="AG4" s="447"/>
      <c r="AH4" s="447"/>
      <c r="AI4" s="447"/>
      <c r="AJ4" s="449"/>
    </row>
    <row r="5" spans="1:105" s="648" customFormat="1" ht="15.75" x14ac:dyDescent="0.25">
      <c r="A5" s="1"/>
      <c r="B5" s="450"/>
      <c r="C5" s="450"/>
      <c r="D5" s="450"/>
      <c r="E5" s="450"/>
      <c r="F5" s="450"/>
      <c r="G5" s="1209"/>
      <c r="H5" s="1014" t="s">
        <v>965</v>
      </c>
      <c r="J5" s="443"/>
      <c r="K5" s="443"/>
      <c r="L5" s="3"/>
      <c r="M5" s="453"/>
      <c r="N5" s="452"/>
      <c r="O5" s="452"/>
      <c r="P5" s="452"/>
      <c r="Q5" s="453"/>
      <c r="R5" s="454"/>
      <c r="S5" s="455"/>
      <c r="T5" s="444"/>
      <c r="U5" s="3"/>
      <c r="V5" s="3"/>
      <c r="W5" s="3"/>
      <c r="X5" s="3"/>
      <c r="Y5" s="445"/>
      <c r="Z5" s="445"/>
      <c r="AA5" s="445"/>
      <c r="AB5" s="1234" t="s">
        <v>2015</v>
      </c>
      <c r="AC5" s="1235"/>
      <c r="AD5" s="1235"/>
      <c r="AE5" s="1235"/>
      <c r="AF5" s="1236"/>
      <c r="AG5" s="447"/>
      <c r="AI5" s="447"/>
    </row>
    <row r="6" spans="1:105" s="648" customFormat="1" ht="16.5" thickBot="1" x14ac:dyDescent="0.3">
      <c r="A6" s="1"/>
      <c r="B6" s="450"/>
      <c r="C6" s="450"/>
      <c r="D6" s="450"/>
      <c r="E6" s="450"/>
      <c r="F6" s="450"/>
      <c r="G6" s="1210"/>
      <c r="H6" s="1015" t="s">
        <v>1992</v>
      </c>
      <c r="J6" s="443"/>
      <c r="K6" s="443"/>
      <c r="L6" s="3"/>
      <c r="M6" s="453"/>
      <c r="N6" s="452"/>
      <c r="O6" s="452"/>
      <c r="P6" s="453"/>
      <c r="R6" s="444"/>
      <c r="S6" s="442"/>
      <c r="T6" s="444"/>
      <c r="U6" s="3"/>
      <c r="V6" s="3"/>
      <c r="W6" s="3"/>
      <c r="X6" s="3"/>
      <c r="Y6" s="445"/>
      <c r="Z6" s="445"/>
      <c r="AA6" s="445"/>
      <c r="AB6" s="1237"/>
      <c r="AC6" s="1238"/>
      <c r="AD6" s="1238"/>
      <c r="AE6" s="1238"/>
      <c r="AF6" s="1239"/>
      <c r="AG6" s="669"/>
      <c r="AI6" s="447"/>
    </row>
    <row r="7" spans="1:105" s="648" customFormat="1" ht="6" customHeight="1" thickBot="1" x14ac:dyDescent="0.3">
      <c r="A7" s="1"/>
      <c r="B7" s="450"/>
      <c r="C7" s="450"/>
      <c r="D7" s="450"/>
      <c r="E7" s="450"/>
      <c r="F7" s="450"/>
      <c r="G7" s="443"/>
      <c r="H7" s="451"/>
      <c r="I7" s="443"/>
      <c r="J7" s="443"/>
      <c r="K7" s="443"/>
      <c r="L7" s="3"/>
      <c r="M7" s="453"/>
      <c r="N7" s="452"/>
      <c r="O7" s="452"/>
      <c r="P7" s="646"/>
      <c r="Q7" s="453"/>
      <c r="R7" s="444"/>
      <c r="S7" s="442"/>
      <c r="T7" s="444"/>
      <c r="U7" s="3"/>
      <c r="V7" s="3"/>
      <c r="W7" s="3"/>
      <c r="X7" s="3"/>
      <c r="Y7" s="445"/>
      <c r="Z7" s="445"/>
      <c r="AA7" s="445"/>
      <c r="AB7" s="1240"/>
      <c r="AC7" s="1241"/>
      <c r="AD7" s="1241"/>
      <c r="AE7" s="1241"/>
      <c r="AF7" s="1242"/>
      <c r="AI7" s="447"/>
    </row>
    <row r="8" spans="1:105" s="648" customFormat="1" ht="6" customHeight="1" thickBot="1" x14ac:dyDescent="0.3">
      <c r="A8" s="1"/>
      <c r="B8" s="452"/>
      <c r="C8" s="452"/>
      <c r="D8" s="452"/>
      <c r="E8" s="452"/>
      <c r="F8" s="452"/>
      <c r="G8" s="452"/>
      <c r="H8" s="452"/>
      <c r="I8" s="443"/>
      <c r="J8" s="443"/>
      <c r="K8" s="443"/>
      <c r="L8" s="3"/>
      <c r="M8" s="453"/>
      <c r="N8" s="452"/>
      <c r="O8" s="452"/>
      <c r="P8" s="452"/>
      <c r="Q8" s="335"/>
      <c r="R8" s="444"/>
      <c r="S8" s="442"/>
      <c r="T8" s="456"/>
      <c r="U8" s="3"/>
      <c r="V8" s="3"/>
      <c r="W8" s="3"/>
      <c r="X8" s="3"/>
      <c r="Y8" s="445"/>
      <c r="Z8" s="445"/>
      <c r="AA8" s="445"/>
      <c r="AB8" s="3"/>
      <c r="AC8" s="3"/>
      <c r="AD8" s="445"/>
      <c r="AE8" s="445"/>
      <c r="AF8" s="445"/>
      <c r="AH8" s="447"/>
      <c r="AI8" s="447"/>
      <c r="AJ8" s="449"/>
    </row>
    <row r="9" spans="1:105" ht="15.75" customHeight="1" x14ac:dyDescent="0.25">
      <c r="A9" s="441"/>
      <c r="B9" s="1221" t="s">
        <v>309</v>
      </c>
      <c r="C9" s="1222"/>
      <c r="D9" s="1222"/>
      <c r="E9" s="1222"/>
      <c r="F9" s="1223"/>
      <c r="G9" s="1243" t="s">
        <v>909</v>
      </c>
      <c r="H9" s="1211"/>
      <c r="I9" s="1211"/>
      <c r="J9" s="1211"/>
      <c r="K9" s="1212"/>
      <c r="L9" s="3"/>
      <c r="M9" s="1227" t="s">
        <v>910</v>
      </c>
      <c r="N9" s="1228"/>
      <c r="O9" s="1228"/>
      <c r="P9" s="1228"/>
      <c r="Q9" s="1228"/>
      <c r="R9" s="1228"/>
      <c r="S9" s="1228"/>
      <c r="T9" s="1229"/>
      <c r="U9" s="3"/>
      <c r="V9" s="1215" t="s">
        <v>759</v>
      </c>
      <c r="W9" s="1216"/>
      <c r="X9" s="1216"/>
      <c r="Y9" s="1216"/>
      <c r="Z9" s="1216"/>
      <c r="AA9" s="1216"/>
      <c r="AB9" s="674"/>
      <c r="AC9" s="674"/>
      <c r="AD9" s="674"/>
      <c r="AE9" s="674"/>
      <c r="AF9" s="674"/>
      <c r="AG9" s="1233" t="s">
        <v>1994</v>
      </c>
      <c r="AH9" s="1216"/>
      <c r="AI9" s="1216"/>
      <c r="AJ9" s="1219"/>
    </row>
    <row r="10" spans="1:105" ht="15.75" customHeight="1" thickBot="1" x14ac:dyDescent="0.3">
      <c r="A10" s="457"/>
      <c r="B10" s="1224"/>
      <c r="C10" s="1225"/>
      <c r="D10" s="1225"/>
      <c r="E10" s="1225"/>
      <c r="F10" s="1226"/>
      <c r="G10" s="1244"/>
      <c r="H10" s="1213"/>
      <c r="I10" s="1213"/>
      <c r="J10" s="1213"/>
      <c r="K10" s="1214"/>
      <c r="L10" s="3"/>
      <c r="M10" s="1230"/>
      <c r="N10" s="1231"/>
      <c r="O10" s="1231"/>
      <c r="P10" s="1231"/>
      <c r="Q10" s="1231"/>
      <c r="R10" s="1231"/>
      <c r="S10" s="1231"/>
      <c r="T10" s="1232"/>
      <c r="U10" s="3"/>
      <c r="V10" s="1217"/>
      <c r="W10" s="1218"/>
      <c r="X10" s="1218"/>
      <c r="Y10" s="1218"/>
      <c r="Z10" s="1218"/>
      <c r="AA10" s="1218"/>
      <c r="AB10" s="675"/>
      <c r="AC10" s="675"/>
      <c r="AD10" s="675"/>
      <c r="AE10" s="675"/>
      <c r="AF10" s="675"/>
      <c r="AG10" s="1217"/>
      <c r="AH10" s="1218"/>
      <c r="AI10" s="1218"/>
      <c r="AJ10" s="1220"/>
    </row>
    <row r="11" spans="1:105" s="1056" customFormat="1" ht="69.75" customHeight="1" thickBot="1" x14ac:dyDescent="0.3">
      <c r="A11" s="1032"/>
      <c r="B11" s="1033" t="s">
        <v>971</v>
      </c>
      <c r="C11" s="1034" t="s">
        <v>1853</v>
      </c>
      <c r="D11" s="1034" t="s">
        <v>912</v>
      </c>
      <c r="E11" s="1034" t="s">
        <v>1931</v>
      </c>
      <c r="F11" s="1034" t="s">
        <v>1932</v>
      </c>
      <c r="G11" s="1057" t="s">
        <v>823</v>
      </c>
      <c r="H11" s="1037" t="s">
        <v>822</v>
      </c>
      <c r="I11" s="1058" t="s">
        <v>310</v>
      </c>
      <c r="J11" s="1059" t="s">
        <v>5</v>
      </c>
      <c r="K11" s="1039" t="s">
        <v>964</v>
      </c>
      <c r="L11" s="1040"/>
      <c r="M11" s="1060" t="s">
        <v>11</v>
      </c>
      <c r="N11" s="1061" t="s">
        <v>1926</v>
      </c>
      <c r="O11" s="1062" t="s">
        <v>1986</v>
      </c>
      <c r="P11" s="1062" t="s">
        <v>969</v>
      </c>
      <c r="Q11" s="1063" t="s">
        <v>1991</v>
      </c>
      <c r="R11" s="1064" t="s">
        <v>1923</v>
      </c>
      <c r="S11" s="1065" t="s">
        <v>761</v>
      </c>
      <c r="T11" s="1066" t="s">
        <v>942</v>
      </c>
      <c r="U11" s="1040"/>
      <c r="V11" s="1067" t="s">
        <v>1929</v>
      </c>
      <c r="W11" s="1068" t="s">
        <v>762</v>
      </c>
      <c r="X11" s="1069" t="s">
        <v>763</v>
      </c>
      <c r="Y11" s="1051" t="s">
        <v>2012</v>
      </c>
      <c r="Z11" s="1051" t="s">
        <v>2013</v>
      </c>
      <c r="AA11" s="1051" t="s">
        <v>2014</v>
      </c>
      <c r="AB11" s="1068" t="s">
        <v>970</v>
      </c>
      <c r="AC11" s="1069" t="s">
        <v>763</v>
      </c>
      <c r="AD11" s="1051" t="s">
        <v>2012</v>
      </c>
      <c r="AE11" s="1051" t="s">
        <v>2013</v>
      </c>
      <c r="AF11" s="1051" t="s">
        <v>2014</v>
      </c>
      <c r="AG11" s="1070" t="s">
        <v>767</v>
      </c>
      <c r="AH11" s="1071" t="s">
        <v>768</v>
      </c>
      <c r="AI11" s="1071" t="s">
        <v>769</v>
      </c>
      <c r="AJ11" s="1072" t="s">
        <v>1969</v>
      </c>
      <c r="AK11" s="1055"/>
      <c r="AL11" s="1055"/>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5"/>
      <c r="BH11" s="1055"/>
      <c r="BI11" s="1055"/>
      <c r="BJ11" s="1055"/>
      <c r="BK11" s="1055"/>
      <c r="BL11" s="1055"/>
      <c r="BM11" s="1055"/>
      <c r="BN11" s="1055"/>
      <c r="BO11" s="1055"/>
      <c r="BP11" s="1055"/>
      <c r="BQ11" s="1055"/>
      <c r="BR11" s="1055"/>
      <c r="BS11" s="1055"/>
      <c r="BT11" s="1055"/>
      <c r="BU11" s="1055"/>
      <c r="BV11" s="1055"/>
      <c r="BW11" s="1055"/>
      <c r="BX11" s="1055"/>
      <c r="BY11" s="1055"/>
      <c r="BZ11" s="1055"/>
      <c r="CA11" s="1055"/>
      <c r="CB11" s="1055"/>
      <c r="CC11" s="1055"/>
      <c r="CD11" s="1055"/>
      <c r="CE11" s="1055"/>
      <c r="CF11" s="1055"/>
      <c r="CG11" s="1055"/>
      <c r="CH11" s="1055"/>
      <c r="CI11" s="1055"/>
      <c r="CJ11" s="1055"/>
      <c r="CK11" s="1055"/>
      <c r="CL11" s="1055"/>
      <c r="CM11" s="1055"/>
      <c r="CN11" s="1055"/>
      <c r="CO11" s="1055"/>
      <c r="CP11" s="1055"/>
      <c r="CQ11" s="1055"/>
      <c r="CR11" s="1055"/>
      <c r="CS11" s="1055"/>
      <c r="CT11" s="1055"/>
      <c r="CU11" s="1055"/>
      <c r="CV11" s="1055"/>
      <c r="CW11" s="1055"/>
      <c r="CX11" s="1055"/>
      <c r="CY11" s="1055"/>
      <c r="CZ11" s="1055"/>
      <c r="DA11" s="1055"/>
    </row>
    <row r="12" spans="1:105" ht="24" customHeight="1" x14ac:dyDescent="0.25">
      <c r="A12" s="441"/>
      <c r="B12" s="458" t="str" cm="1">
        <f t="array" ref="B12">IFERROR(_xlfn.IFS($J12="","",VLOOKUP(CONCATENATE($M12," | ",$J12),'Emissions Factors'!$C$3:$O$718,5,FALSE)&lt;&gt;"",CONCATENATE($M12," | ",$J12), COUNTIF('Emissions Factors'!$C$3:$C$718,CONCATENATE($M12," | ",$J12))&lt;0, CONCATENATE($M12," | ",$I12)),"")</f>
        <v>2018 | United States</v>
      </c>
      <c r="C12" s="650" t="str">
        <f>IF(J12="United States","UnitedStatesT",IF(J12="Canada","CanadaT",""))</f>
        <v>UnitedStatesT</v>
      </c>
      <c r="D12" s="650" t="str">
        <f>IF($S12="","",CONCATENATE("MWh / ",$S12, " | Energy"))</f>
        <v>MWh / kWh | Energy</v>
      </c>
      <c r="E12" s="650" t="str">
        <f>IFERROR(IF($J12="","",
IF($J12="United States",$M12&amp;" | "&amp;$J12&amp;" - "&amp;(VLOOKUP(K12,'EFs - EPA eGRID'!$B$2:$D$53,3,FALSE)),
IF($J12="Canada",$M12&amp;" | "&amp;$J12&amp;" - "&amp;$K12,$M12&amp;" | "&amp;$I12))),"")</f>
        <v>2018 | United States - AZNM</v>
      </c>
      <c r="F12" s="650" t="str" cm="1">
        <f t="array" ref="F12">_xlfn.IFS($J12="","",AND($J12="United States", $K12=""), $M12&amp;" | "&amp;$J12,AND($J12="Canada", $K12=""), $M12&amp;" | "&amp;$J12,$J12="United States", $E12,$J12="Canada",$E12,$J12&lt;&gt;"", $M12&amp;" | "&amp;$J12)</f>
        <v>2018 | United States - AZNM</v>
      </c>
      <c r="G12" s="1148" t="s">
        <v>2007</v>
      </c>
      <c r="H12" s="1149"/>
      <c r="I12" s="940" t="str">
        <f>IFERROR(VLOOKUP(J12,'Category Index'!$K$10:$L$258,2,FALSE),"")</f>
        <v>North America</v>
      </c>
      <c r="J12" s="1150" t="s">
        <v>20</v>
      </c>
      <c r="K12" s="1151" t="s">
        <v>869</v>
      </c>
      <c r="L12" s="3"/>
      <c r="M12" s="1152">
        <v>2018</v>
      </c>
      <c r="N12" s="1153" t="s">
        <v>22</v>
      </c>
      <c r="O12" s="943" t="str">
        <f>IFERROR(VLOOKUP(Q12,Tables!$CE$8:$CF$22,2,FALSE),"")</f>
        <v>Purchased Electricity</v>
      </c>
      <c r="P12" s="1154" t="s">
        <v>831</v>
      </c>
      <c r="Q12" s="1130" t="s">
        <v>1927</v>
      </c>
      <c r="R12" s="1131">
        <v>10000</v>
      </c>
      <c r="S12" s="1132" t="s">
        <v>82</v>
      </c>
      <c r="T12" s="670">
        <f>IFERROR(IF(R12="","",R12*(VLOOKUP(D12, 'Unit Conversion Table'!$E$3:$F$132, 2, FALSE))),"")</f>
        <v>10</v>
      </c>
      <c r="U12" s="3"/>
      <c r="V12" s="1134" t="s">
        <v>826</v>
      </c>
      <c r="W12" s="945" t="str" cm="1">
        <f t="array" ref="W12">_xlfn.IFS(V12="No",(IFERROR(VLOOKUP($M12&amp;" | "&amp;$X12,'Emissions Factors'!$C$3:$N$1705,MATCH(W$11,'Emissions Factors'!$C$3:$N$3,0),FALSE),"")),V12="Yes", "", V12="", "")</f>
        <v>US eGRID 2018</v>
      </c>
      <c r="X12" s="946" t="str">
        <f>IFERROR(IF(OR($V12="Yes", $V12=""), "",
VLOOKUP($F12, 'Emissions Factors'!$C$3:$O$717, 4,FALSE)),
IFERROR(VLOOKUP($E12, 'Emissions Factors'!$C$3:$O$717, 4,FALSE),""))</f>
        <v>United States - AZNM</v>
      </c>
      <c r="Y12" s="947">
        <f>IFERROR(VLOOKUP($M12&amp;" | "&amp;$X12,'Emissions Factors'!$C$3:$N$3811,5,FALSE),"")</f>
        <v>463.73220485411787</v>
      </c>
      <c r="Z12" s="948">
        <f>IFERROR(VLOOKUP($M12&amp;" | "&amp;$X12,'Emissions Factors'!$C$3:$N$3811,6,FALSE),"")</f>
        <v>3.4926595726305514E-2</v>
      </c>
      <c r="AA12" s="949">
        <f>IFERROR(VLOOKUP($M12&amp;" | "&amp;$X12,'Emissions Factors'!$C$3:$N$3811,7,FALSE),"")</f>
        <v>4.9895136751865023E-3</v>
      </c>
      <c r="AB12" s="1155"/>
      <c r="AC12" s="1156"/>
      <c r="AD12" s="1142"/>
      <c r="AE12" s="1143"/>
      <c r="AF12" s="1144"/>
      <c r="AG12" s="955" cm="1">
        <f t="array" ref="AG12">IFERROR(_xlfn.IFS($V12="No", Y12*$T12/1000,$V12="Yes", AD12*$T12/1000, $V12="", ""),"")</f>
        <v>4.6373220485411784</v>
      </c>
      <c r="AH12" s="956" cm="1">
        <f t="array" ref="AH12">IFERROR(_xlfn.IFS($V12="No", Z12*$T12/1000,$V12="Yes", AE12*$T12/1000, $V12="", ""),"")</f>
        <v>3.4926595726305514E-4</v>
      </c>
      <c r="AI12" s="956" cm="1">
        <f t="array" ref="AI12">IFERROR(_xlfn.IFS($V12="No", AA12*$T12/1000,$V12="Yes", AF12*$T12/1000, $V12="", ""),"")</f>
        <v>4.9895136751865022E-5</v>
      </c>
      <c r="AJ12" s="1029">
        <f>IFERROR($AG12
+IFERROR(HLOOKUP(Introduction!$H$29,'GWP Values'!$D$3:$G$46,MATCH("CH4",'GWP Values'!$C$3:$C$41,0),FALSE)*$AH12,0)
+IFERROR(HLOOKUP(Introduction!$H$29,'GWP Values'!$D$3:$G$46,MATCH("N2O",'GWP Values'!$C$3:$C$41,0),FALSE)*$AI12,0),"")</f>
        <v>4.6613515464008763</v>
      </c>
    </row>
    <row r="13" spans="1:105" ht="24" customHeight="1" x14ac:dyDescent="0.25">
      <c r="A13" s="441"/>
      <c r="B13" s="458" t="str" cm="1">
        <f t="array" ref="B13">IFERROR(_xlfn.IFS($J13="","",VLOOKUP(CONCATENATE($M13," | ",$J13),'Emissions Factors'!$C$3:$O$718,5,FALSE)&lt;&gt;"",CONCATENATE($M13," | ",$J13), COUNTIF('Emissions Factors'!$C$3:$C$718,CONCATENATE($M13," | ",$J13))&lt;0, CONCATENATE($M13," | ",$I13)),"")</f>
        <v/>
      </c>
      <c r="C13" s="650" t="str">
        <f t="shared" ref="C13:C76" si="0">IF(J13="United States","UnitedStatesT",IF(J13="Canada","CanadaT",""))</f>
        <v/>
      </c>
      <c r="D13" s="650" t="str">
        <f t="shared" ref="D13:D76" si="1">IF($S13="","",CONCATENATE("MWh / ",$S13, " | Energy"))</f>
        <v/>
      </c>
      <c r="E13" s="650" t="str">
        <f>IFERROR(IF($J13="","",
IF($J13="United States",$M13&amp;" | "&amp;$J13&amp;" - "&amp;(VLOOKUP(K13,'EFs - EPA eGRID'!$B$2:$D$53,3,FALSE)),
IF($J13="Canada",$M13&amp;" | "&amp;$J13&amp;" - "&amp;$K13,$M13&amp;" | "&amp;$I13))),"")</f>
        <v/>
      </c>
      <c r="F13" s="650" t="str" cm="1">
        <f t="array" ref="F13">_xlfn.IFS($J13="","",AND($J13="United States", $K13=""), $M13&amp;" | "&amp;$J13,AND($J13="Canada", $K13=""), $M13&amp;" | "&amp;$J13,$J13="United States", $E13,$J13="Canada",$E13,$J13&lt;&gt;"", $M13&amp;" | "&amp;$J13)</f>
        <v/>
      </c>
      <c r="G13" s="989"/>
      <c r="H13" s="990"/>
      <c r="I13" s="940" t="str">
        <f>IFERROR(VLOOKUP(J13,'Category Index'!$K$10:$L$258,2,FALSE),"")</f>
        <v/>
      </c>
      <c r="J13" s="986"/>
      <c r="K13" s="987" t="s">
        <v>869</v>
      </c>
      <c r="L13" s="3"/>
      <c r="M13" s="982"/>
      <c r="N13" s="983"/>
      <c r="O13" s="943" t="str">
        <f>IFERROR(VLOOKUP(Q13,Tables!$CE$8:$CF$22,2,FALSE),"")</f>
        <v/>
      </c>
      <c r="P13" s="973"/>
      <c r="Q13" s="974"/>
      <c r="R13" s="975"/>
      <c r="S13" s="976"/>
      <c r="T13" s="670" t="str">
        <f>IFERROR(IF(R13="","",R13*(VLOOKUP(D13, 'Unit Conversion Table'!$E$3:$F$132, 2, FALSE))),"")</f>
        <v/>
      </c>
      <c r="U13" s="3"/>
      <c r="V13" s="971" t="s">
        <v>826</v>
      </c>
      <c r="W13" s="945" t="str" cm="1">
        <f t="array" ref="W13">_xlfn.IFS(V13="No",(IFERROR(VLOOKUP($M13&amp;" | "&amp;$X13,'Emissions Factors'!$C$3:$N$1705,MATCH(W$11,'Emissions Factors'!$C$3:$N$3,0),FALSE),"")),V13="Yes", "", V13="", "")</f>
        <v/>
      </c>
      <c r="X13" s="946">
        <f>IFERROR(IF(OR($V13="Yes", $V13=""), "",
VLOOKUP($F13, 'Emissions Factors'!$C$3:$O$717, 4,FALSE)),
IFERROR(VLOOKUP($E13, 'Emissions Factors'!$C$3:$O$717, 4,FALSE),""))</f>
        <v>0</v>
      </c>
      <c r="Y13" s="947" t="str">
        <f>IFERROR(VLOOKUP($M13&amp;" | "&amp;$X13,'Emissions Factors'!$C$3:$N$3811,5,FALSE),"")</f>
        <v/>
      </c>
      <c r="Z13" s="948" t="str">
        <f>IFERROR(VLOOKUP($M13&amp;" | "&amp;$X13,'Emissions Factors'!$C$3:$N$3811,6,FALSE),"")</f>
        <v/>
      </c>
      <c r="AA13" s="949" t="str">
        <f>IFERROR(VLOOKUP($M13&amp;" | "&amp;$X13,'Emissions Factors'!$C$3:$N$3811,7,FALSE),"")</f>
        <v/>
      </c>
      <c r="AB13" s="961"/>
      <c r="AC13" s="962"/>
      <c r="AD13" s="963"/>
      <c r="AE13" s="964"/>
      <c r="AF13" s="965"/>
      <c r="AG13" s="955" t="str" cm="1">
        <f t="array" ref="AG13">IFERROR(_xlfn.IFS($V13="No", Y13*$T13/1000,$V13="Yes", AD13*$T13/1000, $V13="", ""),"")</f>
        <v/>
      </c>
      <c r="AH13" s="956" t="str" cm="1">
        <f t="array" ref="AH13">IFERROR(_xlfn.IFS($V13="No", Z13*$T13/1000,$V13="Yes", AE13*$T13/1000, $V13="", ""),"")</f>
        <v/>
      </c>
      <c r="AI13" s="956" t="str" cm="1">
        <f t="array" ref="AI13">IFERROR(_xlfn.IFS($V13="No", AA13*$T13/1000,$V13="Yes", AF13*$T13/1000, $V13="", ""),"")</f>
        <v/>
      </c>
      <c r="AJ13" s="1029" t="str">
        <f>IFERROR($AG13
+IFERROR(HLOOKUP(Introduction!$H$29,'GWP Values'!$D$3:$G$46,MATCH("CH4",'GWP Values'!$C$3:$C$41,0),FALSE)*$AH13,0)
+IFERROR(HLOOKUP(Introduction!$H$29,'GWP Values'!$D$3:$G$46,MATCH("N2O",'GWP Values'!$C$3:$C$41,0),FALSE)*$AI13,0),"")</f>
        <v/>
      </c>
    </row>
    <row r="14" spans="1:105" ht="24" customHeight="1" x14ac:dyDescent="0.25">
      <c r="A14" s="441"/>
      <c r="B14" s="458" t="str" cm="1">
        <f t="array" ref="B14">IFERROR(_xlfn.IFS($J14="","",VLOOKUP(CONCATENATE($M14," | ",$J14),'Emissions Factors'!$C$3:$O$718,5,FALSE)&lt;&gt;"",CONCATENATE($M14," | ",$J14), COUNTIF('Emissions Factors'!$C$3:$C$718,CONCATENATE($M14," | ",$J14))&lt;0, CONCATENATE($M14," | ",$I14)),"")</f>
        <v/>
      </c>
      <c r="C14" s="650" t="str">
        <f t="shared" si="0"/>
        <v/>
      </c>
      <c r="D14" s="650" t="str">
        <f t="shared" si="1"/>
        <v/>
      </c>
      <c r="E14" s="650" t="str">
        <f>IFERROR(IF($J14="","",
IF($J14="United States",$M14&amp;" | "&amp;$J14&amp;" - "&amp;(VLOOKUP(K14,'EFs - EPA eGRID'!$B$2:$D$53,3,FALSE)),
IF($J14="Canada",$M14&amp;" | "&amp;$J14&amp;" - "&amp;$K14,$M14&amp;" | "&amp;$I14))),"")</f>
        <v/>
      </c>
      <c r="F14" s="650" t="str" cm="1">
        <f t="array" ref="F14">_xlfn.IFS($J14="","",AND($J14="United States", $K14=""), $M14&amp;" | "&amp;$J14,AND($J14="Canada", $K14=""), $M14&amp;" | "&amp;$J14,$J14="United States", $E14,$J14="Canada",$E14,$J14&lt;&gt;"", $M14&amp;" | "&amp;$J14)</f>
        <v/>
      </c>
      <c r="G14" s="989"/>
      <c r="H14" s="990"/>
      <c r="I14" s="940" t="str">
        <f>IFERROR(VLOOKUP(J14,'Category Index'!$K$10:$L$258,2,FALSE),"")</f>
        <v/>
      </c>
      <c r="J14" s="986"/>
      <c r="K14" s="987"/>
      <c r="L14" s="3"/>
      <c r="M14" s="982"/>
      <c r="N14" s="983"/>
      <c r="O14" s="943" t="str">
        <f>IFERROR(VLOOKUP(Q14,Tables!$CE$8:$CF$22,2,FALSE),"")</f>
        <v/>
      </c>
      <c r="P14" s="973"/>
      <c r="Q14" s="974"/>
      <c r="R14" s="975"/>
      <c r="S14" s="976"/>
      <c r="T14" s="670" t="str">
        <f>IFERROR(IF(R14="","",R14*(VLOOKUP(D14, 'Unit Conversion Table'!$E$3:$F$132, 2, FALSE))),"")</f>
        <v/>
      </c>
      <c r="U14" s="3"/>
      <c r="V14" s="971" t="s">
        <v>826</v>
      </c>
      <c r="W14" s="945" t="str" cm="1">
        <f t="array" ref="W14">_xlfn.IFS(V14="No",(IFERROR(VLOOKUP($M14&amp;" | "&amp;$X14,'Emissions Factors'!$C$3:$N$1705,MATCH(W$11,'Emissions Factors'!$C$3:$N$3,0),FALSE),"")),V14="Yes", "", V14="", "")</f>
        <v/>
      </c>
      <c r="X14" s="946">
        <f>IFERROR(IF(OR($V14="Yes", $V14=""), "",
VLOOKUP($F14, 'Emissions Factors'!$C$3:$O$717, 4,FALSE)),
IFERROR(VLOOKUP($E14, 'Emissions Factors'!$C$3:$O$717, 4,FALSE),""))</f>
        <v>0</v>
      </c>
      <c r="Y14" s="947" t="str">
        <f>IFERROR(VLOOKUP($M14&amp;" | "&amp;$X14,'Emissions Factors'!$C$3:$N$3811,5,FALSE),"")</f>
        <v/>
      </c>
      <c r="Z14" s="948" t="str">
        <f>IFERROR(VLOOKUP($M14&amp;" | "&amp;$X14,'Emissions Factors'!$C$3:$N$3811,6,FALSE),"")</f>
        <v/>
      </c>
      <c r="AA14" s="949" t="str">
        <f>IFERROR(VLOOKUP($M14&amp;" | "&amp;$X14,'Emissions Factors'!$C$3:$N$3811,7,FALSE),"")</f>
        <v/>
      </c>
      <c r="AB14" s="961"/>
      <c r="AC14" s="962"/>
      <c r="AD14" s="963"/>
      <c r="AE14" s="964"/>
      <c r="AF14" s="965"/>
      <c r="AG14" s="955" t="str" cm="1">
        <f t="array" ref="AG14">IFERROR(_xlfn.IFS($V14="No", Y14*$T14/1000,$V14="Yes", AD14*$T14/1000, $V14="", ""),"")</f>
        <v/>
      </c>
      <c r="AH14" s="956" t="str" cm="1">
        <f t="array" ref="AH14">IFERROR(_xlfn.IFS($V14="No", Z14*$T14/1000,$V14="Yes", AE14*$T14/1000, $V14="", ""),"")</f>
        <v/>
      </c>
      <c r="AI14" s="956" t="str" cm="1">
        <f t="array" ref="AI14">IFERROR(_xlfn.IFS($V14="No", AA14*$T14/1000,$V14="Yes", AF14*$T14/1000, $V14="", ""),"")</f>
        <v/>
      </c>
      <c r="AJ14" s="1029" t="str">
        <f>IFERROR($AG14
+IFERROR(HLOOKUP(Introduction!$H$29,'GWP Values'!$D$3:$G$46,MATCH("CH4",'GWP Values'!$C$3:$C$41,0),FALSE)*$AH14,0)
+IFERROR(HLOOKUP(Introduction!$H$29,'GWP Values'!$D$3:$G$46,MATCH("N2O",'GWP Values'!$C$3:$C$41,0),FALSE)*$AI14,0),"")</f>
        <v/>
      </c>
    </row>
    <row r="15" spans="1:105" ht="24" customHeight="1" x14ac:dyDescent="0.25">
      <c r="A15" s="441"/>
      <c r="B15" s="458" t="str" cm="1">
        <f t="array" ref="B15">IFERROR(_xlfn.IFS($J15="","",VLOOKUP(CONCATENATE($M15," | ",$J15),'Emissions Factors'!$C$3:$O$718,5,FALSE)&lt;&gt;"",CONCATENATE($M15," | ",$J15), COUNTIF('Emissions Factors'!$C$3:$C$718,CONCATENATE($M15," | ",$J15))&lt;0, CONCATENATE($M15," | ",$I15)),"")</f>
        <v/>
      </c>
      <c r="C15" s="650" t="str">
        <f t="shared" si="0"/>
        <v/>
      </c>
      <c r="D15" s="650" t="str">
        <f t="shared" si="1"/>
        <v/>
      </c>
      <c r="E15" s="650" t="str">
        <f>IFERROR(IF($J15="","",
IF($J15="United States",$M15&amp;" | "&amp;$J15&amp;" - "&amp;(VLOOKUP(K15,'EFs - EPA eGRID'!$B$2:$D$53,3,FALSE)),
IF($J15="Canada",$M15&amp;" | "&amp;$J15&amp;" - "&amp;$K15,$M15&amp;" | "&amp;$I15))),"")</f>
        <v/>
      </c>
      <c r="F15" s="650" t="str" cm="1">
        <f t="array" ref="F15">_xlfn.IFS($J15="","",AND($J15="United States", $K15=""), $M15&amp;" | "&amp;$J15,AND($J15="Canada", $K15=""), $M15&amp;" | "&amp;$J15,$J15="United States", $E15,$J15="Canada",$E15,$J15&lt;&gt;"", $M15&amp;" | "&amp;$J15)</f>
        <v/>
      </c>
      <c r="G15" s="989"/>
      <c r="H15" s="990"/>
      <c r="I15" s="940" t="str">
        <f>IFERROR(VLOOKUP(J15,'Category Index'!$K$10:$L$258,2,FALSE),"")</f>
        <v/>
      </c>
      <c r="J15" s="986"/>
      <c r="K15" s="987"/>
      <c r="L15" s="3"/>
      <c r="M15" s="982"/>
      <c r="N15" s="983"/>
      <c r="O15" s="943" t="str">
        <f>IFERROR(VLOOKUP(Q15,Tables!$CE$8:$CF$22,2,FALSE),"")</f>
        <v/>
      </c>
      <c r="P15" s="973"/>
      <c r="Q15" s="974"/>
      <c r="R15" s="975"/>
      <c r="S15" s="976"/>
      <c r="T15" s="670" t="str">
        <f>IFERROR(IF(R15="","",R15*(VLOOKUP(D15, 'Unit Conversion Table'!$E$3:$F$132, 2, FALSE))),"")</f>
        <v/>
      </c>
      <c r="U15" s="3"/>
      <c r="V15" s="971" t="s">
        <v>826</v>
      </c>
      <c r="W15" s="945" t="str" cm="1">
        <f t="array" ref="W15">_xlfn.IFS(V15="No",(IFERROR(VLOOKUP($M15&amp;" | "&amp;$X15,'Emissions Factors'!$C$3:$N$1705,MATCH(W$11,'Emissions Factors'!$C$3:$N$3,0),FALSE),"")),V15="Yes", "", V15="", "")</f>
        <v/>
      </c>
      <c r="X15" s="946">
        <f>IFERROR(IF(OR($V15="Yes", $V15=""), "",
VLOOKUP($F15, 'Emissions Factors'!$C$3:$O$717, 4,FALSE)),
IFERROR(VLOOKUP($E15, 'Emissions Factors'!$C$3:$O$717, 4,FALSE),""))</f>
        <v>0</v>
      </c>
      <c r="Y15" s="947" t="str">
        <f>IFERROR(VLOOKUP($M15&amp;" | "&amp;$X15,'Emissions Factors'!$C$3:$N$3811,5,FALSE),"")</f>
        <v/>
      </c>
      <c r="Z15" s="948" t="str">
        <f>IFERROR(VLOOKUP($M15&amp;" | "&amp;$X15,'Emissions Factors'!$C$3:$N$3811,6,FALSE),"")</f>
        <v/>
      </c>
      <c r="AA15" s="949" t="str">
        <f>IFERROR(VLOOKUP($M15&amp;" | "&amp;$X15,'Emissions Factors'!$C$3:$N$3811,7,FALSE),"")</f>
        <v/>
      </c>
      <c r="AB15" s="961"/>
      <c r="AC15" s="962"/>
      <c r="AD15" s="963"/>
      <c r="AE15" s="964"/>
      <c r="AF15" s="965"/>
      <c r="AG15" s="955" t="str" cm="1">
        <f t="array" ref="AG15">IFERROR(_xlfn.IFS($V15="No", Y15*$T15/1000,$V15="Yes", AD15*$T15/1000, $V15="", ""),"")</f>
        <v/>
      </c>
      <c r="AH15" s="956" t="str" cm="1">
        <f t="array" ref="AH15">IFERROR(_xlfn.IFS($V15="No", Z15*$T15/1000,$V15="Yes", AE15*$T15/1000, $V15="", ""),"")</f>
        <v/>
      </c>
      <c r="AI15" s="956" t="str" cm="1">
        <f t="array" ref="AI15">IFERROR(_xlfn.IFS($V15="No", AA15*$T15/1000,$V15="Yes", AF15*$T15/1000, $V15="", ""),"")</f>
        <v/>
      </c>
      <c r="AJ15" s="1029" t="str">
        <f>IFERROR($AG15
+IFERROR(HLOOKUP(Introduction!$H$29,'GWP Values'!$D$3:$G$46,MATCH("CH4",'GWP Values'!$C$3:$C$41,0),FALSE)*$AH15,0)
+IFERROR(HLOOKUP(Introduction!$H$29,'GWP Values'!$D$3:$G$46,MATCH("N2O",'GWP Values'!$C$3:$C$41,0),FALSE)*$AI15,0),"")</f>
        <v/>
      </c>
    </row>
    <row r="16" spans="1:105" ht="24" customHeight="1" x14ac:dyDescent="0.25">
      <c r="A16" s="441"/>
      <c r="B16" s="458" t="str" cm="1">
        <f t="array" ref="B16">IFERROR(_xlfn.IFS($J16="","",VLOOKUP(CONCATENATE($M16," | ",$J16),'Emissions Factors'!$C$3:$O$718,5,FALSE)&lt;&gt;"",CONCATENATE($M16," | ",$J16), COUNTIF('Emissions Factors'!$C$3:$C$718,CONCATENATE($M16," | ",$J16))&lt;0, CONCATENATE($M16," | ",$I16)),"")</f>
        <v/>
      </c>
      <c r="C16" s="650" t="str">
        <f t="shared" si="0"/>
        <v/>
      </c>
      <c r="D16" s="650" t="str">
        <f t="shared" si="1"/>
        <v/>
      </c>
      <c r="E16" s="650" t="str">
        <f>IFERROR(IF($J16="","",
IF($J16="United States",$M16&amp;" | "&amp;$J16&amp;" - "&amp;(VLOOKUP(K16,'EFs - EPA eGRID'!$B$2:$D$53,3,FALSE)),
IF($J16="Canada",$M16&amp;" | "&amp;$J16&amp;" - "&amp;$K16,$M16&amp;" | "&amp;$I16))),"")</f>
        <v/>
      </c>
      <c r="F16" s="650" t="str" cm="1">
        <f t="array" ref="F16">_xlfn.IFS($J16="","",AND($J16="United States", $K16=""), $M16&amp;" | "&amp;$J16,AND($J16="Canada", $K16=""), $M16&amp;" | "&amp;$J16,$J16="United States", $E16,$J16="Canada",$E16,$J16&lt;&gt;"", $M16&amp;" | "&amp;$J16)</f>
        <v/>
      </c>
      <c r="G16" s="989"/>
      <c r="H16" s="990"/>
      <c r="I16" s="940" t="str">
        <f>IFERROR(VLOOKUP(J16,'Category Index'!$K$10:$L$258,2,FALSE),"")</f>
        <v/>
      </c>
      <c r="J16" s="986"/>
      <c r="K16" s="987"/>
      <c r="L16" s="3"/>
      <c r="M16" s="982"/>
      <c r="N16" s="983"/>
      <c r="O16" s="943" t="str">
        <f>IFERROR(VLOOKUP(Q16,Tables!$CE$8:$CF$22,2,FALSE),"")</f>
        <v/>
      </c>
      <c r="P16" s="973"/>
      <c r="Q16" s="974"/>
      <c r="R16" s="975"/>
      <c r="S16" s="976"/>
      <c r="T16" s="670" t="str">
        <f>IFERROR(IF(R16="","",R16*(VLOOKUP(D16, 'Unit Conversion Table'!$E$3:$F$132, 2, FALSE))),"")</f>
        <v/>
      </c>
      <c r="U16" s="3"/>
      <c r="V16" s="971" t="s">
        <v>826</v>
      </c>
      <c r="W16" s="945" t="str" cm="1">
        <f t="array" ref="W16">_xlfn.IFS(V16="No",(IFERROR(VLOOKUP($M16&amp;" | "&amp;$X16,'Emissions Factors'!$C$3:$N$1705,MATCH(W$11,'Emissions Factors'!$C$3:$N$3,0),FALSE),"")),V16="Yes", "", V16="", "")</f>
        <v/>
      </c>
      <c r="X16" s="946">
        <f>IFERROR(IF(OR($V16="Yes", $V16=""), "",
VLOOKUP($F16, 'Emissions Factors'!$C$3:$O$717, 4,FALSE)),
IFERROR(VLOOKUP($E16, 'Emissions Factors'!$C$3:$O$717, 4,FALSE),""))</f>
        <v>0</v>
      </c>
      <c r="Y16" s="947" t="str">
        <f>IFERROR(VLOOKUP($M16&amp;" | "&amp;$X16,'Emissions Factors'!$C$3:$N$3811,5,FALSE),"")</f>
        <v/>
      </c>
      <c r="Z16" s="948" t="str">
        <f>IFERROR(VLOOKUP($M16&amp;" | "&amp;$X16,'Emissions Factors'!$C$3:$N$3811,6,FALSE),"")</f>
        <v/>
      </c>
      <c r="AA16" s="949" t="str">
        <f>IFERROR(VLOOKUP($M16&amp;" | "&amp;$X16,'Emissions Factors'!$C$3:$N$3811,7,FALSE),"")</f>
        <v/>
      </c>
      <c r="AB16" s="961"/>
      <c r="AC16" s="962"/>
      <c r="AD16" s="963"/>
      <c r="AE16" s="964"/>
      <c r="AF16" s="965"/>
      <c r="AG16" s="955" t="str" cm="1">
        <f t="array" ref="AG16">IFERROR(_xlfn.IFS($V16="No", Y16*$T16/1000,$V16="Yes", AD16*$T16/1000, $V16="", ""),"")</f>
        <v/>
      </c>
      <c r="AH16" s="956" t="str" cm="1">
        <f t="array" ref="AH16">IFERROR(_xlfn.IFS($V16="No", Z16*$T16/1000,$V16="Yes", AE16*$T16/1000, $V16="", ""),"")</f>
        <v/>
      </c>
      <c r="AI16" s="956" t="str" cm="1">
        <f t="array" ref="AI16">IFERROR(_xlfn.IFS($V16="No", AA16*$T16/1000,$V16="Yes", AF16*$T16/1000, $V16="", ""),"")</f>
        <v/>
      </c>
      <c r="AJ16" s="1029" t="str">
        <f>IFERROR($AG16
+IFERROR(HLOOKUP(Introduction!$H$29,'GWP Values'!$D$3:$G$46,MATCH("CH4",'GWP Values'!$C$3:$C$41,0),FALSE)*$AH16,0)
+IFERROR(HLOOKUP(Introduction!$H$29,'GWP Values'!$D$3:$G$46,MATCH("N2O",'GWP Values'!$C$3:$C$41,0),FALSE)*$AI16,0),"")</f>
        <v/>
      </c>
    </row>
    <row r="17" spans="1:36" ht="24" customHeight="1" x14ac:dyDescent="0.25">
      <c r="A17" s="441"/>
      <c r="B17" s="458" t="str" cm="1">
        <f t="array" ref="B17">IFERROR(_xlfn.IFS($J17="","",VLOOKUP(CONCATENATE($M17," | ",$J17),'Emissions Factors'!$C$3:$O$718,5,FALSE)&lt;&gt;"",CONCATENATE($M17," | ",$J17), COUNTIF('Emissions Factors'!$C$3:$C$718,CONCATENATE($M17," | ",$J17))&lt;0, CONCATENATE($M17," | ",$I17)),"")</f>
        <v/>
      </c>
      <c r="C17" s="650" t="str">
        <f t="shared" si="0"/>
        <v/>
      </c>
      <c r="D17" s="650" t="str">
        <f t="shared" si="1"/>
        <v/>
      </c>
      <c r="E17" s="650" t="str">
        <f>IFERROR(IF($J17="","",
IF($J17="United States",$M17&amp;" | "&amp;$J17&amp;" - "&amp;(VLOOKUP(K17,'EFs - EPA eGRID'!$B$2:$D$53,3,FALSE)),
IF($J17="Canada",$M17&amp;" | "&amp;$J17&amp;" - "&amp;$K17,$M17&amp;" | "&amp;$I17))),"")</f>
        <v/>
      </c>
      <c r="F17" s="650" t="str" cm="1">
        <f t="array" ref="F17">_xlfn.IFS($J17="","",AND($J17="United States", $K17=""), $M17&amp;" | "&amp;$J17,AND($J17="Canada", $K17=""), $M17&amp;" | "&amp;$J17,$J17="United States", $E17,$J17="Canada",$E17,$J17&lt;&gt;"", $M17&amp;" | "&amp;$J17)</f>
        <v/>
      </c>
      <c r="G17" s="989"/>
      <c r="H17" s="990"/>
      <c r="I17" s="940" t="str">
        <f>IFERROR(VLOOKUP(J17,'Category Index'!$K$10:$L$258,2,FALSE),"")</f>
        <v/>
      </c>
      <c r="J17" s="986"/>
      <c r="K17" s="987"/>
      <c r="L17" s="3"/>
      <c r="M17" s="982"/>
      <c r="N17" s="983"/>
      <c r="O17" s="943" t="str">
        <f>IFERROR(VLOOKUP(Q17,Tables!$CE$8:$CF$22,2,FALSE),"")</f>
        <v/>
      </c>
      <c r="P17" s="973"/>
      <c r="Q17" s="974"/>
      <c r="R17" s="975"/>
      <c r="S17" s="976"/>
      <c r="T17" s="670" t="str">
        <f>IFERROR(IF(R17="","",R17*(VLOOKUP(D17, 'Unit Conversion Table'!$E$3:$F$132, 2, FALSE))),"")</f>
        <v/>
      </c>
      <c r="U17" s="3"/>
      <c r="V17" s="971" t="s">
        <v>826</v>
      </c>
      <c r="W17" s="945" t="str" cm="1">
        <f t="array" ref="W17">_xlfn.IFS(V17="No",(IFERROR(VLOOKUP($M17&amp;" | "&amp;$X17,'Emissions Factors'!$C$3:$N$1705,MATCH(W$11,'Emissions Factors'!$C$3:$N$3,0),FALSE),"")),V17="Yes", "", V17="", "")</f>
        <v/>
      </c>
      <c r="X17" s="946">
        <f>IFERROR(IF(OR($V17="Yes", $V17=""), "",
VLOOKUP($F17, 'Emissions Factors'!$C$3:$O$717, 4,FALSE)),
IFERROR(VLOOKUP($E17, 'Emissions Factors'!$C$3:$O$717, 4,FALSE),""))</f>
        <v>0</v>
      </c>
      <c r="Y17" s="947" t="str">
        <f>IFERROR(VLOOKUP($M17&amp;" | "&amp;$X17,'Emissions Factors'!$C$3:$N$3811,5,FALSE),"")</f>
        <v/>
      </c>
      <c r="Z17" s="948" t="str">
        <f>IFERROR(VLOOKUP($M17&amp;" | "&amp;$X17,'Emissions Factors'!$C$3:$N$3811,6,FALSE),"")</f>
        <v/>
      </c>
      <c r="AA17" s="949" t="str">
        <f>IFERROR(VLOOKUP($M17&amp;" | "&amp;$X17,'Emissions Factors'!$C$3:$N$3811,7,FALSE),"")</f>
        <v/>
      </c>
      <c r="AB17" s="961"/>
      <c r="AC17" s="962"/>
      <c r="AD17" s="963"/>
      <c r="AE17" s="964"/>
      <c r="AF17" s="965"/>
      <c r="AG17" s="955" t="str" cm="1">
        <f t="array" ref="AG17">IFERROR(_xlfn.IFS($V17="No", Y17*$T17/1000,$V17="Yes", AD17*$T17/1000, $V17="", ""),"")</f>
        <v/>
      </c>
      <c r="AH17" s="956" t="str" cm="1">
        <f t="array" ref="AH17">IFERROR(_xlfn.IFS($V17="No", Z17*$T17/1000,$V17="Yes", AE17*$T17/1000, $V17="", ""),"")</f>
        <v/>
      </c>
      <c r="AI17" s="956" t="str" cm="1">
        <f t="array" ref="AI17">IFERROR(_xlfn.IFS($V17="No", AA17*$T17/1000,$V17="Yes", AF17*$T17/1000, $V17="", ""),"")</f>
        <v/>
      </c>
      <c r="AJ17" s="1029" t="str">
        <f>IFERROR($AG17
+IFERROR(HLOOKUP(Introduction!$H$29,'GWP Values'!$D$3:$G$46,MATCH("CH4",'GWP Values'!$C$3:$C$41,0),FALSE)*$AH17,0)
+IFERROR(HLOOKUP(Introduction!$H$29,'GWP Values'!$D$3:$G$46,MATCH("N2O",'GWP Values'!$C$3:$C$41,0),FALSE)*$AI17,0),"")</f>
        <v/>
      </c>
    </row>
    <row r="18" spans="1:36" ht="24" customHeight="1" x14ac:dyDescent="0.25">
      <c r="A18" s="441"/>
      <c r="B18" s="458" t="str" cm="1">
        <f t="array" ref="B18">IFERROR(_xlfn.IFS($J18="","",VLOOKUP(CONCATENATE($M18," | ",$J18),'Emissions Factors'!$C$3:$O$718,5,FALSE)&lt;&gt;"",CONCATENATE($M18," | ",$J18), COUNTIF('Emissions Factors'!$C$3:$C$718,CONCATENATE($M18," | ",$J18))&lt;0, CONCATENATE($M18," | ",$I18)),"")</f>
        <v/>
      </c>
      <c r="C18" s="650" t="str">
        <f t="shared" si="0"/>
        <v/>
      </c>
      <c r="D18" s="650" t="str">
        <f t="shared" si="1"/>
        <v/>
      </c>
      <c r="E18" s="650" t="str">
        <f>IFERROR(IF($J18="","",
IF($J18="United States",$M18&amp;" | "&amp;$J18&amp;" - "&amp;(VLOOKUP(K18,'EFs - EPA eGRID'!$B$2:$D$53,3,FALSE)),
IF($J18="Canada",$M18&amp;" | "&amp;$J18&amp;" - "&amp;$K18,$M18&amp;" | "&amp;$I18))),"")</f>
        <v/>
      </c>
      <c r="F18" s="650" t="str" cm="1">
        <f t="array" ref="F18">_xlfn.IFS($J18="","",AND($J18="United States", $K18=""), $M18&amp;" | "&amp;$J18,AND($J18="Canada", $K18=""), $M18&amp;" | "&amp;$J18,$J18="United States", $E18,$J18="Canada",$E18,$J18&lt;&gt;"", $M18&amp;" | "&amp;$J18)</f>
        <v/>
      </c>
      <c r="G18" s="989"/>
      <c r="H18" s="990"/>
      <c r="I18" s="940" t="str">
        <f>IFERROR(VLOOKUP(J18,'Category Index'!$K$10:$L$258,2,FALSE),"")</f>
        <v/>
      </c>
      <c r="J18" s="986"/>
      <c r="K18" s="987"/>
      <c r="L18" s="3"/>
      <c r="M18" s="982"/>
      <c r="N18" s="983"/>
      <c r="O18" s="943" t="str">
        <f>IFERROR(VLOOKUP(Q18,Tables!$CE$8:$CF$22,2,FALSE),"")</f>
        <v/>
      </c>
      <c r="P18" s="973"/>
      <c r="Q18" s="974"/>
      <c r="R18" s="975"/>
      <c r="S18" s="976"/>
      <c r="T18" s="670" t="str">
        <f>IFERROR(IF(R18="","",R18*(VLOOKUP(D18, 'Unit Conversion Table'!$E$3:$F$132, 2, FALSE))),"")</f>
        <v/>
      </c>
      <c r="U18" s="3"/>
      <c r="V18" s="971" t="s">
        <v>826</v>
      </c>
      <c r="W18" s="945" t="str" cm="1">
        <f t="array" ref="W18">_xlfn.IFS(V18="No",(IFERROR(VLOOKUP($M18&amp;" | "&amp;$X18,'Emissions Factors'!$C$3:$N$1705,MATCH(W$11,'Emissions Factors'!$C$3:$N$3,0),FALSE),"")),V18="Yes", "", V18="", "")</f>
        <v/>
      </c>
      <c r="X18" s="946">
        <f>IFERROR(IF(OR($V18="Yes", $V18=""), "",
VLOOKUP($F18, 'Emissions Factors'!$C$3:$O$717, 4,FALSE)),
IFERROR(VLOOKUP($E18, 'Emissions Factors'!$C$3:$O$717, 4,FALSE),""))</f>
        <v>0</v>
      </c>
      <c r="Y18" s="947" t="str">
        <f>IFERROR(VLOOKUP($M18&amp;" | "&amp;$X18,'Emissions Factors'!$C$3:$N$3811,5,FALSE),"")</f>
        <v/>
      </c>
      <c r="Z18" s="948" t="str">
        <f>IFERROR(VLOOKUP($M18&amp;" | "&amp;$X18,'Emissions Factors'!$C$3:$N$3811,6,FALSE),"")</f>
        <v/>
      </c>
      <c r="AA18" s="949" t="str">
        <f>IFERROR(VLOOKUP($M18&amp;" | "&amp;$X18,'Emissions Factors'!$C$3:$N$3811,7,FALSE),"")</f>
        <v/>
      </c>
      <c r="AB18" s="961"/>
      <c r="AC18" s="962"/>
      <c r="AD18" s="963"/>
      <c r="AE18" s="964"/>
      <c r="AF18" s="965"/>
      <c r="AG18" s="955" t="str" cm="1">
        <f t="array" ref="AG18">IFERROR(_xlfn.IFS($V18="No", Y18*$T18/1000,$V18="Yes", AD18*$T18/1000, $V18="", ""),"")</f>
        <v/>
      </c>
      <c r="AH18" s="956" t="str" cm="1">
        <f t="array" ref="AH18">IFERROR(_xlfn.IFS($V18="No", Z18*$T18/1000,$V18="Yes", AE18*$T18/1000, $V18="", ""),"")</f>
        <v/>
      </c>
      <c r="AI18" s="956" t="str" cm="1">
        <f t="array" ref="AI18">IFERROR(_xlfn.IFS($V18="No", AA18*$T18/1000,$V18="Yes", AF18*$T18/1000, $V18="", ""),"")</f>
        <v/>
      </c>
      <c r="AJ18" s="1029" t="str">
        <f>IFERROR($AG18
+IFERROR(HLOOKUP(Introduction!$H$29,'GWP Values'!$D$3:$G$46,MATCH("CH4",'GWP Values'!$C$3:$C$41,0),FALSE)*$AH18,0)
+IFERROR(HLOOKUP(Introduction!$H$29,'GWP Values'!$D$3:$G$46,MATCH("N2O",'GWP Values'!$C$3:$C$41,0),FALSE)*$AI18,0),"")</f>
        <v/>
      </c>
    </row>
    <row r="19" spans="1:36" ht="24" customHeight="1" x14ac:dyDescent="0.25">
      <c r="A19" s="441"/>
      <c r="B19" s="458" t="str" cm="1">
        <f t="array" ref="B19">IFERROR(_xlfn.IFS($J19="","",VLOOKUP(CONCATENATE($M19," | ",$J19),'Emissions Factors'!$C$3:$O$718,5,FALSE)&lt;&gt;"",CONCATENATE($M19," | ",$J19), COUNTIF('Emissions Factors'!$C$3:$C$718,CONCATENATE($M19," | ",$J19))&lt;0, CONCATENATE($M19," | ",$I19)),"")</f>
        <v/>
      </c>
      <c r="C19" s="650" t="str">
        <f t="shared" si="0"/>
        <v/>
      </c>
      <c r="D19" s="650" t="str">
        <f t="shared" si="1"/>
        <v/>
      </c>
      <c r="E19" s="650" t="str">
        <f>IFERROR(IF($J19="","",
IF($J19="United States",$M19&amp;" | "&amp;$J19&amp;" - "&amp;(VLOOKUP(K19,'EFs - EPA eGRID'!$B$2:$D$53,3,FALSE)),
IF($J19="Canada",$M19&amp;" | "&amp;$J19&amp;" - "&amp;$K19,$M19&amp;" | "&amp;$I19))),"")</f>
        <v/>
      </c>
      <c r="F19" s="650" t="str" cm="1">
        <f t="array" ref="F19">_xlfn.IFS($J19="","",AND($J19="United States", $K19=""), $M19&amp;" | "&amp;$J19,AND($J19="Canada", $K19=""), $M19&amp;" | "&amp;$J19,$J19="United States", $E19,$J19="Canada",$E19,$J19&lt;&gt;"", $M19&amp;" | "&amp;$J19)</f>
        <v/>
      </c>
      <c r="G19" s="989"/>
      <c r="H19" s="990"/>
      <c r="I19" s="941" t="str">
        <f>IFERROR(VLOOKUP(J19,'Category Index'!$K$10:$L$258,2,FALSE),"")</f>
        <v/>
      </c>
      <c r="J19" s="986"/>
      <c r="K19" s="987"/>
      <c r="L19" s="3"/>
      <c r="M19" s="982"/>
      <c r="N19" s="983"/>
      <c r="O19" s="943" t="str">
        <f>IFERROR(VLOOKUP(Q19,Tables!$CE$8:$CF$22,2,FALSE),"")</f>
        <v/>
      </c>
      <c r="P19" s="973"/>
      <c r="Q19" s="974"/>
      <c r="R19" s="975"/>
      <c r="S19" s="976"/>
      <c r="T19" s="670" t="str">
        <f>IFERROR(IF(R19="","",R19*(VLOOKUP(D19, 'Unit Conversion Table'!$E$3:$F$132, 2, FALSE))),"")</f>
        <v/>
      </c>
      <c r="U19" s="3"/>
      <c r="V19" s="971" t="s">
        <v>826</v>
      </c>
      <c r="W19" s="945" t="str" cm="1">
        <f t="array" ref="W19">_xlfn.IFS(V19="No",(IFERROR(VLOOKUP($M19&amp;" | "&amp;$X19,'Emissions Factors'!$C$3:$N$1705,MATCH(W$11,'Emissions Factors'!$C$3:$N$3,0),FALSE),"")),V19="Yes", "", V19="", "")</f>
        <v/>
      </c>
      <c r="X19" s="946">
        <f>IFERROR(IF(OR($V19="Yes", $V19=""), "",
VLOOKUP($F19, 'Emissions Factors'!$C$3:$O$717, 4,FALSE)),
IFERROR(VLOOKUP($E19, 'Emissions Factors'!$C$3:$O$717, 4,FALSE),""))</f>
        <v>0</v>
      </c>
      <c r="Y19" s="947" t="str">
        <f>IFERROR(VLOOKUP($M19&amp;" | "&amp;$X19,'Emissions Factors'!$C$3:$N$3811,5,FALSE),"")</f>
        <v/>
      </c>
      <c r="Z19" s="948" t="str">
        <f>IFERROR(VLOOKUP($M19&amp;" | "&amp;$X19,'Emissions Factors'!$C$3:$N$3811,6,FALSE),"")</f>
        <v/>
      </c>
      <c r="AA19" s="949" t="str">
        <f>IFERROR(VLOOKUP($M19&amp;" | "&amp;$X19,'Emissions Factors'!$C$3:$N$3811,7,FALSE),"")</f>
        <v/>
      </c>
      <c r="AB19" s="961"/>
      <c r="AC19" s="962"/>
      <c r="AD19" s="963"/>
      <c r="AE19" s="964"/>
      <c r="AF19" s="965"/>
      <c r="AG19" s="955" t="str" cm="1">
        <f t="array" ref="AG19">IFERROR(_xlfn.IFS($V19="No", Y19*$T19/1000,$V19="Yes", AD19*$T19/1000, $V19="", ""),"")</f>
        <v/>
      </c>
      <c r="AH19" s="956" t="str" cm="1">
        <f t="array" ref="AH19">IFERROR(_xlfn.IFS($V19="No", Z19*$T19/1000,$V19="Yes", AE19*$T19/1000, $V19="", ""),"")</f>
        <v/>
      </c>
      <c r="AI19" s="956" t="str" cm="1">
        <f t="array" ref="AI19">IFERROR(_xlfn.IFS($V19="No", AA19*$T19/1000,$V19="Yes", AF19*$T19/1000, $V19="", ""),"")</f>
        <v/>
      </c>
      <c r="AJ19" s="1029" t="str">
        <f>IFERROR($AG19
+IFERROR(HLOOKUP(Introduction!$H$29,'GWP Values'!$D$3:$G$46,MATCH("CH4",'GWP Values'!$C$3:$C$41,0),FALSE)*$AH19,0)
+IFERROR(HLOOKUP(Introduction!$H$29,'GWP Values'!$D$3:$G$46,MATCH("N2O",'GWP Values'!$C$3:$C$41,0),FALSE)*$AI19,0),"")</f>
        <v/>
      </c>
    </row>
    <row r="20" spans="1:36" ht="24" customHeight="1" x14ac:dyDescent="0.25">
      <c r="A20" s="441"/>
      <c r="B20" s="458" t="str" cm="1">
        <f t="array" ref="B20">IFERROR(_xlfn.IFS($J20="","",VLOOKUP(CONCATENATE($M20," | ",$J20),'Emissions Factors'!$C$3:$O$718,5,FALSE)&lt;&gt;"",CONCATENATE($M20," | ",$J20), COUNTIF('Emissions Factors'!$C$3:$C$718,CONCATENATE($M20," | ",$J20))&lt;0, CONCATENATE($M20," | ",$I20)),"")</f>
        <v/>
      </c>
      <c r="C20" s="650" t="str">
        <f t="shared" si="0"/>
        <v/>
      </c>
      <c r="D20" s="650" t="str">
        <f t="shared" si="1"/>
        <v/>
      </c>
      <c r="E20" s="650" t="str">
        <f>IFERROR(IF($J20="","",
IF($J20="United States",$M20&amp;" | "&amp;$J20&amp;" - "&amp;(VLOOKUP(K20,'EFs - EPA eGRID'!$B$2:$D$53,3,FALSE)),
IF($J20="Canada",$M20&amp;" | "&amp;$J20&amp;" - "&amp;$K20,$M20&amp;" | "&amp;$I20))),"")</f>
        <v/>
      </c>
      <c r="F20" s="650" t="str" cm="1">
        <f t="array" ref="F20">_xlfn.IFS($J20="","",AND($J20="United States", $K20=""), $M20&amp;" | "&amp;$J20,AND($J20="Canada", $K20=""), $M20&amp;" | "&amp;$J20,$J20="United States", $E20,$J20="Canada",$E20,$J20&lt;&gt;"", $M20&amp;" | "&amp;$J20)</f>
        <v/>
      </c>
      <c r="G20" s="989"/>
      <c r="H20" s="990"/>
      <c r="I20" s="941" t="str">
        <f>IFERROR(VLOOKUP(J20,'Category Index'!$K$10:$L$258,2,FALSE),"")</f>
        <v/>
      </c>
      <c r="J20" s="986"/>
      <c r="K20" s="987"/>
      <c r="L20" s="3"/>
      <c r="M20" s="982"/>
      <c r="N20" s="983"/>
      <c r="O20" s="943" t="str">
        <f>IFERROR(VLOOKUP(Q20,Tables!$CE$8:$CF$22,2,FALSE),"")</f>
        <v/>
      </c>
      <c r="P20" s="973"/>
      <c r="Q20" s="974"/>
      <c r="R20" s="975"/>
      <c r="S20" s="976"/>
      <c r="T20" s="670" t="str">
        <f>IFERROR(IF(R20="","",R20*(VLOOKUP(D20, 'Unit Conversion Table'!$E$3:$F$132, 2, FALSE))),"")</f>
        <v/>
      </c>
      <c r="U20" s="3"/>
      <c r="V20" s="971" t="s">
        <v>826</v>
      </c>
      <c r="W20" s="945" t="str" cm="1">
        <f t="array" ref="W20">_xlfn.IFS(V20="No",(IFERROR(VLOOKUP($M20&amp;" | "&amp;$X20,'Emissions Factors'!$C$3:$N$1705,MATCH(W$11,'Emissions Factors'!$C$3:$N$3,0),FALSE),"")),V20="Yes", "", V20="", "")</f>
        <v/>
      </c>
      <c r="X20" s="946">
        <f>IFERROR(IF(OR($V20="Yes", $V20=""), "",
VLOOKUP($F20, 'Emissions Factors'!$C$3:$O$717, 4,FALSE)),
IFERROR(VLOOKUP($E20, 'Emissions Factors'!$C$3:$O$717, 4,FALSE),""))</f>
        <v>0</v>
      </c>
      <c r="Y20" s="947" t="str">
        <f>IFERROR(VLOOKUP($M20&amp;" | "&amp;$X20,'Emissions Factors'!$C$3:$N$3811,5,FALSE),"")</f>
        <v/>
      </c>
      <c r="Z20" s="948" t="str">
        <f>IFERROR(VLOOKUP($M20&amp;" | "&amp;$X20,'Emissions Factors'!$C$3:$N$3811,6,FALSE),"")</f>
        <v/>
      </c>
      <c r="AA20" s="949" t="str">
        <f>IFERROR(VLOOKUP($M20&amp;" | "&amp;$X20,'Emissions Factors'!$C$3:$N$3811,7,FALSE),"")</f>
        <v/>
      </c>
      <c r="AB20" s="961"/>
      <c r="AC20" s="962"/>
      <c r="AD20" s="963"/>
      <c r="AE20" s="964"/>
      <c r="AF20" s="965"/>
      <c r="AG20" s="955" t="str" cm="1">
        <f t="array" ref="AG20">IFERROR(_xlfn.IFS($V20="No", Y20*$T20/1000,$V20="Yes", AD20*$T20/1000, $V20="", ""),"")</f>
        <v/>
      </c>
      <c r="AH20" s="956" t="str" cm="1">
        <f t="array" ref="AH20">IFERROR(_xlfn.IFS($V20="No", Z20*$T20/1000,$V20="Yes", AE20*$T20/1000, $V20="", ""),"")</f>
        <v/>
      </c>
      <c r="AI20" s="956" t="str" cm="1">
        <f t="array" ref="AI20">IFERROR(_xlfn.IFS($V20="No", AA20*$T20/1000,$V20="Yes", AF20*$T20/1000, $V20="", ""),"")</f>
        <v/>
      </c>
      <c r="AJ20" s="1029" t="str">
        <f>IFERROR($AG20
+IFERROR(HLOOKUP(Introduction!$H$29,'GWP Values'!$D$3:$G$46,MATCH("CH4",'GWP Values'!$C$3:$C$41,0),FALSE)*$AH20,0)
+IFERROR(HLOOKUP(Introduction!$H$29,'GWP Values'!$D$3:$G$46,MATCH("N2O",'GWP Values'!$C$3:$C$41,0),FALSE)*$AI20,0),"")</f>
        <v/>
      </c>
    </row>
    <row r="21" spans="1:36" ht="24" customHeight="1" x14ac:dyDescent="0.25">
      <c r="A21" s="441"/>
      <c r="B21" s="458" t="str" cm="1">
        <f t="array" ref="B21">IFERROR(_xlfn.IFS($J21="","",VLOOKUP(CONCATENATE($M21," | ",$J21),'Emissions Factors'!$C$3:$O$718,5,FALSE)&lt;&gt;"",CONCATENATE($M21," | ",$J21), COUNTIF('Emissions Factors'!$C$3:$C$718,CONCATENATE($M21," | ",$J21))&lt;0, CONCATENATE($M21," | ",$I21)),"")</f>
        <v/>
      </c>
      <c r="C21" s="650" t="str">
        <f t="shared" si="0"/>
        <v/>
      </c>
      <c r="D21" s="650" t="str">
        <f t="shared" si="1"/>
        <v/>
      </c>
      <c r="E21" s="650" t="str">
        <f>IFERROR(IF($J21="","",
IF($J21="United States",$M21&amp;" | "&amp;$J21&amp;" - "&amp;(VLOOKUP(K21,'EFs - EPA eGRID'!$B$2:$D$53,3,FALSE)),
IF($J21="Canada",$M21&amp;" | "&amp;$J21&amp;" - "&amp;$K21,$M21&amp;" | "&amp;$I21))),"")</f>
        <v/>
      </c>
      <c r="F21" s="650" t="str" cm="1">
        <f t="array" ref="F21">_xlfn.IFS($J21="","",AND($J21="United States", $K21=""), $M21&amp;" | "&amp;$J21,AND($J21="Canada", $K21=""), $M21&amp;" | "&amp;$J21,$J21="United States", $E21,$J21="Canada",$E21,$J21&lt;&gt;"", $M21&amp;" | "&amp;$J21)</f>
        <v/>
      </c>
      <c r="G21" s="989"/>
      <c r="H21" s="990"/>
      <c r="I21" s="941" t="str">
        <f>IFERROR(VLOOKUP(J21,'Category Index'!$K$10:$L$258,2,FALSE),"")</f>
        <v/>
      </c>
      <c r="J21" s="986"/>
      <c r="K21" s="987"/>
      <c r="L21" s="3"/>
      <c r="M21" s="982"/>
      <c r="N21" s="983"/>
      <c r="O21" s="943" t="str">
        <f>IFERROR(VLOOKUP(Q21,Tables!$CE$8:$CF$22,2,FALSE),"")</f>
        <v/>
      </c>
      <c r="P21" s="973"/>
      <c r="Q21" s="974"/>
      <c r="R21" s="975"/>
      <c r="S21" s="976"/>
      <c r="T21" s="670" t="str">
        <f>IFERROR(IF(R21="","",R21*(VLOOKUP(D21, 'Unit Conversion Table'!$E$3:$F$132, 2, FALSE))),"")</f>
        <v/>
      </c>
      <c r="U21" s="3"/>
      <c r="V21" s="971" t="s">
        <v>826</v>
      </c>
      <c r="W21" s="945" t="str" cm="1">
        <f t="array" ref="W21">_xlfn.IFS(V21="No",(IFERROR(VLOOKUP($M21&amp;" | "&amp;$X21,'Emissions Factors'!$C$3:$N$1705,MATCH(W$11,'Emissions Factors'!$C$3:$N$3,0),FALSE),"")),V21="Yes", "", V21="", "")</f>
        <v/>
      </c>
      <c r="X21" s="946">
        <f>IFERROR(IF(OR($V21="Yes", $V21=""), "",
VLOOKUP($F21, 'Emissions Factors'!$C$3:$O$717, 4,FALSE)),
IFERROR(VLOOKUP($E21, 'Emissions Factors'!$C$3:$O$717, 4,FALSE),""))</f>
        <v>0</v>
      </c>
      <c r="Y21" s="947" t="str">
        <f>IFERROR(VLOOKUP($M21&amp;" | "&amp;$X21,'Emissions Factors'!$C$3:$N$3811,5,FALSE),"")</f>
        <v/>
      </c>
      <c r="Z21" s="948" t="str">
        <f>IFERROR(VLOOKUP($M21&amp;" | "&amp;$X21,'Emissions Factors'!$C$3:$N$3811,6,FALSE),"")</f>
        <v/>
      </c>
      <c r="AA21" s="949" t="str">
        <f>IFERROR(VLOOKUP($M21&amp;" | "&amp;$X21,'Emissions Factors'!$C$3:$N$3811,7,FALSE),"")</f>
        <v/>
      </c>
      <c r="AB21" s="961"/>
      <c r="AC21" s="962"/>
      <c r="AD21" s="963"/>
      <c r="AE21" s="964"/>
      <c r="AF21" s="965"/>
      <c r="AG21" s="955" t="str" cm="1">
        <f t="array" ref="AG21">IFERROR(_xlfn.IFS($V21="No", Y21*$T21/1000,$V21="Yes", AD21*$T21/1000, $V21="", ""),"")</f>
        <v/>
      </c>
      <c r="AH21" s="956" t="str" cm="1">
        <f t="array" ref="AH21">IFERROR(_xlfn.IFS($V21="No", Z21*$T21/1000,$V21="Yes", AE21*$T21/1000, $V21="", ""),"")</f>
        <v/>
      </c>
      <c r="AI21" s="956" t="str" cm="1">
        <f t="array" ref="AI21">IFERROR(_xlfn.IFS($V21="No", AA21*$T21/1000,$V21="Yes", AF21*$T21/1000, $V21="", ""),"")</f>
        <v/>
      </c>
      <c r="AJ21" s="1029" t="str">
        <f>IFERROR($AG21
+IFERROR(HLOOKUP(Introduction!$H$29,'GWP Values'!$D$3:$G$46,MATCH("CH4",'GWP Values'!$C$3:$C$41,0),FALSE)*$AH21,0)
+IFERROR(HLOOKUP(Introduction!$H$29,'GWP Values'!$D$3:$G$46,MATCH("N2O",'GWP Values'!$C$3:$C$41,0),FALSE)*$AI21,0),"")</f>
        <v/>
      </c>
    </row>
    <row r="22" spans="1:36" ht="24" customHeight="1" x14ac:dyDescent="0.25">
      <c r="A22" s="441"/>
      <c r="B22" s="458" t="str" cm="1">
        <f t="array" ref="B22">IFERROR(_xlfn.IFS($J22="","",VLOOKUP(CONCATENATE($M22," | ",$J22),'Emissions Factors'!$C$3:$O$718,5,FALSE)&lt;&gt;"",CONCATENATE($M22," | ",$J22), COUNTIF('Emissions Factors'!$C$3:$C$718,CONCATENATE($M22," | ",$J22))&lt;0, CONCATENATE($M22," | ",$I22)),"")</f>
        <v/>
      </c>
      <c r="C22" s="650" t="str">
        <f t="shared" si="0"/>
        <v/>
      </c>
      <c r="D22" s="650" t="str">
        <f t="shared" si="1"/>
        <v/>
      </c>
      <c r="E22" s="650" t="str">
        <f>IFERROR(IF($J22="","",
IF($J22="United States",$M22&amp;" | "&amp;$J22&amp;" - "&amp;(VLOOKUP(K22,'EFs - EPA eGRID'!$B$2:$D$53,3,FALSE)),
IF($J22="Canada",$M22&amp;" | "&amp;$J22&amp;" - "&amp;$K22,$M22&amp;" | "&amp;$I22))),"")</f>
        <v/>
      </c>
      <c r="F22" s="650" t="str" cm="1">
        <f t="array" ref="F22">_xlfn.IFS($J22="","",AND($J22="United States", $K22=""), $M22&amp;" | "&amp;$J22,AND($J22="Canada", $K22=""), $M22&amp;" | "&amp;$J22,$J22="United States", $E22,$J22="Canada",$E22,$J22&lt;&gt;"", $M22&amp;" | "&amp;$J22)</f>
        <v/>
      </c>
      <c r="G22" s="989"/>
      <c r="H22" s="990"/>
      <c r="I22" s="941" t="str">
        <f>IFERROR(VLOOKUP(J22,'Category Index'!$K$10:$L$258,2,FALSE),"")</f>
        <v/>
      </c>
      <c r="J22" s="986"/>
      <c r="K22" s="987"/>
      <c r="L22" s="3"/>
      <c r="M22" s="982"/>
      <c r="N22" s="983"/>
      <c r="O22" s="943" t="str">
        <f>IFERROR(VLOOKUP(Q22,Tables!$CE$8:$CF$22,2,FALSE),"")</f>
        <v/>
      </c>
      <c r="P22" s="973"/>
      <c r="Q22" s="974"/>
      <c r="R22" s="975"/>
      <c r="S22" s="976"/>
      <c r="T22" s="670" t="str">
        <f>IFERROR(IF(R22="","",R22*(VLOOKUP(D22, 'Unit Conversion Table'!$E$3:$F$132, 2, FALSE))),"")</f>
        <v/>
      </c>
      <c r="U22" s="3"/>
      <c r="V22" s="971" t="s">
        <v>826</v>
      </c>
      <c r="W22" s="945" t="str" cm="1">
        <f t="array" ref="W22">_xlfn.IFS(V22="No",(IFERROR(VLOOKUP($M22&amp;" | "&amp;$X22,'Emissions Factors'!$C$3:$N$1705,MATCH(W$11,'Emissions Factors'!$C$3:$N$3,0),FALSE),"")),V22="Yes", "", V22="", "")</f>
        <v/>
      </c>
      <c r="X22" s="946">
        <f>IFERROR(IF(OR($V22="Yes", $V22=""), "",
VLOOKUP($F22, 'Emissions Factors'!$C$3:$O$717, 4,FALSE)),
IFERROR(VLOOKUP($E22, 'Emissions Factors'!$C$3:$O$717, 4,FALSE),""))</f>
        <v>0</v>
      </c>
      <c r="Y22" s="947" t="str">
        <f>IFERROR(VLOOKUP($M22&amp;" | "&amp;$X22,'Emissions Factors'!$C$3:$N$3811,5,FALSE),"")</f>
        <v/>
      </c>
      <c r="Z22" s="948" t="str">
        <f>IFERROR(VLOOKUP($M22&amp;" | "&amp;$X22,'Emissions Factors'!$C$3:$N$3811,6,FALSE),"")</f>
        <v/>
      </c>
      <c r="AA22" s="949" t="str">
        <f>IFERROR(VLOOKUP($M22&amp;" | "&amp;$X22,'Emissions Factors'!$C$3:$N$3811,7,FALSE),"")</f>
        <v/>
      </c>
      <c r="AB22" s="961"/>
      <c r="AC22" s="962"/>
      <c r="AD22" s="963"/>
      <c r="AE22" s="964"/>
      <c r="AF22" s="965"/>
      <c r="AG22" s="955" t="str" cm="1">
        <f t="array" ref="AG22">IFERROR(_xlfn.IFS($V22="No", Y22*$T22/1000,$V22="Yes", AD22*$T22/1000, $V22="", ""),"")</f>
        <v/>
      </c>
      <c r="AH22" s="956" t="str" cm="1">
        <f t="array" ref="AH22">IFERROR(_xlfn.IFS($V22="No", Z22*$T22/1000,$V22="Yes", AE22*$T22/1000, $V22="", ""),"")</f>
        <v/>
      </c>
      <c r="AI22" s="956" t="str" cm="1">
        <f t="array" ref="AI22">IFERROR(_xlfn.IFS($V22="No", AA22*$T22/1000,$V22="Yes", AF22*$T22/1000, $V22="", ""),"")</f>
        <v/>
      </c>
      <c r="AJ22" s="1029" t="str">
        <f>IFERROR($AG22
+IFERROR(HLOOKUP(Introduction!$H$29,'GWP Values'!$D$3:$G$46,MATCH("CH4",'GWP Values'!$C$3:$C$41,0),FALSE)*$AH22,0)
+IFERROR(HLOOKUP(Introduction!$H$29,'GWP Values'!$D$3:$G$46,MATCH("N2O",'GWP Values'!$C$3:$C$41,0),FALSE)*$AI22,0),"")</f>
        <v/>
      </c>
    </row>
    <row r="23" spans="1:36" ht="24" customHeight="1" x14ac:dyDescent="0.25">
      <c r="A23" s="441"/>
      <c r="B23" s="458" t="str" cm="1">
        <f t="array" ref="B23">IFERROR(_xlfn.IFS($J23="","",VLOOKUP(CONCATENATE($M23," | ",$J23),'Emissions Factors'!$C$3:$O$718,5,FALSE)&lt;&gt;"",CONCATENATE($M23," | ",$J23), COUNTIF('Emissions Factors'!$C$3:$C$718,CONCATENATE($M23," | ",$J23))&lt;0, CONCATENATE($M23," | ",$I23)),"")</f>
        <v/>
      </c>
      <c r="C23" s="650" t="str">
        <f t="shared" si="0"/>
        <v/>
      </c>
      <c r="D23" s="650" t="str">
        <f t="shared" si="1"/>
        <v/>
      </c>
      <c r="E23" s="650" t="str">
        <f>IFERROR(IF($J23="","",
IF($J23="United States",$M23&amp;" | "&amp;$J23&amp;" - "&amp;(VLOOKUP(K23,'EFs - EPA eGRID'!$B$2:$D$53,3,FALSE)),
IF($J23="Canada",$M23&amp;" | "&amp;$J23&amp;" - "&amp;$K23,$M23&amp;" | "&amp;$I23))),"")</f>
        <v/>
      </c>
      <c r="F23" s="650" t="str" cm="1">
        <f t="array" ref="F23">_xlfn.IFS($J23="","",AND($J23="United States", $K23=""), $M23&amp;" | "&amp;$J23,AND($J23="Canada", $K23=""), $M23&amp;" | "&amp;$J23,$J23="United States", $E23,$J23="Canada",$E23,$J23&lt;&gt;"", $M23&amp;" | "&amp;$J23)</f>
        <v/>
      </c>
      <c r="G23" s="989"/>
      <c r="H23" s="990"/>
      <c r="I23" s="941" t="str">
        <f>IFERROR(VLOOKUP(J23,'Category Index'!$K$10:$L$258,2,FALSE),"")</f>
        <v/>
      </c>
      <c r="J23" s="986"/>
      <c r="K23" s="987"/>
      <c r="L23" s="3"/>
      <c r="M23" s="982"/>
      <c r="N23" s="983"/>
      <c r="O23" s="943" t="str">
        <f>IFERROR(VLOOKUP(Q23,Tables!$CE$8:$CF$22,2,FALSE),"")</f>
        <v/>
      </c>
      <c r="P23" s="973"/>
      <c r="Q23" s="974"/>
      <c r="R23" s="975"/>
      <c r="S23" s="976"/>
      <c r="T23" s="670" t="str">
        <f>IFERROR(IF(R23="","",R23*(VLOOKUP(D23, 'Unit Conversion Table'!$E$3:$F$132, 2, FALSE))),"")</f>
        <v/>
      </c>
      <c r="U23" s="3"/>
      <c r="V23" s="971" t="s">
        <v>826</v>
      </c>
      <c r="W23" s="945" t="str" cm="1">
        <f t="array" ref="W23">_xlfn.IFS(V23="No",(IFERROR(VLOOKUP($M23&amp;" | "&amp;$X23,'Emissions Factors'!$C$3:$N$1705,MATCH(W$11,'Emissions Factors'!$C$3:$N$3,0),FALSE),"")),V23="Yes", "", V23="", "")</f>
        <v/>
      </c>
      <c r="X23" s="946">
        <f>IFERROR(IF(OR($V23="Yes", $V23=""), "",
VLOOKUP($F23, 'Emissions Factors'!$C$3:$O$717, 4,FALSE)),
IFERROR(VLOOKUP($E23, 'Emissions Factors'!$C$3:$O$717, 4,FALSE),""))</f>
        <v>0</v>
      </c>
      <c r="Y23" s="947" t="str">
        <f>IFERROR(VLOOKUP($M23&amp;" | "&amp;$X23,'Emissions Factors'!$C$3:$N$3811,5,FALSE),"")</f>
        <v/>
      </c>
      <c r="Z23" s="948" t="str">
        <f>IFERROR(VLOOKUP($M23&amp;" | "&amp;$X23,'Emissions Factors'!$C$3:$N$3811,6,FALSE),"")</f>
        <v/>
      </c>
      <c r="AA23" s="949" t="str">
        <f>IFERROR(VLOOKUP($M23&amp;" | "&amp;$X23,'Emissions Factors'!$C$3:$N$3811,7,FALSE),"")</f>
        <v/>
      </c>
      <c r="AB23" s="961"/>
      <c r="AC23" s="962"/>
      <c r="AD23" s="963"/>
      <c r="AE23" s="964"/>
      <c r="AF23" s="965"/>
      <c r="AG23" s="955" t="str" cm="1">
        <f t="array" ref="AG23">IFERROR(_xlfn.IFS($V23="No", Y23*$T23/1000,$V23="Yes", AD23*$T23/1000, $V23="", ""),"")</f>
        <v/>
      </c>
      <c r="AH23" s="956" t="str" cm="1">
        <f t="array" ref="AH23">IFERROR(_xlfn.IFS($V23="No", Z23*$T23/1000,$V23="Yes", AE23*$T23/1000, $V23="", ""),"")</f>
        <v/>
      </c>
      <c r="AI23" s="956" t="str" cm="1">
        <f t="array" ref="AI23">IFERROR(_xlfn.IFS($V23="No", AA23*$T23/1000,$V23="Yes", AF23*$T23/1000, $V23="", ""),"")</f>
        <v/>
      </c>
      <c r="AJ23" s="1029" t="str">
        <f>IFERROR($AG23
+IFERROR(HLOOKUP(Introduction!$H$29,'GWP Values'!$D$3:$G$46,MATCH("CH4",'GWP Values'!$C$3:$C$41,0),FALSE)*$AH23,0)
+IFERROR(HLOOKUP(Introduction!$H$29,'GWP Values'!$D$3:$G$46,MATCH("N2O",'GWP Values'!$C$3:$C$41,0),FALSE)*$AI23,0),"")</f>
        <v/>
      </c>
    </row>
    <row r="24" spans="1:36" ht="24" customHeight="1" x14ac:dyDescent="0.25">
      <c r="A24" s="441"/>
      <c r="B24" s="458" t="str" cm="1">
        <f t="array" ref="B24">IFERROR(_xlfn.IFS($J24="","",VLOOKUP(CONCATENATE($M24," | ",$J24),'Emissions Factors'!$C$3:$O$718,5,FALSE)&lt;&gt;"",CONCATENATE($M24," | ",$J24), COUNTIF('Emissions Factors'!$C$3:$C$718,CONCATENATE($M24," | ",$J24))&lt;0, CONCATENATE($M24," | ",$I24)),"")</f>
        <v/>
      </c>
      <c r="C24" s="650" t="str">
        <f t="shared" si="0"/>
        <v/>
      </c>
      <c r="D24" s="650" t="str">
        <f t="shared" si="1"/>
        <v/>
      </c>
      <c r="E24" s="650" t="str">
        <f>IFERROR(IF($J24="","",
IF($J24="United States",$M24&amp;" | "&amp;$J24&amp;" - "&amp;(VLOOKUP(K24,'EFs - EPA eGRID'!$B$2:$D$53,3,FALSE)),
IF($J24="Canada",$M24&amp;" | "&amp;$J24&amp;" - "&amp;$K24,$M24&amp;" | "&amp;$I24))),"")</f>
        <v/>
      </c>
      <c r="F24" s="650" t="str" cm="1">
        <f t="array" ref="F24">_xlfn.IFS($J24="","",AND($J24="United States", $K24=""), $M24&amp;" | "&amp;$J24,AND($J24="Canada", $K24=""), $M24&amp;" | "&amp;$J24,$J24="United States", $E24,$J24="Canada",$E24,$J24&lt;&gt;"", $M24&amp;" | "&amp;$J24)</f>
        <v/>
      </c>
      <c r="G24" s="989"/>
      <c r="H24" s="990"/>
      <c r="I24" s="941" t="str">
        <f>IFERROR(VLOOKUP(J24,'Category Index'!$K$10:$L$258,2,FALSE),"")</f>
        <v/>
      </c>
      <c r="J24" s="986"/>
      <c r="K24" s="987" t="s">
        <v>866</v>
      </c>
      <c r="L24" s="3"/>
      <c r="M24" s="982"/>
      <c r="N24" s="983"/>
      <c r="O24" s="943" t="str">
        <f>IFERROR(VLOOKUP(Q24,Tables!$CE$8:$CF$22,2,FALSE),"")</f>
        <v/>
      </c>
      <c r="P24" s="973"/>
      <c r="Q24" s="974"/>
      <c r="R24" s="975"/>
      <c r="S24" s="976"/>
      <c r="T24" s="670" t="str">
        <f>IFERROR(IF(R24="","",R24*(VLOOKUP(D24, 'Unit Conversion Table'!$E$3:$F$132, 2, FALSE))),"")</f>
        <v/>
      </c>
      <c r="U24" s="3"/>
      <c r="V24" s="971" t="s">
        <v>826</v>
      </c>
      <c r="W24" s="945" t="str" cm="1">
        <f t="array" ref="W24">_xlfn.IFS(V24="No",(IFERROR(VLOOKUP($M24&amp;" | "&amp;$X24,'Emissions Factors'!$C$3:$N$1705,MATCH(W$11,'Emissions Factors'!$C$3:$N$3,0),FALSE),"")),V24="Yes", "", V24="", "")</f>
        <v/>
      </c>
      <c r="X24" s="946">
        <f>IFERROR(IF(OR($V24="Yes", $V24=""), "",
VLOOKUP($F24, 'Emissions Factors'!$C$3:$O$717, 4,FALSE)),
IFERROR(VLOOKUP($E24, 'Emissions Factors'!$C$3:$O$717, 4,FALSE),""))</f>
        <v>0</v>
      </c>
      <c r="Y24" s="947" t="str">
        <f>IFERROR(VLOOKUP($M24&amp;" | "&amp;$X24,'Emissions Factors'!$C$3:$N$3811,5,FALSE),"")</f>
        <v/>
      </c>
      <c r="Z24" s="948" t="str">
        <f>IFERROR(VLOOKUP($M24&amp;" | "&amp;$X24,'Emissions Factors'!$C$3:$N$3811,6,FALSE),"")</f>
        <v/>
      </c>
      <c r="AA24" s="949" t="str">
        <f>IFERROR(VLOOKUP($M24&amp;" | "&amp;$X24,'Emissions Factors'!$C$3:$N$3811,7,FALSE),"")</f>
        <v/>
      </c>
      <c r="AB24" s="961"/>
      <c r="AC24" s="962"/>
      <c r="AD24" s="963"/>
      <c r="AE24" s="964"/>
      <c r="AF24" s="965"/>
      <c r="AG24" s="955" t="str" cm="1">
        <f t="array" ref="AG24">IFERROR(_xlfn.IFS($V24="No", Y24*$T24/1000,$V24="Yes", AD24*$T24/1000, $V24="", ""),"")</f>
        <v/>
      </c>
      <c r="AH24" s="956" t="str" cm="1">
        <f t="array" ref="AH24">IFERROR(_xlfn.IFS($V24="No", Z24*$T24/1000,$V24="Yes", AE24*$T24/1000, $V24="", ""),"")</f>
        <v/>
      </c>
      <c r="AI24" s="956" t="str" cm="1">
        <f t="array" ref="AI24">IFERROR(_xlfn.IFS($V24="No", AA24*$T24/1000,$V24="Yes", AF24*$T24/1000, $V24="", ""),"")</f>
        <v/>
      </c>
      <c r="AJ24" s="1029" t="str">
        <f>IFERROR($AG24
+IFERROR(HLOOKUP(Introduction!$H$29,'GWP Values'!$D$3:$G$46,MATCH("CH4",'GWP Values'!$C$3:$C$41,0),FALSE)*$AH24,0)
+IFERROR(HLOOKUP(Introduction!$H$29,'GWP Values'!$D$3:$G$46,MATCH("N2O",'GWP Values'!$C$3:$C$41,0),FALSE)*$AI24,0),"")</f>
        <v/>
      </c>
    </row>
    <row r="25" spans="1:36" ht="24" customHeight="1" x14ac:dyDescent="0.25">
      <c r="A25" s="441"/>
      <c r="B25" s="458" t="str" cm="1">
        <f t="array" ref="B25">IFERROR(_xlfn.IFS($J25="","",VLOOKUP(CONCATENATE($M25," | ",$J25),'Emissions Factors'!$C$3:$O$718,5,FALSE)&lt;&gt;"",CONCATENATE($M25," | ",$J25), COUNTIF('Emissions Factors'!$C$3:$C$718,CONCATENATE($M25," | ",$J25))&lt;0, CONCATENATE($M25," | ",$I25)),"")</f>
        <v/>
      </c>
      <c r="C25" s="650" t="str">
        <f t="shared" si="0"/>
        <v/>
      </c>
      <c r="D25" s="650" t="str">
        <f t="shared" si="1"/>
        <v/>
      </c>
      <c r="E25" s="650" t="str">
        <f>IFERROR(IF($J25="","",
IF($J25="United States",$M25&amp;" | "&amp;$J25&amp;" - "&amp;(VLOOKUP(K25,'EFs - EPA eGRID'!$B$2:$D$53,3,FALSE)),
IF($J25="Canada",$M25&amp;" | "&amp;$J25&amp;" - "&amp;$K25,$M25&amp;" | "&amp;$I25))),"")</f>
        <v/>
      </c>
      <c r="F25" s="650" t="str" cm="1">
        <f t="array" ref="F25">_xlfn.IFS($J25="","",AND($J25="United States", $K25=""), $M25&amp;" | "&amp;$J25,AND($J25="Canada", $K25=""), $M25&amp;" | "&amp;$J25,$J25="United States", $E25,$J25="Canada",$E25,$J25&lt;&gt;"", $M25&amp;" | "&amp;$J25)</f>
        <v/>
      </c>
      <c r="G25" s="989"/>
      <c r="H25" s="990"/>
      <c r="I25" s="941" t="str">
        <f>IFERROR(VLOOKUP(J25,'Category Index'!$K$10:$L$258,2,FALSE),"")</f>
        <v/>
      </c>
      <c r="J25" s="986"/>
      <c r="K25" s="987" t="s">
        <v>866</v>
      </c>
      <c r="L25" s="3"/>
      <c r="M25" s="982"/>
      <c r="N25" s="983"/>
      <c r="O25" s="943" t="str">
        <f>IFERROR(VLOOKUP(Q25,Tables!$CE$8:$CF$22,2,FALSE),"")</f>
        <v/>
      </c>
      <c r="P25" s="973"/>
      <c r="Q25" s="974"/>
      <c r="R25" s="975"/>
      <c r="S25" s="976"/>
      <c r="T25" s="670" t="str">
        <f>IFERROR(IF(R25="","",R25*(VLOOKUP(D25, 'Unit Conversion Table'!$E$3:$F$132, 2, FALSE))),"")</f>
        <v/>
      </c>
      <c r="U25" s="3"/>
      <c r="V25" s="971" t="s">
        <v>826</v>
      </c>
      <c r="W25" s="945" t="str" cm="1">
        <f t="array" ref="W25">_xlfn.IFS(V25="No",(IFERROR(VLOOKUP($M25&amp;" | "&amp;$X25,'Emissions Factors'!$C$3:$N$1705,MATCH(W$11,'Emissions Factors'!$C$3:$N$3,0),FALSE),"")),V25="Yes", "", V25="", "")</f>
        <v/>
      </c>
      <c r="X25" s="946">
        <f>IFERROR(IF(OR($V25="Yes", $V25=""), "",
VLOOKUP($F25, 'Emissions Factors'!$C$3:$O$717, 4,FALSE)),
IFERROR(VLOOKUP($E25, 'Emissions Factors'!$C$3:$O$717, 4,FALSE),""))</f>
        <v>0</v>
      </c>
      <c r="Y25" s="947" t="str">
        <f>IFERROR(VLOOKUP($M25&amp;" | "&amp;$X25,'Emissions Factors'!$C$3:$N$3811,5,FALSE),"")</f>
        <v/>
      </c>
      <c r="Z25" s="948" t="str">
        <f>IFERROR(VLOOKUP($M25&amp;" | "&amp;$X25,'Emissions Factors'!$C$3:$N$3811,6,FALSE),"")</f>
        <v/>
      </c>
      <c r="AA25" s="949" t="str">
        <f>IFERROR(VLOOKUP($M25&amp;" | "&amp;$X25,'Emissions Factors'!$C$3:$N$3811,7,FALSE),"")</f>
        <v/>
      </c>
      <c r="AB25" s="961"/>
      <c r="AC25" s="962"/>
      <c r="AD25" s="963"/>
      <c r="AE25" s="964"/>
      <c r="AF25" s="965"/>
      <c r="AG25" s="955" t="str" cm="1">
        <f t="array" ref="AG25">IFERROR(_xlfn.IFS($V25="No", Y25*$T25/1000,$V25="Yes", AD25*$T25/1000, $V25="", ""),"")</f>
        <v/>
      </c>
      <c r="AH25" s="956" t="str" cm="1">
        <f t="array" ref="AH25">IFERROR(_xlfn.IFS($V25="No", Z25*$T25/1000,$V25="Yes", AE25*$T25/1000, $V25="", ""),"")</f>
        <v/>
      </c>
      <c r="AI25" s="956" t="str" cm="1">
        <f t="array" ref="AI25">IFERROR(_xlfn.IFS($V25="No", AA25*$T25/1000,$V25="Yes", AF25*$T25/1000, $V25="", ""),"")</f>
        <v/>
      </c>
      <c r="AJ25" s="1029" t="str">
        <f>IFERROR($AG25
+IFERROR(HLOOKUP(Introduction!$H$29,'GWP Values'!$D$3:$G$46,MATCH("CH4",'GWP Values'!$C$3:$C$41,0),FALSE)*$AH25,0)
+IFERROR(HLOOKUP(Introduction!$H$29,'GWP Values'!$D$3:$G$46,MATCH("N2O",'GWP Values'!$C$3:$C$41,0),FALSE)*$AI25,0),"")</f>
        <v/>
      </c>
    </row>
    <row r="26" spans="1:36" ht="24" customHeight="1" x14ac:dyDescent="0.25">
      <c r="A26" s="441"/>
      <c r="B26" s="458" t="str" cm="1">
        <f t="array" ref="B26">IFERROR(_xlfn.IFS($J26="","",VLOOKUP(CONCATENATE($M26," | ",$J26),'Emissions Factors'!$C$3:$O$718,5,FALSE)&lt;&gt;"",CONCATENATE($M26," | ",$J26), COUNTIF('Emissions Factors'!$C$3:$C$718,CONCATENATE($M26," | ",$J26))&lt;0, CONCATENATE($M26," | ",$I26)),"")</f>
        <v/>
      </c>
      <c r="C26" s="650" t="str">
        <f t="shared" si="0"/>
        <v/>
      </c>
      <c r="D26" s="650" t="str">
        <f t="shared" si="1"/>
        <v/>
      </c>
      <c r="E26" s="650" t="str">
        <f>IFERROR(IF($J26="","",
IF($J26="United States",$M26&amp;" | "&amp;$J26&amp;" - "&amp;(VLOOKUP(K26,'EFs - EPA eGRID'!$B$2:$D$53,3,FALSE)),
IF($J26="Canada",$M26&amp;" | "&amp;$J26&amp;" - "&amp;$K26,$M26&amp;" | "&amp;$I26))),"")</f>
        <v/>
      </c>
      <c r="F26" s="650" t="str" cm="1">
        <f t="array" ref="F26">_xlfn.IFS($J26="","",AND($J26="United States", $K26=""), $M26&amp;" | "&amp;$J26,AND($J26="Canada", $K26=""), $M26&amp;" | "&amp;$J26,$J26="United States", $E26,$J26="Canada",$E26,$J26&lt;&gt;"", $M26&amp;" | "&amp;$J26)</f>
        <v/>
      </c>
      <c r="G26" s="989"/>
      <c r="H26" s="990"/>
      <c r="I26" s="941" t="str">
        <f>IFERROR(VLOOKUP(J26,'Category Index'!$K$10:$L$258,2,FALSE),"")</f>
        <v/>
      </c>
      <c r="J26" s="986"/>
      <c r="K26" s="987" t="s">
        <v>866</v>
      </c>
      <c r="L26" s="3"/>
      <c r="M26" s="982"/>
      <c r="N26" s="983"/>
      <c r="O26" s="943" t="str">
        <f>IFERROR(VLOOKUP(Q26,Tables!$CE$8:$CF$22,2,FALSE),"")</f>
        <v/>
      </c>
      <c r="P26" s="973"/>
      <c r="Q26" s="974"/>
      <c r="R26" s="975"/>
      <c r="S26" s="976"/>
      <c r="T26" s="670" t="str">
        <f>IFERROR(IF(R26="","",R26*(VLOOKUP(D26, 'Unit Conversion Table'!$E$3:$F$132, 2, FALSE))),"")</f>
        <v/>
      </c>
      <c r="U26" s="3"/>
      <c r="V26" s="971" t="s">
        <v>826</v>
      </c>
      <c r="W26" s="945" t="str" cm="1">
        <f t="array" ref="W26">_xlfn.IFS(V26="No",(IFERROR(VLOOKUP($M26&amp;" | "&amp;$X26,'Emissions Factors'!$C$3:$N$1705,MATCH(W$11,'Emissions Factors'!$C$3:$N$3,0),FALSE),"")),V26="Yes", "", V26="", "")</f>
        <v/>
      </c>
      <c r="X26" s="946">
        <f>IFERROR(IF(OR($V26="Yes", $V26=""), "",
VLOOKUP($F26, 'Emissions Factors'!$C$3:$O$717, 4,FALSE)),
IFERROR(VLOOKUP($E26, 'Emissions Factors'!$C$3:$O$717, 4,FALSE),""))</f>
        <v>0</v>
      </c>
      <c r="Y26" s="947" t="str">
        <f>IFERROR(VLOOKUP($M26&amp;" | "&amp;$X26,'Emissions Factors'!$C$3:$N$3811,5,FALSE),"")</f>
        <v/>
      </c>
      <c r="Z26" s="948" t="str">
        <f>IFERROR(VLOOKUP($M26&amp;" | "&amp;$X26,'Emissions Factors'!$C$3:$N$3811,6,FALSE),"")</f>
        <v/>
      </c>
      <c r="AA26" s="949" t="str">
        <f>IFERROR(VLOOKUP($M26&amp;" | "&amp;$X26,'Emissions Factors'!$C$3:$N$3811,7,FALSE),"")</f>
        <v/>
      </c>
      <c r="AB26" s="961"/>
      <c r="AC26" s="962"/>
      <c r="AD26" s="963"/>
      <c r="AE26" s="964"/>
      <c r="AF26" s="965"/>
      <c r="AG26" s="955" t="str" cm="1">
        <f t="array" ref="AG26">IFERROR(_xlfn.IFS($V26="No", Y26*$T26/1000,$V26="Yes", AD26*$T26/1000, $V26="", ""),"")</f>
        <v/>
      </c>
      <c r="AH26" s="956" t="str" cm="1">
        <f t="array" ref="AH26">IFERROR(_xlfn.IFS($V26="No", Z26*$T26/1000,$V26="Yes", AE26*$T26/1000, $V26="", ""),"")</f>
        <v/>
      </c>
      <c r="AI26" s="956" t="str" cm="1">
        <f t="array" ref="AI26">IFERROR(_xlfn.IFS($V26="No", AA26*$T26/1000,$V26="Yes", AF26*$T26/1000, $V26="", ""),"")</f>
        <v/>
      </c>
      <c r="AJ26" s="1029" t="str">
        <f>IFERROR($AG26
+IFERROR(HLOOKUP(Introduction!$H$29,'GWP Values'!$D$3:$G$46,MATCH("CH4",'GWP Values'!$C$3:$C$41,0),FALSE)*$AH26,0)
+IFERROR(HLOOKUP(Introduction!$H$29,'GWP Values'!$D$3:$G$46,MATCH("N2O",'GWP Values'!$C$3:$C$41,0),FALSE)*$AI26,0),"")</f>
        <v/>
      </c>
    </row>
    <row r="27" spans="1:36" ht="24" customHeight="1" x14ac:dyDescent="0.25">
      <c r="A27" s="441"/>
      <c r="B27" s="458" t="str" cm="1">
        <f t="array" ref="B27">IFERROR(_xlfn.IFS($J27="","",VLOOKUP(CONCATENATE($M27," | ",$J27),'Emissions Factors'!$C$3:$O$718,5,FALSE)&lt;&gt;"",CONCATENATE($M27," | ",$J27), COUNTIF('Emissions Factors'!$C$3:$C$718,CONCATENATE($M27," | ",$J27))&lt;0, CONCATENATE($M27," | ",$I27)),"")</f>
        <v/>
      </c>
      <c r="C27" s="650" t="str">
        <f t="shared" si="0"/>
        <v/>
      </c>
      <c r="D27" s="650" t="str">
        <f t="shared" si="1"/>
        <v/>
      </c>
      <c r="E27" s="650" t="str">
        <f>IFERROR(IF($J27="","",
IF($J27="United States",$M27&amp;" | "&amp;$J27&amp;" - "&amp;(VLOOKUP(K27,'EFs - EPA eGRID'!$B$2:$D$53,3,FALSE)),
IF($J27="Canada",$M27&amp;" | "&amp;$J27&amp;" - "&amp;$K27,$M27&amp;" | "&amp;$I27))),"")</f>
        <v/>
      </c>
      <c r="F27" s="650" t="str" cm="1">
        <f t="array" ref="F27">_xlfn.IFS($J27="","",AND($J27="United States", $K27=""), $M27&amp;" | "&amp;$J27,AND($J27="Canada", $K27=""), $M27&amp;" | "&amp;$J27,$J27="United States", $E27,$J27="Canada",$E27,$J27&lt;&gt;"", $M27&amp;" | "&amp;$J27)</f>
        <v/>
      </c>
      <c r="G27" s="989"/>
      <c r="H27" s="990"/>
      <c r="I27" s="941" t="str">
        <f>IFERROR(VLOOKUP(J27,'Category Index'!$K$10:$L$258,2,FALSE),"")</f>
        <v/>
      </c>
      <c r="J27" s="986"/>
      <c r="K27" s="987" t="s">
        <v>866</v>
      </c>
      <c r="L27" s="3"/>
      <c r="M27" s="982"/>
      <c r="N27" s="983"/>
      <c r="O27" s="943" t="str">
        <f>IFERROR(VLOOKUP(Q27,Tables!$CE$8:$CF$22,2,FALSE),"")</f>
        <v/>
      </c>
      <c r="P27" s="973"/>
      <c r="Q27" s="974"/>
      <c r="R27" s="975"/>
      <c r="S27" s="976"/>
      <c r="T27" s="670" t="str">
        <f>IFERROR(IF(R27="","",R27*(VLOOKUP(D27, 'Unit Conversion Table'!$E$3:$F$132, 2, FALSE))),"")</f>
        <v/>
      </c>
      <c r="U27" s="3"/>
      <c r="V27" s="971" t="s">
        <v>826</v>
      </c>
      <c r="W27" s="945" t="str" cm="1">
        <f t="array" ref="W27">_xlfn.IFS(V27="No",(IFERROR(VLOOKUP($M27&amp;" | "&amp;$X27,'Emissions Factors'!$C$3:$N$1705,MATCH(W$11,'Emissions Factors'!$C$3:$N$3,0),FALSE),"")),V27="Yes", "", V27="", "")</f>
        <v/>
      </c>
      <c r="X27" s="946">
        <f>IFERROR(IF(OR($V27="Yes", $V27=""), "",
VLOOKUP($F27, 'Emissions Factors'!$C$3:$O$717, 4,FALSE)),
IFERROR(VLOOKUP($E27, 'Emissions Factors'!$C$3:$O$717, 4,FALSE),""))</f>
        <v>0</v>
      </c>
      <c r="Y27" s="947" t="str">
        <f>IFERROR(VLOOKUP($M27&amp;" | "&amp;$X27,'Emissions Factors'!$C$3:$N$3811,5,FALSE),"")</f>
        <v/>
      </c>
      <c r="Z27" s="948" t="str">
        <f>IFERROR(VLOOKUP($M27&amp;" | "&amp;$X27,'Emissions Factors'!$C$3:$N$3811,6,FALSE),"")</f>
        <v/>
      </c>
      <c r="AA27" s="949" t="str">
        <f>IFERROR(VLOOKUP($M27&amp;" | "&amp;$X27,'Emissions Factors'!$C$3:$N$3811,7,FALSE),"")</f>
        <v/>
      </c>
      <c r="AB27" s="961"/>
      <c r="AC27" s="962"/>
      <c r="AD27" s="963"/>
      <c r="AE27" s="964"/>
      <c r="AF27" s="965"/>
      <c r="AG27" s="955" t="str" cm="1">
        <f t="array" ref="AG27">IFERROR(_xlfn.IFS($V27="No", Y27*$T27/1000,$V27="Yes", AD27*$T27/1000, $V27="", ""),"")</f>
        <v/>
      </c>
      <c r="AH27" s="956" t="str" cm="1">
        <f t="array" ref="AH27">IFERROR(_xlfn.IFS($V27="No", Z27*$T27/1000,$V27="Yes", AE27*$T27/1000, $V27="", ""),"")</f>
        <v/>
      </c>
      <c r="AI27" s="956" t="str" cm="1">
        <f t="array" ref="AI27">IFERROR(_xlfn.IFS($V27="No", AA27*$T27/1000,$V27="Yes", AF27*$T27/1000, $V27="", ""),"")</f>
        <v/>
      </c>
      <c r="AJ27" s="1029" t="str">
        <f>IFERROR($AG27
+IFERROR(HLOOKUP(Introduction!$H$29,'GWP Values'!$D$3:$G$46,MATCH("CH4",'GWP Values'!$C$3:$C$41,0),FALSE)*$AH27,0)
+IFERROR(HLOOKUP(Introduction!$H$29,'GWP Values'!$D$3:$G$46,MATCH("N2O",'GWP Values'!$C$3:$C$41,0),FALSE)*$AI27,0),"")</f>
        <v/>
      </c>
    </row>
    <row r="28" spans="1:36" ht="24" customHeight="1" x14ac:dyDescent="0.25">
      <c r="A28" s="441"/>
      <c r="B28" s="458" t="str" cm="1">
        <f t="array" ref="B28">IFERROR(_xlfn.IFS($J28="","",VLOOKUP(CONCATENATE($M28," | ",$J28),'Emissions Factors'!$C$3:$O$718,5,FALSE)&lt;&gt;"",CONCATENATE($M28," | ",$J28), COUNTIF('Emissions Factors'!$C$3:$C$718,CONCATENATE($M28," | ",$J28))&lt;0, CONCATENATE($M28," | ",$I28)),"")</f>
        <v/>
      </c>
      <c r="C28" s="650" t="str">
        <f t="shared" si="0"/>
        <v/>
      </c>
      <c r="D28" s="650" t="str">
        <f t="shared" si="1"/>
        <v/>
      </c>
      <c r="E28" s="650" t="str">
        <f>IFERROR(IF($J28="","",
IF($J28="United States",$M28&amp;" | "&amp;$J28&amp;" - "&amp;(VLOOKUP(K28,'EFs - EPA eGRID'!$B$2:$D$53,3,FALSE)),
IF($J28="Canada",$M28&amp;" | "&amp;$J28&amp;" - "&amp;$K28,$M28&amp;" | "&amp;$I28))),"")</f>
        <v/>
      </c>
      <c r="F28" s="650" t="str" cm="1">
        <f t="array" ref="F28">_xlfn.IFS($J28="","",AND($J28="United States", $K28=""), $M28&amp;" | "&amp;$J28,AND($J28="Canada", $K28=""), $M28&amp;" | "&amp;$J28,$J28="United States", $E28,$J28="Canada",$E28,$J28&lt;&gt;"", $M28&amp;" | "&amp;$J28)</f>
        <v/>
      </c>
      <c r="G28" s="989"/>
      <c r="H28" s="990"/>
      <c r="I28" s="941" t="str">
        <f>IFERROR(VLOOKUP(J28,'Category Index'!$K$10:$L$258,2,FALSE),"")</f>
        <v/>
      </c>
      <c r="J28" s="986"/>
      <c r="K28" s="987" t="s">
        <v>866</v>
      </c>
      <c r="L28" s="3"/>
      <c r="M28" s="982"/>
      <c r="N28" s="983"/>
      <c r="O28" s="943" t="str">
        <f>IFERROR(VLOOKUP(Q28,Tables!$CE$8:$CF$22,2,FALSE),"")</f>
        <v/>
      </c>
      <c r="P28" s="973"/>
      <c r="Q28" s="974"/>
      <c r="R28" s="975"/>
      <c r="S28" s="976"/>
      <c r="T28" s="670" t="str">
        <f>IFERROR(IF(R28="","",R28*(VLOOKUP(D28, 'Unit Conversion Table'!$E$3:$F$132, 2, FALSE))),"")</f>
        <v/>
      </c>
      <c r="U28" s="3"/>
      <c r="V28" s="971" t="s">
        <v>826</v>
      </c>
      <c r="W28" s="945" t="str" cm="1">
        <f t="array" ref="W28">_xlfn.IFS(V28="No",(IFERROR(VLOOKUP($M28&amp;" | "&amp;$X28,'Emissions Factors'!$C$3:$N$1705,MATCH(W$11,'Emissions Factors'!$C$3:$N$3,0),FALSE),"")),V28="Yes", "", V28="", "")</f>
        <v/>
      </c>
      <c r="X28" s="946">
        <f>IFERROR(IF(OR($V28="Yes", $V28=""), "",
VLOOKUP($F28, 'Emissions Factors'!$C$3:$O$717, 4,FALSE)),
IFERROR(VLOOKUP($E28, 'Emissions Factors'!$C$3:$O$717, 4,FALSE),""))</f>
        <v>0</v>
      </c>
      <c r="Y28" s="947" t="str">
        <f>IFERROR(VLOOKUP($M28&amp;" | "&amp;$X28,'Emissions Factors'!$C$3:$N$3811,5,FALSE),"")</f>
        <v/>
      </c>
      <c r="Z28" s="948" t="str">
        <f>IFERROR(VLOOKUP($M28&amp;" | "&amp;$X28,'Emissions Factors'!$C$3:$N$3811,6,FALSE),"")</f>
        <v/>
      </c>
      <c r="AA28" s="949" t="str">
        <f>IFERROR(VLOOKUP($M28&amp;" | "&amp;$X28,'Emissions Factors'!$C$3:$N$3811,7,FALSE),"")</f>
        <v/>
      </c>
      <c r="AB28" s="961"/>
      <c r="AC28" s="962"/>
      <c r="AD28" s="963"/>
      <c r="AE28" s="964"/>
      <c r="AF28" s="965"/>
      <c r="AG28" s="955" t="str" cm="1">
        <f t="array" ref="AG28">IFERROR(_xlfn.IFS($V28="No", Y28*$T28/1000,$V28="Yes", AD28*$T28/1000, $V28="", ""),"")</f>
        <v/>
      </c>
      <c r="AH28" s="956" t="str" cm="1">
        <f t="array" ref="AH28">IFERROR(_xlfn.IFS($V28="No", Z28*$T28/1000,$V28="Yes", AE28*$T28/1000, $V28="", ""),"")</f>
        <v/>
      </c>
      <c r="AI28" s="956" t="str" cm="1">
        <f t="array" ref="AI28">IFERROR(_xlfn.IFS($V28="No", AA28*$T28/1000,$V28="Yes", AF28*$T28/1000, $V28="", ""),"")</f>
        <v/>
      </c>
      <c r="AJ28" s="1029" t="str">
        <f>IFERROR($AG28
+IFERROR(HLOOKUP(Introduction!$H$29,'GWP Values'!$D$3:$G$46,MATCH("CH4",'GWP Values'!$C$3:$C$41,0),FALSE)*$AH28,0)
+IFERROR(HLOOKUP(Introduction!$H$29,'GWP Values'!$D$3:$G$46,MATCH("N2O",'GWP Values'!$C$3:$C$41,0),FALSE)*$AI28,0),"")</f>
        <v/>
      </c>
    </row>
    <row r="29" spans="1:36" ht="24" customHeight="1" x14ac:dyDescent="0.25">
      <c r="A29" s="441"/>
      <c r="B29" s="458" t="str" cm="1">
        <f t="array" ref="B29">IFERROR(_xlfn.IFS($J29="","",VLOOKUP(CONCATENATE($M29," | ",$J29),'Emissions Factors'!$C$3:$O$718,5,FALSE)&lt;&gt;"",CONCATENATE($M29," | ",$J29), COUNTIF('Emissions Factors'!$C$3:$C$718,CONCATENATE($M29," | ",$J29))&lt;0, CONCATENATE($M29," | ",$I29)),"")</f>
        <v/>
      </c>
      <c r="C29" s="650" t="str">
        <f t="shared" si="0"/>
        <v/>
      </c>
      <c r="D29" s="650" t="str">
        <f t="shared" si="1"/>
        <v/>
      </c>
      <c r="E29" s="650" t="str">
        <f>IFERROR(IF($J29="","",
IF($J29="United States",$M29&amp;" | "&amp;$J29&amp;" - "&amp;(VLOOKUP(K29,'EFs - EPA eGRID'!$B$2:$D$53,3,FALSE)),
IF($J29="Canada",$M29&amp;" | "&amp;$J29&amp;" - "&amp;$K29,$M29&amp;" | "&amp;$I29))),"")</f>
        <v/>
      </c>
      <c r="F29" s="650" t="str" cm="1">
        <f t="array" ref="F29">_xlfn.IFS($J29="","",AND($J29="United States", $K29=""), $M29&amp;" | "&amp;$J29,AND($J29="Canada", $K29=""), $M29&amp;" | "&amp;$J29,$J29="United States", $E29,$J29="Canada",$E29,$J29&lt;&gt;"", $M29&amp;" | "&amp;$J29)</f>
        <v/>
      </c>
      <c r="G29" s="989"/>
      <c r="H29" s="990"/>
      <c r="I29" s="941" t="str">
        <f>IFERROR(VLOOKUP(J29,'Category Index'!$K$10:$L$258,2,FALSE),"")</f>
        <v/>
      </c>
      <c r="J29" s="986"/>
      <c r="K29" s="987" t="s">
        <v>866</v>
      </c>
      <c r="L29" s="3"/>
      <c r="M29" s="982"/>
      <c r="N29" s="983"/>
      <c r="O29" s="943" t="str">
        <f>IFERROR(VLOOKUP(Q29,Tables!$CE$8:$CF$22,2,FALSE),"")</f>
        <v/>
      </c>
      <c r="P29" s="973"/>
      <c r="Q29" s="974"/>
      <c r="R29" s="975"/>
      <c r="S29" s="976"/>
      <c r="T29" s="670" t="str">
        <f>IFERROR(IF(R29="","",R29*(VLOOKUP(D29, 'Unit Conversion Table'!$E$3:$F$132, 2, FALSE))),"")</f>
        <v/>
      </c>
      <c r="U29" s="3"/>
      <c r="V29" s="971" t="s">
        <v>826</v>
      </c>
      <c r="W29" s="945" t="str" cm="1">
        <f t="array" ref="W29">_xlfn.IFS(V29="No",(IFERROR(VLOOKUP($M29&amp;" | "&amp;$X29,'Emissions Factors'!$C$3:$N$1705,MATCH(W$11,'Emissions Factors'!$C$3:$N$3,0),FALSE),"")),V29="Yes", "", V29="", "")</f>
        <v/>
      </c>
      <c r="X29" s="946">
        <f>IFERROR(IF(OR($V29="Yes", $V29=""), "",
VLOOKUP($F29, 'Emissions Factors'!$C$3:$O$717, 4,FALSE)),
IFERROR(VLOOKUP($E29, 'Emissions Factors'!$C$3:$O$717, 4,FALSE),""))</f>
        <v>0</v>
      </c>
      <c r="Y29" s="947" t="str">
        <f>IFERROR(VLOOKUP($M29&amp;" | "&amp;$X29,'Emissions Factors'!$C$3:$N$3811,5,FALSE),"")</f>
        <v/>
      </c>
      <c r="Z29" s="948" t="str">
        <f>IFERROR(VLOOKUP($M29&amp;" | "&amp;$X29,'Emissions Factors'!$C$3:$N$3811,6,FALSE),"")</f>
        <v/>
      </c>
      <c r="AA29" s="949" t="str">
        <f>IFERROR(VLOOKUP($M29&amp;" | "&amp;$X29,'Emissions Factors'!$C$3:$N$3811,7,FALSE),"")</f>
        <v/>
      </c>
      <c r="AB29" s="961"/>
      <c r="AC29" s="962"/>
      <c r="AD29" s="963"/>
      <c r="AE29" s="964"/>
      <c r="AF29" s="965"/>
      <c r="AG29" s="955" t="str" cm="1">
        <f t="array" ref="AG29">IFERROR(_xlfn.IFS($V29="No", Y29*$T29/1000,$V29="Yes", AD29*$T29/1000, $V29="", ""),"")</f>
        <v/>
      </c>
      <c r="AH29" s="956" t="str" cm="1">
        <f t="array" ref="AH29">IFERROR(_xlfn.IFS($V29="No", Z29*$T29/1000,$V29="Yes", AE29*$T29/1000, $V29="", ""),"")</f>
        <v/>
      </c>
      <c r="AI29" s="956" t="str" cm="1">
        <f t="array" ref="AI29">IFERROR(_xlfn.IFS($V29="No", AA29*$T29/1000,$V29="Yes", AF29*$T29/1000, $V29="", ""),"")</f>
        <v/>
      </c>
      <c r="AJ29" s="1029" t="str">
        <f>IFERROR($AG29
+IFERROR(HLOOKUP(Introduction!$H$29,'GWP Values'!$D$3:$G$46,MATCH("CH4",'GWP Values'!$C$3:$C$41,0),FALSE)*$AH29,0)
+IFERROR(HLOOKUP(Introduction!$H$29,'GWP Values'!$D$3:$G$46,MATCH("N2O",'GWP Values'!$C$3:$C$41,0),FALSE)*$AI29,0),"")</f>
        <v/>
      </c>
    </row>
    <row r="30" spans="1:36" ht="24" customHeight="1" x14ac:dyDescent="0.25">
      <c r="A30" s="441"/>
      <c r="B30" s="458" t="str" cm="1">
        <f t="array" ref="B30">IFERROR(_xlfn.IFS($J30="","",VLOOKUP(CONCATENATE($M30," | ",$J30),'Emissions Factors'!$C$3:$O$718,5,FALSE)&lt;&gt;"",CONCATENATE($M30," | ",$J30), COUNTIF('Emissions Factors'!$C$3:$C$718,CONCATENATE($M30," | ",$J30))&lt;0, CONCATENATE($M30," | ",$I30)),"")</f>
        <v/>
      </c>
      <c r="C30" s="650" t="str">
        <f t="shared" si="0"/>
        <v/>
      </c>
      <c r="D30" s="650" t="str">
        <f t="shared" si="1"/>
        <v/>
      </c>
      <c r="E30" s="650" t="str">
        <f>IFERROR(IF($J30="","",
IF($J30="United States",$M30&amp;" | "&amp;$J30&amp;" - "&amp;(VLOOKUP(K30,'EFs - EPA eGRID'!$B$2:$D$53,3,FALSE)),
IF($J30="Canada",$M30&amp;" | "&amp;$J30&amp;" - "&amp;$K30,$M30&amp;" | "&amp;$I30))),"")</f>
        <v/>
      </c>
      <c r="F30" s="650" t="str" cm="1">
        <f t="array" ref="F30">_xlfn.IFS($J30="","",AND($J30="United States", $K30=""), $M30&amp;" | "&amp;$J30,AND($J30="Canada", $K30=""), $M30&amp;" | "&amp;$J30,$J30="United States", $E30,$J30="Canada",$E30,$J30&lt;&gt;"", $M30&amp;" | "&amp;$J30)</f>
        <v/>
      </c>
      <c r="G30" s="989"/>
      <c r="H30" s="990"/>
      <c r="I30" s="941" t="str">
        <f>IFERROR(VLOOKUP(J30,'Category Index'!$K$10:$L$258,2,FALSE),"")</f>
        <v/>
      </c>
      <c r="J30" s="986"/>
      <c r="K30" s="987" t="s">
        <v>866</v>
      </c>
      <c r="L30" s="3"/>
      <c r="M30" s="982"/>
      <c r="N30" s="983"/>
      <c r="O30" s="943" t="str">
        <f>IFERROR(VLOOKUP(Q30,Tables!$CE$8:$CF$22,2,FALSE),"")</f>
        <v/>
      </c>
      <c r="P30" s="973"/>
      <c r="Q30" s="974"/>
      <c r="R30" s="975"/>
      <c r="S30" s="976"/>
      <c r="T30" s="670" t="str">
        <f>IFERROR(IF(R30="","",R30*(VLOOKUP(D30, 'Unit Conversion Table'!$E$3:$F$132, 2, FALSE))),"")</f>
        <v/>
      </c>
      <c r="U30" s="3"/>
      <c r="V30" s="971" t="s">
        <v>826</v>
      </c>
      <c r="W30" s="945" t="str" cm="1">
        <f t="array" ref="W30">_xlfn.IFS(V30="No",(IFERROR(VLOOKUP($M30&amp;" | "&amp;$X30,'Emissions Factors'!$C$3:$N$1705,MATCH(W$11,'Emissions Factors'!$C$3:$N$3,0),FALSE),"")),V30="Yes", "", V30="", "")</f>
        <v/>
      </c>
      <c r="X30" s="946">
        <f>IFERROR(IF(OR($V30="Yes", $V30=""), "",
VLOOKUP($F30, 'Emissions Factors'!$C$3:$O$717, 4,FALSE)),
IFERROR(VLOOKUP($E30, 'Emissions Factors'!$C$3:$O$717, 4,FALSE),""))</f>
        <v>0</v>
      </c>
      <c r="Y30" s="947" t="str">
        <f>IFERROR(VLOOKUP($M30&amp;" | "&amp;$X30,'Emissions Factors'!$C$3:$N$3811,5,FALSE),"")</f>
        <v/>
      </c>
      <c r="Z30" s="948" t="str">
        <f>IFERROR(VLOOKUP($M30&amp;" | "&amp;$X30,'Emissions Factors'!$C$3:$N$3811,6,FALSE),"")</f>
        <v/>
      </c>
      <c r="AA30" s="949" t="str">
        <f>IFERROR(VLOOKUP($M30&amp;" | "&amp;$X30,'Emissions Factors'!$C$3:$N$3811,7,FALSE),"")</f>
        <v/>
      </c>
      <c r="AB30" s="961"/>
      <c r="AC30" s="962"/>
      <c r="AD30" s="963"/>
      <c r="AE30" s="964"/>
      <c r="AF30" s="965"/>
      <c r="AG30" s="955" t="str" cm="1">
        <f t="array" ref="AG30">IFERROR(_xlfn.IFS($V30="No", Y30*$T30/1000,$V30="Yes", AD30*$T30/1000, $V30="", ""),"")</f>
        <v/>
      </c>
      <c r="AH30" s="956" t="str" cm="1">
        <f t="array" ref="AH30">IFERROR(_xlfn.IFS($V30="No", Z30*$T30/1000,$V30="Yes", AE30*$T30/1000, $V30="", ""),"")</f>
        <v/>
      </c>
      <c r="AI30" s="956" t="str" cm="1">
        <f t="array" ref="AI30">IFERROR(_xlfn.IFS($V30="No", AA30*$T30/1000,$V30="Yes", AF30*$T30/1000, $V30="", ""),"")</f>
        <v/>
      </c>
      <c r="AJ30" s="1029" t="str">
        <f>IFERROR($AG30
+IFERROR(HLOOKUP(Introduction!$H$29,'GWP Values'!$D$3:$G$46,MATCH("CH4",'GWP Values'!$C$3:$C$41,0),FALSE)*$AH30,0)
+IFERROR(HLOOKUP(Introduction!$H$29,'GWP Values'!$D$3:$G$46,MATCH("N2O",'GWP Values'!$C$3:$C$41,0),FALSE)*$AI30,0),"")</f>
        <v/>
      </c>
    </row>
    <row r="31" spans="1:36" ht="24" customHeight="1" x14ac:dyDescent="0.25">
      <c r="A31" s="441"/>
      <c r="B31" s="458" t="str" cm="1">
        <f t="array" ref="B31">IFERROR(_xlfn.IFS($J31="","",VLOOKUP(CONCATENATE($M31," | ",$J31),'Emissions Factors'!$C$3:$O$718,5,FALSE)&lt;&gt;"",CONCATENATE($M31," | ",$J31), COUNTIF('Emissions Factors'!$C$3:$C$718,CONCATENATE($M31," | ",$J31))&lt;0, CONCATENATE($M31," | ",$I31)),"")</f>
        <v/>
      </c>
      <c r="C31" s="650" t="str">
        <f t="shared" si="0"/>
        <v/>
      </c>
      <c r="D31" s="650" t="str">
        <f t="shared" si="1"/>
        <v/>
      </c>
      <c r="E31" s="650" t="str">
        <f>IFERROR(IF($J31="","",
IF($J31="United States",$M31&amp;" | "&amp;$J31&amp;" - "&amp;(VLOOKUP(K31,'EFs - EPA eGRID'!$B$2:$D$53,3,FALSE)),
IF($J31="Canada",$M31&amp;" | "&amp;$J31&amp;" - "&amp;$K31,$M31&amp;" | "&amp;$I31))),"")</f>
        <v/>
      </c>
      <c r="F31" s="650" t="str" cm="1">
        <f t="array" ref="F31">_xlfn.IFS($J31="","",AND($J31="United States", $K31=""), $M31&amp;" | "&amp;$J31,AND($J31="Canada", $K31=""), $M31&amp;" | "&amp;$J31,$J31="United States", $E31,$J31="Canada",$E31,$J31&lt;&gt;"", $M31&amp;" | "&amp;$J31)</f>
        <v/>
      </c>
      <c r="G31" s="989"/>
      <c r="H31" s="990"/>
      <c r="I31" s="941" t="str">
        <f>IFERROR(VLOOKUP(J31,'Category Index'!$K$10:$L$258,2,FALSE),"")</f>
        <v/>
      </c>
      <c r="J31" s="986"/>
      <c r="K31" s="987" t="s">
        <v>866</v>
      </c>
      <c r="L31" s="3"/>
      <c r="M31" s="982"/>
      <c r="N31" s="983"/>
      <c r="O31" s="943" t="str">
        <f>IFERROR(VLOOKUP(Q31,Tables!$CE$8:$CF$22,2,FALSE),"")</f>
        <v/>
      </c>
      <c r="P31" s="973"/>
      <c r="Q31" s="974"/>
      <c r="R31" s="975"/>
      <c r="S31" s="976"/>
      <c r="T31" s="670" t="str">
        <f>IFERROR(IF(R31="","",R31*(VLOOKUP(D31, 'Unit Conversion Table'!$E$3:$F$132, 2, FALSE))),"")</f>
        <v/>
      </c>
      <c r="U31" s="3"/>
      <c r="V31" s="971" t="s">
        <v>826</v>
      </c>
      <c r="W31" s="945" t="str" cm="1">
        <f t="array" ref="W31">_xlfn.IFS(V31="No",(IFERROR(VLOOKUP($M31&amp;" | "&amp;$X31,'Emissions Factors'!$C$3:$N$1705,MATCH(W$11,'Emissions Factors'!$C$3:$N$3,0),FALSE),"")),V31="Yes", "", V31="", "")</f>
        <v/>
      </c>
      <c r="X31" s="946">
        <f>IFERROR(IF(OR($V31="Yes", $V31=""), "",
VLOOKUP($F31, 'Emissions Factors'!$C$3:$O$717, 4,FALSE)),
IFERROR(VLOOKUP($E31, 'Emissions Factors'!$C$3:$O$717, 4,FALSE),""))</f>
        <v>0</v>
      </c>
      <c r="Y31" s="947" t="str">
        <f>IFERROR(VLOOKUP($M31&amp;" | "&amp;$X31,'Emissions Factors'!$C$3:$N$3811,5,FALSE),"")</f>
        <v/>
      </c>
      <c r="Z31" s="948" t="str">
        <f>IFERROR(VLOOKUP($M31&amp;" | "&amp;$X31,'Emissions Factors'!$C$3:$N$3811,6,FALSE),"")</f>
        <v/>
      </c>
      <c r="AA31" s="949" t="str">
        <f>IFERROR(VLOOKUP($M31&amp;" | "&amp;$X31,'Emissions Factors'!$C$3:$N$3811,7,FALSE),"")</f>
        <v/>
      </c>
      <c r="AB31" s="961"/>
      <c r="AC31" s="962"/>
      <c r="AD31" s="963"/>
      <c r="AE31" s="964"/>
      <c r="AF31" s="965"/>
      <c r="AG31" s="955" t="str" cm="1">
        <f t="array" ref="AG31">IFERROR(_xlfn.IFS($V31="No", Y31*$T31/1000,$V31="Yes", AD31*$T31/1000, $V31="", ""),"")</f>
        <v/>
      </c>
      <c r="AH31" s="956" t="str" cm="1">
        <f t="array" ref="AH31">IFERROR(_xlfn.IFS($V31="No", Z31*$T31/1000,$V31="Yes", AE31*$T31/1000, $V31="", ""),"")</f>
        <v/>
      </c>
      <c r="AI31" s="956" t="str" cm="1">
        <f t="array" ref="AI31">IFERROR(_xlfn.IFS($V31="No", AA31*$T31/1000,$V31="Yes", AF31*$T31/1000, $V31="", ""),"")</f>
        <v/>
      </c>
      <c r="AJ31" s="1029" t="str">
        <f>IFERROR($AG31
+IFERROR(HLOOKUP(Introduction!$H$29,'GWP Values'!$D$3:$G$46,MATCH("CH4",'GWP Values'!$C$3:$C$41,0),FALSE)*$AH31,0)
+IFERROR(HLOOKUP(Introduction!$H$29,'GWP Values'!$D$3:$G$46,MATCH("N2O",'GWP Values'!$C$3:$C$41,0),FALSE)*$AI31,0),"")</f>
        <v/>
      </c>
    </row>
    <row r="32" spans="1:36" ht="24" customHeight="1" x14ac:dyDescent="0.25">
      <c r="A32" s="441"/>
      <c r="B32" s="458" t="str" cm="1">
        <f t="array" ref="B32">IFERROR(_xlfn.IFS($J32="","",VLOOKUP(CONCATENATE($M32," | ",$J32),'Emissions Factors'!$C$3:$O$718,5,FALSE)&lt;&gt;"",CONCATENATE($M32," | ",$J32), COUNTIF('Emissions Factors'!$C$3:$C$718,CONCATENATE($M32," | ",$J32))&lt;0, CONCATENATE($M32," | ",$I32)),"")</f>
        <v/>
      </c>
      <c r="C32" s="650" t="str">
        <f t="shared" si="0"/>
        <v/>
      </c>
      <c r="D32" s="650" t="str">
        <f t="shared" si="1"/>
        <v/>
      </c>
      <c r="E32" s="650" t="str">
        <f>IFERROR(IF($J32="","",
IF($J32="United States",$M32&amp;" | "&amp;$J32&amp;" - "&amp;(VLOOKUP(K32,'EFs - EPA eGRID'!$B$2:$D$53,3,FALSE)),
IF($J32="Canada",$M32&amp;" | "&amp;$J32&amp;" - "&amp;$K32,$M32&amp;" | "&amp;$I32))),"")</f>
        <v/>
      </c>
      <c r="F32" s="650" t="str" cm="1">
        <f t="array" ref="F32">_xlfn.IFS($J32="","",AND($J32="United States", $K32=""), $M32&amp;" | "&amp;$J32,AND($J32="Canada", $K32=""), $M32&amp;" | "&amp;$J32,$J32="United States", $E32,$J32="Canada",$E32,$J32&lt;&gt;"", $M32&amp;" | "&amp;$J32)</f>
        <v/>
      </c>
      <c r="G32" s="989"/>
      <c r="H32" s="990"/>
      <c r="I32" s="941" t="str">
        <f>IFERROR(VLOOKUP(J32,'Category Index'!$K$10:$L$258,2,FALSE),"")</f>
        <v/>
      </c>
      <c r="J32" s="986"/>
      <c r="K32" s="987" t="s">
        <v>866</v>
      </c>
      <c r="L32" s="3"/>
      <c r="M32" s="982"/>
      <c r="N32" s="983"/>
      <c r="O32" s="943" t="str">
        <f>IFERROR(VLOOKUP(Q32,Tables!$CE$8:$CF$22,2,FALSE),"")</f>
        <v/>
      </c>
      <c r="P32" s="973"/>
      <c r="Q32" s="974"/>
      <c r="R32" s="975"/>
      <c r="S32" s="976"/>
      <c r="T32" s="670" t="str">
        <f>IFERROR(IF(R32="","",R32*(VLOOKUP(D32, 'Unit Conversion Table'!$E$3:$F$132, 2, FALSE))),"")</f>
        <v/>
      </c>
      <c r="U32" s="3"/>
      <c r="V32" s="971" t="s">
        <v>826</v>
      </c>
      <c r="W32" s="945" t="str" cm="1">
        <f t="array" ref="W32">_xlfn.IFS(V32="No",(IFERROR(VLOOKUP($M32&amp;" | "&amp;$X32,'Emissions Factors'!$C$3:$N$1705,MATCH(W$11,'Emissions Factors'!$C$3:$N$3,0),FALSE),"")),V32="Yes", "", V32="", "")</f>
        <v/>
      </c>
      <c r="X32" s="946">
        <f>IFERROR(IF(OR($V32="Yes", $V32=""), "",
VLOOKUP($F32, 'Emissions Factors'!$C$3:$O$717, 4,FALSE)),
IFERROR(VLOOKUP($E32, 'Emissions Factors'!$C$3:$O$717, 4,FALSE),""))</f>
        <v>0</v>
      </c>
      <c r="Y32" s="947" t="str">
        <f>IFERROR(VLOOKUP($M32&amp;" | "&amp;$X32,'Emissions Factors'!$C$3:$N$3811,5,FALSE),"")</f>
        <v/>
      </c>
      <c r="Z32" s="948" t="str">
        <f>IFERROR(VLOOKUP($M32&amp;" | "&amp;$X32,'Emissions Factors'!$C$3:$N$3811,6,FALSE),"")</f>
        <v/>
      </c>
      <c r="AA32" s="949" t="str">
        <f>IFERROR(VLOOKUP($M32&amp;" | "&amp;$X32,'Emissions Factors'!$C$3:$N$3811,7,FALSE),"")</f>
        <v/>
      </c>
      <c r="AB32" s="961"/>
      <c r="AC32" s="962"/>
      <c r="AD32" s="963"/>
      <c r="AE32" s="964"/>
      <c r="AF32" s="965"/>
      <c r="AG32" s="955" t="str" cm="1">
        <f t="array" ref="AG32">IFERROR(_xlfn.IFS($V32="No", Y32*$T32/1000,$V32="Yes", AD32*$T32/1000, $V32="", ""),"")</f>
        <v/>
      </c>
      <c r="AH32" s="956" t="str" cm="1">
        <f t="array" ref="AH32">IFERROR(_xlfn.IFS($V32="No", Z32*$T32/1000,$V32="Yes", AE32*$T32/1000, $V32="", ""),"")</f>
        <v/>
      </c>
      <c r="AI32" s="956" t="str" cm="1">
        <f t="array" ref="AI32">IFERROR(_xlfn.IFS($V32="No", AA32*$T32/1000,$V32="Yes", AF32*$T32/1000, $V32="", ""),"")</f>
        <v/>
      </c>
      <c r="AJ32" s="1029" t="str">
        <f>IFERROR($AG32
+IFERROR(HLOOKUP(Introduction!$H$29,'GWP Values'!$D$3:$G$46,MATCH("CH4",'GWP Values'!$C$3:$C$41,0),FALSE)*$AH32,0)
+IFERROR(HLOOKUP(Introduction!$H$29,'GWP Values'!$D$3:$G$46,MATCH("N2O",'GWP Values'!$C$3:$C$41,0),FALSE)*$AI32,0),"")</f>
        <v/>
      </c>
    </row>
    <row r="33" spans="1:36" ht="24" customHeight="1" x14ac:dyDescent="0.25">
      <c r="A33" s="441"/>
      <c r="B33" s="458" t="str" cm="1">
        <f t="array" ref="B33">IFERROR(_xlfn.IFS($J33="","",VLOOKUP(CONCATENATE($M33," | ",$J33),'Emissions Factors'!$C$3:$O$718,5,FALSE)&lt;&gt;"",CONCATENATE($M33," | ",$J33), COUNTIF('Emissions Factors'!$C$3:$C$718,CONCATENATE($M33," | ",$J33))&lt;0, CONCATENATE($M33," | ",$I33)),"")</f>
        <v/>
      </c>
      <c r="C33" s="650" t="str">
        <f t="shared" si="0"/>
        <v/>
      </c>
      <c r="D33" s="650" t="str">
        <f t="shared" si="1"/>
        <v/>
      </c>
      <c r="E33" s="650" t="str">
        <f>IFERROR(IF($J33="","",
IF($J33="United States",$M33&amp;" | "&amp;$J33&amp;" - "&amp;(VLOOKUP(K33,'EFs - EPA eGRID'!$B$2:$D$53,3,FALSE)),
IF($J33="Canada",$M33&amp;" | "&amp;$J33&amp;" - "&amp;$K33,$M33&amp;" | "&amp;$I33))),"")</f>
        <v/>
      </c>
      <c r="F33" s="650" t="str" cm="1">
        <f t="array" ref="F33">_xlfn.IFS($J33="","",AND($J33="United States", $K33=""), $M33&amp;" | "&amp;$J33,AND($J33="Canada", $K33=""), $M33&amp;" | "&amp;$J33,$J33="United States", $E33,$J33="Canada",$E33,$J33&lt;&gt;"", $M33&amp;" | "&amp;$J33)</f>
        <v/>
      </c>
      <c r="G33" s="989"/>
      <c r="H33" s="990"/>
      <c r="I33" s="941" t="str">
        <f>IFERROR(VLOOKUP(J33,'Category Index'!$K$10:$L$258,2,FALSE),"")</f>
        <v/>
      </c>
      <c r="J33" s="986"/>
      <c r="K33" s="987" t="s">
        <v>866</v>
      </c>
      <c r="L33" s="3"/>
      <c r="M33" s="982"/>
      <c r="N33" s="983"/>
      <c r="O33" s="943" t="str">
        <f>IFERROR(VLOOKUP(Q33,Tables!$CE$8:$CF$22,2,FALSE),"")</f>
        <v/>
      </c>
      <c r="P33" s="973"/>
      <c r="Q33" s="974"/>
      <c r="R33" s="975"/>
      <c r="S33" s="976"/>
      <c r="T33" s="670" t="str">
        <f>IFERROR(IF(R33="","",R33*(VLOOKUP(D33, 'Unit Conversion Table'!$E$3:$F$132, 2, FALSE))),"")</f>
        <v/>
      </c>
      <c r="U33" s="3"/>
      <c r="V33" s="971" t="s">
        <v>826</v>
      </c>
      <c r="W33" s="945" t="str" cm="1">
        <f t="array" ref="W33">_xlfn.IFS(V33="No",(IFERROR(VLOOKUP($M33&amp;" | "&amp;$X33,'Emissions Factors'!$C$3:$N$1705,MATCH(W$11,'Emissions Factors'!$C$3:$N$3,0),FALSE),"")),V33="Yes", "", V33="", "")</f>
        <v/>
      </c>
      <c r="X33" s="946">
        <f>IFERROR(IF(OR($V33="Yes", $V33=""), "",
VLOOKUP($F33, 'Emissions Factors'!$C$3:$O$717, 4,FALSE)),
IFERROR(VLOOKUP($E33, 'Emissions Factors'!$C$3:$O$717, 4,FALSE),""))</f>
        <v>0</v>
      </c>
      <c r="Y33" s="947" t="str">
        <f>IFERROR(VLOOKUP($M33&amp;" | "&amp;$X33,'Emissions Factors'!$C$3:$N$3811,5,FALSE),"")</f>
        <v/>
      </c>
      <c r="Z33" s="948" t="str">
        <f>IFERROR(VLOOKUP($M33&amp;" | "&amp;$X33,'Emissions Factors'!$C$3:$N$3811,6,FALSE),"")</f>
        <v/>
      </c>
      <c r="AA33" s="949" t="str">
        <f>IFERROR(VLOOKUP($M33&amp;" | "&amp;$X33,'Emissions Factors'!$C$3:$N$3811,7,FALSE),"")</f>
        <v/>
      </c>
      <c r="AB33" s="961"/>
      <c r="AC33" s="962"/>
      <c r="AD33" s="963"/>
      <c r="AE33" s="964"/>
      <c r="AF33" s="965"/>
      <c r="AG33" s="955" t="str" cm="1">
        <f t="array" ref="AG33">IFERROR(_xlfn.IFS($V33="No", Y33*$T33/1000,$V33="Yes", AD33*$T33/1000, $V33="", ""),"")</f>
        <v/>
      </c>
      <c r="AH33" s="956" t="str" cm="1">
        <f t="array" ref="AH33">IFERROR(_xlfn.IFS($V33="No", Z33*$T33/1000,$V33="Yes", AE33*$T33/1000, $V33="", ""),"")</f>
        <v/>
      </c>
      <c r="AI33" s="956" t="str" cm="1">
        <f t="array" ref="AI33">IFERROR(_xlfn.IFS($V33="No", AA33*$T33/1000,$V33="Yes", AF33*$T33/1000, $V33="", ""),"")</f>
        <v/>
      </c>
      <c r="AJ33" s="1029" t="str">
        <f>IFERROR($AG33
+IFERROR(HLOOKUP(Introduction!$H$29,'GWP Values'!$D$3:$G$46,MATCH("CH4",'GWP Values'!$C$3:$C$41,0),FALSE)*$AH33,0)
+IFERROR(HLOOKUP(Introduction!$H$29,'GWP Values'!$D$3:$G$46,MATCH("N2O",'GWP Values'!$C$3:$C$41,0),FALSE)*$AI33,0),"")</f>
        <v/>
      </c>
    </row>
    <row r="34" spans="1:36" ht="24" customHeight="1" x14ac:dyDescent="0.25">
      <c r="A34" s="441"/>
      <c r="B34" s="458" t="str" cm="1">
        <f t="array" ref="B34">IFERROR(_xlfn.IFS($J34="","",VLOOKUP(CONCATENATE($M34," | ",$J34),'Emissions Factors'!$C$3:$O$718,5,FALSE)&lt;&gt;"",CONCATENATE($M34," | ",$J34), COUNTIF('Emissions Factors'!$C$3:$C$718,CONCATENATE($M34," | ",$J34))&lt;0, CONCATENATE($M34," | ",$I34)),"")</f>
        <v/>
      </c>
      <c r="C34" s="650" t="str">
        <f t="shared" si="0"/>
        <v/>
      </c>
      <c r="D34" s="650" t="str">
        <f t="shared" si="1"/>
        <v/>
      </c>
      <c r="E34" s="650" t="str">
        <f>IFERROR(IF($J34="","",
IF($J34="United States",$M34&amp;" | "&amp;$J34&amp;" - "&amp;(VLOOKUP(K34,'EFs - EPA eGRID'!$B$2:$D$53,3,FALSE)),
IF($J34="Canada",$M34&amp;" | "&amp;$J34&amp;" - "&amp;$K34,$M34&amp;" | "&amp;$I34))),"")</f>
        <v/>
      </c>
      <c r="F34" s="650" t="str" cm="1">
        <f t="array" ref="F34">_xlfn.IFS($J34="","",AND($J34="United States", $K34=""), $M34&amp;" | "&amp;$J34,AND($J34="Canada", $K34=""), $M34&amp;" | "&amp;$J34,$J34="United States", $E34,$J34="Canada",$E34,$J34&lt;&gt;"", $M34&amp;" | "&amp;$J34)</f>
        <v/>
      </c>
      <c r="G34" s="989"/>
      <c r="H34" s="990"/>
      <c r="I34" s="941" t="str">
        <f>IFERROR(VLOOKUP(J34,'Category Index'!$K$10:$L$258,2,FALSE),"")</f>
        <v/>
      </c>
      <c r="J34" s="986"/>
      <c r="K34" s="987" t="s">
        <v>866</v>
      </c>
      <c r="L34" s="3"/>
      <c r="M34" s="982"/>
      <c r="N34" s="983"/>
      <c r="O34" s="943" t="str">
        <f>IFERROR(VLOOKUP(Q34,Tables!$CE$8:$CF$22,2,FALSE),"")</f>
        <v/>
      </c>
      <c r="P34" s="973"/>
      <c r="Q34" s="974"/>
      <c r="R34" s="975"/>
      <c r="S34" s="976"/>
      <c r="T34" s="670" t="str">
        <f>IFERROR(IF(R34="","",R34*(VLOOKUP(D34, 'Unit Conversion Table'!$E$3:$F$132, 2, FALSE))),"")</f>
        <v/>
      </c>
      <c r="U34" s="3"/>
      <c r="V34" s="971" t="s">
        <v>826</v>
      </c>
      <c r="W34" s="945" t="str" cm="1">
        <f t="array" ref="W34">_xlfn.IFS(V34="No",(IFERROR(VLOOKUP($M34&amp;" | "&amp;$X34,'Emissions Factors'!$C$3:$N$1705,MATCH(W$11,'Emissions Factors'!$C$3:$N$3,0),FALSE),"")),V34="Yes", "", V34="", "")</f>
        <v/>
      </c>
      <c r="X34" s="946">
        <f>IFERROR(IF(OR($V34="Yes", $V34=""), "",
VLOOKUP($F34, 'Emissions Factors'!$C$3:$O$717, 4,FALSE)),
IFERROR(VLOOKUP($E34, 'Emissions Factors'!$C$3:$O$717, 4,FALSE),""))</f>
        <v>0</v>
      </c>
      <c r="Y34" s="947" t="str">
        <f>IFERROR(VLOOKUP($M34&amp;" | "&amp;$X34,'Emissions Factors'!$C$3:$N$3811,5,FALSE),"")</f>
        <v/>
      </c>
      <c r="Z34" s="948" t="str">
        <f>IFERROR(VLOOKUP($M34&amp;" | "&amp;$X34,'Emissions Factors'!$C$3:$N$3811,6,FALSE),"")</f>
        <v/>
      </c>
      <c r="AA34" s="949" t="str">
        <f>IFERROR(VLOOKUP($M34&amp;" | "&amp;$X34,'Emissions Factors'!$C$3:$N$3811,7,FALSE),"")</f>
        <v/>
      </c>
      <c r="AB34" s="961"/>
      <c r="AC34" s="962"/>
      <c r="AD34" s="963"/>
      <c r="AE34" s="964"/>
      <c r="AF34" s="965"/>
      <c r="AG34" s="955" t="str" cm="1">
        <f t="array" ref="AG34">IFERROR(_xlfn.IFS($V34="No", Y34*$T34/1000,$V34="Yes", AD34*$T34/1000, $V34="", ""),"")</f>
        <v/>
      </c>
      <c r="AH34" s="956" t="str" cm="1">
        <f t="array" ref="AH34">IFERROR(_xlfn.IFS($V34="No", Z34*$T34/1000,$V34="Yes", AE34*$T34/1000, $V34="", ""),"")</f>
        <v/>
      </c>
      <c r="AI34" s="956" t="str" cm="1">
        <f t="array" ref="AI34">IFERROR(_xlfn.IFS($V34="No", AA34*$T34/1000,$V34="Yes", AF34*$T34/1000, $V34="", ""),"")</f>
        <v/>
      </c>
      <c r="AJ34" s="1029" t="str">
        <f>IFERROR($AG34
+IFERROR(HLOOKUP(Introduction!$H$29,'GWP Values'!$D$3:$G$46,MATCH("CH4",'GWP Values'!$C$3:$C$41,0),FALSE)*$AH34,0)
+IFERROR(HLOOKUP(Introduction!$H$29,'GWP Values'!$D$3:$G$46,MATCH("N2O",'GWP Values'!$C$3:$C$41,0),FALSE)*$AI34,0),"")</f>
        <v/>
      </c>
    </row>
    <row r="35" spans="1:36" ht="24" customHeight="1" x14ac:dyDescent="0.25">
      <c r="A35" s="441"/>
      <c r="B35" s="458" t="str" cm="1">
        <f t="array" ref="B35">IFERROR(_xlfn.IFS($J35="","",VLOOKUP(CONCATENATE($M35," | ",$J35),'Emissions Factors'!$C$3:$O$718,5,FALSE)&lt;&gt;"",CONCATENATE($M35," | ",$J35), COUNTIF('Emissions Factors'!$C$3:$C$718,CONCATENATE($M35," | ",$J35))&lt;0, CONCATENATE($M35," | ",$I35)),"")</f>
        <v/>
      </c>
      <c r="C35" s="650" t="str">
        <f t="shared" si="0"/>
        <v/>
      </c>
      <c r="D35" s="650" t="str">
        <f t="shared" si="1"/>
        <v/>
      </c>
      <c r="E35" s="650" t="str">
        <f>IFERROR(IF($J35="","",
IF($J35="United States",$M35&amp;" | "&amp;$J35&amp;" - "&amp;(VLOOKUP(K35,'EFs - EPA eGRID'!$B$2:$D$53,3,FALSE)),
IF($J35="Canada",$M35&amp;" | "&amp;$J35&amp;" - "&amp;$K35,$M35&amp;" | "&amp;$I35))),"")</f>
        <v/>
      </c>
      <c r="F35" s="650" t="str" cm="1">
        <f t="array" ref="F35">_xlfn.IFS($J35="","",AND($J35="United States", $K35=""), $M35&amp;" | "&amp;$J35,AND($J35="Canada", $K35=""), $M35&amp;" | "&amp;$J35,$J35="United States", $E35,$J35="Canada",$E35,$J35&lt;&gt;"", $M35&amp;" | "&amp;$J35)</f>
        <v/>
      </c>
      <c r="G35" s="989"/>
      <c r="H35" s="990"/>
      <c r="I35" s="941" t="str">
        <f>IFERROR(VLOOKUP(J35,'Category Index'!$K$10:$L$258,2,FALSE),"")</f>
        <v/>
      </c>
      <c r="J35" s="986"/>
      <c r="K35" s="987" t="s">
        <v>866</v>
      </c>
      <c r="L35" s="3"/>
      <c r="M35" s="982"/>
      <c r="N35" s="983"/>
      <c r="O35" s="943" t="str">
        <f>IFERROR(VLOOKUP(Q35,Tables!$CE$8:$CF$22,2,FALSE),"")</f>
        <v/>
      </c>
      <c r="P35" s="973"/>
      <c r="Q35" s="974"/>
      <c r="R35" s="975"/>
      <c r="S35" s="976"/>
      <c r="T35" s="670" t="str">
        <f>IFERROR(IF(R35="","",R35*(VLOOKUP(D35, 'Unit Conversion Table'!$E$3:$F$132, 2, FALSE))),"")</f>
        <v/>
      </c>
      <c r="U35" s="3"/>
      <c r="V35" s="971" t="s">
        <v>826</v>
      </c>
      <c r="W35" s="945" t="str" cm="1">
        <f t="array" ref="W35">_xlfn.IFS(V35="No",(IFERROR(VLOOKUP($M35&amp;" | "&amp;$X35,'Emissions Factors'!$C$3:$N$1705,MATCH(W$11,'Emissions Factors'!$C$3:$N$3,0),FALSE),"")),V35="Yes", "", V35="", "")</f>
        <v/>
      </c>
      <c r="X35" s="946">
        <f>IFERROR(IF(OR($V35="Yes", $V35=""), "",
VLOOKUP($F35, 'Emissions Factors'!$C$3:$O$717, 4,FALSE)),
IFERROR(VLOOKUP($E35, 'Emissions Factors'!$C$3:$O$717, 4,FALSE),""))</f>
        <v>0</v>
      </c>
      <c r="Y35" s="947" t="str">
        <f>IFERROR(VLOOKUP($M35&amp;" | "&amp;$X35,'Emissions Factors'!$C$3:$N$3811,5,FALSE),"")</f>
        <v/>
      </c>
      <c r="Z35" s="948" t="str">
        <f>IFERROR(VLOOKUP($M35&amp;" | "&amp;$X35,'Emissions Factors'!$C$3:$N$3811,6,FALSE),"")</f>
        <v/>
      </c>
      <c r="AA35" s="949" t="str">
        <f>IFERROR(VLOOKUP($M35&amp;" | "&amp;$X35,'Emissions Factors'!$C$3:$N$3811,7,FALSE),"")</f>
        <v/>
      </c>
      <c r="AB35" s="961"/>
      <c r="AC35" s="962"/>
      <c r="AD35" s="963"/>
      <c r="AE35" s="964"/>
      <c r="AF35" s="965"/>
      <c r="AG35" s="955" t="str" cm="1">
        <f t="array" ref="AG35">IFERROR(_xlfn.IFS($V35="No", Y35*$T35/1000,$V35="Yes", AD35*$T35/1000, $V35="", ""),"")</f>
        <v/>
      </c>
      <c r="AH35" s="956" t="str" cm="1">
        <f t="array" ref="AH35">IFERROR(_xlfn.IFS($V35="No", Z35*$T35/1000,$V35="Yes", AE35*$T35/1000, $V35="", ""),"")</f>
        <v/>
      </c>
      <c r="AI35" s="956" t="str" cm="1">
        <f t="array" ref="AI35">IFERROR(_xlfn.IFS($V35="No", AA35*$T35/1000,$V35="Yes", AF35*$T35/1000, $V35="", ""),"")</f>
        <v/>
      </c>
      <c r="AJ35" s="1029" t="str">
        <f>IFERROR($AG35
+IFERROR(HLOOKUP(Introduction!$H$29,'GWP Values'!$D$3:$G$46,MATCH("CH4",'GWP Values'!$C$3:$C$41,0),FALSE)*$AH35,0)
+IFERROR(HLOOKUP(Introduction!$H$29,'GWP Values'!$D$3:$G$46,MATCH("N2O",'GWP Values'!$C$3:$C$41,0),FALSE)*$AI35,0),"")</f>
        <v/>
      </c>
    </row>
    <row r="36" spans="1:36" ht="24" customHeight="1" x14ac:dyDescent="0.25">
      <c r="A36" s="441"/>
      <c r="B36" s="458" t="str" cm="1">
        <f t="array" ref="B36">IFERROR(_xlfn.IFS($J36="","",VLOOKUP(CONCATENATE($M36," | ",$J36),'Emissions Factors'!$C$3:$O$718,5,FALSE)&lt;&gt;"",CONCATENATE($M36," | ",$J36), COUNTIF('Emissions Factors'!$C$3:$C$718,CONCATENATE($M36," | ",$J36))&lt;0, CONCATENATE($M36," | ",$I36)),"")</f>
        <v/>
      </c>
      <c r="C36" s="650" t="str">
        <f t="shared" si="0"/>
        <v/>
      </c>
      <c r="D36" s="650" t="str">
        <f t="shared" si="1"/>
        <v/>
      </c>
      <c r="E36" s="650" t="str">
        <f>IFERROR(IF($J36="","",
IF($J36="United States",$M36&amp;" | "&amp;$J36&amp;" - "&amp;(VLOOKUP(K36,'EFs - EPA eGRID'!$B$2:$D$53,3,FALSE)),
IF($J36="Canada",$M36&amp;" | "&amp;$J36&amp;" - "&amp;$K36,$M36&amp;" | "&amp;$I36))),"")</f>
        <v/>
      </c>
      <c r="F36" s="650" t="str" cm="1">
        <f t="array" ref="F36">_xlfn.IFS($J36="","",AND($J36="United States", $K36=""), $M36&amp;" | "&amp;$J36,AND($J36="Canada", $K36=""), $M36&amp;" | "&amp;$J36,$J36="United States", $E36,$J36="Canada",$E36,$J36&lt;&gt;"", $M36&amp;" | "&amp;$J36)</f>
        <v/>
      </c>
      <c r="G36" s="989"/>
      <c r="H36" s="990"/>
      <c r="I36" s="941" t="str">
        <f>IFERROR(VLOOKUP(J36,'Category Index'!$K$10:$L$258,2,FALSE),"")</f>
        <v/>
      </c>
      <c r="J36" s="986"/>
      <c r="K36" s="987" t="s">
        <v>866</v>
      </c>
      <c r="L36" s="3"/>
      <c r="M36" s="982"/>
      <c r="N36" s="983"/>
      <c r="O36" s="943" t="str">
        <f>IFERROR(VLOOKUP(Q36,Tables!$CE$8:$CF$22,2,FALSE),"")</f>
        <v/>
      </c>
      <c r="P36" s="973"/>
      <c r="Q36" s="974"/>
      <c r="R36" s="975"/>
      <c r="S36" s="976"/>
      <c r="T36" s="670" t="str">
        <f>IFERROR(IF(R36="","",R36*(VLOOKUP(D36, 'Unit Conversion Table'!$E$3:$F$132, 2, FALSE))),"")</f>
        <v/>
      </c>
      <c r="U36" s="3"/>
      <c r="V36" s="971" t="s">
        <v>826</v>
      </c>
      <c r="W36" s="945" t="str" cm="1">
        <f t="array" ref="W36">_xlfn.IFS(V36="No",(IFERROR(VLOOKUP($M36&amp;" | "&amp;$X36,'Emissions Factors'!$C$3:$N$1705,MATCH(W$11,'Emissions Factors'!$C$3:$N$3,0),FALSE),"")),V36="Yes", "", V36="", "")</f>
        <v/>
      </c>
      <c r="X36" s="946">
        <f>IFERROR(IF(OR($V36="Yes", $V36=""), "",
VLOOKUP($F36, 'Emissions Factors'!$C$3:$O$717, 4,FALSE)),
IFERROR(VLOOKUP($E36, 'Emissions Factors'!$C$3:$O$717, 4,FALSE),""))</f>
        <v>0</v>
      </c>
      <c r="Y36" s="947" t="str">
        <f>IFERROR(VLOOKUP($M36&amp;" | "&amp;$X36,'Emissions Factors'!$C$3:$N$3811,5,FALSE),"")</f>
        <v/>
      </c>
      <c r="Z36" s="948" t="str">
        <f>IFERROR(VLOOKUP($M36&amp;" | "&amp;$X36,'Emissions Factors'!$C$3:$N$3811,6,FALSE),"")</f>
        <v/>
      </c>
      <c r="AA36" s="949" t="str">
        <f>IFERROR(VLOOKUP($M36&amp;" | "&amp;$X36,'Emissions Factors'!$C$3:$N$3811,7,FALSE),"")</f>
        <v/>
      </c>
      <c r="AB36" s="961"/>
      <c r="AC36" s="962"/>
      <c r="AD36" s="963"/>
      <c r="AE36" s="964"/>
      <c r="AF36" s="965"/>
      <c r="AG36" s="955" t="str" cm="1">
        <f t="array" ref="AG36">IFERROR(_xlfn.IFS($V36="No", Y36*$T36/1000,$V36="Yes", AD36*$T36/1000, $V36="", ""),"")</f>
        <v/>
      </c>
      <c r="AH36" s="956" t="str" cm="1">
        <f t="array" ref="AH36">IFERROR(_xlfn.IFS($V36="No", Z36*$T36/1000,$V36="Yes", AE36*$T36/1000, $V36="", ""),"")</f>
        <v/>
      </c>
      <c r="AI36" s="956" t="str" cm="1">
        <f t="array" ref="AI36">IFERROR(_xlfn.IFS($V36="No", AA36*$T36/1000,$V36="Yes", AF36*$T36/1000, $V36="", ""),"")</f>
        <v/>
      </c>
      <c r="AJ36" s="1029" t="str">
        <f>IFERROR($AG36
+IFERROR(HLOOKUP(Introduction!$H$29,'GWP Values'!$D$3:$G$46,MATCH("CH4",'GWP Values'!$C$3:$C$41,0),FALSE)*$AH36,0)
+IFERROR(HLOOKUP(Introduction!$H$29,'GWP Values'!$D$3:$G$46,MATCH("N2O",'GWP Values'!$C$3:$C$41,0),FALSE)*$AI36,0),"")</f>
        <v/>
      </c>
    </row>
    <row r="37" spans="1:36" ht="24" customHeight="1" x14ac:dyDescent="0.25">
      <c r="A37" s="441"/>
      <c r="B37" s="458" t="str" cm="1">
        <f t="array" ref="B37">IFERROR(_xlfn.IFS($J37="","",VLOOKUP(CONCATENATE($M37," | ",$J37),'Emissions Factors'!$C$3:$O$718,5,FALSE)&lt;&gt;"",CONCATENATE($M37," | ",$J37), COUNTIF('Emissions Factors'!$C$3:$C$718,CONCATENATE($M37," | ",$J37))&lt;0, CONCATENATE($M37," | ",$I37)),"")</f>
        <v/>
      </c>
      <c r="C37" s="650" t="str">
        <f t="shared" si="0"/>
        <v/>
      </c>
      <c r="D37" s="650" t="str">
        <f t="shared" si="1"/>
        <v/>
      </c>
      <c r="E37" s="650" t="str">
        <f>IFERROR(IF($J37="","",
IF($J37="United States",$M37&amp;" | "&amp;$J37&amp;" - "&amp;(VLOOKUP(K37,'EFs - EPA eGRID'!$B$2:$D$53,3,FALSE)),
IF($J37="Canada",$M37&amp;" | "&amp;$J37&amp;" - "&amp;$K37,$M37&amp;" | "&amp;$I37))),"")</f>
        <v/>
      </c>
      <c r="F37" s="650" t="str" cm="1">
        <f t="array" ref="F37">_xlfn.IFS($J37="","",AND($J37="United States", $K37=""), $M37&amp;" | "&amp;$J37,AND($J37="Canada", $K37=""), $M37&amp;" | "&amp;$J37,$J37="United States", $E37,$J37="Canada",$E37,$J37&lt;&gt;"", $M37&amp;" | "&amp;$J37)</f>
        <v/>
      </c>
      <c r="G37" s="989"/>
      <c r="H37" s="990"/>
      <c r="I37" s="941" t="str">
        <f>IFERROR(VLOOKUP(J37,'Category Index'!$K$10:$L$258,2,FALSE),"")</f>
        <v/>
      </c>
      <c r="J37" s="986"/>
      <c r="K37" s="987" t="s">
        <v>866</v>
      </c>
      <c r="L37" s="3"/>
      <c r="M37" s="982"/>
      <c r="N37" s="983"/>
      <c r="O37" s="943" t="str">
        <f>IFERROR(VLOOKUP(Q37,Tables!$CE$8:$CF$22,2,FALSE),"")</f>
        <v/>
      </c>
      <c r="P37" s="973"/>
      <c r="Q37" s="974"/>
      <c r="R37" s="975"/>
      <c r="S37" s="976"/>
      <c r="T37" s="670" t="str">
        <f>IFERROR(IF(R37="","",R37*(VLOOKUP(D37, 'Unit Conversion Table'!$E$3:$F$132, 2, FALSE))),"")</f>
        <v/>
      </c>
      <c r="U37" s="3"/>
      <c r="V37" s="971" t="s">
        <v>826</v>
      </c>
      <c r="W37" s="945" t="str" cm="1">
        <f t="array" ref="W37">_xlfn.IFS(V37="No",(IFERROR(VLOOKUP($M37&amp;" | "&amp;$X37,'Emissions Factors'!$C$3:$N$1705,MATCH(W$11,'Emissions Factors'!$C$3:$N$3,0),FALSE),"")),V37="Yes", "", V37="", "")</f>
        <v/>
      </c>
      <c r="X37" s="946">
        <f>IFERROR(IF(OR($V37="Yes", $V37=""), "",
VLOOKUP($F37, 'Emissions Factors'!$C$3:$O$717, 4,FALSE)),
IFERROR(VLOOKUP($E37, 'Emissions Factors'!$C$3:$O$717, 4,FALSE),""))</f>
        <v>0</v>
      </c>
      <c r="Y37" s="947" t="str">
        <f>IFERROR(VLOOKUP($M37&amp;" | "&amp;$X37,'Emissions Factors'!$C$3:$N$3811,5,FALSE),"")</f>
        <v/>
      </c>
      <c r="Z37" s="948" t="str">
        <f>IFERROR(VLOOKUP($M37&amp;" | "&amp;$X37,'Emissions Factors'!$C$3:$N$3811,6,FALSE),"")</f>
        <v/>
      </c>
      <c r="AA37" s="949" t="str">
        <f>IFERROR(VLOOKUP($M37&amp;" | "&amp;$X37,'Emissions Factors'!$C$3:$N$3811,7,FALSE),"")</f>
        <v/>
      </c>
      <c r="AB37" s="961"/>
      <c r="AC37" s="962"/>
      <c r="AD37" s="963"/>
      <c r="AE37" s="964"/>
      <c r="AF37" s="965"/>
      <c r="AG37" s="955" t="str" cm="1">
        <f t="array" ref="AG37">IFERROR(_xlfn.IFS($V37="No", Y37*$T37/1000,$V37="Yes", AD37*$T37/1000, $V37="", ""),"")</f>
        <v/>
      </c>
      <c r="AH37" s="956" t="str" cm="1">
        <f t="array" ref="AH37">IFERROR(_xlfn.IFS($V37="No", Z37*$T37/1000,$V37="Yes", AE37*$T37/1000, $V37="", ""),"")</f>
        <v/>
      </c>
      <c r="AI37" s="956" t="str" cm="1">
        <f t="array" ref="AI37">IFERROR(_xlfn.IFS($V37="No", AA37*$T37/1000,$V37="Yes", AF37*$T37/1000, $V37="", ""),"")</f>
        <v/>
      </c>
      <c r="AJ37" s="1029" t="str">
        <f>IFERROR($AG37
+IFERROR(HLOOKUP(Introduction!$H$29,'GWP Values'!$D$3:$G$46,MATCH("CH4",'GWP Values'!$C$3:$C$41,0),FALSE)*$AH37,0)
+IFERROR(HLOOKUP(Introduction!$H$29,'GWP Values'!$D$3:$G$46,MATCH("N2O",'GWP Values'!$C$3:$C$41,0),FALSE)*$AI37,0),"")</f>
        <v/>
      </c>
    </row>
    <row r="38" spans="1:36" ht="24" customHeight="1" x14ac:dyDescent="0.25">
      <c r="A38" s="441"/>
      <c r="B38" s="458" t="str" cm="1">
        <f t="array" ref="B38">IFERROR(_xlfn.IFS($J38="","",VLOOKUP(CONCATENATE($M38," | ",$J38),'Emissions Factors'!$C$3:$O$718,5,FALSE)&lt;&gt;"",CONCATENATE($M38," | ",$J38), COUNTIF('Emissions Factors'!$C$3:$C$718,CONCATENATE($M38," | ",$J38))&lt;0, CONCATENATE($M38," | ",$I38)),"")</f>
        <v/>
      </c>
      <c r="C38" s="650" t="str">
        <f t="shared" si="0"/>
        <v/>
      </c>
      <c r="D38" s="650" t="str">
        <f t="shared" si="1"/>
        <v/>
      </c>
      <c r="E38" s="650" t="str">
        <f>IFERROR(IF($J38="","",
IF($J38="United States",$M38&amp;" | "&amp;$J38&amp;" - "&amp;(VLOOKUP(K38,'EFs - EPA eGRID'!$B$2:$D$53,3,FALSE)),
IF($J38="Canada",$M38&amp;" | "&amp;$J38&amp;" - "&amp;$K38,$M38&amp;" | "&amp;$I38))),"")</f>
        <v/>
      </c>
      <c r="F38" s="650" t="str" cm="1">
        <f t="array" ref="F38">_xlfn.IFS($J38="","",AND($J38="United States", $K38=""), $M38&amp;" | "&amp;$J38,AND($J38="Canada", $K38=""), $M38&amp;" | "&amp;$J38,$J38="United States", $E38,$J38="Canada",$E38,$J38&lt;&gt;"", $M38&amp;" | "&amp;$J38)</f>
        <v/>
      </c>
      <c r="G38" s="989"/>
      <c r="H38" s="990"/>
      <c r="I38" s="941" t="str">
        <f>IFERROR(VLOOKUP(J38,'Category Index'!$K$10:$L$258,2,FALSE),"")</f>
        <v/>
      </c>
      <c r="J38" s="986"/>
      <c r="K38" s="987" t="s">
        <v>866</v>
      </c>
      <c r="L38" s="3"/>
      <c r="M38" s="982"/>
      <c r="N38" s="983"/>
      <c r="O38" s="943" t="str">
        <f>IFERROR(VLOOKUP(Q38,Tables!$CE$8:$CF$22,2,FALSE),"")</f>
        <v/>
      </c>
      <c r="P38" s="973"/>
      <c r="Q38" s="974"/>
      <c r="R38" s="975"/>
      <c r="S38" s="976"/>
      <c r="T38" s="670" t="str">
        <f>IFERROR(IF(R38="","",R38*(VLOOKUP(D38, 'Unit Conversion Table'!$E$3:$F$132, 2, FALSE))),"")</f>
        <v/>
      </c>
      <c r="U38" s="3"/>
      <c r="V38" s="971" t="s">
        <v>826</v>
      </c>
      <c r="W38" s="945" t="str" cm="1">
        <f t="array" ref="W38">_xlfn.IFS(V38="No",(IFERROR(VLOOKUP($M38&amp;" | "&amp;$X38,'Emissions Factors'!$C$3:$N$1705,MATCH(W$11,'Emissions Factors'!$C$3:$N$3,0),FALSE),"")),V38="Yes", "", V38="", "")</f>
        <v/>
      </c>
      <c r="X38" s="946">
        <f>IFERROR(IF(OR($V38="Yes", $V38=""), "",
VLOOKUP($F38, 'Emissions Factors'!$C$3:$O$717, 4,FALSE)),
IFERROR(VLOOKUP($E38, 'Emissions Factors'!$C$3:$O$717, 4,FALSE),""))</f>
        <v>0</v>
      </c>
      <c r="Y38" s="947" t="str">
        <f>IFERROR(VLOOKUP($M38&amp;" | "&amp;$X38,'Emissions Factors'!$C$3:$N$3811,5,FALSE),"")</f>
        <v/>
      </c>
      <c r="Z38" s="948" t="str">
        <f>IFERROR(VLOOKUP($M38&amp;" | "&amp;$X38,'Emissions Factors'!$C$3:$N$3811,6,FALSE),"")</f>
        <v/>
      </c>
      <c r="AA38" s="949" t="str">
        <f>IFERROR(VLOOKUP($M38&amp;" | "&amp;$X38,'Emissions Factors'!$C$3:$N$3811,7,FALSE),"")</f>
        <v/>
      </c>
      <c r="AB38" s="961"/>
      <c r="AC38" s="962"/>
      <c r="AD38" s="963"/>
      <c r="AE38" s="964"/>
      <c r="AF38" s="965"/>
      <c r="AG38" s="955" t="str" cm="1">
        <f t="array" ref="AG38">IFERROR(_xlfn.IFS($V38="No", Y38*$T38/1000,$V38="Yes", AD38*$T38/1000, $V38="", ""),"")</f>
        <v/>
      </c>
      <c r="AH38" s="956" t="str" cm="1">
        <f t="array" ref="AH38">IFERROR(_xlfn.IFS($V38="No", Z38*$T38/1000,$V38="Yes", AE38*$T38/1000, $V38="", ""),"")</f>
        <v/>
      </c>
      <c r="AI38" s="956" t="str" cm="1">
        <f t="array" ref="AI38">IFERROR(_xlfn.IFS($V38="No", AA38*$T38/1000,$V38="Yes", AF38*$T38/1000, $V38="", ""),"")</f>
        <v/>
      </c>
      <c r="AJ38" s="1029" t="str">
        <f>IFERROR($AG38
+IFERROR(HLOOKUP(Introduction!$H$29,'GWP Values'!$D$3:$G$46,MATCH("CH4",'GWP Values'!$C$3:$C$41,0),FALSE)*$AH38,0)
+IFERROR(HLOOKUP(Introduction!$H$29,'GWP Values'!$D$3:$G$46,MATCH("N2O",'GWP Values'!$C$3:$C$41,0),FALSE)*$AI38,0),"")</f>
        <v/>
      </c>
    </row>
    <row r="39" spans="1:36" ht="24" customHeight="1" x14ac:dyDescent="0.25">
      <c r="A39" s="441"/>
      <c r="B39" s="458" t="str" cm="1">
        <f t="array" ref="B39">IFERROR(_xlfn.IFS($J39="","",VLOOKUP(CONCATENATE($M39," | ",$J39),'Emissions Factors'!$C$3:$O$718,5,FALSE)&lt;&gt;"",CONCATENATE($M39," | ",$J39), COUNTIF('Emissions Factors'!$C$3:$C$718,CONCATENATE($M39," | ",$J39))&lt;0, CONCATENATE($M39," | ",$I39)),"")</f>
        <v/>
      </c>
      <c r="C39" s="650" t="str">
        <f t="shared" si="0"/>
        <v/>
      </c>
      <c r="D39" s="650" t="str">
        <f t="shared" si="1"/>
        <v/>
      </c>
      <c r="E39" s="650" t="str">
        <f>IFERROR(IF($J39="","",
IF($J39="United States",$M39&amp;" | "&amp;$J39&amp;" - "&amp;(VLOOKUP(K39,'EFs - EPA eGRID'!$B$2:$D$53,3,FALSE)),
IF($J39="Canada",$M39&amp;" | "&amp;$J39&amp;" - "&amp;$K39,$M39&amp;" | "&amp;$I39))),"")</f>
        <v/>
      </c>
      <c r="F39" s="650" t="str" cm="1">
        <f t="array" ref="F39">_xlfn.IFS($J39="","",AND($J39="United States", $K39=""), $M39&amp;" | "&amp;$J39,AND($J39="Canada", $K39=""), $M39&amp;" | "&amp;$J39,$J39="United States", $E39,$J39="Canada",$E39,$J39&lt;&gt;"", $M39&amp;" | "&amp;$J39)</f>
        <v/>
      </c>
      <c r="G39" s="989"/>
      <c r="H39" s="990"/>
      <c r="I39" s="941" t="str">
        <f>IFERROR(VLOOKUP(J39,'Category Index'!$K$10:$L$258,2,FALSE),"")</f>
        <v/>
      </c>
      <c r="J39" s="986"/>
      <c r="K39" s="987" t="s">
        <v>866</v>
      </c>
      <c r="L39" s="3"/>
      <c r="M39" s="982"/>
      <c r="N39" s="983"/>
      <c r="O39" s="943" t="str">
        <f>IFERROR(VLOOKUP(Q39,Tables!$CE$8:$CF$22,2,FALSE),"")</f>
        <v/>
      </c>
      <c r="P39" s="973"/>
      <c r="Q39" s="974"/>
      <c r="R39" s="975"/>
      <c r="S39" s="976"/>
      <c r="T39" s="670" t="str">
        <f>IFERROR(IF(R39="","",R39*(VLOOKUP(D39, 'Unit Conversion Table'!$E$3:$F$132, 2, FALSE))),"")</f>
        <v/>
      </c>
      <c r="U39" s="3"/>
      <c r="V39" s="971" t="s">
        <v>826</v>
      </c>
      <c r="W39" s="945" t="str" cm="1">
        <f t="array" ref="W39">_xlfn.IFS(V39="No",(IFERROR(VLOOKUP($M39&amp;" | "&amp;$X39,'Emissions Factors'!$C$3:$N$1705,MATCH(W$11,'Emissions Factors'!$C$3:$N$3,0),FALSE),"")),V39="Yes", "", V39="", "")</f>
        <v/>
      </c>
      <c r="X39" s="946">
        <f>IFERROR(IF(OR($V39="Yes", $V39=""), "",
VLOOKUP($F39, 'Emissions Factors'!$C$3:$O$717, 4,FALSE)),
IFERROR(VLOOKUP($E39, 'Emissions Factors'!$C$3:$O$717, 4,FALSE),""))</f>
        <v>0</v>
      </c>
      <c r="Y39" s="947" t="str">
        <f>IFERROR(VLOOKUP($M39&amp;" | "&amp;$X39,'Emissions Factors'!$C$3:$N$3811,5,FALSE),"")</f>
        <v/>
      </c>
      <c r="Z39" s="948" t="str">
        <f>IFERROR(VLOOKUP($M39&amp;" | "&amp;$X39,'Emissions Factors'!$C$3:$N$3811,6,FALSE),"")</f>
        <v/>
      </c>
      <c r="AA39" s="949" t="str">
        <f>IFERROR(VLOOKUP($M39&amp;" | "&amp;$X39,'Emissions Factors'!$C$3:$N$3811,7,FALSE),"")</f>
        <v/>
      </c>
      <c r="AB39" s="961"/>
      <c r="AC39" s="962"/>
      <c r="AD39" s="963"/>
      <c r="AE39" s="964"/>
      <c r="AF39" s="965"/>
      <c r="AG39" s="955" t="str" cm="1">
        <f t="array" ref="AG39">IFERROR(_xlfn.IFS($V39="No", Y39*$T39/1000,$V39="Yes", AD39*$T39/1000, $V39="", ""),"")</f>
        <v/>
      </c>
      <c r="AH39" s="956" t="str" cm="1">
        <f t="array" ref="AH39">IFERROR(_xlfn.IFS($V39="No", Z39*$T39/1000,$V39="Yes", AE39*$T39/1000, $V39="", ""),"")</f>
        <v/>
      </c>
      <c r="AI39" s="956" t="str" cm="1">
        <f t="array" ref="AI39">IFERROR(_xlfn.IFS($V39="No", AA39*$T39/1000,$V39="Yes", AF39*$T39/1000, $V39="", ""),"")</f>
        <v/>
      </c>
      <c r="AJ39" s="1029" t="str">
        <f>IFERROR($AG39
+IFERROR(HLOOKUP(Introduction!$H$29,'GWP Values'!$D$3:$G$46,MATCH("CH4",'GWP Values'!$C$3:$C$41,0),FALSE)*$AH39,0)
+IFERROR(HLOOKUP(Introduction!$H$29,'GWP Values'!$D$3:$G$46,MATCH("N2O",'GWP Values'!$C$3:$C$41,0),FALSE)*$AI39,0),"")</f>
        <v/>
      </c>
    </row>
    <row r="40" spans="1:36" ht="24" customHeight="1" x14ac:dyDescent="0.25">
      <c r="A40" s="441"/>
      <c r="B40" s="458" t="str" cm="1">
        <f t="array" ref="B40">IFERROR(_xlfn.IFS($J40="","",VLOOKUP(CONCATENATE($M40," | ",$J40),'Emissions Factors'!$C$3:$O$718,5,FALSE)&lt;&gt;"",CONCATENATE($M40," | ",$J40), COUNTIF('Emissions Factors'!$C$3:$C$718,CONCATENATE($M40," | ",$J40))&lt;0, CONCATENATE($M40," | ",$I40)),"")</f>
        <v/>
      </c>
      <c r="C40" s="650" t="str">
        <f t="shared" si="0"/>
        <v/>
      </c>
      <c r="D40" s="650" t="str">
        <f t="shared" si="1"/>
        <v/>
      </c>
      <c r="E40" s="650" t="str">
        <f>IFERROR(IF($J40="","",
IF($J40="United States",$M40&amp;" | "&amp;$J40&amp;" - "&amp;(VLOOKUP(K40,'EFs - EPA eGRID'!$B$2:$D$53,3,FALSE)),
IF($J40="Canada",$M40&amp;" | "&amp;$J40&amp;" - "&amp;$K40,$M40&amp;" | "&amp;$I40))),"")</f>
        <v/>
      </c>
      <c r="F40" s="650" t="str" cm="1">
        <f t="array" ref="F40">_xlfn.IFS($J40="","",AND($J40="United States", $K40=""), $M40&amp;" | "&amp;$J40,AND($J40="Canada", $K40=""), $M40&amp;" | "&amp;$J40,$J40="United States", $E40,$J40="Canada",$E40,$J40&lt;&gt;"", $M40&amp;" | "&amp;$J40)</f>
        <v/>
      </c>
      <c r="G40" s="989"/>
      <c r="H40" s="990"/>
      <c r="I40" s="941" t="str">
        <f>IFERROR(VLOOKUP(J40,'Category Index'!$K$10:$L$258,2,FALSE),"")</f>
        <v/>
      </c>
      <c r="J40" s="986"/>
      <c r="K40" s="987" t="s">
        <v>866</v>
      </c>
      <c r="L40" s="3"/>
      <c r="M40" s="982"/>
      <c r="N40" s="983"/>
      <c r="O40" s="943" t="str">
        <f>IFERROR(VLOOKUP(Q40,Tables!$CE$8:$CF$22,2,FALSE),"")</f>
        <v/>
      </c>
      <c r="P40" s="973"/>
      <c r="Q40" s="974"/>
      <c r="R40" s="975"/>
      <c r="S40" s="976"/>
      <c r="T40" s="670" t="str">
        <f>IFERROR(IF(R40="","",R40*(VLOOKUP(D40, 'Unit Conversion Table'!$E$3:$F$132, 2, FALSE))),"")</f>
        <v/>
      </c>
      <c r="U40" s="3"/>
      <c r="V40" s="971" t="s">
        <v>826</v>
      </c>
      <c r="W40" s="945" t="str" cm="1">
        <f t="array" ref="W40">_xlfn.IFS(V40="No",(IFERROR(VLOOKUP($M40&amp;" | "&amp;$X40,'Emissions Factors'!$C$3:$N$1705,MATCH(W$11,'Emissions Factors'!$C$3:$N$3,0),FALSE),"")),V40="Yes", "", V40="", "")</f>
        <v/>
      </c>
      <c r="X40" s="946">
        <f>IFERROR(IF(OR($V40="Yes", $V40=""), "",
VLOOKUP($F40, 'Emissions Factors'!$C$3:$O$717, 4,FALSE)),
IFERROR(VLOOKUP($E40, 'Emissions Factors'!$C$3:$O$717, 4,FALSE),""))</f>
        <v>0</v>
      </c>
      <c r="Y40" s="947" t="str">
        <f>IFERROR(VLOOKUP($M40&amp;" | "&amp;$X40,'Emissions Factors'!$C$3:$N$3811,5,FALSE),"")</f>
        <v/>
      </c>
      <c r="Z40" s="948" t="str">
        <f>IFERROR(VLOOKUP($M40&amp;" | "&amp;$X40,'Emissions Factors'!$C$3:$N$3811,6,FALSE),"")</f>
        <v/>
      </c>
      <c r="AA40" s="949" t="str">
        <f>IFERROR(VLOOKUP($M40&amp;" | "&amp;$X40,'Emissions Factors'!$C$3:$N$3811,7,FALSE),"")</f>
        <v/>
      </c>
      <c r="AB40" s="961"/>
      <c r="AC40" s="962"/>
      <c r="AD40" s="963"/>
      <c r="AE40" s="964"/>
      <c r="AF40" s="965"/>
      <c r="AG40" s="955" t="str" cm="1">
        <f t="array" ref="AG40">IFERROR(_xlfn.IFS($V40="No", Y40*$T40/1000,$V40="Yes", AD40*$T40/1000, $V40="", ""),"")</f>
        <v/>
      </c>
      <c r="AH40" s="956" t="str" cm="1">
        <f t="array" ref="AH40">IFERROR(_xlfn.IFS($V40="No", Z40*$T40/1000,$V40="Yes", AE40*$T40/1000, $V40="", ""),"")</f>
        <v/>
      </c>
      <c r="AI40" s="956" t="str" cm="1">
        <f t="array" ref="AI40">IFERROR(_xlfn.IFS($V40="No", AA40*$T40/1000,$V40="Yes", AF40*$T40/1000, $V40="", ""),"")</f>
        <v/>
      </c>
      <c r="AJ40" s="1029" t="str">
        <f>IFERROR($AG40
+IFERROR(HLOOKUP(Introduction!$H$29,'GWP Values'!$D$3:$G$46,MATCH("CH4",'GWP Values'!$C$3:$C$41,0),FALSE)*$AH40,0)
+IFERROR(HLOOKUP(Introduction!$H$29,'GWP Values'!$D$3:$G$46,MATCH("N2O",'GWP Values'!$C$3:$C$41,0),FALSE)*$AI40,0),"")</f>
        <v/>
      </c>
    </row>
    <row r="41" spans="1:36" ht="24" customHeight="1" x14ac:dyDescent="0.25">
      <c r="A41" s="441"/>
      <c r="B41" s="458" t="str" cm="1">
        <f t="array" ref="B41">IFERROR(_xlfn.IFS($J41="","",VLOOKUP(CONCATENATE($M41," | ",$J41),'Emissions Factors'!$C$3:$O$718,5,FALSE)&lt;&gt;"",CONCATENATE($M41," | ",$J41), COUNTIF('Emissions Factors'!$C$3:$C$718,CONCATENATE($M41," | ",$J41))&lt;0, CONCATENATE($M41," | ",$I41)),"")</f>
        <v/>
      </c>
      <c r="C41" s="650" t="str">
        <f t="shared" si="0"/>
        <v/>
      </c>
      <c r="D41" s="650" t="str">
        <f t="shared" si="1"/>
        <v/>
      </c>
      <c r="E41" s="650" t="str">
        <f>IFERROR(IF($J41="","",
IF($J41="United States",$M41&amp;" | "&amp;$J41&amp;" - "&amp;(VLOOKUP(K41,'EFs - EPA eGRID'!$B$2:$D$53,3,FALSE)),
IF($J41="Canada",$M41&amp;" | "&amp;$J41&amp;" - "&amp;$K41,$M41&amp;" | "&amp;$I41))),"")</f>
        <v/>
      </c>
      <c r="F41" s="650" t="str" cm="1">
        <f t="array" ref="F41">_xlfn.IFS($J41="","",AND($J41="United States", $K41=""), $M41&amp;" | "&amp;$J41,AND($J41="Canada", $K41=""), $M41&amp;" | "&amp;$J41,$J41="United States", $E41,$J41="Canada",$E41,$J41&lt;&gt;"", $M41&amp;" | "&amp;$J41)</f>
        <v/>
      </c>
      <c r="G41" s="989"/>
      <c r="H41" s="990"/>
      <c r="I41" s="941" t="str">
        <f>IFERROR(VLOOKUP(J41,'Category Index'!$K$10:$L$258,2,FALSE),"")</f>
        <v/>
      </c>
      <c r="J41" s="986"/>
      <c r="K41" s="987" t="s">
        <v>866</v>
      </c>
      <c r="L41" s="3"/>
      <c r="M41" s="982"/>
      <c r="N41" s="983"/>
      <c r="O41" s="943" t="str">
        <f>IFERROR(VLOOKUP(Q41,Tables!$CE$8:$CF$22,2,FALSE),"")</f>
        <v/>
      </c>
      <c r="P41" s="973"/>
      <c r="Q41" s="974"/>
      <c r="R41" s="975"/>
      <c r="S41" s="976"/>
      <c r="T41" s="670" t="str">
        <f>IFERROR(IF(R41="","",R41*(VLOOKUP(D41, 'Unit Conversion Table'!$E$3:$F$132, 2, FALSE))),"")</f>
        <v/>
      </c>
      <c r="U41" s="3"/>
      <c r="V41" s="971" t="s">
        <v>826</v>
      </c>
      <c r="W41" s="945" t="str" cm="1">
        <f t="array" ref="W41">_xlfn.IFS(V41="No",(IFERROR(VLOOKUP($M41&amp;" | "&amp;$X41,'Emissions Factors'!$C$3:$N$1705,MATCH(W$11,'Emissions Factors'!$C$3:$N$3,0),FALSE),"")),V41="Yes", "", V41="", "")</f>
        <v/>
      </c>
      <c r="X41" s="946">
        <f>IFERROR(IF(OR($V41="Yes", $V41=""), "",
VLOOKUP($F41, 'Emissions Factors'!$C$3:$O$717, 4,FALSE)),
IFERROR(VLOOKUP($E41, 'Emissions Factors'!$C$3:$O$717, 4,FALSE),""))</f>
        <v>0</v>
      </c>
      <c r="Y41" s="947" t="str">
        <f>IFERROR(VLOOKUP($M41&amp;" | "&amp;$X41,'Emissions Factors'!$C$3:$N$3811,5,FALSE),"")</f>
        <v/>
      </c>
      <c r="Z41" s="948" t="str">
        <f>IFERROR(VLOOKUP($M41&amp;" | "&amp;$X41,'Emissions Factors'!$C$3:$N$3811,6,FALSE),"")</f>
        <v/>
      </c>
      <c r="AA41" s="949" t="str">
        <f>IFERROR(VLOOKUP($M41&amp;" | "&amp;$X41,'Emissions Factors'!$C$3:$N$3811,7,FALSE),"")</f>
        <v/>
      </c>
      <c r="AB41" s="961"/>
      <c r="AC41" s="962"/>
      <c r="AD41" s="963"/>
      <c r="AE41" s="964"/>
      <c r="AF41" s="965"/>
      <c r="AG41" s="955" t="str" cm="1">
        <f t="array" ref="AG41">IFERROR(_xlfn.IFS($V41="No", Y41*$T41/1000,$V41="Yes", AD41*$T41/1000, $V41="", ""),"")</f>
        <v/>
      </c>
      <c r="AH41" s="956" t="str" cm="1">
        <f t="array" ref="AH41">IFERROR(_xlfn.IFS($V41="No", Z41*$T41/1000,$V41="Yes", AE41*$T41/1000, $V41="", ""),"")</f>
        <v/>
      </c>
      <c r="AI41" s="956" t="str" cm="1">
        <f t="array" ref="AI41">IFERROR(_xlfn.IFS($V41="No", AA41*$T41/1000,$V41="Yes", AF41*$T41/1000, $V41="", ""),"")</f>
        <v/>
      </c>
      <c r="AJ41" s="1029" t="str">
        <f>IFERROR($AG41
+IFERROR(HLOOKUP(Introduction!$H$29,'GWP Values'!$D$3:$G$46,MATCH("CH4",'GWP Values'!$C$3:$C$41,0),FALSE)*$AH41,0)
+IFERROR(HLOOKUP(Introduction!$H$29,'GWP Values'!$D$3:$G$46,MATCH("N2O",'GWP Values'!$C$3:$C$41,0),FALSE)*$AI41,0),"")</f>
        <v/>
      </c>
    </row>
    <row r="42" spans="1:36" ht="24" customHeight="1" x14ac:dyDescent="0.25">
      <c r="A42" s="441"/>
      <c r="B42" s="458" t="str" cm="1">
        <f t="array" ref="B42">IFERROR(_xlfn.IFS($J42="","",VLOOKUP(CONCATENATE($M42," | ",$J42),'Emissions Factors'!$C$3:$O$718,5,FALSE)&lt;&gt;"",CONCATENATE($M42," | ",$J42), COUNTIF('Emissions Factors'!$C$3:$C$718,CONCATENATE($M42," | ",$J42))&lt;0, CONCATENATE($M42," | ",$I42)),"")</f>
        <v/>
      </c>
      <c r="C42" s="650" t="str">
        <f t="shared" si="0"/>
        <v/>
      </c>
      <c r="D42" s="650" t="str">
        <f t="shared" si="1"/>
        <v/>
      </c>
      <c r="E42" s="650" t="str">
        <f>IFERROR(IF($J42="","",
IF($J42="United States",$M42&amp;" | "&amp;$J42&amp;" - "&amp;(VLOOKUP(K42,'EFs - EPA eGRID'!$B$2:$D$53,3,FALSE)),
IF($J42="Canada",$M42&amp;" | "&amp;$J42&amp;" - "&amp;$K42,$M42&amp;" | "&amp;$I42))),"")</f>
        <v/>
      </c>
      <c r="F42" s="650" t="str" cm="1">
        <f t="array" ref="F42">_xlfn.IFS($J42="","",AND($J42="United States", $K42=""), $M42&amp;" | "&amp;$J42,AND($J42="Canada", $K42=""), $M42&amp;" | "&amp;$J42,$J42="United States", $E42,$J42="Canada",$E42,$J42&lt;&gt;"", $M42&amp;" | "&amp;$J42)</f>
        <v/>
      </c>
      <c r="G42" s="989"/>
      <c r="H42" s="990"/>
      <c r="I42" s="941" t="str">
        <f>IFERROR(VLOOKUP(J42,'Category Index'!$K$10:$L$258,2,FALSE),"")</f>
        <v/>
      </c>
      <c r="J42" s="986"/>
      <c r="K42" s="987" t="s">
        <v>866</v>
      </c>
      <c r="L42" s="3"/>
      <c r="M42" s="982"/>
      <c r="N42" s="983"/>
      <c r="O42" s="943" t="str">
        <f>IFERROR(VLOOKUP(Q42,Tables!$CE$8:$CF$22,2,FALSE),"")</f>
        <v/>
      </c>
      <c r="P42" s="973"/>
      <c r="Q42" s="974"/>
      <c r="R42" s="975"/>
      <c r="S42" s="976"/>
      <c r="T42" s="670" t="str">
        <f>IFERROR(IF(R42="","",R42*(VLOOKUP(D42, 'Unit Conversion Table'!$E$3:$F$132, 2, FALSE))),"")</f>
        <v/>
      </c>
      <c r="U42" s="3"/>
      <c r="V42" s="971" t="s">
        <v>826</v>
      </c>
      <c r="W42" s="945" t="str" cm="1">
        <f t="array" ref="W42">_xlfn.IFS(V42="No",(IFERROR(VLOOKUP($M42&amp;" | "&amp;$X42,'Emissions Factors'!$C$3:$N$1705,MATCH(W$11,'Emissions Factors'!$C$3:$N$3,0),FALSE),"")),V42="Yes", "", V42="", "")</f>
        <v/>
      </c>
      <c r="X42" s="946">
        <f>IFERROR(IF(OR($V42="Yes", $V42=""), "",
VLOOKUP($F42, 'Emissions Factors'!$C$3:$O$717, 4,FALSE)),
IFERROR(VLOOKUP($E42, 'Emissions Factors'!$C$3:$O$717, 4,FALSE),""))</f>
        <v>0</v>
      </c>
      <c r="Y42" s="947" t="str">
        <f>IFERROR(VLOOKUP($M42&amp;" | "&amp;$X42,'Emissions Factors'!$C$3:$N$3811,5,FALSE),"")</f>
        <v/>
      </c>
      <c r="Z42" s="948" t="str">
        <f>IFERROR(VLOOKUP($M42&amp;" | "&amp;$X42,'Emissions Factors'!$C$3:$N$3811,6,FALSE),"")</f>
        <v/>
      </c>
      <c r="AA42" s="949" t="str">
        <f>IFERROR(VLOOKUP($M42&amp;" | "&amp;$X42,'Emissions Factors'!$C$3:$N$3811,7,FALSE),"")</f>
        <v/>
      </c>
      <c r="AB42" s="961"/>
      <c r="AC42" s="962"/>
      <c r="AD42" s="963"/>
      <c r="AE42" s="964"/>
      <c r="AF42" s="965"/>
      <c r="AG42" s="955" t="str" cm="1">
        <f t="array" ref="AG42">IFERROR(_xlfn.IFS($V42="No", Y42*$T42/1000,$V42="Yes", AD42*$T42/1000, $V42="", ""),"")</f>
        <v/>
      </c>
      <c r="AH42" s="956" t="str" cm="1">
        <f t="array" ref="AH42">IFERROR(_xlfn.IFS($V42="No", Z42*$T42/1000,$V42="Yes", AE42*$T42/1000, $V42="", ""),"")</f>
        <v/>
      </c>
      <c r="AI42" s="956" t="str" cm="1">
        <f t="array" ref="AI42">IFERROR(_xlfn.IFS($V42="No", AA42*$T42/1000,$V42="Yes", AF42*$T42/1000, $V42="", ""),"")</f>
        <v/>
      </c>
      <c r="AJ42" s="1029" t="str">
        <f>IFERROR($AG42
+IFERROR(HLOOKUP(Introduction!$H$29,'GWP Values'!$D$3:$G$46,MATCH("CH4",'GWP Values'!$C$3:$C$41,0),FALSE)*$AH42,0)
+IFERROR(HLOOKUP(Introduction!$H$29,'GWP Values'!$D$3:$G$46,MATCH("N2O",'GWP Values'!$C$3:$C$41,0),FALSE)*$AI42,0),"")</f>
        <v/>
      </c>
    </row>
    <row r="43" spans="1:36" ht="24" customHeight="1" x14ac:dyDescent="0.25">
      <c r="A43" s="441"/>
      <c r="B43" s="458" t="str" cm="1">
        <f t="array" ref="B43">IFERROR(_xlfn.IFS($J43="","",VLOOKUP(CONCATENATE($M43," | ",$J43),'Emissions Factors'!$C$3:$O$718,5,FALSE)&lt;&gt;"",CONCATENATE($M43," | ",$J43), COUNTIF('Emissions Factors'!$C$3:$C$718,CONCATENATE($M43," | ",$J43))&lt;0, CONCATENATE($M43," | ",$I43)),"")</f>
        <v/>
      </c>
      <c r="C43" s="650" t="str">
        <f t="shared" si="0"/>
        <v/>
      </c>
      <c r="D43" s="650" t="str">
        <f t="shared" si="1"/>
        <v/>
      </c>
      <c r="E43" s="650" t="str">
        <f>IFERROR(IF($J43="","",
IF($J43="United States",$M43&amp;" | "&amp;$J43&amp;" - "&amp;(VLOOKUP(K43,'EFs - EPA eGRID'!$B$2:$D$53,3,FALSE)),
IF($J43="Canada",$M43&amp;" | "&amp;$J43&amp;" - "&amp;$K43,$M43&amp;" | "&amp;$I43))),"")</f>
        <v/>
      </c>
      <c r="F43" s="650" t="str" cm="1">
        <f t="array" ref="F43">_xlfn.IFS($J43="","",AND($J43="United States", $K43=""), $M43&amp;" | "&amp;$J43,AND($J43="Canada", $K43=""), $M43&amp;" | "&amp;$J43,$J43="United States", $E43,$J43="Canada",$E43,$J43&lt;&gt;"", $M43&amp;" | "&amp;$J43)</f>
        <v/>
      </c>
      <c r="G43" s="989"/>
      <c r="H43" s="990"/>
      <c r="I43" s="941" t="str">
        <f>IFERROR(VLOOKUP(J43,'Category Index'!$K$10:$L$258,2,FALSE),"")</f>
        <v/>
      </c>
      <c r="J43" s="986"/>
      <c r="K43" s="987" t="s">
        <v>866</v>
      </c>
      <c r="L43" s="3"/>
      <c r="M43" s="982"/>
      <c r="N43" s="983"/>
      <c r="O43" s="943" t="str">
        <f>IFERROR(VLOOKUP(Q43,Tables!$CE$8:$CF$22,2,FALSE),"")</f>
        <v/>
      </c>
      <c r="P43" s="973"/>
      <c r="Q43" s="974"/>
      <c r="R43" s="975"/>
      <c r="S43" s="976"/>
      <c r="T43" s="670" t="str">
        <f>IFERROR(IF(R43="","",R43*(VLOOKUP(D43, 'Unit Conversion Table'!$E$3:$F$132, 2, FALSE))),"")</f>
        <v/>
      </c>
      <c r="U43" s="3"/>
      <c r="V43" s="971" t="s">
        <v>826</v>
      </c>
      <c r="W43" s="945" t="str" cm="1">
        <f t="array" ref="W43">_xlfn.IFS(V43="No",(IFERROR(VLOOKUP($M43&amp;" | "&amp;$X43,'Emissions Factors'!$C$3:$N$1705,MATCH(W$11,'Emissions Factors'!$C$3:$N$3,0),FALSE),"")),V43="Yes", "", V43="", "")</f>
        <v/>
      </c>
      <c r="X43" s="946">
        <f>IFERROR(IF(OR($V43="Yes", $V43=""), "",
VLOOKUP($F43, 'Emissions Factors'!$C$3:$O$717, 4,FALSE)),
IFERROR(VLOOKUP($E43, 'Emissions Factors'!$C$3:$O$717, 4,FALSE),""))</f>
        <v>0</v>
      </c>
      <c r="Y43" s="947" t="str">
        <f>IFERROR(VLOOKUP($M43&amp;" | "&amp;$X43,'Emissions Factors'!$C$3:$N$3811,5,FALSE),"")</f>
        <v/>
      </c>
      <c r="Z43" s="948" t="str">
        <f>IFERROR(VLOOKUP($M43&amp;" | "&amp;$X43,'Emissions Factors'!$C$3:$N$3811,6,FALSE),"")</f>
        <v/>
      </c>
      <c r="AA43" s="949" t="str">
        <f>IFERROR(VLOOKUP($M43&amp;" | "&amp;$X43,'Emissions Factors'!$C$3:$N$3811,7,FALSE),"")</f>
        <v/>
      </c>
      <c r="AB43" s="961"/>
      <c r="AC43" s="962"/>
      <c r="AD43" s="963"/>
      <c r="AE43" s="964"/>
      <c r="AF43" s="965"/>
      <c r="AG43" s="955" t="str" cm="1">
        <f t="array" ref="AG43">IFERROR(_xlfn.IFS($V43="No", Y43*$T43/1000,$V43="Yes", AD43*$T43/1000, $V43="", ""),"")</f>
        <v/>
      </c>
      <c r="AH43" s="956" t="str" cm="1">
        <f t="array" ref="AH43">IFERROR(_xlfn.IFS($V43="No", Z43*$T43/1000,$V43="Yes", AE43*$T43/1000, $V43="", ""),"")</f>
        <v/>
      </c>
      <c r="AI43" s="956" t="str" cm="1">
        <f t="array" ref="AI43">IFERROR(_xlfn.IFS($V43="No", AA43*$T43/1000,$V43="Yes", AF43*$T43/1000, $V43="", ""),"")</f>
        <v/>
      </c>
      <c r="AJ43" s="1029" t="str">
        <f>IFERROR($AG43
+IFERROR(HLOOKUP(Introduction!$H$29,'GWP Values'!$D$3:$G$46,MATCH("CH4",'GWP Values'!$C$3:$C$41,0),FALSE)*$AH43,0)
+IFERROR(HLOOKUP(Introduction!$H$29,'GWP Values'!$D$3:$G$46,MATCH("N2O",'GWP Values'!$C$3:$C$41,0),FALSE)*$AI43,0),"")</f>
        <v/>
      </c>
    </row>
    <row r="44" spans="1:36" ht="24" customHeight="1" x14ac:dyDescent="0.25">
      <c r="A44" s="441"/>
      <c r="B44" s="458" t="str" cm="1">
        <f t="array" ref="B44">IFERROR(_xlfn.IFS($J44="","",VLOOKUP(CONCATENATE($M44," | ",$J44),'Emissions Factors'!$C$3:$O$718,5,FALSE)&lt;&gt;"",CONCATENATE($M44," | ",$J44), COUNTIF('Emissions Factors'!$C$3:$C$718,CONCATENATE($M44," | ",$J44))&lt;0, CONCATENATE($M44," | ",$I44)),"")</f>
        <v/>
      </c>
      <c r="C44" s="650" t="str">
        <f t="shared" si="0"/>
        <v/>
      </c>
      <c r="D44" s="650" t="str">
        <f t="shared" si="1"/>
        <v/>
      </c>
      <c r="E44" s="650" t="str">
        <f>IFERROR(IF($J44="","",
IF($J44="United States",$M44&amp;" | "&amp;$J44&amp;" - "&amp;(VLOOKUP(K44,'EFs - EPA eGRID'!$B$2:$D$53,3,FALSE)),
IF($J44="Canada",$M44&amp;" | "&amp;$J44&amp;" - "&amp;$K44,$M44&amp;" | "&amp;$I44))),"")</f>
        <v/>
      </c>
      <c r="F44" s="650" t="str" cm="1">
        <f t="array" ref="F44">_xlfn.IFS($J44="","",AND($J44="United States", $K44=""), $M44&amp;" | "&amp;$J44,AND($J44="Canada", $K44=""), $M44&amp;" | "&amp;$J44,$J44="United States", $E44,$J44="Canada",$E44,$J44&lt;&gt;"", $M44&amp;" | "&amp;$J44)</f>
        <v/>
      </c>
      <c r="G44" s="989"/>
      <c r="H44" s="990"/>
      <c r="I44" s="941" t="str">
        <f>IFERROR(VLOOKUP(J44,'Category Index'!$K$10:$L$258,2,FALSE),"")</f>
        <v/>
      </c>
      <c r="J44" s="986"/>
      <c r="K44" s="987" t="s">
        <v>866</v>
      </c>
      <c r="L44" s="3"/>
      <c r="M44" s="982"/>
      <c r="N44" s="983"/>
      <c r="O44" s="943" t="str">
        <f>IFERROR(VLOOKUP(Q44,Tables!$CE$8:$CF$22,2,FALSE),"")</f>
        <v/>
      </c>
      <c r="P44" s="973"/>
      <c r="Q44" s="974"/>
      <c r="R44" s="975"/>
      <c r="S44" s="976"/>
      <c r="T44" s="670" t="str">
        <f>IFERROR(IF(R44="","",R44*(VLOOKUP(D44, 'Unit Conversion Table'!$E$3:$F$132, 2, FALSE))),"")</f>
        <v/>
      </c>
      <c r="U44" s="3"/>
      <c r="V44" s="971" t="s">
        <v>826</v>
      </c>
      <c r="W44" s="945" t="str" cm="1">
        <f t="array" ref="W44">_xlfn.IFS(V44="No",(IFERROR(VLOOKUP($M44&amp;" | "&amp;$X44,'Emissions Factors'!$C$3:$N$1705,MATCH(W$11,'Emissions Factors'!$C$3:$N$3,0),FALSE),"")),V44="Yes", "", V44="", "")</f>
        <v/>
      </c>
      <c r="X44" s="946">
        <f>IFERROR(IF(OR($V44="Yes", $V44=""), "",
VLOOKUP($F44, 'Emissions Factors'!$C$3:$O$717, 4,FALSE)),
IFERROR(VLOOKUP($E44, 'Emissions Factors'!$C$3:$O$717, 4,FALSE),""))</f>
        <v>0</v>
      </c>
      <c r="Y44" s="947" t="str">
        <f>IFERROR(VLOOKUP($M44&amp;" | "&amp;$X44,'Emissions Factors'!$C$3:$N$3811,5,FALSE),"")</f>
        <v/>
      </c>
      <c r="Z44" s="948" t="str">
        <f>IFERROR(VLOOKUP($M44&amp;" | "&amp;$X44,'Emissions Factors'!$C$3:$N$3811,6,FALSE),"")</f>
        <v/>
      </c>
      <c r="AA44" s="949" t="str">
        <f>IFERROR(VLOOKUP($M44&amp;" | "&amp;$X44,'Emissions Factors'!$C$3:$N$3811,7,FALSE),"")</f>
        <v/>
      </c>
      <c r="AB44" s="961"/>
      <c r="AC44" s="962"/>
      <c r="AD44" s="963"/>
      <c r="AE44" s="964"/>
      <c r="AF44" s="965"/>
      <c r="AG44" s="955" t="str" cm="1">
        <f t="array" ref="AG44">IFERROR(_xlfn.IFS($V44="No", Y44*$T44/1000,$V44="Yes", AD44*$T44/1000, $V44="", ""),"")</f>
        <v/>
      </c>
      <c r="AH44" s="956" t="str" cm="1">
        <f t="array" ref="AH44">IFERROR(_xlfn.IFS($V44="No", Z44*$T44/1000,$V44="Yes", AE44*$T44/1000, $V44="", ""),"")</f>
        <v/>
      </c>
      <c r="AI44" s="956" t="str" cm="1">
        <f t="array" ref="AI44">IFERROR(_xlfn.IFS($V44="No", AA44*$T44/1000,$V44="Yes", AF44*$T44/1000, $V44="", ""),"")</f>
        <v/>
      </c>
      <c r="AJ44" s="1029" t="str">
        <f>IFERROR($AG44
+IFERROR(HLOOKUP(Introduction!$H$29,'GWP Values'!$D$3:$G$46,MATCH("CH4",'GWP Values'!$C$3:$C$41,0),FALSE)*$AH44,0)
+IFERROR(HLOOKUP(Introduction!$H$29,'GWP Values'!$D$3:$G$46,MATCH("N2O",'GWP Values'!$C$3:$C$41,0),FALSE)*$AI44,0),"")</f>
        <v/>
      </c>
    </row>
    <row r="45" spans="1:36" ht="24" customHeight="1" x14ac:dyDescent="0.25">
      <c r="A45" s="441"/>
      <c r="B45" s="458" t="str" cm="1">
        <f t="array" ref="B45">IFERROR(_xlfn.IFS($J45="","",VLOOKUP(CONCATENATE($M45," | ",$J45),'Emissions Factors'!$C$3:$O$718,5,FALSE)&lt;&gt;"",CONCATENATE($M45," | ",$J45), COUNTIF('Emissions Factors'!$C$3:$C$718,CONCATENATE($M45," | ",$J45))&lt;0, CONCATENATE($M45," | ",$I45)),"")</f>
        <v/>
      </c>
      <c r="C45" s="650" t="str">
        <f t="shared" si="0"/>
        <v/>
      </c>
      <c r="D45" s="650" t="str">
        <f t="shared" si="1"/>
        <v/>
      </c>
      <c r="E45" s="650" t="str">
        <f>IFERROR(IF($J45="","",
IF($J45="United States",$M45&amp;" | "&amp;$J45&amp;" - "&amp;(VLOOKUP(K45,'EFs - EPA eGRID'!$B$2:$D$53,3,FALSE)),
IF($J45="Canada",$M45&amp;" | "&amp;$J45&amp;" - "&amp;$K45,$M45&amp;" | "&amp;$I45))),"")</f>
        <v/>
      </c>
      <c r="F45" s="650" t="str" cm="1">
        <f t="array" ref="F45">_xlfn.IFS($J45="","",AND($J45="United States", $K45=""), $M45&amp;" | "&amp;$J45,AND($J45="Canada", $K45=""), $M45&amp;" | "&amp;$J45,$J45="United States", $E45,$J45="Canada",$E45,$J45&lt;&gt;"", $M45&amp;" | "&amp;$J45)</f>
        <v/>
      </c>
      <c r="G45" s="989"/>
      <c r="H45" s="990"/>
      <c r="I45" s="941" t="str">
        <f>IFERROR(VLOOKUP(J45,'Category Index'!$K$10:$L$258,2,FALSE),"")</f>
        <v/>
      </c>
      <c r="J45" s="986"/>
      <c r="K45" s="987" t="s">
        <v>866</v>
      </c>
      <c r="L45" s="3"/>
      <c r="M45" s="982"/>
      <c r="N45" s="983"/>
      <c r="O45" s="943" t="str">
        <f>IFERROR(VLOOKUP(Q45,Tables!$CE$8:$CF$22,2,FALSE),"")</f>
        <v/>
      </c>
      <c r="P45" s="973"/>
      <c r="Q45" s="974"/>
      <c r="R45" s="975"/>
      <c r="S45" s="976"/>
      <c r="T45" s="670" t="str">
        <f>IFERROR(IF(R45="","",R45*(VLOOKUP(D45, 'Unit Conversion Table'!$E$3:$F$132, 2, FALSE))),"")</f>
        <v/>
      </c>
      <c r="U45" s="3"/>
      <c r="V45" s="971" t="s">
        <v>826</v>
      </c>
      <c r="W45" s="945" t="str" cm="1">
        <f t="array" ref="W45">_xlfn.IFS(V45="No",(IFERROR(VLOOKUP($M45&amp;" | "&amp;$X45,'Emissions Factors'!$C$3:$N$1705,MATCH(W$11,'Emissions Factors'!$C$3:$N$3,0),FALSE),"")),V45="Yes", "", V45="", "")</f>
        <v/>
      </c>
      <c r="X45" s="946">
        <f>IFERROR(IF(OR($V45="Yes", $V45=""), "",
VLOOKUP($F45, 'Emissions Factors'!$C$3:$O$717, 4,FALSE)),
IFERROR(VLOOKUP($E45, 'Emissions Factors'!$C$3:$O$717, 4,FALSE),""))</f>
        <v>0</v>
      </c>
      <c r="Y45" s="947" t="str">
        <f>IFERROR(VLOOKUP($M45&amp;" | "&amp;$X45,'Emissions Factors'!$C$3:$N$3811,5,FALSE),"")</f>
        <v/>
      </c>
      <c r="Z45" s="948" t="str">
        <f>IFERROR(VLOOKUP($M45&amp;" | "&amp;$X45,'Emissions Factors'!$C$3:$N$3811,6,FALSE),"")</f>
        <v/>
      </c>
      <c r="AA45" s="949" t="str">
        <f>IFERROR(VLOOKUP($M45&amp;" | "&amp;$X45,'Emissions Factors'!$C$3:$N$3811,7,FALSE),"")</f>
        <v/>
      </c>
      <c r="AB45" s="961"/>
      <c r="AC45" s="962"/>
      <c r="AD45" s="963"/>
      <c r="AE45" s="964"/>
      <c r="AF45" s="965"/>
      <c r="AG45" s="955" t="str" cm="1">
        <f t="array" ref="AG45">IFERROR(_xlfn.IFS($V45="No", Y45*$T45/1000,$V45="Yes", AD45*$T45/1000, $V45="", ""),"")</f>
        <v/>
      </c>
      <c r="AH45" s="956" t="str" cm="1">
        <f t="array" ref="AH45">IFERROR(_xlfn.IFS($V45="No", Z45*$T45/1000,$V45="Yes", AE45*$T45/1000, $V45="", ""),"")</f>
        <v/>
      </c>
      <c r="AI45" s="956" t="str" cm="1">
        <f t="array" ref="AI45">IFERROR(_xlfn.IFS($V45="No", AA45*$T45/1000,$V45="Yes", AF45*$T45/1000, $V45="", ""),"")</f>
        <v/>
      </c>
      <c r="AJ45" s="1029" t="str">
        <f>IFERROR($AG45
+IFERROR(HLOOKUP(Introduction!$H$29,'GWP Values'!$D$3:$G$46,MATCH("CH4",'GWP Values'!$C$3:$C$41,0),FALSE)*$AH45,0)
+IFERROR(HLOOKUP(Introduction!$H$29,'GWP Values'!$D$3:$G$46,MATCH("N2O",'GWP Values'!$C$3:$C$41,0),FALSE)*$AI45,0),"")</f>
        <v/>
      </c>
    </row>
    <row r="46" spans="1:36" ht="24" customHeight="1" x14ac:dyDescent="0.25">
      <c r="A46" s="441"/>
      <c r="B46" s="458" t="str" cm="1">
        <f t="array" ref="B46">IFERROR(_xlfn.IFS($J46="","",VLOOKUP(CONCATENATE($M46," | ",$J46),'Emissions Factors'!$C$3:$O$718,5,FALSE)&lt;&gt;"",CONCATENATE($M46," | ",$J46), COUNTIF('Emissions Factors'!$C$3:$C$718,CONCATENATE($M46," | ",$J46))&lt;0, CONCATENATE($M46," | ",$I46)),"")</f>
        <v/>
      </c>
      <c r="C46" s="650" t="str">
        <f t="shared" si="0"/>
        <v/>
      </c>
      <c r="D46" s="650" t="str">
        <f t="shared" si="1"/>
        <v/>
      </c>
      <c r="E46" s="650" t="str">
        <f>IFERROR(IF($J46="","",
IF($J46="United States",$M46&amp;" | "&amp;$J46&amp;" - "&amp;(VLOOKUP(K46,'EFs - EPA eGRID'!$B$2:$D$53,3,FALSE)),
IF($J46="Canada",$M46&amp;" | "&amp;$J46&amp;" - "&amp;$K46,$M46&amp;" | "&amp;$I46))),"")</f>
        <v/>
      </c>
      <c r="F46" s="650" t="str" cm="1">
        <f t="array" ref="F46">_xlfn.IFS($J46="","",AND($J46="United States", $K46=""), $M46&amp;" | "&amp;$J46,AND($J46="Canada", $K46=""), $M46&amp;" | "&amp;$J46,$J46="United States", $E46,$J46="Canada",$E46,$J46&lt;&gt;"", $M46&amp;" | "&amp;$J46)</f>
        <v/>
      </c>
      <c r="G46" s="989"/>
      <c r="H46" s="990"/>
      <c r="I46" s="941" t="str">
        <f>IFERROR(VLOOKUP(J46,'Category Index'!$K$10:$L$258,2,FALSE),"")</f>
        <v/>
      </c>
      <c r="J46" s="986"/>
      <c r="K46" s="987" t="s">
        <v>866</v>
      </c>
      <c r="L46" s="3"/>
      <c r="M46" s="982"/>
      <c r="N46" s="983"/>
      <c r="O46" s="943" t="str">
        <f>IFERROR(VLOOKUP(Q46,Tables!$CE$8:$CF$22,2,FALSE),"")</f>
        <v/>
      </c>
      <c r="P46" s="973"/>
      <c r="Q46" s="974"/>
      <c r="R46" s="975"/>
      <c r="S46" s="976"/>
      <c r="T46" s="670" t="str">
        <f>IFERROR(IF(R46="","",R46*(VLOOKUP(D46, 'Unit Conversion Table'!$E$3:$F$132, 2, FALSE))),"")</f>
        <v/>
      </c>
      <c r="U46" s="3"/>
      <c r="V46" s="971" t="s">
        <v>826</v>
      </c>
      <c r="W46" s="945" t="str" cm="1">
        <f t="array" ref="W46">_xlfn.IFS(V46="No",(IFERROR(VLOOKUP($M46&amp;" | "&amp;$X46,'Emissions Factors'!$C$3:$N$1705,MATCH(W$11,'Emissions Factors'!$C$3:$N$3,0),FALSE),"")),V46="Yes", "", V46="", "")</f>
        <v/>
      </c>
      <c r="X46" s="946">
        <f>IFERROR(IF(OR($V46="Yes", $V46=""), "",
VLOOKUP($F46, 'Emissions Factors'!$C$3:$O$717, 4,FALSE)),
IFERROR(VLOOKUP($E46, 'Emissions Factors'!$C$3:$O$717, 4,FALSE),""))</f>
        <v>0</v>
      </c>
      <c r="Y46" s="947" t="str">
        <f>IFERROR(VLOOKUP($M46&amp;" | "&amp;$X46,'Emissions Factors'!$C$3:$N$3811,5,FALSE),"")</f>
        <v/>
      </c>
      <c r="Z46" s="948" t="str">
        <f>IFERROR(VLOOKUP($M46&amp;" | "&amp;$X46,'Emissions Factors'!$C$3:$N$3811,6,FALSE),"")</f>
        <v/>
      </c>
      <c r="AA46" s="949" t="str">
        <f>IFERROR(VLOOKUP($M46&amp;" | "&amp;$X46,'Emissions Factors'!$C$3:$N$3811,7,FALSE),"")</f>
        <v/>
      </c>
      <c r="AB46" s="961"/>
      <c r="AC46" s="962"/>
      <c r="AD46" s="963"/>
      <c r="AE46" s="964"/>
      <c r="AF46" s="965"/>
      <c r="AG46" s="955" t="str" cm="1">
        <f t="array" ref="AG46">IFERROR(_xlfn.IFS($V46="No", Y46*$T46/1000,$V46="Yes", AD46*$T46/1000, $V46="", ""),"")</f>
        <v/>
      </c>
      <c r="AH46" s="956" t="str" cm="1">
        <f t="array" ref="AH46">IFERROR(_xlfn.IFS($V46="No", Z46*$T46/1000,$V46="Yes", AE46*$T46/1000, $V46="", ""),"")</f>
        <v/>
      </c>
      <c r="AI46" s="956" t="str" cm="1">
        <f t="array" ref="AI46">IFERROR(_xlfn.IFS($V46="No", AA46*$T46/1000,$V46="Yes", AF46*$T46/1000, $V46="", ""),"")</f>
        <v/>
      </c>
      <c r="AJ46" s="1029" t="str">
        <f>IFERROR($AG46
+IFERROR(HLOOKUP(Introduction!$H$29,'GWP Values'!$D$3:$G$46,MATCH("CH4",'GWP Values'!$C$3:$C$41,0),FALSE)*$AH46,0)
+IFERROR(HLOOKUP(Introduction!$H$29,'GWP Values'!$D$3:$G$46,MATCH("N2O",'GWP Values'!$C$3:$C$41,0),FALSE)*$AI46,0),"")</f>
        <v/>
      </c>
    </row>
    <row r="47" spans="1:36" ht="24" customHeight="1" x14ac:dyDescent="0.25">
      <c r="A47" s="441"/>
      <c r="B47" s="458" t="str" cm="1">
        <f t="array" ref="B47">IFERROR(_xlfn.IFS($J47="","",VLOOKUP(CONCATENATE($M47," | ",$J47),'Emissions Factors'!$C$3:$O$718,5,FALSE)&lt;&gt;"",CONCATENATE($M47," | ",$J47), COUNTIF('Emissions Factors'!$C$3:$C$718,CONCATENATE($M47," | ",$J47))&lt;0, CONCATENATE($M47," | ",$I47)),"")</f>
        <v/>
      </c>
      <c r="C47" s="650" t="str">
        <f t="shared" si="0"/>
        <v/>
      </c>
      <c r="D47" s="650" t="str">
        <f t="shared" si="1"/>
        <v/>
      </c>
      <c r="E47" s="650" t="str">
        <f>IFERROR(IF($J47="","",
IF($J47="United States",$M47&amp;" | "&amp;$J47&amp;" - "&amp;(VLOOKUP(K47,'EFs - EPA eGRID'!$B$2:$D$53,3,FALSE)),
IF($J47="Canada",$M47&amp;" | "&amp;$J47&amp;" - "&amp;$K47,$M47&amp;" | "&amp;$I47))),"")</f>
        <v/>
      </c>
      <c r="F47" s="650" t="str" cm="1">
        <f t="array" ref="F47">_xlfn.IFS($J47="","",AND($J47="United States", $K47=""), $M47&amp;" | "&amp;$J47,AND($J47="Canada", $K47=""), $M47&amp;" | "&amp;$J47,$J47="United States", $E47,$J47="Canada",$E47,$J47&lt;&gt;"", $M47&amp;" | "&amp;$J47)</f>
        <v/>
      </c>
      <c r="G47" s="989"/>
      <c r="H47" s="990"/>
      <c r="I47" s="941" t="str">
        <f>IFERROR(VLOOKUP(J47,'Category Index'!$K$10:$L$258,2,FALSE),"")</f>
        <v/>
      </c>
      <c r="J47" s="986"/>
      <c r="K47" s="987" t="s">
        <v>866</v>
      </c>
      <c r="L47" s="3"/>
      <c r="M47" s="982"/>
      <c r="N47" s="983"/>
      <c r="O47" s="943" t="str">
        <f>IFERROR(VLOOKUP(Q47,Tables!$CE$8:$CF$22,2,FALSE),"")</f>
        <v/>
      </c>
      <c r="P47" s="973"/>
      <c r="Q47" s="974"/>
      <c r="R47" s="975"/>
      <c r="S47" s="976"/>
      <c r="T47" s="670" t="str">
        <f>IFERROR(IF(R47="","",R47*(VLOOKUP(D47, 'Unit Conversion Table'!$E$3:$F$132, 2, FALSE))),"")</f>
        <v/>
      </c>
      <c r="U47" s="3"/>
      <c r="V47" s="971" t="s">
        <v>826</v>
      </c>
      <c r="W47" s="945" t="str" cm="1">
        <f t="array" ref="W47">_xlfn.IFS(V47="No",(IFERROR(VLOOKUP($M47&amp;" | "&amp;$X47,'Emissions Factors'!$C$3:$N$1705,MATCH(W$11,'Emissions Factors'!$C$3:$N$3,0),FALSE),"")),V47="Yes", "", V47="", "")</f>
        <v/>
      </c>
      <c r="X47" s="946">
        <f>IFERROR(IF(OR($V47="Yes", $V47=""), "",
VLOOKUP($F47, 'Emissions Factors'!$C$3:$O$717, 4,FALSE)),
IFERROR(VLOOKUP($E47, 'Emissions Factors'!$C$3:$O$717, 4,FALSE),""))</f>
        <v>0</v>
      </c>
      <c r="Y47" s="947" t="str">
        <f>IFERROR(VLOOKUP($M47&amp;" | "&amp;$X47,'Emissions Factors'!$C$3:$N$3811,5,FALSE),"")</f>
        <v/>
      </c>
      <c r="Z47" s="948" t="str">
        <f>IFERROR(VLOOKUP($M47&amp;" | "&amp;$X47,'Emissions Factors'!$C$3:$N$3811,6,FALSE),"")</f>
        <v/>
      </c>
      <c r="AA47" s="949" t="str">
        <f>IFERROR(VLOOKUP($M47&amp;" | "&amp;$X47,'Emissions Factors'!$C$3:$N$3811,7,FALSE),"")</f>
        <v/>
      </c>
      <c r="AB47" s="961"/>
      <c r="AC47" s="962"/>
      <c r="AD47" s="963"/>
      <c r="AE47" s="964"/>
      <c r="AF47" s="965"/>
      <c r="AG47" s="955" t="str" cm="1">
        <f t="array" ref="AG47">IFERROR(_xlfn.IFS($V47="No", Y47*$T47/1000,$V47="Yes", AD47*$T47/1000, $V47="", ""),"")</f>
        <v/>
      </c>
      <c r="AH47" s="956" t="str" cm="1">
        <f t="array" ref="AH47">IFERROR(_xlfn.IFS($V47="No", Z47*$T47/1000,$V47="Yes", AE47*$T47/1000, $V47="", ""),"")</f>
        <v/>
      </c>
      <c r="AI47" s="956" t="str" cm="1">
        <f t="array" ref="AI47">IFERROR(_xlfn.IFS($V47="No", AA47*$T47/1000,$V47="Yes", AF47*$T47/1000, $V47="", ""),"")</f>
        <v/>
      </c>
      <c r="AJ47" s="1029" t="str">
        <f>IFERROR($AG47
+IFERROR(HLOOKUP(Introduction!$H$29,'GWP Values'!$D$3:$G$46,MATCH("CH4",'GWP Values'!$C$3:$C$41,0),FALSE)*$AH47,0)
+IFERROR(HLOOKUP(Introduction!$H$29,'GWP Values'!$D$3:$G$46,MATCH("N2O",'GWP Values'!$C$3:$C$41,0),FALSE)*$AI47,0),"")</f>
        <v/>
      </c>
    </row>
    <row r="48" spans="1:36" ht="24" customHeight="1" x14ac:dyDescent="0.25">
      <c r="A48" s="441"/>
      <c r="B48" s="458" t="str" cm="1">
        <f t="array" ref="B48">IFERROR(_xlfn.IFS($J48="","",VLOOKUP(CONCATENATE($M48," | ",$J48),'Emissions Factors'!$C$3:$O$718,5,FALSE)&lt;&gt;"",CONCATENATE($M48," | ",$J48), COUNTIF('Emissions Factors'!$C$3:$C$718,CONCATENATE($M48," | ",$J48))&lt;0, CONCATENATE($M48," | ",$I48)),"")</f>
        <v/>
      </c>
      <c r="C48" s="650" t="str">
        <f t="shared" si="0"/>
        <v/>
      </c>
      <c r="D48" s="650" t="str">
        <f t="shared" si="1"/>
        <v/>
      </c>
      <c r="E48" s="650" t="str">
        <f>IFERROR(IF($J48="","",
IF($J48="United States",$M48&amp;" | "&amp;$J48&amp;" - "&amp;(VLOOKUP(K48,'EFs - EPA eGRID'!$B$2:$D$53,3,FALSE)),
IF($J48="Canada",$M48&amp;" | "&amp;$J48&amp;" - "&amp;$K48,$M48&amp;" | "&amp;$I48))),"")</f>
        <v/>
      </c>
      <c r="F48" s="650" t="str" cm="1">
        <f t="array" ref="F48">_xlfn.IFS($J48="","",AND($J48="United States", $K48=""), $M48&amp;" | "&amp;$J48,AND($J48="Canada", $K48=""), $M48&amp;" | "&amp;$J48,$J48="United States", $E48,$J48="Canada",$E48,$J48&lt;&gt;"", $M48&amp;" | "&amp;$J48)</f>
        <v/>
      </c>
      <c r="G48" s="989"/>
      <c r="H48" s="990"/>
      <c r="I48" s="941" t="str">
        <f>IFERROR(VLOOKUP(J48,'Category Index'!$K$10:$L$258,2,FALSE),"")</f>
        <v/>
      </c>
      <c r="J48" s="986"/>
      <c r="K48" s="987" t="s">
        <v>866</v>
      </c>
      <c r="L48" s="3"/>
      <c r="M48" s="982"/>
      <c r="N48" s="983"/>
      <c r="O48" s="943" t="str">
        <f>IFERROR(VLOOKUP(Q48,Tables!$CE$8:$CF$22,2,FALSE),"")</f>
        <v/>
      </c>
      <c r="P48" s="973"/>
      <c r="Q48" s="974"/>
      <c r="R48" s="975"/>
      <c r="S48" s="976"/>
      <c r="T48" s="670" t="str">
        <f>IFERROR(IF(R48="","",R48*(VLOOKUP(D48, 'Unit Conversion Table'!$E$3:$F$132, 2, FALSE))),"")</f>
        <v/>
      </c>
      <c r="U48" s="3"/>
      <c r="V48" s="971" t="s">
        <v>826</v>
      </c>
      <c r="W48" s="945" t="str" cm="1">
        <f t="array" ref="W48">_xlfn.IFS(V48="No",(IFERROR(VLOOKUP($M48&amp;" | "&amp;$X48,'Emissions Factors'!$C$3:$N$1705,MATCH(W$11,'Emissions Factors'!$C$3:$N$3,0),FALSE),"")),V48="Yes", "", V48="", "")</f>
        <v/>
      </c>
      <c r="X48" s="946">
        <f>IFERROR(IF(OR($V48="Yes", $V48=""), "",
VLOOKUP($F48, 'Emissions Factors'!$C$3:$O$717, 4,FALSE)),
IFERROR(VLOOKUP($E48, 'Emissions Factors'!$C$3:$O$717, 4,FALSE),""))</f>
        <v>0</v>
      </c>
      <c r="Y48" s="947" t="str">
        <f>IFERROR(VLOOKUP($M48&amp;" | "&amp;$X48,'Emissions Factors'!$C$3:$N$3811,5,FALSE),"")</f>
        <v/>
      </c>
      <c r="Z48" s="948" t="str">
        <f>IFERROR(VLOOKUP($M48&amp;" | "&amp;$X48,'Emissions Factors'!$C$3:$N$3811,6,FALSE),"")</f>
        <v/>
      </c>
      <c r="AA48" s="949" t="str">
        <f>IFERROR(VLOOKUP($M48&amp;" | "&amp;$X48,'Emissions Factors'!$C$3:$N$3811,7,FALSE),"")</f>
        <v/>
      </c>
      <c r="AB48" s="961"/>
      <c r="AC48" s="962"/>
      <c r="AD48" s="963"/>
      <c r="AE48" s="964"/>
      <c r="AF48" s="965"/>
      <c r="AG48" s="955" t="str" cm="1">
        <f t="array" ref="AG48">IFERROR(_xlfn.IFS($V48="No", Y48*$T48/1000,$V48="Yes", AD48*$T48/1000, $V48="", ""),"")</f>
        <v/>
      </c>
      <c r="AH48" s="956" t="str" cm="1">
        <f t="array" ref="AH48">IFERROR(_xlfn.IFS($V48="No", Z48*$T48/1000,$V48="Yes", AE48*$T48/1000, $V48="", ""),"")</f>
        <v/>
      </c>
      <c r="AI48" s="956" t="str" cm="1">
        <f t="array" ref="AI48">IFERROR(_xlfn.IFS($V48="No", AA48*$T48/1000,$V48="Yes", AF48*$T48/1000, $V48="", ""),"")</f>
        <v/>
      </c>
      <c r="AJ48" s="1029" t="str">
        <f>IFERROR($AG48
+IFERROR(HLOOKUP(Introduction!$H$29,'GWP Values'!$D$3:$G$46,MATCH("CH4",'GWP Values'!$C$3:$C$41,0),FALSE)*$AH48,0)
+IFERROR(HLOOKUP(Introduction!$H$29,'GWP Values'!$D$3:$G$46,MATCH("N2O",'GWP Values'!$C$3:$C$41,0),FALSE)*$AI48,0),"")</f>
        <v/>
      </c>
    </row>
    <row r="49" spans="1:36" ht="24" customHeight="1" x14ac:dyDescent="0.25">
      <c r="A49" s="441"/>
      <c r="B49" s="458" t="str" cm="1">
        <f t="array" ref="B49">IFERROR(_xlfn.IFS($J49="","",VLOOKUP(CONCATENATE($M49," | ",$J49),'Emissions Factors'!$C$3:$O$718,5,FALSE)&lt;&gt;"",CONCATENATE($M49," | ",$J49), COUNTIF('Emissions Factors'!$C$3:$C$718,CONCATENATE($M49," | ",$J49))&lt;0, CONCATENATE($M49," | ",$I49)),"")</f>
        <v/>
      </c>
      <c r="C49" s="650" t="str">
        <f t="shared" si="0"/>
        <v/>
      </c>
      <c r="D49" s="650" t="str">
        <f t="shared" si="1"/>
        <v/>
      </c>
      <c r="E49" s="650" t="str">
        <f>IFERROR(IF($J49="","",
IF($J49="United States",$M49&amp;" | "&amp;$J49&amp;" - "&amp;(VLOOKUP(K49,'EFs - EPA eGRID'!$B$2:$D$53,3,FALSE)),
IF($J49="Canada",$M49&amp;" | "&amp;$J49&amp;" - "&amp;$K49,$M49&amp;" | "&amp;$I49))),"")</f>
        <v/>
      </c>
      <c r="F49" s="650" t="str" cm="1">
        <f t="array" ref="F49">_xlfn.IFS($J49="","",AND($J49="United States", $K49=""), $M49&amp;" | "&amp;$J49,AND($J49="Canada", $K49=""), $M49&amp;" | "&amp;$J49,$J49="United States", $E49,$J49="Canada",$E49,$J49&lt;&gt;"", $M49&amp;" | "&amp;$J49)</f>
        <v/>
      </c>
      <c r="G49" s="989"/>
      <c r="H49" s="990"/>
      <c r="I49" s="941" t="str">
        <f>IFERROR(VLOOKUP(J49,'Category Index'!$K$10:$L$258,2,FALSE),"")</f>
        <v/>
      </c>
      <c r="J49" s="986"/>
      <c r="K49" s="987" t="s">
        <v>866</v>
      </c>
      <c r="L49" s="3"/>
      <c r="M49" s="982"/>
      <c r="N49" s="983"/>
      <c r="O49" s="943" t="str">
        <f>IFERROR(VLOOKUP(Q49,Tables!$CE$8:$CF$22,2,FALSE),"")</f>
        <v/>
      </c>
      <c r="P49" s="973"/>
      <c r="Q49" s="974"/>
      <c r="R49" s="975"/>
      <c r="S49" s="976"/>
      <c r="T49" s="670" t="str">
        <f>IFERROR(IF(R49="","",R49*(VLOOKUP(D49, 'Unit Conversion Table'!$E$3:$F$132, 2, FALSE))),"")</f>
        <v/>
      </c>
      <c r="U49" s="3"/>
      <c r="V49" s="971" t="s">
        <v>826</v>
      </c>
      <c r="W49" s="945" t="str" cm="1">
        <f t="array" ref="W49">_xlfn.IFS(V49="No",(IFERROR(VLOOKUP($M49&amp;" | "&amp;$X49,'Emissions Factors'!$C$3:$N$1705,MATCH(W$11,'Emissions Factors'!$C$3:$N$3,0),FALSE),"")),V49="Yes", "", V49="", "")</f>
        <v/>
      </c>
      <c r="X49" s="946">
        <f>IFERROR(IF(OR($V49="Yes", $V49=""), "",
VLOOKUP($F49, 'Emissions Factors'!$C$3:$O$717, 4,FALSE)),
IFERROR(VLOOKUP($E49, 'Emissions Factors'!$C$3:$O$717, 4,FALSE),""))</f>
        <v>0</v>
      </c>
      <c r="Y49" s="947" t="str">
        <f>IFERROR(VLOOKUP($M49&amp;" | "&amp;$X49,'Emissions Factors'!$C$3:$N$3811,5,FALSE),"")</f>
        <v/>
      </c>
      <c r="Z49" s="948" t="str">
        <f>IFERROR(VLOOKUP($M49&amp;" | "&amp;$X49,'Emissions Factors'!$C$3:$N$3811,6,FALSE),"")</f>
        <v/>
      </c>
      <c r="AA49" s="949" t="str">
        <f>IFERROR(VLOOKUP($M49&amp;" | "&amp;$X49,'Emissions Factors'!$C$3:$N$3811,7,FALSE),"")</f>
        <v/>
      </c>
      <c r="AB49" s="961"/>
      <c r="AC49" s="962"/>
      <c r="AD49" s="963"/>
      <c r="AE49" s="964"/>
      <c r="AF49" s="965"/>
      <c r="AG49" s="955" t="str" cm="1">
        <f t="array" ref="AG49">IFERROR(_xlfn.IFS($V49="No", Y49*$T49/1000,$V49="Yes", AD49*$T49/1000, $V49="", ""),"")</f>
        <v/>
      </c>
      <c r="AH49" s="956" t="str" cm="1">
        <f t="array" ref="AH49">IFERROR(_xlfn.IFS($V49="No", Z49*$T49/1000,$V49="Yes", AE49*$T49/1000, $V49="", ""),"")</f>
        <v/>
      </c>
      <c r="AI49" s="956" t="str" cm="1">
        <f t="array" ref="AI49">IFERROR(_xlfn.IFS($V49="No", AA49*$T49/1000,$V49="Yes", AF49*$T49/1000, $V49="", ""),"")</f>
        <v/>
      </c>
      <c r="AJ49" s="1029" t="str">
        <f>IFERROR($AG49
+IFERROR(HLOOKUP(Introduction!$H$29,'GWP Values'!$D$3:$G$46,MATCH("CH4",'GWP Values'!$C$3:$C$41,0),FALSE)*$AH49,0)
+IFERROR(HLOOKUP(Introduction!$H$29,'GWP Values'!$D$3:$G$46,MATCH("N2O",'GWP Values'!$C$3:$C$41,0),FALSE)*$AI49,0),"")</f>
        <v/>
      </c>
    </row>
    <row r="50" spans="1:36" ht="24" customHeight="1" x14ac:dyDescent="0.25">
      <c r="A50" s="441"/>
      <c r="B50" s="458" t="str" cm="1">
        <f t="array" ref="B50">IFERROR(_xlfn.IFS($J50="","",VLOOKUP(CONCATENATE($M50," | ",$J50),'Emissions Factors'!$C$3:$O$718,5,FALSE)&lt;&gt;"",CONCATENATE($M50," | ",$J50), COUNTIF('Emissions Factors'!$C$3:$C$718,CONCATENATE($M50," | ",$J50))&lt;0, CONCATENATE($M50," | ",$I50)),"")</f>
        <v/>
      </c>
      <c r="C50" s="650" t="str">
        <f t="shared" si="0"/>
        <v/>
      </c>
      <c r="D50" s="650" t="str">
        <f t="shared" si="1"/>
        <v/>
      </c>
      <c r="E50" s="650" t="str">
        <f>IFERROR(IF($J50="","",
IF($J50="United States",$M50&amp;" | "&amp;$J50&amp;" - "&amp;(VLOOKUP(K50,'EFs - EPA eGRID'!$B$2:$D$53,3,FALSE)),
IF($J50="Canada",$M50&amp;" | "&amp;$J50&amp;" - "&amp;$K50,$M50&amp;" | "&amp;$I50))),"")</f>
        <v/>
      </c>
      <c r="F50" s="650" t="str" cm="1">
        <f t="array" ref="F50">_xlfn.IFS($J50="","",AND($J50="United States", $K50=""), $M50&amp;" | "&amp;$J50,AND($J50="Canada", $K50=""), $M50&amp;" | "&amp;$J50,$J50="United States", $E50,$J50="Canada",$E50,$J50&lt;&gt;"", $M50&amp;" | "&amp;$J50)</f>
        <v/>
      </c>
      <c r="G50" s="989"/>
      <c r="H50" s="990"/>
      <c r="I50" s="941" t="str">
        <f>IFERROR(VLOOKUP(J50,'Category Index'!$K$10:$L$258,2,FALSE),"")</f>
        <v/>
      </c>
      <c r="J50" s="986"/>
      <c r="K50" s="987" t="s">
        <v>866</v>
      </c>
      <c r="L50" s="3"/>
      <c r="M50" s="982"/>
      <c r="N50" s="983"/>
      <c r="O50" s="943" t="str">
        <f>IFERROR(VLOOKUP(Q50,Tables!$CE$8:$CF$22,2,FALSE),"")</f>
        <v/>
      </c>
      <c r="P50" s="973"/>
      <c r="Q50" s="974"/>
      <c r="R50" s="975"/>
      <c r="S50" s="976"/>
      <c r="T50" s="670" t="str">
        <f>IFERROR(IF(R50="","",R50*(VLOOKUP(D50, 'Unit Conversion Table'!$E$3:$F$132, 2, FALSE))),"")</f>
        <v/>
      </c>
      <c r="U50" s="3"/>
      <c r="V50" s="971" t="s">
        <v>826</v>
      </c>
      <c r="W50" s="945" t="str" cm="1">
        <f t="array" ref="W50">_xlfn.IFS(V50="No",(IFERROR(VLOOKUP($M50&amp;" | "&amp;$X50,'Emissions Factors'!$C$3:$N$1705,MATCH(W$11,'Emissions Factors'!$C$3:$N$3,0),FALSE),"")),V50="Yes", "", V50="", "")</f>
        <v/>
      </c>
      <c r="X50" s="946">
        <f>IFERROR(IF(OR($V50="Yes", $V50=""), "",
VLOOKUP($F50, 'Emissions Factors'!$C$3:$O$717, 4,FALSE)),
IFERROR(VLOOKUP($E50, 'Emissions Factors'!$C$3:$O$717, 4,FALSE),""))</f>
        <v>0</v>
      </c>
      <c r="Y50" s="947" t="str">
        <f>IFERROR(VLOOKUP($M50&amp;" | "&amp;$X50,'Emissions Factors'!$C$3:$N$3811,5,FALSE),"")</f>
        <v/>
      </c>
      <c r="Z50" s="948" t="str">
        <f>IFERROR(VLOOKUP($M50&amp;" | "&amp;$X50,'Emissions Factors'!$C$3:$N$3811,6,FALSE),"")</f>
        <v/>
      </c>
      <c r="AA50" s="949" t="str">
        <f>IFERROR(VLOOKUP($M50&amp;" | "&amp;$X50,'Emissions Factors'!$C$3:$N$3811,7,FALSE),"")</f>
        <v/>
      </c>
      <c r="AB50" s="961"/>
      <c r="AC50" s="962"/>
      <c r="AD50" s="963"/>
      <c r="AE50" s="964"/>
      <c r="AF50" s="965"/>
      <c r="AG50" s="955" t="str" cm="1">
        <f t="array" ref="AG50">IFERROR(_xlfn.IFS($V50="No", Y50*$T50/1000,$V50="Yes", AD50*$T50/1000, $V50="", ""),"")</f>
        <v/>
      </c>
      <c r="AH50" s="956" t="str" cm="1">
        <f t="array" ref="AH50">IFERROR(_xlfn.IFS($V50="No", Z50*$T50/1000,$V50="Yes", AE50*$T50/1000, $V50="", ""),"")</f>
        <v/>
      </c>
      <c r="AI50" s="956" t="str" cm="1">
        <f t="array" ref="AI50">IFERROR(_xlfn.IFS($V50="No", AA50*$T50/1000,$V50="Yes", AF50*$T50/1000, $V50="", ""),"")</f>
        <v/>
      </c>
      <c r="AJ50" s="1029" t="str">
        <f>IFERROR($AG50
+IFERROR(HLOOKUP(Introduction!$H$29,'GWP Values'!$D$3:$G$46,MATCH("CH4",'GWP Values'!$C$3:$C$41,0),FALSE)*$AH50,0)
+IFERROR(HLOOKUP(Introduction!$H$29,'GWP Values'!$D$3:$G$46,MATCH("N2O",'GWP Values'!$C$3:$C$41,0),FALSE)*$AI50,0),"")</f>
        <v/>
      </c>
    </row>
    <row r="51" spans="1:36" ht="24" customHeight="1" x14ac:dyDescent="0.25">
      <c r="A51" s="441"/>
      <c r="B51" s="458" t="str" cm="1">
        <f t="array" ref="B51">IFERROR(_xlfn.IFS($J51="","",VLOOKUP(CONCATENATE($M51," | ",$J51),'Emissions Factors'!$C$3:$O$718,5,FALSE)&lt;&gt;"",CONCATENATE($M51," | ",$J51), COUNTIF('Emissions Factors'!$C$3:$C$718,CONCATENATE($M51," | ",$J51))&lt;0, CONCATENATE($M51," | ",$I51)),"")</f>
        <v/>
      </c>
      <c r="C51" s="650" t="str">
        <f t="shared" si="0"/>
        <v/>
      </c>
      <c r="D51" s="650" t="str">
        <f t="shared" si="1"/>
        <v/>
      </c>
      <c r="E51" s="650" t="str">
        <f>IFERROR(IF($J51="","",
IF($J51="United States",$M51&amp;" | "&amp;$J51&amp;" - "&amp;(VLOOKUP(K51,'EFs - EPA eGRID'!$B$2:$D$53,3,FALSE)),
IF($J51="Canada",$M51&amp;" | "&amp;$J51&amp;" - "&amp;$K51,$M51&amp;" | "&amp;$I51))),"")</f>
        <v/>
      </c>
      <c r="F51" s="650" t="str" cm="1">
        <f t="array" ref="F51">_xlfn.IFS($J51="","",AND($J51="United States", $K51=""), $M51&amp;" | "&amp;$J51,AND($J51="Canada", $K51=""), $M51&amp;" | "&amp;$J51,$J51="United States", $E51,$J51="Canada",$E51,$J51&lt;&gt;"", $M51&amp;" | "&amp;$J51)</f>
        <v/>
      </c>
      <c r="G51" s="989"/>
      <c r="H51" s="990"/>
      <c r="I51" s="941" t="str">
        <f>IFERROR(VLOOKUP(J51,'Category Index'!$K$10:$L$258,2,FALSE),"")</f>
        <v/>
      </c>
      <c r="J51" s="986"/>
      <c r="K51" s="987" t="s">
        <v>866</v>
      </c>
      <c r="L51" s="3"/>
      <c r="M51" s="982"/>
      <c r="N51" s="983"/>
      <c r="O51" s="943" t="str">
        <f>IFERROR(VLOOKUP(Q51,Tables!$CE$8:$CF$22,2,FALSE),"")</f>
        <v/>
      </c>
      <c r="P51" s="973"/>
      <c r="Q51" s="974"/>
      <c r="R51" s="975"/>
      <c r="S51" s="976"/>
      <c r="T51" s="670" t="str">
        <f>IFERROR(IF(R51="","",R51*(VLOOKUP(D51, 'Unit Conversion Table'!$E$3:$F$132, 2, FALSE))),"")</f>
        <v/>
      </c>
      <c r="U51" s="3"/>
      <c r="V51" s="971" t="s">
        <v>826</v>
      </c>
      <c r="W51" s="945" t="str" cm="1">
        <f t="array" ref="W51">_xlfn.IFS(V51="No",(IFERROR(VLOOKUP($M51&amp;" | "&amp;$X51,'Emissions Factors'!$C$3:$N$1705,MATCH(W$11,'Emissions Factors'!$C$3:$N$3,0),FALSE),"")),V51="Yes", "", V51="", "")</f>
        <v/>
      </c>
      <c r="X51" s="946">
        <f>IFERROR(IF(OR($V51="Yes", $V51=""), "",
VLOOKUP($F51, 'Emissions Factors'!$C$3:$O$717, 4,FALSE)),
IFERROR(VLOOKUP($E51, 'Emissions Factors'!$C$3:$O$717, 4,FALSE),""))</f>
        <v>0</v>
      </c>
      <c r="Y51" s="947" t="str">
        <f>IFERROR(VLOOKUP($M51&amp;" | "&amp;$X51,'Emissions Factors'!$C$3:$N$3811,5,FALSE),"")</f>
        <v/>
      </c>
      <c r="Z51" s="948" t="str">
        <f>IFERROR(VLOOKUP($M51&amp;" | "&amp;$X51,'Emissions Factors'!$C$3:$N$3811,6,FALSE),"")</f>
        <v/>
      </c>
      <c r="AA51" s="949" t="str">
        <f>IFERROR(VLOOKUP($M51&amp;" | "&amp;$X51,'Emissions Factors'!$C$3:$N$3811,7,FALSE),"")</f>
        <v/>
      </c>
      <c r="AB51" s="961"/>
      <c r="AC51" s="962"/>
      <c r="AD51" s="963"/>
      <c r="AE51" s="964"/>
      <c r="AF51" s="965"/>
      <c r="AG51" s="955" t="str" cm="1">
        <f t="array" ref="AG51">IFERROR(_xlfn.IFS($V51="No", Y51*$T51/1000,$V51="Yes", AD51*$T51/1000, $V51="", ""),"")</f>
        <v/>
      </c>
      <c r="AH51" s="956" t="str" cm="1">
        <f t="array" ref="AH51">IFERROR(_xlfn.IFS($V51="No", Z51*$T51/1000,$V51="Yes", AE51*$T51/1000, $V51="", ""),"")</f>
        <v/>
      </c>
      <c r="AI51" s="956" t="str" cm="1">
        <f t="array" ref="AI51">IFERROR(_xlfn.IFS($V51="No", AA51*$T51/1000,$V51="Yes", AF51*$T51/1000, $V51="", ""),"")</f>
        <v/>
      </c>
      <c r="AJ51" s="1029" t="str">
        <f>IFERROR($AG51
+IFERROR(HLOOKUP(Introduction!$H$29,'GWP Values'!$D$3:$G$46,MATCH("CH4",'GWP Values'!$C$3:$C$41,0),FALSE)*$AH51,0)
+IFERROR(HLOOKUP(Introduction!$H$29,'GWP Values'!$D$3:$G$46,MATCH("N2O",'GWP Values'!$C$3:$C$41,0),FALSE)*$AI51,0),"")</f>
        <v/>
      </c>
    </row>
    <row r="52" spans="1:36" ht="24" customHeight="1" x14ac:dyDescent="0.25">
      <c r="A52" s="441"/>
      <c r="B52" s="458" t="str" cm="1">
        <f t="array" ref="B52">IFERROR(_xlfn.IFS($J52="","",VLOOKUP(CONCATENATE($M52," | ",$J52),'Emissions Factors'!$C$3:$O$718,5,FALSE)&lt;&gt;"",CONCATENATE($M52," | ",$J52), COUNTIF('Emissions Factors'!$C$3:$C$718,CONCATENATE($M52," | ",$J52))&lt;0, CONCATENATE($M52," | ",$I52)),"")</f>
        <v/>
      </c>
      <c r="C52" s="650" t="str">
        <f t="shared" si="0"/>
        <v/>
      </c>
      <c r="D52" s="650" t="str">
        <f t="shared" si="1"/>
        <v/>
      </c>
      <c r="E52" s="650" t="str">
        <f>IFERROR(IF($J52="","",
IF($J52="United States",$M52&amp;" | "&amp;$J52&amp;" - "&amp;(VLOOKUP(K52,'EFs - EPA eGRID'!$B$2:$D$53,3,FALSE)),
IF($J52="Canada",$M52&amp;" | "&amp;$J52&amp;" - "&amp;$K52,$M52&amp;" | "&amp;$I52))),"")</f>
        <v/>
      </c>
      <c r="F52" s="650" t="str" cm="1">
        <f t="array" ref="F52">_xlfn.IFS($J52="","",AND($J52="United States", $K52=""), $M52&amp;" | "&amp;$J52,AND($J52="Canada", $K52=""), $M52&amp;" | "&amp;$J52,$J52="United States", $E52,$J52="Canada",$E52,$J52&lt;&gt;"", $M52&amp;" | "&amp;$J52)</f>
        <v/>
      </c>
      <c r="G52" s="989"/>
      <c r="H52" s="990"/>
      <c r="I52" s="941" t="str">
        <f>IFERROR(VLOOKUP(J52,'Category Index'!$K$10:$L$258,2,FALSE),"")</f>
        <v/>
      </c>
      <c r="J52" s="986"/>
      <c r="K52" s="987" t="s">
        <v>866</v>
      </c>
      <c r="L52" s="3"/>
      <c r="M52" s="982"/>
      <c r="N52" s="983"/>
      <c r="O52" s="943" t="str">
        <f>IFERROR(VLOOKUP(Q52,Tables!$CE$8:$CF$22,2,FALSE),"")</f>
        <v/>
      </c>
      <c r="P52" s="973"/>
      <c r="Q52" s="974"/>
      <c r="R52" s="975"/>
      <c r="S52" s="976"/>
      <c r="T52" s="670" t="str">
        <f>IFERROR(IF(R52="","",R52*(VLOOKUP(D52, 'Unit Conversion Table'!$E$3:$F$132, 2, FALSE))),"")</f>
        <v/>
      </c>
      <c r="U52" s="3"/>
      <c r="V52" s="971" t="s">
        <v>826</v>
      </c>
      <c r="W52" s="945" t="str" cm="1">
        <f t="array" ref="W52">_xlfn.IFS(V52="No",(IFERROR(VLOOKUP($M52&amp;" | "&amp;$X52,'Emissions Factors'!$C$3:$N$1705,MATCH(W$11,'Emissions Factors'!$C$3:$N$3,0),FALSE),"")),V52="Yes", "", V52="", "")</f>
        <v/>
      </c>
      <c r="X52" s="946">
        <f>IFERROR(IF(OR($V52="Yes", $V52=""), "",
VLOOKUP($F52, 'Emissions Factors'!$C$3:$O$717, 4,FALSE)),
IFERROR(VLOOKUP($E52, 'Emissions Factors'!$C$3:$O$717, 4,FALSE),""))</f>
        <v>0</v>
      </c>
      <c r="Y52" s="947" t="str">
        <f>IFERROR(VLOOKUP($M52&amp;" | "&amp;$X52,'Emissions Factors'!$C$3:$N$3811,5,FALSE),"")</f>
        <v/>
      </c>
      <c r="Z52" s="948" t="str">
        <f>IFERROR(VLOOKUP($M52&amp;" | "&amp;$X52,'Emissions Factors'!$C$3:$N$3811,6,FALSE),"")</f>
        <v/>
      </c>
      <c r="AA52" s="949" t="str">
        <f>IFERROR(VLOOKUP($M52&amp;" | "&amp;$X52,'Emissions Factors'!$C$3:$N$3811,7,FALSE),"")</f>
        <v/>
      </c>
      <c r="AB52" s="961"/>
      <c r="AC52" s="962"/>
      <c r="AD52" s="963"/>
      <c r="AE52" s="964"/>
      <c r="AF52" s="965"/>
      <c r="AG52" s="955" t="str" cm="1">
        <f t="array" ref="AG52">IFERROR(_xlfn.IFS($V52="No", Y52*$T52/1000,$V52="Yes", AD52*$T52/1000, $V52="", ""),"")</f>
        <v/>
      </c>
      <c r="AH52" s="956" t="str" cm="1">
        <f t="array" ref="AH52">IFERROR(_xlfn.IFS($V52="No", Z52*$T52/1000,$V52="Yes", AE52*$T52/1000, $V52="", ""),"")</f>
        <v/>
      </c>
      <c r="AI52" s="956" t="str" cm="1">
        <f t="array" ref="AI52">IFERROR(_xlfn.IFS($V52="No", AA52*$T52/1000,$V52="Yes", AF52*$T52/1000, $V52="", ""),"")</f>
        <v/>
      </c>
      <c r="AJ52" s="1029" t="str">
        <f>IFERROR($AG52
+IFERROR(HLOOKUP(Introduction!$H$29,'GWP Values'!$D$3:$G$46,MATCH("CH4",'GWP Values'!$C$3:$C$41,0),FALSE)*$AH52,0)
+IFERROR(HLOOKUP(Introduction!$H$29,'GWP Values'!$D$3:$G$46,MATCH("N2O",'GWP Values'!$C$3:$C$41,0),FALSE)*$AI52,0),"")</f>
        <v/>
      </c>
    </row>
    <row r="53" spans="1:36" ht="24" customHeight="1" x14ac:dyDescent="0.25">
      <c r="A53" s="441"/>
      <c r="B53" s="458" t="str" cm="1">
        <f t="array" ref="B53">IFERROR(_xlfn.IFS($J53="","",VLOOKUP(CONCATENATE($M53," | ",$J53),'Emissions Factors'!$C$3:$O$718,5,FALSE)&lt;&gt;"",CONCATENATE($M53," | ",$J53), COUNTIF('Emissions Factors'!$C$3:$C$718,CONCATENATE($M53," | ",$J53))&lt;0, CONCATENATE($M53," | ",$I53)),"")</f>
        <v/>
      </c>
      <c r="C53" s="650" t="str">
        <f t="shared" si="0"/>
        <v/>
      </c>
      <c r="D53" s="650" t="str">
        <f t="shared" si="1"/>
        <v/>
      </c>
      <c r="E53" s="650" t="str">
        <f>IFERROR(IF($J53="","",
IF($J53="United States",$M53&amp;" | "&amp;$J53&amp;" - "&amp;(VLOOKUP(K53,'EFs - EPA eGRID'!$B$2:$D$53,3,FALSE)),
IF($J53="Canada",$M53&amp;" | "&amp;$J53&amp;" - "&amp;$K53,$M53&amp;" | "&amp;$I53))),"")</f>
        <v/>
      </c>
      <c r="F53" s="650" t="str" cm="1">
        <f t="array" ref="F53">_xlfn.IFS($J53="","",AND($J53="United States", $K53=""), $M53&amp;" | "&amp;$J53,AND($J53="Canada", $K53=""), $M53&amp;" | "&amp;$J53,$J53="United States", $E53,$J53="Canada",$E53,$J53&lt;&gt;"", $M53&amp;" | "&amp;$J53)</f>
        <v/>
      </c>
      <c r="G53" s="989"/>
      <c r="H53" s="990"/>
      <c r="I53" s="941" t="str">
        <f>IFERROR(VLOOKUP(J53,'Category Index'!$K$10:$L$258,2,FALSE),"")</f>
        <v/>
      </c>
      <c r="J53" s="986"/>
      <c r="K53" s="987" t="s">
        <v>866</v>
      </c>
      <c r="L53" s="3"/>
      <c r="M53" s="982"/>
      <c r="N53" s="983"/>
      <c r="O53" s="943" t="str">
        <f>IFERROR(VLOOKUP(Q53,Tables!$CE$8:$CF$22,2,FALSE),"")</f>
        <v/>
      </c>
      <c r="P53" s="973"/>
      <c r="Q53" s="974"/>
      <c r="R53" s="975"/>
      <c r="S53" s="976"/>
      <c r="T53" s="670" t="str">
        <f>IFERROR(IF(R53="","",R53*(VLOOKUP(D53, 'Unit Conversion Table'!$E$3:$F$132, 2, FALSE))),"")</f>
        <v/>
      </c>
      <c r="U53" s="3"/>
      <c r="V53" s="971" t="s">
        <v>826</v>
      </c>
      <c r="W53" s="945" t="str" cm="1">
        <f t="array" ref="W53">_xlfn.IFS(V53="No",(IFERROR(VLOOKUP($M53&amp;" | "&amp;$X53,'Emissions Factors'!$C$3:$N$1705,MATCH(W$11,'Emissions Factors'!$C$3:$N$3,0),FALSE),"")),V53="Yes", "", V53="", "")</f>
        <v/>
      </c>
      <c r="X53" s="946">
        <f>IFERROR(IF(OR($V53="Yes", $V53=""), "",
VLOOKUP($F53, 'Emissions Factors'!$C$3:$O$717, 4,FALSE)),
IFERROR(VLOOKUP($E53, 'Emissions Factors'!$C$3:$O$717, 4,FALSE),""))</f>
        <v>0</v>
      </c>
      <c r="Y53" s="947" t="str">
        <f>IFERROR(VLOOKUP($M53&amp;" | "&amp;$X53,'Emissions Factors'!$C$3:$N$3811,5,FALSE),"")</f>
        <v/>
      </c>
      <c r="Z53" s="948" t="str">
        <f>IFERROR(VLOOKUP($M53&amp;" | "&amp;$X53,'Emissions Factors'!$C$3:$N$3811,6,FALSE),"")</f>
        <v/>
      </c>
      <c r="AA53" s="949" t="str">
        <f>IFERROR(VLOOKUP($M53&amp;" | "&amp;$X53,'Emissions Factors'!$C$3:$N$3811,7,FALSE),"")</f>
        <v/>
      </c>
      <c r="AB53" s="961"/>
      <c r="AC53" s="962"/>
      <c r="AD53" s="963"/>
      <c r="AE53" s="964"/>
      <c r="AF53" s="965"/>
      <c r="AG53" s="955" t="str" cm="1">
        <f t="array" ref="AG53">IFERROR(_xlfn.IFS($V53="No", Y53*$T53/1000,$V53="Yes", AD53*$T53/1000, $V53="", ""),"")</f>
        <v/>
      </c>
      <c r="AH53" s="956" t="str" cm="1">
        <f t="array" ref="AH53">IFERROR(_xlfn.IFS($V53="No", Z53*$T53/1000,$V53="Yes", AE53*$T53/1000, $V53="", ""),"")</f>
        <v/>
      </c>
      <c r="AI53" s="956" t="str" cm="1">
        <f t="array" ref="AI53">IFERROR(_xlfn.IFS($V53="No", AA53*$T53/1000,$V53="Yes", AF53*$T53/1000, $V53="", ""),"")</f>
        <v/>
      </c>
      <c r="AJ53" s="1029" t="str">
        <f>IFERROR($AG53
+IFERROR(HLOOKUP(Introduction!$H$29,'GWP Values'!$D$3:$G$46,MATCH("CH4",'GWP Values'!$C$3:$C$41,0),FALSE)*$AH53,0)
+IFERROR(HLOOKUP(Introduction!$H$29,'GWP Values'!$D$3:$G$46,MATCH("N2O",'GWP Values'!$C$3:$C$41,0),FALSE)*$AI53,0),"")</f>
        <v/>
      </c>
    </row>
    <row r="54" spans="1:36" ht="24" customHeight="1" x14ac:dyDescent="0.25">
      <c r="A54" s="441"/>
      <c r="B54" s="458" t="str" cm="1">
        <f t="array" ref="B54">IFERROR(_xlfn.IFS($J54="","",VLOOKUP(CONCATENATE($M54," | ",$J54),'Emissions Factors'!$C$3:$O$718,5,FALSE)&lt;&gt;"",CONCATENATE($M54," | ",$J54), COUNTIF('Emissions Factors'!$C$3:$C$718,CONCATENATE($M54," | ",$J54))&lt;0, CONCATENATE($M54," | ",$I54)),"")</f>
        <v/>
      </c>
      <c r="C54" s="650" t="str">
        <f t="shared" si="0"/>
        <v/>
      </c>
      <c r="D54" s="650" t="str">
        <f t="shared" si="1"/>
        <v/>
      </c>
      <c r="E54" s="650" t="str">
        <f>IFERROR(IF($J54="","",
IF($J54="United States",$M54&amp;" | "&amp;$J54&amp;" - "&amp;(VLOOKUP(K54,'EFs - EPA eGRID'!$B$2:$D$53,3,FALSE)),
IF($J54="Canada",$M54&amp;" | "&amp;$J54&amp;" - "&amp;$K54,$M54&amp;" | "&amp;$I54))),"")</f>
        <v/>
      </c>
      <c r="F54" s="650" t="str" cm="1">
        <f t="array" ref="F54">_xlfn.IFS($J54="","",AND($J54="United States", $K54=""), $M54&amp;" | "&amp;$J54,AND($J54="Canada", $K54=""), $M54&amp;" | "&amp;$J54,$J54="United States", $E54,$J54="Canada",$E54,$J54&lt;&gt;"", $M54&amp;" | "&amp;$J54)</f>
        <v/>
      </c>
      <c r="G54" s="989"/>
      <c r="H54" s="990"/>
      <c r="I54" s="941" t="str">
        <f>IFERROR(VLOOKUP(J54,'Category Index'!$K$10:$L$258,2,FALSE),"")</f>
        <v/>
      </c>
      <c r="J54" s="986"/>
      <c r="K54" s="987" t="s">
        <v>866</v>
      </c>
      <c r="L54" s="3"/>
      <c r="M54" s="982"/>
      <c r="N54" s="983"/>
      <c r="O54" s="943" t="str">
        <f>IFERROR(VLOOKUP(Q54,Tables!$CE$8:$CF$22,2,FALSE),"")</f>
        <v/>
      </c>
      <c r="P54" s="973"/>
      <c r="Q54" s="974"/>
      <c r="R54" s="975"/>
      <c r="S54" s="976"/>
      <c r="T54" s="670" t="str">
        <f>IFERROR(IF(R54="","",R54*(VLOOKUP(D54, 'Unit Conversion Table'!$E$3:$F$132, 2, FALSE))),"")</f>
        <v/>
      </c>
      <c r="U54" s="3"/>
      <c r="V54" s="971" t="s">
        <v>826</v>
      </c>
      <c r="W54" s="945" t="str" cm="1">
        <f t="array" ref="W54">_xlfn.IFS(V54="No",(IFERROR(VLOOKUP($M54&amp;" | "&amp;$X54,'Emissions Factors'!$C$3:$N$1705,MATCH(W$11,'Emissions Factors'!$C$3:$N$3,0),FALSE),"")),V54="Yes", "", V54="", "")</f>
        <v/>
      </c>
      <c r="X54" s="946">
        <f>IFERROR(IF(OR($V54="Yes", $V54=""), "",
VLOOKUP($F54, 'Emissions Factors'!$C$3:$O$717, 4,FALSE)),
IFERROR(VLOOKUP($E54, 'Emissions Factors'!$C$3:$O$717, 4,FALSE),""))</f>
        <v>0</v>
      </c>
      <c r="Y54" s="947" t="str">
        <f>IFERROR(VLOOKUP($M54&amp;" | "&amp;$X54,'Emissions Factors'!$C$3:$N$3811,5,FALSE),"")</f>
        <v/>
      </c>
      <c r="Z54" s="948" t="str">
        <f>IFERROR(VLOOKUP($M54&amp;" | "&amp;$X54,'Emissions Factors'!$C$3:$N$3811,6,FALSE),"")</f>
        <v/>
      </c>
      <c r="AA54" s="949" t="str">
        <f>IFERROR(VLOOKUP($M54&amp;" | "&amp;$X54,'Emissions Factors'!$C$3:$N$3811,7,FALSE),"")</f>
        <v/>
      </c>
      <c r="AB54" s="961"/>
      <c r="AC54" s="962"/>
      <c r="AD54" s="963"/>
      <c r="AE54" s="964"/>
      <c r="AF54" s="965"/>
      <c r="AG54" s="955" t="str" cm="1">
        <f t="array" ref="AG54">IFERROR(_xlfn.IFS($V54="No", Y54*$T54/1000,$V54="Yes", AD54*$T54/1000, $V54="", ""),"")</f>
        <v/>
      </c>
      <c r="AH54" s="956" t="str" cm="1">
        <f t="array" ref="AH54">IFERROR(_xlfn.IFS($V54="No", Z54*$T54/1000,$V54="Yes", AE54*$T54/1000, $V54="", ""),"")</f>
        <v/>
      </c>
      <c r="AI54" s="956" t="str" cm="1">
        <f t="array" ref="AI54">IFERROR(_xlfn.IFS($V54="No", AA54*$T54/1000,$V54="Yes", AF54*$T54/1000, $V54="", ""),"")</f>
        <v/>
      </c>
      <c r="AJ54" s="1029" t="str">
        <f>IFERROR($AG54
+IFERROR(HLOOKUP(Introduction!$H$29,'GWP Values'!$D$3:$G$46,MATCH("CH4",'GWP Values'!$C$3:$C$41,0),FALSE)*$AH54,0)
+IFERROR(HLOOKUP(Introduction!$H$29,'GWP Values'!$D$3:$G$46,MATCH("N2O",'GWP Values'!$C$3:$C$41,0),FALSE)*$AI54,0),"")</f>
        <v/>
      </c>
    </row>
    <row r="55" spans="1:36" ht="24" customHeight="1" x14ac:dyDescent="0.25">
      <c r="A55" s="441"/>
      <c r="B55" s="458" t="str" cm="1">
        <f t="array" ref="B55">IFERROR(_xlfn.IFS($J55="","",VLOOKUP(CONCATENATE($M55," | ",$J55),'Emissions Factors'!$C$3:$O$718,5,FALSE)&lt;&gt;"",CONCATENATE($M55," | ",$J55), COUNTIF('Emissions Factors'!$C$3:$C$718,CONCATENATE($M55," | ",$J55))&lt;0, CONCATENATE($M55," | ",$I55)),"")</f>
        <v/>
      </c>
      <c r="C55" s="650" t="str">
        <f t="shared" si="0"/>
        <v/>
      </c>
      <c r="D55" s="650" t="str">
        <f t="shared" si="1"/>
        <v/>
      </c>
      <c r="E55" s="650" t="str">
        <f>IFERROR(IF($J55="","",
IF($J55="United States",$M55&amp;" | "&amp;$J55&amp;" - "&amp;(VLOOKUP(K55,'EFs - EPA eGRID'!$B$2:$D$53,3,FALSE)),
IF($J55="Canada",$M55&amp;" | "&amp;$J55&amp;" - "&amp;$K55,$M55&amp;" | "&amp;$I55))),"")</f>
        <v/>
      </c>
      <c r="F55" s="650" t="str" cm="1">
        <f t="array" ref="F55">_xlfn.IFS($J55="","",AND($J55="United States", $K55=""), $M55&amp;" | "&amp;$J55,AND($J55="Canada", $K55=""), $M55&amp;" | "&amp;$J55,$J55="United States", $E55,$J55="Canada",$E55,$J55&lt;&gt;"", $M55&amp;" | "&amp;$J55)</f>
        <v/>
      </c>
      <c r="G55" s="989"/>
      <c r="H55" s="990"/>
      <c r="I55" s="941" t="str">
        <f>IFERROR(VLOOKUP(J55,'Category Index'!$K$10:$L$258,2,FALSE),"")</f>
        <v/>
      </c>
      <c r="J55" s="986"/>
      <c r="K55" s="987" t="s">
        <v>866</v>
      </c>
      <c r="L55" s="3"/>
      <c r="M55" s="982"/>
      <c r="N55" s="983"/>
      <c r="O55" s="943" t="str">
        <f>IFERROR(VLOOKUP(Q55,Tables!$CE$8:$CF$22,2,FALSE),"")</f>
        <v/>
      </c>
      <c r="P55" s="973"/>
      <c r="Q55" s="974"/>
      <c r="R55" s="975"/>
      <c r="S55" s="976"/>
      <c r="T55" s="670" t="str">
        <f>IFERROR(IF(R55="","",R55*(VLOOKUP(D55, 'Unit Conversion Table'!$E$3:$F$132, 2, FALSE))),"")</f>
        <v/>
      </c>
      <c r="U55" s="3"/>
      <c r="V55" s="971" t="s">
        <v>826</v>
      </c>
      <c r="W55" s="945" t="str" cm="1">
        <f t="array" ref="W55">_xlfn.IFS(V55="No",(IFERROR(VLOOKUP($M55&amp;" | "&amp;$X55,'Emissions Factors'!$C$3:$N$1705,MATCH(W$11,'Emissions Factors'!$C$3:$N$3,0),FALSE),"")),V55="Yes", "", V55="", "")</f>
        <v/>
      </c>
      <c r="X55" s="946">
        <f>IFERROR(IF(OR($V55="Yes", $V55=""), "",
VLOOKUP($F55, 'Emissions Factors'!$C$3:$O$717, 4,FALSE)),
IFERROR(VLOOKUP($E55, 'Emissions Factors'!$C$3:$O$717, 4,FALSE),""))</f>
        <v>0</v>
      </c>
      <c r="Y55" s="947" t="str">
        <f>IFERROR(VLOOKUP($M55&amp;" | "&amp;$X55,'Emissions Factors'!$C$3:$N$3811,5,FALSE),"")</f>
        <v/>
      </c>
      <c r="Z55" s="948" t="str">
        <f>IFERROR(VLOOKUP($M55&amp;" | "&amp;$X55,'Emissions Factors'!$C$3:$N$3811,6,FALSE),"")</f>
        <v/>
      </c>
      <c r="AA55" s="949" t="str">
        <f>IFERROR(VLOOKUP($M55&amp;" | "&amp;$X55,'Emissions Factors'!$C$3:$N$3811,7,FALSE),"")</f>
        <v/>
      </c>
      <c r="AB55" s="961"/>
      <c r="AC55" s="962"/>
      <c r="AD55" s="963"/>
      <c r="AE55" s="964"/>
      <c r="AF55" s="965"/>
      <c r="AG55" s="955" t="str" cm="1">
        <f t="array" ref="AG55">IFERROR(_xlfn.IFS($V55="No", Y55*$T55/1000,$V55="Yes", AD55*$T55/1000, $V55="", ""),"")</f>
        <v/>
      </c>
      <c r="AH55" s="956" t="str" cm="1">
        <f t="array" ref="AH55">IFERROR(_xlfn.IFS($V55="No", Z55*$T55/1000,$V55="Yes", AE55*$T55/1000, $V55="", ""),"")</f>
        <v/>
      </c>
      <c r="AI55" s="956" t="str" cm="1">
        <f t="array" ref="AI55">IFERROR(_xlfn.IFS($V55="No", AA55*$T55/1000,$V55="Yes", AF55*$T55/1000, $V55="", ""),"")</f>
        <v/>
      </c>
      <c r="AJ55" s="1029" t="str">
        <f>IFERROR($AG55
+IFERROR(HLOOKUP(Introduction!$H$29,'GWP Values'!$D$3:$G$46,MATCH("CH4",'GWP Values'!$C$3:$C$41,0),FALSE)*$AH55,0)
+IFERROR(HLOOKUP(Introduction!$H$29,'GWP Values'!$D$3:$G$46,MATCH("N2O",'GWP Values'!$C$3:$C$41,0),FALSE)*$AI55,0),"")</f>
        <v/>
      </c>
    </row>
    <row r="56" spans="1:36" ht="24" customHeight="1" x14ac:dyDescent="0.25">
      <c r="A56" s="441"/>
      <c r="B56" s="458" t="str" cm="1">
        <f t="array" ref="B56">IFERROR(_xlfn.IFS($J56="","",VLOOKUP(CONCATENATE($M56," | ",$J56),'Emissions Factors'!$C$3:$O$718,5,FALSE)&lt;&gt;"",CONCATENATE($M56," | ",$J56), COUNTIF('Emissions Factors'!$C$3:$C$718,CONCATENATE($M56," | ",$J56))&lt;0, CONCATENATE($M56," | ",$I56)),"")</f>
        <v/>
      </c>
      <c r="C56" s="650" t="str">
        <f t="shared" si="0"/>
        <v/>
      </c>
      <c r="D56" s="650" t="str">
        <f t="shared" si="1"/>
        <v/>
      </c>
      <c r="E56" s="650" t="str">
        <f>IFERROR(IF($J56="","",
IF($J56="United States",$M56&amp;" | "&amp;$J56&amp;" - "&amp;(VLOOKUP(K56,'EFs - EPA eGRID'!$B$2:$D$53,3,FALSE)),
IF($J56="Canada",$M56&amp;" | "&amp;$J56&amp;" - "&amp;$K56,$M56&amp;" | "&amp;$I56))),"")</f>
        <v/>
      </c>
      <c r="F56" s="650" t="str" cm="1">
        <f t="array" ref="F56">_xlfn.IFS($J56="","",AND($J56="United States", $K56=""), $M56&amp;" | "&amp;$J56,AND($J56="Canada", $K56=""), $M56&amp;" | "&amp;$J56,$J56="United States", $E56,$J56="Canada",$E56,$J56&lt;&gt;"", $M56&amp;" | "&amp;$J56)</f>
        <v/>
      </c>
      <c r="G56" s="989"/>
      <c r="H56" s="990"/>
      <c r="I56" s="941" t="str">
        <f>IFERROR(VLOOKUP(J56,'Category Index'!$K$10:$L$258,2,FALSE),"")</f>
        <v/>
      </c>
      <c r="J56" s="986"/>
      <c r="K56" s="987" t="s">
        <v>866</v>
      </c>
      <c r="L56" s="3"/>
      <c r="M56" s="982"/>
      <c r="N56" s="983"/>
      <c r="O56" s="943" t="str">
        <f>IFERROR(VLOOKUP(Q56,Tables!$CE$8:$CF$22,2,FALSE),"")</f>
        <v/>
      </c>
      <c r="P56" s="973"/>
      <c r="Q56" s="974"/>
      <c r="R56" s="975"/>
      <c r="S56" s="976"/>
      <c r="T56" s="670" t="str">
        <f>IFERROR(IF(R56="","",R56*(VLOOKUP(D56, 'Unit Conversion Table'!$E$3:$F$132, 2, FALSE))),"")</f>
        <v/>
      </c>
      <c r="U56" s="3"/>
      <c r="V56" s="971" t="s">
        <v>826</v>
      </c>
      <c r="W56" s="945" t="str" cm="1">
        <f t="array" ref="W56">_xlfn.IFS(V56="No",(IFERROR(VLOOKUP($M56&amp;" | "&amp;$X56,'Emissions Factors'!$C$3:$N$1705,MATCH(W$11,'Emissions Factors'!$C$3:$N$3,0),FALSE),"")),V56="Yes", "", V56="", "")</f>
        <v/>
      </c>
      <c r="X56" s="946">
        <f>IFERROR(IF(OR($V56="Yes", $V56=""), "",
VLOOKUP($F56, 'Emissions Factors'!$C$3:$O$717, 4,FALSE)),
IFERROR(VLOOKUP($E56, 'Emissions Factors'!$C$3:$O$717, 4,FALSE),""))</f>
        <v>0</v>
      </c>
      <c r="Y56" s="947" t="str">
        <f>IFERROR(VLOOKUP($M56&amp;" | "&amp;$X56,'Emissions Factors'!$C$3:$N$3811,5,FALSE),"")</f>
        <v/>
      </c>
      <c r="Z56" s="948" t="str">
        <f>IFERROR(VLOOKUP($M56&amp;" | "&amp;$X56,'Emissions Factors'!$C$3:$N$3811,6,FALSE),"")</f>
        <v/>
      </c>
      <c r="AA56" s="949" t="str">
        <f>IFERROR(VLOOKUP($M56&amp;" | "&amp;$X56,'Emissions Factors'!$C$3:$N$3811,7,FALSE),"")</f>
        <v/>
      </c>
      <c r="AB56" s="961"/>
      <c r="AC56" s="962"/>
      <c r="AD56" s="963"/>
      <c r="AE56" s="964"/>
      <c r="AF56" s="965"/>
      <c r="AG56" s="955" t="str" cm="1">
        <f t="array" ref="AG56">IFERROR(_xlfn.IFS($V56="No", Y56*$T56/1000,$V56="Yes", AD56*$T56/1000, $V56="", ""),"")</f>
        <v/>
      </c>
      <c r="AH56" s="956" t="str" cm="1">
        <f t="array" ref="AH56">IFERROR(_xlfn.IFS($V56="No", Z56*$T56/1000,$V56="Yes", AE56*$T56/1000, $V56="", ""),"")</f>
        <v/>
      </c>
      <c r="AI56" s="956" t="str" cm="1">
        <f t="array" ref="AI56">IFERROR(_xlfn.IFS($V56="No", AA56*$T56/1000,$V56="Yes", AF56*$T56/1000, $V56="", ""),"")</f>
        <v/>
      </c>
      <c r="AJ56" s="1029" t="str">
        <f>IFERROR($AG56
+IFERROR(HLOOKUP(Introduction!$H$29,'GWP Values'!$D$3:$G$46,MATCH("CH4",'GWP Values'!$C$3:$C$41,0),FALSE)*$AH56,0)
+IFERROR(HLOOKUP(Introduction!$H$29,'GWP Values'!$D$3:$G$46,MATCH("N2O",'GWP Values'!$C$3:$C$41,0),FALSE)*$AI56,0),"")</f>
        <v/>
      </c>
    </row>
    <row r="57" spans="1:36" ht="24" customHeight="1" x14ac:dyDescent="0.25">
      <c r="A57" s="441"/>
      <c r="B57" s="458" t="str" cm="1">
        <f t="array" ref="B57">IFERROR(_xlfn.IFS($J57="","",VLOOKUP(CONCATENATE($M57," | ",$J57),'Emissions Factors'!$C$3:$O$718,5,FALSE)&lt;&gt;"",CONCATENATE($M57," | ",$J57), COUNTIF('Emissions Factors'!$C$3:$C$718,CONCATENATE($M57," | ",$J57))&lt;0, CONCATENATE($M57," | ",$I57)),"")</f>
        <v/>
      </c>
      <c r="C57" s="650" t="str">
        <f t="shared" si="0"/>
        <v/>
      </c>
      <c r="D57" s="650" t="str">
        <f t="shared" si="1"/>
        <v/>
      </c>
      <c r="E57" s="650" t="str">
        <f>IFERROR(IF($J57="","",
IF($J57="United States",$M57&amp;" | "&amp;$J57&amp;" - "&amp;(VLOOKUP(K57,'EFs - EPA eGRID'!$B$2:$D$53,3,FALSE)),
IF($J57="Canada",$M57&amp;" | "&amp;$J57&amp;" - "&amp;$K57,$M57&amp;" | "&amp;$I57))),"")</f>
        <v/>
      </c>
      <c r="F57" s="650" t="str" cm="1">
        <f t="array" ref="F57">_xlfn.IFS($J57="","",AND($J57="United States", $K57=""), $M57&amp;" | "&amp;$J57,AND($J57="Canada", $K57=""), $M57&amp;" | "&amp;$J57,$J57="United States", $E57,$J57="Canada",$E57,$J57&lt;&gt;"", $M57&amp;" | "&amp;$J57)</f>
        <v/>
      </c>
      <c r="G57" s="989"/>
      <c r="H57" s="990"/>
      <c r="I57" s="941" t="str">
        <f>IFERROR(VLOOKUP(J57,'Category Index'!$K$10:$L$258,2,FALSE),"")</f>
        <v/>
      </c>
      <c r="J57" s="986"/>
      <c r="K57" s="987" t="s">
        <v>866</v>
      </c>
      <c r="L57" s="3"/>
      <c r="M57" s="982"/>
      <c r="N57" s="983"/>
      <c r="O57" s="943" t="str">
        <f>IFERROR(VLOOKUP(Q57,Tables!$CE$8:$CF$22,2,FALSE),"")</f>
        <v/>
      </c>
      <c r="P57" s="973"/>
      <c r="Q57" s="974"/>
      <c r="R57" s="975"/>
      <c r="S57" s="976"/>
      <c r="T57" s="670" t="str">
        <f>IFERROR(IF(R57="","",R57*(VLOOKUP(D57, 'Unit Conversion Table'!$E$3:$F$132, 2, FALSE))),"")</f>
        <v/>
      </c>
      <c r="U57" s="3"/>
      <c r="V57" s="971" t="s">
        <v>826</v>
      </c>
      <c r="W57" s="945" t="str" cm="1">
        <f t="array" ref="W57">_xlfn.IFS(V57="No",(IFERROR(VLOOKUP($M57&amp;" | "&amp;$X57,'Emissions Factors'!$C$3:$N$1705,MATCH(W$11,'Emissions Factors'!$C$3:$N$3,0),FALSE),"")),V57="Yes", "", V57="", "")</f>
        <v/>
      </c>
      <c r="X57" s="946">
        <f>IFERROR(IF(OR($V57="Yes", $V57=""), "",
VLOOKUP($F57, 'Emissions Factors'!$C$3:$O$717, 4,FALSE)),
IFERROR(VLOOKUP($E57, 'Emissions Factors'!$C$3:$O$717, 4,FALSE),""))</f>
        <v>0</v>
      </c>
      <c r="Y57" s="947" t="str">
        <f>IFERROR(VLOOKUP($M57&amp;" | "&amp;$X57,'Emissions Factors'!$C$3:$N$3811,5,FALSE),"")</f>
        <v/>
      </c>
      <c r="Z57" s="948" t="str">
        <f>IFERROR(VLOOKUP($M57&amp;" | "&amp;$X57,'Emissions Factors'!$C$3:$N$3811,6,FALSE),"")</f>
        <v/>
      </c>
      <c r="AA57" s="949" t="str">
        <f>IFERROR(VLOOKUP($M57&amp;" | "&amp;$X57,'Emissions Factors'!$C$3:$N$3811,7,FALSE),"")</f>
        <v/>
      </c>
      <c r="AB57" s="961"/>
      <c r="AC57" s="962"/>
      <c r="AD57" s="963"/>
      <c r="AE57" s="964"/>
      <c r="AF57" s="965"/>
      <c r="AG57" s="955" t="str" cm="1">
        <f t="array" ref="AG57">IFERROR(_xlfn.IFS($V57="No", Y57*$T57/1000,$V57="Yes", AD57*$T57/1000, $V57="", ""),"")</f>
        <v/>
      </c>
      <c r="AH57" s="956" t="str" cm="1">
        <f t="array" ref="AH57">IFERROR(_xlfn.IFS($V57="No", Z57*$T57/1000,$V57="Yes", AE57*$T57/1000, $V57="", ""),"")</f>
        <v/>
      </c>
      <c r="AI57" s="956" t="str" cm="1">
        <f t="array" ref="AI57">IFERROR(_xlfn.IFS($V57="No", AA57*$T57/1000,$V57="Yes", AF57*$T57/1000, $V57="", ""),"")</f>
        <v/>
      </c>
      <c r="AJ57" s="1029" t="str">
        <f>IFERROR($AG57
+IFERROR(HLOOKUP(Introduction!$H$29,'GWP Values'!$D$3:$G$46,MATCH("CH4",'GWP Values'!$C$3:$C$41,0),FALSE)*$AH57,0)
+IFERROR(HLOOKUP(Introduction!$H$29,'GWP Values'!$D$3:$G$46,MATCH("N2O",'GWP Values'!$C$3:$C$41,0),FALSE)*$AI57,0),"")</f>
        <v/>
      </c>
    </row>
    <row r="58" spans="1:36" ht="24" customHeight="1" x14ac:dyDescent="0.25">
      <c r="A58" s="441"/>
      <c r="B58" s="458" t="str" cm="1">
        <f t="array" ref="B58">IFERROR(_xlfn.IFS($J58="","",VLOOKUP(CONCATENATE($M58," | ",$J58),'Emissions Factors'!$C$3:$O$718,5,FALSE)&lt;&gt;"",CONCATENATE($M58," | ",$J58), COUNTIF('Emissions Factors'!$C$3:$C$718,CONCATENATE($M58," | ",$J58))&lt;0, CONCATENATE($M58," | ",$I58)),"")</f>
        <v/>
      </c>
      <c r="C58" s="650" t="str">
        <f t="shared" si="0"/>
        <v/>
      </c>
      <c r="D58" s="650" t="str">
        <f t="shared" si="1"/>
        <v/>
      </c>
      <c r="E58" s="650" t="str">
        <f>IFERROR(IF($J58="","",
IF($J58="United States",$M58&amp;" | "&amp;$J58&amp;" - "&amp;(VLOOKUP(K58,'EFs - EPA eGRID'!$B$2:$D$53,3,FALSE)),
IF($J58="Canada",$M58&amp;" | "&amp;$J58&amp;" - "&amp;$K58,$M58&amp;" | "&amp;$I58))),"")</f>
        <v/>
      </c>
      <c r="F58" s="650" t="str" cm="1">
        <f t="array" ref="F58">_xlfn.IFS($J58="","",AND($J58="United States", $K58=""), $M58&amp;" | "&amp;$J58,AND($J58="Canada", $K58=""), $M58&amp;" | "&amp;$J58,$J58="United States", $E58,$J58="Canada",$E58,$J58&lt;&gt;"", $M58&amp;" | "&amp;$J58)</f>
        <v/>
      </c>
      <c r="G58" s="989"/>
      <c r="H58" s="990"/>
      <c r="I58" s="941" t="str">
        <f>IFERROR(VLOOKUP(J58,'Category Index'!$K$10:$L$258,2,FALSE),"")</f>
        <v/>
      </c>
      <c r="J58" s="986"/>
      <c r="K58" s="987" t="s">
        <v>866</v>
      </c>
      <c r="L58" s="3"/>
      <c r="M58" s="982"/>
      <c r="N58" s="983"/>
      <c r="O58" s="943" t="str">
        <f>IFERROR(VLOOKUP(Q58,Tables!$CE$8:$CF$22,2,FALSE),"")</f>
        <v/>
      </c>
      <c r="P58" s="973"/>
      <c r="Q58" s="974"/>
      <c r="R58" s="975"/>
      <c r="S58" s="976"/>
      <c r="T58" s="670" t="str">
        <f>IFERROR(IF(R58="","",R58*(VLOOKUP(D58, 'Unit Conversion Table'!$E$3:$F$132, 2, FALSE))),"")</f>
        <v/>
      </c>
      <c r="U58" s="3"/>
      <c r="V58" s="971" t="s">
        <v>826</v>
      </c>
      <c r="W58" s="945" t="str" cm="1">
        <f t="array" ref="W58">_xlfn.IFS(V58="No",(IFERROR(VLOOKUP($M58&amp;" | "&amp;$X58,'Emissions Factors'!$C$3:$N$1705,MATCH(W$11,'Emissions Factors'!$C$3:$N$3,0),FALSE),"")),V58="Yes", "", V58="", "")</f>
        <v/>
      </c>
      <c r="X58" s="946">
        <f>IFERROR(IF(OR($V58="Yes", $V58=""), "",
VLOOKUP($F58, 'Emissions Factors'!$C$3:$O$717, 4,FALSE)),
IFERROR(VLOOKUP($E58, 'Emissions Factors'!$C$3:$O$717, 4,FALSE),""))</f>
        <v>0</v>
      </c>
      <c r="Y58" s="947" t="str">
        <f>IFERROR(VLOOKUP($M58&amp;" | "&amp;$X58,'Emissions Factors'!$C$3:$N$3811,5,FALSE),"")</f>
        <v/>
      </c>
      <c r="Z58" s="948" t="str">
        <f>IFERROR(VLOOKUP($M58&amp;" | "&amp;$X58,'Emissions Factors'!$C$3:$N$3811,6,FALSE),"")</f>
        <v/>
      </c>
      <c r="AA58" s="949" t="str">
        <f>IFERROR(VLOOKUP($M58&amp;" | "&amp;$X58,'Emissions Factors'!$C$3:$N$3811,7,FALSE),"")</f>
        <v/>
      </c>
      <c r="AB58" s="961"/>
      <c r="AC58" s="962"/>
      <c r="AD58" s="963"/>
      <c r="AE58" s="964"/>
      <c r="AF58" s="965"/>
      <c r="AG58" s="955" t="str" cm="1">
        <f t="array" ref="AG58">IFERROR(_xlfn.IFS($V58="No", Y58*$T58/1000,$V58="Yes", AD58*$T58/1000, $V58="", ""),"")</f>
        <v/>
      </c>
      <c r="AH58" s="956" t="str" cm="1">
        <f t="array" ref="AH58">IFERROR(_xlfn.IFS($V58="No", Z58*$T58/1000,$V58="Yes", AE58*$T58/1000, $V58="", ""),"")</f>
        <v/>
      </c>
      <c r="AI58" s="956" t="str" cm="1">
        <f t="array" ref="AI58">IFERROR(_xlfn.IFS($V58="No", AA58*$T58/1000,$V58="Yes", AF58*$T58/1000, $V58="", ""),"")</f>
        <v/>
      </c>
      <c r="AJ58" s="1029" t="str">
        <f>IFERROR($AG58
+IFERROR(HLOOKUP(Introduction!$H$29,'GWP Values'!$D$3:$G$46,MATCH("CH4",'GWP Values'!$C$3:$C$41,0),FALSE)*$AH58,0)
+IFERROR(HLOOKUP(Introduction!$H$29,'GWP Values'!$D$3:$G$46,MATCH("N2O",'GWP Values'!$C$3:$C$41,0),FALSE)*$AI58,0),"")</f>
        <v/>
      </c>
    </row>
    <row r="59" spans="1:36" ht="24" customHeight="1" x14ac:dyDescent="0.25">
      <c r="A59" s="441"/>
      <c r="B59" s="458" t="str" cm="1">
        <f t="array" ref="B59">IFERROR(_xlfn.IFS($J59="","",VLOOKUP(CONCATENATE($M59," | ",$J59),'Emissions Factors'!$C$3:$O$718,5,FALSE)&lt;&gt;"",CONCATENATE($M59," | ",$J59), COUNTIF('Emissions Factors'!$C$3:$C$718,CONCATENATE($M59," | ",$J59))&lt;0, CONCATENATE($M59," | ",$I59)),"")</f>
        <v/>
      </c>
      <c r="C59" s="650" t="str">
        <f t="shared" si="0"/>
        <v/>
      </c>
      <c r="D59" s="650" t="str">
        <f t="shared" si="1"/>
        <v/>
      </c>
      <c r="E59" s="650" t="str">
        <f>IFERROR(IF($J59="","",
IF($J59="United States",$M59&amp;" | "&amp;$J59&amp;" - "&amp;(VLOOKUP(K59,'EFs - EPA eGRID'!$B$2:$D$53,3,FALSE)),
IF($J59="Canada",$M59&amp;" | "&amp;$J59&amp;" - "&amp;$K59,$M59&amp;" | "&amp;$I59))),"")</f>
        <v/>
      </c>
      <c r="F59" s="650" t="str" cm="1">
        <f t="array" ref="F59">_xlfn.IFS($J59="","",AND($J59="United States", $K59=""), $M59&amp;" | "&amp;$J59,AND($J59="Canada", $K59=""), $M59&amp;" | "&amp;$J59,$J59="United States", $E59,$J59="Canada",$E59,$J59&lt;&gt;"", $M59&amp;" | "&amp;$J59)</f>
        <v/>
      </c>
      <c r="G59" s="989"/>
      <c r="H59" s="990"/>
      <c r="I59" s="941" t="str">
        <f>IFERROR(VLOOKUP(J59,'Category Index'!$K$10:$L$258,2,FALSE),"")</f>
        <v/>
      </c>
      <c r="J59" s="986"/>
      <c r="K59" s="987" t="s">
        <v>866</v>
      </c>
      <c r="L59" s="3"/>
      <c r="M59" s="982"/>
      <c r="N59" s="983"/>
      <c r="O59" s="943" t="str">
        <f>IFERROR(VLOOKUP(Q59,Tables!$CE$8:$CF$22,2,FALSE),"")</f>
        <v/>
      </c>
      <c r="P59" s="973"/>
      <c r="Q59" s="974"/>
      <c r="R59" s="975"/>
      <c r="S59" s="976"/>
      <c r="T59" s="670" t="str">
        <f>IFERROR(IF(R59="","",R59*(VLOOKUP(D59, 'Unit Conversion Table'!$E$3:$F$132, 2, FALSE))),"")</f>
        <v/>
      </c>
      <c r="U59" s="3"/>
      <c r="V59" s="971" t="s">
        <v>826</v>
      </c>
      <c r="W59" s="945" t="str" cm="1">
        <f t="array" ref="W59">_xlfn.IFS(V59="No",(IFERROR(VLOOKUP($M59&amp;" | "&amp;$X59,'Emissions Factors'!$C$3:$N$1705,MATCH(W$11,'Emissions Factors'!$C$3:$N$3,0),FALSE),"")),V59="Yes", "", V59="", "")</f>
        <v/>
      </c>
      <c r="X59" s="946">
        <f>IFERROR(IF(OR($V59="Yes", $V59=""), "",
VLOOKUP($F59, 'Emissions Factors'!$C$3:$O$717, 4,FALSE)),
IFERROR(VLOOKUP($E59, 'Emissions Factors'!$C$3:$O$717, 4,FALSE),""))</f>
        <v>0</v>
      </c>
      <c r="Y59" s="947" t="str">
        <f>IFERROR(VLOOKUP($M59&amp;" | "&amp;$X59,'Emissions Factors'!$C$3:$N$3811,5,FALSE),"")</f>
        <v/>
      </c>
      <c r="Z59" s="948" t="str">
        <f>IFERROR(VLOOKUP($M59&amp;" | "&amp;$X59,'Emissions Factors'!$C$3:$N$3811,6,FALSE),"")</f>
        <v/>
      </c>
      <c r="AA59" s="949" t="str">
        <f>IFERROR(VLOOKUP($M59&amp;" | "&amp;$X59,'Emissions Factors'!$C$3:$N$3811,7,FALSE),"")</f>
        <v/>
      </c>
      <c r="AB59" s="961"/>
      <c r="AC59" s="962"/>
      <c r="AD59" s="963"/>
      <c r="AE59" s="964"/>
      <c r="AF59" s="965"/>
      <c r="AG59" s="955" t="str" cm="1">
        <f t="array" ref="AG59">IFERROR(_xlfn.IFS($V59="No", Y59*$T59/1000,$V59="Yes", AD59*$T59/1000, $V59="", ""),"")</f>
        <v/>
      </c>
      <c r="AH59" s="956" t="str" cm="1">
        <f t="array" ref="AH59">IFERROR(_xlfn.IFS($V59="No", Z59*$T59/1000,$V59="Yes", AE59*$T59/1000, $V59="", ""),"")</f>
        <v/>
      </c>
      <c r="AI59" s="956" t="str" cm="1">
        <f t="array" ref="AI59">IFERROR(_xlfn.IFS($V59="No", AA59*$T59/1000,$V59="Yes", AF59*$T59/1000, $V59="", ""),"")</f>
        <v/>
      </c>
      <c r="AJ59" s="1029" t="str">
        <f>IFERROR($AG59
+IFERROR(HLOOKUP(Introduction!$H$29,'GWP Values'!$D$3:$G$46,MATCH("CH4",'GWP Values'!$C$3:$C$41,0),FALSE)*$AH59,0)
+IFERROR(HLOOKUP(Introduction!$H$29,'GWP Values'!$D$3:$G$46,MATCH("N2O",'GWP Values'!$C$3:$C$41,0),FALSE)*$AI59,0),"")</f>
        <v/>
      </c>
    </row>
    <row r="60" spans="1:36" ht="24" customHeight="1" x14ac:dyDescent="0.25">
      <c r="A60" s="441"/>
      <c r="B60" s="458" t="str" cm="1">
        <f t="array" ref="B60">IFERROR(_xlfn.IFS($J60="","",VLOOKUP(CONCATENATE($M60," | ",$J60),'Emissions Factors'!$C$3:$O$718,5,FALSE)&lt;&gt;"",CONCATENATE($M60," | ",$J60), COUNTIF('Emissions Factors'!$C$3:$C$718,CONCATENATE($M60," | ",$J60))&lt;0, CONCATENATE($M60," | ",$I60)),"")</f>
        <v/>
      </c>
      <c r="C60" s="650" t="str">
        <f t="shared" si="0"/>
        <v/>
      </c>
      <c r="D60" s="650" t="str">
        <f t="shared" si="1"/>
        <v/>
      </c>
      <c r="E60" s="650" t="str">
        <f>IFERROR(IF($J60="","",
IF($J60="United States",$M60&amp;" | "&amp;$J60&amp;" - "&amp;(VLOOKUP(K60,'EFs - EPA eGRID'!$B$2:$D$53,3,FALSE)),
IF($J60="Canada",$M60&amp;" | "&amp;$J60&amp;" - "&amp;$K60,$M60&amp;" | "&amp;$I60))),"")</f>
        <v/>
      </c>
      <c r="F60" s="650" t="str" cm="1">
        <f t="array" ref="F60">_xlfn.IFS($J60="","",AND($J60="United States", $K60=""), $M60&amp;" | "&amp;$J60,AND($J60="Canada", $K60=""), $M60&amp;" | "&amp;$J60,$J60="United States", $E60,$J60="Canada",$E60,$J60&lt;&gt;"", $M60&amp;" | "&amp;$J60)</f>
        <v/>
      </c>
      <c r="G60" s="989"/>
      <c r="H60" s="990"/>
      <c r="I60" s="941" t="str">
        <f>IFERROR(VLOOKUP(J60,'Category Index'!$K$10:$L$258,2,FALSE),"")</f>
        <v/>
      </c>
      <c r="J60" s="986"/>
      <c r="K60" s="987" t="s">
        <v>866</v>
      </c>
      <c r="L60" s="3"/>
      <c r="M60" s="982"/>
      <c r="N60" s="983"/>
      <c r="O60" s="943" t="str">
        <f>IFERROR(VLOOKUP(Q60,Tables!$CE$8:$CF$22,2,FALSE),"")</f>
        <v/>
      </c>
      <c r="P60" s="973"/>
      <c r="Q60" s="974"/>
      <c r="R60" s="975"/>
      <c r="S60" s="976"/>
      <c r="T60" s="670" t="str">
        <f>IFERROR(IF(R60="","",R60*(VLOOKUP(D60, 'Unit Conversion Table'!$E$3:$F$132, 2, FALSE))),"")</f>
        <v/>
      </c>
      <c r="U60" s="3"/>
      <c r="V60" s="971" t="s">
        <v>826</v>
      </c>
      <c r="W60" s="945" t="str" cm="1">
        <f t="array" ref="W60">_xlfn.IFS(V60="No",(IFERROR(VLOOKUP($M60&amp;" | "&amp;$X60,'Emissions Factors'!$C$3:$N$1705,MATCH(W$11,'Emissions Factors'!$C$3:$N$3,0),FALSE),"")),V60="Yes", "", V60="", "")</f>
        <v/>
      </c>
      <c r="X60" s="946">
        <f>IFERROR(IF(OR($V60="Yes", $V60=""), "",
VLOOKUP($F60, 'Emissions Factors'!$C$3:$O$717, 4,FALSE)),
IFERROR(VLOOKUP($E60, 'Emissions Factors'!$C$3:$O$717, 4,FALSE),""))</f>
        <v>0</v>
      </c>
      <c r="Y60" s="947" t="str">
        <f>IFERROR(VLOOKUP($M60&amp;" | "&amp;$X60,'Emissions Factors'!$C$3:$N$3811,5,FALSE),"")</f>
        <v/>
      </c>
      <c r="Z60" s="948" t="str">
        <f>IFERROR(VLOOKUP($M60&amp;" | "&amp;$X60,'Emissions Factors'!$C$3:$N$3811,6,FALSE),"")</f>
        <v/>
      </c>
      <c r="AA60" s="949" t="str">
        <f>IFERROR(VLOOKUP($M60&amp;" | "&amp;$X60,'Emissions Factors'!$C$3:$N$3811,7,FALSE),"")</f>
        <v/>
      </c>
      <c r="AB60" s="961"/>
      <c r="AC60" s="962"/>
      <c r="AD60" s="963"/>
      <c r="AE60" s="964"/>
      <c r="AF60" s="965"/>
      <c r="AG60" s="955" t="str" cm="1">
        <f t="array" ref="AG60">IFERROR(_xlfn.IFS($V60="No", Y60*$T60/1000,$V60="Yes", AD60*$T60/1000, $V60="", ""),"")</f>
        <v/>
      </c>
      <c r="AH60" s="956" t="str" cm="1">
        <f t="array" ref="AH60">IFERROR(_xlfn.IFS($V60="No", Z60*$T60/1000,$V60="Yes", AE60*$T60/1000, $V60="", ""),"")</f>
        <v/>
      </c>
      <c r="AI60" s="956" t="str" cm="1">
        <f t="array" ref="AI60">IFERROR(_xlfn.IFS($V60="No", AA60*$T60/1000,$V60="Yes", AF60*$T60/1000, $V60="", ""),"")</f>
        <v/>
      </c>
      <c r="AJ60" s="1029" t="str">
        <f>IFERROR($AG60
+IFERROR(HLOOKUP(Introduction!$H$29,'GWP Values'!$D$3:$G$46,MATCH("CH4",'GWP Values'!$C$3:$C$41,0),FALSE)*$AH60,0)
+IFERROR(HLOOKUP(Introduction!$H$29,'GWP Values'!$D$3:$G$46,MATCH("N2O",'GWP Values'!$C$3:$C$41,0),FALSE)*$AI60,0),"")</f>
        <v/>
      </c>
    </row>
    <row r="61" spans="1:36" ht="24" customHeight="1" x14ac:dyDescent="0.25">
      <c r="A61" s="441"/>
      <c r="B61" s="458" t="str" cm="1">
        <f t="array" ref="B61">IFERROR(_xlfn.IFS($J61="","",VLOOKUP(CONCATENATE($M61," | ",$J61),'Emissions Factors'!$C$3:$O$718,5,FALSE)&lt;&gt;"",CONCATENATE($M61," | ",$J61), COUNTIF('Emissions Factors'!$C$3:$C$718,CONCATENATE($M61," | ",$J61))&lt;0, CONCATENATE($M61," | ",$I61)),"")</f>
        <v/>
      </c>
      <c r="C61" s="650" t="str">
        <f t="shared" si="0"/>
        <v/>
      </c>
      <c r="D61" s="650" t="str">
        <f t="shared" si="1"/>
        <v/>
      </c>
      <c r="E61" s="650" t="str">
        <f>IFERROR(IF($J61="","",
IF($J61="United States",$M61&amp;" | "&amp;$J61&amp;" - "&amp;(VLOOKUP(K61,'EFs - EPA eGRID'!$B$2:$D$53,3,FALSE)),
IF($J61="Canada",$M61&amp;" | "&amp;$J61&amp;" - "&amp;$K61,$M61&amp;" | "&amp;$I61))),"")</f>
        <v/>
      </c>
      <c r="F61" s="650" t="str" cm="1">
        <f t="array" ref="F61">_xlfn.IFS($J61="","",AND($J61="United States", $K61=""), $M61&amp;" | "&amp;$J61,AND($J61="Canada", $K61=""), $M61&amp;" | "&amp;$J61,$J61="United States", $E61,$J61="Canada",$E61,$J61&lt;&gt;"", $M61&amp;" | "&amp;$J61)</f>
        <v/>
      </c>
      <c r="G61" s="989"/>
      <c r="H61" s="990"/>
      <c r="I61" s="941" t="str">
        <f>IFERROR(VLOOKUP(J61,'Category Index'!$K$10:$L$258,2,FALSE),"")</f>
        <v/>
      </c>
      <c r="J61" s="986"/>
      <c r="K61" s="987" t="s">
        <v>866</v>
      </c>
      <c r="L61" s="3"/>
      <c r="M61" s="982"/>
      <c r="N61" s="983"/>
      <c r="O61" s="943" t="str">
        <f>IFERROR(VLOOKUP(Q61,Tables!$CE$8:$CF$22,2,FALSE),"")</f>
        <v/>
      </c>
      <c r="P61" s="973"/>
      <c r="Q61" s="974"/>
      <c r="R61" s="975"/>
      <c r="S61" s="976"/>
      <c r="T61" s="670" t="str">
        <f>IFERROR(IF(R61="","",R61*(VLOOKUP(D61, 'Unit Conversion Table'!$E$3:$F$132, 2, FALSE))),"")</f>
        <v/>
      </c>
      <c r="U61" s="3"/>
      <c r="V61" s="971" t="s">
        <v>826</v>
      </c>
      <c r="W61" s="945" t="str" cm="1">
        <f t="array" ref="W61">_xlfn.IFS(V61="No",(IFERROR(VLOOKUP($M61&amp;" | "&amp;$X61,'Emissions Factors'!$C$3:$N$1705,MATCH(W$11,'Emissions Factors'!$C$3:$N$3,0),FALSE),"")),V61="Yes", "", V61="", "")</f>
        <v/>
      </c>
      <c r="X61" s="946">
        <f>IFERROR(IF(OR($V61="Yes", $V61=""), "",
VLOOKUP($F61, 'Emissions Factors'!$C$3:$O$717, 4,FALSE)),
IFERROR(VLOOKUP($E61, 'Emissions Factors'!$C$3:$O$717, 4,FALSE),""))</f>
        <v>0</v>
      </c>
      <c r="Y61" s="947" t="str">
        <f>IFERROR(VLOOKUP($M61&amp;" | "&amp;$X61,'Emissions Factors'!$C$3:$N$3811,5,FALSE),"")</f>
        <v/>
      </c>
      <c r="Z61" s="948" t="str">
        <f>IFERROR(VLOOKUP($M61&amp;" | "&amp;$X61,'Emissions Factors'!$C$3:$N$3811,6,FALSE),"")</f>
        <v/>
      </c>
      <c r="AA61" s="949" t="str">
        <f>IFERROR(VLOOKUP($M61&amp;" | "&amp;$X61,'Emissions Factors'!$C$3:$N$3811,7,FALSE),"")</f>
        <v/>
      </c>
      <c r="AB61" s="961"/>
      <c r="AC61" s="962"/>
      <c r="AD61" s="963"/>
      <c r="AE61" s="964"/>
      <c r="AF61" s="965"/>
      <c r="AG61" s="955" t="str" cm="1">
        <f t="array" ref="AG61">IFERROR(_xlfn.IFS($V61="No", Y61*$T61/1000,$V61="Yes", AD61*$T61/1000, $V61="", ""),"")</f>
        <v/>
      </c>
      <c r="AH61" s="956" t="str" cm="1">
        <f t="array" ref="AH61">IFERROR(_xlfn.IFS($V61="No", Z61*$T61/1000,$V61="Yes", AE61*$T61/1000, $V61="", ""),"")</f>
        <v/>
      </c>
      <c r="AI61" s="956" t="str" cm="1">
        <f t="array" ref="AI61">IFERROR(_xlfn.IFS($V61="No", AA61*$T61/1000,$V61="Yes", AF61*$T61/1000, $V61="", ""),"")</f>
        <v/>
      </c>
      <c r="AJ61" s="1029" t="str">
        <f>IFERROR($AG61
+IFERROR(HLOOKUP(Introduction!$H$29,'GWP Values'!$D$3:$G$46,MATCH("CH4",'GWP Values'!$C$3:$C$41,0),FALSE)*$AH61,0)
+IFERROR(HLOOKUP(Introduction!$H$29,'GWP Values'!$D$3:$G$46,MATCH("N2O",'GWP Values'!$C$3:$C$41,0),FALSE)*$AI61,0),"")</f>
        <v/>
      </c>
    </row>
    <row r="62" spans="1:36" ht="24" customHeight="1" x14ac:dyDescent="0.25">
      <c r="A62" s="441"/>
      <c r="B62" s="458" t="str" cm="1">
        <f t="array" ref="B62">IFERROR(_xlfn.IFS($J62="","",VLOOKUP(CONCATENATE($M62," | ",$J62),'Emissions Factors'!$C$3:$O$718,5,FALSE)&lt;&gt;"",CONCATENATE($M62," | ",$J62), COUNTIF('Emissions Factors'!$C$3:$C$718,CONCATENATE($M62," | ",$J62))&lt;0, CONCATENATE($M62," | ",$I62)),"")</f>
        <v/>
      </c>
      <c r="C62" s="650" t="str">
        <f t="shared" si="0"/>
        <v/>
      </c>
      <c r="D62" s="650" t="str">
        <f t="shared" si="1"/>
        <v/>
      </c>
      <c r="E62" s="650" t="str">
        <f>IFERROR(IF($J62="","",
IF($J62="United States",$M62&amp;" | "&amp;$J62&amp;" - "&amp;(VLOOKUP(K62,'EFs - EPA eGRID'!$B$2:$D$53,3,FALSE)),
IF($J62="Canada",$M62&amp;" | "&amp;$J62&amp;" - "&amp;$K62,$M62&amp;" | "&amp;$I62))),"")</f>
        <v/>
      </c>
      <c r="F62" s="650" t="str" cm="1">
        <f t="array" ref="F62">_xlfn.IFS($J62="","",AND($J62="United States", $K62=""), $M62&amp;" | "&amp;$J62,AND($J62="Canada", $K62=""), $M62&amp;" | "&amp;$J62,$J62="United States", $E62,$J62="Canada",$E62,$J62&lt;&gt;"", $M62&amp;" | "&amp;$J62)</f>
        <v/>
      </c>
      <c r="G62" s="989"/>
      <c r="H62" s="990"/>
      <c r="I62" s="941" t="str">
        <f>IFERROR(VLOOKUP(J62,'Category Index'!$K$10:$L$258,2,FALSE),"")</f>
        <v/>
      </c>
      <c r="J62" s="986"/>
      <c r="K62" s="987" t="s">
        <v>866</v>
      </c>
      <c r="L62" s="3"/>
      <c r="M62" s="982"/>
      <c r="N62" s="983"/>
      <c r="O62" s="943" t="str">
        <f>IFERROR(VLOOKUP(Q62,Tables!$CE$8:$CF$22,2,FALSE),"")</f>
        <v/>
      </c>
      <c r="P62" s="973"/>
      <c r="Q62" s="974"/>
      <c r="R62" s="975"/>
      <c r="S62" s="976"/>
      <c r="T62" s="670" t="str">
        <f>IFERROR(IF(R62="","",R62*(VLOOKUP(D62, 'Unit Conversion Table'!$E$3:$F$132, 2, FALSE))),"")</f>
        <v/>
      </c>
      <c r="U62" s="3"/>
      <c r="V62" s="971" t="s">
        <v>826</v>
      </c>
      <c r="W62" s="945" t="str" cm="1">
        <f t="array" ref="W62">_xlfn.IFS(V62="No",(IFERROR(VLOOKUP($M62&amp;" | "&amp;$X62,'Emissions Factors'!$C$3:$N$1705,MATCH(W$11,'Emissions Factors'!$C$3:$N$3,0),FALSE),"")),V62="Yes", "", V62="", "")</f>
        <v/>
      </c>
      <c r="X62" s="946">
        <f>IFERROR(IF(OR($V62="Yes", $V62=""), "",
VLOOKUP($F62, 'Emissions Factors'!$C$3:$O$717, 4,FALSE)),
IFERROR(VLOOKUP($E62, 'Emissions Factors'!$C$3:$O$717, 4,FALSE),""))</f>
        <v>0</v>
      </c>
      <c r="Y62" s="947" t="str">
        <f>IFERROR(VLOOKUP($M62&amp;" | "&amp;$X62,'Emissions Factors'!$C$3:$N$3811,5,FALSE),"")</f>
        <v/>
      </c>
      <c r="Z62" s="948" t="str">
        <f>IFERROR(VLOOKUP($M62&amp;" | "&amp;$X62,'Emissions Factors'!$C$3:$N$3811,6,FALSE),"")</f>
        <v/>
      </c>
      <c r="AA62" s="949" t="str">
        <f>IFERROR(VLOOKUP($M62&amp;" | "&amp;$X62,'Emissions Factors'!$C$3:$N$3811,7,FALSE),"")</f>
        <v/>
      </c>
      <c r="AB62" s="961"/>
      <c r="AC62" s="962"/>
      <c r="AD62" s="963"/>
      <c r="AE62" s="964"/>
      <c r="AF62" s="965"/>
      <c r="AG62" s="955" t="str" cm="1">
        <f t="array" ref="AG62">IFERROR(_xlfn.IFS($V62="No", Y62*$T62/1000,$V62="Yes", AD62*$T62/1000, $V62="", ""),"")</f>
        <v/>
      </c>
      <c r="AH62" s="956" t="str" cm="1">
        <f t="array" ref="AH62">IFERROR(_xlfn.IFS($V62="No", Z62*$T62/1000,$V62="Yes", AE62*$T62/1000, $V62="", ""),"")</f>
        <v/>
      </c>
      <c r="AI62" s="956" t="str" cm="1">
        <f t="array" ref="AI62">IFERROR(_xlfn.IFS($V62="No", AA62*$T62/1000,$V62="Yes", AF62*$T62/1000, $V62="", ""),"")</f>
        <v/>
      </c>
      <c r="AJ62" s="1029" t="str">
        <f>IFERROR($AG62
+IFERROR(HLOOKUP(Introduction!$H$29,'GWP Values'!$D$3:$G$46,MATCH("CH4",'GWP Values'!$C$3:$C$41,0),FALSE)*$AH62,0)
+IFERROR(HLOOKUP(Introduction!$H$29,'GWP Values'!$D$3:$G$46,MATCH("N2O",'GWP Values'!$C$3:$C$41,0),FALSE)*$AI62,0),"")</f>
        <v/>
      </c>
    </row>
    <row r="63" spans="1:36" ht="24" customHeight="1" x14ac:dyDescent="0.25">
      <c r="A63" s="441"/>
      <c r="B63" s="458" t="str" cm="1">
        <f t="array" ref="B63">IFERROR(_xlfn.IFS($J63="","",VLOOKUP(CONCATENATE($M63," | ",$J63),'Emissions Factors'!$C$3:$O$718,5,FALSE)&lt;&gt;"",CONCATENATE($M63," | ",$J63), COUNTIF('Emissions Factors'!$C$3:$C$718,CONCATENATE($M63," | ",$J63))&lt;0, CONCATENATE($M63," | ",$I63)),"")</f>
        <v/>
      </c>
      <c r="C63" s="650" t="str">
        <f t="shared" si="0"/>
        <v/>
      </c>
      <c r="D63" s="650" t="str">
        <f t="shared" si="1"/>
        <v/>
      </c>
      <c r="E63" s="650" t="str">
        <f>IFERROR(IF($J63="","",
IF($J63="United States",$M63&amp;" | "&amp;$J63&amp;" - "&amp;(VLOOKUP(K63,'EFs - EPA eGRID'!$B$2:$D$53,3,FALSE)),
IF($J63="Canada",$M63&amp;" | "&amp;$J63&amp;" - "&amp;$K63,$M63&amp;" | "&amp;$I63))),"")</f>
        <v/>
      </c>
      <c r="F63" s="650" t="str" cm="1">
        <f t="array" ref="F63">_xlfn.IFS($J63="","",AND($J63="United States", $K63=""), $M63&amp;" | "&amp;$J63,AND($J63="Canada", $K63=""), $M63&amp;" | "&amp;$J63,$J63="United States", $E63,$J63="Canada",$E63,$J63&lt;&gt;"", $M63&amp;" | "&amp;$J63)</f>
        <v/>
      </c>
      <c r="G63" s="989"/>
      <c r="H63" s="990"/>
      <c r="I63" s="941" t="str">
        <f>IFERROR(VLOOKUP(J63,'Category Index'!$K$10:$L$258,2,FALSE),"")</f>
        <v/>
      </c>
      <c r="J63" s="986"/>
      <c r="K63" s="987" t="s">
        <v>866</v>
      </c>
      <c r="L63" s="3"/>
      <c r="M63" s="982"/>
      <c r="N63" s="983"/>
      <c r="O63" s="943" t="str">
        <f>IFERROR(VLOOKUP(Q63,Tables!$CE$8:$CF$22,2,FALSE),"")</f>
        <v/>
      </c>
      <c r="P63" s="973"/>
      <c r="Q63" s="974"/>
      <c r="R63" s="975"/>
      <c r="S63" s="976"/>
      <c r="T63" s="670" t="str">
        <f>IFERROR(IF(R63="","",R63*(VLOOKUP(D63, 'Unit Conversion Table'!$E$3:$F$132, 2, FALSE))),"")</f>
        <v/>
      </c>
      <c r="U63" s="3"/>
      <c r="V63" s="971" t="s">
        <v>826</v>
      </c>
      <c r="W63" s="945" t="str" cm="1">
        <f t="array" ref="W63">_xlfn.IFS(V63="No",(IFERROR(VLOOKUP($M63&amp;" | "&amp;$X63,'Emissions Factors'!$C$3:$N$1705,MATCH(W$11,'Emissions Factors'!$C$3:$N$3,0),FALSE),"")),V63="Yes", "", V63="", "")</f>
        <v/>
      </c>
      <c r="X63" s="946">
        <f>IFERROR(IF(OR($V63="Yes", $V63=""), "",
VLOOKUP($F63, 'Emissions Factors'!$C$3:$O$717, 4,FALSE)),
IFERROR(VLOOKUP($E63, 'Emissions Factors'!$C$3:$O$717, 4,FALSE),""))</f>
        <v>0</v>
      </c>
      <c r="Y63" s="947" t="str">
        <f>IFERROR(VLOOKUP($M63&amp;" | "&amp;$X63,'Emissions Factors'!$C$3:$N$3811,5,FALSE),"")</f>
        <v/>
      </c>
      <c r="Z63" s="948" t="str">
        <f>IFERROR(VLOOKUP($M63&amp;" | "&amp;$X63,'Emissions Factors'!$C$3:$N$3811,6,FALSE),"")</f>
        <v/>
      </c>
      <c r="AA63" s="949" t="str">
        <f>IFERROR(VLOOKUP($M63&amp;" | "&amp;$X63,'Emissions Factors'!$C$3:$N$3811,7,FALSE),"")</f>
        <v/>
      </c>
      <c r="AB63" s="961"/>
      <c r="AC63" s="962"/>
      <c r="AD63" s="963"/>
      <c r="AE63" s="964"/>
      <c r="AF63" s="965"/>
      <c r="AG63" s="955" t="str" cm="1">
        <f t="array" ref="AG63">IFERROR(_xlfn.IFS($V63="No", Y63*$T63/1000,$V63="Yes", AD63*$T63/1000, $V63="", ""),"")</f>
        <v/>
      </c>
      <c r="AH63" s="956" t="str" cm="1">
        <f t="array" ref="AH63">IFERROR(_xlfn.IFS($V63="No", Z63*$T63/1000,$V63="Yes", AE63*$T63/1000, $V63="", ""),"")</f>
        <v/>
      </c>
      <c r="AI63" s="956" t="str" cm="1">
        <f t="array" ref="AI63">IFERROR(_xlfn.IFS($V63="No", AA63*$T63/1000,$V63="Yes", AF63*$T63/1000, $V63="", ""),"")</f>
        <v/>
      </c>
      <c r="AJ63" s="1029" t="str">
        <f>IFERROR($AG63
+IFERROR(HLOOKUP(Introduction!$H$29,'GWP Values'!$D$3:$G$46,MATCH("CH4",'GWP Values'!$C$3:$C$41,0),FALSE)*$AH63,0)
+IFERROR(HLOOKUP(Introduction!$H$29,'GWP Values'!$D$3:$G$46,MATCH("N2O",'GWP Values'!$C$3:$C$41,0),FALSE)*$AI63,0),"")</f>
        <v/>
      </c>
    </row>
    <row r="64" spans="1:36" ht="24" customHeight="1" x14ac:dyDescent="0.25">
      <c r="A64" s="441"/>
      <c r="B64" s="458" t="str" cm="1">
        <f t="array" ref="B64">IFERROR(_xlfn.IFS($J64="","",VLOOKUP(CONCATENATE($M64," | ",$J64),'Emissions Factors'!$C$3:$O$718,5,FALSE)&lt;&gt;"",CONCATENATE($M64," | ",$J64), COUNTIF('Emissions Factors'!$C$3:$C$718,CONCATENATE($M64," | ",$J64))&lt;0, CONCATENATE($M64," | ",$I64)),"")</f>
        <v/>
      </c>
      <c r="C64" s="650" t="str">
        <f t="shared" si="0"/>
        <v/>
      </c>
      <c r="D64" s="650" t="str">
        <f t="shared" si="1"/>
        <v/>
      </c>
      <c r="E64" s="650" t="str">
        <f>IFERROR(IF($J64="","",
IF($J64="United States",$M64&amp;" | "&amp;$J64&amp;" - "&amp;(VLOOKUP(K64,'EFs - EPA eGRID'!$B$2:$D$53,3,FALSE)),
IF($J64="Canada",$M64&amp;" | "&amp;$J64&amp;" - "&amp;$K64,$M64&amp;" | "&amp;$I64))),"")</f>
        <v/>
      </c>
      <c r="F64" s="650" t="str" cm="1">
        <f t="array" ref="F64">_xlfn.IFS($J64="","",AND($J64="United States", $K64=""), $M64&amp;" | "&amp;$J64,AND($J64="Canada", $K64=""), $M64&amp;" | "&amp;$J64,$J64="United States", $E64,$J64="Canada",$E64,$J64&lt;&gt;"", $M64&amp;" | "&amp;$J64)</f>
        <v/>
      </c>
      <c r="G64" s="989"/>
      <c r="H64" s="990"/>
      <c r="I64" s="941" t="str">
        <f>IFERROR(VLOOKUP(J64,'Category Index'!$K$10:$L$258,2,FALSE),"")</f>
        <v/>
      </c>
      <c r="J64" s="986"/>
      <c r="K64" s="987" t="s">
        <v>866</v>
      </c>
      <c r="L64" s="3"/>
      <c r="M64" s="982"/>
      <c r="N64" s="983"/>
      <c r="O64" s="943" t="str">
        <f>IFERROR(VLOOKUP(Q64,Tables!$CE$8:$CF$22,2,FALSE),"")</f>
        <v/>
      </c>
      <c r="P64" s="973"/>
      <c r="Q64" s="974"/>
      <c r="R64" s="975"/>
      <c r="S64" s="976"/>
      <c r="T64" s="670" t="str">
        <f>IFERROR(IF(R64="","",R64*(VLOOKUP(D64, 'Unit Conversion Table'!$E$3:$F$132, 2, FALSE))),"")</f>
        <v/>
      </c>
      <c r="U64" s="3"/>
      <c r="V64" s="971" t="s">
        <v>826</v>
      </c>
      <c r="W64" s="945" t="str" cm="1">
        <f t="array" ref="W64">_xlfn.IFS(V64="No",(IFERROR(VLOOKUP($M64&amp;" | "&amp;$X64,'Emissions Factors'!$C$3:$N$1705,MATCH(W$11,'Emissions Factors'!$C$3:$N$3,0),FALSE),"")),V64="Yes", "", V64="", "")</f>
        <v/>
      </c>
      <c r="X64" s="946">
        <f>IFERROR(IF(OR($V64="Yes", $V64=""), "",
VLOOKUP($F64, 'Emissions Factors'!$C$3:$O$717, 4,FALSE)),
IFERROR(VLOOKUP($E64, 'Emissions Factors'!$C$3:$O$717, 4,FALSE),""))</f>
        <v>0</v>
      </c>
      <c r="Y64" s="947" t="str">
        <f>IFERROR(VLOOKUP($M64&amp;" | "&amp;$X64,'Emissions Factors'!$C$3:$N$3811,5,FALSE),"")</f>
        <v/>
      </c>
      <c r="Z64" s="948" t="str">
        <f>IFERROR(VLOOKUP($M64&amp;" | "&amp;$X64,'Emissions Factors'!$C$3:$N$3811,6,FALSE),"")</f>
        <v/>
      </c>
      <c r="AA64" s="949" t="str">
        <f>IFERROR(VLOOKUP($M64&amp;" | "&amp;$X64,'Emissions Factors'!$C$3:$N$3811,7,FALSE),"")</f>
        <v/>
      </c>
      <c r="AB64" s="961"/>
      <c r="AC64" s="962"/>
      <c r="AD64" s="963"/>
      <c r="AE64" s="964"/>
      <c r="AF64" s="965"/>
      <c r="AG64" s="955" t="str" cm="1">
        <f t="array" ref="AG64">IFERROR(_xlfn.IFS($V64="No", Y64*$T64/1000,$V64="Yes", AD64*$T64/1000, $V64="", ""),"")</f>
        <v/>
      </c>
      <c r="AH64" s="956" t="str" cm="1">
        <f t="array" ref="AH64">IFERROR(_xlfn.IFS($V64="No", Z64*$T64/1000,$V64="Yes", AE64*$T64/1000, $V64="", ""),"")</f>
        <v/>
      </c>
      <c r="AI64" s="956" t="str" cm="1">
        <f t="array" ref="AI64">IFERROR(_xlfn.IFS($V64="No", AA64*$T64/1000,$V64="Yes", AF64*$T64/1000, $V64="", ""),"")</f>
        <v/>
      </c>
      <c r="AJ64" s="1029" t="str">
        <f>IFERROR($AG64
+IFERROR(HLOOKUP(Introduction!$H$29,'GWP Values'!$D$3:$G$46,MATCH("CH4",'GWP Values'!$C$3:$C$41,0),FALSE)*$AH64,0)
+IFERROR(HLOOKUP(Introduction!$H$29,'GWP Values'!$D$3:$G$46,MATCH("N2O",'GWP Values'!$C$3:$C$41,0),FALSE)*$AI64,0),"")</f>
        <v/>
      </c>
    </row>
    <row r="65" spans="1:36" ht="24" customHeight="1" x14ac:dyDescent="0.25">
      <c r="A65" s="441"/>
      <c r="B65" s="458" t="str" cm="1">
        <f t="array" ref="B65">IFERROR(_xlfn.IFS($J65="","",VLOOKUP(CONCATENATE($M65," | ",$J65),'Emissions Factors'!$C$3:$O$718,5,FALSE)&lt;&gt;"",CONCATENATE($M65," | ",$J65), COUNTIF('Emissions Factors'!$C$3:$C$718,CONCATENATE($M65," | ",$J65))&lt;0, CONCATENATE($M65," | ",$I65)),"")</f>
        <v/>
      </c>
      <c r="C65" s="650" t="str">
        <f t="shared" si="0"/>
        <v/>
      </c>
      <c r="D65" s="650" t="str">
        <f t="shared" si="1"/>
        <v/>
      </c>
      <c r="E65" s="650" t="str">
        <f>IFERROR(IF($J65="","",
IF($J65="United States",$M65&amp;" | "&amp;$J65&amp;" - "&amp;(VLOOKUP(K65,'EFs - EPA eGRID'!$B$2:$D$53,3,FALSE)),
IF($J65="Canada",$M65&amp;" | "&amp;$J65&amp;" - "&amp;$K65,$M65&amp;" | "&amp;$I65))),"")</f>
        <v/>
      </c>
      <c r="F65" s="650" t="str" cm="1">
        <f t="array" ref="F65">_xlfn.IFS($J65="","",AND($J65="United States", $K65=""), $M65&amp;" | "&amp;$J65,AND($J65="Canada", $K65=""), $M65&amp;" | "&amp;$J65,$J65="United States", $E65,$J65="Canada",$E65,$J65&lt;&gt;"", $M65&amp;" | "&amp;$J65)</f>
        <v/>
      </c>
      <c r="G65" s="989"/>
      <c r="H65" s="990"/>
      <c r="I65" s="941" t="str">
        <f>IFERROR(VLOOKUP(J65,'Category Index'!$K$10:$L$258,2,FALSE),"")</f>
        <v/>
      </c>
      <c r="J65" s="986"/>
      <c r="K65" s="987" t="s">
        <v>866</v>
      </c>
      <c r="L65" s="3"/>
      <c r="M65" s="982"/>
      <c r="N65" s="983"/>
      <c r="O65" s="943" t="str">
        <f>IFERROR(VLOOKUP(Q65,Tables!$CE$8:$CF$22,2,FALSE),"")</f>
        <v/>
      </c>
      <c r="P65" s="973"/>
      <c r="Q65" s="974"/>
      <c r="R65" s="975"/>
      <c r="S65" s="976"/>
      <c r="T65" s="670" t="str">
        <f>IFERROR(IF(R65="","",R65*(VLOOKUP(D65, 'Unit Conversion Table'!$E$3:$F$132, 2, FALSE))),"")</f>
        <v/>
      </c>
      <c r="U65" s="3"/>
      <c r="V65" s="971" t="s">
        <v>826</v>
      </c>
      <c r="W65" s="945" t="str" cm="1">
        <f t="array" ref="W65">_xlfn.IFS(V65="No",(IFERROR(VLOOKUP($M65&amp;" | "&amp;$X65,'Emissions Factors'!$C$3:$N$1705,MATCH(W$11,'Emissions Factors'!$C$3:$N$3,0),FALSE),"")),V65="Yes", "", V65="", "")</f>
        <v/>
      </c>
      <c r="X65" s="946">
        <f>IFERROR(IF(OR($V65="Yes", $V65=""), "",
VLOOKUP($F65, 'Emissions Factors'!$C$3:$O$717, 4,FALSE)),
IFERROR(VLOOKUP($E65, 'Emissions Factors'!$C$3:$O$717, 4,FALSE),""))</f>
        <v>0</v>
      </c>
      <c r="Y65" s="947" t="str">
        <f>IFERROR(VLOOKUP($M65&amp;" | "&amp;$X65,'Emissions Factors'!$C$3:$N$3811,5,FALSE),"")</f>
        <v/>
      </c>
      <c r="Z65" s="948" t="str">
        <f>IFERROR(VLOOKUP($M65&amp;" | "&amp;$X65,'Emissions Factors'!$C$3:$N$3811,6,FALSE),"")</f>
        <v/>
      </c>
      <c r="AA65" s="949" t="str">
        <f>IFERROR(VLOOKUP($M65&amp;" | "&amp;$X65,'Emissions Factors'!$C$3:$N$3811,7,FALSE),"")</f>
        <v/>
      </c>
      <c r="AB65" s="961"/>
      <c r="AC65" s="962"/>
      <c r="AD65" s="963"/>
      <c r="AE65" s="964"/>
      <c r="AF65" s="965"/>
      <c r="AG65" s="955" t="str" cm="1">
        <f t="array" ref="AG65">IFERROR(_xlfn.IFS($V65="No", Y65*$T65/1000,$V65="Yes", AD65*$T65/1000, $V65="", ""),"")</f>
        <v/>
      </c>
      <c r="AH65" s="956" t="str" cm="1">
        <f t="array" ref="AH65">IFERROR(_xlfn.IFS($V65="No", Z65*$T65/1000,$V65="Yes", AE65*$T65/1000, $V65="", ""),"")</f>
        <v/>
      </c>
      <c r="AI65" s="956" t="str" cm="1">
        <f t="array" ref="AI65">IFERROR(_xlfn.IFS($V65="No", AA65*$T65/1000,$V65="Yes", AF65*$T65/1000, $V65="", ""),"")</f>
        <v/>
      </c>
      <c r="AJ65" s="1029" t="str">
        <f>IFERROR($AG65
+IFERROR(HLOOKUP(Introduction!$H$29,'GWP Values'!$D$3:$G$46,MATCH("CH4",'GWP Values'!$C$3:$C$41,0),FALSE)*$AH65,0)
+IFERROR(HLOOKUP(Introduction!$H$29,'GWP Values'!$D$3:$G$46,MATCH("N2O",'GWP Values'!$C$3:$C$41,0),FALSE)*$AI65,0),"")</f>
        <v/>
      </c>
    </row>
    <row r="66" spans="1:36" ht="24" customHeight="1" x14ac:dyDescent="0.25">
      <c r="A66" s="441"/>
      <c r="B66" s="458" t="str" cm="1">
        <f t="array" ref="B66">IFERROR(_xlfn.IFS($J66="","",VLOOKUP(CONCATENATE($M66," | ",$J66),'Emissions Factors'!$C$3:$O$718,5,FALSE)&lt;&gt;"",CONCATENATE($M66," | ",$J66), COUNTIF('Emissions Factors'!$C$3:$C$718,CONCATENATE($M66," | ",$J66))&lt;0, CONCATENATE($M66," | ",$I66)),"")</f>
        <v/>
      </c>
      <c r="C66" s="650" t="str">
        <f t="shared" si="0"/>
        <v/>
      </c>
      <c r="D66" s="650" t="str">
        <f t="shared" si="1"/>
        <v/>
      </c>
      <c r="E66" s="650" t="str">
        <f>IFERROR(IF($J66="","",
IF($J66="United States",$M66&amp;" | "&amp;$J66&amp;" - "&amp;(VLOOKUP(K66,'EFs - EPA eGRID'!$B$2:$D$53,3,FALSE)),
IF($J66="Canada",$M66&amp;" | "&amp;$J66&amp;" - "&amp;$K66,$M66&amp;" | "&amp;$I66))),"")</f>
        <v/>
      </c>
      <c r="F66" s="650" t="str" cm="1">
        <f t="array" ref="F66">_xlfn.IFS($J66="","",AND($J66="United States", $K66=""), $M66&amp;" | "&amp;$J66,AND($J66="Canada", $K66=""), $M66&amp;" | "&amp;$J66,$J66="United States", $E66,$J66="Canada",$E66,$J66&lt;&gt;"", $M66&amp;" | "&amp;$J66)</f>
        <v/>
      </c>
      <c r="G66" s="989"/>
      <c r="H66" s="990"/>
      <c r="I66" s="941" t="str">
        <f>IFERROR(VLOOKUP(J66,'Category Index'!$K$10:$L$258,2,FALSE),"")</f>
        <v/>
      </c>
      <c r="J66" s="986"/>
      <c r="K66" s="987" t="s">
        <v>866</v>
      </c>
      <c r="L66" s="3"/>
      <c r="M66" s="982"/>
      <c r="N66" s="983"/>
      <c r="O66" s="943" t="str">
        <f>IFERROR(VLOOKUP(Q66,Tables!$CE$8:$CF$22,2,FALSE),"")</f>
        <v/>
      </c>
      <c r="P66" s="973"/>
      <c r="Q66" s="974"/>
      <c r="R66" s="975"/>
      <c r="S66" s="976"/>
      <c r="T66" s="670" t="str">
        <f>IFERROR(IF(R66="","",R66*(VLOOKUP(D66, 'Unit Conversion Table'!$E$3:$F$132, 2, FALSE))),"")</f>
        <v/>
      </c>
      <c r="U66" s="3"/>
      <c r="V66" s="971" t="s">
        <v>826</v>
      </c>
      <c r="W66" s="945" t="str" cm="1">
        <f t="array" ref="W66">_xlfn.IFS(V66="No",(IFERROR(VLOOKUP($M66&amp;" | "&amp;$X66,'Emissions Factors'!$C$3:$N$1705,MATCH(W$11,'Emissions Factors'!$C$3:$N$3,0),FALSE),"")),V66="Yes", "", V66="", "")</f>
        <v/>
      </c>
      <c r="X66" s="946">
        <f>IFERROR(IF(OR($V66="Yes", $V66=""), "",
VLOOKUP($F66, 'Emissions Factors'!$C$3:$O$717, 4,FALSE)),
IFERROR(VLOOKUP($E66, 'Emissions Factors'!$C$3:$O$717, 4,FALSE),""))</f>
        <v>0</v>
      </c>
      <c r="Y66" s="947" t="str">
        <f>IFERROR(VLOOKUP($M66&amp;" | "&amp;$X66,'Emissions Factors'!$C$3:$N$3811,5,FALSE),"")</f>
        <v/>
      </c>
      <c r="Z66" s="948" t="str">
        <f>IFERROR(VLOOKUP($M66&amp;" | "&amp;$X66,'Emissions Factors'!$C$3:$N$3811,6,FALSE),"")</f>
        <v/>
      </c>
      <c r="AA66" s="949" t="str">
        <f>IFERROR(VLOOKUP($M66&amp;" | "&amp;$X66,'Emissions Factors'!$C$3:$N$3811,7,FALSE),"")</f>
        <v/>
      </c>
      <c r="AB66" s="961"/>
      <c r="AC66" s="962"/>
      <c r="AD66" s="963"/>
      <c r="AE66" s="964"/>
      <c r="AF66" s="965"/>
      <c r="AG66" s="955" t="str" cm="1">
        <f t="array" ref="AG66">IFERROR(_xlfn.IFS($V66="No", Y66*$T66/1000,$V66="Yes", AD66*$T66/1000, $V66="", ""),"")</f>
        <v/>
      </c>
      <c r="AH66" s="956" t="str" cm="1">
        <f t="array" ref="AH66">IFERROR(_xlfn.IFS($V66="No", Z66*$T66/1000,$V66="Yes", AE66*$T66/1000, $V66="", ""),"")</f>
        <v/>
      </c>
      <c r="AI66" s="956" t="str" cm="1">
        <f t="array" ref="AI66">IFERROR(_xlfn.IFS($V66="No", AA66*$T66/1000,$V66="Yes", AF66*$T66/1000, $V66="", ""),"")</f>
        <v/>
      </c>
      <c r="AJ66" s="1029" t="str">
        <f>IFERROR($AG66
+IFERROR(HLOOKUP(Introduction!$H$29,'GWP Values'!$D$3:$G$46,MATCH("CH4",'GWP Values'!$C$3:$C$41,0),FALSE)*$AH66,0)
+IFERROR(HLOOKUP(Introduction!$H$29,'GWP Values'!$D$3:$G$46,MATCH("N2O",'GWP Values'!$C$3:$C$41,0),FALSE)*$AI66,0),"")</f>
        <v/>
      </c>
    </row>
    <row r="67" spans="1:36" ht="24" customHeight="1" x14ac:dyDescent="0.25">
      <c r="A67" s="441"/>
      <c r="B67" s="458" t="str" cm="1">
        <f t="array" ref="B67">IFERROR(_xlfn.IFS($J67="","",VLOOKUP(CONCATENATE($M67," | ",$J67),'Emissions Factors'!$C$3:$O$718,5,FALSE)&lt;&gt;"",CONCATENATE($M67," | ",$J67), COUNTIF('Emissions Factors'!$C$3:$C$718,CONCATENATE($M67," | ",$J67))&lt;0, CONCATENATE($M67," | ",$I67)),"")</f>
        <v/>
      </c>
      <c r="C67" s="650" t="str">
        <f t="shared" si="0"/>
        <v/>
      </c>
      <c r="D67" s="650" t="str">
        <f t="shared" si="1"/>
        <v/>
      </c>
      <c r="E67" s="650" t="str">
        <f>IFERROR(IF($J67="","",
IF($J67="United States",$M67&amp;" | "&amp;$J67&amp;" - "&amp;(VLOOKUP(K67,'EFs - EPA eGRID'!$B$2:$D$53,3,FALSE)),
IF($J67="Canada",$M67&amp;" | "&amp;$J67&amp;" - "&amp;$K67,$M67&amp;" | "&amp;$I67))),"")</f>
        <v/>
      </c>
      <c r="F67" s="650" t="str" cm="1">
        <f t="array" ref="F67">_xlfn.IFS($J67="","",AND($J67="United States", $K67=""), $M67&amp;" | "&amp;$J67,AND($J67="Canada", $K67=""), $M67&amp;" | "&amp;$J67,$J67="United States", $E67,$J67="Canada",$E67,$J67&lt;&gt;"", $M67&amp;" | "&amp;$J67)</f>
        <v/>
      </c>
      <c r="G67" s="989"/>
      <c r="H67" s="990"/>
      <c r="I67" s="941" t="str">
        <f>IFERROR(VLOOKUP(J67,'Category Index'!$K$10:$L$258,2,FALSE),"")</f>
        <v/>
      </c>
      <c r="J67" s="986"/>
      <c r="K67" s="987" t="s">
        <v>866</v>
      </c>
      <c r="L67" s="3"/>
      <c r="M67" s="982"/>
      <c r="N67" s="983"/>
      <c r="O67" s="943" t="str">
        <f>IFERROR(VLOOKUP(Q67,Tables!$CE$8:$CF$22,2,FALSE),"")</f>
        <v/>
      </c>
      <c r="P67" s="973"/>
      <c r="Q67" s="974"/>
      <c r="R67" s="975"/>
      <c r="S67" s="976"/>
      <c r="T67" s="670" t="str">
        <f>IFERROR(IF(R67="","",R67*(VLOOKUP(D67, 'Unit Conversion Table'!$E$3:$F$132, 2, FALSE))),"")</f>
        <v/>
      </c>
      <c r="U67" s="3"/>
      <c r="V67" s="971" t="s">
        <v>826</v>
      </c>
      <c r="W67" s="945" t="str" cm="1">
        <f t="array" ref="W67">_xlfn.IFS(V67="No",(IFERROR(VLOOKUP($M67&amp;" | "&amp;$X67,'Emissions Factors'!$C$3:$N$1705,MATCH(W$11,'Emissions Factors'!$C$3:$N$3,0),FALSE),"")),V67="Yes", "", V67="", "")</f>
        <v/>
      </c>
      <c r="X67" s="946">
        <f>IFERROR(IF(OR($V67="Yes", $V67=""), "",
VLOOKUP($F67, 'Emissions Factors'!$C$3:$O$717, 4,FALSE)),
IFERROR(VLOOKUP($E67, 'Emissions Factors'!$C$3:$O$717, 4,FALSE),""))</f>
        <v>0</v>
      </c>
      <c r="Y67" s="947" t="str">
        <f>IFERROR(VLOOKUP($M67&amp;" | "&amp;$X67,'Emissions Factors'!$C$3:$N$3811,5,FALSE),"")</f>
        <v/>
      </c>
      <c r="Z67" s="948" t="str">
        <f>IFERROR(VLOOKUP($M67&amp;" | "&amp;$X67,'Emissions Factors'!$C$3:$N$3811,6,FALSE),"")</f>
        <v/>
      </c>
      <c r="AA67" s="949" t="str">
        <f>IFERROR(VLOOKUP($M67&amp;" | "&amp;$X67,'Emissions Factors'!$C$3:$N$3811,7,FALSE),"")</f>
        <v/>
      </c>
      <c r="AB67" s="961"/>
      <c r="AC67" s="962"/>
      <c r="AD67" s="963"/>
      <c r="AE67" s="964"/>
      <c r="AF67" s="965"/>
      <c r="AG67" s="955" t="str" cm="1">
        <f t="array" ref="AG67">IFERROR(_xlfn.IFS($V67="No", Y67*$T67/1000,$V67="Yes", AD67*$T67/1000, $V67="", ""),"")</f>
        <v/>
      </c>
      <c r="AH67" s="956" t="str" cm="1">
        <f t="array" ref="AH67">IFERROR(_xlfn.IFS($V67="No", Z67*$T67/1000,$V67="Yes", AE67*$T67/1000, $V67="", ""),"")</f>
        <v/>
      </c>
      <c r="AI67" s="956" t="str" cm="1">
        <f t="array" ref="AI67">IFERROR(_xlfn.IFS($V67="No", AA67*$T67/1000,$V67="Yes", AF67*$T67/1000, $V67="", ""),"")</f>
        <v/>
      </c>
      <c r="AJ67" s="1029" t="str">
        <f>IFERROR($AG67
+IFERROR(HLOOKUP(Introduction!$H$29,'GWP Values'!$D$3:$G$46,MATCH("CH4",'GWP Values'!$C$3:$C$41,0),FALSE)*$AH67,0)
+IFERROR(HLOOKUP(Introduction!$H$29,'GWP Values'!$D$3:$G$46,MATCH("N2O",'GWP Values'!$C$3:$C$41,0),FALSE)*$AI67,0),"")</f>
        <v/>
      </c>
    </row>
    <row r="68" spans="1:36" ht="24" customHeight="1" x14ac:dyDescent="0.25">
      <c r="A68" s="441"/>
      <c r="B68" s="458" t="str" cm="1">
        <f t="array" ref="B68">IFERROR(_xlfn.IFS($J68="","",VLOOKUP(CONCATENATE($M68," | ",$J68),'Emissions Factors'!$C$3:$O$718,5,FALSE)&lt;&gt;"",CONCATENATE($M68," | ",$J68), COUNTIF('Emissions Factors'!$C$3:$C$718,CONCATENATE($M68," | ",$J68))&lt;0, CONCATENATE($M68," | ",$I68)),"")</f>
        <v/>
      </c>
      <c r="C68" s="650" t="str">
        <f t="shared" si="0"/>
        <v/>
      </c>
      <c r="D68" s="650" t="str">
        <f t="shared" si="1"/>
        <v/>
      </c>
      <c r="E68" s="650" t="str">
        <f>IFERROR(IF($J68="","",
IF($J68="United States",$M68&amp;" | "&amp;$J68&amp;" - "&amp;(VLOOKUP(K68,'EFs - EPA eGRID'!$B$2:$D$53,3,FALSE)),
IF($J68="Canada",$M68&amp;" | "&amp;$J68&amp;" - "&amp;$K68,$M68&amp;" | "&amp;$I68))),"")</f>
        <v/>
      </c>
      <c r="F68" s="650" t="str" cm="1">
        <f t="array" ref="F68">_xlfn.IFS($J68="","",AND($J68="United States", $K68=""), $M68&amp;" | "&amp;$J68,AND($J68="Canada", $K68=""), $M68&amp;" | "&amp;$J68,$J68="United States", $E68,$J68="Canada",$E68,$J68&lt;&gt;"", $M68&amp;" | "&amp;$J68)</f>
        <v/>
      </c>
      <c r="G68" s="989"/>
      <c r="H68" s="990"/>
      <c r="I68" s="941" t="str">
        <f>IFERROR(VLOOKUP(J68,'Category Index'!$K$10:$L$258,2,FALSE),"")</f>
        <v/>
      </c>
      <c r="J68" s="986"/>
      <c r="K68" s="987" t="s">
        <v>866</v>
      </c>
      <c r="L68" s="3"/>
      <c r="M68" s="982"/>
      <c r="N68" s="983"/>
      <c r="O68" s="943" t="str">
        <f>IFERROR(VLOOKUP(Q68,Tables!$CE$8:$CF$22,2,FALSE),"")</f>
        <v/>
      </c>
      <c r="P68" s="973"/>
      <c r="Q68" s="974"/>
      <c r="R68" s="975"/>
      <c r="S68" s="976"/>
      <c r="T68" s="670" t="str">
        <f>IFERROR(IF(R68="","",R68*(VLOOKUP(D68, 'Unit Conversion Table'!$E$3:$F$132, 2, FALSE))),"")</f>
        <v/>
      </c>
      <c r="U68" s="3"/>
      <c r="V68" s="971" t="s">
        <v>826</v>
      </c>
      <c r="W68" s="945" t="str" cm="1">
        <f t="array" ref="W68">_xlfn.IFS(V68="No",(IFERROR(VLOOKUP($M68&amp;" | "&amp;$X68,'Emissions Factors'!$C$3:$N$1705,MATCH(W$11,'Emissions Factors'!$C$3:$N$3,0),FALSE),"")),V68="Yes", "", V68="", "")</f>
        <v/>
      </c>
      <c r="X68" s="946">
        <f>IFERROR(IF(OR($V68="Yes", $V68=""), "",
VLOOKUP($F68, 'Emissions Factors'!$C$3:$O$717, 4,FALSE)),
IFERROR(VLOOKUP($E68, 'Emissions Factors'!$C$3:$O$717, 4,FALSE),""))</f>
        <v>0</v>
      </c>
      <c r="Y68" s="947" t="str">
        <f>IFERROR(VLOOKUP($M68&amp;" | "&amp;$X68,'Emissions Factors'!$C$3:$N$3811,5,FALSE),"")</f>
        <v/>
      </c>
      <c r="Z68" s="948" t="str">
        <f>IFERROR(VLOOKUP($M68&amp;" | "&amp;$X68,'Emissions Factors'!$C$3:$N$3811,6,FALSE),"")</f>
        <v/>
      </c>
      <c r="AA68" s="949" t="str">
        <f>IFERROR(VLOOKUP($M68&amp;" | "&amp;$X68,'Emissions Factors'!$C$3:$N$3811,7,FALSE),"")</f>
        <v/>
      </c>
      <c r="AB68" s="961"/>
      <c r="AC68" s="962"/>
      <c r="AD68" s="963"/>
      <c r="AE68" s="964"/>
      <c r="AF68" s="965"/>
      <c r="AG68" s="955" t="str" cm="1">
        <f t="array" ref="AG68">IFERROR(_xlfn.IFS($V68="No", Y68*$T68/1000,$V68="Yes", AD68*$T68/1000, $V68="", ""),"")</f>
        <v/>
      </c>
      <c r="AH68" s="956" t="str" cm="1">
        <f t="array" ref="AH68">IFERROR(_xlfn.IFS($V68="No", Z68*$T68/1000,$V68="Yes", AE68*$T68/1000, $V68="", ""),"")</f>
        <v/>
      </c>
      <c r="AI68" s="956" t="str" cm="1">
        <f t="array" ref="AI68">IFERROR(_xlfn.IFS($V68="No", AA68*$T68/1000,$V68="Yes", AF68*$T68/1000, $V68="", ""),"")</f>
        <v/>
      </c>
      <c r="AJ68" s="1029" t="str">
        <f>IFERROR($AG68
+IFERROR(HLOOKUP(Introduction!$H$29,'GWP Values'!$D$3:$G$46,MATCH("CH4",'GWP Values'!$C$3:$C$41,0),FALSE)*$AH68,0)
+IFERROR(HLOOKUP(Introduction!$H$29,'GWP Values'!$D$3:$G$46,MATCH("N2O",'GWP Values'!$C$3:$C$41,0),FALSE)*$AI68,0),"")</f>
        <v/>
      </c>
    </row>
    <row r="69" spans="1:36" ht="24" customHeight="1" x14ac:dyDescent="0.25">
      <c r="A69" s="441"/>
      <c r="B69" s="458" t="str" cm="1">
        <f t="array" ref="B69">IFERROR(_xlfn.IFS($J69="","",VLOOKUP(CONCATENATE($M69," | ",$J69),'Emissions Factors'!$C$3:$O$718,5,FALSE)&lt;&gt;"",CONCATENATE($M69," | ",$J69), COUNTIF('Emissions Factors'!$C$3:$C$718,CONCATENATE($M69," | ",$J69))&lt;0, CONCATENATE($M69," | ",$I69)),"")</f>
        <v/>
      </c>
      <c r="C69" s="650" t="str">
        <f t="shared" si="0"/>
        <v/>
      </c>
      <c r="D69" s="650" t="str">
        <f t="shared" si="1"/>
        <v/>
      </c>
      <c r="E69" s="650" t="str">
        <f>IFERROR(IF($J69="","",
IF($J69="United States",$M69&amp;" | "&amp;$J69&amp;" - "&amp;(VLOOKUP(K69,'EFs - EPA eGRID'!$B$2:$D$53,3,FALSE)),
IF($J69="Canada",$M69&amp;" | "&amp;$J69&amp;" - "&amp;$K69,$M69&amp;" | "&amp;$I69))),"")</f>
        <v/>
      </c>
      <c r="F69" s="650" t="str" cm="1">
        <f t="array" ref="F69">_xlfn.IFS($J69="","",AND($J69="United States", $K69=""), $M69&amp;" | "&amp;$J69,AND($J69="Canada", $K69=""), $M69&amp;" | "&amp;$J69,$J69="United States", $E69,$J69="Canada",$E69,$J69&lt;&gt;"", $M69&amp;" | "&amp;$J69)</f>
        <v/>
      </c>
      <c r="G69" s="989"/>
      <c r="H69" s="990"/>
      <c r="I69" s="941" t="str">
        <f>IFERROR(VLOOKUP(J69,'Category Index'!$K$10:$L$258,2,FALSE),"")</f>
        <v/>
      </c>
      <c r="J69" s="986"/>
      <c r="K69" s="987" t="s">
        <v>866</v>
      </c>
      <c r="L69" s="3"/>
      <c r="M69" s="982"/>
      <c r="N69" s="983"/>
      <c r="O69" s="943" t="str">
        <f>IFERROR(VLOOKUP(Q69,Tables!$CE$8:$CF$22,2,FALSE),"")</f>
        <v/>
      </c>
      <c r="P69" s="973"/>
      <c r="Q69" s="974"/>
      <c r="R69" s="975"/>
      <c r="S69" s="976"/>
      <c r="T69" s="670" t="str">
        <f>IFERROR(IF(R69="","",R69*(VLOOKUP(D69, 'Unit Conversion Table'!$E$3:$F$132, 2, FALSE))),"")</f>
        <v/>
      </c>
      <c r="U69" s="3"/>
      <c r="V69" s="971" t="s">
        <v>826</v>
      </c>
      <c r="W69" s="945" t="str" cm="1">
        <f t="array" ref="W69">_xlfn.IFS(V69="No",(IFERROR(VLOOKUP($M69&amp;" | "&amp;$X69,'Emissions Factors'!$C$3:$N$1705,MATCH(W$11,'Emissions Factors'!$C$3:$N$3,0),FALSE),"")),V69="Yes", "", V69="", "")</f>
        <v/>
      </c>
      <c r="X69" s="946">
        <f>IFERROR(IF(OR($V69="Yes", $V69=""), "",
VLOOKUP($F69, 'Emissions Factors'!$C$3:$O$717, 4,FALSE)),
IFERROR(VLOOKUP($E69, 'Emissions Factors'!$C$3:$O$717, 4,FALSE),""))</f>
        <v>0</v>
      </c>
      <c r="Y69" s="947" t="str">
        <f>IFERROR(VLOOKUP($M69&amp;" | "&amp;$X69,'Emissions Factors'!$C$3:$N$3811,5,FALSE),"")</f>
        <v/>
      </c>
      <c r="Z69" s="948" t="str">
        <f>IFERROR(VLOOKUP($M69&amp;" | "&amp;$X69,'Emissions Factors'!$C$3:$N$3811,6,FALSE),"")</f>
        <v/>
      </c>
      <c r="AA69" s="949" t="str">
        <f>IFERROR(VLOOKUP($M69&amp;" | "&amp;$X69,'Emissions Factors'!$C$3:$N$3811,7,FALSE),"")</f>
        <v/>
      </c>
      <c r="AB69" s="961"/>
      <c r="AC69" s="962"/>
      <c r="AD69" s="963"/>
      <c r="AE69" s="964"/>
      <c r="AF69" s="965"/>
      <c r="AG69" s="955" t="str" cm="1">
        <f t="array" ref="AG69">IFERROR(_xlfn.IFS($V69="No", Y69*$T69/1000,$V69="Yes", AD69*$T69/1000, $V69="", ""),"")</f>
        <v/>
      </c>
      <c r="AH69" s="956" t="str" cm="1">
        <f t="array" ref="AH69">IFERROR(_xlfn.IFS($V69="No", Z69*$T69/1000,$V69="Yes", AE69*$T69/1000, $V69="", ""),"")</f>
        <v/>
      </c>
      <c r="AI69" s="956" t="str" cm="1">
        <f t="array" ref="AI69">IFERROR(_xlfn.IFS($V69="No", AA69*$T69/1000,$V69="Yes", AF69*$T69/1000, $V69="", ""),"")</f>
        <v/>
      </c>
      <c r="AJ69" s="1029" t="str">
        <f>IFERROR($AG69
+IFERROR(HLOOKUP(Introduction!$H$29,'GWP Values'!$D$3:$G$46,MATCH("CH4",'GWP Values'!$C$3:$C$41,0),FALSE)*$AH69,0)
+IFERROR(HLOOKUP(Introduction!$H$29,'GWP Values'!$D$3:$G$46,MATCH("N2O",'GWP Values'!$C$3:$C$41,0),FALSE)*$AI69,0),"")</f>
        <v/>
      </c>
    </row>
    <row r="70" spans="1:36" ht="24" customHeight="1" x14ac:dyDescent="0.25">
      <c r="A70" s="441"/>
      <c r="B70" s="458" t="str" cm="1">
        <f t="array" ref="B70">IFERROR(_xlfn.IFS($J70="","",VLOOKUP(CONCATENATE($M70," | ",$J70),'Emissions Factors'!$C$3:$O$718,5,FALSE)&lt;&gt;"",CONCATENATE($M70," | ",$J70), COUNTIF('Emissions Factors'!$C$3:$C$718,CONCATENATE($M70," | ",$J70))&lt;0, CONCATENATE($M70," | ",$I70)),"")</f>
        <v/>
      </c>
      <c r="C70" s="650" t="str">
        <f t="shared" si="0"/>
        <v/>
      </c>
      <c r="D70" s="650" t="str">
        <f t="shared" si="1"/>
        <v/>
      </c>
      <c r="E70" s="650" t="str">
        <f>IFERROR(IF($J70="","",
IF($J70="United States",$M70&amp;" | "&amp;$J70&amp;" - "&amp;(VLOOKUP(K70,'EFs - EPA eGRID'!$B$2:$D$53,3,FALSE)),
IF($J70="Canada",$M70&amp;" | "&amp;$J70&amp;" - "&amp;$K70,$M70&amp;" | "&amp;$I70))),"")</f>
        <v/>
      </c>
      <c r="F70" s="650" t="str" cm="1">
        <f t="array" ref="F70">_xlfn.IFS($J70="","",AND($J70="United States", $K70=""), $M70&amp;" | "&amp;$J70,AND($J70="Canada", $K70=""), $M70&amp;" | "&amp;$J70,$J70="United States", $E70,$J70="Canada",$E70,$J70&lt;&gt;"", $M70&amp;" | "&amp;$J70)</f>
        <v/>
      </c>
      <c r="G70" s="989"/>
      <c r="H70" s="990"/>
      <c r="I70" s="941" t="str">
        <f>IFERROR(VLOOKUP(J70,'Category Index'!$K$10:$L$258,2,FALSE),"")</f>
        <v/>
      </c>
      <c r="J70" s="986"/>
      <c r="K70" s="987" t="s">
        <v>866</v>
      </c>
      <c r="L70" s="3"/>
      <c r="M70" s="982"/>
      <c r="N70" s="983"/>
      <c r="O70" s="943" t="str">
        <f>IFERROR(VLOOKUP(Q70,Tables!$CE$8:$CF$22,2,FALSE),"")</f>
        <v/>
      </c>
      <c r="P70" s="973"/>
      <c r="Q70" s="974"/>
      <c r="R70" s="975"/>
      <c r="S70" s="976"/>
      <c r="T70" s="670" t="str">
        <f>IFERROR(IF(R70="","",R70*(VLOOKUP(D70, 'Unit Conversion Table'!$E$3:$F$132, 2, FALSE))),"")</f>
        <v/>
      </c>
      <c r="U70" s="3"/>
      <c r="V70" s="971" t="s">
        <v>826</v>
      </c>
      <c r="W70" s="945" t="str" cm="1">
        <f t="array" ref="W70">_xlfn.IFS(V70="No",(IFERROR(VLOOKUP($M70&amp;" | "&amp;$X70,'Emissions Factors'!$C$3:$N$1705,MATCH(W$11,'Emissions Factors'!$C$3:$N$3,0),FALSE),"")),V70="Yes", "", V70="", "")</f>
        <v/>
      </c>
      <c r="X70" s="946">
        <f>IFERROR(IF(OR($V70="Yes", $V70=""), "",
VLOOKUP($F70, 'Emissions Factors'!$C$3:$O$717, 4,FALSE)),
IFERROR(VLOOKUP($E70, 'Emissions Factors'!$C$3:$O$717, 4,FALSE),""))</f>
        <v>0</v>
      </c>
      <c r="Y70" s="947" t="str">
        <f>IFERROR(VLOOKUP($M70&amp;" | "&amp;$X70,'Emissions Factors'!$C$3:$N$3811,5,FALSE),"")</f>
        <v/>
      </c>
      <c r="Z70" s="948" t="str">
        <f>IFERROR(VLOOKUP($M70&amp;" | "&amp;$X70,'Emissions Factors'!$C$3:$N$3811,6,FALSE),"")</f>
        <v/>
      </c>
      <c r="AA70" s="949" t="str">
        <f>IFERROR(VLOOKUP($M70&amp;" | "&amp;$X70,'Emissions Factors'!$C$3:$N$3811,7,FALSE),"")</f>
        <v/>
      </c>
      <c r="AB70" s="961"/>
      <c r="AC70" s="962"/>
      <c r="AD70" s="963"/>
      <c r="AE70" s="964"/>
      <c r="AF70" s="965"/>
      <c r="AG70" s="955" t="str" cm="1">
        <f t="array" ref="AG70">IFERROR(_xlfn.IFS($V70="No", Y70*$T70/1000,$V70="Yes", AD70*$T70/1000, $V70="", ""),"")</f>
        <v/>
      </c>
      <c r="AH70" s="956" t="str" cm="1">
        <f t="array" ref="AH70">IFERROR(_xlfn.IFS($V70="No", Z70*$T70/1000,$V70="Yes", AE70*$T70/1000, $V70="", ""),"")</f>
        <v/>
      </c>
      <c r="AI70" s="956" t="str" cm="1">
        <f t="array" ref="AI70">IFERROR(_xlfn.IFS($V70="No", AA70*$T70/1000,$V70="Yes", AF70*$T70/1000, $V70="", ""),"")</f>
        <v/>
      </c>
      <c r="AJ70" s="1029" t="str">
        <f>IFERROR($AG70
+IFERROR(HLOOKUP(Introduction!$H$29,'GWP Values'!$D$3:$G$46,MATCH("CH4",'GWP Values'!$C$3:$C$41,0),FALSE)*$AH70,0)
+IFERROR(HLOOKUP(Introduction!$H$29,'GWP Values'!$D$3:$G$46,MATCH("N2O",'GWP Values'!$C$3:$C$41,0),FALSE)*$AI70,0),"")</f>
        <v/>
      </c>
    </row>
    <row r="71" spans="1:36" ht="24" customHeight="1" x14ac:dyDescent="0.25">
      <c r="A71" s="441"/>
      <c r="B71" s="458" t="str" cm="1">
        <f t="array" ref="B71">IFERROR(_xlfn.IFS($J71="","",VLOOKUP(CONCATENATE($M71," | ",$J71),'Emissions Factors'!$C$3:$O$718,5,FALSE)&lt;&gt;"",CONCATENATE($M71," | ",$J71), COUNTIF('Emissions Factors'!$C$3:$C$718,CONCATENATE($M71," | ",$J71))&lt;0, CONCATENATE($M71," | ",$I71)),"")</f>
        <v/>
      </c>
      <c r="C71" s="650" t="str">
        <f t="shared" si="0"/>
        <v/>
      </c>
      <c r="D71" s="650" t="str">
        <f t="shared" si="1"/>
        <v/>
      </c>
      <c r="E71" s="650" t="str">
        <f>IFERROR(IF($J71="","",
IF($J71="United States",$M71&amp;" | "&amp;$J71&amp;" - "&amp;(VLOOKUP(K71,'EFs - EPA eGRID'!$B$2:$D$53,3,FALSE)),
IF($J71="Canada",$M71&amp;" | "&amp;$J71&amp;" - "&amp;$K71,$M71&amp;" | "&amp;$I71))),"")</f>
        <v/>
      </c>
      <c r="F71" s="650" t="str" cm="1">
        <f t="array" ref="F71">_xlfn.IFS($J71="","",AND($J71="United States", $K71=""), $M71&amp;" | "&amp;$J71,AND($J71="Canada", $K71=""), $M71&amp;" | "&amp;$J71,$J71="United States", $E71,$J71="Canada",$E71,$J71&lt;&gt;"", $M71&amp;" | "&amp;$J71)</f>
        <v/>
      </c>
      <c r="G71" s="989"/>
      <c r="H71" s="990"/>
      <c r="I71" s="941" t="str">
        <f>IFERROR(VLOOKUP(J71,'Category Index'!$K$10:$L$258,2,FALSE),"")</f>
        <v/>
      </c>
      <c r="J71" s="986"/>
      <c r="K71" s="987" t="s">
        <v>866</v>
      </c>
      <c r="L71" s="3"/>
      <c r="M71" s="982"/>
      <c r="N71" s="983"/>
      <c r="O71" s="943" t="str">
        <f>IFERROR(VLOOKUP(Q71,Tables!$CE$8:$CF$22,2,FALSE),"")</f>
        <v/>
      </c>
      <c r="P71" s="973"/>
      <c r="Q71" s="974"/>
      <c r="R71" s="975"/>
      <c r="S71" s="976"/>
      <c r="T71" s="670" t="str">
        <f>IFERROR(IF(R71="","",R71*(VLOOKUP(D71, 'Unit Conversion Table'!$E$3:$F$132, 2, FALSE))),"")</f>
        <v/>
      </c>
      <c r="U71" s="3"/>
      <c r="V71" s="971" t="s">
        <v>826</v>
      </c>
      <c r="W71" s="945" t="str" cm="1">
        <f t="array" ref="W71">_xlfn.IFS(V71="No",(IFERROR(VLOOKUP($M71&amp;" | "&amp;$X71,'Emissions Factors'!$C$3:$N$1705,MATCH(W$11,'Emissions Factors'!$C$3:$N$3,0),FALSE),"")),V71="Yes", "", V71="", "")</f>
        <v/>
      </c>
      <c r="X71" s="946">
        <f>IFERROR(IF(OR($V71="Yes", $V71=""), "",
VLOOKUP($F71, 'Emissions Factors'!$C$3:$O$717, 4,FALSE)),
IFERROR(VLOOKUP($E71, 'Emissions Factors'!$C$3:$O$717, 4,FALSE),""))</f>
        <v>0</v>
      </c>
      <c r="Y71" s="947" t="str">
        <f>IFERROR(VLOOKUP($M71&amp;" | "&amp;$X71,'Emissions Factors'!$C$3:$N$3811,5,FALSE),"")</f>
        <v/>
      </c>
      <c r="Z71" s="948" t="str">
        <f>IFERROR(VLOOKUP($M71&amp;" | "&amp;$X71,'Emissions Factors'!$C$3:$N$3811,6,FALSE),"")</f>
        <v/>
      </c>
      <c r="AA71" s="949" t="str">
        <f>IFERROR(VLOOKUP($M71&amp;" | "&amp;$X71,'Emissions Factors'!$C$3:$N$3811,7,FALSE),"")</f>
        <v/>
      </c>
      <c r="AB71" s="961"/>
      <c r="AC71" s="962"/>
      <c r="AD71" s="963"/>
      <c r="AE71" s="964"/>
      <c r="AF71" s="965"/>
      <c r="AG71" s="955" t="str" cm="1">
        <f t="array" ref="AG71">IFERROR(_xlfn.IFS($V71="No", Y71*$T71/1000,$V71="Yes", AD71*$T71/1000, $V71="", ""),"")</f>
        <v/>
      </c>
      <c r="AH71" s="956" t="str" cm="1">
        <f t="array" ref="AH71">IFERROR(_xlfn.IFS($V71="No", Z71*$T71/1000,$V71="Yes", AE71*$T71/1000, $V71="", ""),"")</f>
        <v/>
      </c>
      <c r="AI71" s="956" t="str" cm="1">
        <f t="array" ref="AI71">IFERROR(_xlfn.IFS($V71="No", AA71*$T71/1000,$V71="Yes", AF71*$T71/1000, $V71="", ""),"")</f>
        <v/>
      </c>
      <c r="AJ71" s="1029" t="str">
        <f>IFERROR($AG71
+IFERROR(HLOOKUP(Introduction!$H$29,'GWP Values'!$D$3:$G$46,MATCH("CH4",'GWP Values'!$C$3:$C$41,0),FALSE)*$AH71,0)
+IFERROR(HLOOKUP(Introduction!$H$29,'GWP Values'!$D$3:$G$46,MATCH("N2O",'GWP Values'!$C$3:$C$41,0),FALSE)*$AI71,0),"")</f>
        <v/>
      </c>
    </row>
    <row r="72" spans="1:36" ht="24" customHeight="1" x14ac:dyDescent="0.25">
      <c r="A72" s="441"/>
      <c r="B72" s="458" t="str" cm="1">
        <f t="array" ref="B72">IFERROR(_xlfn.IFS($J72="","",VLOOKUP(CONCATENATE($M72," | ",$J72),'Emissions Factors'!$C$3:$O$718,5,FALSE)&lt;&gt;"",CONCATENATE($M72," | ",$J72), COUNTIF('Emissions Factors'!$C$3:$C$718,CONCATENATE($M72," | ",$J72))&lt;0, CONCATENATE($M72," | ",$I72)),"")</f>
        <v/>
      </c>
      <c r="C72" s="650" t="str">
        <f t="shared" si="0"/>
        <v/>
      </c>
      <c r="D72" s="650" t="str">
        <f t="shared" si="1"/>
        <v/>
      </c>
      <c r="E72" s="650" t="str">
        <f>IFERROR(IF($J72="","",
IF($J72="United States",$M72&amp;" | "&amp;$J72&amp;" - "&amp;(VLOOKUP(K72,'EFs - EPA eGRID'!$B$2:$D$53,3,FALSE)),
IF($J72="Canada",$M72&amp;" | "&amp;$J72&amp;" - "&amp;$K72,$M72&amp;" | "&amp;$I72))),"")</f>
        <v/>
      </c>
      <c r="F72" s="650" t="str" cm="1">
        <f t="array" ref="F72">_xlfn.IFS($J72="","",AND($J72="United States", $K72=""), $M72&amp;" | "&amp;$J72,AND($J72="Canada", $K72=""), $M72&amp;" | "&amp;$J72,$J72="United States", $E72,$J72="Canada",$E72,$J72&lt;&gt;"", $M72&amp;" | "&amp;$J72)</f>
        <v/>
      </c>
      <c r="G72" s="989"/>
      <c r="H72" s="990"/>
      <c r="I72" s="941" t="str">
        <f>IFERROR(VLOOKUP(J72,'Category Index'!$K$10:$L$258,2,FALSE),"")</f>
        <v/>
      </c>
      <c r="J72" s="986"/>
      <c r="K72" s="987" t="s">
        <v>866</v>
      </c>
      <c r="L72" s="3"/>
      <c r="M72" s="982"/>
      <c r="N72" s="983"/>
      <c r="O72" s="943" t="str">
        <f>IFERROR(VLOOKUP(Q72,Tables!$CE$8:$CF$22,2,FALSE),"")</f>
        <v/>
      </c>
      <c r="P72" s="973"/>
      <c r="Q72" s="974"/>
      <c r="R72" s="975"/>
      <c r="S72" s="976"/>
      <c r="T72" s="670" t="str">
        <f>IFERROR(IF(R72="","",R72*(VLOOKUP(D72, 'Unit Conversion Table'!$E$3:$F$132, 2, FALSE))),"")</f>
        <v/>
      </c>
      <c r="U72" s="3"/>
      <c r="V72" s="971" t="s">
        <v>826</v>
      </c>
      <c r="W72" s="945" t="str" cm="1">
        <f t="array" ref="W72">_xlfn.IFS(V72="No",(IFERROR(VLOOKUP($M72&amp;" | "&amp;$X72,'Emissions Factors'!$C$3:$N$1705,MATCH(W$11,'Emissions Factors'!$C$3:$N$3,0),FALSE),"")),V72="Yes", "", V72="", "")</f>
        <v/>
      </c>
      <c r="X72" s="946">
        <f>IFERROR(IF(OR($V72="Yes", $V72=""), "",
VLOOKUP($F72, 'Emissions Factors'!$C$3:$O$717, 4,FALSE)),
IFERROR(VLOOKUP($E72, 'Emissions Factors'!$C$3:$O$717, 4,FALSE),""))</f>
        <v>0</v>
      </c>
      <c r="Y72" s="947" t="str">
        <f>IFERROR(VLOOKUP($M72&amp;" | "&amp;$X72,'Emissions Factors'!$C$3:$N$3811,5,FALSE),"")</f>
        <v/>
      </c>
      <c r="Z72" s="948" t="str">
        <f>IFERROR(VLOOKUP($M72&amp;" | "&amp;$X72,'Emissions Factors'!$C$3:$N$3811,6,FALSE),"")</f>
        <v/>
      </c>
      <c r="AA72" s="949" t="str">
        <f>IFERROR(VLOOKUP($M72&amp;" | "&amp;$X72,'Emissions Factors'!$C$3:$N$3811,7,FALSE),"")</f>
        <v/>
      </c>
      <c r="AB72" s="961"/>
      <c r="AC72" s="962"/>
      <c r="AD72" s="963"/>
      <c r="AE72" s="964"/>
      <c r="AF72" s="965"/>
      <c r="AG72" s="955" t="str" cm="1">
        <f t="array" ref="AG72">IFERROR(_xlfn.IFS($V72="No", Y72*$T72/1000,$V72="Yes", AD72*$T72/1000, $V72="", ""),"")</f>
        <v/>
      </c>
      <c r="AH72" s="956" t="str" cm="1">
        <f t="array" ref="AH72">IFERROR(_xlfn.IFS($V72="No", Z72*$T72/1000,$V72="Yes", AE72*$T72/1000, $V72="", ""),"")</f>
        <v/>
      </c>
      <c r="AI72" s="956" t="str" cm="1">
        <f t="array" ref="AI72">IFERROR(_xlfn.IFS($V72="No", AA72*$T72/1000,$V72="Yes", AF72*$T72/1000, $V72="", ""),"")</f>
        <v/>
      </c>
      <c r="AJ72" s="1029" t="str">
        <f>IFERROR($AG72
+IFERROR(HLOOKUP(Introduction!$H$29,'GWP Values'!$D$3:$G$46,MATCH("CH4",'GWP Values'!$C$3:$C$41,0),FALSE)*$AH72,0)
+IFERROR(HLOOKUP(Introduction!$H$29,'GWP Values'!$D$3:$G$46,MATCH("N2O",'GWP Values'!$C$3:$C$41,0),FALSE)*$AI72,0),"")</f>
        <v/>
      </c>
    </row>
    <row r="73" spans="1:36" ht="24" customHeight="1" x14ac:dyDescent="0.25">
      <c r="A73" s="441"/>
      <c r="B73" s="458" t="str" cm="1">
        <f t="array" ref="B73">IFERROR(_xlfn.IFS($J73="","",VLOOKUP(CONCATENATE($M73," | ",$J73),'Emissions Factors'!$C$3:$O$718,5,FALSE)&lt;&gt;"",CONCATENATE($M73," | ",$J73), COUNTIF('Emissions Factors'!$C$3:$C$718,CONCATENATE($M73," | ",$J73))&lt;0, CONCATENATE($M73," | ",$I73)),"")</f>
        <v/>
      </c>
      <c r="C73" s="650" t="str">
        <f t="shared" si="0"/>
        <v/>
      </c>
      <c r="D73" s="650" t="str">
        <f t="shared" si="1"/>
        <v/>
      </c>
      <c r="E73" s="650" t="str">
        <f>IFERROR(IF($J73="","",
IF($J73="United States",$M73&amp;" | "&amp;$J73&amp;" - "&amp;(VLOOKUP(K73,'EFs - EPA eGRID'!$B$2:$D$53,3,FALSE)),
IF($J73="Canada",$M73&amp;" | "&amp;$J73&amp;" - "&amp;$K73,$M73&amp;" | "&amp;$I73))),"")</f>
        <v/>
      </c>
      <c r="F73" s="650" t="str" cm="1">
        <f t="array" ref="F73">_xlfn.IFS($J73="","",AND($J73="United States", $K73=""), $M73&amp;" | "&amp;$J73,AND($J73="Canada", $K73=""), $M73&amp;" | "&amp;$J73,$J73="United States", $E73,$J73="Canada",$E73,$J73&lt;&gt;"", $M73&amp;" | "&amp;$J73)</f>
        <v/>
      </c>
      <c r="G73" s="989"/>
      <c r="H73" s="990"/>
      <c r="I73" s="941" t="str">
        <f>IFERROR(VLOOKUP(J73,'Category Index'!$K$10:$L$258,2,FALSE),"")</f>
        <v/>
      </c>
      <c r="J73" s="986"/>
      <c r="K73" s="987" t="s">
        <v>866</v>
      </c>
      <c r="L73" s="3"/>
      <c r="M73" s="982"/>
      <c r="N73" s="983"/>
      <c r="O73" s="943" t="str">
        <f>IFERROR(VLOOKUP(Q73,Tables!$CE$8:$CF$22,2,FALSE),"")</f>
        <v/>
      </c>
      <c r="P73" s="973"/>
      <c r="Q73" s="974"/>
      <c r="R73" s="975"/>
      <c r="S73" s="976"/>
      <c r="T73" s="670" t="str">
        <f>IFERROR(IF(R73="","",R73*(VLOOKUP(D73, 'Unit Conversion Table'!$E$3:$F$132, 2, FALSE))),"")</f>
        <v/>
      </c>
      <c r="U73" s="3"/>
      <c r="V73" s="971" t="s">
        <v>826</v>
      </c>
      <c r="W73" s="945" t="str" cm="1">
        <f t="array" ref="W73">_xlfn.IFS(V73="No",(IFERROR(VLOOKUP($M73&amp;" | "&amp;$X73,'Emissions Factors'!$C$3:$N$1705,MATCH(W$11,'Emissions Factors'!$C$3:$N$3,0),FALSE),"")),V73="Yes", "", V73="", "")</f>
        <v/>
      </c>
      <c r="X73" s="946">
        <f>IFERROR(IF(OR($V73="Yes", $V73=""), "",
VLOOKUP($F73, 'Emissions Factors'!$C$3:$O$717, 4,FALSE)),
IFERROR(VLOOKUP($E73, 'Emissions Factors'!$C$3:$O$717, 4,FALSE),""))</f>
        <v>0</v>
      </c>
      <c r="Y73" s="947" t="str">
        <f>IFERROR(VLOOKUP($M73&amp;" | "&amp;$X73,'Emissions Factors'!$C$3:$N$3811,5,FALSE),"")</f>
        <v/>
      </c>
      <c r="Z73" s="948" t="str">
        <f>IFERROR(VLOOKUP($M73&amp;" | "&amp;$X73,'Emissions Factors'!$C$3:$N$3811,6,FALSE),"")</f>
        <v/>
      </c>
      <c r="AA73" s="949" t="str">
        <f>IFERROR(VLOOKUP($M73&amp;" | "&amp;$X73,'Emissions Factors'!$C$3:$N$3811,7,FALSE),"")</f>
        <v/>
      </c>
      <c r="AB73" s="961"/>
      <c r="AC73" s="962"/>
      <c r="AD73" s="963"/>
      <c r="AE73" s="964"/>
      <c r="AF73" s="965"/>
      <c r="AG73" s="955" t="str" cm="1">
        <f t="array" ref="AG73">IFERROR(_xlfn.IFS($V73="No", Y73*$T73/1000,$V73="Yes", AD73*$T73/1000, $V73="", ""),"")</f>
        <v/>
      </c>
      <c r="AH73" s="956" t="str" cm="1">
        <f t="array" ref="AH73">IFERROR(_xlfn.IFS($V73="No", Z73*$T73/1000,$V73="Yes", AE73*$T73/1000, $V73="", ""),"")</f>
        <v/>
      </c>
      <c r="AI73" s="956" t="str" cm="1">
        <f t="array" ref="AI73">IFERROR(_xlfn.IFS($V73="No", AA73*$T73/1000,$V73="Yes", AF73*$T73/1000, $V73="", ""),"")</f>
        <v/>
      </c>
      <c r="AJ73" s="1029" t="str">
        <f>IFERROR($AG73
+IFERROR(HLOOKUP(Introduction!$H$29,'GWP Values'!$D$3:$G$46,MATCH("CH4",'GWP Values'!$C$3:$C$41,0),FALSE)*$AH73,0)
+IFERROR(HLOOKUP(Introduction!$H$29,'GWP Values'!$D$3:$G$46,MATCH("N2O",'GWP Values'!$C$3:$C$41,0),FALSE)*$AI73,0),"")</f>
        <v/>
      </c>
    </row>
    <row r="74" spans="1:36" ht="24" customHeight="1" x14ac:dyDescent="0.25">
      <c r="A74" s="441"/>
      <c r="B74" s="458" t="str" cm="1">
        <f t="array" ref="B74">IFERROR(_xlfn.IFS($J74="","",VLOOKUP(CONCATENATE($M74," | ",$J74),'Emissions Factors'!$C$3:$O$718,5,FALSE)&lt;&gt;"",CONCATENATE($M74," | ",$J74), COUNTIF('Emissions Factors'!$C$3:$C$718,CONCATENATE($M74," | ",$J74))&lt;0, CONCATENATE($M74," | ",$I74)),"")</f>
        <v/>
      </c>
      <c r="C74" s="650" t="str">
        <f t="shared" si="0"/>
        <v/>
      </c>
      <c r="D74" s="650" t="str">
        <f t="shared" si="1"/>
        <v/>
      </c>
      <c r="E74" s="650" t="str">
        <f>IFERROR(IF($J74="","",
IF($J74="United States",$M74&amp;" | "&amp;$J74&amp;" - "&amp;(VLOOKUP(K74,'EFs - EPA eGRID'!$B$2:$D$53,3,FALSE)),
IF($J74="Canada",$M74&amp;" | "&amp;$J74&amp;" - "&amp;$K74,$M74&amp;" | "&amp;$I74))),"")</f>
        <v/>
      </c>
      <c r="F74" s="650" t="str" cm="1">
        <f t="array" ref="F74">_xlfn.IFS($J74="","",AND($J74="United States", $K74=""), $M74&amp;" | "&amp;$J74,AND($J74="Canada", $K74=""), $M74&amp;" | "&amp;$J74,$J74="United States", $E74,$J74="Canada",$E74,$J74&lt;&gt;"", $M74&amp;" | "&amp;$J74)</f>
        <v/>
      </c>
      <c r="G74" s="989"/>
      <c r="H74" s="990"/>
      <c r="I74" s="941" t="str">
        <f>IFERROR(VLOOKUP(J74,'Category Index'!$K$10:$L$258,2,FALSE),"")</f>
        <v/>
      </c>
      <c r="J74" s="986"/>
      <c r="K74" s="987" t="s">
        <v>866</v>
      </c>
      <c r="L74" s="3"/>
      <c r="M74" s="982"/>
      <c r="N74" s="983"/>
      <c r="O74" s="943" t="str">
        <f>IFERROR(VLOOKUP(Q74,Tables!$CE$8:$CF$22,2,FALSE),"")</f>
        <v/>
      </c>
      <c r="P74" s="973"/>
      <c r="Q74" s="974"/>
      <c r="R74" s="975"/>
      <c r="S74" s="976"/>
      <c r="T74" s="670" t="str">
        <f>IFERROR(IF(R74="","",R74*(VLOOKUP(D74, 'Unit Conversion Table'!$E$3:$F$132, 2, FALSE))),"")</f>
        <v/>
      </c>
      <c r="U74" s="3"/>
      <c r="V74" s="971" t="s">
        <v>826</v>
      </c>
      <c r="W74" s="945" t="str" cm="1">
        <f t="array" ref="W74">_xlfn.IFS(V74="No",(IFERROR(VLOOKUP($M74&amp;" | "&amp;$X74,'Emissions Factors'!$C$3:$N$1705,MATCH(W$11,'Emissions Factors'!$C$3:$N$3,0),FALSE),"")),V74="Yes", "", V74="", "")</f>
        <v/>
      </c>
      <c r="X74" s="946">
        <f>IFERROR(IF(OR($V74="Yes", $V74=""), "",
VLOOKUP($F74, 'Emissions Factors'!$C$3:$O$717, 4,FALSE)),
IFERROR(VLOOKUP($E74, 'Emissions Factors'!$C$3:$O$717, 4,FALSE),""))</f>
        <v>0</v>
      </c>
      <c r="Y74" s="947" t="str">
        <f>IFERROR(VLOOKUP($M74&amp;" | "&amp;$X74,'Emissions Factors'!$C$3:$N$3811,5,FALSE),"")</f>
        <v/>
      </c>
      <c r="Z74" s="948" t="str">
        <f>IFERROR(VLOOKUP($M74&amp;" | "&amp;$X74,'Emissions Factors'!$C$3:$N$3811,6,FALSE),"")</f>
        <v/>
      </c>
      <c r="AA74" s="949" t="str">
        <f>IFERROR(VLOOKUP($M74&amp;" | "&amp;$X74,'Emissions Factors'!$C$3:$N$3811,7,FALSE),"")</f>
        <v/>
      </c>
      <c r="AB74" s="961"/>
      <c r="AC74" s="962"/>
      <c r="AD74" s="963"/>
      <c r="AE74" s="964"/>
      <c r="AF74" s="965"/>
      <c r="AG74" s="955" t="str" cm="1">
        <f t="array" ref="AG74">IFERROR(_xlfn.IFS($V74="No", Y74*$T74/1000,$V74="Yes", AD74*$T74/1000, $V74="", ""),"")</f>
        <v/>
      </c>
      <c r="AH74" s="956" t="str" cm="1">
        <f t="array" ref="AH74">IFERROR(_xlfn.IFS($V74="No", Z74*$T74/1000,$V74="Yes", AE74*$T74/1000, $V74="", ""),"")</f>
        <v/>
      </c>
      <c r="AI74" s="956" t="str" cm="1">
        <f t="array" ref="AI74">IFERROR(_xlfn.IFS($V74="No", AA74*$T74/1000,$V74="Yes", AF74*$T74/1000, $V74="", ""),"")</f>
        <v/>
      </c>
      <c r="AJ74" s="1029" t="str">
        <f>IFERROR($AG74
+IFERROR(HLOOKUP(Introduction!$H$29,'GWP Values'!$D$3:$G$46,MATCH("CH4",'GWP Values'!$C$3:$C$41,0),FALSE)*$AH74,0)
+IFERROR(HLOOKUP(Introduction!$H$29,'GWP Values'!$D$3:$G$46,MATCH("N2O",'GWP Values'!$C$3:$C$41,0),FALSE)*$AI74,0),"")</f>
        <v/>
      </c>
    </row>
    <row r="75" spans="1:36" ht="24" customHeight="1" x14ac:dyDescent="0.25">
      <c r="A75" s="441"/>
      <c r="B75" s="458" t="str" cm="1">
        <f t="array" ref="B75">IFERROR(_xlfn.IFS($J75="","",VLOOKUP(CONCATENATE($M75," | ",$J75),'Emissions Factors'!$C$3:$O$718,5,FALSE)&lt;&gt;"",CONCATENATE($M75," | ",$J75), COUNTIF('Emissions Factors'!$C$3:$C$718,CONCATENATE($M75," | ",$J75))&lt;0, CONCATENATE($M75," | ",$I75)),"")</f>
        <v/>
      </c>
      <c r="C75" s="650" t="str">
        <f t="shared" si="0"/>
        <v/>
      </c>
      <c r="D75" s="650" t="str">
        <f t="shared" si="1"/>
        <v/>
      </c>
      <c r="E75" s="650" t="str">
        <f>IFERROR(IF($J75="","",
IF($J75="United States",$M75&amp;" | "&amp;$J75&amp;" - "&amp;(VLOOKUP(K75,'EFs - EPA eGRID'!$B$2:$D$53,3,FALSE)),
IF($J75="Canada",$M75&amp;" | "&amp;$J75&amp;" - "&amp;$K75,$M75&amp;" | "&amp;$I75))),"")</f>
        <v/>
      </c>
      <c r="F75" s="650" t="str" cm="1">
        <f t="array" ref="F75">_xlfn.IFS($J75="","",AND($J75="United States", $K75=""), $M75&amp;" | "&amp;$J75,AND($J75="Canada", $K75=""), $M75&amp;" | "&amp;$J75,$J75="United States", $E75,$J75="Canada",$E75,$J75&lt;&gt;"", $M75&amp;" | "&amp;$J75)</f>
        <v/>
      </c>
      <c r="G75" s="989"/>
      <c r="H75" s="990"/>
      <c r="I75" s="941" t="str">
        <f>IFERROR(VLOOKUP(J75,'Category Index'!$K$10:$L$258,2,FALSE),"")</f>
        <v/>
      </c>
      <c r="J75" s="986"/>
      <c r="K75" s="987" t="s">
        <v>866</v>
      </c>
      <c r="L75" s="3"/>
      <c r="M75" s="982"/>
      <c r="N75" s="983"/>
      <c r="O75" s="943" t="str">
        <f>IFERROR(VLOOKUP(Q75,Tables!$CE$8:$CF$22,2,FALSE),"")</f>
        <v/>
      </c>
      <c r="P75" s="973"/>
      <c r="Q75" s="974"/>
      <c r="R75" s="975"/>
      <c r="S75" s="976"/>
      <c r="T75" s="670" t="str">
        <f>IFERROR(IF(R75="","",R75*(VLOOKUP(D75, 'Unit Conversion Table'!$E$3:$F$132, 2, FALSE))),"")</f>
        <v/>
      </c>
      <c r="U75" s="3"/>
      <c r="V75" s="971" t="s">
        <v>826</v>
      </c>
      <c r="W75" s="945" t="str" cm="1">
        <f t="array" ref="W75">_xlfn.IFS(V75="No",(IFERROR(VLOOKUP($M75&amp;" | "&amp;$X75,'Emissions Factors'!$C$3:$N$1705,MATCH(W$11,'Emissions Factors'!$C$3:$N$3,0),FALSE),"")),V75="Yes", "", V75="", "")</f>
        <v/>
      </c>
      <c r="X75" s="946">
        <f>IFERROR(IF(OR($V75="Yes", $V75=""), "",
VLOOKUP($F75, 'Emissions Factors'!$C$3:$O$717, 4,FALSE)),
IFERROR(VLOOKUP($E75, 'Emissions Factors'!$C$3:$O$717, 4,FALSE),""))</f>
        <v>0</v>
      </c>
      <c r="Y75" s="947" t="str">
        <f>IFERROR(VLOOKUP($M75&amp;" | "&amp;$X75,'Emissions Factors'!$C$3:$N$3811,5,FALSE),"")</f>
        <v/>
      </c>
      <c r="Z75" s="948" t="str">
        <f>IFERROR(VLOOKUP($M75&amp;" | "&amp;$X75,'Emissions Factors'!$C$3:$N$3811,6,FALSE),"")</f>
        <v/>
      </c>
      <c r="AA75" s="949" t="str">
        <f>IFERROR(VLOOKUP($M75&amp;" | "&amp;$X75,'Emissions Factors'!$C$3:$N$3811,7,FALSE),"")</f>
        <v/>
      </c>
      <c r="AB75" s="961"/>
      <c r="AC75" s="962"/>
      <c r="AD75" s="963"/>
      <c r="AE75" s="964"/>
      <c r="AF75" s="965"/>
      <c r="AG75" s="955" t="str" cm="1">
        <f t="array" ref="AG75">IFERROR(_xlfn.IFS($V75="No", Y75*$T75/1000,$V75="Yes", AD75*$T75/1000, $V75="", ""),"")</f>
        <v/>
      </c>
      <c r="AH75" s="956" t="str" cm="1">
        <f t="array" ref="AH75">IFERROR(_xlfn.IFS($V75="No", Z75*$T75/1000,$V75="Yes", AE75*$T75/1000, $V75="", ""),"")</f>
        <v/>
      </c>
      <c r="AI75" s="956" t="str" cm="1">
        <f t="array" ref="AI75">IFERROR(_xlfn.IFS($V75="No", AA75*$T75/1000,$V75="Yes", AF75*$T75/1000, $V75="", ""),"")</f>
        <v/>
      </c>
      <c r="AJ75" s="1029" t="str">
        <f>IFERROR($AG75
+IFERROR(HLOOKUP(Introduction!$H$29,'GWP Values'!$D$3:$G$46,MATCH("CH4",'GWP Values'!$C$3:$C$41,0),FALSE)*$AH75,0)
+IFERROR(HLOOKUP(Introduction!$H$29,'GWP Values'!$D$3:$G$46,MATCH("N2O",'GWP Values'!$C$3:$C$41,0),FALSE)*$AI75,0),"")</f>
        <v/>
      </c>
    </row>
    <row r="76" spans="1:36" ht="24" customHeight="1" x14ac:dyDescent="0.25">
      <c r="A76" s="441"/>
      <c r="B76" s="458" t="str" cm="1">
        <f t="array" ref="B76">IFERROR(_xlfn.IFS($J76="","",VLOOKUP(CONCATENATE($M76," | ",$J76),'Emissions Factors'!$C$3:$O$718,5,FALSE)&lt;&gt;"",CONCATENATE($M76," | ",$J76), COUNTIF('Emissions Factors'!$C$3:$C$718,CONCATENATE($M76," | ",$J76))&lt;0, CONCATENATE($M76," | ",$I76)),"")</f>
        <v/>
      </c>
      <c r="C76" s="650" t="str">
        <f t="shared" si="0"/>
        <v/>
      </c>
      <c r="D76" s="650" t="str">
        <f t="shared" si="1"/>
        <v/>
      </c>
      <c r="E76" s="650" t="str">
        <f>IFERROR(IF($J76="","",
IF($J76="United States",$M76&amp;" | "&amp;$J76&amp;" - "&amp;(VLOOKUP(K76,'EFs - EPA eGRID'!$B$2:$D$53,3,FALSE)),
IF($J76="Canada",$M76&amp;" | "&amp;$J76&amp;" - "&amp;$K76,$M76&amp;" | "&amp;$I76))),"")</f>
        <v/>
      </c>
      <c r="F76" s="650" t="str" cm="1">
        <f t="array" ref="F76">_xlfn.IFS($J76="","",AND($J76="United States", $K76=""), $M76&amp;" | "&amp;$J76,AND($J76="Canada", $K76=""), $M76&amp;" | "&amp;$J76,$J76="United States", $E76,$J76="Canada",$E76,$J76&lt;&gt;"", $M76&amp;" | "&amp;$J76)</f>
        <v/>
      </c>
      <c r="G76" s="989"/>
      <c r="H76" s="990"/>
      <c r="I76" s="941" t="str">
        <f>IFERROR(VLOOKUP(J76,'Category Index'!$K$10:$L$258,2,FALSE),"")</f>
        <v/>
      </c>
      <c r="J76" s="986"/>
      <c r="K76" s="987" t="s">
        <v>866</v>
      </c>
      <c r="L76" s="3"/>
      <c r="M76" s="982"/>
      <c r="N76" s="983"/>
      <c r="O76" s="943" t="str">
        <f>IFERROR(VLOOKUP(Q76,Tables!$CE$8:$CF$22,2,FALSE),"")</f>
        <v/>
      </c>
      <c r="P76" s="973"/>
      <c r="Q76" s="974"/>
      <c r="R76" s="975"/>
      <c r="S76" s="976"/>
      <c r="T76" s="670" t="str">
        <f>IFERROR(IF(R76="","",R76*(VLOOKUP(D76, 'Unit Conversion Table'!$E$3:$F$132, 2, FALSE))),"")</f>
        <v/>
      </c>
      <c r="U76" s="3"/>
      <c r="V76" s="971" t="s">
        <v>826</v>
      </c>
      <c r="W76" s="945" t="str" cm="1">
        <f t="array" ref="W76">_xlfn.IFS(V76="No",(IFERROR(VLOOKUP($M76&amp;" | "&amp;$X76,'Emissions Factors'!$C$3:$N$1705,MATCH(W$11,'Emissions Factors'!$C$3:$N$3,0),FALSE),"")),V76="Yes", "", V76="", "")</f>
        <v/>
      </c>
      <c r="X76" s="946">
        <f>IFERROR(IF(OR($V76="Yes", $V76=""), "",
VLOOKUP($F76, 'Emissions Factors'!$C$3:$O$717, 4,FALSE)),
IFERROR(VLOOKUP($E76, 'Emissions Factors'!$C$3:$O$717, 4,FALSE),""))</f>
        <v>0</v>
      </c>
      <c r="Y76" s="947" t="str">
        <f>IFERROR(VLOOKUP($M76&amp;" | "&amp;$X76,'Emissions Factors'!$C$3:$N$3811,5,FALSE),"")</f>
        <v/>
      </c>
      <c r="Z76" s="948" t="str">
        <f>IFERROR(VLOOKUP($M76&amp;" | "&amp;$X76,'Emissions Factors'!$C$3:$N$3811,6,FALSE),"")</f>
        <v/>
      </c>
      <c r="AA76" s="949" t="str">
        <f>IFERROR(VLOOKUP($M76&amp;" | "&amp;$X76,'Emissions Factors'!$C$3:$N$3811,7,FALSE),"")</f>
        <v/>
      </c>
      <c r="AB76" s="961"/>
      <c r="AC76" s="962"/>
      <c r="AD76" s="963"/>
      <c r="AE76" s="964"/>
      <c r="AF76" s="965"/>
      <c r="AG76" s="955" t="str" cm="1">
        <f t="array" ref="AG76">IFERROR(_xlfn.IFS($V76="No", Y76*$T76/1000,$V76="Yes", AD76*$T76/1000, $V76="", ""),"")</f>
        <v/>
      </c>
      <c r="AH76" s="956" t="str" cm="1">
        <f t="array" ref="AH76">IFERROR(_xlfn.IFS($V76="No", Z76*$T76/1000,$V76="Yes", AE76*$T76/1000, $V76="", ""),"")</f>
        <v/>
      </c>
      <c r="AI76" s="956" t="str" cm="1">
        <f t="array" ref="AI76">IFERROR(_xlfn.IFS($V76="No", AA76*$T76/1000,$V76="Yes", AF76*$T76/1000, $V76="", ""),"")</f>
        <v/>
      </c>
      <c r="AJ76" s="1029" t="str">
        <f>IFERROR($AG76
+IFERROR(HLOOKUP(Introduction!$H$29,'GWP Values'!$D$3:$G$46,MATCH("CH4",'GWP Values'!$C$3:$C$41,0),FALSE)*$AH76,0)
+IFERROR(HLOOKUP(Introduction!$H$29,'GWP Values'!$D$3:$G$46,MATCH("N2O",'GWP Values'!$C$3:$C$41,0),FALSE)*$AI76,0),"")</f>
        <v/>
      </c>
    </row>
    <row r="77" spans="1:36" ht="24" customHeight="1" x14ac:dyDescent="0.25">
      <c r="A77" s="441"/>
      <c r="B77" s="458" t="str" cm="1">
        <f t="array" ref="B77">IFERROR(_xlfn.IFS($J77="","",VLOOKUP(CONCATENATE($M77," | ",$J77),'Emissions Factors'!$C$3:$O$718,5,FALSE)&lt;&gt;"",CONCATENATE($M77," | ",$J77), COUNTIF('Emissions Factors'!$C$3:$C$718,CONCATENATE($M77," | ",$J77))&lt;0, CONCATENATE($M77," | ",$I77)),"")</f>
        <v/>
      </c>
      <c r="C77" s="650" t="str">
        <f t="shared" ref="C77:C140" si="2">IF(J77="United States","UnitedStatesT",IF(J77="Canada","CanadaT",""))</f>
        <v/>
      </c>
      <c r="D77" s="650" t="str">
        <f t="shared" ref="D77:D140" si="3">IF($S77="","",CONCATENATE("MWh / ",$S77, " | Energy"))</f>
        <v/>
      </c>
      <c r="E77" s="650" t="str">
        <f>IFERROR(IF($J77="","",
IF($J77="United States",$M77&amp;" | "&amp;$J77&amp;" - "&amp;(VLOOKUP(K77,'EFs - EPA eGRID'!$B$2:$D$53,3,FALSE)),
IF($J77="Canada",$M77&amp;" | "&amp;$J77&amp;" - "&amp;$K77,$M77&amp;" | "&amp;$I77))),"")</f>
        <v/>
      </c>
      <c r="F77" s="650" t="str" cm="1">
        <f t="array" ref="F77">_xlfn.IFS($J77="","",AND($J77="United States", $K77=""), $M77&amp;" | "&amp;$J77,AND($J77="Canada", $K77=""), $M77&amp;" | "&amp;$J77,$J77="United States", $E77,$J77="Canada",$E77,$J77&lt;&gt;"", $M77&amp;" | "&amp;$J77)</f>
        <v/>
      </c>
      <c r="G77" s="989"/>
      <c r="H77" s="990"/>
      <c r="I77" s="941" t="str">
        <f>IFERROR(VLOOKUP(J77,'Category Index'!$K$10:$L$258,2,FALSE),"")</f>
        <v/>
      </c>
      <c r="J77" s="986"/>
      <c r="K77" s="987" t="s">
        <v>866</v>
      </c>
      <c r="L77" s="3"/>
      <c r="M77" s="982"/>
      <c r="N77" s="983"/>
      <c r="O77" s="943" t="str">
        <f>IFERROR(VLOOKUP(Q77,Tables!$CE$8:$CF$22,2,FALSE),"")</f>
        <v/>
      </c>
      <c r="P77" s="973"/>
      <c r="Q77" s="974"/>
      <c r="R77" s="975"/>
      <c r="S77" s="976"/>
      <c r="T77" s="670" t="str">
        <f>IFERROR(IF(R77="","",R77*(VLOOKUP(D77, 'Unit Conversion Table'!$E$3:$F$132, 2, FALSE))),"")</f>
        <v/>
      </c>
      <c r="U77" s="3"/>
      <c r="V77" s="971" t="s">
        <v>826</v>
      </c>
      <c r="W77" s="945" t="str" cm="1">
        <f t="array" ref="W77">_xlfn.IFS(V77="No",(IFERROR(VLOOKUP($M77&amp;" | "&amp;$X77,'Emissions Factors'!$C$3:$N$1705,MATCH(W$11,'Emissions Factors'!$C$3:$N$3,0),FALSE),"")),V77="Yes", "", V77="", "")</f>
        <v/>
      </c>
      <c r="X77" s="946">
        <f>IFERROR(IF(OR($V77="Yes", $V77=""), "",
VLOOKUP($F77, 'Emissions Factors'!$C$3:$O$717, 4,FALSE)),
IFERROR(VLOOKUP($E77, 'Emissions Factors'!$C$3:$O$717, 4,FALSE),""))</f>
        <v>0</v>
      </c>
      <c r="Y77" s="947" t="str">
        <f>IFERROR(VLOOKUP($M77&amp;" | "&amp;$X77,'Emissions Factors'!$C$3:$N$3811,5,FALSE),"")</f>
        <v/>
      </c>
      <c r="Z77" s="948" t="str">
        <f>IFERROR(VLOOKUP($M77&amp;" | "&amp;$X77,'Emissions Factors'!$C$3:$N$3811,6,FALSE),"")</f>
        <v/>
      </c>
      <c r="AA77" s="949" t="str">
        <f>IFERROR(VLOOKUP($M77&amp;" | "&amp;$X77,'Emissions Factors'!$C$3:$N$3811,7,FALSE),"")</f>
        <v/>
      </c>
      <c r="AB77" s="961"/>
      <c r="AC77" s="962"/>
      <c r="AD77" s="963"/>
      <c r="AE77" s="964"/>
      <c r="AF77" s="965"/>
      <c r="AG77" s="955" t="str" cm="1">
        <f t="array" ref="AG77">IFERROR(_xlfn.IFS($V77="No", Y77*$T77/1000,$V77="Yes", AD77*$T77/1000, $V77="", ""),"")</f>
        <v/>
      </c>
      <c r="AH77" s="956" t="str" cm="1">
        <f t="array" ref="AH77">IFERROR(_xlfn.IFS($V77="No", Z77*$T77/1000,$V77="Yes", AE77*$T77/1000, $V77="", ""),"")</f>
        <v/>
      </c>
      <c r="AI77" s="956" t="str" cm="1">
        <f t="array" ref="AI77">IFERROR(_xlfn.IFS($V77="No", AA77*$T77/1000,$V77="Yes", AF77*$T77/1000, $V77="", ""),"")</f>
        <v/>
      </c>
      <c r="AJ77" s="1029" t="str">
        <f>IFERROR($AG77
+IFERROR(HLOOKUP(Introduction!$H$29,'GWP Values'!$D$3:$G$46,MATCH("CH4",'GWP Values'!$C$3:$C$41,0),FALSE)*$AH77,0)
+IFERROR(HLOOKUP(Introduction!$H$29,'GWP Values'!$D$3:$G$46,MATCH("N2O",'GWP Values'!$C$3:$C$41,0),FALSE)*$AI77,0),"")</f>
        <v/>
      </c>
    </row>
    <row r="78" spans="1:36" ht="24" customHeight="1" x14ac:dyDescent="0.25">
      <c r="A78" s="441"/>
      <c r="B78" s="458" t="str" cm="1">
        <f t="array" ref="B78">IFERROR(_xlfn.IFS($J78="","",VLOOKUP(CONCATENATE($M78," | ",$J78),'Emissions Factors'!$C$3:$O$718,5,FALSE)&lt;&gt;"",CONCATENATE($M78," | ",$J78), COUNTIF('Emissions Factors'!$C$3:$C$718,CONCATENATE($M78," | ",$J78))&lt;0, CONCATENATE($M78," | ",$I78)),"")</f>
        <v/>
      </c>
      <c r="C78" s="650" t="str">
        <f t="shared" si="2"/>
        <v/>
      </c>
      <c r="D78" s="650" t="str">
        <f t="shared" si="3"/>
        <v/>
      </c>
      <c r="E78" s="650" t="str">
        <f>IFERROR(IF($J78="","",
IF($J78="United States",$M78&amp;" | "&amp;$J78&amp;" - "&amp;(VLOOKUP(K78,'EFs - EPA eGRID'!$B$2:$D$53,3,FALSE)),
IF($J78="Canada",$M78&amp;" | "&amp;$J78&amp;" - "&amp;$K78,$M78&amp;" | "&amp;$I78))),"")</f>
        <v/>
      </c>
      <c r="F78" s="650" t="str" cm="1">
        <f t="array" ref="F78">_xlfn.IFS($J78="","",AND($J78="United States", $K78=""), $M78&amp;" | "&amp;$J78,AND($J78="Canada", $K78=""), $M78&amp;" | "&amp;$J78,$J78="United States", $E78,$J78="Canada",$E78,$J78&lt;&gt;"", $M78&amp;" | "&amp;$J78)</f>
        <v/>
      </c>
      <c r="G78" s="989"/>
      <c r="H78" s="990"/>
      <c r="I78" s="941" t="str">
        <f>IFERROR(VLOOKUP(J78,'Category Index'!$K$10:$L$258,2,FALSE),"")</f>
        <v/>
      </c>
      <c r="J78" s="986"/>
      <c r="K78" s="987" t="s">
        <v>866</v>
      </c>
      <c r="L78" s="3"/>
      <c r="M78" s="982"/>
      <c r="N78" s="983"/>
      <c r="O78" s="943" t="str">
        <f>IFERROR(VLOOKUP(Q78,Tables!$CE$8:$CF$22,2,FALSE),"")</f>
        <v/>
      </c>
      <c r="P78" s="973"/>
      <c r="Q78" s="974"/>
      <c r="R78" s="975"/>
      <c r="S78" s="976"/>
      <c r="T78" s="670" t="str">
        <f>IFERROR(IF(R78="","",R78*(VLOOKUP(D78, 'Unit Conversion Table'!$E$3:$F$132, 2, FALSE))),"")</f>
        <v/>
      </c>
      <c r="U78" s="3"/>
      <c r="V78" s="971" t="s">
        <v>826</v>
      </c>
      <c r="W78" s="945" t="str" cm="1">
        <f t="array" ref="W78">_xlfn.IFS(V78="No",(IFERROR(VLOOKUP($M78&amp;" | "&amp;$X78,'Emissions Factors'!$C$3:$N$1705,MATCH(W$11,'Emissions Factors'!$C$3:$N$3,0),FALSE),"")),V78="Yes", "", V78="", "")</f>
        <v/>
      </c>
      <c r="X78" s="946">
        <f>IFERROR(IF(OR($V78="Yes", $V78=""), "",
VLOOKUP($F78, 'Emissions Factors'!$C$3:$O$717, 4,FALSE)),
IFERROR(VLOOKUP($E78, 'Emissions Factors'!$C$3:$O$717, 4,FALSE),""))</f>
        <v>0</v>
      </c>
      <c r="Y78" s="947" t="str">
        <f>IFERROR(VLOOKUP($M78&amp;" | "&amp;$X78,'Emissions Factors'!$C$3:$N$3811,5,FALSE),"")</f>
        <v/>
      </c>
      <c r="Z78" s="948" t="str">
        <f>IFERROR(VLOOKUP($M78&amp;" | "&amp;$X78,'Emissions Factors'!$C$3:$N$3811,6,FALSE),"")</f>
        <v/>
      </c>
      <c r="AA78" s="949" t="str">
        <f>IFERROR(VLOOKUP($M78&amp;" | "&amp;$X78,'Emissions Factors'!$C$3:$N$3811,7,FALSE),"")</f>
        <v/>
      </c>
      <c r="AB78" s="961"/>
      <c r="AC78" s="962"/>
      <c r="AD78" s="963"/>
      <c r="AE78" s="964"/>
      <c r="AF78" s="965"/>
      <c r="AG78" s="955" t="str" cm="1">
        <f t="array" ref="AG78">IFERROR(_xlfn.IFS($V78="No", Y78*$T78/1000,$V78="Yes", AD78*$T78/1000, $V78="", ""),"")</f>
        <v/>
      </c>
      <c r="AH78" s="956" t="str" cm="1">
        <f t="array" ref="AH78">IFERROR(_xlfn.IFS($V78="No", Z78*$T78/1000,$V78="Yes", AE78*$T78/1000, $V78="", ""),"")</f>
        <v/>
      </c>
      <c r="AI78" s="956" t="str" cm="1">
        <f t="array" ref="AI78">IFERROR(_xlfn.IFS($V78="No", AA78*$T78/1000,$V78="Yes", AF78*$T78/1000, $V78="", ""),"")</f>
        <v/>
      </c>
      <c r="AJ78" s="1029" t="str">
        <f>IFERROR($AG78
+IFERROR(HLOOKUP(Introduction!$H$29,'GWP Values'!$D$3:$G$46,MATCH("CH4",'GWP Values'!$C$3:$C$41,0),FALSE)*$AH78,0)
+IFERROR(HLOOKUP(Introduction!$H$29,'GWP Values'!$D$3:$G$46,MATCH("N2O",'GWP Values'!$C$3:$C$41,0),FALSE)*$AI78,0),"")</f>
        <v/>
      </c>
    </row>
    <row r="79" spans="1:36" ht="24" customHeight="1" x14ac:dyDescent="0.25">
      <c r="A79" s="441"/>
      <c r="B79" s="458" t="str" cm="1">
        <f t="array" ref="B79">IFERROR(_xlfn.IFS($J79="","",VLOOKUP(CONCATENATE($M79," | ",$J79),'Emissions Factors'!$C$3:$O$718,5,FALSE)&lt;&gt;"",CONCATENATE($M79," | ",$J79), COUNTIF('Emissions Factors'!$C$3:$C$718,CONCATENATE($M79," | ",$J79))&lt;0, CONCATENATE($M79," | ",$I79)),"")</f>
        <v/>
      </c>
      <c r="C79" s="650" t="str">
        <f t="shared" si="2"/>
        <v/>
      </c>
      <c r="D79" s="650" t="str">
        <f t="shared" si="3"/>
        <v/>
      </c>
      <c r="E79" s="650" t="str">
        <f>IFERROR(IF($J79="","",
IF($J79="United States",$M79&amp;" | "&amp;$J79&amp;" - "&amp;(VLOOKUP(K79,'EFs - EPA eGRID'!$B$2:$D$53,3,FALSE)),
IF($J79="Canada",$M79&amp;" | "&amp;$J79&amp;" - "&amp;$K79,$M79&amp;" | "&amp;$I79))),"")</f>
        <v/>
      </c>
      <c r="F79" s="650" t="str" cm="1">
        <f t="array" ref="F79">_xlfn.IFS($J79="","",AND($J79="United States", $K79=""), $M79&amp;" | "&amp;$J79,AND($J79="Canada", $K79=""), $M79&amp;" | "&amp;$J79,$J79="United States", $E79,$J79="Canada",$E79,$J79&lt;&gt;"", $M79&amp;" | "&amp;$J79)</f>
        <v/>
      </c>
      <c r="G79" s="989"/>
      <c r="H79" s="990"/>
      <c r="I79" s="941" t="str">
        <f>IFERROR(VLOOKUP(J79,'Category Index'!$K$10:$L$258,2,FALSE),"")</f>
        <v/>
      </c>
      <c r="J79" s="986"/>
      <c r="K79" s="987" t="s">
        <v>866</v>
      </c>
      <c r="L79" s="3"/>
      <c r="M79" s="982"/>
      <c r="N79" s="983"/>
      <c r="O79" s="943" t="str">
        <f>IFERROR(VLOOKUP(Q79,Tables!$CE$8:$CF$22,2,FALSE),"")</f>
        <v/>
      </c>
      <c r="P79" s="973"/>
      <c r="Q79" s="974"/>
      <c r="R79" s="975"/>
      <c r="S79" s="976"/>
      <c r="T79" s="670" t="str">
        <f>IFERROR(IF(R79="","",R79*(VLOOKUP(D79, 'Unit Conversion Table'!$E$3:$F$132, 2, FALSE))),"")</f>
        <v/>
      </c>
      <c r="U79" s="3"/>
      <c r="V79" s="971" t="s">
        <v>826</v>
      </c>
      <c r="W79" s="945" t="str" cm="1">
        <f t="array" ref="W79">_xlfn.IFS(V79="No",(IFERROR(VLOOKUP($M79&amp;" | "&amp;$X79,'Emissions Factors'!$C$3:$N$1705,MATCH(W$11,'Emissions Factors'!$C$3:$N$3,0),FALSE),"")),V79="Yes", "", V79="", "")</f>
        <v/>
      </c>
      <c r="X79" s="946">
        <f>IFERROR(IF(OR($V79="Yes", $V79=""), "",
VLOOKUP($F79, 'Emissions Factors'!$C$3:$O$717, 4,FALSE)),
IFERROR(VLOOKUP($E79, 'Emissions Factors'!$C$3:$O$717, 4,FALSE),""))</f>
        <v>0</v>
      </c>
      <c r="Y79" s="947" t="str">
        <f>IFERROR(VLOOKUP($M79&amp;" | "&amp;$X79,'Emissions Factors'!$C$3:$N$3811,5,FALSE),"")</f>
        <v/>
      </c>
      <c r="Z79" s="948" t="str">
        <f>IFERROR(VLOOKUP($M79&amp;" | "&amp;$X79,'Emissions Factors'!$C$3:$N$3811,6,FALSE),"")</f>
        <v/>
      </c>
      <c r="AA79" s="949" t="str">
        <f>IFERROR(VLOOKUP($M79&amp;" | "&amp;$X79,'Emissions Factors'!$C$3:$N$3811,7,FALSE),"")</f>
        <v/>
      </c>
      <c r="AB79" s="961"/>
      <c r="AC79" s="962"/>
      <c r="AD79" s="963"/>
      <c r="AE79" s="964"/>
      <c r="AF79" s="965"/>
      <c r="AG79" s="955" t="str" cm="1">
        <f t="array" ref="AG79">IFERROR(_xlfn.IFS($V79="No", Y79*$T79/1000,$V79="Yes", AD79*$T79/1000, $V79="", ""),"")</f>
        <v/>
      </c>
      <c r="AH79" s="956" t="str" cm="1">
        <f t="array" ref="AH79">IFERROR(_xlfn.IFS($V79="No", Z79*$T79/1000,$V79="Yes", AE79*$T79/1000, $V79="", ""),"")</f>
        <v/>
      </c>
      <c r="AI79" s="956" t="str" cm="1">
        <f t="array" ref="AI79">IFERROR(_xlfn.IFS($V79="No", AA79*$T79/1000,$V79="Yes", AF79*$T79/1000, $V79="", ""),"")</f>
        <v/>
      </c>
      <c r="AJ79" s="1029" t="str">
        <f>IFERROR($AG79
+IFERROR(HLOOKUP(Introduction!$H$29,'GWP Values'!$D$3:$G$46,MATCH("CH4",'GWP Values'!$C$3:$C$41,0),FALSE)*$AH79,0)
+IFERROR(HLOOKUP(Introduction!$H$29,'GWP Values'!$D$3:$G$46,MATCH("N2O",'GWP Values'!$C$3:$C$41,0),FALSE)*$AI79,0),"")</f>
        <v/>
      </c>
    </row>
    <row r="80" spans="1:36" ht="24" customHeight="1" x14ac:dyDescent="0.25">
      <c r="A80" s="441"/>
      <c r="B80" s="458" t="str" cm="1">
        <f t="array" ref="B80">IFERROR(_xlfn.IFS($J80="","",VLOOKUP(CONCATENATE($M80," | ",$J80),'Emissions Factors'!$C$3:$O$718,5,FALSE)&lt;&gt;"",CONCATENATE($M80," | ",$J80), COUNTIF('Emissions Factors'!$C$3:$C$718,CONCATENATE($M80," | ",$J80))&lt;0, CONCATENATE($M80," | ",$I80)),"")</f>
        <v/>
      </c>
      <c r="C80" s="650" t="str">
        <f t="shared" si="2"/>
        <v/>
      </c>
      <c r="D80" s="650" t="str">
        <f t="shared" si="3"/>
        <v/>
      </c>
      <c r="E80" s="650" t="str">
        <f>IFERROR(IF($J80="","",
IF($J80="United States",$M80&amp;" | "&amp;$J80&amp;" - "&amp;(VLOOKUP(K80,'EFs - EPA eGRID'!$B$2:$D$53,3,FALSE)),
IF($J80="Canada",$M80&amp;" | "&amp;$J80&amp;" - "&amp;$K80,$M80&amp;" | "&amp;$I80))),"")</f>
        <v/>
      </c>
      <c r="F80" s="650" t="str" cm="1">
        <f t="array" ref="F80">_xlfn.IFS($J80="","",AND($J80="United States", $K80=""), $M80&amp;" | "&amp;$J80,AND($J80="Canada", $K80=""), $M80&amp;" | "&amp;$J80,$J80="United States", $E80,$J80="Canada",$E80,$J80&lt;&gt;"", $M80&amp;" | "&amp;$J80)</f>
        <v/>
      </c>
      <c r="G80" s="989"/>
      <c r="H80" s="990"/>
      <c r="I80" s="941" t="str">
        <f>IFERROR(VLOOKUP(J80,'Category Index'!$K$10:$L$258,2,FALSE),"")</f>
        <v/>
      </c>
      <c r="J80" s="986"/>
      <c r="K80" s="987" t="s">
        <v>866</v>
      </c>
      <c r="L80" s="3"/>
      <c r="M80" s="982"/>
      <c r="N80" s="983"/>
      <c r="O80" s="943" t="str">
        <f>IFERROR(VLOOKUP(Q80,Tables!$CE$8:$CF$22,2,FALSE),"")</f>
        <v/>
      </c>
      <c r="P80" s="973"/>
      <c r="Q80" s="974"/>
      <c r="R80" s="975"/>
      <c r="S80" s="976"/>
      <c r="T80" s="670" t="str">
        <f>IFERROR(IF(R80="","",R80*(VLOOKUP(D80, 'Unit Conversion Table'!$E$3:$F$132, 2, FALSE))),"")</f>
        <v/>
      </c>
      <c r="U80" s="3"/>
      <c r="V80" s="971" t="s">
        <v>826</v>
      </c>
      <c r="W80" s="945" t="str" cm="1">
        <f t="array" ref="W80">_xlfn.IFS(V80="No",(IFERROR(VLOOKUP($M80&amp;" | "&amp;$X80,'Emissions Factors'!$C$3:$N$1705,MATCH(W$11,'Emissions Factors'!$C$3:$N$3,0),FALSE),"")),V80="Yes", "", V80="", "")</f>
        <v/>
      </c>
      <c r="X80" s="946">
        <f>IFERROR(IF(OR($V80="Yes", $V80=""), "",
VLOOKUP($F80, 'Emissions Factors'!$C$3:$O$717, 4,FALSE)),
IFERROR(VLOOKUP($E80, 'Emissions Factors'!$C$3:$O$717, 4,FALSE),""))</f>
        <v>0</v>
      </c>
      <c r="Y80" s="947" t="str">
        <f>IFERROR(VLOOKUP($M80&amp;" | "&amp;$X80,'Emissions Factors'!$C$3:$N$3811,5,FALSE),"")</f>
        <v/>
      </c>
      <c r="Z80" s="948" t="str">
        <f>IFERROR(VLOOKUP($M80&amp;" | "&amp;$X80,'Emissions Factors'!$C$3:$N$3811,6,FALSE),"")</f>
        <v/>
      </c>
      <c r="AA80" s="949" t="str">
        <f>IFERROR(VLOOKUP($M80&amp;" | "&amp;$X80,'Emissions Factors'!$C$3:$N$3811,7,FALSE),"")</f>
        <v/>
      </c>
      <c r="AB80" s="961"/>
      <c r="AC80" s="962"/>
      <c r="AD80" s="963"/>
      <c r="AE80" s="964"/>
      <c r="AF80" s="965"/>
      <c r="AG80" s="955" t="str" cm="1">
        <f t="array" ref="AG80">IFERROR(_xlfn.IFS($V80="No", Y80*$T80/1000,$V80="Yes", AD80*$T80/1000, $V80="", ""),"")</f>
        <v/>
      </c>
      <c r="AH80" s="956" t="str" cm="1">
        <f t="array" ref="AH80">IFERROR(_xlfn.IFS($V80="No", Z80*$T80/1000,$V80="Yes", AE80*$T80/1000, $V80="", ""),"")</f>
        <v/>
      </c>
      <c r="AI80" s="956" t="str" cm="1">
        <f t="array" ref="AI80">IFERROR(_xlfn.IFS($V80="No", AA80*$T80/1000,$V80="Yes", AF80*$T80/1000, $V80="", ""),"")</f>
        <v/>
      </c>
      <c r="AJ80" s="1029" t="str">
        <f>IFERROR($AG80
+IFERROR(HLOOKUP(Introduction!$H$29,'GWP Values'!$D$3:$G$46,MATCH("CH4",'GWP Values'!$C$3:$C$41,0),FALSE)*$AH80,0)
+IFERROR(HLOOKUP(Introduction!$H$29,'GWP Values'!$D$3:$G$46,MATCH("N2O",'GWP Values'!$C$3:$C$41,0),FALSE)*$AI80,0),"")</f>
        <v/>
      </c>
    </row>
    <row r="81" spans="1:36" ht="24" customHeight="1" x14ac:dyDescent="0.25">
      <c r="A81" s="441"/>
      <c r="B81" s="458" t="str" cm="1">
        <f t="array" ref="B81">IFERROR(_xlfn.IFS($J81="","",VLOOKUP(CONCATENATE($M81," | ",$J81),'Emissions Factors'!$C$3:$O$718,5,FALSE)&lt;&gt;"",CONCATENATE($M81," | ",$J81), COUNTIF('Emissions Factors'!$C$3:$C$718,CONCATENATE($M81," | ",$J81))&lt;0, CONCATENATE($M81," | ",$I81)),"")</f>
        <v/>
      </c>
      <c r="C81" s="650" t="str">
        <f t="shared" si="2"/>
        <v/>
      </c>
      <c r="D81" s="650" t="str">
        <f t="shared" si="3"/>
        <v/>
      </c>
      <c r="E81" s="650" t="str">
        <f>IFERROR(IF($J81="","",
IF($J81="United States",$M81&amp;" | "&amp;$J81&amp;" - "&amp;(VLOOKUP(K81,'EFs - EPA eGRID'!$B$2:$D$53,3,FALSE)),
IF($J81="Canada",$M81&amp;" | "&amp;$J81&amp;" - "&amp;$K81,$M81&amp;" | "&amp;$I81))),"")</f>
        <v/>
      </c>
      <c r="F81" s="650" t="str" cm="1">
        <f t="array" ref="F81">_xlfn.IFS($J81="","",AND($J81="United States", $K81=""), $M81&amp;" | "&amp;$J81,AND($J81="Canada", $K81=""), $M81&amp;" | "&amp;$J81,$J81="United States", $E81,$J81="Canada",$E81,$J81&lt;&gt;"", $M81&amp;" | "&amp;$J81)</f>
        <v/>
      </c>
      <c r="G81" s="989"/>
      <c r="H81" s="990"/>
      <c r="I81" s="941" t="str">
        <f>IFERROR(VLOOKUP(J81,'Category Index'!$K$10:$L$258,2,FALSE),"")</f>
        <v/>
      </c>
      <c r="J81" s="986"/>
      <c r="K81" s="987" t="s">
        <v>866</v>
      </c>
      <c r="L81" s="3"/>
      <c r="M81" s="982"/>
      <c r="N81" s="983"/>
      <c r="O81" s="943" t="str">
        <f>IFERROR(VLOOKUP(Q81,Tables!$CE$8:$CF$22,2,FALSE),"")</f>
        <v/>
      </c>
      <c r="P81" s="973"/>
      <c r="Q81" s="974"/>
      <c r="R81" s="975"/>
      <c r="S81" s="976"/>
      <c r="T81" s="670" t="str">
        <f>IFERROR(IF(R81="","",R81*(VLOOKUP(D81, 'Unit Conversion Table'!$E$3:$F$132, 2, FALSE))),"")</f>
        <v/>
      </c>
      <c r="U81" s="3"/>
      <c r="V81" s="971" t="s">
        <v>826</v>
      </c>
      <c r="W81" s="945" t="str" cm="1">
        <f t="array" ref="W81">_xlfn.IFS(V81="No",(IFERROR(VLOOKUP($M81&amp;" | "&amp;$X81,'Emissions Factors'!$C$3:$N$1705,MATCH(W$11,'Emissions Factors'!$C$3:$N$3,0),FALSE),"")),V81="Yes", "", V81="", "")</f>
        <v/>
      </c>
      <c r="X81" s="946">
        <f>IFERROR(IF(OR($V81="Yes", $V81=""), "",
VLOOKUP($F81, 'Emissions Factors'!$C$3:$O$717, 4,FALSE)),
IFERROR(VLOOKUP($E81, 'Emissions Factors'!$C$3:$O$717, 4,FALSE),""))</f>
        <v>0</v>
      </c>
      <c r="Y81" s="947" t="str">
        <f>IFERROR(VLOOKUP($M81&amp;" | "&amp;$X81,'Emissions Factors'!$C$3:$N$3811,5,FALSE),"")</f>
        <v/>
      </c>
      <c r="Z81" s="948" t="str">
        <f>IFERROR(VLOOKUP($M81&amp;" | "&amp;$X81,'Emissions Factors'!$C$3:$N$3811,6,FALSE),"")</f>
        <v/>
      </c>
      <c r="AA81" s="949" t="str">
        <f>IFERROR(VLOOKUP($M81&amp;" | "&amp;$X81,'Emissions Factors'!$C$3:$N$3811,7,FALSE),"")</f>
        <v/>
      </c>
      <c r="AB81" s="961"/>
      <c r="AC81" s="962"/>
      <c r="AD81" s="963"/>
      <c r="AE81" s="964"/>
      <c r="AF81" s="965"/>
      <c r="AG81" s="955" t="str" cm="1">
        <f t="array" ref="AG81">IFERROR(_xlfn.IFS($V81="No", Y81*$T81/1000,$V81="Yes", AD81*$T81/1000, $V81="", ""),"")</f>
        <v/>
      </c>
      <c r="AH81" s="956" t="str" cm="1">
        <f t="array" ref="AH81">IFERROR(_xlfn.IFS($V81="No", Z81*$T81/1000,$V81="Yes", AE81*$T81/1000, $V81="", ""),"")</f>
        <v/>
      </c>
      <c r="AI81" s="956" t="str" cm="1">
        <f t="array" ref="AI81">IFERROR(_xlfn.IFS($V81="No", AA81*$T81/1000,$V81="Yes", AF81*$T81/1000, $V81="", ""),"")</f>
        <v/>
      </c>
      <c r="AJ81" s="1029" t="str">
        <f>IFERROR($AG81
+IFERROR(HLOOKUP(Introduction!$H$29,'GWP Values'!$D$3:$G$46,MATCH("CH4",'GWP Values'!$C$3:$C$41,0),FALSE)*$AH81,0)
+IFERROR(HLOOKUP(Introduction!$H$29,'GWP Values'!$D$3:$G$46,MATCH("N2O",'GWP Values'!$C$3:$C$41,0),FALSE)*$AI81,0),"")</f>
        <v/>
      </c>
    </row>
    <row r="82" spans="1:36" ht="24" customHeight="1" x14ac:dyDescent="0.25">
      <c r="A82" s="441"/>
      <c r="B82" s="458" t="str" cm="1">
        <f t="array" ref="B82">IFERROR(_xlfn.IFS($J82="","",VLOOKUP(CONCATENATE($M82," | ",$J82),'Emissions Factors'!$C$3:$O$718,5,FALSE)&lt;&gt;"",CONCATENATE($M82," | ",$J82), COUNTIF('Emissions Factors'!$C$3:$C$718,CONCATENATE($M82," | ",$J82))&lt;0, CONCATENATE($M82," | ",$I82)),"")</f>
        <v/>
      </c>
      <c r="C82" s="650" t="str">
        <f t="shared" si="2"/>
        <v/>
      </c>
      <c r="D82" s="650" t="str">
        <f t="shared" si="3"/>
        <v/>
      </c>
      <c r="E82" s="650" t="str">
        <f>IFERROR(IF($J82="","",
IF($J82="United States",$M82&amp;" | "&amp;$J82&amp;" - "&amp;(VLOOKUP(K82,'EFs - EPA eGRID'!$B$2:$D$53,3,FALSE)),
IF($J82="Canada",$M82&amp;" | "&amp;$J82&amp;" - "&amp;$K82,$M82&amp;" | "&amp;$I82))),"")</f>
        <v/>
      </c>
      <c r="F82" s="650" t="str" cm="1">
        <f t="array" ref="F82">_xlfn.IFS($J82="","",AND($J82="United States", $K82=""), $M82&amp;" | "&amp;$J82,AND($J82="Canada", $K82=""), $M82&amp;" | "&amp;$J82,$J82="United States", $E82,$J82="Canada",$E82,$J82&lt;&gt;"", $M82&amp;" | "&amp;$J82)</f>
        <v/>
      </c>
      <c r="G82" s="989"/>
      <c r="H82" s="990"/>
      <c r="I82" s="941" t="str">
        <f>IFERROR(VLOOKUP(J82,'Category Index'!$K$10:$L$258,2,FALSE),"")</f>
        <v/>
      </c>
      <c r="J82" s="986"/>
      <c r="K82" s="987" t="s">
        <v>866</v>
      </c>
      <c r="L82" s="3"/>
      <c r="M82" s="982"/>
      <c r="N82" s="983"/>
      <c r="O82" s="943" t="str">
        <f>IFERROR(VLOOKUP(Q82,Tables!$CE$8:$CF$22,2,FALSE),"")</f>
        <v/>
      </c>
      <c r="P82" s="973"/>
      <c r="Q82" s="974"/>
      <c r="R82" s="975"/>
      <c r="S82" s="976"/>
      <c r="T82" s="670" t="str">
        <f>IFERROR(IF(R82="","",R82*(VLOOKUP(D82, 'Unit Conversion Table'!$E$3:$F$132, 2, FALSE))),"")</f>
        <v/>
      </c>
      <c r="U82" s="3"/>
      <c r="V82" s="971" t="s">
        <v>826</v>
      </c>
      <c r="W82" s="945" t="str" cm="1">
        <f t="array" ref="W82">_xlfn.IFS(V82="No",(IFERROR(VLOOKUP($M82&amp;" | "&amp;$X82,'Emissions Factors'!$C$3:$N$1705,MATCH(W$11,'Emissions Factors'!$C$3:$N$3,0),FALSE),"")),V82="Yes", "", V82="", "")</f>
        <v/>
      </c>
      <c r="X82" s="946">
        <f>IFERROR(IF(OR($V82="Yes", $V82=""), "",
VLOOKUP($F82, 'Emissions Factors'!$C$3:$O$717, 4,FALSE)),
IFERROR(VLOOKUP($E82, 'Emissions Factors'!$C$3:$O$717, 4,FALSE),""))</f>
        <v>0</v>
      </c>
      <c r="Y82" s="947" t="str">
        <f>IFERROR(VLOOKUP($M82&amp;" | "&amp;$X82,'Emissions Factors'!$C$3:$N$3811,5,FALSE),"")</f>
        <v/>
      </c>
      <c r="Z82" s="948" t="str">
        <f>IFERROR(VLOOKUP($M82&amp;" | "&amp;$X82,'Emissions Factors'!$C$3:$N$3811,6,FALSE),"")</f>
        <v/>
      </c>
      <c r="AA82" s="949" t="str">
        <f>IFERROR(VLOOKUP($M82&amp;" | "&amp;$X82,'Emissions Factors'!$C$3:$N$3811,7,FALSE),"")</f>
        <v/>
      </c>
      <c r="AB82" s="961"/>
      <c r="AC82" s="962"/>
      <c r="AD82" s="963"/>
      <c r="AE82" s="964"/>
      <c r="AF82" s="965"/>
      <c r="AG82" s="955" t="str" cm="1">
        <f t="array" ref="AG82">IFERROR(_xlfn.IFS($V82="No", Y82*$T82/1000,$V82="Yes", AD82*$T82/1000, $V82="", ""),"")</f>
        <v/>
      </c>
      <c r="AH82" s="956" t="str" cm="1">
        <f t="array" ref="AH82">IFERROR(_xlfn.IFS($V82="No", Z82*$T82/1000,$V82="Yes", AE82*$T82/1000, $V82="", ""),"")</f>
        <v/>
      </c>
      <c r="AI82" s="956" t="str" cm="1">
        <f t="array" ref="AI82">IFERROR(_xlfn.IFS($V82="No", AA82*$T82/1000,$V82="Yes", AF82*$T82/1000, $V82="", ""),"")</f>
        <v/>
      </c>
      <c r="AJ82" s="1029" t="str">
        <f>IFERROR($AG82
+IFERROR(HLOOKUP(Introduction!$H$29,'GWP Values'!$D$3:$G$46,MATCH("CH4",'GWP Values'!$C$3:$C$41,0),FALSE)*$AH82,0)
+IFERROR(HLOOKUP(Introduction!$H$29,'GWP Values'!$D$3:$G$46,MATCH("N2O",'GWP Values'!$C$3:$C$41,0),FALSE)*$AI82,0),"")</f>
        <v/>
      </c>
    </row>
    <row r="83" spans="1:36" ht="24" customHeight="1" x14ac:dyDescent="0.25">
      <c r="A83" s="441"/>
      <c r="B83" s="458" t="str" cm="1">
        <f t="array" ref="B83">IFERROR(_xlfn.IFS($J83="","",VLOOKUP(CONCATENATE($M83," | ",$J83),'Emissions Factors'!$C$3:$O$718,5,FALSE)&lt;&gt;"",CONCATENATE($M83," | ",$J83), COUNTIF('Emissions Factors'!$C$3:$C$718,CONCATENATE($M83," | ",$J83))&lt;0, CONCATENATE($M83," | ",$I83)),"")</f>
        <v/>
      </c>
      <c r="C83" s="650" t="str">
        <f t="shared" si="2"/>
        <v/>
      </c>
      <c r="D83" s="650" t="str">
        <f t="shared" si="3"/>
        <v/>
      </c>
      <c r="E83" s="650" t="str">
        <f>IFERROR(IF($J83="","",
IF($J83="United States",$M83&amp;" | "&amp;$J83&amp;" - "&amp;(VLOOKUP(K83,'EFs - EPA eGRID'!$B$2:$D$53,3,FALSE)),
IF($J83="Canada",$M83&amp;" | "&amp;$J83&amp;" - "&amp;$K83,$M83&amp;" | "&amp;$I83))),"")</f>
        <v/>
      </c>
      <c r="F83" s="650" t="str" cm="1">
        <f t="array" ref="F83">_xlfn.IFS($J83="","",AND($J83="United States", $K83=""), $M83&amp;" | "&amp;$J83,AND($J83="Canada", $K83=""), $M83&amp;" | "&amp;$J83,$J83="United States", $E83,$J83="Canada",$E83,$J83&lt;&gt;"", $M83&amp;" | "&amp;$J83)</f>
        <v/>
      </c>
      <c r="G83" s="989"/>
      <c r="H83" s="990"/>
      <c r="I83" s="941" t="str">
        <f>IFERROR(VLOOKUP(J83,'Category Index'!$K$10:$L$258,2,FALSE),"")</f>
        <v/>
      </c>
      <c r="J83" s="986"/>
      <c r="K83" s="987" t="s">
        <v>866</v>
      </c>
      <c r="L83" s="3"/>
      <c r="M83" s="982"/>
      <c r="N83" s="983"/>
      <c r="O83" s="943" t="str">
        <f>IFERROR(VLOOKUP(Q83,Tables!$CE$8:$CF$22,2,FALSE),"")</f>
        <v/>
      </c>
      <c r="P83" s="973"/>
      <c r="Q83" s="974"/>
      <c r="R83" s="975"/>
      <c r="S83" s="976"/>
      <c r="T83" s="670" t="str">
        <f>IFERROR(IF(R83="","",R83*(VLOOKUP(D83, 'Unit Conversion Table'!$E$3:$F$132, 2, FALSE))),"")</f>
        <v/>
      </c>
      <c r="U83" s="3"/>
      <c r="V83" s="971" t="s">
        <v>826</v>
      </c>
      <c r="W83" s="945" t="str" cm="1">
        <f t="array" ref="W83">_xlfn.IFS(V83="No",(IFERROR(VLOOKUP($M83&amp;" | "&amp;$X83,'Emissions Factors'!$C$3:$N$1705,MATCH(W$11,'Emissions Factors'!$C$3:$N$3,0),FALSE),"")),V83="Yes", "", V83="", "")</f>
        <v/>
      </c>
      <c r="X83" s="946">
        <f>IFERROR(IF(OR($V83="Yes", $V83=""), "",
VLOOKUP($F83, 'Emissions Factors'!$C$3:$O$717, 4,FALSE)),
IFERROR(VLOOKUP($E83, 'Emissions Factors'!$C$3:$O$717, 4,FALSE),""))</f>
        <v>0</v>
      </c>
      <c r="Y83" s="947" t="str">
        <f>IFERROR(VLOOKUP($M83&amp;" | "&amp;$X83,'Emissions Factors'!$C$3:$N$3811,5,FALSE),"")</f>
        <v/>
      </c>
      <c r="Z83" s="948" t="str">
        <f>IFERROR(VLOOKUP($M83&amp;" | "&amp;$X83,'Emissions Factors'!$C$3:$N$3811,6,FALSE),"")</f>
        <v/>
      </c>
      <c r="AA83" s="949" t="str">
        <f>IFERROR(VLOOKUP($M83&amp;" | "&amp;$X83,'Emissions Factors'!$C$3:$N$3811,7,FALSE),"")</f>
        <v/>
      </c>
      <c r="AB83" s="961"/>
      <c r="AC83" s="962"/>
      <c r="AD83" s="963"/>
      <c r="AE83" s="964"/>
      <c r="AF83" s="965"/>
      <c r="AG83" s="955" t="str" cm="1">
        <f t="array" ref="AG83">IFERROR(_xlfn.IFS($V83="No", Y83*$T83/1000,$V83="Yes", AD83*$T83/1000, $V83="", ""),"")</f>
        <v/>
      </c>
      <c r="AH83" s="956" t="str" cm="1">
        <f t="array" ref="AH83">IFERROR(_xlfn.IFS($V83="No", Z83*$T83/1000,$V83="Yes", AE83*$T83/1000, $V83="", ""),"")</f>
        <v/>
      </c>
      <c r="AI83" s="956" t="str" cm="1">
        <f t="array" ref="AI83">IFERROR(_xlfn.IFS($V83="No", AA83*$T83/1000,$V83="Yes", AF83*$T83/1000, $V83="", ""),"")</f>
        <v/>
      </c>
      <c r="AJ83" s="1029" t="str">
        <f>IFERROR($AG83
+IFERROR(HLOOKUP(Introduction!$H$29,'GWP Values'!$D$3:$G$46,MATCH("CH4",'GWP Values'!$C$3:$C$41,0),FALSE)*$AH83,0)
+IFERROR(HLOOKUP(Introduction!$H$29,'GWP Values'!$D$3:$G$46,MATCH("N2O",'GWP Values'!$C$3:$C$41,0),FALSE)*$AI83,0),"")</f>
        <v/>
      </c>
    </row>
    <row r="84" spans="1:36" ht="24" customHeight="1" x14ac:dyDescent="0.25">
      <c r="A84" s="441"/>
      <c r="B84" s="458" t="str" cm="1">
        <f t="array" ref="B84">IFERROR(_xlfn.IFS($J84="","",VLOOKUP(CONCATENATE($M84," | ",$J84),'Emissions Factors'!$C$3:$O$718,5,FALSE)&lt;&gt;"",CONCATENATE($M84," | ",$J84), COUNTIF('Emissions Factors'!$C$3:$C$718,CONCATENATE($M84," | ",$J84))&lt;0, CONCATENATE($M84," | ",$I84)),"")</f>
        <v/>
      </c>
      <c r="C84" s="650" t="str">
        <f t="shared" si="2"/>
        <v/>
      </c>
      <c r="D84" s="650" t="str">
        <f t="shared" si="3"/>
        <v/>
      </c>
      <c r="E84" s="650" t="str">
        <f>IFERROR(IF($J84="","",
IF($J84="United States",$M84&amp;" | "&amp;$J84&amp;" - "&amp;(VLOOKUP(K84,'EFs - EPA eGRID'!$B$2:$D$53,3,FALSE)),
IF($J84="Canada",$M84&amp;" | "&amp;$J84&amp;" - "&amp;$K84,$M84&amp;" | "&amp;$I84))),"")</f>
        <v/>
      </c>
      <c r="F84" s="650" t="str" cm="1">
        <f t="array" ref="F84">_xlfn.IFS($J84="","",AND($J84="United States", $K84=""), $M84&amp;" | "&amp;$J84,AND($J84="Canada", $K84=""), $M84&amp;" | "&amp;$J84,$J84="United States", $E84,$J84="Canada",$E84,$J84&lt;&gt;"", $M84&amp;" | "&amp;$J84)</f>
        <v/>
      </c>
      <c r="G84" s="989"/>
      <c r="H84" s="990"/>
      <c r="I84" s="941" t="str">
        <f>IFERROR(VLOOKUP(J84,'Category Index'!$K$10:$L$258,2,FALSE),"")</f>
        <v/>
      </c>
      <c r="J84" s="986"/>
      <c r="K84" s="987" t="s">
        <v>866</v>
      </c>
      <c r="L84" s="3"/>
      <c r="M84" s="982"/>
      <c r="N84" s="983"/>
      <c r="O84" s="943" t="str">
        <f>IFERROR(VLOOKUP(Q84,Tables!$CE$8:$CF$22,2,FALSE),"")</f>
        <v/>
      </c>
      <c r="P84" s="973"/>
      <c r="Q84" s="974"/>
      <c r="R84" s="975"/>
      <c r="S84" s="976"/>
      <c r="T84" s="670" t="str">
        <f>IFERROR(IF(R84="","",R84*(VLOOKUP(D84, 'Unit Conversion Table'!$E$3:$F$132, 2, FALSE))),"")</f>
        <v/>
      </c>
      <c r="U84" s="3"/>
      <c r="V84" s="971" t="s">
        <v>826</v>
      </c>
      <c r="W84" s="945" t="str" cm="1">
        <f t="array" ref="W84">_xlfn.IFS(V84="No",(IFERROR(VLOOKUP($M84&amp;" | "&amp;$X84,'Emissions Factors'!$C$3:$N$1705,MATCH(W$11,'Emissions Factors'!$C$3:$N$3,0),FALSE),"")),V84="Yes", "", V84="", "")</f>
        <v/>
      </c>
      <c r="X84" s="946">
        <f>IFERROR(IF(OR($V84="Yes", $V84=""), "",
VLOOKUP($F84, 'Emissions Factors'!$C$3:$O$717, 4,FALSE)),
IFERROR(VLOOKUP($E84, 'Emissions Factors'!$C$3:$O$717, 4,FALSE),""))</f>
        <v>0</v>
      </c>
      <c r="Y84" s="947" t="str">
        <f>IFERROR(VLOOKUP($M84&amp;" | "&amp;$X84,'Emissions Factors'!$C$3:$N$3811,5,FALSE),"")</f>
        <v/>
      </c>
      <c r="Z84" s="948" t="str">
        <f>IFERROR(VLOOKUP($M84&amp;" | "&amp;$X84,'Emissions Factors'!$C$3:$N$3811,6,FALSE),"")</f>
        <v/>
      </c>
      <c r="AA84" s="949" t="str">
        <f>IFERROR(VLOOKUP($M84&amp;" | "&amp;$X84,'Emissions Factors'!$C$3:$N$3811,7,FALSE),"")</f>
        <v/>
      </c>
      <c r="AB84" s="961"/>
      <c r="AC84" s="962"/>
      <c r="AD84" s="963"/>
      <c r="AE84" s="964"/>
      <c r="AF84" s="965"/>
      <c r="AG84" s="955" t="str" cm="1">
        <f t="array" ref="AG84">IFERROR(_xlfn.IFS($V84="No", Y84*$T84/1000,$V84="Yes", AD84*$T84/1000, $V84="", ""),"")</f>
        <v/>
      </c>
      <c r="AH84" s="956" t="str" cm="1">
        <f t="array" ref="AH84">IFERROR(_xlfn.IFS($V84="No", Z84*$T84/1000,$V84="Yes", AE84*$T84/1000, $V84="", ""),"")</f>
        <v/>
      </c>
      <c r="AI84" s="956" t="str" cm="1">
        <f t="array" ref="AI84">IFERROR(_xlfn.IFS($V84="No", AA84*$T84/1000,$V84="Yes", AF84*$T84/1000, $V84="", ""),"")</f>
        <v/>
      </c>
      <c r="AJ84" s="1029" t="str">
        <f>IFERROR($AG84
+IFERROR(HLOOKUP(Introduction!$H$29,'GWP Values'!$D$3:$G$46,MATCH("CH4",'GWP Values'!$C$3:$C$41,0),FALSE)*$AH84,0)
+IFERROR(HLOOKUP(Introduction!$H$29,'GWP Values'!$D$3:$G$46,MATCH("N2O",'GWP Values'!$C$3:$C$41,0),FALSE)*$AI84,0),"")</f>
        <v/>
      </c>
    </row>
    <row r="85" spans="1:36" ht="24" customHeight="1" x14ac:dyDescent="0.25">
      <c r="A85" s="441"/>
      <c r="B85" s="458" t="str" cm="1">
        <f t="array" ref="B85">IFERROR(_xlfn.IFS($J85="","",VLOOKUP(CONCATENATE($M85," | ",$J85),'Emissions Factors'!$C$3:$O$718,5,FALSE)&lt;&gt;"",CONCATENATE($M85," | ",$J85), COUNTIF('Emissions Factors'!$C$3:$C$718,CONCATENATE($M85," | ",$J85))&lt;0, CONCATENATE($M85," | ",$I85)),"")</f>
        <v/>
      </c>
      <c r="C85" s="650" t="str">
        <f t="shared" si="2"/>
        <v/>
      </c>
      <c r="D85" s="650" t="str">
        <f t="shared" si="3"/>
        <v/>
      </c>
      <c r="E85" s="650" t="str">
        <f>IFERROR(IF($J85="","",
IF($J85="United States",$M85&amp;" | "&amp;$J85&amp;" - "&amp;(VLOOKUP(K85,'EFs - EPA eGRID'!$B$2:$D$53,3,FALSE)),
IF($J85="Canada",$M85&amp;" | "&amp;$J85&amp;" - "&amp;$K85,$M85&amp;" | "&amp;$I85))),"")</f>
        <v/>
      </c>
      <c r="F85" s="650" t="str" cm="1">
        <f t="array" ref="F85">_xlfn.IFS($J85="","",AND($J85="United States", $K85=""), $M85&amp;" | "&amp;$J85,AND($J85="Canada", $K85=""), $M85&amp;" | "&amp;$J85,$J85="United States", $E85,$J85="Canada",$E85,$J85&lt;&gt;"", $M85&amp;" | "&amp;$J85)</f>
        <v/>
      </c>
      <c r="G85" s="989"/>
      <c r="H85" s="990"/>
      <c r="I85" s="941" t="str">
        <f>IFERROR(VLOOKUP(J85,'Category Index'!$K$10:$L$258,2,FALSE),"")</f>
        <v/>
      </c>
      <c r="J85" s="986"/>
      <c r="K85" s="987" t="s">
        <v>866</v>
      </c>
      <c r="L85" s="3"/>
      <c r="M85" s="982"/>
      <c r="N85" s="983"/>
      <c r="O85" s="943" t="str">
        <f>IFERROR(VLOOKUP(Q85,Tables!$CE$8:$CF$22,2,FALSE),"")</f>
        <v/>
      </c>
      <c r="P85" s="973"/>
      <c r="Q85" s="974"/>
      <c r="R85" s="975"/>
      <c r="S85" s="976"/>
      <c r="T85" s="670" t="str">
        <f>IFERROR(IF(R85="","",R85*(VLOOKUP(D85, 'Unit Conversion Table'!$E$3:$F$132, 2, FALSE))),"")</f>
        <v/>
      </c>
      <c r="U85" s="3"/>
      <c r="V85" s="971" t="s">
        <v>826</v>
      </c>
      <c r="W85" s="945" t="str" cm="1">
        <f t="array" ref="W85">_xlfn.IFS(V85="No",(IFERROR(VLOOKUP($M85&amp;" | "&amp;$X85,'Emissions Factors'!$C$3:$N$1705,MATCH(W$11,'Emissions Factors'!$C$3:$N$3,0),FALSE),"")),V85="Yes", "", V85="", "")</f>
        <v/>
      </c>
      <c r="X85" s="946">
        <f>IFERROR(IF(OR($V85="Yes", $V85=""), "",
VLOOKUP($F85, 'Emissions Factors'!$C$3:$O$717, 4,FALSE)),
IFERROR(VLOOKUP($E85, 'Emissions Factors'!$C$3:$O$717, 4,FALSE),""))</f>
        <v>0</v>
      </c>
      <c r="Y85" s="947" t="str">
        <f>IFERROR(VLOOKUP($M85&amp;" | "&amp;$X85,'Emissions Factors'!$C$3:$N$3811,5,FALSE),"")</f>
        <v/>
      </c>
      <c r="Z85" s="948" t="str">
        <f>IFERROR(VLOOKUP($M85&amp;" | "&amp;$X85,'Emissions Factors'!$C$3:$N$3811,6,FALSE),"")</f>
        <v/>
      </c>
      <c r="AA85" s="949" t="str">
        <f>IFERROR(VLOOKUP($M85&amp;" | "&amp;$X85,'Emissions Factors'!$C$3:$N$3811,7,FALSE),"")</f>
        <v/>
      </c>
      <c r="AB85" s="961"/>
      <c r="AC85" s="962"/>
      <c r="AD85" s="963"/>
      <c r="AE85" s="964"/>
      <c r="AF85" s="965"/>
      <c r="AG85" s="955" t="str" cm="1">
        <f t="array" ref="AG85">IFERROR(_xlfn.IFS($V85="No", Y85*$T85/1000,$V85="Yes", AD85*$T85/1000, $V85="", ""),"")</f>
        <v/>
      </c>
      <c r="AH85" s="956" t="str" cm="1">
        <f t="array" ref="AH85">IFERROR(_xlfn.IFS($V85="No", Z85*$T85/1000,$V85="Yes", AE85*$T85/1000, $V85="", ""),"")</f>
        <v/>
      </c>
      <c r="AI85" s="956" t="str" cm="1">
        <f t="array" ref="AI85">IFERROR(_xlfn.IFS($V85="No", AA85*$T85/1000,$V85="Yes", AF85*$T85/1000, $V85="", ""),"")</f>
        <v/>
      </c>
      <c r="AJ85" s="1029" t="str">
        <f>IFERROR($AG85
+IFERROR(HLOOKUP(Introduction!$H$29,'GWP Values'!$D$3:$G$46,MATCH("CH4",'GWP Values'!$C$3:$C$41,0),FALSE)*$AH85,0)
+IFERROR(HLOOKUP(Introduction!$H$29,'GWP Values'!$D$3:$G$46,MATCH("N2O",'GWP Values'!$C$3:$C$41,0),FALSE)*$AI85,0),"")</f>
        <v/>
      </c>
    </row>
    <row r="86" spans="1:36" ht="24" customHeight="1" x14ac:dyDescent="0.25">
      <c r="A86" s="441"/>
      <c r="B86" s="458" t="str" cm="1">
        <f t="array" ref="B86">IFERROR(_xlfn.IFS($J86="","",VLOOKUP(CONCATENATE($M86," | ",$J86),'Emissions Factors'!$C$3:$O$718,5,FALSE)&lt;&gt;"",CONCATENATE($M86," | ",$J86), COUNTIF('Emissions Factors'!$C$3:$C$718,CONCATENATE($M86," | ",$J86))&lt;0, CONCATENATE($M86," | ",$I86)),"")</f>
        <v/>
      </c>
      <c r="C86" s="650" t="str">
        <f t="shared" si="2"/>
        <v/>
      </c>
      <c r="D86" s="650" t="str">
        <f t="shared" si="3"/>
        <v/>
      </c>
      <c r="E86" s="650" t="str">
        <f>IFERROR(IF($J86="","",
IF($J86="United States",$M86&amp;" | "&amp;$J86&amp;" - "&amp;(VLOOKUP(K86,'EFs - EPA eGRID'!$B$2:$D$53,3,FALSE)),
IF($J86="Canada",$M86&amp;" | "&amp;$J86&amp;" - "&amp;$K86,$M86&amp;" | "&amp;$I86))),"")</f>
        <v/>
      </c>
      <c r="F86" s="650" t="str" cm="1">
        <f t="array" ref="F86">_xlfn.IFS($J86="","",AND($J86="United States", $K86=""), $M86&amp;" | "&amp;$J86,AND($J86="Canada", $K86=""), $M86&amp;" | "&amp;$J86,$J86="United States", $E86,$J86="Canada",$E86,$J86&lt;&gt;"", $M86&amp;" | "&amp;$J86)</f>
        <v/>
      </c>
      <c r="G86" s="989"/>
      <c r="H86" s="990"/>
      <c r="I86" s="941" t="str">
        <f>IFERROR(VLOOKUP(J86,'Category Index'!$K$10:$L$258,2,FALSE),"")</f>
        <v/>
      </c>
      <c r="J86" s="986"/>
      <c r="K86" s="987" t="s">
        <v>866</v>
      </c>
      <c r="L86" s="3"/>
      <c r="M86" s="982"/>
      <c r="N86" s="983"/>
      <c r="O86" s="943" t="str">
        <f>IFERROR(VLOOKUP(Q86,Tables!$CE$8:$CF$22,2,FALSE),"")</f>
        <v/>
      </c>
      <c r="P86" s="973"/>
      <c r="Q86" s="974"/>
      <c r="R86" s="975"/>
      <c r="S86" s="976"/>
      <c r="T86" s="670" t="str">
        <f>IFERROR(IF(R86="","",R86*(VLOOKUP(D86, 'Unit Conversion Table'!$E$3:$F$132, 2, FALSE))),"")</f>
        <v/>
      </c>
      <c r="U86" s="3"/>
      <c r="V86" s="971" t="s">
        <v>826</v>
      </c>
      <c r="W86" s="945" t="str" cm="1">
        <f t="array" ref="W86">_xlfn.IFS(V86="No",(IFERROR(VLOOKUP($M86&amp;" | "&amp;$X86,'Emissions Factors'!$C$3:$N$1705,MATCH(W$11,'Emissions Factors'!$C$3:$N$3,0),FALSE),"")),V86="Yes", "", V86="", "")</f>
        <v/>
      </c>
      <c r="X86" s="946">
        <f>IFERROR(IF(OR($V86="Yes", $V86=""), "",
VLOOKUP($F86, 'Emissions Factors'!$C$3:$O$717, 4,FALSE)),
IFERROR(VLOOKUP($E86, 'Emissions Factors'!$C$3:$O$717, 4,FALSE),""))</f>
        <v>0</v>
      </c>
      <c r="Y86" s="947" t="str">
        <f>IFERROR(VLOOKUP($M86&amp;" | "&amp;$X86,'Emissions Factors'!$C$3:$N$3811,5,FALSE),"")</f>
        <v/>
      </c>
      <c r="Z86" s="948" t="str">
        <f>IFERROR(VLOOKUP($M86&amp;" | "&amp;$X86,'Emissions Factors'!$C$3:$N$3811,6,FALSE),"")</f>
        <v/>
      </c>
      <c r="AA86" s="949" t="str">
        <f>IFERROR(VLOOKUP($M86&amp;" | "&amp;$X86,'Emissions Factors'!$C$3:$N$3811,7,FALSE),"")</f>
        <v/>
      </c>
      <c r="AB86" s="961"/>
      <c r="AC86" s="962"/>
      <c r="AD86" s="963"/>
      <c r="AE86" s="964"/>
      <c r="AF86" s="965"/>
      <c r="AG86" s="955" t="str" cm="1">
        <f t="array" ref="AG86">IFERROR(_xlfn.IFS($V86="No", Y86*$T86/1000,$V86="Yes", AD86*$T86/1000, $V86="", ""),"")</f>
        <v/>
      </c>
      <c r="AH86" s="956" t="str" cm="1">
        <f t="array" ref="AH86">IFERROR(_xlfn.IFS($V86="No", Z86*$T86/1000,$V86="Yes", AE86*$T86/1000, $V86="", ""),"")</f>
        <v/>
      </c>
      <c r="AI86" s="956" t="str" cm="1">
        <f t="array" ref="AI86">IFERROR(_xlfn.IFS($V86="No", AA86*$T86/1000,$V86="Yes", AF86*$T86/1000, $V86="", ""),"")</f>
        <v/>
      </c>
      <c r="AJ86" s="1029" t="str">
        <f>IFERROR($AG86
+IFERROR(HLOOKUP(Introduction!$H$29,'GWP Values'!$D$3:$G$46,MATCH("CH4",'GWP Values'!$C$3:$C$41,0),FALSE)*$AH86,0)
+IFERROR(HLOOKUP(Introduction!$H$29,'GWP Values'!$D$3:$G$46,MATCH("N2O",'GWP Values'!$C$3:$C$41,0),FALSE)*$AI86,0),"")</f>
        <v/>
      </c>
    </row>
    <row r="87" spans="1:36" ht="24" customHeight="1" x14ac:dyDescent="0.25">
      <c r="A87" s="441"/>
      <c r="B87" s="458" t="str" cm="1">
        <f t="array" ref="B87">IFERROR(_xlfn.IFS($J87="","",VLOOKUP(CONCATENATE($M87," | ",$J87),'Emissions Factors'!$C$3:$O$718,5,FALSE)&lt;&gt;"",CONCATENATE($M87," | ",$J87), COUNTIF('Emissions Factors'!$C$3:$C$718,CONCATENATE($M87," | ",$J87))&lt;0, CONCATENATE($M87," | ",$I87)),"")</f>
        <v/>
      </c>
      <c r="C87" s="650" t="str">
        <f t="shared" si="2"/>
        <v/>
      </c>
      <c r="D87" s="650" t="str">
        <f t="shared" si="3"/>
        <v/>
      </c>
      <c r="E87" s="650" t="str">
        <f>IFERROR(IF($J87="","",
IF($J87="United States",$M87&amp;" | "&amp;$J87&amp;" - "&amp;(VLOOKUP(K87,'EFs - EPA eGRID'!$B$2:$D$53,3,FALSE)),
IF($J87="Canada",$M87&amp;" | "&amp;$J87&amp;" - "&amp;$K87,$M87&amp;" | "&amp;$I87))),"")</f>
        <v/>
      </c>
      <c r="F87" s="650" t="str" cm="1">
        <f t="array" ref="F87">_xlfn.IFS($J87="","",AND($J87="United States", $K87=""), $M87&amp;" | "&amp;$J87,AND($J87="Canada", $K87=""), $M87&amp;" | "&amp;$J87,$J87="United States", $E87,$J87="Canada",$E87,$J87&lt;&gt;"", $M87&amp;" | "&amp;$J87)</f>
        <v/>
      </c>
      <c r="G87" s="989"/>
      <c r="H87" s="990"/>
      <c r="I87" s="941" t="str">
        <f>IFERROR(VLOOKUP(J87,'Category Index'!$K$10:$L$258,2,FALSE),"")</f>
        <v/>
      </c>
      <c r="J87" s="986"/>
      <c r="K87" s="987" t="s">
        <v>866</v>
      </c>
      <c r="L87" s="3"/>
      <c r="M87" s="982"/>
      <c r="N87" s="983"/>
      <c r="O87" s="943" t="str">
        <f>IFERROR(VLOOKUP(Q87,Tables!$CE$8:$CF$22,2,FALSE),"")</f>
        <v/>
      </c>
      <c r="P87" s="973"/>
      <c r="Q87" s="974"/>
      <c r="R87" s="975"/>
      <c r="S87" s="976"/>
      <c r="T87" s="670" t="str">
        <f>IFERROR(IF(R87="","",R87*(VLOOKUP(D87, 'Unit Conversion Table'!$E$3:$F$132, 2, FALSE))),"")</f>
        <v/>
      </c>
      <c r="U87" s="3"/>
      <c r="V87" s="971" t="s">
        <v>826</v>
      </c>
      <c r="W87" s="945" t="str" cm="1">
        <f t="array" ref="W87">_xlfn.IFS(V87="No",(IFERROR(VLOOKUP($M87&amp;" | "&amp;$X87,'Emissions Factors'!$C$3:$N$1705,MATCH(W$11,'Emissions Factors'!$C$3:$N$3,0),FALSE),"")),V87="Yes", "", V87="", "")</f>
        <v/>
      </c>
      <c r="X87" s="946">
        <f>IFERROR(IF(OR($V87="Yes", $V87=""), "",
VLOOKUP($F87, 'Emissions Factors'!$C$3:$O$717, 4,FALSE)),
IFERROR(VLOOKUP($E87, 'Emissions Factors'!$C$3:$O$717, 4,FALSE),""))</f>
        <v>0</v>
      </c>
      <c r="Y87" s="947" t="str">
        <f>IFERROR(VLOOKUP($M87&amp;" | "&amp;$X87,'Emissions Factors'!$C$3:$N$3811,5,FALSE),"")</f>
        <v/>
      </c>
      <c r="Z87" s="948" t="str">
        <f>IFERROR(VLOOKUP($M87&amp;" | "&amp;$X87,'Emissions Factors'!$C$3:$N$3811,6,FALSE),"")</f>
        <v/>
      </c>
      <c r="AA87" s="949" t="str">
        <f>IFERROR(VLOOKUP($M87&amp;" | "&amp;$X87,'Emissions Factors'!$C$3:$N$3811,7,FALSE),"")</f>
        <v/>
      </c>
      <c r="AB87" s="961"/>
      <c r="AC87" s="962"/>
      <c r="AD87" s="963"/>
      <c r="AE87" s="964"/>
      <c r="AF87" s="965"/>
      <c r="AG87" s="955" t="str" cm="1">
        <f t="array" ref="AG87">IFERROR(_xlfn.IFS($V87="No", Y87*$T87/1000,$V87="Yes", AD87*$T87/1000, $V87="", ""),"")</f>
        <v/>
      </c>
      <c r="AH87" s="956" t="str" cm="1">
        <f t="array" ref="AH87">IFERROR(_xlfn.IFS($V87="No", Z87*$T87/1000,$V87="Yes", AE87*$T87/1000, $V87="", ""),"")</f>
        <v/>
      </c>
      <c r="AI87" s="956" t="str" cm="1">
        <f t="array" ref="AI87">IFERROR(_xlfn.IFS($V87="No", AA87*$T87/1000,$V87="Yes", AF87*$T87/1000, $V87="", ""),"")</f>
        <v/>
      </c>
      <c r="AJ87" s="1029" t="str">
        <f>IFERROR($AG87
+IFERROR(HLOOKUP(Introduction!$H$29,'GWP Values'!$D$3:$G$46,MATCH("CH4",'GWP Values'!$C$3:$C$41,0),FALSE)*$AH87,0)
+IFERROR(HLOOKUP(Introduction!$H$29,'GWP Values'!$D$3:$G$46,MATCH("N2O",'GWP Values'!$C$3:$C$41,0),FALSE)*$AI87,0),"")</f>
        <v/>
      </c>
    </row>
    <row r="88" spans="1:36" ht="24" customHeight="1" x14ac:dyDescent="0.25">
      <c r="A88" s="441"/>
      <c r="B88" s="458" t="str" cm="1">
        <f t="array" ref="B88">IFERROR(_xlfn.IFS($J88="","",VLOOKUP(CONCATENATE($M88," | ",$J88),'Emissions Factors'!$C$3:$O$718,5,FALSE)&lt;&gt;"",CONCATENATE($M88," | ",$J88), COUNTIF('Emissions Factors'!$C$3:$C$718,CONCATENATE($M88," | ",$J88))&lt;0, CONCATENATE($M88," | ",$I88)),"")</f>
        <v/>
      </c>
      <c r="C88" s="650" t="str">
        <f t="shared" si="2"/>
        <v/>
      </c>
      <c r="D88" s="650" t="str">
        <f t="shared" si="3"/>
        <v/>
      </c>
      <c r="E88" s="650" t="str">
        <f>IFERROR(IF($J88="","",
IF($J88="United States",$M88&amp;" | "&amp;$J88&amp;" - "&amp;(VLOOKUP(K88,'EFs - EPA eGRID'!$B$2:$D$53,3,FALSE)),
IF($J88="Canada",$M88&amp;" | "&amp;$J88&amp;" - "&amp;$K88,$M88&amp;" | "&amp;$I88))),"")</f>
        <v/>
      </c>
      <c r="F88" s="650" t="str" cm="1">
        <f t="array" ref="F88">_xlfn.IFS($J88="","",AND($J88="United States", $K88=""), $M88&amp;" | "&amp;$J88,AND($J88="Canada", $K88=""), $M88&amp;" | "&amp;$J88,$J88="United States", $E88,$J88="Canada",$E88,$J88&lt;&gt;"", $M88&amp;" | "&amp;$J88)</f>
        <v/>
      </c>
      <c r="G88" s="989"/>
      <c r="H88" s="990"/>
      <c r="I88" s="941" t="str">
        <f>IFERROR(VLOOKUP(J88,'Category Index'!$K$10:$L$258,2,FALSE),"")</f>
        <v/>
      </c>
      <c r="J88" s="986"/>
      <c r="K88" s="987" t="s">
        <v>866</v>
      </c>
      <c r="L88" s="3"/>
      <c r="M88" s="982"/>
      <c r="N88" s="983"/>
      <c r="O88" s="943" t="str">
        <f>IFERROR(VLOOKUP(Q88,Tables!$CE$8:$CF$22,2,FALSE),"")</f>
        <v/>
      </c>
      <c r="P88" s="973"/>
      <c r="Q88" s="974"/>
      <c r="R88" s="975"/>
      <c r="S88" s="976"/>
      <c r="T88" s="670" t="str">
        <f>IFERROR(IF(R88="","",R88*(VLOOKUP(D88, 'Unit Conversion Table'!$E$3:$F$132, 2, FALSE))),"")</f>
        <v/>
      </c>
      <c r="U88" s="3"/>
      <c r="V88" s="971" t="s">
        <v>826</v>
      </c>
      <c r="W88" s="945" t="str" cm="1">
        <f t="array" ref="W88">_xlfn.IFS(V88="No",(IFERROR(VLOOKUP($M88&amp;" | "&amp;$X88,'Emissions Factors'!$C$3:$N$1705,MATCH(W$11,'Emissions Factors'!$C$3:$N$3,0),FALSE),"")),V88="Yes", "", V88="", "")</f>
        <v/>
      </c>
      <c r="X88" s="946">
        <f>IFERROR(IF(OR($V88="Yes", $V88=""), "",
VLOOKUP($F88, 'Emissions Factors'!$C$3:$O$717, 4,FALSE)),
IFERROR(VLOOKUP($E88, 'Emissions Factors'!$C$3:$O$717, 4,FALSE),""))</f>
        <v>0</v>
      </c>
      <c r="Y88" s="947" t="str">
        <f>IFERROR(VLOOKUP($M88&amp;" | "&amp;$X88,'Emissions Factors'!$C$3:$N$3811,5,FALSE),"")</f>
        <v/>
      </c>
      <c r="Z88" s="948" t="str">
        <f>IFERROR(VLOOKUP($M88&amp;" | "&amp;$X88,'Emissions Factors'!$C$3:$N$3811,6,FALSE),"")</f>
        <v/>
      </c>
      <c r="AA88" s="949" t="str">
        <f>IFERROR(VLOOKUP($M88&amp;" | "&amp;$X88,'Emissions Factors'!$C$3:$N$3811,7,FALSE),"")</f>
        <v/>
      </c>
      <c r="AB88" s="961"/>
      <c r="AC88" s="962"/>
      <c r="AD88" s="963"/>
      <c r="AE88" s="964"/>
      <c r="AF88" s="965"/>
      <c r="AG88" s="955" t="str" cm="1">
        <f t="array" ref="AG88">IFERROR(_xlfn.IFS($V88="No", Y88*$T88/1000,$V88="Yes", AD88*$T88/1000, $V88="", ""),"")</f>
        <v/>
      </c>
      <c r="AH88" s="956" t="str" cm="1">
        <f t="array" ref="AH88">IFERROR(_xlfn.IFS($V88="No", Z88*$T88/1000,$V88="Yes", AE88*$T88/1000, $V88="", ""),"")</f>
        <v/>
      </c>
      <c r="AI88" s="956" t="str" cm="1">
        <f t="array" ref="AI88">IFERROR(_xlfn.IFS($V88="No", AA88*$T88/1000,$V88="Yes", AF88*$T88/1000, $V88="", ""),"")</f>
        <v/>
      </c>
      <c r="AJ88" s="1029" t="str">
        <f>IFERROR($AG88
+IFERROR(HLOOKUP(Introduction!$H$29,'GWP Values'!$D$3:$G$46,MATCH("CH4",'GWP Values'!$C$3:$C$41,0),FALSE)*$AH88,0)
+IFERROR(HLOOKUP(Introduction!$H$29,'GWP Values'!$D$3:$G$46,MATCH("N2O",'GWP Values'!$C$3:$C$41,0),FALSE)*$AI88,0),"")</f>
        <v/>
      </c>
    </row>
    <row r="89" spans="1:36" ht="24" customHeight="1" x14ac:dyDescent="0.25">
      <c r="A89" s="441"/>
      <c r="B89" s="458" t="str" cm="1">
        <f t="array" ref="B89">IFERROR(_xlfn.IFS($J89="","",VLOOKUP(CONCATENATE($M89," | ",$J89),'Emissions Factors'!$C$3:$O$718,5,FALSE)&lt;&gt;"",CONCATENATE($M89," | ",$J89), COUNTIF('Emissions Factors'!$C$3:$C$718,CONCATENATE($M89," | ",$J89))&lt;0, CONCATENATE($M89," | ",$I89)),"")</f>
        <v/>
      </c>
      <c r="C89" s="650" t="str">
        <f t="shared" si="2"/>
        <v/>
      </c>
      <c r="D89" s="650" t="str">
        <f t="shared" si="3"/>
        <v/>
      </c>
      <c r="E89" s="650" t="str">
        <f>IFERROR(IF($J89="","",
IF($J89="United States",$M89&amp;" | "&amp;$J89&amp;" - "&amp;(VLOOKUP(K89,'EFs - EPA eGRID'!$B$2:$D$53,3,FALSE)),
IF($J89="Canada",$M89&amp;" | "&amp;$J89&amp;" - "&amp;$K89,$M89&amp;" | "&amp;$I89))),"")</f>
        <v/>
      </c>
      <c r="F89" s="650" t="str" cm="1">
        <f t="array" ref="F89">_xlfn.IFS($J89="","",AND($J89="United States", $K89=""), $M89&amp;" | "&amp;$J89,AND($J89="Canada", $K89=""), $M89&amp;" | "&amp;$J89,$J89="United States", $E89,$J89="Canada",$E89,$J89&lt;&gt;"", $M89&amp;" | "&amp;$J89)</f>
        <v/>
      </c>
      <c r="G89" s="989"/>
      <c r="H89" s="990"/>
      <c r="I89" s="941" t="str">
        <f>IFERROR(VLOOKUP(J89,'Category Index'!$K$10:$L$258,2,FALSE),"")</f>
        <v/>
      </c>
      <c r="J89" s="986"/>
      <c r="K89" s="987" t="s">
        <v>866</v>
      </c>
      <c r="L89" s="3"/>
      <c r="M89" s="982"/>
      <c r="N89" s="983"/>
      <c r="O89" s="943" t="str">
        <f>IFERROR(VLOOKUP(Q89,Tables!$CE$8:$CF$22,2,FALSE),"")</f>
        <v/>
      </c>
      <c r="P89" s="973"/>
      <c r="Q89" s="974"/>
      <c r="R89" s="975"/>
      <c r="S89" s="976"/>
      <c r="T89" s="670" t="str">
        <f>IFERROR(IF(R89="","",R89*(VLOOKUP(D89, 'Unit Conversion Table'!$E$3:$F$132, 2, FALSE))),"")</f>
        <v/>
      </c>
      <c r="U89" s="3"/>
      <c r="V89" s="971" t="s">
        <v>826</v>
      </c>
      <c r="W89" s="945" t="str" cm="1">
        <f t="array" ref="W89">_xlfn.IFS(V89="No",(IFERROR(VLOOKUP($M89&amp;" | "&amp;$X89,'Emissions Factors'!$C$3:$N$1705,MATCH(W$11,'Emissions Factors'!$C$3:$N$3,0),FALSE),"")),V89="Yes", "", V89="", "")</f>
        <v/>
      </c>
      <c r="X89" s="946">
        <f>IFERROR(IF(OR($V89="Yes", $V89=""), "",
VLOOKUP($F89, 'Emissions Factors'!$C$3:$O$717, 4,FALSE)),
IFERROR(VLOOKUP($E89, 'Emissions Factors'!$C$3:$O$717, 4,FALSE),""))</f>
        <v>0</v>
      </c>
      <c r="Y89" s="947" t="str">
        <f>IFERROR(VLOOKUP($M89&amp;" | "&amp;$X89,'Emissions Factors'!$C$3:$N$3811,5,FALSE),"")</f>
        <v/>
      </c>
      <c r="Z89" s="948" t="str">
        <f>IFERROR(VLOOKUP($M89&amp;" | "&amp;$X89,'Emissions Factors'!$C$3:$N$3811,6,FALSE),"")</f>
        <v/>
      </c>
      <c r="AA89" s="949" t="str">
        <f>IFERROR(VLOOKUP($M89&amp;" | "&amp;$X89,'Emissions Factors'!$C$3:$N$3811,7,FALSE),"")</f>
        <v/>
      </c>
      <c r="AB89" s="961"/>
      <c r="AC89" s="962"/>
      <c r="AD89" s="963"/>
      <c r="AE89" s="964"/>
      <c r="AF89" s="965"/>
      <c r="AG89" s="955" t="str" cm="1">
        <f t="array" ref="AG89">IFERROR(_xlfn.IFS($V89="No", Y89*$T89/1000,$V89="Yes", AD89*$T89/1000, $V89="", ""),"")</f>
        <v/>
      </c>
      <c r="AH89" s="956" t="str" cm="1">
        <f t="array" ref="AH89">IFERROR(_xlfn.IFS($V89="No", Z89*$T89/1000,$V89="Yes", AE89*$T89/1000, $V89="", ""),"")</f>
        <v/>
      </c>
      <c r="AI89" s="956" t="str" cm="1">
        <f t="array" ref="AI89">IFERROR(_xlfn.IFS($V89="No", AA89*$T89/1000,$V89="Yes", AF89*$T89/1000, $V89="", ""),"")</f>
        <v/>
      </c>
      <c r="AJ89" s="1029" t="str">
        <f>IFERROR($AG89
+IFERROR(HLOOKUP(Introduction!$H$29,'GWP Values'!$D$3:$G$46,MATCH("CH4",'GWP Values'!$C$3:$C$41,0),FALSE)*$AH89,0)
+IFERROR(HLOOKUP(Introduction!$H$29,'GWP Values'!$D$3:$G$46,MATCH("N2O",'GWP Values'!$C$3:$C$41,0),FALSE)*$AI89,0),"")</f>
        <v/>
      </c>
    </row>
    <row r="90" spans="1:36" ht="24" customHeight="1" x14ac:dyDescent="0.25">
      <c r="A90" s="441"/>
      <c r="B90" s="458" t="str" cm="1">
        <f t="array" ref="B90">IFERROR(_xlfn.IFS($J90="","",VLOOKUP(CONCATENATE($M90," | ",$J90),'Emissions Factors'!$C$3:$O$718,5,FALSE)&lt;&gt;"",CONCATENATE($M90," | ",$J90), COUNTIF('Emissions Factors'!$C$3:$C$718,CONCATENATE($M90," | ",$J90))&lt;0, CONCATENATE($M90," | ",$I90)),"")</f>
        <v/>
      </c>
      <c r="C90" s="650" t="str">
        <f t="shared" si="2"/>
        <v/>
      </c>
      <c r="D90" s="650" t="str">
        <f t="shared" si="3"/>
        <v/>
      </c>
      <c r="E90" s="650" t="str">
        <f>IFERROR(IF($J90="","",
IF($J90="United States",$M90&amp;" | "&amp;$J90&amp;" - "&amp;(VLOOKUP(K90,'EFs - EPA eGRID'!$B$2:$D$53,3,FALSE)),
IF($J90="Canada",$M90&amp;" | "&amp;$J90&amp;" - "&amp;$K90,$M90&amp;" | "&amp;$I90))),"")</f>
        <v/>
      </c>
      <c r="F90" s="650" t="str" cm="1">
        <f t="array" ref="F90">_xlfn.IFS($J90="","",AND($J90="United States", $K90=""), $M90&amp;" | "&amp;$J90,AND($J90="Canada", $K90=""), $M90&amp;" | "&amp;$J90,$J90="United States", $E90,$J90="Canada",$E90,$J90&lt;&gt;"", $M90&amp;" | "&amp;$J90)</f>
        <v/>
      </c>
      <c r="G90" s="989"/>
      <c r="H90" s="990"/>
      <c r="I90" s="941" t="str">
        <f>IFERROR(VLOOKUP(J90,'Category Index'!$K$10:$L$258,2,FALSE),"")</f>
        <v/>
      </c>
      <c r="J90" s="986"/>
      <c r="K90" s="987" t="s">
        <v>866</v>
      </c>
      <c r="L90" s="3"/>
      <c r="M90" s="982"/>
      <c r="N90" s="983"/>
      <c r="O90" s="943" t="str">
        <f>IFERROR(VLOOKUP(Q90,Tables!$CE$8:$CF$22,2,FALSE),"")</f>
        <v/>
      </c>
      <c r="P90" s="973"/>
      <c r="Q90" s="974"/>
      <c r="R90" s="975"/>
      <c r="S90" s="976"/>
      <c r="T90" s="670" t="str">
        <f>IFERROR(IF(R90="","",R90*(VLOOKUP(D90, 'Unit Conversion Table'!$E$3:$F$132, 2, FALSE))),"")</f>
        <v/>
      </c>
      <c r="U90" s="3"/>
      <c r="V90" s="971" t="s">
        <v>826</v>
      </c>
      <c r="W90" s="945" t="str" cm="1">
        <f t="array" ref="W90">_xlfn.IFS(V90="No",(IFERROR(VLOOKUP($M90&amp;" | "&amp;$X90,'Emissions Factors'!$C$3:$N$1705,MATCH(W$11,'Emissions Factors'!$C$3:$N$3,0),FALSE),"")),V90="Yes", "", V90="", "")</f>
        <v/>
      </c>
      <c r="X90" s="946">
        <f>IFERROR(IF(OR($V90="Yes", $V90=""), "",
VLOOKUP($F90, 'Emissions Factors'!$C$3:$O$717, 4,FALSE)),
IFERROR(VLOOKUP($E90, 'Emissions Factors'!$C$3:$O$717, 4,FALSE),""))</f>
        <v>0</v>
      </c>
      <c r="Y90" s="947" t="str">
        <f>IFERROR(VLOOKUP($M90&amp;" | "&amp;$X90,'Emissions Factors'!$C$3:$N$3811,5,FALSE),"")</f>
        <v/>
      </c>
      <c r="Z90" s="948" t="str">
        <f>IFERROR(VLOOKUP($M90&amp;" | "&amp;$X90,'Emissions Factors'!$C$3:$N$3811,6,FALSE),"")</f>
        <v/>
      </c>
      <c r="AA90" s="949" t="str">
        <f>IFERROR(VLOOKUP($M90&amp;" | "&amp;$X90,'Emissions Factors'!$C$3:$N$3811,7,FALSE),"")</f>
        <v/>
      </c>
      <c r="AB90" s="961"/>
      <c r="AC90" s="962"/>
      <c r="AD90" s="963"/>
      <c r="AE90" s="964"/>
      <c r="AF90" s="965"/>
      <c r="AG90" s="955" t="str" cm="1">
        <f t="array" ref="AG90">IFERROR(_xlfn.IFS($V90="No", Y90*$T90/1000,$V90="Yes", AD90*$T90/1000, $V90="", ""),"")</f>
        <v/>
      </c>
      <c r="AH90" s="956" t="str" cm="1">
        <f t="array" ref="AH90">IFERROR(_xlfn.IFS($V90="No", Z90*$T90/1000,$V90="Yes", AE90*$T90/1000, $V90="", ""),"")</f>
        <v/>
      </c>
      <c r="AI90" s="956" t="str" cm="1">
        <f t="array" ref="AI90">IFERROR(_xlfn.IFS($V90="No", AA90*$T90/1000,$V90="Yes", AF90*$T90/1000, $V90="", ""),"")</f>
        <v/>
      </c>
      <c r="AJ90" s="1029" t="str">
        <f>IFERROR($AG90
+IFERROR(HLOOKUP(Introduction!$H$29,'GWP Values'!$D$3:$G$46,MATCH("CH4",'GWP Values'!$C$3:$C$41,0),FALSE)*$AH90,0)
+IFERROR(HLOOKUP(Introduction!$H$29,'GWP Values'!$D$3:$G$46,MATCH("N2O",'GWP Values'!$C$3:$C$41,0),FALSE)*$AI90,0),"")</f>
        <v/>
      </c>
    </row>
    <row r="91" spans="1:36" ht="24" customHeight="1" x14ac:dyDescent="0.25">
      <c r="A91" s="441"/>
      <c r="B91" s="458" t="str" cm="1">
        <f t="array" ref="B91">IFERROR(_xlfn.IFS($J91="","",VLOOKUP(CONCATENATE($M91," | ",$J91),'Emissions Factors'!$C$3:$O$718,5,FALSE)&lt;&gt;"",CONCATENATE($M91," | ",$J91), COUNTIF('Emissions Factors'!$C$3:$C$718,CONCATENATE($M91," | ",$J91))&lt;0, CONCATENATE($M91," | ",$I91)),"")</f>
        <v/>
      </c>
      <c r="C91" s="650" t="str">
        <f t="shared" si="2"/>
        <v/>
      </c>
      <c r="D91" s="650" t="str">
        <f t="shared" si="3"/>
        <v/>
      </c>
      <c r="E91" s="650" t="str">
        <f>IFERROR(IF($J91="","",
IF($J91="United States",$M91&amp;" | "&amp;$J91&amp;" - "&amp;(VLOOKUP(K91,'EFs - EPA eGRID'!$B$2:$D$53,3,FALSE)),
IF($J91="Canada",$M91&amp;" | "&amp;$J91&amp;" - "&amp;$K91,$M91&amp;" | "&amp;$I91))),"")</f>
        <v/>
      </c>
      <c r="F91" s="650" t="str" cm="1">
        <f t="array" ref="F91">_xlfn.IFS($J91="","",AND($J91="United States", $K91=""), $M91&amp;" | "&amp;$J91,AND($J91="Canada", $K91=""), $M91&amp;" | "&amp;$J91,$J91="United States", $E91,$J91="Canada",$E91,$J91&lt;&gt;"", $M91&amp;" | "&amp;$J91)</f>
        <v/>
      </c>
      <c r="G91" s="989"/>
      <c r="H91" s="990"/>
      <c r="I91" s="941" t="str">
        <f>IFERROR(VLOOKUP(J91,'Category Index'!$K$10:$L$258,2,FALSE),"")</f>
        <v/>
      </c>
      <c r="J91" s="986"/>
      <c r="K91" s="987" t="s">
        <v>866</v>
      </c>
      <c r="L91" s="3"/>
      <c r="M91" s="982"/>
      <c r="N91" s="983"/>
      <c r="O91" s="943" t="str">
        <f>IFERROR(VLOOKUP(Q91,Tables!$CE$8:$CF$22,2,FALSE),"")</f>
        <v/>
      </c>
      <c r="P91" s="973"/>
      <c r="Q91" s="974"/>
      <c r="R91" s="975"/>
      <c r="S91" s="976"/>
      <c r="T91" s="670" t="str">
        <f>IFERROR(IF(R91="","",R91*(VLOOKUP(D91, 'Unit Conversion Table'!$E$3:$F$132, 2, FALSE))),"")</f>
        <v/>
      </c>
      <c r="U91" s="3"/>
      <c r="V91" s="971" t="s">
        <v>826</v>
      </c>
      <c r="W91" s="945" t="str" cm="1">
        <f t="array" ref="W91">_xlfn.IFS(V91="No",(IFERROR(VLOOKUP($M91&amp;" | "&amp;$X91,'Emissions Factors'!$C$3:$N$1705,MATCH(W$11,'Emissions Factors'!$C$3:$N$3,0),FALSE),"")),V91="Yes", "", V91="", "")</f>
        <v/>
      </c>
      <c r="X91" s="946">
        <f>IFERROR(IF(OR($V91="Yes", $V91=""), "",
VLOOKUP($F91, 'Emissions Factors'!$C$3:$O$717, 4,FALSE)),
IFERROR(VLOOKUP($E91, 'Emissions Factors'!$C$3:$O$717, 4,FALSE),""))</f>
        <v>0</v>
      </c>
      <c r="Y91" s="947" t="str">
        <f>IFERROR(VLOOKUP($M91&amp;" | "&amp;$X91,'Emissions Factors'!$C$3:$N$3811,5,FALSE),"")</f>
        <v/>
      </c>
      <c r="Z91" s="948" t="str">
        <f>IFERROR(VLOOKUP($M91&amp;" | "&amp;$X91,'Emissions Factors'!$C$3:$N$3811,6,FALSE),"")</f>
        <v/>
      </c>
      <c r="AA91" s="949" t="str">
        <f>IFERROR(VLOOKUP($M91&amp;" | "&amp;$X91,'Emissions Factors'!$C$3:$N$3811,7,FALSE),"")</f>
        <v/>
      </c>
      <c r="AB91" s="961"/>
      <c r="AC91" s="962"/>
      <c r="AD91" s="963"/>
      <c r="AE91" s="964"/>
      <c r="AF91" s="965"/>
      <c r="AG91" s="955" t="str" cm="1">
        <f t="array" ref="AG91">IFERROR(_xlfn.IFS($V91="No", Y91*$T91/1000,$V91="Yes", AD91*$T91/1000, $V91="", ""),"")</f>
        <v/>
      </c>
      <c r="AH91" s="956" t="str" cm="1">
        <f t="array" ref="AH91">IFERROR(_xlfn.IFS($V91="No", Z91*$T91/1000,$V91="Yes", AE91*$T91/1000, $V91="", ""),"")</f>
        <v/>
      </c>
      <c r="AI91" s="956" t="str" cm="1">
        <f t="array" ref="AI91">IFERROR(_xlfn.IFS($V91="No", AA91*$T91/1000,$V91="Yes", AF91*$T91/1000, $V91="", ""),"")</f>
        <v/>
      </c>
      <c r="AJ91" s="1029" t="str">
        <f>IFERROR($AG91
+IFERROR(HLOOKUP(Introduction!$H$29,'GWP Values'!$D$3:$G$46,MATCH("CH4",'GWP Values'!$C$3:$C$41,0),FALSE)*$AH91,0)
+IFERROR(HLOOKUP(Introduction!$H$29,'GWP Values'!$D$3:$G$46,MATCH("N2O",'GWP Values'!$C$3:$C$41,0),FALSE)*$AI91,0),"")</f>
        <v/>
      </c>
    </row>
    <row r="92" spans="1:36" ht="24" customHeight="1" x14ac:dyDescent="0.25">
      <c r="A92" s="441"/>
      <c r="B92" s="458" t="str" cm="1">
        <f t="array" ref="B92">IFERROR(_xlfn.IFS($J92="","",VLOOKUP(CONCATENATE($M92," | ",$J92),'Emissions Factors'!$C$3:$O$718,5,FALSE)&lt;&gt;"",CONCATENATE($M92," | ",$J92), COUNTIF('Emissions Factors'!$C$3:$C$718,CONCATENATE($M92," | ",$J92))&lt;0, CONCATENATE($M92," | ",$I92)),"")</f>
        <v/>
      </c>
      <c r="C92" s="650" t="str">
        <f t="shared" si="2"/>
        <v/>
      </c>
      <c r="D92" s="650" t="str">
        <f t="shared" si="3"/>
        <v/>
      </c>
      <c r="E92" s="650" t="str">
        <f>IFERROR(IF($J92="","",
IF($J92="United States",$M92&amp;" | "&amp;$J92&amp;" - "&amp;(VLOOKUP(K92,'EFs - EPA eGRID'!$B$2:$D$53,3,FALSE)),
IF($J92="Canada",$M92&amp;" | "&amp;$J92&amp;" - "&amp;$K92,$M92&amp;" | "&amp;$I92))),"")</f>
        <v/>
      </c>
      <c r="F92" s="650" t="str" cm="1">
        <f t="array" ref="F92">_xlfn.IFS($J92="","",AND($J92="United States", $K92=""), $M92&amp;" | "&amp;$J92,AND($J92="Canada", $K92=""), $M92&amp;" | "&amp;$J92,$J92="United States", $E92,$J92="Canada",$E92,$J92&lt;&gt;"", $M92&amp;" | "&amp;$J92)</f>
        <v/>
      </c>
      <c r="G92" s="989"/>
      <c r="H92" s="990"/>
      <c r="I92" s="941" t="str">
        <f>IFERROR(VLOOKUP(J92,'Category Index'!$K$10:$L$258,2,FALSE),"")</f>
        <v/>
      </c>
      <c r="J92" s="986"/>
      <c r="K92" s="987" t="s">
        <v>866</v>
      </c>
      <c r="L92" s="3"/>
      <c r="M92" s="982"/>
      <c r="N92" s="983"/>
      <c r="O92" s="943" t="str">
        <f>IFERROR(VLOOKUP(Q92,Tables!$CE$8:$CF$22,2,FALSE),"")</f>
        <v/>
      </c>
      <c r="P92" s="973"/>
      <c r="Q92" s="974"/>
      <c r="R92" s="975"/>
      <c r="S92" s="976"/>
      <c r="T92" s="670" t="str">
        <f>IFERROR(IF(R92="","",R92*(VLOOKUP(D92, 'Unit Conversion Table'!$E$3:$F$132, 2, FALSE))),"")</f>
        <v/>
      </c>
      <c r="U92" s="3"/>
      <c r="V92" s="971" t="s">
        <v>826</v>
      </c>
      <c r="W92" s="945" t="str" cm="1">
        <f t="array" ref="W92">_xlfn.IFS(V92="No",(IFERROR(VLOOKUP($M92&amp;" | "&amp;$X92,'Emissions Factors'!$C$3:$N$1705,MATCH(W$11,'Emissions Factors'!$C$3:$N$3,0),FALSE),"")),V92="Yes", "", V92="", "")</f>
        <v/>
      </c>
      <c r="X92" s="946">
        <f>IFERROR(IF(OR($V92="Yes", $V92=""), "",
VLOOKUP($F92, 'Emissions Factors'!$C$3:$O$717, 4,FALSE)),
IFERROR(VLOOKUP($E92, 'Emissions Factors'!$C$3:$O$717, 4,FALSE),""))</f>
        <v>0</v>
      </c>
      <c r="Y92" s="947" t="str">
        <f>IFERROR(VLOOKUP($M92&amp;" | "&amp;$X92,'Emissions Factors'!$C$3:$N$3811,5,FALSE),"")</f>
        <v/>
      </c>
      <c r="Z92" s="948" t="str">
        <f>IFERROR(VLOOKUP($M92&amp;" | "&amp;$X92,'Emissions Factors'!$C$3:$N$3811,6,FALSE),"")</f>
        <v/>
      </c>
      <c r="AA92" s="949" t="str">
        <f>IFERROR(VLOOKUP($M92&amp;" | "&amp;$X92,'Emissions Factors'!$C$3:$N$3811,7,FALSE),"")</f>
        <v/>
      </c>
      <c r="AB92" s="961"/>
      <c r="AC92" s="962"/>
      <c r="AD92" s="963"/>
      <c r="AE92" s="964"/>
      <c r="AF92" s="965"/>
      <c r="AG92" s="955" t="str" cm="1">
        <f t="array" ref="AG92">IFERROR(_xlfn.IFS($V92="No", Y92*$T92/1000,$V92="Yes", AD92*$T92/1000, $V92="", ""),"")</f>
        <v/>
      </c>
      <c r="AH92" s="956" t="str" cm="1">
        <f t="array" ref="AH92">IFERROR(_xlfn.IFS($V92="No", Z92*$T92/1000,$V92="Yes", AE92*$T92/1000, $V92="", ""),"")</f>
        <v/>
      </c>
      <c r="AI92" s="956" t="str" cm="1">
        <f t="array" ref="AI92">IFERROR(_xlfn.IFS($V92="No", AA92*$T92/1000,$V92="Yes", AF92*$T92/1000, $V92="", ""),"")</f>
        <v/>
      </c>
      <c r="AJ92" s="1029" t="str">
        <f>IFERROR($AG92
+IFERROR(HLOOKUP(Introduction!$H$29,'GWP Values'!$D$3:$G$46,MATCH("CH4",'GWP Values'!$C$3:$C$41,0),FALSE)*$AH92,0)
+IFERROR(HLOOKUP(Introduction!$H$29,'GWP Values'!$D$3:$G$46,MATCH("N2O",'GWP Values'!$C$3:$C$41,0),FALSE)*$AI92,0),"")</f>
        <v/>
      </c>
    </row>
    <row r="93" spans="1:36" ht="24" customHeight="1" x14ac:dyDescent="0.25">
      <c r="A93" s="441"/>
      <c r="B93" s="458" t="str" cm="1">
        <f t="array" ref="B93">IFERROR(_xlfn.IFS($J93="","",VLOOKUP(CONCATENATE($M93," | ",$J93),'Emissions Factors'!$C$3:$O$718,5,FALSE)&lt;&gt;"",CONCATENATE($M93," | ",$J93), COUNTIF('Emissions Factors'!$C$3:$C$718,CONCATENATE($M93," | ",$J93))&lt;0, CONCATENATE($M93," | ",$I93)),"")</f>
        <v/>
      </c>
      <c r="C93" s="650" t="str">
        <f t="shared" si="2"/>
        <v/>
      </c>
      <c r="D93" s="650" t="str">
        <f t="shared" si="3"/>
        <v/>
      </c>
      <c r="E93" s="650" t="str">
        <f>IFERROR(IF($J93="","",
IF($J93="United States",$M93&amp;" | "&amp;$J93&amp;" - "&amp;(VLOOKUP(K93,'EFs - EPA eGRID'!$B$2:$D$53,3,FALSE)),
IF($J93="Canada",$M93&amp;" | "&amp;$J93&amp;" - "&amp;$K93,$M93&amp;" | "&amp;$I93))),"")</f>
        <v/>
      </c>
      <c r="F93" s="650" t="str" cm="1">
        <f t="array" ref="F93">_xlfn.IFS($J93="","",AND($J93="United States", $K93=""), $M93&amp;" | "&amp;$J93,AND($J93="Canada", $K93=""), $M93&amp;" | "&amp;$J93,$J93="United States", $E93,$J93="Canada",$E93,$J93&lt;&gt;"", $M93&amp;" | "&amp;$J93)</f>
        <v/>
      </c>
      <c r="G93" s="989"/>
      <c r="H93" s="990"/>
      <c r="I93" s="941" t="str">
        <f>IFERROR(VLOOKUP(J93,'Category Index'!$K$10:$L$258,2,FALSE),"")</f>
        <v/>
      </c>
      <c r="J93" s="986"/>
      <c r="K93" s="987" t="s">
        <v>866</v>
      </c>
      <c r="L93" s="3"/>
      <c r="M93" s="982"/>
      <c r="N93" s="983"/>
      <c r="O93" s="943" t="str">
        <f>IFERROR(VLOOKUP(Q93,Tables!$CE$8:$CF$22,2,FALSE),"")</f>
        <v/>
      </c>
      <c r="P93" s="973"/>
      <c r="Q93" s="974"/>
      <c r="R93" s="975"/>
      <c r="S93" s="976"/>
      <c r="T93" s="670" t="str">
        <f>IFERROR(IF(R93="","",R93*(VLOOKUP(D93, 'Unit Conversion Table'!$E$3:$F$132, 2, FALSE))),"")</f>
        <v/>
      </c>
      <c r="U93" s="3"/>
      <c r="V93" s="971" t="s">
        <v>826</v>
      </c>
      <c r="W93" s="945" t="str" cm="1">
        <f t="array" ref="W93">_xlfn.IFS(V93="No",(IFERROR(VLOOKUP($M93&amp;" | "&amp;$X93,'Emissions Factors'!$C$3:$N$1705,MATCH(W$11,'Emissions Factors'!$C$3:$N$3,0),FALSE),"")),V93="Yes", "", V93="", "")</f>
        <v/>
      </c>
      <c r="X93" s="946">
        <f>IFERROR(IF(OR($V93="Yes", $V93=""), "",
VLOOKUP($F93, 'Emissions Factors'!$C$3:$O$717, 4,FALSE)),
IFERROR(VLOOKUP($E93, 'Emissions Factors'!$C$3:$O$717, 4,FALSE),""))</f>
        <v>0</v>
      </c>
      <c r="Y93" s="947" t="str">
        <f>IFERROR(VLOOKUP($M93&amp;" | "&amp;$X93,'Emissions Factors'!$C$3:$N$3811,5,FALSE),"")</f>
        <v/>
      </c>
      <c r="Z93" s="948" t="str">
        <f>IFERROR(VLOOKUP($M93&amp;" | "&amp;$X93,'Emissions Factors'!$C$3:$N$3811,6,FALSE),"")</f>
        <v/>
      </c>
      <c r="AA93" s="949" t="str">
        <f>IFERROR(VLOOKUP($M93&amp;" | "&amp;$X93,'Emissions Factors'!$C$3:$N$3811,7,FALSE),"")</f>
        <v/>
      </c>
      <c r="AB93" s="961"/>
      <c r="AC93" s="962"/>
      <c r="AD93" s="963"/>
      <c r="AE93" s="964"/>
      <c r="AF93" s="965"/>
      <c r="AG93" s="955" t="str" cm="1">
        <f t="array" ref="AG93">IFERROR(_xlfn.IFS($V93="No", Y93*$T93/1000,$V93="Yes", AD93*$T93/1000, $V93="", ""),"")</f>
        <v/>
      </c>
      <c r="AH93" s="956" t="str" cm="1">
        <f t="array" ref="AH93">IFERROR(_xlfn.IFS($V93="No", Z93*$T93/1000,$V93="Yes", AE93*$T93/1000, $V93="", ""),"")</f>
        <v/>
      </c>
      <c r="AI93" s="956" t="str" cm="1">
        <f t="array" ref="AI93">IFERROR(_xlfn.IFS($V93="No", AA93*$T93/1000,$V93="Yes", AF93*$T93/1000, $V93="", ""),"")</f>
        <v/>
      </c>
      <c r="AJ93" s="1029" t="str">
        <f>IFERROR($AG93
+IFERROR(HLOOKUP(Introduction!$H$29,'GWP Values'!$D$3:$G$46,MATCH("CH4",'GWP Values'!$C$3:$C$41,0),FALSE)*$AH93,0)
+IFERROR(HLOOKUP(Introduction!$H$29,'GWP Values'!$D$3:$G$46,MATCH("N2O",'GWP Values'!$C$3:$C$41,0),FALSE)*$AI93,0),"")</f>
        <v/>
      </c>
    </row>
    <row r="94" spans="1:36" ht="24" customHeight="1" x14ac:dyDescent="0.25">
      <c r="A94" s="441"/>
      <c r="B94" s="458" t="str" cm="1">
        <f t="array" ref="B94">IFERROR(_xlfn.IFS($J94="","",VLOOKUP(CONCATENATE($M94," | ",$J94),'Emissions Factors'!$C$3:$O$718,5,FALSE)&lt;&gt;"",CONCATENATE($M94," | ",$J94), COUNTIF('Emissions Factors'!$C$3:$C$718,CONCATENATE($M94," | ",$J94))&lt;0, CONCATENATE($M94," | ",$I94)),"")</f>
        <v/>
      </c>
      <c r="C94" s="650" t="str">
        <f t="shared" si="2"/>
        <v/>
      </c>
      <c r="D94" s="650" t="str">
        <f t="shared" si="3"/>
        <v/>
      </c>
      <c r="E94" s="650" t="str">
        <f>IFERROR(IF($J94="","",
IF($J94="United States",$M94&amp;" | "&amp;$J94&amp;" - "&amp;(VLOOKUP(K94,'EFs - EPA eGRID'!$B$2:$D$53,3,FALSE)),
IF($J94="Canada",$M94&amp;" | "&amp;$J94&amp;" - "&amp;$K94,$M94&amp;" | "&amp;$I94))),"")</f>
        <v/>
      </c>
      <c r="F94" s="650" t="str" cm="1">
        <f t="array" ref="F94">_xlfn.IFS($J94="","",AND($J94="United States", $K94=""), $M94&amp;" | "&amp;$J94,AND($J94="Canada", $K94=""), $M94&amp;" | "&amp;$J94,$J94="United States", $E94,$J94="Canada",$E94,$J94&lt;&gt;"", $M94&amp;" | "&amp;$J94)</f>
        <v/>
      </c>
      <c r="G94" s="989"/>
      <c r="H94" s="990"/>
      <c r="I94" s="941" t="str">
        <f>IFERROR(VLOOKUP(J94,'Category Index'!$K$10:$L$258,2,FALSE),"")</f>
        <v/>
      </c>
      <c r="J94" s="986"/>
      <c r="K94" s="987" t="s">
        <v>866</v>
      </c>
      <c r="L94" s="3"/>
      <c r="M94" s="982"/>
      <c r="N94" s="983"/>
      <c r="O94" s="943" t="str">
        <f>IFERROR(VLOOKUP(Q94,Tables!$CE$8:$CF$22,2,FALSE),"")</f>
        <v/>
      </c>
      <c r="P94" s="973"/>
      <c r="Q94" s="974"/>
      <c r="R94" s="975"/>
      <c r="S94" s="976"/>
      <c r="T94" s="670" t="str">
        <f>IFERROR(IF(R94="","",R94*(VLOOKUP(D94, 'Unit Conversion Table'!$E$3:$F$132, 2, FALSE))),"")</f>
        <v/>
      </c>
      <c r="U94" s="3"/>
      <c r="V94" s="971" t="s">
        <v>826</v>
      </c>
      <c r="W94" s="945" t="str" cm="1">
        <f t="array" ref="W94">_xlfn.IFS(V94="No",(IFERROR(VLOOKUP($M94&amp;" | "&amp;$X94,'Emissions Factors'!$C$3:$N$1705,MATCH(W$11,'Emissions Factors'!$C$3:$N$3,0),FALSE),"")),V94="Yes", "", V94="", "")</f>
        <v/>
      </c>
      <c r="X94" s="946">
        <f>IFERROR(IF(OR($V94="Yes", $V94=""), "",
VLOOKUP($F94, 'Emissions Factors'!$C$3:$O$717, 4,FALSE)),
IFERROR(VLOOKUP($E94, 'Emissions Factors'!$C$3:$O$717, 4,FALSE),""))</f>
        <v>0</v>
      </c>
      <c r="Y94" s="947" t="str">
        <f>IFERROR(VLOOKUP($M94&amp;" | "&amp;$X94,'Emissions Factors'!$C$3:$N$3811,5,FALSE),"")</f>
        <v/>
      </c>
      <c r="Z94" s="948" t="str">
        <f>IFERROR(VLOOKUP($M94&amp;" | "&amp;$X94,'Emissions Factors'!$C$3:$N$3811,6,FALSE),"")</f>
        <v/>
      </c>
      <c r="AA94" s="949" t="str">
        <f>IFERROR(VLOOKUP($M94&amp;" | "&amp;$X94,'Emissions Factors'!$C$3:$N$3811,7,FALSE),"")</f>
        <v/>
      </c>
      <c r="AB94" s="961"/>
      <c r="AC94" s="962"/>
      <c r="AD94" s="963"/>
      <c r="AE94" s="964"/>
      <c r="AF94" s="965"/>
      <c r="AG94" s="955" t="str" cm="1">
        <f t="array" ref="AG94">IFERROR(_xlfn.IFS($V94="No", Y94*$T94/1000,$V94="Yes", AD94*$T94/1000, $V94="", ""),"")</f>
        <v/>
      </c>
      <c r="AH94" s="956" t="str" cm="1">
        <f t="array" ref="AH94">IFERROR(_xlfn.IFS($V94="No", Z94*$T94/1000,$V94="Yes", AE94*$T94/1000, $V94="", ""),"")</f>
        <v/>
      </c>
      <c r="AI94" s="956" t="str" cm="1">
        <f t="array" ref="AI94">IFERROR(_xlfn.IFS($V94="No", AA94*$T94/1000,$V94="Yes", AF94*$T94/1000, $V94="", ""),"")</f>
        <v/>
      </c>
      <c r="AJ94" s="1029" t="str">
        <f>IFERROR($AG94
+IFERROR(HLOOKUP(Introduction!$H$29,'GWP Values'!$D$3:$G$46,MATCH("CH4",'GWP Values'!$C$3:$C$41,0),FALSE)*$AH94,0)
+IFERROR(HLOOKUP(Introduction!$H$29,'GWP Values'!$D$3:$G$46,MATCH("N2O",'GWP Values'!$C$3:$C$41,0),FALSE)*$AI94,0),"")</f>
        <v/>
      </c>
    </row>
    <row r="95" spans="1:36" ht="24" customHeight="1" x14ac:dyDescent="0.25">
      <c r="A95" s="441"/>
      <c r="B95" s="458" t="str" cm="1">
        <f t="array" ref="B95">IFERROR(_xlfn.IFS($J95="","",VLOOKUP(CONCATENATE($M95," | ",$J95),'Emissions Factors'!$C$3:$O$718,5,FALSE)&lt;&gt;"",CONCATENATE($M95," | ",$J95), COUNTIF('Emissions Factors'!$C$3:$C$718,CONCATENATE($M95," | ",$J95))&lt;0, CONCATENATE($M95," | ",$I95)),"")</f>
        <v/>
      </c>
      <c r="C95" s="650" t="str">
        <f t="shared" si="2"/>
        <v/>
      </c>
      <c r="D95" s="650" t="str">
        <f t="shared" si="3"/>
        <v/>
      </c>
      <c r="E95" s="650" t="str">
        <f>IFERROR(IF($J95="","",
IF($J95="United States",$M95&amp;" | "&amp;$J95&amp;" - "&amp;(VLOOKUP(K95,'EFs - EPA eGRID'!$B$2:$D$53,3,FALSE)),
IF($J95="Canada",$M95&amp;" | "&amp;$J95&amp;" - "&amp;$K95,$M95&amp;" | "&amp;$I95))),"")</f>
        <v/>
      </c>
      <c r="F95" s="650" t="str" cm="1">
        <f t="array" ref="F95">_xlfn.IFS($J95="","",AND($J95="United States", $K95=""), $M95&amp;" | "&amp;$J95,AND($J95="Canada", $K95=""), $M95&amp;" | "&amp;$J95,$J95="United States", $E95,$J95="Canada",$E95,$J95&lt;&gt;"", $M95&amp;" | "&amp;$J95)</f>
        <v/>
      </c>
      <c r="G95" s="989"/>
      <c r="H95" s="990"/>
      <c r="I95" s="941" t="str">
        <f>IFERROR(VLOOKUP(J95,'Category Index'!$K$10:$L$258,2,FALSE),"")</f>
        <v/>
      </c>
      <c r="J95" s="986"/>
      <c r="K95" s="987" t="s">
        <v>866</v>
      </c>
      <c r="L95" s="3"/>
      <c r="M95" s="982"/>
      <c r="N95" s="983"/>
      <c r="O95" s="943" t="str">
        <f>IFERROR(VLOOKUP(Q95,Tables!$CE$8:$CF$22,2,FALSE),"")</f>
        <v/>
      </c>
      <c r="P95" s="973"/>
      <c r="Q95" s="974"/>
      <c r="R95" s="975"/>
      <c r="S95" s="976"/>
      <c r="T95" s="670" t="str">
        <f>IFERROR(IF(R95="","",R95*(VLOOKUP(D95, 'Unit Conversion Table'!$E$3:$F$132, 2, FALSE))),"")</f>
        <v/>
      </c>
      <c r="U95" s="3"/>
      <c r="V95" s="971" t="s">
        <v>826</v>
      </c>
      <c r="W95" s="945" t="str" cm="1">
        <f t="array" ref="W95">_xlfn.IFS(V95="No",(IFERROR(VLOOKUP($M95&amp;" | "&amp;$X95,'Emissions Factors'!$C$3:$N$1705,MATCH(W$11,'Emissions Factors'!$C$3:$N$3,0),FALSE),"")),V95="Yes", "", V95="", "")</f>
        <v/>
      </c>
      <c r="X95" s="946">
        <f>IFERROR(IF(OR($V95="Yes", $V95=""), "",
VLOOKUP($F95, 'Emissions Factors'!$C$3:$O$717, 4,FALSE)),
IFERROR(VLOOKUP($E95, 'Emissions Factors'!$C$3:$O$717, 4,FALSE),""))</f>
        <v>0</v>
      </c>
      <c r="Y95" s="947" t="str">
        <f>IFERROR(VLOOKUP($M95&amp;" | "&amp;$X95,'Emissions Factors'!$C$3:$N$3811,5,FALSE),"")</f>
        <v/>
      </c>
      <c r="Z95" s="948" t="str">
        <f>IFERROR(VLOOKUP($M95&amp;" | "&amp;$X95,'Emissions Factors'!$C$3:$N$3811,6,FALSE),"")</f>
        <v/>
      </c>
      <c r="AA95" s="949" t="str">
        <f>IFERROR(VLOOKUP($M95&amp;" | "&amp;$X95,'Emissions Factors'!$C$3:$N$3811,7,FALSE),"")</f>
        <v/>
      </c>
      <c r="AB95" s="961"/>
      <c r="AC95" s="962"/>
      <c r="AD95" s="963"/>
      <c r="AE95" s="964"/>
      <c r="AF95" s="965"/>
      <c r="AG95" s="955" t="str" cm="1">
        <f t="array" ref="AG95">IFERROR(_xlfn.IFS($V95="No", Y95*$T95/1000,$V95="Yes", AD95*$T95/1000, $V95="", ""),"")</f>
        <v/>
      </c>
      <c r="AH95" s="956" t="str" cm="1">
        <f t="array" ref="AH95">IFERROR(_xlfn.IFS($V95="No", Z95*$T95/1000,$V95="Yes", AE95*$T95/1000, $V95="", ""),"")</f>
        <v/>
      </c>
      <c r="AI95" s="956" t="str" cm="1">
        <f t="array" ref="AI95">IFERROR(_xlfn.IFS($V95="No", AA95*$T95/1000,$V95="Yes", AF95*$T95/1000, $V95="", ""),"")</f>
        <v/>
      </c>
      <c r="AJ95" s="1029" t="str">
        <f>IFERROR($AG95
+IFERROR(HLOOKUP(Introduction!$H$29,'GWP Values'!$D$3:$G$46,MATCH("CH4",'GWP Values'!$C$3:$C$41,0),FALSE)*$AH95,0)
+IFERROR(HLOOKUP(Introduction!$H$29,'GWP Values'!$D$3:$G$46,MATCH("N2O",'GWP Values'!$C$3:$C$41,0),FALSE)*$AI95,0),"")</f>
        <v/>
      </c>
    </row>
    <row r="96" spans="1:36" ht="24" customHeight="1" x14ac:dyDescent="0.25">
      <c r="A96" s="441"/>
      <c r="B96" s="458" t="str" cm="1">
        <f t="array" ref="B96">IFERROR(_xlfn.IFS($J96="","",VLOOKUP(CONCATENATE($M96," | ",$J96),'Emissions Factors'!$C$3:$O$718,5,FALSE)&lt;&gt;"",CONCATENATE($M96," | ",$J96), COUNTIF('Emissions Factors'!$C$3:$C$718,CONCATENATE($M96," | ",$J96))&lt;0, CONCATENATE($M96," | ",$I96)),"")</f>
        <v/>
      </c>
      <c r="C96" s="650" t="str">
        <f t="shared" si="2"/>
        <v/>
      </c>
      <c r="D96" s="650" t="str">
        <f t="shared" si="3"/>
        <v/>
      </c>
      <c r="E96" s="650" t="str">
        <f>IFERROR(IF($J96="","",
IF($J96="United States",$M96&amp;" | "&amp;$J96&amp;" - "&amp;(VLOOKUP(K96,'EFs - EPA eGRID'!$B$2:$D$53,3,FALSE)),
IF($J96="Canada",$M96&amp;" | "&amp;$J96&amp;" - "&amp;$K96,$M96&amp;" | "&amp;$I96))),"")</f>
        <v/>
      </c>
      <c r="F96" s="650" t="str" cm="1">
        <f t="array" ref="F96">_xlfn.IFS($J96="","",AND($J96="United States", $K96=""), $M96&amp;" | "&amp;$J96,AND($J96="Canada", $K96=""), $M96&amp;" | "&amp;$J96,$J96="United States", $E96,$J96="Canada",$E96,$J96&lt;&gt;"", $M96&amp;" | "&amp;$J96)</f>
        <v/>
      </c>
      <c r="G96" s="989"/>
      <c r="H96" s="990"/>
      <c r="I96" s="941" t="str">
        <f>IFERROR(VLOOKUP(J96,'Category Index'!$K$10:$L$258,2,FALSE),"")</f>
        <v/>
      </c>
      <c r="J96" s="986"/>
      <c r="K96" s="987" t="s">
        <v>866</v>
      </c>
      <c r="L96" s="3"/>
      <c r="M96" s="982"/>
      <c r="N96" s="983"/>
      <c r="O96" s="943" t="str">
        <f>IFERROR(VLOOKUP(Q96,Tables!$CE$8:$CF$22,2,FALSE),"")</f>
        <v/>
      </c>
      <c r="P96" s="973"/>
      <c r="Q96" s="974"/>
      <c r="R96" s="975"/>
      <c r="S96" s="976"/>
      <c r="T96" s="670" t="str">
        <f>IFERROR(IF(R96="","",R96*(VLOOKUP(D96, 'Unit Conversion Table'!$E$3:$F$132, 2, FALSE))),"")</f>
        <v/>
      </c>
      <c r="U96" s="3"/>
      <c r="V96" s="971" t="s">
        <v>826</v>
      </c>
      <c r="W96" s="945" t="str" cm="1">
        <f t="array" ref="W96">_xlfn.IFS(V96="No",(IFERROR(VLOOKUP($M96&amp;" | "&amp;$X96,'Emissions Factors'!$C$3:$N$1705,MATCH(W$11,'Emissions Factors'!$C$3:$N$3,0),FALSE),"")),V96="Yes", "", V96="", "")</f>
        <v/>
      </c>
      <c r="X96" s="946">
        <f>IFERROR(IF(OR($V96="Yes", $V96=""), "",
VLOOKUP($F96, 'Emissions Factors'!$C$3:$O$717, 4,FALSE)),
IFERROR(VLOOKUP($E96, 'Emissions Factors'!$C$3:$O$717, 4,FALSE),""))</f>
        <v>0</v>
      </c>
      <c r="Y96" s="947" t="str">
        <f>IFERROR(VLOOKUP($M96&amp;" | "&amp;$X96,'Emissions Factors'!$C$3:$N$3811,5,FALSE),"")</f>
        <v/>
      </c>
      <c r="Z96" s="948" t="str">
        <f>IFERROR(VLOOKUP($M96&amp;" | "&amp;$X96,'Emissions Factors'!$C$3:$N$3811,6,FALSE),"")</f>
        <v/>
      </c>
      <c r="AA96" s="949" t="str">
        <f>IFERROR(VLOOKUP($M96&amp;" | "&amp;$X96,'Emissions Factors'!$C$3:$N$3811,7,FALSE),"")</f>
        <v/>
      </c>
      <c r="AB96" s="961"/>
      <c r="AC96" s="962"/>
      <c r="AD96" s="963"/>
      <c r="AE96" s="964"/>
      <c r="AF96" s="965"/>
      <c r="AG96" s="955" t="str" cm="1">
        <f t="array" ref="AG96">IFERROR(_xlfn.IFS($V96="No", Y96*$T96/1000,$V96="Yes", AD96*$T96/1000, $V96="", ""),"")</f>
        <v/>
      </c>
      <c r="AH96" s="956" t="str" cm="1">
        <f t="array" ref="AH96">IFERROR(_xlfn.IFS($V96="No", Z96*$T96/1000,$V96="Yes", AE96*$T96/1000, $V96="", ""),"")</f>
        <v/>
      </c>
      <c r="AI96" s="956" t="str" cm="1">
        <f t="array" ref="AI96">IFERROR(_xlfn.IFS($V96="No", AA96*$T96/1000,$V96="Yes", AF96*$T96/1000, $V96="", ""),"")</f>
        <v/>
      </c>
      <c r="AJ96" s="1029" t="str">
        <f>IFERROR($AG96
+IFERROR(HLOOKUP(Introduction!$H$29,'GWP Values'!$D$3:$G$46,MATCH("CH4",'GWP Values'!$C$3:$C$41,0),FALSE)*$AH96,0)
+IFERROR(HLOOKUP(Introduction!$H$29,'GWP Values'!$D$3:$G$46,MATCH("N2O",'GWP Values'!$C$3:$C$41,0),FALSE)*$AI96,0),"")</f>
        <v/>
      </c>
    </row>
    <row r="97" spans="1:36" ht="24" customHeight="1" x14ac:dyDescent="0.25">
      <c r="A97" s="441"/>
      <c r="B97" s="458" t="str" cm="1">
        <f t="array" ref="B97">IFERROR(_xlfn.IFS($J97="","",VLOOKUP(CONCATENATE($M97," | ",$J97),'Emissions Factors'!$C$3:$O$718,5,FALSE)&lt;&gt;"",CONCATENATE($M97," | ",$J97), COUNTIF('Emissions Factors'!$C$3:$C$718,CONCATENATE($M97," | ",$J97))&lt;0, CONCATENATE($M97," | ",$I97)),"")</f>
        <v/>
      </c>
      <c r="C97" s="650" t="str">
        <f t="shared" si="2"/>
        <v/>
      </c>
      <c r="D97" s="650" t="str">
        <f t="shared" si="3"/>
        <v/>
      </c>
      <c r="E97" s="650" t="str">
        <f>IFERROR(IF($J97="","",
IF($J97="United States",$M97&amp;" | "&amp;$J97&amp;" - "&amp;(VLOOKUP(K97,'EFs - EPA eGRID'!$B$2:$D$53,3,FALSE)),
IF($J97="Canada",$M97&amp;" | "&amp;$J97&amp;" - "&amp;$K97,$M97&amp;" | "&amp;$I97))),"")</f>
        <v/>
      </c>
      <c r="F97" s="650" t="str" cm="1">
        <f t="array" ref="F97">_xlfn.IFS($J97="","",AND($J97="United States", $K97=""), $M97&amp;" | "&amp;$J97,AND($J97="Canada", $K97=""), $M97&amp;" | "&amp;$J97,$J97="United States", $E97,$J97="Canada",$E97,$J97&lt;&gt;"", $M97&amp;" | "&amp;$J97)</f>
        <v/>
      </c>
      <c r="G97" s="989"/>
      <c r="H97" s="990"/>
      <c r="I97" s="941" t="str">
        <f>IFERROR(VLOOKUP(J97,'Category Index'!$K$10:$L$258,2,FALSE),"")</f>
        <v/>
      </c>
      <c r="J97" s="986"/>
      <c r="K97" s="987" t="s">
        <v>866</v>
      </c>
      <c r="L97" s="3"/>
      <c r="M97" s="982"/>
      <c r="N97" s="983"/>
      <c r="O97" s="943" t="str">
        <f>IFERROR(VLOOKUP(Q97,Tables!$CE$8:$CF$22,2,FALSE),"")</f>
        <v/>
      </c>
      <c r="P97" s="973"/>
      <c r="Q97" s="974"/>
      <c r="R97" s="975"/>
      <c r="S97" s="976"/>
      <c r="T97" s="670" t="str">
        <f>IFERROR(IF(R97="","",R97*(VLOOKUP(D97, 'Unit Conversion Table'!$E$3:$F$132, 2, FALSE))),"")</f>
        <v/>
      </c>
      <c r="U97" s="3"/>
      <c r="V97" s="971" t="s">
        <v>826</v>
      </c>
      <c r="W97" s="945" t="str" cm="1">
        <f t="array" ref="W97">_xlfn.IFS(V97="No",(IFERROR(VLOOKUP($M97&amp;" | "&amp;$X97,'Emissions Factors'!$C$3:$N$1705,MATCH(W$11,'Emissions Factors'!$C$3:$N$3,0),FALSE),"")),V97="Yes", "", V97="", "")</f>
        <v/>
      </c>
      <c r="X97" s="946">
        <f>IFERROR(IF(OR($V97="Yes", $V97=""), "",
VLOOKUP($F97, 'Emissions Factors'!$C$3:$O$717, 4,FALSE)),
IFERROR(VLOOKUP($E97, 'Emissions Factors'!$C$3:$O$717, 4,FALSE),""))</f>
        <v>0</v>
      </c>
      <c r="Y97" s="947" t="str">
        <f>IFERROR(VLOOKUP($M97&amp;" | "&amp;$X97,'Emissions Factors'!$C$3:$N$3811,5,FALSE),"")</f>
        <v/>
      </c>
      <c r="Z97" s="948" t="str">
        <f>IFERROR(VLOOKUP($M97&amp;" | "&amp;$X97,'Emissions Factors'!$C$3:$N$3811,6,FALSE),"")</f>
        <v/>
      </c>
      <c r="AA97" s="949" t="str">
        <f>IFERROR(VLOOKUP($M97&amp;" | "&amp;$X97,'Emissions Factors'!$C$3:$N$3811,7,FALSE),"")</f>
        <v/>
      </c>
      <c r="AB97" s="961"/>
      <c r="AC97" s="962"/>
      <c r="AD97" s="963"/>
      <c r="AE97" s="964"/>
      <c r="AF97" s="965"/>
      <c r="AG97" s="955" t="str" cm="1">
        <f t="array" ref="AG97">IFERROR(_xlfn.IFS($V97="No", Y97*$T97/1000,$V97="Yes", AD97*$T97/1000, $V97="", ""),"")</f>
        <v/>
      </c>
      <c r="AH97" s="956" t="str" cm="1">
        <f t="array" ref="AH97">IFERROR(_xlfn.IFS($V97="No", Z97*$T97/1000,$V97="Yes", AE97*$T97/1000, $V97="", ""),"")</f>
        <v/>
      </c>
      <c r="AI97" s="956" t="str" cm="1">
        <f t="array" ref="AI97">IFERROR(_xlfn.IFS($V97="No", AA97*$T97/1000,$V97="Yes", AF97*$T97/1000, $V97="", ""),"")</f>
        <v/>
      </c>
      <c r="AJ97" s="1029" t="str">
        <f>IFERROR($AG97
+IFERROR(HLOOKUP(Introduction!$H$29,'GWP Values'!$D$3:$G$46,MATCH("CH4",'GWP Values'!$C$3:$C$41,0),FALSE)*$AH97,0)
+IFERROR(HLOOKUP(Introduction!$H$29,'GWP Values'!$D$3:$G$46,MATCH("N2O",'GWP Values'!$C$3:$C$41,0),FALSE)*$AI97,0),"")</f>
        <v/>
      </c>
    </row>
    <row r="98" spans="1:36" ht="24" customHeight="1" x14ac:dyDescent="0.25">
      <c r="A98" s="441"/>
      <c r="B98" s="458" t="str" cm="1">
        <f t="array" ref="B98">IFERROR(_xlfn.IFS($J98="","",VLOOKUP(CONCATENATE($M98," | ",$J98),'Emissions Factors'!$C$3:$O$718,5,FALSE)&lt;&gt;"",CONCATENATE($M98," | ",$J98), COUNTIF('Emissions Factors'!$C$3:$C$718,CONCATENATE($M98," | ",$J98))&lt;0, CONCATENATE($M98," | ",$I98)),"")</f>
        <v/>
      </c>
      <c r="C98" s="650" t="str">
        <f t="shared" si="2"/>
        <v/>
      </c>
      <c r="D98" s="650" t="str">
        <f t="shared" si="3"/>
        <v/>
      </c>
      <c r="E98" s="650" t="str">
        <f>IFERROR(IF($J98="","",
IF($J98="United States",$M98&amp;" | "&amp;$J98&amp;" - "&amp;(VLOOKUP(K98,'EFs - EPA eGRID'!$B$2:$D$53,3,FALSE)),
IF($J98="Canada",$M98&amp;" | "&amp;$J98&amp;" - "&amp;$K98,$M98&amp;" | "&amp;$I98))),"")</f>
        <v/>
      </c>
      <c r="F98" s="650" t="str" cm="1">
        <f t="array" ref="F98">_xlfn.IFS($J98="","",AND($J98="United States", $K98=""), $M98&amp;" | "&amp;$J98,AND($J98="Canada", $K98=""), $M98&amp;" | "&amp;$J98,$J98="United States", $E98,$J98="Canada",$E98,$J98&lt;&gt;"", $M98&amp;" | "&amp;$J98)</f>
        <v/>
      </c>
      <c r="G98" s="989"/>
      <c r="H98" s="990"/>
      <c r="I98" s="941" t="str">
        <f>IFERROR(VLOOKUP(J98,'Category Index'!$K$10:$L$258,2,FALSE),"")</f>
        <v/>
      </c>
      <c r="J98" s="986"/>
      <c r="K98" s="987" t="s">
        <v>866</v>
      </c>
      <c r="L98" s="3"/>
      <c r="M98" s="982"/>
      <c r="N98" s="983"/>
      <c r="O98" s="943" t="str">
        <f>IFERROR(VLOOKUP(Q98,Tables!$CE$8:$CF$22,2,FALSE),"")</f>
        <v/>
      </c>
      <c r="P98" s="973"/>
      <c r="Q98" s="974"/>
      <c r="R98" s="975"/>
      <c r="S98" s="976"/>
      <c r="T98" s="670" t="str">
        <f>IFERROR(IF(R98="","",R98*(VLOOKUP(D98, 'Unit Conversion Table'!$E$3:$F$132, 2, FALSE))),"")</f>
        <v/>
      </c>
      <c r="U98" s="3"/>
      <c r="V98" s="971" t="s">
        <v>826</v>
      </c>
      <c r="W98" s="945" t="str" cm="1">
        <f t="array" ref="W98">_xlfn.IFS(V98="No",(IFERROR(VLOOKUP($M98&amp;" | "&amp;$X98,'Emissions Factors'!$C$3:$N$1705,MATCH(W$11,'Emissions Factors'!$C$3:$N$3,0),FALSE),"")),V98="Yes", "", V98="", "")</f>
        <v/>
      </c>
      <c r="X98" s="946">
        <f>IFERROR(IF(OR($V98="Yes", $V98=""), "",
VLOOKUP($F98, 'Emissions Factors'!$C$3:$O$717, 4,FALSE)),
IFERROR(VLOOKUP($E98, 'Emissions Factors'!$C$3:$O$717, 4,FALSE),""))</f>
        <v>0</v>
      </c>
      <c r="Y98" s="947" t="str">
        <f>IFERROR(VLOOKUP($M98&amp;" | "&amp;$X98,'Emissions Factors'!$C$3:$N$3811,5,FALSE),"")</f>
        <v/>
      </c>
      <c r="Z98" s="948" t="str">
        <f>IFERROR(VLOOKUP($M98&amp;" | "&amp;$X98,'Emissions Factors'!$C$3:$N$3811,6,FALSE),"")</f>
        <v/>
      </c>
      <c r="AA98" s="949" t="str">
        <f>IFERROR(VLOOKUP($M98&amp;" | "&amp;$X98,'Emissions Factors'!$C$3:$N$3811,7,FALSE),"")</f>
        <v/>
      </c>
      <c r="AB98" s="961"/>
      <c r="AC98" s="962"/>
      <c r="AD98" s="963"/>
      <c r="AE98" s="964"/>
      <c r="AF98" s="965"/>
      <c r="AG98" s="955" t="str" cm="1">
        <f t="array" ref="AG98">IFERROR(_xlfn.IFS($V98="No", Y98*$T98/1000,$V98="Yes", AD98*$T98/1000, $V98="", ""),"")</f>
        <v/>
      </c>
      <c r="AH98" s="956" t="str" cm="1">
        <f t="array" ref="AH98">IFERROR(_xlfn.IFS($V98="No", Z98*$T98/1000,$V98="Yes", AE98*$T98/1000, $V98="", ""),"")</f>
        <v/>
      </c>
      <c r="AI98" s="956" t="str" cm="1">
        <f t="array" ref="AI98">IFERROR(_xlfn.IFS($V98="No", AA98*$T98/1000,$V98="Yes", AF98*$T98/1000, $V98="", ""),"")</f>
        <v/>
      </c>
      <c r="AJ98" s="1029" t="str">
        <f>IFERROR($AG98
+IFERROR(HLOOKUP(Introduction!$H$29,'GWP Values'!$D$3:$G$46,MATCH("CH4",'GWP Values'!$C$3:$C$41,0),FALSE)*$AH98,0)
+IFERROR(HLOOKUP(Introduction!$H$29,'GWP Values'!$D$3:$G$46,MATCH("N2O",'GWP Values'!$C$3:$C$41,0),FALSE)*$AI98,0),"")</f>
        <v/>
      </c>
    </row>
    <row r="99" spans="1:36" ht="24" customHeight="1" x14ac:dyDescent="0.25">
      <c r="A99" s="441"/>
      <c r="B99" s="458" t="str" cm="1">
        <f t="array" ref="B99">IFERROR(_xlfn.IFS($J99="","",VLOOKUP(CONCATENATE($M99," | ",$J99),'Emissions Factors'!$C$3:$O$718,5,FALSE)&lt;&gt;"",CONCATENATE($M99," | ",$J99), COUNTIF('Emissions Factors'!$C$3:$C$718,CONCATENATE($M99," | ",$J99))&lt;0, CONCATENATE($M99," | ",$I99)),"")</f>
        <v/>
      </c>
      <c r="C99" s="650" t="str">
        <f t="shared" si="2"/>
        <v/>
      </c>
      <c r="D99" s="650" t="str">
        <f t="shared" si="3"/>
        <v/>
      </c>
      <c r="E99" s="650" t="str">
        <f>IFERROR(IF($J99="","",
IF($J99="United States",$M99&amp;" | "&amp;$J99&amp;" - "&amp;(VLOOKUP(K99,'EFs - EPA eGRID'!$B$2:$D$53,3,FALSE)),
IF($J99="Canada",$M99&amp;" | "&amp;$J99&amp;" - "&amp;$K99,$M99&amp;" | "&amp;$I99))),"")</f>
        <v/>
      </c>
      <c r="F99" s="650" t="str" cm="1">
        <f t="array" ref="F99">_xlfn.IFS($J99="","",AND($J99="United States", $K99=""), $M99&amp;" | "&amp;$J99,AND($J99="Canada", $K99=""), $M99&amp;" | "&amp;$J99,$J99="United States", $E99,$J99="Canada",$E99,$J99&lt;&gt;"", $M99&amp;" | "&amp;$J99)</f>
        <v/>
      </c>
      <c r="G99" s="989"/>
      <c r="H99" s="990"/>
      <c r="I99" s="941" t="str">
        <f>IFERROR(VLOOKUP(J99,'Category Index'!$K$10:$L$258,2,FALSE),"")</f>
        <v/>
      </c>
      <c r="J99" s="986"/>
      <c r="K99" s="987" t="s">
        <v>866</v>
      </c>
      <c r="L99" s="3"/>
      <c r="M99" s="982"/>
      <c r="N99" s="983"/>
      <c r="O99" s="943" t="str">
        <f>IFERROR(VLOOKUP(Q99,Tables!$CE$8:$CF$22,2,FALSE),"")</f>
        <v/>
      </c>
      <c r="P99" s="973"/>
      <c r="Q99" s="974"/>
      <c r="R99" s="975"/>
      <c r="S99" s="976"/>
      <c r="T99" s="670" t="str">
        <f>IFERROR(IF(R99="","",R99*(VLOOKUP(D99, 'Unit Conversion Table'!$E$3:$F$132, 2, FALSE))),"")</f>
        <v/>
      </c>
      <c r="U99" s="3"/>
      <c r="V99" s="971" t="s">
        <v>826</v>
      </c>
      <c r="W99" s="945" t="str" cm="1">
        <f t="array" ref="W99">_xlfn.IFS(V99="No",(IFERROR(VLOOKUP($M99&amp;" | "&amp;$X99,'Emissions Factors'!$C$3:$N$1705,MATCH(W$11,'Emissions Factors'!$C$3:$N$3,0),FALSE),"")),V99="Yes", "", V99="", "")</f>
        <v/>
      </c>
      <c r="X99" s="946">
        <f>IFERROR(IF(OR($V99="Yes", $V99=""), "",
VLOOKUP($F99, 'Emissions Factors'!$C$3:$O$717, 4,FALSE)),
IFERROR(VLOOKUP($E99, 'Emissions Factors'!$C$3:$O$717, 4,FALSE),""))</f>
        <v>0</v>
      </c>
      <c r="Y99" s="947" t="str">
        <f>IFERROR(VLOOKUP($M99&amp;" | "&amp;$X99,'Emissions Factors'!$C$3:$N$3811,5,FALSE),"")</f>
        <v/>
      </c>
      <c r="Z99" s="948" t="str">
        <f>IFERROR(VLOOKUP($M99&amp;" | "&amp;$X99,'Emissions Factors'!$C$3:$N$3811,6,FALSE),"")</f>
        <v/>
      </c>
      <c r="AA99" s="949" t="str">
        <f>IFERROR(VLOOKUP($M99&amp;" | "&amp;$X99,'Emissions Factors'!$C$3:$N$3811,7,FALSE),"")</f>
        <v/>
      </c>
      <c r="AB99" s="961"/>
      <c r="AC99" s="962"/>
      <c r="AD99" s="963"/>
      <c r="AE99" s="964"/>
      <c r="AF99" s="965"/>
      <c r="AG99" s="955" t="str" cm="1">
        <f t="array" ref="AG99">IFERROR(_xlfn.IFS($V99="No", Y99*$T99/1000,$V99="Yes", AD99*$T99/1000, $V99="", ""),"")</f>
        <v/>
      </c>
      <c r="AH99" s="956" t="str" cm="1">
        <f t="array" ref="AH99">IFERROR(_xlfn.IFS($V99="No", Z99*$T99/1000,$V99="Yes", AE99*$T99/1000, $V99="", ""),"")</f>
        <v/>
      </c>
      <c r="AI99" s="956" t="str" cm="1">
        <f t="array" ref="AI99">IFERROR(_xlfn.IFS($V99="No", AA99*$T99/1000,$V99="Yes", AF99*$T99/1000, $V99="", ""),"")</f>
        <v/>
      </c>
      <c r="AJ99" s="1029" t="str">
        <f>IFERROR($AG99
+IFERROR(HLOOKUP(Introduction!$H$29,'GWP Values'!$D$3:$G$46,MATCH("CH4",'GWP Values'!$C$3:$C$41,0),FALSE)*$AH99,0)
+IFERROR(HLOOKUP(Introduction!$H$29,'GWP Values'!$D$3:$G$46,MATCH("N2O",'GWP Values'!$C$3:$C$41,0),FALSE)*$AI99,0),"")</f>
        <v/>
      </c>
    </row>
    <row r="100" spans="1:36" ht="24" customHeight="1" x14ac:dyDescent="0.25">
      <c r="A100" s="441"/>
      <c r="B100" s="458" t="str" cm="1">
        <f t="array" ref="B100">IFERROR(_xlfn.IFS($J100="","",VLOOKUP(CONCATENATE($M100," | ",$J100),'Emissions Factors'!$C$3:$O$718,5,FALSE)&lt;&gt;"",CONCATENATE($M100," | ",$J100), COUNTIF('Emissions Factors'!$C$3:$C$718,CONCATENATE($M100," | ",$J100))&lt;0, CONCATENATE($M100," | ",$I100)),"")</f>
        <v/>
      </c>
      <c r="C100" s="650" t="str">
        <f t="shared" si="2"/>
        <v/>
      </c>
      <c r="D100" s="650" t="str">
        <f t="shared" si="3"/>
        <v/>
      </c>
      <c r="E100" s="650" t="str">
        <f>IFERROR(IF($J100="","",
IF($J100="United States",$M100&amp;" | "&amp;$J100&amp;" - "&amp;(VLOOKUP(K100,'EFs - EPA eGRID'!$B$2:$D$53,3,FALSE)),
IF($J100="Canada",$M100&amp;" | "&amp;$J100&amp;" - "&amp;$K100,$M100&amp;" | "&amp;$I100))),"")</f>
        <v/>
      </c>
      <c r="F100" s="650" t="str" cm="1">
        <f t="array" ref="F100">_xlfn.IFS($J100="","",AND($J100="United States", $K100=""), $M100&amp;" | "&amp;$J100,AND($J100="Canada", $K100=""), $M100&amp;" | "&amp;$J100,$J100="United States", $E100,$J100="Canada",$E100,$J100&lt;&gt;"", $M100&amp;" | "&amp;$J100)</f>
        <v/>
      </c>
      <c r="G100" s="989"/>
      <c r="H100" s="990"/>
      <c r="I100" s="941" t="str">
        <f>IFERROR(VLOOKUP(J100,'Category Index'!$K$10:$L$258,2,FALSE),"")</f>
        <v/>
      </c>
      <c r="J100" s="986"/>
      <c r="K100" s="987" t="s">
        <v>866</v>
      </c>
      <c r="L100" s="3"/>
      <c r="M100" s="982"/>
      <c r="N100" s="983"/>
      <c r="O100" s="943" t="str">
        <f>IFERROR(VLOOKUP(Q100,Tables!$CE$8:$CF$22,2,FALSE),"")</f>
        <v/>
      </c>
      <c r="P100" s="973"/>
      <c r="Q100" s="974"/>
      <c r="R100" s="975"/>
      <c r="S100" s="976"/>
      <c r="T100" s="670" t="str">
        <f>IFERROR(IF(R100="","",R100*(VLOOKUP(D100, 'Unit Conversion Table'!$E$3:$F$132, 2, FALSE))),"")</f>
        <v/>
      </c>
      <c r="U100" s="3"/>
      <c r="V100" s="971" t="s">
        <v>826</v>
      </c>
      <c r="W100" s="945" t="str" cm="1">
        <f t="array" ref="W100">_xlfn.IFS(V100="No",(IFERROR(VLOOKUP($M100&amp;" | "&amp;$X100,'Emissions Factors'!$C$3:$N$1705,MATCH(W$11,'Emissions Factors'!$C$3:$N$3,0),FALSE),"")),V100="Yes", "", V100="", "")</f>
        <v/>
      </c>
      <c r="X100" s="946">
        <f>IFERROR(IF(OR($V100="Yes", $V100=""), "",
VLOOKUP($F100, 'Emissions Factors'!$C$3:$O$717, 4,FALSE)),
IFERROR(VLOOKUP($E100, 'Emissions Factors'!$C$3:$O$717, 4,FALSE),""))</f>
        <v>0</v>
      </c>
      <c r="Y100" s="947" t="str">
        <f>IFERROR(VLOOKUP($M100&amp;" | "&amp;$X100,'Emissions Factors'!$C$3:$N$3811,5,FALSE),"")</f>
        <v/>
      </c>
      <c r="Z100" s="948" t="str">
        <f>IFERROR(VLOOKUP($M100&amp;" | "&amp;$X100,'Emissions Factors'!$C$3:$N$3811,6,FALSE),"")</f>
        <v/>
      </c>
      <c r="AA100" s="949" t="str">
        <f>IFERROR(VLOOKUP($M100&amp;" | "&amp;$X100,'Emissions Factors'!$C$3:$N$3811,7,FALSE),"")</f>
        <v/>
      </c>
      <c r="AB100" s="961"/>
      <c r="AC100" s="962"/>
      <c r="AD100" s="963"/>
      <c r="AE100" s="964"/>
      <c r="AF100" s="965"/>
      <c r="AG100" s="955" t="str" cm="1">
        <f t="array" ref="AG100">IFERROR(_xlfn.IFS($V100="No", Y100*$T100/1000,$V100="Yes", AD100*$T100/1000, $V100="", ""),"")</f>
        <v/>
      </c>
      <c r="AH100" s="956" t="str" cm="1">
        <f t="array" ref="AH100">IFERROR(_xlfn.IFS($V100="No", Z100*$T100/1000,$V100="Yes", AE100*$T100/1000, $V100="", ""),"")</f>
        <v/>
      </c>
      <c r="AI100" s="956" t="str" cm="1">
        <f t="array" ref="AI100">IFERROR(_xlfn.IFS($V100="No", AA100*$T100/1000,$V100="Yes", AF100*$T100/1000, $V100="", ""),"")</f>
        <v/>
      </c>
      <c r="AJ100" s="1029" t="str">
        <f>IFERROR($AG100
+IFERROR(HLOOKUP(Introduction!$H$29,'GWP Values'!$D$3:$G$46,MATCH("CH4",'GWP Values'!$C$3:$C$41,0),FALSE)*$AH100,0)
+IFERROR(HLOOKUP(Introduction!$H$29,'GWP Values'!$D$3:$G$46,MATCH("N2O",'GWP Values'!$C$3:$C$41,0),FALSE)*$AI100,0),"")</f>
        <v/>
      </c>
    </row>
    <row r="101" spans="1:36" ht="24" customHeight="1" x14ac:dyDescent="0.25">
      <c r="A101" s="441"/>
      <c r="B101" s="458" t="str" cm="1">
        <f t="array" ref="B101">IFERROR(_xlfn.IFS($J101="","",VLOOKUP(CONCATENATE($M101," | ",$J101),'Emissions Factors'!$C$3:$O$718,5,FALSE)&lt;&gt;"",CONCATENATE($M101," | ",$J101), COUNTIF('Emissions Factors'!$C$3:$C$718,CONCATENATE($M101," | ",$J101))&lt;0, CONCATENATE($M101," | ",$I101)),"")</f>
        <v/>
      </c>
      <c r="C101" s="650" t="str">
        <f t="shared" si="2"/>
        <v/>
      </c>
      <c r="D101" s="650" t="str">
        <f t="shared" si="3"/>
        <v/>
      </c>
      <c r="E101" s="650" t="str">
        <f>IFERROR(IF($J101="","",
IF($J101="United States",$M101&amp;" | "&amp;$J101&amp;" - "&amp;(VLOOKUP(K101,'EFs - EPA eGRID'!$B$2:$D$53,3,FALSE)),
IF($J101="Canada",$M101&amp;" | "&amp;$J101&amp;" - "&amp;$K101,$M101&amp;" | "&amp;$I101))),"")</f>
        <v/>
      </c>
      <c r="F101" s="650" t="str" cm="1">
        <f t="array" ref="F101">_xlfn.IFS($J101="","",AND($J101="United States", $K101=""), $M101&amp;" | "&amp;$J101,AND($J101="Canada", $K101=""), $M101&amp;" | "&amp;$J101,$J101="United States", $E101,$J101="Canada",$E101,$J101&lt;&gt;"", $M101&amp;" | "&amp;$J101)</f>
        <v/>
      </c>
      <c r="G101" s="989"/>
      <c r="H101" s="990"/>
      <c r="I101" s="941" t="str">
        <f>IFERROR(VLOOKUP(J101,'Category Index'!$K$10:$L$258,2,FALSE),"")</f>
        <v/>
      </c>
      <c r="J101" s="986"/>
      <c r="K101" s="987" t="s">
        <v>866</v>
      </c>
      <c r="L101" s="3"/>
      <c r="M101" s="982"/>
      <c r="N101" s="983"/>
      <c r="O101" s="943" t="str">
        <f>IFERROR(VLOOKUP(Q101,Tables!$CE$8:$CF$22,2,FALSE),"")</f>
        <v/>
      </c>
      <c r="P101" s="973"/>
      <c r="Q101" s="974"/>
      <c r="R101" s="975"/>
      <c r="S101" s="976"/>
      <c r="T101" s="670" t="str">
        <f>IFERROR(IF(R101="","",R101*(VLOOKUP(D101, 'Unit Conversion Table'!$E$3:$F$132, 2, FALSE))),"")</f>
        <v/>
      </c>
      <c r="U101" s="3"/>
      <c r="V101" s="971" t="s">
        <v>826</v>
      </c>
      <c r="W101" s="945" t="str" cm="1">
        <f t="array" ref="W101">_xlfn.IFS(V101="No",(IFERROR(VLOOKUP($M101&amp;" | "&amp;$X101,'Emissions Factors'!$C$3:$N$1705,MATCH(W$11,'Emissions Factors'!$C$3:$N$3,0),FALSE),"")),V101="Yes", "", V101="", "")</f>
        <v/>
      </c>
      <c r="X101" s="946">
        <f>IFERROR(IF(OR($V101="Yes", $V101=""), "",
VLOOKUP($F101, 'Emissions Factors'!$C$3:$O$717, 4,FALSE)),
IFERROR(VLOOKUP($E101, 'Emissions Factors'!$C$3:$O$717, 4,FALSE),""))</f>
        <v>0</v>
      </c>
      <c r="Y101" s="947" t="str">
        <f>IFERROR(VLOOKUP($M101&amp;" | "&amp;$X101,'Emissions Factors'!$C$3:$N$3811,5,FALSE),"")</f>
        <v/>
      </c>
      <c r="Z101" s="948" t="str">
        <f>IFERROR(VLOOKUP($M101&amp;" | "&amp;$X101,'Emissions Factors'!$C$3:$N$3811,6,FALSE),"")</f>
        <v/>
      </c>
      <c r="AA101" s="949" t="str">
        <f>IFERROR(VLOOKUP($M101&amp;" | "&amp;$X101,'Emissions Factors'!$C$3:$N$3811,7,FALSE),"")</f>
        <v/>
      </c>
      <c r="AB101" s="961"/>
      <c r="AC101" s="962"/>
      <c r="AD101" s="963"/>
      <c r="AE101" s="964"/>
      <c r="AF101" s="965"/>
      <c r="AG101" s="955" t="str" cm="1">
        <f t="array" ref="AG101">IFERROR(_xlfn.IFS($V101="No", Y101*$T101/1000,$V101="Yes", AD101*$T101/1000, $V101="", ""),"")</f>
        <v/>
      </c>
      <c r="AH101" s="956" t="str" cm="1">
        <f t="array" ref="AH101">IFERROR(_xlfn.IFS($V101="No", Z101*$T101/1000,$V101="Yes", AE101*$T101/1000, $V101="", ""),"")</f>
        <v/>
      </c>
      <c r="AI101" s="956" t="str" cm="1">
        <f t="array" ref="AI101">IFERROR(_xlfn.IFS($V101="No", AA101*$T101/1000,$V101="Yes", AF101*$T101/1000, $V101="", ""),"")</f>
        <v/>
      </c>
      <c r="AJ101" s="1029" t="str">
        <f>IFERROR($AG101
+IFERROR(HLOOKUP(Introduction!$H$29,'GWP Values'!$D$3:$G$46,MATCH("CH4",'GWP Values'!$C$3:$C$41,0),FALSE)*$AH101,0)
+IFERROR(HLOOKUP(Introduction!$H$29,'GWP Values'!$D$3:$G$46,MATCH("N2O",'GWP Values'!$C$3:$C$41,0),FALSE)*$AI101,0),"")</f>
        <v/>
      </c>
    </row>
    <row r="102" spans="1:36" ht="24" customHeight="1" x14ac:dyDescent="0.25">
      <c r="A102" s="441"/>
      <c r="B102" s="458" t="str" cm="1">
        <f t="array" ref="B102">IFERROR(_xlfn.IFS($J102="","",VLOOKUP(CONCATENATE($M102," | ",$J102),'Emissions Factors'!$C$3:$O$718,5,FALSE)&lt;&gt;"",CONCATENATE($M102," | ",$J102), COUNTIF('Emissions Factors'!$C$3:$C$718,CONCATENATE($M102," | ",$J102))&lt;0, CONCATENATE($M102," | ",$I102)),"")</f>
        <v/>
      </c>
      <c r="C102" s="650" t="str">
        <f t="shared" si="2"/>
        <v/>
      </c>
      <c r="D102" s="650" t="str">
        <f t="shared" si="3"/>
        <v/>
      </c>
      <c r="E102" s="650" t="str">
        <f>IFERROR(IF($J102="","",
IF($J102="United States",$M102&amp;" | "&amp;$J102&amp;" - "&amp;(VLOOKUP(K102,'EFs - EPA eGRID'!$B$2:$D$53,3,FALSE)),
IF($J102="Canada",$M102&amp;" | "&amp;$J102&amp;" - "&amp;$K102,$M102&amp;" | "&amp;$I102))),"")</f>
        <v/>
      </c>
      <c r="F102" s="650" t="str" cm="1">
        <f t="array" ref="F102">_xlfn.IFS($J102="","",AND($J102="United States", $K102=""), $M102&amp;" | "&amp;$J102,AND($J102="Canada", $K102=""), $M102&amp;" | "&amp;$J102,$J102="United States", $E102,$J102="Canada",$E102,$J102&lt;&gt;"", $M102&amp;" | "&amp;$J102)</f>
        <v/>
      </c>
      <c r="G102" s="989"/>
      <c r="H102" s="990"/>
      <c r="I102" s="941" t="str">
        <f>IFERROR(VLOOKUP(J102,'Category Index'!$K$10:$L$258,2,FALSE),"")</f>
        <v/>
      </c>
      <c r="J102" s="986"/>
      <c r="K102" s="987" t="s">
        <v>866</v>
      </c>
      <c r="L102" s="3"/>
      <c r="M102" s="982"/>
      <c r="N102" s="983"/>
      <c r="O102" s="943" t="str">
        <f>IFERROR(VLOOKUP(Q102,Tables!$CE$8:$CF$22,2,FALSE),"")</f>
        <v/>
      </c>
      <c r="P102" s="973"/>
      <c r="Q102" s="974"/>
      <c r="R102" s="975"/>
      <c r="S102" s="976"/>
      <c r="T102" s="670" t="str">
        <f>IFERROR(IF(R102="","",R102*(VLOOKUP(D102, 'Unit Conversion Table'!$E$3:$F$132, 2, FALSE))),"")</f>
        <v/>
      </c>
      <c r="U102" s="3"/>
      <c r="V102" s="971" t="s">
        <v>826</v>
      </c>
      <c r="W102" s="945" t="str" cm="1">
        <f t="array" ref="W102">_xlfn.IFS(V102="No",(IFERROR(VLOOKUP($M102&amp;" | "&amp;$X102,'Emissions Factors'!$C$3:$N$1705,MATCH(W$11,'Emissions Factors'!$C$3:$N$3,0),FALSE),"")),V102="Yes", "", V102="", "")</f>
        <v/>
      </c>
      <c r="X102" s="946">
        <f>IFERROR(IF(OR($V102="Yes", $V102=""), "",
VLOOKUP($F102, 'Emissions Factors'!$C$3:$O$717, 4,FALSE)),
IFERROR(VLOOKUP($E102, 'Emissions Factors'!$C$3:$O$717, 4,FALSE),""))</f>
        <v>0</v>
      </c>
      <c r="Y102" s="947" t="str">
        <f>IFERROR(VLOOKUP($M102&amp;" | "&amp;$X102,'Emissions Factors'!$C$3:$N$3811,5,FALSE),"")</f>
        <v/>
      </c>
      <c r="Z102" s="948" t="str">
        <f>IFERROR(VLOOKUP($M102&amp;" | "&amp;$X102,'Emissions Factors'!$C$3:$N$3811,6,FALSE),"")</f>
        <v/>
      </c>
      <c r="AA102" s="949" t="str">
        <f>IFERROR(VLOOKUP($M102&amp;" | "&amp;$X102,'Emissions Factors'!$C$3:$N$3811,7,FALSE),"")</f>
        <v/>
      </c>
      <c r="AB102" s="961"/>
      <c r="AC102" s="962"/>
      <c r="AD102" s="963"/>
      <c r="AE102" s="964"/>
      <c r="AF102" s="965"/>
      <c r="AG102" s="955" t="str" cm="1">
        <f t="array" ref="AG102">IFERROR(_xlfn.IFS($V102="No", Y102*$T102/1000,$V102="Yes", AD102*$T102/1000, $V102="", ""),"")</f>
        <v/>
      </c>
      <c r="AH102" s="956" t="str" cm="1">
        <f t="array" ref="AH102">IFERROR(_xlfn.IFS($V102="No", Z102*$T102/1000,$V102="Yes", AE102*$T102/1000, $V102="", ""),"")</f>
        <v/>
      </c>
      <c r="AI102" s="956" t="str" cm="1">
        <f t="array" ref="AI102">IFERROR(_xlfn.IFS($V102="No", AA102*$T102/1000,$V102="Yes", AF102*$T102/1000, $V102="", ""),"")</f>
        <v/>
      </c>
      <c r="AJ102" s="1029" t="str">
        <f>IFERROR($AG102
+IFERROR(HLOOKUP(Introduction!$H$29,'GWP Values'!$D$3:$G$46,MATCH("CH4",'GWP Values'!$C$3:$C$41,0),FALSE)*$AH102,0)
+IFERROR(HLOOKUP(Introduction!$H$29,'GWP Values'!$D$3:$G$46,MATCH("N2O",'GWP Values'!$C$3:$C$41,0),FALSE)*$AI102,0),"")</f>
        <v/>
      </c>
    </row>
    <row r="103" spans="1:36" ht="24" customHeight="1" x14ac:dyDescent="0.25">
      <c r="A103" s="441"/>
      <c r="B103" s="458" t="str" cm="1">
        <f t="array" ref="B103">IFERROR(_xlfn.IFS($J103="","",VLOOKUP(CONCATENATE($M103," | ",$J103),'Emissions Factors'!$C$3:$O$718,5,FALSE)&lt;&gt;"",CONCATENATE($M103," | ",$J103), COUNTIF('Emissions Factors'!$C$3:$C$718,CONCATENATE($M103," | ",$J103))&lt;0, CONCATENATE($M103," | ",$I103)),"")</f>
        <v/>
      </c>
      <c r="C103" s="650" t="str">
        <f t="shared" si="2"/>
        <v/>
      </c>
      <c r="D103" s="650" t="str">
        <f t="shared" si="3"/>
        <v/>
      </c>
      <c r="E103" s="650" t="str">
        <f>IFERROR(IF($J103="","",
IF($J103="United States",$M103&amp;" | "&amp;$J103&amp;" - "&amp;(VLOOKUP(K103,'EFs - EPA eGRID'!$B$2:$D$53,3,FALSE)),
IF($J103="Canada",$M103&amp;" | "&amp;$J103&amp;" - "&amp;$K103,$M103&amp;" | "&amp;$I103))),"")</f>
        <v/>
      </c>
      <c r="F103" s="650" t="str" cm="1">
        <f t="array" ref="F103">_xlfn.IFS($J103="","",AND($J103="United States", $K103=""), $M103&amp;" | "&amp;$J103,AND($J103="Canada", $K103=""), $M103&amp;" | "&amp;$J103,$J103="United States", $E103,$J103="Canada",$E103,$J103&lt;&gt;"", $M103&amp;" | "&amp;$J103)</f>
        <v/>
      </c>
      <c r="G103" s="989"/>
      <c r="H103" s="990"/>
      <c r="I103" s="941" t="str">
        <f>IFERROR(VLOOKUP(J103,'Category Index'!$K$10:$L$258,2,FALSE),"")</f>
        <v/>
      </c>
      <c r="J103" s="986"/>
      <c r="K103" s="987" t="s">
        <v>866</v>
      </c>
      <c r="L103" s="3"/>
      <c r="M103" s="982"/>
      <c r="N103" s="983"/>
      <c r="O103" s="943" t="str">
        <f>IFERROR(VLOOKUP(Q103,Tables!$CE$8:$CF$22,2,FALSE),"")</f>
        <v/>
      </c>
      <c r="P103" s="973"/>
      <c r="Q103" s="974"/>
      <c r="R103" s="975"/>
      <c r="S103" s="976"/>
      <c r="T103" s="670" t="str">
        <f>IFERROR(IF(R103="","",R103*(VLOOKUP(D103, 'Unit Conversion Table'!$E$3:$F$132, 2, FALSE))),"")</f>
        <v/>
      </c>
      <c r="U103" s="3"/>
      <c r="V103" s="971" t="s">
        <v>826</v>
      </c>
      <c r="W103" s="945" t="str" cm="1">
        <f t="array" ref="W103">_xlfn.IFS(V103="No",(IFERROR(VLOOKUP($M103&amp;" | "&amp;$X103,'Emissions Factors'!$C$3:$N$1705,MATCH(W$11,'Emissions Factors'!$C$3:$N$3,0),FALSE),"")),V103="Yes", "", V103="", "")</f>
        <v/>
      </c>
      <c r="X103" s="946">
        <f>IFERROR(IF(OR($V103="Yes", $V103=""), "",
VLOOKUP($F103, 'Emissions Factors'!$C$3:$O$717, 4,FALSE)),
IFERROR(VLOOKUP($E103, 'Emissions Factors'!$C$3:$O$717, 4,FALSE),""))</f>
        <v>0</v>
      </c>
      <c r="Y103" s="947" t="str">
        <f>IFERROR(VLOOKUP($M103&amp;" | "&amp;$X103,'Emissions Factors'!$C$3:$N$3811,5,FALSE),"")</f>
        <v/>
      </c>
      <c r="Z103" s="948" t="str">
        <f>IFERROR(VLOOKUP($M103&amp;" | "&amp;$X103,'Emissions Factors'!$C$3:$N$3811,6,FALSE),"")</f>
        <v/>
      </c>
      <c r="AA103" s="949" t="str">
        <f>IFERROR(VLOOKUP($M103&amp;" | "&amp;$X103,'Emissions Factors'!$C$3:$N$3811,7,FALSE),"")</f>
        <v/>
      </c>
      <c r="AB103" s="961"/>
      <c r="AC103" s="962"/>
      <c r="AD103" s="963"/>
      <c r="AE103" s="964"/>
      <c r="AF103" s="965"/>
      <c r="AG103" s="955" t="str" cm="1">
        <f t="array" ref="AG103">IFERROR(_xlfn.IFS($V103="No", Y103*$T103/1000,$V103="Yes", AD103*$T103/1000, $V103="", ""),"")</f>
        <v/>
      </c>
      <c r="AH103" s="956" t="str" cm="1">
        <f t="array" ref="AH103">IFERROR(_xlfn.IFS($V103="No", Z103*$T103/1000,$V103="Yes", AE103*$T103/1000, $V103="", ""),"")</f>
        <v/>
      </c>
      <c r="AI103" s="956" t="str" cm="1">
        <f t="array" ref="AI103">IFERROR(_xlfn.IFS($V103="No", AA103*$T103/1000,$V103="Yes", AF103*$T103/1000, $V103="", ""),"")</f>
        <v/>
      </c>
      <c r="AJ103" s="1029" t="str">
        <f>IFERROR($AG103
+IFERROR(HLOOKUP(Introduction!$H$29,'GWP Values'!$D$3:$G$46,MATCH("CH4",'GWP Values'!$C$3:$C$41,0),FALSE)*$AH103,0)
+IFERROR(HLOOKUP(Introduction!$H$29,'GWP Values'!$D$3:$G$46,MATCH("N2O",'GWP Values'!$C$3:$C$41,0),FALSE)*$AI103,0),"")</f>
        <v/>
      </c>
    </row>
    <row r="104" spans="1:36" ht="24" customHeight="1" x14ac:dyDescent="0.25">
      <c r="A104" s="441"/>
      <c r="B104" s="458" t="str" cm="1">
        <f t="array" ref="B104">IFERROR(_xlfn.IFS($J104="","",VLOOKUP(CONCATENATE($M104," | ",$J104),'Emissions Factors'!$C$3:$O$718,5,FALSE)&lt;&gt;"",CONCATENATE($M104," | ",$J104), COUNTIF('Emissions Factors'!$C$3:$C$718,CONCATENATE($M104," | ",$J104))&lt;0, CONCATENATE($M104," | ",$I104)),"")</f>
        <v/>
      </c>
      <c r="C104" s="650" t="str">
        <f t="shared" si="2"/>
        <v/>
      </c>
      <c r="D104" s="650" t="str">
        <f t="shared" si="3"/>
        <v/>
      </c>
      <c r="E104" s="650" t="str">
        <f>IFERROR(IF($J104="","",
IF($J104="United States",$M104&amp;" | "&amp;$J104&amp;" - "&amp;(VLOOKUP(K104,'EFs - EPA eGRID'!$B$2:$D$53,3,FALSE)),
IF($J104="Canada",$M104&amp;" | "&amp;$J104&amp;" - "&amp;$K104,$M104&amp;" | "&amp;$I104))),"")</f>
        <v/>
      </c>
      <c r="F104" s="650" t="str" cm="1">
        <f t="array" ref="F104">_xlfn.IFS($J104="","",AND($J104="United States", $K104=""), $M104&amp;" | "&amp;$J104,AND($J104="Canada", $K104=""), $M104&amp;" | "&amp;$J104,$J104="United States", $E104,$J104="Canada",$E104,$J104&lt;&gt;"", $M104&amp;" | "&amp;$J104)</f>
        <v/>
      </c>
      <c r="G104" s="989"/>
      <c r="H104" s="990"/>
      <c r="I104" s="941" t="str">
        <f>IFERROR(VLOOKUP(J104,'Category Index'!$K$10:$L$258,2,FALSE),"")</f>
        <v/>
      </c>
      <c r="J104" s="986"/>
      <c r="K104" s="987" t="s">
        <v>866</v>
      </c>
      <c r="L104" s="3"/>
      <c r="M104" s="982"/>
      <c r="N104" s="983"/>
      <c r="O104" s="943" t="str">
        <f>IFERROR(VLOOKUP(Q104,Tables!$CE$8:$CF$22,2,FALSE),"")</f>
        <v/>
      </c>
      <c r="P104" s="973"/>
      <c r="Q104" s="974"/>
      <c r="R104" s="975"/>
      <c r="S104" s="976"/>
      <c r="T104" s="670" t="str">
        <f>IFERROR(IF(R104="","",R104*(VLOOKUP(D104, 'Unit Conversion Table'!$E$3:$F$132, 2, FALSE))),"")</f>
        <v/>
      </c>
      <c r="U104" s="3"/>
      <c r="V104" s="971" t="s">
        <v>826</v>
      </c>
      <c r="W104" s="945" t="str" cm="1">
        <f t="array" ref="W104">_xlfn.IFS(V104="No",(IFERROR(VLOOKUP($M104&amp;" | "&amp;$X104,'Emissions Factors'!$C$3:$N$1705,MATCH(W$11,'Emissions Factors'!$C$3:$N$3,0),FALSE),"")),V104="Yes", "", V104="", "")</f>
        <v/>
      </c>
      <c r="X104" s="946">
        <f>IFERROR(IF(OR($V104="Yes", $V104=""), "",
VLOOKUP($F104, 'Emissions Factors'!$C$3:$O$717, 4,FALSE)),
IFERROR(VLOOKUP($E104, 'Emissions Factors'!$C$3:$O$717, 4,FALSE),""))</f>
        <v>0</v>
      </c>
      <c r="Y104" s="947" t="str">
        <f>IFERROR(VLOOKUP($M104&amp;" | "&amp;$X104,'Emissions Factors'!$C$3:$N$3811,5,FALSE),"")</f>
        <v/>
      </c>
      <c r="Z104" s="948" t="str">
        <f>IFERROR(VLOOKUP($M104&amp;" | "&amp;$X104,'Emissions Factors'!$C$3:$N$3811,6,FALSE),"")</f>
        <v/>
      </c>
      <c r="AA104" s="949" t="str">
        <f>IFERROR(VLOOKUP($M104&amp;" | "&amp;$X104,'Emissions Factors'!$C$3:$N$3811,7,FALSE),"")</f>
        <v/>
      </c>
      <c r="AB104" s="961"/>
      <c r="AC104" s="962"/>
      <c r="AD104" s="963"/>
      <c r="AE104" s="964"/>
      <c r="AF104" s="965"/>
      <c r="AG104" s="955" t="str" cm="1">
        <f t="array" ref="AG104">IFERROR(_xlfn.IFS($V104="No", Y104*$T104/1000,$V104="Yes", AD104*$T104/1000, $V104="", ""),"")</f>
        <v/>
      </c>
      <c r="AH104" s="956" t="str" cm="1">
        <f t="array" ref="AH104">IFERROR(_xlfn.IFS($V104="No", Z104*$T104/1000,$V104="Yes", AE104*$T104/1000, $V104="", ""),"")</f>
        <v/>
      </c>
      <c r="AI104" s="956" t="str" cm="1">
        <f t="array" ref="AI104">IFERROR(_xlfn.IFS($V104="No", AA104*$T104/1000,$V104="Yes", AF104*$T104/1000, $V104="", ""),"")</f>
        <v/>
      </c>
      <c r="AJ104" s="1029" t="str">
        <f>IFERROR($AG104
+IFERROR(HLOOKUP(Introduction!$H$29,'GWP Values'!$D$3:$G$46,MATCH("CH4",'GWP Values'!$C$3:$C$41,0),FALSE)*$AH104,0)
+IFERROR(HLOOKUP(Introduction!$H$29,'GWP Values'!$D$3:$G$46,MATCH("N2O",'GWP Values'!$C$3:$C$41,0),FALSE)*$AI104,0),"")</f>
        <v/>
      </c>
    </row>
    <row r="105" spans="1:36" ht="24" customHeight="1" x14ac:dyDescent="0.25">
      <c r="A105" s="441"/>
      <c r="B105" s="458" t="str" cm="1">
        <f t="array" ref="B105">IFERROR(_xlfn.IFS($J105="","",VLOOKUP(CONCATENATE($M105," | ",$J105),'Emissions Factors'!$C$3:$O$718,5,FALSE)&lt;&gt;"",CONCATENATE($M105," | ",$J105), COUNTIF('Emissions Factors'!$C$3:$C$718,CONCATENATE($M105," | ",$J105))&lt;0, CONCATENATE($M105," | ",$I105)),"")</f>
        <v/>
      </c>
      <c r="C105" s="650" t="str">
        <f t="shared" si="2"/>
        <v/>
      </c>
      <c r="D105" s="650" t="str">
        <f t="shared" si="3"/>
        <v/>
      </c>
      <c r="E105" s="650" t="str">
        <f>IFERROR(IF($J105="","",
IF($J105="United States",$M105&amp;" | "&amp;$J105&amp;" - "&amp;(VLOOKUP(K105,'EFs - EPA eGRID'!$B$2:$D$53,3,FALSE)),
IF($J105="Canada",$M105&amp;" | "&amp;$J105&amp;" - "&amp;$K105,$M105&amp;" | "&amp;$I105))),"")</f>
        <v/>
      </c>
      <c r="F105" s="650" t="str" cm="1">
        <f t="array" ref="F105">_xlfn.IFS($J105="","",AND($J105="United States", $K105=""), $M105&amp;" | "&amp;$J105,AND($J105="Canada", $K105=""), $M105&amp;" | "&amp;$J105,$J105="United States", $E105,$J105="Canada",$E105,$J105&lt;&gt;"", $M105&amp;" | "&amp;$J105)</f>
        <v/>
      </c>
      <c r="G105" s="989"/>
      <c r="H105" s="990"/>
      <c r="I105" s="941" t="str">
        <f>IFERROR(VLOOKUP(J105,'Category Index'!$K$10:$L$258,2,FALSE),"")</f>
        <v/>
      </c>
      <c r="J105" s="986"/>
      <c r="K105" s="987" t="s">
        <v>866</v>
      </c>
      <c r="L105" s="3"/>
      <c r="M105" s="982"/>
      <c r="N105" s="983"/>
      <c r="O105" s="943" t="str">
        <f>IFERROR(VLOOKUP(Q105,Tables!$CE$8:$CF$22,2,FALSE),"")</f>
        <v/>
      </c>
      <c r="P105" s="973"/>
      <c r="Q105" s="974"/>
      <c r="R105" s="975"/>
      <c r="S105" s="976"/>
      <c r="T105" s="670" t="str">
        <f>IFERROR(IF(R105="","",R105*(VLOOKUP(D105, 'Unit Conversion Table'!$E$3:$F$132, 2, FALSE))),"")</f>
        <v/>
      </c>
      <c r="U105" s="3"/>
      <c r="V105" s="971" t="s">
        <v>826</v>
      </c>
      <c r="W105" s="945" t="str" cm="1">
        <f t="array" ref="W105">_xlfn.IFS(V105="No",(IFERROR(VLOOKUP($M105&amp;" | "&amp;$X105,'Emissions Factors'!$C$3:$N$1705,MATCH(W$11,'Emissions Factors'!$C$3:$N$3,0),FALSE),"")),V105="Yes", "", V105="", "")</f>
        <v/>
      </c>
      <c r="X105" s="946">
        <f>IFERROR(IF(OR($V105="Yes", $V105=""), "",
VLOOKUP($F105, 'Emissions Factors'!$C$3:$O$717, 4,FALSE)),
IFERROR(VLOOKUP($E105, 'Emissions Factors'!$C$3:$O$717, 4,FALSE),""))</f>
        <v>0</v>
      </c>
      <c r="Y105" s="947" t="str">
        <f>IFERROR(VLOOKUP($M105&amp;" | "&amp;$X105,'Emissions Factors'!$C$3:$N$3811,5,FALSE),"")</f>
        <v/>
      </c>
      <c r="Z105" s="948" t="str">
        <f>IFERROR(VLOOKUP($M105&amp;" | "&amp;$X105,'Emissions Factors'!$C$3:$N$3811,6,FALSE),"")</f>
        <v/>
      </c>
      <c r="AA105" s="949" t="str">
        <f>IFERROR(VLOOKUP($M105&amp;" | "&amp;$X105,'Emissions Factors'!$C$3:$N$3811,7,FALSE),"")</f>
        <v/>
      </c>
      <c r="AB105" s="961"/>
      <c r="AC105" s="962"/>
      <c r="AD105" s="963"/>
      <c r="AE105" s="964"/>
      <c r="AF105" s="965"/>
      <c r="AG105" s="955" t="str" cm="1">
        <f t="array" ref="AG105">IFERROR(_xlfn.IFS($V105="No", Y105*$T105/1000,$V105="Yes", AD105*$T105/1000, $V105="", ""),"")</f>
        <v/>
      </c>
      <c r="AH105" s="956" t="str" cm="1">
        <f t="array" ref="AH105">IFERROR(_xlfn.IFS($V105="No", Z105*$T105/1000,$V105="Yes", AE105*$T105/1000, $V105="", ""),"")</f>
        <v/>
      </c>
      <c r="AI105" s="956" t="str" cm="1">
        <f t="array" ref="AI105">IFERROR(_xlfn.IFS($V105="No", AA105*$T105/1000,$V105="Yes", AF105*$T105/1000, $V105="", ""),"")</f>
        <v/>
      </c>
      <c r="AJ105" s="1029" t="str">
        <f>IFERROR($AG105
+IFERROR(HLOOKUP(Introduction!$H$29,'GWP Values'!$D$3:$G$46,MATCH("CH4",'GWP Values'!$C$3:$C$41,0),FALSE)*$AH105,0)
+IFERROR(HLOOKUP(Introduction!$H$29,'GWP Values'!$D$3:$G$46,MATCH("N2O",'GWP Values'!$C$3:$C$41,0),FALSE)*$AI105,0),"")</f>
        <v/>
      </c>
    </row>
    <row r="106" spans="1:36" ht="24" customHeight="1" x14ac:dyDescent="0.25">
      <c r="A106" s="441"/>
      <c r="B106" s="458" t="str" cm="1">
        <f t="array" ref="B106">IFERROR(_xlfn.IFS($J106="","",VLOOKUP(CONCATENATE($M106," | ",$J106),'Emissions Factors'!$C$3:$O$718,5,FALSE)&lt;&gt;"",CONCATENATE($M106," | ",$J106), COUNTIF('Emissions Factors'!$C$3:$C$718,CONCATENATE($M106," | ",$J106))&lt;0, CONCATENATE($M106," | ",$I106)),"")</f>
        <v/>
      </c>
      <c r="C106" s="650" t="str">
        <f t="shared" si="2"/>
        <v/>
      </c>
      <c r="D106" s="650" t="str">
        <f t="shared" si="3"/>
        <v/>
      </c>
      <c r="E106" s="650" t="str">
        <f>IFERROR(IF($J106="","",
IF($J106="United States",$M106&amp;" | "&amp;$J106&amp;" - "&amp;(VLOOKUP(K106,'EFs - EPA eGRID'!$B$2:$D$53,3,FALSE)),
IF($J106="Canada",$M106&amp;" | "&amp;$J106&amp;" - "&amp;$K106,$M106&amp;" | "&amp;$I106))),"")</f>
        <v/>
      </c>
      <c r="F106" s="650" t="str" cm="1">
        <f t="array" ref="F106">_xlfn.IFS($J106="","",AND($J106="United States", $K106=""), $M106&amp;" | "&amp;$J106,AND($J106="Canada", $K106=""), $M106&amp;" | "&amp;$J106,$J106="United States", $E106,$J106="Canada",$E106,$J106&lt;&gt;"", $M106&amp;" | "&amp;$J106)</f>
        <v/>
      </c>
      <c r="G106" s="989"/>
      <c r="H106" s="990"/>
      <c r="I106" s="941" t="str">
        <f>IFERROR(VLOOKUP(J106,'Category Index'!$K$10:$L$258,2,FALSE),"")</f>
        <v/>
      </c>
      <c r="J106" s="986"/>
      <c r="K106" s="987" t="s">
        <v>866</v>
      </c>
      <c r="L106" s="3"/>
      <c r="M106" s="982"/>
      <c r="N106" s="983"/>
      <c r="O106" s="943" t="str">
        <f>IFERROR(VLOOKUP(Q106,Tables!$CE$8:$CF$22,2,FALSE),"")</f>
        <v/>
      </c>
      <c r="P106" s="973"/>
      <c r="Q106" s="974"/>
      <c r="R106" s="975"/>
      <c r="S106" s="976"/>
      <c r="T106" s="670" t="str">
        <f>IFERROR(IF(R106="","",R106*(VLOOKUP(D106, 'Unit Conversion Table'!$E$3:$F$132, 2, FALSE))),"")</f>
        <v/>
      </c>
      <c r="U106" s="3"/>
      <c r="V106" s="971" t="s">
        <v>826</v>
      </c>
      <c r="W106" s="945" t="str" cm="1">
        <f t="array" ref="W106">_xlfn.IFS(V106="No",(IFERROR(VLOOKUP($M106&amp;" | "&amp;$X106,'Emissions Factors'!$C$3:$N$1705,MATCH(W$11,'Emissions Factors'!$C$3:$N$3,0),FALSE),"")),V106="Yes", "", V106="", "")</f>
        <v/>
      </c>
      <c r="X106" s="946">
        <f>IFERROR(IF(OR($V106="Yes", $V106=""), "",
VLOOKUP($F106, 'Emissions Factors'!$C$3:$O$717, 4,FALSE)),
IFERROR(VLOOKUP($E106, 'Emissions Factors'!$C$3:$O$717, 4,FALSE),""))</f>
        <v>0</v>
      </c>
      <c r="Y106" s="947" t="str">
        <f>IFERROR(VLOOKUP($M106&amp;" | "&amp;$X106,'Emissions Factors'!$C$3:$N$3811,5,FALSE),"")</f>
        <v/>
      </c>
      <c r="Z106" s="948" t="str">
        <f>IFERROR(VLOOKUP($M106&amp;" | "&amp;$X106,'Emissions Factors'!$C$3:$N$3811,6,FALSE),"")</f>
        <v/>
      </c>
      <c r="AA106" s="949" t="str">
        <f>IFERROR(VLOOKUP($M106&amp;" | "&amp;$X106,'Emissions Factors'!$C$3:$N$3811,7,FALSE),"")</f>
        <v/>
      </c>
      <c r="AB106" s="961"/>
      <c r="AC106" s="962"/>
      <c r="AD106" s="963"/>
      <c r="AE106" s="964"/>
      <c r="AF106" s="965"/>
      <c r="AG106" s="955" t="str" cm="1">
        <f t="array" ref="AG106">IFERROR(_xlfn.IFS($V106="No", Y106*$T106/1000,$V106="Yes", AD106*$T106/1000, $V106="", ""),"")</f>
        <v/>
      </c>
      <c r="AH106" s="956" t="str" cm="1">
        <f t="array" ref="AH106">IFERROR(_xlfn.IFS($V106="No", Z106*$T106/1000,$V106="Yes", AE106*$T106/1000, $V106="", ""),"")</f>
        <v/>
      </c>
      <c r="AI106" s="956" t="str" cm="1">
        <f t="array" ref="AI106">IFERROR(_xlfn.IFS($V106="No", AA106*$T106/1000,$V106="Yes", AF106*$T106/1000, $V106="", ""),"")</f>
        <v/>
      </c>
      <c r="AJ106" s="1029" t="str">
        <f>IFERROR($AG106
+IFERROR(HLOOKUP(Introduction!$H$29,'GWP Values'!$D$3:$G$46,MATCH("CH4",'GWP Values'!$C$3:$C$41,0),FALSE)*$AH106,0)
+IFERROR(HLOOKUP(Introduction!$H$29,'GWP Values'!$D$3:$G$46,MATCH("N2O",'GWP Values'!$C$3:$C$41,0),FALSE)*$AI106,0),"")</f>
        <v/>
      </c>
    </row>
    <row r="107" spans="1:36" ht="24" customHeight="1" x14ac:dyDescent="0.25">
      <c r="A107" s="441"/>
      <c r="B107" s="458" t="str" cm="1">
        <f t="array" ref="B107">IFERROR(_xlfn.IFS($J107="","",VLOOKUP(CONCATENATE($M107," | ",$J107),'Emissions Factors'!$C$3:$O$718,5,FALSE)&lt;&gt;"",CONCATENATE($M107," | ",$J107), COUNTIF('Emissions Factors'!$C$3:$C$718,CONCATENATE($M107," | ",$J107))&lt;0, CONCATENATE($M107," | ",$I107)),"")</f>
        <v/>
      </c>
      <c r="C107" s="650" t="str">
        <f t="shared" si="2"/>
        <v/>
      </c>
      <c r="D107" s="650" t="str">
        <f t="shared" si="3"/>
        <v/>
      </c>
      <c r="E107" s="650" t="str">
        <f>IFERROR(IF($J107="","",
IF($J107="United States",$M107&amp;" | "&amp;$J107&amp;" - "&amp;(VLOOKUP(K107,'EFs - EPA eGRID'!$B$2:$D$53,3,FALSE)),
IF($J107="Canada",$M107&amp;" | "&amp;$J107&amp;" - "&amp;$K107,$M107&amp;" | "&amp;$I107))),"")</f>
        <v/>
      </c>
      <c r="F107" s="650" t="str" cm="1">
        <f t="array" ref="F107">_xlfn.IFS($J107="","",AND($J107="United States", $K107=""), $M107&amp;" | "&amp;$J107,AND($J107="Canada", $K107=""), $M107&amp;" | "&amp;$J107,$J107="United States", $E107,$J107="Canada",$E107,$J107&lt;&gt;"", $M107&amp;" | "&amp;$J107)</f>
        <v/>
      </c>
      <c r="G107" s="989"/>
      <c r="H107" s="990"/>
      <c r="I107" s="941" t="str">
        <f>IFERROR(VLOOKUP(J107,'Category Index'!$K$10:$L$258,2,FALSE),"")</f>
        <v/>
      </c>
      <c r="J107" s="986"/>
      <c r="K107" s="987" t="s">
        <v>866</v>
      </c>
      <c r="L107" s="3"/>
      <c r="M107" s="982"/>
      <c r="N107" s="983"/>
      <c r="O107" s="943" t="str">
        <f>IFERROR(VLOOKUP(Q107,Tables!$CE$8:$CF$22,2,FALSE),"")</f>
        <v/>
      </c>
      <c r="P107" s="973"/>
      <c r="Q107" s="974"/>
      <c r="R107" s="975"/>
      <c r="S107" s="976"/>
      <c r="T107" s="670" t="str">
        <f>IFERROR(IF(R107="","",R107*(VLOOKUP(D107, 'Unit Conversion Table'!$E$3:$F$132, 2, FALSE))),"")</f>
        <v/>
      </c>
      <c r="U107" s="3"/>
      <c r="V107" s="971" t="s">
        <v>826</v>
      </c>
      <c r="W107" s="945" t="str" cm="1">
        <f t="array" ref="W107">_xlfn.IFS(V107="No",(IFERROR(VLOOKUP($M107&amp;" | "&amp;$X107,'Emissions Factors'!$C$3:$N$1705,MATCH(W$11,'Emissions Factors'!$C$3:$N$3,0),FALSE),"")),V107="Yes", "", V107="", "")</f>
        <v/>
      </c>
      <c r="X107" s="946">
        <f>IFERROR(IF(OR($V107="Yes", $V107=""), "",
VLOOKUP($F107, 'Emissions Factors'!$C$3:$O$717, 4,FALSE)),
IFERROR(VLOOKUP($E107, 'Emissions Factors'!$C$3:$O$717, 4,FALSE),""))</f>
        <v>0</v>
      </c>
      <c r="Y107" s="947" t="str">
        <f>IFERROR(VLOOKUP($M107&amp;" | "&amp;$X107,'Emissions Factors'!$C$3:$N$3811,5,FALSE),"")</f>
        <v/>
      </c>
      <c r="Z107" s="948" t="str">
        <f>IFERROR(VLOOKUP($M107&amp;" | "&amp;$X107,'Emissions Factors'!$C$3:$N$3811,6,FALSE),"")</f>
        <v/>
      </c>
      <c r="AA107" s="949" t="str">
        <f>IFERROR(VLOOKUP($M107&amp;" | "&amp;$X107,'Emissions Factors'!$C$3:$N$3811,7,FALSE),"")</f>
        <v/>
      </c>
      <c r="AB107" s="961"/>
      <c r="AC107" s="962"/>
      <c r="AD107" s="963"/>
      <c r="AE107" s="964"/>
      <c r="AF107" s="965"/>
      <c r="AG107" s="955" t="str" cm="1">
        <f t="array" ref="AG107">IFERROR(_xlfn.IFS($V107="No", Y107*$T107/1000,$V107="Yes", AD107*$T107/1000, $V107="", ""),"")</f>
        <v/>
      </c>
      <c r="AH107" s="956" t="str" cm="1">
        <f t="array" ref="AH107">IFERROR(_xlfn.IFS($V107="No", Z107*$T107/1000,$V107="Yes", AE107*$T107/1000, $V107="", ""),"")</f>
        <v/>
      </c>
      <c r="AI107" s="956" t="str" cm="1">
        <f t="array" ref="AI107">IFERROR(_xlfn.IFS($V107="No", AA107*$T107/1000,$V107="Yes", AF107*$T107/1000, $V107="", ""),"")</f>
        <v/>
      </c>
      <c r="AJ107" s="1029" t="str">
        <f>IFERROR($AG107
+IFERROR(HLOOKUP(Introduction!$H$29,'GWP Values'!$D$3:$G$46,MATCH("CH4",'GWP Values'!$C$3:$C$41,0),FALSE)*$AH107,0)
+IFERROR(HLOOKUP(Introduction!$H$29,'GWP Values'!$D$3:$G$46,MATCH("N2O",'GWP Values'!$C$3:$C$41,0),FALSE)*$AI107,0),"")</f>
        <v/>
      </c>
    </row>
    <row r="108" spans="1:36" ht="24" customHeight="1" x14ac:dyDescent="0.25">
      <c r="A108" s="441"/>
      <c r="B108" s="458" t="str" cm="1">
        <f t="array" ref="B108">IFERROR(_xlfn.IFS($J108="","",VLOOKUP(CONCATENATE($M108," | ",$J108),'Emissions Factors'!$C$3:$O$718,5,FALSE)&lt;&gt;"",CONCATENATE($M108," | ",$J108), COUNTIF('Emissions Factors'!$C$3:$C$718,CONCATENATE($M108," | ",$J108))&lt;0, CONCATENATE($M108," | ",$I108)),"")</f>
        <v/>
      </c>
      <c r="C108" s="650" t="str">
        <f t="shared" si="2"/>
        <v/>
      </c>
      <c r="D108" s="650" t="str">
        <f t="shared" si="3"/>
        <v/>
      </c>
      <c r="E108" s="650" t="str">
        <f>IFERROR(IF($J108="","",
IF($J108="United States",$M108&amp;" | "&amp;$J108&amp;" - "&amp;(VLOOKUP(K108,'EFs - EPA eGRID'!$B$2:$D$53,3,FALSE)),
IF($J108="Canada",$M108&amp;" | "&amp;$J108&amp;" - "&amp;$K108,$M108&amp;" | "&amp;$I108))),"")</f>
        <v/>
      </c>
      <c r="F108" s="650" t="str" cm="1">
        <f t="array" ref="F108">_xlfn.IFS($J108="","",AND($J108="United States", $K108=""), $M108&amp;" | "&amp;$J108,AND($J108="Canada", $K108=""), $M108&amp;" | "&amp;$J108,$J108="United States", $E108,$J108="Canada",$E108,$J108&lt;&gt;"", $M108&amp;" | "&amp;$J108)</f>
        <v/>
      </c>
      <c r="G108" s="989"/>
      <c r="H108" s="990"/>
      <c r="I108" s="941" t="str">
        <f>IFERROR(VLOOKUP(J108,'Category Index'!$K$10:$L$258,2,FALSE),"")</f>
        <v/>
      </c>
      <c r="J108" s="986"/>
      <c r="K108" s="987" t="s">
        <v>866</v>
      </c>
      <c r="L108" s="3"/>
      <c r="M108" s="982"/>
      <c r="N108" s="983"/>
      <c r="O108" s="943" t="str">
        <f>IFERROR(VLOOKUP(Q108,Tables!$CE$8:$CF$22,2,FALSE),"")</f>
        <v/>
      </c>
      <c r="P108" s="973"/>
      <c r="Q108" s="974"/>
      <c r="R108" s="975"/>
      <c r="S108" s="976"/>
      <c r="T108" s="670" t="str">
        <f>IFERROR(IF(R108="","",R108*(VLOOKUP(D108, 'Unit Conversion Table'!$E$3:$F$132, 2, FALSE))),"")</f>
        <v/>
      </c>
      <c r="U108" s="3"/>
      <c r="V108" s="971" t="s">
        <v>826</v>
      </c>
      <c r="W108" s="945" t="str" cm="1">
        <f t="array" ref="W108">_xlfn.IFS(V108="No",(IFERROR(VLOOKUP($M108&amp;" | "&amp;$X108,'Emissions Factors'!$C$3:$N$1705,MATCH(W$11,'Emissions Factors'!$C$3:$N$3,0),FALSE),"")),V108="Yes", "", V108="", "")</f>
        <v/>
      </c>
      <c r="X108" s="946">
        <f>IFERROR(IF(OR($V108="Yes", $V108=""), "",
VLOOKUP($F108, 'Emissions Factors'!$C$3:$O$717, 4,FALSE)),
IFERROR(VLOOKUP($E108, 'Emissions Factors'!$C$3:$O$717, 4,FALSE),""))</f>
        <v>0</v>
      </c>
      <c r="Y108" s="947" t="str">
        <f>IFERROR(VLOOKUP($M108&amp;" | "&amp;$X108,'Emissions Factors'!$C$3:$N$3811,5,FALSE),"")</f>
        <v/>
      </c>
      <c r="Z108" s="948" t="str">
        <f>IFERROR(VLOOKUP($M108&amp;" | "&amp;$X108,'Emissions Factors'!$C$3:$N$3811,6,FALSE),"")</f>
        <v/>
      </c>
      <c r="AA108" s="949" t="str">
        <f>IFERROR(VLOOKUP($M108&amp;" | "&amp;$X108,'Emissions Factors'!$C$3:$N$3811,7,FALSE),"")</f>
        <v/>
      </c>
      <c r="AB108" s="961"/>
      <c r="AC108" s="962"/>
      <c r="AD108" s="963"/>
      <c r="AE108" s="964"/>
      <c r="AF108" s="965"/>
      <c r="AG108" s="955" t="str" cm="1">
        <f t="array" ref="AG108">IFERROR(_xlfn.IFS($V108="No", Y108*$T108/1000,$V108="Yes", AD108*$T108/1000, $V108="", ""),"")</f>
        <v/>
      </c>
      <c r="AH108" s="956" t="str" cm="1">
        <f t="array" ref="AH108">IFERROR(_xlfn.IFS($V108="No", Z108*$T108/1000,$V108="Yes", AE108*$T108/1000, $V108="", ""),"")</f>
        <v/>
      </c>
      <c r="AI108" s="956" t="str" cm="1">
        <f t="array" ref="AI108">IFERROR(_xlfn.IFS($V108="No", AA108*$T108/1000,$V108="Yes", AF108*$T108/1000, $V108="", ""),"")</f>
        <v/>
      </c>
      <c r="AJ108" s="1029" t="str">
        <f>IFERROR($AG108
+IFERROR(HLOOKUP(Introduction!$H$29,'GWP Values'!$D$3:$G$46,MATCH("CH4",'GWP Values'!$C$3:$C$41,0),FALSE)*$AH108,0)
+IFERROR(HLOOKUP(Introduction!$H$29,'GWP Values'!$D$3:$G$46,MATCH("N2O",'GWP Values'!$C$3:$C$41,0),FALSE)*$AI108,0),"")</f>
        <v/>
      </c>
    </row>
    <row r="109" spans="1:36" ht="24" customHeight="1" x14ac:dyDescent="0.25">
      <c r="A109" s="441"/>
      <c r="B109" s="458" t="str" cm="1">
        <f t="array" ref="B109">IFERROR(_xlfn.IFS($J109="","",VLOOKUP(CONCATENATE($M109," | ",$J109),'Emissions Factors'!$C$3:$O$718,5,FALSE)&lt;&gt;"",CONCATENATE($M109," | ",$J109), COUNTIF('Emissions Factors'!$C$3:$C$718,CONCATENATE($M109," | ",$J109))&lt;0, CONCATENATE($M109," | ",$I109)),"")</f>
        <v/>
      </c>
      <c r="C109" s="650" t="str">
        <f t="shared" si="2"/>
        <v/>
      </c>
      <c r="D109" s="650" t="str">
        <f t="shared" si="3"/>
        <v/>
      </c>
      <c r="E109" s="650" t="str">
        <f>IFERROR(IF($J109="","",
IF($J109="United States",$M109&amp;" | "&amp;$J109&amp;" - "&amp;(VLOOKUP(K109,'EFs - EPA eGRID'!$B$2:$D$53,3,FALSE)),
IF($J109="Canada",$M109&amp;" | "&amp;$J109&amp;" - "&amp;$K109,$M109&amp;" | "&amp;$I109))),"")</f>
        <v/>
      </c>
      <c r="F109" s="650" t="str" cm="1">
        <f t="array" ref="F109">_xlfn.IFS($J109="","",AND($J109="United States", $K109=""), $M109&amp;" | "&amp;$J109,AND($J109="Canada", $K109=""), $M109&amp;" | "&amp;$J109,$J109="United States", $E109,$J109="Canada",$E109,$J109&lt;&gt;"", $M109&amp;" | "&amp;$J109)</f>
        <v/>
      </c>
      <c r="G109" s="989"/>
      <c r="H109" s="990"/>
      <c r="I109" s="941" t="str">
        <f>IFERROR(VLOOKUP(J109,'Category Index'!$K$10:$L$258,2,FALSE),"")</f>
        <v/>
      </c>
      <c r="J109" s="986"/>
      <c r="K109" s="987" t="s">
        <v>866</v>
      </c>
      <c r="L109" s="3"/>
      <c r="M109" s="982"/>
      <c r="N109" s="983"/>
      <c r="O109" s="943" t="str">
        <f>IFERROR(VLOOKUP(Q109,Tables!$CE$8:$CF$22,2,FALSE),"")</f>
        <v/>
      </c>
      <c r="P109" s="973"/>
      <c r="Q109" s="974"/>
      <c r="R109" s="975"/>
      <c r="S109" s="976"/>
      <c r="T109" s="670" t="str">
        <f>IFERROR(IF(R109="","",R109*(VLOOKUP(D109, 'Unit Conversion Table'!$E$3:$F$132, 2, FALSE))),"")</f>
        <v/>
      </c>
      <c r="U109" s="3"/>
      <c r="V109" s="971" t="s">
        <v>826</v>
      </c>
      <c r="W109" s="945" t="str" cm="1">
        <f t="array" ref="W109">_xlfn.IFS(V109="No",(IFERROR(VLOOKUP($M109&amp;" | "&amp;$X109,'Emissions Factors'!$C$3:$N$1705,MATCH(W$11,'Emissions Factors'!$C$3:$N$3,0),FALSE),"")),V109="Yes", "", V109="", "")</f>
        <v/>
      </c>
      <c r="X109" s="946">
        <f>IFERROR(IF(OR($V109="Yes", $V109=""), "",
VLOOKUP($F109, 'Emissions Factors'!$C$3:$O$717, 4,FALSE)),
IFERROR(VLOOKUP($E109, 'Emissions Factors'!$C$3:$O$717, 4,FALSE),""))</f>
        <v>0</v>
      </c>
      <c r="Y109" s="947" t="str">
        <f>IFERROR(VLOOKUP($M109&amp;" | "&amp;$X109,'Emissions Factors'!$C$3:$N$3811,5,FALSE),"")</f>
        <v/>
      </c>
      <c r="Z109" s="948" t="str">
        <f>IFERROR(VLOOKUP($M109&amp;" | "&amp;$X109,'Emissions Factors'!$C$3:$N$3811,6,FALSE),"")</f>
        <v/>
      </c>
      <c r="AA109" s="949" t="str">
        <f>IFERROR(VLOOKUP($M109&amp;" | "&amp;$X109,'Emissions Factors'!$C$3:$N$3811,7,FALSE),"")</f>
        <v/>
      </c>
      <c r="AB109" s="961"/>
      <c r="AC109" s="962"/>
      <c r="AD109" s="963"/>
      <c r="AE109" s="964"/>
      <c r="AF109" s="965"/>
      <c r="AG109" s="955" t="str" cm="1">
        <f t="array" ref="AG109">IFERROR(_xlfn.IFS($V109="No", Y109*$T109/1000,$V109="Yes", AD109*$T109/1000, $V109="", ""),"")</f>
        <v/>
      </c>
      <c r="AH109" s="956" t="str" cm="1">
        <f t="array" ref="AH109">IFERROR(_xlfn.IFS($V109="No", Z109*$T109/1000,$V109="Yes", AE109*$T109/1000, $V109="", ""),"")</f>
        <v/>
      </c>
      <c r="AI109" s="956" t="str" cm="1">
        <f t="array" ref="AI109">IFERROR(_xlfn.IFS($V109="No", AA109*$T109/1000,$V109="Yes", AF109*$T109/1000, $V109="", ""),"")</f>
        <v/>
      </c>
      <c r="AJ109" s="1029" t="str">
        <f>IFERROR($AG109
+IFERROR(HLOOKUP(Introduction!$H$29,'GWP Values'!$D$3:$G$46,MATCH("CH4",'GWP Values'!$C$3:$C$41,0),FALSE)*$AH109,0)
+IFERROR(HLOOKUP(Introduction!$H$29,'GWP Values'!$D$3:$G$46,MATCH("N2O",'GWP Values'!$C$3:$C$41,0),FALSE)*$AI109,0),"")</f>
        <v/>
      </c>
    </row>
    <row r="110" spans="1:36" ht="24" customHeight="1" x14ac:dyDescent="0.25">
      <c r="A110" s="441"/>
      <c r="B110" s="458" t="str" cm="1">
        <f t="array" ref="B110">IFERROR(_xlfn.IFS($J110="","",VLOOKUP(CONCATENATE($M110," | ",$J110),'Emissions Factors'!$C$3:$O$718,5,FALSE)&lt;&gt;"",CONCATENATE($M110," | ",$J110), COUNTIF('Emissions Factors'!$C$3:$C$718,CONCATENATE($M110," | ",$J110))&lt;0, CONCATENATE($M110," | ",$I110)),"")</f>
        <v/>
      </c>
      <c r="C110" s="650" t="str">
        <f t="shared" si="2"/>
        <v/>
      </c>
      <c r="D110" s="650" t="str">
        <f t="shared" si="3"/>
        <v/>
      </c>
      <c r="E110" s="650" t="str">
        <f>IFERROR(IF($J110="","",
IF($J110="United States",$M110&amp;" | "&amp;$J110&amp;" - "&amp;(VLOOKUP(K110,'EFs - EPA eGRID'!$B$2:$D$53,3,FALSE)),
IF($J110="Canada",$M110&amp;" | "&amp;$J110&amp;" - "&amp;$K110,$M110&amp;" | "&amp;$I110))),"")</f>
        <v/>
      </c>
      <c r="F110" s="650" t="str" cm="1">
        <f t="array" ref="F110">_xlfn.IFS($J110="","",AND($J110="United States", $K110=""), $M110&amp;" | "&amp;$J110,AND($J110="Canada", $K110=""), $M110&amp;" | "&amp;$J110,$J110="United States", $E110,$J110="Canada",$E110,$J110&lt;&gt;"", $M110&amp;" | "&amp;$J110)</f>
        <v/>
      </c>
      <c r="G110" s="989"/>
      <c r="H110" s="990"/>
      <c r="I110" s="941" t="str">
        <f>IFERROR(VLOOKUP(J110,'Category Index'!$K$10:$L$258,2,FALSE),"")</f>
        <v/>
      </c>
      <c r="J110" s="986"/>
      <c r="K110" s="987" t="s">
        <v>866</v>
      </c>
      <c r="L110" s="3"/>
      <c r="M110" s="982"/>
      <c r="N110" s="983"/>
      <c r="O110" s="943" t="str">
        <f>IFERROR(VLOOKUP(Q110,Tables!$CE$8:$CF$22,2,FALSE),"")</f>
        <v/>
      </c>
      <c r="P110" s="973"/>
      <c r="Q110" s="974"/>
      <c r="R110" s="975"/>
      <c r="S110" s="976"/>
      <c r="T110" s="670" t="str">
        <f>IFERROR(IF(R110="","",R110*(VLOOKUP(D110, 'Unit Conversion Table'!$E$3:$F$132, 2, FALSE))),"")</f>
        <v/>
      </c>
      <c r="U110" s="3"/>
      <c r="V110" s="971" t="s">
        <v>826</v>
      </c>
      <c r="W110" s="945" t="str" cm="1">
        <f t="array" ref="W110">_xlfn.IFS(V110="No",(IFERROR(VLOOKUP($M110&amp;" | "&amp;$X110,'Emissions Factors'!$C$3:$N$1705,MATCH(W$11,'Emissions Factors'!$C$3:$N$3,0),FALSE),"")),V110="Yes", "", V110="", "")</f>
        <v/>
      </c>
      <c r="X110" s="946">
        <f>IFERROR(IF(OR($V110="Yes", $V110=""), "",
VLOOKUP($F110, 'Emissions Factors'!$C$3:$O$717, 4,FALSE)),
IFERROR(VLOOKUP($E110, 'Emissions Factors'!$C$3:$O$717, 4,FALSE),""))</f>
        <v>0</v>
      </c>
      <c r="Y110" s="947" t="str">
        <f>IFERROR(VLOOKUP($M110&amp;" | "&amp;$X110,'Emissions Factors'!$C$3:$N$3811,5,FALSE),"")</f>
        <v/>
      </c>
      <c r="Z110" s="948" t="str">
        <f>IFERROR(VLOOKUP($M110&amp;" | "&amp;$X110,'Emissions Factors'!$C$3:$N$3811,6,FALSE),"")</f>
        <v/>
      </c>
      <c r="AA110" s="949" t="str">
        <f>IFERROR(VLOOKUP($M110&amp;" | "&amp;$X110,'Emissions Factors'!$C$3:$N$3811,7,FALSE),"")</f>
        <v/>
      </c>
      <c r="AB110" s="961"/>
      <c r="AC110" s="962"/>
      <c r="AD110" s="963"/>
      <c r="AE110" s="964"/>
      <c r="AF110" s="965"/>
      <c r="AG110" s="955" t="str" cm="1">
        <f t="array" ref="AG110">IFERROR(_xlfn.IFS($V110="No", Y110*$T110/1000,$V110="Yes", AD110*$T110/1000, $V110="", ""),"")</f>
        <v/>
      </c>
      <c r="AH110" s="956" t="str" cm="1">
        <f t="array" ref="AH110">IFERROR(_xlfn.IFS($V110="No", Z110*$T110/1000,$V110="Yes", AE110*$T110/1000, $V110="", ""),"")</f>
        <v/>
      </c>
      <c r="AI110" s="956" t="str" cm="1">
        <f t="array" ref="AI110">IFERROR(_xlfn.IFS($V110="No", AA110*$T110/1000,$V110="Yes", AF110*$T110/1000, $V110="", ""),"")</f>
        <v/>
      </c>
      <c r="AJ110" s="1029" t="str">
        <f>IFERROR($AG110
+IFERROR(HLOOKUP(Introduction!$H$29,'GWP Values'!$D$3:$G$46,MATCH("CH4",'GWP Values'!$C$3:$C$41,0),FALSE)*$AH110,0)
+IFERROR(HLOOKUP(Introduction!$H$29,'GWP Values'!$D$3:$G$46,MATCH("N2O",'GWP Values'!$C$3:$C$41,0),FALSE)*$AI110,0),"")</f>
        <v/>
      </c>
    </row>
    <row r="111" spans="1:36" ht="24" customHeight="1" x14ac:dyDescent="0.25">
      <c r="A111" s="441"/>
      <c r="B111" s="458" t="str" cm="1">
        <f t="array" ref="B111">IFERROR(_xlfn.IFS($J111="","",VLOOKUP(CONCATENATE($M111," | ",$J111),'Emissions Factors'!$C$3:$O$718,5,FALSE)&lt;&gt;"",CONCATENATE($M111," | ",$J111), COUNTIF('Emissions Factors'!$C$3:$C$718,CONCATENATE($M111," | ",$J111))&lt;0, CONCATENATE($M111," | ",$I111)),"")</f>
        <v/>
      </c>
      <c r="C111" s="650" t="str">
        <f t="shared" si="2"/>
        <v/>
      </c>
      <c r="D111" s="650" t="str">
        <f t="shared" si="3"/>
        <v/>
      </c>
      <c r="E111" s="650" t="str">
        <f>IFERROR(IF($J111="","",
IF($J111="United States",$M111&amp;" | "&amp;$J111&amp;" - "&amp;(VLOOKUP(K111,'EFs - EPA eGRID'!$B$2:$D$53,3,FALSE)),
IF($J111="Canada",$M111&amp;" | "&amp;$J111&amp;" - "&amp;$K111,$M111&amp;" | "&amp;$I111))),"")</f>
        <v/>
      </c>
      <c r="F111" s="650" t="str" cm="1">
        <f t="array" ref="F111">_xlfn.IFS($J111="","",AND($J111="United States", $K111=""), $M111&amp;" | "&amp;$J111,AND($J111="Canada", $K111=""), $M111&amp;" | "&amp;$J111,$J111="United States", $E111,$J111="Canada",$E111,$J111&lt;&gt;"", $M111&amp;" | "&amp;$J111)</f>
        <v/>
      </c>
      <c r="G111" s="989"/>
      <c r="H111" s="990"/>
      <c r="I111" s="941" t="str">
        <f>IFERROR(VLOOKUP(J111,'Category Index'!$K$10:$L$258,2,FALSE),"")</f>
        <v/>
      </c>
      <c r="J111" s="986"/>
      <c r="K111" s="987" t="s">
        <v>866</v>
      </c>
      <c r="L111" s="3"/>
      <c r="M111" s="982"/>
      <c r="N111" s="983"/>
      <c r="O111" s="943" t="str">
        <f>IFERROR(VLOOKUP(Q111,Tables!$CE$8:$CF$22,2,FALSE),"")</f>
        <v/>
      </c>
      <c r="P111" s="973"/>
      <c r="Q111" s="974"/>
      <c r="R111" s="975"/>
      <c r="S111" s="976"/>
      <c r="T111" s="670" t="str">
        <f>IFERROR(IF(R111="","",R111*(VLOOKUP(D111, 'Unit Conversion Table'!$E$3:$F$132, 2, FALSE))),"")</f>
        <v/>
      </c>
      <c r="U111" s="3"/>
      <c r="V111" s="971" t="s">
        <v>826</v>
      </c>
      <c r="W111" s="945" t="str" cm="1">
        <f t="array" ref="W111">_xlfn.IFS(V111="No",(IFERROR(VLOOKUP($M111&amp;" | "&amp;$X111,'Emissions Factors'!$C$3:$N$1705,MATCH(W$11,'Emissions Factors'!$C$3:$N$3,0),FALSE),"")),V111="Yes", "", V111="", "")</f>
        <v/>
      </c>
      <c r="X111" s="946">
        <f>IFERROR(IF(OR($V111="Yes", $V111=""), "",
VLOOKUP($F111, 'Emissions Factors'!$C$3:$O$717, 4,FALSE)),
IFERROR(VLOOKUP($E111, 'Emissions Factors'!$C$3:$O$717, 4,FALSE),""))</f>
        <v>0</v>
      </c>
      <c r="Y111" s="947" t="str">
        <f>IFERROR(VLOOKUP($M111&amp;" | "&amp;$X111,'Emissions Factors'!$C$3:$N$3811,5,FALSE),"")</f>
        <v/>
      </c>
      <c r="Z111" s="948" t="str">
        <f>IFERROR(VLOOKUP($M111&amp;" | "&amp;$X111,'Emissions Factors'!$C$3:$N$3811,6,FALSE),"")</f>
        <v/>
      </c>
      <c r="AA111" s="949" t="str">
        <f>IFERROR(VLOOKUP($M111&amp;" | "&amp;$X111,'Emissions Factors'!$C$3:$N$3811,7,FALSE),"")</f>
        <v/>
      </c>
      <c r="AB111" s="961"/>
      <c r="AC111" s="962"/>
      <c r="AD111" s="963"/>
      <c r="AE111" s="964"/>
      <c r="AF111" s="965"/>
      <c r="AG111" s="955" t="str" cm="1">
        <f t="array" ref="AG111">IFERROR(_xlfn.IFS($V111="No", Y111*$T111/1000,$V111="Yes", AD111*$T111/1000, $V111="", ""),"")</f>
        <v/>
      </c>
      <c r="AH111" s="956" t="str" cm="1">
        <f t="array" ref="AH111">IFERROR(_xlfn.IFS($V111="No", Z111*$T111/1000,$V111="Yes", AE111*$T111/1000, $V111="", ""),"")</f>
        <v/>
      </c>
      <c r="AI111" s="956" t="str" cm="1">
        <f t="array" ref="AI111">IFERROR(_xlfn.IFS($V111="No", AA111*$T111/1000,$V111="Yes", AF111*$T111/1000, $V111="", ""),"")</f>
        <v/>
      </c>
      <c r="AJ111" s="1029" t="str">
        <f>IFERROR($AG111
+IFERROR(HLOOKUP(Introduction!$H$29,'GWP Values'!$D$3:$G$46,MATCH("CH4",'GWP Values'!$C$3:$C$41,0),FALSE)*$AH111,0)
+IFERROR(HLOOKUP(Introduction!$H$29,'GWP Values'!$D$3:$G$46,MATCH("N2O",'GWP Values'!$C$3:$C$41,0),FALSE)*$AI111,0),"")</f>
        <v/>
      </c>
    </row>
    <row r="112" spans="1:36" ht="24" customHeight="1" x14ac:dyDescent="0.25">
      <c r="A112" s="441"/>
      <c r="B112" s="458" t="str" cm="1">
        <f t="array" ref="B112">IFERROR(_xlfn.IFS($J112="","",VLOOKUP(CONCATENATE($M112," | ",$J112),'Emissions Factors'!$C$3:$O$718,5,FALSE)&lt;&gt;"",CONCATENATE($M112," | ",$J112), COUNTIF('Emissions Factors'!$C$3:$C$718,CONCATENATE($M112," | ",$J112))&lt;0, CONCATENATE($M112," | ",$I112)),"")</f>
        <v/>
      </c>
      <c r="C112" s="650" t="str">
        <f t="shared" si="2"/>
        <v/>
      </c>
      <c r="D112" s="650" t="str">
        <f t="shared" si="3"/>
        <v/>
      </c>
      <c r="E112" s="650" t="str">
        <f>IFERROR(IF($J112="","",
IF($J112="United States",$M112&amp;" | "&amp;$J112&amp;" - "&amp;(VLOOKUP(K112,'EFs - EPA eGRID'!$B$2:$D$53,3,FALSE)),
IF($J112="Canada",$M112&amp;" | "&amp;$J112&amp;" - "&amp;$K112,$M112&amp;" | "&amp;$I112))),"")</f>
        <v/>
      </c>
      <c r="F112" s="650" t="str" cm="1">
        <f t="array" ref="F112">_xlfn.IFS($J112="","",AND($J112="United States", $K112=""), $M112&amp;" | "&amp;$J112,AND($J112="Canada", $K112=""), $M112&amp;" | "&amp;$J112,$J112="United States", $E112,$J112="Canada",$E112,$J112&lt;&gt;"", $M112&amp;" | "&amp;$J112)</f>
        <v/>
      </c>
      <c r="G112" s="989"/>
      <c r="H112" s="990"/>
      <c r="I112" s="941" t="str">
        <f>IFERROR(VLOOKUP(J112,'Category Index'!$K$10:$L$258,2,FALSE),"")</f>
        <v/>
      </c>
      <c r="J112" s="986"/>
      <c r="K112" s="987" t="s">
        <v>866</v>
      </c>
      <c r="L112" s="3"/>
      <c r="M112" s="982"/>
      <c r="N112" s="983"/>
      <c r="O112" s="943" t="str">
        <f>IFERROR(VLOOKUP(Q112,Tables!$CE$8:$CF$22,2,FALSE),"")</f>
        <v/>
      </c>
      <c r="P112" s="973"/>
      <c r="Q112" s="974"/>
      <c r="R112" s="975"/>
      <c r="S112" s="976"/>
      <c r="T112" s="670" t="str">
        <f>IFERROR(IF(R112="","",R112*(VLOOKUP(D112, 'Unit Conversion Table'!$E$3:$F$132, 2, FALSE))),"")</f>
        <v/>
      </c>
      <c r="U112" s="3"/>
      <c r="V112" s="971" t="s">
        <v>826</v>
      </c>
      <c r="W112" s="945" t="str" cm="1">
        <f t="array" ref="W112">_xlfn.IFS(V112="No",(IFERROR(VLOOKUP($M112&amp;" | "&amp;$X112,'Emissions Factors'!$C$3:$N$1705,MATCH(W$11,'Emissions Factors'!$C$3:$N$3,0),FALSE),"")),V112="Yes", "", V112="", "")</f>
        <v/>
      </c>
      <c r="X112" s="946">
        <f>IFERROR(IF(OR($V112="Yes", $V112=""), "",
VLOOKUP($F112, 'Emissions Factors'!$C$3:$O$717, 4,FALSE)),
IFERROR(VLOOKUP($E112, 'Emissions Factors'!$C$3:$O$717, 4,FALSE),""))</f>
        <v>0</v>
      </c>
      <c r="Y112" s="947" t="str">
        <f>IFERROR(VLOOKUP($M112&amp;" | "&amp;$X112,'Emissions Factors'!$C$3:$N$3811,5,FALSE),"")</f>
        <v/>
      </c>
      <c r="Z112" s="948" t="str">
        <f>IFERROR(VLOOKUP($M112&amp;" | "&amp;$X112,'Emissions Factors'!$C$3:$N$3811,6,FALSE),"")</f>
        <v/>
      </c>
      <c r="AA112" s="949" t="str">
        <f>IFERROR(VLOOKUP($M112&amp;" | "&amp;$X112,'Emissions Factors'!$C$3:$N$3811,7,FALSE),"")</f>
        <v/>
      </c>
      <c r="AB112" s="961"/>
      <c r="AC112" s="962"/>
      <c r="AD112" s="963"/>
      <c r="AE112" s="964"/>
      <c r="AF112" s="965"/>
      <c r="AG112" s="955" t="str" cm="1">
        <f t="array" ref="AG112">IFERROR(_xlfn.IFS($V112="No", Y112*$T112/1000,$V112="Yes", AD112*$T112/1000, $V112="", ""),"")</f>
        <v/>
      </c>
      <c r="AH112" s="956" t="str" cm="1">
        <f t="array" ref="AH112">IFERROR(_xlfn.IFS($V112="No", Z112*$T112/1000,$V112="Yes", AE112*$T112/1000, $V112="", ""),"")</f>
        <v/>
      </c>
      <c r="AI112" s="956" t="str" cm="1">
        <f t="array" ref="AI112">IFERROR(_xlfn.IFS($V112="No", AA112*$T112/1000,$V112="Yes", AF112*$T112/1000, $V112="", ""),"")</f>
        <v/>
      </c>
      <c r="AJ112" s="1029" t="str">
        <f>IFERROR($AG112
+IFERROR(HLOOKUP(Introduction!$H$29,'GWP Values'!$D$3:$G$46,MATCH("CH4",'GWP Values'!$C$3:$C$41,0),FALSE)*$AH112,0)
+IFERROR(HLOOKUP(Introduction!$H$29,'GWP Values'!$D$3:$G$46,MATCH("N2O",'GWP Values'!$C$3:$C$41,0),FALSE)*$AI112,0),"")</f>
        <v/>
      </c>
    </row>
    <row r="113" spans="1:36" ht="24" customHeight="1" x14ac:dyDescent="0.25">
      <c r="A113" s="441"/>
      <c r="B113" s="458" t="str" cm="1">
        <f t="array" ref="B113">IFERROR(_xlfn.IFS($J113="","",VLOOKUP(CONCATENATE($M113," | ",$J113),'Emissions Factors'!$C$3:$O$718,5,FALSE)&lt;&gt;"",CONCATENATE($M113," | ",$J113), COUNTIF('Emissions Factors'!$C$3:$C$718,CONCATENATE($M113," | ",$J113))&lt;0, CONCATENATE($M113," | ",$I113)),"")</f>
        <v/>
      </c>
      <c r="C113" s="650" t="str">
        <f t="shared" si="2"/>
        <v/>
      </c>
      <c r="D113" s="650" t="str">
        <f t="shared" si="3"/>
        <v/>
      </c>
      <c r="E113" s="650" t="str">
        <f>IFERROR(IF($J113="","",
IF($J113="United States",$M113&amp;" | "&amp;$J113&amp;" - "&amp;(VLOOKUP(K113,'EFs - EPA eGRID'!$B$2:$D$53,3,FALSE)),
IF($J113="Canada",$M113&amp;" | "&amp;$J113&amp;" - "&amp;$K113,$M113&amp;" | "&amp;$I113))),"")</f>
        <v/>
      </c>
      <c r="F113" s="650" t="str" cm="1">
        <f t="array" ref="F113">_xlfn.IFS($J113="","",AND($J113="United States", $K113=""), $M113&amp;" | "&amp;$J113,AND($J113="Canada", $K113=""), $M113&amp;" | "&amp;$J113,$J113="United States", $E113,$J113="Canada",$E113,$J113&lt;&gt;"", $M113&amp;" | "&amp;$J113)</f>
        <v/>
      </c>
      <c r="G113" s="989"/>
      <c r="H113" s="990"/>
      <c r="I113" s="941" t="str">
        <f>IFERROR(VLOOKUP(J113,'Category Index'!$K$10:$L$258,2,FALSE),"")</f>
        <v/>
      </c>
      <c r="J113" s="986"/>
      <c r="K113" s="987" t="s">
        <v>866</v>
      </c>
      <c r="L113" s="3"/>
      <c r="M113" s="982"/>
      <c r="N113" s="983"/>
      <c r="O113" s="943" t="str">
        <f>IFERROR(VLOOKUP(Q113,Tables!$CE$8:$CF$22,2,FALSE),"")</f>
        <v/>
      </c>
      <c r="P113" s="973"/>
      <c r="Q113" s="974"/>
      <c r="R113" s="975"/>
      <c r="S113" s="976"/>
      <c r="T113" s="670" t="str">
        <f>IFERROR(IF(R113="","",R113*(VLOOKUP(D113, 'Unit Conversion Table'!$E$3:$F$132, 2, FALSE))),"")</f>
        <v/>
      </c>
      <c r="U113" s="3"/>
      <c r="V113" s="971" t="s">
        <v>826</v>
      </c>
      <c r="W113" s="945" t="str" cm="1">
        <f t="array" ref="W113">_xlfn.IFS(V113="No",(IFERROR(VLOOKUP($M113&amp;" | "&amp;$X113,'Emissions Factors'!$C$3:$N$1705,MATCH(W$11,'Emissions Factors'!$C$3:$N$3,0),FALSE),"")),V113="Yes", "", V113="", "")</f>
        <v/>
      </c>
      <c r="X113" s="946">
        <f>IFERROR(IF(OR($V113="Yes", $V113=""), "",
VLOOKUP($F113, 'Emissions Factors'!$C$3:$O$717, 4,FALSE)),
IFERROR(VLOOKUP($E113, 'Emissions Factors'!$C$3:$O$717, 4,FALSE),""))</f>
        <v>0</v>
      </c>
      <c r="Y113" s="947" t="str">
        <f>IFERROR(VLOOKUP($M113&amp;" | "&amp;$X113,'Emissions Factors'!$C$3:$N$3811,5,FALSE),"")</f>
        <v/>
      </c>
      <c r="Z113" s="948" t="str">
        <f>IFERROR(VLOOKUP($M113&amp;" | "&amp;$X113,'Emissions Factors'!$C$3:$N$3811,6,FALSE),"")</f>
        <v/>
      </c>
      <c r="AA113" s="949" t="str">
        <f>IFERROR(VLOOKUP($M113&amp;" | "&amp;$X113,'Emissions Factors'!$C$3:$N$3811,7,FALSE),"")</f>
        <v/>
      </c>
      <c r="AB113" s="961"/>
      <c r="AC113" s="962"/>
      <c r="AD113" s="963"/>
      <c r="AE113" s="964"/>
      <c r="AF113" s="965"/>
      <c r="AG113" s="955" t="str" cm="1">
        <f t="array" ref="AG113">IFERROR(_xlfn.IFS($V113="No", Y113*$T113/1000,$V113="Yes", AD113*$T113/1000, $V113="", ""),"")</f>
        <v/>
      </c>
      <c r="AH113" s="956" t="str" cm="1">
        <f t="array" ref="AH113">IFERROR(_xlfn.IFS($V113="No", Z113*$T113/1000,$V113="Yes", AE113*$T113/1000, $V113="", ""),"")</f>
        <v/>
      </c>
      <c r="AI113" s="956" t="str" cm="1">
        <f t="array" ref="AI113">IFERROR(_xlfn.IFS($V113="No", AA113*$T113/1000,$V113="Yes", AF113*$T113/1000, $V113="", ""),"")</f>
        <v/>
      </c>
      <c r="AJ113" s="1029" t="str">
        <f>IFERROR($AG113
+IFERROR(HLOOKUP(Introduction!$H$29,'GWP Values'!$D$3:$G$46,MATCH("CH4",'GWP Values'!$C$3:$C$41,0),FALSE)*$AH113,0)
+IFERROR(HLOOKUP(Introduction!$H$29,'GWP Values'!$D$3:$G$46,MATCH("N2O",'GWP Values'!$C$3:$C$41,0),FALSE)*$AI113,0),"")</f>
        <v/>
      </c>
    </row>
    <row r="114" spans="1:36" ht="24" customHeight="1" x14ac:dyDescent="0.25">
      <c r="A114" s="441"/>
      <c r="B114" s="458" t="str" cm="1">
        <f t="array" ref="B114">IFERROR(_xlfn.IFS($J114="","",VLOOKUP(CONCATENATE($M114," | ",$J114),'Emissions Factors'!$C$3:$O$718,5,FALSE)&lt;&gt;"",CONCATENATE($M114," | ",$J114), COUNTIF('Emissions Factors'!$C$3:$C$718,CONCATENATE($M114," | ",$J114))&lt;0, CONCATENATE($M114," | ",$I114)),"")</f>
        <v/>
      </c>
      <c r="C114" s="650" t="str">
        <f t="shared" si="2"/>
        <v/>
      </c>
      <c r="D114" s="650" t="str">
        <f t="shared" si="3"/>
        <v/>
      </c>
      <c r="E114" s="650" t="str">
        <f>IFERROR(IF($J114="","",
IF($J114="United States",$M114&amp;" | "&amp;$J114&amp;" - "&amp;(VLOOKUP(K114,'EFs - EPA eGRID'!$B$2:$D$53,3,FALSE)),
IF($J114="Canada",$M114&amp;" | "&amp;$J114&amp;" - "&amp;$K114,$M114&amp;" | "&amp;$I114))),"")</f>
        <v/>
      </c>
      <c r="F114" s="650" t="str" cm="1">
        <f t="array" ref="F114">_xlfn.IFS($J114="","",AND($J114="United States", $K114=""), $M114&amp;" | "&amp;$J114,AND($J114="Canada", $K114=""), $M114&amp;" | "&amp;$J114,$J114="United States", $E114,$J114="Canada",$E114,$J114&lt;&gt;"", $M114&amp;" | "&amp;$J114)</f>
        <v/>
      </c>
      <c r="G114" s="989"/>
      <c r="H114" s="990"/>
      <c r="I114" s="941" t="str">
        <f>IFERROR(VLOOKUP(J114,'Category Index'!$K$10:$L$258,2,FALSE),"")</f>
        <v/>
      </c>
      <c r="J114" s="986"/>
      <c r="K114" s="987" t="s">
        <v>866</v>
      </c>
      <c r="L114" s="3"/>
      <c r="M114" s="982"/>
      <c r="N114" s="983"/>
      <c r="O114" s="943" t="str">
        <f>IFERROR(VLOOKUP(Q114,Tables!$CE$8:$CF$22,2,FALSE),"")</f>
        <v/>
      </c>
      <c r="P114" s="973"/>
      <c r="Q114" s="974"/>
      <c r="R114" s="975"/>
      <c r="S114" s="976"/>
      <c r="T114" s="670" t="str">
        <f>IFERROR(IF(R114="","",R114*(VLOOKUP(D114, 'Unit Conversion Table'!$E$3:$F$132, 2, FALSE))),"")</f>
        <v/>
      </c>
      <c r="U114" s="3"/>
      <c r="V114" s="971" t="s">
        <v>826</v>
      </c>
      <c r="W114" s="945" t="str" cm="1">
        <f t="array" ref="W114">_xlfn.IFS(V114="No",(IFERROR(VLOOKUP($M114&amp;" | "&amp;$X114,'Emissions Factors'!$C$3:$N$1705,MATCH(W$11,'Emissions Factors'!$C$3:$N$3,0),FALSE),"")),V114="Yes", "", V114="", "")</f>
        <v/>
      </c>
      <c r="X114" s="946">
        <f>IFERROR(IF(OR($V114="Yes", $V114=""), "",
VLOOKUP($F114, 'Emissions Factors'!$C$3:$O$717, 4,FALSE)),
IFERROR(VLOOKUP($E114, 'Emissions Factors'!$C$3:$O$717, 4,FALSE),""))</f>
        <v>0</v>
      </c>
      <c r="Y114" s="947" t="str">
        <f>IFERROR(VLOOKUP($M114&amp;" | "&amp;$X114,'Emissions Factors'!$C$3:$N$3811,5,FALSE),"")</f>
        <v/>
      </c>
      <c r="Z114" s="948" t="str">
        <f>IFERROR(VLOOKUP($M114&amp;" | "&amp;$X114,'Emissions Factors'!$C$3:$N$3811,6,FALSE),"")</f>
        <v/>
      </c>
      <c r="AA114" s="949" t="str">
        <f>IFERROR(VLOOKUP($M114&amp;" | "&amp;$X114,'Emissions Factors'!$C$3:$N$3811,7,FALSE),"")</f>
        <v/>
      </c>
      <c r="AB114" s="961"/>
      <c r="AC114" s="962"/>
      <c r="AD114" s="963"/>
      <c r="AE114" s="964"/>
      <c r="AF114" s="965"/>
      <c r="AG114" s="955" t="str" cm="1">
        <f t="array" ref="AG114">IFERROR(_xlfn.IFS($V114="No", Y114*$T114/1000,$V114="Yes", AD114*$T114/1000, $V114="", ""),"")</f>
        <v/>
      </c>
      <c r="AH114" s="956" t="str" cm="1">
        <f t="array" ref="AH114">IFERROR(_xlfn.IFS($V114="No", Z114*$T114/1000,$V114="Yes", AE114*$T114/1000, $V114="", ""),"")</f>
        <v/>
      </c>
      <c r="AI114" s="956" t="str" cm="1">
        <f t="array" ref="AI114">IFERROR(_xlfn.IFS($V114="No", AA114*$T114/1000,$V114="Yes", AF114*$T114/1000, $V114="", ""),"")</f>
        <v/>
      </c>
      <c r="AJ114" s="1029" t="str">
        <f>IFERROR($AG114
+IFERROR(HLOOKUP(Introduction!$H$29,'GWP Values'!$D$3:$G$46,MATCH("CH4",'GWP Values'!$C$3:$C$41,0),FALSE)*$AH114,0)
+IFERROR(HLOOKUP(Introduction!$H$29,'GWP Values'!$D$3:$G$46,MATCH("N2O",'GWP Values'!$C$3:$C$41,0),FALSE)*$AI114,0),"")</f>
        <v/>
      </c>
    </row>
    <row r="115" spans="1:36" ht="24" customHeight="1" x14ac:dyDescent="0.25">
      <c r="A115" s="441"/>
      <c r="B115" s="458" t="str" cm="1">
        <f t="array" ref="B115">IFERROR(_xlfn.IFS($J115="","",VLOOKUP(CONCATENATE($M115," | ",$J115),'Emissions Factors'!$C$3:$O$718,5,FALSE)&lt;&gt;"",CONCATENATE($M115," | ",$J115), COUNTIF('Emissions Factors'!$C$3:$C$718,CONCATENATE($M115," | ",$J115))&lt;0, CONCATENATE($M115," | ",$I115)),"")</f>
        <v/>
      </c>
      <c r="C115" s="650" t="str">
        <f t="shared" si="2"/>
        <v/>
      </c>
      <c r="D115" s="650" t="str">
        <f t="shared" si="3"/>
        <v/>
      </c>
      <c r="E115" s="650" t="str">
        <f>IFERROR(IF($J115="","",
IF($J115="United States",$M115&amp;" | "&amp;$J115&amp;" - "&amp;(VLOOKUP(K115,'EFs - EPA eGRID'!$B$2:$D$53,3,FALSE)),
IF($J115="Canada",$M115&amp;" | "&amp;$J115&amp;" - "&amp;$K115,$M115&amp;" | "&amp;$I115))),"")</f>
        <v/>
      </c>
      <c r="F115" s="650" t="str" cm="1">
        <f t="array" ref="F115">_xlfn.IFS($J115="","",AND($J115="United States", $K115=""), $M115&amp;" | "&amp;$J115,AND($J115="Canada", $K115=""), $M115&amp;" | "&amp;$J115,$J115="United States", $E115,$J115="Canada",$E115,$J115&lt;&gt;"", $M115&amp;" | "&amp;$J115)</f>
        <v/>
      </c>
      <c r="G115" s="989"/>
      <c r="H115" s="990"/>
      <c r="I115" s="941" t="str">
        <f>IFERROR(VLOOKUP(J115,'Category Index'!$K$10:$L$258,2,FALSE),"")</f>
        <v/>
      </c>
      <c r="J115" s="986"/>
      <c r="K115" s="987" t="s">
        <v>866</v>
      </c>
      <c r="L115" s="3"/>
      <c r="M115" s="982"/>
      <c r="N115" s="983"/>
      <c r="O115" s="943" t="str">
        <f>IFERROR(VLOOKUP(Q115,Tables!$CE$8:$CF$22,2,FALSE),"")</f>
        <v/>
      </c>
      <c r="P115" s="973"/>
      <c r="Q115" s="974"/>
      <c r="R115" s="975"/>
      <c r="S115" s="976"/>
      <c r="T115" s="670" t="str">
        <f>IFERROR(IF(R115="","",R115*(VLOOKUP(D115, 'Unit Conversion Table'!$E$3:$F$132, 2, FALSE))),"")</f>
        <v/>
      </c>
      <c r="U115" s="3"/>
      <c r="V115" s="971" t="s">
        <v>826</v>
      </c>
      <c r="W115" s="945" t="str" cm="1">
        <f t="array" ref="W115">_xlfn.IFS(V115="No",(IFERROR(VLOOKUP($M115&amp;" | "&amp;$X115,'Emissions Factors'!$C$3:$N$1705,MATCH(W$11,'Emissions Factors'!$C$3:$N$3,0),FALSE),"")),V115="Yes", "", V115="", "")</f>
        <v/>
      </c>
      <c r="X115" s="946">
        <f>IFERROR(IF(OR($V115="Yes", $V115=""), "",
VLOOKUP($F115, 'Emissions Factors'!$C$3:$O$717, 4,FALSE)),
IFERROR(VLOOKUP($E115, 'Emissions Factors'!$C$3:$O$717, 4,FALSE),""))</f>
        <v>0</v>
      </c>
      <c r="Y115" s="947" t="str">
        <f>IFERROR(VLOOKUP($M115&amp;" | "&amp;$X115,'Emissions Factors'!$C$3:$N$3811,5,FALSE),"")</f>
        <v/>
      </c>
      <c r="Z115" s="948" t="str">
        <f>IFERROR(VLOOKUP($M115&amp;" | "&amp;$X115,'Emissions Factors'!$C$3:$N$3811,6,FALSE),"")</f>
        <v/>
      </c>
      <c r="AA115" s="949" t="str">
        <f>IFERROR(VLOOKUP($M115&amp;" | "&amp;$X115,'Emissions Factors'!$C$3:$N$3811,7,FALSE),"")</f>
        <v/>
      </c>
      <c r="AB115" s="961"/>
      <c r="AC115" s="962"/>
      <c r="AD115" s="963"/>
      <c r="AE115" s="964"/>
      <c r="AF115" s="965"/>
      <c r="AG115" s="955" t="str" cm="1">
        <f t="array" ref="AG115">IFERROR(_xlfn.IFS($V115="No", Y115*$T115/1000,$V115="Yes", AD115*$T115/1000, $V115="", ""),"")</f>
        <v/>
      </c>
      <c r="AH115" s="956" t="str" cm="1">
        <f t="array" ref="AH115">IFERROR(_xlfn.IFS($V115="No", Z115*$T115/1000,$V115="Yes", AE115*$T115/1000, $V115="", ""),"")</f>
        <v/>
      </c>
      <c r="AI115" s="956" t="str" cm="1">
        <f t="array" ref="AI115">IFERROR(_xlfn.IFS($V115="No", AA115*$T115/1000,$V115="Yes", AF115*$T115/1000, $V115="", ""),"")</f>
        <v/>
      </c>
      <c r="AJ115" s="1029" t="str">
        <f>IFERROR($AG115
+IFERROR(HLOOKUP(Introduction!$H$29,'GWP Values'!$D$3:$G$46,MATCH("CH4",'GWP Values'!$C$3:$C$41,0),FALSE)*$AH115,0)
+IFERROR(HLOOKUP(Introduction!$H$29,'GWP Values'!$D$3:$G$46,MATCH("N2O",'GWP Values'!$C$3:$C$41,0),FALSE)*$AI115,0),"")</f>
        <v/>
      </c>
    </row>
    <row r="116" spans="1:36" ht="24" customHeight="1" x14ac:dyDescent="0.25">
      <c r="A116" s="441"/>
      <c r="B116" s="458" t="str" cm="1">
        <f t="array" ref="B116">IFERROR(_xlfn.IFS($J116="","",VLOOKUP(CONCATENATE($M116," | ",$J116),'Emissions Factors'!$C$3:$O$718,5,FALSE)&lt;&gt;"",CONCATENATE($M116," | ",$J116), COUNTIF('Emissions Factors'!$C$3:$C$718,CONCATENATE($M116," | ",$J116))&lt;0, CONCATENATE($M116," | ",$I116)),"")</f>
        <v/>
      </c>
      <c r="C116" s="650" t="str">
        <f t="shared" si="2"/>
        <v/>
      </c>
      <c r="D116" s="650" t="str">
        <f t="shared" si="3"/>
        <v/>
      </c>
      <c r="E116" s="650" t="str">
        <f>IFERROR(IF($J116="","",
IF($J116="United States",$M116&amp;" | "&amp;$J116&amp;" - "&amp;(VLOOKUP(K116,'EFs - EPA eGRID'!$B$2:$D$53,3,FALSE)),
IF($J116="Canada",$M116&amp;" | "&amp;$J116&amp;" - "&amp;$K116,$M116&amp;" | "&amp;$I116))),"")</f>
        <v/>
      </c>
      <c r="F116" s="650" t="str" cm="1">
        <f t="array" ref="F116">_xlfn.IFS($J116="","",AND($J116="United States", $K116=""), $M116&amp;" | "&amp;$J116,AND($J116="Canada", $K116=""), $M116&amp;" | "&amp;$J116,$J116="United States", $E116,$J116="Canada",$E116,$J116&lt;&gt;"", $M116&amp;" | "&amp;$J116)</f>
        <v/>
      </c>
      <c r="G116" s="989"/>
      <c r="H116" s="990"/>
      <c r="I116" s="941" t="str">
        <f>IFERROR(VLOOKUP(J116,'Category Index'!$K$10:$L$258,2,FALSE),"")</f>
        <v/>
      </c>
      <c r="J116" s="986"/>
      <c r="K116" s="987" t="s">
        <v>866</v>
      </c>
      <c r="L116" s="3"/>
      <c r="M116" s="982"/>
      <c r="N116" s="983"/>
      <c r="O116" s="943" t="str">
        <f>IFERROR(VLOOKUP(Q116,Tables!$CE$8:$CF$22,2,FALSE),"")</f>
        <v/>
      </c>
      <c r="P116" s="973"/>
      <c r="Q116" s="974"/>
      <c r="R116" s="975"/>
      <c r="S116" s="976"/>
      <c r="T116" s="670" t="str">
        <f>IFERROR(IF(R116="","",R116*(VLOOKUP(D116, 'Unit Conversion Table'!$E$3:$F$132, 2, FALSE))),"")</f>
        <v/>
      </c>
      <c r="U116" s="3"/>
      <c r="V116" s="971" t="s">
        <v>826</v>
      </c>
      <c r="W116" s="945" t="str" cm="1">
        <f t="array" ref="W116">_xlfn.IFS(V116="No",(IFERROR(VLOOKUP($M116&amp;" | "&amp;$X116,'Emissions Factors'!$C$3:$N$1705,MATCH(W$11,'Emissions Factors'!$C$3:$N$3,0),FALSE),"")),V116="Yes", "", V116="", "")</f>
        <v/>
      </c>
      <c r="X116" s="946">
        <f>IFERROR(IF(OR($V116="Yes", $V116=""), "",
VLOOKUP($F116, 'Emissions Factors'!$C$3:$O$717, 4,FALSE)),
IFERROR(VLOOKUP($E116, 'Emissions Factors'!$C$3:$O$717, 4,FALSE),""))</f>
        <v>0</v>
      </c>
      <c r="Y116" s="947" t="str">
        <f>IFERROR(VLOOKUP($M116&amp;" | "&amp;$X116,'Emissions Factors'!$C$3:$N$3811,5,FALSE),"")</f>
        <v/>
      </c>
      <c r="Z116" s="948" t="str">
        <f>IFERROR(VLOOKUP($M116&amp;" | "&amp;$X116,'Emissions Factors'!$C$3:$N$3811,6,FALSE),"")</f>
        <v/>
      </c>
      <c r="AA116" s="949" t="str">
        <f>IFERROR(VLOOKUP($M116&amp;" | "&amp;$X116,'Emissions Factors'!$C$3:$N$3811,7,FALSE),"")</f>
        <v/>
      </c>
      <c r="AB116" s="961"/>
      <c r="AC116" s="962"/>
      <c r="AD116" s="963"/>
      <c r="AE116" s="964"/>
      <c r="AF116" s="965"/>
      <c r="AG116" s="955" t="str" cm="1">
        <f t="array" ref="AG116">IFERROR(_xlfn.IFS($V116="No", Y116*$T116/1000,$V116="Yes", AD116*$T116/1000, $V116="", ""),"")</f>
        <v/>
      </c>
      <c r="AH116" s="956" t="str" cm="1">
        <f t="array" ref="AH116">IFERROR(_xlfn.IFS($V116="No", Z116*$T116/1000,$V116="Yes", AE116*$T116/1000, $V116="", ""),"")</f>
        <v/>
      </c>
      <c r="AI116" s="956" t="str" cm="1">
        <f t="array" ref="AI116">IFERROR(_xlfn.IFS($V116="No", AA116*$T116/1000,$V116="Yes", AF116*$T116/1000, $V116="", ""),"")</f>
        <v/>
      </c>
      <c r="AJ116" s="1029" t="str">
        <f>IFERROR($AG116
+IFERROR(HLOOKUP(Introduction!$H$29,'GWP Values'!$D$3:$G$46,MATCH("CH4",'GWP Values'!$C$3:$C$41,0),FALSE)*$AH116,0)
+IFERROR(HLOOKUP(Introduction!$H$29,'GWP Values'!$D$3:$G$46,MATCH("N2O",'GWP Values'!$C$3:$C$41,0),FALSE)*$AI116,0),"")</f>
        <v/>
      </c>
    </row>
    <row r="117" spans="1:36" ht="24" customHeight="1" x14ac:dyDescent="0.25">
      <c r="A117" s="441"/>
      <c r="B117" s="458" t="str" cm="1">
        <f t="array" ref="B117">IFERROR(_xlfn.IFS($J117="","",VLOOKUP(CONCATENATE($M117," | ",$J117),'Emissions Factors'!$C$3:$O$718,5,FALSE)&lt;&gt;"",CONCATENATE($M117," | ",$J117), COUNTIF('Emissions Factors'!$C$3:$C$718,CONCATENATE($M117," | ",$J117))&lt;0, CONCATENATE($M117," | ",$I117)),"")</f>
        <v/>
      </c>
      <c r="C117" s="650" t="str">
        <f t="shared" si="2"/>
        <v/>
      </c>
      <c r="D117" s="650" t="str">
        <f t="shared" si="3"/>
        <v/>
      </c>
      <c r="E117" s="650" t="str">
        <f>IFERROR(IF($J117="","",
IF($J117="United States",$M117&amp;" | "&amp;$J117&amp;" - "&amp;(VLOOKUP(K117,'EFs - EPA eGRID'!$B$2:$D$53,3,FALSE)),
IF($J117="Canada",$M117&amp;" | "&amp;$J117&amp;" - "&amp;$K117,$M117&amp;" | "&amp;$I117))),"")</f>
        <v/>
      </c>
      <c r="F117" s="650" t="str" cm="1">
        <f t="array" ref="F117">_xlfn.IFS($J117="","",AND($J117="United States", $K117=""), $M117&amp;" | "&amp;$J117,AND($J117="Canada", $K117=""), $M117&amp;" | "&amp;$J117,$J117="United States", $E117,$J117="Canada",$E117,$J117&lt;&gt;"", $M117&amp;" | "&amp;$J117)</f>
        <v/>
      </c>
      <c r="G117" s="989"/>
      <c r="H117" s="990"/>
      <c r="I117" s="941" t="str">
        <f>IFERROR(VLOOKUP(J117,'Category Index'!$K$10:$L$258,2,FALSE),"")</f>
        <v/>
      </c>
      <c r="J117" s="986"/>
      <c r="K117" s="987" t="s">
        <v>866</v>
      </c>
      <c r="L117" s="3"/>
      <c r="M117" s="982"/>
      <c r="N117" s="983"/>
      <c r="O117" s="943" t="str">
        <f>IFERROR(VLOOKUP(Q117,Tables!$CE$8:$CF$22,2,FALSE),"")</f>
        <v/>
      </c>
      <c r="P117" s="973"/>
      <c r="Q117" s="974"/>
      <c r="R117" s="975"/>
      <c r="S117" s="976"/>
      <c r="T117" s="670" t="str">
        <f>IFERROR(IF(R117="","",R117*(VLOOKUP(D117, 'Unit Conversion Table'!$E$3:$F$132, 2, FALSE))),"")</f>
        <v/>
      </c>
      <c r="U117" s="3"/>
      <c r="V117" s="971" t="s">
        <v>826</v>
      </c>
      <c r="W117" s="945" t="str" cm="1">
        <f t="array" ref="W117">_xlfn.IFS(V117="No",(IFERROR(VLOOKUP($M117&amp;" | "&amp;$X117,'Emissions Factors'!$C$3:$N$1705,MATCH(W$11,'Emissions Factors'!$C$3:$N$3,0),FALSE),"")),V117="Yes", "", V117="", "")</f>
        <v/>
      </c>
      <c r="X117" s="946">
        <f>IFERROR(IF(OR($V117="Yes", $V117=""), "",
VLOOKUP($F117, 'Emissions Factors'!$C$3:$O$717, 4,FALSE)),
IFERROR(VLOOKUP($E117, 'Emissions Factors'!$C$3:$O$717, 4,FALSE),""))</f>
        <v>0</v>
      </c>
      <c r="Y117" s="947" t="str">
        <f>IFERROR(VLOOKUP($M117&amp;" | "&amp;$X117,'Emissions Factors'!$C$3:$N$3811,5,FALSE),"")</f>
        <v/>
      </c>
      <c r="Z117" s="948" t="str">
        <f>IFERROR(VLOOKUP($M117&amp;" | "&amp;$X117,'Emissions Factors'!$C$3:$N$3811,6,FALSE),"")</f>
        <v/>
      </c>
      <c r="AA117" s="949" t="str">
        <f>IFERROR(VLOOKUP($M117&amp;" | "&amp;$X117,'Emissions Factors'!$C$3:$N$3811,7,FALSE),"")</f>
        <v/>
      </c>
      <c r="AB117" s="961"/>
      <c r="AC117" s="962"/>
      <c r="AD117" s="963"/>
      <c r="AE117" s="964"/>
      <c r="AF117" s="965"/>
      <c r="AG117" s="955" t="str" cm="1">
        <f t="array" ref="AG117">IFERROR(_xlfn.IFS($V117="No", Y117*$T117/1000,$V117="Yes", AD117*$T117/1000, $V117="", ""),"")</f>
        <v/>
      </c>
      <c r="AH117" s="956" t="str" cm="1">
        <f t="array" ref="AH117">IFERROR(_xlfn.IFS($V117="No", Z117*$T117/1000,$V117="Yes", AE117*$T117/1000, $V117="", ""),"")</f>
        <v/>
      </c>
      <c r="AI117" s="956" t="str" cm="1">
        <f t="array" ref="AI117">IFERROR(_xlfn.IFS($V117="No", AA117*$T117/1000,$V117="Yes", AF117*$T117/1000, $V117="", ""),"")</f>
        <v/>
      </c>
      <c r="AJ117" s="1029" t="str">
        <f>IFERROR($AG117
+IFERROR(HLOOKUP(Introduction!$H$29,'GWP Values'!$D$3:$G$46,MATCH("CH4",'GWP Values'!$C$3:$C$41,0),FALSE)*$AH117,0)
+IFERROR(HLOOKUP(Introduction!$H$29,'GWP Values'!$D$3:$G$46,MATCH("N2O",'GWP Values'!$C$3:$C$41,0),FALSE)*$AI117,0),"")</f>
        <v/>
      </c>
    </row>
    <row r="118" spans="1:36" ht="24" customHeight="1" x14ac:dyDescent="0.25">
      <c r="A118" s="441"/>
      <c r="B118" s="458" t="str" cm="1">
        <f t="array" ref="B118">IFERROR(_xlfn.IFS($J118="","",VLOOKUP(CONCATENATE($M118," | ",$J118),'Emissions Factors'!$C$3:$O$718,5,FALSE)&lt;&gt;"",CONCATENATE($M118," | ",$J118), COUNTIF('Emissions Factors'!$C$3:$C$718,CONCATENATE($M118," | ",$J118))&lt;0, CONCATENATE($M118," | ",$I118)),"")</f>
        <v/>
      </c>
      <c r="C118" s="650" t="str">
        <f t="shared" si="2"/>
        <v/>
      </c>
      <c r="D118" s="650" t="str">
        <f t="shared" si="3"/>
        <v/>
      </c>
      <c r="E118" s="650" t="str">
        <f>IFERROR(IF($J118="","",
IF($J118="United States",$M118&amp;" | "&amp;$J118&amp;" - "&amp;(VLOOKUP(K118,'EFs - EPA eGRID'!$B$2:$D$53,3,FALSE)),
IF($J118="Canada",$M118&amp;" | "&amp;$J118&amp;" - "&amp;$K118,$M118&amp;" | "&amp;$I118))),"")</f>
        <v/>
      </c>
      <c r="F118" s="650" t="str" cm="1">
        <f t="array" ref="F118">_xlfn.IFS($J118="","",AND($J118="United States", $K118=""), $M118&amp;" | "&amp;$J118,AND($J118="Canada", $K118=""), $M118&amp;" | "&amp;$J118,$J118="United States", $E118,$J118="Canada",$E118,$J118&lt;&gt;"", $M118&amp;" | "&amp;$J118)</f>
        <v/>
      </c>
      <c r="G118" s="989"/>
      <c r="H118" s="990"/>
      <c r="I118" s="941" t="str">
        <f>IFERROR(VLOOKUP(J118,'Category Index'!$K$10:$L$258,2,FALSE),"")</f>
        <v/>
      </c>
      <c r="J118" s="986"/>
      <c r="K118" s="987" t="s">
        <v>866</v>
      </c>
      <c r="L118" s="3"/>
      <c r="M118" s="982"/>
      <c r="N118" s="983"/>
      <c r="O118" s="943" t="str">
        <f>IFERROR(VLOOKUP(Q118,Tables!$CE$8:$CF$22,2,FALSE),"")</f>
        <v/>
      </c>
      <c r="P118" s="973"/>
      <c r="Q118" s="974"/>
      <c r="R118" s="975"/>
      <c r="S118" s="976"/>
      <c r="T118" s="670" t="str">
        <f>IFERROR(IF(R118="","",R118*(VLOOKUP(D118, 'Unit Conversion Table'!$E$3:$F$132, 2, FALSE))),"")</f>
        <v/>
      </c>
      <c r="U118" s="3"/>
      <c r="V118" s="971" t="s">
        <v>826</v>
      </c>
      <c r="W118" s="945" t="str" cm="1">
        <f t="array" ref="W118">_xlfn.IFS(V118="No",(IFERROR(VLOOKUP($M118&amp;" | "&amp;$X118,'Emissions Factors'!$C$3:$N$1705,MATCH(W$11,'Emissions Factors'!$C$3:$N$3,0),FALSE),"")),V118="Yes", "", V118="", "")</f>
        <v/>
      </c>
      <c r="X118" s="946">
        <f>IFERROR(IF(OR($V118="Yes", $V118=""), "",
VLOOKUP($F118, 'Emissions Factors'!$C$3:$O$717, 4,FALSE)),
IFERROR(VLOOKUP($E118, 'Emissions Factors'!$C$3:$O$717, 4,FALSE),""))</f>
        <v>0</v>
      </c>
      <c r="Y118" s="947" t="str">
        <f>IFERROR(VLOOKUP($M118&amp;" | "&amp;$X118,'Emissions Factors'!$C$3:$N$3811,5,FALSE),"")</f>
        <v/>
      </c>
      <c r="Z118" s="948" t="str">
        <f>IFERROR(VLOOKUP($M118&amp;" | "&amp;$X118,'Emissions Factors'!$C$3:$N$3811,6,FALSE),"")</f>
        <v/>
      </c>
      <c r="AA118" s="949" t="str">
        <f>IFERROR(VLOOKUP($M118&amp;" | "&amp;$X118,'Emissions Factors'!$C$3:$N$3811,7,FALSE),"")</f>
        <v/>
      </c>
      <c r="AB118" s="961"/>
      <c r="AC118" s="962"/>
      <c r="AD118" s="963"/>
      <c r="AE118" s="964"/>
      <c r="AF118" s="965"/>
      <c r="AG118" s="955" t="str" cm="1">
        <f t="array" ref="AG118">IFERROR(_xlfn.IFS($V118="No", Y118*$T118/1000,$V118="Yes", AD118*$T118/1000, $V118="", ""),"")</f>
        <v/>
      </c>
      <c r="AH118" s="956" t="str" cm="1">
        <f t="array" ref="AH118">IFERROR(_xlfn.IFS($V118="No", Z118*$T118/1000,$V118="Yes", AE118*$T118/1000, $V118="", ""),"")</f>
        <v/>
      </c>
      <c r="AI118" s="956" t="str" cm="1">
        <f t="array" ref="AI118">IFERROR(_xlfn.IFS($V118="No", AA118*$T118/1000,$V118="Yes", AF118*$T118/1000, $V118="", ""),"")</f>
        <v/>
      </c>
      <c r="AJ118" s="1029" t="str">
        <f>IFERROR($AG118
+IFERROR(HLOOKUP(Introduction!$H$29,'GWP Values'!$D$3:$G$46,MATCH("CH4",'GWP Values'!$C$3:$C$41,0),FALSE)*$AH118,0)
+IFERROR(HLOOKUP(Introduction!$H$29,'GWP Values'!$D$3:$G$46,MATCH("N2O",'GWP Values'!$C$3:$C$41,0),FALSE)*$AI118,0),"")</f>
        <v/>
      </c>
    </row>
    <row r="119" spans="1:36" ht="24" customHeight="1" x14ac:dyDescent="0.25">
      <c r="A119" s="441"/>
      <c r="B119" s="458" t="str" cm="1">
        <f t="array" ref="B119">IFERROR(_xlfn.IFS($J119="","",VLOOKUP(CONCATENATE($M119," | ",$J119),'Emissions Factors'!$C$3:$O$718,5,FALSE)&lt;&gt;"",CONCATENATE($M119," | ",$J119), COUNTIF('Emissions Factors'!$C$3:$C$718,CONCATENATE($M119," | ",$J119))&lt;0, CONCATENATE($M119," | ",$I119)),"")</f>
        <v/>
      </c>
      <c r="C119" s="650" t="str">
        <f t="shared" si="2"/>
        <v/>
      </c>
      <c r="D119" s="650" t="str">
        <f t="shared" si="3"/>
        <v/>
      </c>
      <c r="E119" s="650" t="str">
        <f>IFERROR(IF($J119="","",
IF($J119="United States",$M119&amp;" | "&amp;$J119&amp;" - "&amp;(VLOOKUP(K119,'EFs - EPA eGRID'!$B$2:$D$53,3,FALSE)),
IF($J119="Canada",$M119&amp;" | "&amp;$J119&amp;" - "&amp;$K119,$M119&amp;" | "&amp;$I119))),"")</f>
        <v/>
      </c>
      <c r="F119" s="650" t="str" cm="1">
        <f t="array" ref="F119">_xlfn.IFS($J119="","",AND($J119="United States", $K119=""), $M119&amp;" | "&amp;$J119,AND($J119="Canada", $K119=""), $M119&amp;" | "&amp;$J119,$J119="United States", $E119,$J119="Canada",$E119,$J119&lt;&gt;"", $M119&amp;" | "&amp;$J119)</f>
        <v/>
      </c>
      <c r="G119" s="989"/>
      <c r="H119" s="990"/>
      <c r="I119" s="941" t="str">
        <f>IFERROR(VLOOKUP(J119,'Category Index'!$K$10:$L$258,2,FALSE),"")</f>
        <v/>
      </c>
      <c r="J119" s="986"/>
      <c r="K119" s="987" t="s">
        <v>866</v>
      </c>
      <c r="L119" s="3"/>
      <c r="M119" s="982"/>
      <c r="N119" s="983"/>
      <c r="O119" s="943" t="str">
        <f>IFERROR(VLOOKUP(Q119,Tables!$CE$8:$CF$22,2,FALSE),"")</f>
        <v/>
      </c>
      <c r="P119" s="973"/>
      <c r="Q119" s="974"/>
      <c r="R119" s="975"/>
      <c r="S119" s="976"/>
      <c r="T119" s="670" t="str">
        <f>IFERROR(IF(R119="","",R119*(VLOOKUP(D119, 'Unit Conversion Table'!$E$3:$F$132, 2, FALSE))),"")</f>
        <v/>
      </c>
      <c r="U119" s="3"/>
      <c r="V119" s="971" t="s">
        <v>826</v>
      </c>
      <c r="W119" s="945" t="str" cm="1">
        <f t="array" ref="W119">_xlfn.IFS(V119="No",(IFERROR(VLOOKUP($M119&amp;" | "&amp;$X119,'Emissions Factors'!$C$3:$N$1705,MATCH(W$11,'Emissions Factors'!$C$3:$N$3,0),FALSE),"")),V119="Yes", "", V119="", "")</f>
        <v/>
      </c>
      <c r="X119" s="946">
        <f>IFERROR(IF(OR($V119="Yes", $V119=""), "",
VLOOKUP($F119, 'Emissions Factors'!$C$3:$O$717, 4,FALSE)),
IFERROR(VLOOKUP($E119, 'Emissions Factors'!$C$3:$O$717, 4,FALSE),""))</f>
        <v>0</v>
      </c>
      <c r="Y119" s="947" t="str">
        <f>IFERROR(VLOOKUP($M119&amp;" | "&amp;$X119,'Emissions Factors'!$C$3:$N$3811,5,FALSE),"")</f>
        <v/>
      </c>
      <c r="Z119" s="948" t="str">
        <f>IFERROR(VLOOKUP($M119&amp;" | "&amp;$X119,'Emissions Factors'!$C$3:$N$3811,6,FALSE),"")</f>
        <v/>
      </c>
      <c r="AA119" s="949" t="str">
        <f>IFERROR(VLOOKUP($M119&amp;" | "&amp;$X119,'Emissions Factors'!$C$3:$N$3811,7,FALSE),"")</f>
        <v/>
      </c>
      <c r="AB119" s="961"/>
      <c r="AC119" s="962"/>
      <c r="AD119" s="963"/>
      <c r="AE119" s="964"/>
      <c r="AF119" s="965"/>
      <c r="AG119" s="955" t="str" cm="1">
        <f t="array" ref="AG119">IFERROR(_xlfn.IFS($V119="No", Y119*$T119/1000,$V119="Yes", AD119*$T119/1000, $V119="", ""),"")</f>
        <v/>
      </c>
      <c r="AH119" s="956" t="str" cm="1">
        <f t="array" ref="AH119">IFERROR(_xlfn.IFS($V119="No", Z119*$T119/1000,$V119="Yes", AE119*$T119/1000, $V119="", ""),"")</f>
        <v/>
      </c>
      <c r="AI119" s="956" t="str" cm="1">
        <f t="array" ref="AI119">IFERROR(_xlfn.IFS($V119="No", AA119*$T119/1000,$V119="Yes", AF119*$T119/1000, $V119="", ""),"")</f>
        <v/>
      </c>
      <c r="AJ119" s="1029" t="str">
        <f>IFERROR($AG119
+IFERROR(HLOOKUP(Introduction!$H$29,'GWP Values'!$D$3:$G$46,MATCH("CH4",'GWP Values'!$C$3:$C$41,0),FALSE)*$AH119,0)
+IFERROR(HLOOKUP(Introduction!$H$29,'GWP Values'!$D$3:$G$46,MATCH("N2O",'GWP Values'!$C$3:$C$41,0),FALSE)*$AI119,0),"")</f>
        <v/>
      </c>
    </row>
    <row r="120" spans="1:36" ht="24" customHeight="1" x14ac:dyDescent="0.25">
      <c r="A120" s="441"/>
      <c r="B120" s="458" t="str" cm="1">
        <f t="array" ref="B120">IFERROR(_xlfn.IFS($J120="","",VLOOKUP(CONCATENATE($M120," | ",$J120),'Emissions Factors'!$C$3:$O$718,5,FALSE)&lt;&gt;"",CONCATENATE($M120," | ",$J120), COUNTIF('Emissions Factors'!$C$3:$C$718,CONCATENATE($M120," | ",$J120))&lt;0, CONCATENATE($M120," | ",$I120)),"")</f>
        <v/>
      </c>
      <c r="C120" s="650" t="str">
        <f t="shared" si="2"/>
        <v/>
      </c>
      <c r="D120" s="650" t="str">
        <f t="shared" si="3"/>
        <v/>
      </c>
      <c r="E120" s="650" t="str">
        <f>IFERROR(IF($J120="","",
IF($J120="United States",$M120&amp;" | "&amp;$J120&amp;" - "&amp;(VLOOKUP(K120,'EFs - EPA eGRID'!$B$2:$D$53,3,FALSE)),
IF($J120="Canada",$M120&amp;" | "&amp;$J120&amp;" - "&amp;$K120,$M120&amp;" | "&amp;$I120))),"")</f>
        <v/>
      </c>
      <c r="F120" s="650" t="str" cm="1">
        <f t="array" ref="F120">_xlfn.IFS($J120="","",AND($J120="United States", $K120=""), $M120&amp;" | "&amp;$J120,AND($J120="Canada", $K120=""), $M120&amp;" | "&amp;$J120,$J120="United States", $E120,$J120="Canada",$E120,$J120&lt;&gt;"", $M120&amp;" | "&amp;$J120)</f>
        <v/>
      </c>
      <c r="G120" s="989"/>
      <c r="H120" s="990"/>
      <c r="I120" s="941" t="str">
        <f>IFERROR(VLOOKUP(J120,'Category Index'!$K$10:$L$258,2,FALSE),"")</f>
        <v/>
      </c>
      <c r="J120" s="986"/>
      <c r="K120" s="987" t="s">
        <v>866</v>
      </c>
      <c r="L120" s="3"/>
      <c r="M120" s="982"/>
      <c r="N120" s="983"/>
      <c r="O120" s="943" t="str">
        <f>IFERROR(VLOOKUP(Q120,Tables!$CE$8:$CF$22,2,FALSE),"")</f>
        <v/>
      </c>
      <c r="P120" s="973"/>
      <c r="Q120" s="974"/>
      <c r="R120" s="975"/>
      <c r="S120" s="976"/>
      <c r="T120" s="670" t="str">
        <f>IFERROR(IF(R120="","",R120*(VLOOKUP(D120, 'Unit Conversion Table'!$E$3:$F$132, 2, FALSE))),"")</f>
        <v/>
      </c>
      <c r="U120" s="3"/>
      <c r="V120" s="971" t="s">
        <v>826</v>
      </c>
      <c r="W120" s="945" t="str" cm="1">
        <f t="array" ref="W120">_xlfn.IFS(V120="No",(IFERROR(VLOOKUP($M120&amp;" | "&amp;$X120,'Emissions Factors'!$C$3:$N$1705,MATCH(W$11,'Emissions Factors'!$C$3:$N$3,0),FALSE),"")),V120="Yes", "", V120="", "")</f>
        <v/>
      </c>
      <c r="X120" s="946">
        <f>IFERROR(IF(OR($V120="Yes", $V120=""), "",
VLOOKUP($F120, 'Emissions Factors'!$C$3:$O$717, 4,FALSE)),
IFERROR(VLOOKUP($E120, 'Emissions Factors'!$C$3:$O$717, 4,FALSE),""))</f>
        <v>0</v>
      </c>
      <c r="Y120" s="947" t="str">
        <f>IFERROR(VLOOKUP($M120&amp;" | "&amp;$X120,'Emissions Factors'!$C$3:$N$3811,5,FALSE),"")</f>
        <v/>
      </c>
      <c r="Z120" s="948" t="str">
        <f>IFERROR(VLOOKUP($M120&amp;" | "&amp;$X120,'Emissions Factors'!$C$3:$N$3811,6,FALSE),"")</f>
        <v/>
      </c>
      <c r="AA120" s="949" t="str">
        <f>IFERROR(VLOOKUP($M120&amp;" | "&amp;$X120,'Emissions Factors'!$C$3:$N$3811,7,FALSE),"")</f>
        <v/>
      </c>
      <c r="AB120" s="961"/>
      <c r="AC120" s="962"/>
      <c r="AD120" s="963"/>
      <c r="AE120" s="964"/>
      <c r="AF120" s="965"/>
      <c r="AG120" s="955" t="str" cm="1">
        <f t="array" ref="AG120">IFERROR(_xlfn.IFS($V120="No", Y120*$T120/1000,$V120="Yes", AD120*$T120/1000, $V120="", ""),"")</f>
        <v/>
      </c>
      <c r="AH120" s="956" t="str" cm="1">
        <f t="array" ref="AH120">IFERROR(_xlfn.IFS($V120="No", Z120*$T120/1000,$V120="Yes", AE120*$T120/1000, $V120="", ""),"")</f>
        <v/>
      </c>
      <c r="AI120" s="956" t="str" cm="1">
        <f t="array" ref="AI120">IFERROR(_xlfn.IFS($V120="No", AA120*$T120/1000,$V120="Yes", AF120*$T120/1000, $V120="", ""),"")</f>
        <v/>
      </c>
      <c r="AJ120" s="1029" t="str">
        <f>IFERROR($AG120
+IFERROR(HLOOKUP(Introduction!$H$29,'GWP Values'!$D$3:$G$46,MATCH("CH4",'GWP Values'!$C$3:$C$41,0),FALSE)*$AH120,0)
+IFERROR(HLOOKUP(Introduction!$H$29,'GWP Values'!$D$3:$G$46,MATCH("N2O",'GWP Values'!$C$3:$C$41,0),FALSE)*$AI120,0),"")</f>
        <v/>
      </c>
    </row>
    <row r="121" spans="1:36" ht="24" customHeight="1" x14ac:dyDescent="0.25">
      <c r="A121" s="441"/>
      <c r="B121" s="458" t="str" cm="1">
        <f t="array" ref="B121">IFERROR(_xlfn.IFS($J121="","",VLOOKUP(CONCATENATE($M121," | ",$J121),'Emissions Factors'!$C$3:$O$718,5,FALSE)&lt;&gt;"",CONCATENATE($M121," | ",$J121), COUNTIF('Emissions Factors'!$C$3:$C$718,CONCATENATE($M121," | ",$J121))&lt;0, CONCATENATE($M121," | ",$I121)),"")</f>
        <v/>
      </c>
      <c r="C121" s="650" t="str">
        <f t="shared" si="2"/>
        <v/>
      </c>
      <c r="D121" s="650" t="str">
        <f t="shared" si="3"/>
        <v/>
      </c>
      <c r="E121" s="650" t="str">
        <f>IFERROR(IF($J121="","",
IF($J121="United States",$M121&amp;" | "&amp;$J121&amp;" - "&amp;(VLOOKUP(K121,'EFs - EPA eGRID'!$B$2:$D$53,3,FALSE)),
IF($J121="Canada",$M121&amp;" | "&amp;$J121&amp;" - "&amp;$K121,$M121&amp;" | "&amp;$I121))),"")</f>
        <v/>
      </c>
      <c r="F121" s="650" t="str" cm="1">
        <f t="array" ref="F121">_xlfn.IFS($J121="","",AND($J121="United States", $K121=""), $M121&amp;" | "&amp;$J121,AND($J121="Canada", $K121=""), $M121&amp;" | "&amp;$J121,$J121="United States", $E121,$J121="Canada",$E121,$J121&lt;&gt;"", $M121&amp;" | "&amp;$J121)</f>
        <v/>
      </c>
      <c r="G121" s="989"/>
      <c r="H121" s="990"/>
      <c r="I121" s="941" t="str">
        <f>IFERROR(VLOOKUP(J121,'Category Index'!$K$10:$L$258,2,FALSE),"")</f>
        <v/>
      </c>
      <c r="J121" s="986"/>
      <c r="K121" s="987" t="s">
        <v>866</v>
      </c>
      <c r="L121" s="3"/>
      <c r="M121" s="982"/>
      <c r="N121" s="983"/>
      <c r="O121" s="943" t="str">
        <f>IFERROR(VLOOKUP(Q121,Tables!$CE$8:$CF$22,2,FALSE),"")</f>
        <v/>
      </c>
      <c r="P121" s="973"/>
      <c r="Q121" s="974"/>
      <c r="R121" s="975"/>
      <c r="S121" s="976"/>
      <c r="T121" s="670" t="str">
        <f>IFERROR(IF(R121="","",R121*(VLOOKUP(D121, 'Unit Conversion Table'!$E$3:$F$132, 2, FALSE))),"")</f>
        <v/>
      </c>
      <c r="U121" s="3"/>
      <c r="V121" s="971" t="s">
        <v>826</v>
      </c>
      <c r="W121" s="945" t="str" cm="1">
        <f t="array" ref="W121">_xlfn.IFS(V121="No",(IFERROR(VLOOKUP($M121&amp;" | "&amp;$X121,'Emissions Factors'!$C$3:$N$1705,MATCH(W$11,'Emissions Factors'!$C$3:$N$3,0),FALSE),"")),V121="Yes", "", V121="", "")</f>
        <v/>
      </c>
      <c r="X121" s="946">
        <f>IFERROR(IF(OR($V121="Yes", $V121=""), "",
VLOOKUP($F121, 'Emissions Factors'!$C$3:$O$717, 4,FALSE)),
IFERROR(VLOOKUP($E121, 'Emissions Factors'!$C$3:$O$717, 4,FALSE),""))</f>
        <v>0</v>
      </c>
      <c r="Y121" s="947" t="str">
        <f>IFERROR(VLOOKUP($M121&amp;" | "&amp;$X121,'Emissions Factors'!$C$3:$N$3811,5,FALSE),"")</f>
        <v/>
      </c>
      <c r="Z121" s="948" t="str">
        <f>IFERROR(VLOOKUP($M121&amp;" | "&amp;$X121,'Emissions Factors'!$C$3:$N$3811,6,FALSE),"")</f>
        <v/>
      </c>
      <c r="AA121" s="949" t="str">
        <f>IFERROR(VLOOKUP($M121&amp;" | "&amp;$X121,'Emissions Factors'!$C$3:$N$3811,7,FALSE),"")</f>
        <v/>
      </c>
      <c r="AB121" s="961"/>
      <c r="AC121" s="962"/>
      <c r="AD121" s="963"/>
      <c r="AE121" s="964"/>
      <c r="AF121" s="965"/>
      <c r="AG121" s="955" t="str" cm="1">
        <f t="array" ref="AG121">IFERROR(_xlfn.IFS($V121="No", Y121*$T121/1000,$V121="Yes", AD121*$T121/1000, $V121="", ""),"")</f>
        <v/>
      </c>
      <c r="AH121" s="956" t="str" cm="1">
        <f t="array" ref="AH121">IFERROR(_xlfn.IFS($V121="No", Z121*$T121/1000,$V121="Yes", AE121*$T121/1000, $V121="", ""),"")</f>
        <v/>
      </c>
      <c r="AI121" s="956" t="str" cm="1">
        <f t="array" ref="AI121">IFERROR(_xlfn.IFS($V121="No", AA121*$T121/1000,$V121="Yes", AF121*$T121/1000, $V121="", ""),"")</f>
        <v/>
      </c>
      <c r="AJ121" s="1029" t="str">
        <f>IFERROR($AG121
+IFERROR(HLOOKUP(Introduction!$H$29,'GWP Values'!$D$3:$G$46,MATCH("CH4",'GWP Values'!$C$3:$C$41,0),FALSE)*$AH121,0)
+IFERROR(HLOOKUP(Introduction!$H$29,'GWP Values'!$D$3:$G$46,MATCH("N2O",'GWP Values'!$C$3:$C$41,0),FALSE)*$AI121,0),"")</f>
        <v/>
      </c>
    </row>
    <row r="122" spans="1:36" ht="24" customHeight="1" x14ac:dyDescent="0.25">
      <c r="A122" s="441"/>
      <c r="B122" s="458" t="str" cm="1">
        <f t="array" ref="B122">IFERROR(_xlfn.IFS($J122="","",VLOOKUP(CONCATENATE($M122," | ",$J122),'Emissions Factors'!$C$3:$O$718,5,FALSE)&lt;&gt;"",CONCATENATE($M122," | ",$J122), COUNTIF('Emissions Factors'!$C$3:$C$718,CONCATENATE($M122," | ",$J122))&lt;0, CONCATENATE($M122," | ",$I122)),"")</f>
        <v/>
      </c>
      <c r="C122" s="650" t="str">
        <f t="shared" si="2"/>
        <v/>
      </c>
      <c r="D122" s="650" t="str">
        <f t="shared" si="3"/>
        <v/>
      </c>
      <c r="E122" s="650" t="str">
        <f>IFERROR(IF($J122="","",
IF($J122="United States",$M122&amp;" | "&amp;$J122&amp;" - "&amp;(VLOOKUP(K122,'EFs - EPA eGRID'!$B$2:$D$53,3,FALSE)),
IF($J122="Canada",$M122&amp;" | "&amp;$J122&amp;" - "&amp;$K122,$M122&amp;" | "&amp;$I122))),"")</f>
        <v/>
      </c>
      <c r="F122" s="650" t="str" cm="1">
        <f t="array" ref="F122">_xlfn.IFS($J122="","",AND($J122="United States", $K122=""), $M122&amp;" | "&amp;$J122,AND($J122="Canada", $K122=""), $M122&amp;" | "&amp;$J122,$J122="United States", $E122,$J122="Canada",$E122,$J122&lt;&gt;"", $M122&amp;" | "&amp;$J122)</f>
        <v/>
      </c>
      <c r="G122" s="989"/>
      <c r="H122" s="990"/>
      <c r="I122" s="941" t="str">
        <f>IFERROR(VLOOKUP(J122,'Category Index'!$K$10:$L$258,2,FALSE),"")</f>
        <v/>
      </c>
      <c r="J122" s="986"/>
      <c r="K122" s="987" t="s">
        <v>866</v>
      </c>
      <c r="L122" s="3"/>
      <c r="M122" s="982"/>
      <c r="N122" s="983"/>
      <c r="O122" s="943" t="str">
        <f>IFERROR(VLOOKUP(Q122,Tables!$CE$8:$CF$22,2,FALSE),"")</f>
        <v/>
      </c>
      <c r="P122" s="973"/>
      <c r="Q122" s="974"/>
      <c r="R122" s="975"/>
      <c r="S122" s="976"/>
      <c r="T122" s="670" t="str">
        <f>IFERROR(IF(R122="","",R122*(VLOOKUP(D122, 'Unit Conversion Table'!$E$3:$F$132, 2, FALSE))),"")</f>
        <v/>
      </c>
      <c r="U122" s="3"/>
      <c r="V122" s="971" t="s">
        <v>826</v>
      </c>
      <c r="W122" s="945" t="str" cm="1">
        <f t="array" ref="W122">_xlfn.IFS(V122="No",(IFERROR(VLOOKUP($M122&amp;" | "&amp;$X122,'Emissions Factors'!$C$3:$N$1705,MATCH(W$11,'Emissions Factors'!$C$3:$N$3,0),FALSE),"")),V122="Yes", "", V122="", "")</f>
        <v/>
      </c>
      <c r="X122" s="946">
        <f>IFERROR(IF(OR($V122="Yes", $V122=""), "",
VLOOKUP($F122, 'Emissions Factors'!$C$3:$O$717, 4,FALSE)),
IFERROR(VLOOKUP($E122, 'Emissions Factors'!$C$3:$O$717, 4,FALSE),""))</f>
        <v>0</v>
      </c>
      <c r="Y122" s="947" t="str">
        <f>IFERROR(VLOOKUP($M122&amp;" | "&amp;$X122,'Emissions Factors'!$C$3:$N$3811,5,FALSE),"")</f>
        <v/>
      </c>
      <c r="Z122" s="948" t="str">
        <f>IFERROR(VLOOKUP($M122&amp;" | "&amp;$X122,'Emissions Factors'!$C$3:$N$3811,6,FALSE),"")</f>
        <v/>
      </c>
      <c r="AA122" s="949" t="str">
        <f>IFERROR(VLOOKUP($M122&amp;" | "&amp;$X122,'Emissions Factors'!$C$3:$N$3811,7,FALSE),"")</f>
        <v/>
      </c>
      <c r="AB122" s="961"/>
      <c r="AC122" s="962"/>
      <c r="AD122" s="963"/>
      <c r="AE122" s="964"/>
      <c r="AF122" s="965"/>
      <c r="AG122" s="955" t="str" cm="1">
        <f t="array" ref="AG122">IFERROR(_xlfn.IFS($V122="No", Y122*$T122/1000,$V122="Yes", AD122*$T122/1000, $V122="", ""),"")</f>
        <v/>
      </c>
      <c r="AH122" s="956" t="str" cm="1">
        <f t="array" ref="AH122">IFERROR(_xlfn.IFS($V122="No", Z122*$T122/1000,$V122="Yes", AE122*$T122/1000, $V122="", ""),"")</f>
        <v/>
      </c>
      <c r="AI122" s="956" t="str" cm="1">
        <f t="array" ref="AI122">IFERROR(_xlfn.IFS($V122="No", AA122*$T122/1000,$V122="Yes", AF122*$T122/1000, $V122="", ""),"")</f>
        <v/>
      </c>
      <c r="AJ122" s="1029" t="str">
        <f>IFERROR($AG122
+IFERROR(HLOOKUP(Introduction!$H$29,'GWP Values'!$D$3:$G$46,MATCH("CH4",'GWP Values'!$C$3:$C$41,0),FALSE)*$AH122,0)
+IFERROR(HLOOKUP(Introduction!$H$29,'GWP Values'!$D$3:$G$46,MATCH("N2O",'GWP Values'!$C$3:$C$41,0),FALSE)*$AI122,0),"")</f>
        <v/>
      </c>
    </row>
    <row r="123" spans="1:36" ht="24" customHeight="1" x14ac:dyDescent="0.25">
      <c r="A123" s="441"/>
      <c r="B123" s="458" t="str" cm="1">
        <f t="array" ref="B123">IFERROR(_xlfn.IFS($J123="","",VLOOKUP(CONCATENATE($M123," | ",$J123),'Emissions Factors'!$C$3:$O$718,5,FALSE)&lt;&gt;"",CONCATENATE($M123," | ",$J123), COUNTIF('Emissions Factors'!$C$3:$C$718,CONCATENATE($M123," | ",$J123))&lt;0, CONCATENATE($M123," | ",$I123)),"")</f>
        <v/>
      </c>
      <c r="C123" s="650" t="str">
        <f t="shared" si="2"/>
        <v/>
      </c>
      <c r="D123" s="650" t="str">
        <f t="shared" si="3"/>
        <v/>
      </c>
      <c r="E123" s="650" t="str">
        <f>IFERROR(IF($J123="","",
IF($J123="United States",$M123&amp;" | "&amp;$J123&amp;" - "&amp;(VLOOKUP(K123,'EFs - EPA eGRID'!$B$2:$D$53,3,FALSE)),
IF($J123="Canada",$M123&amp;" | "&amp;$J123&amp;" - "&amp;$K123,$M123&amp;" | "&amp;$I123))),"")</f>
        <v/>
      </c>
      <c r="F123" s="650" t="str" cm="1">
        <f t="array" ref="F123">_xlfn.IFS($J123="","",AND($J123="United States", $K123=""), $M123&amp;" | "&amp;$J123,AND($J123="Canada", $K123=""), $M123&amp;" | "&amp;$J123,$J123="United States", $E123,$J123="Canada",$E123,$J123&lt;&gt;"", $M123&amp;" | "&amp;$J123)</f>
        <v/>
      </c>
      <c r="G123" s="989"/>
      <c r="H123" s="990"/>
      <c r="I123" s="941" t="str">
        <f>IFERROR(VLOOKUP(J123,'Category Index'!$K$10:$L$258,2,FALSE),"")</f>
        <v/>
      </c>
      <c r="J123" s="986"/>
      <c r="K123" s="987" t="s">
        <v>866</v>
      </c>
      <c r="L123" s="3"/>
      <c r="M123" s="982"/>
      <c r="N123" s="983"/>
      <c r="O123" s="943" t="str">
        <f>IFERROR(VLOOKUP(Q123,Tables!$CE$8:$CF$22,2,FALSE),"")</f>
        <v/>
      </c>
      <c r="P123" s="973"/>
      <c r="Q123" s="974"/>
      <c r="R123" s="975"/>
      <c r="S123" s="976"/>
      <c r="T123" s="670" t="str">
        <f>IFERROR(IF(R123="","",R123*(VLOOKUP(D123, 'Unit Conversion Table'!$E$3:$F$132, 2, FALSE))),"")</f>
        <v/>
      </c>
      <c r="U123" s="3"/>
      <c r="V123" s="971" t="s">
        <v>826</v>
      </c>
      <c r="W123" s="945" t="str" cm="1">
        <f t="array" ref="W123">_xlfn.IFS(V123="No",(IFERROR(VLOOKUP($M123&amp;" | "&amp;$X123,'Emissions Factors'!$C$3:$N$1705,MATCH(W$11,'Emissions Factors'!$C$3:$N$3,0),FALSE),"")),V123="Yes", "", V123="", "")</f>
        <v/>
      </c>
      <c r="X123" s="946">
        <f>IFERROR(IF(OR($V123="Yes", $V123=""), "",
VLOOKUP($F123, 'Emissions Factors'!$C$3:$O$717, 4,FALSE)),
IFERROR(VLOOKUP($E123, 'Emissions Factors'!$C$3:$O$717, 4,FALSE),""))</f>
        <v>0</v>
      </c>
      <c r="Y123" s="947" t="str">
        <f>IFERROR(VLOOKUP($M123&amp;" | "&amp;$X123,'Emissions Factors'!$C$3:$N$3811,5,FALSE),"")</f>
        <v/>
      </c>
      <c r="Z123" s="948" t="str">
        <f>IFERROR(VLOOKUP($M123&amp;" | "&amp;$X123,'Emissions Factors'!$C$3:$N$3811,6,FALSE),"")</f>
        <v/>
      </c>
      <c r="AA123" s="949" t="str">
        <f>IFERROR(VLOOKUP($M123&amp;" | "&amp;$X123,'Emissions Factors'!$C$3:$N$3811,7,FALSE),"")</f>
        <v/>
      </c>
      <c r="AB123" s="961"/>
      <c r="AC123" s="962"/>
      <c r="AD123" s="963"/>
      <c r="AE123" s="964"/>
      <c r="AF123" s="965"/>
      <c r="AG123" s="955" t="str" cm="1">
        <f t="array" ref="AG123">IFERROR(_xlfn.IFS($V123="No", Y123*$T123/1000,$V123="Yes", AD123*$T123/1000, $V123="", ""),"")</f>
        <v/>
      </c>
      <c r="AH123" s="956" t="str" cm="1">
        <f t="array" ref="AH123">IFERROR(_xlfn.IFS($V123="No", Z123*$T123/1000,$V123="Yes", AE123*$T123/1000, $V123="", ""),"")</f>
        <v/>
      </c>
      <c r="AI123" s="956" t="str" cm="1">
        <f t="array" ref="AI123">IFERROR(_xlfn.IFS($V123="No", AA123*$T123/1000,$V123="Yes", AF123*$T123/1000, $V123="", ""),"")</f>
        <v/>
      </c>
      <c r="AJ123" s="1029" t="str">
        <f>IFERROR($AG123
+IFERROR(HLOOKUP(Introduction!$H$29,'GWP Values'!$D$3:$G$46,MATCH("CH4",'GWP Values'!$C$3:$C$41,0),FALSE)*$AH123,0)
+IFERROR(HLOOKUP(Introduction!$H$29,'GWP Values'!$D$3:$G$46,MATCH("N2O",'GWP Values'!$C$3:$C$41,0),FALSE)*$AI123,0),"")</f>
        <v/>
      </c>
    </row>
    <row r="124" spans="1:36" ht="24" customHeight="1" x14ac:dyDescent="0.25">
      <c r="A124" s="441"/>
      <c r="B124" s="458" t="str" cm="1">
        <f t="array" ref="B124">IFERROR(_xlfn.IFS($J124="","",VLOOKUP(CONCATENATE($M124," | ",$J124),'Emissions Factors'!$C$3:$O$718,5,FALSE)&lt;&gt;"",CONCATENATE($M124," | ",$J124), COUNTIF('Emissions Factors'!$C$3:$C$718,CONCATENATE($M124," | ",$J124))&lt;0, CONCATENATE($M124," | ",$I124)),"")</f>
        <v/>
      </c>
      <c r="C124" s="650" t="str">
        <f t="shared" si="2"/>
        <v/>
      </c>
      <c r="D124" s="650" t="str">
        <f t="shared" si="3"/>
        <v/>
      </c>
      <c r="E124" s="650" t="str">
        <f>IFERROR(IF($J124="","",
IF($J124="United States",$M124&amp;" | "&amp;$J124&amp;" - "&amp;(VLOOKUP(K124,'EFs - EPA eGRID'!$B$2:$D$53,3,FALSE)),
IF($J124="Canada",$M124&amp;" | "&amp;$J124&amp;" - "&amp;$K124,$M124&amp;" | "&amp;$I124))),"")</f>
        <v/>
      </c>
      <c r="F124" s="650" t="str" cm="1">
        <f t="array" ref="F124">_xlfn.IFS($J124="","",AND($J124="United States", $K124=""), $M124&amp;" | "&amp;$J124,AND($J124="Canada", $K124=""), $M124&amp;" | "&amp;$J124,$J124="United States", $E124,$J124="Canada",$E124,$J124&lt;&gt;"", $M124&amp;" | "&amp;$J124)</f>
        <v/>
      </c>
      <c r="G124" s="989"/>
      <c r="H124" s="990"/>
      <c r="I124" s="941" t="str">
        <f>IFERROR(VLOOKUP(J124,'Category Index'!$K$10:$L$258,2,FALSE),"")</f>
        <v/>
      </c>
      <c r="J124" s="986"/>
      <c r="K124" s="987" t="s">
        <v>866</v>
      </c>
      <c r="L124" s="3"/>
      <c r="M124" s="982"/>
      <c r="N124" s="983"/>
      <c r="O124" s="943" t="str">
        <f>IFERROR(VLOOKUP(Q124,Tables!$CE$8:$CF$22,2,FALSE),"")</f>
        <v/>
      </c>
      <c r="P124" s="973"/>
      <c r="Q124" s="974"/>
      <c r="R124" s="975"/>
      <c r="S124" s="976"/>
      <c r="T124" s="670" t="str">
        <f>IFERROR(IF(R124="","",R124*(VLOOKUP(D124, 'Unit Conversion Table'!$E$3:$F$132, 2, FALSE))),"")</f>
        <v/>
      </c>
      <c r="U124" s="3"/>
      <c r="V124" s="971" t="s">
        <v>826</v>
      </c>
      <c r="W124" s="945" t="str" cm="1">
        <f t="array" ref="W124">_xlfn.IFS(V124="No",(IFERROR(VLOOKUP($M124&amp;" | "&amp;$X124,'Emissions Factors'!$C$3:$N$1705,MATCH(W$11,'Emissions Factors'!$C$3:$N$3,0),FALSE),"")),V124="Yes", "", V124="", "")</f>
        <v/>
      </c>
      <c r="X124" s="946">
        <f>IFERROR(IF(OR($V124="Yes", $V124=""), "",
VLOOKUP($F124, 'Emissions Factors'!$C$3:$O$717, 4,FALSE)),
IFERROR(VLOOKUP($E124, 'Emissions Factors'!$C$3:$O$717, 4,FALSE),""))</f>
        <v>0</v>
      </c>
      <c r="Y124" s="947" t="str">
        <f>IFERROR(VLOOKUP($M124&amp;" | "&amp;$X124,'Emissions Factors'!$C$3:$N$3811,5,FALSE),"")</f>
        <v/>
      </c>
      <c r="Z124" s="948" t="str">
        <f>IFERROR(VLOOKUP($M124&amp;" | "&amp;$X124,'Emissions Factors'!$C$3:$N$3811,6,FALSE),"")</f>
        <v/>
      </c>
      <c r="AA124" s="949" t="str">
        <f>IFERROR(VLOOKUP($M124&amp;" | "&amp;$X124,'Emissions Factors'!$C$3:$N$3811,7,FALSE),"")</f>
        <v/>
      </c>
      <c r="AB124" s="961"/>
      <c r="AC124" s="962"/>
      <c r="AD124" s="963"/>
      <c r="AE124" s="964"/>
      <c r="AF124" s="965"/>
      <c r="AG124" s="955" t="str" cm="1">
        <f t="array" ref="AG124">IFERROR(_xlfn.IFS($V124="No", Y124*$T124/1000,$V124="Yes", AD124*$T124/1000, $V124="", ""),"")</f>
        <v/>
      </c>
      <c r="AH124" s="956" t="str" cm="1">
        <f t="array" ref="AH124">IFERROR(_xlfn.IFS($V124="No", Z124*$T124/1000,$V124="Yes", AE124*$T124/1000, $V124="", ""),"")</f>
        <v/>
      </c>
      <c r="AI124" s="956" t="str" cm="1">
        <f t="array" ref="AI124">IFERROR(_xlfn.IFS($V124="No", AA124*$T124/1000,$V124="Yes", AF124*$T124/1000, $V124="", ""),"")</f>
        <v/>
      </c>
      <c r="AJ124" s="1029" t="str">
        <f>IFERROR($AG124
+IFERROR(HLOOKUP(Introduction!$H$29,'GWP Values'!$D$3:$G$46,MATCH("CH4",'GWP Values'!$C$3:$C$41,0),FALSE)*$AH124,0)
+IFERROR(HLOOKUP(Introduction!$H$29,'GWP Values'!$D$3:$G$46,MATCH("N2O",'GWP Values'!$C$3:$C$41,0),FALSE)*$AI124,0),"")</f>
        <v/>
      </c>
    </row>
    <row r="125" spans="1:36" ht="24" customHeight="1" x14ac:dyDescent="0.25">
      <c r="A125" s="441"/>
      <c r="B125" s="458" t="str" cm="1">
        <f t="array" ref="B125">IFERROR(_xlfn.IFS($J125="","",VLOOKUP(CONCATENATE($M125," | ",$J125),'Emissions Factors'!$C$3:$O$718,5,FALSE)&lt;&gt;"",CONCATENATE($M125," | ",$J125), COUNTIF('Emissions Factors'!$C$3:$C$718,CONCATENATE($M125," | ",$J125))&lt;0, CONCATENATE($M125," | ",$I125)),"")</f>
        <v/>
      </c>
      <c r="C125" s="650" t="str">
        <f t="shared" si="2"/>
        <v/>
      </c>
      <c r="D125" s="650" t="str">
        <f t="shared" si="3"/>
        <v/>
      </c>
      <c r="E125" s="650" t="str">
        <f>IFERROR(IF($J125="","",
IF($J125="United States",$M125&amp;" | "&amp;$J125&amp;" - "&amp;(VLOOKUP(K125,'EFs - EPA eGRID'!$B$2:$D$53,3,FALSE)),
IF($J125="Canada",$M125&amp;" | "&amp;$J125&amp;" - "&amp;$K125,$M125&amp;" | "&amp;$I125))),"")</f>
        <v/>
      </c>
      <c r="F125" s="650" t="str" cm="1">
        <f t="array" ref="F125">_xlfn.IFS($J125="","",AND($J125="United States", $K125=""), $M125&amp;" | "&amp;$J125,AND($J125="Canada", $K125=""), $M125&amp;" | "&amp;$J125,$J125="United States", $E125,$J125="Canada",$E125,$J125&lt;&gt;"", $M125&amp;" | "&amp;$J125)</f>
        <v/>
      </c>
      <c r="G125" s="989"/>
      <c r="H125" s="990"/>
      <c r="I125" s="941" t="str">
        <f>IFERROR(VLOOKUP(J125,'Category Index'!$K$10:$L$258,2,FALSE),"")</f>
        <v/>
      </c>
      <c r="J125" s="986"/>
      <c r="K125" s="987" t="s">
        <v>866</v>
      </c>
      <c r="L125" s="3"/>
      <c r="M125" s="982"/>
      <c r="N125" s="983"/>
      <c r="O125" s="943" t="str">
        <f>IFERROR(VLOOKUP(Q125,Tables!$CE$8:$CF$22,2,FALSE),"")</f>
        <v/>
      </c>
      <c r="P125" s="973"/>
      <c r="Q125" s="974"/>
      <c r="R125" s="975"/>
      <c r="S125" s="976"/>
      <c r="T125" s="670" t="str">
        <f>IFERROR(IF(R125="","",R125*(VLOOKUP(D125, 'Unit Conversion Table'!$E$3:$F$132, 2, FALSE))),"")</f>
        <v/>
      </c>
      <c r="U125" s="3"/>
      <c r="V125" s="971" t="s">
        <v>826</v>
      </c>
      <c r="W125" s="945" t="str" cm="1">
        <f t="array" ref="W125">_xlfn.IFS(V125="No",(IFERROR(VLOOKUP($M125&amp;" | "&amp;$X125,'Emissions Factors'!$C$3:$N$1705,MATCH(W$11,'Emissions Factors'!$C$3:$N$3,0),FALSE),"")),V125="Yes", "", V125="", "")</f>
        <v/>
      </c>
      <c r="X125" s="946">
        <f>IFERROR(IF(OR($V125="Yes", $V125=""), "",
VLOOKUP($F125, 'Emissions Factors'!$C$3:$O$717, 4,FALSE)),
IFERROR(VLOOKUP($E125, 'Emissions Factors'!$C$3:$O$717, 4,FALSE),""))</f>
        <v>0</v>
      </c>
      <c r="Y125" s="947" t="str">
        <f>IFERROR(VLOOKUP($M125&amp;" | "&amp;$X125,'Emissions Factors'!$C$3:$N$3811,5,FALSE),"")</f>
        <v/>
      </c>
      <c r="Z125" s="948" t="str">
        <f>IFERROR(VLOOKUP($M125&amp;" | "&amp;$X125,'Emissions Factors'!$C$3:$N$3811,6,FALSE),"")</f>
        <v/>
      </c>
      <c r="AA125" s="949" t="str">
        <f>IFERROR(VLOOKUP($M125&amp;" | "&amp;$X125,'Emissions Factors'!$C$3:$N$3811,7,FALSE),"")</f>
        <v/>
      </c>
      <c r="AB125" s="961"/>
      <c r="AC125" s="962"/>
      <c r="AD125" s="963"/>
      <c r="AE125" s="964"/>
      <c r="AF125" s="965"/>
      <c r="AG125" s="955" t="str" cm="1">
        <f t="array" ref="AG125">IFERROR(_xlfn.IFS($V125="No", Y125*$T125/1000,$V125="Yes", AD125*$T125/1000, $V125="", ""),"")</f>
        <v/>
      </c>
      <c r="AH125" s="956" t="str" cm="1">
        <f t="array" ref="AH125">IFERROR(_xlfn.IFS($V125="No", Z125*$T125/1000,$V125="Yes", AE125*$T125/1000, $V125="", ""),"")</f>
        <v/>
      </c>
      <c r="AI125" s="956" t="str" cm="1">
        <f t="array" ref="AI125">IFERROR(_xlfn.IFS($V125="No", AA125*$T125/1000,$V125="Yes", AF125*$T125/1000, $V125="", ""),"")</f>
        <v/>
      </c>
      <c r="AJ125" s="1029" t="str">
        <f>IFERROR($AG125
+IFERROR(HLOOKUP(Introduction!$H$29,'GWP Values'!$D$3:$G$46,MATCH("CH4",'GWP Values'!$C$3:$C$41,0),FALSE)*$AH125,0)
+IFERROR(HLOOKUP(Introduction!$H$29,'GWP Values'!$D$3:$G$46,MATCH("N2O",'GWP Values'!$C$3:$C$41,0),FALSE)*$AI125,0),"")</f>
        <v/>
      </c>
    </row>
    <row r="126" spans="1:36" ht="24" customHeight="1" x14ac:dyDescent="0.25">
      <c r="A126" s="441"/>
      <c r="B126" s="458" t="str" cm="1">
        <f t="array" ref="B126">IFERROR(_xlfn.IFS($J126="","",VLOOKUP(CONCATENATE($M126," | ",$J126),'Emissions Factors'!$C$3:$O$718,5,FALSE)&lt;&gt;"",CONCATENATE($M126," | ",$J126), COUNTIF('Emissions Factors'!$C$3:$C$718,CONCATENATE($M126," | ",$J126))&lt;0, CONCATENATE($M126," | ",$I126)),"")</f>
        <v/>
      </c>
      <c r="C126" s="650" t="str">
        <f t="shared" si="2"/>
        <v/>
      </c>
      <c r="D126" s="650" t="str">
        <f t="shared" si="3"/>
        <v/>
      </c>
      <c r="E126" s="650" t="str">
        <f>IFERROR(IF($J126="","",
IF($J126="United States",$M126&amp;" | "&amp;$J126&amp;" - "&amp;(VLOOKUP(K126,'EFs - EPA eGRID'!$B$2:$D$53,3,FALSE)),
IF($J126="Canada",$M126&amp;" | "&amp;$J126&amp;" - "&amp;$K126,$M126&amp;" | "&amp;$I126))),"")</f>
        <v/>
      </c>
      <c r="F126" s="650" t="str" cm="1">
        <f t="array" ref="F126">_xlfn.IFS($J126="","",AND($J126="United States", $K126=""), $M126&amp;" | "&amp;$J126,AND($J126="Canada", $K126=""), $M126&amp;" | "&amp;$J126,$J126="United States", $E126,$J126="Canada",$E126,$J126&lt;&gt;"", $M126&amp;" | "&amp;$J126)</f>
        <v/>
      </c>
      <c r="G126" s="989"/>
      <c r="H126" s="990"/>
      <c r="I126" s="941" t="str">
        <f>IFERROR(VLOOKUP(J126,'Category Index'!$K$10:$L$258,2,FALSE),"")</f>
        <v/>
      </c>
      <c r="J126" s="986"/>
      <c r="K126" s="987" t="s">
        <v>866</v>
      </c>
      <c r="L126" s="3"/>
      <c r="M126" s="982"/>
      <c r="N126" s="983"/>
      <c r="O126" s="943" t="str">
        <f>IFERROR(VLOOKUP(Q126,Tables!$CE$8:$CF$22,2,FALSE),"")</f>
        <v/>
      </c>
      <c r="P126" s="973"/>
      <c r="Q126" s="974"/>
      <c r="R126" s="975"/>
      <c r="S126" s="976"/>
      <c r="T126" s="670" t="str">
        <f>IFERROR(IF(R126="","",R126*(VLOOKUP(D126, 'Unit Conversion Table'!$E$3:$F$132, 2, FALSE))),"")</f>
        <v/>
      </c>
      <c r="U126" s="3"/>
      <c r="V126" s="971" t="s">
        <v>826</v>
      </c>
      <c r="W126" s="945" t="str" cm="1">
        <f t="array" ref="W126">_xlfn.IFS(V126="No",(IFERROR(VLOOKUP($M126&amp;" | "&amp;$X126,'Emissions Factors'!$C$3:$N$1705,MATCH(W$11,'Emissions Factors'!$C$3:$N$3,0),FALSE),"")),V126="Yes", "", V126="", "")</f>
        <v/>
      </c>
      <c r="X126" s="946">
        <f>IFERROR(IF(OR($V126="Yes", $V126=""), "",
VLOOKUP($F126, 'Emissions Factors'!$C$3:$O$717, 4,FALSE)),
IFERROR(VLOOKUP($E126, 'Emissions Factors'!$C$3:$O$717, 4,FALSE),""))</f>
        <v>0</v>
      </c>
      <c r="Y126" s="947" t="str">
        <f>IFERROR(VLOOKUP($M126&amp;" | "&amp;$X126,'Emissions Factors'!$C$3:$N$3811,5,FALSE),"")</f>
        <v/>
      </c>
      <c r="Z126" s="948" t="str">
        <f>IFERROR(VLOOKUP($M126&amp;" | "&amp;$X126,'Emissions Factors'!$C$3:$N$3811,6,FALSE),"")</f>
        <v/>
      </c>
      <c r="AA126" s="949" t="str">
        <f>IFERROR(VLOOKUP($M126&amp;" | "&amp;$X126,'Emissions Factors'!$C$3:$N$3811,7,FALSE),"")</f>
        <v/>
      </c>
      <c r="AB126" s="961"/>
      <c r="AC126" s="962"/>
      <c r="AD126" s="963"/>
      <c r="AE126" s="964"/>
      <c r="AF126" s="965"/>
      <c r="AG126" s="955" t="str" cm="1">
        <f t="array" ref="AG126">IFERROR(_xlfn.IFS($V126="No", Y126*$T126/1000,$V126="Yes", AD126*$T126/1000, $V126="", ""),"")</f>
        <v/>
      </c>
      <c r="AH126" s="956" t="str" cm="1">
        <f t="array" ref="AH126">IFERROR(_xlfn.IFS($V126="No", Z126*$T126/1000,$V126="Yes", AE126*$T126/1000, $V126="", ""),"")</f>
        <v/>
      </c>
      <c r="AI126" s="956" t="str" cm="1">
        <f t="array" ref="AI126">IFERROR(_xlfn.IFS($V126="No", AA126*$T126/1000,$V126="Yes", AF126*$T126/1000, $V126="", ""),"")</f>
        <v/>
      </c>
      <c r="AJ126" s="1029" t="str">
        <f>IFERROR($AG126
+IFERROR(HLOOKUP(Introduction!$H$29,'GWP Values'!$D$3:$G$46,MATCH("CH4",'GWP Values'!$C$3:$C$41,0),FALSE)*$AH126,0)
+IFERROR(HLOOKUP(Introduction!$H$29,'GWP Values'!$D$3:$G$46,MATCH("N2O",'GWP Values'!$C$3:$C$41,0),FALSE)*$AI126,0),"")</f>
        <v/>
      </c>
    </row>
    <row r="127" spans="1:36" ht="24" customHeight="1" x14ac:dyDescent="0.25">
      <c r="A127" s="441"/>
      <c r="B127" s="458" t="str" cm="1">
        <f t="array" ref="B127">IFERROR(_xlfn.IFS($J127="","",VLOOKUP(CONCATENATE($M127," | ",$J127),'Emissions Factors'!$C$3:$O$718,5,FALSE)&lt;&gt;"",CONCATENATE($M127," | ",$J127), COUNTIF('Emissions Factors'!$C$3:$C$718,CONCATENATE($M127," | ",$J127))&lt;0, CONCATENATE($M127," | ",$I127)),"")</f>
        <v/>
      </c>
      <c r="C127" s="650" t="str">
        <f t="shared" si="2"/>
        <v/>
      </c>
      <c r="D127" s="650" t="str">
        <f t="shared" si="3"/>
        <v/>
      </c>
      <c r="E127" s="650" t="str">
        <f>IFERROR(IF($J127="","",
IF($J127="United States",$M127&amp;" | "&amp;$J127&amp;" - "&amp;(VLOOKUP(K127,'EFs - EPA eGRID'!$B$2:$D$53,3,FALSE)),
IF($J127="Canada",$M127&amp;" | "&amp;$J127&amp;" - "&amp;$K127,$M127&amp;" | "&amp;$I127))),"")</f>
        <v/>
      </c>
      <c r="F127" s="650" t="str" cm="1">
        <f t="array" ref="F127">_xlfn.IFS($J127="","",AND($J127="United States", $K127=""), $M127&amp;" | "&amp;$J127,AND($J127="Canada", $K127=""), $M127&amp;" | "&amp;$J127,$J127="United States", $E127,$J127="Canada",$E127,$J127&lt;&gt;"", $M127&amp;" | "&amp;$J127)</f>
        <v/>
      </c>
      <c r="G127" s="989"/>
      <c r="H127" s="990"/>
      <c r="I127" s="941" t="str">
        <f>IFERROR(VLOOKUP(J127,'Category Index'!$K$10:$L$258,2,FALSE),"")</f>
        <v/>
      </c>
      <c r="J127" s="986"/>
      <c r="K127" s="987" t="s">
        <v>866</v>
      </c>
      <c r="L127" s="3"/>
      <c r="M127" s="982"/>
      <c r="N127" s="983"/>
      <c r="O127" s="943" t="str">
        <f>IFERROR(VLOOKUP(Q127,Tables!$CE$8:$CF$22,2,FALSE),"")</f>
        <v/>
      </c>
      <c r="P127" s="973"/>
      <c r="Q127" s="974"/>
      <c r="R127" s="975"/>
      <c r="S127" s="976"/>
      <c r="T127" s="670" t="str">
        <f>IFERROR(IF(R127="","",R127*(VLOOKUP(D127, 'Unit Conversion Table'!$E$3:$F$132, 2, FALSE))),"")</f>
        <v/>
      </c>
      <c r="U127" s="3"/>
      <c r="V127" s="971" t="s">
        <v>826</v>
      </c>
      <c r="W127" s="945" t="str" cm="1">
        <f t="array" ref="W127">_xlfn.IFS(V127="No",(IFERROR(VLOOKUP($M127&amp;" | "&amp;$X127,'Emissions Factors'!$C$3:$N$1705,MATCH(W$11,'Emissions Factors'!$C$3:$N$3,0),FALSE),"")),V127="Yes", "", V127="", "")</f>
        <v/>
      </c>
      <c r="X127" s="946">
        <f>IFERROR(IF(OR($V127="Yes", $V127=""), "",
VLOOKUP($F127, 'Emissions Factors'!$C$3:$O$717, 4,FALSE)),
IFERROR(VLOOKUP($E127, 'Emissions Factors'!$C$3:$O$717, 4,FALSE),""))</f>
        <v>0</v>
      </c>
      <c r="Y127" s="947" t="str">
        <f>IFERROR(VLOOKUP($M127&amp;" | "&amp;$X127,'Emissions Factors'!$C$3:$N$3811,5,FALSE),"")</f>
        <v/>
      </c>
      <c r="Z127" s="948" t="str">
        <f>IFERROR(VLOOKUP($M127&amp;" | "&amp;$X127,'Emissions Factors'!$C$3:$N$3811,6,FALSE),"")</f>
        <v/>
      </c>
      <c r="AA127" s="949" t="str">
        <f>IFERROR(VLOOKUP($M127&amp;" | "&amp;$X127,'Emissions Factors'!$C$3:$N$3811,7,FALSE),"")</f>
        <v/>
      </c>
      <c r="AB127" s="961"/>
      <c r="AC127" s="962"/>
      <c r="AD127" s="963"/>
      <c r="AE127" s="964"/>
      <c r="AF127" s="965"/>
      <c r="AG127" s="955" t="str" cm="1">
        <f t="array" ref="AG127">IFERROR(_xlfn.IFS($V127="No", Y127*$T127/1000,$V127="Yes", AD127*$T127/1000, $V127="", ""),"")</f>
        <v/>
      </c>
      <c r="AH127" s="956" t="str" cm="1">
        <f t="array" ref="AH127">IFERROR(_xlfn.IFS($V127="No", Z127*$T127/1000,$V127="Yes", AE127*$T127/1000, $V127="", ""),"")</f>
        <v/>
      </c>
      <c r="AI127" s="956" t="str" cm="1">
        <f t="array" ref="AI127">IFERROR(_xlfn.IFS($V127="No", AA127*$T127/1000,$V127="Yes", AF127*$T127/1000, $V127="", ""),"")</f>
        <v/>
      </c>
      <c r="AJ127" s="1029" t="str">
        <f>IFERROR($AG127
+IFERROR(HLOOKUP(Introduction!$H$29,'GWP Values'!$D$3:$G$46,MATCH("CH4",'GWP Values'!$C$3:$C$41,0),FALSE)*$AH127,0)
+IFERROR(HLOOKUP(Introduction!$H$29,'GWP Values'!$D$3:$G$46,MATCH("N2O",'GWP Values'!$C$3:$C$41,0),FALSE)*$AI127,0),"")</f>
        <v/>
      </c>
    </row>
    <row r="128" spans="1:36" ht="24" customHeight="1" x14ac:dyDescent="0.25">
      <c r="A128" s="441"/>
      <c r="B128" s="458" t="str" cm="1">
        <f t="array" ref="B128">IFERROR(_xlfn.IFS($J128="","",VLOOKUP(CONCATENATE($M128," | ",$J128),'Emissions Factors'!$C$3:$O$718,5,FALSE)&lt;&gt;"",CONCATENATE($M128," | ",$J128), COUNTIF('Emissions Factors'!$C$3:$C$718,CONCATENATE($M128," | ",$J128))&lt;0, CONCATENATE($M128," | ",$I128)),"")</f>
        <v/>
      </c>
      <c r="C128" s="650" t="str">
        <f t="shared" si="2"/>
        <v/>
      </c>
      <c r="D128" s="650" t="str">
        <f t="shared" si="3"/>
        <v/>
      </c>
      <c r="E128" s="650" t="str">
        <f>IFERROR(IF($J128="","",
IF($J128="United States",$M128&amp;" | "&amp;$J128&amp;" - "&amp;(VLOOKUP(K128,'EFs - EPA eGRID'!$B$2:$D$53,3,FALSE)),
IF($J128="Canada",$M128&amp;" | "&amp;$J128&amp;" - "&amp;$K128,$M128&amp;" | "&amp;$I128))),"")</f>
        <v/>
      </c>
      <c r="F128" s="650" t="str" cm="1">
        <f t="array" ref="F128">_xlfn.IFS($J128="","",AND($J128="United States", $K128=""), $M128&amp;" | "&amp;$J128,AND($J128="Canada", $K128=""), $M128&amp;" | "&amp;$J128,$J128="United States", $E128,$J128="Canada",$E128,$J128&lt;&gt;"", $M128&amp;" | "&amp;$J128)</f>
        <v/>
      </c>
      <c r="G128" s="989"/>
      <c r="H128" s="990"/>
      <c r="I128" s="941" t="str">
        <f>IFERROR(VLOOKUP(J128,'Category Index'!$K$10:$L$258,2,FALSE),"")</f>
        <v/>
      </c>
      <c r="J128" s="986"/>
      <c r="K128" s="987" t="s">
        <v>866</v>
      </c>
      <c r="L128" s="3"/>
      <c r="M128" s="982"/>
      <c r="N128" s="983"/>
      <c r="O128" s="943" t="str">
        <f>IFERROR(VLOOKUP(Q128,Tables!$CE$8:$CF$22,2,FALSE),"")</f>
        <v/>
      </c>
      <c r="P128" s="973"/>
      <c r="Q128" s="974"/>
      <c r="R128" s="975"/>
      <c r="S128" s="976"/>
      <c r="T128" s="670" t="str">
        <f>IFERROR(IF(R128="","",R128*(VLOOKUP(D128, 'Unit Conversion Table'!$E$3:$F$132, 2, FALSE))),"")</f>
        <v/>
      </c>
      <c r="U128" s="3"/>
      <c r="V128" s="971" t="s">
        <v>826</v>
      </c>
      <c r="W128" s="945" t="str" cm="1">
        <f t="array" ref="W128">_xlfn.IFS(V128="No",(IFERROR(VLOOKUP($M128&amp;" | "&amp;$X128,'Emissions Factors'!$C$3:$N$1705,MATCH(W$11,'Emissions Factors'!$C$3:$N$3,0),FALSE),"")),V128="Yes", "", V128="", "")</f>
        <v/>
      </c>
      <c r="X128" s="946">
        <f>IFERROR(IF(OR($V128="Yes", $V128=""), "",
VLOOKUP($F128, 'Emissions Factors'!$C$3:$O$717, 4,FALSE)),
IFERROR(VLOOKUP($E128, 'Emissions Factors'!$C$3:$O$717, 4,FALSE),""))</f>
        <v>0</v>
      </c>
      <c r="Y128" s="947" t="str">
        <f>IFERROR(VLOOKUP($M128&amp;" | "&amp;$X128,'Emissions Factors'!$C$3:$N$3811,5,FALSE),"")</f>
        <v/>
      </c>
      <c r="Z128" s="948" t="str">
        <f>IFERROR(VLOOKUP($M128&amp;" | "&amp;$X128,'Emissions Factors'!$C$3:$N$3811,6,FALSE),"")</f>
        <v/>
      </c>
      <c r="AA128" s="949" t="str">
        <f>IFERROR(VLOOKUP($M128&amp;" | "&amp;$X128,'Emissions Factors'!$C$3:$N$3811,7,FALSE),"")</f>
        <v/>
      </c>
      <c r="AB128" s="961"/>
      <c r="AC128" s="962"/>
      <c r="AD128" s="963"/>
      <c r="AE128" s="964"/>
      <c r="AF128" s="965"/>
      <c r="AG128" s="955" t="str" cm="1">
        <f t="array" ref="AG128">IFERROR(_xlfn.IFS($V128="No", Y128*$T128/1000,$V128="Yes", AD128*$T128/1000, $V128="", ""),"")</f>
        <v/>
      </c>
      <c r="AH128" s="956" t="str" cm="1">
        <f t="array" ref="AH128">IFERROR(_xlfn.IFS($V128="No", Z128*$T128/1000,$V128="Yes", AE128*$T128/1000, $V128="", ""),"")</f>
        <v/>
      </c>
      <c r="AI128" s="956" t="str" cm="1">
        <f t="array" ref="AI128">IFERROR(_xlfn.IFS($V128="No", AA128*$T128/1000,$V128="Yes", AF128*$T128/1000, $V128="", ""),"")</f>
        <v/>
      </c>
      <c r="AJ128" s="1029" t="str">
        <f>IFERROR($AG128
+IFERROR(HLOOKUP(Introduction!$H$29,'GWP Values'!$D$3:$G$46,MATCH("CH4",'GWP Values'!$C$3:$C$41,0),FALSE)*$AH128,0)
+IFERROR(HLOOKUP(Introduction!$H$29,'GWP Values'!$D$3:$G$46,MATCH("N2O",'GWP Values'!$C$3:$C$41,0),FALSE)*$AI128,0),"")</f>
        <v/>
      </c>
    </row>
    <row r="129" spans="1:36" ht="24" customHeight="1" x14ac:dyDescent="0.25">
      <c r="A129" s="441"/>
      <c r="B129" s="458" t="str" cm="1">
        <f t="array" ref="B129">IFERROR(_xlfn.IFS($J129="","",VLOOKUP(CONCATENATE($M129," | ",$J129),'Emissions Factors'!$C$3:$O$718,5,FALSE)&lt;&gt;"",CONCATENATE($M129," | ",$J129), COUNTIF('Emissions Factors'!$C$3:$C$718,CONCATENATE($M129," | ",$J129))&lt;0, CONCATENATE($M129," | ",$I129)),"")</f>
        <v/>
      </c>
      <c r="C129" s="650" t="str">
        <f t="shared" si="2"/>
        <v/>
      </c>
      <c r="D129" s="650" t="str">
        <f t="shared" si="3"/>
        <v/>
      </c>
      <c r="E129" s="650" t="str">
        <f>IFERROR(IF($J129="","",
IF($J129="United States",$M129&amp;" | "&amp;$J129&amp;" - "&amp;(VLOOKUP(K129,'EFs - EPA eGRID'!$B$2:$D$53,3,FALSE)),
IF($J129="Canada",$M129&amp;" | "&amp;$J129&amp;" - "&amp;$K129,$M129&amp;" | "&amp;$I129))),"")</f>
        <v/>
      </c>
      <c r="F129" s="650" t="str" cm="1">
        <f t="array" ref="F129">_xlfn.IFS($J129="","",AND($J129="United States", $K129=""), $M129&amp;" | "&amp;$J129,AND($J129="Canada", $K129=""), $M129&amp;" | "&amp;$J129,$J129="United States", $E129,$J129="Canada",$E129,$J129&lt;&gt;"", $M129&amp;" | "&amp;$J129)</f>
        <v/>
      </c>
      <c r="G129" s="989"/>
      <c r="H129" s="990"/>
      <c r="I129" s="941" t="str">
        <f>IFERROR(VLOOKUP(J129,'Category Index'!$K$10:$L$258,2,FALSE),"")</f>
        <v/>
      </c>
      <c r="J129" s="986"/>
      <c r="K129" s="987" t="s">
        <v>866</v>
      </c>
      <c r="L129" s="3"/>
      <c r="M129" s="982"/>
      <c r="N129" s="983"/>
      <c r="O129" s="943" t="str">
        <f>IFERROR(VLOOKUP(Q129,Tables!$CE$8:$CF$22,2,FALSE),"")</f>
        <v/>
      </c>
      <c r="P129" s="973"/>
      <c r="Q129" s="974"/>
      <c r="R129" s="975"/>
      <c r="S129" s="976"/>
      <c r="T129" s="670" t="str">
        <f>IFERROR(IF(R129="","",R129*(VLOOKUP(D129, 'Unit Conversion Table'!$E$3:$F$132, 2, FALSE))),"")</f>
        <v/>
      </c>
      <c r="U129" s="3"/>
      <c r="V129" s="971" t="s">
        <v>826</v>
      </c>
      <c r="W129" s="945" t="str" cm="1">
        <f t="array" ref="W129">_xlfn.IFS(V129="No",(IFERROR(VLOOKUP($M129&amp;" | "&amp;$X129,'Emissions Factors'!$C$3:$N$1705,MATCH(W$11,'Emissions Factors'!$C$3:$N$3,0),FALSE),"")),V129="Yes", "", V129="", "")</f>
        <v/>
      </c>
      <c r="X129" s="946">
        <f>IFERROR(IF(OR($V129="Yes", $V129=""), "",
VLOOKUP($F129, 'Emissions Factors'!$C$3:$O$717, 4,FALSE)),
IFERROR(VLOOKUP($E129, 'Emissions Factors'!$C$3:$O$717, 4,FALSE),""))</f>
        <v>0</v>
      </c>
      <c r="Y129" s="947" t="str">
        <f>IFERROR(VLOOKUP($M129&amp;" | "&amp;$X129,'Emissions Factors'!$C$3:$N$3811,5,FALSE),"")</f>
        <v/>
      </c>
      <c r="Z129" s="948" t="str">
        <f>IFERROR(VLOOKUP($M129&amp;" | "&amp;$X129,'Emissions Factors'!$C$3:$N$3811,6,FALSE),"")</f>
        <v/>
      </c>
      <c r="AA129" s="949" t="str">
        <f>IFERROR(VLOOKUP($M129&amp;" | "&amp;$X129,'Emissions Factors'!$C$3:$N$3811,7,FALSE),"")</f>
        <v/>
      </c>
      <c r="AB129" s="961"/>
      <c r="AC129" s="962"/>
      <c r="AD129" s="963"/>
      <c r="AE129" s="964"/>
      <c r="AF129" s="965"/>
      <c r="AG129" s="955" t="str" cm="1">
        <f t="array" ref="AG129">IFERROR(_xlfn.IFS($V129="No", Y129*$T129/1000,$V129="Yes", AD129*$T129/1000, $V129="", ""),"")</f>
        <v/>
      </c>
      <c r="AH129" s="956" t="str" cm="1">
        <f t="array" ref="AH129">IFERROR(_xlfn.IFS($V129="No", Z129*$T129/1000,$V129="Yes", AE129*$T129/1000, $V129="", ""),"")</f>
        <v/>
      </c>
      <c r="AI129" s="956" t="str" cm="1">
        <f t="array" ref="AI129">IFERROR(_xlfn.IFS($V129="No", AA129*$T129/1000,$V129="Yes", AF129*$T129/1000, $V129="", ""),"")</f>
        <v/>
      </c>
      <c r="AJ129" s="1029" t="str">
        <f>IFERROR($AG129
+IFERROR(HLOOKUP(Introduction!$H$29,'GWP Values'!$D$3:$G$46,MATCH("CH4",'GWP Values'!$C$3:$C$41,0),FALSE)*$AH129,0)
+IFERROR(HLOOKUP(Introduction!$H$29,'GWP Values'!$D$3:$G$46,MATCH("N2O",'GWP Values'!$C$3:$C$41,0),FALSE)*$AI129,0),"")</f>
        <v/>
      </c>
    </row>
    <row r="130" spans="1:36" ht="24" customHeight="1" x14ac:dyDescent="0.25">
      <c r="A130" s="441"/>
      <c r="B130" s="458" t="str" cm="1">
        <f t="array" ref="B130">IFERROR(_xlfn.IFS($J130="","",VLOOKUP(CONCATENATE($M130," | ",$J130),'Emissions Factors'!$C$3:$O$718,5,FALSE)&lt;&gt;"",CONCATENATE($M130," | ",$J130), COUNTIF('Emissions Factors'!$C$3:$C$718,CONCATENATE($M130," | ",$J130))&lt;0, CONCATENATE($M130," | ",$I130)),"")</f>
        <v/>
      </c>
      <c r="C130" s="650" t="str">
        <f t="shared" si="2"/>
        <v/>
      </c>
      <c r="D130" s="650" t="str">
        <f t="shared" si="3"/>
        <v/>
      </c>
      <c r="E130" s="650" t="str">
        <f>IFERROR(IF($J130="","",
IF($J130="United States",$M130&amp;" | "&amp;$J130&amp;" - "&amp;(VLOOKUP(K130,'EFs - EPA eGRID'!$B$2:$D$53,3,FALSE)),
IF($J130="Canada",$M130&amp;" | "&amp;$J130&amp;" - "&amp;$K130,$M130&amp;" | "&amp;$I130))),"")</f>
        <v/>
      </c>
      <c r="F130" s="650" t="str" cm="1">
        <f t="array" ref="F130">_xlfn.IFS($J130="","",AND($J130="United States", $K130=""), $M130&amp;" | "&amp;$J130,AND($J130="Canada", $K130=""), $M130&amp;" | "&amp;$J130,$J130="United States", $E130,$J130="Canada",$E130,$J130&lt;&gt;"", $M130&amp;" | "&amp;$J130)</f>
        <v/>
      </c>
      <c r="G130" s="989"/>
      <c r="H130" s="990"/>
      <c r="I130" s="941" t="str">
        <f>IFERROR(VLOOKUP(J130,'Category Index'!$K$10:$L$258,2,FALSE),"")</f>
        <v/>
      </c>
      <c r="J130" s="986"/>
      <c r="K130" s="987" t="s">
        <v>866</v>
      </c>
      <c r="L130" s="3"/>
      <c r="M130" s="982"/>
      <c r="N130" s="983"/>
      <c r="O130" s="943" t="str">
        <f>IFERROR(VLOOKUP(Q130,Tables!$CE$8:$CF$22,2,FALSE),"")</f>
        <v/>
      </c>
      <c r="P130" s="973"/>
      <c r="Q130" s="974"/>
      <c r="R130" s="975"/>
      <c r="S130" s="976"/>
      <c r="T130" s="670" t="str">
        <f>IFERROR(IF(R130="","",R130*(VLOOKUP(D130, 'Unit Conversion Table'!$E$3:$F$132, 2, FALSE))),"")</f>
        <v/>
      </c>
      <c r="U130" s="3"/>
      <c r="V130" s="971" t="s">
        <v>826</v>
      </c>
      <c r="W130" s="945" t="str" cm="1">
        <f t="array" ref="W130">_xlfn.IFS(V130="No",(IFERROR(VLOOKUP($M130&amp;" | "&amp;$X130,'Emissions Factors'!$C$3:$N$1705,MATCH(W$11,'Emissions Factors'!$C$3:$N$3,0),FALSE),"")),V130="Yes", "", V130="", "")</f>
        <v/>
      </c>
      <c r="X130" s="946">
        <f>IFERROR(IF(OR($V130="Yes", $V130=""), "",
VLOOKUP($F130, 'Emissions Factors'!$C$3:$O$717, 4,FALSE)),
IFERROR(VLOOKUP($E130, 'Emissions Factors'!$C$3:$O$717, 4,FALSE),""))</f>
        <v>0</v>
      </c>
      <c r="Y130" s="947" t="str">
        <f>IFERROR(VLOOKUP($M130&amp;" | "&amp;$X130,'Emissions Factors'!$C$3:$N$3811,5,FALSE),"")</f>
        <v/>
      </c>
      <c r="Z130" s="948" t="str">
        <f>IFERROR(VLOOKUP($M130&amp;" | "&amp;$X130,'Emissions Factors'!$C$3:$N$3811,6,FALSE),"")</f>
        <v/>
      </c>
      <c r="AA130" s="949" t="str">
        <f>IFERROR(VLOOKUP($M130&amp;" | "&amp;$X130,'Emissions Factors'!$C$3:$N$3811,7,FALSE),"")</f>
        <v/>
      </c>
      <c r="AB130" s="961"/>
      <c r="AC130" s="962"/>
      <c r="AD130" s="963"/>
      <c r="AE130" s="964"/>
      <c r="AF130" s="965"/>
      <c r="AG130" s="955" t="str" cm="1">
        <f t="array" ref="AG130">IFERROR(_xlfn.IFS($V130="No", Y130*$T130/1000,$V130="Yes", AD130*$T130/1000, $V130="", ""),"")</f>
        <v/>
      </c>
      <c r="AH130" s="956" t="str" cm="1">
        <f t="array" ref="AH130">IFERROR(_xlfn.IFS($V130="No", Z130*$T130/1000,$V130="Yes", AE130*$T130/1000, $V130="", ""),"")</f>
        <v/>
      </c>
      <c r="AI130" s="956" t="str" cm="1">
        <f t="array" ref="AI130">IFERROR(_xlfn.IFS($V130="No", AA130*$T130/1000,$V130="Yes", AF130*$T130/1000, $V130="", ""),"")</f>
        <v/>
      </c>
      <c r="AJ130" s="1029" t="str">
        <f>IFERROR($AG130
+IFERROR(HLOOKUP(Introduction!$H$29,'GWP Values'!$D$3:$G$46,MATCH("CH4",'GWP Values'!$C$3:$C$41,0),FALSE)*$AH130,0)
+IFERROR(HLOOKUP(Introduction!$H$29,'GWP Values'!$D$3:$G$46,MATCH("N2O",'GWP Values'!$C$3:$C$41,0),FALSE)*$AI130,0),"")</f>
        <v/>
      </c>
    </row>
    <row r="131" spans="1:36" ht="24" customHeight="1" x14ac:dyDescent="0.25">
      <c r="A131" s="441"/>
      <c r="B131" s="458" t="str" cm="1">
        <f t="array" ref="B131">IFERROR(_xlfn.IFS($J131="","",VLOOKUP(CONCATENATE($M131," | ",$J131),'Emissions Factors'!$C$3:$O$718,5,FALSE)&lt;&gt;"",CONCATENATE($M131," | ",$J131), COUNTIF('Emissions Factors'!$C$3:$C$718,CONCATENATE($M131," | ",$J131))&lt;0, CONCATENATE($M131," | ",$I131)),"")</f>
        <v/>
      </c>
      <c r="C131" s="650" t="str">
        <f t="shared" si="2"/>
        <v/>
      </c>
      <c r="D131" s="650" t="str">
        <f t="shared" si="3"/>
        <v/>
      </c>
      <c r="E131" s="650" t="str">
        <f>IFERROR(IF($J131="","",
IF($J131="United States",$M131&amp;" | "&amp;$J131&amp;" - "&amp;(VLOOKUP(K131,'EFs - EPA eGRID'!$B$2:$D$53,3,FALSE)),
IF($J131="Canada",$M131&amp;" | "&amp;$J131&amp;" - "&amp;$K131,$M131&amp;" | "&amp;$I131))),"")</f>
        <v/>
      </c>
      <c r="F131" s="650" t="str" cm="1">
        <f t="array" ref="F131">_xlfn.IFS($J131="","",AND($J131="United States", $K131=""), $M131&amp;" | "&amp;$J131,AND($J131="Canada", $K131=""), $M131&amp;" | "&amp;$J131,$J131="United States", $E131,$J131="Canada",$E131,$J131&lt;&gt;"", $M131&amp;" | "&amp;$J131)</f>
        <v/>
      </c>
      <c r="G131" s="989"/>
      <c r="H131" s="990"/>
      <c r="I131" s="941" t="str">
        <f>IFERROR(VLOOKUP(J131,'Category Index'!$K$10:$L$258,2,FALSE),"")</f>
        <v/>
      </c>
      <c r="J131" s="986"/>
      <c r="K131" s="987" t="s">
        <v>866</v>
      </c>
      <c r="L131" s="3"/>
      <c r="M131" s="982"/>
      <c r="N131" s="983"/>
      <c r="O131" s="943" t="str">
        <f>IFERROR(VLOOKUP(Q131,Tables!$CE$8:$CF$22,2,FALSE),"")</f>
        <v/>
      </c>
      <c r="P131" s="973"/>
      <c r="Q131" s="974"/>
      <c r="R131" s="975"/>
      <c r="S131" s="976"/>
      <c r="T131" s="670" t="str">
        <f>IFERROR(IF(R131="","",R131*(VLOOKUP(D131, 'Unit Conversion Table'!$E$3:$F$132, 2, FALSE))),"")</f>
        <v/>
      </c>
      <c r="U131" s="3"/>
      <c r="V131" s="971" t="s">
        <v>826</v>
      </c>
      <c r="W131" s="945" t="str" cm="1">
        <f t="array" ref="W131">_xlfn.IFS(V131="No",(IFERROR(VLOOKUP($M131&amp;" | "&amp;$X131,'Emissions Factors'!$C$3:$N$1705,MATCH(W$11,'Emissions Factors'!$C$3:$N$3,0),FALSE),"")),V131="Yes", "", V131="", "")</f>
        <v/>
      </c>
      <c r="X131" s="946">
        <f>IFERROR(IF(OR($V131="Yes", $V131=""), "",
VLOOKUP($F131, 'Emissions Factors'!$C$3:$O$717, 4,FALSE)),
IFERROR(VLOOKUP($E131, 'Emissions Factors'!$C$3:$O$717, 4,FALSE),""))</f>
        <v>0</v>
      </c>
      <c r="Y131" s="947" t="str">
        <f>IFERROR(VLOOKUP($M131&amp;" | "&amp;$X131,'Emissions Factors'!$C$3:$N$3811,5,FALSE),"")</f>
        <v/>
      </c>
      <c r="Z131" s="948" t="str">
        <f>IFERROR(VLOOKUP($M131&amp;" | "&amp;$X131,'Emissions Factors'!$C$3:$N$3811,6,FALSE),"")</f>
        <v/>
      </c>
      <c r="AA131" s="949" t="str">
        <f>IFERROR(VLOOKUP($M131&amp;" | "&amp;$X131,'Emissions Factors'!$C$3:$N$3811,7,FALSE),"")</f>
        <v/>
      </c>
      <c r="AB131" s="961"/>
      <c r="AC131" s="962"/>
      <c r="AD131" s="963"/>
      <c r="AE131" s="964"/>
      <c r="AF131" s="965"/>
      <c r="AG131" s="955" t="str" cm="1">
        <f t="array" ref="AG131">IFERROR(_xlfn.IFS($V131="No", Y131*$T131/1000,$V131="Yes", AD131*$T131/1000, $V131="", ""),"")</f>
        <v/>
      </c>
      <c r="AH131" s="956" t="str" cm="1">
        <f t="array" ref="AH131">IFERROR(_xlfn.IFS($V131="No", Z131*$T131/1000,$V131="Yes", AE131*$T131/1000, $V131="", ""),"")</f>
        <v/>
      </c>
      <c r="AI131" s="956" t="str" cm="1">
        <f t="array" ref="AI131">IFERROR(_xlfn.IFS($V131="No", AA131*$T131/1000,$V131="Yes", AF131*$T131/1000, $V131="", ""),"")</f>
        <v/>
      </c>
      <c r="AJ131" s="1029" t="str">
        <f>IFERROR($AG131
+IFERROR(HLOOKUP(Introduction!$H$29,'GWP Values'!$D$3:$G$46,MATCH("CH4",'GWP Values'!$C$3:$C$41,0),FALSE)*$AH131,0)
+IFERROR(HLOOKUP(Introduction!$H$29,'GWP Values'!$D$3:$G$46,MATCH("N2O",'GWP Values'!$C$3:$C$41,0),FALSE)*$AI131,0),"")</f>
        <v/>
      </c>
    </row>
    <row r="132" spans="1:36" ht="24" customHeight="1" x14ac:dyDescent="0.25">
      <c r="A132" s="441"/>
      <c r="B132" s="458" t="str" cm="1">
        <f t="array" ref="B132">IFERROR(_xlfn.IFS($J132="","",VLOOKUP(CONCATENATE($M132," | ",$J132),'Emissions Factors'!$C$3:$O$718,5,FALSE)&lt;&gt;"",CONCATENATE($M132," | ",$J132), COUNTIF('Emissions Factors'!$C$3:$C$718,CONCATENATE($M132," | ",$J132))&lt;0, CONCATENATE($M132," | ",$I132)),"")</f>
        <v/>
      </c>
      <c r="C132" s="650" t="str">
        <f t="shared" si="2"/>
        <v/>
      </c>
      <c r="D132" s="650" t="str">
        <f t="shared" si="3"/>
        <v/>
      </c>
      <c r="E132" s="650" t="str">
        <f>IFERROR(IF($J132="","",
IF($J132="United States",$M132&amp;" | "&amp;$J132&amp;" - "&amp;(VLOOKUP(K132,'EFs - EPA eGRID'!$B$2:$D$53,3,FALSE)),
IF($J132="Canada",$M132&amp;" | "&amp;$J132&amp;" - "&amp;$K132,$M132&amp;" | "&amp;$I132))),"")</f>
        <v/>
      </c>
      <c r="F132" s="650" t="str" cm="1">
        <f t="array" ref="F132">_xlfn.IFS($J132="","",AND($J132="United States", $K132=""), $M132&amp;" | "&amp;$J132,AND($J132="Canada", $K132=""), $M132&amp;" | "&amp;$J132,$J132="United States", $E132,$J132="Canada",$E132,$J132&lt;&gt;"", $M132&amp;" | "&amp;$J132)</f>
        <v/>
      </c>
      <c r="G132" s="989"/>
      <c r="H132" s="990"/>
      <c r="I132" s="941" t="str">
        <f>IFERROR(VLOOKUP(J132,'Category Index'!$K$10:$L$258,2,FALSE),"")</f>
        <v/>
      </c>
      <c r="J132" s="986"/>
      <c r="K132" s="987" t="s">
        <v>866</v>
      </c>
      <c r="L132" s="3"/>
      <c r="M132" s="982"/>
      <c r="N132" s="983"/>
      <c r="O132" s="943" t="str">
        <f>IFERROR(VLOOKUP(Q132,Tables!$CE$8:$CF$22,2,FALSE),"")</f>
        <v/>
      </c>
      <c r="P132" s="973"/>
      <c r="Q132" s="974"/>
      <c r="R132" s="975"/>
      <c r="S132" s="976"/>
      <c r="T132" s="670" t="str">
        <f>IFERROR(IF(R132="","",R132*(VLOOKUP(D132, 'Unit Conversion Table'!$E$3:$F$132, 2, FALSE))),"")</f>
        <v/>
      </c>
      <c r="U132" s="3"/>
      <c r="V132" s="971" t="s">
        <v>826</v>
      </c>
      <c r="W132" s="945" t="str" cm="1">
        <f t="array" ref="W132">_xlfn.IFS(V132="No",(IFERROR(VLOOKUP($M132&amp;" | "&amp;$X132,'Emissions Factors'!$C$3:$N$1705,MATCH(W$11,'Emissions Factors'!$C$3:$N$3,0),FALSE),"")),V132="Yes", "", V132="", "")</f>
        <v/>
      </c>
      <c r="X132" s="946">
        <f>IFERROR(IF(OR($V132="Yes", $V132=""), "",
VLOOKUP($F132, 'Emissions Factors'!$C$3:$O$717, 4,FALSE)),
IFERROR(VLOOKUP($E132, 'Emissions Factors'!$C$3:$O$717, 4,FALSE),""))</f>
        <v>0</v>
      </c>
      <c r="Y132" s="947" t="str">
        <f>IFERROR(VLOOKUP($M132&amp;" | "&amp;$X132,'Emissions Factors'!$C$3:$N$3811,5,FALSE),"")</f>
        <v/>
      </c>
      <c r="Z132" s="948" t="str">
        <f>IFERROR(VLOOKUP($M132&amp;" | "&amp;$X132,'Emissions Factors'!$C$3:$N$3811,6,FALSE),"")</f>
        <v/>
      </c>
      <c r="AA132" s="949" t="str">
        <f>IFERROR(VLOOKUP($M132&amp;" | "&amp;$X132,'Emissions Factors'!$C$3:$N$3811,7,FALSE),"")</f>
        <v/>
      </c>
      <c r="AB132" s="961"/>
      <c r="AC132" s="962"/>
      <c r="AD132" s="963"/>
      <c r="AE132" s="964"/>
      <c r="AF132" s="965"/>
      <c r="AG132" s="955" t="str" cm="1">
        <f t="array" ref="AG132">IFERROR(_xlfn.IFS($V132="No", Y132*$T132/1000,$V132="Yes", AD132*$T132/1000, $V132="", ""),"")</f>
        <v/>
      </c>
      <c r="AH132" s="956" t="str" cm="1">
        <f t="array" ref="AH132">IFERROR(_xlfn.IFS($V132="No", Z132*$T132/1000,$V132="Yes", AE132*$T132/1000, $V132="", ""),"")</f>
        <v/>
      </c>
      <c r="AI132" s="956" t="str" cm="1">
        <f t="array" ref="AI132">IFERROR(_xlfn.IFS($V132="No", AA132*$T132/1000,$V132="Yes", AF132*$T132/1000, $V132="", ""),"")</f>
        <v/>
      </c>
      <c r="AJ132" s="1029" t="str">
        <f>IFERROR($AG132
+IFERROR(HLOOKUP(Introduction!$H$29,'GWP Values'!$D$3:$G$46,MATCH("CH4",'GWP Values'!$C$3:$C$41,0),FALSE)*$AH132,0)
+IFERROR(HLOOKUP(Introduction!$H$29,'GWP Values'!$D$3:$G$46,MATCH("N2O",'GWP Values'!$C$3:$C$41,0),FALSE)*$AI132,0),"")</f>
        <v/>
      </c>
    </row>
    <row r="133" spans="1:36" ht="24" customHeight="1" x14ac:dyDescent="0.25">
      <c r="A133" s="441"/>
      <c r="B133" s="458" t="str" cm="1">
        <f t="array" ref="B133">IFERROR(_xlfn.IFS($J133="","",VLOOKUP(CONCATENATE($M133," | ",$J133),'Emissions Factors'!$C$3:$O$718,5,FALSE)&lt;&gt;"",CONCATENATE($M133," | ",$J133), COUNTIF('Emissions Factors'!$C$3:$C$718,CONCATENATE($M133," | ",$J133))&lt;0, CONCATENATE($M133," | ",$I133)),"")</f>
        <v/>
      </c>
      <c r="C133" s="650" t="str">
        <f t="shared" si="2"/>
        <v/>
      </c>
      <c r="D133" s="650" t="str">
        <f t="shared" si="3"/>
        <v/>
      </c>
      <c r="E133" s="650" t="str">
        <f>IFERROR(IF($J133="","",
IF($J133="United States",$M133&amp;" | "&amp;$J133&amp;" - "&amp;(VLOOKUP(K133,'EFs - EPA eGRID'!$B$2:$D$53,3,FALSE)),
IF($J133="Canada",$M133&amp;" | "&amp;$J133&amp;" - "&amp;$K133,$M133&amp;" | "&amp;$I133))),"")</f>
        <v/>
      </c>
      <c r="F133" s="650" t="str" cm="1">
        <f t="array" ref="F133">_xlfn.IFS($J133="","",AND($J133="United States", $K133=""), $M133&amp;" | "&amp;$J133,AND($J133="Canada", $K133=""), $M133&amp;" | "&amp;$J133,$J133="United States", $E133,$J133="Canada",$E133,$J133&lt;&gt;"", $M133&amp;" | "&amp;$J133)</f>
        <v/>
      </c>
      <c r="G133" s="989"/>
      <c r="H133" s="990"/>
      <c r="I133" s="941" t="str">
        <f>IFERROR(VLOOKUP(J133,'Category Index'!$K$10:$L$258,2,FALSE),"")</f>
        <v/>
      </c>
      <c r="J133" s="986"/>
      <c r="K133" s="987" t="s">
        <v>866</v>
      </c>
      <c r="L133" s="3"/>
      <c r="M133" s="982"/>
      <c r="N133" s="983"/>
      <c r="O133" s="943" t="str">
        <f>IFERROR(VLOOKUP(Q133,Tables!$CE$8:$CF$22,2,FALSE),"")</f>
        <v/>
      </c>
      <c r="P133" s="973"/>
      <c r="Q133" s="974"/>
      <c r="R133" s="975"/>
      <c r="S133" s="976"/>
      <c r="T133" s="670" t="str">
        <f>IFERROR(IF(R133="","",R133*(VLOOKUP(D133, 'Unit Conversion Table'!$E$3:$F$132, 2, FALSE))),"")</f>
        <v/>
      </c>
      <c r="U133" s="3"/>
      <c r="V133" s="971" t="s">
        <v>826</v>
      </c>
      <c r="W133" s="945" t="str" cm="1">
        <f t="array" ref="W133">_xlfn.IFS(V133="No",(IFERROR(VLOOKUP($M133&amp;" | "&amp;$X133,'Emissions Factors'!$C$3:$N$1705,MATCH(W$11,'Emissions Factors'!$C$3:$N$3,0),FALSE),"")),V133="Yes", "", V133="", "")</f>
        <v/>
      </c>
      <c r="X133" s="946">
        <f>IFERROR(IF(OR($V133="Yes", $V133=""), "",
VLOOKUP($F133, 'Emissions Factors'!$C$3:$O$717, 4,FALSE)),
IFERROR(VLOOKUP($E133, 'Emissions Factors'!$C$3:$O$717, 4,FALSE),""))</f>
        <v>0</v>
      </c>
      <c r="Y133" s="947" t="str">
        <f>IFERROR(VLOOKUP($M133&amp;" | "&amp;$X133,'Emissions Factors'!$C$3:$N$3811,5,FALSE),"")</f>
        <v/>
      </c>
      <c r="Z133" s="948" t="str">
        <f>IFERROR(VLOOKUP($M133&amp;" | "&amp;$X133,'Emissions Factors'!$C$3:$N$3811,6,FALSE),"")</f>
        <v/>
      </c>
      <c r="AA133" s="949" t="str">
        <f>IFERROR(VLOOKUP($M133&amp;" | "&amp;$X133,'Emissions Factors'!$C$3:$N$3811,7,FALSE),"")</f>
        <v/>
      </c>
      <c r="AB133" s="961"/>
      <c r="AC133" s="962"/>
      <c r="AD133" s="963"/>
      <c r="AE133" s="964"/>
      <c r="AF133" s="965"/>
      <c r="AG133" s="955" t="str" cm="1">
        <f t="array" ref="AG133">IFERROR(_xlfn.IFS($V133="No", Y133*$T133/1000,$V133="Yes", AD133*$T133/1000, $V133="", ""),"")</f>
        <v/>
      </c>
      <c r="AH133" s="956" t="str" cm="1">
        <f t="array" ref="AH133">IFERROR(_xlfn.IFS($V133="No", Z133*$T133/1000,$V133="Yes", AE133*$T133/1000, $V133="", ""),"")</f>
        <v/>
      </c>
      <c r="AI133" s="956" t="str" cm="1">
        <f t="array" ref="AI133">IFERROR(_xlfn.IFS($V133="No", AA133*$T133/1000,$V133="Yes", AF133*$T133/1000, $V133="", ""),"")</f>
        <v/>
      </c>
      <c r="AJ133" s="1029" t="str">
        <f>IFERROR($AG133
+IFERROR(HLOOKUP(Introduction!$H$29,'GWP Values'!$D$3:$G$46,MATCH("CH4",'GWP Values'!$C$3:$C$41,0),FALSE)*$AH133,0)
+IFERROR(HLOOKUP(Introduction!$H$29,'GWP Values'!$D$3:$G$46,MATCH("N2O",'GWP Values'!$C$3:$C$41,0),FALSE)*$AI133,0),"")</f>
        <v/>
      </c>
    </row>
    <row r="134" spans="1:36" ht="24" customHeight="1" x14ac:dyDescent="0.25">
      <c r="A134" s="441"/>
      <c r="B134" s="458" t="str" cm="1">
        <f t="array" ref="B134">IFERROR(_xlfn.IFS($J134="","",VLOOKUP(CONCATENATE($M134," | ",$J134),'Emissions Factors'!$C$3:$O$718,5,FALSE)&lt;&gt;"",CONCATENATE($M134," | ",$J134), COUNTIF('Emissions Factors'!$C$3:$C$718,CONCATENATE($M134," | ",$J134))&lt;0, CONCATENATE($M134," | ",$I134)),"")</f>
        <v/>
      </c>
      <c r="C134" s="650" t="str">
        <f t="shared" si="2"/>
        <v/>
      </c>
      <c r="D134" s="650" t="str">
        <f t="shared" si="3"/>
        <v/>
      </c>
      <c r="E134" s="650" t="str">
        <f>IFERROR(IF($J134="","",
IF($J134="United States",$M134&amp;" | "&amp;$J134&amp;" - "&amp;(VLOOKUP(K134,'EFs - EPA eGRID'!$B$2:$D$53,3,FALSE)),
IF($J134="Canada",$M134&amp;" | "&amp;$J134&amp;" - "&amp;$K134,$M134&amp;" | "&amp;$I134))),"")</f>
        <v/>
      </c>
      <c r="F134" s="650" t="str" cm="1">
        <f t="array" ref="F134">_xlfn.IFS($J134="","",AND($J134="United States", $K134=""), $M134&amp;" | "&amp;$J134,AND($J134="Canada", $K134=""), $M134&amp;" | "&amp;$J134,$J134="United States", $E134,$J134="Canada",$E134,$J134&lt;&gt;"", $M134&amp;" | "&amp;$J134)</f>
        <v/>
      </c>
      <c r="G134" s="989"/>
      <c r="H134" s="990"/>
      <c r="I134" s="941" t="str">
        <f>IFERROR(VLOOKUP(J134,'Category Index'!$K$10:$L$258,2,FALSE),"")</f>
        <v/>
      </c>
      <c r="J134" s="986"/>
      <c r="K134" s="987" t="s">
        <v>866</v>
      </c>
      <c r="L134" s="3"/>
      <c r="M134" s="982"/>
      <c r="N134" s="983"/>
      <c r="O134" s="943" t="str">
        <f>IFERROR(VLOOKUP(Q134,Tables!$CE$8:$CF$22,2,FALSE),"")</f>
        <v/>
      </c>
      <c r="P134" s="973"/>
      <c r="Q134" s="974"/>
      <c r="R134" s="975"/>
      <c r="S134" s="976"/>
      <c r="T134" s="670" t="str">
        <f>IFERROR(IF(R134="","",R134*(VLOOKUP(D134, 'Unit Conversion Table'!$E$3:$F$132, 2, FALSE))),"")</f>
        <v/>
      </c>
      <c r="U134" s="3"/>
      <c r="V134" s="971" t="s">
        <v>826</v>
      </c>
      <c r="W134" s="945" t="str" cm="1">
        <f t="array" ref="W134">_xlfn.IFS(V134="No",(IFERROR(VLOOKUP($M134&amp;" | "&amp;$X134,'Emissions Factors'!$C$3:$N$1705,MATCH(W$11,'Emissions Factors'!$C$3:$N$3,0),FALSE),"")),V134="Yes", "", V134="", "")</f>
        <v/>
      </c>
      <c r="X134" s="946">
        <f>IFERROR(IF(OR($V134="Yes", $V134=""), "",
VLOOKUP($F134, 'Emissions Factors'!$C$3:$O$717, 4,FALSE)),
IFERROR(VLOOKUP($E134, 'Emissions Factors'!$C$3:$O$717, 4,FALSE),""))</f>
        <v>0</v>
      </c>
      <c r="Y134" s="947" t="str">
        <f>IFERROR(VLOOKUP($M134&amp;" | "&amp;$X134,'Emissions Factors'!$C$3:$N$3811,5,FALSE),"")</f>
        <v/>
      </c>
      <c r="Z134" s="948" t="str">
        <f>IFERROR(VLOOKUP($M134&amp;" | "&amp;$X134,'Emissions Factors'!$C$3:$N$3811,6,FALSE),"")</f>
        <v/>
      </c>
      <c r="AA134" s="949" t="str">
        <f>IFERROR(VLOOKUP($M134&amp;" | "&amp;$X134,'Emissions Factors'!$C$3:$N$3811,7,FALSE),"")</f>
        <v/>
      </c>
      <c r="AB134" s="961"/>
      <c r="AC134" s="962"/>
      <c r="AD134" s="963"/>
      <c r="AE134" s="964"/>
      <c r="AF134" s="965"/>
      <c r="AG134" s="955" t="str" cm="1">
        <f t="array" ref="AG134">IFERROR(_xlfn.IFS($V134="No", Y134*$T134/1000,$V134="Yes", AD134*$T134/1000, $V134="", ""),"")</f>
        <v/>
      </c>
      <c r="AH134" s="956" t="str" cm="1">
        <f t="array" ref="AH134">IFERROR(_xlfn.IFS($V134="No", Z134*$T134/1000,$V134="Yes", AE134*$T134/1000, $V134="", ""),"")</f>
        <v/>
      </c>
      <c r="AI134" s="956" t="str" cm="1">
        <f t="array" ref="AI134">IFERROR(_xlfn.IFS($V134="No", AA134*$T134/1000,$V134="Yes", AF134*$T134/1000, $V134="", ""),"")</f>
        <v/>
      </c>
      <c r="AJ134" s="1029" t="str">
        <f>IFERROR($AG134
+IFERROR(HLOOKUP(Introduction!$H$29,'GWP Values'!$D$3:$G$46,MATCH("CH4",'GWP Values'!$C$3:$C$41,0),FALSE)*$AH134,0)
+IFERROR(HLOOKUP(Introduction!$H$29,'GWP Values'!$D$3:$G$46,MATCH("N2O",'GWP Values'!$C$3:$C$41,0),FALSE)*$AI134,0),"")</f>
        <v/>
      </c>
    </row>
    <row r="135" spans="1:36" ht="24" customHeight="1" x14ac:dyDescent="0.25">
      <c r="A135" s="441"/>
      <c r="B135" s="458" t="str" cm="1">
        <f t="array" ref="B135">IFERROR(_xlfn.IFS($J135="","",VLOOKUP(CONCATENATE($M135," | ",$J135),'Emissions Factors'!$C$3:$O$718,5,FALSE)&lt;&gt;"",CONCATENATE($M135," | ",$J135), COUNTIF('Emissions Factors'!$C$3:$C$718,CONCATENATE($M135," | ",$J135))&lt;0, CONCATENATE($M135," | ",$I135)),"")</f>
        <v/>
      </c>
      <c r="C135" s="650" t="str">
        <f t="shared" si="2"/>
        <v/>
      </c>
      <c r="D135" s="650" t="str">
        <f t="shared" si="3"/>
        <v/>
      </c>
      <c r="E135" s="650" t="str">
        <f>IFERROR(IF($J135="","",
IF($J135="United States",$M135&amp;" | "&amp;$J135&amp;" - "&amp;(VLOOKUP(K135,'EFs - EPA eGRID'!$B$2:$D$53,3,FALSE)),
IF($J135="Canada",$M135&amp;" | "&amp;$J135&amp;" - "&amp;$K135,$M135&amp;" | "&amp;$I135))),"")</f>
        <v/>
      </c>
      <c r="F135" s="650" t="str" cm="1">
        <f t="array" ref="F135">_xlfn.IFS($J135="","",AND($J135="United States", $K135=""), $M135&amp;" | "&amp;$J135,AND($J135="Canada", $K135=""), $M135&amp;" | "&amp;$J135,$J135="United States", $E135,$J135="Canada",$E135,$J135&lt;&gt;"", $M135&amp;" | "&amp;$J135)</f>
        <v/>
      </c>
      <c r="G135" s="989"/>
      <c r="H135" s="990"/>
      <c r="I135" s="941" t="str">
        <f>IFERROR(VLOOKUP(J135,'Category Index'!$K$10:$L$258,2,FALSE),"")</f>
        <v/>
      </c>
      <c r="J135" s="986"/>
      <c r="K135" s="987" t="s">
        <v>866</v>
      </c>
      <c r="L135" s="3"/>
      <c r="M135" s="982"/>
      <c r="N135" s="983"/>
      <c r="O135" s="943" t="str">
        <f>IFERROR(VLOOKUP(Q135,Tables!$CE$8:$CF$22,2,FALSE),"")</f>
        <v/>
      </c>
      <c r="P135" s="973"/>
      <c r="Q135" s="974"/>
      <c r="R135" s="975"/>
      <c r="S135" s="976"/>
      <c r="T135" s="670" t="str">
        <f>IFERROR(IF(R135="","",R135*(VLOOKUP(D135, 'Unit Conversion Table'!$E$3:$F$132, 2, FALSE))),"")</f>
        <v/>
      </c>
      <c r="U135" s="3"/>
      <c r="V135" s="971" t="s">
        <v>826</v>
      </c>
      <c r="W135" s="945" t="str" cm="1">
        <f t="array" ref="W135">_xlfn.IFS(V135="No",(IFERROR(VLOOKUP($M135&amp;" | "&amp;$X135,'Emissions Factors'!$C$3:$N$1705,MATCH(W$11,'Emissions Factors'!$C$3:$N$3,0),FALSE),"")),V135="Yes", "", V135="", "")</f>
        <v/>
      </c>
      <c r="X135" s="946">
        <f>IFERROR(IF(OR($V135="Yes", $V135=""), "",
VLOOKUP($F135, 'Emissions Factors'!$C$3:$O$717, 4,FALSE)),
IFERROR(VLOOKUP($E135, 'Emissions Factors'!$C$3:$O$717, 4,FALSE),""))</f>
        <v>0</v>
      </c>
      <c r="Y135" s="947" t="str">
        <f>IFERROR(VLOOKUP($M135&amp;" | "&amp;$X135,'Emissions Factors'!$C$3:$N$3811,5,FALSE),"")</f>
        <v/>
      </c>
      <c r="Z135" s="948" t="str">
        <f>IFERROR(VLOOKUP($M135&amp;" | "&amp;$X135,'Emissions Factors'!$C$3:$N$3811,6,FALSE),"")</f>
        <v/>
      </c>
      <c r="AA135" s="949" t="str">
        <f>IFERROR(VLOOKUP($M135&amp;" | "&amp;$X135,'Emissions Factors'!$C$3:$N$3811,7,FALSE),"")</f>
        <v/>
      </c>
      <c r="AB135" s="961"/>
      <c r="AC135" s="962"/>
      <c r="AD135" s="963"/>
      <c r="AE135" s="964"/>
      <c r="AF135" s="965"/>
      <c r="AG135" s="955" t="str" cm="1">
        <f t="array" ref="AG135">IFERROR(_xlfn.IFS($V135="No", Y135*$T135/1000,$V135="Yes", AD135*$T135/1000, $V135="", ""),"")</f>
        <v/>
      </c>
      <c r="AH135" s="956" t="str" cm="1">
        <f t="array" ref="AH135">IFERROR(_xlfn.IFS($V135="No", Z135*$T135/1000,$V135="Yes", AE135*$T135/1000, $V135="", ""),"")</f>
        <v/>
      </c>
      <c r="AI135" s="956" t="str" cm="1">
        <f t="array" ref="AI135">IFERROR(_xlfn.IFS($V135="No", AA135*$T135/1000,$V135="Yes", AF135*$T135/1000, $V135="", ""),"")</f>
        <v/>
      </c>
      <c r="AJ135" s="1029" t="str">
        <f>IFERROR($AG135
+IFERROR(HLOOKUP(Introduction!$H$29,'GWP Values'!$D$3:$G$46,MATCH("CH4",'GWP Values'!$C$3:$C$41,0),FALSE)*$AH135,0)
+IFERROR(HLOOKUP(Introduction!$H$29,'GWP Values'!$D$3:$G$46,MATCH("N2O",'GWP Values'!$C$3:$C$41,0),FALSE)*$AI135,0),"")</f>
        <v/>
      </c>
    </row>
    <row r="136" spans="1:36" ht="24" customHeight="1" x14ac:dyDescent="0.25">
      <c r="A136" s="441"/>
      <c r="B136" s="458" t="str" cm="1">
        <f t="array" ref="B136">IFERROR(_xlfn.IFS($J136="","",VLOOKUP(CONCATENATE($M136," | ",$J136),'Emissions Factors'!$C$3:$O$718,5,FALSE)&lt;&gt;"",CONCATENATE($M136," | ",$J136), COUNTIF('Emissions Factors'!$C$3:$C$718,CONCATENATE($M136," | ",$J136))&lt;0, CONCATENATE($M136," | ",$I136)),"")</f>
        <v/>
      </c>
      <c r="C136" s="650" t="str">
        <f t="shared" si="2"/>
        <v/>
      </c>
      <c r="D136" s="650" t="str">
        <f t="shared" si="3"/>
        <v/>
      </c>
      <c r="E136" s="650" t="str">
        <f>IFERROR(IF($J136="","",
IF($J136="United States",$M136&amp;" | "&amp;$J136&amp;" - "&amp;(VLOOKUP(K136,'EFs - EPA eGRID'!$B$2:$D$53,3,FALSE)),
IF($J136="Canada",$M136&amp;" | "&amp;$J136&amp;" - "&amp;$K136,$M136&amp;" | "&amp;$I136))),"")</f>
        <v/>
      </c>
      <c r="F136" s="650" t="str" cm="1">
        <f t="array" ref="F136">_xlfn.IFS($J136="","",AND($J136="United States", $K136=""), $M136&amp;" | "&amp;$J136,AND($J136="Canada", $K136=""), $M136&amp;" | "&amp;$J136,$J136="United States", $E136,$J136="Canada",$E136,$J136&lt;&gt;"", $M136&amp;" | "&amp;$J136)</f>
        <v/>
      </c>
      <c r="G136" s="989"/>
      <c r="H136" s="990"/>
      <c r="I136" s="941" t="str">
        <f>IFERROR(VLOOKUP(J136,'Category Index'!$K$10:$L$258,2,FALSE),"")</f>
        <v/>
      </c>
      <c r="J136" s="986"/>
      <c r="K136" s="987" t="s">
        <v>866</v>
      </c>
      <c r="L136" s="3"/>
      <c r="M136" s="982"/>
      <c r="N136" s="983"/>
      <c r="O136" s="943" t="str">
        <f>IFERROR(VLOOKUP(Q136,Tables!$CE$8:$CF$22,2,FALSE),"")</f>
        <v/>
      </c>
      <c r="P136" s="973"/>
      <c r="Q136" s="974"/>
      <c r="R136" s="975"/>
      <c r="S136" s="976"/>
      <c r="T136" s="670" t="str">
        <f>IFERROR(IF(R136="","",R136*(VLOOKUP(D136, 'Unit Conversion Table'!$E$3:$F$132, 2, FALSE))),"")</f>
        <v/>
      </c>
      <c r="U136" s="3"/>
      <c r="V136" s="971" t="s">
        <v>826</v>
      </c>
      <c r="W136" s="945" t="str" cm="1">
        <f t="array" ref="W136">_xlfn.IFS(V136="No",(IFERROR(VLOOKUP($M136&amp;" | "&amp;$X136,'Emissions Factors'!$C$3:$N$1705,MATCH(W$11,'Emissions Factors'!$C$3:$N$3,0),FALSE),"")),V136="Yes", "", V136="", "")</f>
        <v/>
      </c>
      <c r="X136" s="946">
        <f>IFERROR(IF(OR($V136="Yes", $V136=""), "",
VLOOKUP($F136, 'Emissions Factors'!$C$3:$O$717, 4,FALSE)),
IFERROR(VLOOKUP($E136, 'Emissions Factors'!$C$3:$O$717, 4,FALSE),""))</f>
        <v>0</v>
      </c>
      <c r="Y136" s="947" t="str">
        <f>IFERROR(VLOOKUP($M136&amp;" | "&amp;$X136,'Emissions Factors'!$C$3:$N$3811,5,FALSE),"")</f>
        <v/>
      </c>
      <c r="Z136" s="948" t="str">
        <f>IFERROR(VLOOKUP($M136&amp;" | "&amp;$X136,'Emissions Factors'!$C$3:$N$3811,6,FALSE),"")</f>
        <v/>
      </c>
      <c r="AA136" s="949" t="str">
        <f>IFERROR(VLOOKUP($M136&amp;" | "&amp;$X136,'Emissions Factors'!$C$3:$N$3811,7,FALSE),"")</f>
        <v/>
      </c>
      <c r="AB136" s="961"/>
      <c r="AC136" s="962"/>
      <c r="AD136" s="963"/>
      <c r="AE136" s="964"/>
      <c r="AF136" s="965"/>
      <c r="AG136" s="955" t="str" cm="1">
        <f t="array" ref="AG136">IFERROR(_xlfn.IFS($V136="No", Y136*$T136/1000,$V136="Yes", AD136*$T136/1000, $V136="", ""),"")</f>
        <v/>
      </c>
      <c r="AH136" s="956" t="str" cm="1">
        <f t="array" ref="AH136">IFERROR(_xlfn.IFS($V136="No", Z136*$T136/1000,$V136="Yes", AE136*$T136/1000, $V136="", ""),"")</f>
        <v/>
      </c>
      <c r="AI136" s="956" t="str" cm="1">
        <f t="array" ref="AI136">IFERROR(_xlfn.IFS($V136="No", AA136*$T136/1000,$V136="Yes", AF136*$T136/1000, $V136="", ""),"")</f>
        <v/>
      </c>
      <c r="AJ136" s="1029" t="str">
        <f>IFERROR($AG136
+IFERROR(HLOOKUP(Introduction!$H$29,'GWP Values'!$D$3:$G$46,MATCH("CH4",'GWP Values'!$C$3:$C$41,0),FALSE)*$AH136,0)
+IFERROR(HLOOKUP(Introduction!$H$29,'GWP Values'!$D$3:$G$46,MATCH("N2O",'GWP Values'!$C$3:$C$41,0),FALSE)*$AI136,0),"")</f>
        <v/>
      </c>
    </row>
    <row r="137" spans="1:36" ht="24" customHeight="1" x14ac:dyDescent="0.25">
      <c r="A137" s="441"/>
      <c r="B137" s="458" t="str" cm="1">
        <f t="array" ref="B137">IFERROR(_xlfn.IFS($J137="","",VLOOKUP(CONCATENATE($M137," | ",$J137),'Emissions Factors'!$C$3:$O$718,5,FALSE)&lt;&gt;"",CONCATENATE($M137," | ",$J137), COUNTIF('Emissions Factors'!$C$3:$C$718,CONCATENATE($M137," | ",$J137))&lt;0, CONCATENATE($M137," | ",$I137)),"")</f>
        <v/>
      </c>
      <c r="C137" s="650" t="str">
        <f t="shared" si="2"/>
        <v/>
      </c>
      <c r="D137" s="650" t="str">
        <f t="shared" si="3"/>
        <v/>
      </c>
      <c r="E137" s="650" t="str">
        <f>IFERROR(IF($J137="","",
IF($J137="United States",$M137&amp;" | "&amp;$J137&amp;" - "&amp;(VLOOKUP(K137,'EFs - EPA eGRID'!$B$2:$D$53,3,FALSE)),
IF($J137="Canada",$M137&amp;" | "&amp;$J137&amp;" - "&amp;$K137,$M137&amp;" | "&amp;$I137))),"")</f>
        <v/>
      </c>
      <c r="F137" s="650" t="str" cm="1">
        <f t="array" ref="F137">_xlfn.IFS($J137="","",AND($J137="United States", $K137=""), $M137&amp;" | "&amp;$J137,AND($J137="Canada", $K137=""), $M137&amp;" | "&amp;$J137,$J137="United States", $E137,$J137="Canada",$E137,$J137&lt;&gt;"", $M137&amp;" | "&amp;$J137)</f>
        <v/>
      </c>
      <c r="G137" s="989"/>
      <c r="H137" s="990"/>
      <c r="I137" s="941" t="str">
        <f>IFERROR(VLOOKUP(J137,'Category Index'!$K$10:$L$258,2,FALSE),"")</f>
        <v/>
      </c>
      <c r="J137" s="986"/>
      <c r="K137" s="987" t="s">
        <v>866</v>
      </c>
      <c r="L137" s="3"/>
      <c r="M137" s="982"/>
      <c r="N137" s="983"/>
      <c r="O137" s="943" t="str">
        <f>IFERROR(VLOOKUP(Q137,Tables!$CE$8:$CF$22,2,FALSE),"")</f>
        <v/>
      </c>
      <c r="P137" s="973"/>
      <c r="Q137" s="974"/>
      <c r="R137" s="975"/>
      <c r="S137" s="976"/>
      <c r="T137" s="670" t="str">
        <f>IFERROR(IF(R137="","",R137*(VLOOKUP(D137, 'Unit Conversion Table'!$E$3:$F$132, 2, FALSE))),"")</f>
        <v/>
      </c>
      <c r="U137" s="3"/>
      <c r="V137" s="971" t="s">
        <v>826</v>
      </c>
      <c r="W137" s="945" t="str" cm="1">
        <f t="array" ref="W137">_xlfn.IFS(V137="No",(IFERROR(VLOOKUP($M137&amp;" | "&amp;$X137,'Emissions Factors'!$C$3:$N$1705,MATCH(W$11,'Emissions Factors'!$C$3:$N$3,0),FALSE),"")),V137="Yes", "", V137="", "")</f>
        <v/>
      </c>
      <c r="X137" s="946">
        <f>IFERROR(IF(OR($V137="Yes", $V137=""), "",
VLOOKUP($F137, 'Emissions Factors'!$C$3:$O$717, 4,FALSE)),
IFERROR(VLOOKUP($E137, 'Emissions Factors'!$C$3:$O$717, 4,FALSE),""))</f>
        <v>0</v>
      </c>
      <c r="Y137" s="947" t="str">
        <f>IFERROR(VLOOKUP($M137&amp;" | "&amp;$X137,'Emissions Factors'!$C$3:$N$3811,5,FALSE),"")</f>
        <v/>
      </c>
      <c r="Z137" s="948" t="str">
        <f>IFERROR(VLOOKUP($M137&amp;" | "&amp;$X137,'Emissions Factors'!$C$3:$N$3811,6,FALSE),"")</f>
        <v/>
      </c>
      <c r="AA137" s="949" t="str">
        <f>IFERROR(VLOOKUP($M137&amp;" | "&amp;$X137,'Emissions Factors'!$C$3:$N$3811,7,FALSE),"")</f>
        <v/>
      </c>
      <c r="AB137" s="961"/>
      <c r="AC137" s="962"/>
      <c r="AD137" s="963"/>
      <c r="AE137" s="964"/>
      <c r="AF137" s="965"/>
      <c r="AG137" s="955" t="str" cm="1">
        <f t="array" ref="AG137">IFERROR(_xlfn.IFS($V137="No", Y137*$T137/1000,$V137="Yes", AD137*$T137/1000, $V137="", ""),"")</f>
        <v/>
      </c>
      <c r="AH137" s="956" t="str" cm="1">
        <f t="array" ref="AH137">IFERROR(_xlfn.IFS($V137="No", Z137*$T137/1000,$V137="Yes", AE137*$T137/1000, $V137="", ""),"")</f>
        <v/>
      </c>
      <c r="AI137" s="956" t="str" cm="1">
        <f t="array" ref="AI137">IFERROR(_xlfn.IFS($V137="No", AA137*$T137/1000,$V137="Yes", AF137*$T137/1000, $V137="", ""),"")</f>
        <v/>
      </c>
      <c r="AJ137" s="1029" t="str">
        <f>IFERROR($AG137
+IFERROR(HLOOKUP(Introduction!$H$29,'GWP Values'!$D$3:$G$46,MATCH("CH4",'GWP Values'!$C$3:$C$41,0),FALSE)*$AH137,0)
+IFERROR(HLOOKUP(Introduction!$H$29,'GWP Values'!$D$3:$G$46,MATCH("N2O",'GWP Values'!$C$3:$C$41,0),FALSE)*$AI137,0),"")</f>
        <v/>
      </c>
    </row>
    <row r="138" spans="1:36" ht="24" customHeight="1" x14ac:dyDescent="0.25">
      <c r="A138" s="441"/>
      <c r="B138" s="458" t="str" cm="1">
        <f t="array" ref="B138">IFERROR(_xlfn.IFS($J138="","",VLOOKUP(CONCATENATE($M138," | ",$J138),'Emissions Factors'!$C$3:$O$718,5,FALSE)&lt;&gt;"",CONCATENATE($M138," | ",$J138), COUNTIF('Emissions Factors'!$C$3:$C$718,CONCATENATE($M138," | ",$J138))&lt;0, CONCATENATE($M138," | ",$I138)),"")</f>
        <v/>
      </c>
      <c r="C138" s="650" t="str">
        <f t="shared" si="2"/>
        <v/>
      </c>
      <c r="D138" s="650" t="str">
        <f t="shared" si="3"/>
        <v/>
      </c>
      <c r="E138" s="650" t="str">
        <f>IFERROR(IF($J138="","",
IF($J138="United States",$M138&amp;" | "&amp;$J138&amp;" - "&amp;(VLOOKUP(K138,'EFs - EPA eGRID'!$B$2:$D$53,3,FALSE)),
IF($J138="Canada",$M138&amp;" | "&amp;$J138&amp;" - "&amp;$K138,$M138&amp;" | "&amp;$I138))),"")</f>
        <v/>
      </c>
      <c r="F138" s="650" t="str" cm="1">
        <f t="array" ref="F138">_xlfn.IFS($J138="","",AND($J138="United States", $K138=""), $M138&amp;" | "&amp;$J138,AND($J138="Canada", $K138=""), $M138&amp;" | "&amp;$J138,$J138="United States", $E138,$J138="Canada",$E138,$J138&lt;&gt;"", $M138&amp;" | "&amp;$J138)</f>
        <v/>
      </c>
      <c r="G138" s="989"/>
      <c r="H138" s="990"/>
      <c r="I138" s="941" t="str">
        <f>IFERROR(VLOOKUP(J138,'Category Index'!$K$10:$L$258,2,FALSE),"")</f>
        <v/>
      </c>
      <c r="J138" s="986"/>
      <c r="K138" s="987" t="s">
        <v>866</v>
      </c>
      <c r="L138" s="3"/>
      <c r="M138" s="982"/>
      <c r="N138" s="983"/>
      <c r="O138" s="943" t="str">
        <f>IFERROR(VLOOKUP(Q138,Tables!$CE$8:$CF$22,2,FALSE),"")</f>
        <v/>
      </c>
      <c r="P138" s="973"/>
      <c r="Q138" s="974"/>
      <c r="R138" s="975"/>
      <c r="S138" s="976"/>
      <c r="T138" s="670" t="str">
        <f>IFERROR(IF(R138="","",R138*(VLOOKUP(D138, 'Unit Conversion Table'!$E$3:$F$132, 2, FALSE))),"")</f>
        <v/>
      </c>
      <c r="U138" s="3"/>
      <c r="V138" s="971" t="s">
        <v>826</v>
      </c>
      <c r="W138" s="945" t="str" cm="1">
        <f t="array" ref="W138">_xlfn.IFS(V138="No",(IFERROR(VLOOKUP($M138&amp;" | "&amp;$X138,'Emissions Factors'!$C$3:$N$1705,MATCH(W$11,'Emissions Factors'!$C$3:$N$3,0),FALSE),"")),V138="Yes", "", V138="", "")</f>
        <v/>
      </c>
      <c r="X138" s="946">
        <f>IFERROR(IF(OR($V138="Yes", $V138=""), "",
VLOOKUP($F138, 'Emissions Factors'!$C$3:$O$717, 4,FALSE)),
IFERROR(VLOOKUP($E138, 'Emissions Factors'!$C$3:$O$717, 4,FALSE),""))</f>
        <v>0</v>
      </c>
      <c r="Y138" s="947" t="str">
        <f>IFERROR(VLOOKUP($M138&amp;" | "&amp;$X138,'Emissions Factors'!$C$3:$N$3811,5,FALSE),"")</f>
        <v/>
      </c>
      <c r="Z138" s="948" t="str">
        <f>IFERROR(VLOOKUP($M138&amp;" | "&amp;$X138,'Emissions Factors'!$C$3:$N$3811,6,FALSE),"")</f>
        <v/>
      </c>
      <c r="AA138" s="949" t="str">
        <f>IFERROR(VLOOKUP($M138&amp;" | "&amp;$X138,'Emissions Factors'!$C$3:$N$3811,7,FALSE),"")</f>
        <v/>
      </c>
      <c r="AB138" s="961"/>
      <c r="AC138" s="962"/>
      <c r="AD138" s="963"/>
      <c r="AE138" s="964"/>
      <c r="AF138" s="965"/>
      <c r="AG138" s="955" t="str" cm="1">
        <f t="array" ref="AG138">IFERROR(_xlfn.IFS($V138="No", Y138*$T138/1000,$V138="Yes", AD138*$T138/1000, $V138="", ""),"")</f>
        <v/>
      </c>
      <c r="AH138" s="956" t="str" cm="1">
        <f t="array" ref="AH138">IFERROR(_xlfn.IFS($V138="No", Z138*$T138/1000,$V138="Yes", AE138*$T138/1000, $V138="", ""),"")</f>
        <v/>
      </c>
      <c r="AI138" s="956" t="str" cm="1">
        <f t="array" ref="AI138">IFERROR(_xlfn.IFS($V138="No", AA138*$T138/1000,$V138="Yes", AF138*$T138/1000, $V138="", ""),"")</f>
        <v/>
      </c>
      <c r="AJ138" s="1029" t="str">
        <f>IFERROR($AG138
+IFERROR(HLOOKUP(Introduction!$H$29,'GWP Values'!$D$3:$G$46,MATCH("CH4",'GWP Values'!$C$3:$C$41,0),FALSE)*$AH138,0)
+IFERROR(HLOOKUP(Introduction!$H$29,'GWP Values'!$D$3:$G$46,MATCH("N2O",'GWP Values'!$C$3:$C$41,0),FALSE)*$AI138,0),"")</f>
        <v/>
      </c>
    </row>
    <row r="139" spans="1:36" ht="24" customHeight="1" x14ac:dyDescent="0.25">
      <c r="A139" s="441"/>
      <c r="B139" s="458" t="str" cm="1">
        <f t="array" ref="B139">IFERROR(_xlfn.IFS($J139="","",VLOOKUP(CONCATENATE($M139," | ",$J139),'Emissions Factors'!$C$3:$O$718,5,FALSE)&lt;&gt;"",CONCATENATE($M139," | ",$J139), COUNTIF('Emissions Factors'!$C$3:$C$718,CONCATENATE($M139," | ",$J139))&lt;0, CONCATENATE($M139," | ",$I139)),"")</f>
        <v/>
      </c>
      <c r="C139" s="650" t="str">
        <f t="shared" si="2"/>
        <v/>
      </c>
      <c r="D139" s="650" t="str">
        <f t="shared" si="3"/>
        <v/>
      </c>
      <c r="E139" s="650" t="str">
        <f>IFERROR(IF($J139="","",
IF($J139="United States",$M139&amp;" | "&amp;$J139&amp;" - "&amp;(VLOOKUP(K139,'EFs - EPA eGRID'!$B$2:$D$53,3,FALSE)),
IF($J139="Canada",$M139&amp;" | "&amp;$J139&amp;" - "&amp;$K139,$M139&amp;" | "&amp;$I139))),"")</f>
        <v/>
      </c>
      <c r="F139" s="650" t="str" cm="1">
        <f t="array" ref="F139">_xlfn.IFS($J139="","",AND($J139="United States", $K139=""), $M139&amp;" | "&amp;$J139,AND($J139="Canada", $K139=""), $M139&amp;" | "&amp;$J139,$J139="United States", $E139,$J139="Canada",$E139,$J139&lt;&gt;"", $M139&amp;" | "&amp;$J139)</f>
        <v/>
      </c>
      <c r="G139" s="989"/>
      <c r="H139" s="990"/>
      <c r="I139" s="941" t="str">
        <f>IFERROR(VLOOKUP(J139,'Category Index'!$K$10:$L$258,2,FALSE),"")</f>
        <v/>
      </c>
      <c r="J139" s="986"/>
      <c r="K139" s="987" t="s">
        <v>866</v>
      </c>
      <c r="L139" s="3"/>
      <c r="M139" s="982"/>
      <c r="N139" s="983"/>
      <c r="O139" s="943" t="str">
        <f>IFERROR(VLOOKUP(Q139,Tables!$CE$8:$CF$22,2,FALSE),"")</f>
        <v/>
      </c>
      <c r="P139" s="973"/>
      <c r="Q139" s="974"/>
      <c r="R139" s="975"/>
      <c r="S139" s="976"/>
      <c r="T139" s="670" t="str">
        <f>IFERROR(IF(R139="","",R139*(VLOOKUP(D139, 'Unit Conversion Table'!$E$3:$F$132, 2, FALSE))),"")</f>
        <v/>
      </c>
      <c r="U139" s="3"/>
      <c r="V139" s="971" t="s">
        <v>826</v>
      </c>
      <c r="W139" s="945" t="str" cm="1">
        <f t="array" ref="W139">_xlfn.IFS(V139="No",(IFERROR(VLOOKUP($M139&amp;" | "&amp;$X139,'Emissions Factors'!$C$3:$N$1705,MATCH(W$11,'Emissions Factors'!$C$3:$N$3,0),FALSE),"")),V139="Yes", "", V139="", "")</f>
        <v/>
      </c>
      <c r="X139" s="946">
        <f>IFERROR(IF(OR($V139="Yes", $V139=""), "",
VLOOKUP($F139, 'Emissions Factors'!$C$3:$O$717, 4,FALSE)),
IFERROR(VLOOKUP($E139, 'Emissions Factors'!$C$3:$O$717, 4,FALSE),""))</f>
        <v>0</v>
      </c>
      <c r="Y139" s="947" t="str">
        <f>IFERROR(VLOOKUP($M139&amp;" | "&amp;$X139,'Emissions Factors'!$C$3:$N$3811,5,FALSE),"")</f>
        <v/>
      </c>
      <c r="Z139" s="948" t="str">
        <f>IFERROR(VLOOKUP($M139&amp;" | "&amp;$X139,'Emissions Factors'!$C$3:$N$3811,6,FALSE),"")</f>
        <v/>
      </c>
      <c r="AA139" s="949" t="str">
        <f>IFERROR(VLOOKUP($M139&amp;" | "&amp;$X139,'Emissions Factors'!$C$3:$N$3811,7,FALSE),"")</f>
        <v/>
      </c>
      <c r="AB139" s="961"/>
      <c r="AC139" s="962"/>
      <c r="AD139" s="963"/>
      <c r="AE139" s="964"/>
      <c r="AF139" s="965"/>
      <c r="AG139" s="955" t="str" cm="1">
        <f t="array" ref="AG139">IFERROR(_xlfn.IFS($V139="No", Y139*$T139/1000,$V139="Yes", AD139*$T139/1000, $V139="", ""),"")</f>
        <v/>
      </c>
      <c r="AH139" s="956" t="str" cm="1">
        <f t="array" ref="AH139">IFERROR(_xlfn.IFS($V139="No", Z139*$T139/1000,$V139="Yes", AE139*$T139/1000, $V139="", ""),"")</f>
        <v/>
      </c>
      <c r="AI139" s="956" t="str" cm="1">
        <f t="array" ref="AI139">IFERROR(_xlfn.IFS($V139="No", AA139*$T139/1000,$V139="Yes", AF139*$T139/1000, $V139="", ""),"")</f>
        <v/>
      </c>
      <c r="AJ139" s="1029" t="str">
        <f>IFERROR($AG139
+IFERROR(HLOOKUP(Introduction!$H$29,'GWP Values'!$D$3:$G$46,MATCH("CH4",'GWP Values'!$C$3:$C$41,0),FALSE)*$AH139,0)
+IFERROR(HLOOKUP(Introduction!$H$29,'GWP Values'!$D$3:$G$46,MATCH("N2O",'GWP Values'!$C$3:$C$41,0),FALSE)*$AI139,0),"")</f>
        <v/>
      </c>
    </row>
    <row r="140" spans="1:36" ht="24" customHeight="1" x14ac:dyDescent="0.25">
      <c r="A140" s="441"/>
      <c r="B140" s="458" t="str" cm="1">
        <f t="array" ref="B140">IFERROR(_xlfn.IFS($J140="","",VLOOKUP(CONCATENATE($M140," | ",$J140),'Emissions Factors'!$C$3:$O$718,5,FALSE)&lt;&gt;"",CONCATENATE($M140," | ",$J140), COUNTIF('Emissions Factors'!$C$3:$C$718,CONCATENATE($M140," | ",$J140))&lt;0, CONCATENATE($M140," | ",$I140)),"")</f>
        <v/>
      </c>
      <c r="C140" s="650" t="str">
        <f t="shared" si="2"/>
        <v/>
      </c>
      <c r="D140" s="650" t="str">
        <f t="shared" si="3"/>
        <v/>
      </c>
      <c r="E140" s="650" t="str">
        <f>IFERROR(IF($J140="","",
IF($J140="United States",$M140&amp;" | "&amp;$J140&amp;" - "&amp;(VLOOKUP(K140,'EFs - EPA eGRID'!$B$2:$D$53,3,FALSE)),
IF($J140="Canada",$M140&amp;" | "&amp;$J140&amp;" - "&amp;$K140,$M140&amp;" | "&amp;$I140))),"")</f>
        <v/>
      </c>
      <c r="F140" s="650" t="str" cm="1">
        <f t="array" ref="F140">_xlfn.IFS($J140="","",AND($J140="United States", $K140=""), $M140&amp;" | "&amp;$J140,AND($J140="Canada", $K140=""), $M140&amp;" | "&amp;$J140,$J140="United States", $E140,$J140="Canada",$E140,$J140&lt;&gt;"", $M140&amp;" | "&amp;$J140)</f>
        <v/>
      </c>
      <c r="G140" s="989"/>
      <c r="H140" s="990"/>
      <c r="I140" s="941" t="str">
        <f>IFERROR(VLOOKUP(J140,'Category Index'!$K$10:$L$258,2,FALSE),"")</f>
        <v/>
      </c>
      <c r="J140" s="986"/>
      <c r="K140" s="987" t="s">
        <v>866</v>
      </c>
      <c r="L140" s="3"/>
      <c r="M140" s="982"/>
      <c r="N140" s="983"/>
      <c r="O140" s="943" t="str">
        <f>IFERROR(VLOOKUP(Q140,Tables!$CE$8:$CF$22,2,FALSE),"")</f>
        <v/>
      </c>
      <c r="P140" s="973"/>
      <c r="Q140" s="974"/>
      <c r="R140" s="975"/>
      <c r="S140" s="976"/>
      <c r="T140" s="670" t="str">
        <f>IFERROR(IF(R140="","",R140*(VLOOKUP(D140, 'Unit Conversion Table'!$E$3:$F$132, 2, FALSE))),"")</f>
        <v/>
      </c>
      <c r="U140" s="3"/>
      <c r="V140" s="971" t="s">
        <v>826</v>
      </c>
      <c r="W140" s="945" t="str" cm="1">
        <f t="array" ref="W140">_xlfn.IFS(V140="No",(IFERROR(VLOOKUP($M140&amp;" | "&amp;$X140,'Emissions Factors'!$C$3:$N$1705,MATCH(W$11,'Emissions Factors'!$C$3:$N$3,0),FALSE),"")),V140="Yes", "", V140="", "")</f>
        <v/>
      </c>
      <c r="X140" s="946">
        <f>IFERROR(IF(OR($V140="Yes", $V140=""), "",
VLOOKUP($F140, 'Emissions Factors'!$C$3:$O$717, 4,FALSE)),
IFERROR(VLOOKUP($E140, 'Emissions Factors'!$C$3:$O$717, 4,FALSE),""))</f>
        <v>0</v>
      </c>
      <c r="Y140" s="947" t="str">
        <f>IFERROR(VLOOKUP($M140&amp;" | "&amp;$X140,'Emissions Factors'!$C$3:$N$3811,5,FALSE),"")</f>
        <v/>
      </c>
      <c r="Z140" s="948" t="str">
        <f>IFERROR(VLOOKUP($M140&amp;" | "&amp;$X140,'Emissions Factors'!$C$3:$N$3811,6,FALSE),"")</f>
        <v/>
      </c>
      <c r="AA140" s="949" t="str">
        <f>IFERROR(VLOOKUP($M140&amp;" | "&amp;$X140,'Emissions Factors'!$C$3:$N$3811,7,FALSE),"")</f>
        <v/>
      </c>
      <c r="AB140" s="961"/>
      <c r="AC140" s="962"/>
      <c r="AD140" s="963"/>
      <c r="AE140" s="964"/>
      <c r="AF140" s="965"/>
      <c r="AG140" s="955" t="str" cm="1">
        <f t="array" ref="AG140">IFERROR(_xlfn.IFS($V140="No", Y140*$T140/1000,$V140="Yes", AD140*$T140/1000, $V140="", ""),"")</f>
        <v/>
      </c>
      <c r="AH140" s="956" t="str" cm="1">
        <f t="array" ref="AH140">IFERROR(_xlfn.IFS($V140="No", Z140*$T140/1000,$V140="Yes", AE140*$T140/1000, $V140="", ""),"")</f>
        <v/>
      </c>
      <c r="AI140" s="956" t="str" cm="1">
        <f t="array" ref="AI140">IFERROR(_xlfn.IFS($V140="No", AA140*$T140/1000,$V140="Yes", AF140*$T140/1000, $V140="", ""),"")</f>
        <v/>
      </c>
      <c r="AJ140" s="1029" t="str">
        <f>IFERROR($AG140
+IFERROR(HLOOKUP(Introduction!$H$29,'GWP Values'!$D$3:$G$46,MATCH("CH4",'GWP Values'!$C$3:$C$41,0),FALSE)*$AH140,0)
+IFERROR(HLOOKUP(Introduction!$H$29,'GWP Values'!$D$3:$G$46,MATCH("N2O",'GWP Values'!$C$3:$C$41,0),FALSE)*$AI140,0),"")</f>
        <v/>
      </c>
    </row>
    <row r="141" spans="1:36" ht="24" customHeight="1" x14ac:dyDescent="0.25">
      <c r="A141" s="441"/>
      <c r="B141" s="458" t="str" cm="1">
        <f t="array" ref="B141">IFERROR(_xlfn.IFS($J141="","",VLOOKUP(CONCATENATE($M141," | ",$J141),'Emissions Factors'!$C$3:$O$718,5,FALSE)&lt;&gt;"",CONCATENATE($M141," | ",$J141), COUNTIF('Emissions Factors'!$C$3:$C$718,CONCATENATE($M141," | ",$J141))&lt;0, CONCATENATE($M141," | ",$I141)),"")</f>
        <v/>
      </c>
      <c r="C141" s="650" t="str">
        <f t="shared" ref="C141:C204" si="4">IF(J141="United States","UnitedStatesT",IF(J141="Canada","CanadaT",""))</f>
        <v/>
      </c>
      <c r="D141" s="650" t="str">
        <f t="shared" ref="D141:D204" si="5">IF($S141="","",CONCATENATE("MWh / ",$S141, " | Energy"))</f>
        <v/>
      </c>
      <c r="E141" s="650" t="str">
        <f>IFERROR(IF($J141="","",
IF($J141="United States",$M141&amp;" | "&amp;$J141&amp;" - "&amp;(VLOOKUP(K141,'EFs - EPA eGRID'!$B$2:$D$53,3,FALSE)),
IF($J141="Canada",$M141&amp;" | "&amp;$J141&amp;" - "&amp;$K141,$M141&amp;" | "&amp;$I141))),"")</f>
        <v/>
      </c>
      <c r="F141" s="650" t="str" cm="1">
        <f t="array" ref="F141">_xlfn.IFS($J141="","",AND($J141="United States", $K141=""), $M141&amp;" | "&amp;$J141,AND($J141="Canada", $K141=""), $M141&amp;" | "&amp;$J141,$J141="United States", $E141,$J141="Canada",$E141,$J141&lt;&gt;"", $M141&amp;" | "&amp;$J141)</f>
        <v/>
      </c>
      <c r="G141" s="989"/>
      <c r="H141" s="990"/>
      <c r="I141" s="941" t="str">
        <f>IFERROR(VLOOKUP(J141,'Category Index'!$K$10:$L$258,2,FALSE),"")</f>
        <v/>
      </c>
      <c r="J141" s="986"/>
      <c r="K141" s="987" t="s">
        <v>866</v>
      </c>
      <c r="L141" s="3"/>
      <c r="M141" s="982"/>
      <c r="N141" s="983"/>
      <c r="O141" s="943" t="str">
        <f>IFERROR(VLOOKUP(Q141,Tables!$CE$8:$CF$22,2,FALSE),"")</f>
        <v/>
      </c>
      <c r="P141" s="973"/>
      <c r="Q141" s="974"/>
      <c r="R141" s="975"/>
      <c r="S141" s="976"/>
      <c r="T141" s="670" t="str">
        <f>IFERROR(IF(R141="","",R141*(VLOOKUP(D141, 'Unit Conversion Table'!$E$3:$F$132, 2, FALSE))),"")</f>
        <v/>
      </c>
      <c r="U141" s="3"/>
      <c r="V141" s="971" t="s">
        <v>826</v>
      </c>
      <c r="W141" s="945" t="str" cm="1">
        <f t="array" ref="W141">_xlfn.IFS(V141="No",(IFERROR(VLOOKUP($M141&amp;" | "&amp;$X141,'Emissions Factors'!$C$3:$N$1705,MATCH(W$11,'Emissions Factors'!$C$3:$N$3,0),FALSE),"")),V141="Yes", "", V141="", "")</f>
        <v/>
      </c>
      <c r="X141" s="946">
        <f>IFERROR(IF(OR($V141="Yes", $V141=""), "",
VLOOKUP($F141, 'Emissions Factors'!$C$3:$O$717, 4,FALSE)),
IFERROR(VLOOKUP($E141, 'Emissions Factors'!$C$3:$O$717, 4,FALSE),""))</f>
        <v>0</v>
      </c>
      <c r="Y141" s="947" t="str">
        <f>IFERROR(VLOOKUP($M141&amp;" | "&amp;$X141,'Emissions Factors'!$C$3:$N$3811,5,FALSE),"")</f>
        <v/>
      </c>
      <c r="Z141" s="948" t="str">
        <f>IFERROR(VLOOKUP($M141&amp;" | "&amp;$X141,'Emissions Factors'!$C$3:$N$3811,6,FALSE),"")</f>
        <v/>
      </c>
      <c r="AA141" s="949" t="str">
        <f>IFERROR(VLOOKUP($M141&amp;" | "&amp;$X141,'Emissions Factors'!$C$3:$N$3811,7,FALSE),"")</f>
        <v/>
      </c>
      <c r="AB141" s="961"/>
      <c r="AC141" s="962"/>
      <c r="AD141" s="963"/>
      <c r="AE141" s="964"/>
      <c r="AF141" s="965"/>
      <c r="AG141" s="955" t="str" cm="1">
        <f t="array" ref="AG141">IFERROR(_xlfn.IFS($V141="No", Y141*$T141/1000,$V141="Yes", AD141*$T141/1000, $V141="", ""),"")</f>
        <v/>
      </c>
      <c r="AH141" s="956" t="str" cm="1">
        <f t="array" ref="AH141">IFERROR(_xlfn.IFS($V141="No", Z141*$T141/1000,$V141="Yes", AE141*$T141/1000, $V141="", ""),"")</f>
        <v/>
      </c>
      <c r="AI141" s="956" t="str" cm="1">
        <f t="array" ref="AI141">IFERROR(_xlfn.IFS($V141="No", AA141*$T141/1000,$V141="Yes", AF141*$T141/1000, $V141="", ""),"")</f>
        <v/>
      </c>
      <c r="AJ141" s="1029" t="str">
        <f>IFERROR($AG141
+IFERROR(HLOOKUP(Introduction!$H$29,'GWP Values'!$D$3:$G$46,MATCH("CH4",'GWP Values'!$C$3:$C$41,0),FALSE)*$AH141,0)
+IFERROR(HLOOKUP(Introduction!$H$29,'GWP Values'!$D$3:$G$46,MATCH("N2O",'GWP Values'!$C$3:$C$41,0),FALSE)*$AI141,0),"")</f>
        <v/>
      </c>
    </row>
    <row r="142" spans="1:36" ht="24" customHeight="1" x14ac:dyDescent="0.25">
      <c r="A142" s="441"/>
      <c r="B142" s="458" t="str" cm="1">
        <f t="array" ref="B142">IFERROR(_xlfn.IFS($J142="","",VLOOKUP(CONCATENATE($M142," | ",$J142),'Emissions Factors'!$C$3:$O$718,5,FALSE)&lt;&gt;"",CONCATENATE($M142," | ",$J142), COUNTIF('Emissions Factors'!$C$3:$C$718,CONCATENATE($M142," | ",$J142))&lt;0, CONCATENATE($M142," | ",$I142)),"")</f>
        <v/>
      </c>
      <c r="C142" s="650" t="str">
        <f t="shared" si="4"/>
        <v/>
      </c>
      <c r="D142" s="650" t="str">
        <f t="shared" si="5"/>
        <v/>
      </c>
      <c r="E142" s="650" t="str">
        <f>IFERROR(IF($J142="","",
IF($J142="United States",$M142&amp;" | "&amp;$J142&amp;" - "&amp;(VLOOKUP(K142,'EFs - EPA eGRID'!$B$2:$D$53,3,FALSE)),
IF($J142="Canada",$M142&amp;" | "&amp;$J142&amp;" - "&amp;$K142,$M142&amp;" | "&amp;$I142))),"")</f>
        <v/>
      </c>
      <c r="F142" s="650" t="str" cm="1">
        <f t="array" ref="F142">_xlfn.IFS($J142="","",AND($J142="United States", $K142=""), $M142&amp;" | "&amp;$J142,AND($J142="Canada", $K142=""), $M142&amp;" | "&amp;$J142,$J142="United States", $E142,$J142="Canada",$E142,$J142&lt;&gt;"", $M142&amp;" | "&amp;$J142)</f>
        <v/>
      </c>
      <c r="G142" s="989"/>
      <c r="H142" s="990"/>
      <c r="I142" s="941" t="str">
        <f>IFERROR(VLOOKUP(J142,'Category Index'!$K$10:$L$258,2,FALSE),"")</f>
        <v/>
      </c>
      <c r="J142" s="986"/>
      <c r="K142" s="987" t="s">
        <v>866</v>
      </c>
      <c r="L142" s="3"/>
      <c r="M142" s="982"/>
      <c r="N142" s="983"/>
      <c r="O142" s="943" t="str">
        <f>IFERROR(VLOOKUP(Q142,Tables!$CE$8:$CF$22,2,FALSE),"")</f>
        <v/>
      </c>
      <c r="P142" s="973"/>
      <c r="Q142" s="974"/>
      <c r="R142" s="975"/>
      <c r="S142" s="976"/>
      <c r="T142" s="670" t="str">
        <f>IFERROR(IF(R142="","",R142*(VLOOKUP(D142, 'Unit Conversion Table'!$E$3:$F$132, 2, FALSE))),"")</f>
        <v/>
      </c>
      <c r="U142" s="3"/>
      <c r="V142" s="971" t="s">
        <v>826</v>
      </c>
      <c r="W142" s="945" t="str" cm="1">
        <f t="array" ref="W142">_xlfn.IFS(V142="No",(IFERROR(VLOOKUP($M142&amp;" | "&amp;$X142,'Emissions Factors'!$C$3:$N$1705,MATCH(W$11,'Emissions Factors'!$C$3:$N$3,0),FALSE),"")),V142="Yes", "", V142="", "")</f>
        <v/>
      </c>
      <c r="X142" s="946">
        <f>IFERROR(IF(OR($V142="Yes", $V142=""), "",
VLOOKUP($F142, 'Emissions Factors'!$C$3:$O$717, 4,FALSE)),
IFERROR(VLOOKUP($E142, 'Emissions Factors'!$C$3:$O$717, 4,FALSE),""))</f>
        <v>0</v>
      </c>
      <c r="Y142" s="947" t="str">
        <f>IFERROR(VLOOKUP($M142&amp;" | "&amp;$X142,'Emissions Factors'!$C$3:$N$3811,5,FALSE),"")</f>
        <v/>
      </c>
      <c r="Z142" s="948" t="str">
        <f>IFERROR(VLOOKUP($M142&amp;" | "&amp;$X142,'Emissions Factors'!$C$3:$N$3811,6,FALSE),"")</f>
        <v/>
      </c>
      <c r="AA142" s="949" t="str">
        <f>IFERROR(VLOOKUP($M142&amp;" | "&amp;$X142,'Emissions Factors'!$C$3:$N$3811,7,FALSE),"")</f>
        <v/>
      </c>
      <c r="AB142" s="961"/>
      <c r="AC142" s="962"/>
      <c r="AD142" s="963"/>
      <c r="AE142" s="964"/>
      <c r="AF142" s="965"/>
      <c r="AG142" s="955" t="str" cm="1">
        <f t="array" ref="AG142">IFERROR(_xlfn.IFS($V142="No", Y142*$T142/1000,$V142="Yes", AD142*$T142/1000, $V142="", ""),"")</f>
        <v/>
      </c>
      <c r="AH142" s="956" t="str" cm="1">
        <f t="array" ref="AH142">IFERROR(_xlfn.IFS($V142="No", Z142*$T142/1000,$V142="Yes", AE142*$T142/1000, $V142="", ""),"")</f>
        <v/>
      </c>
      <c r="AI142" s="956" t="str" cm="1">
        <f t="array" ref="AI142">IFERROR(_xlfn.IFS($V142="No", AA142*$T142/1000,$V142="Yes", AF142*$T142/1000, $V142="", ""),"")</f>
        <v/>
      </c>
      <c r="AJ142" s="1029" t="str">
        <f>IFERROR($AG142
+IFERROR(HLOOKUP(Introduction!$H$29,'GWP Values'!$D$3:$G$46,MATCH("CH4",'GWP Values'!$C$3:$C$41,0),FALSE)*$AH142,0)
+IFERROR(HLOOKUP(Introduction!$H$29,'GWP Values'!$D$3:$G$46,MATCH("N2O",'GWP Values'!$C$3:$C$41,0),FALSE)*$AI142,0),"")</f>
        <v/>
      </c>
    </row>
    <row r="143" spans="1:36" ht="24" customHeight="1" x14ac:dyDescent="0.25">
      <c r="A143" s="441"/>
      <c r="B143" s="458" t="str" cm="1">
        <f t="array" ref="B143">IFERROR(_xlfn.IFS($J143="","",VLOOKUP(CONCATENATE($M143," | ",$J143),'Emissions Factors'!$C$3:$O$718,5,FALSE)&lt;&gt;"",CONCATENATE($M143," | ",$J143), COUNTIF('Emissions Factors'!$C$3:$C$718,CONCATENATE($M143," | ",$J143))&lt;0, CONCATENATE($M143," | ",$I143)),"")</f>
        <v/>
      </c>
      <c r="C143" s="650" t="str">
        <f t="shared" si="4"/>
        <v/>
      </c>
      <c r="D143" s="650" t="str">
        <f t="shared" si="5"/>
        <v/>
      </c>
      <c r="E143" s="650" t="str">
        <f>IFERROR(IF($J143="","",
IF($J143="United States",$M143&amp;" | "&amp;$J143&amp;" - "&amp;(VLOOKUP(K143,'EFs - EPA eGRID'!$B$2:$D$53,3,FALSE)),
IF($J143="Canada",$M143&amp;" | "&amp;$J143&amp;" - "&amp;$K143,$M143&amp;" | "&amp;$I143))),"")</f>
        <v/>
      </c>
      <c r="F143" s="650" t="str" cm="1">
        <f t="array" ref="F143">_xlfn.IFS($J143="","",AND($J143="United States", $K143=""), $M143&amp;" | "&amp;$J143,AND($J143="Canada", $K143=""), $M143&amp;" | "&amp;$J143,$J143="United States", $E143,$J143="Canada",$E143,$J143&lt;&gt;"", $M143&amp;" | "&amp;$J143)</f>
        <v/>
      </c>
      <c r="G143" s="989"/>
      <c r="H143" s="990"/>
      <c r="I143" s="941" t="str">
        <f>IFERROR(VLOOKUP(J143,'Category Index'!$K$10:$L$258,2,FALSE),"")</f>
        <v/>
      </c>
      <c r="J143" s="986"/>
      <c r="K143" s="987" t="s">
        <v>866</v>
      </c>
      <c r="L143" s="3"/>
      <c r="M143" s="982"/>
      <c r="N143" s="983"/>
      <c r="O143" s="943" t="str">
        <f>IFERROR(VLOOKUP(Q143,Tables!$CE$8:$CF$22,2,FALSE),"")</f>
        <v/>
      </c>
      <c r="P143" s="973"/>
      <c r="Q143" s="974"/>
      <c r="R143" s="975"/>
      <c r="S143" s="976"/>
      <c r="T143" s="670" t="str">
        <f>IFERROR(IF(R143="","",R143*(VLOOKUP(D143, 'Unit Conversion Table'!$E$3:$F$132, 2, FALSE))),"")</f>
        <v/>
      </c>
      <c r="U143" s="3"/>
      <c r="V143" s="971" t="s">
        <v>826</v>
      </c>
      <c r="W143" s="945" t="str" cm="1">
        <f t="array" ref="W143">_xlfn.IFS(V143="No",(IFERROR(VLOOKUP($M143&amp;" | "&amp;$X143,'Emissions Factors'!$C$3:$N$1705,MATCH(W$11,'Emissions Factors'!$C$3:$N$3,0),FALSE),"")),V143="Yes", "", V143="", "")</f>
        <v/>
      </c>
      <c r="X143" s="946">
        <f>IFERROR(IF(OR($V143="Yes", $V143=""), "",
VLOOKUP($F143, 'Emissions Factors'!$C$3:$O$717, 4,FALSE)),
IFERROR(VLOOKUP($E143, 'Emissions Factors'!$C$3:$O$717, 4,FALSE),""))</f>
        <v>0</v>
      </c>
      <c r="Y143" s="947" t="str">
        <f>IFERROR(VLOOKUP($M143&amp;" | "&amp;$X143,'Emissions Factors'!$C$3:$N$3811,5,FALSE),"")</f>
        <v/>
      </c>
      <c r="Z143" s="948" t="str">
        <f>IFERROR(VLOOKUP($M143&amp;" | "&amp;$X143,'Emissions Factors'!$C$3:$N$3811,6,FALSE),"")</f>
        <v/>
      </c>
      <c r="AA143" s="949" t="str">
        <f>IFERROR(VLOOKUP($M143&amp;" | "&amp;$X143,'Emissions Factors'!$C$3:$N$3811,7,FALSE),"")</f>
        <v/>
      </c>
      <c r="AB143" s="961"/>
      <c r="AC143" s="962"/>
      <c r="AD143" s="963"/>
      <c r="AE143" s="964"/>
      <c r="AF143" s="965"/>
      <c r="AG143" s="955" t="str" cm="1">
        <f t="array" ref="AG143">IFERROR(_xlfn.IFS($V143="No", Y143*$T143/1000,$V143="Yes", AD143*$T143/1000, $V143="", ""),"")</f>
        <v/>
      </c>
      <c r="AH143" s="956" t="str" cm="1">
        <f t="array" ref="AH143">IFERROR(_xlfn.IFS($V143="No", Z143*$T143/1000,$V143="Yes", AE143*$T143/1000, $V143="", ""),"")</f>
        <v/>
      </c>
      <c r="AI143" s="956" t="str" cm="1">
        <f t="array" ref="AI143">IFERROR(_xlfn.IFS($V143="No", AA143*$T143/1000,$V143="Yes", AF143*$T143/1000, $V143="", ""),"")</f>
        <v/>
      </c>
      <c r="AJ143" s="1029" t="str">
        <f>IFERROR($AG143
+IFERROR(HLOOKUP(Introduction!$H$29,'GWP Values'!$D$3:$G$46,MATCH("CH4",'GWP Values'!$C$3:$C$41,0),FALSE)*$AH143,0)
+IFERROR(HLOOKUP(Introduction!$H$29,'GWP Values'!$D$3:$G$46,MATCH("N2O",'GWP Values'!$C$3:$C$41,0),FALSE)*$AI143,0),"")</f>
        <v/>
      </c>
    </row>
    <row r="144" spans="1:36" ht="24" customHeight="1" x14ac:dyDescent="0.25">
      <c r="A144" s="441"/>
      <c r="B144" s="458" t="str" cm="1">
        <f t="array" ref="B144">IFERROR(_xlfn.IFS($J144="","",VLOOKUP(CONCATENATE($M144," | ",$J144),'Emissions Factors'!$C$3:$O$718,5,FALSE)&lt;&gt;"",CONCATENATE($M144," | ",$J144), COUNTIF('Emissions Factors'!$C$3:$C$718,CONCATENATE($M144," | ",$J144))&lt;0, CONCATENATE($M144," | ",$I144)),"")</f>
        <v/>
      </c>
      <c r="C144" s="650" t="str">
        <f t="shared" si="4"/>
        <v/>
      </c>
      <c r="D144" s="650" t="str">
        <f t="shared" si="5"/>
        <v/>
      </c>
      <c r="E144" s="650" t="str">
        <f>IFERROR(IF($J144="","",
IF($J144="United States",$M144&amp;" | "&amp;$J144&amp;" - "&amp;(VLOOKUP(K144,'EFs - EPA eGRID'!$B$2:$D$53,3,FALSE)),
IF($J144="Canada",$M144&amp;" | "&amp;$J144&amp;" - "&amp;$K144,$M144&amp;" | "&amp;$I144))),"")</f>
        <v/>
      </c>
      <c r="F144" s="650" t="str" cm="1">
        <f t="array" ref="F144">_xlfn.IFS($J144="","",AND($J144="United States", $K144=""), $M144&amp;" | "&amp;$J144,AND($J144="Canada", $K144=""), $M144&amp;" | "&amp;$J144,$J144="United States", $E144,$J144="Canada",$E144,$J144&lt;&gt;"", $M144&amp;" | "&amp;$J144)</f>
        <v/>
      </c>
      <c r="G144" s="989"/>
      <c r="H144" s="990"/>
      <c r="I144" s="941" t="str">
        <f>IFERROR(VLOOKUP(J144,'Category Index'!$K$10:$L$258,2,FALSE),"")</f>
        <v/>
      </c>
      <c r="J144" s="986"/>
      <c r="K144" s="987" t="s">
        <v>866</v>
      </c>
      <c r="L144" s="3"/>
      <c r="M144" s="982"/>
      <c r="N144" s="983"/>
      <c r="O144" s="943" t="str">
        <f>IFERROR(VLOOKUP(Q144,Tables!$CE$8:$CF$22,2,FALSE),"")</f>
        <v/>
      </c>
      <c r="P144" s="973"/>
      <c r="Q144" s="974"/>
      <c r="R144" s="975"/>
      <c r="S144" s="976"/>
      <c r="T144" s="670" t="str">
        <f>IFERROR(IF(R144="","",R144*(VLOOKUP(D144, 'Unit Conversion Table'!$E$3:$F$132, 2, FALSE))),"")</f>
        <v/>
      </c>
      <c r="U144" s="3"/>
      <c r="V144" s="971" t="s">
        <v>826</v>
      </c>
      <c r="W144" s="945" t="str" cm="1">
        <f t="array" ref="W144">_xlfn.IFS(V144="No",(IFERROR(VLOOKUP($M144&amp;" | "&amp;$X144,'Emissions Factors'!$C$3:$N$1705,MATCH(W$11,'Emissions Factors'!$C$3:$N$3,0),FALSE),"")),V144="Yes", "", V144="", "")</f>
        <v/>
      </c>
      <c r="X144" s="946">
        <f>IFERROR(IF(OR($V144="Yes", $V144=""), "",
VLOOKUP($F144, 'Emissions Factors'!$C$3:$O$717, 4,FALSE)),
IFERROR(VLOOKUP($E144, 'Emissions Factors'!$C$3:$O$717, 4,FALSE),""))</f>
        <v>0</v>
      </c>
      <c r="Y144" s="947" t="str">
        <f>IFERROR(VLOOKUP($M144&amp;" | "&amp;$X144,'Emissions Factors'!$C$3:$N$3811,5,FALSE),"")</f>
        <v/>
      </c>
      <c r="Z144" s="948" t="str">
        <f>IFERROR(VLOOKUP($M144&amp;" | "&amp;$X144,'Emissions Factors'!$C$3:$N$3811,6,FALSE),"")</f>
        <v/>
      </c>
      <c r="AA144" s="949" t="str">
        <f>IFERROR(VLOOKUP($M144&amp;" | "&amp;$X144,'Emissions Factors'!$C$3:$N$3811,7,FALSE),"")</f>
        <v/>
      </c>
      <c r="AB144" s="961"/>
      <c r="AC144" s="962"/>
      <c r="AD144" s="963"/>
      <c r="AE144" s="964"/>
      <c r="AF144" s="965"/>
      <c r="AG144" s="955" t="str" cm="1">
        <f t="array" ref="AG144">IFERROR(_xlfn.IFS($V144="No", Y144*$T144/1000,$V144="Yes", AD144*$T144/1000, $V144="", ""),"")</f>
        <v/>
      </c>
      <c r="AH144" s="956" t="str" cm="1">
        <f t="array" ref="AH144">IFERROR(_xlfn.IFS($V144="No", Z144*$T144/1000,$V144="Yes", AE144*$T144/1000, $V144="", ""),"")</f>
        <v/>
      </c>
      <c r="AI144" s="956" t="str" cm="1">
        <f t="array" ref="AI144">IFERROR(_xlfn.IFS($V144="No", AA144*$T144/1000,$V144="Yes", AF144*$T144/1000, $V144="", ""),"")</f>
        <v/>
      </c>
      <c r="AJ144" s="1029" t="str">
        <f>IFERROR($AG144
+IFERROR(HLOOKUP(Introduction!$H$29,'GWP Values'!$D$3:$G$46,MATCH("CH4",'GWP Values'!$C$3:$C$41,0),FALSE)*$AH144,0)
+IFERROR(HLOOKUP(Introduction!$H$29,'GWP Values'!$D$3:$G$46,MATCH("N2O",'GWP Values'!$C$3:$C$41,0),FALSE)*$AI144,0),"")</f>
        <v/>
      </c>
    </row>
    <row r="145" spans="1:36" ht="24" customHeight="1" x14ac:dyDescent="0.25">
      <c r="A145" s="441"/>
      <c r="B145" s="458" t="str" cm="1">
        <f t="array" ref="B145">IFERROR(_xlfn.IFS($J145="","",VLOOKUP(CONCATENATE($M145," | ",$J145),'Emissions Factors'!$C$3:$O$718,5,FALSE)&lt;&gt;"",CONCATENATE($M145," | ",$J145), COUNTIF('Emissions Factors'!$C$3:$C$718,CONCATENATE($M145," | ",$J145))&lt;0, CONCATENATE($M145," | ",$I145)),"")</f>
        <v/>
      </c>
      <c r="C145" s="650" t="str">
        <f t="shared" si="4"/>
        <v/>
      </c>
      <c r="D145" s="650" t="str">
        <f t="shared" si="5"/>
        <v/>
      </c>
      <c r="E145" s="650" t="str">
        <f>IFERROR(IF($J145="","",
IF($J145="United States",$M145&amp;" | "&amp;$J145&amp;" - "&amp;(VLOOKUP(K145,'EFs - EPA eGRID'!$B$2:$D$53,3,FALSE)),
IF($J145="Canada",$M145&amp;" | "&amp;$J145&amp;" - "&amp;$K145,$M145&amp;" | "&amp;$I145))),"")</f>
        <v/>
      </c>
      <c r="F145" s="650" t="str" cm="1">
        <f t="array" ref="F145">_xlfn.IFS($J145="","",AND($J145="United States", $K145=""), $M145&amp;" | "&amp;$J145,AND($J145="Canada", $K145=""), $M145&amp;" | "&amp;$J145,$J145="United States", $E145,$J145="Canada",$E145,$J145&lt;&gt;"", $M145&amp;" | "&amp;$J145)</f>
        <v/>
      </c>
      <c r="G145" s="989"/>
      <c r="H145" s="990"/>
      <c r="I145" s="941" t="str">
        <f>IFERROR(VLOOKUP(J145,'Category Index'!$K$10:$L$258,2,FALSE),"")</f>
        <v/>
      </c>
      <c r="J145" s="986"/>
      <c r="K145" s="987" t="s">
        <v>866</v>
      </c>
      <c r="L145" s="3"/>
      <c r="M145" s="982"/>
      <c r="N145" s="983"/>
      <c r="O145" s="943" t="str">
        <f>IFERROR(VLOOKUP(Q145,Tables!$CE$8:$CF$22,2,FALSE),"")</f>
        <v/>
      </c>
      <c r="P145" s="973"/>
      <c r="Q145" s="974"/>
      <c r="R145" s="975"/>
      <c r="S145" s="976"/>
      <c r="T145" s="670" t="str">
        <f>IFERROR(IF(R145="","",R145*(VLOOKUP(D145, 'Unit Conversion Table'!$E$3:$F$132, 2, FALSE))),"")</f>
        <v/>
      </c>
      <c r="U145" s="3"/>
      <c r="V145" s="971" t="s">
        <v>826</v>
      </c>
      <c r="W145" s="945" t="str" cm="1">
        <f t="array" ref="W145">_xlfn.IFS(V145="No",(IFERROR(VLOOKUP($M145&amp;" | "&amp;$X145,'Emissions Factors'!$C$3:$N$1705,MATCH(W$11,'Emissions Factors'!$C$3:$N$3,0),FALSE),"")),V145="Yes", "", V145="", "")</f>
        <v/>
      </c>
      <c r="X145" s="946">
        <f>IFERROR(IF(OR($V145="Yes", $V145=""), "",
VLOOKUP($F145, 'Emissions Factors'!$C$3:$O$717, 4,FALSE)),
IFERROR(VLOOKUP($E145, 'Emissions Factors'!$C$3:$O$717, 4,FALSE),""))</f>
        <v>0</v>
      </c>
      <c r="Y145" s="947" t="str">
        <f>IFERROR(VLOOKUP($M145&amp;" | "&amp;$X145,'Emissions Factors'!$C$3:$N$3811,5,FALSE),"")</f>
        <v/>
      </c>
      <c r="Z145" s="948" t="str">
        <f>IFERROR(VLOOKUP($M145&amp;" | "&amp;$X145,'Emissions Factors'!$C$3:$N$3811,6,FALSE),"")</f>
        <v/>
      </c>
      <c r="AA145" s="949" t="str">
        <f>IFERROR(VLOOKUP($M145&amp;" | "&amp;$X145,'Emissions Factors'!$C$3:$N$3811,7,FALSE),"")</f>
        <v/>
      </c>
      <c r="AB145" s="961"/>
      <c r="AC145" s="962"/>
      <c r="AD145" s="963"/>
      <c r="AE145" s="964"/>
      <c r="AF145" s="965"/>
      <c r="AG145" s="955" t="str" cm="1">
        <f t="array" ref="AG145">IFERROR(_xlfn.IFS($V145="No", Y145*$T145/1000,$V145="Yes", AD145*$T145/1000, $V145="", ""),"")</f>
        <v/>
      </c>
      <c r="AH145" s="956" t="str" cm="1">
        <f t="array" ref="AH145">IFERROR(_xlfn.IFS($V145="No", Z145*$T145/1000,$V145="Yes", AE145*$T145/1000, $V145="", ""),"")</f>
        <v/>
      </c>
      <c r="AI145" s="956" t="str" cm="1">
        <f t="array" ref="AI145">IFERROR(_xlfn.IFS($V145="No", AA145*$T145/1000,$V145="Yes", AF145*$T145/1000, $V145="", ""),"")</f>
        <v/>
      </c>
      <c r="AJ145" s="1029" t="str">
        <f>IFERROR($AG145
+IFERROR(HLOOKUP(Introduction!$H$29,'GWP Values'!$D$3:$G$46,MATCH("CH4",'GWP Values'!$C$3:$C$41,0),FALSE)*$AH145,0)
+IFERROR(HLOOKUP(Introduction!$H$29,'GWP Values'!$D$3:$G$46,MATCH("N2O",'GWP Values'!$C$3:$C$41,0),FALSE)*$AI145,0),"")</f>
        <v/>
      </c>
    </row>
    <row r="146" spans="1:36" ht="24" customHeight="1" x14ac:dyDescent="0.25">
      <c r="A146" s="441"/>
      <c r="B146" s="458" t="str" cm="1">
        <f t="array" ref="B146">IFERROR(_xlfn.IFS($J146="","",VLOOKUP(CONCATENATE($M146," | ",$J146),'Emissions Factors'!$C$3:$O$718,5,FALSE)&lt;&gt;"",CONCATENATE($M146," | ",$J146), COUNTIF('Emissions Factors'!$C$3:$C$718,CONCATENATE($M146," | ",$J146))&lt;0, CONCATENATE($M146," | ",$I146)),"")</f>
        <v/>
      </c>
      <c r="C146" s="650" t="str">
        <f t="shared" si="4"/>
        <v/>
      </c>
      <c r="D146" s="650" t="str">
        <f t="shared" si="5"/>
        <v/>
      </c>
      <c r="E146" s="650" t="str">
        <f>IFERROR(IF($J146="","",
IF($J146="United States",$M146&amp;" | "&amp;$J146&amp;" - "&amp;(VLOOKUP(K146,'EFs - EPA eGRID'!$B$2:$D$53,3,FALSE)),
IF($J146="Canada",$M146&amp;" | "&amp;$J146&amp;" - "&amp;$K146,$M146&amp;" | "&amp;$I146))),"")</f>
        <v/>
      </c>
      <c r="F146" s="650" t="str" cm="1">
        <f t="array" ref="F146">_xlfn.IFS($J146="","",AND($J146="United States", $K146=""), $M146&amp;" | "&amp;$J146,AND($J146="Canada", $K146=""), $M146&amp;" | "&amp;$J146,$J146="United States", $E146,$J146="Canada",$E146,$J146&lt;&gt;"", $M146&amp;" | "&amp;$J146)</f>
        <v/>
      </c>
      <c r="G146" s="989"/>
      <c r="H146" s="990"/>
      <c r="I146" s="941" t="str">
        <f>IFERROR(VLOOKUP(J146,'Category Index'!$K$10:$L$258,2,FALSE),"")</f>
        <v/>
      </c>
      <c r="J146" s="986"/>
      <c r="K146" s="987" t="s">
        <v>866</v>
      </c>
      <c r="L146" s="3"/>
      <c r="M146" s="982"/>
      <c r="N146" s="983"/>
      <c r="O146" s="943" t="str">
        <f>IFERROR(VLOOKUP(Q146,Tables!$CE$8:$CF$22,2,FALSE),"")</f>
        <v/>
      </c>
      <c r="P146" s="973"/>
      <c r="Q146" s="974"/>
      <c r="R146" s="975"/>
      <c r="S146" s="976"/>
      <c r="T146" s="670" t="str">
        <f>IFERROR(IF(R146="","",R146*(VLOOKUP(D146, 'Unit Conversion Table'!$E$3:$F$132, 2, FALSE))),"")</f>
        <v/>
      </c>
      <c r="U146" s="3"/>
      <c r="V146" s="971" t="s">
        <v>826</v>
      </c>
      <c r="W146" s="945" t="str" cm="1">
        <f t="array" ref="W146">_xlfn.IFS(V146="No",(IFERROR(VLOOKUP($M146&amp;" | "&amp;$X146,'Emissions Factors'!$C$3:$N$1705,MATCH(W$11,'Emissions Factors'!$C$3:$N$3,0),FALSE),"")),V146="Yes", "", V146="", "")</f>
        <v/>
      </c>
      <c r="X146" s="946">
        <f>IFERROR(IF(OR($V146="Yes", $V146=""), "",
VLOOKUP($F146, 'Emissions Factors'!$C$3:$O$717, 4,FALSE)),
IFERROR(VLOOKUP($E146, 'Emissions Factors'!$C$3:$O$717, 4,FALSE),""))</f>
        <v>0</v>
      </c>
      <c r="Y146" s="947" t="str">
        <f>IFERROR(VLOOKUP($M146&amp;" | "&amp;$X146,'Emissions Factors'!$C$3:$N$3811,5,FALSE),"")</f>
        <v/>
      </c>
      <c r="Z146" s="948" t="str">
        <f>IFERROR(VLOOKUP($M146&amp;" | "&amp;$X146,'Emissions Factors'!$C$3:$N$3811,6,FALSE),"")</f>
        <v/>
      </c>
      <c r="AA146" s="949" t="str">
        <f>IFERROR(VLOOKUP($M146&amp;" | "&amp;$X146,'Emissions Factors'!$C$3:$N$3811,7,FALSE),"")</f>
        <v/>
      </c>
      <c r="AB146" s="961"/>
      <c r="AC146" s="962"/>
      <c r="AD146" s="963"/>
      <c r="AE146" s="964"/>
      <c r="AF146" s="965"/>
      <c r="AG146" s="955" t="str" cm="1">
        <f t="array" ref="AG146">IFERROR(_xlfn.IFS($V146="No", Y146*$T146/1000,$V146="Yes", AD146*$T146/1000, $V146="", ""),"")</f>
        <v/>
      </c>
      <c r="AH146" s="956" t="str" cm="1">
        <f t="array" ref="AH146">IFERROR(_xlfn.IFS($V146="No", Z146*$T146/1000,$V146="Yes", AE146*$T146/1000, $V146="", ""),"")</f>
        <v/>
      </c>
      <c r="AI146" s="956" t="str" cm="1">
        <f t="array" ref="AI146">IFERROR(_xlfn.IFS($V146="No", AA146*$T146/1000,$V146="Yes", AF146*$T146/1000, $V146="", ""),"")</f>
        <v/>
      </c>
      <c r="AJ146" s="1029" t="str">
        <f>IFERROR($AG146
+IFERROR(HLOOKUP(Introduction!$H$29,'GWP Values'!$D$3:$G$46,MATCH("CH4",'GWP Values'!$C$3:$C$41,0),FALSE)*$AH146,0)
+IFERROR(HLOOKUP(Introduction!$H$29,'GWP Values'!$D$3:$G$46,MATCH("N2O",'GWP Values'!$C$3:$C$41,0),FALSE)*$AI146,0),"")</f>
        <v/>
      </c>
    </row>
    <row r="147" spans="1:36" ht="24" customHeight="1" x14ac:dyDescent="0.25">
      <c r="A147" s="441"/>
      <c r="B147" s="458" t="str" cm="1">
        <f t="array" ref="B147">IFERROR(_xlfn.IFS($J147="","",VLOOKUP(CONCATENATE($M147," | ",$J147),'Emissions Factors'!$C$3:$O$718,5,FALSE)&lt;&gt;"",CONCATENATE($M147," | ",$J147), COUNTIF('Emissions Factors'!$C$3:$C$718,CONCATENATE($M147," | ",$J147))&lt;0, CONCATENATE($M147," | ",$I147)),"")</f>
        <v/>
      </c>
      <c r="C147" s="650" t="str">
        <f t="shared" si="4"/>
        <v/>
      </c>
      <c r="D147" s="650" t="str">
        <f t="shared" si="5"/>
        <v/>
      </c>
      <c r="E147" s="650" t="str">
        <f>IFERROR(IF($J147="","",
IF($J147="United States",$M147&amp;" | "&amp;$J147&amp;" - "&amp;(VLOOKUP(K147,'EFs - EPA eGRID'!$B$2:$D$53,3,FALSE)),
IF($J147="Canada",$M147&amp;" | "&amp;$J147&amp;" - "&amp;$K147,$M147&amp;" | "&amp;$I147))),"")</f>
        <v/>
      </c>
      <c r="F147" s="650" t="str" cm="1">
        <f t="array" ref="F147">_xlfn.IFS($J147="","",AND($J147="United States", $K147=""), $M147&amp;" | "&amp;$J147,AND($J147="Canada", $K147=""), $M147&amp;" | "&amp;$J147,$J147="United States", $E147,$J147="Canada",$E147,$J147&lt;&gt;"", $M147&amp;" | "&amp;$J147)</f>
        <v/>
      </c>
      <c r="G147" s="989"/>
      <c r="H147" s="990"/>
      <c r="I147" s="941" t="str">
        <f>IFERROR(VLOOKUP(J147,'Category Index'!$K$10:$L$258,2,FALSE),"")</f>
        <v/>
      </c>
      <c r="J147" s="986"/>
      <c r="K147" s="987" t="s">
        <v>866</v>
      </c>
      <c r="L147" s="3"/>
      <c r="M147" s="982"/>
      <c r="N147" s="983"/>
      <c r="O147" s="943" t="str">
        <f>IFERROR(VLOOKUP(Q147,Tables!$CE$8:$CF$22,2,FALSE),"")</f>
        <v/>
      </c>
      <c r="P147" s="973"/>
      <c r="Q147" s="974"/>
      <c r="R147" s="975"/>
      <c r="S147" s="976"/>
      <c r="T147" s="670" t="str">
        <f>IFERROR(IF(R147="","",R147*(VLOOKUP(D147, 'Unit Conversion Table'!$E$3:$F$132, 2, FALSE))),"")</f>
        <v/>
      </c>
      <c r="U147" s="3"/>
      <c r="V147" s="971" t="s">
        <v>826</v>
      </c>
      <c r="W147" s="945" t="str" cm="1">
        <f t="array" ref="W147">_xlfn.IFS(V147="No",(IFERROR(VLOOKUP($M147&amp;" | "&amp;$X147,'Emissions Factors'!$C$3:$N$1705,MATCH(W$11,'Emissions Factors'!$C$3:$N$3,0),FALSE),"")),V147="Yes", "", V147="", "")</f>
        <v/>
      </c>
      <c r="X147" s="946">
        <f>IFERROR(IF(OR($V147="Yes", $V147=""), "",
VLOOKUP($F147, 'Emissions Factors'!$C$3:$O$717, 4,FALSE)),
IFERROR(VLOOKUP($E147, 'Emissions Factors'!$C$3:$O$717, 4,FALSE),""))</f>
        <v>0</v>
      </c>
      <c r="Y147" s="947" t="str">
        <f>IFERROR(VLOOKUP($M147&amp;" | "&amp;$X147,'Emissions Factors'!$C$3:$N$3811,5,FALSE),"")</f>
        <v/>
      </c>
      <c r="Z147" s="948" t="str">
        <f>IFERROR(VLOOKUP($M147&amp;" | "&amp;$X147,'Emissions Factors'!$C$3:$N$3811,6,FALSE),"")</f>
        <v/>
      </c>
      <c r="AA147" s="949" t="str">
        <f>IFERROR(VLOOKUP($M147&amp;" | "&amp;$X147,'Emissions Factors'!$C$3:$N$3811,7,FALSE),"")</f>
        <v/>
      </c>
      <c r="AB147" s="961"/>
      <c r="AC147" s="962"/>
      <c r="AD147" s="963"/>
      <c r="AE147" s="964"/>
      <c r="AF147" s="965"/>
      <c r="AG147" s="955" t="str" cm="1">
        <f t="array" ref="AG147">IFERROR(_xlfn.IFS($V147="No", Y147*$T147/1000,$V147="Yes", AD147*$T147/1000, $V147="", ""),"")</f>
        <v/>
      </c>
      <c r="AH147" s="956" t="str" cm="1">
        <f t="array" ref="AH147">IFERROR(_xlfn.IFS($V147="No", Z147*$T147/1000,$V147="Yes", AE147*$T147/1000, $V147="", ""),"")</f>
        <v/>
      </c>
      <c r="AI147" s="956" t="str" cm="1">
        <f t="array" ref="AI147">IFERROR(_xlfn.IFS($V147="No", AA147*$T147/1000,$V147="Yes", AF147*$T147/1000, $V147="", ""),"")</f>
        <v/>
      </c>
      <c r="AJ147" s="1029" t="str">
        <f>IFERROR($AG147
+IFERROR(HLOOKUP(Introduction!$H$29,'GWP Values'!$D$3:$G$46,MATCH("CH4",'GWP Values'!$C$3:$C$41,0),FALSE)*$AH147,0)
+IFERROR(HLOOKUP(Introduction!$H$29,'GWP Values'!$D$3:$G$46,MATCH("N2O",'GWP Values'!$C$3:$C$41,0),FALSE)*$AI147,0),"")</f>
        <v/>
      </c>
    </row>
    <row r="148" spans="1:36" ht="24" customHeight="1" x14ac:dyDescent="0.25">
      <c r="A148" s="441"/>
      <c r="B148" s="458" t="str" cm="1">
        <f t="array" ref="B148">IFERROR(_xlfn.IFS($J148="","",VLOOKUP(CONCATENATE($M148," | ",$J148),'Emissions Factors'!$C$3:$O$718,5,FALSE)&lt;&gt;"",CONCATENATE($M148," | ",$J148), COUNTIF('Emissions Factors'!$C$3:$C$718,CONCATENATE($M148," | ",$J148))&lt;0, CONCATENATE($M148," | ",$I148)),"")</f>
        <v/>
      </c>
      <c r="C148" s="650" t="str">
        <f t="shared" si="4"/>
        <v/>
      </c>
      <c r="D148" s="650" t="str">
        <f t="shared" si="5"/>
        <v/>
      </c>
      <c r="E148" s="650" t="str">
        <f>IFERROR(IF($J148="","",
IF($J148="United States",$M148&amp;" | "&amp;$J148&amp;" - "&amp;(VLOOKUP(K148,'EFs - EPA eGRID'!$B$2:$D$53,3,FALSE)),
IF($J148="Canada",$M148&amp;" | "&amp;$J148&amp;" - "&amp;$K148,$M148&amp;" | "&amp;$I148))),"")</f>
        <v/>
      </c>
      <c r="F148" s="650" t="str" cm="1">
        <f t="array" ref="F148">_xlfn.IFS($J148="","",AND($J148="United States", $K148=""), $M148&amp;" | "&amp;$J148,AND($J148="Canada", $K148=""), $M148&amp;" | "&amp;$J148,$J148="United States", $E148,$J148="Canada",$E148,$J148&lt;&gt;"", $M148&amp;" | "&amp;$J148)</f>
        <v/>
      </c>
      <c r="G148" s="989"/>
      <c r="H148" s="990"/>
      <c r="I148" s="941" t="str">
        <f>IFERROR(VLOOKUP(J148,'Category Index'!$K$10:$L$258,2,FALSE),"")</f>
        <v/>
      </c>
      <c r="J148" s="986"/>
      <c r="K148" s="987" t="s">
        <v>866</v>
      </c>
      <c r="L148" s="3"/>
      <c r="M148" s="982"/>
      <c r="N148" s="983"/>
      <c r="O148" s="943" t="str">
        <f>IFERROR(VLOOKUP(Q148,Tables!$CE$8:$CF$22,2,FALSE),"")</f>
        <v/>
      </c>
      <c r="P148" s="973"/>
      <c r="Q148" s="974"/>
      <c r="R148" s="975"/>
      <c r="S148" s="976"/>
      <c r="T148" s="670" t="str">
        <f>IFERROR(IF(R148="","",R148*(VLOOKUP(D148, 'Unit Conversion Table'!$E$3:$F$132, 2, FALSE))),"")</f>
        <v/>
      </c>
      <c r="U148" s="3"/>
      <c r="V148" s="971" t="s">
        <v>826</v>
      </c>
      <c r="W148" s="945" t="str" cm="1">
        <f t="array" ref="W148">_xlfn.IFS(V148="No",(IFERROR(VLOOKUP($M148&amp;" | "&amp;$X148,'Emissions Factors'!$C$3:$N$1705,MATCH(W$11,'Emissions Factors'!$C$3:$N$3,0),FALSE),"")),V148="Yes", "", V148="", "")</f>
        <v/>
      </c>
      <c r="X148" s="946">
        <f>IFERROR(IF(OR($V148="Yes", $V148=""), "",
VLOOKUP($F148, 'Emissions Factors'!$C$3:$O$717, 4,FALSE)),
IFERROR(VLOOKUP($E148, 'Emissions Factors'!$C$3:$O$717, 4,FALSE),""))</f>
        <v>0</v>
      </c>
      <c r="Y148" s="947" t="str">
        <f>IFERROR(VLOOKUP($M148&amp;" | "&amp;$X148,'Emissions Factors'!$C$3:$N$3811,5,FALSE),"")</f>
        <v/>
      </c>
      <c r="Z148" s="948" t="str">
        <f>IFERROR(VLOOKUP($M148&amp;" | "&amp;$X148,'Emissions Factors'!$C$3:$N$3811,6,FALSE),"")</f>
        <v/>
      </c>
      <c r="AA148" s="949" t="str">
        <f>IFERROR(VLOOKUP($M148&amp;" | "&amp;$X148,'Emissions Factors'!$C$3:$N$3811,7,FALSE),"")</f>
        <v/>
      </c>
      <c r="AB148" s="961"/>
      <c r="AC148" s="962"/>
      <c r="AD148" s="963"/>
      <c r="AE148" s="964"/>
      <c r="AF148" s="965"/>
      <c r="AG148" s="955" t="str" cm="1">
        <f t="array" ref="AG148">IFERROR(_xlfn.IFS($V148="No", Y148*$T148/1000,$V148="Yes", AD148*$T148/1000, $V148="", ""),"")</f>
        <v/>
      </c>
      <c r="AH148" s="956" t="str" cm="1">
        <f t="array" ref="AH148">IFERROR(_xlfn.IFS($V148="No", Z148*$T148/1000,$V148="Yes", AE148*$T148/1000, $V148="", ""),"")</f>
        <v/>
      </c>
      <c r="AI148" s="956" t="str" cm="1">
        <f t="array" ref="AI148">IFERROR(_xlfn.IFS($V148="No", AA148*$T148/1000,$V148="Yes", AF148*$T148/1000, $V148="", ""),"")</f>
        <v/>
      </c>
      <c r="AJ148" s="1029" t="str">
        <f>IFERROR($AG148
+IFERROR(HLOOKUP(Introduction!$H$29,'GWP Values'!$D$3:$G$46,MATCH("CH4",'GWP Values'!$C$3:$C$41,0),FALSE)*$AH148,0)
+IFERROR(HLOOKUP(Introduction!$H$29,'GWP Values'!$D$3:$G$46,MATCH("N2O",'GWP Values'!$C$3:$C$41,0),FALSE)*$AI148,0),"")</f>
        <v/>
      </c>
    </row>
    <row r="149" spans="1:36" ht="24" customHeight="1" x14ac:dyDescent="0.25">
      <c r="A149" s="441"/>
      <c r="B149" s="458" t="str" cm="1">
        <f t="array" ref="B149">IFERROR(_xlfn.IFS($J149="","",VLOOKUP(CONCATENATE($M149," | ",$J149),'Emissions Factors'!$C$3:$O$718,5,FALSE)&lt;&gt;"",CONCATENATE($M149," | ",$J149), COUNTIF('Emissions Factors'!$C$3:$C$718,CONCATENATE($M149," | ",$J149))&lt;0, CONCATENATE($M149," | ",$I149)),"")</f>
        <v/>
      </c>
      <c r="C149" s="650" t="str">
        <f t="shared" si="4"/>
        <v/>
      </c>
      <c r="D149" s="650" t="str">
        <f t="shared" si="5"/>
        <v/>
      </c>
      <c r="E149" s="650" t="str">
        <f>IFERROR(IF($J149="","",
IF($J149="United States",$M149&amp;" | "&amp;$J149&amp;" - "&amp;(VLOOKUP(K149,'EFs - EPA eGRID'!$B$2:$D$53,3,FALSE)),
IF($J149="Canada",$M149&amp;" | "&amp;$J149&amp;" - "&amp;$K149,$M149&amp;" | "&amp;$I149))),"")</f>
        <v/>
      </c>
      <c r="F149" s="650" t="str" cm="1">
        <f t="array" ref="F149">_xlfn.IFS($J149="","",AND($J149="United States", $K149=""), $M149&amp;" | "&amp;$J149,AND($J149="Canada", $K149=""), $M149&amp;" | "&amp;$J149,$J149="United States", $E149,$J149="Canada",$E149,$J149&lt;&gt;"", $M149&amp;" | "&amp;$J149)</f>
        <v/>
      </c>
      <c r="G149" s="989"/>
      <c r="H149" s="990"/>
      <c r="I149" s="941" t="str">
        <f>IFERROR(VLOOKUP(J149,'Category Index'!$K$10:$L$258,2,FALSE),"")</f>
        <v/>
      </c>
      <c r="J149" s="986"/>
      <c r="K149" s="987" t="s">
        <v>866</v>
      </c>
      <c r="L149" s="3"/>
      <c r="M149" s="982"/>
      <c r="N149" s="983"/>
      <c r="O149" s="943" t="str">
        <f>IFERROR(VLOOKUP(Q149,Tables!$CE$8:$CF$22,2,FALSE),"")</f>
        <v/>
      </c>
      <c r="P149" s="973"/>
      <c r="Q149" s="974"/>
      <c r="R149" s="975"/>
      <c r="S149" s="976"/>
      <c r="T149" s="670" t="str">
        <f>IFERROR(IF(R149="","",R149*(VLOOKUP(D149, 'Unit Conversion Table'!$E$3:$F$132, 2, FALSE))),"")</f>
        <v/>
      </c>
      <c r="U149" s="3"/>
      <c r="V149" s="971" t="s">
        <v>826</v>
      </c>
      <c r="W149" s="945" t="str" cm="1">
        <f t="array" ref="W149">_xlfn.IFS(V149="No",(IFERROR(VLOOKUP($M149&amp;" | "&amp;$X149,'Emissions Factors'!$C$3:$N$1705,MATCH(W$11,'Emissions Factors'!$C$3:$N$3,0),FALSE),"")),V149="Yes", "", V149="", "")</f>
        <v/>
      </c>
      <c r="X149" s="946">
        <f>IFERROR(IF(OR($V149="Yes", $V149=""), "",
VLOOKUP($F149, 'Emissions Factors'!$C$3:$O$717, 4,FALSE)),
IFERROR(VLOOKUP($E149, 'Emissions Factors'!$C$3:$O$717, 4,FALSE),""))</f>
        <v>0</v>
      </c>
      <c r="Y149" s="947" t="str">
        <f>IFERROR(VLOOKUP($M149&amp;" | "&amp;$X149,'Emissions Factors'!$C$3:$N$3811,5,FALSE),"")</f>
        <v/>
      </c>
      <c r="Z149" s="948" t="str">
        <f>IFERROR(VLOOKUP($M149&amp;" | "&amp;$X149,'Emissions Factors'!$C$3:$N$3811,6,FALSE),"")</f>
        <v/>
      </c>
      <c r="AA149" s="949" t="str">
        <f>IFERROR(VLOOKUP($M149&amp;" | "&amp;$X149,'Emissions Factors'!$C$3:$N$3811,7,FALSE),"")</f>
        <v/>
      </c>
      <c r="AB149" s="961"/>
      <c r="AC149" s="962"/>
      <c r="AD149" s="963"/>
      <c r="AE149" s="964"/>
      <c r="AF149" s="965"/>
      <c r="AG149" s="955" t="str" cm="1">
        <f t="array" ref="AG149">IFERROR(_xlfn.IFS($V149="No", Y149*$T149/1000,$V149="Yes", AD149*$T149/1000, $V149="", ""),"")</f>
        <v/>
      </c>
      <c r="AH149" s="956" t="str" cm="1">
        <f t="array" ref="AH149">IFERROR(_xlfn.IFS($V149="No", Z149*$T149/1000,$V149="Yes", AE149*$T149/1000, $V149="", ""),"")</f>
        <v/>
      </c>
      <c r="AI149" s="956" t="str" cm="1">
        <f t="array" ref="AI149">IFERROR(_xlfn.IFS($V149="No", AA149*$T149/1000,$V149="Yes", AF149*$T149/1000, $V149="", ""),"")</f>
        <v/>
      </c>
      <c r="AJ149" s="1029" t="str">
        <f>IFERROR($AG149
+IFERROR(HLOOKUP(Introduction!$H$29,'GWP Values'!$D$3:$G$46,MATCH("CH4",'GWP Values'!$C$3:$C$41,0),FALSE)*$AH149,0)
+IFERROR(HLOOKUP(Introduction!$H$29,'GWP Values'!$D$3:$G$46,MATCH("N2O",'GWP Values'!$C$3:$C$41,0),FALSE)*$AI149,0),"")</f>
        <v/>
      </c>
    </row>
    <row r="150" spans="1:36" ht="24" customHeight="1" x14ac:dyDescent="0.25">
      <c r="A150" s="441"/>
      <c r="B150" s="458" t="str" cm="1">
        <f t="array" ref="B150">IFERROR(_xlfn.IFS($J150="","",VLOOKUP(CONCATENATE($M150," | ",$J150),'Emissions Factors'!$C$3:$O$718,5,FALSE)&lt;&gt;"",CONCATENATE($M150," | ",$J150), COUNTIF('Emissions Factors'!$C$3:$C$718,CONCATENATE($M150," | ",$J150))&lt;0, CONCATENATE($M150," | ",$I150)),"")</f>
        <v/>
      </c>
      <c r="C150" s="650" t="str">
        <f t="shared" si="4"/>
        <v/>
      </c>
      <c r="D150" s="650" t="str">
        <f t="shared" si="5"/>
        <v/>
      </c>
      <c r="E150" s="650" t="str">
        <f>IFERROR(IF($J150="","",
IF($J150="United States",$M150&amp;" | "&amp;$J150&amp;" - "&amp;(VLOOKUP(K150,'EFs - EPA eGRID'!$B$2:$D$53,3,FALSE)),
IF($J150="Canada",$M150&amp;" | "&amp;$J150&amp;" - "&amp;$K150,$M150&amp;" | "&amp;$I150))),"")</f>
        <v/>
      </c>
      <c r="F150" s="650" t="str" cm="1">
        <f t="array" ref="F150">_xlfn.IFS($J150="","",AND($J150="United States", $K150=""), $M150&amp;" | "&amp;$J150,AND($J150="Canada", $K150=""), $M150&amp;" | "&amp;$J150,$J150="United States", $E150,$J150="Canada",$E150,$J150&lt;&gt;"", $M150&amp;" | "&amp;$J150)</f>
        <v/>
      </c>
      <c r="G150" s="989"/>
      <c r="H150" s="990"/>
      <c r="I150" s="941" t="str">
        <f>IFERROR(VLOOKUP(J150,'Category Index'!$K$10:$L$258,2,FALSE),"")</f>
        <v/>
      </c>
      <c r="J150" s="986"/>
      <c r="K150" s="987" t="s">
        <v>866</v>
      </c>
      <c r="L150" s="3"/>
      <c r="M150" s="982"/>
      <c r="N150" s="983"/>
      <c r="O150" s="943" t="str">
        <f>IFERROR(VLOOKUP(Q150,Tables!$CE$8:$CF$22,2,FALSE),"")</f>
        <v/>
      </c>
      <c r="P150" s="973"/>
      <c r="Q150" s="974"/>
      <c r="R150" s="975"/>
      <c r="S150" s="976"/>
      <c r="T150" s="670" t="str">
        <f>IFERROR(IF(R150="","",R150*(VLOOKUP(D150, 'Unit Conversion Table'!$E$3:$F$132, 2, FALSE))),"")</f>
        <v/>
      </c>
      <c r="U150" s="3"/>
      <c r="V150" s="971" t="s">
        <v>826</v>
      </c>
      <c r="W150" s="945" t="str" cm="1">
        <f t="array" ref="W150">_xlfn.IFS(V150="No",(IFERROR(VLOOKUP($M150&amp;" | "&amp;$X150,'Emissions Factors'!$C$3:$N$1705,MATCH(W$11,'Emissions Factors'!$C$3:$N$3,0),FALSE),"")),V150="Yes", "", V150="", "")</f>
        <v/>
      </c>
      <c r="X150" s="946">
        <f>IFERROR(IF(OR($V150="Yes", $V150=""), "",
VLOOKUP($F150, 'Emissions Factors'!$C$3:$O$717, 4,FALSE)),
IFERROR(VLOOKUP($E150, 'Emissions Factors'!$C$3:$O$717, 4,FALSE),""))</f>
        <v>0</v>
      </c>
      <c r="Y150" s="947" t="str">
        <f>IFERROR(VLOOKUP($M150&amp;" | "&amp;$X150,'Emissions Factors'!$C$3:$N$3811,5,FALSE),"")</f>
        <v/>
      </c>
      <c r="Z150" s="948" t="str">
        <f>IFERROR(VLOOKUP($M150&amp;" | "&amp;$X150,'Emissions Factors'!$C$3:$N$3811,6,FALSE),"")</f>
        <v/>
      </c>
      <c r="AA150" s="949" t="str">
        <f>IFERROR(VLOOKUP($M150&amp;" | "&amp;$X150,'Emissions Factors'!$C$3:$N$3811,7,FALSE),"")</f>
        <v/>
      </c>
      <c r="AB150" s="961"/>
      <c r="AC150" s="962"/>
      <c r="AD150" s="963"/>
      <c r="AE150" s="964"/>
      <c r="AF150" s="965"/>
      <c r="AG150" s="955" t="str" cm="1">
        <f t="array" ref="AG150">IFERROR(_xlfn.IFS($V150="No", Y150*$T150/1000,$V150="Yes", AD150*$T150/1000, $V150="", ""),"")</f>
        <v/>
      </c>
      <c r="AH150" s="956" t="str" cm="1">
        <f t="array" ref="AH150">IFERROR(_xlfn.IFS($V150="No", Z150*$T150/1000,$V150="Yes", AE150*$T150/1000, $V150="", ""),"")</f>
        <v/>
      </c>
      <c r="AI150" s="956" t="str" cm="1">
        <f t="array" ref="AI150">IFERROR(_xlfn.IFS($V150="No", AA150*$T150/1000,$V150="Yes", AF150*$T150/1000, $V150="", ""),"")</f>
        <v/>
      </c>
      <c r="AJ150" s="1029" t="str">
        <f>IFERROR($AG150
+IFERROR(HLOOKUP(Introduction!$H$29,'GWP Values'!$D$3:$G$46,MATCH("CH4",'GWP Values'!$C$3:$C$41,0),FALSE)*$AH150,0)
+IFERROR(HLOOKUP(Introduction!$H$29,'GWP Values'!$D$3:$G$46,MATCH("N2O",'GWP Values'!$C$3:$C$41,0),FALSE)*$AI150,0),"")</f>
        <v/>
      </c>
    </row>
    <row r="151" spans="1:36" ht="24" customHeight="1" x14ac:dyDescent="0.25">
      <c r="A151" s="441"/>
      <c r="B151" s="458" t="str" cm="1">
        <f t="array" ref="B151">IFERROR(_xlfn.IFS($J151="","",VLOOKUP(CONCATENATE($M151," | ",$J151),'Emissions Factors'!$C$3:$O$718,5,FALSE)&lt;&gt;"",CONCATENATE($M151," | ",$J151), COUNTIF('Emissions Factors'!$C$3:$C$718,CONCATENATE($M151," | ",$J151))&lt;0, CONCATENATE($M151," | ",$I151)),"")</f>
        <v/>
      </c>
      <c r="C151" s="650" t="str">
        <f t="shared" si="4"/>
        <v/>
      </c>
      <c r="D151" s="650" t="str">
        <f t="shared" si="5"/>
        <v/>
      </c>
      <c r="E151" s="650" t="str">
        <f>IFERROR(IF($J151="","",
IF($J151="United States",$M151&amp;" | "&amp;$J151&amp;" - "&amp;(VLOOKUP(K151,'EFs - EPA eGRID'!$B$2:$D$53,3,FALSE)),
IF($J151="Canada",$M151&amp;" | "&amp;$J151&amp;" - "&amp;$K151,$M151&amp;" | "&amp;$I151))),"")</f>
        <v/>
      </c>
      <c r="F151" s="650" t="str" cm="1">
        <f t="array" ref="F151">_xlfn.IFS($J151="","",AND($J151="United States", $K151=""), $M151&amp;" | "&amp;$J151,AND($J151="Canada", $K151=""), $M151&amp;" | "&amp;$J151,$J151="United States", $E151,$J151="Canada",$E151,$J151&lt;&gt;"", $M151&amp;" | "&amp;$J151)</f>
        <v/>
      </c>
      <c r="G151" s="989"/>
      <c r="H151" s="990"/>
      <c r="I151" s="941" t="str">
        <f>IFERROR(VLOOKUP(J151,'Category Index'!$K$10:$L$258,2,FALSE),"")</f>
        <v/>
      </c>
      <c r="J151" s="986"/>
      <c r="K151" s="987" t="s">
        <v>866</v>
      </c>
      <c r="L151" s="3"/>
      <c r="M151" s="982"/>
      <c r="N151" s="983"/>
      <c r="O151" s="943" t="str">
        <f>IFERROR(VLOOKUP(Q151,Tables!$CE$8:$CF$22,2,FALSE),"")</f>
        <v/>
      </c>
      <c r="P151" s="973"/>
      <c r="Q151" s="974"/>
      <c r="R151" s="975"/>
      <c r="S151" s="976"/>
      <c r="T151" s="670" t="str">
        <f>IFERROR(IF(R151="","",R151*(VLOOKUP(D151, 'Unit Conversion Table'!$E$3:$F$132, 2, FALSE))),"")</f>
        <v/>
      </c>
      <c r="U151" s="3"/>
      <c r="V151" s="971" t="s">
        <v>826</v>
      </c>
      <c r="W151" s="945" t="str" cm="1">
        <f t="array" ref="W151">_xlfn.IFS(V151="No",(IFERROR(VLOOKUP($M151&amp;" | "&amp;$X151,'Emissions Factors'!$C$3:$N$1705,MATCH(W$11,'Emissions Factors'!$C$3:$N$3,0),FALSE),"")),V151="Yes", "", V151="", "")</f>
        <v/>
      </c>
      <c r="X151" s="946">
        <f>IFERROR(IF(OR($V151="Yes", $V151=""), "",
VLOOKUP($F151, 'Emissions Factors'!$C$3:$O$717, 4,FALSE)),
IFERROR(VLOOKUP($E151, 'Emissions Factors'!$C$3:$O$717, 4,FALSE),""))</f>
        <v>0</v>
      </c>
      <c r="Y151" s="947" t="str">
        <f>IFERROR(VLOOKUP($M151&amp;" | "&amp;$X151,'Emissions Factors'!$C$3:$N$3811,5,FALSE),"")</f>
        <v/>
      </c>
      <c r="Z151" s="948" t="str">
        <f>IFERROR(VLOOKUP($M151&amp;" | "&amp;$X151,'Emissions Factors'!$C$3:$N$3811,6,FALSE),"")</f>
        <v/>
      </c>
      <c r="AA151" s="949" t="str">
        <f>IFERROR(VLOOKUP($M151&amp;" | "&amp;$X151,'Emissions Factors'!$C$3:$N$3811,7,FALSE),"")</f>
        <v/>
      </c>
      <c r="AB151" s="961"/>
      <c r="AC151" s="962"/>
      <c r="AD151" s="963"/>
      <c r="AE151" s="964"/>
      <c r="AF151" s="965"/>
      <c r="AG151" s="955" t="str" cm="1">
        <f t="array" ref="AG151">IFERROR(_xlfn.IFS($V151="No", Y151*$T151/1000,$V151="Yes", AD151*$T151/1000, $V151="", ""),"")</f>
        <v/>
      </c>
      <c r="AH151" s="956" t="str" cm="1">
        <f t="array" ref="AH151">IFERROR(_xlfn.IFS($V151="No", Z151*$T151/1000,$V151="Yes", AE151*$T151/1000, $V151="", ""),"")</f>
        <v/>
      </c>
      <c r="AI151" s="956" t="str" cm="1">
        <f t="array" ref="AI151">IFERROR(_xlfn.IFS($V151="No", AA151*$T151/1000,$V151="Yes", AF151*$T151/1000, $V151="", ""),"")</f>
        <v/>
      </c>
      <c r="AJ151" s="1029" t="str">
        <f>IFERROR($AG151
+IFERROR(HLOOKUP(Introduction!$H$29,'GWP Values'!$D$3:$G$46,MATCH("CH4",'GWP Values'!$C$3:$C$41,0),FALSE)*$AH151,0)
+IFERROR(HLOOKUP(Introduction!$H$29,'GWP Values'!$D$3:$G$46,MATCH("N2O",'GWP Values'!$C$3:$C$41,0),FALSE)*$AI151,0),"")</f>
        <v/>
      </c>
    </row>
    <row r="152" spans="1:36" ht="24" customHeight="1" x14ac:dyDescent="0.25">
      <c r="A152" s="441"/>
      <c r="B152" s="458" t="str" cm="1">
        <f t="array" ref="B152">IFERROR(_xlfn.IFS($J152="","",VLOOKUP(CONCATENATE($M152," | ",$J152),'Emissions Factors'!$C$3:$O$718,5,FALSE)&lt;&gt;"",CONCATENATE($M152," | ",$J152), COUNTIF('Emissions Factors'!$C$3:$C$718,CONCATENATE($M152," | ",$J152))&lt;0, CONCATENATE($M152," | ",$I152)),"")</f>
        <v/>
      </c>
      <c r="C152" s="650" t="str">
        <f t="shared" si="4"/>
        <v/>
      </c>
      <c r="D152" s="650" t="str">
        <f t="shared" si="5"/>
        <v/>
      </c>
      <c r="E152" s="650" t="str">
        <f>IFERROR(IF($J152="","",
IF($J152="United States",$M152&amp;" | "&amp;$J152&amp;" - "&amp;(VLOOKUP(K152,'EFs - EPA eGRID'!$B$2:$D$53,3,FALSE)),
IF($J152="Canada",$M152&amp;" | "&amp;$J152&amp;" - "&amp;$K152,$M152&amp;" | "&amp;$I152))),"")</f>
        <v/>
      </c>
      <c r="F152" s="650" t="str" cm="1">
        <f t="array" ref="F152">_xlfn.IFS($J152="","",AND($J152="United States", $K152=""), $M152&amp;" | "&amp;$J152,AND($J152="Canada", $K152=""), $M152&amp;" | "&amp;$J152,$J152="United States", $E152,$J152="Canada",$E152,$J152&lt;&gt;"", $M152&amp;" | "&amp;$J152)</f>
        <v/>
      </c>
      <c r="G152" s="989"/>
      <c r="H152" s="990"/>
      <c r="I152" s="941" t="str">
        <f>IFERROR(VLOOKUP(J152,'Category Index'!$K$10:$L$258,2,FALSE),"")</f>
        <v/>
      </c>
      <c r="J152" s="986"/>
      <c r="K152" s="987" t="s">
        <v>866</v>
      </c>
      <c r="L152" s="3"/>
      <c r="M152" s="982"/>
      <c r="N152" s="983"/>
      <c r="O152" s="943" t="str">
        <f>IFERROR(VLOOKUP(Q152,Tables!$CE$8:$CF$22,2,FALSE),"")</f>
        <v/>
      </c>
      <c r="P152" s="973"/>
      <c r="Q152" s="974"/>
      <c r="R152" s="975"/>
      <c r="S152" s="976"/>
      <c r="T152" s="670" t="str">
        <f>IFERROR(IF(R152="","",R152*(VLOOKUP(D152, 'Unit Conversion Table'!$E$3:$F$132, 2, FALSE))),"")</f>
        <v/>
      </c>
      <c r="U152" s="3"/>
      <c r="V152" s="971" t="s">
        <v>826</v>
      </c>
      <c r="W152" s="945" t="str" cm="1">
        <f t="array" ref="W152">_xlfn.IFS(V152="No",(IFERROR(VLOOKUP($M152&amp;" | "&amp;$X152,'Emissions Factors'!$C$3:$N$1705,MATCH(W$11,'Emissions Factors'!$C$3:$N$3,0),FALSE),"")),V152="Yes", "", V152="", "")</f>
        <v/>
      </c>
      <c r="X152" s="946">
        <f>IFERROR(IF(OR($V152="Yes", $V152=""), "",
VLOOKUP($F152, 'Emissions Factors'!$C$3:$O$717, 4,FALSE)),
IFERROR(VLOOKUP($E152, 'Emissions Factors'!$C$3:$O$717, 4,FALSE),""))</f>
        <v>0</v>
      </c>
      <c r="Y152" s="947" t="str">
        <f>IFERROR(VLOOKUP($M152&amp;" | "&amp;$X152,'Emissions Factors'!$C$3:$N$3811,5,FALSE),"")</f>
        <v/>
      </c>
      <c r="Z152" s="948" t="str">
        <f>IFERROR(VLOOKUP($M152&amp;" | "&amp;$X152,'Emissions Factors'!$C$3:$N$3811,6,FALSE),"")</f>
        <v/>
      </c>
      <c r="AA152" s="949" t="str">
        <f>IFERROR(VLOOKUP($M152&amp;" | "&amp;$X152,'Emissions Factors'!$C$3:$N$3811,7,FALSE),"")</f>
        <v/>
      </c>
      <c r="AB152" s="961"/>
      <c r="AC152" s="962"/>
      <c r="AD152" s="963"/>
      <c r="AE152" s="964"/>
      <c r="AF152" s="965"/>
      <c r="AG152" s="955" t="str" cm="1">
        <f t="array" ref="AG152">IFERROR(_xlfn.IFS($V152="No", Y152*$T152/1000,$V152="Yes", AD152*$T152/1000, $V152="", ""),"")</f>
        <v/>
      </c>
      <c r="AH152" s="956" t="str" cm="1">
        <f t="array" ref="AH152">IFERROR(_xlfn.IFS($V152="No", Z152*$T152/1000,$V152="Yes", AE152*$T152/1000, $V152="", ""),"")</f>
        <v/>
      </c>
      <c r="AI152" s="956" t="str" cm="1">
        <f t="array" ref="AI152">IFERROR(_xlfn.IFS($V152="No", AA152*$T152/1000,$V152="Yes", AF152*$T152/1000, $V152="", ""),"")</f>
        <v/>
      </c>
      <c r="AJ152" s="1029" t="str">
        <f>IFERROR($AG152
+IFERROR(HLOOKUP(Introduction!$H$29,'GWP Values'!$D$3:$G$46,MATCH("CH4",'GWP Values'!$C$3:$C$41,0),FALSE)*$AH152,0)
+IFERROR(HLOOKUP(Introduction!$H$29,'GWP Values'!$D$3:$G$46,MATCH("N2O",'GWP Values'!$C$3:$C$41,0),FALSE)*$AI152,0),"")</f>
        <v/>
      </c>
    </row>
    <row r="153" spans="1:36" ht="24" customHeight="1" x14ac:dyDescent="0.25">
      <c r="A153" s="441"/>
      <c r="B153" s="458" t="str" cm="1">
        <f t="array" ref="B153">IFERROR(_xlfn.IFS($J153="","",VLOOKUP(CONCATENATE($M153," | ",$J153),'Emissions Factors'!$C$3:$O$718,5,FALSE)&lt;&gt;"",CONCATENATE($M153," | ",$J153), COUNTIF('Emissions Factors'!$C$3:$C$718,CONCATENATE($M153," | ",$J153))&lt;0, CONCATENATE($M153," | ",$I153)),"")</f>
        <v/>
      </c>
      <c r="C153" s="650" t="str">
        <f t="shared" si="4"/>
        <v/>
      </c>
      <c r="D153" s="650" t="str">
        <f t="shared" si="5"/>
        <v/>
      </c>
      <c r="E153" s="650" t="str">
        <f>IFERROR(IF($J153="","",
IF($J153="United States",$M153&amp;" | "&amp;$J153&amp;" - "&amp;(VLOOKUP(K153,'EFs - EPA eGRID'!$B$2:$D$53,3,FALSE)),
IF($J153="Canada",$M153&amp;" | "&amp;$J153&amp;" - "&amp;$K153,$M153&amp;" | "&amp;$I153))),"")</f>
        <v/>
      </c>
      <c r="F153" s="650" t="str" cm="1">
        <f t="array" ref="F153">_xlfn.IFS($J153="","",AND($J153="United States", $K153=""), $M153&amp;" | "&amp;$J153,AND($J153="Canada", $K153=""), $M153&amp;" | "&amp;$J153,$J153="United States", $E153,$J153="Canada",$E153,$J153&lt;&gt;"", $M153&amp;" | "&amp;$J153)</f>
        <v/>
      </c>
      <c r="G153" s="989"/>
      <c r="H153" s="990"/>
      <c r="I153" s="941" t="str">
        <f>IFERROR(VLOOKUP(J153,'Category Index'!$K$10:$L$258,2,FALSE),"")</f>
        <v/>
      </c>
      <c r="J153" s="986"/>
      <c r="K153" s="987" t="s">
        <v>866</v>
      </c>
      <c r="L153" s="3"/>
      <c r="M153" s="982"/>
      <c r="N153" s="983"/>
      <c r="O153" s="943" t="str">
        <f>IFERROR(VLOOKUP(Q153,Tables!$CE$8:$CF$22,2,FALSE),"")</f>
        <v/>
      </c>
      <c r="P153" s="973"/>
      <c r="Q153" s="974"/>
      <c r="R153" s="975"/>
      <c r="S153" s="976"/>
      <c r="T153" s="670" t="str">
        <f>IFERROR(IF(R153="","",R153*(VLOOKUP(D153, 'Unit Conversion Table'!$E$3:$F$132, 2, FALSE))),"")</f>
        <v/>
      </c>
      <c r="U153" s="3"/>
      <c r="V153" s="971" t="s">
        <v>826</v>
      </c>
      <c r="W153" s="945" t="str" cm="1">
        <f t="array" ref="W153">_xlfn.IFS(V153="No",(IFERROR(VLOOKUP($M153&amp;" | "&amp;$X153,'Emissions Factors'!$C$3:$N$1705,MATCH(W$11,'Emissions Factors'!$C$3:$N$3,0),FALSE),"")),V153="Yes", "", V153="", "")</f>
        <v/>
      </c>
      <c r="X153" s="946">
        <f>IFERROR(IF(OR($V153="Yes", $V153=""), "",
VLOOKUP($F153, 'Emissions Factors'!$C$3:$O$717, 4,FALSE)),
IFERROR(VLOOKUP($E153, 'Emissions Factors'!$C$3:$O$717, 4,FALSE),""))</f>
        <v>0</v>
      </c>
      <c r="Y153" s="947" t="str">
        <f>IFERROR(VLOOKUP($M153&amp;" | "&amp;$X153,'Emissions Factors'!$C$3:$N$3811,5,FALSE),"")</f>
        <v/>
      </c>
      <c r="Z153" s="948" t="str">
        <f>IFERROR(VLOOKUP($M153&amp;" | "&amp;$X153,'Emissions Factors'!$C$3:$N$3811,6,FALSE),"")</f>
        <v/>
      </c>
      <c r="AA153" s="949" t="str">
        <f>IFERROR(VLOOKUP($M153&amp;" | "&amp;$X153,'Emissions Factors'!$C$3:$N$3811,7,FALSE),"")</f>
        <v/>
      </c>
      <c r="AB153" s="961"/>
      <c r="AC153" s="962"/>
      <c r="AD153" s="963"/>
      <c r="AE153" s="964"/>
      <c r="AF153" s="965"/>
      <c r="AG153" s="955" t="str" cm="1">
        <f t="array" ref="AG153">IFERROR(_xlfn.IFS($V153="No", Y153*$T153/1000,$V153="Yes", AD153*$T153/1000, $V153="", ""),"")</f>
        <v/>
      </c>
      <c r="AH153" s="956" t="str" cm="1">
        <f t="array" ref="AH153">IFERROR(_xlfn.IFS($V153="No", Z153*$T153/1000,$V153="Yes", AE153*$T153/1000, $V153="", ""),"")</f>
        <v/>
      </c>
      <c r="AI153" s="956" t="str" cm="1">
        <f t="array" ref="AI153">IFERROR(_xlfn.IFS($V153="No", AA153*$T153/1000,$V153="Yes", AF153*$T153/1000, $V153="", ""),"")</f>
        <v/>
      </c>
      <c r="AJ153" s="1029" t="str">
        <f>IFERROR($AG153
+IFERROR(HLOOKUP(Introduction!$H$29,'GWP Values'!$D$3:$G$46,MATCH("CH4",'GWP Values'!$C$3:$C$41,0),FALSE)*$AH153,0)
+IFERROR(HLOOKUP(Introduction!$H$29,'GWP Values'!$D$3:$G$46,MATCH("N2O",'GWP Values'!$C$3:$C$41,0),FALSE)*$AI153,0),"")</f>
        <v/>
      </c>
    </row>
    <row r="154" spans="1:36" ht="24" customHeight="1" x14ac:dyDescent="0.25">
      <c r="A154" s="441"/>
      <c r="B154" s="458" t="str" cm="1">
        <f t="array" ref="B154">IFERROR(_xlfn.IFS($J154="","",VLOOKUP(CONCATENATE($M154," | ",$J154),'Emissions Factors'!$C$3:$O$718,5,FALSE)&lt;&gt;"",CONCATENATE($M154," | ",$J154), COUNTIF('Emissions Factors'!$C$3:$C$718,CONCATENATE($M154," | ",$J154))&lt;0, CONCATENATE($M154," | ",$I154)),"")</f>
        <v/>
      </c>
      <c r="C154" s="650" t="str">
        <f t="shared" si="4"/>
        <v/>
      </c>
      <c r="D154" s="650" t="str">
        <f t="shared" si="5"/>
        <v/>
      </c>
      <c r="E154" s="650" t="str">
        <f>IFERROR(IF($J154="","",
IF($J154="United States",$M154&amp;" | "&amp;$J154&amp;" - "&amp;(VLOOKUP(K154,'EFs - EPA eGRID'!$B$2:$D$53,3,FALSE)),
IF($J154="Canada",$M154&amp;" | "&amp;$J154&amp;" - "&amp;$K154,$M154&amp;" | "&amp;$I154))),"")</f>
        <v/>
      </c>
      <c r="F154" s="650" t="str" cm="1">
        <f t="array" ref="F154">_xlfn.IFS($J154="","",AND($J154="United States", $K154=""), $M154&amp;" | "&amp;$J154,AND($J154="Canada", $K154=""), $M154&amp;" | "&amp;$J154,$J154="United States", $E154,$J154="Canada",$E154,$J154&lt;&gt;"", $M154&amp;" | "&amp;$J154)</f>
        <v/>
      </c>
      <c r="G154" s="989"/>
      <c r="H154" s="990"/>
      <c r="I154" s="941" t="str">
        <f>IFERROR(VLOOKUP(J154,'Category Index'!$K$10:$L$258,2,FALSE),"")</f>
        <v/>
      </c>
      <c r="J154" s="986"/>
      <c r="K154" s="987" t="s">
        <v>866</v>
      </c>
      <c r="L154" s="3"/>
      <c r="M154" s="982"/>
      <c r="N154" s="983"/>
      <c r="O154" s="943" t="str">
        <f>IFERROR(VLOOKUP(Q154,Tables!$CE$8:$CF$22,2,FALSE),"")</f>
        <v/>
      </c>
      <c r="P154" s="973"/>
      <c r="Q154" s="974"/>
      <c r="R154" s="975"/>
      <c r="S154" s="976"/>
      <c r="T154" s="670" t="str">
        <f>IFERROR(IF(R154="","",R154*(VLOOKUP(D154, 'Unit Conversion Table'!$E$3:$F$132, 2, FALSE))),"")</f>
        <v/>
      </c>
      <c r="U154" s="3"/>
      <c r="V154" s="971" t="s">
        <v>826</v>
      </c>
      <c r="W154" s="945" t="str" cm="1">
        <f t="array" ref="W154">_xlfn.IFS(V154="No",(IFERROR(VLOOKUP($M154&amp;" | "&amp;$X154,'Emissions Factors'!$C$3:$N$1705,MATCH(W$11,'Emissions Factors'!$C$3:$N$3,0),FALSE),"")),V154="Yes", "", V154="", "")</f>
        <v/>
      </c>
      <c r="X154" s="946">
        <f>IFERROR(IF(OR($V154="Yes", $V154=""), "",
VLOOKUP($F154, 'Emissions Factors'!$C$3:$O$717, 4,FALSE)),
IFERROR(VLOOKUP($E154, 'Emissions Factors'!$C$3:$O$717, 4,FALSE),""))</f>
        <v>0</v>
      </c>
      <c r="Y154" s="947" t="str">
        <f>IFERROR(VLOOKUP($M154&amp;" | "&amp;$X154,'Emissions Factors'!$C$3:$N$3811,5,FALSE),"")</f>
        <v/>
      </c>
      <c r="Z154" s="948" t="str">
        <f>IFERROR(VLOOKUP($M154&amp;" | "&amp;$X154,'Emissions Factors'!$C$3:$N$3811,6,FALSE),"")</f>
        <v/>
      </c>
      <c r="AA154" s="949" t="str">
        <f>IFERROR(VLOOKUP($M154&amp;" | "&amp;$X154,'Emissions Factors'!$C$3:$N$3811,7,FALSE),"")</f>
        <v/>
      </c>
      <c r="AB154" s="961"/>
      <c r="AC154" s="962"/>
      <c r="AD154" s="963"/>
      <c r="AE154" s="964"/>
      <c r="AF154" s="965"/>
      <c r="AG154" s="955" t="str" cm="1">
        <f t="array" ref="AG154">IFERROR(_xlfn.IFS($V154="No", Y154*$T154/1000,$V154="Yes", AD154*$T154/1000, $V154="", ""),"")</f>
        <v/>
      </c>
      <c r="AH154" s="956" t="str" cm="1">
        <f t="array" ref="AH154">IFERROR(_xlfn.IFS($V154="No", Z154*$T154/1000,$V154="Yes", AE154*$T154/1000, $V154="", ""),"")</f>
        <v/>
      </c>
      <c r="AI154" s="956" t="str" cm="1">
        <f t="array" ref="AI154">IFERROR(_xlfn.IFS($V154="No", AA154*$T154/1000,$V154="Yes", AF154*$T154/1000, $V154="", ""),"")</f>
        <v/>
      </c>
      <c r="AJ154" s="1029" t="str">
        <f>IFERROR($AG154
+IFERROR(HLOOKUP(Introduction!$H$29,'GWP Values'!$D$3:$G$46,MATCH("CH4",'GWP Values'!$C$3:$C$41,0),FALSE)*$AH154,0)
+IFERROR(HLOOKUP(Introduction!$H$29,'GWP Values'!$D$3:$G$46,MATCH("N2O",'GWP Values'!$C$3:$C$41,0),FALSE)*$AI154,0),"")</f>
        <v/>
      </c>
    </row>
    <row r="155" spans="1:36" ht="24" customHeight="1" x14ac:dyDescent="0.25">
      <c r="A155" s="441"/>
      <c r="B155" s="458" t="str" cm="1">
        <f t="array" ref="B155">IFERROR(_xlfn.IFS($J155="","",VLOOKUP(CONCATENATE($M155," | ",$J155),'Emissions Factors'!$C$3:$O$718,5,FALSE)&lt;&gt;"",CONCATENATE($M155," | ",$J155), COUNTIF('Emissions Factors'!$C$3:$C$718,CONCATENATE($M155," | ",$J155))&lt;0, CONCATENATE($M155," | ",$I155)),"")</f>
        <v/>
      </c>
      <c r="C155" s="650" t="str">
        <f t="shared" si="4"/>
        <v/>
      </c>
      <c r="D155" s="650" t="str">
        <f t="shared" si="5"/>
        <v/>
      </c>
      <c r="E155" s="650" t="str">
        <f>IFERROR(IF($J155="","",
IF($J155="United States",$M155&amp;" | "&amp;$J155&amp;" - "&amp;(VLOOKUP(K155,'EFs - EPA eGRID'!$B$2:$D$53,3,FALSE)),
IF($J155="Canada",$M155&amp;" | "&amp;$J155&amp;" - "&amp;$K155,$M155&amp;" | "&amp;$I155))),"")</f>
        <v/>
      </c>
      <c r="F155" s="650" t="str" cm="1">
        <f t="array" ref="F155">_xlfn.IFS($J155="","",AND($J155="United States", $K155=""), $M155&amp;" | "&amp;$J155,AND($J155="Canada", $K155=""), $M155&amp;" | "&amp;$J155,$J155="United States", $E155,$J155="Canada",$E155,$J155&lt;&gt;"", $M155&amp;" | "&amp;$J155)</f>
        <v/>
      </c>
      <c r="G155" s="989"/>
      <c r="H155" s="990"/>
      <c r="I155" s="941" t="str">
        <f>IFERROR(VLOOKUP(J155,'Category Index'!$K$10:$L$258,2,FALSE),"")</f>
        <v/>
      </c>
      <c r="J155" s="986"/>
      <c r="K155" s="987" t="s">
        <v>866</v>
      </c>
      <c r="L155" s="3"/>
      <c r="M155" s="982"/>
      <c r="N155" s="983"/>
      <c r="O155" s="943" t="str">
        <f>IFERROR(VLOOKUP(Q155,Tables!$CE$8:$CF$22,2,FALSE),"")</f>
        <v/>
      </c>
      <c r="P155" s="973"/>
      <c r="Q155" s="974"/>
      <c r="R155" s="975"/>
      <c r="S155" s="976"/>
      <c r="T155" s="670" t="str">
        <f>IFERROR(IF(R155="","",R155*(VLOOKUP(D155, 'Unit Conversion Table'!$E$3:$F$132, 2, FALSE))),"")</f>
        <v/>
      </c>
      <c r="U155" s="3"/>
      <c r="V155" s="971" t="s">
        <v>826</v>
      </c>
      <c r="W155" s="945" t="str" cm="1">
        <f t="array" ref="W155">_xlfn.IFS(V155="No",(IFERROR(VLOOKUP($M155&amp;" | "&amp;$X155,'Emissions Factors'!$C$3:$N$1705,MATCH(W$11,'Emissions Factors'!$C$3:$N$3,0),FALSE),"")),V155="Yes", "", V155="", "")</f>
        <v/>
      </c>
      <c r="X155" s="946">
        <f>IFERROR(IF(OR($V155="Yes", $V155=""), "",
VLOOKUP($F155, 'Emissions Factors'!$C$3:$O$717, 4,FALSE)),
IFERROR(VLOOKUP($E155, 'Emissions Factors'!$C$3:$O$717, 4,FALSE),""))</f>
        <v>0</v>
      </c>
      <c r="Y155" s="947" t="str">
        <f>IFERROR(VLOOKUP($M155&amp;" | "&amp;$X155,'Emissions Factors'!$C$3:$N$3811,5,FALSE),"")</f>
        <v/>
      </c>
      <c r="Z155" s="948" t="str">
        <f>IFERROR(VLOOKUP($M155&amp;" | "&amp;$X155,'Emissions Factors'!$C$3:$N$3811,6,FALSE),"")</f>
        <v/>
      </c>
      <c r="AA155" s="949" t="str">
        <f>IFERROR(VLOOKUP($M155&amp;" | "&amp;$X155,'Emissions Factors'!$C$3:$N$3811,7,FALSE),"")</f>
        <v/>
      </c>
      <c r="AB155" s="961"/>
      <c r="AC155" s="962"/>
      <c r="AD155" s="963"/>
      <c r="AE155" s="964"/>
      <c r="AF155" s="965"/>
      <c r="AG155" s="955" t="str" cm="1">
        <f t="array" ref="AG155">IFERROR(_xlfn.IFS($V155="No", Y155*$T155/1000,$V155="Yes", AD155*$T155/1000, $V155="", ""),"")</f>
        <v/>
      </c>
      <c r="AH155" s="956" t="str" cm="1">
        <f t="array" ref="AH155">IFERROR(_xlfn.IFS($V155="No", Z155*$T155/1000,$V155="Yes", AE155*$T155/1000, $V155="", ""),"")</f>
        <v/>
      </c>
      <c r="AI155" s="956" t="str" cm="1">
        <f t="array" ref="AI155">IFERROR(_xlfn.IFS($V155="No", AA155*$T155/1000,$V155="Yes", AF155*$T155/1000, $V155="", ""),"")</f>
        <v/>
      </c>
      <c r="AJ155" s="1029" t="str">
        <f>IFERROR($AG155
+IFERROR(HLOOKUP(Introduction!$H$29,'GWP Values'!$D$3:$G$46,MATCH("CH4",'GWP Values'!$C$3:$C$41,0),FALSE)*$AH155,0)
+IFERROR(HLOOKUP(Introduction!$H$29,'GWP Values'!$D$3:$G$46,MATCH("N2O",'GWP Values'!$C$3:$C$41,0),FALSE)*$AI155,0),"")</f>
        <v/>
      </c>
    </row>
    <row r="156" spans="1:36" ht="24" customHeight="1" x14ac:dyDescent="0.25">
      <c r="A156" s="441"/>
      <c r="B156" s="458" t="str" cm="1">
        <f t="array" ref="B156">IFERROR(_xlfn.IFS($J156="","",VLOOKUP(CONCATENATE($M156," | ",$J156),'Emissions Factors'!$C$3:$O$718,5,FALSE)&lt;&gt;"",CONCATENATE($M156," | ",$J156), COUNTIF('Emissions Factors'!$C$3:$C$718,CONCATENATE($M156," | ",$J156))&lt;0, CONCATENATE($M156," | ",$I156)),"")</f>
        <v/>
      </c>
      <c r="C156" s="650" t="str">
        <f t="shared" si="4"/>
        <v/>
      </c>
      <c r="D156" s="650" t="str">
        <f t="shared" si="5"/>
        <v/>
      </c>
      <c r="E156" s="650" t="str">
        <f>IFERROR(IF($J156="","",
IF($J156="United States",$M156&amp;" | "&amp;$J156&amp;" - "&amp;(VLOOKUP(K156,'EFs - EPA eGRID'!$B$2:$D$53,3,FALSE)),
IF($J156="Canada",$M156&amp;" | "&amp;$J156&amp;" - "&amp;$K156,$M156&amp;" | "&amp;$I156))),"")</f>
        <v/>
      </c>
      <c r="F156" s="650" t="str" cm="1">
        <f t="array" ref="F156">_xlfn.IFS($J156="","",AND($J156="United States", $K156=""), $M156&amp;" | "&amp;$J156,AND($J156="Canada", $K156=""), $M156&amp;" | "&amp;$J156,$J156="United States", $E156,$J156="Canada",$E156,$J156&lt;&gt;"", $M156&amp;" | "&amp;$J156)</f>
        <v/>
      </c>
      <c r="G156" s="989"/>
      <c r="H156" s="990"/>
      <c r="I156" s="941" t="str">
        <f>IFERROR(VLOOKUP(J156,'Category Index'!$K$10:$L$258,2,FALSE),"")</f>
        <v/>
      </c>
      <c r="J156" s="986"/>
      <c r="K156" s="987" t="s">
        <v>866</v>
      </c>
      <c r="L156" s="3"/>
      <c r="M156" s="982"/>
      <c r="N156" s="983"/>
      <c r="O156" s="943" t="str">
        <f>IFERROR(VLOOKUP(Q156,Tables!$CE$8:$CF$22,2,FALSE),"")</f>
        <v/>
      </c>
      <c r="P156" s="973"/>
      <c r="Q156" s="974"/>
      <c r="R156" s="975"/>
      <c r="S156" s="976"/>
      <c r="T156" s="670" t="str">
        <f>IFERROR(IF(R156="","",R156*(VLOOKUP(D156, 'Unit Conversion Table'!$E$3:$F$132, 2, FALSE))),"")</f>
        <v/>
      </c>
      <c r="U156" s="3"/>
      <c r="V156" s="971" t="s">
        <v>826</v>
      </c>
      <c r="W156" s="945" t="str" cm="1">
        <f t="array" ref="W156">_xlfn.IFS(V156="No",(IFERROR(VLOOKUP($M156&amp;" | "&amp;$X156,'Emissions Factors'!$C$3:$N$1705,MATCH(W$11,'Emissions Factors'!$C$3:$N$3,0),FALSE),"")),V156="Yes", "", V156="", "")</f>
        <v/>
      </c>
      <c r="X156" s="946">
        <f>IFERROR(IF(OR($V156="Yes", $V156=""), "",
VLOOKUP($F156, 'Emissions Factors'!$C$3:$O$717, 4,FALSE)),
IFERROR(VLOOKUP($E156, 'Emissions Factors'!$C$3:$O$717, 4,FALSE),""))</f>
        <v>0</v>
      </c>
      <c r="Y156" s="947" t="str">
        <f>IFERROR(VLOOKUP($M156&amp;" | "&amp;$X156,'Emissions Factors'!$C$3:$N$3811,5,FALSE),"")</f>
        <v/>
      </c>
      <c r="Z156" s="948" t="str">
        <f>IFERROR(VLOOKUP($M156&amp;" | "&amp;$X156,'Emissions Factors'!$C$3:$N$3811,6,FALSE),"")</f>
        <v/>
      </c>
      <c r="AA156" s="949" t="str">
        <f>IFERROR(VLOOKUP($M156&amp;" | "&amp;$X156,'Emissions Factors'!$C$3:$N$3811,7,FALSE),"")</f>
        <v/>
      </c>
      <c r="AB156" s="961"/>
      <c r="AC156" s="962"/>
      <c r="AD156" s="963"/>
      <c r="AE156" s="964"/>
      <c r="AF156" s="965"/>
      <c r="AG156" s="955" t="str" cm="1">
        <f t="array" ref="AG156">IFERROR(_xlfn.IFS($V156="No", Y156*$T156/1000,$V156="Yes", AD156*$T156/1000, $V156="", ""),"")</f>
        <v/>
      </c>
      <c r="AH156" s="956" t="str" cm="1">
        <f t="array" ref="AH156">IFERROR(_xlfn.IFS($V156="No", Z156*$T156/1000,$V156="Yes", AE156*$T156/1000, $V156="", ""),"")</f>
        <v/>
      </c>
      <c r="AI156" s="956" t="str" cm="1">
        <f t="array" ref="AI156">IFERROR(_xlfn.IFS($V156="No", AA156*$T156/1000,$V156="Yes", AF156*$T156/1000, $V156="", ""),"")</f>
        <v/>
      </c>
      <c r="AJ156" s="1029" t="str">
        <f>IFERROR($AG156
+IFERROR(HLOOKUP(Introduction!$H$29,'GWP Values'!$D$3:$G$46,MATCH("CH4",'GWP Values'!$C$3:$C$41,0),FALSE)*$AH156,0)
+IFERROR(HLOOKUP(Introduction!$H$29,'GWP Values'!$D$3:$G$46,MATCH("N2O",'GWP Values'!$C$3:$C$41,0),FALSE)*$AI156,0),"")</f>
        <v/>
      </c>
    </row>
    <row r="157" spans="1:36" ht="24" customHeight="1" x14ac:dyDescent="0.25">
      <c r="A157" s="441"/>
      <c r="B157" s="458" t="str" cm="1">
        <f t="array" ref="B157">IFERROR(_xlfn.IFS($J157="","",VLOOKUP(CONCATENATE($M157," | ",$J157),'Emissions Factors'!$C$3:$O$718,5,FALSE)&lt;&gt;"",CONCATENATE($M157," | ",$J157), COUNTIF('Emissions Factors'!$C$3:$C$718,CONCATENATE($M157," | ",$J157))&lt;0, CONCATENATE($M157," | ",$I157)),"")</f>
        <v/>
      </c>
      <c r="C157" s="650" t="str">
        <f t="shared" si="4"/>
        <v/>
      </c>
      <c r="D157" s="650" t="str">
        <f t="shared" si="5"/>
        <v/>
      </c>
      <c r="E157" s="650" t="str">
        <f>IFERROR(IF($J157="","",
IF($J157="United States",$M157&amp;" | "&amp;$J157&amp;" - "&amp;(VLOOKUP(K157,'EFs - EPA eGRID'!$B$2:$D$53,3,FALSE)),
IF($J157="Canada",$M157&amp;" | "&amp;$J157&amp;" - "&amp;$K157,$M157&amp;" | "&amp;$I157))),"")</f>
        <v/>
      </c>
      <c r="F157" s="650" t="str" cm="1">
        <f t="array" ref="F157">_xlfn.IFS($J157="","",AND($J157="United States", $K157=""), $M157&amp;" | "&amp;$J157,AND($J157="Canada", $K157=""), $M157&amp;" | "&amp;$J157,$J157="United States", $E157,$J157="Canada",$E157,$J157&lt;&gt;"", $M157&amp;" | "&amp;$J157)</f>
        <v/>
      </c>
      <c r="G157" s="989"/>
      <c r="H157" s="990"/>
      <c r="I157" s="941" t="str">
        <f>IFERROR(VLOOKUP(J157,'Category Index'!$K$10:$L$258,2,FALSE),"")</f>
        <v/>
      </c>
      <c r="J157" s="986"/>
      <c r="K157" s="987" t="s">
        <v>866</v>
      </c>
      <c r="L157" s="3"/>
      <c r="M157" s="982"/>
      <c r="N157" s="983"/>
      <c r="O157" s="943" t="str">
        <f>IFERROR(VLOOKUP(Q157,Tables!$CE$8:$CF$22,2,FALSE),"")</f>
        <v/>
      </c>
      <c r="P157" s="973"/>
      <c r="Q157" s="974"/>
      <c r="R157" s="975"/>
      <c r="S157" s="976"/>
      <c r="T157" s="670" t="str">
        <f>IFERROR(IF(R157="","",R157*(VLOOKUP(D157, 'Unit Conversion Table'!$E$3:$F$132, 2, FALSE))),"")</f>
        <v/>
      </c>
      <c r="U157" s="3"/>
      <c r="V157" s="971" t="s">
        <v>826</v>
      </c>
      <c r="W157" s="945" t="str" cm="1">
        <f t="array" ref="W157">_xlfn.IFS(V157="No",(IFERROR(VLOOKUP($M157&amp;" | "&amp;$X157,'Emissions Factors'!$C$3:$N$1705,MATCH(W$11,'Emissions Factors'!$C$3:$N$3,0),FALSE),"")),V157="Yes", "", V157="", "")</f>
        <v/>
      </c>
      <c r="X157" s="946">
        <f>IFERROR(IF(OR($V157="Yes", $V157=""), "",
VLOOKUP($F157, 'Emissions Factors'!$C$3:$O$717, 4,FALSE)),
IFERROR(VLOOKUP($E157, 'Emissions Factors'!$C$3:$O$717, 4,FALSE),""))</f>
        <v>0</v>
      </c>
      <c r="Y157" s="947" t="str">
        <f>IFERROR(VLOOKUP($M157&amp;" | "&amp;$X157,'Emissions Factors'!$C$3:$N$3811,5,FALSE),"")</f>
        <v/>
      </c>
      <c r="Z157" s="948" t="str">
        <f>IFERROR(VLOOKUP($M157&amp;" | "&amp;$X157,'Emissions Factors'!$C$3:$N$3811,6,FALSE),"")</f>
        <v/>
      </c>
      <c r="AA157" s="949" t="str">
        <f>IFERROR(VLOOKUP($M157&amp;" | "&amp;$X157,'Emissions Factors'!$C$3:$N$3811,7,FALSE),"")</f>
        <v/>
      </c>
      <c r="AB157" s="961"/>
      <c r="AC157" s="962"/>
      <c r="AD157" s="963"/>
      <c r="AE157" s="964"/>
      <c r="AF157" s="965"/>
      <c r="AG157" s="955" t="str" cm="1">
        <f t="array" ref="AG157">IFERROR(_xlfn.IFS($V157="No", Y157*$T157/1000,$V157="Yes", AD157*$T157/1000, $V157="", ""),"")</f>
        <v/>
      </c>
      <c r="AH157" s="956" t="str" cm="1">
        <f t="array" ref="AH157">IFERROR(_xlfn.IFS($V157="No", Z157*$T157/1000,$V157="Yes", AE157*$T157/1000, $V157="", ""),"")</f>
        <v/>
      </c>
      <c r="AI157" s="956" t="str" cm="1">
        <f t="array" ref="AI157">IFERROR(_xlfn.IFS($V157="No", AA157*$T157/1000,$V157="Yes", AF157*$T157/1000, $V157="", ""),"")</f>
        <v/>
      </c>
      <c r="AJ157" s="1029" t="str">
        <f>IFERROR($AG157
+IFERROR(HLOOKUP(Introduction!$H$29,'GWP Values'!$D$3:$G$46,MATCH("CH4",'GWP Values'!$C$3:$C$41,0),FALSE)*$AH157,0)
+IFERROR(HLOOKUP(Introduction!$H$29,'GWP Values'!$D$3:$G$46,MATCH("N2O",'GWP Values'!$C$3:$C$41,0),FALSE)*$AI157,0),"")</f>
        <v/>
      </c>
    </row>
    <row r="158" spans="1:36" ht="24" customHeight="1" x14ac:dyDescent="0.25">
      <c r="A158" s="441"/>
      <c r="B158" s="458" t="str" cm="1">
        <f t="array" ref="B158">IFERROR(_xlfn.IFS($J158="","",VLOOKUP(CONCATENATE($M158," | ",$J158),'Emissions Factors'!$C$3:$O$718,5,FALSE)&lt;&gt;"",CONCATENATE($M158," | ",$J158), COUNTIF('Emissions Factors'!$C$3:$C$718,CONCATENATE($M158," | ",$J158))&lt;0, CONCATENATE($M158," | ",$I158)),"")</f>
        <v/>
      </c>
      <c r="C158" s="650" t="str">
        <f t="shared" si="4"/>
        <v/>
      </c>
      <c r="D158" s="650" t="str">
        <f t="shared" si="5"/>
        <v/>
      </c>
      <c r="E158" s="650" t="str">
        <f>IFERROR(IF($J158="","",
IF($J158="United States",$M158&amp;" | "&amp;$J158&amp;" - "&amp;(VLOOKUP(K158,'EFs - EPA eGRID'!$B$2:$D$53,3,FALSE)),
IF($J158="Canada",$M158&amp;" | "&amp;$J158&amp;" - "&amp;$K158,$M158&amp;" | "&amp;$I158))),"")</f>
        <v/>
      </c>
      <c r="F158" s="650" t="str" cm="1">
        <f t="array" ref="F158">_xlfn.IFS($J158="","",AND($J158="United States", $K158=""), $M158&amp;" | "&amp;$J158,AND($J158="Canada", $K158=""), $M158&amp;" | "&amp;$J158,$J158="United States", $E158,$J158="Canada",$E158,$J158&lt;&gt;"", $M158&amp;" | "&amp;$J158)</f>
        <v/>
      </c>
      <c r="G158" s="989"/>
      <c r="H158" s="990"/>
      <c r="I158" s="941" t="str">
        <f>IFERROR(VLOOKUP(J158,'Category Index'!$K$10:$L$258,2,FALSE),"")</f>
        <v/>
      </c>
      <c r="J158" s="986"/>
      <c r="K158" s="987" t="s">
        <v>866</v>
      </c>
      <c r="L158" s="3"/>
      <c r="M158" s="982"/>
      <c r="N158" s="983"/>
      <c r="O158" s="943" t="str">
        <f>IFERROR(VLOOKUP(Q158,Tables!$CE$8:$CF$22,2,FALSE),"")</f>
        <v/>
      </c>
      <c r="P158" s="973"/>
      <c r="Q158" s="974"/>
      <c r="R158" s="975"/>
      <c r="S158" s="976"/>
      <c r="T158" s="670" t="str">
        <f>IFERROR(IF(R158="","",R158*(VLOOKUP(D158, 'Unit Conversion Table'!$E$3:$F$132, 2, FALSE))),"")</f>
        <v/>
      </c>
      <c r="U158" s="3"/>
      <c r="V158" s="971" t="s">
        <v>826</v>
      </c>
      <c r="W158" s="945" t="str" cm="1">
        <f t="array" ref="W158">_xlfn.IFS(V158="No",(IFERROR(VLOOKUP($M158&amp;" | "&amp;$X158,'Emissions Factors'!$C$3:$N$1705,MATCH(W$11,'Emissions Factors'!$C$3:$N$3,0),FALSE),"")),V158="Yes", "", V158="", "")</f>
        <v/>
      </c>
      <c r="X158" s="946">
        <f>IFERROR(IF(OR($V158="Yes", $V158=""), "",
VLOOKUP($F158, 'Emissions Factors'!$C$3:$O$717, 4,FALSE)),
IFERROR(VLOOKUP($E158, 'Emissions Factors'!$C$3:$O$717, 4,FALSE),""))</f>
        <v>0</v>
      </c>
      <c r="Y158" s="947" t="str">
        <f>IFERROR(VLOOKUP($M158&amp;" | "&amp;$X158,'Emissions Factors'!$C$3:$N$3811,5,FALSE),"")</f>
        <v/>
      </c>
      <c r="Z158" s="948" t="str">
        <f>IFERROR(VLOOKUP($M158&amp;" | "&amp;$X158,'Emissions Factors'!$C$3:$N$3811,6,FALSE),"")</f>
        <v/>
      </c>
      <c r="AA158" s="949" t="str">
        <f>IFERROR(VLOOKUP($M158&amp;" | "&amp;$X158,'Emissions Factors'!$C$3:$N$3811,7,FALSE),"")</f>
        <v/>
      </c>
      <c r="AB158" s="961"/>
      <c r="AC158" s="962"/>
      <c r="AD158" s="963"/>
      <c r="AE158" s="964"/>
      <c r="AF158" s="965"/>
      <c r="AG158" s="955" t="str" cm="1">
        <f t="array" ref="AG158">IFERROR(_xlfn.IFS($V158="No", Y158*$T158/1000,$V158="Yes", AD158*$T158/1000, $V158="", ""),"")</f>
        <v/>
      </c>
      <c r="AH158" s="956" t="str" cm="1">
        <f t="array" ref="AH158">IFERROR(_xlfn.IFS($V158="No", Z158*$T158/1000,$V158="Yes", AE158*$T158/1000, $V158="", ""),"")</f>
        <v/>
      </c>
      <c r="AI158" s="956" t="str" cm="1">
        <f t="array" ref="AI158">IFERROR(_xlfn.IFS($V158="No", AA158*$T158/1000,$V158="Yes", AF158*$T158/1000, $V158="", ""),"")</f>
        <v/>
      </c>
      <c r="AJ158" s="1029" t="str">
        <f>IFERROR($AG158
+IFERROR(HLOOKUP(Introduction!$H$29,'GWP Values'!$D$3:$G$46,MATCH("CH4",'GWP Values'!$C$3:$C$41,0),FALSE)*$AH158,0)
+IFERROR(HLOOKUP(Introduction!$H$29,'GWP Values'!$D$3:$G$46,MATCH("N2O",'GWP Values'!$C$3:$C$41,0),FALSE)*$AI158,0),"")</f>
        <v/>
      </c>
    </row>
    <row r="159" spans="1:36" ht="24" customHeight="1" x14ac:dyDescent="0.25">
      <c r="A159" s="441"/>
      <c r="B159" s="458" t="str" cm="1">
        <f t="array" ref="B159">IFERROR(_xlfn.IFS($J159="","",VLOOKUP(CONCATENATE($M159," | ",$J159),'Emissions Factors'!$C$3:$O$718,5,FALSE)&lt;&gt;"",CONCATENATE($M159," | ",$J159), COUNTIF('Emissions Factors'!$C$3:$C$718,CONCATENATE($M159," | ",$J159))&lt;0, CONCATENATE($M159," | ",$I159)),"")</f>
        <v/>
      </c>
      <c r="C159" s="650" t="str">
        <f t="shared" si="4"/>
        <v/>
      </c>
      <c r="D159" s="650" t="str">
        <f t="shared" si="5"/>
        <v/>
      </c>
      <c r="E159" s="650" t="str">
        <f>IFERROR(IF($J159="","",
IF($J159="United States",$M159&amp;" | "&amp;$J159&amp;" - "&amp;(VLOOKUP(K159,'EFs - EPA eGRID'!$B$2:$D$53,3,FALSE)),
IF($J159="Canada",$M159&amp;" | "&amp;$J159&amp;" - "&amp;$K159,$M159&amp;" | "&amp;$I159))),"")</f>
        <v/>
      </c>
      <c r="F159" s="650" t="str" cm="1">
        <f t="array" ref="F159">_xlfn.IFS($J159="","",AND($J159="United States", $K159=""), $M159&amp;" | "&amp;$J159,AND($J159="Canada", $K159=""), $M159&amp;" | "&amp;$J159,$J159="United States", $E159,$J159="Canada",$E159,$J159&lt;&gt;"", $M159&amp;" | "&amp;$J159)</f>
        <v/>
      </c>
      <c r="G159" s="989"/>
      <c r="H159" s="990"/>
      <c r="I159" s="941" t="str">
        <f>IFERROR(VLOOKUP(J159,'Category Index'!$K$10:$L$258,2,FALSE),"")</f>
        <v/>
      </c>
      <c r="J159" s="986"/>
      <c r="K159" s="987" t="s">
        <v>866</v>
      </c>
      <c r="L159" s="3"/>
      <c r="M159" s="982"/>
      <c r="N159" s="983"/>
      <c r="O159" s="943" t="str">
        <f>IFERROR(VLOOKUP(Q159,Tables!$CE$8:$CF$22,2,FALSE),"")</f>
        <v/>
      </c>
      <c r="P159" s="973"/>
      <c r="Q159" s="974"/>
      <c r="R159" s="975"/>
      <c r="S159" s="976"/>
      <c r="T159" s="670" t="str">
        <f>IFERROR(IF(R159="","",R159*(VLOOKUP(D159, 'Unit Conversion Table'!$E$3:$F$132, 2, FALSE))),"")</f>
        <v/>
      </c>
      <c r="U159" s="3"/>
      <c r="V159" s="971" t="s">
        <v>826</v>
      </c>
      <c r="W159" s="945" t="str" cm="1">
        <f t="array" ref="W159">_xlfn.IFS(V159="No",(IFERROR(VLOOKUP($M159&amp;" | "&amp;$X159,'Emissions Factors'!$C$3:$N$1705,MATCH(W$11,'Emissions Factors'!$C$3:$N$3,0),FALSE),"")),V159="Yes", "", V159="", "")</f>
        <v/>
      </c>
      <c r="X159" s="946">
        <f>IFERROR(IF(OR($V159="Yes", $V159=""), "",
VLOOKUP($F159, 'Emissions Factors'!$C$3:$O$717, 4,FALSE)),
IFERROR(VLOOKUP($E159, 'Emissions Factors'!$C$3:$O$717, 4,FALSE),""))</f>
        <v>0</v>
      </c>
      <c r="Y159" s="947" t="str">
        <f>IFERROR(VLOOKUP($M159&amp;" | "&amp;$X159,'Emissions Factors'!$C$3:$N$3811,5,FALSE),"")</f>
        <v/>
      </c>
      <c r="Z159" s="948" t="str">
        <f>IFERROR(VLOOKUP($M159&amp;" | "&amp;$X159,'Emissions Factors'!$C$3:$N$3811,6,FALSE),"")</f>
        <v/>
      </c>
      <c r="AA159" s="949" t="str">
        <f>IFERROR(VLOOKUP($M159&amp;" | "&amp;$X159,'Emissions Factors'!$C$3:$N$3811,7,FALSE),"")</f>
        <v/>
      </c>
      <c r="AB159" s="961"/>
      <c r="AC159" s="962"/>
      <c r="AD159" s="963"/>
      <c r="AE159" s="964"/>
      <c r="AF159" s="965"/>
      <c r="AG159" s="955" t="str" cm="1">
        <f t="array" ref="AG159">IFERROR(_xlfn.IFS($V159="No", Y159*$T159/1000,$V159="Yes", AD159*$T159/1000, $V159="", ""),"")</f>
        <v/>
      </c>
      <c r="AH159" s="956" t="str" cm="1">
        <f t="array" ref="AH159">IFERROR(_xlfn.IFS($V159="No", Z159*$T159/1000,$V159="Yes", AE159*$T159/1000, $V159="", ""),"")</f>
        <v/>
      </c>
      <c r="AI159" s="956" t="str" cm="1">
        <f t="array" ref="AI159">IFERROR(_xlfn.IFS($V159="No", AA159*$T159/1000,$V159="Yes", AF159*$T159/1000, $V159="", ""),"")</f>
        <v/>
      </c>
      <c r="AJ159" s="1029" t="str">
        <f>IFERROR($AG159
+IFERROR(HLOOKUP(Introduction!$H$29,'GWP Values'!$D$3:$G$46,MATCH("CH4",'GWP Values'!$C$3:$C$41,0),FALSE)*$AH159,0)
+IFERROR(HLOOKUP(Introduction!$H$29,'GWP Values'!$D$3:$G$46,MATCH("N2O",'GWP Values'!$C$3:$C$41,0),FALSE)*$AI159,0),"")</f>
        <v/>
      </c>
    </row>
    <row r="160" spans="1:36" ht="24" customHeight="1" x14ac:dyDescent="0.25">
      <c r="A160" s="441"/>
      <c r="B160" s="458" t="str" cm="1">
        <f t="array" ref="B160">IFERROR(_xlfn.IFS($J160="","",VLOOKUP(CONCATENATE($M160," | ",$J160),'Emissions Factors'!$C$3:$O$718,5,FALSE)&lt;&gt;"",CONCATENATE($M160," | ",$J160), COUNTIF('Emissions Factors'!$C$3:$C$718,CONCATENATE($M160," | ",$J160))&lt;0, CONCATENATE($M160," | ",$I160)),"")</f>
        <v/>
      </c>
      <c r="C160" s="650" t="str">
        <f t="shared" si="4"/>
        <v/>
      </c>
      <c r="D160" s="650" t="str">
        <f t="shared" si="5"/>
        <v/>
      </c>
      <c r="E160" s="650" t="str">
        <f>IFERROR(IF($J160="","",
IF($J160="United States",$M160&amp;" | "&amp;$J160&amp;" - "&amp;(VLOOKUP(K160,'EFs - EPA eGRID'!$B$2:$D$53,3,FALSE)),
IF($J160="Canada",$M160&amp;" | "&amp;$J160&amp;" - "&amp;$K160,$M160&amp;" | "&amp;$I160))),"")</f>
        <v/>
      </c>
      <c r="F160" s="650" t="str" cm="1">
        <f t="array" ref="F160">_xlfn.IFS($J160="","",AND($J160="United States", $K160=""), $M160&amp;" | "&amp;$J160,AND($J160="Canada", $K160=""), $M160&amp;" | "&amp;$J160,$J160="United States", $E160,$J160="Canada",$E160,$J160&lt;&gt;"", $M160&amp;" | "&amp;$J160)</f>
        <v/>
      </c>
      <c r="G160" s="989"/>
      <c r="H160" s="990"/>
      <c r="I160" s="941" t="str">
        <f>IFERROR(VLOOKUP(J160,'Category Index'!$K$10:$L$258,2,FALSE),"")</f>
        <v/>
      </c>
      <c r="J160" s="986"/>
      <c r="K160" s="987" t="s">
        <v>866</v>
      </c>
      <c r="L160" s="3"/>
      <c r="M160" s="982"/>
      <c r="N160" s="983"/>
      <c r="O160" s="943" t="str">
        <f>IFERROR(VLOOKUP(Q160,Tables!$CE$8:$CF$22,2,FALSE),"")</f>
        <v/>
      </c>
      <c r="P160" s="973"/>
      <c r="Q160" s="974"/>
      <c r="R160" s="975"/>
      <c r="S160" s="976"/>
      <c r="T160" s="670" t="str">
        <f>IFERROR(IF(R160="","",R160*(VLOOKUP(D160, 'Unit Conversion Table'!$E$3:$F$132, 2, FALSE))),"")</f>
        <v/>
      </c>
      <c r="U160" s="3"/>
      <c r="V160" s="971" t="s">
        <v>826</v>
      </c>
      <c r="W160" s="945" t="str" cm="1">
        <f t="array" ref="W160">_xlfn.IFS(V160="No",(IFERROR(VLOOKUP($M160&amp;" | "&amp;$X160,'Emissions Factors'!$C$3:$N$1705,MATCH(W$11,'Emissions Factors'!$C$3:$N$3,0),FALSE),"")),V160="Yes", "", V160="", "")</f>
        <v/>
      </c>
      <c r="X160" s="946">
        <f>IFERROR(IF(OR($V160="Yes", $V160=""), "",
VLOOKUP($F160, 'Emissions Factors'!$C$3:$O$717, 4,FALSE)),
IFERROR(VLOOKUP($E160, 'Emissions Factors'!$C$3:$O$717, 4,FALSE),""))</f>
        <v>0</v>
      </c>
      <c r="Y160" s="947" t="str">
        <f>IFERROR(VLOOKUP($M160&amp;" | "&amp;$X160,'Emissions Factors'!$C$3:$N$3811,5,FALSE),"")</f>
        <v/>
      </c>
      <c r="Z160" s="948" t="str">
        <f>IFERROR(VLOOKUP($M160&amp;" | "&amp;$X160,'Emissions Factors'!$C$3:$N$3811,6,FALSE),"")</f>
        <v/>
      </c>
      <c r="AA160" s="949" t="str">
        <f>IFERROR(VLOOKUP($M160&amp;" | "&amp;$X160,'Emissions Factors'!$C$3:$N$3811,7,FALSE),"")</f>
        <v/>
      </c>
      <c r="AB160" s="961"/>
      <c r="AC160" s="962"/>
      <c r="AD160" s="963"/>
      <c r="AE160" s="964"/>
      <c r="AF160" s="965"/>
      <c r="AG160" s="955" t="str" cm="1">
        <f t="array" ref="AG160">IFERROR(_xlfn.IFS($V160="No", Y160*$T160/1000,$V160="Yes", AD160*$T160/1000, $V160="", ""),"")</f>
        <v/>
      </c>
      <c r="AH160" s="956" t="str" cm="1">
        <f t="array" ref="AH160">IFERROR(_xlfn.IFS($V160="No", Z160*$T160/1000,$V160="Yes", AE160*$T160/1000, $V160="", ""),"")</f>
        <v/>
      </c>
      <c r="AI160" s="956" t="str" cm="1">
        <f t="array" ref="AI160">IFERROR(_xlfn.IFS($V160="No", AA160*$T160/1000,$V160="Yes", AF160*$T160/1000, $V160="", ""),"")</f>
        <v/>
      </c>
      <c r="AJ160" s="1029" t="str">
        <f>IFERROR($AG160
+IFERROR(HLOOKUP(Introduction!$H$29,'GWP Values'!$D$3:$G$46,MATCH("CH4",'GWP Values'!$C$3:$C$41,0),FALSE)*$AH160,0)
+IFERROR(HLOOKUP(Introduction!$H$29,'GWP Values'!$D$3:$G$46,MATCH("N2O",'GWP Values'!$C$3:$C$41,0),FALSE)*$AI160,0),"")</f>
        <v/>
      </c>
    </row>
    <row r="161" spans="1:36" ht="24" customHeight="1" x14ac:dyDescent="0.25">
      <c r="A161" s="441"/>
      <c r="B161" s="458" t="str" cm="1">
        <f t="array" ref="B161">IFERROR(_xlfn.IFS($J161="","",VLOOKUP(CONCATENATE($M161," | ",$J161),'Emissions Factors'!$C$3:$O$718,5,FALSE)&lt;&gt;"",CONCATENATE($M161," | ",$J161), COUNTIF('Emissions Factors'!$C$3:$C$718,CONCATENATE($M161," | ",$J161))&lt;0, CONCATENATE($M161," | ",$I161)),"")</f>
        <v/>
      </c>
      <c r="C161" s="650" t="str">
        <f t="shared" si="4"/>
        <v/>
      </c>
      <c r="D161" s="650" t="str">
        <f t="shared" si="5"/>
        <v/>
      </c>
      <c r="E161" s="650" t="str">
        <f>IFERROR(IF($J161="","",
IF($J161="United States",$M161&amp;" | "&amp;$J161&amp;" - "&amp;(VLOOKUP(K161,'EFs - EPA eGRID'!$B$2:$D$53,3,FALSE)),
IF($J161="Canada",$M161&amp;" | "&amp;$J161&amp;" - "&amp;$K161,$M161&amp;" | "&amp;$I161))),"")</f>
        <v/>
      </c>
      <c r="F161" s="650" t="str" cm="1">
        <f t="array" ref="F161">_xlfn.IFS($J161="","",AND($J161="United States", $K161=""), $M161&amp;" | "&amp;$J161,AND($J161="Canada", $K161=""), $M161&amp;" | "&amp;$J161,$J161="United States", $E161,$J161="Canada",$E161,$J161&lt;&gt;"", $M161&amp;" | "&amp;$J161)</f>
        <v/>
      </c>
      <c r="G161" s="989"/>
      <c r="H161" s="990"/>
      <c r="I161" s="941" t="str">
        <f>IFERROR(VLOOKUP(J161,'Category Index'!$K$10:$L$258,2,FALSE),"")</f>
        <v/>
      </c>
      <c r="J161" s="986"/>
      <c r="K161" s="987" t="s">
        <v>866</v>
      </c>
      <c r="L161" s="3"/>
      <c r="M161" s="982"/>
      <c r="N161" s="983"/>
      <c r="O161" s="943" t="str">
        <f>IFERROR(VLOOKUP(Q161,Tables!$CE$8:$CF$22,2,FALSE),"")</f>
        <v/>
      </c>
      <c r="P161" s="973"/>
      <c r="Q161" s="974"/>
      <c r="R161" s="975"/>
      <c r="S161" s="976"/>
      <c r="T161" s="670" t="str">
        <f>IFERROR(IF(R161="","",R161*(VLOOKUP(D161, 'Unit Conversion Table'!$E$3:$F$132, 2, FALSE))),"")</f>
        <v/>
      </c>
      <c r="U161" s="3"/>
      <c r="V161" s="971" t="s">
        <v>826</v>
      </c>
      <c r="W161" s="945" t="str" cm="1">
        <f t="array" ref="W161">_xlfn.IFS(V161="No",(IFERROR(VLOOKUP($M161&amp;" | "&amp;$X161,'Emissions Factors'!$C$3:$N$1705,MATCH(W$11,'Emissions Factors'!$C$3:$N$3,0),FALSE),"")),V161="Yes", "", V161="", "")</f>
        <v/>
      </c>
      <c r="X161" s="946">
        <f>IFERROR(IF(OR($V161="Yes", $V161=""), "",
VLOOKUP($F161, 'Emissions Factors'!$C$3:$O$717, 4,FALSE)),
IFERROR(VLOOKUP($E161, 'Emissions Factors'!$C$3:$O$717, 4,FALSE),""))</f>
        <v>0</v>
      </c>
      <c r="Y161" s="947" t="str">
        <f>IFERROR(VLOOKUP($M161&amp;" | "&amp;$X161,'Emissions Factors'!$C$3:$N$3811,5,FALSE),"")</f>
        <v/>
      </c>
      <c r="Z161" s="948" t="str">
        <f>IFERROR(VLOOKUP($M161&amp;" | "&amp;$X161,'Emissions Factors'!$C$3:$N$3811,6,FALSE),"")</f>
        <v/>
      </c>
      <c r="AA161" s="949" t="str">
        <f>IFERROR(VLOOKUP($M161&amp;" | "&amp;$X161,'Emissions Factors'!$C$3:$N$3811,7,FALSE),"")</f>
        <v/>
      </c>
      <c r="AB161" s="961"/>
      <c r="AC161" s="962"/>
      <c r="AD161" s="963"/>
      <c r="AE161" s="964"/>
      <c r="AF161" s="965"/>
      <c r="AG161" s="955" t="str" cm="1">
        <f t="array" ref="AG161">IFERROR(_xlfn.IFS($V161="No", Y161*$T161/1000,$V161="Yes", AD161*$T161/1000, $V161="", ""),"")</f>
        <v/>
      </c>
      <c r="AH161" s="956" t="str" cm="1">
        <f t="array" ref="AH161">IFERROR(_xlfn.IFS($V161="No", Z161*$T161/1000,$V161="Yes", AE161*$T161/1000, $V161="", ""),"")</f>
        <v/>
      </c>
      <c r="AI161" s="956" t="str" cm="1">
        <f t="array" ref="AI161">IFERROR(_xlfn.IFS($V161="No", AA161*$T161/1000,$V161="Yes", AF161*$T161/1000, $V161="", ""),"")</f>
        <v/>
      </c>
      <c r="AJ161" s="1029" t="str">
        <f>IFERROR($AG161
+IFERROR(HLOOKUP(Introduction!$H$29,'GWP Values'!$D$3:$G$46,MATCH("CH4",'GWP Values'!$C$3:$C$41,0),FALSE)*$AH161,0)
+IFERROR(HLOOKUP(Introduction!$H$29,'GWP Values'!$D$3:$G$46,MATCH("N2O",'GWP Values'!$C$3:$C$41,0),FALSE)*$AI161,0),"")</f>
        <v/>
      </c>
    </row>
    <row r="162" spans="1:36" ht="24" customHeight="1" x14ac:dyDescent="0.25">
      <c r="A162" s="441"/>
      <c r="B162" s="458" t="str" cm="1">
        <f t="array" ref="B162">IFERROR(_xlfn.IFS($J162="","",VLOOKUP(CONCATENATE($M162," | ",$J162),'Emissions Factors'!$C$3:$O$718,5,FALSE)&lt;&gt;"",CONCATENATE($M162," | ",$J162), COUNTIF('Emissions Factors'!$C$3:$C$718,CONCATENATE($M162," | ",$J162))&lt;0, CONCATENATE($M162," | ",$I162)),"")</f>
        <v/>
      </c>
      <c r="C162" s="650" t="str">
        <f t="shared" si="4"/>
        <v/>
      </c>
      <c r="D162" s="650" t="str">
        <f t="shared" si="5"/>
        <v/>
      </c>
      <c r="E162" s="650" t="str">
        <f>IFERROR(IF($J162="","",
IF($J162="United States",$M162&amp;" | "&amp;$J162&amp;" - "&amp;(VLOOKUP(K162,'EFs - EPA eGRID'!$B$2:$D$53,3,FALSE)),
IF($J162="Canada",$M162&amp;" | "&amp;$J162&amp;" - "&amp;$K162,$M162&amp;" | "&amp;$I162))),"")</f>
        <v/>
      </c>
      <c r="F162" s="650" t="str" cm="1">
        <f t="array" ref="F162">_xlfn.IFS($J162="","",AND($J162="United States", $K162=""), $M162&amp;" | "&amp;$J162,AND($J162="Canada", $K162=""), $M162&amp;" | "&amp;$J162,$J162="United States", $E162,$J162="Canada",$E162,$J162&lt;&gt;"", $M162&amp;" | "&amp;$J162)</f>
        <v/>
      </c>
      <c r="G162" s="989"/>
      <c r="H162" s="990"/>
      <c r="I162" s="941" t="str">
        <f>IFERROR(VLOOKUP(J162,'Category Index'!$K$10:$L$258,2,FALSE),"")</f>
        <v/>
      </c>
      <c r="J162" s="986"/>
      <c r="K162" s="987" t="s">
        <v>866</v>
      </c>
      <c r="L162" s="3"/>
      <c r="M162" s="982"/>
      <c r="N162" s="983"/>
      <c r="O162" s="943" t="str">
        <f>IFERROR(VLOOKUP(Q162,Tables!$CE$8:$CF$22,2,FALSE),"")</f>
        <v/>
      </c>
      <c r="P162" s="973"/>
      <c r="Q162" s="974"/>
      <c r="R162" s="975"/>
      <c r="S162" s="976"/>
      <c r="T162" s="670" t="str">
        <f>IFERROR(IF(R162="","",R162*(VLOOKUP(D162, 'Unit Conversion Table'!$E$3:$F$132, 2, FALSE))),"")</f>
        <v/>
      </c>
      <c r="U162" s="3"/>
      <c r="V162" s="971" t="s">
        <v>826</v>
      </c>
      <c r="W162" s="945" t="str" cm="1">
        <f t="array" ref="W162">_xlfn.IFS(V162="No",(IFERROR(VLOOKUP($M162&amp;" | "&amp;$X162,'Emissions Factors'!$C$3:$N$1705,MATCH(W$11,'Emissions Factors'!$C$3:$N$3,0),FALSE),"")),V162="Yes", "", V162="", "")</f>
        <v/>
      </c>
      <c r="X162" s="946">
        <f>IFERROR(IF(OR($V162="Yes", $V162=""), "",
VLOOKUP($F162, 'Emissions Factors'!$C$3:$O$717, 4,FALSE)),
IFERROR(VLOOKUP($E162, 'Emissions Factors'!$C$3:$O$717, 4,FALSE),""))</f>
        <v>0</v>
      </c>
      <c r="Y162" s="947" t="str">
        <f>IFERROR(VLOOKUP($M162&amp;" | "&amp;$X162,'Emissions Factors'!$C$3:$N$3811,5,FALSE),"")</f>
        <v/>
      </c>
      <c r="Z162" s="948" t="str">
        <f>IFERROR(VLOOKUP($M162&amp;" | "&amp;$X162,'Emissions Factors'!$C$3:$N$3811,6,FALSE),"")</f>
        <v/>
      </c>
      <c r="AA162" s="949" t="str">
        <f>IFERROR(VLOOKUP($M162&amp;" | "&amp;$X162,'Emissions Factors'!$C$3:$N$3811,7,FALSE),"")</f>
        <v/>
      </c>
      <c r="AB162" s="961"/>
      <c r="AC162" s="962"/>
      <c r="AD162" s="963"/>
      <c r="AE162" s="964"/>
      <c r="AF162" s="965"/>
      <c r="AG162" s="955" t="str" cm="1">
        <f t="array" ref="AG162">IFERROR(_xlfn.IFS($V162="No", Y162*$T162/1000,$V162="Yes", AD162*$T162/1000, $V162="", ""),"")</f>
        <v/>
      </c>
      <c r="AH162" s="956" t="str" cm="1">
        <f t="array" ref="AH162">IFERROR(_xlfn.IFS($V162="No", Z162*$T162/1000,$V162="Yes", AE162*$T162/1000, $V162="", ""),"")</f>
        <v/>
      </c>
      <c r="AI162" s="956" t="str" cm="1">
        <f t="array" ref="AI162">IFERROR(_xlfn.IFS($V162="No", AA162*$T162/1000,$V162="Yes", AF162*$T162/1000, $V162="", ""),"")</f>
        <v/>
      </c>
      <c r="AJ162" s="1029" t="str">
        <f>IFERROR($AG162
+IFERROR(HLOOKUP(Introduction!$H$29,'GWP Values'!$D$3:$G$46,MATCH("CH4",'GWP Values'!$C$3:$C$41,0),FALSE)*$AH162,0)
+IFERROR(HLOOKUP(Introduction!$H$29,'GWP Values'!$D$3:$G$46,MATCH("N2O",'GWP Values'!$C$3:$C$41,0),FALSE)*$AI162,0),"")</f>
        <v/>
      </c>
    </row>
    <row r="163" spans="1:36" ht="24" customHeight="1" x14ac:dyDescent="0.25">
      <c r="A163" s="441"/>
      <c r="B163" s="458" t="str" cm="1">
        <f t="array" ref="B163">IFERROR(_xlfn.IFS($J163="","",VLOOKUP(CONCATENATE($M163," | ",$J163),'Emissions Factors'!$C$3:$O$718,5,FALSE)&lt;&gt;"",CONCATENATE($M163," | ",$J163), COUNTIF('Emissions Factors'!$C$3:$C$718,CONCATENATE($M163," | ",$J163))&lt;0, CONCATENATE($M163," | ",$I163)),"")</f>
        <v/>
      </c>
      <c r="C163" s="650" t="str">
        <f t="shared" si="4"/>
        <v/>
      </c>
      <c r="D163" s="650" t="str">
        <f t="shared" si="5"/>
        <v/>
      </c>
      <c r="E163" s="650" t="str">
        <f>IFERROR(IF($J163="","",
IF($J163="United States",$M163&amp;" | "&amp;$J163&amp;" - "&amp;(VLOOKUP(K163,'EFs - EPA eGRID'!$B$2:$D$53,3,FALSE)),
IF($J163="Canada",$M163&amp;" | "&amp;$J163&amp;" - "&amp;$K163,$M163&amp;" | "&amp;$I163))),"")</f>
        <v/>
      </c>
      <c r="F163" s="650" t="str" cm="1">
        <f t="array" ref="F163">_xlfn.IFS($J163="","",AND($J163="United States", $K163=""), $M163&amp;" | "&amp;$J163,AND($J163="Canada", $K163=""), $M163&amp;" | "&amp;$J163,$J163="United States", $E163,$J163="Canada",$E163,$J163&lt;&gt;"", $M163&amp;" | "&amp;$J163)</f>
        <v/>
      </c>
      <c r="G163" s="989"/>
      <c r="H163" s="990"/>
      <c r="I163" s="941" t="str">
        <f>IFERROR(VLOOKUP(J163,'Category Index'!$K$10:$L$258,2,FALSE),"")</f>
        <v/>
      </c>
      <c r="J163" s="986"/>
      <c r="K163" s="987" t="s">
        <v>866</v>
      </c>
      <c r="L163" s="3"/>
      <c r="M163" s="982"/>
      <c r="N163" s="983"/>
      <c r="O163" s="943" t="str">
        <f>IFERROR(VLOOKUP(Q163,Tables!$CE$8:$CF$22,2,FALSE),"")</f>
        <v/>
      </c>
      <c r="P163" s="973"/>
      <c r="Q163" s="974"/>
      <c r="R163" s="975"/>
      <c r="S163" s="976"/>
      <c r="T163" s="670" t="str">
        <f>IFERROR(IF(R163="","",R163*(VLOOKUP(D163, 'Unit Conversion Table'!$E$3:$F$132, 2, FALSE))),"")</f>
        <v/>
      </c>
      <c r="U163" s="3"/>
      <c r="V163" s="971" t="s">
        <v>826</v>
      </c>
      <c r="W163" s="945" t="str" cm="1">
        <f t="array" ref="W163">_xlfn.IFS(V163="No",(IFERROR(VLOOKUP($M163&amp;" | "&amp;$X163,'Emissions Factors'!$C$3:$N$1705,MATCH(W$11,'Emissions Factors'!$C$3:$N$3,0),FALSE),"")),V163="Yes", "", V163="", "")</f>
        <v/>
      </c>
      <c r="X163" s="946">
        <f>IFERROR(IF(OR($V163="Yes", $V163=""), "",
VLOOKUP($F163, 'Emissions Factors'!$C$3:$O$717, 4,FALSE)),
IFERROR(VLOOKUP($E163, 'Emissions Factors'!$C$3:$O$717, 4,FALSE),""))</f>
        <v>0</v>
      </c>
      <c r="Y163" s="947" t="str">
        <f>IFERROR(VLOOKUP($M163&amp;" | "&amp;$X163,'Emissions Factors'!$C$3:$N$3811,5,FALSE),"")</f>
        <v/>
      </c>
      <c r="Z163" s="948" t="str">
        <f>IFERROR(VLOOKUP($M163&amp;" | "&amp;$X163,'Emissions Factors'!$C$3:$N$3811,6,FALSE),"")</f>
        <v/>
      </c>
      <c r="AA163" s="949" t="str">
        <f>IFERROR(VLOOKUP($M163&amp;" | "&amp;$X163,'Emissions Factors'!$C$3:$N$3811,7,FALSE),"")</f>
        <v/>
      </c>
      <c r="AB163" s="961"/>
      <c r="AC163" s="962"/>
      <c r="AD163" s="963"/>
      <c r="AE163" s="964"/>
      <c r="AF163" s="965"/>
      <c r="AG163" s="955" t="str" cm="1">
        <f t="array" ref="AG163">IFERROR(_xlfn.IFS($V163="No", Y163*$T163/1000,$V163="Yes", AD163*$T163/1000, $V163="", ""),"")</f>
        <v/>
      </c>
      <c r="AH163" s="956" t="str" cm="1">
        <f t="array" ref="AH163">IFERROR(_xlfn.IFS($V163="No", Z163*$T163/1000,$V163="Yes", AE163*$T163/1000, $V163="", ""),"")</f>
        <v/>
      </c>
      <c r="AI163" s="956" t="str" cm="1">
        <f t="array" ref="AI163">IFERROR(_xlfn.IFS($V163="No", AA163*$T163/1000,$V163="Yes", AF163*$T163/1000, $V163="", ""),"")</f>
        <v/>
      </c>
      <c r="AJ163" s="1029" t="str">
        <f>IFERROR($AG163
+IFERROR(HLOOKUP(Introduction!$H$29,'GWP Values'!$D$3:$G$46,MATCH("CH4",'GWP Values'!$C$3:$C$41,0),FALSE)*$AH163,0)
+IFERROR(HLOOKUP(Introduction!$H$29,'GWP Values'!$D$3:$G$46,MATCH("N2O",'GWP Values'!$C$3:$C$41,0),FALSE)*$AI163,0),"")</f>
        <v/>
      </c>
    </row>
    <row r="164" spans="1:36" ht="24" customHeight="1" x14ac:dyDescent="0.25">
      <c r="A164" s="441"/>
      <c r="B164" s="458" t="str" cm="1">
        <f t="array" ref="B164">IFERROR(_xlfn.IFS($J164="","",VLOOKUP(CONCATENATE($M164," | ",$J164),'Emissions Factors'!$C$3:$O$718,5,FALSE)&lt;&gt;"",CONCATENATE($M164," | ",$J164), COUNTIF('Emissions Factors'!$C$3:$C$718,CONCATENATE($M164," | ",$J164))&lt;0, CONCATENATE($M164," | ",$I164)),"")</f>
        <v/>
      </c>
      <c r="C164" s="650" t="str">
        <f t="shared" si="4"/>
        <v/>
      </c>
      <c r="D164" s="650" t="str">
        <f t="shared" si="5"/>
        <v/>
      </c>
      <c r="E164" s="650" t="str">
        <f>IFERROR(IF($J164="","",
IF($J164="United States",$M164&amp;" | "&amp;$J164&amp;" - "&amp;(VLOOKUP(K164,'EFs - EPA eGRID'!$B$2:$D$53,3,FALSE)),
IF($J164="Canada",$M164&amp;" | "&amp;$J164&amp;" - "&amp;$K164,$M164&amp;" | "&amp;$I164))),"")</f>
        <v/>
      </c>
      <c r="F164" s="650" t="str" cm="1">
        <f t="array" ref="F164">_xlfn.IFS($J164="","",AND($J164="United States", $K164=""), $M164&amp;" | "&amp;$J164,AND($J164="Canada", $K164=""), $M164&amp;" | "&amp;$J164,$J164="United States", $E164,$J164="Canada",$E164,$J164&lt;&gt;"", $M164&amp;" | "&amp;$J164)</f>
        <v/>
      </c>
      <c r="G164" s="989"/>
      <c r="H164" s="990"/>
      <c r="I164" s="941" t="str">
        <f>IFERROR(VLOOKUP(J164,'Category Index'!$K$10:$L$258,2,FALSE),"")</f>
        <v/>
      </c>
      <c r="J164" s="986"/>
      <c r="K164" s="987" t="s">
        <v>866</v>
      </c>
      <c r="L164" s="3"/>
      <c r="M164" s="982"/>
      <c r="N164" s="983"/>
      <c r="O164" s="943" t="str">
        <f>IFERROR(VLOOKUP(Q164,Tables!$CE$8:$CF$22,2,FALSE),"")</f>
        <v/>
      </c>
      <c r="P164" s="973"/>
      <c r="Q164" s="974"/>
      <c r="R164" s="975"/>
      <c r="S164" s="976"/>
      <c r="T164" s="670" t="str">
        <f>IFERROR(IF(R164="","",R164*(VLOOKUP(D164, 'Unit Conversion Table'!$E$3:$F$132, 2, FALSE))),"")</f>
        <v/>
      </c>
      <c r="U164" s="3"/>
      <c r="V164" s="971" t="s">
        <v>826</v>
      </c>
      <c r="W164" s="945" t="str" cm="1">
        <f t="array" ref="W164">_xlfn.IFS(V164="No",(IFERROR(VLOOKUP($M164&amp;" | "&amp;$X164,'Emissions Factors'!$C$3:$N$1705,MATCH(W$11,'Emissions Factors'!$C$3:$N$3,0),FALSE),"")),V164="Yes", "", V164="", "")</f>
        <v/>
      </c>
      <c r="X164" s="946">
        <f>IFERROR(IF(OR($V164="Yes", $V164=""), "",
VLOOKUP($F164, 'Emissions Factors'!$C$3:$O$717, 4,FALSE)),
IFERROR(VLOOKUP($E164, 'Emissions Factors'!$C$3:$O$717, 4,FALSE),""))</f>
        <v>0</v>
      </c>
      <c r="Y164" s="947" t="str">
        <f>IFERROR(VLOOKUP($M164&amp;" | "&amp;$X164,'Emissions Factors'!$C$3:$N$3811,5,FALSE),"")</f>
        <v/>
      </c>
      <c r="Z164" s="948" t="str">
        <f>IFERROR(VLOOKUP($M164&amp;" | "&amp;$X164,'Emissions Factors'!$C$3:$N$3811,6,FALSE),"")</f>
        <v/>
      </c>
      <c r="AA164" s="949" t="str">
        <f>IFERROR(VLOOKUP($M164&amp;" | "&amp;$X164,'Emissions Factors'!$C$3:$N$3811,7,FALSE),"")</f>
        <v/>
      </c>
      <c r="AB164" s="961"/>
      <c r="AC164" s="962"/>
      <c r="AD164" s="963"/>
      <c r="AE164" s="964"/>
      <c r="AF164" s="965"/>
      <c r="AG164" s="955" t="str" cm="1">
        <f t="array" ref="AG164">IFERROR(_xlfn.IFS($V164="No", Y164*$T164/1000,$V164="Yes", AD164*$T164/1000, $V164="", ""),"")</f>
        <v/>
      </c>
      <c r="AH164" s="956" t="str" cm="1">
        <f t="array" ref="AH164">IFERROR(_xlfn.IFS($V164="No", Z164*$T164/1000,$V164="Yes", AE164*$T164/1000, $V164="", ""),"")</f>
        <v/>
      </c>
      <c r="AI164" s="956" t="str" cm="1">
        <f t="array" ref="AI164">IFERROR(_xlfn.IFS($V164="No", AA164*$T164/1000,$V164="Yes", AF164*$T164/1000, $V164="", ""),"")</f>
        <v/>
      </c>
      <c r="AJ164" s="1029" t="str">
        <f>IFERROR($AG164
+IFERROR(HLOOKUP(Introduction!$H$29,'GWP Values'!$D$3:$G$46,MATCH("CH4",'GWP Values'!$C$3:$C$41,0),FALSE)*$AH164,0)
+IFERROR(HLOOKUP(Introduction!$H$29,'GWP Values'!$D$3:$G$46,MATCH("N2O",'GWP Values'!$C$3:$C$41,0),FALSE)*$AI164,0),"")</f>
        <v/>
      </c>
    </row>
    <row r="165" spans="1:36" ht="24" customHeight="1" x14ac:dyDescent="0.25">
      <c r="A165" s="441"/>
      <c r="B165" s="458" t="str" cm="1">
        <f t="array" ref="B165">IFERROR(_xlfn.IFS($J165="","",VLOOKUP(CONCATENATE($M165," | ",$J165),'Emissions Factors'!$C$3:$O$718,5,FALSE)&lt;&gt;"",CONCATENATE($M165," | ",$J165), COUNTIF('Emissions Factors'!$C$3:$C$718,CONCATENATE($M165," | ",$J165))&lt;0, CONCATENATE($M165," | ",$I165)),"")</f>
        <v/>
      </c>
      <c r="C165" s="650" t="str">
        <f t="shared" si="4"/>
        <v/>
      </c>
      <c r="D165" s="650" t="str">
        <f t="shared" si="5"/>
        <v/>
      </c>
      <c r="E165" s="650" t="str">
        <f>IFERROR(IF($J165="","",
IF($J165="United States",$M165&amp;" | "&amp;$J165&amp;" - "&amp;(VLOOKUP(K165,'EFs - EPA eGRID'!$B$2:$D$53,3,FALSE)),
IF($J165="Canada",$M165&amp;" | "&amp;$J165&amp;" - "&amp;$K165,$M165&amp;" | "&amp;$I165))),"")</f>
        <v/>
      </c>
      <c r="F165" s="650" t="str" cm="1">
        <f t="array" ref="F165">_xlfn.IFS($J165="","",AND($J165="United States", $K165=""), $M165&amp;" | "&amp;$J165,AND($J165="Canada", $K165=""), $M165&amp;" | "&amp;$J165,$J165="United States", $E165,$J165="Canada",$E165,$J165&lt;&gt;"", $M165&amp;" | "&amp;$J165)</f>
        <v/>
      </c>
      <c r="G165" s="989"/>
      <c r="H165" s="990"/>
      <c r="I165" s="941" t="str">
        <f>IFERROR(VLOOKUP(J165,'Category Index'!$K$10:$L$258,2,FALSE),"")</f>
        <v/>
      </c>
      <c r="J165" s="986"/>
      <c r="K165" s="987" t="s">
        <v>866</v>
      </c>
      <c r="L165" s="3"/>
      <c r="M165" s="982"/>
      <c r="N165" s="983"/>
      <c r="O165" s="943" t="str">
        <f>IFERROR(VLOOKUP(Q165,Tables!$CE$8:$CF$22,2,FALSE),"")</f>
        <v/>
      </c>
      <c r="P165" s="973"/>
      <c r="Q165" s="974"/>
      <c r="R165" s="975"/>
      <c r="S165" s="976"/>
      <c r="T165" s="670" t="str">
        <f>IFERROR(IF(R165="","",R165*(VLOOKUP(D165, 'Unit Conversion Table'!$E$3:$F$132, 2, FALSE))),"")</f>
        <v/>
      </c>
      <c r="U165" s="3"/>
      <c r="V165" s="971" t="s">
        <v>826</v>
      </c>
      <c r="W165" s="945" t="str" cm="1">
        <f t="array" ref="W165">_xlfn.IFS(V165="No",(IFERROR(VLOOKUP($M165&amp;" | "&amp;$X165,'Emissions Factors'!$C$3:$N$1705,MATCH(W$11,'Emissions Factors'!$C$3:$N$3,0),FALSE),"")),V165="Yes", "", V165="", "")</f>
        <v/>
      </c>
      <c r="X165" s="946">
        <f>IFERROR(IF(OR($V165="Yes", $V165=""), "",
VLOOKUP($F165, 'Emissions Factors'!$C$3:$O$717, 4,FALSE)),
IFERROR(VLOOKUP($E165, 'Emissions Factors'!$C$3:$O$717, 4,FALSE),""))</f>
        <v>0</v>
      </c>
      <c r="Y165" s="947" t="str">
        <f>IFERROR(VLOOKUP($M165&amp;" | "&amp;$X165,'Emissions Factors'!$C$3:$N$3811,5,FALSE),"")</f>
        <v/>
      </c>
      <c r="Z165" s="948" t="str">
        <f>IFERROR(VLOOKUP($M165&amp;" | "&amp;$X165,'Emissions Factors'!$C$3:$N$3811,6,FALSE),"")</f>
        <v/>
      </c>
      <c r="AA165" s="949" t="str">
        <f>IFERROR(VLOOKUP($M165&amp;" | "&amp;$X165,'Emissions Factors'!$C$3:$N$3811,7,FALSE),"")</f>
        <v/>
      </c>
      <c r="AB165" s="961"/>
      <c r="AC165" s="962"/>
      <c r="AD165" s="963"/>
      <c r="AE165" s="964"/>
      <c r="AF165" s="965"/>
      <c r="AG165" s="955" t="str" cm="1">
        <f t="array" ref="AG165">IFERROR(_xlfn.IFS($V165="No", Y165*$T165/1000,$V165="Yes", AD165*$T165/1000, $V165="", ""),"")</f>
        <v/>
      </c>
      <c r="AH165" s="956" t="str" cm="1">
        <f t="array" ref="AH165">IFERROR(_xlfn.IFS($V165="No", Z165*$T165/1000,$V165="Yes", AE165*$T165/1000, $V165="", ""),"")</f>
        <v/>
      </c>
      <c r="AI165" s="956" t="str" cm="1">
        <f t="array" ref="AI165">IFERROR(_xlfn.IFS($V165="No", AA165*$T165/1000,$V165="Yes", AF165*$T165/1000, $V165="", ""),"")</f>
        <v/>
      </c>
      <c r="AJ165" s="1029" t="str">
        <f>IFERROR($AG165
+IFERROR(HLOOKUP(Introduction!$H$29,'GWP Values'!$D$3:$G$46,MATCH("CH4",'GWP Values'!$C$3:$C$41,0),FALSE)*$AH165,0)
+IFERROR(HLOOKUP(Introduction!$H$29,'GWP Values'!$D$3:$G$46,MATCH("N2O",'GWP Values'!$C$3:$C$41,0),FALSE)*$AI165,0),"")</f>
        <v/>
      </c>
    </row>
    <row r="166" spans="1:36" ht="24" customHeight="1" x14ac:dyDescent="0.25">
      <c r="A166" s="441"/>
      <c r="B166" s="458" t="str" cm="1">
        <f t="array" ref="B166">IFERROR(_xlfn.IFS($J166="","",VLOOKUP(CONCATENATE($M166," | ",$J166),'Emissions Factors'!$C$3:$O$718,5,FALSE)&lt;&gt;"",CONCATENATE($M166," | ",$J166), COUNTIF('Emissions Factors'!$C$3:$C$718,CONCATENATE($M166," | ",$J166))&lt;0, CONCATENATE($M166," | ",$I166)),"")</f>
        <v/>
      </c>
      <c r="C166" s="650" t="str">
        <f t="shared" si="4"/>
        <v/>
      </c>
      <c r="D166" s="650" t="str">
        <f t="shared" si="5"/>
        <v/>
      </c>
      <c r="E166" s="650" t="str">
        <f>IFERROR(IF($J166="","",
IF($J166="United States",$M166&amp;" | "&amp;$J166&amp;" - "&amp;(VLOOKUP(K166,'EFs - EPA eGRID'!$B$2:$D$53,3,FALSE)),
IF($J166="Canada",$M166&amp;" | "&amp;$J166&amp;" - "&amp;$K166,$M166&amp;" | "&amp;$I166))),"")</f>
        <v/>
      </c>
      <c r="F166" s="650" t="str" cm="1">
        <f t="array" ref="F166">_xlfn.IFS($J166="","",AND($J166="United States", $K166=""), $M166&amp;" | "&amp;$J166,AND($J166="Canada", $K166=""), $M166&amp;" | "&amp;$J166,$J166="United States", $E166,$J166="Canada",$E166,$J166&lt;&gt;"", $M166&amp;" | "&amp;$J166)</f>
        <v/>
      </c>
      <c r="G166" s="989"/>
      <c r="H166" s="990"/>
      <c r="I166" s="941" t="str">
        <f>IFERROR(VLOOKUP(J166,'Category Index'!$K$10:$L$258,2,FALSE),"")</f>
        <v/>
      </c>
      <c r="J166" s="986"/>
      <c r="K166" s="987" t="s">
        <v>866</v>
      </c>
      <c r="L166" s="3"/>
      <c r="M166" s="982"/>
      <c r="N166" s="983"/>
      <c r="O166" s="943" t="str">
        <f>IFERROR(VLOOKUP(Q166,Tables!$CE$8:$CF$22,2,FALSE),"")</f>
        <v/>
      </c>
      <c r="P166" s="973"/>
      <c r="Q166" s="974"/>
      <c r="R166" s="975"/>
      <c r="S166" s="976"/>
      <c r="T166" s="670" t="str">
        <f>IFERROR(IF(R166="","",R166*(VLOOKUP(D166, 'Unit Conversion Table'!$E$3:$F$132, 2, FALSE))),"")</f>
        <v/>
      </c>
      <c r="U166" s="3"/>
      <c r="V166" s="971" t="s">
        <v>826</v>
      </c>
      <c r="W166" s="945" t="str" cm="1">
        <f t="array" ref="W166">_xlfn.IFS(V166="No",(IFERROR(VLOOKUP($M166&amp;" | "&amp;$X166,'Emissions Factors'!$C$3:$N$1705,MATCH(W$11,'Emissions Factors'!$C$3:$N$3,0),FALSE),"")),V166="Yes", "", V166="", "")</f>
        <v/>
      </c>
      <c r="X166" s="946">
        <f>IFERROR(IF(OR($V166="Yes", $V166=""), "",
VLOOKUP($F166, 'Emissions Factors'!$C$3:$O$717, 4,FALSE)),
IFERROR(VLOOKUP($E166, 'Emissions Factors'!$C$3:$O$717, 4,FALSE),""))</f>
        <v>0</v>
      </c>
      <c r="Y166" s="947" t="str">
        <f>IFERROR(VLOOKUP($M166&amp;" | "&amp;$X166,'Emissions Factors'!$C$3:$N$3811,5,FALSE),"")</f>
        <v/>
      </c>
      <c r="Z166" s="948" t="str">
        <f>IFERROR(VLOOKUP($M166&amp;" | "&amp;$X166,'Emissions Factors'!$C$3:$N$3811,6,FALSE),"")</f>
        <v/>
      </c>
      <c r="AA166" s="949" t="str">
        <f>IFERROR(VLOOKUP($M166&amp;" | "&amp;$X166,'Emissions Factors'!$C$3:$N$3811,7,FALSE),"")</f>
        <v/>
      </c>
      <c r="AB166" s="961"/>
      <c r="AC166" s="962"/>
      <c r="AD166" s="963"/>
      <c r="AE166" s="964"/>
      <c r="AF166" s="965"/>
      <c r="AG166" s="955" t="str" cm="1">
        <f t="array" ref="AG166">IFERROR(_xlfn.IFS($V166="No", Y166*$T166/1000,$V166="Yes", AD166*$T166/1000, $V166="", ""),"")</f>
        <v/>
      </c>
      <c r="AH166" s="956" t="str" cm="1">
        <f t="array" ref="AH166">IFERROR(_xlfn.IFS($V166="No", Z166*$T166/1000,$V166="Yes", AE166*$T166/1000, $V166="", ""),"")</f>
        <v/>
      </c>
      <c r="AI166" s="956" t="str" cm="1">
        <f t="array" ref="AI166">IFERROR(_xlfn.IFS($V166="No", AA166*$T166/1000,$V166="Yes", AF166*$T166/1000, $V166="", ""),"")</f>
        <v/>
      </c>
      <c r="AJ166" s="1029" t="str">
        <f>IFERROR($AG166
+IFERROR(HLOOKUP(Introduction!$H$29,'GWP Values'!$D$3:$G$46,MATCH("CH4",'GWP Values'!$C$3:$C$41,0),FALSE)*$AH166,0)
+IFERROR(HLOOKUP(Introduction!$H$29,'GWP Values'!$D$3:$G$46,MATCH("N2O",'GWP Values'!$C$3:$C$41,0),FALSE)*$AI166,0),"")</f>
        <v/>
      </c>
    </row>
    <row r="167" spans="1:36" ht="24" customHeight="1" x14ac:dyDescent="0.25">
      <c r="A167" s="441"/>
      <c r="B167" s="458" t="str" cm="1">
        <f t="array" ref="B167">IFERROR(_xlfn.IFS($J167="","",VLOOKUP(CONCATENATE($M167," | ",$J167),'Emissions Factors'!$C$3:$O$718,5,FALSE)&lt;&gt;"",CONCATENATE($M167," | ",$J167), COUNTIF('Emissions Factors'!$C$3:$C$718,CONCATENATE($M167," | ",$J167))&lt;0, CONCATENATE($M167," | ",$I167)),"")</f>
        <v/>
      </c>
      <c r="C167" s="650" t="str">
        <f t="shared" si="4"/>
        <v/>
      </c>
      <c r="D167" s="650" t="str">
        <f t="shared" si="5"/>
        <v/>
      </c>
      <c r="E167" s="650" t="str">
        <f>IFERROR(IF($J167="","",
IF($J167="United States",$M167&amp;" | "&amp;$J167&amp;" - "&amp;(VLOOKUP(K167,'EFs - EPA eGRID'!$B$2:$D$53,3,FALSE)),
IF($J167="Canada",$M167&amp;" | "&amp;$J167&amp;" - "&amp;$K167,$M167&amp;" | "&amp;$I167))),"")</f>
        <v/>
      </c>
      <c r="F167" s="650" t="str" cm="1">
        <f t="array" ref="F167">_xlfn.IFS($J167="","",AND($J167="United States", $K167=""), $M167&amp;" | "&amp;$J167,AND($J167="Canada", $K167=""), $M167&amp;" | "&amp;$J167,$J167="United States", $E167,$J167="Canada",$E167,$J167&lt;&gt;"", $M167&amp;" | "&amp;$J167)</f>
        <v/>
      </c>
      <c r="G167" s="989"/>
      <c r="H167" s="990"/>
      <c r="I167" s="941" t="str">
        <f>IFERROR(VLOOKUP(J167,'Category Index'!$K$10:$L$258,2,FALSE),"")</f>
        <v/>
      </c>
      <c r="J167" s="986"/>
      <c r="K167" s="987" t="s">
        <v>866</v>
      </c>
      <c r="L167" s="3"/>
      <c r="M167" s="982"/>
      <c r="N167" s="983"/>
      <c r="O167" s="943" t="str">
        <f>IFERROR(VLOOKUP(Q167,Tables!$CE$8:$CF$22,2,FALSE),"")</f>
        <v/>
      </c>
      <c r="P167" s="973"/>
      <c r="Q167" s="974"/>
      <c r="R167" s="975"/>
      <c r="S167" s="976"/>
      <c r="T167" s="670" t="str">
        <f>IFERROR(IF(R167="","",R167*(VLOOKUP(D167, 'Unit Conversion Table'!$E$3:$F$132, 2, FALSE))),"")</f>
        <v/>
      </c>
      <c r="U167" s="3"/>
      <c r="V167" s="971" t="s">
        <v>826</v>
      </c>
      <c r="W167" s="945" t="str" cm="1">
        <f t="array" ref="W167">_xlfn.IFS(V167="No",(IFERROR(VLOOKUP($M167&amp;" | "&amp;$X167,'Emissions Factors'!$C$3:$N$1705,MATCH(W$11,'Emissions Factors'!$C$3:$N$3,0),FALSE),"")),V167="Yes", "", V167="", "")</f>
        <v/>
      </c>
      <c r="X167" s="946">
        <f>IFERROR(IF(OR($V167="Yes", $V167=""), "",
VLOOKUP($F167, 'Emissions Factors'!$C$3:$O$717, 4,FALSE)),
IFERROR(VLOOKUP($E167, 'Emissions Factors'!$C$3:$O$717, 4,FALSE),""))</f>
        <v>0</v>
      </c>
      <c r="Y167" s="947" t="str">
        <f>IFERROR(VLOOKUP($M167&amp;" | "&amp;$X167,'Emissions Factors'!$C$3:$N$3811,5,FALSE),"")</f>
        <v/>
      </c>
      <c r="Z167" s="948" t="str">
        <f>IFERROR(VLOOKUP($M167&amp;" | "&amp;$X167,'Emissions Factors'!$C$3:$N$3811,6,FALSE),"")</f>
        <v/>
      </c>
      <c r="AA167" s="949" t="str">
        <f>IFERROR(VLOOKUP($M167&amp;" | "&amp;$X167,'Emissions Factors'!$C$3:$N$3811,7,FALSE),"")</f>
        <v/>
      </c>
      <c r="AB167" s="961"/>
      <c r="AC167" s="962"/>
      <c r="AD167" s="963"/>
      <c r="AE167" s="964"/>
      <c r="AF167" s="965"/>
      <c r="AG167" s="955" t="str" cm="1">
        <f t="array" ref="AG167">IFERROR(_xlfn.IFS($V167="No", Y167*$T167/1000,$V167="Yes", AD167*$T167/1000, $V167="", ""),"")</f>
        <v/>
      </c>
      <c r="AH167" s="956" t="str" cm="1">
        <f t="array" ref="AH167">IFERROR(_xlfn.IFS($V167="No", Z167*$T167/1000,$V167="Yes", AE167*$T167/1000, $V167="", ""),"")</f>
        <v/>
      </c>
      <c r="AI167" s="956" t="str" cm="1">
        <f t="array" ref="AI167">IFERROR(_xlfn.IFS($V167="No", AA167*$T167/1000,$V167="Yes", AF167*$T167/1000, $V167="", ""),"")</f>
        <v/>
      </c>
      <c r="AJ167" s="1029" t="str">
        <f>IFERROR($AG167
+IFERROR(HLOOKUP(Introduction!$H$29,'GWP Values'!$D$3:$G$46,MATCH("CH4",'GWP Values'!$C$3:$C$41,0),FALSE)*$AH167,0)
+IFERROR(HLOOKUP(Introduction!$H$29,'GWP Values'!$D$3:$G$46,MATCH("N2O",'GWP Values'!$C$3:$C$41,0),FALSE)*$AI167,0),"")</f>
        <v/>
      </c>
    </row>
    <row r="168" spans="1:36" ht="24" customHeight="1" x14ac:dyDescent="0.25">
      <c r="A168" s="441"/>
      <c r="B168" s="458" t="str" cm="1">
        <f t="array" ref="B168">IFERROR(_xlfn.IFS($J168="","",VLOOKUP(CONCATENATE($M168," | ",$J168),'Emissions Factors'!$C$3:$O$718,5,FALSE)&lt;&gt;"",CONCATENATE($M168," | ",$J168), COUNTIF('Emissions Factors'!$C$3:$C$718,CONCATENATE($M168," | ",$J168))&lt;0, CONCATENATE($M168," | ",$I168)),"")</f>
        <v/>
      </c>
      <c r="C168" s="650" t="str">
        <f t="shared" si="4"/>
        <v/>
      </c>
      <c r="D168" s="650" t="str">
        <f t="shared" si="5"/>
        <v/>
      </c>
      <c r="E168" s="650" t="str">
        <f>IFERROR(IF($J168="","",
IF($J168="United States",$M168&amp;" | "&amp;$J168&amp;" - "&amp;(VLOOKUP(K168,'EFs - EPA eGRID'!$B$2:$D$53,3,FALSE)),
IF($J168="Canada",$M168&amp;" | "&amp;$J168&amp;" - "&amp;$K168,$M168&amp;" | "&amp;$I168))),"")</f>
        <v/>
      </c>
      <c r="F168" s="650" t="str" cm="1">
        <f t="array" ref="F168">_xlfn.IFS($J168="","",AND($J168="United States", $K168=""), $M168&amp;" | "&amp;$J168,AND($J168="Canada", $K168=""), $M168&amp;" | "&amp;$J168,$J168="United States", $E168,$J168="Canada",$E168,$J168&lt;&gt;"", $M168&amp;" | "&amp;$J168)</f>
        <v/>
      </c>
      <c r="G168" s="989"/>
      <c r="H168" s="990"/>
      <c r="I168" s="941" t="str">
        <f>IFERROR(VLOOKUP(J168,'Category Index'!$K$10:$L$258,2,FALSE),"")</f>
        <v/>
      </c>
      <c r="J168" s="986"/>
      <c r="K168" s="987" t="s">
        <v>866</v>
      </c>
      <c r="L168" s="3"/>
      <c r="M168" s="982"/>
      <c r="N168" s="983"/>
      <c r="O168" s="943" t="str">
        <f>IFERROR(VLOOKUP(Q168,Tables!$CE$8:$CF$22,2,FALSE),"")</f>
        <v/>
      </c>
      <c r="P168" s="973"/>
      <c r="Q168" s="974"/>
      <c r="R168" s="975"/>
      <c r="S168" s="976"/>
      <c r="T168" s="670" t="str">
        <f>IFERROR(IF(R168="","",R168*(VLOOKUP(D168, 'Unit Conversion Table'!$E$3:$F$132, 2, FALSE))),"")</f>
        <v/>
      </c>
      <c r="U168" s="3"/>
      <c r="V168" s="971" t="s">
        <v>826</v>
      </c>
      <c r="W168" s="945" t="str" cm="1">
        <f t="array" ref="W168">_xlfn.IFS(V168="No",(IFERROR(VLOOKUP($M168&amp;" | "&amp;$X168,'Emissions Factors'!$C$3:$N$1705,MATCH(W$11,'Emissions Factors'!$C$3:$N$3,0),FALSE),"")),V168="Yes", "", V168="", "")</f>
        <v/>
      </c>
      <c r="X168" s="946">
        <f>IFERROR(IF(OR($V168="Yes", $V168=""), "",
VLOOKUP($F168, 'Emissions Factors'!$C$3:$O$717, 4,FALSE)),
IFERROR(VLOOKUP($E168, 'Emissions Factors'!$C$3:$O$717, 4,FALSE),""))</f>
        <v>0</v>
      </c>
      <c r="Y168" s="947" t="str">
        <f>IFERROR(VLOOKUP($M168&amp;" | "&amp;$X168,'Emissions Factors'!$C$3:$N$3811,5,FALSE),"")</f>
        <v/>
      </c>
      <c r="Z168" s="948" t="str">
        <f>IFERROR(VLOOKUP($M168&amp;" | "&amp;$X168,'Emissions Factors'!$C$3:$N$3811,6,FALSE),"")</f>
        <v/>
      </c>
      <c r="AA168" s="949" t="str">
        <f>IFERROR(VLOOKUP($M168&amp;" | "&amp;$X168,'Emissions Factors'!$C$3:$N$3811,7,FALSE),"")</f>
        <v/>
      </c>
      <c r="AB168" s="961"/>
      <c r="AC168" s="962"/>
      <c r="AD168" s="963"/>
      <c r="AE168" s="964"/>
      <c r="AF168" s="965"/>
      <c r="AG168" s="955" t="str" cm="1">
        <f t="array" ref="AG168">IFERROR(_xlfn.IFS($V168="No", Y168*$T168/1000,$V168="Yes", AD168*$T168/1000, $V168="", ""),"")</f>
        <v/>
      </c>
      <c r="AH168" s="956" t="str" cm="1">
        <f t="array" ref="AH168">IFERROR(_xlfn.IFS($V168="No", Z168*$T168/1000,$V168="Yes", AE168*$T168/1000, $V168="", ""),"")</f>
        <v/>
      </c>
      <c r="AI168" s="956" t="str" cm="1">
        <f t="array" ref="AI168">IFERROR(_xlfn.IFS($V168="No", AA168*$T168/1000,$V168="Yes", AF168*$T168/1000, $V168="", ""),"")</f>
        <v/>
      </c>
      <c r="AJ168" s="1029" t="str">
        <f>IFERROR($AG168
+IFERROR(HLOOKUP(Introduction!$H$29,'GWP Values'!$D$3:$G$46,MATCH("CH4",'GWP Values'!$C$3:$C$41,0),FALSE)*$AH168,0)
+IFERROR(HLOOKUP(Introduction!$H$29,'GWP Values'!$D$3:$G$46,MATCH("N2O",'GWP Values'!$C$3:$C$41,0),FALSE)*$AI168,0),"")</f>
        <v/>
      </c>
    </row>
    <row r="169" spans="1:36" ht="24" customHeight="1" x14ac:dyDescent="0.25">
      <c r="A169" s="441"/>
      <c r="B169" s="458" t="str" cm="1">
        <f t="array" ref="B169">IFERROR(_xlfn.IFS($J169="","",VLOOKUP(CONCATENATE($M169," | ",$J169),'Emissions Factors'!$C$3:$O$718,5,FALSE)&lt;&gt;"",CONCATENATE($M169," | ",$J169), COUNTIF('Emissions Factors'!$C$3:$C$718,CONCATENATE($M169," | ",$J169))&lt;0, CONCATENATE($M169," | ",$I169)),"")</f>
        <v/>
      </c>
      <c r="C169" s="650" t="str">
        <f t="shared" si="4"/>
        <v/>
      </c>
      <c r="D169" s="650" t="str">
        <f t="shared" si="5"/>
        <v/>
      </c>
      <c r="E169" s="650" t="str">
        <f>IFERROR(IF($J169="","",
IF($J169="United States",$M169&amp;" | "&amp;$J169&amp;" - "&amp;(VLOOKUP(K169,'EFs - EPA eGRID'!$B$2:$D$53,3,FALSE)),
IF($J169="Canada",$M169&amp;" | "&amp;$J169&amp;" - "&amp;$K169,$M169&amp;" | "&amp;$I169))),"")</f>
        <v/>
      </c>
      <c r="F169" s="650" t="str" cm="1">
        <f t="array" ref="F169">_xlfn.IFS($J169="","",AND($J169="United States", $K169=""), $M169&amp;" | "&amp;$J169,AND($J169="Canada", $K169=""), $M169&amp;" | "&amp;$J169,$J169="United States", $E169,$J169="Canada",$E169,$J169&lt;&gt;"", $M169&amp;" | "&amp;$J169)</f>
        <v/>
      </c>
      <c r="G169" s="989"/>
      <c r="H169" s="990"/>
      <c r="I169" s="941" t="str">
        <f>IFERROR(VLOOKUP(J169,'Category Index'!$K$10:$L$258,2,FALSE),"")</f>
        <v/>
      </c>
      <c r="J169" s="986"/>
      <c r="K169" s="987" t="s">
        <v>866</v>
      </c>
      <c r="L169" s="3"/>
      <c r="M169" s="982"/>
      <c r="N169" s="983"/>
      <c r="O169" s="943" t="str">
        <f>IFERROR(VLOOKUP(Q169,Tables!$CE$8:$CF$22,2,FALSE),"")</f>
        <v/>
      </c>
      <c r="P169" s="973"/>
      <c r="Q169" s="974"/>
      <c r="R169" s="975"/>
      <c r="S169" s="976"/>
      <c r="T169" s="670" t="str">
        <f>IFERROR(IF(R169="","",R169*(VLOOKUP(D169, 'Unit Conversion Table'!$E$3:$F$132, 2, FALSE))),"")</f>
        <v/>
      </c>
      <c r="U169" s="3"/>
      <c r="V169" s="971" t="s">
        <v>826</v>
      </c>
      <c r="W169" s="945" t="str" cm="1">
        <f t="array" ref="W169">_xlfn.IFS(V169="No",(IFERROR(VLOOKUP($M169&amp;" | "&amp;$X169,'Emissions Factors'!$C$3:$N$1705,MATCH(W$11,'Emissions Factors'!$C$3:$N$3,0),FALSE),"")),V169="Yes", "", V169="", "")</f>
        <v/>
      </c>
      <c r="X169" s="946">
        <f>IFERROR(IF(OR($V169="Yes", $V169=""), "",
VLOOKUP($F169, 'Emissions Factors'!$C$3:$O$717, 4,FALSE)),
IFERROR(VLOOKUP($E169, 'Emissions Factors'!$C$3:$O$717, 4,FALSE),""))</f>
        <v>0</v>
      </c>
      <c r="Y169" s="947" t="str">
        <f>IFERROR(VLOOKUP($M169&amp;" | "&amp;$X169,'Emissions Factors'!$C$3:$N$3811,5,FALSE),"")</f>
        <v/>
      </c>
      <c r="Z169" s="948" t="str">
        <f>IFERROR(VLOOKUP($M169&amp;" | "&amp;$X169,'Emissions Factors'!$C$3:$N$3811,6,FALSE),"")</f>
        <v/>
      </c>
      <c r="AA169" s="949" t="str">
        <f>IFERROR(VLOOKUP($M169&amp;" | "&amp;$X169,'Emissions Factors'!$C$3:$N$3811,7,FALSE),"")</f>
        <v/>
      </c>
      <c r="AB169" s="961"/>
      <c r="AC169" s="962"/>
      <c r="AD169" s="963"/>
      <c r="AE169" s="964"/>
      <c r="AF169" s="965"/>
      <c r="AG169" s="955" t="str" cm="1">
        <f t="array" ref="AG169">IFERROR(_xlfn.IFS($V169="No", Y169*$T169/1000,$V169="Yes", AD169*$T169/1000, $V169="", ""),"")</f>
        <v/>
      </c>
      <c r="AH169" s="956" t="str" cm="1">
        <f t="array" ref="AH169">IFERROR(_xlfn.IFS($V169="No", Z169*$T169/1000,$V169="Yes", AE169*$T169/1000, $V169="", ""),"")</f>
        <v/>
      </c>
      <c r="AI169" s="956" t="str" cm="1">
        <f t="array" ref="AI169">IFERROR(_xlfn.IFS($V169="No", AA169*$T169/1000,$V169="Yes", AF169*$T169/1000, $V169="", ""),"")</f>
        <v/>
      </c>
      <c r="AJ169" s="1029" t="str">
        <f>IFERROR($AG169
+IFERROR(HLOOKUP(Introduction!$H$29,'GWP Values'!$D$3:$G$46,MATCH("CH4",'GWP Values'!$C$3:$C$41,0),FALSE)*$AH169,0)
+IFERROR(HLOOKUP(Introduction!$H$29,'GWP Values'!$D$3:$G$46,MATCH("N2O",'GWP Values'!$C$3:$C$41,0),FALSE)*$AI169,0),"")</f>
        <v/>
      </c>
    </row>
    <row r="170" spans="1:36" ht="24" customHeight="1" x14ac:dyDescent="0.25">
      <c r="A170" s="441"/>
      <c r="B170" s="458" t="str" cm="1">
        <f t="array" ref="B170">IFERROR(_xlfn.IFS($J170="","",VLOOKUP(CONCATENATE($M170," | ",$J170),'Emissions Factors'!$C$3:$O$718,5,FALSE)&lt;&gt;"",CONCATENATE($M170," | ",$J170), COUNTIF('Emissions Factors'!$C$3:$C$718,CONCATENATE($M170," | ",$J170))&lt;0, CONCATENATE($M170," | ",$I170)),"")</f>
        <v/>
      </c>
      <c r="C170" s="650" t="str">
        <f t="shared" si="4"/>
        <v/>
      </c>
      <c r="D170" s="650" t="str">
        <f t="shared" si="5"/>
        <v/>
      </c>
      <c r="E170" s="650" t="str">
        <f>IFERROR(IF($J170="","",
IF($J170="United States",$M170&amp;" | "&amp;$J170&amp;" - "&amp;(VLOOKUP(K170,'EFs - EPA eGRID'!$B$2:$D$53,3,FALSE)),
IF($J170="Canada",$M170&amp;" | "&amp;$J170&amp;" - "&amp;$K170,$M170&amp;" | "&amp;$I170))),"")</f>
        <v/>
      </c>
      <c r="F170" s="650" t="str" cm="1">
        <f t="array" ref="F170">_xlfn.IFS($J170="","",AND($J170="United States", $K170=""), $M170&amp;" | "&amp;$J170,AND($J170="Canada", $K170=""), $M170&amp;" | "&amp;$J170,$J170="United States", $E170,$J170="Canada",$E170,$J170&lt;&gt;"", $M170&amp;" | "&amp;$J170)</f>
        <v/>
      </c>
      <c r="G170" s="989"/>
      <c r="H170" s="990"/>
      <c r="I170" s="941" t="str">
        <f>IFERROR(VLOOKUP(J170,'Category Index'!$K$10:$L$258,2,FALSE),"")</f>
        <v/>
      </c>
      <c r="J170" s="986"/>
      <c r="K170" s="987" t="s">
        <v>866</v>
      </c>
      <c r="L170" s="3"/>
      <c r="M170" s="982"/>
      <c r="N170" s="983"/>
      <c r="O170" s="943" t="str">
        <f>IFERROR(VLOOKUP(Q170,Tables!$CE$8:$CF$22,2,FALSE),"")</f>
        <v/>
      </c>
      <c r="P170" s="973"/>
      <c r="Q170" s="974"/>
      <c r="R170" s="975"/>
      <c r="S170" s="976"/>
      <c r="T170" s="670" t="str">
        <f>IFERROR(IF(R170="","",R170*(VLOOKUP(D170, 'Unit Conversion Table'!$E$3:$F$132, 2, FALSE))),"")</f>
        <v/>
      </c>
      <c r="U170" s="3"/>
      <c r="V170" s="971" t="s">
        <v>826</v>
      </c>
      <c r="W170" s="945" t="str" cm="1">
        <f t="array" ref="W170">_xlfn.IFS(V170="No",(IFERROR(VLOOKUP($M170&amp;" | "&amp;$X170,'Emissions Factors'!$C$3:$N$1705,MATCH(W$11,'Emissions Factors'!$C$3:$N$3,0),FALSE),"")),V170="Yes", "", V170="", "")</f>
        <v/>
      </c>
      <c r="X170" s="946">
        <f>IFERROR(IF(OR($V170="Yes", $V170=""), "",
VLOOKUP($F170, 'Emissions Factors'!$C$3:$O$717, 4,FALSE)),
IFERROR(VLOOKUP($E170, 'Emissions Factors'!$C$3:$O$717, 4,FALSE),""))</f>
        <v>0</v>
      </c>
      <c r="Y170" s="947" t="str">
        <f>IFERROR(VLOOKUP($M170&amp;" | "&amp;$X170,'Emissions Factors'!$C$3:$N$3811,5,FALSE),"")</f>
        <v/>
      </c>
      <c r="Z170" s="948" t="str">
        <f>IFERROR(VLOOKUP($M170&amp;" | "&amp;$X170,'Emissions Factors'!$C$3:$N$3811,6,FALSE),"")</f>
        <v/>
      </c>
      <c r="AA170" s="949" t="str">
        <f>IFERROR(VLOOKUP($M170&amp;" | "&amp;$X170,'Emissions Factors'!$C$3:$N$3811,7,FALSE),"")</f>
        <v/>
      </c>
      <c r="AB170" s="961"/>
      <c r="AC170" s="962"/>
      <c r="AD170" s="963"/>
      <c r="AE170" s="964"/>
      <c r="AF170" s="965"/>
      <c r="AG170" s="955" t="str" cm="1">
        <f t="array" ref="AG170">IFERROR(_xlfn.IFS($V170="No", Y170*$T170/1000,$V170="Yes", AD170*$T170/1000, $V170="", ""),"")</f>
        <v/>
      </c>
      <c r="AH170" s="956" t="str" cm="1">
        <f t="array" ref="AH170">IFERROR(_xlfn.IFS($V170="No", Z170*$T170/1000,$V170="Yes", AE170*$T170/1000, $V170="", ""),"")</f>
        <v/>
      </c>
      <c r="AI170" s="956" t="str" cm="1">
        <f t="array" ref="AI170">IFERROR(_xlfn.IFS($V170="No", AA170*$T170/1000,$V170="Yes", AF170*$T170/1000, $V170="", ""),"")</f>
        <v/>
      </c>
      <c r="AJ170" s="1029" t="str">
        <f>IFERROR($AG170
+IFERROR(HLOOKUP(Introduction!$H$29,'GWP Values'!$D$3:$G$46,MATCH("CH4",'GWP Values'!$C$3:$C$41,0),FALSE)*$AH170,0)
+IFERROR(HLOOKUP(Introduction!$H$29,'GWP Values'!$D$3:$G$46,MATCH("N2O",'GWP Values'!$C$3:$C$41,0),FALSE)*$AI170,0),"")</f>
        <v/>
      </c>
    </row>
    <row r="171" spans="1:36" ht="24" customHeight="1" x14ac:dyDescent="0.25">
      <c r="A171" s="441"/>
      <c r="B171" s="458" t="str" cm="1">
        <f t="array" ref="B171">IFERROR(_xlfn.IFS($J171="","",VLOOKUP(CONCATENATE($M171," | ",$J171),'Emissions Factors'!$C$3:$O$718,5,FALSE)&lt;&gt;"",CONCATENATE($M171," | ",$J171), COUNTIF('Emissions Factors'!$C$3:$C$718,CONCATENATE($M171," | ",$J171))&lt;0, CONCATENATE($M171," | ",$I171)),"")</f>
        <v/>
      </c>
      <c r="C171" s="650" t="str">
        <f t="shared" si="4"/>
        <v/>
      </c>
      <c r="D171" s="650" t="str">
        <f t="shared" si="5"/>
        <v/>
      </c>
      <c r="E171" s="650" t="str">
        <f>IFERROR(IF($J171="","",
IF($J171="United States",$M171&amp;" | "&amp;$J171&amp;" - "&amp;(VLOOKUP(K171,'EFs - EPA eGRID'!$B$2:$D$53,3,FALSE)),
IF($J171="Canada",$M171&amp;" | "&amp;$J171&amp;" - "&amp;$K171,$M171&amp;" | "&amp;$I171))),"")</f>
        <v/>
      </c>
      <c r="F171" s="650" t="str" cm="1">
        <f t="array" ref="F171">_xlfn.IFS($J171="","",AND($J171="United States", $K171=""), $M171&amp;" | "&amp;$J171,AND($J171="Canada", $K171=""), $M171&amp;" | "&amp;$J171,$J171="United States", $E171,$J171="Canada",$E171,$J171&lt;&gt;"", $M171&amp;" | "&amp;$J171)</f>
        <v/>
      </c>
      <c r="G171" s="989"/>
      <c r="H171" s="990"/>
      <c r="I171" s="941" t="str">
        <f>IFERROR(VLOOKUP(J171,'Category Index'!$K$10:$L$258,2,FALSE),"")</f>
        <v/>
      </c>
      <c r="J171" s="986"/>
      <c r="K171" s="987" t="s">
        <v>866</v>
      </c>
      <c r="L171" s="3"/>
      <c r="M171" s="982"/>
      <c r="N171" s="983"/>
      <c r="O171" s="943" t="str">
        <f>IFERROR(VLOOKUP(Q171,Tables!$CE$8:$CF$22,2,FALSE),"")</f>
        <v/>
      </c>
      <c r="P171" s="973"/>
      <c r="Q171" s="974"/>
      <c r="R171" s="975"/>
      <c r="S171" s="976"/>
      <c r="T171" s="670" t="str">
        <f>IFERROR(IF(R171="","",R171*(VLOOKUP(D171, 'Unit Conversion Table'!$E$3:$F$132, 2, FALSE))),"")</f>
        <v/>
      </c>
      <c r="U171" s="3"/>
      <c r="V171" s="971" t="s">
        <v>826</v>
      </c>
      <c r="W171" s="945" t="str" cm="1">
        <f t="array" ref="W171">_xlfn.IFS(V171="No",(IFERROR(VLOOKUP($M171&amp;" | "&amp;$X171,'Emissions Factors'!$C$3:$N$1705,MATCH(W$11,'Emissions Factors'!$C$3:$N$3,0),FALSE),"")),V171="Yes", "", V171="", "")</f>
        <v/>
      </c>
      <c r="X171" s="946">
        <f>IFERROR(IF(OR($V171="Yes", $V171=""), "",
VLOOKUP($F171, 'Emissions Factors'!$C$3:$O$717, 4,FALSE)),
IFERROR(VLOOKUP($E171, 'Emissions Factors'!$C$3:$O$717, 4,FALSE),""))</f>
        <v>0</v>
      </c>
      <c r="Y171" s="947" t="str">
        <f>IFERROR(VLOOKUP($M171&amp;" | "&amp;$X171,'Emissions Factors'!$C$3:$N$3811,5,FALSE),"")</f>
        <v/>
      </c>
      <c r="Z171" s="948" t="str">
        <f>IFERROR(VLOOKUP($M171&amp;" | "&amp;$X171,'Emissions Factors'!$C$3:$N$3811,6,FALSE),"")</f>
        <v/>
      </c>
      <c r="AA171" s="949" t="str">
        <f>IFERROR(VLOOKUP($M171&amp;" | "&amp;$X171,'Emissions Factors'!$C$3:$N$3811,7,FALSE),"")</f>
        <v/>
      </c>
      <c r="AB171" s="961"/>
      <c r="AC171" s="962"/>
      <c r="AD171" s="963"/>
      <c r="AE171" s="964"/>
      <c r="AF171" s="965"/>
      <c r="AG171" s="955" t="str" cm="1">
        <f t="array" ref="AG171">IFERROR(_xlfn.IFS($V171="No", Y171*$T171/1000,$V171="Yes", AD171*$T171/1000, $V171="", ""),"")</f>
        <v/>
      </c>
      <c r="AH171" s="956" t="str" cm="1">
        <f t="array" ref="AH171">IFERROR(_xlfn.IFS($V171="No", Z171*$T171/1000,$V171="Yes", AE171*$T171/1000, $V171="", ""),"")</f>
        <v/>
      </c>
      <c r="AI171" s="956" t="str" cm="1">
        <f t="array" ref="AI171">IFERROR(_xlfn.IFS($V171="No", AA171*$T171/1000,$V171="Yes", AF171*$T171/1000, $V171="", ""),"")</f>
        <v/>
      </c>
      <c r="AJ171" s="1029" t="str">
        <f>IFERROR($AG171
+IFERROR(HLOOKUP(Introduction!$H$29,'GWP Values'!$D$3:$G$46,MATCH("CH4",'GWP Values'!$C$3:$C$41,0),FALSE)*$AH171,0)
+IFERROR(HLOOKUP(Introduction!$H$29,'GWP Values'!$D$3:$G$46,MATCH("N2O",'GWP Values'!$C$3:$C$41,0),FALSE)*$AI171,0),"")</f>
        <v/>
      </c>
    </row>
    <row r="172" spans="1:36" ht="24" customHeight="1" x14ac:dyDescent="0.25">
      <c r="A172" s="441"/>
      <c r="B172" s="458" t="str" cm="1">
        <f t="array" ref="B172">IFERROR(_xlfn.IFS($J172="","",VLOOKUP(CONCATENATE($M172," | ",$J172),'Emissions Factors'!$C$3:$O$718,5,FALSE)&lt;&gt;"",CONCATENATE($M172," | ",$J172), COUNTIF('Emissions Factors'!$C$3:$C$718,CONCATENATE($M172," | ",$J172))&lt;0, CONCATENATE($M172," | ",$I172)),"")</f>
        <v/>
      </c>
      <c r="C172" s="650" t="str">
        <f t="shared" si="4"/>
        <v/>
      </c>
      <c r="D172" s="650" t="str">
        <f t="shared" si="5"/>
        <v/>
      </c>
      <c r="E172" s="650" t="str">
        <f>IFERROR(IF($J172="","",
IF($J172="United States",$M172&amp;" | "&amp;$J172&amp;" - "&amp;(VLOOKUP(K172,'EFs - EPA eGRID'!$B$2:$D$53,3,FALSE)),
IF($J172="Canada",$M172&amp;" | "&amp;$J172&amp;" - "&amp;$K172,$M172&amp;" | "&amp;$I172))),"")</f>
        <v/>
      </c>
      <c r="F172" s="650" t="str" cm="1">
        <f t="array" ref="F172">_xlfn.IFS($J172="","",AND($J172="United States", $K172=""), $M172&amp;" | "&amp;$J172,AND($J172="Canada", $K172=""), $M172&amp;" | "&amp;$J172,$J172="United States", $E172,$J172="Canada",$E172,$J172&lt;&gt;"", $M172&amp;" | "&amp;$J172)</f>
        <v/>
      </c>
      <c r="G172" s="989"/>
      <c r="H172" s="990"/>
      <c r="I172" s="941" t="str">
        <f>IFERROR(VLOOKUP(J172,'Category Index'!$K$10:$L$258,2,FALSE),"")</f>
        <v/>
      </c>
      <c r="J172" s="986"/>
      <c r="K172" s="987" t="s">
        <v>866</v>
      </c>
      <c r="L172" s="3"/>
      <c r="M172" s="982"/>
      <c r="N172" s="983"/>
      <c r="O172" s="943" t="str">
        <f>IFERROR(VLOOKUP(Q172,Tables!$CE$8:$CF$22,2,FALSE),"")</f>
        <v/>
      </c>
      <c r="P172" s="973"/>
      <c r="Q172" s="974"/>
      <c r="R172" s="975"/>
      <c r="S172" s="976"/>
      <c r="T172" s="670" t="str">
        <f>IFERROR(IF(R172="","",R172*(VLOOKUP(D172, 'Unit Conversion Table'!$E$3:$F$132, 2, FALSE))),"")</f>
        <v/>
      </c>
      <c r="U172" s="3"/>
      <c r="V172" s="971" t="s">
        <v>826</v>
      </c>
      <c r="W172" s="945" t="str" cm="1">
        <f t="array" ref="W172">_xlfn.IFS(V172="No",(IFERROR(VLOOKUP($M172&amp;" | "&amp;$X172,'Emissions Factors'!$C$3:$N$1705,MATCH(W$11,'Emissions Factors'!$C$3:$N$3,0),FALSE),"")),V172="Yes", "", V172="", "")</f>
        <v/>
      </c>
      <c r="X172" s="946">
        <f>IFERROR(IF(OR($V172="Yes", $V172=""), "",
VLOOKUP($F172, 'Emissions Factors'!$C$3:$O$717, 4,FALSE)),
IFERROR(VLOOKUP($E172, 'Emissions Factors'!$C$3:$O$717, 4,FALSE),""))</f>
        <v>0</v>
      </c>
      <c r="Y172" s="947" t="str">
        <f>IFERROR(VLOOKUP($M172&amp;" | "&amp;$X172,'Emissions Factors'!$C$3:$N$3811,5,FALSE),"")</f>
        <v/>
      </c>
      <c r="Z172" s="948" t="str">
        <f>IFERROR(VLOOKUP($M172&amp;" | "&amp;$X172,'Emissions Factors'!$C$3:$N$3811,6,FALSE),"")</f>
        <v/>
      </c>
      <c r="AA172" s="949" t="str">
        <f>IFERROR(VLOOKUP($M172&amp;" | "&amp;$X172,'Emissions Factors'!$C$3:$N$3811,7,FALSE),"")</f>
        <v/>
      </c>
      <c r="AB172" s="961"/>
      <c r="AC172" s="962"/>
      <c r="AD172" s="963"/>
      <c r="AE172" s="964"/>
      <c r="AF172" s="965"/>
      <c r="AG172" s="955" t="str" cm="1">
        <f t="array" ref="AG172">IFERROR(_xlfn.IFS($V172="No", Y172*$T172/1000,$V172="Yes", AD172*$T172/1000, $V172="", ""),"")</f>
        <v/>
      </c>
      <c r="AH172" s="956" t="str" cm="1">
        <f t="array" ref="AH172">IFERROR(_xlfn.IFS($V172="No", Z172*$T172/1000,$V172="Yes", AE172*$T172/1000, $V172="", ""),"")</f>
        <v/>
      </c>
      <c r="AI172" s="956" t="str" cm="1">
        <f t="array" ref="AI172">IFERROR(_xlfn.IFS($V172="No", AA172*$T172/1000,$V172="Yes", AF172*$T172/1000, $V172="", ""),"")</f>
        <v/>
      </c>
      <c r="AJ172" s="1029" t="str">
        <f>IFERROR($AG172
+IFERROR(HLOOKUP(Introduction!$H$29,'GWP Values'!$D$3:$G$46,MATCH("CH4",'GWP Values'!$C$3:$C$41,0),FALSE)*$AH172,0)
+IFERROR(HLOOKUP(Introduction!$H$29,'GWP Values'!$D$3:$G$46,MATCH("N2O",'GWP Values'!$C$3:$C$41,0),FALSE)*$AI172,0),"")</f>
        <v/>
      </c>
    </row>
    <row r="173" spans="1:36" ht="24" customHeight="1" x14ac:dyDescent="0.25">
      <c r="A173" s="441"/>
      <c r="B173" s="458" t="str" cm="1">
        <f t="array" ref="B173">IFERROR(_xlfn.IFS($J173="","",VLOOKUP(CONCATENATE($M173," | ",$J173),'Emissions Factors'!$C$3:$O$718,5,FALSE)&lt;&gt;"",CONCATENATE($M173," | ",$J173), COUNTIF('Emissions Factors'!$C$3:$C$718,CONCATENATE($M173," | ",$J173))&lt;0, CONCATENATE($M173," | ",$I173)),"")</f>
        <v/>
      </c>
      <c r="C173" s="650" t="str">
        <f t="shared" si="4"/>
        <v/>
      </c>
      <c r="D173" s="650" t="str">
        <f t="shared" si="5"/>
        <v/>
      </c>
      <c r="E173" s="650" t="str">
        <f>IFERROR(IF($J173="","",
IF($J173="United States",$M173&amp;" | "&amp;$J173&amp;" - "&amp;(VLOOKUP(K173,'EFs - EPA eGRID'!$B$2:$D$53,3,FALSE)),
IF($J173="Canada",$M173&amp;" | "&amp;$J173&amp;" - "&amp;$K173,$M173&amp;" | "&amp;$I173))),"")</f>
        <v/>
      </c>
      <c r="F173" s="650" t="str" cm="1">
        <f t="array" ref="F173">_xlfn.IFS($J173="","",AND($J173="United States", $K173=""), $M173&amp;" | "&amp;$J173,AND($J173="Canada", $K173=""), $M173&amp;" | "&amp;$J173,$J173="United States", $E173,$J173="Canada",$E173,$J173&lt;&gt;"", $M173&amp;" | "&amp;$J173)</f>
        <v/>
      </c>
      <c r="G173" s="989"/>
      <c r="H173" s="990"/>
      <c r="I173" s="941" t="str">
        <f>IFERROR(VLOOKUP(J173,'Category Index'!$K$10:$L$258,2,FALSE),"")</f>
        <v/>
      </c>
      <c r="J173" s="986"/>
      <c r="K173" s="987" t="s">
        <v>866</v>
      </c>
      <c r="L173" s="3"/>
      <c r="M173" s="982"/>
      <c r="N173" s="983"/>
      <c r="O173" s="943" t="str">
        <f>IFERROR(VLOOKUP(Q173,Tables!$CE$8:$CF$22,2,FALSE),"")</f>
        <v/>
      </c>
      <c r="P173" s="973"/>
      <c r="Q173" s="974"/>
      <c r="R173" s="975"/>
      <c r="S173" s="976"/>
      <c r="T173" s="670" t="str">
        <f>IFERROR(IF(R173="","",R173*(VLOOKUP(D173, 'Unit Conversion Table'!$E$3:$F$132, 2, FALSE))),"")</f>
        <v/>
      </c>
      <c r="U173" s="3"/>
      <c r="V173" s="971" t="s">
        <v>826</v>
      </c>
      <c r="W173" s="945" t="str" cm="1">
        <f t="array" ref="W173">_xlfn.IFS(V173="No",(IFERROR(VLOOKUP($M173&amp;" | "&amp;$X173,'Emissions Factors'!$C$3:$N$1705,MATCH(W$11,'Emissions Factors'!$C$3:$N$3,0),FALSE),"")),V173="Yes", "", V173="", "")</f>
        <v/>
      </c>
      <c r="X173" s="946">
        <f>IFERROR(IF(OR($V173="Yes", $V173=""), "",
VLOOKUP($F173, 'Emissions Factors'!$C$3:$O$717, 4,FALSE)),
IFERROR(VLOOKUP($E173, 'Emissions Factors'!$C$3:$O$717, 4,FALSE),""))</f>
        <v>0</v>
      </c>
      <c r="Y173" s="947" t="str">
        <f>IFERROR(VLOOKUP($M173&amp;" | "&amp;$X173,'Emissions Factors'!$C$3:$N$3811,5,FALSE),"")</f>
        <v/>
      </c>
      <c r="Z173" s="948" t="str">
        <f>IFERROR(VLOOKUP($M173&amp;" | "&amp;$X173,'Emissions Factors'!$C$3:$N$3811,6,FALSE),"")</f>
        <v/>
      </c>
      <c r="AA173" s="949" t="str">
        <f>IFERROR(VLOOKUP($M173&amp;" | "&amp;$X173,'Emissions Factors'!$C$3:$N$3811,7,FALSE),"")</f>
        <v/>
      </c>
      <c r="AB173" s="961"/>
      <c r="AC173" s="962"/>
      <c r="AD173" s="963"/>
      <c r="AE173" s="964"/>
      <c r="AF173" s="965"/>
      <c r="AG173" s="955" t="str" cm="1">
        <f t="array" ref="AG173">IFERROR(_xlfn.IFS($V173="No", Y173*$T173/1000,$V173="Yes", AD173*$T173/1000, $V173="", ""),"")</f>
        <v/>
      </c>
      <c r="AH173" s="956" t="str" cm="1">
        <f t="array" ref="AH173">IFERROR(_xlfn.IFS($V173="No", Z173*$T173/1000,$V173="Yes", AE173*$T173/1000, $V173="", ""),"")</f>
        <v/>
      </c>
      <c r="AI173" s="956" t="str" cm="1">
        <f t="array" ref="AI173">IFERROR(_xlfn.IFS($V173="No", AA173*$T173/1000,$V173="Yes", AF173*$T173/1000, $V173="", ""),"")</f>
        <v/>
      </c>
      <c r="AJ173" s="1029" t="str">
        <f>IFERROR($AG173
+IFERROR(HLOOKUP(Introduction!$H$29,'GWP Values'!$D$3:$G$46,MATCH("CH4",'GWP Values'!$C$3:$C$41,0),FALSE)*$AH173,0)
+IFERROR(HLOOKUP(Introduction!$H$29,'GWP Values'!$D$3:$G$46,MATCH("N2O",'GWP Values'!$C$3:$C$41,0),FALSE)*$AI173,0),"")</f>
        <v/>
      </c>
    </row>
    <row r="174" spans="1:36" ht="24" customHeight="1" x14ac:dyDescent="0.25">
      <c r="A174" s="441"/>
      <c r="B174" s="458" t="str" cm="1">
        <f t="array" ref="B174">IFERROR(_xlfn.IFS($J174="","",VLOOKUP(CONCATENATE($M174," | ",$J174),'Emissions Factors'!$C$3:$O$718,5,FALSE)&lt;&gt;"",CONCATENATE($M174," | ",$J174), COUNTIF('Emissions Factors'!$C$3:$C$718,CONCATENATE($M174," | ",$J174))&lt;0, CONCATENATE($M174," | ",$I174)),"")</f>
        <v/>
      </c>
      <c r="C174" s="650" t="str">
        <f t="shared" si="4"/>
        <v/>
      </c>
      <c r="D174" s="650" t="str">
        <f t="shared" si="5"/>
        <v/>
      </c>
      <c r="E174" s="650" t="str">
        <f>IFERROR(IF($J174="","",
IF($J174="United States",$M174&amp;" | "&amp;$J174&amp;" - "&amp;(VLOOKUP(K174,'EFs - EPA eGRID'!$B$2:$D$53,3,FALSE)),
IF($J174="Canada",$M174&amp;" | "&amp;$J174&amp;" - "&amp;$K174,$M174&amp;" | "&amp;$I174))),"")</f>
        <v/>
      </c>
      <c r="F174" s="650" t="str" cm="1">
        <f t="array" ref="F174">_xlfn.IFS($J174="","",AND($J174="United States", $K174=""), $M174&amp;" | "&amp;$J174,AND($J174="Canada", $K174=""), $M174&amp;" | "&amp;$J174,$J174="United States", $E174,$J174="Canada",$E174,$J174&lt;&gt;"", $M174&amp;" | "&amp;$J174)</f>
        <v/>
      </c>
      <c r="G174" s="989"/>
      <c r="H174" s="990"/>
      <c r="I174" s="941" t="str">
        <f>IFERROR(VLOOKUP(J174,'Category Index'!$K$10:$L$258,2,FALSE),"")</f>
        <v/>
      </c>
      <c r="J174" s="986"/>
      <c r="K174" s="987" t="s">
        <v>866</v>
      </c>
      <c r="L174" s="3"/>
      <c r="M174" s="982"/>
      <c r="N174" s="983"/>
      <c r="O174" s="943" t="str">
        <f>IFERROR(VLOOKUP(Q174,Tables!$CE$8:$CF$22,2,FALSE),"")</f>
        <v/>
      </c>
      <c r="P174" s="973"/>
      <c r="Q174" s="974"/>
      <c r="R174" s="975"/>
      <c r="S174" s="976"/>
      <c r="T174" s="670" t="str">
        <f>IFERROR(IF(R174="","",R174*(VLOOKUP(D174, 'Unit Conversion Table'!$E$3:$F$132, 2, FALSE))),"")</f>
        <v/>
      </c>
      <c r="U174" s="3"/>
      <c r="V174" s="971" t="s">
        <v>826</v>
      </c>
      <c r="W174" s="945" t="str" cm="1">
        <f t="array" ref="W174">_xlfn.IFS(V174="No",(IFERROR(VLOOKUP($M174&amp;" | "&amp;$X174,'Emissions Factors'!$C$3:$N$1705,MATCH(W$11,'Emissions Factors'!$C$3:$N$3,0),FALSE),"")),V174="Yes", "", V174="", "")</f>
        <v/>
      </c>
      <c r="X174" s="946">
        <f>IFERROR(IF(OR($V174="Yes", $V174=""), "",
VLOOKUP($F174, 'Emissions Factors'!$C$3:$O$717, 4,FALSE)),
IFERROR(VLOOKUP($E174, 'Emissions Factors'!$C$3:$O$717, 4,FALSE),""))</f>
        <v>0</v>
      </c>
      <c r="Y174" s="947" t="str">
        <f>IFERROR(VLOOKUP($M174&amp;" | "&amp;$X174,'Emissions Factors'!$C$3:$N$3811,5,FALSE),"")</f>
        <v/>
      </c>
      <c r="Z174" s="948" t="str">
        <f>IFERROR(VLOOKUP($M174&amp;" | "&amp;$X174,'Emissions Factors'!$C$3:$N$3811,6,FALSE),"")</f>
        <v/>
      </c>
      <c r="AA174" s="949" t="str">
        <f>IFERROR(VLOOKUP($M174&amp;" | "&amp;$X174,'Emissions Factors'!$C$3:$N$3811,7,FALSE),"")</f>
        <v/>
      </c>
      <c r="AB174" s="961"/>
      <c r="AC174" s="962"/>
      <c r="AD174" s="963"/>
      <c r="AE174" s="964"/>
      <c r="AF174" s="965"/>
      <c r="AG174" s="955" t="str" cm="1">
        <f t="array" ref="AG174">IFERROR(_xlfn.IFS($V174="No", Y174*$T174/1000,$V174="Yes", AD174*$T174/1000, $V174="", ""),"")</f>
        <v/>
      </c>
      <c r="AH174" s="956" t="str" cm="1">
        <f t="array" ref="AH174">IFERROR(_xlfn.IFS($V174="No", Z174*$T174/1000,$V174="Yes", AE174*$T174/1000, $V174="", ""),"")</f>
        <v/>
      </c>
      <c r="AI174" s="956" t="str" cm="1">
        <f t="array" ref="AI174">IFERROR(_xlfn.IFS($V174="No", AA174*$T174/1000,$V174="Yes", AF174*$T174/1000, $V174="", ""),"")</f>
        <v/>
      </c>
      <c r="AJ174" s="1029" t="str">
        <f>IFERROR($AG174
+IFERROR(HLOOKUP(Introduction!$H$29,'GWP Values'!$D$3:$G$46,MATCH("CH4",'GWP Values'!$C$3:$C$41,0),FALSE)*$AH174,0)
+IFERROR(HLOOKUP(Introduction!$H$29,'GWP Values'!$D$3:$G$46,MATCH("N2O",'GWP Values'!$C$3:$C$41,0),FALSE)*$AI174,0),"")</f>
        <v/>
      </c>
    </row>
    <row r="175" spans="1:36" ht="24" customHeight="1" x14ac:dyDescent="0.25">
      <c r="A175" s="441"/>
      <c r="B175" s="458" t="str" cm="1">
        <f t="array" ref="B175">IFERROR(_xlfn.IFS($J175="","",VLOOKUP(CONCATENATE($M175," | ",$J175),'Emissions Factors'!$C$3:$O$718,5,FALSE)&lt;&gt;"",CONCATENATE($M175," | ",$J175), COUNTIF('Emissions Factors'!$C$3:$C$718,CONCATENATE($M175," | ",$J175))&lt;0, CONCATENATE($M175," | ",$I175)),"")</f>
        <v/>
      </c>
      <c r="C175" s="650" t="str">
        <f t="shared" si="4"/>
        <v/>
      </c>
      <c r="D175" s="650" t="str">
        <f t="shared" si="5"/>
        <v/>
      </c>
      <c r="E175" s="650" t="str">
        <f>IFERROR(IF($J175="","",
IF($J175="United States",$M175&amp;" | "&amp;$J175&amp;" - "&amp;(VLOOKUP(K175,'EFs - EPA eGRID'!$B$2:$D$53,3,FALSE)),
IF($J175="Canada",$M175&amp;" | "&amp;$J175&amp;" - "&amp;$K175,$M175&amp;" | "&amp;$I175))),"")</f>
        <v/>
      </c>
      <c r="F175" s="650" t="str" cm="1">
        <f t="array" ref="F175">_xlfn.IFS($J175="","",AND($J175="United States", $K175=""), $M175&amp;" | "&amp;$J175,AND($J175="Canada", $K175=""), $M175&amp;" | "&amp;$J175,$J175="United States", $E175,$J175="Canada",$E175,$J175&lt;&gt;"", $M175&amp;" | "&amp;$J175)</f>
        <v/>
      </c>
      <c r="G175" s="989"/>
      <c r="H175" s="990"/>
      <c r="I175" s="941" t="str">
        <f>IFERROR(VLOOKUP(J175,'Category Index'!$K$10:$L$258,2,FALSE),"")</f>
        <v/>
      </c>
      <c r="J175" s="986"/>
      <c r="K175" s="987" t="s">
        <v>866</v>
      </c>
      <c r="L175" s="3"/>
      <c r="M175" s="982"/>
      <c r="N175" s="983"/>
      <c r="O175" s="943" t="str">
        <f>IFERROR(VLOOKUP(Q175,Tables!$CE$8:$CF$22,2,FALSE),"")</f>
        <v/>
      </c>
      <c r="P175" s="973"/>
      <c r="Q175" s="974"/>
      <c r="R175" s="975"/>
      <c r="S175" s="976"/>
      <c r="T175" s="670" t="str">
        <f>IFERROR(IF(R175="","",R175*(VLOOKUP(D175, 'Unit Conversion Table'!$E$3:$F$132, 2, FALSE))),"")</f>
        <v/>
      </c>
      <c r="U175" s="3"/>
      <c r="V175" s="971" t="s">
        <v>826</v>
      </c>
      <c r="W175" s="945" t="str" cm="1">
        <f t="array" ref="W175">_xlfn.IFS(V175="No",(IFERROR(VLOOKUP($M175&amp;" | "&amp;$X175,'Emissions Factors'!$C$3:$N$1705,MATCH(W$11,'Emissions Factors'!$C$3:$N$3,0),FALSE),"")),V175="Yes", "", V175="", "")</f>
        <v/>
      </c>
      <c r="X175" s="946">
        <f>IFERROR(IF(OR($V175="Yes", $V175=""), "",
VLOOKUP($F175, 'Emissions Factors'!$C$3:$O$717, 4,FALSE)),
IFERROR(VLOOKUP($E175, 'Emissions Factors'!$C$3:$O$717, 4,FALSE),""))</f>
        <v>0</v>
      </c>
      <c r="Y175" s="947" t="str">
        <f>IFERROR(VLOOKUP($M175&amp;" | "&amp;$X175,'Emissions Factors'!$C$3:$N$3811,5,FALSE),"")</f>
        <v/>
      </c>
      <c r="Z175" s="948" t="str">
        <f>IFERROR(VLOOKUP($M175&amp;" | "&amp;$X175,'Emissions Factors'!$C$3:$N$3811,6,FALSE),"")</f>
        <v/>
      </c>
      <c r="AA175" s="949" t="str">
        <f>IFERROR(VLOOKUP($M175&amp;" | "&amp;$X175,'Emissions Factors'!$C$3:$N$3811,7,FALSE),"")</f>
        <v/>
      </c>
      <c r="AB175" s="961"/>
      <c r="AC175" s="962"/>
      <c r="AD175" s="963"/>
      <c r="AE175" s="964"/>
      <c r="AF175" s="965"/>
      <c r="AG175" s="955" t="str" cm="1">
        <f t="array" ref="AG175">IFERROR(_xlfn.IFS($V175="No", Y175*$T175/1000,$V175="Yes", AD175*$T175/1000, $V175="", ""),"")</f>
        <v/>
      </c>
      <c r="AH175" s="956" t="str" cm="1">
        <f t="array" ref="AH175">IFERROR(_xlfn.IFS($V175="No", Z175*$T175/1000,$V175="Yes", AE175*$T175/1000, $V175="", ""),"")</f>
        <v/>
      </c>
      <c r="AI175" s="956" t="str" cm="1">
        <f t="array" ref="AI175">IFERROR(_xlfn.IFS($V175="No", AA175*$T175/1000,$V175="Yes", AF175*$T175/1000, $V175="", ""),"")</f>
        <v/>
      </c>
      <c r="AJ175" s="1029" t="str">
        <f>IFERROR($AG175
+IFERROR(HLOOKUP(Introduction!$H$29,'GWP Values'!$D$3:$G$46,MATCH("CH4",'GWP Values'!$C$3:$C$41,0),FALSE)*$AH175,0)
+IFERROR(HLOOKUP(Introduction!$H$29,'GWP Values'!$D$3:$G$46,MATCH("N2O",'GWP Values'!$C$3:$C$41,0),FALSE)*$AI175,0),"")</f>
        <v/>
      </c>
    </row>
    <row r="176" spans="1:36" ht="24" customHeight="1" x14ac:dyDescent="0.25">
      <c r="A176" s="441"/>
      <c r="B176" s="458" t="str" cm="1">
        <f t="array" ref="B176">IFERROR(_xlfn.IFS($J176="","",VLOOKUP(CONCATENATE($M176," | ",$J176),'Emissions Factors'!$C$3:$O$718,5,FALSE)&lt;&gt;"",CONCATENATE($M176," | ",$J176), COUNTIF('Emissions Factors'!$C$3:$C$718,CONCATENATE($M176," | ",$J176))&lt;0, CONCATENATE($M176," | ",$I176)),"")</f>
        <v/>
      </c>
      <c r="C176" s="650" t="str">
        <f t="shared" si="4"/>
        <v/>
      </c>
      <c r="D176" s="650" t="str">
        <f t="shared" si="5"/>
        <v/>
      </c>
      <c r="E176" s="650" t="str">
        <f>IFERROR(IF($J176="","",
IF($J176="United States",$M176&amp;" | "&amp;$J176&amp;" - "&amp;(VLOOKUP(K176,'EFs - EPA eGRID'!$B$2:$D$53,3,FALSE)),
IF($J176="Canada",$M176&amp;" | "&amp;$J176&amp;" - "&amp;$K176,$M176&amp;" | "&amp;$I176))),"")</f>
        <v/>
      </c>
      <c r="F176" s="650" t="str" cm="1">
        <f t="array" ref="F176">_xlfn.IFS($J176="","",AND($J176="United States", $K176=""), $M176&amp;" | "&amp;$J176,AND($J176="Canada", $K176=""), $M176&amp;" | "&amp;$J176,$J176="United States", $E176,$J176="Canada",$E176,$J176&lt;&gt;"", $M176&amp;" | "&amp;$J176)</f>
        <v/>
      </c>
      <c r="G176" s="989"/>
      <c r="H176" s="990"/>
      <c r="I176" s="941" t="str">
        <f>IFERROR(VLOOKUP(J176,'Category Index'!$K$10:$L$258,2,FALSE),"")</f>
        <v/>
      </c>
      <c r="J176" s="986"/>
      <c r="K176" s="987" t="s">
        <v>866</v>
      </c>
      <c r="L176" s="3"/>
      <c r="M176" s="982"/>
      <c r="N176" s="983"/>
      <c r="O176" s="943" t="str">
        <f>IFERROR(VLOOKUP(Q176,Tables!$CE$8:$CF$22,2,FALSE),"")</f>
        <v/>
      </c>
      <c r="P176" s="973"/>
      <c r="Q176" s="974"/>
      <c r="R176" s="975"/>
      <c r="S176" s="976"/>
      <c r="T176" s="670" t="str">
        <f>IFERROR(IF(R176="","",R176*(VLOOKUP(D176, 'Unit Conversion Table'!$E$3:$F$132, 2, FALSE))),"")</f>
        <v/>
      </c>
      <c r="U176" s="3"/>
      <c r="V176" s="971" t="s">
        <v>826</v>
      </c>
      <c r="W176" s="945" t="str" cm="1">
        <f t="array" ref="W176">_xlfn.IFS(V176="No",(IFERROR(VLOOKUP($M176&amp;" | "&amp;$X176,'Emissions Factors'!$C$3:$N$1705,MATCH(W$11,'Emissions Factors'!$C$3:$N$3,0),FALSE),"")),V176="Yes", "", V176="", "")</f>
        <v/>
      </c>
      <c r="X176" s="946">
        <f>IFERROR(IF(OR($V176="Yes", $V176=""), "",
VLOOKUP($F176, 'Emissions Factors'!$C$3:$O$717, 4,FALSE)),
IFERROR(VLOOKUP($E176, 'Emissions Factors'!$C$3:$O$717, 4,FALSE),""))</f>
        <v>0</v>
      </c>
      <c r="Y176" s="947" t="str">
        <f>IFERROR(VLOOKUP($M176&amp;" | "&amp;$X176,'Emissions Factors'!$C$3:$N$3811,5,FALSE),"")</f>
        <v/>
      </c>
      <c r="Z176" s="948" t="str">
        <f>IFERROR(VLOOKUP($M176&amp;" | "&amp;$X176,'Emissions Factors'!$C$3:$N$3811,6,FALSE),"")</f>
        <v/>
      </c>
      <c r="AA176" s="949" t="str">
        <f>IFERROR(VLOOKUP($M176&amp;" | "&amp;$X176,'Emissions Factors'!$C$3:$N$3811,7,FALSE),"")</f>
        <v/>
      </c>
      <c r="AB176" s="961"/>
      <c r="AC176" s="962"/>
      <c r="AD176" s="963"/>
      <c r="AE176" s="964"/>
      <c r="AF176" s="965"/>
      <c r="AG176" s="955" t="str" cm="1">
        <f t="array" ref="AG176">IFERROR(_xlfn.IFS($V176="No", Y176*$T176/1000,$V176="Yes", AD176*$T176/1000, $V176="", ""),"")</f>
        <v/>
      </c>
      <c r="AH176" s="956" t="str" cm="1">
        <f t="array" ref="AH176">IFERROR(_xlfn.IFS($V176="No", Z176*$T176/1000,$V176="Yes", AE176*$T176/1000, $V176="", ""),"")</f>
        <v/>
      </c>
      <c r="AI176" s="956" t="str" cm="1">
        <f t="array" ref="AI176">IFERROR(_xlfn.IFS($V176="No", AA176*$T176/1000,$V176="Yes", AF176*$T176/1000, $V176="", ""),"")</f>
        <v/>
      </c>
      <c r="AJ176" s="1029" t="str">
        <f>IFERROR($AG176
+IFERROR(HLOOKUP(Introduction!$H$29,'GWP Values'!$D$3:$G$46,MATCH("CH4",'GWP Values'!$C$3:$C$41,0),FALSE)*$AH176,0)
+IFERROR(HLOOKUP(Introduction!$H$29,'GWP Values'!$D$3:$G$46,MATCH("N2O",'GWP Values'!$C$3:$C$41,0),FALSE)*$AI176,0),"")</f>
        <v/>
      </c>
    </row>
    <row r="177" spans="1:36" ht="24" customHeight="1" x14ac:dyDescent="0.25">
      <c r="A177" s="441"/>
      <c r="B177" s="458" t="str" cm="1">
        <f t="array" ref="B177">IFERROR(_xlfn.IFS($J177="","",VLOOKUP(CONCATENATE($M177," | ",$J177),'Emissions Factors'!$C$3:$O$718,5,FALSE)&lt;&gt;"",CONCATENATE($M177," | ",$J177), COUNTIF('Emissions Factors'!$C$3:$C$718,CONCATENATE($M177," | ",$J177))&lt;0, CONCATENATE($M177," | ",$I177)),"")</f>
        <v/>
      </c>
      <c r="C177" s="650" t="str">
        <f t="shared" si="4"/>
        <v/>
      </c>
      <c r="D177" s="650" t="str">
        <f t="shared" si="5"/>
        <v/>
      </c>
      <c r="E177" s="650" t="str">
        <f>IFERROR(IF($J177="","",
IF($J177="United States",$M177&amp;" | "&amp;$J177&amp;" - "&amp;(VLOOKUP(K177,'EFs - EPA eGRID'!$B$2:$D$53,3,FALSE)),
IF($J177="Canada",$M177&amp;" | "&amp;$J177&amp;" - "&amp;$K177,$M177&amp;" | "&amp;$I177))),"")</f>
        <v/>
      </c>
      <c r="F177" s="650" t="str" cm="1">
        <f t="array" ref="F177">_xlfn.IFS($J177="","",AND($J177="United States", $K177=""), $M177&amp;" | "&amp;$J177,AND($J177="Canada", $K177=""), $M177&amp;" | "&amp;$J177,$J177="United States", $E177,$J177="Canada",$E177,$J177&lt;&gt;"", $M177&amp;" | "&amp;$J177)</f>
        <v/>
      </c>
      <c r="G177" s="989"/>
      <c r="H177" s="990"/>
      <c r="I177" s="941" t="str">
        <f>IFERROR(VLOOKUP(J177,'Category Index'!$K$10:$L$258,2,FALSE),"")</f>
        <v/>
      </c>
      <c r="J177" s="986"/>
      <c r="K177" s="987" t="s">
        <v>866</v>
      </c>
      <c r="L177" s="3"/>
      <c r="M177" s="982"/>
      <c r="N177" s="983"/>
      <c r="O177" s="943" t="str">
        <f>IFERROR(VLOOKUP(Q177,Tables!$CE$8:$CF$22,2,FALSE),"")</f>
        <v/>
      </c>
      <c r="P177" s="973"/>
      <c r="Q177" s="974"/>
      <c r="R177" s="975"/>
      <c r="S177" s="976"/>
      <c r="T177" s="670" t="str">
        <f>IFERROR(IF(R177="","",R177*(VLOOKUP(D177, 'Unit Conversion Table'!$E$3:$F$132, 2, FALSE))),"")</f>
        <v/>
      </c>
      <c r="U177" s="3"/>
      <c r="V177" s="971" t="s">
        <v>826</v>
      </c>
      <c r="W177" s="945" t="str" cm="1">
        <f t="array" ref="W177">_xlfn.IFS(V177="No",(IFERROR(VLOOKUP($M177&amp;" | "&amp;$X177,'Emissions Factors'!$C$3:$N$1705,MATCH(W$11,'Emissions Factors'!$C$3:$N$3,0),FALSE),"")),V177="Yes", "", V177="", "")</f>
        <v/>
      </c>
      <c r="X177" s="946">
        <f>IFERROR(IF(OR($V177="Yes", $V177=""), "",
VLOOKUP($F177, 'Emissions Factors'!$C$3:$O$717, 4,FALSE)),
IFERROR(VLOOKUP($E177, 'Emissions Factors'!$C$3:$O$717, 4,FALSE),""))</f>
        <v>0</v>
      </c>
      <c r="Y177" s="947" t="str">
        <f>IFERROR(VLOOKUP($M177&amp;" | "&amp;$X177,'Emissions Factors'!$C$3:$N$3811,5,FALSE),"")</f>
        <v/>
      </c>
      <c r="Z177" s="948" t="str">
        <f>IFERROR(VLOOKUP($M177&amp;" | "&amp;$X177,'Emissions Factors'!$C$3:$N$3811,6,FALSE),"")</f>
        <v/>
      </c>
      <c r="AA177" s="949" t="str">
        <f>IFERROR(VLOOKUP($M177&amp;" | "&amp;$X177,'Emissions Factors'!$C$3:$N$3811,7,FALSE),"")</f>
        <v/>
      </c>
      <c r="AB177" s="961"/>
      <c r="AC177" s="962"/>
      <c r="AD177" s="963"/>
      <c r="AE177" s="964"/>
      <c r="AF177" s="965"/>
      <c r="AG177" s="955" t="str" cm="1">
        <f t="array" ref="AG177">IFERROR(_xlfn.IFS($V177="No", Y177*$T177/1000,$V177="Yes", AD177*$T177/1000, $V177="", ""),"")</f>
        <v/>
      </c>
      <c r="AH177" s="956" t="str" cm="1">
        <f t="array" ref="AH177">IFERROR(_xlfn.IFS($V177="No", Z177*$T177/1000,$V177="Yes", AE177*$T177/1000, $V177="", ""),"")</f>
        <v/>
      </c>
      <c r="AI177" s="956" t="str" cm="1">
        <f t="array" ref="AI177">IFERROR(_xlfn.IFS($V177="No", AA177*$T177/1000,$V177="Yes", AF177*$T177/1000, $V177="", ""),"")</f>
        <v/>
      </c>
      <c r="AJ177" s="1029" t="str">
        <f>IFERROR($AG177
+IFERROR(HLOOKUP(Introduction!$H$29,'GWP Values'!$D$3:$G$46,MATCH("CH4",'GWP Values'!$C$3:$C$41,0),FALSE)*$AH177,0)
+IFERROR(HLOOKUP(Introduction!$H$29,'GWP Values'!$D$3:$G$46,MATCH("N2O",'GWP Values'!$C$3:$C$41,0),FALSE)*$AI177,0),"")</f>
        <v/>
      </c>
    </row>
    <row r="178" spans="1:36" ht="24" customHeight="1" x14ac:dyDescent="0.25">
      <c r="A178" s="441"/>
      <c r="B178" s="458" t="str" cm="1">
        <f t="array" ref="B178">IFERROR(_xlfn.IFS($J178="","",VLOOKUP(CONCATENATE($M178," | ",$J178),'Emissions Factors'!$C$3:$O$718,5,FALSE)&lt;&gt;"",CONCATENATE($M178," | ",$J178), COUNTIF('Emissions Factors'!$C$3:$C$718,CONCATENATE($M178," | ",$J178))&lt;0, CONCATENATE($M178," | ",$I178)),"")</f>
        <v/>
      </c>
      <c r="C178" s="650" t="str">
        <f t="shared" si="4"/>
        <v/>
      </c>
      <c r="D178" s="650" t="str">
        <f t="shared" si="5"/>
        <v/>
      </c>
      <c r="E178" s="650" t="str">
        <f>IFERROR(IF($J178="","",
IF($J178="United States",$M178&amp;" | "&amp;$J178&amp;" - "&amp;(VLOOKUP(K178,'EFs - EPA eGRID'!$B$2:$D$53,3,FALSE)),
IF($J178="Canada",$M178&amp;" | "&amp;$J178&amp;" - "&amp;$K178,$M178&amp;" | "&amp;$I178))),"")</f>
        <v/>
      </c>
      <c r="F178" s="650" t="str" cm="1">
        <f t="array" ref="F178">_xlfn.IFS($J178="","",AND($J178="United States", $K178=""), $M178&amp;" | "&amp;$J178,AND($J178="Canada", $K178=""), $M178&amp;" | "&amp;$J178,$J178="United States", $E178,$J178="Canada",$E178,$J178&lt;&gt;"", $M178&amp;" | "&amp;$J178)</f>
        <v/>
      </c>
      <c r="G178" s="989"/>
      <c r="H178" s="990"/>
      <c r="I178" s="941" t="str">
        <f>IFERROR(VLOOKUP(J178,'Category Index'!$K$10:$L$258,2,FALSE),"")</f>
        <v/>
      </c>
      <c r="J178" s="986"/>
      <c r="K178" s="987" t="s">
        <v>866</v>
      </c>
      <c r="L178" s="3"/>
      <c r="M178" s="982"/>
      <c r="N178" s="983"/>
      <c r="O178" s="943" t="str">
        <f>IFERROR(VLOOKUP(Q178,Tables!$CE$8:$CF$22,2,FALSE),"")</f>
        <v/>
      </c>
      <c r="P178" s="973"/>
      <c r="Q178" s="974"/>
      <c r="R178" s="975"/>
      <c r="S178" s="976"/>
      <c r="T178" s="670" t="str">
        <f>IFERROR(IF(R178="","",R178*(VLOOKUP(D178, 'Unit Conversion Table'!$E$3:$F$132, 2, FALSE))),"")</f>
        <v/>
      </c>
      <c r="U178" s="3"/>
      <c r="V178" s="971" t="s">
        <v>826</v>
      </c>
      <c r="W178" s="945" t="str" cm="1">
        <f t="array" ref="W178">_xlfn.IFS(V178="No",(IFERROR(VLOOKUP($M178&amp;" | "&amp;$X178,'Emissions Factors'!$C$3:$N$1705,MATCH(W$11,'Emissions Factors'!$C$3:$N$3,0),FALSE),"")),V178="Yes", "", V178="", "")</f>
        <v/>
      </c>
      <c r="X178" s="946">
        <f>IFERROR(IF(OR($V178="Yes", $V178=""), "",
VLOOKUP($F178, 'Emissions Factors'!$C$3:$O$717, 4,FALSE)),
IFERROR(VLOOKUP($E178, 'Emissions Factors'!$C$3:$O$717, 4,FALSE),""))</f>
        <v>0</v>
      </c>
      <c r="Y178" s="947" t="str">
        <f>IFERROR(VLOOKUP($M178&amp;" | "&amp;$X178,'Emissions Factors'!$C$3:$N$3811,5,FALSE),"")</f>
        <v/>
      </c>
      <c r="Z178" s="948" t="str">
        <f>IFERROR(VLOOKUP($M178&amp;" | "&amp;$X178,'Emissions Factors'!$C$3:$N$3811,6,FALSE),"")</f>
        <v/>
      </c>
      <c r="AA178" s="949" t="str">
        <f>IFERROR(VLOOKUP($M178&amp;" | "&amp;$X178,'Emissions Factors'!$C$3:$N$3811,7,FALSE),"")</f>
        <v/>
      </c>
      <c r="AB178" s="961"/>
      <c r="AC178" s="962"/>
      <c r="AD178" s="963"/>
      <c r="AE178" s="964"/>
      <c r="AF178" s="965"/>
      <c r="AG178" s="955" t="str" cm="1">
        <f t="array" ref="AG178">IFERROR(_xlfn.IFS($V178="No", Y178*$T178/1000,$V178="Yes", AD178*$T178/1000, $V178="", ""),"")</f>
        <v/>
      </c>
      <c r="AH178" s="956" t="str" cm="1">
        <f t="array" ref="AH178">IFERROR(_xlfn.IFS($V178="No", Z178*$T178/1000,$V178="Yes", AE178*$T178/1000, $V178="", ""),"")</f>
        <v/>
      </c>
      <c r="AI178" s="956" t="str" cm="1">
        <f t="array" ref="AI178">IFERROR(_xlfn.IFS($V178="No", AA178*$T178/1000,$V178="Yes", AF178*$T178/1000, $V178="", ""),"")</f>
        <v/>
      </c>
      <c r="AJ178" s="1029" t="str">
        <f>IFERROR($AG178
+IFERROR(HLOOKUP(Introduction!$H$29,'GWP Values'!$D$3:$G$46,MATCH("CH4",'GWP Values'!$C$3:$C$41,0),FALSE)*$AH178,0)
+IFERROR(HLOOKUP(Introduction!$H$29,'GWP Values'!$D$3:$G$46,MATCH("N2O",'GWP Values'!$C$3:$C$41,0),FALSE)*$AI178,0),"")</f>
        <v/>
      </c>
    </row>
    <row r="179" spans="1:36" ht="24" customHeight="1" x14ac:dyDescent="0.25">
      <c r="A179" s="441"/>
      <c r="B179" s="458" t="str" cm="1">
        <f t="array" ref="B179">IFERROR(_xlfn.IFS($J179="","",VLOOKUP(CONCATENATE($M179," | ",$J179),'Emissions Factors'!$C$3:$O$718,5,FALSE)&lt;&gt;"",CONCATENATE($M179," | ",$J179), COUNTIF('Emissions Factors'!$C$3:$C$718,CONCATENATE($M179," | ",$J179))&lt;0, CONCATENATE($M179," | ",$I179)),"")</f>
        <v/>
      </c>
      <c r="C179" s="650" t="str">
        <f t="shared" si="4"/>
        <v/>
      </c>
      <c r="D179" s="650" t="str">
        <f t="shared" si="5"/>
        <v/>
      </c>
      <c r="E179" s="650" t="str">
        <f>IFERROR(IF($J179="","",
IF($J179="United States",$M179&amp;" | "&amp;$J179&amp;" - "&amp;(VLOOKUP(K179,'EFs - EPA eGRID'!$B$2:$D$53,3,FALSE)),
IF($J179="Canada",$M179&amp;" | "&amp;$J179&amp;" - "&amp;$K179,$M179&amp;" | "&amp;$I179))),"")</f>
        <v/>
      </c>
      <c r="F179" s="650" t="str" cm="1">
        <f t="array" ref="F179">_xlfn.IFS($J179="","",AND($J179="United States", $K179=""), $M179&amp;" | "&amp;$J179,AND($J179="Canada", $K179=""), $M179&amp;" | "&amp;$J179,$J179="United States", $E179,$J179="Canada",$E179,$J179&lt;&gt;"", $M179&amp;" | "&amp;$J179)</f>
        <v/>
      </c>
      <c r="G179" s="989"/>
      <c r="H179" s="990"/>
      <c r="I179" s="941" t="str">
        <f>IFERROR(VLOOKUP(J179,'Category Index'!$K$10:$L$258,2,FALSE),"")</f>
        <v/>
      </c>
      <c r="J179" s="986"/>
      <c r="K179" s="987" t="s">
        <v>866</v>
      </c>
      <c r="L179" s="3"/>
      <c r="M179" s="982"/>
      <c r="N179" s="983"/>
      <c r="O179" s="943" t="str">
        <f>IFERROR(VLOOKUP(Q179,Tables!$CE$8:$CF$22,2,FALSE),"")</f>
        <v/>
      </c>
      <c r="P179" s="973"/>
      <c r="Q179" s="974"/>
      <c r="R179" s="975"/>
      <c r="S179" s="976"/>
      <c r="T179" s="670" t="str">
        <f>IFERROR(IF(R179="","",R179*(VLOOKUP(D179, 'Unit Conversion Table'!$E$3:$F$132, 2, FALSE))),"")</f>
        <v/>
      </c>
      <c r="U179" s="3"/>
      <c r="V179" s="971" t="s">
        <v>826</v>
      </c>
      <c r="W179" s="945" t="str" cm="1">
        <f t="array" ref="W179">_xlfn.IFS(V179="No",(IFERROR(VLOOKUP($M179&amp;" | "&amp;$X179,'Emissions Factors'!$C$3:$N$1705,MATCH(W$11,'Emissions Factors'!$C$3:$N$3,0),FALSE),"")),V179="Yes", "", V179="", "")</f>
        <v/>
      </c>
      <c r="X179" s="946">
        <f>IFERROR(IF(OR($V179="Yes", $V179=""), "",
VLOOKUP($F179, 'Emissions Factors'!$C$3:$O$717, 4,FALSE)),
IFERROR(VLOOKUP($E179, 'Emissions Factors'!$C$3:$O$717, 4,FALSE),""))</f>
        <v>0</v>
      </c>
      <c r="Y179" s="947" t="str">
        <f>IFERROR(VLOOKUP($M179&amp;" | "&amp;$X179,'Emissions Factors'!$C$3:$N$3811,5,FALSE),"")</f>
        <v/>
      </c>
      <c r="Z179" s="948" t="str">
        <f>IFERROR(VLOOKUP($M179&amp;" | "&amp;$X179,'Emissions Factors'!$C$3:$N$3811,6,FALSE),"")</f>
        <v/>
      </c>
      <c r="AA179" s="949" t="str">
        <f>IFERROR(VLOOKUP($M179&amp;" | "&amp;$X179,'Emissions Factors'!$C$3:$N$3811,7,FALSE),"")</f>
        <v/>
      </c>
      <c r="AB179" s="961"/>
      <c r="AC179" s="962"/>
      <c r="AD179" s="963"/>
      <c r="AE179" s="964"/>
      <c r="AF179" s="965"/>
      <c r="AG179" s="955" t="str" cm="1">
        <f t="array" ref="AG179">IFERROR(_xlfn.IFS($V179="No", Y179*$T179/1000,$V179="Yes", AD179*$T179/1000, $V179="", ""),"")</f>
        <v/>
      </c>
      <c r="AH179" s="956" t="str" cm="1">
        <f t="array" ref="AH179">IFERROR(_xlfn.IFS($V179="No", Z179*$T179/1000,$V179="Yes", AE179*$T179/1000, $V179="", ""),"")</f>
        <v/>
      </c>
      <c r="AI179" s="956" t="str" cm="1">
        <f t="array" ref="AI179">IFERROR(_xlfn.IFS($V179="No", AA179*$T179/1000,$V179="Yes", AF179*$T179/1000, $V179="", ""),"")</f>
        <v/>
      </c>
      <c r="AJ179" s="1029" t="str">
        <f>IFERROR($AG179
+IFERROR(HLOOKUP(Introduction!$H$29,'GWP Values'!$D$3:$G$46,MATCH("CH4",'GWP Values'!$C$3:$C$41,0),FALSE)*$AH179,0)
+IFERROR(HLOOKUP(Introduction!$H$29,'GWP Values'!$D$3:$G$46,MATCH("N2O",'GWP Values'!$C$3:$C$41,0),FALSE)*$AI179,0),"")</f>
        <v/>
      </c>
    </row>
    <row r="180" spans="1:36" ht="24" customHeight="1" x14ac:dyDescent="0.25">
      <c r="A180" s="441"/>
      <c r="B180" s="458" t="str" cm="1">
        <f t="array" ref="B180">IFERROR(_xlfn.IFS($J180="","",VLOOKUP(CONCATENATE($M180," | ",$J180),'Emissions Factors'!$C$3:$O$718,5,FALSE)&lt;&gt;"",CONCATENATE($M180," | ",$J180), COUNTIF('Emissions Factors'!$C$3:$C$718,CONCATENATE($M180," | ",$J180))&lt;0, CONCATENATE($M180," | ",$I180)),"")</f>
        <v/>
      </c>
      <c r="C180" s="650" t="str">
        <f t="shared" si="4"/>
        <v/>
      </c>
      <c r="D180" s="650" t="str">
        <f t="shared" si="5"/>
        <v/>
      </c>
      <c r="E180" s="650" t="str">
        <f>IFERROR(IF($J180="","",
IF($J180="United States",$M180&amp;" | "&amp;$J180&amp;" - "&amp;(VLOOKUP(K180,'EFs - EPA eGRID'!$B$2:$D$53,3,FALSE)),
IF($J180="Canada",$M180&amp;" | "&amp;$J180&amp;" - "&amp;$K180,$M180&amp;" | "&amp;$I180))),"")</f>
        <v/>
      </c>
      <c r="F180" s="650" t="str" cm="1">
        <f t="array" ref="F180">_xlfn.IFS($J180="","",AND($J180="United States", $K180=""), $M180&amp;" | "&amp;$J180,AND($J180="Canada", $K180=""), $M180&amp;" | "&amp;$J180,$J180="United States", $E180,$J180="Canada",$E180,$J180&lt;&gt;"", $M180&amp;" | "&amp;$J180)</f>
        <v/>
      </c>
      <c r="G180" s="989"/>
      <c r="H180" s="990"/>
      <c r="I180" s="941" t="str">
        <f>IFERROR(VLOOKUP(J180,'Category Index'!$K$10:$L$258,2,FALSE),"")</f>
        <v/>
      </c>
      <c r="J180" s="986"/>
      <c r="K180" s="987" t="s">
        <v>866</v>
      </c>
      <c r="L180" s="3"/>
      <c r="M180" s="982"/>
      <c r="N180" s="983"/>
      <c r="O180" s="943" t="str">
        <f>IFERROR(VLOOKUP(Q180,Tables!$CE$8:$CF$22,2,FALSE),"")</f>
        <v/>
      </c>
      <c r="P180" s="973"/>
      <c r="Q180" s="974"/>
      <c r="R180" s="975"/>
      <c r="S180" s="976"/>
      <c r="T180" s="670" t="str">
        <f>IFERROR(IF(R180="","",R180*(VLOOKUP(D180, 'Unit Conversion Table'!$E$3:$F$132, 2, FALSE))),"")</f>
        <v/>
      </c>
      <c r="U180" s="3"/>
      <c r="V180" s="971" t="s">
        <v>826</v>
      </c>
      <c r="W180" s="945" t="str" cm="1">
        <f t="array" ref="W180">_xlfn.IFS(V180="No",(IFERROR(VLOOKUP($M180&amp;" | "&amp;$X180,'Emissions Factors'!$C$3:$N$1705,MATCH(W$11,'Emissions Factors'!$C$3:$N$3,0),FALSE),"")),V180="Yes", "", V180="", "")</f>
        <v/>
      </c>
      <c r="X180" s="946">
        <f>IFERROR(IF(OR($V180="Yes", $V180=""), "",
VLOOKUP($F180, 'Emissions Factors'!$C$3:$O$717, 4,FALSE)),
IFERROR(VLOOKUP($E180, 'Emissions Factors'!$C$3:$O$717, 4,FALSE),""))</f>
        <v>0</v>
      </c>
      <c r="Y180" s="947" t="str">
        <f>IFERROR(VLOOKUP($M180&amp;" | "&amp;$X180,'Emissions Factors'!$C$3:$N$3811,5,FALSE),"")</f>
        <v/>
      </c>
      <c r="Z180" s="948" t="str">
        <f>IFERROR(VLOOKUP($M180&amp;" | "&amp;$X180,'Emissions Factors'!$C$3:$N$3811,6,FALSE),"")</f>
        <v/>
      </c>
      <c r="AA180" s="949" t="str">
        <f>IFERROR(VLOOKUP($M180&amp;" | "&amp;$X180,'Emissions Factors'!$C$3:$N$3811,7,FALSE),"")</f>
        <v/>
      </c>
      <c r="AB180" s="961"/>
      <c r="AC180" s="962"/>
      <c r="AD180" s="963"/>
      <c r="AE180" s="964"/>
      <c r="AF180" s="965"/>
      <c r="AG180" s="955" t="str" cm="1">
        <f t="array" ref="AG180">IFERROR(_xlfn.IFS($V180="No", Y180*$T180/1000,$V180="Yes", AD180*$T180/1000, $V180="", ""),"")</f>
        <v/>
      </c>
      <c r="AH180" s="956" t="str" cm="1">
        <f t="array" ref="AH180">IFERROR(_xlfn.IFS($V180="No", Z180*$T180/1000,$V180="Yes", AE180*$T180/1000, $V180="", ""),"")</f>
        <v/>
      </c>
      <c r="AI180" s="956" t="str" cm="1">
        <f t="array" ref="AI180">IFERROR(_xlfn.IFS($V180="No", AA180*$T180/1000,$V180="Yes", AF180*$T180/1000, $V180="", ""),"")</f>
        <v/>
      </c>
      <c r="AJ180" s="1029" t="str">
        <f>IFERROR($AG180
+IFERROR(HLOOKUP(Introduction!$H$29,'GWP Values'!$D$3:$G$46,MATCH("CH4",'GWP Values'!$C$3:$C$41,0),FALSE)*$AH180,0)
+IFERROR(HLOOKUP(Introduction!$H$29,'GWP Values'!$D$3:$G$46,MATCH("N2O",'GWP Values'!$C$3:$C$41,0),FALSE)*$AI180,0),"")</f>
        <v/>
      </c>
    </row>
    <row r="181" spans="1:36" ht="24" customHeight="1" x14ac:dyDescent="0.25">
      <c r="A181" s="441"/>
      <c r="B181" s="458" t="str" cm="1">
        <f t="array" ref="B181">IFERROR(_xlfn.IFS($J181="","",VLOOKUP(CONCATENATE($M181," | ",$J181),'Emissions Factors'!$C$3:$O$718,5,FALSE)&lt;&gt;"",CONCATENATE($M181," | ",$J181), COUNTIF('Emissions Factors'!$C$3:$C$718,CONCATENATE($M181," | ",$J181))&lt;0, CONCATENATE($M181," | ",$I181)),"")</f>
        <v/>
      </c>
      <c r="C181" s="650" t="str">
        <f t="shared" si="4"/>
        <v/>
      </c>
      <c r="D181" s="650" t="str">
        <f t="shared" si="5"/>
        <v/>
      </c>
      <c r="E181" s="650" t="str">
        <f>IFERROR(IF($J181="","",
IF($J181="United States",$M181&amp;" | "&amp;$J181&amp;" - "&amp;(VLOOKUP(K181,'EFs - EPA eGRID'!$B$2:$D$53,3,FALSE)),
IF($J181="Canada",$M181&amp;" | "&amp;$J181&amp;" - "&amp;$K181,$M181&amp;" | "&amp;$I181))),"")</f>
        <v/>
      </c>
      <c r="F181" s="650" t="str" cm="1">
        <f t="array" ref="F181">_xlfn.IFS($J181="","",AND($J181="United States", $K181=""), $M181&amp;" | "&amp;$J181,AND($J181="Canada", $K181=""), $M181&amp;" | "&amp;$J181,$J181="United States", $E181,$J181="Canada",$E181,$J181&lt;&gt;"", $M181&amp;" | "&amp;$J181)</f>
        <v/>
      </c>
      <c r="G181" s="989"/>
      <c r="H181" s="990"/>
      <c r="I181" s="941" t="str">
        <f>IFERROR(VLOOKUP(J181,'Category Index'!$K$10:$L$258,2,FALSE),"")</f>
        <v/>
      </c>
      <c r="J181" s="986"/>
      <c r="K181" s="987" t="s">
        <v>866</v>
      </c>
      <c r="L181" s="3"/>
      <c r="M181" s="982"/>
      <c r="N181" s="983"/>
      <c r="O181" s="943" t="str">
        <f>IFERROR(VLOOKUP(Q181,Tables!$CE$8:$CF$22,2,FALSE),"")</f>
        <v/>
      </c>
      <c r="P181" s="973"/>
      <c r="Q181" s="974"/>
      <c r="R181" s="975"/>
      <c r="S181" s="976"/>
      <c r="T181" s="670" t="str">
        <f>IFERROR(IF(R181="","",R181*(VLOOKUP(D181, 'Unit Conversion Table'!$E$3:$F$132, 2, FALSE))),"")</f>
        <v/>
      </c>
      <c r="U181" s="3"/>
      <c r="V181" s="971" t="s">
        <v>826</v>
      </c>
      <c r="W181" s="945" t="str" cm="1">
        <f t="array" ref="W181">_xlfn.IFS(V181="No",(IFERROR(VLOOKUP($M181&amp;" | "&amp;$X181,'Emissions Factors'!$C$3:$N$1705,MATCH(W$11,'Emissions Factors'!$C$3:$N$3,0),FALSE),"")),V181="Yes", "", V181="", "")</f>
        <v/>
      </c>
      <c r="X181" s="946">
        <f>IFERROR(IF(OR($V181="Yes", $V181=""), "",
VLOOKUP($F181, 'Emissions Factors'!$C$3:$O$717, 4,FALSE)),
IFERROR(VLOOKUP($E181, 'Emissions Factors'!$C$3:$O$717, 4,FALSE),""))</f>
        <v>0</v>
      </c>
      <c r="Y181" s="947" t="str">
        <f>IFERROR(VLOOKUP($M181&amp;" | "&amp;$X181,'Emissions Factors'!$C$3:$N$3811,5,FALSE),"")</f>
        <v/>
      </c>
      <c r="Z181" s="948" t="str">
        <f>IFERROR(VLOOKUP($M181&amp;" | "&amp;$X181,'Emissions Factors'!$C$3:$N$3811,6,FALSE),"")</f>
        <v/>
      </c>
      <c r="AA181" s="949" t="str">
        <f>IFERROR(VLOOKUP($M181&amp;" | "&amp;$X181,'Emissions Factors'!$C$3:$N$3811,7,FALSE),"")</f>
        <v/>
      </c>
      <c r="AB181" s="961"/>
      <c r="AC181" s="962"/>
      <c r="AD181" s="963"/>
      <c r="AE181" s="964"/>
      <c r="AF181" s="965"/>
      <c r="AG181" s="955" t="str" cm="1">
        <f t="array" ref="AG181">IFERROR(_xlfn.IFS($V181="No", Y181*$T181/1000,$V181="Yes", AD181*$T181/1000, $V181="", ""),"")</f>
        <v/>
      </c>
      <c r="AH181" s="956" t="str" cm="1">
        <f t="array" ref="AH181">IFERROR(_xlfn.IFS($V181="No", Z181*$T181/1000,$V181="Yes", AE181*$T181/1000, $V181="", ""),"")</f>
        <v/>
      </c>
      <c r="AI181" s="956" t="str" cm="1">
        <f t="array" ref="AI181">IFERROR(_xlfn.IFS($V181="No", AA181*$T181/1000,$V181="Yes", AF181*$T181/1000, $V181="", ""),"")</f>
        <v/>
      </c>
      <c r="AJ181" s="1029" t="str">
        <f>IFERROR($AG181
+IFERROR(HLOOKUP(Introduction!$H$29,'GWP Values'!$D$3:$G$46,MATCH("CH4",'GWP Values'!$C$3:$C$41,0),FALSE)*$AH181,0)
+IFERROR(HLOOKUP(Introduction!$H$29,'GWP Values'!$D$3:$G$46,MATCH("N2O",'GWP Values'!$C$3:$C$41,0),FALSE)*$AI181,0),"")</f>
        <v/>
      </c>
    </row>
    <row r="182" spans="1:36" ht="24" customHeight="1" x14ac:dyDescent="0.25">
      <c r="A182" s="441"/>
      <c r="B182" s="458" t="str" cm="1">
        <f t="array" ref="B182">IFERROR(_xlfn.IFS($J182="","",VLOOKUP(CONCATENATE($M182," | ",$J182),'Emissions Factors'!$C$3:$O$718,5,FALSE)&lt;&gt;"",CONCATENATE($M182," | ",$J182), COUNTIF('Emissions Factors'!$C$3:$C$718,CONCATENATE($M182," | ",$J182))&lt;0, CONCATENATE($M182," | ",$I182)),"")</f>
        <v/>
      </c>
      <c r="C182" s="650" t="str">
        <f t="shared" si="4"/>
        <v/>
      </c>
      <c r="D182" s="650" t="str">
        <f t="shared" si="5"/>
        <v/>
      </c>
      <c r="E182" s="650" t="str">
        <f>IFERROR(IF($J182="","",
IF($J182="United States",$M182&amp;" | "&amp;$J182&amp;" - "&amp;(VLOOKUP(K182,'EFs - EPA eGRID'!$B$2:$D$53,3,FALSE)),
IF($J182="Canada",$M182&amp;" | "&amp;$J182&amp;" - "&amp;$K182,$M182&amp;" | "&amp;$I182))),"")</f>
        <v/>
      </c>
      <c r="F182" s="650" t="str" cm="1">
        <f t="array" ref="F182">_xlfn.IFS($J182="","",AND($J182="United States", $K182=""), $M182&amp;" | "&amp;$J182,AND($J182="Canada", $K182=""), $M182&amp;" | "&amp;$J182,$J182="United States", $E182,$J182="Canada",$E182,$J182&lt;&gt;"", $M182&amp;" | "&amp;$J182)</f>
        <v/>
      </c>
      <c r="G182" s="989"/>
      <c r="H182" s="990"/>
      <c r="I182" s="941" t="str">
        <f>IFERROR(VLOOKUP(J182,'Category Index'!$K$10:$L$258,2,FALSE),"")</f>
        <v/>
      </c>
      <c r="J182" s="986"/>
      <c r="K182" s="987" t="s">
        <v>866</v>
      </c>
      <c r="L182" s="3"/>
      <c r="M182" s="982"/>
      <c r="N182" s="983"/>
      <c r="O182" s="943" t="str">
        <f>IFERROR(VLOOKUP(Q182,Tables!$CE$8:$CF$22,2,FALSE),"")</f>
        <v/>
      </c>
      <c r="P182" s="973"/>
      <c r="Q182" s="974"/>
      <c r="R182" s="975"/>
      <c r="S182" s="976"/>
      <c r="T182" s="670" t="str">
        <f>IFERROR(IF(R182="","",R182*(VLOOKUP(D182, 'Unit Conversion Table'!$E$3:$F$132, 2, FALSE))),"")</f>
        <v/>
      </c>
      <c r="U182" s="3"/>
      <c r="V182" s="971" t="s">
        <v>826</v>
      </c>
      <c r="W182" s="945" t="str" cm="1">
        <f t="array" ref="W182">_xlfn.IFS(V182="No",(IFERROR(VLOOKUP($M182&amp;" | "&amp;$X182,'Emissions Factors'!$C$3:$N$1705,MATCH(W$11,'Emissions Factors'!$C$3:$N$3,0),FALSE),"")),V182="Yes", "", V182="", "")</f>
        <v/>
      </c>
      <c r="X182" s="946">
        <f>IFERROR(IF(OR($V182="Yes", $V182=""), "",
VLOOKUP($F182, 'Emissions Factors'!$C$3:$O$717, 4,FALSE)),
IFERROR(VLOOKUP($E182, 'Emissions Factors'!$C$3:$O$717, 4,FALSE),""))</f>
        <v>0</v>
      </c>
      <c r="Y182" s="947" t="str">
        <f>IFERROR(VLOOKUP($M182&amp;" | "&amp;$X182,'Emissions Factors'!$C$3:$N$3811,5,FALSE),"")</f>
        <v/>
      </c>
      <c r="Z182" s="948" t="str">
        <f>IFERROR(VLOOKUP($M182&amp;" | "&amp;$X182,'Emissions Factors'!$C$3:$N$3811,6,FALSE),"")</f>
        <v/>
      </c>
      <c r="AA182" s="949" t="str">
        <f>IFERROR(VLOOKUP($M182&amp;" | "&amp;$X182,'Emissions Factors'!$C$3:$N$3811,7,FALSE),"")</f>
        <v/>
      </c>
      <c r="AB182" s="961"/>
      <c r="AC182" s="962"/>
      <c r="AD182" s="963"/>
      <c r="AE182" s="964"/>
      <c r="AF182" s="965"/>
      <c r="AG182" s="955" t="str" cm="1">
        <f t="array" ref="AG182">IFERROR(_xlfn.IFS($V182="No", Y182*$T182/1000,$V182="Yes", AD182*$T182/1000, $V182="", ""),"")</f>
        <v/>
      </c>
      <c r="AH182" s="956" t="str" cm="1">
        <f t="array" ref="AH182">IFERROR(_xlfn.IFS($V182="No", Z182*$T182/1000,$V182="Yes", AE182*$T182/1000, $V182="", ""),"")</f>
        <v/>
      </c>
      <c r="AI182" s="956" t="str" cm="1">
        <f t="array" ref="AI182">IFERROR(_xlfn.IFS($V182="No", AA182*$T182/1000,$V182="Yes", AF182*$T182/1000, $V182="", ""),"")</f>
        <v/>
      </c>
      <c r="AJ182" s="1029" t="str">
        <f>IFERROR($AG182
+IFERROR(HLOOKUP(Introduction!$H$29,'GWP Values'!$D$3:$G$46,MATCH("CH4",'GWP Values'!$C$3:$C$41,0),FALSE)*$AH182,0)
+IFERROR(HLOOKUP(Introduction!$H$29,'GWP Values'!$D$3:$G$46,MATCH("N2O",'GWP Values'!$C$3:$C$41,0),FALSE)*$AI182,0),"")</f>
        <v/>
      </c>
    </row>
    <row r="183" spans="1:36" ht="24" customHeight="1" x14ac:dyDescent="0.25">
      <c r="A183" s="441"/>
      <c r="B183" s="458" t="str" cm="1">
        <f t="array" ref="B183">IFERROR(_xlfn.IFS($J183="","",VLOOKUP(CONCATENATE($M183," | ",$J183),'Emissions Factors'!$C$3:$O$718,5,FALSE)&lt;&gt;"",CONCATENATE($M183," | ",$J183), COUNTIF('Emissions Factors'!$C$3:$C$718,CONCATENATE($M183," | ",$J183))&lt;0, CONCATENATE($M183," | ",$I183)),"")</f>
        <v/>
      </c>
      <c r="C183" s="650" t="str">
        <f t="shared" si="4"/>
        <v/>
      </c>
      <c r="D183" s="650" t="str">
        <f t="shared" si="5"/>
        <v/>
      </c>
      <c r="E183" s="650" t="str">
        <f>IFERROR(IF($J183="","",
IF($J183="United States",$M183&amp;" | "&amp;$J183&amp;" - "&amp;(VLOOKUP(K183,'EFs - EPA eGRID'!$B$2:$D$53,3,FALSE)),
IF($J183="Canada",$M183&amp;" | "&amp;$J183&amp;" - "&amp;$K183,$M183&amp;" | "&amp;$I183))),"")</f>
        <v/>
      </c>
      <c r="F183" s="650" t="str" cm="1">
        <f t="array" ref="F183">_xlfn.IFS($J183="","",AND($J183="United States", $K183=""), $M183&amp;" | "&amp;$J183,AND($J183="Canada", $K183=""), $M183&amp;" | "&amp;$J183,$J183="United States", $E183,$J183="Canada",$E183,$J183&lt;&gt;"", $M183&amp;" | "&amp;$J183)</f>
        <v/>
      </c>
      <c r="G183" s="989"/>
      <c r="H183" s="990"/>
      <c r="I183" s="941" t="str">
        <f>IFERROR(VLOOKUP(J183,'Category Index'!$K$10:$L$258,2,FALSE),"")</f>
        <v/>
      </c>
      <c r="J183" s="986"/>
      <c r="K183" s="987" t="s">
        <v>866</v>
      </c>
      <c r="L183" s="3"/>
      <c r="M183" s="982"/>
      <c r="N183" s="983"/>
      <c r="O183" s="943" t="str">
        <f>IFERROR(VLOOKUP(Q183,Tables!$CE$8:$CF$22,2,FALSE),"")</f>
        <v/>
      </c>
      <c r="P183" s="973"/>
      <c r="Q183" s="974"/>
      <c r="R183" s="975"/>
      <c r="S183" s="976"/>
      <c r="T183" s="670" t="str">
        <f>IFERROR(IF(R183="","",R183*(VLOOKUP(D183, 'Unit Conversion Table'!$E$3:$F$132, 2, FALSE))),"")</f>
        <v/>
      </c>
      <c r="U183" s="3"/>
      <c r="V183" s="971" t="s">
        <v>826</v>
      </c>
      <c r="W183" s="945" t="str" cm="1">
        <f t="array" ref="W183">_xlfn.IFS(V183="No",(IFERROR(VLOOKUP($M183&amp;" | "&amp;$X183,'Emissions Factors'!$C$3:$N$1705,MATCH(W$11,'Emissions Factors'!$C$3:$N$3,0),FALSE),"")),V183="Yes", "", V183="", "")</f>
        <v/>
      </c>
      <c r="X183" s="946">
        <f>IFERROR(IF(OR($V183="Yes", $V183=""), "",
VLOOKUP($F183, 'Emissions Factors'!$C$3:$O$717, 4,FALSE)),
IFERROR(VLOOKUP($E183, 'Emissions Factors'!$C$3:$O$717, 4,FALSE),""))</f>
        <v>0</v>
      </c>
      <c r="Y183" s="947" t="str">
        <f>IFERROR(VLOOKUP($M183&amp;" | "&amp;$X183,'Emissions Factors'!$C$3:$N$3811,5,FALSE),"")</f>
        <v/>
      </c>
      <c r="Z183" s="948" t="str">
        <f>IFERROR(VLOOKUP($M183&amp;" | "&amp;$X183,'Emissions Factors'!$C$3:$N$3811,6,FALSE),"")</f>
        <v/>
      </c>
      <c r="AA183" s="949" t="str">
        <f>IFERROR(VLOOKUP($M183&amp;" | "&amp;$X183,'Emissions Factors'!$C$3:$N$3811,7,FALSE),"")</f>
        <v/>
      </c>
      <c r="AB183" s="961"/>
      <c r="AC183" s="962"/>
      <c r="AD183" s="963"/>
      <c r="AE183" s="964"/>
      <c r="AF183" s="965"/>
      <c r="AG183" s="955" t="str" cm="1">
        <f t="array" ref="AG183">IFERROR(_xlfn.IFS($V183="No", Y183*$T183/1000,$V183="Yes", AD183*$T183/1000, $V183="", ""),"")</f>
        <v/>
      </c>
      <c r="AH183" s="956" t="str" cm="1">
        <f t="array" ref="AH183">IFERROR(_xlfn.IFS($V183="No", Z183*$T183/1000,$V183="Yes", AE183*$T183/1000, $V183="", ""),"")</f>
        <v/>
      </c>
      <c r="AI183" s="956" t="str" cm="1">
        <f t="array" ref="AI183">IFERROR(_xlfn.IFS($V183="No", AA183*$T183/1000,$V183="Yes", AF183*$T183/1000, $V183="", ""),"")</f>
        <v/>
      </c>
      <c r="AJ183" s="1029" t="str">
        <f>IFERROR($AG183
+IFERROR(HLOOKUP(Introduction!$H$29,'GWP Values'!$D$3:$G$46,MATCH("CH4",'GWP Values'!$C$3:$C$41,0),FALSE)*$AH183,0)
+IFERROR(HLOOKUP(Introduction!$H$29,'GWP Values'!$D$3:$G$46,MATCH("N2O",'GWP Values'!$C$3:$C$41,0),FALSE)*$AI183,0),"")</f>
        <v/>
      </c>
    </row>
    <row r="184" spans="1:36" ht="24" customHeight="1" x14ac:dyDescent="0.25">
      <c r="A184" s="441"/>
      <c r="B184" s="458" t="str" cm="1">
        <f t="array" ref="B184">IFERROR(_xlfn.IFS($J184="","",VLOOKUP(CONCATENATE($M184," | ",$J184),'Emissions Factors'!$C$3:$O$718,5,FALSE)&lt;&gt;"",CONCATENATE($M184," | ",$J184), COUNTIF('Emissions Factors'!$C$3:$C$718,CONCATENATE($M184," | ",$J184))&lt;0, CONCATENATE($M184," | ",$I184)),"")</f>
        <v/>
      </c>
      <c r="C184" s="650" t="str">
        <f t="shared" si="4"/>
        <v/>
      </c>
      <c r="D184" s="650" t="str">
        <f t="shared" si="5"/>
        <v/>
      </c>
      <c r="E184" s="650" t="str">
        <f>IFERROR(IF($J184="","",
IF($J184="United States",$M184&amp;" | "&amp;$J184&amp;" - "&amp;(VLOOKUP(K184,'EFs - EPA eGRID'!$B$2:$D$53,3,FALSE)),
IF($J184="Canada",$M184&amp;" | "&amp;$J184&amp;" - "&amp;$K184,$M184&amp;" | "&amp;$I184))),"")</f>
        <v/>
      </c>
      <c r="F184" s="650" t="str" cm="1">
        <f t="array" ref="F184">_xlfn.IFS($J184="","",AND($J184="United States", $K184=""), $M184&amp;" | "&amp;$J184,AND($J184="Canada", $K184=""), $M184&amp;" | "&amp;$J184,$J184="United States", $E184,$J184="Canada",$E184,$J184&lt;&gt;"", $M184&amp;" | "&amp;$J184)</f>
        <v/>
      </c>
      <c r="G184" s="989"/>
      <c r="H184" s="990"/>
      <c r="I184" s="941" t="str">
        <f>IFERROR(VLOOKUP(J184,'Category Index'!$K$10:$L$258,2,FALSE),"")</f>
        <v/>
      </c>
      <c r="J184" s="986"/>
      <c r="K184" s="987" t="s">
        <v>866</v>
      </c>
      <c r="L184" s="3"/>
      <c r="M184" s="982"/>
      <c r="N184" s="983"/>
      <c r="O184" s="943" t="str">
        <f>IFERROR(VLOOKUP(Q184,Tables!$CE$8:$CF$22,2,FALSE),"")</f>
        <v/>
      </c>
      <c r="P184" s="973"/>
      <c r="Q184" s="974"/>
      <c r="R184" s="975"/>
      <c r="S184" s="976"/>
      <c r="T184" s="670" t="str">
        <f>IFERROR(IF(R184="","",R184*(VLOOKUP(D184, 'Unit Conversion Table'!$E$3:$F$132, 2, FALSE))),"")</f>
        <v/>
      </c>
      <c r="U184" s="3"/>
      <c r="V184" s="971" t="s">
        <v>826</v>
      </c>
      <c r="W184" s="945" t="str" cm="1">
        <f t="array" ref="W184">_xlfn.IFS(V184="No",(IFERROR(VLOOKUP($M184&amp;" | "&amp;$X184,'Emissions Factors'!$C$3:$N$1705,MATCH(W$11,'Emissions Factors'!$C$3:$N$3,0),FALSE),"")),V184="Yes", "", V184="", "")</f>
        <v/>
      </c>
      <c r="X184" s="946">
        <f>IFERROR(IF(OR($V184="Yes", $V184=""), "",
VLOOKUP($F184, 'Emissions Factors'!$C$3:$O$717, 4,FALSE)),
IFERROR(VLOOKUP($E184, 'Emissions Factors'!$C$3:$O$717, 4,FALSE),""))</f>
        <v>0</v>
      </c>
      <c r="Y184" s="947" t="str">
        <f>IFERROR(VLOOKUP($M184&amp;" | "&amp;$X184,'Emissions Factors'!$C$3:$N$3811,5,FALSE),"")</f>
        <v/>
      </c>
      <c r="Z184" s="948" t="str">
        <f>IFERROR(VLOOKUP($M184&amp;" | "&amp;$X184,'Emissions Factors'!$C$3:$N$3811,6,FALSE),"")</f>
        <v/>
      </c>
      <c r="AA184" s="949" t="str">
        <f>IFERROR(VLOOKUP($M184&amp;" | "&amp;$X184,'Emissions Factors'!$C$3:$N$3811,7,FALSE),"")</f>
        <v/>
      </c>
      <c r="AB184" s="961"/>
      <c r="AC184" s="962"/>
      <c r="AD184" s="963"/>
      <c r="AE184" s="964"/>
      <c r="AF184" s="965"/>
      <c r="AG184" s="955" t="str" cm="1">
        <f t="array" ref="AG184">IFERROR(_xlfn.IFS($V184="No", Y184*$T184/1000,$V184="Yes", AD184*$T184/1000, $V184="", ""),"")</f>
        <v/>
      </c>
      <c r="AH184" s="956" t="str" cm="1">
        <f t="array" ref="AH184">IFERROR(_xlfn.IFS($V184="No", Z184*$T184/1000,$V184="Yes", AE184*$T184/1000, $V184="", ""),"")</f>
        <v/>
      </c>
      <c r="AI184" s="956" t="str" cm="1">
        <f t="array" ref="AI184">IFERROR(_xlfn.IFS($V184="No", AA184*$T184/1000,$V184="Yes", AF184*$T184/1000, $V184="", ""),"")</f>
        <v/>
      </c>
      <c r="AJ184" s="1029" t="str">
        <f>IFERROR($AG184
+IFERROR(HLOOKUP(Introduction!$H$29,'GWP Values'!$D$3:$G$46,MATCH("CH4",'GWP Values'!$C$3:$C$41,0),FALSE)*$AH184,0)
+IFERROR(HLOOKUP(Introduction!$H$29,'GWP Values'!$D$3:$G$46,MATCH("N2O",'GWP Values'!$C$3:$C$41,0),FALSE)*$AI184,0),"")</f>
        <v/>
      </c>
    </row>
    <row r="185" spans="1:36" ht="24" customHeight="1" x14ac:dyDescent="0.25">
      <c r="A185" s="441"/>
      <c r="B185" s="458" t="str" cm="1">
        <f t="array" ref="B185">IFERROR(_xlfn.IFS($J185="","",VLOOKUP(CONCATENATE($M185," | ",$J185),'Emissions Factors'!$C$3:$O$718,5,FALSE)&lt;&gt;"",CONCATENATE($M185," | ",$J185), COUNTIF('Emissions Factors'!$C$3:$C$718,CONCATENATE($M185," | ",$J185))&lt;0, CONCATENATE($M185," | ",$I185)),"")</f>
        <v/>
      </c>
      <c r="C185" s="650" t="str">
        <f t="shared" si="4"/>
        <v/>
      </c>
      <c r="D185" s="650" t="str">
        <f t="shared" si="5"/>
        <v/>
      </c>
      <c r="E185" s="650" t="str">
        <f>IFERROR(IF($J185="","",
IF($J185="United States",$M185&amp;" | "&amp;$J185&amp;" - "&amp;(VLOOKUP(K185,'EFs - EPA eGRID'!$B$2:$D$53,3,FALSE)),
IF($J185="Canada",$M185&amp;" | "&amp;$J185&amp;" - "&amp;$K185,$M185&amp;" | "&amp;$I185))),"")</f>
        <v/>
      </c>
      <c r="F185" s="650" t="str" cm="1">
        <f t="array" ref="F185">_xlfn.IFS($J185="","",AND($J185="United States", $K185=""), $M185&amp;" | "&amp;$J185,AND($J185="Canada", $K185=""), $M185&amp;" | "&amp;$J185,$J185="United States", $E185,$J185="Canada",$E185,$J185&lt;&gt;"", $M185&amp;" | "&amp;$J185)</f>
        <v/>
      </c>
      <c r="G185" s="989"/>
      <c r="H185" s="990"/>
      <c r="I185" s="941" t="str">
        <f>IFERROR(VLOOKUP(J185,'Category Index'!$K$10:$L$258,2,FALSE),"")</f>
        <v/>
      </c>
      <c r="J185" s="986"/>
      <c r="K185" s="987" t="s">
        <v>866</v>
      </c>
      <c r="L185" s="3"/>
      <c r="M185" s="982"/>
      <c r="N185" s="983"/>
      <c r="O185" s="943" t="str">
        <f>IFERROR(VLOOKUP(Q185,Tables!$CE$8:$CF$22,2,FALSE),"")</f>
        <v/>
      </c>
      <c r="P185" s="973"/>
      <c r="Q185" s="974"/>
      <c r="R185" s="975"/>
      <c r="S185" s="976"/>
      <c r="T185" s="670" t="str">
        <f>IFERROR(IF(R185="","",R185*(VLOOKUP(D185, 'Unit Conversion Table'!$E$3:$F$132, 2, FALSE))),"")</f>
        <v/>
      </c>
      <c r="U185" s="3"/>
      <c r="V185" s="971" t="s">
        <v>826</v>
      </c>
      <c r="W185" s="945" t="str" cm="1">
        <f t="array" ref="W185">_xlfn.IFS(V185="No",(IFERROR(VLOOKUP($M185&amp;" | "&amp;$X185,'Emissions Factors'!$C$3:$N$1705,MATCH(W$11,'Emissions Factors'!$C$3:$N$3,0),FALSE),"")),V185="Yes", "", V185="", "")</f>
        <v/>
      </c>
      <c r="X185" s="946">
        <f>IFERROR(IF(OR($V185="Yes", $V185=""), "",
VLOOKUP($F185, 'Emissions Factors'!$C$3:$O$717, 4,FALSE)),
IFERROR(VLOOKUP($E185, 'Emissions Factors'!$C$3:$O$717, 4,FALSE),""))</f>
        <v>0</v>
      </c>
      <c r="Y185" s="947" t="str">
        <f>IFERROR(VLOOKUP($M185&amp;" | "&amp;$X185,'Emissions Factors'!$C$3:$N$3811,5,FALSE),"")</f>
        <v/>
      </c>
      <c r="Z185" s="948" t="str">
        <f>IFERROR(VLOOKUP($M185&amp;" | "&amp;$X185,'Emissions Factors'!$C$3:$N$3811,6,FALSE),"")</f>
        <v/>
      </c>
      <c r="AA185" s="949" t="str">
        <f>IFERROR(VLOOKUP($M185&amp;" | "&amp;$X185,'Emissions Factors'!$C$3:$N$3811,7,FALSE),"")</f>
        <v/>
      </c>
      <c r="AB185" s="961"/>
      <c r="AC185" s="962"/>
      <c r="AD185" s="963"/>
      <c r="AE185" s="964"/>
      <c r="AF185" s="965"/>
      <c r="AG185" s="955" t="str" cm="1">
        <f t="array" ref="AG185">IFERROR(_xlfn.IFS($V185="No", Y185*$T185/1000,$V185="Yes", AD185*$T185/1000, $V185="", ""),"")</f>
        <v/>
      </c>
      <c r="AH185" s="956" t="str" cm="1">
        <f t="array" ref="AH185">IFERROR(_xlfn.IFS($V185="No", Z185*$T185/1000,$V185="Yes", AE185*$T185/1000, $V185="", ""),"")</f>
        <v/>
      </c>
      <c r="AI185" s="956" t="str" cm="1">
        <f t="array" ref="AI185">IFERROR(_xlfn.IFS($V185="No", AA185*$T185/1000,$V185="Yes", AF185*$T185/1000, $V185="", ""),"")</f>
        <v/>
      </c>
      <c r="AJ185" s="1029" t="str">
        <f>IFERROR($AG185
+IFERROR(HLOOKUP(Introduction!$H$29,'GWP Values'!$D$3:$G$46,MATCH("CH4",'GWP Values'!$C$3:$C$41,0),FALSE)*$AH185,0)
+IFERROR(HLOOKUP(Introduction!$H$29,'GWP Values'!$D$3:$G$46,MATCH("N2O",'GWP Values'!$C$3:$C$41,0),FALSE)*$AI185,0),"")</f>
        <v/>
      </c>
    </row>
    <row r="186" spans="1:36" ht="24" customHeight="1" x14ac:dyDescent="0.25">
      <c r="A186" s="441"/>
      <c r="B186" s="458" t="str" cm="1">
        <f t="array" ref="B186">IFERROR(_xlfn.IFS($J186="","",VLOOKUP(CONCATENATE($M186," | ",$J186),'Emissions Factors'!$C$3:$O$718,5,FALSE)&lt;&gt;"",CONCATENATE($M186," | ",$J186), COUNTIF('Emissions Factors'!$C$3:$C$718,CONCATENATE($M186," | ",$J186))&lt;0, CONCATENATE($M186," | ",$I186)),"")</f>
        <v/>
      </c>
      <c r="C186" s="650" t="str">
        <f t="shared" si="4"/>
        <v/>
      </c>
      <c r="D186" s="650" t="str">
        <f t="shared" si="5"/>
        <v/>
      </c>
      <c r="E186" s="650" t="str">
        <f>IFERROR(IF($J186="","",
IF($J186="United States",$M186&amp;" | "&amp;$J186&amp;" - "&amp;(VLOOKUP(K186,'EFs - EPA eGRID'!$B$2:$D$53,3,FALSE)),
IF($J186="Canada",$M186&amp;" | "&amp;$J186&amp;" - "&amp;$K186,$M186&amp;" | "&amp;$I186))),"")</f>
        <v/>
      </c>
      <c r="F186" s="650" t="str" cm="1">
        <f t="array" ref="F186">_xlfn.IFS($J186="","",AND($J186="United States", $K186=""), $M186&amp;" | "&amp;$J186,AND($J186="Canada", $K186=""), $M186&amp;" | "&amp;$J186,$J186="United States", $E186,$J186="Canada",$E186,$J186&lt;&gt;"", $M186&amp;" | "&amp;$J186)</f>
        <v/>
      </c>
      <c r="G186" s="989"/>
      <c r="H186" s="990"/>
      <c r="I186" s="941" t="str">
        <f>IFERROR(VLOOKUP(J186,'Category Index'!$K$10:$L$258,2,FALSE),"")</f>
        <v/>
      </c>
      <c r="J186" s="986"/>
      <c r="K186" s="987" t="s">
        <v>866</v>
      </c>
      <c r="L186" s="3"/>
      <c r="M186" s="982"/>
      <c r="N186" s="983"/>
      <c r="O186" s="943" t="str">
        <f>IFERROR(VLOOKUP(Q186,Tables!$CE$8:$CF$22,2,FALSE),"")</f>
        <v/>
      </c>
      <c r="P186" s="973"/>
      <c r="Q186" s="974"/>
      <c r="R186" s="975"/>
      <c r="S186" s="976"/>
      <c r="T186" s="670" t="str">
        <f>IFERROR(IF(R186="","",R186*(VLOOKUP(D186, 'Unit Conversion Table'!$E$3:$F$132, 2, FALSE))),"")</f>
        <v/>
      </c>
      <c r="U186" s="3"/>
      <c r="V186" s="971" t="s">
        <v>826</v>
      </c>
      <c r="W186" s="945" t="str" cm="1">
        <f t="array" ref="W186">_xlfn.IFS(V186="No",(IFERROR(VLOOKUP($M186&amp;" | "&amp;$X186,'Emissions Factors'!$C$3:$N$1705,MATCH(W$11,'Emissions Factors'!$C$3:$N$3,0),FALSE),"")),V186="Yes", "", V186="", "")</f>
        <v/>
      </c>
      <c r="X186" s="946">
        <f>IFERROR(IF(OR($V186="Yes", $V186=""), "",
VLOOKUP($F186, 'Emissions Factors'!$C$3:$O$717, 4,FALSE)),
IFERROR(VLOOKUP($E186, 'Emissions Factors'!$C$3:$O$717, 4,FALSE),""))</f>
        <v>0</v>
      </c>
      <c r="Y186" s="947" t="str">
        <f>IFERROR(VLOOKUP($M186&amp;" | "&amp;$X186,'Emissions Factors'!$C$3:$N$3811,5,FALSE),"")</f>
        <v/>
      </c>
      <c r="Z186" s="948" t="str">
        <f>IFERROR(VLOOKUP($M186&amp;" | "&amp;$X186,'Emissions Factors'!$C$3:$N$3811,6,FALSE),"")</f>
        <v/>
      </c>
      <c r="AA186" s="949" t="str">
        <f>IFERROR(VLOOKUP($M186&amp;" | "&amp;$X186,'Emissions Factors'!$C$3:$N$3811,7,FALSE),"")</f>
        <v/>
      </c>
      <c r="AB186" s="961"/>
      <c r="AC186" s="962"/>
      <c r="AD186" s="963"/>
      <c r="AE186" s="964"/>
      <c r="AF186" s="965"/>
      <c r="AG186" s="955" t="str" cm="1">
        <f t="array" ref="AG186">IFERROR(_xlfn.IFS($V186="No", Y186*$T186/1000,$V186="Yes", AD186*$T186/1000, $V186="", ""),"")</f>
        <v/>
      </c>
      <c r="AH186" s="956" t="str" cm="1">
        <f t="array" ref="AH186">IFERROR(_xlfn.IFS($V186="No", Z186*$T186/1000,$V186="Yes", AE186*$T186/1000, $V186="", ""),"")</f>
        <v/>
      </c>
      <c r="AI186" s="956" t="str" cm="1">
        <f t="array" ref="AI186">IFERROR(_xlfn.IFS($V186="No", AA186*$T186/1000,$V186="Yes", AF186*$T186/1000, $V186="", ""),"")</f>
        <v/>
      </c>
      <c r="AJ186" s="1029" t="str">
        <f>IFERROR($AG186
+IFERROR(HLOOKUP(Introduction!$H$29,'GWP Values'!$D$3:$G$46,MATCH("CH4",'GWP Values'!$C$3:$C$41,0),FALSE)*$AH186,0)
+IFERROR(HLOOKUP(Introduction!$H$29,'GWP Values'!$D$3:$G$46,MATCH("N2O",'GWP Values'!$C$3:$C$41,0),FALSE)*$AI186,0),"")</f>
        <v/>
      </c>
    </row>
    <row r="187" spans="1:36" ht="24" customHeight="1" x14ac:dyDescent="0.25">
      <c r="A187" s="441"/>
      <c r="B187" s="458" t="str" cm="1">
        <f t="array" ref="B187">IFERROR(_xlfn.IFS($J187="","",VLOOKUP(CONCATENATE($M187," | ",$J187),'Emissions Factors'!$C$3:$O$718,5,FALSE)&lt;&gt;"",CONCATENATE($M187," | ",$J187), COUNTIF('Emissions Factors'!$C$3:$C$718,CONCATENATE($M187," | ",$J187))&lt;0, CONCATENATE($M187," | ",$I187)),"")</f>
        <v/>
      </c>
      <c r="C187" s="650" t="str">
        <f t="shared" si="4"/>
        <v/>
      </c>
      <c r="D187" s="650" t="str">
        <f t="shared" si="5"/>
        <v/>
      </c>
      <c r="E187" s="650" t="str">
        <f>IFERROR(IF($J187="","",
IF($J187="United States",$M187&amp;" | "&amp;$J187&amp;" - "&amp;(VLOOKUP(K187,'EFs - EPA eGRID'!$B$2:$D$53,3,FALSE)),
IF($J187="Canada",$M187&amp;" | "&amp;$J187&amp;" - "&amp;$K187,$M187&amp;" | "&amp;$I187))),"")</f>
        <v/>
      </c>
      <c r="F187" s="650" t="str" cm="1">
        <f t="array" ref="F187">_xlfn.IFS($J187="","",AND($J187="United States", $K187=""), $M187&amp;" | "&amp;$J187,AND($J187="Canada", $K187=""), $M187&amp;" | "&amp;$J187,$J187="United States", $E187,$J187="Canada",$E187,$J187&lt;&gt;"", $M187&amp;" | "&amp;$J187)</f>
        <v/>
      </c>
      <c r="G187" s="989"/>
      <c r="H187" s="990"/>
      <c r="I187" s="941" t="str">
        <f>IFERROR(VLOOKUP(J187,'Category Index'!$K$10:$L$258,2,FALSE),"")</f>
        <v/>
      </c>
      <c r="J187" s="986"/>
      <c r="K187" s="987" t="s">
        <v>866</v>
      </c>
      <c r="L187" s="3"/>
      <c r="M187" s="982"/>
      <c r="N187" s="983"/>
      <c r="O187" s="943" t="str">
        <f>IFERROR(VLOOKUP(Q187,Tables!$CE$8:$CF$22,2,FALSE),"")</f>
        <v/>
      </c>
      <c r="P187" s="973"/>
      <c r="Q187" s="974"/>
      <c r="R187" s="975"/>
      <c r="S187" s="976"/>
      <c r="T187" s="670" t="str">
        <f>IFERROR(IF(R187="","",R187*(VLOOKUP(D187, 'Unit Conversion Table'!$E$3:$F$132, 2, FALSE))),"")</f>
        <v/>
      </c>
      <c r="U187" s="3"/>
      <c r="V187" s="971" t="s">
        <v>826</v>
      </c>
      <c r="W187" s="945" t="str" cm="1">
        <f t="array" ref="W187">_xlfn.IFS(V187="No",(IFERROR(VLOOKUP($M187&amp;" | "&amp;$X187,'Emissions Factors'!$C$3:$N$1705,MATCH(W$11,'Emissions Factors'!$C$3:$N$3,0),FALSE),"")),V187="Yes", "", V187="", "")</f>
        <v/>
      </c>
      <c r="X187" s="946">
        <f>IFERROR(IF(OR($V187="Yes", $V187=""), "",
VLOOKUP($F187, 'Emissions Factors'!$C$3:$O$717, 4,FALSE)),
IFERROR(VLOOKUP($E187, 'Emissions Factors'!$C$3:$O$717, 4,FALSE),""))</f>
        <v>0</v>
      </c>
      <c r="Y187" s="947" t="str">
        <f>IFERROR(VLOOKUP($M187&amp;" | "&amp;$X187,'Emissions Factors'!$C$3:$N$3811,5,FALSE),"")</f>
        <v/>
      </c>
      <c r="Z187" s="948" t="str">
        <f>IFERROR(VLOOKUP($M187&amp;" | "&amp;$X187,'Emissions Factors'!$C$3:$N$3811,6,FALSE),"")</f>
        <v/>
      </c>
      <c r="AA187" s="949" t="str">
        <f>IFERROR(VLOOKUP($M187&amp;" | "&amp;$X187,'Emissions Factors'!$C$3:$N$3811,7,FALSE),"")</f>
        <v/>
      </c>
      <c r="AB187" s="961"/>
      <c r="AC187" s="962"/>
      <c r="AD187" s="963"/>
      <c r="AE187" s="964"/>
      <c r="AF187" s="965"/>
      <c r="AG187" s="955" t="str" cm="1">
        <f t="array" ref="AG187">IFERROR(_xlfn.IFS($V187="No", Y187*$T187/1000,$V187="Yes", AD187*$T187/1000, $V187="", ""),"")</f>
        <v/>
      </c>
      <c r="AH187" s="956" t="str" cm="1">
        <f t="array" ref="AH187">IFERROR(_xlfn.IFS($V187="No", Z187*$T187/1000,$V187="Yes", AE187*$T187/1000, $V187="", ""),"")</f>
        <v/>
      </c>
      <c r="AI187" s="956" t="str" cm="1">
        <f t="array" ref="AI187">IFERROR(_xlfn.IFS($V187="No", AA187*$T187/1000,$V187="Yes", AF187*$T187/1000, $V187="", ""),"")</f>
        <v/>
      </c>
      <c r="AJ187" s="1029" t="str">
        <f>IFERROR($AG187
+IFERROR(HLOOKUP(Introduction!$H$29,'GWP Values'!$D$3:$G$46,MATCH("CH4",'GWP Values'!$C$3:$C$41,0),FALSE)*$AH187,0)
+IFERROR(HLOOKUP(Introduction!$H$29,'GWP Values'!$D$3:$G$46,MATCH("N2O",'GWP Values'!$C$3:$C$41,0),FALSE)*$AI187,0),"")</f>
        <v/>
      </c>
    </row>
    <row r="188" spans="1:36" ht="24" customHeight="1" x14ac:dyDescent="0.25">
      <c r="A188" s="441"/>
      <c r="B188" s="458" t="str" cm="1">
        <f t="array" ref="B188">IFERROR(_xlfn.IFS($J188="","",VLOOKUP(CONCATENATE($M188," | ",$J188),'Emissions Factors'!$C$3:$O$718,5,FALSE)&lt;&gt;"",CONCATENATE($M188," | ",$J188), COUNTIF('Emissions Factors'!$C$3:$C$718,CONCATENATE($M188," | ",$J188))&lt;0, CONCATENATE($M188," | ",$I188)),"")</f>
        <v/>
      </c>
      <c r="C188" s="650" t="str">
        <f t="shared" si="4"/>
        <v/>
      </c>
      <c r="D188" s="650" t="str">
        <f t="shared" si="5"/>
        <v/>
      </c>
      <c r="E188" s="650" t="str">
        <f>IFERROR(IF($J188="","",
IF($J188="United States",$M188&amp;" | "&amp;$J188&amp;" - "&amp;(VLOOKUP(K188,'EFs - EPA eGRID'!$B$2:$D$53,3,FALSE)),
IF($J188="Canada",$M188&amp;" | "&amp;$J188&amp;" - "&amp;$K188,$M188&amp;" | "&amp;$I188))),"")</f>
        <v/>
      </c>
      <c r="F188" s="650" t="str" cm="1">
        <f t="array" ref="F188">_xlfn.IFS($J188="","",AND($J188="United States", $K188=""), $M188&amp;" | "&amp;$J188,AND($J188="Canada", $K188=""), $M188&amp;" | "&amp;$J188,$J188="United States", $E188,$J188="Canada",$E188,$J188&lt;&gt;"", $M188&amp;" | "&amp;$J188)</f>
        <v/>
      </c>
      <c r="G188" s="989"/>
      <c r="H188" s="990"/>
      <c r="I188" s="941" t="str">
        <f>IFERROR(VLOOKUP(J188,'Category Index'!$K$10:$L$258,2,FALSE),"")</f>
        <v/>
      </c>
      <c r="J188" s="986"/>
      <c r="K188" s="987" t="s">
        <v>866</v>
      </c>
      <c r="L188" s="3"/>
      <c r="M188" s="982"/>
      <c r="N188" s="983"/>
      <c r="O188" s="943" t="str">
        <f>IFERROR(VLOOKUP(Q188,Tables!$CE$8:$CF$22,2,FALSE),"")</f>
        <v/>
      </c>
      <c r="P188" s="973"/>
      <c r="Q188" s="974"/>
      <c r="R188" s="975"/>
      <c r="S188" s="976"/>
      <c r="T188" s="670" t="str">
        <f>IFERROR(IF(R188="","",R188*(VLOOKUP(D188, 'Unit Conversion Table'!$E$3:$F$132, 2, FALSE))),"")</f>
        <v/>
      </c>
      <c r="U188" s="3"/>
      <c r="V188" s="971" t="s">
        <v>826</v>
      </c>
      <c r="W188" s="945" t="str" cm="1">
        <f t="array" ref="W188">_xlfn.IFS(V188="No",(IFERROR(VLOOKUP($M188&amp;" | "&amp;$X188,'Emissions Factors'!$C$3:$N$1705,MATCH(W$11,'Emissions Factors'!$C$3:$N$3,0),FALSE),"")),V188="Yes", "", V188="", "")</f>
        <v/>
      </c>
      <c r="X188" s="946">
        <f>IFERROR(IF(OR($V188="Yes", $V188=""), "",
VLOOKUP($F188, 'Emissions Factors'!$C$3:$O$717, 4,FALSE)),
IFERROR(VLOOKUP($E188, 'Emissions Factors'!$C$3:$O$717, 4,FALSE),""))</f>
        <v>0</v>
      </c>
      <c r="Y188" s="947" t="str">
        <f>IFERROR(VLOOKUP($M188&amp;" | "&amp;$X188,'Emissions Factors'!$C$3:$N$3811,5,FALSE),"")</f>
        <v/>
      </c>
      <c r="Z188" s="948" t="str">
        <f>IFERROR(VLOOKUP($M188&amp;" | "&amp;$X188,'Emissions Factors'!$C$3:$N$3811,6,FALSE),"")</f>
        <v/>
      </c>
      <c r="AA188" s="949" t="str">
        <f>IFERROR(VLOOKUP($M188&amp;" | "&amp;$X188,'Emissions Factors'!$C$3:$N$3811,7,FALSE),"")</f>
        <v/>
      </c>
      <c r="AB188" s="961"/>
      <c r="AC188" s="962"/>
      <c r="AD188" s="963"/>
      <c r="AE188" s="964"/>
      <c r="AF188" s="965"/>
      <c r="AG188" s="955" t="str" cm="1">
        <f t="array" ref="AG188">IFERROR(_xlfn.IFS($V188="No", Y188*$T188/1000,$V188="Yes", AD188*$T188/1000, $V188="", ""),"")</f>
        <v/>
      </c>
      <c r="AH188" s="956" t="str" cm="1">
        <f t="array" ref="AH188">IFERROR(_xlfn.IFS($V188="No", Z188*$T188/1000,$V188="Yes", AE188*$T188/1000, $V188="", ""),"")</f>
        <v/>
      </c>
      <c r="AI188" s="956" t="str" cm="1">
        <f t="array" ref="AI188">IFERROR(_xlfn.IFS($V188="No", AA188*$T188/1000,$V188="Yes", AF188*$T188/1000, $V188="", ""),"")</f>
        <v/>
      </c>
      <c r="AJ188" s="1029" t="str">
        <f>IFERROR($AG188
+IFERROR(HLOOKUP(Introduction!$H$29,'GWP Values'!$D$3:$G$46,MATCH("CH4",'GWP Values'!$C$3:$C$41,0),FALSE)*$AH188,0)
+IFERROR(HLOOKUP(Introduction!$H$29,'GWP Values'!$D$3:$G$46,MATCH("N2O",'GWP Values'!$C$3:$C$41,0),FALSE)*$AI188,0),"")</f>
        <v/>
      </c>
    </row>
    <row r="189" spans="1:36" ht="24" customHeight="1" x14ac:dyDescent="0.25">
      <c r="A189" s="441"/>
      <c r="B189" s="458" t="str" cm="1">
        <f t="array" ref="B189">IFERROR(_xlfn.IFS($J189="","",VLOOKUP(CONCATENATE($M189," | ",$J189),'Emissions Factors'!$C$3:$O$718,5,FALSE)&lt;&gt;"",CONCATENATE($M189," | ",$J189), COUNTIF('Emissions Factors'!$C$3:$C$718,CONCATENATE($M189," | ",$J189))&lt;0, CONCATENATE($M189," | ",$I189)),"")</f>
        <v/>
      </c>
      <c r="C189" s="650" t="str">
        <f t="shared" si="4"/>
        <v/>
      </c>
      <c r="D189" s="650" t="str">
        <f t="shared" si="5"/>
        <v/>
      </c>
      <c r="E189" s="650" t="str">
        <f>IFERROR(IF($J189="","",
IF($J189="United States",$M189&amp;" | "&amp;$J189&amp;" - "&amp;(VLOOKUP(K189,'EFs - EPA eGRID'!$B$2:$D$53,3,FALSE)),
IF($J189="Canada",$M189&amp;" | "&amp;$J189&amp;" - "&amp;$K189,$M189&amp;" | "&amp;$I189))),"")</f>
        <v/>
      </c>
      <c r="F189" s="650" t="str" cm="1">
        <f t="array" ref="F189">_xlfn.IFS($J189="","",AND($J189="United States", $K189=""), $M189&amp;" | "&amp;$J189,AND($J189="Canada", $K189=""), $M189&amp;" | "&amp;$J189,$J189="United States", $E189,$J189="Canada",$E189,$J189&lt;&gt;"", $M189&amp;" | "&amp;$J189)</f>
        <v/>
      </c>
      <c r="G189" s="989"/>
      <c r="H189" s="990"/>
      <c r="I189" s="941" t="str">
        <f>IFERROR(VLOOKUP(J189,'Category Index'!$K$10:$L$258,2,FALSE),"")</f>
        <v/>
      </c>
      <c r="J189" s="986"/>
      <c r="K189" s="987" t="s">
        <v>866</v>
      </c>
      <c r="L189" s="3"/>
      <c r="M189" s="982"/>
      <c r="N189" s="983"/>
      <c r="O189" s="943" t="str">
        <f>IFERROR(VLOOKUP(Q189,Tables!$CE$8:$CF$22,2,FALSE),"")</f>
        <v/>
      </c>
      <c r="P189" s="973"/>
      <c r="Q189" s="974"/>
      <c r="R189" s="975"/>
      <c r="S189" s="976"/>
      <c r="T189" s="670" t="str">
        <f>IFERROR(IF(R189="","",R189*(VLOOKUP(D189, 'Unit Conversion Table'!$E$3:$F$132, 2, FALSE))),"")</f>
        <v/>
      </c>
      <c r="U189" s="3"/>
      <c r="V189" s="971" t="s">
        <v>826</v>
      </c>
      <c r="W189" s="945" t="str" cm="1">
        <f t="array" ref="W189">_xlfn.IFS(V189="No",(IFERROR(VLOOKUP($M189&amp;" | "&amp;$X189,'Emissions Factors'!$C$3:$N$1705,MATCH(W$11,'Emissions Factors'!$C$3:$N$3,0),FALSE),"")),V189="Yes", "", V189="", "")</f>
        <v/>
      </c>
      <c r="X189" s="946">
        <f>IFERROR(IF(OR($V189="Yes", $V189=""), "",
VLOOKUP($F189, 'Emissions Factors'!$C$3:$O$717, 4,FALSE)),
IFERROR(VLOOKUP($E189, 'Emissions Factors'!$C$3:$O$717, 4,FALSE),""))</f>
        <v>0</v>
      </c>
      <c r="Y189" s="947" t="str">
        <f>IFERROR(VLOOKUP($M189&amp;" | "&amp;$X189,'Emissions Factors'!$C$3:$N$3811,5,FALSE),"")</f>
        <v/>
      </c>
      <c r="Z189" s="948" t="str">
        <f>IFERROR(VLOOKUP($M189&amp;" | "&amp;$X189,'Emissions Factors'!$C$3:$N$3811,6,FALSE),"")</f>
        <v/>
      </c>
      <c r="AA189" s="949" t="str">
        <f>IFERROR(VLOOKUP($M189&amp;" | "&amp;$X189,'Emissions Factors'!$C$3:$N$3811,7,FALSE),"")</f>
        <v/>
      </c>
      <c r="AB189" s="961"/>
      <c r="AC189" s="962"/>
      <c r="AD189" s="963"/>
      <c r="AE189" s="964"/>
      <c r="AF189" s="965"/>
      <c r="AG189" s="955" t="str" cm="1">
        <f t="array" ref="AG189">IFERROR(_xlfn.IFS($V189="No", Y189*$T189/1000,$V189="Yes", AD189*$T189/1000, $V189="", ""),"")</f>
        <v/>
      </c>
      <c r="AH189" s="956" t="str" cm="1">
        <f t="array" ref="AH189">IFERROR(_xlfn.IFS($V189="No", Z189*$T189/1000,$V189="Yes", AE189*$T189/1000, $V189="", ""),"")</f>
        <v/>
      </c>
      <c r="AI189" s="956" t="str" cm="1">
        <f t="array" ref="AI189">IFERROR(_xlfn.IFS($V189="No", AA189*$T189/1000,$V189="Yes", AF189*$T189/1000, $V189="", ""),"")</f>
        <v/>
      </c>
      <c r="AJ189" s="1029" t="str">
        <f>IFERROR($AG189
+IFERROR(HLOOKUP(Introduction!$H$29,'GWP Values'!$D$3:$G$46,MATCH("CH4",'GWP Values'!$C$3:$C$41,0),FALSE)*$AH189,0)
+IFERROR(HLOOKUP(Introduction!$H$29,'GWP Values'!$D$3:$G$46,MATCH("N2O",'GWP Values'!$C$3:$C$41,0),FALSE)*$AI189,0),"")</f>
        <v/>
      </c>
    </row>
    <row r="190" spans="1:36" ht="24" customHeight="1" x14ac:dyDescent="0.25">
      <c r="A190" s="441"/>
      <c r="B190" s="458" t="str" cm="1">
        <f t="array" ref="B190">IFERROR(_xlfn.IFS($J190="","",VLOOKUP(CONCATENATE($M190," | ",$J190),'Emissions Factors'!$C$3:$O$718,5,FALSE)&lt;&gt;"",CONCATENATE($M190," | ",$J190), COUNTIF('Emissions Factors'!$C$3:$C$718,CONCATENATE($M190," | ",$J190))&lt;0, CONCATENATE($M190," | ",$I190)),"")</f>
        <v/>
      </c>
      <c r="C190" s="650" t="str">
        <f t="shared" si="4"/>
        <v/>
      </c>
      <c r="D190" s="650" t="str">
        <f t="shared" si="5"/>
        <v/>
      </c>
      <c r="E190" s="650" t="str">
        <f>IFERROR(IF($J190="","",
IF($J190="United States",$M190&amp;" | "&amp;$J190&amp;" - "&amp;(VLOOKUP(K190,'EFs - EPA eGRID'!$B$2:$D$53,3,FALSE)),
IF($J190="Canada",$M190&amp;" | "&amp;$J190&amp;" - "&amp;$K190,$M190&amp;" | "&amp;$I190))),"")</f>
        <v/>
      </c>
      <c r="F190" s="650" t="str" cm="1">
        <f t="array" ref="F190">_xlfn.IFS($J190="","",AND($J190="United States", $K190=""), $M190&amp;" | "&amp;$J190,AND($J190="Canada", $K190=""), $M190&amp;" | "&amp;$J190,$J190="United States", $E190,$J190="Canada",$E190,$J190&lt;&gt;"", $M190&amp;" | "&amp;$J190)</f>
        <v/>
      </c>
      <c r="G190" s="989"/>
      <c r="H190" s="990"/>
      <c r="I190" s="941" t="str">
        <f>IFERROR(VLOOKUP(J190,'Category Index'!$K$10:$L$258,2,FALSE),"")</f>
        <v/>
      </c>
      <c r="J190" s="986"/>
      <c r="K190" s="987" t="s">
        <v>866</v>
      </c>
      <c r="L190" s="3"/>
      <c r="M190" s="982"/>
      <c r="N190" s="983"/>
      <c r="O190" s="943" t="str">
        <f>IFERROR(VLOOKUP(Q190,Tables!$CE$8:$CF$22,2,FALSE),"")</f>
        <v/>
      </c>
      <c r="P190" s="973"/>
      <c r="Q190" s="974"/>
      <c r="R190" s="975"/>
      <c r="S190" s="976"/>
      <c r="T190" s="670" t="str">
        <f>IFERROR(IF(R190="","",R190*(VLOOKUP(D190, 'Unit Conversion Table'!$E$3:$F$132, 2, FALSE))),"")</f>
        <v/>
      </c>
      <c r="U190" s="3"/>
      <c r="V190" s="971" t="s">
        <v>826</v>
      </c>
      <c r="W190" s="945" t="str" cm="1">
        <f t="array" ref="W190">_xlfn.IFS(V190="No",(IFERROR(VLOOKUP($M190&amp;" | "&amp;$X190,'Emissions Factors'!$C$3:$N$1705,MATCH(W$11,'Emissions Factors'!$C$3:$N$3,0),FALSE),"")),V190="Yes", "", V190="", "")</f>
        <v/>
      </c>
      <c r="X190" s="946">
        <f>IFERROR(IF(OR($V190="Yes", $V190=""), "",
VLOOKUP($F190, 'Emissions Factors'!$C$3:$O$717, 4,FALSE)),
IFERROR(VLOOKUP($E190, 'Emissions Factors'!$C$3:$O$717, 4,FALSE),""))</f>
        <v>0</v>
      </c>
      <c r="Y190" s="947" t="str">
        <f>IFERROR(VLOOKUP($M190&amp;" | "&amp;$X190,'Emissions Factors'!$C$3:$N$3811,5,FALSE),"")</f>
        <v/>
      </c>
      <c r="Z190" s="948" t="str">
        <f>IFERROR(VLOOKUP($M190&amp;" | "&amp;$X190,'Emissions Factors'!$C$3:$N$3811,6,FALSE),"")</f>
        <v/>
      </c>
      <c r="AA190" s="949" t="str">
        <f>IFERROR(VLOOKUP($M190&amp;" | "&amp;$X190,'Emissions Factors'!$C$3:$N$3811,7,FALSE),"")</f>
        <v/>
      </c>
      <c r="AB190" s="961"/>
      <c r="AC190" s="962"/>
      <c r="AD190" s="963"/>
      <c r="AE190" s="964"/>
      <c r="AF190" s="965"/>
      <c r="AG190" s="955" t="str" cm="1">
        <f t="array" ref="AG190">IFERROR(_xlfn.IFS($V190="No", Y190*$T190/1000,$V190="Yes", AD190*$T190/1000, $V190="", ""),"")</f>
        <v/>
      </c>
      <c r="AH190" s="956" t="str" cm="1">
        <f t="array" ref="AH190">IFERROR(_xlfn.IFS($V190="No", Z190*$T190/1000,$V190="Yes", AE190*$T190/1000, $V190="", ""),"")</f>
        <v/>
      </c>
      <c r="AI190" s="956" t="str" cm="1">
        <f t="array" ref="AI190">IFERROR(_xlfn.IFS($V190="No", AA190*$T190/1000,$V190="Yes", AF190*$T190/1000, $V190="", ""),"")</f>
        <v/>
      </c>
      <c r="AJ190" s="1029" t="str">
        <f>IFERROR($AG190
+IFERROR(HLOOKUP(Introduction!$H$29,'GWP Values'!$D$3:$G$46,MATCH("CH4",'GWP Values'!$C$3:$C$41,0),FALSE)*$AH190,0)
+IFERROR(HLOOKUP(Introduction!$H$29,'GWP Values'!$D$3:$G$46,MATCH("N2O",'GWP Values'!$C$3:$C$41,0),FALSE)*$AI190,0),"")</f>
        <v/>
      </c>
    </row>
    <row r="191" spans="1:36" ht="24" customHeight="1" x14ac:dyDescent="0.25">
      <c r="A191" s="441"/>
      <c r="B191" s="458" t="str" cm="1">
        <f t="array" ref="B191">IFERROR(_xlfn.IFS($J191="","",VLOOKUP(CONCATENATE($M191," | ",$J191),'Emissions Factors'!$C$3:$O$718,5,FALSE)&lt;&gt;"",CONCATENATE($M191," | ",$J191), COUNTIF('Emissions Factors'!$C$3:$C$718,CONCATENATE($M191," | ",$J191))&lt;0, CONCATENATE($M191," | ",$I191)),"")</f>
        <v/>
      </c>
      <c r="C191" s="650" t="str">
        <f t="shared" si="4"/>
        <v/>
      </c>
      <c r="D191" s="650" t="str">
        <f t="shared" si="5"/>
        <v/>
      </c>
      <c r="E191" s="650" t="str">
        <f>IFERROR(IF($J191="","",
IF($J191="United States",$M191&amp;" | "&amp;$J191&amp;" - "&amp;(VLOOKUP(K191,'EFs - EPA eGRID'!$B$2:$D$53,3,FALSE)),
IF($J191="Canada",$M191&amp;" | "&amp;$J191&amp;" - "&amp;$K191,$M191&amp;" | "&amp;$I191))),"")</f>
        <v/>
      </c>
      <c r="F191" s="650" t="str" cm="1">
        <f t="array" ref="F191">_xlfn.IFS($J191="","",AND($J191="United States", $K191=""), $M191&amp;" | "&amp;$J191,AND($J191="Canada", $K191=""), $M191&amp;" | "&amp;$J191,$J191="United States", $E191,$J191="Canada",$E191,$J191&lt;&gt;"", $M191&amp;" | "&amp;$J191)</f>
        <v/>
      </c>
      <c r="G191" s="989"/>
      <c r="H191" s="990"/>
      <c r="I191" s="941" t="str">
        <f>IFERROR(VLOOKUP(J191,'Category Index'!$K$10:$L$258,2,FALSE),"")</f>
        <v/>
      </c>
      <c r="J191" s="986"/>
      <c r="K191" s="987" t="s">
        <v>866</v>
      </c>
      <c r="L191" s="3"/>
      <c r="M191" s="982"/>
      <c r="N191" s="983"/>
      <c r="O191" s="943" t="str">
        <f>IFERROR(VLOOKUP(Q191,Tables!$CE$8:$CF$22,2,FALSE),"")</f>
        <v/>
      </c>
      <c r="P191" s="973"/>
      <c r="Q191" s="974"/>
      <c r="R191" s="975"/>
      <c r="S191" s="976"/>
      <c r="T191" s="670" t="str">
        <f>IFERROR(IF(R191="","",R191*(VLOOKUP(D191, 'Unit Conversion Table'!$E$3:$F$132, 2, FALSE))),"")</f>
        <v/>
      </c>
      <c r="U191" s="3"/>
      <c r="V191" s="971" t="s">
        <v>826</v>
      </c>
      <c r="W191" s="945" t="str" cm="1">
        <f t="array" ref="W191">_xlfn.IFS(V191="No",(IFERROR(VLOOKUP($M191&amp;" | "&amp;$X191,'Emissions Factors'!$C$3:$N$1705,MATCH(W$11,'Emissions Factors'!$C$3:$N$3,0),FALSE),"")),V191="Yes", "", V191="", "")</f>
        <v/>
      </c>
      <c r="X191" s="946">
        <f>IFERROR(IF(OR($V191="Yes", $V191=""), "",
VLOOKUP($F191, 'Emissions Factors'!$C$3:$O$717, 4,FALSE)),
IFERROR(VLOOKUP($E191, 'Emissions Factors'!$C$3:$O$717, 4,FALSE),""))</f>
        <v>0</v>
      </c>
      <c r="Y191" s="947" t="str">
        <f>IFERROR(VLOOKUP($M191&amp;" | "&amp;$X191,'Emissions Factors'!$C$3:$N$3811,5,FALSE),"")</f>
        <v/>
      </c>
      <c r="Z191" s="948" t="str">
        <f>IFERROR(VLOOKUP($M191&amp;" | "&amp;$X191,'Emissions Factors'!$C$3:$N$3811,6,FALSE),"")</f>
        <v/>
      </c>
      <c r="AA191" s="949" t="str">
        <f>IFERROR(VLOOKUP($M191&amp;" | "&amp;$X191,'Emissions Factors'!$C$3:$N$3811,7,FALSE),"")</f>
        <v/>
      </c>
      <c r="AB191" s="961"/>
      <c r="AC191" s="962"/>
      <c r="AD191" s="963"/>
      <c r="AE191" s="964"/>
      <c r="AF191" s="965"/>
      <c r="AG191" s="955" t="str" cm="1">
        <f t="array" ref="AG191">IFERROR(_xlfn.IFS($V191="No", Y191*$T191/1000,$V191="Yes", AD191*$T191/1000, $V191="", ""),"")</f>
        <v/>
      </c>
      <c r="AH191" s="956" t="str" cm="1">
        <f t="array" ref="AH191">IFERROR(_xlfn.IFS($V191="No", Z191*$T191/1000,$V191="Yes", AE191*$T191/1000, $V191="", ""),"")</f>
        <v/>
      </c>
      <c r="AI191" s="956" t="str" cm="1">
        <f t="array" ref="AI191">IFERROR(_xlfn.IFS($V191="No", AA191*$T191/1000,$V191="Yes", AF191*$T191/1000, $V191="", ""),"")</f>
        <v/>
      </c>
      <c r="AJ191" s="1029" t="str">
        <f>IFERROR($AG191
+IFERROR(HLOOKUP(Introduction!$H$29,'GWP Values'!$D$3:$G$46,MATCH("CH4",'GWP Values'!$C$3:$C$41,0),FALSE)*$AH191,0)
+IFERROR(HLOOKUP(Introduction!$H$29,'GWP Values'!$D$3:$G$46,MATCH("N2O",'GWP Values'!$C$3:$C$41,0),FALSE)*$AI191,0),"")</f>
        <v/>
      </c>
    </row>
    <row r="192" spans="1:36" ht="24" customHeight="1" x14ac:dyDescent="0.25">
      <c r="A192" s="441"/>
      <c r="B192" s="458" t="str" cm="1">
        <f t="array" ref="B192">IFERROR(_xlfn.IFS($J192="","",VLOOKUP(CONCATENATE($M192," | ",$J192),'Emissions Factors'!$C$3:$O$718,5,FALSE)&lt;&gt;"",CONCATENATE($M192," | ",$J192), COUNTIF('Emissions Factors'!$C$3:$C$718,CONCATENATE($M192," | ",$J192))&lt;0, CONCATENATE($M192," | ",$I192)),"")</f>
        <v/>
      </c>
      <c r="C192" s="650" t="str">
        <f t="shared" si="4"/>
        <v/>
      </c>
      <c r="D192" s="650" t="str">
        <f t="shared" si="5"/>
        <v/>
      </c>
      <c r="E192" s="650" t="str">
        <f>IFERROR(IF($J192="","",
IF($J192="United States",$M192&amp;" | "&amp;$J192&amp;" - "&amp;(VLOOKUP(K192,'EFs - EPA eGRID'!$B$2:$D$53,3,FALSE)),
IF($J192="Canada",$M192&amp;" | "&amp;$J192&amp;" - "&amp;$K192,$M192&amp;" | "&amp;$I192))),"")</f>
        <v/>
      </c>
      <c r="F192" s="650" t="str" cm="1">
        <f t="array" ref="F192">_xlfn.IFS($J192="","",AND($J192="United States", $K192=""), $M192&amp;" | "&amp;$J192,AND($J192="Canada", $K192=""), $M192&amp;" | "&amp;$J192,$J192="United States", $E192,$J192="Canada",$E192,$J192&lt;&gt;"", $M192&amp;" | "&amp;$J192)</f>
        <v/>
      </c>
      <c r="G192" s="989"/>
      <c r="H192" s="990"/>
      <c r="I192" s="941" t="str">
        <f>IFERROR(VLOOKUP(J192,'Category Index'!$K$10:$L$258,2,FALSE),"")</f>
        <v/>
      </c>
      <c r="J192" s="986"/>
      <c r="K192" s="987" t="s">
        <v>866</v>
      </c>
      <c r="L192" s="3"/>
      <c r="M192" s="982"/>
      <c r="N192" s="983"/>
      <c r="O192" s="943" t="str">
        <f>IFERROR(VLOOKUP(Q192,Tables!$CE$8:$CF$22,2,FALSE),"")</f>
        <v/>
      </c>
      <c r="P192" s="973"/>
      <c r="Q192" s="974"/>
      <c r="R192" s="975"/>
      <c r="S192" s="976"/>
      <c r="T192" s="670" t="str">
        <f>IFERROR(IF(R192="","",R192*(VLOOKUP(D192, 'Unit Conversion Table'!$E$3:$F$132, 2, FALSE))),"")</f>
        <v/>
      </c>
      <c r="U192" s="3"/>
      <c r="V192" s="971" t="s">
        <v>826</v>
      </c>
      <c r="W192" s="945" t="str" cm="1">
        <f t="array" ref="W192">_xlfn.IFS(V192="No",(IFERROR(VLOOKUP($M192&amp;" | "&amp;$X192,'Emissions Factors'!$C$3:$N$1705,MATCH(W$11,'Emissions Factors'!$C$3:$N$3,0),FALSE),"")),V192="Yes", "", V192="", "")</f>
        <v/>
      </c>
      <c r="X192" s="946">
        <f>IFERROR(IF(OR($V192="Yes", $V192=""), "",
VLOOKUP($F192, 'Emissions Factors'!$C$3:$O$717, 4,FALSE)),
IFERROR(VLOOKUP($E192, 'Emissions Factors'!$C$3:$O$717, 4,FALSE),""))</f>
        <v>0</v>
      </c>
      <c r="Y192" s="947" t="str">
        <f>IFERROR(VLOOKUP($M192&amp;" | "&amp;$X192,'Emissions Factors'!$C$3:$N$3811,5,FALSE),"")</f>
        <v/>
      </c>
      <c r="Z192" s="948" t="str">
        <f>IFERROR(VLOOKUP($M192&amp;" | "&amp;$X192,'Emissions Factors'!$C$3:$N$3811,6,FALSE),"")</f>
        <v/>
      </c>
      <c r="AA192" s="949" t="str">
        <f>IFERROR(VLOOKUP($M192&amp;" | "&amp;$X192,'Emissions Factors'!$C$3:$N$3811,7,FALSE),"")</f>
        <v/>
      </c>
      <c r="AB192" s="961"/>
      <c r="AC192" s="962"/>
      <c r="AD192" s="963"/>
      <c r="AE192" s="964"/>
      <c r="AF192" s="965"/>
      <c r="AG192" s="955" t="str" cm="1">
        <f t="array" ref="AG192">IFERROR(_xlfn.IFS($V192="No", Y192*$T192/1000,$V192="Yes", AD192*$T192/1000, $V192="", ""),"")</f>
        <v/>
      </c>
      <c r="AH192" s="956" t="str" cm="1">
        <f t="array" ref="AH192">IFERROR(_xlfn.IFS($V192="No", Z192*$T192/1000,$V192="Yes", AE192*$T192/1000, $V192="", ""),"")</f>
        <v/>
      </c>
      <c r="AI192" s="956" t="str" cm="1">
        <f t="array" ref="AI192">IFERROR(_xlfn.IFS($V192="No", AA192*$T192/1000,$V192="Yes", AF192*$T192/1000, $V192="", ""),"")</f>
        <v/>
      </c>
      <c r="AJ192" s="1029" t="str">
        <f>IFERROR($AG192
+IFERROR(HLOOKUP(Introduction!$H$29,'GWP Values'!$D$3:$G$46,MATCH("CH4",'GWP Values'!$C$3:$C$41,0),FALSE)*$AH192,0)
+IFERROR(HLOOKUP(Introduction!$H$29,'GWP Values'!$D$3:$G$46,MATCH("N2O",'GWP Values'!$C$3:$C$41,0),FALSE)*$AI192,0),"")</f>
        <v/>
      </c>
    </row>
    <row r="193" spans="1:36" ht="24" customHeight="1" x14ac:dyDescent="0.25">
      <c r="A193" s="441"/>
      <c r="B193" s="458" t="str" cm="1">
        <f t="array" ref="B193">IFERROR(_xlfn.IFS($J193="","",VLOOKUP(CONCATENATE($M193," | ",$J193),'Emissions Factors'!$C$3:$O$718,5,FALSE)&lt;&gt;"",CONCATENATE($M193," | ",$J193), COUNTIF('Emissions Factors'!$C$3:$C$718,CONCATENATE($M193," | ",$J193))&lt;0, CONCATENATE($M193," | ",$I193)),"")</f>
        <v/>
      </c>
      <c r="C193" s="650" t="str">
        <f t="shared" si="4"/>
        <v/>
      </c>
      <c r="D193" s="650" t="str">
        <f t="shared" si="5"/>
        <v/>
      </c>
      <c r="E193" s="650" t="str">
        <f>IFERROR(IF($J193="","",
IF($J193="United States",$M193&amp;" | "&amp;$J193&amp;" - "&amp;(VLOOKUP(K193,'EFs - EPA eGRID'!$B$2:$D$53,3,FALSE)),
IF($J193="Canada",$M193&amp;" | "&amp;$J193&amp;" - "&amp;$K193,$M193&amp;" | "&amp;$I193))),"")</f>
        <v/>
      </c>
      <c r="F193" s="650" t="str" cm="1">
        <f t="array" ref="F193">_xlfn.IFS($J193="","",AND($J193="United States", $K193=""), $M193&amp;" | "&amp;$J193,AND($J193="Canada", $K193=""), $M193&amp;" | "&amp;$J193,$J193="United States", $E193,$J193="Canada",$E193,$J193&lt;&gt;"", $M193&amp;" | "&amp;$J193)</f>
        <v/>
      </c>
      <c r="G193" s="989"/>
      <c r="H193" s="990"/>
      <c r="I193" s="941" t="str">
        <f>IFERROR(VLOOKUP(J193,'Category Index'!$K$10:$L$258,2,FALSE),"")</f>
        <v/>
      </c>
      <c r="J193" s="986"/>
      <c r="K193" s="987" t="s">
        <v>866</v>
      </c>
      <c r="L193" s="3"/>
      <c r="M193" s="982"/>
      <c r="N193" s="983"/>
      <c r="O193" s="943" t="str">
        <f>IFERROR(VLOOKUP(Q193,Tables!$CE$8:$CF$22,2,FALSE),"")</f>
        <v/>
      </c>
      <c r="P193" s="973"/>
      <c r="Q193" s="974"/>
      <c r="R193" s="975"/>
      <c r="S193" s="976"/>
      <c r="T193" s="670" t="str">
        <f>IFERROR(IF(R193="","",R193*(VLOOKUP(D193, 'Unit Conversion Table'!$E$3:$F$132, 2, FALSE))),"")</f>
        <v/>
      </c>
      <c r="U193" s="3"/>
      <c r="V193" s="971" t="s">
        <v>826</v>
      </c>
      <c r="W193" s="945" t="str" cm="1">
        <f t="array" ref="W193">_xlfn.IFS(V193="No",(IFERROR(VLOOKUP($M193&amp;" | "&amp;$X193,'Emissions Factors'!$C$3:$N$1705,MATCH(W$11,'Emissions Factors'!$C$3:$N$3,0),FALSE),"")),V193="Yes", "", V193="", "")</f>
        <v/>
      </c>
      <c r="X193" s="946">
        <f>IFERROR(IF(OR($V193="Yes", $V193=""), "",
VLOOKUP($F193, 'Emissions Factors'!$C$3:$O$717, 4,FALSE)),
IFERROR(VLOOKUP($E193, 'Emissions Factors'!$C$3:$O$717, 4,FALSE),""))</f>
        <v>0</v>
      </c>
      <c r="Y193" s="947" t="str">
        <f>IFERROR(VLOOKUP($M193&amp;" | "&amp;$X193,'Emissions Factors'!$C$3:$N$3811,5,FALSE),"")</f>
        <v/>
      </c>
      <c r="Z193" s="948" t="str">
        <f>IFERROR(VLOOKUP($M193&amp;" | "&amp;$X193,'Emissions Factors'!$C$3:$N$3811,6,FALSE),"")</f>
        <v/>
      </c>
      <c r="AA193" s="949" t="str">
        <f>IFERROR(VLOOKUP($M193&amp;" | "&amp;$X193,'Emissions Factors'!$C$3:$N$3811,7,FALSE),"")</f>
        <v/>
      </c>
      <c r="AB193" s="961"/>
      <c r="AC193" s="962"/>
      <c r="AD193" s="963"/>
      <c r="AE193" s="964"/>
      <c r="AF193" s="965"/>
      <c r="AG193" s="955" t="str" cm="1">
        <f t="array" ref="AG193">IFERROR(_xlfn.IFS($V193="No", Y193*$T193/1000,$V193="Yes", AD193*$T193/1000, $V193="", ""),"")</f>
        <v/>
      </c>
      <c r="AH193" s="956" t="str" cm="1">
        <f t="array" ref="AH193">IFERROR(_xlfn.IFS($V193="No", Z193*$T193/1000,$V193="Yes", AE193*$T193/1000, $V193="", ""),"")</f>
        <v/>
      </c>
      <c r="AI193" s="956" t="str" cm="1">
        <f t="array" ref="AI193">IFERROR(_xlfn.IFS($V193="No", AA193*$T193/1000,$V193="Yes", AF193*$T193/1000, $V193="", ""),"")</f>
        <v/>
      </c>
      <c r="AJ193" s="1029" t="str">
        <f>IFERROR($AG193
+IFERROR(HLOOKUP(Introduction!$H$29,'GWP Values'!$D$3:$G$46,MATCH("CH4",'GWP Values'!$C$3:$C$41,0),FALSE)*$AH193,0)
+IFERROR(HLOOKUP(Introduction!$H$29,'GWP Values'!$D$3:$G$46,MATCH("N2O",'GWP Values'!$C$3:$C$41,0),FALSE)*$AI193,0),"")</f>
        <v/>
      </c>
    </row>
    <row r="194" spans="1:36" ht="24" customHeight="1" x14ac:dyDescent="0.25">
      <c r="A194" s="441"/>
      <c r="B194" s="458" t="str" cm="1">
        <f t="array" ref="B194">IFERROR(_xlfn.IFS($J194="","",VLOOKUP(CONCATENATE($M194," | ",$J194),'Emissions Factors'!$C$3:$O$718,5,FALSE)&lt;&gt;"",CONCATENATE($M194," | ",$J194), COUNTIF('Emissions Factors'!$C$3:$C$718,CONCATENATE($M194," | ",$J194))&lt;0, CONCATENATE($M194," | ",$I194)),"")</f>
        <v/>
      </c>
      <c r="C194" s="650" t="str">
        <f t="shared" si="4"/>
        <v/>
      </c>
      <c r="D194" s="650" t="str">
        <f t="shared" si="5"/>
        <v/>
      </c>
      <c r="E194" s="650" t="str">
        <f>IFERROR(IF($J194="","",
IF($J194="United States",$M194&amp;" | "&amp;$J194&amp;" - "&amp;(VLOOKUP(K194,'EFs - EPA eGRID'!$B$2:$D$53,3,FALSE)),
IF($J194="Canada",$M194&amp;" | "&amp;$J194&amp;" - "&amp;$K194,$M194&amp;" | "&amp;$I194))),"")</f>
        <v/>
      </c>
      <c r="F194" s="650" t="str" cm="1">
        <f t="array" ref="F194">_xlfn.IFS($J194="","",AND($J194="United States", $K194=""), $M194&amp;" | "&amp;$J194,AND($J194="Canada", $K194=""), $M194&amp;" | "&amp;$J194,$J194="United States", $E194,$J194="Canada",$E194,$J194&lt;&gt;"", $M194&amp;" | "&amp;$J194)</f>
        <v/>
      </c>
      <c r="G194" s="989"/>
      <c r="H194" s="990"/>
      <c r="I194" s="941" t="str">
        <f>IFERROR(VLOOKUP(J194,'Category Index'!$K$10:$L$258,2,FALSE),"")</f>
        <v/>
      </c>
      <c r="J194" s="986"/>
      <c r="K194" s="987" t="s">
        <v>866</v>
      </c>
      <c r="L194" s="3"/>
      <c r="M194" s="982"/>
      <c r="N194" s="983"/>
      <c r="O194" s="943" t="str">
        <f>IFERROR(VLOOKUP(Q194,Tables!$CE$8:$CF$22,2,FALSE),"")</f>
        <v/>
      </c>
      <c r="P194" s="973"/>
      <c r="Q194" s="974"/>
      <c r="R194" s="975"/>
      <c r="S194" s="976"/>
      <c r="T194" s="670" t="str">
        <f>IFERROR(IF(R194="","",R194*(VLOOKUP(D194, 'Unit Conversion Table'!$E$3:$F$132, 2, FALSE))),"")</f>
        <v/>
      </c>
      <c r="U194" s="3"/>
      <c r="V194" s="971" t="s">
        <v>826</v>
      </c>
      <c r="W194" s="945" t="str" cm="1">
        <f t="array" ref="W194">_xlfn.IFS(V194="No",(IFERROR(VLOOKUP($M194&amp;" | "&amp;$X194,'Emissions Factors'!$C$3:$N$1705,MATCH(W$11,'Emissions Factors'!$C$3:$N$3,0),FALSE),"")),V194="Yes", "", V194="", "")</f>
        <v/>
      </c>
      <c r="X194" s="946">
        <f>IFERROR(IF(OR($V194="Yes", $V194=""), "",
VLOOKUP($F194, 'Emissions Factors'!$C$3:$O$717, 4,FALSE)),
IFERROR(VLOOKUP($E194, 'Emissions Factors'!$C$3:$O$717, 4,FALSE),""))</f>
        <v>0</v>
      </c>
      <c r="Y194" s="947" t="str">
        <f>IFERROR(VLOOKUP($M194&amp;" | "&amp;$X194,'Emissions Factors'!$C$3:$N$3811,5,FALSE),"")</f>
        <v/>
      </c>
      <c r="Z194" s="948" t="str">
        <f>IFERROR(VLOOKUP($M194&amp;" | "&amp;$X194,'Emissions Factors'!$C$3:$N$3811,6,FALSE),"")</f>
        <v/>
      </c>
      <c r="AA194" s="949" t="str">
        <f>IFERROR(VLOOKUP($M194&amp;" | "&amp;$X194,'Emissions Factors'!$C$3:$N$3811,7,FALSE),"")</f>
        <v/>
      </c>
      <c r="AB194" s="961"/>
      <c r="AC194" s="962"/>
      <c r="AD194" s="963"/>
      <c r="AE194" s="964"/>
      <c r="AF194" s="965"/>
      <c r="AG194" s="955" t="str" cm="1">
        <f t="array" ref="AG194">IFERROR(_xlfn.IFS($V194="No", Y194*$T194/1000,$V194="Yes", AD194*$T194/1000, $V194="", ""),"")</f>
        <v/>
      </c>
      <c r="AH194" s="956" t="str" cm="1">
        <f t="array" ref="AH194">IFERROR(_xlfn.IFS($V194="No", Z194*$T194/1000,$V194="Yes", AE194*$T194/1000, $V194="", ""),"")</f>
        <v/>
      </c>
      <c r="AI194" s="956" t="str" cm="1">
        <f t="array" ref="AI194">IFERROR(_xlfn.IFS($V194="No", AA194*$T194/1000,$V194="Yes", AF194*$T194/1000, $V194="", ""),"")</f>
        <v/>
      </c>
      <c r="AJ194" s="1029" t="str">
        <f>IFERROR($AG194
+IFERROR(HLOOKUP(Introduction!$H$29,'GWP Values'!$D$3:$G$46,MATCH("CH4",'GWP Values'!$C$3:$C$41,0),FALSE)*$AH194,0)
+IFERROR(HLOOKUP(Introduction!$H$29,'GWP Values'!$D$3:$G$46,MATCH("N2O",'GWP Values'!$C$3:$C$41,0),FALSE)*$AI194,0),"")</f>
        <v/>
      </c>
    </row>
    <row r="195" spans="1:36" ht="24" customHeight="1" x14ac:dyDescent="0.25">
      <c r="A195" s="441"/>
      <c r="B195" s="458" t="str" cm="1">
        <f t="array" ref="B195">IFERROR(_xlfn.IFS($J195="","",VLOOKUP(CONCATENATE($M195," | ",$J195),'Emissions Factors'!$C$3:$O$718,5,FALSE)&lt;&gt;"",CONCATENATE($M195," | ",$J195), COUNTIF('Emissions Factors'!$C$3:$C$718,CONCATENATE($M195," | ",$J195))&lt;0, CONCATENATE($M195," | ",$I195)),"")</f>
        <v/>
      </c>
      <c r="C195" s="650" t="str">
        <f t="shared" si="4"/>
        <v/>
      </c>
      <c r="D195" s="650" t="str">
        <f t="shared" si="5"/>
        <v/>
      </c>
      <c r="E195" s="650" t="str">
        <f>IFERROR(IF($J195="","",
IF($J195="United States",$M195&amp;" | "&amp;$J195&amp;" - "&amp;(VLOOKUP(K195,'EFs - EPA eGRID'!$B$2:$D$53,3,FALSE)),
IF($J195="Canada",$M195&amp;" | "&amp;$J195&amp;" - "&amp;$K195,$M195&amp;" | "&amp;$I195))),"")</f>
        <v/>
      </c>
      <c r="F195" s="650" t="str" cm="1">
        <f t="array" ref="F195">_xlfn.IFS($J195="","",AND($J195="United States", $K195=""), $M195&amp;" | "&amp;$J195,AND($J195="Canada", $K195=""), $M195&amp;" | "&amp;$J195,$J195="United States", $E195,$J195="Canada",$E195,$J195&lt;&gt;"", $M195&amp;" | "&amp;$J195)</f>
        <v/>
      </c>
      <c r="G195" s="989"/>
      <c r="H195" s="990"/>
      <c r="I195" s="941" t="str">
        <f>IFERROR(VLOOKUP(J195,'Category Index'!$K$10:$L$258,2,FALSE),"")</f>
        <v/>
      </c>
      <c r="J195" s="986"/>
      <c r="K195" s="987" t="s">
        <v>866</v>
      </c>
      <c r="L195" s="3"/>
      <c r="M195" s="982"/>
      <c r="N195" s="983"/>
      <c r="O195" s="943" t="str">
        <f>IFERROR(VLOOKUP(Q195,Tables!$CE$8:$CF$22,2,FALSE),"")</f>
        <v/>
      </c>
      <c r="P195" s="973"/>
      <c r="Q195" s="974"/>
      <c r="R195" s="975"/>
      <c r="S195" s="976"/>
      <c r="T195" s="670" t="str">
        <f>IFERROR(IF(R195="","",R195*(VLOOKUP(D195, 'Unit Conversion Table'!$E$3:$F$132, 2, FALSE))),"")</f>
        <v/>
      </c>
      <c r="U195" s="3"/>
      <c r="V195" s="971" t="s">
        <v>826</v>
      </c>
      <c r="W195" s="945" t="str" cm="1">
        <f t="array" ref="W195">_xlfn.IFS(V195="No",(IFERROR(VLOOKUP($M195&amp;" | "&amp;$X195,'Emissions Factors'!$C$3:$N$1705,MATCH(W$11,'Emissions Factors'!$C$3:$N$3,0),FALSE),"")),V195="Yes", "", V195="", "")</f>
        <v/>
      </c>
      <c r="X195" s="946">
        <f>IFERROR(IF(OR($V195="Yes", $V195=""), "",
VLOOKUP($F195, 'Emissions Factors'!$C$3:$O$717, 4,FALSE)),
IFERROR(VLOOKUP($E195, 'Emissions Factors'!$C$3:$O$717, 4,FALSE),""))</f>
        <v>0</v>
      </c>
      <c r="Y195" s="947" t="str">
        <f>IFERROR(VLOOKUP($M195&amp;" | "&amp;$X195,'Emissions Factors'!$C$3:$N$3811,5,FALSE),"")</f>
        <v/>
      </c>
      <c r="Z195" s="948" t="str">
        <f>IFERROR(VLOOKUP($M195&amp;" | "&amp;$X195,'Emissions Factors'!$C$3:$N$3811,6,FALSE),"")</f>
        <v/>
      </c>
      <c r="AA195" s="949" t="str">
        <f>IFERROR(VLOOKUP($M195&amp;" | "&amp;$X195,'Emissions Factors'!$C$3:$N$3811,7,FALSE),"")</f>
        <v/>
      </c>
      <c r="AB195" s="961"/>
      <c r="AC195" s="962"/>
      <c r="AD195" s="963"/>
      <c r="AE195" s="964"/>
      <c r="AF195" s="965"/>
      <c r="AG195" s="955" t="str" cm="1">
        <f t="array" ref="AG195">IFERROR(_xlfn.IFS($V195="No", Y195*$T195/1000,$V195="Yes", AD195*$T195/1000, $V195="", ""),"")</f>
        <v/>
      </c>
      <c r="AH195" s="956" t="str" cm="1">
        <f t="array" ref="AH195">IFERROR(_xlfn.IFS($V195="No", Z195*$T195/1000,$V195="Yes", AE195*$T195/1000, $V195="", ""),"")</f>
        <v/>
      </c>
      <c r="AI195" s="956" t="str" cm="1">
        <f t="array" ref="AI195">IFERROR(_xlfn.IFS($V195="No", AA195*$T195/1000,$V195="Yes", AF195*$T195/1000, $V195="", ""),"")</f>
        <v/>
      </c>
      <c r="AJ195" s="1029" t="str">
        <f>IFERROR($AG195
+IFERROR(HLOOKUP(Introduction!$H$29,'GWP Values'!$D$3:$G$46,MATCH("CH4",'GWP Values'!$C$3:$C$41,0),FALSE)*$AH195,0)
+IFERROR(HLOOKUP(Introduction!$H$29,'GWP Values'!$D$3:$G$46,MATCH("N2O",'GWP Values'!$C$3:$C$41,0),FALSE)*$AI195,0),"")</f>
        <v/>
      </c>
    </row>
    <row r="196" spans="1:36" ht="24" customHeight="1" x14ac:dyDescent="0.25">
      <c r="A196" s="441"/>
      <c r="B196" s="458" t="str" cm="1">
        <f t="array" ref="B196">IFERROR(_xlfn.IFS($J196="","",VLOOKUP(CONCATENATE($M196," | ",$J196),'Emissions Factors'!$C$3:$O$718,5,FALSE)&lt;&gt;"",CONCATENATE($M196," | ",$J196), COUNTIF('Emissions Factors'!$C$3:$C$718,CONCATENATE($M196," | ",$J196))&lt;0, CONCATENATE($M196," | ",$I196)),"")</f>
        <v/>
      </c>
      <c r="C196" s="650" t="str">
        <f t="shared" si="4"/>
        <v/>
      </c>
      <c r="D196" s="650" t="str">
        <f t="shared" si="5"/>
        <v/>
      </c>
      <c r="E196" s="650" t="str">
        <f>IFERROR(IF($J196="","",
IF($J196="United States",$M196&amp;" | "&amp;$J196&amp;" - "&amp;(VLOOKUP(K196,'EFs - EPA eGRID'!$B$2:$D$53,3,FALSE)),
IF($J196="Canada",$M196&amp;" | "&amp;$J196&amp;" - "&amp;$K196,$M196&amp;" | "&amp;$I196))),"")</f>
        <v/>
      </c>
      <c r="F196" s="650" t="str" cm="1">
        <f t="array" ref="F196">_xlfn.IFS($J196="","",AND($J196="United States", $K196=""), $M196&amp;" | "&amp;$J196,AND($J196="Canada", $K196=""), $M196&amp;" | "&amp;$J196,$J196="United States", $E196,$J196="Canada",$E196,$J196&lt;&gt;"", $M196&amp;" | "&amp;$J196)</f>
        <v/>
      </c>
      <c r="G196" s="989"/>
      <c r="H196" s="990"/>
      <c r="I196" s="941" t="str">
        <f>IFERROR(VLOOKUP(J196,'Category Index'!$K$10:$L$258,2,FALSE),"")</f>
        <v/>
      </c>
      <c r="J196" s="986"/>
      <c r="K196" s="987" t="s">
        <v>866</v>
      </c>
      <c r="L196" s="3"/>
      <c r="M196" s="982"/>
      <c r="N196" s="983"/>
      <c r="O196" s="943" t="str">
        <f>IFERROR(VLOOKUP(Q196,Tables!$CE$8:$CF$22,2,FALSE),"")</f>
        <v/>
      </c>
      <c r="P196" s="973"/>
      <c r="Q196" s="974"/>
      <c r="R196" s="975"/>
      <c r="S196" s="976"/>
      <c r="T196" s="670" t="str">
        <f>IFERROR(IF(R196="","",R196*(VLOOKUP(D196, 'Unit Conversion Table'!$E$3:$F$132, 2, FALSE))),"")</f>
        <v/>
      </c>
      <c r="U196" s="3"/>
      <c r="V196" s="971" t="s">
        <v>826</v>
      </c>
      <c r="W196" s="945" t="str" cm="1">
        <f t="array" ref="W196">_xlfn.IFS(V196="No",(IFERROR(VLOOKUP($M196&amp;" | "&amp;$X196,'Emissions Factors'!$C$3:$N$1705,MATCH(W$11,'Emissions Factors'!$C$3:$N$3,0),FALSE),"")),V196="Yes", "", V196="", "")</f>
        <v/>
      </c>
      <c r="X196" s="946">
        <f>IFERROR(IF(OR($V196="Yes", $V196=""), "",
VLOOKUP($F196, 'Emissions Factors'!$C$3:$O$717, 4,FALSE)),
IFERROR(VLOOKUP($E196, 'Emissions Factors'!$C$3:$O$717, 4,FALSE),""))</f>
        <v>0</v>
      </c>
      <c r="Y196" s="947" t="str">
        <f>IFERROR(VLOOKUP($M196&amp;" | "&amp;$X196,'Emissions Factors'!$C$3:$N$3811,5,FALSE),"")</f>
        <v/>
      </c>
      <c r="Z196" s="948" t="str">
        <f>IFERROR(VLOOKUP($M196&amp;" | "&amp;$X196,'Emissions Factors'!$C$3:$N$3811,6,FALSE),"")</f>
        <v/>
      </c>
      <c r="AA196" s="949" t="str">
        <f>IFERROR(VLOOKUP($M196&amp;" | "&amp;$X196,'Emissions Factors'!$C$3:$N$3811,7,FALSE),"")</f>
        <v/>
      </c>
      <c r="AB196" s="961"/>
      <c r="AC196" s="962"/>
      <c r="AD196" s="963"/>
      <c r="AE196" s="964"/>
      <c r="AF196" s="965"/>
      <c r="AG196" s="955" t="str" cm="1">
        <f t="array" ref="AG196">IFERROR(_xlfn.IFS($V196="No", Y196*$T196/1000,$V196="Yes", AD196*$T196/1000, $V196="", ""),"")</f>
        <v/>
      </c>
      <c r="AH196" s="956" t="str" cm="1">
        <f t="array" ref="AH196">IFERROR(_xlfn.IFS($V196="No", Z196*$T196/1000,$V196="Yes", AE196*$T196/1000, $V196="", ""),"")</f>
        <v/>
      </c>
      <c r="AI196" s="956" t="str" cm="1">
        <f t="array" ref="AI196">IFERROR(_xlfn.IFS($V196="No", AA196*$T196/1000,$V196="Yes", AF196*$T196/1000, $V196="", ""),"")</f>
        <v/>
      </c>
      <c r="AJ196" s="1029" t="str">
        <f>IFERROR($AG196
+IFERROR(HLOOKUP(Introduction!$H$29,'GWP Values'!$D$3:$G$46,MATCH("CH4",'GWP Values'!$C$3:$C$41,0),FALSE)*$AH196,0)
+IFERROR(HLOOKUP(Introduction!$H$29,'GWP Values'!$D$3:$G$46,MATCH("N2O",'GWP Values'!$C$3:$C$41,0),FALSE)*$AI196,0),"")</f>
        <v/>
      </c>
    </row>
    <row r="197" spans="1:36" ht="24" customHeight="1" x14ac:dyDescent="0.25">
      <c r="A197" s="441"/>
      <c r="B197" s="458" t="str" cm="1">
        <f t="array" ref="B197">IFERROR(_xlfn.IFS($J197="","",VLOOKUP(CONCATENATE($M197," | ",$J197),'Emissions Factors'!$C$3:$O$718,5,FALSE)&lt;&gt;"",CONCATENATE($M197," | ",$J197), COUNTIF('Emissions Factors'!$C$3:$C$718,CONCATENATE($M197," | ",$J197))&lt;0, CONCATENATE($M197," | ",$I197)),"")</f>
        <v/>
      </c>
      <c r="C197" s="650" t="str">
        <f t="shared" si="4"/>
        <v/>
      </c>
      <c r="D197" s="650" t="str">
        <f t="shared" si="5"/>
        <v/>
      </c>
      <c r="E197" s="650" t="str">
        <f>IFERROR(IF($J197="","",
IF($J197="United States",$M197&amp;" | "&amp;$J197&amp;" - "&amp;(VLOOKUP(K197,'EFs - EPA eGRID'!$B$2:$D$53,3,FALSE)),
IF($J197="Canada",$M197&amp;" | "&amp;$J197&amp;" - "&amp;$K197,$M197&amp;" | "&amp;$I197))),"")</f>
        <v/>
      </c>
      <c r="F197" s="650" t="str" cm="1">
        <f t="array" ref="F197">_xlfn.IFS($J197="","",AND($J197="United States", $K197=""), $M197&amp;" | "&amp;$J197,AND($J197="Canada", $K197=""), $M197&amp;" | "&amp;$J197,$J197="United States", $E197,$J197="Canada",$E197,$J197&lt;&gt;"", $M197&amp;" | "&amp;$J197)</f>
        <v/>
      </c>
      <c r="G197" s="989"/>
      <c r="H197" s="990"/>
      <c r="I197" s="941" t="str">
        <f>IFERROR(VLOOKUP(J197,'Category Index'!$K$10:$L$258,2,FALSE),"")</f>
        <v/>
      </c>
      <c r="J197" s="986"/>
      <c r="K197" s="987" t="s">
        <v>866</v>
      </c>
      <c r="L197" s="3"/>
      <c r="M197" s="982"/>
      <c r="N197" s="983"/>
      <c r="O197" s="943" t="str">
        <f>IFERROR(VLOOKUP(Q197,Tables!$CE$8:$CF$22,2,FALSE),"")</f>
        <v/>
      </c>
      <c r="P197" s="973"/>
      <c r="Q197" s="974"/>
      <c r="R197" s="975"/>
      <c r="S197" s="976"/>
      <c r="T197" s="670" t="str">
        <f>IFERROR(IF(R197="","",R197*(VLOOKUP(D197, 'Unit Conversion Table'!$E$3:$F$132, 2, FALSE))),"")</f>
        <v/>
      </c>
      <c r="U197" s="3"/>
      <c r="V197" s="971" t="s">
        <v>826</v>
      </c>
      <c r="W197" s="945" t="str" cm="1">
        <f t="array" ref="W197">_xlfn.IFS(V197="No",(IFERROR(VLOOKUP($M197&amp;" | "&amp;$X197,'Emissions Factors'!$C$3:$N$1705,MATCH(W$11,'Emissions Factors'!$C$3:$N$3,0),FALSE),"")),V197="Yes", "", V197="", "")</f>
        <v/>
      </c>
      <c r="X197" s="946">
        <f>IFERROR(IF(OR($V197="Yes", $V197=""), "",
VLOOKUP($F197, 'Emissions Factors'!$C$3:$O$717, 4,FALSE)),
IFERROR(VLOOKUP($E197, 'Emissions Factors'!$C$3:$O$717, 4,FALSE),""))</f>
        <v>0</v>
      </c>
      <c r="Y197" s="947" t="str">
        <f>IFERROR(VLOOKUP($M197&amp;" | "&amp;$X197,'Emissions Factors'!$C$3:$N$3811,5,FALSE),"")</f>
        <v/>
      </c>
      <c r="Z197" s="948" t="str">
        <f>IFERROR(VLOOKUP($M197&amp;" | "&amp;$X197,'Emissions Factors'!$C$3:$N$3811,6,FALSE),"")</f>
        <v/>
      </c>
      <c r="AA197" s="949" t="str">
        <f>IFERROR(VLOOKUP($M197&amp;" | "&amp;$X197,'Emissions Factors'!$C$3:$N$3811,7,FALSE),"")</f>
        <v/>
      </c>
      <c r="AB197" s="961"/>
      <c r="AC197" s="962"/>
      <c r="AD197" s="963"/>
      <c r="AE197" s="964"/>
      <c r="AF197" s="965"/>
      <c r="AG197" s="955" t="str" cm="1">
        <f t="array" ref="AG197">IFERROR(_xlfn.IFS($V197="No", Y197*$T197/1000,$V197="Yes", AD197*$T197/1000, $V197="", ""),"")</f>
        <v/>
      </c>
      <c r="AH197" s="956" t="str" cm="1">
        <f t="array" ref="AH197">IFERROR(_xlfn.IFS($V197="No", Z197*$T197/1000,$V197="Yes", AE197*$T197/1000, $V197="", ""),"")</f>
        <v/>
      </c>
      <c r="AI197" s="956" t="str" cm="1">
        <f t="array" ref="AI197">IFERROR(_xlfn.IFS($V197="No", AA197*$T197/1000,$V197="Yes", AF197*$T197/1000, $V197="", ""),"")</f>
        <v/>
      </c>
      <c r="AJ197" s="1029" t="str">
        <f>IFERROR($AG197
+IFERROR(HLOOKUP(Introduction!$H$29,'GWP Values'!$D$3:$G$46,MATCH("CH4",'GWP Values'!$C$3:$C$41,0),FALSE)*$AH197,0)
+IFERROR(HLOOKUP(Introduction!$H$29,'GWP Values'!$D$3:$G$46,MATCH("N2O",'GWP Values'!$C$3:$C$41,0),FALSE)*$AI197,0),"")</f>
        <v/>
      </c>
    </row>
    <row r="198" spans="1:36" ht="24" customHeight="1" x14ac:dyDescent="0.25">
      <c r="A198" s="441"/>
      <c r="B198" s="458" t="str" cm="1">
        <f t="array" ref="B198">IFERROR(_xlfn.IFS($J198="","",VLOOKUP(CONCATENATE($M198," | ",$J198),'Emissions Factors'!$C$3:$O$718,5,FALSE)&lt;&gt;"",CONCATENATE($M198," | ",$J198), COUNTIF('Emissions Factors'!$C$3:$C$718,CONCATENATE($M198," | ",$J198))&lt;0, CONCATENATE($M198," | ",$I198)),"")</f>
        <v/>
      </c>
      <c r="C198" s="650" t="str">
        <f t="shared" si="4"/>
        <v/>
      </c>
      <c r="D198" s="650" t="str">
        <f t="shared" si="5"/>
        <v/>
      </c>
      <c r="E198" s="650" t="str">
        <f>IFERROR(IF($J198="","",
IF($J198="United States",$M198&amp;" | "&amp;$J198&amp;" - "&amp;(VLOOKUP(K198,'EFs - EPA eGRID'!$B$2:$D$53,3,FALSE)),
IF($J198="Canada",$M198&amp;" | "&amp;$J198&amp;" - "&amp;$K198,$M198&amp;" | "&amp;$I198))),"")</f>
        <v/>
      </c>
      <c r="F198" s="650" t="str" cm="1">
        <f t="array" ref="F198">_xlfn.IFS($J198="","",AND($J198="United States", $K198=""), $M198&amp;" | "&amp;$J198,AND($J198="Canada", $K198=""), $M198&amp;" | "&amp;$J198,$J198="United States", $E198,$J198="Canada",$E198,$J198&lt;&gt;"", $M198&amp;" | "&amp;$J198)</f>
        <v/>
      </c>
      <c r="G198" s="989"/>
      <c r="H198" s="990"/>
      <c r="I198" s="941" t="str">
        <f>IFERROR(VLOOKUP(J198,'Category Index'!$K$10:$L$258,2,FALSE),"")</f>
        <v/>
      </c>
      <c r="J198" s="986"/>
      <c r="K198" s="987" t="s">
        <v>866</v>
      </c>
      <c r="L198" s="3"/>
      <c r="M198" s="982"/>
      <c r="N198" s="983"/>
      <c r="O198" s="943" t="str">
        <f>IFERROR(VLOOKUP(Q198,Tables!$CE$8:$CF$22,2,FALSE),"")</f>
        <v/>
      </c>
      <c r="P198" s="973"/>
      <c r="Q198" s="974"/>
      <c r="R198" s="975"/>
      <c r="S198" s="976"/>
      <c r="T198" s="670" t="str">
        <f>IFERROR(IF(R198="","",R198*(VLOOKUP(D198, 'Unit Conversion Table'!$E$3:$F$132, 2, FALSE))),"")</f>
        <v/>
      </c>
      <c r="U198" s="3"/>
      <c r="V198" s="971" t="s">
        <v>826</v>
      </c>
      <c r="W198" s="945" t="str" cm="1">
        <f t="array" ref="W198">_xlfn.IFS(V198="No",(IFERROR(VLOOKUP($M198&amp;" | "&amp;$X198,'Emissions Factors'!$C$3:$N$1705,MATCH(W$11,'Emissions Factors'!$C$3:$N$3,0),FALSE),"")),V198="Yes", "", V198="", "")</f>
        <v/>
      </c>
      <c r="X198" s="946">
        <f>IFERROR(IF(OR($V198="Yes", $V198=""), "",
VLOOKUP($F198, 'Emissions Factors'!$C$3:$O$717, 4,FALSE)),
IFERROR(VLOOKUP($E198, 'Emissions Factors'!$C$3:$O$717, 4,FALSE),""))</f>
        <v>0</v>
      </c>
      <c r="Y198" s="947" t="str">
        <f>IFERROR(VLOOKUP($M198&amp;" | "&amp;$X198,'Emissions Factors'!$C$3:$N$3811,5,FALSE),"")</f>
        <v/>
      </c>
      <c r="Z198" s="948" t="str">
        <f>IFERROR(VLOOKUP($M198&amp;" | "&amp;$X198,'Emissions Factors'!$C$3:$N$3811,6,FALSE),"")</f>
        <v/>
      </c>
      <c r="AA198" s="949" t="str">
        <f>IFERROR(VLOOKUP($M198&amp;" | "&amp;$X198,'Emissions Factors'!$C$3:$N$3811,7,FALSE),"")</f>
        <v/>
      </c>
      <c r="AB198" s="961"/>
      <c r="AC198" s="962"/>
      <c r="AD198" s="963"/>
      <c r="AE198" s="964"/>
      <c r="AF198" s="965"/>
      <c r="AG198" s="955" t="str" cm="1">
        <f t="array" ref="AG198">IFERROR(_xlfn.IFS($V198="No", Y198*$T198/1000,$V198="Yes", AD198*$T198/1000, $V198="", ""),"")</f>
        <v/>
      </c>
      <c r="AH198" s="956" t="str" cm="1">
        <f t="array" ref="AH198">IFERROR(_xlfn.IFS($V198="No", Z198*$T198/1000,$V198="Yes", AE198*$T198/1000, $V198="", ""),"")</f>
        <v/>
      </c>
      <c r="AI198" s="956" t="str" cm="1">
        <f t="array" ref="AI198">IFERROR(_xlfn.IFS($V198="No", AA198*$T198/1000,$V198="Yes", AF198*$T198/1000, $V198="", ""),"")</f>
        <v/>
      </c>
      <c r="AJ198" s="1029" t="str">
        <f>IFERROR($AG198
+IFERROR(HLOOKUP(Introduction!$H$29,'GWP Values'!$D$3:$G$46,MATCH("CH4",'GWP Values'!$C$3:$C$41,0),FALSE)*$AH198,0)
+IFERROR(HLOOKUP(Introduction!$H$29,'GWP Values'!$D$3:$G$46,MATCH("N2O",'GWP Values'!$C$3:$C$41,0),FALSE)*$AI198,0),"")</f>
        <v/>
      </c>
    </row>
    <row r="199" spans="1:36" ht="24" customHeight="1" x14ac:dyDescent="0.25">
      <c r="A199" s="441"/>
      <c r="B199" s="458" t="str" cm="1">
        <f t="array" ref="B199">IFERROR(_xlfn.IFS($J199="","",VLOOKUP(CONCATENATE($M199," | ",$J199),'Emissions Factors'!$C$3:$O$718,5,FALSE)&lt;&gt;"",CONCATENATE($M199," | ",$J199), COUNTIF('Emissions Factors'!$C$3:$C$718,CONCATENATE($M199," | ",$J199))&lt;0, CONCATENATE($M199," | ",$I199)),"")</f>
        <v/>
      </c>
      <c r="C199" s="650" t="str">
        <f t="shared" si="4"/>
        <v/>
      </c>
      <c r="D199" s="650" t="str">
        <f t="shared" si="5"/>
        <v/>
      </c>
      <c r="E199" s="650" t="str">
        <f>IFERROR(IF($J199="","",
IF($J199="United States",$M199&amp;" | "&amp;$J199&amp;" - "&amp;(VLOOKUP(K199,'EFs - EPA eGRID'!$B$2:$D$53,3,FALSE)),
IF($J199="Canada",$M199&amp;" | "&amp;$J199&amp;" - "&amp;$K199,$M199&amp;" | "&amp;$I199))),"")</f>
        <v/>
      </c>
      <c r="F199" s="650" t="str" cm="1">
        <f t="array" ref="F199">_xlfn.IFS($J199="","",AND($J199="United States", $K199=""), $M199&amp;" | "&amp;$J199,AND($J199="Canada", $K199=""), $M199&amp;" | "&amp;$J199,$J199="United States", $E199,$J199="Canada",$E199,$J199&lt;&gt;"", $M199&amp;" | "&amp;$J199)</f>
        <v/>
      </c>
      <c r="G199" s="989"/>
      <c r="H199" s="990"/>
      <c r="I199" s="941" t="str">
        <f>IFERROR(VLOOKUP(J199,'Category Index'!$K$10:$L$258,2,FALSE),"")</f>
        <v/>
      </c>
      <c r="J199" s="986"/>
      <c r="K199" s="987" t="s">
        <v>866</v>
      </c>
      <c r="L199" s="3"/>
      <c r="M199" s="982"/>
      <c r="N199" s="983"/>
      <c r="O199" s="943" t="str">
        <f>IFERROR(VLOOKUP(Q199,Tables!$CE$8:$CF$22,2,FALSE),"")</f>
        <v/>
      </c>
      <c r="P199" s="973"/>
      <c r="Q199" s="974"/>
      <c r="R199" s="975"/>
      <c r="S199" s="976"/>
      <c r="T199" s="670" t="str">
        <f>IFERROR(IF(R199="","",R199*(VLOOKUP(D199, 'Unit Conversion Table'!$E$3:$F$132, 2, FALSE))),"")</f>
        <v/>
      </c>
      <c r="U199" s="3"/>
      <c r="V199" s="971" t="s">
        <v>826</v>
      </c>
      <c r="W199" s="945" t="str" cm="1">
        <f t="array" ref="W199">_xlfn.IFS(V199="No",(IFERROR(VLOOKUP($M199&amp;" | "&amp;$X199,'Emissions Factors'!$C$3:$N$1705,MATCH(W$11,'Emissions Factors'!$C$3:$N$3,0),FALSE),"")),V199="Yes", "", V199="", "")</f>
        <v/>
      </c>
      <c r="X199" s="946">
        <f>IFERROR(IF(OR($V199="Yes", $V199=""), "",
VLOOKUP($F199, 'Emissions Factors'!$C$3:$O$717, 4,FALSE)),
IFERROR(VLOOKUP($E199, 'Emissions Factors'!$C$3:$O$717, 4,FALSE),""))</f>
        <v>0</v>
      </c>
      <c r="Y199" s="947" t="str">
        <f>IFERROR(VLOOKUP($M199&amp;" | "&amp;$X199,'Emissions Factors'!$C$3:$N$3811,5,FALSE),"")</f>
        <v/>
      </c>
      <c r="Z199" s="948" t="str">
        <f>IFERROR(VLOOKUP($M199&amp;" | "&amp;$X199,'Emissions Factors'!$C$3:$N$3811,6,FALSE),"")</f>
        <v/>
      </c>
      <c r="AA199" s="949" t="str">
        <f>IFERROR(VLOOKUP($M199&amp;" | "&amp;$X199,'Emissions Factors'!$C$3:$N$3811,7,FALSE),"")</f>
        <v/>
      </c>
      <c r="AB199" s="961"/>
      <c r="AC199" s="962"/>
      <c r="AD199" s="963"/>
      <c r="AE199" s="964"/>
      <c r="AF199" s="965"/>
      <c r="AG199" s="955" t="str" cm="1">
        <f t="array" ref="AG199">IFERROR(_xlfn.IFS($V199="No", Y199*$T199/1000,$V199="Yes", AD199*$T199/1000, $V199="", ""),"")</f>
        <v/>
      </c>
      <c r="AH199" s="956" t="str" cm="1">
        <f t="array" ref="AH199">IFERROR(_xlfn.IFS($V199="No", Z199*$T199/1000,$V199="Yes", AE199*$T199/1000, $V199="", ""),"")</f>
        <v/>
      </c>
      <c r="AI199" s="956" t="str" cm="1">
        <f t="array" ref="AI199">IFERROR(_xlfn.IFS($V199="No", AA199*$T199/1000,$V199="Yes", AF199*$T199/1000, $V199="", ""),"")</f>
        <v/>
      </c>
      <c r="AJ199" s="1029" t="str">
        <f>IFERROR($AG199
+IFERROR(HLOOKUP(Introduction!$H$29,'GWP Values'!$D$3:$G$46,MATCH("CH4",'GWP Values'!$C$3:$C$41,0),FALSE)*$AH199,0)
+IFERROR(HLOOKUP(Introduction!$H$29,'GWP Values'!$D$3:$G$46,MATCH("N2O",'GWP Values'!$C$3:$C$41,0),FALSE)*$AI199,0),"")</f>
        <v/>
      </c>
    </row>
    <row r="200" spans="1:36" ht="24" customHeight="1" x14ac:dyDescent="0.25">
      <c r="A200" s="441"/>
      <c r="B200" s="458" t="str" cm="1">
        <f t="array" ref="B200">IFERROR(_xlfn.IFS($J200="","",VLOOKUP(CONCATENATE($M200," | ",$J200),'Emissions Factors'!$C$3:$O$718,5,FALSE)&lt;&gt;"",CONCATENATE($M200," | ",$J200), COUNTIF('Emissions Factors'!$C$3:$C$718,CONCATENATE($M200," | ",$J200))&lt;0, CONCATENATE($M200," | ",$I200)),"")</f>
        <v/>
      </c>
      <c r="C200" s="650" t="str">
        <f t="shared" si="4"/>
        <v/>
      </c>
      <c r="D200" s="650" t="str">
        <f t="shared" si="5"/>
        <v/>
      </c>
      <c r="E200" s="650" t="str">
        <f>IFERROR(IF($J200="","",
IF($J200="United States",$M200&amp;" | "&amp;$J200&amp;" - "&amp;(VLOOKUP(K200,'EFs - EPA eGRID'!$B$2:$D$53,3,FALSE)),
IF($J200="Canada",$M200&amp;" | "&amp;$J200&amp;" - "&amp;$K200,$M200&amp;" | "&amp;$I200))),"")</f>
        <v/>
      </c>
      <c r="F200" s="650" t="str" cm="1">
        <f t="array" ref="F200">_xlfn.IFS($J200="","",AND($J200="United States", $K200=""), $M200&amp;" | "&amp;$J200,AND($J200="Canada", $K200=""), $M200&amp;" | "&amp;$J200,$J200="United States", $E200,$J200="Canada",$E200,$J200&lt;&gt;"", $M200&amp;" | "&amp;$J200)</f>
        <v/>
      </c>
      <c r="G200" s="989"/>
      <c r="H200" s="990"/>
      <c r="I200" s="941" t="str">
        <f>IFERROR(VLOOKUP(J200,'Category Index'!$K$10:$L$258,2,FALSE),"")</f>
        <v/>
      </c>
      <c r="J200" s="986"/>
      <c r="K200" s="987" t="s">
        <v>866</v>
      </c>
      <c r="L200" s="3"/>
      <c r="M200" s="982"/>
      <c r="N200" s="983"/>
      <c r="O200" s="943" t="str">
        <f>IFERROR(VLOOKUP(Q200,Tables!$CE$8:$CF$22,2,FALSE),"")</f>
        <v/>
      </c>
      <c r="P200" s="973"/>
      <c r="Q200" s="974"/>
      <c r="R200" s="975"/>
      <c r="S200" s="976"/>
      <c r="T200" s="670" t="str">
        <f>IFERROR(IF(R200="","",R200*(VLOOKUP(D200, 'Unit Conversion Table'!$E$3:$F$132, 2, FALSE))),"")</f>
        <v/>
      </c>
      <c r="U200" s="3"/>
      <c r="V200" s="971" t="s">
        <v>826</v>
      </c>
      <c r="W200" s="945" t="str" cm="1">
        <f t="array" ref="W200">_xlfn.IFS(V200="No",(IFERROR(VLOOKUP($M200&amp;" | "&amp;$X200,'Emissions Factors'!$C$3:$N$1705,MATCH(W$11,'Emissions Factors'!$C$3:$N$3,0),FALSE),"")),V200="Yes", "", V200="", "")</f>
        <v/>
      </c>
      <c r="X200" s="946">
        <f>IFERROR(IF(OR($V200="Yes", $V200=""), "",
VLOOKUP($F200, 'Emissions Factors'!$C$3:$O$717, 4,FALSE)),
IFERROR(VLOOKUP($E200, 'Emissions Factors'!$C$3:$O$717, 4,FALSE),""))</f>
        <v>0</v>
      </c>
      <c r="Y200" s="947" t="str">
        <f>IFERROR(VLOOKUP($M200&amp;" | "&amp;$X200,'Emissions Factors'!$C$3:$N$3811,5,FALSE),"")</f>
        <v/>
      </c>
      <c r="Z200" s="948" t="str">
        <f>IFERROR(VLOOKUP($M200&amp;" | "&amp;$X200,'Emissions Factors'!$C$3:$N$3811,6,FALSE),"")</f>
        <v/>
      </c>
      <c r="AA200" s="949" t="str">
        <f>IFERROR(VLOOKUP($M200&amp;" | "&amp;$X200,'Emissions Factors'!$C$3:$N$3811,7,FALSE),"")</f>
        <v/>
      </c>
      <c r="AB200" s="961"/>
      <c r="AC200" s="962"/>
      <c r="AD200" s="963"/>
      <c r="AE200" s="964"/>
      <c r="AF200" s="965"/>
      <c r="AG200" s="955" t="str" cm="1">
        <f t="array" ref="AG200">IFERROR(_xlfn.IFS($V200="No", Y200*$T200/1000,$V200="Yes", AD200*$T200/1000, $V200="", ""),"")</f>
        <v/>
      </c>
      <c r="AH200" s="956" t="str" cm="1">
        <f t="array" ref="AH200">IFERROR(_xlfn.IFS($V200="No", Z200*$T200/1000,$V200="Yes", AE200*$T200/1000, $V200="", ""),"")</f>
        <v/>
      </c>
      <c r="AI200" s="956" t="str" cm="1">
        <f t="array" ref="AI200">IFERROR(_xlfn.IFS($V200="No", AA200*$T200/1000,$V200="Yes", AF200*$T200/1000, $V200="", ""),"")</f>
        <v/>
      </c>
      <c r="AJ200" s="1029" t="str">
        <f>IFERROR($AG200
+IFERROR(HLOOKUP(Introduction!$H$29,'GWP Values'!$D$3:$G$46,MATCH("CH4",'GWP Values'!$C$3:$C$41,0),FALSE)*$AH200,0)
+IFERROR(HLOOKUP(Introduction!$H$29,'GWP Values'!$D$3:$G$46,MATCH("N2O",'GWP Values'!$C$3:$C$41,0),FALSE)*$AI200,0),"")</f>
        <v/>
      </c>
    </row>
    <row r="201" spans="1:36" ht="24" customHeight="1" x14ac:dyDescent="0.25">
      <c r="A201" s="441"/>
      <c r="B201" s="458" t="str" cm="1">
        <f t="array" ref="B201">IFERROR(_xlfn.IFS($J201="","",VLOOKUP(CONCATENATE($M201," | ",$J201),'Emissions Factors'!$C$3:$O$718,5,FALSE)&lt;&gt;"",CONCATENATE($M201," | ",$J201), COUNTIF('Emissions Factors'!$C$3:$C$718,CONCATENATE($M201," | ",$J201))&lt;0, CONCATENATE($M201," | ",$I201)),"")</f>
        <v/>
      </c>
      <c r="C201" s="650" t="str">
        <f t="shared" si="4"/>
        <v/>
      </c>
      <c r="D201" s="650" t="str">
        <f t="shared" si="5"/>
        <v/>
      </c>
      <c r="E201" s="650" t="str">
        <f>IFERROR(IF($J201="","",
IF($J201="United States",$M201&amp;" | "&amp;$J201&amp;" - "&amp;(VLOOKUP(K201,'EFs - EPA eGRID'!$B$2:$D$53,3,FALSE)),
IF($J201="Canada",$M201&amp;" | "&amp;$J201&amp;" - "&amp;$K201,$M201&amp;" | "&amp;$I201))),"")</f>
        <v/>
      </c>
      <c r="F201" s="650" t="str" cm="1">
        <f t="array" ref="F201">_xlfn.IFS($J201="","",AND($J201="United States", $K201=""), $M201&amp;" | "&amp;$J201,AND($J201="Canada", $K201=""), $M201&amp;" | "&amp;$J201,$J201="United States", $E201,$J201="Canada",$E201,$J201&lt;&gt;"", $M201&amp;" | "&amp;$J201)</f>
        <v/>
      </c>
      <c r="G201" s="989"/>
      <c r="H201" s="990"/>
      <c r="I201" s="941" t="str">
        <f>IFERROR(VLOOKUP(J201,'Category Index'!$K$10:$L$258,2,FALSE),"")</f>
        <v/>
      </c>
      <c r="J201" s="986"/>
      <c r="K201" s="987" t="s">
        <v>866</v>
      </c>
      <c r="L201" s="3"/>
      <c r="M201" s="982"/>
      <c r="N201" s="983"/>
      <c r="O201" s="943" t="str">
        <f>IFERROR(VLOOKUP(Q201,Tables!$CE$8:$CF$22,2,FALSE),"")</f>
        <v/>
      </c>
      <c r="P201" s="973"/>
      <c r="Q201" s="974"/>
      <c r="R201" s="975"/>
      <c r="S201" s="976"/>
      <c r="T201" s="670" t="str">
        <f>IFERROR(IF(R201="","",R201*(VLOOKUP(D201, 'Unit Conversion Table'!$E$3:$F$132, 2, FALSE))),"")</f>
        <v/>
      </c>
      <c r="U201" s="3"/>
      <c r="V201" s="971" t="s">
        <v>826</v>
      </c>
      <c r="W201" s="945" t="str" cm="1">
        <f t="array" ref="W201">_xlfn.IFS(V201="No",(IFERROR(VLOOKUP($M201&amp;" | "&amp;$X201,'Emissions Factors'!$C$3:$N$1705,MATCH(W$11,'Emissions Factors'!$C$3:$N$3,0),FALSE),"")),V201="Yes", "", V201="", "")</f>
        <v/>
      </c>
      <c r="X201" s="946">
        <f>IFERROR(IF(OR($V201="Yes", $V201=""), "",
VLOOKUP($F201, 'Emissions Factors'!$C$3:$O$717, 4,FALSE)),
IFERROR(VLOOKUP($E201, 'Emissions Factors'!$C$3:$O$717, 4,FALSE),""))</f>
        <v>0</v>
      </c>
      <c r="Y201" s="947" t="str">
        <f>IFERROR(VLOOKUP($M201&amp;" | "&amp;$X201,'Emissions Factors'!$C$3:$N$3811,5,FALSE),"")</f>
        <v/>
      </c>
      <c r="Z201" s="948" t="str">
        <f>IFERROR(VLOOKUP($M201&amp;" | "&amp;$X201,'Emissions Factors'!$C$3:$N$3811,6,FALSE),"")</f>
        <v/>
      </c>
      <c r="AA201" s="949" t="str">
        <f>IFERROR(VLOOKUP($M201&amp;" | "&amp;$X201,'Emissions Factors'!$C$3:$N$3811,7,FALSE),"")</f>
        <v/>
      </c>
      <c r="AB201" s="961"/>
      <c r="AC201" s="962"/>
      <c r="AD201" s="963"/>
      <c r="AE201" s="964"/>
      <c r="AF201" s="965"/>
      <c r="AG201" s="955" t="str" cm="1">
        <f t="array" ref="AG201">IFERROR(_xlfn.IFS($V201="No", Y201*$T201/1000,$V201="Yes", AD201*$T201/1000, $V201="", ""),"")</f>
        <v/>
      </c>
      <c r="AH201" s="956" t="str" cm="1">
        <f t="array" ref="AH201">IFERROR(_xlfn.IFS($V201="No", Z201*$T201/1000,$V201="Yes", AE201*$T201/1000, $V201="", ""),"")</f>
        <v/>
      </c>
      <c r="AI201" s="956" t="str" cm="1">
        <f t="array" ref="AI201">IFERROR(_xlfn.IFS($V201="No", AA201*$T201/1000,$V201="Yes", AF201*$T201/1000, $V201="", ""),"")</f>
        <v/>
      </c>
      <c r="AJ201" s="1029" t="str">
        <f>IFERROR($AG201
+IFERROR(HLOOKUP(Introduction!$H$29,'GWP Values'!$D$3:$G$46,MATCH("CH4",'GWP Values'!$C$3:$C$41,0),FALSE)*$AH201,0)
+IFERROR(HLOOKUP(Introduction!$H$29,'GWP Values'!$D$3:$G$46,MATCH("N2O",'GWP Values'!$C$3:$C$41,0),FALSE)*$AI201,0),"")</f>
        <v/>
      </c>
    </row>
    <row r="202" spans="1:36" ht="24" customHeight="1" x14ac:dyDescent="0.25">
      <c r="A202" s="441"/>
      <c r="B202" s="458" t="str" cm="1">
        <f t="array" ref="B202">IFERROR(_xlfn.IFS($J202="","",VLOOKUP(CONCATENATE($M202," | ",$J202),'Emissions Factors'!$C$3:$O$718,5,FALSE)&lt;&gt;"",CONCATENATE($M202," | ",$J202), COUNTIF('Emissions Factors'!$C$3:$C$718,CONCATENATE($M202," | ",$J202))&lt;0, CONCATENATE($M202," | ",$I202)),"")</f>
        <v/>
      </c>
      <c r="C202" s="650" t="str">
        <f t="shared" si="4"/>
        <v/>
      </c>
      <c r="D202" s="650" t="str">
        <f t="shared" si="5"/>
        <v/>
      </c>
      <c r="E202" s="650" t="str">
        <f>IFERROR(IF($J202="","",
IF($J202="United States",$M202&amp;" | "&amp;$J202&amp;" - "&amp;(VLOOKUP(K202,'EFs - EPA eGRID'!$B$2:$D$53,3,FALSE)),
IF($J202="Canada",$M202&amp;" | "&amp;$J202&amp;" - "&amp;$K202,$M202&amp;" | "&amp;$I202))),"")</f>
        <v/>
      </c>
      <c r="F202" s="650" t="str" cm="1">
        <f t="array" ref="F202">_xlfn.IFS($J202="","",AND($J202="United States", $K202=""), $M202&amp;" | "&amp;$J202,AND($J202="Canada", $K202=""), $M202&amp;" | "&amp;$J202,$J202="United States", $E202,$J202="Canada",$E202,$J202&lt;&gt;"", $M202&amp;" | "&amp;$J202)</f>
        <v/>
      </c>
      <c r="G202" s="989"/>
      <c r="H202" s="990"/>
      <c r="I202" s="941" t="str">
        <f>IFERROR(VLOOKUP(J202,'Category Index'!$K$10:$L$258,2,FALSE),"")</f>
        <v/>
      </c>
      <c r="J202" s="986"/>
      <c r="K202" s="987" t="s">
        <v>866</v>
      </c>
      <c r="L202" s="3"/>
      <c r="M202" s="982"/>
      <c r="N202" s="983"/>
      <c r="O202" s="943" t="str">
        <f>IFERROR(VLOOKUP(Q202,Tables!$CE$8:$CF$22,2,FALSE),"")</f>
        <v/>
      </c>
      <c r="P202" s="973"/>
      <c r="Q202" s="974"/>
      <c r="R202" s="975"/>
      <c r="S202" s="976"/>
      <c r="T202" s="670" t="str">
        <f>IFERROR(IF(R202="","",R202*(VLOOKUP(D202, 'Unit Conversion Table'!$E$3:$F$132, 2, FALSE))),"")</f>
        <v/>
      </c>
      <c r="U202" s="3"/>
      <c r="V202" s="971" t="s">
        <v>826</v>
      </c>
      <c r="W202" s="945" t="str" cm="1">
        <f t="array" ref="W202">_xlfn.IFS(V202="No",(IFERROR(VLOOKUP($M202&amp;" | "&amp;$X202,'Emissions Factors'!$C$3:$N$1705,MATCH(W$11,'Emissions Factors'!$C$3:$N$3,0),FALSE),"")),V202="Yes", "", V202="", "")</f>
        <v/>
      </c>
      <c r="X202" s="946">
        <f>IFERROR(IF(OR($V202="Yes", $V202=""), "",
VLOOKUP($F202, 'Emissions Factors'!$C$3:$O$717, 4,FALSE)),
IFERROR(VLOOKUP($E202, 'Emissions Factors'!$C$3:$O$717, 4,FALSE),""))</f>
        <v>0</v>
      </c>
      <c r="Y202" s="947" t="str">
        <f>IFERROR(VLOOKUP($M202&amp;" | "&amp;$X202,'Emissions Factors'!$C$3:$N$3811,5,FALSE),"")</f>
        <v/>
      </c>
      <c r="Z202" s="948" t="str">
        <f>IFERROR(VLOOKUP($M202&amp;" | "&amp;$X202,'Emissions Factors'!$C$3:$N$3811,6,FALSE),"")</f>
        <v/>
      </c>
      <c r="AA202" s="949" t="str">
        <f>IFERROR(VLOOKUP($M202&amp;" | "&amp;$X202,'Emissions Factors'!$C$3:$N$3811,7,FALSE),"")</f>
        <v/>
      </c>
      <c r="AB202" s="961"/>
      <c r="AC202" s="962"/>
      <c r="AD202" s="963"/>
      <c r="AE202" s="964"/>
      <c r="AF202" s="965"/>
      <c r="AG202" s="955" t="str" cm="1">
        <f t="array" ref="AG202">IFERROR(_xlfn.IFS($V202="No", Y202*$T202/1000,$V202="Yes", AD202*$T202/1000, $V202="", ""),"")</f>
        <v/>
      </c>
      <c r="AH202" s="956" t="str" cm="1">
        <f t="array" ref="AH202">IFERROR(_xlfn.IFS($V202="No", Z202*$T202/1000,$V202="Yes", AE202*$T202/1000, $V202="", ""),"")</f>
        <v/>
      </c>
      <c r="AI202" s="956" t="str" cm="1">
        <f t="array" ref="AI202">IFERROR(_xlfn.IFS($V202="No", AA202*$T202/1000,$V202="Yes", AF202*$T202/1000, $V202="", ""),"")</f>
        <v/>
      </c>
      <c r="AJ202" s="1029" t="str">
        <f>IFERROR($AG202
+IFERROR(HLOOKUP(Introduction!$H$29,'GWP Values'!$D$3:$G$46,MATCH("CH4",'GWP Values'!$C$3:$C$41,0),FALSE)*$AH202,0)
+IFERROR(HLOOKUP(Introduction!$H$29,'GWP Values'!$D$3:$G$46,MATCH("N2O",'GWP Values'!$C$3:$C$41,0),FALSE)*$AI202,0),"")</f>
        <v/>
      </c>
    </row>
    <row r="203" spans="1:36" ht="24" customHeight="1" x14ac:dyDescent="0.25">
      <c r="A203" s="441"/>
      <c r="B203" s="458" t="str" cm="1">
        <f t="array" ref="B203">IFERROR(_xlfn.IFS($J203="","",VLOOKUP(CONCATENATE($M203," | ",$J203),'Emissions Factors'!$C$3:$O$718,5,FALSE)&lt;&gt;"",CONCATENATE($M203," | ",$J203), COUNTIF('Emissions Factors'!$C$3:$C$718,CONCATENATE($M203," | ",$J203))&lt;0, CONCATENATE($M203," | ",$I203)),"")</f>
        <v/>
      </c>
      <c r="C203" s="650" t="str">
        <f t="shared" si="4"/>
        <v/>
      </c>
      <c r="D203" s="650" t="str">
        <f t="shared" si="5"/>
        <v/>
      </c>
      <c r="E203" s="650" t="str">
        <f>IFERROR(IF($J203="","",
IF($J203="United States",$M203&amp;" | "&amp;$J203&amp;" - "&amp;(VLOOKUP(K203,'EFs - EPA eGRID'!$B$2:$D$53,3,FALSE)),
IF($J203="Canada",$M203&amp;" | "&amp;$J203&amp;" - "&amp;$K203,$M203&amp;" | "&amp;$I203))),"")</f>
        <v/>
      </c>
      <c r="F203" s="650" t="str" cm="1">
        <f t="array" ref="F203">_xlfn.IFS($J203="","",AND($J203="United States", $K203=""), $M203&amp;" | "&amp;$J203,AND($J203="Canada", $K203=""), $M203&amp;" | "&amp;$J203,$J203="United States", $E203,$J203="Canada",$E203,$J203&lt;&gt;"", $M203&amp;" | "&amp;$J203)</f>
        <v/>
      </c>
      <c r="G203" s="989"/>
      <c r="H203" s="990"/>
      <c r="I203" s="941" t="str">
        <f>IFERROR(VLOOKUP(J203,'Category Index'!$K$10:$L$258,2,FALSE),"")</f>
        <v/>
      </c>
      <c r="J203" s="986"/>
      <c r="K203" s="987" t="s">
        <v>866</v>
      </c>
      <c r="L203" s="3"/>
      <c r="M203" s="982"/>
      <c r="N203" s="983"/>
      <c r="O203" s="943" t="str">
        <f>IFERROR(VLOOKUP(Q203,Tables!$CE$8:$CF$22,2,FALSE),"")</f>
        <v/>
      </c>
      <c r="P203" s="973"/>
      <c r="Q203" s="974"/>
      <c r="R203" s="975"/>
      <c r="S203" s="976"/>
      <c r="T203" s="670" t="str">
        <f>IFERROR(IF(R203="","",R203*(VLOOKUP(D203, 'Unit Conversion Table'!$E$3:$F$132, 2, FALSE))),"")</f>
        <v/>
      </c>
      <c r="U203" s="3"/>
      <c r="V203" s="971" t="s">
        <v>826</v>
      </c>
      <c r="W203" s="945" t="str" cm="1">
        <f t="array" ref="W203">_xlfn.IFS(V203="No",(IFERROR(VLOOKUP($M203&amp;" | "&amp;$X203,'Emissions Factors'!$C$3:$N$1705,MATCH(W$11,'Emissions Factors'!$C$3:$N$3,0),FALSE),"")),V203="Yes", "", V203="", "")</f>
        <v/>
      </c>
      <c r="X203" s="946">
        <f>IFERROR(IF(OR($V203="Yes", $V203=""), "",
VLOOKUP($F203, 'Emissions Factors'!$C$3:$O$717, 4,FALSE)),
IFERROR(VLOOKUP($E203, 'Emissions Factors'!$C$3:$O$717, 4,FALSE),""))</f>
        <v>0</v>
      </c>
      <c r="Y203" s="947" t="str">
        <f>IFERROR(VLOOKUP($M203&amp;" | "&amp;$X203,'Emissions Factors'!$C$3:$N$3811,5,FALSE),"")</f>
        <v/>
      </c>
      <c r="Z203" s="948" t="str">
        <f>IFERROR(VLOOKUP($M203&amp;" | "&amp;$X203,'Emissions Factors'!$C$3:$N$3811,6,FALSE),"")</f>
        <v/>
      </c>
      <c r="AA203" s="949" t="str">
        <f>IFERROR(VLOOKUP($M203&amp;" | "&amp;$X203,'Emissions Factors'!$C$3:$N$3811,7,FALSE),"")</f>
        <v/>
      </c>
      <c r="AB203" s="961"/>
      <c r="AC203" s="962"/>
      <c r="AD203" s="963"/>
      <c r="AE203" s="964"/>
      <c r="AF203" s="965"/>
      <c r="AG203" s="955" t="str" cm="1">
        <f t="array" ref="AG203">IFERROR(_xlfn.IFS($V203="No", Y203*$T203/1000,$V203="Yes", AD203*$T203/1000, $V203="", ""),"")</f>
        <v/>
      </c>
      <c r="AH203" s="956" t="str" cm="1">
        <f t="array" ref="AH203">IFERROR(_xlfn.IFS($V203="No", Z203*$T203/1000,$V203="Yes", AE203*$T203/1000, $V203="", ""),"")</f>
        <v/>
      </c>
      <c r="AI203" s="956" t="str" cm="1">
        <f t="array" ref="AI203">IFERROR(_xlfn.IFS($V203="No", AA203*$T203/1000,$V203="Yes", AF203*$T203/1000, $V203="", ""),"")</f>
        <v/>
      </c>
      <c r="AJ203" s="1029" t="str">
        <f>IFERROR($AG203
+IFERROR(HLOOKUP(Introduction!$H$29,'GWP Values'!$D$3:$G$46,MATCH("CH4",'GWP Values'!$C$3:$C$41,0),FALSE)*$AH203,0)
+IFERROR(HLOOKUP(Introduction!$H$29,'GWP Values'!$D$3:$G$46,MATCH("N2O",'GWP Values'!$C$3:$C$41,0),FALSE)*$AI203,0),"")</f>
        <v/>
      </c>
    </row>
    <row r="204" spans="1:36" ht="24" customHeight="1" x14ac:dyDescent="0.25">
      <c r="A204" s="441"/>
      <c r="B204" s="458" t="str" cm="1">
        <f t="array" ref="B204">IFERROR(_xlfn.IFS($J204="","",VLOOKUP(CONCATENATE($M204," | ",$J204),'Emissions Factors'!$C$3:$O$718,5,FALSE)&lt;&gt;"",CONCATENATE($M204," | ",$J204), COUNTIF('Emissions Factors'!$C$3:$C$718,CONCATENATE($M204," | ",$J204))&lt;0, CONCATENATE($M204," | ",$I204)),"")</f>
        <v/>
      </c>
      <c r="C204" s="650" t="str">
        <f t="shared" si="4"/>
        <v/>
      </c>
      <c r="D204" s="650" t="str">
        <f t="shared" si="5"/>
        <v/>
      </c>
      <c r="E204" s="650" t="str">
        <f>IFERROR(IF($J204="","",
IF($J204="United States",$M204&amp;" | "&amp;$J204&amp;" - "&amp;(VLOOKUP(K204,'EFs - EPA eGRID'!$B$2:$D$53,3,FALSE)),
IF($J204="Canada",$M204&amp;" | "&amp;$J204&amp;" - "&amp;$K204,$M204&amp;" | "&amp;$I204))),"")</f>
        <v/>
      </c>
      <c r="F204" s="650" t="str" cm="1">
        <f t="array" ref="F204">_xlfn.IFS($J204="","",AND($J204="United States", $K204=""), $M204&amp;" | "&amp;$J204,AND($J204="Canada", $K204=""), $M204&amp;" | "&amp;$J204,$J204="United States", $E204,$J204="Canada",$E204,$J204&lt;&gt;"", $M204&amp;" | "&amp;$J204)</f>
        <v/>
      </c>
      <c r="G204" s="989"/>
      <c r="H204" s="990"/>
      <c r="I204" s="941" t="str">
        <f>IFERROR(VLOOKUP(J204,'Category Index'!$K$10:$L$258,2,FALSE),"")</f>
        <v/>
      </c>
      <c r="J204" s="986"/>
      <c r="K204" s="987" t="s">
        <v>866</v>
      </c>
      <c r="L204" s="3"/>
      <c r="M204" s="982"/>
      <c r="N204" s="983"/>
      <c r="O204" s="943" t="str">
        <f>IFERROR(VLOOKUP(Q204,Tables!$CE$8:$CF$22,2,FALSE),"")</f>
        <v/>
      </c>
      <c r="P204" s="973"/>
      <c r="Q204" s="974"/>
      <c r="R204" s="975"/>
      <c r="S204" s="976"/>
      <c r="T204" s="670" t="str">
        <f>IFERROR(IF(R204="","",R204*(VLOOKUP(D204, 'Unit Conversion Table'!$E$3:$F$132, 2, FALSE))),"")</f>
        <v/>
      </c>
      <c r="U204" s="3"/>
      <c r="V204" s="971" t="s">
        <v>826</v>
      </c>
      <c r="W204" s="945" t="str" cm="1">
        <f t="array" ref="W204">_xlfn.IFS(V204="No",(IFERROR(VLOOKUP($M204&amp;" | "&amp;$X204,'Emissions Factors'!$C$3:$N$1705,MATCH(W$11,'Emissions Factors'!$C$3:$N$3,0),FALSE),"")),V204="Yes", "", V204="", "")</f>
        <v/>
      </c>
      <c r="X204" s="946">
        <f>IFERROR(IF(OR($V204="Yes", $V204=""), "",
VLOOKUP($F204, 'Emissions Factors'!$C$3:$O$717, 4,FALSE)),
IFERROR(VLOOKUP($E204, 'Emissions Factors'!$C$3:$O$717, 4,FALSE),""))</f>
        <v>0</v>
      </c>
      <c r="Y204" s="947" t="str">
        <f>IFERROR(VLOOKUP($M204&amp;" | "&amp;$X204,'Emissions Factors'!$C$3:$N$3811,5,FALSE),"")</f>
        <v/>
      </c>
      <c r="Z204" s="948" t="str">
        <f>IFERROR(VLOOKUP($M204&amp;" | "&amp;$X204,'Emissions Factors'!$C$3:$N$3811,6,FALSE),"")</f>
        <v/>
      </c>
      <c r="AA204" s="949" t="str">
        <f>IFERROR(VLOOKUP($M204&amp;" | "&amp;$X204,'Emissions Factors'!$C$3:$N$3811,7,FALSE),"")</f>
        <v/>
      </c>
      <c r="AB204" s="961"/>
      <c r="AC204" s="962"/>
      <c r="AD204" s="963"/>
      <c r="AE204" s="964"/>
      <c r="AF204" s="965"/>
      <c r="AG204" s="955" t="str" cm="1">
        <f t="array" ref="AG204">IFERROR(_xlfn.IFS($V204="No", Y204*$T204/1000,$V204="Yes", AD204*$T204/1000, $V204="", ""),"")</f>
        <v/>
      </c>
      <c r="AH204" s="956" t="str" cm="1">
        <f t="array" ref="AH204">IFERROR(_xlfn.IFS($V204="No", Z204*$T204/1000,$V204="Yes", AE204*$T204/1000, $V204="", ""),"")</f>
        <v/>
      </c>
      <c r="AI204" s="956" t="str" cm="1">
        <f t="array" ref="AI204">IFERROR(_xlfn.IFS($V204="No", AA204*$T204/1000,$V204="Yes", AF204*$T204/1000, $V204="", ""),"")</f>
        <v/>
      </c>
      <c r="AJ204" s="1029" t="str">
        <f>IFERROR($AG204
+IFERROR(HLOOKUP(Introduction!$H$29,'GWP Values'!$D$3:$G$46,MATCH("CH4",'GWP Values'!$C$3:$C$41,0),FALSE)*$AH204,0)
+IFERROR(HLOOKUP(Introduction!$H$29,'GWP Values'!$D$3:$G$46,MATCH("N2O",'GWP Values'!$C$3:$C$41,0),FALSE)*$AI204,0),"")</f>
        <v/>
      </c>
    </row>
    <row r="205" spans="1:36" ht="24" customHeight="1" x14ac:dyDescent="0.25">
      <c r="A205" s="441"/>
      <c r="B205" s="458" t="str" cm="1">
        <f t="array" ref="B205">IFERROR(_xlfn.IFS($J205="","",VLOOKUP(CONCATENATE($M205," | ",$J205),'Emissions Factors'!$C$3:$O$718,5,FALSE)&lt;&gt;"",CONCATENATE($M205," | ",$J205), COUNTIF('Emissions Factors'!$C$3:$C$718,CONCATENATE($M205," | ",$J205))&lt;0, CONCATENATE($M205," | ",$I205)),"")</f>
        <v/>
      </c>
      <c r="C205" s="650" t="str">
        <f t="shared" ref="C205:C268" si="6">IF(J205="United States","UnitedStatesT",IF(J205="Canada","CanadaT",""))</f>
        <v/>
      </c>
      <c r="D205" s="650" t="str">
        <f t="shared" ref="D205:D268" si="7">IF($S205="","",CONCATENATE("MWh / ",$S205, " | Energy"))</f>
        <v/>
      </c>
      <c r="E205" s="650" t="str">
        <f>IFERROR(IF($J205="","",
IF($J205="United States",$M205&amp;" | "&amp;$J205&amp;" - "&amp;(VLOOKUP(K205,'EFs - EPA eGRID'!$B$2:$D$53,3,FALSE)),
IF($J205="Canada",$M205&amp;" | "&amp;$J205&amp;" - "&amp;$K205,$M205&amp;" | "&amp;$I205))),"")</f>
        <v/>
      </c>
      <c r="F205" s="650" t="str" cm="1">
        <f t="array" ref="F205">_xlfn.IFS($J205="","",AND($J205="United States", $K205=""), $M205&amp;" | "&amp;$J205,AND($J205="Canada", $K205=""), $M205&amp;" | "&amp;$J205,$J205="United States", $E205,$J205="Canada",$E205,$J205&lt;&gt;"", $M205&amp;" | "&amp;$J205)</f>
        <v/>
      </c>
      <c r="G205" s="989"/>
      <c r="H205" s="990"/>
      <c r="I205" s="941" t="str">
        <f>IFERROR(VLOOKUP(J205,'Category Index'!$K$10:$L$258,2,FALSE),"")</f>
        <v/>
      </c>
      <c r="J205" s="986"/>
      <c r="K205" s="987" t="s">
        <v>866</v>
      </c>
      <c r="L205" s="3"/>
      <c r="M205" s="982"/>
      <c r="N205" s="983"/>
      <c r="O205" s="943" t="str">
        <f>IFERROR(VLOOKUP(Q205,Tables!$CE$8:$CF$22,2,FALSE),"")</f>
        <v/>
      </c>
      <c r="P205" s="973"/>
      <c r="Q205" s="974"/>
      <c r="R205" s="975"/>
      <c r="S205" s="976"/>
      <c r="T205" s="670" t="str">
        <f>IFERROR(IF(R205="","",R205*(VLOOKUP(D205, 'Unit Conversion Table'!$E$3:$F$132, 2, FALSE))),"")</f>
        <v/>
      </c>
      <c r="U205" s="3"/>
      <c r="V205" s="971" t="s">
        <v>826</v>
      </c>
      <c r="W205" s="945" t="str" cm="1">
        <f t="array" ref="W205">_xlfn.IFS(V205="No",(IFERROR(VLOOKUP($M205&amp;" | "&amp;$X205,'Emissions Factors'!$C$3:$N$1705,MATCH(W$11,'Emissions Factors'!$C$3:$N$3,0),FALSE),"")),V205="Yes", "", V205="", "")</f>
        <v/>
      </c>
      <c r="X205" s="946">
        <f>IFERROR(IF(OR($V205="Yes", $V205=""), "",
VLOOKUP($F205, 'Emissions Factors'!$C$3:$O$717, 4,FALSE)),
IFERROR(VLOOKUP($E205, 'Emissions Factors'!$C$3:$O$717, 4,FALSE),""))</f>
        <v>0</v>
      </c>
      <c r="Y205" s="947" t="str">
        <f>IFERROR(VLOOKUP($M205&amp;" | "&amp;$X205,'Emissions Factors'!$C$3:$N$3811,5,FALSE),"")</f>
        <v/>
      </c>
      <c r="Z205" s="948" t="str">
        <f>IFERROR(VLOOKUP($M205&amp;" | "&amp;$X205,'Emissions Factors'!$C$3:$N$3811,6,FALSE),"")</f>
        <v/>
      </c>
      <c r="AA205" s="949" t="str">
        <f>IFERROR(VLOOKUP($M205&amp;" | "&amp;$X205,'Emissions Factors'!$C$3:$N$3811,7,FALSE),"")</f>
        <v/>
      </c>
      <c r="AB205" s="961"/>
      <c r="AC205" s="962"/>
      <c r="AD205" s="963"/>
      <c r="AE205" s="964"/>
      <c r="AF205" s="965"/>
      <c r="AG205" s="955" t="str" cm="1">
        <f t="array" ref="AG205">IFERROR(_xlfn.IFS($V205="No", Y205*$T205/1000,$V205="Yes", AD205*$T205/1000, $V205="", ""),"")</f>
        <v/>
      </c>
      <c r="AH205" s="956" t="str" cm="1">
        <f t="array" ref="AH205">IFERROR(_xlfn.IFS($V205="No", Z205*$T205/1000,$V205="Yes", AE205*$T205/1000, $V205="", ""),"")</f>
        <v/>
      </c>
      <c r="AI205" s="956" t="str" cm="1">
        <f t="array" ref="AI205">IFERROR(_xlfn.IFS($V205="No", AA205*$T205/1000,$V205="Yes", AF205*$T205/1000, $V205="", ""),"")</f>
        <v/>
      </c>
      <c r="AJ205" s="1029" t="str">
        <f>IFERROR($AG205
+IFERROR(HLOOKUP(Introduction!$H$29,'GWP Values'!$D$3:$G$46,MATCH("CH4",'GWP Values'!$C$3:$C$41,0),FALSE)*$AH205,0)
+IFERROR(HLOOKUP(Introduction!$H$29,'GWP Values'!$D$3:$G$46,MATCH("N2O",'GWP Values'!$C$3:$C$41,0),FALSE)*$AI205,0),"")</f>
        <v/>
      </c>
    </row>
    <row r="206" spans="1:36" ht="24" customHeight="1" x14ac:dyDescent="0.25">
      <c r="A206" s="441"/>
      <c r="B206" s="458" t="str" cm="1">
        <f t="array" ref="B206">IFERROR(_xlfn.IFS($J206="","",VLOOKUP(CONCATENATE($M206," | ",$J206),'Emissions Factors'!$C$3:$O$718,5,FALSE)&lt;&gt;"",CONCATENATE($M206," | ",$J206), COUNTIF('Emissions Factors'!$C$3:$C$718,CONCATENATE($M206," | ",$J206))&lt;0, CONCATENATE($M206," | ",$I206)),"")</f>
        <v/>
      </c>
      <c r="C206" s="650" t="str">
        <f t="shared" si="6"/>
        <v/>
      </c>
      <c r="D206" s="650" t="str">
        <f t="shared" si="7"/>
        <v/>
      </c>
      <c r="E206" s="650" t="str">
        <f>IFERROR(IF($J206="","",
IF($J206="United States",$M206&amp;" | "&amp;$J206&amp;" - "&amp;(VLOOKUP(K206,'EFs - EPA eGRID'!$B$2:$D$53,3,FALSE)),
IF($J206="Canada",$M206&amp;" | "&amp;$J206&amp;" - "&amp;$K206,$M206&amp;" | "&amp;$I206))),"")</f>
        <v/>
      </c>
      <c r="F206" s="650" t="str" cm="1">
        <f t="array" ref="F206">_xlfn.IFS($J206="","",AND($J206="United States", $K206=""), $M206&amp;" | "&amp;$J206,AND($J206="Canada", $K206=""), $M206&amp;" | "&amp;$J206,$J206="United States", $E206,$J206="Canada",$E206,$J206&lt;&gt;"", $M206&amp;" | "&amp;$J206)</f>
        <v/>
      </c>
      <c r="G206" s="989"/>
      <c r="H206" s="990"/>
      <c r="I206" s="941" t="str">
        <f>IFERROR(VLOOKUP(J206,'Category Index'!$K$10:$L$258,2,FALSE),"")</f>
        <v/>
      </c>
      <c r="J206" s="986"/>
      <c r="K206" s="987" t="s">
        <v>866</v>
      </c>
      <c r="L206" s="3"/>
      <c r="M206" s="982"/>
      <c r="N206" s="983"/>
      <c r="O206" s="943" t="str">
        <f>IFERROR(VLOOKUP(Q206,Tables!$CE$8:$CF$22,2,FALSE),"")</f>
        <v/>
      </c>
      <c r="P206" s="973"/>
      <c r="Q206" s="974"/>
      <c r="R206" s="975"/>
      <c r="S206" s="976"/>
      <c r="T206" s="670" t="str">
        <f>IFERROR(IF(R206="","",R206*(VLOOKUP(D206, 'Unit Conversion Table'!$E$3:$F$132, 2, FALSE))),"")</f>
        <v/>
      </c>
      <c r="U206" s="3"/>
      <c r="V206" s="971" t="s">
        <v>826</v>
      </c>
      <c r="W206" s="945" t="str" cm="1">
        <f t="array" ref="W206">_xlfn.IFS(V206="No",(IFERROR(VLOOKUP($M206&amp;" | "&amp;$X206,'Emissions Factors'!$C$3:$N$1705,MATCH(W$11,'Emissions Factors'!$C$3:$N$3,0),FALSE),"")),V206="Yes", "", V206="", "")</f>
        <v/>
      </c>
      <c r="X206" s="946">
        <f>IFERROR(IF(OR($V206="Yes", $V206=""), "",
VLOOKUP($F206, 'Emissions Factors'!$C$3:$O$717, 4,FALSE)),
IFERROR(VLOOKUP($E206, 'Emissions Factors'!$C$3:$O$717, 4,FALSE),""))</f>
        <v>0</v>
      </c>
      <c r="Y206" s="947" t="str">
        <f>IFERROR(VLOOKUP($M206&amp;" | "&amp;$X206,'Emissions Factors'!$C$3:$N$3811,5,FALSE),"")</f>
        <v/>
      </c>
      <c r="Z206" s="948" t="str">
        <f>IFERROR(VLOOKUP($M206&amp;" | "&amp;$X206,'Emissions Factors'!$C$3:$N$3811,6,FALSE),"")</f>
        <v/>
      </c>
      <c r="AA206" s="949" t="str">
        <f>IFERROR(VLOOKUP($M206&amp;" | "&amp;$X206,'Emissions Factors'!$C$3:$N$3811,7,FALSE),"")</f>
        <v/>
      </c>
      <c r="AB206" s="961"/>
      <c r="AC206" s="962"/>
      <c r="AD206" s="963"/>
      <c r="AE206" s="964"/>
      <c r="AF206" s="965"/>
      <c r="AG206" s="955" t="str" cm="1">
        <f t="array" ref="AG206">IFERROR(_xlfn.IFS($V206="No", Y206*$T206/1000,$V206="Yes", AD206*$T206/1000, $V206="", ""),"")</f>
        <v/>
      </c>
      <c r="AH206" s="956" t="str" cm="1">
        <f t="array" ref="AH206">IFERROR(_xlfn.IFS($V206="No", Z206*$T206/1000,$V206="Yes", AE206*$T206/1000, $V206="", ""),"")</f>
        <v/>
      </c>
      <c r="AI206" s="956" t="str" cm="1">
        <f t="array" ref="AI206">IFERROR(_xlfn.IFS($V206="No", AA206*$T206/1000,$V206="Yes", AF206*$T206/1000, $V206="", ""),"")</f>
        <v/>
      </c>
      <c r="AJ206" s="1029" t="str">
        <f>IFERROR($AG206
+IFERROR(HLOOKUP(Introduction!$H$29,'GWP Values'!$D$3:$G$46,MATCH("CH4",'GWP Values'!$C$3:$C$41,0),FALSE)*$AH206,0)
+IFERROR(HLOOKUP(Introduction!$H$29,'GWP Values'!$D$3:$G$46,MATCH("N2O",'GWP Values'!$C$3:$C$41,0),FALSE)*$AI206,0),"")</f>
        <v/>
      </c>
    </row>
    <row r="207" spans="1:36" ht="24" customHeight="1" x14ac:dyDescent="0.25">
      <c r="A207" s="441"/>
      <c r="B207" s="458" t="str" cm="1">
        <f t="array" ref="B207">IFERROR(_xlfn.IFS($J207="","",VLOOKUP(CONCATENATE($M207," | ",$J207),'Emissions Factors'!$C$3:$O$718,5,FALSE)&lt;&gt;"",CONCATENATE($M207," | ",$J207), COUNTIF('Emissions Factors'!$C$3:$C$718,CONCATENATE($M207," | ",$J207))&lt;0, CONCATENATE($M207," | ",$I207)),"")</f>
        <v/>
      </c>
      <c r="C207" s="650" t="str">
        <f t="shared" si="6"/>
        <v/>
      </c>
      <c r="D207" s="650" t="str">
        <f t="shared" si="7"/>
        <v/>
      </c>
      <c r="E207" s="650" t="str">
        <f>IFERROR(IF($J207="","",
IF($J207="United States",$M207&amp;" | "&amp;$J207&amp;" - "&amp;(VLOOKUP(K207,'EFs - EPA eGRID'!$B$2:$D$53,3,FALSE)),
IF($J207="Canada",$M207&amp;" | "&amp;$J207&amp;" - "&amp;$K207,$M207&amp;" | "&amp;$I207))),"")</f>
        <v/>
      </c>
      <c r="F207" s="650" t="str" cm="1">
        <f t="array" ref="F207">_xlfn.IFS($J207="","",AND($J207="United States", $K207=""), $M207&amp;" | "&amp;$J207,AND($J207="Canada", $K207=""), $M207&amp;" | "&amp;$J207,$J207="United States", $E207,$J207="Canada",$E207,$J207&lt;&gt;"", $M207&amp;" | "&amp;$J207)</f>
        <v/>
      </c>
      <c r="G207" s="989"/>
      <c r="H207" s="990"/>
      <c r="I207" s="941" t="str">
        <f>IFERROR(VLOOKUP(J207,'Category Index'!$K$10:$L$258,2,FALSE),"")</f>
        <v/>
      </c>
      <c r="J207" s="986"/>
      <c r="K207" s="987" t="s">
        <v>866</v>
      </c>
      <c r="L207" s="3"/>
      <c r="M207" s="982"/>
      <c r="N207" s="983"/>
      <c r="O207" s="943" t="str">
        <f>IFERROR(VLOOKUP(Q207,Tables!$CE$8:$CF$22,2,FALSE),"")</f>
        <v/>
      </c>
      <c r="P207" s="973"/>
      <c r="Q207" s="974"/>
      <c r="R207" s="975"/>
      <c r="S207" s="976"/>
      <c r="T207" s="670" t="str">
        <f>IFERROR(IF(R207="","",R207*(VLOOKUP(D207, 'Unit Conversion Table'!$E$3:$F$132, 2, FALSE))),"")</f>
        <v/>
      </c>
      <c r="U207" s="3"/>
      <c r="V207" s="971" t="s">
        <v>826</v>
      </c>
      <c r="W207" s="945" t="str" cm="1">
        <f t="array" ref="W207">_xlfn.IFS(V207="No",(IFERROR(VLOOKUP($M207&amp;" | "&amp;$X207,'Emissions Factors'!$C$3:$N$1705,MATCH(W$11,'Emissions Factors'!$C$3:$N$3,0),FALSE),"")),V207="Yes", "", V207="", "")</f>
        <v/>
      </c>
      <c r="X207" s="946">
        <f>IFERROR(IF(OR($V207="Yes", $V207=""), "",
VLOOKUP($F207, 'Emissions Factors'!$C$3:$O$717, 4,FALSE)),
IFERROR(VLOOKUP($E207, 'Emissions Factors'!$C$3:$O$717, 4,FALSE),""))</f>
        <v>0</v>
      </c>
      <c r="Y207" s="947" t="str">
        <f>IFERROR(VLOOKUP($M207&amp;" | "&amp;$X207,'Emissions Factors'!$C$3:$N$3811,5,FALSE),"")</f>
        <v/>
      </c>
      <c r="Z207" s="948" t="str">
        <f>IFERROR(VLOOKUP($M207&amp;" | "&amp;$X207,'Emissions Factors'!$C$3:$N$3811,6,FALSE),"")</f>
        <v/>
      </c>
      <c r="AA207" s="949" t="str">
        <f>IFERROR(VLOOKUP($M207&amp;" | "&amp;$X207,'Emissions Factors'!$C$3:$N$3811,7,FALSE),"")</f>
        <v/>
      </c>
      <c r="AB207" s="961"/>
      <c r="AC207" s="962"/>
      <c r="AD207" s="963"/>
      <c r="AE207" s="964"/>
      <c r="AF207" s="965"/>
      <c r="AG207" s="955" t="str" cm="1">
        <f t="array" ref="AG207">IFERROR(_xlfn.IFS($V207="No", Y207*$T207/1000,$V207="Yes", AD207*$T207/1000, $V207="", ""),"")</f>
        <v/>
      </c>
      <c r="AH207" s="956" t="str" cm="1">
        <f t="array" ref="AH207">IFERROR(_xlfn.IFS($V207="No", Z207*$T207/1000,$V207="Yes", AE207*$T207/1000, $V207="", ""),"")</f>
        <v/>
      </c>
      <c r="AI207" s="956" t="str" cm="1">
        <f t="array" ref="AI207">IFERROR(_xlfn.IFS($V207="No", AA207*$T207/1000,$V207="Yes", AF207*$T207/1000, $V207="", ""),"")</f>
        <v/>
      </c>
      <c r="AJ207" s="1029" t="str">
        <f>IFERROR($AG207
+IFERROR(HLOOKUP(Introduction!$H$29,'GWP Values'!$D$3:$G$46,MATCH("CH4",'GWP Values'!$C$3:$C$41,0),FALSE)*$AH207,0)
+IFERROR(HLOOKUP(Introduction!$H$29,'GWP Values'!$D$3:$G$46,MATCH("N2O",'GWP Values'!$C$3:$C$41,0),FALSE)*$AI207,0),"")</f>
        <v/>
      </c>
    </row>
    <row r="208" spans="1:36" ht="24" customHeight="1" x14ac:dyDescent="0.25">
      <c r="A208" s="441"/>
      <c r="B208" s="458" t="str" cm="1">
        <f t="array" ref="B208">IFERROR(_xlfn.IFS($J208="","",VLOOKUP(CONCATENATE($M208," | ",$J208),'Emissions Factors'!$C$3:$O$718,5,FALSE)&lt;&gt;"",CONCATENATE($M208," | ",$J208), COUNTIF('Emissions Factors'!$C$3:$C$718,CONCATENATE($M208," | ",$J208))&lt;0, CONCATENATE($M208," | ",$I208)),"")</f>
        <v/>
      </c>
      <c r="C208" s="650" t="str">
        <f t="shared" si="6"/>
        <v/>
      </c>
      <c r="D208" s="650" t="str">
        <f t="shared" si="7"/>
        <v/>
      </c>
      <c r="E208" s="650" t="str">
        <f>IFERROR(IF($J208="","",
IF($J208="United States",$M208&amp;" | "&amp;$J208&amp;" - "&amp;(VLOOKUP(K208,'EFs - EPA eGRID'!$B$2:$D$53,3,FALSE)),
IF($J208="Canada",$M208&amp;" | "&amp;$J208&amp;" - "&amp;$K208,$M208&amp;" | "&amp;$I208))),"")</f>
        <v/>
      </c>
      <c r="F208" s="650" t="str" cm="1">
        <f t="array" ref="F208">_xlfn.IFS($J208="","",AND($J208="United States", $K208=""), $M208&amp;" | "&amp;$J208,AND($J208="Canada", $K208=""), $M208&amp;" | "&amp;$J208,$J208="United States", $E208,$J208="Canada",$E208,$J208&lt;&gt;"", $M208&amp;" | "&amp;$J208)</f>
        <v/>
      </c>
      <c r="G208" s="989"/>
      <c r="H208" s="990"/>
      <c r="I208" s="941" t="str">
        <f>IFERROR(VLOOKUP(J208,'Category Index'!$K$10:$L$258,2,FALSE),"")</f>
        <v/>
      </c>
      <c r="J208" s="986"/>
      <c r="K208" s="987" t="s">
        <v>866</v>
      </c>
      <c r="L208" s="3"/>
      <c r="M208" s="982"/>
      <c r="N208" s="983"/>
      <c r="O208" s="943" t="str">
        <f>IFERROR(VLOOKUP(Q208,Tables!$CE$8:$CF$22,2,FALSE),"")</f>
        <v/>
      </c>
      <c r="P208" s="973"/>
      <c r="Q208" s="974"/>
      <c r="R208" s="975"/>
      <c r="S208" s="976"/>
      <c r="T208" s="670" t="str">
        <f>IFERROR(IF(R208="","",R208*(VLOOKUP(D208, 'Unit Conversion Table'!$E$3:$F$132, 2, FALSE))),"")</f>
        <v/>
      </c>
      <c r="U208" s="3"/>
      <c r="V208" s="971" t="s">
        <v>826</v>
      </c>
      <c r="W208" s="945" t="str" cm="1">
        <f t="array" ref="W208">_xlfn.IFS(V208="No",(IFERROR(VLOOKUP($M208&amp;" | "&amp;$X208,'Emissions Factors'!$C$3:$N$1705,MATCH(W$11,'Emissions Factors'!$C$3:$N$3,0),FALSE),"")),V208="Yes", "", V208="", "")</f>
        <v/>
      </c>
      <c r="X208" s="946">
        <f>IFERROR(IF(OR($V208="Yes", $V208=""), "",
VLOOKUP($F208, 'Emissions Factors'!$C$3:$O$717, 4,FALSE)),
IFERROR(VLOOKUP($E208, 'Emissions Factors'!$C$3:$O$717, 4,FALSE),""))</f>
        <v>0</v>
      </c>
      <c r="Y208" s="947" t="str">
        <f>IFERROR(VLOOKUP($M208&amp;" | "&amp;$X208,'Emissions Factors'!$C$3:$N$3811,5,FALSE),"")</f>
        <v/>
      </c>
      <c r="Z208" s="948" t="str">
        <f>IFERROR(VLOOKUP($M208&amp;" | "&amp;$X208,'Emissions Factors'!$C$3:$N$3811,6,FALSE),"")</f>
        <v/>
      </c>
      <c r="AA208" s="949" t="str">
        <f>IFERROR(VLOOKUP($M208&amp;" | "&amp;$X208,'Emissions Factors'!$C$3:$N$3811,7,FALSE),"")</f>
        <v/>
      </c>
      <c r="AB208" s="961"/>
      <c r="AC208" s="962"/>
      <c r="AD208" s="963"/>
      <c r="AE208" s="964"/>
      <c r="AF208" s="965"/>
      <c r="AG208" s="955" t="str" cm="1">
        <f t="array" ref="AG208">IFERROR(_xlfn.IFS($V208="No", Y208*$T208/1000,$V208="Yes", AD208*$T208/1000, $V208="", ""),"")</f>
        <v/>
      </c>
      <c r="AH208" s="956" t="str" cm="1">
        <f t="array" ref="AH208">IFERROR(_xlfn.IFS($V208="No", Z208*$T208/1000,$V208="Yes", AE208*$T208/1000, $V208="", ""),"")</f>
        <v/>
      </c>
      <c r="AI208" s="956" t="str" cm="1">
        <f t="array" ref="AI208">IFERROR(_xlfn.IFS($V208="No", AA208*$T208/1000,$V208="Yes", AF208*$T208/1000, $V208="", ""),"")</f>
        <v/>
      </c>
      <c r="AJ208" s="1029" t="str">
        <f>IFERROR($AG208
+IFERROR(HLOOKUP(Introduction!$H$29,'GWP Values'!$D$3:$G$46,MATCH("CH4",'GWP Values'!$C$3:$C$41,0),FALSE)*$AH208,0)
+IFERROR(HLOOKUP(Introduction!$H$29,'GWP Values'!$D$3:$G$46,MATCH("N2O",'GWP Values'!$C$3:$C$41,0),FALSE)*$AI208,0),"")</f>
        <v/>
      </c>
    </row>
    <row r="209" spans="1:36" ht="24" customHeight="1" x14ac:dyDescent="0.25">
      <c r="A209" s="441"/>
      <c r="B209" s="458" t="str" cm="1">
        <f t="array" ref="B209">IFERROR(_xlfn.IFS($J209="","",VLOOKUP(CONCATENATE($M209," | ",$J209),'Emissions Factors'!$C$3:$O$718,5,FALSE)&lt;&gt;"",CONCATENATE($M209," | ",$J209), COUNTIF('Emissions Factors'!$C$3:$C$718,CONCATENATE($M209," | ",$J209))&lt;0, CONCATENATE($M209," | ",$I209)),"")</f>
        <v/>
      </c>
      <c r="C209" s="650" t="str">
        <f t="shared" si="6"/>
        <v/>
      </c>
      <c r="D209" s="650" t="str">
        <f t="shared" si="7"/>
        <v/>
      </c>
      <c r="E209" s="650" t="str">
        <f>IFERROR(IF($J209="","",
IF($J209="United States",$M209&amp;" | "&amp;$J209&amp;" - "&amp;(VLOOKUP(K209,'EFs - EPA eGRID'!$B$2:$D$53,3,FALSE)),
IF($J209="Canada",$M209&amp;" | "&amp;$J209&amp;" - "&amp;$K209,$M209&amp;" | "&amp;$I209))),"")</f>
        <v/>
      </c>
      <c r="F209" s="650" t="str" cm="1">
        <f t="array" ref="F209">_xlfn.IFS($J209="","",AND($J209="United States", $K209=""), $M209&amp;" | "&amp;$J209,AND($J209="Canada", $K209=""), $M209&amp;" | "&amp;$J209,$J209="United States", $E209,$J209="Canada",$E209,$J209&lt;&gt;"", $M209&amp;" | "&amp;$J209)</f>
        <v/>
      </c>
      <c r="G209" s="989"/>
      <c r="H209" s="990"/>
      <c r="I209" s="941" t="str">
        <f>IFERROR(VLOOKUP(J209,'Category Index'!$K$10:$L$258,2,FALSE),"")</f>
        <v/>
      </c>
      <c r="J209" s="986"/>
      <c r="K209" s="987" t="s">
        <v>866</v>
      </c>
      <c r="L209" s="3"/>
      <c r="M209" s="982"/>
      <c r="N209" s="983"/>
      <c r="O209" s="943" t="str">
        <f>IFERROR(VLOOKUP(Q209,Tables!$CE$8:$CF$22,2,FALSE),"")</f>
        <v/>
      </c>
      <c r="P209" s="973"/>
      <c r="Q209" s="974"/>
      <c r="R209" s="975"/>
      <c r="S209" s="976"/>
      <c r="T209" s="670" t="str">
        <f>IFERROR(IF(R209="","",R209*(VLOOKUP(D209, 'Unit Conversion Table'!$E$3:$F$132, 2, FALSE))),"")</f>
        <v/>
      </c>
      <c r="U209" s="3"/>
      <c r="V209" s="971" t="s">
        <v>826</v>
      </c>
      <c r="W209" s="945" t="str" cm="1">
        <f t="array" ref="W209">_xlfn.IFS(V209="No",(IFERROR(VLOOKUP($M209&amp;" | "&amp;$X209,'Emissions Factors'!$C$3:$N$1705,MATCH(W$11,'Emissions Factors'!$C$3:$N$3,0),FALSE),"")),V209="Yes", "", V209="", "")</f>
        <v/>
      </c>
      <c r="X209" s="946">
        <f>IFERROR(IF(OR($V209="Yes", $V209=""), "",
VLOOKUP($F209, 'Emissions Factors'!$C$3:$O$717, 4,FALSE)),
IFERROR(VLOOKUP($E209, 'Emissions Factors'!$C$3:$O$717, 4,FALSE),""))</f>
        <v>0</v>
      </c>
      <c r="Y209" s="947" t="str">
        <f>IFERROR(VLOOKUP($M209&amp;" | "&amp;$X209,'Emissions Factors'!$C$3:$N$3811,5,FALSE),"")</f>
        <v/>
      </c>
      <c r="Z209" s="948" t="str">
        <f>IFERROR(VLOOKUP($M209&amp;" | "&amp;$X209,'Emissions Factors'!$C$3:$N$3811,6,FALSE),"")</f>
        <v/>
      </c>
      <c r="AA209" s="949" t="str">
        <f>IFERROR(VLOOKUP($M209&amp;" | "&amp;$X209,'Emissions Factors'!$C$3:$N$3811,7,FALSE),"")</f>
        <v/>
      </c>
      <c r="AB209" s="961"/>
      <c r="AC209" s="962"/>
      <c r="AD209" s="963"/>
      <c r="AE209" s="964"/>
      <c r="AF209" s="965"/>
      <c r="AG209" s="955" t="str" cm="1">
        <f t="array" ref="AG209">IFERROR(_xlfn.IFS($V209="No", Y209*$T209/1000,$V209="Yes", AD209*$T209/1000, $V209="", ""),"")</f>
        <v/>
      </c>
      <c r="AH209" s="956" t="str" cm="1">
        <f t="array" ref="AH209">IFERROR(_xlfn.IFS($V209="No", Z209*$T209/1000,$V209="Yes", AE209*$T209/1000, $V209="", ""),"")</f>
        <v/>
      </c>
      <c r="AI209" s="956" t="str" cm="1">
        <f t="array" ref="AI209">IFERROR(_xlfn.IFS($V209="No", AA209*$T209/1000,$V209="Yes", AF209*$T209/1000, $V209="", ""),"")</f>
        <v/>
      </c>
      <c r="AJ209" s="1029" t="str">
        <f>IFERROR($AG209
+IFERROR(HLOOKUP(Introduction!$H$29,'GWP Values'!$D$3:$G$46,MATCH("CH4",'GWP Values'!$C$3:$C$41,0),FALSE)*$AH209,0)
+IFERROR(HLOOKUP(Introduction!$H$29,'GWP Values'!$D$3:$G$46,MATCH("N2O",'GWP Values'!$C$3:$C$41,0),FALSE)*$AI209,0),"")</f>
        <v/>
      </c>
    </row>
    <row r="210" spans="1:36" ht="24" customHeight="1" x14ac:dyDescent="0.25">
      <c r="A210" s="441"/>
      <c r="B210" s="458" t="str" cm="1">
        <f t="array" ref="B210">IFERROR(_xlfn.IFS($J210="","",VLOOKUP(CONCATENATE($M210," | ",$J210),'Emissions Factors'!$C$3:$O$718,5,FALSE)&lt;&gt;"",CONCATENATE($M210," | ",$J210), COUNTIF('Emissions Factors'!$C$3:$C$718,CONCATENATE($M210," | ",$J210))&lt;0, CONCATENATE($M210," | ",$I210)),"")</f>
        <v/>
      </c>
      <c r="C210" s="650" t="str">
        <f t="shared" si="6"/>
        <v/>
      </c>
      <c r="D210" s="650" t="str">
        <f t="shared" si="7"/>
        <v/>
      </c>
      <c r="E210" s="650" t="str">
        <f>IFERROR(IF($J210="","",
IF($J210="United States",$M210&amp;" | "&amp;$J210&amp;" - "&amp;(VLOOKUP(K210,'EFs - EPA eGRID'!$B$2:$D$53,3,FALSE)),
IF($J210="Canada",$M210&amp;" | "&amp;$J210&amp;" - "&amp;$K210,$M210&amp;" | "&amp;$I210))),"")</f>
        <v/>
      </c>
      <c r="F210" s="650" t="str" cm="1">
        <f t="array" ref="F210">_xlfn.IFS($J210="","",AND($J210="United States", $K210=""), $M210&amp;" | "&amp;$J210,AND($J210="Canada", $K210=""), $M210&amp;" | "&amp;$J210,$J210="United States", $E210,$J210="Canada",$E210,$J210&lt;&gt;"", $M210&amp;" | "&amp;$J210)</f>
        <v/>
      </c>
      <c r="G210" s="989"/>
      <c r="H210" s="990"/>
      <c r="I210" s="941" t="str">
        <f>IFERROR(VLOOKUP(J210,'Category Index'!$K$10:$L$258,2,FALSE),"")</f>
        <v/>
      </c>
      <c r="J210" s="986"/>
      <c r="K210" s="987" t="s">
        <v>866</v>
      </c>
      <c r="L210" s="3"/>
      <c r="M210" s="982"/>
      <c r="N210" s="983"/>
      <c r="O210" s="943" t="str">
        <f>IFERROR(VLOOKUP(Q210,Tables!$CE$8:$CF$22,2,FALSE),"")</f>
        <v/>
      </c>
      <c r="P210" s="973"/>
      <c r="Q210" s="974"/>
      <c r="R210" s="975"/>
      <c r="S210" s="976"/>
      <c r="T210" s="670" t="str">
        <f>IFERROR(IF(R210="","",R210*(VLOOKUP(D210, 'Unit Conversion Table'!$E$3:$F$132, 2, FALSE))),"")</f>
        <v/>
      </c>
      <c r="U210" s="3"/>
      <c r="V210" s="971" t="s">
        <v>826</v>
      </c>
      <c r="W210" s="945" t="str" cm="1">
        <f t="array" ref="W210">_xlfn.IFS(V210="No",(IFERROR(VLOOKUP($M210&amp;" | "&amp;$X210,'Emissions Factors'!$C$3:$N$1705,MATCH(W$11,'Emissions Factors'!$C$3:$N$3,0),FALSE),"")),V210="Yes", "", V210="", "")</f>
        <v/>
      </c>
      <c r="X210" s="946">
        <f>IFERROR(IF(OR($V210="Yes", $V210=""), "",
VLOOKUP($F210, 'Emissions Factors'!$C$3:$O$717, 4,FALSE)),
IFERROR(VLOOKUP($E210, 'Emissions Factors'!$C$3:$O$717, 4,FALSE),""))</f>
        <v>0</v>
      </c>
      <c r="Y210" s="947" t="str">
        <f>IFERROR(VLOOKUP($M210&amp;" | "&amp;$X210,'Emissions Factors'!$C$3:$N$3811,5,FALSE),"")</f>
        <v/>
      </c>
      <c r="Z210" s="948" t="str">
        <f>IFERROR(VLOOKUP($M210&amp;" | "&amp;$X210,'Emissions Factors'!$C$3:$N$3811,6,FALSE),"")</f>
        <v/>
      </c>
      <c r="AA210" s="949" t="str">
        <f>IFERROR(VLOOKUP($M210&amp;" | "&amp;$X210,'Emissions Factors'!$C$3:$N$3811,7,FALSE),"")</f>
        <v/>
      </c>
      <c r="AB210" s="961"/>
      <c r="AC210" s="962"/>
      <c r="AD210" s="963"/>
      <c r="AE210" s="964"/>
      <c r="AF210" s="965"/>
      <c r="AG210" s="955" t="str" cm="1">
        <f t="array" ref="AG210">IFERROR(_xlfn.IFS($V210="No", Y210*$T210/1000,$V210="Yes", AD210*$T210/1000, $V210="", ""),"")</f>
        <v/>
      </c>
      <c r="AH210" s="956" t="str" cm="1">
        <f t="array" ref="AH210">IFERROR(_xlfn.IFS($V210="No", Z210*$T210/1000,$V210="Yes", AE210*$T210/1000, $V210="", ""),"")</f>
        <v/>
      </c>
      <c r="AI210" s="956" t="str" cm="1">
        <f t="array" ref="AI210">IFERROR(_xlfn.IFS($V210="No", AA210*$T210/1000,$V210="Yes", AF210*$T210/1000, $V210="", ""),"")</f>
        <v/>
      </c>
      <c r="AJ210" s="1029" t="str">
        <f>IFERROR($AG210
+IFERROR(HLOOKUP(Introduction!$H$29,'GWP Values'!$D$3:$G$46,MATCH("CH4",'GWP Values'!$C$3:$C$41,0),FALSE)*$AH210,0)
+IFERROR(HLOOKUP(Introduction!$H$29,'GWP Values'!$D$3:$G$46,MATCH("N2O",'GWP Values'!$C$3:$C$41,0),FALSE)*$AI210,0),"")</f>
        <v/>
      </c>
    </row>
    <row r="211" spans="1:36" ht="24" customHeight="1" x14ac:dyDescent="0.25">
      <c r="A211" s="441"/>
      <c r="B211" s="458" t="str" cm="1">
        <f t="array" ref="B211">IFERROR(_xlfn.IFS($J211="","",VLOOKUP(CONCATENATE($M211," | ",$J211),'Emissions Factors'!$C$3:$O$718,5,FALSE)&lt;&gt;"",CONCATENATE($M211," | ",$J211), COUNTIF('Emissions Factors'!$C$3:$C$718,CONCATENATE($M211," | ",$J211))&lt;0, CONCATENATE($M211," | ",$I211)),"")</f>
        <v/>
      </c>
      <c r="C211" s="650" t="str">
        <f t="shared" si="6"/>
        <v/>
      </c>
      <c r="D211" s="650" t="str">
        <f t="shared" si="7"/>
        <v/>
      </c>
      <c r="E211" s="650" t="str">
        <f>IFERROR(IF($J211="","",
IF($J211="United States",$M211&amp;" | "&amp;$J211&amp;" - "&amp;(VLOOKUP(K211,'EFs - EPA eGRID'!$B$2:$D$53,3,FALSE)),
IF($J211="Canada",$M211&amp;" | "&amp;$J211&amp;" - "&amp;$K211,$M211&amp;" | "&amp;$I211))),"")</f>
        <v/>
      </c>
      <c r="F211" s="650" t="str" cm="1">
        <f t="array" ref="F211">_xlfn.IFS($J211="","",AND($J211="United States", $K211=""), $M211&amp;" | "&amp;$J211,AND($J211="Canada", $K211=""), $M211&amp;" | "&amp;$J211,$J211="United States", $E211,$J211="Canada",$E211,$J211&lt;&gt;"", $M211&amp;" | "&amp;$J211)</f>
        <v/>
      </c>
      <c r="G211" s="989"/>
      <c r="H211" s="990"/>
      <c r="I211" s="941" t="str">
        <f>IFERROR(VLOOKUP(J211,'Category Index'!$K$10:$L$258,2,FALSE),"")</f>
        <v/>
      </c>
      <c r="J211" s="986"/>
      <c r="K211" s="987" t="s">
        <v>866</v>
      </c>
      <c r="L211" s="3"/>
      <c r="M211" s="982"/>
      <c r="N211" s="983"/>
      <c r="O211" s="943" t="str">
        <f>IFERROR(VLOOKUP(Q211,Tables!$CE$8:$CF$22,2,FALSE),"")</f>
        <v/>
      </c>
      <c r="P211" s="973"/>
      <c r="Q211" s="974"/>
      <c r="R211" s="975"/>
      <c r="S211" s="976"/>
      <c r="T211" s="670" t="str">
        <f>IFERROR(IF(R211="","",R211*(VLOOKUP(D211, 'Unit Conversion Table'!$E$3:$F$132, 2, FALSE))),"")</f>
        <v/>
      </c>
      <c r="U211" s="3"/>
      <c r="V211" s="971" t="s">
        <v>826</v>
      </c>
      <c r="W211" s="945" t="str" cm="1">
        <f t="array" ref="W211">_xlfn.IFS(V211="No",(IFERROR(VLOOKUP($M211&amp;" | "&amp;$X211,'Emissions Factors'!$C$3:$N$1705,MATCH(W$11,'Emissions Factors'!$C$3:$N$3,0),FALSE),"")),V211="Yes", "", V211="", "")</f>
        <v/>
      </c>
      <c r="X211" s="946">
        <f>IFERROR(IF(OR($V211="Yes", $V211=""), "",
VLOOKUP($F211, 'Emissions Factors'!$C$3:$O$717, 4,FALSE)),
IFERROR(VLOOKUP($E211, 'Emissions Factors'!$C$3:$O$717, 4,FALSE),""))</f>
        <v>0</v>
      </c>
      <c r="Y211" s="947" t="str">
        <f>IFERROR(VLOOKUP($M211&amp;" | "&amp;$X211,'Emissions Factors'!$C$3:$N$3811,5,FALSE),"")</f>
        <v/>
      </c>
      <c r="Z211" s="948" t="str">
        <f>IFERROR(VLOOKUP($M211&amp;" | "&amp;$X211,'Emissions Factors'!$C$3:$N$3811,6,FALSE),"")</f>
        <v/>
      </c>
      <c r="AA211" s="949" t="str">
        <f>IFERROR(VLOOKUP($M211&amp;" | "&amp;$X211,'Emissions Factors'!$C$3:$N$3811,7,FALSE),"")</f>
        <v/>
      </c>
      <c r="AB211" s="961"/>
      <c r="AC211" s="962"/>
      <c r="AD211" s="963"/>
      <c r="AE211" s="964"/>
      <c r="AF211" s="965"/>
      <c r="AG211" s="955" t="str" cm="1">
        <f t="array" ref="AG211">IFERROR(_xlfn.IFS($V211="No", Y211*$T211/1000,$V211="Yes", AD211*$T211/1000, $V211="", ""),"")</f>
        <v/>
      </c>
      <c r="AH211" s="956" t="str" cm="1">
        <f t="array" ref="AH211">IFERROR(_xlfn.IFS($V211="No", Z211*$T211/1000,$V211="Yes", AE211*$T211/1000, $V211="", ""),"")</f>
        <v/>
      </c>
      <c r="AI211" s="956" t="str" cm="1">
        <f t="array" ref="AI211">IFERROR(_xlfn.IFS($V211="No", AA211*$T211/1000,$V211="Yes", AF211*$T211/1000, $V211="", ""),"")</f>
        <v/>
      </c>
      <c r="AJ211" s="1029" t="str">
        <f>IFERROR($AG211
+IFERROR(HLOOKUP(Introduction!$H$29,'GWP Values'!$D$3:$G$46,MATCH("CH4",'GWP Values'!$C$3:$C$41,0),FALSE)*$AH211,0)
+IFERROR(HLOOKUP(Introduction!$H$29,'GWP Values'!$D$3:$G$46,MATCH("N2O",'GWP Values'!$C$3:$C$41,0),FALSE)*$AI211,0),"")</f>
        <v/>
      </c>
    </row>
    <row r="212" spans="1:36" ht="24" customHeight="1" x14ac:dyDescent="0.25">
      <c r="A212" s="441"/>
      <c r="B212" s="458" t="str" cm="1">
        <f t="array" ref="B212">IFERROR(_xlfn.IFS($J212="","",VLOOKUP(CONCATENATE($M212," | ",$J212),'Emissions Factors'!$C$3:$O$718,5,FALSE)&lt;&gt;"",CONCATENATE($M212," | ",$J212), COUNTIF('Emissions Factors'!$C$3:$C$718,CONCATENATE($M212," | ",$J212))&lt;0, CONCATENATE($M212," | ",$I212)),"")</f>
        <v/>
      </c>
      <c r="C212" s="650" t="str">
        <f t="shared" si="6"/>
        <v/>
      </c>
      <c r="D212" s="650" t="str">
        <f t="shared" si="7"/>
        <v/>
      </c>
      <c r="E212" s="650" t="str">
        <f>IFERROR(IF($J212="","",
IF($J212="United States",$M212&amp;" | "&amp;$J212&amp;" - "&amp;(VLOOKUP(K212,'EFs - EPA eGRID'!$B$2:$D$53,3,FALSE)),
IF($J212="Canada",$M212&amp;" | "&amp;$J212&amp;" - "&amp;$K212,$M212&amp;" | "&amp;$I212))),"")</f>
        <v/>
      </c>
      <c r="F212" s="650" t="str" cm="1">
        <f t="array" ref="F212">_xlfn.IFS($J212="","",AND($J212="United States", $K212=""), $M212&amp;" | "&amp;$J212,AND($J212="Canada", $K212=""), $M212&amp;" | "&amp;$J212,$J212="United States", $E212,$J212="Canada",$E212,$J212&lt;&gt;"", $M212&amp;" | "&amp;$J212)</f>
        <v/>
      </c>
      <c r="G212" s="989"/>
      <c r="H212" s="990"/>
      <c r="I212" s="941" t="str">
        <f>IFERROR(VLOOKUP(J212,'Category Index'!$K$10:$L$258,2,FALSE),"")</f>
        <v/>
      </c>
      <c r="J212" s="986"/>
      <c r="K212" s="987" t="s">
        <v>866</v>
      </c>
      <c r="L212" s="3"/>
      <c r="M212" s="982"/>
      <c r="N212" s="983"/>
      <c r="O212" s="943" t="str">
        <f>IFERROR(VLOOKUP(Q212,Tables!$CE$8:$CF$22,2,FALSE),"")</f>
        <v/>
      </c>
      <c r="P212" s="973"/>
      <c r="Q212" s="974"/>
      <c r="R212" s="975"/>
      <c r="S212" s="976"/>
      <c r="T212" s="670" t="str">
        <f>IFERROR(IF(R212="","",R212*(VLOOKUP(D212, 'Unit Conversion Table'!$E$3:$F$132, 2, FALSE))),"")</f>
        <v/>
      </c>
      <c r="U212" s="3"/>
      <c r="V212" s="971" t="s">
        <v>826</v>
      </c>
      <c r="W212" s="945" t="str" cm="1">
        <f t="array" ref="W212">_xlfn.IFS(V212="No",(IFERROR(VLOOKUP($M212&amp;" | "&amp;$X212,'Emissions Factors'!$C$3:$N$1705,MATCH(W$11,'Emissions Factors'!$C$3:$N$3,0),FALSE),"")),V212="Yes", "", V212="", "")</f>
        <v/>
      </c>
      <c r="X212" s="946">
        <f>IFERROR(IF(OR($V212="Yes", $V212=""), "",
VLOOKUP($F212, 'Emissions Factors'!$C$3:$O$717, 4,FALSE)),
IFERROR(VLOOKUP($E212, 'Emissions Factors'!$C$3:$O$717, 4,FALSE),""))</f>
        <v>0</v>
      </c>
      <c r="Y212" s="947" t="str">
        <f>IFERROR(VLOOKUP($M212&amp;" | "&amp;$X212,'Emissions Factors'!$C$3:$N$3811,5,FALSE),"")</f>
        <v/>
      </c>
      <c r="Z212" s="948" t="str">
        <f>IFERROR(VLOOKUP($M212&amp;" | "&amp;$X212,'Emissions Factors'!$C$3:$N$3811,6,FALSE),"")</f>
        <v/>
      </c>
      <c r="AA212" s="949" t="str">
        <f>IFERROR(VLOOKUP($M212&amp;" | "&amp;$X212,'Emissions Factors'!$C$3:$N$3811,7,FALSE),"")</f>
        <v/>
      </c>
      <c r="AB212" s="961"/>
      <c r="AC212" s="962"/>
      <c r="AD212" s="963"/>
      <c r="AE212" s="964"/>
      <c r="AF212" s="965"/>
      <c r="AG212" s="955" t="str" cm="1">
        <f t="array" ref="AG212">IFERROR(_xlfn.IFS($V212="No", Y212*$T212/1000,$V212="Yes", AD212*$T212/1000, $V212="", ""),"")</f>
        <v/>
      </c>
      <c r="AH212" s="956" t="str" cm="1">
        <f t="array" ref="AH212">IFERROR(_xlfn.IFS($V212="No", Z212*$T212/1000,$V212="Yes", AE212*$T212/1000, $V212="", ""),"")</f>
        <v/>
      </c>
      <c r="AI212" s="956" t="str" cm="1">
        <f t="array" ref="AI212">IFERROR(_xlfn.IFS($V212="No", AA212*$T212/1000,$V212="Yes", AF212*$T212/1000, $V212="", ""),"")</f>
        <v/>
      </c>
      <c r="AJ212" s="1029" t="str">
        <f>IFERROR($AG212
+IFERROR(HLOOKUP(Introduction!$H$29,'GWP Values'!$D$3:$G$46,MATCH("CH4",'GWP Values'!$C$3:$C$41,0),FALSE)*$AH212,0)
+IFERROR(HLOOKUP(Introduction!$H$29,'GWP Values'!$D$3:$G$46,MATCH("N2O",'GWP Values'!$C$3:$C$41,0),FALSE)*$AI212,0),"")</f>
        <v/>
      </c>
    </row>
    <row r="213" spans="1:36" ht="24" customHeight="1" x14ac:dyDescent="0.25">
      <c r="A213" s="441"/>
      <c r="B213" s="458" t="str" cm="1">
        <f t="array" ref="B213">IFERROR(_xlfn.IFS($J213="","",VLOOKUP(CONCATENATE($M213," | ",$J213),'Emissions Factors'!$C$3:$O$718,5,FALSE)&lt;&gt;"",CONCATENATE($M213," | ",$J213), COUNTIF('Emissions Factors'!$C$3:$C$718,CONCATENATE($M213," | ",$J213))&lt;0, CONCATENATE($M213," | ",$I213)),"")</f>
        <v/>
      </c>
      <c r="C213" s="650" t="str">
        <f t="shared" si="6"/>
        <v/>
      </c>
      <c r="D213" s="650" t="str">
        <f t="shared" si="7"/>
        <v/>
      </c>
      <c r="E213" s="650" t="str">
        <f>IFERROR(IF($J213="","",
IF($J213="United States",$M213&amp;" | "&amp;$J213&amp;" - "&amp;(VLOOKUP(K213,'EFs - EPA eGRID'!$B$2:$D$53,3,FALSE)),
IF($J213="Canada",$M213&amp;" | "&amp;$J213&amp;" - "&amp;$K213,$M213&amp;" | "&amp;$I213))),"")</f>
        <v/>
      </c>
      <c r="F213" s="650" t="str" cm="1">
        <f t="array" ref="F213">_xlfn.IFS($J213="","",AND($J213="United States", $K213=""), $M213&amp;" | "&amp;$J213,AND($J213="Canada", $K213=""), $M213&amp;" | "&amp;$J213,$J213="United States", $E213,$J213="Canada",$E213,$J213&lt;&gt;"", $M213&amp;" | "&amp;$J213)</f>
        <v/>
      </c>
      <c r="G213" s="989"/>
      <c r="H213" s="990"/>
      <c r="I213" s="941" t="str">
        <f>IFERROR(VLOOKUP(J213,'Category Index'!$K$10:$L$258,2,FALSE),"")</f>
        <v/>
      </c>
      <c r="J213" s="986"/>
      <c r="K213" s="987" t="s">
        <v>866</v>
      </c>
      <c r="L213" s="3"/>
      <c r="M213" s="982"/>
      <c r="N213" s="983"/>
      <c r="O213" s="943" t="str">
        <f>IFERROR(VLOOKUP(Q213,Tables!$CE$8:$CF$22,2,FALSE),"")</f>
        <v/>
      </c>
      <c r="P213" s="973"/>
      <c r="Q213" s="974"/>
      <c r="R213" s="975"/>
      <c r="S213" s="976"/>
      <c r="T213" s="670" t="str">
        <f>IFERROR(IF(R213="","",R213*(VLOOKUP(D213, 'Unit Conversion Table'!$E$3:$F$132, 2, FALSE))),"")</f>
        <v/>
      </c>
      <c r="U213" s="3"/>
      <c r="V213" s="971" t="s">
        <v>826</v>
      </c>
      <c r="W213" s="945" t="str" cm="1">
        <f t="array" ref="W213">_xlfn.IFS(V213="No",(IFERROR(VLOOKUP($M213&amp;" | "&amp;$X213,'Emissions Factors'!$C$3:$N$1705,MATCH(W$11,'Emissions Factors'!$C$3:$N$3,0),FALSE),"")),V213="Yes", "", V213="", "")</f>
        <v/>
      </c>
      <c r="X213" s="946">
        <f>IFERROR(IF(OR($V213="Yes", $V213=""), "",
VLOOKUP($F213, 'Emissions Factors'!$C$3:$O$717, 4,FALSE)),
IFERROR(VLOOKUP($E213, 'Emissions Factors'!$C$3:$O$717, 4,FALSE),""))</f>
        <v>0</v>
      </c>
      <c r="Y213" s="947" t="str">
        <f>IFERROR(VLOOKUP($M213&amp;" | "&amp;$X213,'Emissions Factors'!$C$3:$N$3811,5,FALSE),"")</f>
        <v/>
      </c>
      <c r="Z213" s="948" t="str">
        <f>IFERROR(VLOOKUP($M213&amp;" | "&amp;$X213,'Emissions Factors'!$C$3:$N$3811,6,FALSE),"")</f>
        <v/>
      </c>
      <c r="AA213" s="949" t="str">
        <f>IFERROR(VLOOKUP($M213&amp;" | "&amp;$X213,'Emissions Factors'!$C$3:$N$3811,7,FALSE),"")</f>
        <v/>
      </c>
      <c r="AB213" s="961"/>
      <c r="AC213" s="962"/>
      <c r="AD213" s="963"/>
      <c r="AE213" s="964"/>
      <c r="AF213" s="965"/>
      <c r="AG213" s="955" t="str" cm="1">
        <f t="array" ref="AG213">IFERROR(_xlfn.IFS($V213="No", Y213*$T213/1000,$V213="Yes", AD213*$T213/1000, $V213="", ""),"")</f>
        <v/>
      </c>
      <c r="AH213" s="956" t="str" cm="1">
        <f t="array" ref="AH213">IFERROR(_xlfn.IFS($V213="No", Z213*$T213/1000,$V213="Yes", AE213*$T213/1000, $V213="", ""),"")</f>
        <v/>
      </c>
      <c r="AI213" s="956" t="str" cm="1">
        <f t="array" ref="AI213">IFERROR(_xlfn.IFS($V213="No", AA213*$T213/1000,$V213="Yes", AF213*$T213/1000, $V213="", ""),"")</f>
        <v/>
      </c>
      <c r="AJ213" s="1029" t="str">
        <f>IFERROR($AG213
+IFERROR(HLOOKUP(Introduction!$H$29,'GWP Values'!$D$3:$G$46,MATCH("CH4",'GWP Values'!$C$3:$C$41,0),FALSE)*$AH213,0)
+IFERROR(HLOOKUP(Introduction!$H$29,'GWP Values'!$D$3:$G$46,MATCH("N2O",'GWP Values'!$C$3:$C$41,0),FALSE)*$AI213,0),"")</f>
        <v/>
      </c>
    </row>
    <row r="214" spans="1:36" ht="24" customHeight="1" x14ac:dyDescent="0.25">
      <c r="A214" s="441"/>
      <c r="B214" s="458" t="str" cm="1">
        <f t="array" ref="B214">IFERROR(_xlfn.IFS($J214="","",VLOOKUP(CONCATENATE($M214," | ",$J214),'Emissions Factors'!$C$3:$O$718,5,FALSE)&lt;&gt;"",CONCATENATE($M214," | ",$J214), COUNTIF('Emissions Factors'!$C$3:$C$718,CONCATENATE($M214," | ",$J214))&lt;0, CONCATENATE($M214," | ",$I214)),"")</f>
        <v/>
      </c>
      <c r="C214" s="650" t="str">
        <f t="shared" si="6"/>
        <v/>
      </c>
      <c r="D214" s="650" t="str">
        <f t="shared" si="7"/>
        <v/>
      </c>
      <c r="E214" s="650" t="str">
        <f>IFERROR(IF($J214="","",
IF($J214="United States",$M214&amp;" | "&amp;$J214&amp;" - "&amp;(VLOOKUP(K214,'EFs - EPA eGRID'!$B$2:$D$53,3,FALSE)),
IF($J214="Canada",$M214&amp;" | "&amp;$J214&amp;" - "&amp;$K214,$M214&amp;" | "&amp;$I214))),"")</f>
        <v/>
      </c>
      <c r="F214" s="650" t="str" cm="1">
        <f t="array" ref="F214">_xlfn.IFS($J214="","",AND($J214="United States", $K214=""), $M214&amp;" | "&amp;$J214,AND($J214="Canada", $K214=""), $M214&amp;" | "&amp;$J214,$J214="United States", $E214,$J214="Canada",$E214,$J214&lt;&gt;"", $M214&amp;" | "&amp;$J214)</f>
        <v/>
      </c>
      <c r="G214" s="989"/>
      <c r="H214" s="990"/>
      <c r="I214" s="941" t="str">
        <f>IFERROR(VLOOKUP(J214,'Category Index'!$K$10:$L$258,2,FALSE),"")</f>
        <v/>
      </c>
      <c r="J214" s="986"/>
      <c r="K214" s="987" t="s">
        <v>866</v>
      </c>
      <c r="L214" s="3"/>
      <c r="M214" s="982"/>
      <c r="N214" s="983"/>
      <c r="O214" s="943" t="str">
        <f>IFERROR(VLOOKUP(Q214,Tables!$CE$8:$CF$22,2,FALSE),"")</f>
        <v/>
      </c>
      <c r="P214" s="973"/>
      <c r="Q214" s="974"/>
      <c r="R214" s="975"/>
      <c r="S214" s="976"/>
      <c r="T214" s="670" t="str">
        <f>IFERROR(IF(R214="","",R214*(VLOOKUP(D214, 'Unit Conversion Table'!$E$3:$F$132, 2, FALSE))),"")</f>
        <v/>
      </c>
      <c r="U214" s="3"/>
      <c r="V214" s="971" t="s">
        <v>826</v>
      </c>
      <c r="W214" s="945" t="str" cm="1">
        <f t="array" ref="W214">_xlfn.IFS(V214="No",(IFERROR(VLOOKUP($M214&amp;" | "&amp;$X214,'Emissions Factors'!$C$3:$N$1705,MATCH(W$11,'Emissions Factors'!$C$3:$N$3,0),FALSE),"")),V214="Yes", "", V214="", "")</f>
        <v/>
      </c>
      <c r="X214" s="946">
        <f>IFERROR(IF(OR($V214="Yes", $V214=""), "",
VLOOKUP($F214, 'Emissions Factors'!$C$3:$O$717, 4,FALSE)),
IFERROR(VLOOKUP($E214, 'Emissions Factors'!$C$3:$O$717, 4,FALSE),""))</f>
        <v>0</v>
      </c>
      <c r="Y214" s="947" t="str">
        <f>IFERROR(VLOOKUP($M214&amp;" | "&amp;$X214,'Emissions Factors'!$C$3:$N$3811,5,FALSE),"")</f>
        <v/>
      </c>
      <c r="Z214" s="948" t="str">
        <f>IFERROR(VLOOKUP($M214&amp;" | "&amp;$X214,'Emissions Factors'!$C$3:$N$3811,6,FALSE),"")</f>
        <v/>
      </c>
      <c r="AA214" s="949" t="str">
        <f>IFERROR(VLOOKUP($M214&amp;" | "&amp;$X214,'Emissions Factors'!$C$3:$N$3811,7,FALSE),"")</f>
        <v/>
      </c>
      <c r="AB214" s="961"/>
      <c r="AC214" s="962"/>
      <c r="AD214" s="963"/>
      <c r="AE214" s="964"/>
      <c r="AF214" s="965"/>
      <c r="AG214" s="955" t="str" cm="1">
        <f t="array" ref="AG214">IFERROR(_xlfn.IFS($V214="No", Y214*$T214/1000,$V214="Yes", AD214*$T214/1000, $V214="", ""),"")</f>
        <v/>
      </c>
      <c r="AH214" s="956" t="str" cm="1">
        <f t="array" ref="AH214">IFERROR(_xlfn.IFS($V214="No", Z214*$T214/1000,$V214="Yes", AE214*$T214/1000, $V214="", ""),"")</f>
        <v/>
      </c>
      <c r="AI214" s="956" t="str" cm="1">
        <f t="array" ref="AI214">IFERROR(_xlfn.IFS($V214="No", AA214*$T214/1000,$V214="Yes", AF214*$T214/1000, $V214="", ""),"")</f>
        <v/>
      </c>
      <c r="AJ214" s="1029" t="str">
        <f>IFERROR($AG214
+IFERROR(HLOOKUP(Introduction!$H$29,'GWP Values'!$D$3:$G$46,MATCH("CH4",'GWP Values'!$C$3:$C$41,0),FALSE)*$AH214,0)
+IFERROR(HLOOKUP(Introduction!$H$29,'GWP Values'!$D$3:$G$46,MATCH("N2O",'GWP Values'!$C$3:$C$41,0),FALSE)*$AI214,0),"")</f>
        <v/>
      </c>
    </row>
    <row r="215" spans="1:36" ht="24" customHeight="1" x14ac:dyDescent="0.25">
      <c r="A215" s="441"/>
      <c r="B215" s="458" t="str" cm="1">
        <f t="array" ref="B215">IFERROR(_xlfn.IFS($J215="","",VLOOKUP(CONCATENATE($M215," | ",$J215),'Emissions Factors'!$C$3:$O$718,5,FALSE)&lt;&gt;"",CONCATENATE($M215," | ",$J215), COUNTIF('Emissions Factors'!$C$3:$C$718,CONCATENATE($M215," | ",$J215))&lt;0, CONCATENATE($M215," | ",$I215)),"")</f>
        <v/>
      </c>
      <c r="C215" s="650" t="str">
        <f t="shared" si="6"/>
        <v/>
      </c>
      <c r="D215" s="650" t="str">
        <f t="shared" si="7"/>
        <v/>
      </c>
      <c r="E215" s="650" t="str">
        <f>IFERROR(IF($J215="","",
IF($J215="United States",$M215&amp;" | "&amp;$J215&amp;" - "&amp;(VLOOKUP(K215,'EFs - EPA eGRID'!$B$2:$D$53,3,FALSE)),
IF($J215="Canada",$M215&amp;" | "&amp;$J215&amp;" - "&amp;$K215,$M215&amp;" | "&amp;$I215))),"")</f>
        <v/>
      </c>
      <c r="F215" s="650" t="str" cm="1">
        <f t="array" ref="F215">_xlfn.IFS($J215="","",AND($J215="United States", $K215=""), $M215&amp;" | "&amp;$J215,AND($J215="Canada", $K215=""), $M215&amp;" | "&amp;$J215,$J215="United States", $E215,$J215="Canada",$E215,$J215&lt;&gt;"", $M215&amp;" | "&amp;$J215)</f>
        <v/>
      </c>
      <c r="G215" s="989"/>
      <c r="H215" s="990"/>
      <c r="I215" s="941" t="str">
        <f>IFERROR(VLOOKUP(J215,'Category Index'!$K$10:$L$258,2,FALSE),"")</f>
        <v/>
      </c>
      <c r="J215" s="986"/>
      <c r="K215" s="987" t="s">
        <v>866</v>
      </c>
      <c r="L215" s="3"/>
      <c r="M215" s="982"/>
      <c r="N215" s="983"/>
      <c r="O215" s="943" t="str">
        <f>IFERROR(VLOOKUP(Q215,Tables!$CE$8:$CF$22,2,FALSE),"")</f>
        <v/>
      </c>
      <c r="P215" s="973"/>
      <c r="Q215" s="974"/>
      <c r="R215" s="975"/>
      <c r="S215" s="976"/>
      <c r="T215" s="670" t="str">
        <f>IFERROR(IF(R215="","",R215*(VLOOKUP(D215, 'Unit Conversion Table'!$E$3:$F$132, 2, FALSE))),"")</f>
        <v/>
      </c>
      <c r="U215" s="3"/>
      <c r="V215" s="971" t="s">
        <v>826</v>
      </c>
      <c r="W215" s="945" t="str" cm="1">
        <f t="array" ref="W215">_xlfn.IFS(V215="No",(IFERROR(VLOOKUP($M215&amp;" | "&amp;$X215,'Emissions Factors'!$C$3:$N$1705,MATCH(W$11,'Emissions Factors'!$C$3:$N$3,0),FALSE),"")),V215="Yes", "", V215="", "")</f>
        <v/>
      </c>
      <c r="X215" s="946">
        <f>IFERROR(IF(OR($V215="Yes", $V215=""), "",
VLOOKUP($F215, 'Emissions Factors'!$C$3:$O$717, 4,FALSE)),
IFERROR(VLOOKUP($E215, 'Emissions Factors'!$C$3:$O$717, 4,FALSE),""))</f>
        <v>0</v>
      </c>
      <c r="Y215" s="947" t="str">
        <f>IFERROR(VLOOKUP($M215&amp;" | "&amp;$X215,'Emissions Factors'!$C$3:$N$3811,5,FALSE),"")</f>
        <v/>
      </c>
      <c r="Z215" s="948" t="str">
        <f>IFERROR(VLOOKUP($M215&amp;" | "&amp;$X215,'Emissions Factors'!$C$3:$N$3811,6,FALSE),"")</f>
        <v/>
      </c>
      <c r="AA215" s="949" t="str">
        <f>IFERROR(VLOOKUP($M215&amp;" | "&amp;$X215,'Emissions Factors'!$C$3:$N$3811,7,FALSE),"")</f>
        <v/>
      </c>
      <c r="AB215" s="961"/>
      <c r="AC215" s="962"/>
      <c r="AD215" s="963"/>
      <c r="AE215" s="964"/>
      <c r="AF215" s="965"/>
      <c r="AG215" s="955" t="str" cm="1">
        <f t="array" ref="AG215">IFERROR(_xlfn.IFS($V215="No", Y215*$T215/1000,$V215="Yes", AD215*$T215/1000, $V215="", ""),"")</f>
        <v/>
      </c>
      <c r="AH215" s="956" t="str" cm="1">
        <f t="array" ref="AH215">IFERROR(_xlfn.IFS($V215="No", Z215*$T215/1000,$V215="Yes", AE215*$T215/1000, $V215="", ""),"")</f>
        <v/>
      </c>
      <c r="AI215" s="956" t="str" cm="1">
        <f t="array" ref="AI215">IFERROR(_xlfn.IFS($V215="No", AA215*$T215/1000,$V215="Yes", AF215*$T215/1000, $V215="", ""),"")</f>
        <v/>
      </c>
      <c r="AJ215" s="1029" t="str">
        <f>IFERROR($AG215
+IFERROR(HLOOKUP(Introduction!$H$29,'GWP Values'!$D$3:$G$46,MATCH("CH4",'GWP Values'!$C$3:$C$41,0),FALSE)*$AH215,0)
+IFERROR(HLOOKUP(Introduction!$H$29,'GWP Values'!$D$3:$G$46,MATCH("N2O",'GWP Values'!$C$3:$C$41,0),FALSE)*$AI215,0),"")</f>
        <v/>
      </c>
    </row>
    <row r="216" spans="1:36" ht="24" customHeight="1" x14ac:dyDescent="0.25">
      <c r="A216" s="441"/>
      <c r="B216" s="458" t="str" cm="1">
        <f t="array" ref="B216">IFERROR(_xlfn.IFS($J216="","",VLOOKUP(CONCATENATE($M216," | ",$J216),'Emissions Factors'!$C$3:$O$718,5,FALSE)&lt;&gt;"",CONCATENATE($M216," | ",$J216), COUNTIF('Emissions Factors'!$C$3:$C$718,CONCATENATE($M216," | ",$J216))&lt;0, CONCATENATE($M216," | ",$I216)),"")</f>
        <v/>
      </c>
      <c r="C216" s="650" t="str">
        <f t="shared" si="6"/>
        <v/>
      </c>
      <c r="D216" s="650" t="str">
        <f t="shared" si="7"/>
        <v/>
      </c>
      <c r="E216" s="650" t="str">
        <f>IFERROR(IF($J216="","",
IF($J216="United States",$M216&amp;" | "&amp;$J216&amp;" - "&amp;(VLOOKUP(K216,'EFs - EPA eGRID'!$B$2:$D$53,3,FALSE)),
IF($J216="Canada",$M216&amp;" | "&amp;$J216&amp;" - "&amp;$K216,$M216&amp;" | "&amp;$I216))),"")</f>
        <v/>
      </c>
      <c r="F216" s="650" t="str" cm="1">
        <f t="array" ref="F216">_xlfn.IFS($J216="","",AND($J216="United States", $K216=""), $M216&amp;" | "&amp;$J216,AND($J216="Canada", $K216=""), $M216&amp;" | "&amp;$J216,$J216="United States", $E216,$J216="Canada",$E216,$J216&lt;&gt;"", $M216&amp;" | "&amp;$J216)</f>
        <v/>
      </c>
      <c r="G216" s="989"/>
      <c r="H216" s="990"/>
      <c r="I216" s="941" t="str">
        <f>IFERROR(VLOOKUP(J216,'Category Index'!$K$10:$L$258,2,FALSE),"")</f>
        <v/>
      </c>
      <c r="J216" s="986"/>
      <c r="K216" s="987" t="s">
        <v>866</v>
      </c>
      <c r="L216" s="3"/>
      <c r="M216" s="982"/>
      <c r="N216" s="983"/>
      <c r="O216" s="943" t="str">
        <f>IFERROR(VLOOKUP(Q216,Tables!$CE$8:$CF$22,2,FALSE),"")</f>
        <v/>
      </c>
      <c r="P216" s="973"/>
      <c r="Q216" s="974"/>
      <c r="R216" s="975"/>
      <c r="S216" s="976"/>
      <c r="T216" s="670" t="str">
        <f>IFERROR(IF(R216="","",R216*(VLOOKUP(D216, 'Unit Conversion Table'!$E$3:$F$132, 2, FALSE))),"")</f>
        <v/>
      </c>
      <c r="U216" s="3"/>
      <c r="V216" s="971" t="s">
        <v>826</v>
      </c>
      <c r="W216" s="945" t="str" cm="1">
        <f t="array" ref="W216">_xlfn.IFS(V216="No",(IFERROR(VLOOKUP($M216&amp;" | "&amp;$X216,'Emissions Factors'!$C$3:$N$1705,MATCH(W$11,'Emissions Factors'!$C$3:$N$3,0),FALSE),"")),V216="Yes", "", V216="", "")</f>
        <v/>
      </c>
      <c r="X216" s="946">
        <f>IFERROR(IF(OR($V216="Yes", $V216=""), "",
VLOOKUP($F216, 'Emissions Factors'!$C$3:$O$717, 4,FALSE)),
IFERROR(VLOOKUP($E216, 'Emissions Factors'!$C$3:$O$717, 4,FALSE),""))</f>
        <v>0</v>
      </c>
      <c r="Y216" s="947" t="str">
        <f>IFERROR(VLOOKUP($M216&amp;" | "&amp;$X216,'Emissions Factors'!$C$3:$N$3811,5,FALSE),"")</f>
        <v/>
      </c>
      <c r="Z216" s="948" t="str">
        <f>IFERROR(VLOOKUP($M216&amp;" | "&amp;$X216,'Emissions Factors'!$C$3:$N$3811,6,FALSE),"")</f>
        <v/>
      </c>
      <c r="AA216" s="949" t="str">
        <f>IFERROR(VLOOKUP($M216&amp;" | "&amp;$X216,'Emissions Factors'!$C$3:$N$3811,7,FALSE),"")</f>
        <v/>
      </c>
      <c r="AB216" s="961"/>
      <c r="AC216" s="962"/>
      <c r="AD216" s="963"/>
      <c r="AE216" s="964"/>
      <c r="AF216" s="965"/>
      <c r="AG216" s="955" t="str" cm="1">
        <f t="array" ref="AG216">IFERROR(_xlfn.IFS($V216="No", Y216*$T216/1000,$V216="Yes", AD216*$T216/1000, $V216="", ""),"")</f>
        <v/>
      </c>
      <c r="AH216" s="956" t="str" cm="1">
        <f t="array" ref="AH216">IFERROR(_xlfn.IFS($V216="No", Z216*$T216/1000,$V216="Yes", AE216*$T216/1000, $V216="", ""),"")</f>
        <v/>
      </c>
      <c r="AI216" s="956" t="str" cm="1">
        <f t="array" ref="AI216">IFERROR(_xlfn.IFS($V216="No", AA216*$T216/1000,$V216="Yes", AF216*$T216/1000, $V216="", ""),"")</f>
        <v/>
      </c>
      <c r="AJ216" s="1029" t="str">
        <f>IFERROR($AG216
+IFERROR(HLOOKUP(Introduction!$H$29,'GWP Values'!$D$3:$G$46,MATCH("CH4",'GWP Values'!$C$3:$C$41,0),FALSE)*$AH216,0)
+IFERROR(HLOOKUP(Introduction!$H$29,'GWP Values'!$D$3:$G$46,MATCH("N2O",'GWP Values'!$C$3:$C$41,0),FALSE)*$AI216,0),"")</f>
        <v/>
      </c>
    </row>
    <row r="217" spans="1:36" ht="24" customHeight="1" x14ac:dyDescent="0.25">
      <c r="A217" s="441"/>
      <c r="B217" s="458" t="str" cm="1">
        <f t="array" ref="B217">IFERROR(_xlfn.IFS($J217="","",VLOOKUP(CONCATENATE($M217," | ",$J217),'Emissions Factors'!$C$3:$O$718,5,FALSE)&lt;&gt;"",CONCATENATE($M217," | ",$J217), COUNTIF('Emissions Factors'!$C$3:$C$718,CONCATENATE($M217," | ",$J217))&lt;0, CONCATENATE($M217," | ",$I217)),"")</f>
        <v/>
      </c>
      <c r="C217" s="650" t="str">
        <f t="shared" si="6"/>
        <v/>
      </c>
      <c r="D217" s="650" t="str">
        <f t="shared" si="7"/>
        <v/>
      </c>
      <c r="E217" s="650" t="str">
        <f>IFERROR(IF($J217="","",
IF($J217="United States",$M217&amp;" | "&amp;$J217&amp;" - "&amp;(VLOOKUP(K217,'EFs - EPA eGRID'!$B$2:$D$53,3,FALSE)),
IF($J217="Canada",$M217&amp;" | "&amp;$J217&amp;" - "&amp;$K217,$M217&amp;" | "&amp;$I217))),"")</f>
        <v/>
      </c>
      <c r="F217" s="650" t="str" cm="1">
        <f t="array" ref="F217">_xlfn.IFS($J217="","",AND($J217="United States", $K217=""), $M217&amp;" | "&amp;$J217,AND($J217="Canada", $K217=""), $M217&amp;" | "&amp;$J217,$J217="United States", $E217,$J217="Canada",$E217,$J217&lt;&gt;"", $M217&amp;" | "&amp;$J217)</f>
        <v/>
      </c>
      <c r="G217" s="989"/>
      <c r="H217" s="990"/>
      <c r="I217" s="941" t="str">
        <f>IFERROR(VLOOKUP(J217,'Category Index'!$K$10:$L$258,2,FALSE),"")</f>
        <v/>
      </c>
      <c r="J217" s="986"/>
      <c r="K217" s="987" t="s">
        <v>866</v>
      </c>
      <c r="L217" s="3"/>
      <c r="M217" s="982"/>
      <c r="N217" s="983"/>
      <c r="O217" s="943" t="str">
        <f>IFERROR(VLOOKUP(Q217,Tables!$CE$8:$CF$22,2,FALSE),"")</f>
        <v/>
      </c>
      <c r="P217" s="973"/>
      <c r="Q217" s="974"/>
      <c r="R217" s="975"/>
      <c r="S217" s="976"/>
      <c r="T217" s="670" t="str">
        <f>IFERROR(IF(R217="","",R217*(VLOOKUP(D217, 'Unit Conversion Table'!$E$3:$F$132, 2, FALSE))),"")</f>
        <v/>
      </c>
      <c r="U217" s="3"/>
      <c r="V217" s="971" t="s">
        <v>826</v>
      </c>
      <c r="W217" s="945" t="str" cm="1">
        <f t="array" ref="W217">_xlfn.IFS(V217="No",(IFERROR(VLOOKUP($M217&amp;" | "&amp;$X217,'Emissions Factors'!$C$3:$N$1705,MATCH(W$11,'Emissions Factors'!$C$3:$N$3,0),FALSE),"")),V217="Yes", "", V217="", "")</f>
        <v/>
      </c>
      <c r="X217" s="946">
        <f>IFERROR(IF(OR($V217="Yes", $V217=""), "",
VLOOKUP($F217, 'Emissions Factors'!$C$3:$O$717, 4,FALSE)),
IFERROR(VLOOKUP($E217, 'Emissions Factors'!$C$3:$O$717, 4,FALSE),""))</f>
        <v>0</v>
      </c>
      <c r="Y217" s="947" t="str">
        <f>IFERROR(VLOOKUP($M217&amp;" | "&amp;$X217,'Emissions Factors'!$C$3:$N$3811,5,FALSE),"")</f>
        <v/>
      </c>
      <c r="Z217" s="948" t="str">
        <f>IFERROR(VLOOKUP($M217&amp;" | "&amp;$X217,'Emissions Factors'!$C$3:$N$3811,6,FALSE),"")</f>
        <v/>
      </c>
      <c r="AA217" s="949" t="str">
        <f>IFERROR(VLOOKUP($M217&amp;" | "&amp;$X217,'Emissions Factors'!$C$3:$N$3811,7,FALSE),"")</f>
        <v/>
      </c>
      <c r="AB217" s="961"/>
      <c r="AC217" s="962"/>
      <c r="AD217" s="963"/>
      <c r="AE217" s="964"/>
      <c r="AF217" s="965"/>
      <c r="AG217" s="955" t="str" cm="1">
        <f t="array" ref="AG217">IFERROR(_xlfn.IFS($V217="No", Y217*$T217/1000,$V217="Yes", AD217*$T217/1000, $V217="", ""),"")</f>
        <v/>
      </c>
      <c r="AH217" s="956" t="str" cm="1">
        <f t="array" ref="AH217">IFERROR(_xlfn.IFS($V217="No", Z217*$T217/1000,$V217="Yes", AE217*$T217/1000, $V217="", ""),"")</f>
        <v/>
      </c>
      <c r="AI217" s="956" t="str" cm="1">
        <f t="array" ref="AI217">IFERROR(_xlfn.IFS($V217="No", AA217*$T217/1000,$V217="Yes", AF217*$T217/1000, $V217="", ""),"")</f>
        <v/>
      </c>
      <c r="AJ217" s="1029" t="str">
        <f>IFERROR($AG217
+IFERROR(HLOOKUP(Introduction!$H$29,'GWP Values'!$D$3:$G$46,MATCH("CH4",'GWP Values'!$C$3:$C$41,0),FALSE)*$AH217,0)
+IFERROR(HLOOKUP(Introduction!$H$29,'GWP Values'!$D$3:$G$46,MATCH("N2O",'GWP Values'!$C$3:$C$41,0),FALSE)*$AI217,0),"")</f>
        <v/>
      </c>
    </row>
    <row r="218" spans="1:36" ht="24" customHeight="1" x14ac:dyDescent="0.25">
      <c r="A218" s="441"/>
      <c r="B218" s="458" t="str" cm="1">
        <f t="array" ref="B218">IFERROR(_xlfn.IFS($J218="","",VLOOKUP(CONCATENATE($M218," | ",$J218),'Emissions Factors'!$C$3:$O$718,5,FALSE)&lt;&gt;"",CONCATENATE($M218," | ",$J218), COUNTIF('Emissions Factors'!$C$3:$C$718,CONCATENATE($M218," | ",$J218))&lt;0, CONCATENATE($M218," | ",$I218)),"")</f>
        <v/>
      </c>
      <c r="C218" s="650" t="str">
        <f t="shared" si="6"/>
        <v/>
      </c>
      <c r="D218" s="650" t="str">
        <f t="shared" si="7"/>
        <v/>
      </c>
      <c r="E218" s="650" t="str">
        <f>IFERROR(IF($J218="","",
IF($J218="United States",$M218&amp;" | "&amp;$J218&amp;" - "&amp;(VLOOKUP(K218,'EFs - EPA eGRID'!$B$2:$D$53,3,FALSE)),
IF($J218="Canada",$M218&amp;" | "&amp;$J218&amp;" - "&amp;$K218,$M218&amp;" | "&amp;$I218))),"")</f>
        <v/>
      </c>
      <c r="F218" s="650" t="str" cm="1">
        <f t="array" ref="F218">_xlfn.IFS($J218="","",AND($J218="United States", $K218=""), $M218&amp;" | "&amp;$J218,AND($J218="Canada", $K218=""), $M218&amp;" | "&amp;$J218,$J218="United States", $E218,$J218="Canada",$E218,$J218&lt;&gt;"", $M218&amp;" | "&amp;$J218)</f>
        <v/>
      </c>
      <c r="G218" s="989"/>
      <c r="H218" s="990"/>
      <c r="I218" s="941" t="str">
        <f>IFERROR(VLOOKUP(J218,'Category Index'!$K$10:$L$258,2,FALSE),"")</f>
        <v/>
      </c>
      <c r="J218" s="986"/>
      <c r="K218" s="987" t="s">
        <v>866</v>
      </c>
      <c r="L218" s="3"/>
      <c r="M218" s="982"/>
      <c r="N218" s="983"/>
      <c r="O218" s="943" t="str">
        <f>IFERROR(VLOOKUP(Q218,Tables!$CE$8:$CF$22,2,FALSE),"")</f>
        <v/>
      </c>
      <c r="P218" s="973"/>
      <c r="Q218" s="974"/>
      <c r="R218" s="975"/>
      <c r="S218" s="976"/>
      <c r="T218" s="670" t="str">
        <f>IFERROR(IF(R218="","",R218*(VLOOKUP(D218, 'Unit Conversion Table'!$E$3:$F$132, 2, FALSE))),"")</f>
        <v/>
      </c>
      <c r="U218" s="3"/>
      <c r="V218" s="971" t="s">
        <v>826</v>
      </c>
      <c r="W218" s="945" t="str" cm="1">
        <f t="array" ref="W218">_xlfn.IFS(V218="No",(IFERROR(VLOOKUP($M218&amp;" | "&amp;$X218,'Emissions Factors'!$C$3:$N$1705,MATCH(W$11,'Emissions Factors'!$C$3:$N$3,0),FALSE),"")),V218="Yes", "", V218="", "")</f>
        <v/>
      </c>
      <c r="X218" s="946">
        <f>IFERROR(IF(OR($V218="Yes", $V218=""), "",
VLOOKUP($F218, 'Emissions Factors'!$C$3:$O$717, 4,FALSE)),
IFERROR(VLOOKUP($E218, 'Emissions Factors'!$C$3:$O$717, 4,FALSE),""))</f>
        <v>0</v>
      </c>
      <c r="Y218" s="947" t="str">
        <f>IFERROR(VLOOKUP($M218&amp;" | "&amp;$X218,'Emissions Factors'!$C$3:$N$3811,5,FALSE),"")</f>
        <v/>
      </c>
      <c r="Z218" s="948" t="str">
        <f>IFERROR(VLOOKUP($M218&amp;" | "&amp;$X218,'Emissions Factors'!$C$3:$N$3811,6,FALSE),"")</f>
        <v/>
      </c>
      <c r="AA218" s="949" t="str">
        <f>IFERROR(VLOOKUP($M218&amp;" | "&amp;$X218,'Emissions Factors'!$C$3:$N$3811,7,FALSE),"")</f>
        <v/>
      </c>
      <c r="AB218" s="961"/>
      <c r="AC218" s="962"/>
      <c r="AD218" s="963"/>
      <c r="AE218" s="964"/>
      <c r="AF218" s="965"/>
      <c r="AG218" s="955" t="str" cm="1">
        <f t="array" ref="AG218">IFERROR(_xlfn.IFS($V218="No", Y218*$T218/1000,$V218="Yes", AD218*$T218/1000, $V218="", ""),"")</f>
        <v/>
      </c>
      <c r="AH218" s="956" t="str" cm="1">
        <f t="array" ref="AH218">IFERROR(_xlfn.IFS($V218="No", Z218*$T218/1000,$V218="Yes", AE218*$T218/1000, $V218="", ""),"")</f>
        <v/>
      </c>
      <c r="AI218" s="956" t="str" cm="1">
        <f t="array" ref="AI218">IFERROR(_xlfn.IFS($V218="No", AA218*$T218/1000,$V218="Yes", AF218*$T218/1000, $V218="", ""),"")</f>
        <v/>
      </c>
      <c r="AJ218" s="1029" t="str">
        <f>IFERROR($AG218
+IFERROR(HLOOKUP(Introduction!$H$29,'GWP Values'!$D$3:$G$46,MATCH("CH4",'GWP Values'!$C$3:$C$41,0),FALSE)*$AH218,0)
+IFERROR(HLOOKUP(Introduction!$H$29,'GWP Values'!$D$3:$G$46,MATCH("N2O",'GWP Values'!$C$3:$C$41,0),FALSE)*$AI218,0),"")</f>
        <v/>
      </c>
    </row>
    <row r="219" spans="1:36" ht="24" customHeight="1" x14ac:dyDescent="0.25">
      <c r="A219" s="441"/>
      <c r="B219" s="458" t="str" cm="1">
        <f t="array" ref="B219">IFERROR(_xlfn.IFS($J219="","",VLOOKUP(CONCATENATE($M219," | ",$J219),'Emissions Factors'!$C$3:$O$718,5,FALSE)&lt;&gt;"",CONCATENATE($M219," | ",$J219), COUNTIF('Emissions Factors'!$C$3:$C$718,CONCATENATE($M219," | ",$J219))&lt;0, CONCATENATE($M219," | ",$I219)),"")</f>
        <v/>
      </c>
      <c r="C219" s="650" t="str">
        <f t="shared" si="6"/>
        <v/>
      </c>
      <c r="D219" s="650" t="str">
        <f t="shared" si="7"/>
        <v/>
      </c>
      <c r="E219" s="650" t="str">
        <f>IFERROR(IF($J219="","",
IF($J219="United States",$M219&amp;" | "&amp;$J219&amp;" - "&amp;(VLOOKUP(K219,'EFs - EPA eGRID'!$B$2:$D$53,3,FALSE)),
IF($J219="Canada",$M219&amp;" | "&amp;$J219&amp;" - "&amp;$K219,$M219&amp;" | "&amp;$I219))),"")</f>
        <v/>
      </c>
      <c r="F219" s="650" t="str" cm="1">
        <f t="array" ref="F219">_xlfn.IFS($J219="","",AND($J219="United States", $K219=""), $M219&amp;" | "&amp;$J219,AND($J219="Canada", $K219=""), $M219&amp;" | "&amp;$J219,$J219="United States", $E219,$J219="Canada",$E219,$J219&lt;&gt;"", $M219&amp;" | "&amp;$J219)</f>
        <v/>
      </c>
      <c r="G219" s="989"/>
      <c r="H219" s="990"/>
      <c r="I219" s="941" t="str">
        <f>IFERROR(VLOOKUP(J219,'Category Index'!$K$10:$L$258,2,FALSE),"")</f>
        <v/>
      </c>
      <c r="J219" s="986"/>
      <c r="K219" s="987" t="s">
        <v>866</v>
      </c>
      <c r="L219" s="3"/>
      <c r="M219" s="982"/>
      <c r="N219" s="983"/>
      <c r="O219" s="943" t="str">
        <f>IFERROR(VLOOKUP(Q219,Tables!$CE$8:$CF$22,2,FALSE),"")</f>
        <v/>
      </c>
      <c r="P219" s="973"/>
      <c r="Q219" s="974"/>
      <c r="R219" s="975"/>
      <c r="S219" s="976"/>
      <c r="T219" s="670" t="str">
        <f>IFERROR(IF(R219="","",R219*(VLOOKUP(D219, 'Unit Conversion Table'!$E$3:$F$132, 2, FALSE))),"")</f>
        <v/>
      </c>
      <c r="U219" s="3"/>
      <c r="V219" s="971" t="s">
        <v>826</v>
      </c>
      <c r="W219" s="945" t="str" cm="1">
        <f t="array" ref="W219">_xlfn.IFS(V219="No",(IFERROR(VLOOKUP($M219&amp;" | "&amp;$X219,'Emissions Factors'!$C$3:$N$1705,MATCH(W$11,'Emissions Factors'!$C$3:$N$3,0),FALSE),"")),V219="Yes", "", V219="", "")</f>
        <v/>
      </c>
      <c r="X219" s="946">
        <f>IFERROR(IF(OR($V219="Yes", $V219=""), "",
VLOOKUP($F219, 'Emissions Factors'!$C$3:$O$717, 4,FALSE)),
IFERROR(VLOOKUP($E219, 'Emissions Factors'!$C$3:$O$717, 4,FALSE),""))</f>
        <v>0</v>
      </c>
      <c r="Y219" s="947" t="str">
        <f>IFERROR(VLOOKUP($M219&amp;" | "&amp;$X219,'Emissions Factors'!$C$3:$N$3811,5,FALSE),"")</f>
        <v/>
      </c>
      <c r="Z219" s="948" t="str">
        <f>IFERROR(VLOOKUP($M219&amp;" | "&amp;$X219,'Emissions Factors'!$C$3:$N$3811,6,FALSE),"")</f>
        <v/>
      </c>
      <c r="AA219" s="949" t="str">
        <f>IFERROR(VLOOKUP($M219&amp;" | "&amp;$X219,'Emissions Factors'!$C$3:$N$3811,7,FALSE),"")</f>
        <v/>
      </c>
      <c r="AB219" s="961"/>
      <c r="AC219" s="962"/>
      <c r="AD219" s="963"/>
      <c r="AE219" s="964"/>
      <c r="AF219" s="965"/>
      <c r="AG219" s="955" t="str" cm="1">
        <f t="array" ref="AG219">IFERROR(_xlfn.IFS($V219="No", Y219*$T219/1000,$V219="Yes", AD219*$T219/1000, $V219="", ""),"")</f>
        <v/>
      </c>
      <c r="AH219" s="956" t="str" cm="1">
        <f t="array" ref="AH219">IFERROR(_xlfn.IFS($V219="No", Z219*$T219/1000,$V219="Yes", AE219*$T219/1000, $V219="", ""),"")</f>
        <v/>
      </c>
      <c r="AI219" s="956" t="str" cm="1">
        <f t="array" ref="AI219">IFERROR(_xlfn.IFS($V219="No", AA219*$T219/1000,$V219="Yes", AF219*$T219/1000, $V219="", ""),"")</f>
        <v/>
      </c>
      <c r="AJ219" s="1029" t="str">
        <f>IFERROR($AG219
+IFERROR(HLOOKUP(Introduction!$H$29,'GWP Values'!$D$3:$G$46,MATCH("CH4",'GWP Values'!$C$3:$C$41,0),FALSE)*$AH219,0)
+IFERROR(HLOOKUP(Introduction!$H$29,'GWP Values'!$D$3:$G$46,MATCH("N2O",'GWP Values'!$C$3:$C$41,0),FALSE)*$AI219,0),"")</f>
        <v/>
      </c>
    </row>
    <row r="220" spans="1:36" ht="24" customHeight="1" x14ac:dyDescent="0.25">
      <c r="A220" s="441"/>
      <c r="B220" s="458" t="str" cm="1">
        <f t="array" ref="B220">IFERROR(_xlfn.IFS($J220="","",VLOOKUP(CONCATENATE($M220," | ",$J220),'Emissions Factors'!$C$3:$O$718,5,FALSE)&lt;&gt;"",CONCATENATE($M220," | ",$J220), COUNTIF('Emissions Factors'!$C$3:$C$718,CONCATENATE($M220," | ",$J220))&lt;0, CONCATENATE($M220," | ",$I220)),"")</f>
        <v/>
      </c>
      <c r="C220" s="650" t="str">
        <f t="shared" si="6"/>
        <v/>
      </c>
      <c r="D220" s="650" t="str">
        <f t="shared" si="7"/>
        <v/>
      </c>
      <c r="E220" s="650" t="str">
        <f>IFERROR(IF($J220="","",
IF($J220="United States",$M220&amp;" | "&amp;$J220&amp;" - "&amp;(VLOOKUP(K220,'EFs - EPA eGRID'!$B$2:$D$53,3,FALSE)),
IF($J220="Canada",$M220&amp;" | "&amp;$J220&amp;" - "&amp;$K220,$M220&amp;" | "&amp;$I220))),"")</f>
        <v/>
      </c>
      <c r="F220" s="650" t="str" cm="1">
        <f t="array" ref="F220">_xlfn.IFS($J220="","",AND($J220="United States", $K220=""), $M220&amp;" | "&amp;$J220,AND($J220="Canada", $K220=""), $M220&amp;" | "&amp;$J220,$J220="United States", $E220,$J220="Canada",$E220,$J220&lt;&gt;"", $M220&amp;" | "&amp;$J220)</f>
        <v/>
      </c>
      <c r="G220" s="989"/>
      <c r="H220" s="990"/>
      <c r="I220" s="941" t="str">
        <f>IFERROR(VLOOKUP(J220,'Category Index'!$K$10:$L$258,2,FALSE),"")</f>
        <v/>
      </c>
      <c r="J220" s="986"/>
      <c r="K220" s="987" t="s">
        <v>866</v>
      </c>
      <c r="L220" s="3"/>
      <c r="M220" s="982"/>
      <c r="N220" s="983"/>
      <c r="O220" s="943" t="str">
        <f>IFERROR(VLOOKUP(Q220,Tables!$CE$8:$CF$22,2,FALSE),"")</f>
        <v/>
      </c>
      <c r="P220" s="973"/>
      <c r="Q220" s="974"/>
      <c r="R220" s="975"/>
      <c r="S220" s="976"/>
      <c r="T220" s="670" t="str">
        <f>IFERROR(IF(R220="","",R220*(VLOOKUP(D220, 'Unit Conversion Table'!$E$3:$F$132, 2, FALSE))),"")</f>
        <v/>
      </c>
      <c r="U220" s="3"/>
      <c r="V220" s="971" t="s">
        <v>826</v>
      </c>
      <c r="W220" s="945" t="str" cm="1">
        <f t="array" ref="W220">_xlfn.IFS(V220="No",(IFERROR(VLOOKUP($M220&amp;" | "&amp;$X220,'Emissions Factors'!$C$3:$N$1705,MATCH(W$11,'Emissions Factors'!$C$3:$N$3,0),FALSE),"")),V220="Yes", "", V220="", "")</f>
        <v/>
      </c>
      <c r="X220" s="946">
        <f>IFERROR(IF(OR($V220="Yes", $V220=""), "",
VLOOKUP($F220, 'Emissions Factors'!$C$3:$O$717, 4,FALSE)),
IFERROR(VLOOKUP($E220, 'Emissions Factors'!$C$3:$O$717, 4,FALSE),""))</f>
        <v>0</v>
      </c>
      <c r="Y220" s="947" t="str">
        <f>IFERROR(VLOOKUP($M220&amp;" | "&amp;$X220,'Emissions Factors'!$C$3:$N$3811,5,FALSE),"")</f>
        <v/>
      </c>
      <c r="Z220" s="948" t="str">
        <f>IFERROR(VLOOKUP($M220&amp;" | "&amp;$X220,'Emissions Factors'!$C$3:$N$3811,6,FALSE),"")</f>
        <v/>
      </c>
      <c r="AA220" s="949" t="str">
        <f>IFERROR(VLOOKUP($M220&amp;" | "&amp;$X220,'Emissions Factors'!$C$3:$N$3811,7,FALSE),"")</f>
        <v/>
      </c>
      <c r="AB220" s="961"/>
      <c r="AC220" s="962"/>
      <c r="AD220" s="963"/>
      <c r="AE220" s="964"/>
      <c r="AF220" s="965"/>
      <c r="AG220" s="955" t="str" cm="1">
        <f t="array" ref="AG220">IFERROR(_xlfn.IFS($V220="No", Y220*$T220/1000,$V220="Yes", AD220*$T220/1000, $V220="", ""),"")</f>
        <v/>
      </c>
      <c r="AH220" s="956" t="str" cm="1">
        <f t="array" ref="AH220">IFERROR(_xlfn.IFS($V220="No", Z220*$T220/1000,$V220="Yes", AE220*$T220/1000, $V220="", ""),"")</f>
        <v/>
      </c>
      <c r="AI220" s="956" t="str" cm="1">
        <f t="array" ref="AI220">IFERROR(_xlfn.IFS($V220="No", AA220*$T220/1000,$V220="Yes", AF220*$T220/1000, $V220="", ""),"")</f>
        <v/>
      </c>
      <c r="AJ220" s="1029" t="str">
        <f>IFERROR($AG220
+IFERROR(HLOOKUP(Introduction!$H$29,'GWP Values'!$D$3:$G$46,MATCH("CH4",'GWP Values'!$C$3:$C$41,0),FALSE)*$AH220,0)
+IFERROR(HLOOKUP(Introduction!$H$29,'GWP Values'!$D$3:$G$46,MATCH("N2O",'GWP Values'!$C$3:$C$41,0),FALSE)*$AI220,0),"")</f>
        <v/>
      </c>
    </row>
    <row r="221" spans="1:36" ht="24" customHeight="1" x14ac:dyDescent="0.25">
      <c r="A221" s="441"/>
      <c r="B221" s="458" t="str" cm="1">
        <f t="array" ref="B221">IFERROR(_xlfn.IFS($J221="","",VLOOKUP(CONCATENATE($M221," | ",$J221),'Emissions Factors'!$C$3:$O$718,5,FALSE)&lt;&gt;"",CONCATENATE($M221," | ",$J221), COUNTIF('Emissions Factors'!$C$3:$C$718,CONCATENATE($M221," | ",$J221))&lt;0, CONCATENATE($M221," | ",$I221)),"")</f>
        <v/>
      </c>
      <c r="C221" s="650" t="str">
        <f t="shared" si="6"/>
        <v/>
      </c>
      <c r="D221" s="650" t="str">
        <f t="shared" si="7"/>
        <v/>
      </c>
      <c r="E221" s="650" t="str">
        <f>IFERROR(IF($J221="","",
IF($J221="United States",$M221&amp;" | "&amp;$J221&amp;" - "&amp;(VLOOKUP(K221,'EFs - EPA eGRID'!$B$2:$D$53,3,FALSE)),
IF($J221="Canada",$M221&amp;" | "&amp;$J221&amp;" - "&amp;$K221,$M221&amp;" | "&amp;$I221))),"")</f>
        <v/>
      </c>
      <c r="F221" s="650" t="str" cm="1">
        <f t="array" ref="F221">_xlfn.IFS($J221="","",AND($J221="United States", $K221=""), $M221&amp;" | "&amp;$J221,AND($J221="Canada", $K221=""), $M221&amp;" | "&amp;$J221,$J221="United States", $E221,$J221="Canada",$E221,$J221&lt;&gt;"", $M221&amp;" | "&amp;$J221)</f>
        <v/>
      </c>
      <c r="G221" s="989"/>
      <c r="H221" s="990"/>
      <c r="I221" s="941" t="str">
        <f>IFERROR(VLOOKUP(J221,'Category Index'!$K$10:$L$258,2,FALSE),"")</f>
        <v/>
      </c>
      <c r="J221" s="986"/>
      <c r="K221" s="987" t="s">
        <v>866</v>
      </c>
      <c r="L221" s="3"/>
      <c r="M221" s="982"/>
      <c r="N221" s="983"/>
      <c r="O221" s="943" t="str">
        <f>IFERROR(VLOOKUP(Q221,Tables!$CE$8:$CF$22,2,FALSE),"")</f>
        <v/>
      </c>
      <c r="P221" s="973"/>
      <c r="Q221" s="974"/>
      <c r="R221" s="975"/>
      <c r="S221" s="976"/>
      <c r="T221" s="670" t="str">
        <f>IFERROR(IF(R221="","",R221*(VLOOKUP(D221, 'Unit Conversion Table'!$E$3:$F$132, 2, FALSE))),"")</f>
        <v/>
      </c>
      <c r="U221" s="3"/>
      <c r="V221" s="971" t="s">
        <v>826</v>
      </c>
      <c r="W221" s="945" t="str" cm="1">
        <f t="array" ref="W221">_xlfn.IFS(V221="No",(IFERROR(VLOOKUP($M221&amp;" | "&amp;$X221,'Emissions Factors'!$C$3:$N$1705,MATCH(W$11,'Emissions Factors'!$C$3:$N$3,0),FALSE),"")),V221="Yes", "", V221="", "")</f>
        <v/>
      </c>
      <c r="X221" s="946">
        <f>IFERROR(IF(OR($V221="Yes", $V221=""), "",
VLOOKUP($F221, 'Emissions Factors'!$C$3:$O$717, 4,FALSE)),
IFERROR(VLOOKUP($E221, 'Emissions Factors'!$C$3:$O$717, 4,FALSE),""))</f>
        <v>0</v>
      </c>
      <c r="Y221" s="947" t="str">
        <f>IFERROR(VLOOKUP($M221&amp;" | "&amp;$X221,'Emissions Factors'!$C$3:$N$3811,5,FALSE),"")</f>
        <v/>
      </c>
      <c r="Z221" s="948" t="str">
        <f>IFERROR(VLOOKUP($M221&amp;" | "&amp;$X221,'Emissions Factors'!$C$3:$N$3811,6,FALSE),"")</f>
        <v/>
      </c>
      <c r="AA221" s="949" t="str">
        <f>IFERROR(VLOOKUP($M221&amp;" | "&amp;$X221,'Emissions Factors'!$C$3:$N$3811,7,FALSE),"")</f>
        <v/>
      </c>
      <c r="AB221" s="961"/>
      <c r="AC221" s="962"/>
      <c r="AD221" s="963"/>
      <c r="AE221" s="964"/>
      <c r="AF221" s="965"/>
      <c r="AG221" s="955" t="str" cm="1">
        <f t="array" ref="AG221">IFERROR(_xlfn.IFS($V221="No", Y221*$T221/1000,$V221="Yes", AD221*$T221/1000, $V221="", ""),"")</f>
        <v/>
      </c>
      <c r="AH221" s="956" t="str" cm="1">
        <f t="array" ref="AH221">IFERROR(_xlfn.IFS($V221="No", Z221*$T221/1000,$V221="Yes", AE221*$T221/1000, $V221="", ""),"")</f>
        <v/>
      </c>
      <c r="AI221" s="956" t="str" cm="1">
        <f t="array" ref="AI221">IFERROR(_xlfn.IFS($V221="No", AA221*$T221/1000,$V221="Yes", AF221*$T221/1000, $V221="", ""),"")</f>
        <v/>
      </c>
      <c r="AJ221" s="1029" t="str">
        <f>IFERROR($AG221
+IFERROR(HLOOKUP(Introduction!$H$29,'GWP Values'!$D$3:$G$46,MATCH("CH4",'GWP Values'!$C$3:$C$41,0),FALSE)*$AH221,0)
+IFERROR(HLOOKUP(Introduction!$H$29,'GWP Values'!$D$3:$G$46,MATCH("N2O",'GWP Values'!$C$3:$C$41,0),FALSE)*$AI221,0),"")</f>
        <v/>
      </c>
    </row>
    <row r="222" spans="1:36" ht="24" customHeight="1" x14ac:dyDescent="0.25">
      <c r="A222" s="441"/>
      <c r="B222" s="458" t="str" cm="1">
        <f t="array" ref="B222">IFERROR(_xlfn.IFS($J222="","",VLOOKUP(CONCATENATE($M222," | ",$J222),'Emissions Factors'!$C$3:$O$718,5,FALSE)&lt;&gt;"",CONCATENATE($M222," | ",$J222), COUNTIF('Emissions Factors'!$C$3:$C$718,CONCATENATE($M222," | ",$J222))&lt;0, CONCATENATE($M222," | ",$I222)),"")</f>
        <v/>
      </c>
      <c r="C222" s="650" t="str">
        <f t="shared" si="6"/>
        <v/>
      </c>
      <c r="D222" s="650" t="str">
        <f t="shared" si="7"/>
        <v/>
      </c>
      <c r="E222" s="650" t="str">
        <f>IFERROR(IF($J222="","",
IF($J222="United States",$M222&amp;" | "&amp;$J222&amp;" - "&amp;(VLOOKUP(K222,'EFs - EPA eGRID'!$B$2:$D$53,3,FALSE)),
IF($J222="Canada",$M222&amp;" | "&amp;$J222&amp;" - "&amp;$K222,$M222&amp;" | "&amp;$I222))),"")</f>
        <v/>
      </c>
      <c r="F222" s="650" t="str" cm="1">
        <f t="array" ref="F222">_xlfn.IFS($J222="","",AND($J222="United States", $K222=""), $M222&amp;" | "&amp;$J222,AND($J222="Canada", $K222=""), $M222&amp;" | "&amp;$J222,$J222="United States", $E222,$J222="Canada",$E222,$J222&lt;&gt;"", $M222&amp;" | "&amp;$J222)</f>
        <v/>
      </c>
      <c r="G222" s="989"/>
      <c r="H222" s="990"/>
      <c r="I222" s="941" t="str">
        <f>IFERROR(VLOOKUP(J222,'Category Index'!$K$10:$L$258,2,FALSE),"")</f>
        <v/>
      </c>
      <c r="J222" s="986"/>
      <c r="K222" s="987" t="s">
        <v>866</v>
      </c>
      <c r="L222" s="3"/>
      <c r="M222" s="982"/>
      <c r="N222" s="983"/>
      <c r="O222" s="943" t="str">
        <f>IFERROR(VLOOKUP(Q222,Tables!$CE$8:$CF$22,2,FALSE),"")</f>
        <v/>
      </c>
      <c r="P222" s="973"/>
      <c r="Q222" s="974"/>
      <c r="R222" s="975"/>
      <c r="S222" s="976"/>
      <c r="T222" s="670" t="str">
        <f>IFERROR(IF(R222="","",R222*(VLOOKUP(D222, 'Unit Conversion Table'!$E$3:$F$132, 2, FALSE))),"")</f>
        <v/>
      </c>
      <c r="U222" s="3"/>
      <c r="V222" s="971" t="s">
        <v>826</v>
      </c>
      <c r="W222" s="945" t="str" cm="1">
        <f t="array" ref="W222">_xlfn.IFS(V222="No",(IFERROR(VLOOKUP($M222&amp;" | "&amp;$X222,'Emissions Factors'!$C$3:$N$1705,MATCH(W$11,'Emissions Factors'!$C$3:$N$3,0),FALSE),"")),V222="Yes", "", V222="", "")</f>
        <v/>
      </c>
      <c r="X222" s="946">
        <f>IFERROR(IF(OR($V222="Yes", $V222=""), "",
VLOOKUP($F222, 'Emissions Factors'!$C$3:$O$717, 4,FALSE)),
IFERROR(VLOOKUP($E222, 'Emissions Factors'!$C$3:$O$717, 4,FALSE),""))</f>
        <v>0</v>
      </c>
      <c r="Y222" s="947" t="str">
        <f>IFERROR(VLOOKUP($M222&amp;" | "&amp;$X222,'Emissions Factors'!$C$3:$N$3811,5,FALSE),"")</f>
        <v/>
      </c>
      <c r="Z222" s="948" t="str">
        <f>IFERROR(VLOOKUP($M222&amp;" | "&amp;$X222,'Emissions Factors'!$C$3:$N$3811,6,FALSE),"")</f>
        <v/>
      </c>
      <c r="AA222" s="949" t="str">
        <f>IFERROR(VLOOKUP($M222&amp;" | "&amp;$X222,'Emissions Factors'!$C$3:$N$3811,7,FALSE),"")</f>
        <v/>
      </c>
      <c r="AB222" s="961"/>
      <c r="AC222" s="962"/>
      <c r="AD222" s="963"/>
      <c r="AE222" s="964"/>
      <c r="AF222" s="965"/>
      <c r="AG222" s="955" t="str" cm="1">
        <f t="array" ref="AG222">IFERROR(_xlfn.IFS($V222="No", Y222*$T222/1000,$V222="Yes", AD222*$T222/1000, $V222="", ""),"")</f>
        <v/>
      </c>
      <c r="AH222" s="956" t="str" cm="1">
        <f t="array" ref="AH222">IFERROR(_xlfn.IFS($V222="No", Z222*$T222/1000,$V222="Yes", AE222*$T222/1000, $V222="", ""),"")</f>
        <v/>
      </c>
      <c r="AI222" s="956" t="str" cm="1">
        <f t="array" ref="AI222">IFERROR(_xlfn.IFS($V222="No", AA222*$T222/1000,$V222="Yes", AF222*$T222/1000, $V222="", ""),"")</f>
        <v/>
      </c>
      <c r="AJ222" s="1029" t="str">
        <f>IFERROR($AG222
+IFERROR(HLOOKUP(Introduction!$H$29,'GWP Values'!$D$3:$G$46,MATCH("CH4",'GWP Values'!$C$3:$C$41,0),FALSE)*$AH222,0)
+IFERROR(HLOOKUP(Introduction!$H$29,'GWP Values'!$D$3:$G$46,MATCH("N2O",'GWP Values'!$C$3:$C$41,0),FALSE)*$AI222,0),"")</f>
        <v/>
      </c>
    </row>
    <row r="223" spans="1:36" ht="24" customHeight="1" x14ac:dyDescent="0.25">
      <c r="A223" s="441"/>
      <c r="B223" s="458" t="str" cm="1">
        <f t="array" ref="B223">IFERROR(_xlfn.IFS($J223="","",VLOOKUP(CONCATENATE($M223," | ",$J223),'Emissions Factors'!$C$3:$O$718,5,FALSE)&lt;&gt;"",CONCATENATE($M223," | ",$J223), COUNTIF('Emissions Factors'!$C$3:$C$718,CONCATENATE($M223," | ",$J223))&lt;0, CONCATENATE($M223," | ",$I223)),"")</f>
        <v/>
      </c>
      <c r="C223" s="650" t="str">
        <f t="shared" si="6"/>
        <v/>
      </c>
      <c r="D223" s="650" t="str">
        <f t="shared" si="7"/>
        <v/>
      </c>
      <c r="E223" s="650" t="str">
        <f>IFERROR(IF($J223="","",
IF($J223="United States",$M223&amp;" | "&amp;$J223&amp;" - "&amp;(VLOOKUP(K223,'EFs - EPA eGRID'!$B$2:$D$53,3,FALSE)),
IF($J223="Canada",$M223&amp;" | "&amp;$J223&amp;" - "&amp;$K223,$M223&amp;" | "&amp;$I223))),"")</f>
        <v/>
      </c>
      <c r="F223" s="650" t="str" cm="1">
        <f t="array" ref="F223">_xlfn.IFS($J223="","",AND($J223="United States", $K223=""), $M223&amp;" | "&amp;$J223,AND($J223="Canada", $K223=""), $M223&amp;" | "&amp;$J223,$J223="United States", $E223,$J223="Canada",$E223,$J223&lt;&gt;"", $M223&amp;" | "&amp;$J223)</f>
        <v/>
      </c>
      <c r="G223" s="989"/>
      <c r="H223" s="990"/>
      <c r="I223" s="941" t="str">
        <f>IFERROR(VLOOKUP(J223,'Category Index'!$K$10:$L$258,2,FALSE),"")</f>
        <v/>
      </c>
      <c r="J223" s="986"/>
      <c r="K223" s="987" t="s">
        <v>866</v>
      </c>
      <c r="L223" s="3"/>
      <c r="M223" s="982"/>
      <c r="N223" s="983"/>
      <c r="O223" s="943" t="str">
        <f>IFERROR(VLOOKUP(Q223,Tables!$CE$8:$CF$22,2,FALSE),"")</f>
        <v/>
      </c>
      <c r="P223" s="973"/>
      <c r="Q223" s="974"/>
      <c r="R223" s="975"/>
      <c r="S223" s="976"/>
      <c r="T223" s="670" t="str">
        <f>IFERROR(IF(R223="","",R223*(VLOOKUP(D223, 'Unit Conversion Table'!$E$3:$F$132, 2, FALSE))),"")</f>
        <v/>
      </c>
      <c r="U223" s="3"/>
      <c r="V223" s="971" t="s">
        <v>826</v>
      </c>
      <c r="W223" s="945" t="str" cm="1">
        <f t="array" ref="W223">_xlfn.IFS(V223="No",(IFERROR(VLOOKUP($M223&amp;" | "&amp;$X223,'Emissions Factors'!$C$3:$N$1705,MATCH(W$11,'Emissions Factors'!$C$3:$N$3,0),FALSE),"")),V223="Yes", "", V223="", "")</f>
        <v/>
      </c>
      <c r="X223" s="946">
        <f>IFERROR(IF(OR($V223="Yes", $V223=""), "",
VLOOKUP($F223, 'Emissions Factors'!$C$3:$O$717, 4,FALSE)),
IFERROR(VLOOKUP($E223, 'Emissions Factors'!$C$3:$O$717, 4,FALSE),""))</f>
        <v>0</v>
      </c>
      <c r="Y223" s="947" t="str">
        <f>IFERROR(VLOOKUP($M223&amp;" | "&amp;$X223,'Emissions Factors'!$C$3:$N$3811,5,FALSE),"")</f>
        <v/>
      </c>
      <c r="Z223" s="948" t="str">
        <f>IFERROR(VLOOKUP($M223&amp;" | "&amp;$X223,'Emissions Factors'!$C$3:$N$3811,6,FALSE),"")</f>
        <v/>
      </c>
      <c r="AA223" s="949" t="str">
        <f>IFERROR(VLOOKUP($M223&amp;" | "&amp;$X223,'Emissions Factors'!$C$3:$N$3811,7,FALSE),"")</f>
        <v/>
      </c>
      <c r="AB223" s="961"/>
      <c r="AC223" s="962"/>
      <c r="AD223" s="963"/>
      <c r="AE223" s="964"/>
      <c r="AF223" s="965"/>
      <c r="AG223" s="955" t="str" cm="1">
        <f t="array" ref="AG223">IFERROR(_xlfn.IFS($V223="No", Y223*$T223/1000,$V223="Yes", AD223*$T223/1000, $V223="", ""),"")</f>
        <v/>
      </c>
      <c r="AH223" s="956" t="str" cm="1">
        <f t="array" ref="AH223">IFERROR(_xlfn.IFS($V223="No", Z223*$T223/1000,$V223="Yes", AE223*$T223/1000, $V223="", ""),"")</f>
        <v/>
      </c>
      <c r="AI223" s="956" t="str" cm="1">
        <f t="array" ref="AI223">IFERROR(_xlfn.IFS($V223="No", AA223*$T223/1000,$V223="Yes", AF223*$T223/1000, $V223="", ""),"")</f>
        <v/>
      </c>
      <c r="AJ223" s="1029" t="str">
        <f>IFERROR($AG223
+IFERROR(HLOOKUP(Introduction!$H$29,'GWP Values'!$D$3:$G$46,MATCH("CH4",'GWP Values'!$C$3:$C$41,0),FALSE)*$AH223,0)
+IFERROR(HLOOKUP(Introduction!$H$29,'GWP Values'!$D$3:$G$46,MATCH("N2O",'GWP Values'!$C$3:$C$41,0),FALSE)*$AI223,0),"")</f>
        <v/>
      </c>
    </row>
    <row r="224" spans="1:36" ht="24" customHeight="1" x14ac:dyDescent="0.25">
      <c r="A224" s="441"/>
      <c r="B224" s="458" t="str" cm="1">
        <f t="array" ref="B224">IFERROR(_xlfn.IFS($J224="","",VLOOKUP(CONCATENATE($M224," | ",$J224),'Emissions Factors'!$C$3:$O$718,5,FALSE)&lt;&gt;"",CONCATENATE($M224," | ",$J224), COUNTIF('Emissions Factors'!$C$3:$C$718,CONCATENATE($M224," | ",$J224))&lt;0, CONCATENATE($M224," | ",$I224)),"")</f>
        <v/>
      </c>
      <c r="C224" s="650" t="str">
        <f t="shared" si="6"/>
        <v/>
      </c>
      <c r="D224" s="650" t="str">
        <f t="shared" si="7"/>
        <v/>
      </c>
      <c r="E224" s="650" t="str">
        <f>IFERROR(IF($J224="","",
IF($J224="United States",$M224&amp;" | "&amp;$J224&amp;" - "&amp;(VLOOKUP(K224,'EFs - EPA eGRID'!$B$2:$D$53,3,FALSE)),
IF($J224="Canada",$M224&amp;" | "&amp;$J224&amp;" - "&amp;$K224,$M224&amp;" | "&amp;$I224))),"")</f>
        <v/>
      </c>
      <c r="F224" s="650" t="str" cm="1">
        <f t="array" ref="F224">_xlfn.IFS($J224="","",AND($J224="United States", $K224=""), $M224&amp;" | "&amp;$J224,AND($J224="Canada", $K224=""), $M224&amp;" | "&amp;$J224,$J224="United States", $E224,$J224="Canada",$E224,$J224&lt;&gt;"", $M224&amp;" | "&amp;$J224)</f>
        <v/>
      </c>
      <c r="G224" s="989"/>
      <c r="H224" s="990"/>
      <c r="I224" s="941" t="str">
        <f>IFERROR(VLOOKUP(J224,'Category Index'!$K$10:$L$258,2,FALSE),"")</f>
        <v/>
      </c>
      <c r="J224" s="986"/>
      <c r="K224" s="987" t="s">
        <v>866</v>
      </c>
      <c r="L224" s="3"/>
      <c r="M224" s="982"/>
      <c r="N224" s="983"/>
      <c r="O224" s="943" t="str">
        <f>IFERROR(VLOOKUP(Q224,Tables!$CE$8:$CF$22,2,FALSE),"")</f>
        <v/>
      </c>
      <c r="P224" s="973"/>
      <c r="Q224" s="974"/>
      <c r="R224" s="975"/>
      <c r="S224" s="976"/>
      <c r="T224" s="670" t="str">
        <f>IFERROR(IF(R224="","",R224*(VLOOKUP(D224, 'Unit Conversion Table'!$E$3:$F$132, 2, FALSE))),"")</f>
        <v/>
      </c>
      <c r="U224" s="3"/>
      <c r="V224" s="971" t="s">
        <v>826</v>
      </c>
      <c r="W224" s="945" t="str" cm="1">
        <f t="array" ref="W224">_xlfn.IFS(V224="No",(IFERROR(VLOOKUP($M224&amp;" | "&amp;$X224,'Emissions Factors'!$C$3:$N$1705,MATCH(W$11,'Emissions Factors'!$C$3:$N$3,0),FALSE),"")),V224="Yes", "", V224="", "")</f>
        <v/>
      </c>
      <c r="X224" s="946">
        <f>IFERROR(IF(OR($V224="Yes", $V224=""), "",
VLOOKUP($F224, 'Emissions Factors'!$C$3:$O$717, 4,FALSE)),
IFERROR(VLOOKUP($E224, 'Emissions Factors'!$C$3:$O$717, 4,FALSE),""))</f>
        <v>0</v>
      </c>
      <c r="Y224" s="947" t="str">
        <f>IFERROR(VLOOKUP($M224&amp;" | "&amp;$X224,'Emissions Factors'!$C$3:$N$3811,5,FALSE),"")</f>
        <v/>
      </c>
      <c r="Z224" s="948" t="str">
        <f>IFERROR(VLOOKUP($M224&amp;" | "&amp;$X224,'Emissions Factors'!$C$3:$N$3811,6,FALSE),"")</f>
        <v/>
      </c>
      <c r="AA224" s="949" t="str">
        <f>IFERROR(VLOOKUP($M224&amp;" | "&amp;$X224,'Emissions Factors'!$C$3:$N$3811,7,FALSE),"")</f>
        <v/>
      </c>
      <c r="AB224" s="961"/>
      <c r="AC224" s="962"/>
      <c r="AD224" s="963"/>
      <c r="AE224" s="964"/>
      <c r="AF224" s="965"/>
      <c r="AG224" s="955" t="str" cm="1">
        <f t="array" ref="AG224">IFERROR(_xlfn.IFS($V224="No", Y224*$T224/1000,$V224="Yes", AD224*$T224/1000, $V224="", ""),"")</f>
        <v/>
      </c>
      <c r="AH224" s="956" t="str" cm="1">
        <f t="array" ref="AH224">IFERROR(_xlfn.IFS($V224="No", Z224*$T224/1000,$V224="Yes", AE224*$T224/1000, $V224="", ""),"")</f>
        <v/>
      </c>
      <c r="AI224" s="956" t="str" cm="1">
        <f t="array" ref="AI224">IFERROR(_xlfn.IFS($V224="No", AA224*$T224/1000,$V224="Yes", AF224*$T224/1000, $V224="", ""),"")</f>
        <v/>
      </c>
      <c r="AJ224" s="1029" t="str">
        <f>IFERROR($AG224
+IFERROR(HLOOKUP(Introduction!$H$29,'GWP Values'!$D$3:$G$46,MATCH("CH4",'GWP Values'!$C$3:$C$41,0),FALSE)*$AH224,0)
+IFERROR(HLOOKUP(Introduction!$H$29,'GWP Values'!$D$3:$G$46,MATCH("N2O",'GWP Values'!$C$3:$C$41,0),FALSE)*$AI224,0),"")</f>
        <v/>
      </c>
    </row>
    <row r="225" spans="1:36" ht="24" customHeight="1" x14ac:dyDescent="0.25">
      <c r="A225" s="441"/>
      <c r="B225" s="458" t="str" cm="1">
        <f t="array" ref="B225">IFERROR(_xlfn.IFS($J225="","",VLOOKUP(CONCATENATE($M225," | ",$J225),'Emissions Factors'!$C$3:$O$718,5,FALSE)&lt;&gt;"",CONCATENATE($M225," | ",$J225), COUNTIF('Emissions Factors'!$C$3:$C$718,CONCATENATE($M225," | ",$J225))&lt;0, CONCATENATE($M225," | ",$I225)),"")</f>
        <v/>
      </c>
      <c r="C225" s="650" t="str">
        <f t="shared" si="6"/>
        <v/>
      </c>
      <c r="D225" s="650" t="str">
        <f t="shared" si="7"/>
        <v/>
      </c>
      <c r="E225" s="650" t="str">
        <f>IFERROR(IF($J225="","",
IF($J225="United States",$M225&amp;" | "&amp;$J225&amp;" - "&amp;(VLOOKUP(K225,'EFs - EPA eGRID'!$B$2:$D$53,3,FALSE)),
IF($J225="Canada",$M225&amp;" | "&amp;$J225&amp;" - "&amp;$K225,$M225&amp;" | "&amp;$I225))),"")</f>
        <v/>
      </c>
      <c r="F225" s="650" t="str" cm="1">
        <f t="array" ref="F225">_xlfn.IFS($J225="","",AND($J225="United States", $K225=""), $M225&amp;" | "&amp;$J225,AND($J225="Canada", $K225=""), $M225&amp;" | "&amp;$J225,$J225="United States", $E225,$J225="Canada",$E225,$J225&lt;&gt;"", $M225&amp;" | "&amp;$J225)</f>
        <v/>
      </c>
      <c r="G225" s="989"/>
      <c r="H225" s="990"/>
      <c r="I225" s="941" t="str">
        <f>IFERROR(VLOOKUP(J225,'Category Index'!$K$10:$L$258,2,FALSE),"")</f>
        <v/>
      </c>
      <c r="J225" s="986"/>
      <c r="K225" s="987" t="s">
        <v>866</v>
      </c>
      <c r="L225" s="3"/>
      <c r="M225" s="982"/>
      <c r="N225" s="983"/>
      <c r="O225" s="943" t="str">
        <f>IFERROR(VLOOKUP(Q225,Tables!$CE$8:$CF$22,2,FALSE),"")</f>
        <v/>
      </c>
      <c r="P225" s="973"/>
      <c r="Q225" s="974"/>
      <c r="R225" s="975"/>
      <c r="S225" s="976"/>
      <c r="T225" s="670" t="str">
        <f>IFERROR(IF(R225="","",R225*(VLOOKUP(D225, 'Unit Conversion Table'!$E$3:$F$132, 2, FALSE))),"")</f>
        <v/>
      </c>
      <c r="U225" s="3"/>
      <c r="V225" s="971" t="s">
        <v>826</v>
      </c>
      <c r="W225" s="945" t="str" cm="1">
        <f t="array" ref="W225">_xlfn.IFS(V225="No",(IFERROR(VLOOKUP($M225&amp;" | "&amp;$X225,'Emissions Factors'!$C$3:$N$1705,MATCH(W$11,'Emissions Factors'!$C$3:$N$3,0),FALSE),"")),V225="Yes", "", V225="", "")</f>
        <v/>
      </c>
      <c r="X225" s="946">
        <f>IFERROR(IF(OR($V225="Yes", $V225=""), "",
VLOOKUP($F225, 'Emissions Factors'!$C$3:$O$717, 4,FALSE)),
IFERROR(VLOOKUP($E225, 'Emissions Factors'!$C$3:$O$717, 4,FALSE),""))</f>
        <v>0</v>
      </c>
      <c r="Y225" s="947" t="str">
        <f>IFERROR(VLOOKUP($M225&amp;" | "&amp;$X225,'Emissions Factors'!$C$3:$N$3811,5,FALSE),"")</f>
        <v/>
      </c>
      <c r="Z225" s="948" t="str">
        <f>IFERROR(VLOOKUP($M225&amp;" | "&amp;$X225,'Emissions Factors'!$C$3:$N$3811,6,FALSE),"")</f>
        <v/>
      </c>
      <c r="AA225" s="949" t="str">
        <f>IFERROR(VLOOKUP($M225&amp;" | "&amp;$X225,'Emissions Factors'!$C$3:$N$3811,7,FALSE),"")</f>
        <v/>
      </c>
      <c r="AB225" s="961"/>
      <c r="AC225" s="962"/>
      <c r="AD225" s="963"/>
      <c r="AE225" s="964"/>
      <c r="AF225" s="965"/>
      <c r="AG225" s="955" t="str" cm="1">
        <f t="array" ref="AG225">IFERROR(_xlfn.IFS($V225="No", Y225*$T225/1000,$V225="Yes", AD225*$T225/1000, $V225="", ""),"")</f>
        <v/>
      </c>
      <c r="AH225" s="956" t="str" cm="1">
        <f t="array" ref="AH225">IFERROR(_xlfn.IFS($V225="No", Z225*$T225/1000,$V225="Yes", AE225*$T225/1000, $V225="", ""),"")</f>
        <v/>
      </c>
      <c r="AI225" s="956" t="str" cm="1">
        <f t="array" ref="AI225">IFERROR(_xlfn.IFS($V225="No", AA225*$T225/1000,$V225="Yes", AF225*$T225/1000, $V225="", ""),"")</f>
        <v/>
      </c>
      <c r="AJ225" s="1029" t="str">
        <f>IFERROR($AG225
+IFERROR(HLOOKUP(Introduction!$H$29,'GWP Values'!$D$3:$G$46,MATCH("CH4",'GWP Values'!$C$3:$C$41,0),FALSE)*$AH225,0)
+IFERROR(HLOOKUP(Introduction!$H$29,'GWP Values'!$D$3:$G$46,MATCH("N2O",'GWP Values'!$C$3:$C$41,0),FALSE)*$AI225,0),"")</f>
        <v/>
      </c>
    </row>
    <row r="226" spans="1:36" ht="24" customHeight="1" x14ac:dyDescent="0.25">
      <c r="A226" s="441"/>
      <c r="B226" s="458" t="str" cm="1">
        <f t="array" ref="B226">IFERROR(_xlfn.IFS($J226="","",VLOOKUP(CONCATENATE($M226," | ",$J226),'Emissions Factors'!$C$3:$O$718,5,FALSE)&lt;&gt;"",CONCATENATE($M226," | ",$J226), COUNTIF('Emissions Factors'!$C$3:$C$718,CONCATENATE($M226," | ",$J226))&lt;0, CONCATENATE($M226," | ",$I226)),"")</f>
        <v/>
      </c>
      <c r="C226" s="650" t="str">
        <f t="shared" si="6"/>
        <v/>
      </c>
      <c r="D226" s="650" t="str">
        <f t="shared" si="7"/>
        <v/>
      </c>
      <c r="E226" s="650" t="str">
        <f>IFERROR(IF($J226="","",
IF($J226="United States",$M226&amp;" | "&amp;$J226&amp;" - "&amp;(VLOOKUP(K226,'EFs - EPA eGRID'!$B$2:$D$53,3,FALSE)),
IF($J226="Canada",$M226&amp;" | "&amp;$J226&amp;" - "&amp;$K226,$M226&amp;" | "&amp;$I226))),"")</f>
        <v/>
      </c>
      <c r="F226" s="650" t="str" cm="1">
        <f t="array" ref="F226">_xlfn.IFS($J226="","",AND($J226="United States", $K226=""), $M226&amp;" | "&amp;$J226,AND($J226="Canada", $K226=""), $M226&amp;" | "&amp;$J226,$J226="United States", $E226,$J226="Canada",$E226,$J226&lt;&gt;"", $M226&amp;" | "&amp;$J226)</f>
        <v/>
      </c>
      <c r="G226" s="989"/>
      <c r="H226" s="990"/>
      <c r="I226" s="941" t="str">
        <f>IFERROR(VLOOKUP(J226,'Category Index'!$K$10:$L$258,2,FALSE),"")</f>
        <v/>
      </c>
      <c r="J226" s="986"/>
      <c r="K226" s="987" t="s">
        <v>866</v>
      </c>
      <c r="L226" s="3"/>
      <c r="M226" s="982"/>
      <c r="N226" s="983"/>
      <c r="O226" s="943" t="str">
        <f>IFERROR(VLOOKUP(Q226,Tables!$CE$8:$CF$22,2,FALSE),"")</f>
        <v/>
      </c>
      <c r="P226" s="973"/>
      <c r="Q226" s="974"/>
      <c r="R226" s="975"/>
      <c r="S226" s="976"/>
      <c r="T226" s="670" t="str">
        <f>IFERROR(IF(R226="","",R226*(VLOOKUP(D226, 'Unit Conversion Table'!$E$3:$F$132, 2, FALSE))),"")</f>
        <v/>
      </c>
      <c r="U226" s="3"/>
      <c r="V226" s="971" t="s">
        <v>826</v>
      </c>
      <c r="W226" s="945" t="str" cm="1">
        <f t="array" ref="W226">_xlfn.IFS(V226="No",(IFERROR(VLOOKUP($M226&amp;" | "&amp;$X226,'Emissions Factors'!$C$3:$N$1705,MATCH(W$11,'Emissions Factors'!$C$3:$N$3,0),FALSE),"")),V226="Yes", "", V226="", "")</f>
        <v/>
      </c>
      <c r="X226" s="946">
        <f>IFERROR(IF(OR($V226="Yes", $V226=""), "",
VLOOKUP($F226, 'Emissions Factors'!$C$3:$O$717, 4,FALSE)),
IFERROR(VLOOKUP($E226, 'Emissions Factors'!$C$3:$O$717, 4,FALSE),""))</f>
        <v>0</v>
      </c>
      <c r="Y226" s="947" t="str">
        <f>IFERROR(VLOOKUP($M226&amp;" | "&amp;$X226,'Emissions Factors'!$C$3:$N$3811,5,FALSE),"")</f>
        <v/>
      </c>
      <c r="Z226" s="948" t="str">
        <f>IFERROR(VLOOKUP($M226&amp;" | "&amp;$X226,'Emissions Factors'!$C$3:$N$3811,6,FALSE),"")</f>
        <v/>
      </c>
      <c r="AA226" s="949" t="str">
        <f>IFERROR(VLOOKUP($M226&amp;" | "&amp;$X226,'Emissions Factors'!$C$3:$N$3811,7,FALSE),"")</f>
        <v/>
      </c>
      <c r="AB226" s="961"/>
      <c r="AC226" s="962"/>
      <c r="AD226" s="963"/>
      <c r="AE226" s="964"/>
      <c r="AF226" s="965"/>
      <c r="AG226" s="955" t="str" cm="1">
        <f t="array" ref="AG226">IFERROR(_xlfn.IFS($V226="No", Y226*$T226/1000,$V226="Yes", AD226*$T226/1000, $V226="", ""),"")</f>
        <v/>
      </c>
      <c r="AH226" s="956" t="str" cm="1">
        <f t="array" ref="AH226">IFERROR(_xlfn.IFS($V226="No", Z226*$T226/1000,$V226="Yes", AE226*$T226/1000, $V226="", ""),"")</f>
        <v/>
      </c>
      <c r="AI226" s="956" t="str" cm="1">
        <f t="array" ref="AI226">IFERROR(_xlfn.IFS($V226="No", AA226*$T226/1000,$V226="Yes", AF226*$T226/1000, $V226="", ""),"")</f>
        <v/>
      </c>
      <c r="AJ226" s="1029" t="str">
        <f>IFERROR($AG226
+IFERROR(HLOOKUP(Introduction!$H$29,'GWP Values'!$D$3:$G$46,MATCH("CH4",'GWP Values'!$C$3:$C$41,0),FALSE)*$AH226,0)
+IFERROR(HLOOKUP(Introduction!$H$29,'GWP Values'!$D$3:$G$46,MATCH("N2O",'GWP Values'!$C$3:$C$41,0),FALSE)*$AI226,0),"")</f>
        <v/>
      </c>
    </row>
    <row r="227" spans="1:36" ht="24" customHeight="1" x14ac:dyDescent="0.25">
      <c r="A227" s="441"/>
      <c r="B227" s="458" t="str" cm="1">
        <f t="array" ref="B227">IFERROR(_xlfn.IFS($J227="","",VLOOKUP(CONCATENATE($M227," | ",$J227),'Emissions Factors'!$C$3:$O$718,5,FALSE)&lt;&gt;"",CONCATENATE($M227," | ",$J227), COUNTIF('Emissions Factors'!$C$3:$C$718,CONCATENATE($M227," | ",$J227))&lt;0, CONCATENATE($M227," | ",$I227)),"")</f>
        <v/>
      </c>
      <c r="C227" s="650" t="str">
        <f t="shared" si="6"/>
        <v/>
      </c>
      <c r="D227" s="650" t="str">
        <f t="shared" si="7"/>
        <v/>
      </c>
      <c r="E227" s="650" t="str">
        <f>IFERROR(IF($J227="","",
IF($J227="United States",$M227&amp;" | "&amp;$J227&amp;" - "&amp;(VLOOKUP(K227,'EFs - EPA eGRID'!$B$2:$D$53,3,FALSE)),
IF($J227="Canada",$M227&amp;" | "&amp;$J227&amp;" - "&amp;$K227,$M227&amp;" | "&amp;$I227))),"")</f>
        <v/>
      </c>
      <c r="F227" s="650" t="str" cm="1">
        <f t="array" ref="F227">_xlfn.IFS($J227="","",AND($J227="United States", $K227=""), $M227&amp;" | "&amp;$J227,AND($J227="Canada", $K227=""), $M227&amp;" | "&amp;$J227,$J227="United States", $E227,$J227="Canada",$E227,$J227&lt;&gt;"", $M227&amp;" | "&amp;$J227)</f>
        <v/>
      </c>
      <c r="G227" s="989"/>
      <c r="H227" s="990"/>
      <c r="I227" s="941" t="str">
        <f>IFERROR(VLOOKUP(J227,'Category Index'!$K$10:$L$258,2,FALSE),"")</f>
        <v/>
      </c>
      <c r="J227" s="986"/>
      <c r="K227" s="987" t="s">
        <v>866</v>
      </c>
      <c r="L227" s="3"/>
      <c r="M227" s="982"/>
      <c r="N227" s="983"/>
      <c r="O227" s="943" t="str">
        <f>IFERROR(VLOOKUP(Q227,Tables!$CE$8:$CF$22,2,FALSE),"")</f>
        <v/>
      </c>
      <c r="P227" s="973"/>
      <c r="Q227" s="974"/>
      <c r="R227" s="975"/>
      <c r="S227" s="976"/>
      <c r="T227" s="670" t="str">
        <f>IFERROR(IF(R227="","",R227*(VLOOKUP(D227, 'Unit Conversion Table'!$E$3:$F$132, 2, FALSE))),"")</f>
        <v/>
      </c>
      <c r="U227" s="3"/>
      <c r="V227" s="971" t="s">
        <v>826</v>
      </c>
      <c r="W227" s="945" t="str" cm="1">
        <f t="array" ref="W227">_xlfn.IFS(V227="No",(IFERROR(VLOOKUP($M227&amp;" | "&amp;$X227,'Emissions Factors'!$C$3:$N$1705,MATCH(W$11,'Emissions Factors'!$C$3:$N$3,0),FALSE),"")),V227="Yes", "", V227="", "")</f>
        <v/>
      </c>
      <c r="X227" s="946">
        <f>IFERROR(IF(OR($V227="Yes", $V227=""), "",
VLOOKUP($F227, 'Emissions Factors'!$C$3:$O$717, 4,FALSE)),
IFERROR(VLOOKUP($E227, 'Emissions Factors'!$C$3:$O$717, 4,FALSE),""))</f>
        <v>0</v>
      </c>
      <c r="Y227" s="947" t="str">
        <f>IFERROR(VLOOKUP($M227&amp;" | "&amp;$X227,'Emissions Factors'!$C$3:$N$3811,5,FALSE),"")</f>
        <v/>
      </c>
      <c r="Z227" s="948" t="str">
        <f>IFERROR(VLOOKUP($M227&amp;" | "&amp;$X227,'Emissions Factors'!$C$3:$N$3811,6,FALSE),"")</f>
        <v/>
      </c>
      <c r="AA227" s="949" t="str">
        <f>IFERROR(VLOOKUP($M227&amp;" | "&amp;$X227,'Emissions Factors'!$C$3:$N$3811,7,FALSE),"")</f>
        <v/>
      </c>
      <c r="AB227" s="961"/>
      <c r="AC227" s="962"/>
      <c r="AD227" s="963"/>
      <c r="AE227" s="964"/>
      <c r="AF227" s="965"/>
      <c r="AG227" s="955" t="str" cm="1">
        <f t="array" ref="AG227">IFERROR(_xlfn.IFS($V227="No", Y227*$T227/1000,$V227="Yes", AD227*$T227/1000, $V227="", ""),"")</f>
        <v/>
      </c>
      <c r="AH227" s="956" t="str" cm="1">
        <f t="array" ref="AH227">IFERROR(_xlfn.IFS($V227="No", Z227*$T227/1000,$V227="Yes", AE227*$T227/1000, $V227="", ""),"")</f>
        <v/>
      </c>
      <c r="AI227" s="956" t="str" cm="1">
        <f t="array" ref="AI227">IFERROR(_xlfn.IFS($V227="No", AA227*$T227/1000,$V227="Yes", AF227*$T227/1000, $V227="", ""),"")</f>
        <v/>
      </c>
      <c r="AJ227" s="1029" t="str">
        <f>IFERROR($AG227
+IFERROR(HLOOKUP(Introduction!$H$29,'GWP Values'!$D$3:$G$46,MATCH("CH4",'GWP Values'!$C$3:$C$41,0),FALSE)*$AH227,0)
+IFERROR(HLOOKUP(Introduction!$H$29,'GWP Values'!$D$3:$G$46,MATCH("N2O",'GWP Values'!$C$3:$C$41,0),FALSE)*$AI227,0),"")</f>
        <v/>
      </c>
    </row>
    <row r="228" spans="1:36" ht="24" customHeight="1" x14ac:dyDescent="0.25">
      <c r="A228" s="441"/>
      <c r="B228" s="458" t="str" cm="1">
        <f t="array" ref="B228">IFERROR(_xlfn.IFS($J228="","",VLOOKUP(CONCATENATE($M228," | ",$J228),'Emissions Factors'!$C$3:$O$718,5,FALSE)&lt;&gt;"",CONCATENATE($M228," | ",$J228), COUNTIF('Emissions Factors'!$C$3:$C$718,CONCATENATE($M228," | ",$J228))&lt;0, CONCATENATE($M228," | ",$I228)),"")</f>
        <v/>
      </c>
      <c r="C228" s="650" t="str">
        <f t="shared" si="6"/>
        <v/>
      </c>
      <c r="D228" s="650" t="str">
        <f t="shared" si="7"/>
        <v/>
      </c>
      <c r="E228" s="650" t="str">
        <f>IFERROR(IF($J228="","",
IF($J228="United States",$M228&amp;" | "&amp;$J228&amp;" - "&amp;(VLOOKUP(K228,'EFs - EPA eGRID'!$B$2:$D$53,3,FALSE)),
IF($J228="Canada",$M228&amp;" | "&amp;$J228&amp;" - "&amp;$K228,$M228&amp;" | "&amp;$I228))),"")</f>
        <v/>
      </c>
      <c r="F228" s="650" t="str" cm="1">
        <f t="array" ref="F228">_xlfn.IFS($J228="","",AND($J228="United States", $K228=""), $M228&amp;" | "&amp;$J228,AND($J228="Canada", $K228=""), $M228&amp;" | "&amp;$J228,$J228="United States", $E228,$J228="Canada",$E228,$J228&lt;&gt;"", $M228&amp;" | "&amp;$J228)</f>
        <v/>
      </c>
      <c r="G228" s="989"/>
      <c r="H228" s="990"/>
      <c r="I228" s="941" t="str">
        <f>IFERROR(VLOOKUP(J228,'Category Index'!$K$10:$L$258,2,FALSE),"")</f>
        <v/>
      </c>
      <c r="J228" s="986"/>
      <c r="K228" s="987" t="s">
        <v>866</v>
      </c>
      <c r="L228" s="3"/>
      <c r="M228" s="982"/>
      <c r="N228" s="983"/>
      <c r="O228" s="943" t="str">
        <f>IFERROR(VLOOKUP(Q228,Tables!$CE$8:$CF$22,2,FALSE),"")</f>
        <v/>
      </c>
      <c r="P228" s="973"/>
      <c r="Q228" s="974"/>
      <c r="R228" s="975"/>
      <c r="S228" s="976"/>
      <c r="T228" s="670" t="str">
        <f>IFERROR(IF(R228="","",R228*(VLOOKUP(D228, 'Unit Conversion Table'!$E$3:$F$132, 2, FALSE))),"")</f>
        <v/>
      </c>
      <c r="U228" s="3"/>
      <c r="V228" s="971" t="s">
        <v>826</v>
      </c>
      <c r="W228" s="945" t="str" cm="1">
        <f t="array" ref="W228">_xlfn.IFS(V228="No",(IFERROR(VLOOKUP($M228&amp;" | "&amp;$X228,'Emissions Factors'!$C$3:$N$1705,MATCH(W$11,'Emissions Factors'!$C$3:$N$3,0),FALSE),"")),V228="Yes", "", V228="", "")</f>
        <v/>
      </c>
      <c r="X228" s="946">
        <f>IFERROR(IF(OR($V228="Yes", $V228=""), "",
VLOOKUP($F228, 'Emissions Factors'!$C$3:$O$717, 4,FALSE)),
IFERROR(VLOOKUP($E228, 'Emissions Factors'!$C$3:$O$717, 4,FALSE),""))</f>
        <v>0</v>
      </c>
      <c r="Y228" s="947" t="str">
        <f>IFERROR(VLOOKUP($M228&amp;" | "&amp;$X228,'Emissions Factors'!$C$3:$N$3811,5,FALSE),"")</f>
        <v/>
      </c>
      <c r="Z228" s="948" t="str">
        <f>IFERROR(VLOOKUP($M228&amp;" | "&amp;$X228,'Emissions Factors'!$C$3:$N$3811,6,FALSE),"")</f>
        <v/>
      </c>
      <c r="AA228" s="949" t="str">
        <f>IFERROR(VLOOKUP($M228&amp;" | "&amp;$X228,'Emissions Factors'!$C$3:$N$3811,7,FALSE),"")</f>
        <v/>
      </c>
      <c r="AB228" s="961"/>
      <c r="AC228" s="962"/>
      <c r="AD228" s="963"/>
      <c r="AE228" s="964"/>
      <c r="AF228" s="965"/>
      <c r="AG228" s="955" t="str" cm="1">
        <f t="array" ref="AG228">IFERROR(_xlfn.IFS($V228="No", Y228*$T228/1000,$V228="Yes", AD228*$T228/1000, $V228="", ""),"")</f>
        <v/>
      </c>
      <c r="AH228" s="956" t="str" cm="1">
        <f t="array" ref="AH228">IFERROR(_xlfn.IFS($V228="No", Z228*$T228/1000,$V228="Yes", AE228*$T228/1000, $V228="", ""),"")</f>
        <v/>
      </c>
      <c r="AI228" s="956" t="str" cm="1">
        <f t="array" ref="AI228">IFERROR(_xlfn.IFS($V228="No", AA228*$T228/1000,$V228="Yes", AF228*$T228/1000, $V228="", ""),"")</f>
        <v/>
      </c>
      <c r="AJ228" s="1029" t="str">
        <f>IFERROR($AG228
+IFERROR(HLOOKUP(Introduction!$H$29,'GWP Values'!$D$3:$G$46,MATCH("CH4",'GWP Values'!$C$3:$C$41,0),FALSE)*$AH228,0)
+IFERROR(HLOOKUP(Introduction!$H$29,'GWP Values'!$D$3:$G$46,MATCH("N2O",'GWP Values'!$C$3:$C$41,0),FALSE)*$AI228,0),"")</f>
        <v/>
      </c>
    </row>
    <row r="229" spans="1:36" ht="24" customHeight="1" x14ac:dyDescent="0.25">
      <c r="A229" s="441"/>
      <c r="B229" s="458" t="str" cm="1">
        <f t="array" ref="B229">IFERROR(_xlfn.IFS($J229="","",VLOOKUP(CONCATENATE($M229," | ",$J229),'Emissions Factors'!$C$3:$O$718,5,FALSE)&lt;&gt;"",CONCATENATE($M229," | ",$J229), COUNTIF('Emissions Factors'!$C$3:$C$718,CONCATENATE($M229," | ",$J229))&lt;0, CONCATENATE($M229," | ",$I229)),"")</f>
        <v/>
      </c>
      <c r="C229" s="650" t="str">
        <f t="shared" si="6"/>
        <v/>
      </c>
      <c r="D229" s="650" t="str">
        <f t="shared" si="7"/>
        <v/>
      </c>
      <c r="E229" s="650" t="str">
        <f>IFERROR(IF($J229="","",
IF($J229="United States",$M229&amp;" | "&amp;$J229&amp;" - "&amp;(VLOOKUP(K229,'EFs - EPA eGRID'!$B$2:$D$53,3,FALSE)),
IF($J229="Canada",$M229&amp;" | "&amp;$J229&amp;" - "&amp;$K229,$M229&amp;" | "&amp;$I229))),"")</f>
        <v/>
      </c>
      <c r="F229" s="650" t="str" cm="1">
        <f t="array" ref="F229">_xlfn.IFS($J229="","",AND($J229="United States", $K229=""), $M229&amp;" | "&amp;$J229,AND($J229="Canada", $K229=""), $M229&amp;" | "&amp;$J229,$J229="United States", $E229,$J229="Canada",$E229,$J229&lt;&gt;"", $M229&amp;" | "&amp;$J229)</f>
        <v/>
      </c>
      <c r="G229" s="989"/>
      <c r="H229" s="990"/>
      <c r="I229" s="941" t="str">
        <f>IFERROR(VLOOKUP(J229,'Category Index'!$K$10:$L$258,2,FALSE),"")</f>
        <v/>
      </c>
      <c r="J229" s="986"/>
      <c r="K229" s="987" t="s">
        <v>866</v>
      </c>
      <c r="L229" s="3"/>
      <c r="M229" s="982"/>
      <c r="N229" s="983"/>
      <c r="O229" s="943" t="str">
        <f>IFERROR(VLOOKUP(Q229,Tables!$CE$8:$CF$22,2,FALSE),"")</f>
        <v/>
      </c>
      <c r="P229" s="973"/>
      <c r="Q229" s="974"/>
      <c r="R229" s="975"/>
      <c r="S229" s="976"/>
      <c r="T229" s="670" t="str">
        <f>IFERROR(IF(R229="","",R229*(VLOOKUP(D229, 'Unit Conversion Table'!$E$3:$F$132, 2, FALSE))),"")</f>
        <v/>
      </c>
      <c r="U229" s="3"/>
      <c r="V229" s="971" t="s">
        <v>826</v>
      </c>
      <c r="W229" s="945" t="str" cm="1">
        <f t="array" ref="W229">_xlfn.IFS(V229="No",(IFERROR(VLOOKUP($M229&amp;" | "&amp;$X229,'Emissions Factors'!$C$3:$N$1705,MATCH(W$11,'Emissions Factors'!$C$3:$N$3,0),FALSE),"")),V229="Yes", "", V229="", "")</f>
        <v/>
      </c>
      <c r="X229" s="946">
        <f>IFERROR(IF(OR($V229="Yes", $V229=""), "",
VLOOKUP($F229, 'Emissions Factors'!$C$3:$O$717, 4,FALSE)),
IFERROR(VLOOKUP($E229, 'Emissions Factors'!$C$3:$O$717, 4,FALSE),""))</f>
        <v>0</v>
      </c>
      <c r="Y229" s="947" t="str">
        <f>IFERROR(VLOOKUP($M229&amp;" | "&amp;$X229,'Emissions Factors'!$C$3:$N$3811,5,FALSE),"")</f>
        <v/>
      </c>
      <c r="Z229" s="948" t="str">
        <f>IFERROR(VLOOKUP($M229&amp;" | "&amp;$X229,'Emissions Factors'!$C$3:$N$3811,6,FALSE),"")</f>
        <v/>
      </c>
      <c r="AA229" s="949" t="str">
        <f>IFERROR(VLOOKUP($M229&amp;" | "&amp;$X229,'Emissions Factors'!$C$3:$N$3811,7,FALSE),"")</f>
        <v/>
      </c>
      <c r="AB229" s="961"/>
      <c r="AC229" s="962"/>
      <c r="AD229" s="963"/>
      <c r="AE229" s="964"/>
      <c r="AF229" s="965"/>
      <c r="AG229" s="955" t="str" cm="1">
        <f t="array" ref="AG229">IFERROR(_xlfn.IFS($V229="No", Y229*$T229/1000,$V229="Yes", AD229*$T229/1000, $V229="", ""),"")</f>
        <v/>
      </c>
      <c r="AH229" s="956" t="str" cm="1">
        <f t="array" ref="AH229">IFERROR(_xlfn.IFS($V229="No", Z229*$T229/1000,$V229="Yes", AE229*$T229/1000, $V229="", ""),"")</f>
        <v/>
      </c>
      <c r="AI229" s="956" t="str" cm="1">
        <f t="array" ref="AI229">IFERROR(_xlfn.IFS($V229="No", AA229*$T229/1000,$V229="Yes", AF229*$T229/1000, $V229="", ""),"")</f>
        <v/>
      </c>
      <c r="AJ229" s="1029" t="str">
        <f>IFERROR($AG229
+IFERROR(HLOOKUP(Introduction!$H$29,'GWP Values'!$D$3:$G$46,MATCH("CH4",'GWP Values'!$C$3:$C$41,0),FALSE)*$AH229,0)
+IFERROR(HLOOKUP(Introduction!$H$29,'GWP Values'!$D$3:$G$46,MATCH("N2O",'GWP Values'!$C$3:$C$41,0),FALSE)*$AI229,0),"")</f>
        <v/>
      </c>
    </row>
    <row r="230" spans="1:36" ht="24" customHeight="1" x14ac:dyDescent="0.25">
      <c r="A230" s="441"/>
      <c r="B230" s="458" t="str" cm="1">
        <f t="array" ref="B230">IFERROR(_xlfn.IFS($J230="","",VLOOKUP(CONCATENATE($M230," | ",$J230),'Emissions Factors'!$C$3:$O$718,5,FALSE)&lt;&gt;"",CONCATENATE($M230," | ",$J230), COUNTIF('Emissions Factors'!$C$3:$C$718,CONCATENATE($M230," | ",$J230))&lt;0, CONCATENATE($M230," | ",$I230)),"")</f>
        <v/>
      </c>
      <c r="C230" s="650" t="str">
        <f t="shared" si="6"/>
        <v/>
      </c>
      <c r="D230" s="650" t="str">
        <f t="shared" si="7"/>
        <v/>
      </c>
      <c r="E230" s="650" t="str">
        <f>IFERROR(IF($J230="","",
IF($J230="United States",$M230&amp;" | "&amp;$J230&amp;" - "&amp;(VLOOKUP(K230,'EFs - EPA eGRID'!$B$2:$D$53,3,FALSE)),
IF($J230="Canada",$M230&amp;" | "&amp;$J230&amp;" - "&amp;$K230,$M230&amp;" | "&amp;$I230))),"")</f>
        <v/>
      </c>
      <c r="F230" s="650" t="str" cm="1">
        <f t="array" ref="F230">_xlfn.IFS($J230="","",AND($J230="United States", $K230=""), $M230&amp;" | "&amp;$J230,AND($J230="Canada", $K230=""), $M230&amp;" | "&amp;$J230,$J230="United States", $E230,$J230="Canada",$E230,$J230&lt;&gt;"", $M230&amp;" | "&amp;$J230)</f>
        <v/>
      </c>
      <c r="G230" s="989"/>
      <c r="H230" s="990"/>
      <c r="I230" s="941" t="str">
        <f>IFERROR(VLOOKUP(J230,'Category Index'!$K$10:$L$258,2,FALSE),"")</f>
        <v/>
      </c>
      <c r="J230" s="986"/>
      <c r="K230" s="987" t="s">
        <v>866</v>
      </c>
      <c r="L230" s="3"/>
      <c r="M230" s="982"/>
      <c r="N230" s="983"/>
      <c r="O230" s="943" t="str">
        <f>IFERROR(VLOOKUP(Q230,Tables!$CE$8:$CF$22,2,FALSE),"")</f>
        <v/>
      </c>
      <c r="P230" s="973"/>
      <c r="Q230" s="974"/>
      <c r="R230" s="975"/>
      <c r="S230" s="976"/>
      <c r="T230" s="670" t="str">
        <f>IFERROR(IF(R230="","",R230*(VLOOKUP(D230, 'Unit Conversion Table'!$E$3:$F$132, 2, FALSE))),"")</f>
        <v/>
      </c>
      <c r="U230" s="3"/>
      <c r="V230" s="971" t="s">
        <v>826</v>
      </c>
      <c r="W230" s="945" t="str" cm="1">
        <f t="array" ref="W230">_xlfn.IFS(V230="No",(IFERROR(VLOOKUP($M230&amp;" | "&amp;$X230,'Emissions Factors'!$C$3:$N$1705,MATCH(W$11,'Emissions Factors'!$C$3:$N$3,0),FALSE),"")),V230="Yes", "", V230="", "")</f>
        <v/>
      </c>
      <c r="X230" s="946">
        <f>IFERROR(IF(OR($V230="Yes", $V230=""), "",
VLOOKUP($F230, 'Emissions Factors'!$C$3:$O$717, 4,FALSE)),
IFERROR(VLOOKUP($E230, 'Emissions Factors'!$C$3:$O$717, 4,FALSE),""))</f>
        <v>0</v>
      </c>
      <c r="Y230" s="947" t="str">
        <f>IFERROR(VLOOKUP($M230&amp;" | "&amp;$X230,'Emissions Factors'!$C$3:$N$3811,5,FALSE),"")</f>
        <v/>
      </c>
      <c r="Z230" s="948" t="str">
        <f>IFERROR(VLOOKUP($M230&amp;" | "&amp;$X230,'Emissions Factors'!$C$3:$N$3811,6,FALSE),"")</f>
        <v/>
      </c>
      <c r="AA230" s="949" t="str">
        <f>IFERROR(VLOOKUP($M230&amp;" | "&amp;$X230,'Emissions Factors'!$C$3:$N$3811,7,FALSE),"")</f>
        <v/>
      </c>
      <c r="AB230" s="961"/>
      <c r="AC230" s="962"/>
      <c r="AD230" s="963"/>
      <c r="AE230" s="964"/>
      <c r="AF230" s="965"/>
      <c r="AG230" s="955" t="str" cm="1">
        <f t="array" ref="AG230">IFERROR(_xlfn.IFS($V230="No", Y230*$T230/1000,$V230="Yes", AD230*$T230/1000, $V230="", ""),"")</f>
        <v/>
      </c>
      <c r="AH230" s="956" t="str" cm="1">
        <f t="array" ref="AH230">IFERROR(_xlfn.IFS($V230="No", Z230*$T230/1000,$V230="Yes", AE230*$T230/1000, $V230="", ""),"")</f>
        <v/>
      </c>
      <c r="AI230" s="956" t="str" cm="1">
        <f t="array" ref="AI230">IFERROR(_xlfn.IFS($V230="No", AA230*$T230/1000,$V230="Yes", AF230*$T230/1000, $V230="", ""),"")</f>
        <v/>
      </c>
      <c r="AJ230" s="1029" t="str">
        <f>IFERROR($AG230
+IFERROR(HLOOKUP(Introduction!$H$29,'GWP Values'!$D$3:$G$46,MATCH("CH4",'GWP Values'!$C$3:$C$41,0),FALSE)*$AH230,0)
+IFERROR(HLOOKUP(Introduction!$H$29,'GWP Values'!$D$3:$G$46,MATCH("N2O",'GWP Values'!$C$3:$C$41,0),FALSE)*$AI230,0),"")</f>
        <v/>
      </c>
    </row>
    <row r="231" spans="1:36" ht="24" customHeight="1" x14ac:dyDescent="0.25">
      <c r="A231" s="441"/>
      <c r="B231" s="458" t="str" cm="1">
        <f t="array" ref="B231">IFERROR(_xlfn.IFS($J231="","",VLOOKUP(CONCATENATE($M231," | ",$J231),'Emissions Factors'!$C$3:$O$718,5,FALSE)&lt;&gt;"",CONCATENATE($M231," | ",$J231), COUNTIF('Emissions Factors'!$C$3:$C$718,CONCATENATE($M231," | ",$J231))&lt;0, CONCATENATE($M231," | ",$I231)),"")</f>
        <v/>
      </c>
      <c r="C231" s="650" t="str">
        <f t="shared" si="6"/>
        <v/>
      </c>
      <c r="D231" s="650" t="str">
        <f t="shared" si="7"/>
        <v/>
      </c>
      <c r="E231" s="650" t="str">
        <f>IFERROR(IF($J231="","",
IF($J231="United States",$M231&amp;" | "&amp;$J231&amp;" - "&amp;(VLOOKUP(K231,'EFs - EPA eGRID'!$B$2:$D$53,3,FALSE)),
IF($J231="Canada",$M231&amp;" | "&amp;$J231&amp;" - "&amp;$K231,$M231&amp;" | "&amp;$I231))),"")</f>
        <v/>
      </c>
      <c r="F231" s="650" t="str" cm="1">
        <f t="array" ref="F231">_xlfn.IFS($J231="","",AND($J231="United States", $K231=""), $M231&amp;" | "&amp;$J231,AND($J231="Canada", $K231=""), $M231&amp;" | "&amp;$J231,$J231="United States", $E231,$J231="Canada",$E231,$J231&lt;&gt;"", $M231&amp;" | "&amp;$J231)</f>
        <v/>
      </c>
      <c r="G231" s="989"/>
      <c r="H231" s="990"/>
      <c r="I231" s="941" t="str">
        <f>IFERROR(VLOOKUP(J231,'Category Index'!$K$10:$L$258,2,FALSE),"")</f>
        <v/>
      </c>
      <c r="J231" s="986"/>
      <c r="K231" s="987" t="s">
        <v>866</v>
      </c>
      <c r="L231" s="3"/>
      <c r="M231" s="982"/>
      <c r="N231" s="983"/>
      <c r="O231" s="943" t="str">
        <f>IFERROR(VLOOKUP(Q231,Tables!$CE$8:$CF$22,2,FALSE),"")</f>
        <v/>
      </c>
      <c r="P231" s="973"/>
      <c r="Q231" s="974"/>
      <c r="R231" s="975"/>
      <c r="S231" s="976"/>
      <c r="T231" s="670" t="str">
        <f>IFERROR(IF(R231="","",R231*(VLOOKUP(D231, 'Unit Conversion Table'!$E$3:$F$132, 2, FALSE))),"")</f>
        <v/>
      </c>
      <c r="U231" s="3"/>
      <c r="V231" s="971" t="s">
        <v>826</v>
      </c>
      <c r="W231" s="945" t="str" cm="1">
        <f t="array" ref="W231">_xlfn.IFS(V231="No",(IFERROR(VLOOKUP($M231&amp;" | "&amp;$X231,'Emissions Factors'!$C$3:$N$1705,MATCH(W$11,'Emissions Factors'!$C$3:$N$3,0),FALSE),"")),V231="Yes", "", V231="", "")</f>
        <v/>
      </c>
      <c r="X231" s="946">
        <f>IFERROR(IF(OR($V231="Yes", $V231=""), "",
VLOOKUP($F231, 'Emissions Factors'!$C$3:$O$717, 4,FALSE)),
IFERROR(VLOOKUP($E231, 'Emissions Factors'!$C$3:$O$717, 4,FALSE),""))</f>
        <v>0</v>
      </c>
      <c r="Y231" s="947" t="str">
        <f>IFERROR(VLOOKUP($M231&amp;" | "&amp;$X231,'Emissions Factors'!$C$3:$N$3811,5,FALSE),"")</f>
        <v/>
      </c>
      <c r="Z231" s="948" t="str">
        <f>IFERROR(VLOOKUP($M231&amp;" | "&amp;$X231,'Emissions Factors'!$C$3:$N$3811,6,FALSE),"")</f>
        <v/>
      </c>
      <c r="AA231" s="949" t="str">
        <f>IFERROR(VLOOKUP($M231&amp;" | "&amp;$X231,'Emissions Factors'!$C$3:$N$3811,7,FALSE),"")</f>
        <v/>
      </c>
      <c r="AB231" s="961"/>
      <c r="AC231" s="962"/>
      <c r="AD231" s="963"/>
      <c r="AE231" s="964"/>
      <c r="AF231" s="965"/>
      <c r="AG231" s="955" t="str" cm="1">
        <f t="array" ref="AG231">IFERROR(_xlfn.IFS($V231="No", Y231*$T231/1000,$V231="Yes", AD231*$T231/1000, $V231="", ""),"")</f>
        <v/>
      </c>
      <c r="AH231" s="956" t="str" cm="1">
        <f t="array" ref="AH231">IFERROR(_xlfn.IFS($V231="No", Z231*$T231/1000,$V231="Yes", AE231*$T231/1000, $V231="", ""),"")</f>
        <v/>
      </c>
      <c r="AI231" s="956" t="str" cm="1">
        <f t="array" ref="AI231">IFERROR(_xlfn.IFS($V231="No", AA231*$T231/1000,$V231="Yes", AF231*$T231/1000, $V231="", ""),"")</f>
        <v/>
      </c>
      <c r="AJ231" s="1029" t="str">
        <f>IFERROR($AG231
+IFERROR(HLOOKUP(Introduction!$H$29,'GWP Values'!$D$3:$G$46,MATCH("CH4",'GWP Values'!$C$3:$C$41,0),FALSE)*$AH231,0)
+IFERROR(HLOOKUP(Introduction!$H$29,'GWP Values'!$D$3:$G$46,MATCH("N2O",'GWP Values'!$C$3:$C$41,0),FALSE)*$AI231,0),"")</f>
        <v/>
      </c>
    </row>
    <row r="232" spans="1:36" ht="24" customHeight="1" x14ac:dyDescent="0.25">
      <c r="A232" s="441"/>
      <c r="B232" s="458" t="str" cm="1">
        <f t="array" ref="B232">IFERROR(_xlfn.IFS($J232="","",VLOOKUP(CONCATENATE($M232," | ",$J232),'Emissions Factors'!$C$3:$O$718,5,FALSE)&lt;&gt;"",CONCATENATE($M232," | ",$J232), COUNTIF('Emissions Factors'!$C$3:$C$718,CONCATENATE($M232," | ",$J232))&lt;0, CONCATENATE($M232," | ",$I232)),"")</f>
        <v/>
      </c>
      <c r="C232" s="650" t="str">
        <f t="shared" si="6"/>
        <v/>
      </c>
      <c r="D232" s="650" t="str">
        <f t="shared" si="7"/>
        <v/>
      </c>
      <c r="E232" s="650" t="str">
        <f>IFERROR(IF($J232="","",
IF($J232="United States",$M232&amp;" | "&amp;$J232&amp;" - "&amp;(VLOOKUP(K232,'EFs - EPA eGRID'!$B$2:$D$53,3,FALSE)),
IF($J232="Canada",$M232&amp;" | "&amp;$J232&amp;" - "&amp;$K232,$M232&amp;" | "&amp;$I232))),"")</f>
        <v/>
      </c>
      <c r="F232" s="650" t="str" cm="1">
        <f t="array" ref="F232">_xlfn.IFS($J232="","",AND($J232="United States", $K232=""), $M232&amp;" | "&amp;$J232,AND($J232="Canada", $K232=""), $M232&amp;" | "&amp;$J232,$J232="United States", $E232,$J232="Canada",$E232,$J232&lt;&gt;"", $M232&amp;" | "&amp;$J232)</f>
        <v/>
      </c>
      <c r="G232" s="989"/>
      <c r="H232" s="990"/>
      <c r="I232" s="941" t="str">
        <f>IFERROR(VLOOKUP(J232,'Category Index'!$K$10:$L$258,2,FALSE),"")</f>
        <v/>
      </c>
      <c r="J232" s="986"/>
      <c r="K232" s="987" t="s">
        <v>866</v>
      </c>
      <c r="L232" s="3"/>
      <c r="M232" s="982"/>
      <c r="N232" s="983"/>
      <c r="O232" s="943" t="str">
        <f>IFERROR(VLOOKUP(Q232,Tables!$CE$8:$CF$22,2,FALSE),"")</f>
        <v/>
      </c>
      <c r="P232" s="973"/>
      <c r="Q232" s="974"/>
      <c r="R232" s="975"/>
      <c r="S232" s="976"/>
      <c r="T232" s="670" t="str">
        <f>IFERROR(IF(R232="","",R232*(VLOOKUP(D232, 'Unit Conversion Table'!$E$3:$F$132, 2, FALSE))),"")</f>
        <v/>
      </c>
      <c r="U232" s="3"/>
      <c r="V232" s="971" t="s">
        <v>826</v>
      </c>
      <c r="W232" s="945" t="str" cm="1">
        <f t="array" ref="W232">_xlfn.IFS(V232="No",(IFERROR(VLOOKUP($M232&amp;" | "&amp;$X232,'Emissions Factors'!$C$3:$N$1705,MATCH(W$11,'Emissions Factors'!$C$3:$N$3,0),FALSE),"")),V232="Yes", "", V232="", "")</f>
        <v/>
      </c>
      <c r="X232" s="946">
        <f>IFERROR(IF(OR($V232="Yes", $V232=""), "",
VLOOKUP($F232, 'Emissions Factors'!$C$3:$O$717, 4,FALSE)),
IFERROR(VLOOKUP($E232, 'Emissions Factors'!$C$3:$O$717, 4,FALSE),""))</f>
        <v>0</v>
      </c>
      <c r="Y232" s="947" t="str">
        <f>IFERROR(VLOOKUP($M232&amp;" | "&amp;$X232,'Emissions Factors'!$C$3:$N$3811,5,FALSE),"")</f>
        <v/>
      </c>
      <c r="Z232" s="948" t="str">
        <f>IFERROR(VLOOKUP($M232&amp;" | "&amp;$X232,'Emissions Factors'!$C$3:$N$3811,6,FALSE),"")</f>
        <v/>
      </c>
      <c r="AA232" s="949" t="str">
        <f>IFERROR(VLOOKUP($M232&amp;" | "&amp;$X232,'Emissions Factors'!$C$3:$N$3811,7,FALSE),"")</f>
        <v/>
      </c>
      <c r="AB232" s="961"/>
      <c r="AC232" s="962"/>
      <c r="AD232" s="963"/>
      <c r="AE232" s="964"/>
      <c r="AF232" s="965"/>
      <c r="AG232" s="955" t="str" cm="1">
        <f t="array" ref="AG232">IFERROR(_xlfn.IFS($V232="No", Y232*$T232/1000,$V232="Yes", AD232*$T232/1000, $V232="", ""),"")</f>
        <v/>
      </c>
      <c r="AH232" s="956" t="str" cm="1">
        <f t="array" ref="AH232">IFERROR(_xlfn.IFS($V232="No", Z232*$T232/1000,$V232="Yes", AE232*$T232/1000, $V232="", ""),"")</f>
        <v/>
      </c>
      <c r="AI232" s="956" t="str" cm="1">
        <f t="array" ref="AI232">IFERROR(_xlfn.IFS($V232="No", AA232*$T232/1000,$V232="Yes", AF232*$T232/1000, $V232="", ""),"")</f>
        <v/>
      </c>
      <c r="AJ232" s="1029" t="str">
        <f>IFERROR($AG232
+IFERROR(HLOOKUP(Introduction!$H$29,'GWP Values'!$D$3:$G$46,MATCH("CH4",'GWP Values'!$C$3:$C$41,0),FALSE)*$AH232,0)
+IFERROR(HLOOKUP(Introduction!$H$29,'GWP Values'!$D$3:$G$46,MATCH("N2O",'GWP Values'!$C$3:$C$41,0),FALSE)*$AI232,0),"")</f>
        <v/>
      </c>
    </row>
    <row r="233" spans="1:36" ht="24" customHeight="1" x14ac:dyDescent="0.25">
      <c r="A233" s="441"/>
      <c r="B233" s="458" t="str" cm="1">
        <f t="array" ref="B233">IFERROR(_xlfn.IFS($J233="","",VLOOKUP(CONCATENATE($M233," | ",$J233),'Emissions Factors'!$C$3:$O$718,5,FALSE)&lt;&gt;"",CONCATENATE($M233," | ",$J233), COUNTIF('Emissions Factors'!$C$3:$C$718,CONCATENATE($M233," | ",$J233))&lt;0, CONCATENATE($M233," | ",$I233)),"")</f>
        <v/>
      </c>
      <c r="C233" s="650" t="str">
        <f t="shared" si="6"/>
        <v/>
      </c>
      <c r="D233" s="650" t="str">
        <f t="shared" si="7"/>
        <v/>
      </c>
      <c r="E233" s="650" t="str">
        <f>IFERROR(IF($J233="","",
IF($J233="United States",$M233&amp;" | "&amp;$J233&amp;" - "&amp;(VLOOKUP(K233,'EFs - EPA eGRID'!$B$2:$D$53,3,FALSE)),
IF($J233="Canada",$M233&amp;" | "&amp;$J233&amp;" - "&amp;$K233,$M233&amp;" | "&amp;$I233))),"")</f>
        <v/>
      </c>
      <c r="F233" s="650" t="str" cm="1">
        <f t="array" ref="F233">_xlfn.IFS($J233="","",AND($J233="United States", $K233=""), $M233&amp;" | "&amp;$J233,AND($J233="Canada", $K233=""), $M233&amp;" | "&amp;$J233,$J233="United States", $E233,$J233="Canada",$E233,$J233&lt;&gt;"", $M233&amp;" | "&amp;$J233)</f>
        <v/>
      </c>
      <c r="G233" s="989"/>
      <c r="H233" s="990"/>
      <c r="I233" s="941" t="str">
        <f>IFERROR(VLOOKUP(J233,'Category Index'!$K$10:$L$258,2,FALSE),"")</f>
        <v/>
      </c>
      <c r="J233" s="986"/>
      <c r="K233" s="987" t="s">
        <v>866</v>
      </c>
      <c r="L233" s="3"/>
      <c r="M233" s="982"/>
      <c r="N233" s="983"/>
      <c r="O233" s="943" t="str">
        <f>IFERROR(VLOOKUP(Q233,Tables!$CE$8:$CF$22,2,FALSE),"")</f>
        <v/>
      </c>
      <c r="P233" s="973"/>
      <c r="Q233" s="974"/>
      <c r="R233" s="975"/>
      <c r="S233" s="976"/>
      <c r="T233" s="670" t="str">
        <f>IFERROR(IF(R233="","",R233*(VLOOKUP(D233, 'Unit Conversion Table'!$E$3:$F$132, 2, FALSE))),"")</f>
        <v/>
      </c>
      <c r="U233" s="3"/>
      <c r="V233" s="971" t="s">
        <v>826</v>
      </c>
      <c r="W233" s="945" t="str" cm="1">
        <f t="array" ref="W233">_xlfn.IFS(V233="No",(IFERROR(VLOOKUP($M233&amp;" | "&amp;$X233,'Emissions Factors'!$C$3:$N$1705,MATCH(W$11,'Emissions Factors'!$C$3:$N$3,0),FALSE),"")),V233="Yes", "", V233="", "")</f>
        <v/>
      </c>
      <c r="X233" s="946">
        <f>IFERROR(IF(OR($V233="Yes", $V233=""), "",
VLOOKUP($F233, 'Emissions Factors'!$C$3:$O$717, 4,FALSE)),
IFERROR(VLOOKUP($E233, 'Emissions Factors'!$C$3:$O$717, 4,FALSE),""))</f>
        <v>0</v>
      </c>
      <c r="Y233" s="947" t="str">
        <f>IFERROR(VLOOKUP($M233&amp;" | "&amp;$X233,'Emissions Factors'!$C$3:$N$3811,5,FALSE),"")</f>
        <v/>
      </c>
      <c r="Z233" s="948" t="str">
        <f>IFERROR(VLOOKUP($M233&amp;" | "&amp;$X233,'Emissions Factors'!$C$3:$N$3811,6,FALSE),"")</f>
        <v/>
      </c>
      <c r="AA233" s="949" t="str">
        <f>IFERROR(VLOOKUP($M233&amp;" | "&amp;$X233,'Emissions Factors'!$C$3:$N$3811,7,FALSE),"")</f>
        <v/>
      </c>
      <c r="AB233" s="961"/>
      <c r="AC233" s="962"/>
      <c r="AD233" s="963"/>
      <c r="AE233" s="964"/>
      <c r="AF233" s="965"/>
      <c r="AG233" s="955" t="str" cm="1">
        <f t="array" ref="AG233">IFERROR(_xlfn.IFS($V233="No", Y233*$T233/1000,$V233="Yes", AD233*$T233/1000, $V233="", ""),"")</f>
        <v/>
      </c>
      <c r="AH233" s="956" t="str" cm="1">
        <f t="array" ref="AH233">IFERROR(_xlfn.IFS($V233="No", Z233*$T233/1000,$V233="Yes", AE233*$T233/1000, $V233="", ""),"")</f>
        <v/>
      </c>
      <c r="AI233" s="956" t="str" cm="1">
        <f t="array" ref="AI233">IFERROR(_xlfn.IFS($V233="No", AA233*$T233/1000,$V233="Yes", AF233*$T233/1000, $V233="", ""),"")</f>
        <v/>
      </c>
      <c r="AJ233" s="1029" t="str">
        <f>IFERROR($AG233
+IFERROR(HLOOKUP(Introduction!$H$29,'GWP Values'!$D$3:$G$46,MATCH("CH4",'GWP Values'!$C$3:$C$41,0),FALSE)*$AH233,0)
+IFERROR(HLOOKUP(Introduction!$H$29,'GWP Values'!$D$3:$G$46,MATCH("N2O",'GWP Values'!$C$3:$C$41,0),FALSE)*$AI233,0),"")</f>
        <v/>
      </c>
    </row>
    <row r="234" spans="1:36" ht="24" customHeight="1" x14ac:dyDescent="0.25">
      <c r="A234" s="441"/>
      <c r="B234" s="458" t="str" cm="1">
        <f t="array" ref="B234">IFERROR(_xlfn.IFS($J234="","",VLOOKUP(CONCATENATE($M234," | ",$J234),'Emissions Factors'!$C$3:$O$718,5,FALSE)&lt;&gt;"",CONCATENATE($M234," | ",$J234), COUNTIF('Emissions Factors'!$C$3:$C$718,CONCATENATE($M234," | ",$J234))&lt;0, CONCATENATE($M234," | ",$I234)),"")</f>
        <v/>
      </c>
      <c r="C234" s="650" t="str">
        <f t="shared" si="6"/>
        <v/>
      </c>
      <c r="D234" s="650" t="str">
        <f t="shared" si="7"/>
        <v/>
      </c>
      <c r="E234" s="650" t="str">
        <f>IFERROR(IF($J234="","",
IF($J234="United States",$M234&amp;" | "&amp;$J234&amp;" - "&amp;(VLOOKUP(K234,'EFs - EPA eGRID'!$B$2:$D$53,3,FALSE)),
IF($J234="Canada",$M234&amp;" | "&amp;$J234&amp;" - "&amp;$K234,$M234&amp;" | "&amp;$I234))),"")</f>
        <v/>
      </c>
      <c r="F234" s="650" t="str" cm="1">
        <f t="array" ref="F234">_xlfn.IFS($J234="","",AND($J234="United States", $K234=""), $M234&amp;" | "&amp;$J234,AND($J234="Canada", $K234=""), $M234&amp;" | "&amp;$J234,$J234="United States", $E234,$J234="Canada",$E234,$J234&lt;&gt;"", $M234&amp;" | "&amp;$J234)</f>
        <v/>
      </c>
      <c r="G234" s="989"/>
      <c r="H234" s="990"/>
      <c r="I234" s="941" t="str">
        <f>IFERROR(VLOOKUP(J234,'Category Index'!$K$10:$L$258,2,FALSE),"")</f>
        <v/>
      </c>
      <c r="J234" s="986"/>
      <c r="K234" s="987" t="s">
        <v>866</v>
      </c>
      <c r="L234" s="3"/>
      <c r="M234" s="982"/>
      <c r="N234" s="983"/>
      <c r="O234" s="943" t="str">
        <f>IFERROR(VLOOKUP(Q234,Tables!$CE$8:$CF$22,2,FALSE),"")</f>
        <v/>
      </c>
      <c r="P234" s="973"/>
      <c r="Q234" s="974"/>
      <c r="R234" s="975"/>
      <c r="S234" s="976"/>
      <c r="T234" s="670" t="str">
        <f>IFERROR(IF(R234="","",R234*(VLOOKUP(D234, 'Unit Conversion Table'!$E$3:$F$132, 2, FALSE))),"")</f>
        <v/>
      </c>
      <c r="U234" s="3"/>
      <c r="V234" s="971" t="s">
        <v>826</v>
      </c>
      <c r="W234" s="945" t="str" cm="1">
        <f t="array" ref="W234">_xlfn.IFS(V234="No",(IFERROR(VLOOKUP($M234&amp;" | "&amp;$X234,'Emissions Factors'!$C$3:$N$1705,MATCH(W$11,'Emissions Factors'!$C$3:$N$3,0),FALSE),"")),V234="Yes", "", V234="", "")</f>
        <v/>
      </c>
      <c r="X234" s="946">
        <f>IFERROR(IF(OR($V234="Yes", $V234=""), "",
VLOOKUP($F234, 'Emissions Factors'!$C$3:$O$717, 4,FALSE)),
IFERROR(VLOOKUP($E234, 'Emissions Factors'!$C$3:$O$717, 4,FALSE),""))</f>
        <v>0</v>
      </c>
      <c r="Y234" s="947" t="str">
        <f>IFERROR(VLOOKUP($M234&amp;" | "&amp;$X234,'Emissions Factors'!$C$3:$N$3811,5,FALSE),"")</f>
        <v/>
      </c>
      <c r="Z234" s="948" t="str">
        <f>IFERROR(VLOOKUP($M234&amp;" | "&amp;$X234,'Emissions Factors'!$C$3:$N$3811,6,FALSE),"")</f>
        <v/>
      </c>
      <c r="AA234" s="949" t="str">
        <f>IFERROR(VLOOKUP($M234&amp;" | "&amp;$X234,'Emissions Factors'!$C$3:$N$3811,7,FALSE),"")</f>
        <v/>
      </c>
      <c r="AB234" s="961"/>
      <c r="AC234" s="962"/>
      <c r="AD234" s="963"/>
      <c r="AE234" s="964"/>
      <c r="AF234" s="965"/>
      <c r="AG234" s="955" t="str" cm="1">
        <f t="array" ref="AG234">IFERROR(_xlfn.IFS($V234="No", Y234*$T234/1000,$V234="Yes", AD234*$T234/1000, $V234="", ""),"")</f>
        <v/>
      </c>
      <c r="AH234" s="956" t="str" cm="1">
        <f t="array" ref="AH234">IFERROR(_xlfn.IFS($V234="No", Z234*$T234/1000,$V234="Yes", AE234*$T234/1000, $V234="", ""),"")</f>
        <v/>
      </c>
      <c r="AI234" s="956" t="str" cm="1">
        <f t="array" ref="AI234">IFERROR(_xlfn.IFS($V234="No", AA234*$T234/1000,$V234="Yes", AF234*$T234/1000, $V234="", ""),"")</f>
        <v/>
      </c>
      <c r="AJ234" s="1029" t="str">
        <f>IFERROR($AG234
+IFERROR(HLOOKUP(Introduction!$H$29,'GWP Values'!$D$3:$G$46,MATCH("CH4",'GWP Values'!$C$3:$C$41,0),FALSE)*$AH234,0)
+IFERROR(HLOOKUP(Introduction!$H$29,'GWP Values'!$D$3:$G$46,MATCH("N2O",'GWP Values'!$C$3:$C$41,0),FALSE)*$AI234,0),"")</f>
        <v/>
      </c>
    </row>
    <row r="235" spans="1:36" ht="24" customHeight="1" x14ac:dyDescent="0.25">
      <c r="A235" s="441"/>
      <c r="B235" s="458" t="str" cm="1">
        <f t="array" ref="B235">IFERROR(_xlfn.IFS($J235="","",VLOOKUP(CONCATENATE($M235," | ",$J235),'Emissions Factors'!$C$3:$O$718,5,FALSE)&lt;&gt;"",CONCATENATE($M235," | ",$J235), COUNTIF('Emissions Factors'!$C$3:$C$718,CONCATENATE($M235," | ",$J235))&lt;0, CONCATENATE($M235," | ",$I235)),"")</f>
        <v/>
      </c>
      <c r="C235" s="650" t="str">
        <f t="shared" si="6"/>
        <v/>
      </c>
      <c r="D235" s="650" t="str">
        <f t="shared" si="7"/>
        <v/>
      </c>
      <c r="E235" s="650" t="str">
        <f>IFERROR(IF($J235="","",
IF($J235="United States",$M235&amp;" | "&amp;$J235&amp;" - "&amp;(VLOOKUP(K235,'EFs - EPA eGRID'!$B$2:$D$53,3,FALSE)),
IF($J235="Canada",$M235&amp;" | "&amp;$J235&amp;" - "&amp;$K235,$M235&amp;" | "&amp;$I235))),"")</f>
        <v/>
      </c>
      <c r="F235" s="650" t="str" cm="1">
        <f t="array" ref="F235">_xlfn.IFS($J235="","",AND($J235="United States", $K235=""), $M235&amp;" | "&amp;$J235,AND($J235="Canada", $K235=""), $M235&amp;" | "&amp;$J235,$J235="United States", $E235,$J235="Canada",$E235,$J235&lt;&gt;"", $M235&amp;" | "&amp;$J235)</f>
        <v/>
      </c>
      <c r="G235" s="989"/>
      <c r="H235" s="990"/>
      <c r="I235" s="941" t="str">
        <f>IFERROR(VLOOKUP(J235,'Category Index'!$K$10:$L$258,2,FALSE),"")</f>
        <v/>
      </c>
      <c r="J235" s="986"/>
      <c r="K235" s="987" t="s">
        <v>866</v>
      </c>
      <c r="L235" s="3"/>
      <c r="M235" s="982"/>
      <c r="N235" s="983"/>
      <c r="O235" s="943" t="str">
        <f>IFERROR(VLOOKUP(Q235,Tables!$CE$8:$CF$22,2,FALSE),"")</f>
        <v/>
      </c>
      <c r="P235" s="973"/>
      <c r="Q235" s="974"/>
      <c r="R235" s="975"/>
      <c r="S235" s="976"/>
      <c r="T235" s="670" t="str">
        <f>IFERROR(IF(R235="","",R235*(VLOOKUP(D235, 'Unit Conversion Table'!$E$3:$F$132, 2, FALSE))),"")</f>
        <v/>
      </c>
      <c r="U235" s="3"/>
      <c r="V235" s="971" t="s">
        <v>826</v>
      </c>
      <c r="W235" s="945" t="str" cm="1">
        <f t="array" ref="W235">_xlfn.IFS(V235="No",(IFERROR(VLOOKUP($M235&amp;" | "&amp;$X235,'Emissions Factors'!$C$3:$N$1705,MATCH(W$11,'Emissions Factors'!$C$3:$N$3,0),FALSE),"")),V235="Yes", "", V235="", "")</f>
        <v/>
      </c>
      <c r="X235" s="946">
        <f>IFERROR(IF(OR($V235="Yes", $V235=""), "",
VLOOKUP($F235, 'Emissions Factors'!$C$3:$O$717, 4,FALSE)),
IFERROR(VLOOKUP($E235, 'Emissions Factors'!$C$3:$O$717, 4,FALSE),""))</f>
        <v>0</v>
      </c>
      <c r="Y235" s="947" t="str">
        <f>IFERROR(VLOOKUP($M235&amp;" | "&amp;$X235,'Emissions Factors'!$C$3:$N$3811,5,FALSE),"")</f>
        <v/>
      </c>
      <c r="Z235" s="948" t="str">
        <f>IFERROR(VLOOKUP($M235&amp;" | "&amp;$X235,'Emissions Factors'!$C$3:$N$3811,6,FALSE),"")</f>
        <v/>
      </c>
      <c r="AA235" s="949" t="str">
        <f>IFERROR(VLOOKUP($M235&amp;" | "&amp;$X235,'Emissions Factors'!$C$3:$N$3811,7,FALSE),"")</f>
        <v/>
      </c>
      <c r="AB235" s="961"/>
      <c r="AC235" s="962"/>
      <c r="AD235" s="963"/>
      <c r="AE235" s="964"/>
      <c r="AF235" s="965"/>
      <c r="AG235" s="955" t="str" cm="1">
        <f t="array" ref="AG235">IFERROR(_xlfn.IFS($V235="No", Y235*$T235/1000,$V235="Yes", AD235*$T235/1000, $V235="", ""),"")</f>
        <v/>
      </c>
      <c r="AH235" s="956" t="str" cm="1">
        <f t="array" ref="AH235">IFERROR(_xlfn.IFS($V235="No", Z235*$T235/1000,$V235="Yes", AE235*$T235/1000, $V235="", ""),"")</f>
        <v/>
      </c>
      <c r="AI235" s="956" t="str" cm="1">
        <f t="array" ref="AI235">IFERROR(_xlfn.IFS($V235="No", AA235*$T235/1000,$V235="Yes", AF235*$T235/1000, $V235="", ""),"")</f>
        <v/>
      </c>
      <c r="AJ235" s="1029" t="str">
        <f>IFERROR($AG235
+IFERROR(HLOOKUP(Introduction!$H$29,'GWP Values'!$D$3:$G$46,MATCH("CH4",'GWP Values'!$C$3:$C$41,0),FALSE)*$AH235,0)
+IFERROR(HLOOKUP(Introduction!$H$29,'GWP Values'!$D$3:$G$46,MATCH("N2O",'GWP Values'!$C$3:$C$41,0),FALSE)*$AI235,0),"")</f>
        <v/>
      </c>
    </row>
    <row r="236" spans="1:36" ht="24" customHeight="1" x14ac:dyDescent="0.25">
      <c r="A236" s="441"/>
      <c r="B236" s="458" t="str" cm="1">
        <f t="array" ref="B236">IFERROR(_xlfn.IFS($J236="","",VLOOKUP(CONCATENATE($M236," | ",$J236),'Emissions Factors'!$C$3:$O$718,5,FALSE)&lt;&gt;"",CONCATENATE($M236," | ",$J236), COUNTIF('Emissions Factors'!$C$3:$C$718,CONCATENATE($M236," | ",$J236))&lt;0, CONCATENATE($M236," | ",$I236)),"")</f>
        <v/>
      </c>
      <c r="C236" s="650" t="str">
        <f t="shared" si="6"/>
        <v/>
      </c>
      <c r="D236" s="650" t="str">
        <f t="shared" si="7"/>
        <v/>
      </c>
      <c r="E236" s="650" t="str">
        <f>IFERROR(IF($J236="","",
IF($J236="United States",$M236&amp;" | "&amp;$J236&amp;" - "&amp;(VLOOKUP(K236,'EFs - EPA eGRID'!$B$2:$D$53,3,FALSE)),
IF($J236="Canada",$M236&amp;" | "&amp;$J236&amp;" - "&amp;$K236,$M236&amp;" | "&amp;$I236))),"")</f>
        <v/>
      </c>
      <c r="F236" s="650" t="str" cm="1">
        <f t="array" ref="F236">_xlfn.IFS($J236="","",AND($J236="United States", $K236=""), $M236&amp;" | "&amp;$J236,AND($J236="Canada", $K236=""), $M236&amp;" | "&amp;$J236,$J236="United States", $E236,$J236="Canada",$E236,$J236&lt;&gt;"", $M236&amp;" | "&amp;$J236)</f>
        <v/>
      </c>
      <c r="G236" s="989"/>
      <c r="H236" s="990"/>
      <c r="I236" s="941" t="str">
        <f>IFERROR(VLOOKUP(J236,'Category Index'!$K$10:$L$258,2,FALSE),"")</f>
        <v/>
      </c>
      <c r="J236" s="986"/>
      <c r="K236" s="987" t="s">
        <v>866</v>
      </c>
      <c r="L236" s="3"/>
      <c r="M236" s="982"/>
      <c r="N236" s="983"/>
      <c r="O236" s="943" t="str">
        <f>IFERROR(VLOOKUP(Q236,Tables!$CE$8:$CF$22,2,FALSE),"")</f>
        <v/>
      </c>
      <c r="P236" s="973"/>
      <c r="Q236" s="974"/>
      <c r="R236" s="975"/>
      <c r="S236" s="976"/>
      <c r="T236" s="670" t="str">
        <f>IFERROR(IF(R236="","",R236*(VLOOKUP(D236, 'Unit Conversion Table'!$E$3:$F$132, 2, FALSE))),"")</f>
        <v/>
      </c>
      <c r="U236" s="3"/>
      <c r="V236" s="971" t="s">
        <v>826</v>
      </c>
      <c r="W236" s="945" t="str" cm="1">
        <f t="array" ref="W236">_xlfn.IFS(V236="No",(IFERROR(VLOOKUP($M236&amp;" | "&amp;$X236,'Emissions Factors'!$C$3:$N$1705,MATCH(W$11,'Emissions Factors'!$C$3:$N$3,0),FALSE),"")),V236="Yes", "", V236="", "")</f>
        <v/>
      </c>
      <c r="X236" s="946">
        <f>IFERROR(IF(OR($V236="Yes", $V236=""), "",
VLOOKUP($F236, 'Emissions Factors'!$C$3:$O$717, 4,FALSE)),
IFERROR(VLOOKUP($E236, 'Emissions Factors'!$C$3:$O$717, 4,FALSE),""))</f>
        <v>0</v>
      </c>
      <c r="Y236" s="947" t="str">
        <f>IFERROR(VLOOKUP($M236&amp;" | "&amp;$X236,'Emissions Factors'!$C$3:$N$3811,5,FALSE),"")</f>
        <v/>
      </c>
      <c r="Z236" s="948" t="str">
        <f>IFERROR(VLOOKUP($M236&amp;" | "&amp;$X236,'Emissions Factors'!$C$3:$N$3811,6,FALSE),"")</f>
        <v/>
      </c>
      <c r="AA236" s="949" t="str">
        <f>IFERROR(VLOOKUP($M236&amp;" | "&amp;$X236,'Emissions Factors'!$C$3:$N$3811,7,FALSE),"")</f>
        <v/>
      </c>
      <c r="AB236" s="961"/>
      <c r="AC236" s="962"/>
      <c r="AD236" s="963"/>
      <c r="AE236" s="964"/>
      <c r="AF236" s="965"/>
      <c r="AG236" s="955" t="str" cm="1">
        <f t="array" ref="AG236">IFERROR(_xlfn.IFS($V236="No", Y236*$T236/1000,$V236="Yes", AD236*$T236/1000, $V236="", ""),"")</f>
        <v/>
      </c>
      <c r="AH236" s="956" t="str" cm="1">
        <f t="array" ref="AH236">IFERROR(_xlfn.IFS($V236="No", Z236*$T236/1000,$V236="Yes", AE236*$T236/1000, $V236="", ""),"")</f>
        <v/>
      </c>
      <c r="AI236" s="956" t="str" cm="1">
        <f t="array" ref="AI236">IFERROR(_xlfn.IFS($V236="No", AA236*$T236/1000,$V236="Yes", AF236*$T236/1000, $V236="", ""),"")</f>
        <v/>
      </c>
      <c r="AJ236" s="1029" t="str">
        <f>IFERROR($AG236
+IFERROR(HLOOKUP(Introduction!$H$29,'GWP Values'!$D$3:$G$46,MATCH("CH4",'GWP Values'!$C$3:$C$41,0),FALSE)*$AH236,0)
+IFERROR(HLOOKUP(Introduction!$H$29,'GWP Values'!$D$3:$G$46,MATCH("N2O",'GWP Values'!$C$3:$C$41,0),FALSE)*$AI236,0),"")</f>
        <v/>
      </c>
    </row>
    <row r="237" spans="1:36" ht="24" customHeight="1" x14ac:dyDescent="0.25">
      <c r="A237" s="441"/>
      <c r="B237" s="458" t="str" cm="1">
        <f t="array" ref="B237">IFERROR(_xlfn.IFS($J237="","",VLOOKUP(CONCATENATE($M237," | ",$J237),'Emissions Factors'!$C$3:$O$718,5,FALSE)&lt;&gt;"",CONCATENATE($M237," | ",$J237), COUNTIF('Emissions Factors'!$C$3:$C$718,CONCATENATE($M237," | ",$J237))&lt;0, CONCATENATE($M237," | ",$I237)),"")</f>
        <v/>
      </c>
      <c r="C237" s="650" t="str">
        <f t="shared" si="6"/>
        <v/>
      </c>
      <c r="D237" s="650" t="str">
        <f t="shared" si="7"/>
        <v/>
      </c>
      <c r="E237" s="650" t="str">
        <f>IFERROR(IF($J237="","",
IF($J237="United States",$M237&amp;" | "&amp;$J237&amp;" - "&amp;(VLOOKUP(K237,'EFs - EPA eGRID'!$B$2:$D$53,3,FALSE)),
IF($J237="Canada",$M237&amp;" | "&amp;$J237&amp;" - "&amp;$K237,$M237&amp;" | "&amp;$I237))),"")</f>
        <v/>
      </c>
      <c r="F237" s="650" t="str" cm="1">
        <f t="array" ref="F237">_xlfn.IFS($J237="","",AND($J237="United States", $K237=""), $M237&amp;" | "&amp;$J237,AND($J237="Canada", $K237=""), $M237&amp;" | "&amp;$J237,$J237="United States", $E237,$J237="Canada",$E237,$J237&lt;&gt;"", $M237&amp;" | "&amp;$J237)</f>
        <v/>
      </c>
      <c r="G237" s="989"/>
      <c r="H237" s="990"/>
      <c r="I237" s="941" t="str">
        <f>IFERROR(VLOOKUP(J237,'Category Index'!$K$10:$L$258,2,FALSE),"")</f>
        <v/>
      </c>
      <c r="J237" s="986"/>
      <c r="K237" s="987" t="s">
        <v>866</v>
      </c>
      <c r="L237" s="3"/>
      <c r="M237" s="982"/>
      <c r="N237" s="983"/>
      <c r="O237" s="943" t="str">
        <f>IFERROR(VLOOKUP(Q237,Tables!$CE$8:$CF$22,2,FALSE),"")</f>
        <v/>
      </c>
      <c r="P237" s="973"/>
      <c r="Q237" s="974"/>
      <c r="R237" s="975"/>
      <c r="S237" s="976"/>
      <c r="T237" s="670" t="str">
        <f>IFERROR(IF(R237="","",R237*(VLOOKUP(D237, 'Unit Conversion Table'!$E$3:$F$132, 2, FALSE))),"")</f>
        <v/>
      </c>
      <c r="U237" s="3"/>
      <c r="V237" s="971" t="s">
        <v>826</v>
      </c>
      <c r="W237" s="945" t="str" cm="1">
        <f t="array" ref="W237">_xlfn.IFS(V237="No",(IFERROR(VLOOKUP($M237&amp;" | "&amp;$X237,'Emissions Factors'!$C$3:$N$1705,MATCH(W$11,'Emissions Factors'!$C$3:$N$3,0),FALSE),"")),V237="Yes", "", V237="", "")</f>
        <v/>
      </c>
      <c r="X237" s="946">
        <f>IFERROR(IF(OR($V237="Yes", $V237=""), "",
VLOOKUP($F237, 'Emissions Factors'!$C$3:$O$717, 4,FALSE)),
IFERROR(VLOOKUP($E237, 'Emissions Factors'!$C$3:$O$717, 4,FALSE),""))</f>
        <v>0</v>
      </c>
      <c r="Y237" s="947" t="str">
        <f>IFERROR(VLOOKUP($M237&amp;" | "&amp;$X237,'Emissions Factors'!$C$3:$N$3811,5,FALSE),"")</f>
        <v/>
      </c>
      <c r="Z237" s="948" t="str">
        <f>IFERROR(VLOOKUP($M237&amp;" | "&amp;$X237,'Emissions Factors'!$C$3:$N$3811,6,FALSE),"")</f>
        <v/>
      </c>
      <c r="AA237" s="949" t="str">
        <f>IFERROR(VLOOKUP($M237&amp;" | "&amp;$X237,'Emissions Factors'!$C$3:$N$3811,7,FALSE),"")</f>
        <v/>
      </c>
      <c r="AB237" s="961"/>
      <c r="AC237" s="962"/>
      <c r="AD237" s="963"/>
      <c r="AE237" s="964"/>
      <c r="AF237" s="965"/>
      <c r="AG237" s="955" t="str" cm="1">
        <f t="array" ref="AG237">IFERROR(_xlfn.IFS($V237="No", Y237*$T237/1000,$V237="Yes", AD237*$T237/1000, $V237="", ""),"")</f>
        <v/>
      </c>
      <c r="AH237" s="956" t="str" cm="1">
        <f t="array" ref="AH237">IFERROR(_xlfn.IFS($V237="No", Z237*$T237/1000,$V237="Yes", AE237*$T237/1000, $V237="", ""),"")</f>
        <v/>
      </c>
      <c r="AI237" s="956" t="str" cm="1">
        <f t="array" ref="AI237">IFERROR(_xlfn.IFS($V237="No", AA237*$T237/1000,$V237="Yes", AF237*$T237/1000, $V237="", ""),"")</f>
        <v/>
      </c>
      <c r="AJ237" s="1029" t="str">
        <f>IFERROR($AG237
+IFERROR(HLOOKUP(Introduction!$H$29,'GWP Values'!$D$3:$G$46,MATCH("CH4",'GWP Values'!$C$3:$C$41,0),FALSE)*$AH237,0)
+IFERROR(HLOOKUP(Introduction!$H$29,'GWP Values'!$D$3:$G$46,MATCH("N2O",'GWP Values'!$C$3:$C$41,0),FALSE)*$AI237,0),"")</f>
        <v/>
      </c>
    </row>
    <row r="238" spans="1:36" ht="24" customHeight="1" x14ac:dyDescent="0.25">
      <c r="A238" s="441"/>
      <c r="B238" s="458" t="str" cm="1">
        <f t="array" ref="B238">IFERROR(_xlfn.IFS($J238="","",VLOOKUP(CONCATENATE($M238," | ",$J238),'Emissions Factors'!$C$3:$O$718,5,FALSE)&lt;&gt;"",CONCATENATE($M238," | ",$J238), COUNTIF('Emissions Factors'!$C$3:$C$718,CONCATENATE($M238," | ",$J238))&lt;0, CONCATENATE($M238," | ",$I238)),"")</f>
        <v/>
      </c>
      <c r="C238" s="650" t="str">
        <f t="shared" si="6"/>
        <v/>
      </c>
      <c r="D238" s="650" t="str">
        <f t="shared" si="7"/>
        <v/>
      </c>
      <c r="E238" s="650" t="str">
        <f>IFERROR(IF($J238="","",
IF($J238="United States",$M238&amp;" | "&amp;$J238&amp;" - "&amp;(VLOOKUP(K238,'EFs - EPA eGRID'!$B$2:$D$53,3,FALSE)),
IF($J238="Canada",$M238&amp;" | "&amp;$J238&amp;" - "&amp;$K238,$M238&amp;" | "&amp;$I238))),"")</f>
        <v/>
      </c>
      <c r="F238" s="650" t="str" cm="1">
        <f t="array" ref="F238">_xlfn.IFS($J238="","",AND($J238="United States", $K238=""), $M238&amp;" | "&amp;$J238,AND($J238="Canada", $K238=""), $M238&amp;" | "&amp;$J238,$J238="United States", $E238,$J238="Canada",$E238,$J238&lt;&gt;"", $M238&amp;" | "&amp;$J238)</f>
        <v/>
      </c>
      <c r="G238" s="989"/>
      <c r="H238" s="990"/>
      <c r="I238" s="941" t="str">
        <f>IFERROR(VLOOKUP(J238,'Category Index'!$K$10:$L$258,2,FALSE),"")</f>
        <v/>
      </c>
      <c r="J238" s="986"/>
      <c r="K238" s="987" t="s">
        <v>866</v>
      </c>
      <c r="L238" s="3"/>
      <c r="M238" s="982"/>
      <c r="N238" s="983"/>
      <c r="O238" s="943" t="str">
        <f>IFERROR(VLOOKUP(Q238,Tables!$CE$8:$CF$22,2,FALSE),"")</f>
        <v/>
      </c>
      <c r="P238" s="973"/>
      <c r="Q238" s="974"/>
      <c r="R238" s="975"/>
      <c r="S238" s="976"/>
      <c r="T238" s="670" t="str">
        <f>IFERROR(IF(R238="","",R238*(VLOOKUP(D238, 'Unit Conversion Table'!$E$3:$F$132, 2, FALSE))),"")</f>
        <v/>
      </c>
      <c r="U238" s="3"/>
      <c r="V238" s="971" t="s">
        <v>826</v>
      </c>
      <c r="W238" s="945" t="str" cm="1">
        <f t="array" ref="W238">_xlfn.IFS(V238="No",(IFERROR(VLOOKUP($M238&amp;" | "&amp;$X238,'Emissions Factors'!$C$3:$N$1705,MATCH(W$11,'Emissions Factors'!$C$3:$N$3,0),FALSE),"")),V238="Yes", "", V238="", "")</f>
        <v/>
      </c>
      <c r="X238" s="946">
        <f>IFERROR(IF(OR($V238="Yes", $V238=""), "",
VLOOKUP($F238, 'Emissions Factors'!$C$3:$O$717, 4,FALSE)),
IFERROR(VLOOKUP($E238, 'Emissions Factors'!$C$3:$O$717, 4,FALSE),""))</f>
        <v>0</v>
      </c>
      <c r="Y238" s="947" t="str">
        <f>IFERROR(VLOOKUP($M238&amp;" | "&amp;$X238,'Emissions Factors'!$C$3:$N$3811,5,FALSE),"")</f>
        <v/>
      </c>
      <c r="Z238" s="948" t="str">
        <f>IFERROR(VLOOKUP($M238&amp;" | "&amp;$X238,'Emissions Factors'!$C$3:$N$3811,6,FALSE),"")</f>
        <v/>
      </c>
      <c r="AA238" s="949" t="str">
        <f>IFERROR(VLOOKUP($M238&amp;" | "&amp;$X238,'Emissions Factors'!$C$3:$N$3811,7,FALSE),"")</f>
        <v/>
      </c>
      <c r="AB238" s="961"/>
      <c r="AC238" s="962"/>
      <c r="AD238" s="963"/>
      <c r="AE238" s="964"/>
      <c r="AF238" s="965"/>
      <c r="AG238" s="955" t="str" cm="1">
        <f t="array" ref="AG238">IFERROR(_xlfn.IFS($V238="No", Y238*$T238/1000,$V238="Yes", AD238*$T238/1000, $V238="", ""),"")</f>
        <v/>
      </c>
      <c r="AH238" s="956" t="str" cm="1">
        <f t="array" ref="AH238">IFERROR(_xlfn.IFS($V238="No", Z238*$T238/1000,$V238="Yes", AE238*$T238/1000, $V238="", ""),"")</f>
        <v/>
      </c>
      <c r="AI238" s="956" t="str" cm="1">
        <f t="array" ref="AI238">IFERROR(_xlfn.IFS($V238="No", AA238*$T238/1000,$V238="Yes", AF238*$T238/1000, $V238="", ""),"")</f>
        <v/>
      </c>
      <c r="AJ238" s="1029" t="str">
        <f>IFERROR($AG238
+IFERROR(HLOOKUP(Introduction!$H$29,'GWP Values'!$D$3:$G$46,MATCH("CH4",'GWP Values'!$C$3:$C$41,0),FALSE)*$AH238,0)
+IFERROR(HLOOKUP(Introduction!$H$29,'GWP Values'!$D$3:$G$46,MATCH("N2O",'GWP Values'!$C$3:$C$41,0),FALSE)*$AI238,0),"")</f>
        <v/>
      </c>
    </row>
    <row r="239" spans="1:36" ht="24" customHeight="1" x14ac:dyDescent="0.25">
      <c r="A239" s="441"/>
      <c r="B239" s="458" t="str" cm="1">
        <f t="array" ref="B239">IFERROR(_xlfn.IFS($J239="","",VLOOKUP(CONCATENATE($M239," | ",$J239),'Emissions Factors'!$C$3:$O$718,5,FALSE)&lt;&gt;"",CONCATENATE($M239," | ",$J239), COUNTIF('Emissions Factors'!$C$3:$C$718,CONCATENATE($M239," | ",$J239))&lt;0, CONCATENATE($M239," | ",$I239)),"")</f>
        <v/>
      </c>
      <c r="C239" s="650" t="str">
        <f t="shared" si="6"/>
        <v/>
      </c>
      <c r="D239" s="650" t="str">
        <f t="shared" si="7"/>
        <v/>
      </c>
      <c r="E239" s="650" t="str">
        <f>IFERROR(IF($J239="","",
IF($J239="United States",$M239&amp;" | "&amp;$J239&amp;" - "&amp;(VLOOKUP(K239,'EFs - EPA eGRID'!$B$2:$D$53,3,FALSE)),
IF($J239="Canada",$M239&amp;" | "&amp;$J239&amp;" - "&amp;$K239,$M239&amp;" | "&amp;$I239))),"")</f>
        <v/>
      </c>
      <c r="F239" s="650" t="str" cm="1">
        <f t="array" ref="F239">_xlfn.IFS($J239="","",AND($J239="United States", $K239=""), $M239&amp;" | "&amp;$J239,AND($J239="Canada", $K239=""), $M239&amp;" | "&amp;$J239,$J239="United States", $E239,$J239="Canada",$E239,$J239&lt;&gt;"", $M239&amp;" | "&amp;$J239)</f>
        <v/>
      </c>
      <c r="G239" s="989"/>
      <c r="H239" s="990"/>
      <c r="I239" s="941" t="str">
        <f>IFERROR(VLOOKUP(J239,'Category Index'!$K$10:$L$258,2,FALSE),"")</f>
        <v/>
      </c>
      <c r="J239" s="986"/>
      <c r="K239" s="987" t="s">
        <v>866</v>
      </c>
      <c r="L239" s="3"/>
      <c r="M239" s="982"/>
      <c r="N239" s="983"/>
      <c r="O239" s="943" t="str">
        <f>IFERROR(VLOOKUP(Q239,Tables!$CE$8:$CF$22,2,FALSE),"")</f>
        <v/>
      </c>
      <c r="P239" s="973"/>
      <c r="Q239" s="974"/>
      <c r="R239" s="975"/>
      <c r="S239" s="976"/>
      <c r="T239" s="670" t="str">
        <f>IFERROR(IF(R239="","",R239*(VLOOKUP(D239, 'Unit Conversion Table'!$E$3:$F$132, 2, FALSE))),"")</f>
        <v/>
      </c>
      <c r="U239" s="3"/>
      <c r="V239" s="971" t="s">
        <v>826</v>
      </c>
      <c r="W239" s="945" t="str" cm="1">
        <f t="array" ref="W239">_xlfn.IFS(V239="No",(IFERROR(VLOOKUP($M239&amp;" | "&amp;$X239,'Emissions Factors'!$C$3:$N$1705,MATCH(W$11,'Emissions Factors'!$C$3:$N$3,0),FALSE),"")),V239="Yes", "", V239="", "")</f>
        <v/>
      </c>
      <c r="X239" s="946">
        <f>IFERROR(IF(OR($V239="Yes", $V239=""), "",
VLOOKUP($F239, 'Emissions Factors'!$C$3:$O$717, 4,FALSE)),
IFERROR(VLOOKUP($E239, 'Emissions Factors'!$C$3:$O$717, 4,FALSE),""))</f>
        <v>0</v>
      </c>
      <c r="Y239" s="947" t="str">
        <f>IFERROR(VLOOKUP($M239&amp;" | "&amp;$X239,'Emissions Factors'!$C$3:$N$3811,5,FALSE),"")</f>
        <v/>
      </c>
      <c r="Z239" s="948" t="str">
        <f>IFERROR(VLOOKUP($M239&amp;" | "&amp;$X239,'Emissions Factors'!$C$3:$N$3811,6,FALSE),"")</f>
        <v/>
      </c>
      <c r="AA239" s="949" t="str">
        <f>IFERROR(VLOOKUP($M239&amp;" | "&amp;$X239,'Emissions Factors'!$C$3:$N$3811,7,FALSE),"")</f>
        <v/>
      </c>
      <c r="AB239" s="961"/>
      <c r="AC239" s="962"/>
      <c r="AD239" s="963"/>
      <c r="AE239" s="964"/>
      <c r="AF239" s="965"/>
      <c r="AG239" s="955" t="str" cm="1">
        <f t="array" ref="AG239">IFERROR(_xlfn.IFS($V239="No", Y239*$T239/1000,$V239="Yes", AD239*$T239/1000, $V239="", ""),"")</f>
        <v/>
      </c>
      <c r="AH239" s="956" t="str" cm="1">
        <f t="array" ref="AH239">IFERROR(_xlfn.IFS($V239="No", Z239*$T239/1000,$V239="Yes", AE239*$T239/1000, $V239="", ""),"")</f>
        <v/>
      </c>
      <c r="AI239" s="956" t="str" cm="1">
        <f t="array" ref="AI239">IFERROR(_xlfn.IFS($V239="No", AA239*$T239/1000,$V239="Yes", AF239*$T239/1000, $V239="", ""),"")</f>
        <v/>
      </c>
      <c r="AJ239" s="1029" t="str">
        <f>IFERROR($AG239
+IFERROR(HLOOKUP(Introduction!$H$29,'GWP Values'!$D$3:$G$46,MATCH("CH4",'GWP Values'!$C$3:$C$41,0),FALSE)*$AH239,0)
+IFERROR(HLOOKUP(Introduction!$H$29,'GWP Values'!$D$3:$G$46,MATCH("N2O",'GWP Values'!$C$3:$C$41,0),FALSE)*$AI239,0),"")</f>
        <v/>
      </c>
    </row>
    <row r="240" spans="1:36" ht="24" customHeight="1" x14ac:dyDescent="0.25">
      <c r="A240" s="441"/>
      <c r="B240" s="458" t="str" cm="1">
        <f t="array" ref="B240">IFERROR(_xlfn.IFS($J240="","",VLOOKUP(CONCATENATE($M240," | ",$J240),'Emissions Factors'!$C$3:$O$718,5,FALSE)&lt;&gt;"",CONCATENATE($M240," | ",$J240), COUNTIF('Emissions Factors'!$C$3:$C$718,CONCATENATE($M240," | ",$J240))&lt;0, CONCATENATE($M240," | ",$I240)),"")</f>
        <v/>
      </c>
      <c r="C240" s="650" t="str">
        <f t="shared" si="6"/>
        <v/>
      </c>
      <c r="D240" s="650" t="str">
        <f t="shared" si="7"/>
        <v/>
      </c>
      <c r="E240" s="650" t="str">
        <f>IFERROR(IF($J240="","",
IF($J240="United States",$M240&amp;" | "&amp;$J240&amp;" - "&amp;(VLOOKUP(K240,'EFs - EPA eGRID'!$B$2:$D$53,3,FALSE)),
IF($J240="Canada",$M240&amp;" | "&amp;$J240&amp;" - "&amp;$K240,$M240&amp;" | "&amp;$I240))),"")</f>
        <v/>
      </c>
      <c r="F240" s="650" t="str" cm="1">
        <f t="array" ref="F240">_xlfn.IFS($J240="","",AND($J240="United States", $K240=""), $M240&amp;" | "&amp;$J240,AND($J240="Canada", $K240=""), $M240&amp;" | "&amp;$J240,$J240="United States", $E240,$J240="Canada",$E240,$J240&lt;&gt;"", $M240&amp;" | "&amp;$J240)</f>
        <v/>
      </c>
      <c r="G240" s="989"/>
      <c r="H240" s="990"/>
      <c r="I240" s="941" t="str">
        <f>IFERROR(VLOOKUP(J240,'Category Index'!$K$10:$L$258,2,FALSE),"")</f>
        <v/>
      </c>
      <c r="J240" s="986"/>
      <c r="K240" s="987" t="s">
        <v>866</v>
      </c>
      <c r="L240" s="3"/>
      <c r="M240" s="982"/>
      <c r="N240" s="983"/>
      <c r="O240" s="943" t="str">
        <f>IFERROR(VLOOKUP(Q240,Tables!$CE$8:$CF$22,2,FALSE),"")</f>
        <v/>
      </c>
      <c r="P240" s="973"/>
      <c r="Q240" s="974"/>
      <c r="R240" s="975"/>
      <c r="S240" s="976"/>
      <c r="T240" s="670" t="str">
        <f>IFERROR(IF(R240="","",R240*(VLOOKUP(D240, 'Unit Conversion Table'!$E$3:$F$132, 2, FALSE))),"")</f>
        <v/>
      </c>
      <c r="U240" s="3"/>
      <c r="V240" s="971" t="s">
        <v>826</v>
      </c>
      <c r="W240" s="945" t="str" cm="1">
        <f t="array" ref="W240">_xlfn.IFS(V240="No",(IFERROR(VLOOKUP($M240&amp;" | "&amp;$X240,'Emissions Factors'!$C$3:$N$1705,MATCH(W$11,'Emissions Factors'!$C$3:$N$3,0),FALSE),"")),V240="Yes", "", V240="", "")</f>
        <v/>
      </c>
      <c r="X240" s="946">
        <f>IFERROR(IF(OR($V240="Yes", $V240=""), "",
VLOOKUP($F240, 'Emissions Factors'!$C$3:$O$717, 4,FALSE)),
IFERROR(VLOOKUP($E240, 'Emissions Factors'!$C$3:$O$717, 4,FALSE),""))</f>
        <v>0</v>
      </c>
      <c r="Y240" s="947" t="str">
        <f>IFERROR(VLOOKUP($M240&amp;" | "&amp;$X240,'Emissions Factors'!$C$3:$N$3811,5,FALSE),"")</f>
        <v/>
      </c>
      <c r="Z240" s="948" t="str">
        <f>IFERROR(VLOOKUP($M240&amp;" | "&amp;$X240,'Emissions Factors'!$C$3:$N$3811,6,FALSE),"")</f>
        <v/>
      </c>
      <c r="AA240" s="949" t="str">
        <f>IFERROR(VLOOKUP($M240&amp;" | "&amp;$X240,'Emissions Factors'!$C$3:$N$3811,7,FALSE),"")</f>
        <v/>
      </c>
      <c r="AB240" s="961"/>
      <c r="AC240" s="962"/>
      <c r="AD240" s="963"/>
      <c r="AE240" s="964"/>
      <c r="AF240" s="965"/>
      <c r="AG240" s="955" t="str" cm="1">
        <f t="array" ref="AG240">IFERROR(_xlfn.IFS($V240="No", Y240*$T240/1000,$V240="Yes", AD240*$T240/1000, $V240="", ""),"")</f>
        <v/>
      </c>
      <c r="AH240" s="956" t="str" cm="1">
        <f t="array" ref="AH240">IFERROR(_xlfn.IFS($V240="No", Z240*$T240/1000,$V240="Yes", AE240*$T240/1000, $V240="", ""),"")</f>
        <v/>
      </c>
      <c r="AI240" s="956" t="str" cm="1">
        <f t="array" ref="AI240">IFERROR(_xlfn.IFS($V240="No", AA240*$T240/1000,$V240="Yes", AF240*$T240/1000, $V240="", ""),"")</f>
        <v/>
      </c>
      <c r="AJ240" s="1029" t="str">
        <f>IFERROR($AG240
+IFERROR(HLOOKUP(Introduction!$H$29,'GWP Values'!$D$3:$G$46,MATCH("CH4",'GWP Values'!$C$3:$C$41,0),FALSE)*$AH240,0)
+IFERROR(HLOOKUP(Introduction!$H$29,'GWP Values'!$D$3:$G$46,MATCH("N2O",'GWP Values'!$C$3:$C$41,0),FALSE)*$AI240,0),"")</f>
        <v/>
      </c>
    </row>
    <row r="241" spans="1:36" ht="24" customHeight="1" x14ac:dyDescent="0.25">
      <c r="A241" s="441"/>
      <c r="B241" s="458" t="str" cm="1">
        <f t="array" ref="B241">IFERROR(_xlfn.IFS($J241="","",VLOOKUP(CONCATENATE($M241," | ",$J241),'Emissions Factors'!$C$3:$O$718,5,FALSE)&lt;&gt;"",CONCATENATE($M241," | ",$J241), COUNTIF('Emissions Factors'!$C$3:$C$718,CONCATENATE($M241," | ",$J241))&lt;0, CONCATENATE($M241," | ",$I241)),"")</f>
        <v/>
      </c>
      <c r="C241" s="650" t="str">
        <f t="shared" si="6"/>
        <v/>
      </c>
      <c r="D241" s="650" t="str">
        <f t="shared" si="7"/>
        <v/>
      </c>
      <c r="E241" s="650" t="str">
        <f>IFERROR(IF($J241="","",
IF($J241="United States",$M241&amp;" | "&amp;$J241&amp;" - "&amp;(VLOOKUP(K241,'EFs - EPA eGRID'!$B$2:$D$53,3,FALSE)),
IF($J241="Canada",$M241&amp;" | "&amp;$J241&amp;" - "&amp;$K241,$M241&amp;" | "&amp;$I241))),"")</f>
        <v/>
      </c>
      <c r="F241" s="650" t="str" cm="1">
        <f t="array" ref="F241">_xlfn.IFS($J241="","",AND($J241="United States", $K241=""), $M241&amp;" | "&amp;$J241,AND($J241="Canada", $K241=""), $M241&amp;" | "&amp;$J241,$J241="United States", $E241,$J241="Canada",$E241,$J241&lt;&gt;"", $M241&amp;" | "&amp;$J241)</f>
        <v/>
      </c>
      <c r="G241" s="989"/>
      <c r="H241" s="990"/>
      <c r="I241" s="941" t="str">
        <f>IFERROR(VLOOKUP(J241,'Category Index'!$K$10:$L$258,2,FALSE),"")</f>
        <v/>
      </c>
      <c r="J241" s="986"/>
      <c r="K241" s="987" t="s">
        <v>866</v>
      </c>
      <c r="L241" s="3"/>
      <c r="M241" s="982"/>
      <c r="N241" s="983"/>
      <c r="O241" s="943" t="str">
        <f>IFERROR(VLOOKUP(Q241,Tables!$CE$8:$CF$22,2,FALSE),"")</f>
        <v/>
      </c>
      <c r="P241" s="973"/>
      <c r="Q241" s="974"/>
      <c r="R241" s="975"/>
      <c r="S241" s="976"/>
      <c r="T241" s="670" t="str">
        <f>IFERROR(IF(R241="","",R241*(VLOOKUP(D241, 'Unit Conversion Table'!$E$3:$F$132, 2, FALSE))),"")</f>
        <v/>
      </c>
      <c r="U241" s="3"/>
      <c r="V241" s="971" t="s">
        <v>826</v>
      </c>
      <c r="W241" s="945" t="str" cm="1">
        <f t="array" ref="W241">_xlfn.IFS(V241="No",(IFERROR(VLOOKUP($M241&amp;" | "&amp;$X241,'Emissions Factors'!$C$3:$N$1705,MATCH(W$11,'Emissions Factors'!$C$3:$N$3,0),FALSE),"")),V241="Yes", "", V241="", "")</f>
        <v/>
      </c>
      <c r="X241" s="946">
        <f>IFERROR(IF(OR($V241="Yes", $V241=""), "",
VLOOKUP($F241, 'Emissions Factors'!$C$3:$O$717, 4,FALSE)),
IFERROR(VLOOKUP($E241, 'Emissions Factors'!$C$3:$O$717, 4,FALSE),""))</f>
        <v>0</v>
      </c>
      <c r="Y241" s="947" t="str">
        <f>IFERROR(VLOOKUP($M241&amp;" | "&amp;$X241,'Emissions Factors'!$C$3:$N$3811,5,FALSE),"")</f>
        <v/>
      </c>
      <c r="Z241" s="948" t="str">
        <f>IFERROR(VLOOKUP($M241&amp;" | "&amp;$X241,'Emissions Factors'!$C$3:$N$3811,6,FALSE),"")</f>
        <v/>
      </c>
      <c r="AA241" s="949" t="str">
        <f>IFERROR(VLOOKUP($M241&amp;" | "&amp;$X241,'Emissions Factors'!$C$3:$N$3811,7,FALSE),"")</f>
        <v/>
      </c>
      <c r="AB241" s="961"/>
      <c r="AC241" s="962"/>
      <c r="AD241" s="963"/>
      <c r="AE241" s="964"/>
      <c r="AF241" s="965"/>
      <c r="AG241" s="955" t="str" cm="1">
        <f t="array" ref="AG241">IFERROR(_xlfn.IFS($V241="No", Y241*$T241/1000,$V241="Yes", AD241*$T241/1000, $V241="", ""),"")</f>
        <v/>
      </c>
      <c r="AH241" s="956" t="str" cm="1">
        <f t="array" ref="AH241">IFERROR(_xlfn.IFS($V241="No", Z241*$T241/1000,$V241="Yes", AE241*$T241/1000, $V241="", ""),"")</f>
        <v/>
      </c>
      <c r="AI241" s="956" t="str" cm="1">
        <f t="array" ref="AI241">IFERROR(_xlfn.IFS($V241="No", AA241*$T241/1000,$V241="Yes", AF241*$T241/1000, $V241="", ""),"")</f>
        <v/>
      </c>
      <c r="AJ241" s="1029" t="str">
        <f>IFERROR($AG241
+IFERROR(HLOOKUP(Introduction!$H$29,'GWP Values'!$D$3:$G$46,MATCH("CH4",'GWP Values'!$C$3:$C$41,0),FALSE)*$AH241,0)
+IFERROR(HLOOKUP(Introduction!$H$29,'GWP Values'!$D$3:$G$46,MATCH("N2O",'GWP Values'!$C$3:$C$41,0),FALSE)*$AI241,0),"")</f>
        <v/>
      </c>
    </row>
    <row r="242" spans="1:36" ht="24" customHeight="1" x14ac:dyDescent="0.25">
      <c r="A242" s="441"/>
      <c r="B242" s="458" t="str" cm="1">
        <f t="array" ref="B242">IFERROR(_xlfn.IFS($J242="","",VLOOKUP(CONCATENATE($M242," | ",$J242),'Emissions Factors'!$C$3:$O$718,5,FALSE)&lt;&gt;"",CONCATENATE($M242," | ",$J242), COUNTIF('Emissions Factors'!$C$3:$C$718,CONCATENATE($M242," | ",$J242))&lt;0, CONCATENATE($M242," | ",$I242)),"")</f>
        <v/>
      </c>
      <c r="C242" s="650" t="str">
        <f t="shared" si="6"/>
        <v/>
      </c>
      <c r="D242" s="650" t="str">
        <f t="shared" si="7"/>
        <v/>
      </c>
      <c r="E242" s="650" t="str">
        <f>IFERROR(IF($J242="","",
IF($J242="United States",$M242&amp;" | "&amp;$J242&amp;" - "&amp;(VLOOKUP(K242,'EFs - EPA eGRID'!$B$2:$D$53,3,FALSE)),
IF($J242="Canada",$M242&amp;" | "&amp;$J242&amp;" - "&amp;$K242,$M242&amp;" | "&amp;$I242))),"")</f>
        <v/>
      </c>
      <c r="F242" s="650" t="str" cm="1">
        <f t="array" ref="F242">_xlfn.IFS($J242="","",AND($J242="United States", $K242=""), $M242&amp;" | "&amp;$J242,AND($J242="Canada", $K242=""), $M242&amp;" | "&amp;$J242,$J242="United States", $E242,$J242="Canada",$E242,$J242&lt;&gt;"", $M242&amp;" | "&amp;$J242)</f>
        <v/>
      </c>
      <c r="G242" s="989"/>
      <c r="H242" s="990"/>
      <c r="I242" s="941" t="str">
        <f>IFERROR(VLOOKUP(J242,'Category Index'!$K$10:$L$258,2,FALSE),"")</f>
        <v/>
      </c>
      <c r="J242" s="986"/>
      <c r="K242" s="987" t="s">
        <v>866</v>
      </c>
      <c r="L242" s="3"/>
      <c r="M242" s="982"/>
      <c r="N242" s="983"/>
      <c r="O242" s="943" t="str">
        <f>IFERROR(VLOOKUP(Q242,Tables!$CE$8:$CF$22,2,FALSE),"")</f>
        <v/>
      </c>
      <c r="P242" s="973"/>
      <c r="Q242" s="974"/>
      <c r="R242" s="975"/>
      <c r="S242" s="976"/>
      <c r="T242" s="670" t="str">
        <f>IFERROR(IF(R242="","",R242*(VLOOKUP(D242, 'Unit Conversion Table'!$E$3:$F$132, 2, FALSE))),"")</f>
        <v/>
      </c>
      <c r="U242" s="3"/>
      <c r="V242" s="971" t="s">
        <v>826</v>
      </c>
      <c r="W242" s="945" t="str" cm="1">
        <f t="array" ref="W242">_xlfn.IFS(V242="No",(IFERROR(VLOOKUP($M242&amp;" | "&amp;$X242,'Emissions Factors'!$C$3:$N$1705,MATCH(W$11,'Emissions Factors'!$C$3:$N$3,0),FALSE),"")),V242="Yes", "", V242="", "")</f>
        <v/>
      </c>
      <c r="X242" s="946">
        <f>IFERROR(IF(OR($V242="Yes", $V242=""), "",
VLOOKUP($F242, 'Emissions Factors'!$C$3:$O$717, 4,FALSE)),
IFERROR(VLOOKUP($E242, 'Emissions Factors'!$C$3:$O$717, 4,FALSE),""))</f>
        <v>0</v>
      </c>
      <c r="Y242" s="947" t="str">
        <f>IFERROR(VLOOKUP($M242&amp;" | "&amp;$X242,'Emissions Factors'!$C$3:$N$3811,5,FALSE),"")</f>
        <v/>
      </c>
      <c r="Z242" s="948" t="str">
        <f>IFERROR(VLOOKUP($M242&amp;" | "&amp;$X242,'Emissions Factors'!$C$3:$N$3811,6,FALSE),"")</f>
        <v/>
      </c>
      <c r="AA242" s="949" t="str">
        <f>IFERROR(VLOOKUP($M242&amp;" | "&amp;$X242,'Emissions Factors'!$C$3:$N$3811,7,FALSE),"")</f>
        <v/>
      </c>
      <c r="AB242" s="961"/>
      <c r="AC242" s="962"/>
      <c r="AD242" s="963"/>
      <c r="AE242" s="964"/>
      <c r="AF242" s="965"/>
      <c r="AG242" s="955" t="str" cm="1">
        <f t="array" ref="AG242">IFERROR(_xlfn.IFS($V242="No", Y242*$T242/1000,$V242="Yes", AD242*$T242/1000, $V242="", ""),"")</f>
        <v/>
      </c>
      <c r="AH242" s="956" t="str" cm="1">
        <f t="array" ref="AH242">IFERROR(_xlfn.IFS($V242="No", Z242*$T242/1000,$V242="Yes", AE242*$T242/1000, $V242="", ""),"")</f>
        <v/>
      </c>
      <c r="AI242" s="956" t="str" cm="1">
        <f t="array" ref="AI242">IFERROR(_xlfn.IFS($V242="No", AA242*$T242/1000,$V242="Yes", AF242*$T242/1000, $V242="", ""),"")</f>
        <v/>
      </c>
      <c r="AJ242" s="1029" t="str">
        <f>IFERROR($AG242
+IFERROR(HLOOKUP(Introduction!$H$29,'GWP Values'!$D$3:$G$46,MATCH("CH4",'GWP Values'!$C$3:$C$41,0),FALSE)*$AH242,0)
+IFERROR(HLOOKUP(Introduction!$H$29,'GWP Values'!$D$3:$G$46,MATCH("N2O",'GWP Values'!$C$3:$C$41,0),FALSE)*$AI242,0),"")</f>
        <v/>
      </c>
    </row>
    <row r="243" spans="1:36" ht="24" customHeight="1" x14ac:dyDescent="0.25">
      <c r="A243" s="441"/>
      <c r="B243" s="458" t="str" cm="1">
        <f t="array" ref="B243">IFERROR(_xlfn.IFS($J243="","",VLOOKUP(CONCATENATE($M243," | ",$J243),'Emissions Factors'!$C$3:$O$718,5,FALSE)&lt;&gt;"",CONCATENATE($M243," | ",$J243), COUNTIF('Emissions Factors'!$C$3:$C$718,CONCATENATE($M243," | ",$J243))&lt;0, CONCATENATE($M243," | ",$I243)),"")</f>
        <v/>
      </c>
      <c r="C243" s="650" t="str">
        <f t="shared" si="6"/>
        <v/>
      </c>
      <c r="D243" s="650" t="str">
        <f t="shared" si="7"/>
        <v/>
      </c>
      <c r="E243" s="650" t="str">
        <f>IFERROR(IF($J243="","",
IF($J243="United States",$M243&amp;" | "&amp;$J243&amp;" - "&amp;(VLOOKUP(K243,'EFs - EPA eGRID'!$B$2:$D$53,3,FALSE)),
IF($J243="Canada",$M243&amp;" | "&amp;$J243&amp;" - "&amp;$K243,$M243&amp;" | "&amp;$I243))),"")</f>
        <v/>
      </c>
      <c r="F243" s="650" t="str" cm="1">
        <f t="array" ref="F243">_xlfn.IFS($J243="","",AND($J243="United States", $K243=""), $M243&amp;" | "&amp;$J243,AND($J243="Canada", $K243=""), $M243&amp;" | "&amp;$J243,$J243="United States", $E243,$J243="Canada",$E243,$J243&lt;&gt;"", $M243&amp;" | "&amp;$J243)</f>
        <v/>
      </c>
      <c r="G243" s="989"/>
      <c r="H243" s="990"/>
      <c r="I243" s="941" t="str">
        <f>IFERROR(VLOOKUP(J243,'Category Index'!$K$10:$L$258,2,FALSE),"")</f>
        <v/>
      </c>
      <c r="J243" s="986"/>
      <c r="K243" s="987" t="s">
        <v>866</v>
      </c>
      <c r="L243" s="3"/>
      <c r="M243" s="982"/>
      <c r="N243" s="983"/>
      <c r="O243" s="943" t="str">
        <f>IFERROR(VLOOKUP(Q243,Tables!$CE$8:$CF$22,2,FALSE),"")</f>
        <v/>
      </c>
      <c r="P243" s="973"/>
      <c r="Q243" s="974"/>
      <c r="R243" s="975"/>
      <c r="S243" s="976"/>
      <c r="T243" s="670" t="str">
        <f>IFERROR(IF(R243="","",R243*(VLOOKUP(D243, 'Unit Conversion Table'!$E$3:$F$132, 2, FALSE))),"")</f>
        <v/>
      </c>
      <c r="U243" s="3"/>
      <c r="V243" s="971" t="s">
        <v>826</v>
      </c>
      <c r="W243" s="945" t="str" cm="1">
        <f t="array" ref="W243">_xlfn.IFS(V243="No",(IFERROR(VLOOKUP($M243&amp;" | "&amp;$X243,'Emissions Factors'!$C$3:$N$1705,MATCH(W$11,'Emissions Factors'!$C$3:$N$3,0),FALSE),"")),V243="Yes", "", V243="", "")</f>
        <v/>
      </c>
      <c r="X243" s="946">
        <f>IFERROR(IF(OR($V243="Yes", $V243=""), "",
VLOOKUP($F243, 'Emissions Factors'!$C$3:$O$717, 4,FALSE)),
IFERROR(VLOOKUP($E243, 'Emissions Factors'!$C$3:$O$717, 4,FALSE),""))</f>
        <v>0</v>
      </c>
      <c r="Y243" s="947" t="str">
        <f>IFERROR(VLOOKUP($M243&amp;" | "&amp;$X243,'Emissions Factors'!$C$3:$N$3811,5,FALSE),"")</f>
        <v/>
      </c>
      <c r="Z243" s="948" t="str">
        <f>IFERROR(VLOOKUP($M243&amp;" | "&amp;$X243,'Emissions Factors'!$C$3:$N$3811,6,FALSE),"")</f>
        <v/>
      </c>
      <c r="AA243" s="949" t="str">
        <f>IFERROR(VLOOKUP($M243&amp;" | "&amp;$X243,'Emissions Factors'!$C$3:$N$3811,7,FALSE),"")</f>
        <v/>
      </c>
      <c r="AB243" s="961"/>
      <c r="AC243" s="962"/>
      <c r="AD243" s="963"/>
      <c r="AE243" s="964"/>
      <c r="AF243" s="965"/>
      <c r="AG243" s="955" t="str" cm="1">
        <f t="array" ref="AG243">IFERROR(_xlfn.IFS($V243="No", Y243*$T243/1000,$V243="Yes", AD243*$T243/1000, $V243="", ""),"")</f>
        <v/>
      </c>
      <c r="AH243" s="956" t="str" cm="1">
        <f t="array" ref="AH243">IFERROR(_xlfn.IFS($V243="No", Z243*$T243/1000,$V243="Yes", AE243*$T243/1000, $V243="", ""),"")</f>
        <v/>
      </c>
      <c r="AI243" s="956" t="str" cm="1">
        <f t="array" ref="AI243">IFERROR(_xlfn.IFS($V243="No", AA243*$T243/1000,$V243="Yes", AF243*$T243/1000, $V243="", ""),"")</f>
        <v/>
      </c>
      <c r="AJ243" s="1029" t="str">
        <f>IFERROR($AG243
+IFERROR(HLOOKUP(Introduction!$H$29,'GWP Values'!$D$3:$G$46,MATCH("CH4",'GWP Values'!$C$3:$C$41,0),FALSE)*$AH243,0)
+IFERROR(HLOOKUP(Introduction!$H$29,'GWP Values'!$D$3:$G$46,MATCH("N2O",'GWP Values'!$C$3:$C$41,0),FALSE)*$AI243,0),"")</f>
        <v/>
      </c>
    </row>
    <row r="244" spans="1:36" ht="24" customHeight="1" x14ac:dyDescent="0.25">
      <c r="A244" s="441"/>
      <c r="B244" s="458" t="str" cm="1">
        <f t="array" ref="B244">IFERROR(_xlfn.IFS($J244="","",VLOOKUP(CONCATENATE($M244," | ",$J244),'Emissions Factors'!$C$3:$O$718,5,FALSE)&lt;&gt;"",CONCATENATE($M244," | ",$J244), COUNTIF('Emissions Factors'!$C$3:$C$718,CONCATENATE($M244," | ",$J244))&lt;0, CONCATENATE($M244," | ",$I244)),"")</f>
        <v/>
      </c>
      <c r="C244" s="650" t="str">
        <f t="shared" si="6"/>
        <v/>
      </c>
      <c r="D244" s="650" t="str">
        <f t="shared" si="7"/>
        <v/>
      </c>
      <c r="E244" s="650" t="str">
        <f>IFERROR(IF($J244="","",
IF($J244="United States",$M244&amp;" | "&amp;$J244&amp;" - "&amp;(VLOOKUP(K244,'EFs - EPA eGRID'!$B$2:$D$53,3,FALSE)),
IF($J244="Canada",$M244&amp;" | "&amp;$J244&amp;" - "&amp;$K244,$M244&amp;" | "&amp;$I244))),"")</f>
        <v/>
      </c>
      <c r="F244" s="650" t="str" cm="1">
        <f t="array" ref="F244">_xlfn.IFS($J244="","",AND($J244="United States", $K244=""), $M244&amp;" | "&amp;$J244,AND($J244="Canada", $K244=""), $M244&amp;" | "&amp;$J244,$J244="United States", $E244,$J244="Canada",$E244,$J244&lt;&gt;"", $M244&amp;" | "&amp;$J244)</f>
        <v/>
      </c>
      <c r="G244" s="989"/>
      <c r="H244" s="990"/>
      <c r="I244" s="941" t="str">
        <f>IFERROR(VLOOKUP(J244,'Category Index'!$K$10:$L$258,2,FALSE),"")</f>
        <v/>
      </c>
      <c r="J244" s="986"/>
      <c r="K244" s="987" t="s">
        <v>866</v>
      </c>
      <c r="L244" s="3"/>
      <c r="M244" s="982"/>
      <c r="N244" s="983"/>
      <c r="O244" s="943" t="str">
        <f>IFERROR(VLOOKUP(Q244,Tables!$CE$8:$CF$22,2,FALSE),"")</f>
        <v/>
      </c>
      <c r="P244" s="973"/>
      <c r="Q244" s="974"/>
      <c r="R244" s="975"/>
      <c r="S244" s="976"/>
      <c r="T244" s="670" t="str">
        <f>IFERROR(IF(R244="","",R244*(VLOOKUP(D244, 'Unit Conversion Table'!$E$3:$F$132, 2, FALSE))),"")</f>
        <v/>
      </c>
      <c r="U244" s="3"/>
      <c r="V244" s="971" t="s">
        <v>826</v>
      </c>
      <c r="W244" s="945" t="str" cm="1">
        <f t="array" ref="W244">_xlfn.IFS(V244="No",(IFERROR(VLOOKUP($M244&amp;" | "&amp;$X244,'Emissions Factors'!$C$3:$N$1705,MATCH(W$11,'Emissions Factors'!$C$3:$N$3,0),FALSE),"")),V244="Yes", "", V244="", "")</f>
        <v/>
      </c>
      <c r="X244" s="946">
        <f>IFERROR(IF(OR($V244="Yes", $V244=""), "",
VLOOKUP($F244, 'Emissions Factors'!$C$3:$O$717, 4,FALSE)),
IFERROR(VLOOKUP($E244, 'Emissions Factors'!$C$3:$O$717, 4,FALSE),""))</f>
        <v>0</v>
      </c>
      <c r="Y244" s="947" t="str">
        <f>IFERROR(VLOOKUP($M244&amp;" | "&amp;$X244,'Emissions Factors'!$C$3:$N$3811,5,FALSE),"")</f>
        <v/>
      </c>
      <c r="Z244" s="948" t="str">
        <f>IFERROR(VLOOKUP($M244&amp;" | "&amp;$X244,'Emissions Factors'!$C$3:$N$3811,6,FALSE),"")</f>
        <v/>
      </c>
      <c r="AA244" s="949" t="str">
        <f>IFERROR(VLOOKUP($M244&amp;" | "&amp;$X244,'Emissions Factors'!$C$3:$N$3811,7,FALSE),"")</f>
        <v/>
      </c>
      <c r="AB244" s="961"/>
      <c r="AC244" s="962"/>
      <c r="AD244" s="963"/>
      <c r="AE244" s="964"/>
      <c r="AF244" s="965"/>
      <c r="AG244" s="955" t="str" cm="1">
        <f t="array" ref="AG244">IFERROR(_xlfn.IFS($V244="No", Y244*$T244/1000,$V244="Yes", AD244*$T244/1000, $V244="", ""),"")</f>
        <v/>
      </c>
      <c r="AH244" s="956" t="str" cm="1">
        <f t="array" ref="AH244">IFERROR(_xlfn.IFS($V244="No", Z244*$T244/1000,$V244="Yes", AE244*$T244/1000, $V244="", ""),"")</f>
        <v/>
      </c>
      <c r="AI244" s="956" t="str" cm="1">
        <f t="array" ref="AI244">IFERROR(_xlfn.IFS($V244="No", AA244*$T244/1000,$V244="Yes", AF244*$T244/1000, $V244="", ""),"")</f>
        <v/>
      </c>
      <c r="AJ244" s="1029" t="str">
        <f>IFERROR($AG244
+IFERROR(HLOOKUP(Introduction!$H$29,'GWP Values'!$D$3:$G$46,MATCH("CH4",'GWP Values'!$C$3:$C$41,0),FALSE)*$AH244,0)
+IFERROR(HLOOKUP(Introduction!$H$29,'GWP Values'!$D$3:$G$46,MATCH("N2O",'GWP Values'!$C$3:$C$41,0),FALSE)*$AI244,0),"")</f>
        <v/>
      </c>
    </row>
    <row r="245" spans="1:36" ht="24" customHeight="1" x14ac:dyDescent="0.25">
      <c r="A245" s="441"/>
      <c r="B245" s="458" t="str" cm="1">
        <f t="array" ref="B245">IFERROR(_xlfn.IFS($J245="","",VLOOKUP(CONCATENATE($M245," | ",$J245),'Emissions Factors'!$C$3:$O$718,5,FALSE)&lt;&gt;"",CONCATENATE($M245," | ",$J245), COUNTIF('Emissions Factors'!$C$3:$C$718,CONCATENATE($M245," | ",$J245))&lt;0, CONCATENATE($M245," | ",$I245)),"")</f>
        <v/>
      </c>
      <c r="C245" s="650" t="str">
        <f t="shared" si="6"/>
        <v/>
      </c>
      <c r="D245" s="650" t="str">
        <f t="shared" si="7"/>
        <v/>
      </c>
      <c r="E245" s="650" t="str">
        <f>IFERROR(IF($J245="","",
IF($J245="United States",$M245&amp;" | "&amp;$J245&amp;" - "&amp;(VLOOKUP(K245,'EFs - EPA eGRID'!$B$2:$D$53,3,FALSE)),
IF($J245="Canada",$M245&amp;" | "&amp;$J245&amp;" - "&amp;$K245,$M245&amp;" | "&amp;$I245))),"")</f>
        <v/>
      </c>
      <c r="F245" s="650" t="str" cm="1">
        <f t="array" ref="F245">_xlfn.IFS($J245="","",AND($J245="United States", $K245=""), $M245&amp;" | "&amp;$J245,AND($J245="Canada", $K245=""), $M245&amp;" | "&amp;$J245,$J245="United States", $E245,$J245="Canada",$E245,$J245&lt;&gt;"", $M245&amp;" | "&amp;$J245)</f>
        <v/>
      </c>
      <c r="G245" s="989"/>
      <c r="H245" s="990"/>
      <c r="I245" s="941" t="str">
        <f>IFERROR(VLOOKUP(J245,'Category Index'!$K$10:$L$258,2,FALSE),"")</f>
        <v/>
      </c>
      <c r="J245" s="986"/>
      <c r="K245" s="987" t="s">
        <v>866</v>
      </c>
      <c r="L245" s="3"/>
      <c r="M245" s="982"/>
      <c r="N245" s="983"/>
      <c r="O245" s="943" t="str">
        <f>IFERROR(VLOOKUP(Q245,Tables!$CE$8:$CF$22,2,FALSE),"")</f>
        <v/>
      </c>
      <c r="P245" s="973"/>
      <c r="Q245" s="974"/>
      <c r="R245" s="975"/>
      <c r="S245" s="976"/>
      <c r="T245" s="670" t="str">
        <f>IFERROR(IF(R245="","",R245*(VLOOKUP(D245, 'Unit Conversion Table'!$E$3:$F$132, 2, FALSE))),"")</f>
        <v/>
      </c>
      <c r="U245" s="3"/>
      <c r="V245" s="971" t="s">
        <v>826</v>
      </c>
      <c r="W245" s="945" t="str" cm="1">
        <f t="array" ref="W245">_xlfn.IFS(V245="No",(IFERROR(VLOOKUP($M245&amp;" | "&amp;$X245,'Emissions Factors'!$C$3:$N$1705,MATCH(W$11,'Emissions Factors'!$C$3:$N$3,0),FALSE),"")),V245="Yes", "", V245="", "")</f>
        <v/>
      </c>
      <c r="X245" s="946">
        <f>IFERROR(IF(OR($V245="Yes", $V245=""), "",
VLOOKUP($F245, 'Emissions Factors'!$C$3:$O$717, 4,FALSE)),
IFERROR(VLOOKUP($E245, 'Emissions Factors'!$C$3:$O$717, 4,FALSE),""))</f>
        <v>0</v>
      </c>
      <c r="Y245" s="947" t="str">
        <f>IFERROR(VLOOKUP($M245&amp;" | "&amp;$X245,'Emissions Factors'!$C$3:$N$3811,5,FALSE),"")</f>
        <v/>
      </c>
      <c r="Z245" s="948" t="str">
        <f>IFERROR(VLOOKUP($M245&amp;" | "&amp;$X245,'Emissions Factors'!$C$3:$N$3811,6,FALSE),"")</f>
        <v/>
      </c>
      <c r="AA245" s="949" t="str">
        <f>IFERROR(VLOOKUP($M245&amp;" | "&amp;$X245,'Emissions Factors'!$C$3:$N$3811,7,FALSE),"")</f>
        <v/>
      </c>
      <c r="AB245" s="961"/>
      <c r="AC245" s="962"/>
      <c r="AD245" s="963"/>
      <c r="AE245" s="964"/>
      <c r="AF245" s="965"/>
      <c r="AG245" s="955" t="str" cm="1">
        <f t="array" ref="AG245">IFERROR(_xlfn.IFS($V245="No", Y245*$T245/1000,$V245="Yes", AD245*$T245/1000, $V245="", ""),"")</f>
        <v/>
      </c>
      <c r="AH245" s="956" t="str" cm="1">
        <f t="array" ref="AH245">IFERROR(_xlfn.IFS($V245="No", Z245*$T245/1000,$V245="Yes", AE245*$T245/1000, $V245="", ""),"")</f>
        <v/>
      </c>
      <c r="AI245" s="956" t="str" cm="1">
        <f t="array" ref="AI245">IFERROR(_xlfn.IFS($V245="No", AA245*$T245/1000,$V245="Yes", AF245*$T245/1000, $V245="", ""),"")</f>
        <v/>
      </c>
      <c r="AJ245" s="1029" t="str">
        <f>IFERROR($AG245
+IFERROR(HLOOKUP(Introduction!$H$29,'GWP Values'!$D$3:$G$46,MATCH("CH4",'GWP Values'!$C$3:$C$41,0),FALSE)*$AH245,0)
+IFERROR(HLOOKUP(Introduction!$H$29,'GWP Values'!$D$3:$G$46,MATCH("N2O",'GWP Values'!$C$3:$C$41,0),FALSE)*$AI245,0),"")</f>
        <v/>
      </c>
    </row>
    <row r="246" spans="1:36" ht="24" customHeight="1" x14ac:dyDescent="0.25">
      <c r="A246" s="441"/>
      <c r="B246" s="458" t="str" cm="1">
        <f t="array" ref="B246">IFERROR(_xlfn.IFS($J246="","",VLOOKUP(CONCATENATE($M246," | ",$J246),'Emissions Factors'!$C$3:$O$718,5,FALSE)&lt;&gt;"",CONCATENATE($M246," | ",$J246), COUNTIF('Emissions Factors'!$C$3:$C$718,CONCATENATE($M246," | ",$J246))&lt;0, CONCATENATE($M246," | ",$I246)),"")</f>
        <v/>
      </c>
      <c r="C246" s="650" t="str">
        <f t="shared" si="6"/>
        <v/>
      </c>
      <c r="D246" s="650" t="str">
        <f t="shared" si="7"/>
        <v/>
      </c>
      <c r="E246" s="650" t="str">
        <f>IFERROR(IF($J246="","",
IF($J246="United States",$M246&amp;" | "&amp;$J246&amp;" - "&amp;(VLOOKUP(K246,'EFs - EPA eGRID'!$B$2:$D$53,3,FALSE)),
IF($J246="Canada",$M246&amp;" | "&amp;$J246&amp;" - "&amp;$K246,$M246&amp;" | "&amp;$I246))),"")</f>
        <v/>
      </c>
      <c r="F246" s="650" t="str" cm="1">
        <f t="array" ref="F246">_xlfn.IFS($J246="","",AND($J246="United States", $K246=""), $M246&amp;" | "&amp;$J246,AND($J246="Canada", $K246=""), $M246&amp;" | "&amp;$J246,$J246="United States", $E246,$J246="Canada",$E246,$J246&lt;&gt;"", $M246&amp;" | "&amp;$J246)</f>
        <v/>
      </c>
      <c r="G246" s="989"/>
      <c r="H246" s="990"/>
      <c r="I246" s="941" t="str">
        <f>IFERROR(VLOOKUP(J246,'Category Index'!$K$10:$L$258,2,FALSE),"")</f>
        <v/>
      </c>
      <c r="J246" s="986"/>
      <c r="K246" s="987" t="s">
        <v>866</v>
      </c>
      <c r="L246" s="3"/>
      <c r="M246" s="982"/>
      <c r="N246" s="983"/>
      <c r="O246" s="943" t="str">
        <f>IFERROR(VLOOKUP(Q246,Tables!$CE$8:$CF$22,2,FALSE),"")</f>
        <v/>
      </c>
      <c r="P246" s="973"/>
      <c r="Q246" s="974"/>
      <c r="R246" s="975"/>
      <c r="S246" s="976"/>
      <c r="T246" s="670" t="str">
        <f>IFERROR(IF(R246="","",R246*(VLOOKUP(D246, 'Unit Conversion Table'!$E$3:$F$132, 2, FALSE))),"")</f>
        <v/>
      </c>
      <c r="U246" s="3"/>
      <c r="V246" s="971" t="s">
        <v>826</v>
      </c>
      <c r="W246" s="945" t="str" cm="1">
        <f t="array" ref="W246">_xlfn.IFS(V246="No",(IFERROR(VLOOKUP($M246&amp;" | "&amp;$X246,'Emissions Factors'!$C$3:$N$1705,MATCH(W$11,'Emissions Factors'!$C$3:$N$3,0),FALSE),"")),V246="Yes", "", V246="", "")</f>
        <v/>
      </c>
      <c r="X246" s="946">
        <f>IFERROR(IF(OR($V246="Yes", $V246=""), "",
VLOOKUP($F246, 'Emissions Factors'!$C$3:$O$717, 4,FALSE)),
IFERROR(VLOOKUP($E246, 'Emissions Factors'!$C$3:$O$717, 4,FALSE),""))</f>
        <v>0</v>
      </c>
      <c r="Y246" s="947" t="str">
        <f>IFERROR(VLOOKUP($M246&amp;" | "&amp;$X246,'Emissions Factors'!$C$3:$N$3811,5,FALSE),"")</f>
        <v/>
      </c>
      <c r="Z246" s="948" t="str">
        <f>IFERROR(VLOOKUP($M246&amp;" | "&amp;$X246,'Emissions Factors'!$C$3:$N$3811,6,FALSE),"")</f>
        <v/>
      </c>
      <c r="AA246" s="949" t="str">
        <f>IFERROR(VLOOKUP($M246&amp;" | "&amp;$X246,'Emissions Factors'!$C$3:$N$3811,7,FALSE),"")</f>
        <v/>
      </c>
      <c r="AB246" s="961"/>
      <c r="AC246" s="962"/>
      <c r="AD246" s="963"/>
      <c r="AE246" s="964"/>
      <c r="AF246" s="965"/>
      <c r="AG246" s="955" t="str" cm="1">
        <f t="array" ref="AG246">IFERROR(_xlfn.IFS($V246="No", Y246*$T246/1000,$V246="Yes", AD246*$T246/1000, $V246="", ""),"")</f>
        <v/>
      </c>
      <c r="AH246" s="956" t="str" cm="1">
        <f t="array" ref="AH246">IFERROR(_xlfn.IFS($V246="No", Z246*$T246/1000,$V246="Yes", AE246*$T246/1000, $V246="", ""),"")</f>
        <v/>
      </c>
      <c r="AI246" s="956" t="str" cm="1">
        <f t="array" ref="AI246">IFERROR(_xlfn.IFS($V246="No", AA246*$T246/1000,$V246="Yes", AF246*$T246/1000, $V246="", ""),"")</f>
        <v/>
      </c>
      <c r="AJ246" s="1029" t="str">
        <f>IFERROR($AG246
+IFERROR(HLOOKUP(Introduction!$H$29,'GWP Values'!$D$3:$G$46,MATCH("CH4",'GWP Values'!$C$3:$C$41,0),FALSE)*$AH246,0)
+IFERROR(HLOOKUP(Introduction!$H$29,'GWP Values'!$D$3:$G$46,MATCH("N2O",'GWP Values'!$C$3:$C$41,0),FALSE)*$AI246,0),"")</f>
        <v/>
      </c>
    </row>
    <row r="247" spans="1:36" ht="24" customHeight="1" x14ac:dyDescent="0.25">
      <c r="A247" s="441"/>
      <c r="B247" s="458" t="str" cm="1">
        <f t="array" ref="B247">IFERROR(_xlfn.IFS($J247="","",VLOOKUP(CONCATENATE($M247," | ",$J247),'Emissions Factors'!$C$3:$O$718,5,FALSE)&lt;&gt;"",CONCATENATE($M247," | ",$J247), COUNTIF('Emissions Factors'!$C$3:$C$718,CONCATENATE($M247," | ",$J247))&lt;0, CONCATENATE($M247," | ",$I247)),"")</f>
        <v/>
      </c>
      <c r="C247" s="650" t="str">
        <f t="shared" si="6"/>
        <v/>
      </c>
      <c r="D247" s="650" t="str">
        <f t="shared" si="7"/>
        <v/>
      </c>
      <c r="E247" s="650" t="str">
        <f>IFERROR(IF($J247="","",
IF($J247="United States",$M247&amp;" | "&amp;$J247&amp;" - "&amp;(VLOOKUP(K247,'EFs - EPA eGRID'!$B$2:$D$53,3,FALSE)),
IF($J247="Canada",$M247&amp;" | "&amp;$J247&amp;" - "&amp;$K247,$M247&amp;" | "&amp;$I247))),"")</f>
        <v/>
      </c>
      <c r="F247" s="650" t="str" cm="1">
        <f t="array" ref="F247">_xlfn.IFS($J247="","",AND($J247="United States", $K247=""), $M247&amp;" | "&amp;$J247,AND($J247="Canada", $K247=""), $M247&amp;" | "&amp;$J247,$J247="United States", $E247,$J247="Canada",$E247,$J247&lt;&gt;"", $M247&amp;" | "&amp;$J247)</f>
        <v/>
      </c>
      <c r="G247" s="989"/>
      <c r="H247" s="990"/>
      <c r="I247" s="941" t="str">
        <f>IFERROR(VLOOKUP(J247,'Category Index'!$K$10:$L$258,2,FALSE),"")</f>
        <v/>
      </c>
      <c r="J247" s="986"/>
      <c r="K247" s="987" t="s">
        <v>866</v>
      </c>
      <c r="L247" s="3"/>
      <c r="M247" s="982"/>
      <c r="N247" s="983"/>
      <c r="O247" s="943" t="str">
        <f>IFERROR(VLOOKUP(Q247,Tables!$CE$8:$CF$22,2,FALSE),"")</f>
        <v/>
      </c>
      <c r="P247" s="973"/>
      <c r="Q247" s="974"/>
      <c r="R247" s="975"/>
      <c r="S247" s="976"/>
      <c r="T247" s="670" t="str">
        <f>IFERROR(IF(R247="","",R247*(VLOOKUP(D247, 'Unit Conversion Table'!$E$3:$F$132, 2, FALSE))),"")</f>
        <v/>
      </c>
      <c r="U247" s="3"/>
      <c r="V247" s="971" t="s">
        <v>826</v>
      </c>
      <c r="W247" s="945" t="str" cm="1">
        <f t="array" ref="W247">_xlfn.IFS(V247="No",(IFERROR(VLOOKUP($M247&amp;" | "&amp;$X247,'Emissions Factors'!$C$3:$N$1705,MATCH(W$11,'Emissions Factors'!$C$3:$N$3,0),FALSE),"")),V247="Yes", "", V247="", "")</f>
        <v/>
      </c>
      <c r="X247" s="946">
        <f>IFERROR(IF(OR($V247="Yes", $V247=""), "",
VLOOKUP($F247, 'Emissions Factors'!$C$3:$O$717, 4,FALSE)),
IFERROR(VLOOKUP($E247, 'Emissions Factors'!$C$3:$O$717, 4,FALSE),""))</f>
        <v>0</v>
      </c>
      <c r="Y247" s="947" t="str">
        <f>IFERROR(VLOOKUP($M247&amp;" | "&amp;$X247,'Emissions Factors'!$C$3:$N$3811,5,FALSE),"")</f>
        <v/>
      </c>
      <c r="Z247" s="948" t="str">
        <f>IFERROR(VLOOKUP($M247&amp;" | "&amp;$X247,'Emissions Factors'!$C$3:$N$3811,6,FALSE),"")</f>
        <v/>
      </c>
      <c r="AA247" s="949" t="str">
        <f>IFERROR(VLOOKUP($M247&amp;" | "&amp;$X247,'Emissions Factors'!$C$3:$N$3811,7,FALSE),"")</f>
        <v/>
      </c>
      <c r="AB247" s="961"/>
      <c r="AC247" s="962"/>
      <c r="AD247" s="963"/>
      <c r="AE247" s="964"/>
      <c r="AF247" s="965"/>
      <c r="AG247" s="955" t="str" cm="1">
        <f t="array" ref="AG247">IFERROR(_xlfn.IFS($V247="No", Y247*$T247/1000,$V247="Yes", AD247*$T247/1000, $V247="", ""),"")</f>
        <v/>
      </c>
      <c r="AH247" s="956" t="str" cm="1">
        <f t="array" ref="AH247">IFERROR(_xlfn.IFS($V247="No", Z247*$T247/1000,$V247="Yes", AE247*$T247/1000, $V247="", ""),"")</f>
        <v/>
      </c>
      <c r="AI247" s="956" t="str" cm="1">
        <f t="array" ref="AI247">IFERROR(_xlfn.IFS($V247="No", AA247*$T247/1000,$V247="Yes", AF247*$T247/1000, $V247="", ""),"")</f>
        <v/>
      </c>
      <c r="AJ247" s="1029" t="str">
        <f>IFERROR($AG247
+IFERROR(HLOOKUP(Introduction!$H$29,'GWP Values'!$D$3:$G$46,MATCH("CH4",'GWP Values'!$C$3:$C$41,0),FALSE)*$AH247,0)
+IFERROR(HLOOKUP(Introduction!$H$29,'GWP Values'!$D$3:$G$46,MATCH("N2O",'GWP Values'!$C$3:$C$41,0),FALSE)*$AI247,0),"")</f>
        <v/>
      </c>
    </row>
    <row r="248" spans="1:36" ht="24" customHeight="1" x14ac:dyDescent="0.25">
      <c r="A248" s="441"/>
      <c r="B248" s="458" t="str" cm="1">
        <f t="array" ref="B248">IFERROR(_xlfn.IFS($J248="","",VLOOKUP(CONCATENATE($M248," | ",$J248),'Emissions Factors'!$C$3:$O$718,5,FALSE)&lt;&gt;"",CONCATENATE($M248," | ",$J248), COUNTIF('Emissions Factors'!$C$3:$C$718,CONCATENATE($M248," | ",$J248))&lt;0, CONCATENATE($M248," | ",$I248)),"")</f>
        <v/>
      </c>
      <c r="C248" s="650" t="str">
        <f t="shared" si="6"/>
        <v/>
      </c>
      <c r="D248" s="650" t="str">
        <f t="shared" si="7"/>
        <v/>
      </c>
      <c r="E248" s="650" t="str">
        <f>IFERROR(IF($J248="","",
IF($J248="United States",$M248&amp;" | "&amp;$J248&amp;" - "&amp;(VLOOKUP(K248,'EFs - EPA eGRID'!$B$2:$D$53,3,FALSE)),
IF($J248="Canada",$M248&amp;" | "&amp;$J248&amp;" - "&amp;$K248,$M248&amp;" | "&amp;$I248))),"")</f>
        <v/>
      </c>
      <c r="F248" s="650" t="str" cm="1">
        <f t="array" ref="F248">_xlfn.IFS($J248="","",AND($J248="United States", $K248=""), $M248&amp;" | "&amp;$J248,AND($J248="Canada", $K248=""), $M248&amp;" | "&amp;$J248,$J248="United States", $E248,$J248="Canada",$E248,$J248&lt;&gt;"", $M248&amp;" | "&amp;$J248)</f>
        <v/>
      </c>
      <c r="G248" s="989"/>
      <c r="H248" s="990"/>
      <c r="I248" s="941" t="str">
        <f>IFERROR(VLOOKUP(J248,'Category Index'!$K$10:$L$258,2,FALSE),"")</f>
        <v/>
      </c>
      <c r="J248" s="986"/>
      <c r="K248" s="987" t="s">
        <v>866</v>
      </c>
      <c r="L248" s="3"/>
      <c r="M248" s="982"/>
      <c r="N248" s="983"/>
      <c r="O248" s="943" t="str">
        <f>IFERROR(VLOOKUP(Q248,Tables!$CE$8:$CF$22,2,FALSE),"")</f>
        <v/>
      </c>
      <c r="P248" s="973"/>
      <c r="Q248" s="974"/>
      <c r="R248" s="975"/>
      <c r="S248" s="976"/>
      <c r="T248" s="670" t="str">
        <f>IFERROR(IF(R248="","",R248*(VLOOKUP(D248, 'Unit Conversion Table'!$E$3:$F$132, 2, FALSE))),"")</f>
        <v/>
      </c>
      <c r="U248" s="3"/>
      <c r="V248" s="971" t="s">
        <v>826</v>
      </c>
      <c r="W248" s="945" t="str" cm="1">
        <f t="array" ref="W248">_xlfn.IFS(V248="No",(IFERROR(VLOOKUP($M248&amp;" | "&amp;$X248,'Emissions Factors'!$C$3:$N$1705,MATCH(W$11,'Emissions Factors'!$C$3:$N$3,0),FALSE),"")),V248="Yes", "", V248="", "")</f>
        <v/>
      </c>
      <c r="X248" s="946">
        <f>IFERROR(IF(OR($V248="Yes", $V248=""), "",
VLOOKUP($F248, 'Emissions Factors'!$C$3:$O$717, 4,FALSE)),
IFERROR(VLOOKUP($E248, 'Emissions Factors'!$C$3:$O$717, 4,FALSE),""))</f>
        <v>0</v>
      </c>
      <c r="Y248" s="947" t="str">
        <f>IFERROR(VLOOKUP($M248&amp;" | "&amp;$X248,'Emissions Factors'!$C$3:$N$3811,5,FALSE),"")</f>
        <v/>
      </c>
      <c r="Z248" s="948" t="str">
        <f>IFERROR(VLOOKUP($M248&amp;" | "&amp;$X248,'Emissions Factors'!$C$3:$N$3811,6,FALSE),"")</f>
        <v/>
      </c>
      <c r="AA248" s="949" t="str">
        <f>IFERROR(VLOOKUP($M248&amp;" | "&amp;$X248,'Emissions Factors'!$C$3:$N$3811,7,FALSE),"")</f>
        <v/>
      </c>
      <c r="AB248" s="961"/>
      <c r="AC248" s="962"/>
      <c r="AD248" s="963"/>
      <c r="AE248" s="964"/>
      <c r="AF248" s="965"/>
      <c r="AG248" s="955" t="str" cm="1">
        <f t="array" ref="AG248">IFERROR(_xlfn.IFS($V248="No", Y248*$T248/1000,$V248="Yes", AD248*$T248/1000, $V248="", ""),"")</f>
        <v/>
      </c>
      <c r="AH248" s="956" t="str" cm="1">
        <f t="array" ref="AH248">IFERROR(_xlfn.IFS($V248="No", Z248*$T248/1000,$V248="Yes", AE248*$T248/1000, $V248="", ""),"")</f>
        <v/>
      </c>
      <c r="AI248" s="956" t="str" cm="1">
        <f t="array" ref="AI248">IFERROR(_xlfn.IFS($V248="No", AA248*$T248/1000,$V248="Yes", AF248*$T248/1000, $V248="", ""),"")</f>
        <v/>
      </c>
      <c r="AJ248" s="1029" t="str">
        <f>IFERROR($AG248
+IFERROR(HLOOKUP(Introduction!$H$29,'GWP Values'!$D$3:$G$46,MATCH("CH4",'GWP Values'!$C$3:$C$41,0),FALSE)*$AH248,0)
+IFERROR(HLOOKUP(Introduction!$H$29,'GWP Values'!$D$3:$G$46,MATCH("N2O",'GWP Values'!$C$3:$C$41,0),FALSE)*$AI248,0),"")</f>
        <v/>
      </c>
    </row>
    <row r="249" spans="1:36" ht="24" customHeight="1" x14ac:dyDescent="0.25">
      <c r="A249" s="441"/>
      <c r="B249" s="458" t="str" cm="1">
        <f t="array" ref="B249">IFERROR(_xlfn.IFS($J249="","",VLOOKUP(CONCATENATE($M249," | ",$J249),'Emissions Factors'!$C$3:$O$718,5,FALSE)&lt;&gt;"",CONCATENATE($M249," | ",$J249), COUNTIF('Emissions Factors'!$C$3:$C$718,CONCATENATE($M249," | ",$J249))&lt;0, CONCATENATE($M249," | ",$I249)),"")</f>
        <v/>
      </c>
      <c r="C249" s="650" t="str">
        <f t="shared" si="6"/>
        <v/>
      </c>
      <c r="D249" s="650" t="str">
        <f t="shared" si="7"/>
        <v/>
      </c>
      <c r="E249" s="650" t="str">
        <f>IFERROR(IF($J249="","",
IF($J249="United States",$M249&amp;" | "&amp;$J249&amp;" - "&amp;(VLOOKUP(K249,'EFs - EPA eGRID'!$B$2:$D$53,3,FALSE)),
IF($J249="Canada",$M249&amp;" | "&amp;$J249&amp;" - "&amp;$K249,$M249&amp;" | "&amp;$I249))),"")</f>
        <v/>
      </c>
      <c r="F249" s="650" t="str" cm="1">
        <f t="array" ref="F249">_xlfn.IFS($J249="","",AND($J249="United States", $K249=""), $M249&amp;" | "&amp;$J249,AND($J249="Canada", $K249=""), $M249&amp;" | "&amp;$J249,$J249="United States", $E249,$J249="Canada",$E249,$J249&lt;&gt;"", $M249&amp;" | "&amp;$J249)</f>
        <v/>
      </c>
      <c r="G249" s="989"/>
      <c r="H249" s="990"/>
      <c r="I249" s="941" t="str">
        <f>IFERROR(VLOOKUP(J249,'Category Index'!$K$10:$L$258,2,FALSE),"")</f>
        <v/>
      </c>
      <c r="J249" s="986"/>
      <c r="K249" s="987" t="s">
        <v>866</v>
      </c>
      <c r="L249" s="3"/>
      <c r="M249" s="982"/>
      <c r="N249" s="983"/>
      <c r="O249" s="943" t="str">
        <f>IFERROR(VLOOKUP(Q249,Tables!$CE$8:$CF$22,2,FALSE),"")</f>
        <v/>
      </c>
      <c r="P249" s="973"/>
      <c r="Q249" s="974"/>
      <c r="R249" s="975"/>
      <c r="S249" s="976"/>
      <c r="T249" s="670" t="str">
        <f>IFERROR(IF(R249="","",R249*(VLOOKUP(D249, 'Unit Conversion Table'!$E$3:$F$132, 2, FALSE))),"")</f>
        <v/>
      </c>
      <c r="U249" s="3"/>
      <c r="V249" s="971" t="s">
        <v>826</v>
      </c>
      <c r="W249" s="945" t="str" cm="1">
        <f t="array" ref="W249">_xlfn.IFS(V249="No",(IFERROR(VLOOKUP($M249&amp;" | "&amp;$X249,'Emissions Factors'!$C$3:$N$1705,MATCH(W$11,'Emissions Factors'!$C$3:$N$3,0),FALSE),"")),V249="Yes", "", V249="", "")</f>
        <v/>
      </c>
      <c r="X249" s="946">
        <f>IFERROR(IF(OR($V249="Yes", $V249=""), "",
VLOOKUP($F249, 'Emissions Factors'!$C$3:$O$717, 4,FALSE)),
IFERROR(VLOOKUP($E249, 'Emissions Factors'!$C$3:$O$717, 4,FALSE),""))</f>
        <v>0</v>
      </c>
      <c r="Y249" s="947" t="str">
        <f>IFERROR(VLOOKUP($M249&amp;" | "&amp;$X249,'Emissions Factors'!$C$3:$N$3811,5,FALSE),"")</f>
        <v/>
      </c>
      <c r="Z249" s="948" t="str">
        <f>IFERROR(VLOOKUP($M249&amp;" | "&amp;$X249,'Emissions Factors'!$C$3:$N$3811,6,FALSE),"")</f>
        <v/>
      </c>
      <c r="AA249" s="949" t="str">
        <f>IFERROR(VLOOKUP($M249&amp;" | "&amp;$X249,'Emissions Factors'!$C$3:$N$3811,7,FALSE),"")</f>
        <v/>
      </c>
      <c r="AB249" s="961"/>
      <c r="AC249" s="962"/>
      <c r="AD249" s="963"/>
      <c r="AE249" s="964"/>
      <c r="AF249" s="965"/>
      <c r="AG249" s="955" t="str" cm="1">
        <f t="array" ref="AG249">IFERROR(_xlfn.IFS($V249="No", Y249*$T249/1000,$V249="Yes", AD249*$T249/1000, $V249="", ""),"")</f>
        <v/>
      </c>
      <c r="AH249" s="956" t="str" cm="1">
        <f t="array" ref="AH249">IFERROR(_xlfn.IFS($V249="No", Z249*$T249/1000,$V249="Yes", AE249*$T249/1000, $V249="", ""),"")</f>
        <v/>
      </c>
      <c r="AI249" s="956" t="str" cm="1">
        <f t="array" ref="AI249">IFERROR(_xlfn.IFS($V249="No", AA249*$T249/1000,$V249="Yes", AF249*$T249/1000, $V249="", ""),"")</f>
        <v/>
      </c>
      <c r="AJ249" s="1029" t="str">
        <f>IFERROR($AG249
+IFERROR(HLOOKUP(Introduction!$H$29,'GWP Values'!$D$3:$G$46,MATCH("CH4",'GWP Values'!$C$3:$C$41,0),FALSE)*$AH249,0)
+IFERROR(HLOOKUP(Introduction!$H$29,'GWP Values'!$D$3:$G$46,MATCH("N2O",'GWP Values'!$C$3:$C$41,0),FALSE)*$AI249,0),"")</f>
        <v/>
      </c>
    </row>
    <row r="250" spans="1:36" ht="24" customHeight="1" x14ac:dyDescent="0.25">
      <c r="A250" s="441"/>
      <c r="B250" s="458" t="str" cm="1">
        <f t="array" ref="B250">IFERROR(_xlfn.IFS($J250="","",VLOOKUP(CONCATENATE($M250," | ",$J250),'Emissions Factors'!$C$3:$O$718,5,FALSE)&lt;&gt;"",CONCATENATE($M250," | ",$J250), COUNTIF('Emissions Factors'!$C$3:$C$718,CONCATENATE($M250," | ",$J250))&lt;0, CONCATENATE($M250," | ",$I250)),"")</f>
        <v/>
      </c>
      <c r="C250" s="650" t="str">
        <f t="shared" si="6"/>
        <v/>
      </c>
      <c r="D250" s="650" t="str">
        <f t="shared" si="7"/>
        <v/>
      </c>
      <c r="E250" s="650" t="str">
        <f>IFERROR(IF($J250="","",
IF($J250="United States",$M250&amp;" | "&amp;$J250&amp;" - "&amp;(VLOOKUP(K250,'EFs - EPA eGRID'!$B$2:$D$53,3,FALSE)),
IF($J250="Canada",$M250&amp;" | "&amp;$J250&amp;" - "&amp;$K250,$M250&amp;" | "&amp;$I250))),"")</f>
        <v/>
      </c>
      <c r="F250" s="650" t="str" cm="1">
        <f t="array" ref="F250">_xlfn.IFS($J250="","",AND($J250="United States", $K250=""), $M250&amp;" | "&amp;$J250,AND($J250="Canada", $K250=""), $M250&amp;" | "&amp;$J250,$J250="United States", $E250,$J250="Canada",$E250,$J250&lt;&gt;"", $M250&amp;" | "&amp;$J250)</f>
        <v/>
      </c>
      <c r="G250" s="989"/>
      <c r="H250" s="990"/>
      <c r="I250" s="941" t="str">
        <f>IFERROR(VLOOKUP(J250,'Category Index'!$K$10:$L$258,2,FALSE),"")</f>
        <v/>
      </c>
      <c r="J250" s="986"/>
      <c r="K250" s="987" t="s">
        <v>866</v>
      </c>
      <c r="L250" s="3"/>
      <c r="M250" s="982"/>
      <c r="N250" s="983"/>
      <c r="O250" s="943" t="str">
        <f>IFERROR(VLOOKUP(Q250,Tables!$CE$8:$CF$22,2,FALSE),"")</f>
        <v/>
      </c>
      <c r="P250" s="973"/>
      <c r="Q250" s="974"/>
      <c r="R250" s="975"/>
      <c r="S250" s="976"/>
      <c r="T250" s="670" t="str">
        <f>IFERROR(IF(R250="","",R250*(VLOOKUP(D250, 'Unit Conversion Table'!$E$3:$F$132, 2, FALSE))),"")</f>
        <v/>
      </c>
      <c r="U250" s="3"/>
      <c r="V250" s="971" t="s">
        <v>826</v>
      </c>
      <c r="W250" s="945" t="str" cm="1">
        <f t="array" ref="W250">_xlfn.IFS(V250="No",(IFERROR(VLOOKUP($M250&amp;" | "&amp;$X250,'Emissions Factors'!$C$3:$N$1705,MATCH(W$11,'Emissions Factors'!$C$3:$N$3,0),FALSE),"")),V250="Yes", "", V250="", "")</f>
        <v/>
      </c>
      <c r="X250" s="946">
        <f>IFERROR(IF(OR($V250="Yes", $V250=""), "",
VLOOKUP($F250, 'Emissions Factors'!$C$3:$O$717, 4,FALSE)),
IFERROR(VLOOKUP($E250, 'Emissions Factors'!$C$3:$O$717, 4,FALSE),""))</f>
        <v>0</v>
      </c>
      <c r="Y250" s="947" t="str">
        <f>IFERROR(VLOOKUP($M250&amp;" | "&amp;$X250,'Emissions Factors'!$C$3:$N$3811,5,FALSE),"")</f>
        <v/>
      </c>
      <c r="Z250" s="948" t="str">
        <f>IFERROR(VLOOKUP($M250&amp;" | "&amp;$X250,'Emissions Factors'!$C$3:$N$3811,6,FALSE),"")</f>
        <v/>
      </c>
      <c r="AA250" s="949" t="str">
        <f>IFERROR(VLOOKUP($M250&amp;" | "&amp;$X250,'Emissions Factors'!$C$3:$N$3811,7,FALSE),"")</f>
        <v/>
      </c>
      <c r="AB250" s="961"/>
      <c r="AC250" s="962"/>
      <c r="AD250" s="963"/>
      <c r="AE250" s="964"/>
      <c r="AF250" s="965"/>
      <c r="AG250" s="955" t="str" cm="1">
        <f t="array" ref="AG250">IFERROR(_xlfn.IFS($V250="No", Y250*$T250/1000,$V250="Yes", AD250*$T250/1000, $V250="", ""),"")</f>
        <v/>
      </c>
      <c r="AH250" s="956" t="str" cm="1">
        <f t="array" ref="AH250">IFERROR(_xlfn.IFS($V250="No", Z250*$T250/1000,$V250="Yes", AE250*$T250/1000, $V250="", ""),"")</f>
        <v/>
      </c>
      <c r="AI250" s="956" t="str" cm="1">
        <f t="array" ref="AI250">IFERROR(_xlfn.IFS($V250="No", AA250*$T250/1000,$V250="Yes", AF250*$T250/1000, $V250="", ""),"")</f>
        <v/>
      </c>
      <c r="AJ250" s="1029" t="str">
        <f>IFERROR($AG250
+IFERROR(HLOOKUP(Introduction!$H$29,'GWP Values'!$D$3:$G$46,MATCH("CH4",'GWP Values'!$C$3:$C$41,0),FALSE)*$AH250,0)
+IFERROR(HLOOKUP(Introduction!$H$29,'GWP Values'!$D$3:$G$46,MATCH("N2O",'GWP Values'!$C$3:$C$41,0),FALSE)*$AI250,0),"")</f>
        <v/>
      </c>
    </row>
    <row r="251" spans="1:36" ht="24" customHeight="1" x14ac:dyDescent="0.25">
      <c r="A251" s="441"/>
      <c r="B251" s="458" t="str" cm="1">
        <f t="array" ref="B251">IFERROR(_xlfn.IFS($J251="","",VLOOKUP(CONCATENATE($M251," | ",$J251),'Emissions Factors'!$C$3:$O$718,5,FALSE)&lt;&gt;"",CONCATENATE($M251," | ",$J251), COUNTIF('Emissions Factors'!$C$3:$C$718,CONCATENATE($M251," | ",$J251))&lt;0, CONCATENATE($M251," | ",$I251)),"")</f>
        <v/>
      </c>
      <c r="C251" s="650" t="str">
        <f t="shared" si="6"/>
        <v/>
      </c>
      <c r="D251" s="650" t="str">
        <f t="shared" si="7"/>
        <v/>
      </c>
      <c r="E251" s="650" t="str">
        <f>IFERROR(IF($J251="","",
IF($J251="United States",$M251&amp;" | "&amp;$J251&amp;" - "&amp;(VLOOKUP(K251,'EFs - EPA eGRID'!$B$2:$D$53,3,FALSE)),
IF($J251="Canada",$M251&amp;" | "&amp;$J251&amp;" - "&amp;$K251,$M251&amp;" | "&amp;$I251))),"")</f>
        <v/>
      </c>
      <c r="F251" s="650" t="str" cm="1">
        <f t="array" ref="F251">_xlfn.IFS($J251="","",AND($J251="United States", $K251=""), $M251&amp;" | "&amp;$J251,AND($J251="Canada", $K251=""), $M251&amp;" | "&amp;$J251,$J251="United States", $E251,$J251="Canada",$E251,$J251&lt;&gt;"", $M251&amp;" | "&amp;$J251)</f>
        <v/>
      </c>
      <c r="G251" s="989"/>
      <c r="H251" s="990"/>
      <c r="I251" s="941" t="str">
        <f>IFERROR(VLOOKUP(J251,'Category Index'!$K$10:$L$258,2,FALSE),"")</f>
        <v/>
      </c>
      <c r="J251" s="986"/>
      <c r="K251" s="987" t="s">
        <v>866</v>
      </c>
      <c r="L251" s="3"/>
      <c r="M251" s="982"/>
      <c r="N251" s="983"/>
      <c r="O251" s="943" t="str">
        <f>IFERROR(VLOOKUP(Q251,Tables!$CE$8:$CF$22,2,FALSE),"")</f>
        <v/>
      </c>
      <c r="P251" s="973"/>
      <c r="Q251" s="974"/>
      <c r="R251" s="975"/>
      <c r="S251" s="976"/>
      <c r="T251" s="670" t="str">
        <f>IFERROR(IF(R251="","",R251*(VLOOKUP(D251, 'Unit Conversion Table'!$E$3:$F$132, 2, FALSE))),"")</f>
        <v/>
      </c>
      <c r="U251" s="3"/>
      <c r="V251" s="971" t="s">
        <v>826</v>
      </c>
      <c r="W251" s="945" t="str" cm="1">
        <f t="array" ref="W251">_xlfn.IFS(V251="No",(IFERROR(VLOOKUP($M251&amp;" | "&amp;$X251,'Emissions Factors'!$C$3:$N$1705,MATCH(W$11,'Emissions Factors'!$C$3:$N$3,0),FALSE),"")),V251="Yes", "", V251="", "")</f>
        <v/>
      </c>
      <c r="X251" s="946">
        <f>IFERROR(IF(OR($V251="Yes", $V251=""), "",
VLOOKUP($F251, 'Emissions Factors'!$C$3:$O$717, 4,FALSE)),
IFERROR(VLOOKUP($E251, 'Emissions Factors'!$C$3:$O$717, 4,FALSE),""))</f>
        <v>0</v>
      </c>
      <c r="Y251" s="947" t="str">
        <f>IFERROR(VLOOKUP($M251&amp;" | "&amp;$X251,'Emissions Factors'!$C$3:$N$3811,5,FALSE),"")</f>
        <v/>
      </c>
      <c r="Z251" s="948" t="str">
        <f>IFERROR(VLOOKUP($M251&amp;" | "&amp;$X251,'Emissions Factors'!$C$3:$N$3811,6,FALSE),"")</f>
        <v/>
      </c>
      <c r="AA251" s="949" t="str">
        <f>IFERROR(VLOOKUP($M251&amp;" | "&amp;$X251,'Emissions Factors'!$C$3:$N$3811,7,FALSE),"")</f>
        <v/>
      </c>
      <c r="AB251" s="961"/>
      <c r="AC251" s="962"/>
      <c r="AD251" s="963"/>
      <c r="AE251" s="964"/>
      <c r="AF251" s="965"/>
      <c r="AG251" s="955" t="str" cm="1">
        <f t="array" ref="AG251">IFERROR(_xlfn.IFS($V251="No", Y251*$T251/1000,$V251="Yes", AD251*$T251/1000, $V251="", ""),"")</f>
        <v/>
      </c>
      <c r="AH251" s="956" t="str" cm="1">
        <f t="array" ref="AH251">IFERROR(_xlfn.IFS($V251="No", Z251*$T251/1000,$V251="Yes", AE251*$T251/1000, $V251="", ""),"")</f>
        <v/>
      </c>
      <c r="AI251" s="956" t="str" cm="1">
        <f t="array" ref="AI251">IFERROR(_xlfn.IFS($V251="No", AA251*$T251/1000,$V251="Yes", AF251*$T251/1000, $V251="", ""),"")</f>
        <v/>
      </c>
      <c r="AJ251" s="1029" t="str">
        <f>IFERROR($AG251
+IFERROR(HLOOKUP(Introduction!$H$29,'GWP Values'!$D$3:$G$46,MATCH("CH4",'GWP Values'!$C$3:$C$41,0),FALSE)*$AH251,0)
+IFERROR(HLOOKUP(Introduction!$H$29,'GWP Values'!$D$3:$G$46,MATCH("N2O",'GWP Values'!$C$3:$C$41,0),FALSE)*$AI251,0),"")</f>
        <v/>
      </c>
    </row>
    <row r="252" spans="1:36" ht="24" customHeight="1" x14ac:dyDescent="0.25">
      <c r="A252" s="441"/>
      <c r="B252" s="458" t="str" cm="1">
        <f t="array" ref="B252">IFERROR(_xlfn.IFS($J252="","",VLOOKUP(CONCATENATE($M252," | ",$J252),'Emissions Factors'!$C$3:$O$718,5,FALSE)&lt;&gt;"",CONCATENATE($M252," | ",$J252), COUNTIF('Emissions Factors'!$C$3:$C$718,CONCATENATE($M252," | ",$J252))&lt;0, CONCATENATE($M252," | ",$I252)),"")</f>
        <v/>
      </c>
      <c r="C252" s="650" t="str">
        <f t="shared" si="6"/>
        <v/>
      </c>
      <c r="D252" s="650" t="str">
        <f t="shared" si="7"/>
        <v/>
      </c>
      <c r="E252" s="650" t="str">
        <f>IFERROR(IF($J252="","",
IF($J252="United States",$M252&amp;" | "&amp;$J252&amp;" - "&amp;(VLOOKUP(K252,'EFs - EPA eGRID'!$B$2:$D$53,3,FALSE)),
IF($J252="Canada",$M252&amp;" | "&amp;$J252&amp;" - "&amp;$K252,$M252&amp;" | "&amp;$I252))),"")</f>
        <v/>
      </c>
      <c r="F252" s="650" t="str" cm="1">
        <f t="array" ref="F252">_xlfn.IFS($J252="","",AND($J252="United States", $K252=""), $M252&amp;" | "&amp;$J252,AND($J252="Canada", $K252=""), $M252&amp;" | "&amp;$J252,$J252="United States", $E252,$J252="Canada",$E252,$J252&lt;&gt;"", $M252&amp;" | "&amp;$J252)</f>
        <v/>
      </c>
      <c r="G252" s="989"/>
      <c r="H252" s="990"/>
      <c r="I252" s="941" t="str">
        <f>IFERROR(VLOOKUP(J252,'Category Index'!$K$10:$L$258,2,FALSE),"")</f>
        <v/>
      </c>
      <c r="J252" s="986"/>
      <c r="K252" s="987" t="s">
        <v>866</v>
      </c>
      <c r="L252" s="3"/>
      <c r="M252" s="982"/>
      <c r="N252" s="983"/>
      <c r="O252" s="943" t="str">
        <f>IFERROR(VLOOKUP(Q252,Tables!$CE$8:$CF$22,2,FALSE),"")</f>
        <v/>
      </c>
      <c r="P252" s="973"/>
      <c r="Q252" s="974"/>
      <c r="R252" s="975"/>
      <c r="S252" s="976"/>
      <c r="T252" s="670" t="str">
        <f>IFERROR(IF(R252="","",R252*(VLOOKUP(D252, 'Unit Conversion Table'!$E$3:$F$132, 2, FALSE))),"")</f>
        <v/>
      </c>
      <c r="U252" s="3"/>
      <c r="V252" s="971" t="s">
        <v>826</v>
      </c>
      <c r="W252" s="945" t="str" cm="1">
        <f t="array" ref="W252">_xlfn.IFS(V252="No",(IFERROR(VLOOKUP($M252&amp;" | "&amp;$X252,'Emissions Factors'!$C$3:$N$1705,MATCH(W$11,'Emissions Factors'!$C$3:$N$3,0),FALSE),"")),V252="Yes", "", V252="", "")</f>
        <v/>
      </c>
      <c r="X252" s="946">
        <f>IFERROR(IF(OR($V252="Yes", $V252=""), "",
VLOOKUP($F252, 'Emissions Factors'!$C$3:$O$717, 4,FALSE)),
IFERROR(VLOOKUP($E252, 'Emissions Factors'!$C$3:$O$717, 4,FALSE),""))</f>
        <v>0</v>
      </c>
      <c r="Y252" s="947" t="str">
        <f>IFERROR(VLOOKUP($M252&amp;" | "&amp;$X252,'Emissions Factors'!$C$3:$N$3811,5,FALSE),"")</f>
        <v/>
      </c>
      <c r="Z252" s="948" t="str">
        <f>IFERROR(VLOOKUP($M252&amp;" | "&amp;$X252,'Emissions Factors'!$C$3:$N$3811,6,FALSE),"")</f>
        <v/>
      </c>
      <c r="AA252" s="949" t="str">
        <f>IFERROR(VLOOKUP($M252&amp;" | "&amp;$X252,'Emissions Factors'!$C$3:$N$3811,7,FALSE),"")</f>
        <v/>
      </c>
      <c r="AB252" s="961"/>
      <c r="AC252" s="962"/>
      <c r="AD252" s="963"/>
      <c r="AE252" s="964"/>
      <c r="AF252" s="965"/>
      <c r="AG252" s="955" t="str" cm="1">
        <f t="array" ref="AG252">IFERROR(_xlfn.IFS($V252="No", Y252*$T252/1000,$V252="Yes", AD252*$T252/1000, $V252="", ""),"")</f>
        <v/>
      </c>
      <c r="AH252" s="956" t="str" cm="1">
        <f t="array" ref="AH252">IFERROR(_xlfn.IFS($V252="No", Z252*$T252/1000,$V252="Yes", AE252*$T252/1000, $V252="", ""),"")</f>
        <v/>
      </c>
      <c r="AI252" s="956" t="str" cm="1">
        <f t="array" ref="AI252">IFERROR(_xlfn.IFS($V252="No", AA252*$T252/1000,$V252="Yes", AF252*$T252/1000, $V252="", ""),"")</f>
        <v/>
      </c>
      <c r="AJ252" s="1029" t="str">
        <f>IFERROR($AG252
+IFERROR(HLOOKUP(Introduction!$H$29,'GWP Values'!$D$3:$G$46,MATCH("CH4",'GWP Values'!$C$3:$C$41,0),FALSE)*$AH252,0)
+IFERROR(HLOOKUP(Introduction!$H$29,'GWP Values'!$D$3:$G$46,MATCH("N2O",'GWP Values'!$C$3:$C$41,0),FALSE)*$AI252,0),"")</f>
        <v/>
      </c>
    </row>
    <row r="253" spans="1:36" ht="24" customHeight="1" x14ac:dyDescent="0.25">
      <c r="A253" s="441"/>
      <c r="B253" s="458" t="str" cm="1">
        <f t="array" ref="B253">IFERROR(_xlfn.IFS($J253="","",VLOOKUP(CONCATENATE($M253," | ",$J253),'Emissions Factors'!$C$3:$O$718,5,FALSE)&lt;&gt;"",CONCATENATE($M253," | ",$J253), COUNTIF('Emissions Factors'!$C$3:$C$718,CONCATENATE($M253," | ",$J253))&lt;0, CONCATENATE($M253," | ",$I253)),"")</f>
        <v/>
      </c>
      <c r="C253" s="650" t="str">
        <f t="shared" si="6"/>
        <v/>
      </c>
      <c r="D253" s="650" t="str">
        <f t="shared" si="7"/>
        <v/>
      </c>
      <c r="E253" s="650" t="str">
        <f>IFERROR(IF($J253="","",
IF($J253="United States",$M253&amp;" | "&amp;$J253&amp;" - "&amp;(VLOOKUP(K253,'EFs - EPA eGRID'!$B$2:$D$53,3,FALSE)),
IF($J253="Canada",$M253&amp;" | "&amp;$J253&amp;" - "&amp;$K253,$M253&amp;" | "&amp;$I253))),"")</f>
        <v/>
      </c>
      <c r="F253" s="650" t="str" cm="1">
        <f t="array" ref="F253">_xlfn.IFS($J253="","",AND($J253="United States", $K253=""), $M253&amp;" | "&amp;$J253,AND($J253="Canada", $K253=""), $M253&amp;" | "&amp;$J253,$J253="United States", $E253,$J253="Canada",$E253,$J253&lt;&gt;"", $M253&amp;" | "&amp;$J253)</f>
        <v/>
      </c>
      <c r="G253" s="989"/>
      <c r="H253" s="990"/>
      <c r="I253" s="941" t="str">
        <f>IFERROR(VLOOKUP(J253,'Category Index'!$K$10:$L$258,2,FALSE),"")</f>
        <v/>
      </c>
      <c r="J253" s="986"/>
      <c r="K253" s="987" t="s">
        <v>866</v>
      </c>
      <c r="L253" s="3"/>
      <c r="M253" s="982"/>
      <c r="N253" s="983"/>
      <c r="O253" s="943" t="str">
        <f>IFERROR(VLOOKUP(Q253,Tables!$CE$8:$CF$22,2,FALSE),"")</f>
        <v/>
      </c>
      <c r="P253" s="973"/>
      <c r="Q253" s="974"/>
      <c r="R253" s="975"/>
      <c r="S253" s="976"/>
      <c r="T253" s="670" t="str">
        <f>IFERROR(IF(R253="","",R253*(VLOOKUP(D253, 'Unit Conversion Table'!$E$3:$F$132, 2, FALSE))),"")</f>
        <v/>
      </c>
      <c r="U253" s="3"/>
      <c r="V253" s="971" t="s">
        <v>826</v>
      </c>
      <c r="W253" s="945" t="str" cm="1">
        <f t="array" ref="W253">_xlfn.IFS(V253="No",(IFERROR(VLOOKUP($M253&amp;" | "&amp;$X253,'Emissions Factors'!$C$3:$N$1705,MATCH(W$11,'Emissions Factors'!$C$3:$N$3,0),FALSE),"")),V253="Yes", "", V253="", "")</f>
        <v/>
      </c>
      <c r="X253" s="946">
        <f>IFERROR(IF(OR($V253="Yes", $V253=""), "",
VLOOKUP($F253, 'Emissions Factors'!$C$3:$O$717, 4,FALSE)),
IFERROR(VLOOKUP($E253, 'Emissions Factors'!$C$3:$O$717, 4,FALSE),""))</f>
        <v>0</v>
      </c>
      <c r="Y253" s="947" t="str">
        <f>IFERROR(VLOOKUP($M253&amp;" | "&amp;$X253,'Emissions Factors'!$C$3:$N$3811,5,FALSE),"")</f>
        <v/>
      </c>
      <c r="Z253" s="948" t="str">
        <f>IFERROR(VLOOKUP($M253&amp;" | "&amp;$X253,'Emissions Factors'!$C$3:$N$3811,6,FALSE),"")</f>
        <v/>
      </c>
      <c r="AA253" s="949" t="str">
        <f>IFERROR(VLOOKUP($M253&amp;" | "&amp;$X253,'Emissions Factors'!$C$3:$N$3811,7,FALSE),"")</f>
        <v/>
      </c>
      <c r="AB253" s="961"/>
      <c r="AC253" s="962"/>
      <c r="AD253" s="963"/>
      <c r="AE253" s="964"/>
      <c r="AF253" s="965"/>
      <c r="AG253" s="955" t="str" cm="1">
        <f t="array" ref="AG253">IFERROR(_xlfn.IFS($V253="No", Y253*$T253/1000,$V253="Yes", AD253*$T253/1000, $V253="", ""),"")</f>
        <v/>
      </c>
      <c r="AH253" s="956" t="str" cm="1">
        <f t="array" ref="AH253">IFERROR(_xlfn.IFS($V253="No", Z253*$T253/1000,$V253="Yes", AE253*$T253/1000, $V253="", ""),"")</f>
        <v/>
      </c>
      <c r="AI253" s="956" t="str" cm="1">
        <f t="array" ref="AI253">IFERROR(_xlfn.IFS($V253="No", AA253*$T253/1000,$V253="Yes", AF253*$T253/1000, $V253="", ""),"")</f>
        <v/>
      </c>
      <c r="AJ253" s="1029" t="str">
        <f>IFERROR($AG253
+IFERROR(HLOOKUP(Introduction!$H$29,'GWP Values'!$D$3:$G$46,MATCH("CH4",'GWP Values'!$C$3:$C$41,0),FALSE)*$AH253,0)
+IFERROR(HLOOKUP(Introduction!$H$29,'GWP Values'!$D$3:$G$46,MATCH("N2O",'GWP Values'!$C$3:$C$41,0),FALSE)*$AI253,0),"")</f>
        <v/>
      </c>
    </row>
    <row r="254" spans="1:36" ht="24" customHeight="1" x14ac:dyDescent="0.25">
      <c r="A254" s="441"/>
      <c r="B254" s="458" t="str" cm="1">
        <f t="array" ref="B254">IFERROR(_xlfn.IFS($J254="","",VLOOKUP(CONCATENATE($M254," | ",$J254),'Emissions Factors'!$C$3:$O$718,5,FALSE)&lt;&gt;"",CONCATENATE($M254," | ",$J254), COUNTIF('Emissions Factors'!$C$3:$C$718,CONCATENATE($M254," | ",$J254))&lt;0, CONCATENATE($M254," | ",$I254)),"")</f>
        <v/>
      </c>
      <c r="C254" s="650" t="str">
        <f t="shared" si="6"/>
        <v/>
      </c>
      <c r="D254" s="650" t="str">
        <f t="shared" si="7"/>
        <v/>
      </c>
      <c r="E254" s="650" t="str">
        <f>IFERROR(IF($J254="","",
IF($J254="United States",$M254&amp;" | "&amp;$J254&amp;" - "&amp;(VLOOKUP(K254,'EFs - EPA eGRID'!$B$2:$D$53,3,FALSE)),
IF($J254="Canada",$M254&amp;" | "&amp;$J254&amp;" - "&amp;$K254,$M254&amp;" | "&amp;$I254))),"")</f>
        <v/>
      </c>
      <c r="F254" s="650" t="str" cm="1">
        <f t="array" ref="F254">_xlfn.IFS($J254="","",AND($J254="United States", $K254=""), $M254&amp;" | "&amp;$J254,AND($J254="Canada", $K254=""), $M254&amp;" | "&amp;$J254,$J254="United States", $E254,$J254="Canada",$E254,$J254&lt;&gt;"", $M254&amp;" | "&amp;$J254)</f>
        <v/>
      </c>
      <c r="G254" s="989"/>
      <c r="H254" s="990"/>
      <c r="I254" s="941" t="str">
        <f>IFERROR(VLOOKUP(J254,'Category Index'!$K$10:$L$258,2,FALSE),"")</f>
        <v/>
      </c>
      <c r="J254" s="986"/>
      <c r="K254" s="987" t="s">
        <v>866</v>
      </c>
      <c r="L254" s="3"/>
      <c r="M254" s="982"/>
      <c r="N254" s="983"/>
      <c r="O254" s="943" t="str">
        <f>IFERROR(VLOOKUP(Q254,Tables!$CE$8:$CF$22,2,FALSE),"")</f>
        <v/>
      </c>
      <c r="P254" s="973"/>
      <c r="Q254" s="974"/>
      <c r="R254" s="975"/>
      <c r="S254" s="976"/>
      <c r="T254" s="670" t="str">
        <f>IFERROR(IF(R254="","",R254*(VLOOKUP(D254, 'Unit Conversion Table'!$E$3:$F$132, 2, FALSE))),"")</f>
        <v/>
      </c>
      <c r="U254" s="3"/>
      <c r="V254" s="971" t="s">
        <v>826</v>
      </c>
      <c r="W254" s="945" t="str" cm="1">
        <f t="array" ref="W254">_xlfn.IFS(V254="No",(IFERROR(VLOOKUP($M254&amp;" | "&amp;$X254,'Emissions Factors'!$C$3:$N$1705,MATCH(W$11,'Emissions Factors'!$C$3:$N$3,0),FALSE),"")),V254="Yes", "", V254="", "")</f>
        <v/>
      </c>
      <c r="X254" s="946">
        <f>IFERROR(IF(OR($V254="Yes", $V254=""), "",
VLOOKUP($F254, 'Emissions Factors'!$C$3:$O$717, 4,FALSE)),
IFERROR(VLOOKUP($E254, 'Emissions Factors'!$C$3:$O$717, 4,FALSE),""))</f>
        <v>0</v>
      </c>
      <c r="Y254" s="947" t="str">
        <f>IFERROR(VLOOKUP($M254&amp;" | "&amp;$X254,'Emissions Factors'!$C$3:$N$3811,5,FALSE),"")</f>
        <v/>
      </c>
      <c r="Z254" s="948" t="str">
        <f>IFERROR(VLOOKUP($M254&amp;" | "&amp;$X254,'Emissions Factors'!$C$3:$N$3811,6,FALSE),"")</f>
        <v/>
      </c>
      <c r="AA254" s="949" t="str">
        <f>IFERROR(VLOOKUP($M254&amp;" | "&amp;$X254,'Emissions Factors'!$C$3:$N$3811,7,FALSE),"")</f>
        <v/>
      </c>
      <c r="AB254" s="961"/>
      <c r="AC254" s="962"/>
      <c r="AD254" s="963"/>
      <c r="AE254" s="964"/>
      <c r="AF254" s="965"/>
      <c r="AG254" s="955" t="str" cm="1">
        <f t="array" ref="AG254">IFERROR(_xlfn.IFS($V254="No", Y254*$T254/1000,$V254="Yes", AD254*$T254/1000, $V254="", ""),"")</f>
        <v/>
      </c>
      <c r="AH254" s="956" t="str" cm="1">
        <f t="array" ref="AH254">IFERROR(_xlfn.IFS($V254="No", Z254*$T254/1000,$V254="Yes", AE254*$T254/1000, $V254="", ""),"")</f>
        <v/>
      </c>
      <c r="AI254" s="956" t="str" cm="1">
        <f t="array" ref="AI254">IFERROR(_xlfn.IFS($V254="No", AA254*$T254/1000,$V254="Yes", AF254*$T254/1000, $V254="", ""),"")</f>
        <v/>
      </c>
      <c r="AJ254" s="1029" t="str">
        <f>IFERROR($AG254
+IFERROR(HLOOKUP(Introduction!$H$29,'GWP Values'!$D$3:$G$46,MATCH("CH4",'GWP Values'!$C$3:$C$41,0),FALSE)*$AH254,0)
+IFERROR(HLOOKUP(Introduction!$H$29,'GWP Values'!$D$3:$G$46,MATCH("N2O",'GWP Values'!$C$3:$C$41,0),FALSE)*$AI254,0),"")</f>
        <v/>
      </c>
    </row>
    <row r="255" spans="1:36" ht="24" customHeight="1" x14ac:dyDescent="0.25">
      <c r="A255" s="441"/>
      <c r="B255" s="458" t="str" cm="1">
        <f t="array" ref="B255">IFERROR(_xlfn.IFS($J255="","",VLOOKUP(CONCATENATE($M255," | ",$J255),'Emissions Factors'!$C$3:$O$718,5,FALSE)&lt;&gt;"",CONCATENATE($M255," | ",$J255), COUNTIF('Emissions Factors'!$C$3:$C$718,CONCATENATE($M255," | ",$J255))&lt;0, CONCATENATE($M255," | ",$I255)),"")</f>
        <v/>
      </c>
      <c r="C255" s="650" t="str">
        <f t="shared" si="6"/>
        <v/>
      </c>
      <c r="D255" s="650" t="str">
        <f t="shared" si="7"/>
        <v/>
      </c>
      <c r="E255" s="650" t="str">
        <f>IFERROR(IF($J255="","",
IF($J255="United States",$M255&amp;" | "&amp;$J255&amp;" - "&amp;(VLOOKUP(K255,'EFs - EPA eGRID'!$B$2:$D$53,3,FALSE)),
IF($J255="Canada",$M255&amp;" | "&amp;$J255&amp;" - "&amp;$K255,$M255&amp;" | "&amp;$I255))),"")</f>
        <v/>
      </c>
      <c r="F255" s="650" t="str" cm="1">
        <f t="array" ref="F255">_xlfn.IFS($J255="","",AND($J255="United States", $K255=""), $M255&amp;" | "&amp;$J255,AND($J255="Canada", $K255=""), $M255&amp;" | "&amp;$J255,$J255="United States", $E255,$J255="Canada",$E255,$J255&lt;&gt;"", $M255&amp;" | "&amp;$J255)</f>
        <v/>
      </c>
      <c r="G255" s="989"/>
      <c r="H255" s="990"/>
      <c r="I255" s="941" t="str">
        <f>IFERROR(VLOOKUP(J255,'Category Index'!$K$10:$L$258,2,FALSE),"")</f>
        <v/>
      </c>
      <c r="J255" s="986"/>
      <c r="K255" s="987" t="s">
        <v>866</v>
      </c>
      <c r="L255" s="3"/>
      <c r="M255" s="982"/>
      <c r="N255" s="983"/>
      <c r="O255" s="943" t="str">
        <f>IFERROR(VLOOKUP(Q255,Tables!$CE$8:$CF$22,2,FALSE),"")</f>
        <v/>
      </c>
      <c r="P255" s="973"/>
      <c r="Q255" s="974"/>
      <c r="R255" s="975"/>
      <c r="S255" s="976"/>
      <c r="T255" s="670" t="str">
        <f>IFERROR(IF(R255="","",R255*(VLOOKUP(D255, 'Unit Conversion Table'!$E$3:$F$132, 2, FALSE))),"")</f>
        <v/>
      </c>
      <c r="U255" s="3"/>
      <c r="V255" s="971" t="s">
        <v>826</v>
      </c>
      <c r="W255" s="945" t="str" cm="1">
        <f t="array" ref="W255">_xlfn.IFS(V255="No",(IFERROR(VLOOKUP($M255&amp;" | "&amp;$X255,'Emissions Factors'!$C$3:$N$1705,MATCH(W$11,'Emissions Factors'!$C$3:$N$3,0),FALSE),"")),V255="Yes", "", V255="", "")</f>
        <v/>
      </c>
      <c r="X255" s="946">
        <f>IFERROR(IF(OR($V255="Yes", $V255=""), "",
VLOOKUP($F255, 'Emissions Factors'!$C$3:$O$717, 4,FALSE)),
IFERROR(VLOOKUP($E255, 'Emissions Factors'!$C$3:$O$717, 4,FALSE),""))</f>
        <v>0</v>
      </c>
      <c r="Y255" s="947" t="str">
        <f>IFERROR(VLOOKUP($M255&amp;" | "&amp;$X255,'Emissions Factors'!$C$3:$N$3811,5,FALSE),"")</f>
        <v/>
      </c>
      <c r="Z255" s="948" t="str">
        <f>IFERROR(VLOOKUP($M255&amp;" | "&amp;$X255,'Emissions Factors'!$C$3:$N$3811,6,FALSE),"")</f>
        <v/>
      </c>
      <c r="AA255" s="949" t="str">
        <f>IFERROR(VLOOKUP($M255&amp;" | "&amp;$X255,'Emissions Factors'!$C$3:$N$3811,7,FALSE),"")</f>
        <v/>
      </c>
      <c r="AB255" s="961"/>
      <c r="AC255" s="962"/>
      <c r="AD255" s="963"/>
      <c r="AE255" s="964"/>
      <c r="AF255" s="965"/>
      <c r="AG255" s="955" t="str" cm="1">
        <f t="array" ref="AG255">IFERROR(_xlfn.IFS($V255="No", Y255*$T255/1000,$V255="Yes", AD255*$T255/1000, $V255="", ""),"")</f>
        <v/>
      </c>
      <c r="AH255" s="956" t="str" cm="1">
        <f t="array" ref="AH255">IFERROR(_xlfn.IFS($V255="No", Z255*$T255/1000,$V255="Yes", AE255*$T255/1000, $V255="", ""),"")</f>
        <v/>
      </c>
      <c r="AI255" s="956" t="str" cm="1">
        <f t="array" ref="AI255">IFERROR(_xlfn.IFS($V255="No", AA255*$T255/1000,$V255="Yes", AF255*$T255/1000, $V255="", ""),"")</f>
        <v/>
      </c>
      <c r="AJ255" s="1029" t="str">
        <f>IFERROR($AG255
+IFERROR(HLOOKUP(Introduction!$H$29,'GWP Values'!$D$3:$G$46,MATCH("CH4",'GWP Values'!$C$3:$C$41,0),FALSE)*$AH255,0)
+IFERROR(HLOOKUP(Introduction!$H$29,'GWP Values'!$D$3:$G$46,MATCH("N2O",'GWP Values'!$C$3:$C$41,0),FALSE)*$AI255,0),"")</f>
        <v/>
      </c>
    </row>
    <row r="256" spans="1:36" ht="24" customHeight="1" x14ac:dyDescent="0.25">
      <c r="A256" s="441"/>
      <c r="B256" s="458" t="str" cm="1">
        <f t="array" ref="B256">IFERROR(_xlfn.IFS($J256="","",VLOOKUP(CONCATENATE($M256," | ",$J256),'Emissions Factors'!$C$3:$O$718,5,FALSE)&lt;&gt;"",CONCATENATE($M256," | ",$J256), COUNTIF('Emissions Factors'!$C$3:$C$718,CONCATENATE($M256," | ",$J256))&lt;0, CONCATENATE($M256," | ",$I256)),"")</f>
        <v/>
      </c>
      <c r="C256" s="650" t="str">
        <f t="shared" si="6"/>
        <v/>
      </c>
      <c r="D256" s="650" t="str">
        <f t="shared" si="7"/>
        <v/>
      </c>
      <c r="E256" s="650" t="str">
        <f>IFERROR(IF($J256="","",
IF($J256="United States",$M256&amp;" | "&amp;$J256&amp;" - "&amp;(VLOOKUP(K256,'EFs - EPA eGRID'!$B$2:$D$53,3,FALSE)),
IF($J256="Canada",$M256&amp;" | "&amp;$J256&amp;" - "&amp;$K256,$M256&amp;" | "&amp;$I256))),"")</f>
        <v/>
      </c>
      <c r="F256" s="650" t="str" cm="1">
        <f t="array" ref="F256">_xlfn.IFS($J256="","",AND($J256="United States", $K256=""), $M256&amp;" | "&amp;$J256,AND($J256="Canada", $K256=""), $M256&amp;" | "&amp;$J256,$J256="United States", $E256,$J256="Canada",$E256,$J256&lt;&gt;"", $M256&amp;" | "&amp;$J256)</f>
        <v/>
      </c>
      <c r="G256" s="989"/>
      <c r="H256" s="990"/>
      <c r="I256" s="941" t="str">
        <f>IFERROR(VLOOKUP(J256,'Category Index'!$K$10:$L$258,2,FALSE),"")</f>
        <v/>
      </c>
      <c r="J256" s="986"/>
      <c r="K256" s="987" t="s">
        <v>866</v>
      </c>
      <c r="L256" s="3"/>
      <c r="M256" s="982"/>
      <c r="N256" s="983"/>
      <c r="O256" s="943" t="str">
        <f>IFERROR(VLOOKUP(Q256,Tables!$CE$8:$CF$22,2,FALSE),"")</f>
        <v/>
      </c>
      <c r="P256" s="973"/>
      <c r="Q256" s="974"/>
      <c r="R256" s="975"/>
      <c r="S256" s="976"/>
      <c r="T256" s="670" t="str">
        <f>IFERROR(IF(R256="","",R256*(VLOOKUP(D256, 'Unit Conversion Table'!$E$3:$F$132, 2, FALSE))),"")</f>
        <v/>
      </c>
      <c r="U256" s="3"/>
      <c r="V256" s="971" t="s">
        <v>826</v>
      </c>
      <c r="W256" s="945" t="str" cm="1">
        <f t="array" ref="W256">_xlfn.IFS(V256="No",(IFERROR(VLOOKUP($M256&amp;" | "&amp;$X256,'Emissions Factors'!$C$3:$N$1705,MATCH(W$11,'Emissions Factors'!$C$3:$N$3,0),FALSE),"")),V256="Yes", "", V256="", "")</f>
        <v/>
      </c>
      <c r="X256" s="946">
        <f>IFERROR(IF(OR($V256="Yes", $V256=""), "",
VLOOKUP($F256, 'Emissions Factors'!$C$3:$O$717, 4,FALSE)),
IFERROR(VLOOKUP($E256, 'Emissions Factors'!$C$3:$O$717, 4,FALSE),""))</f>
        <v>0</v>
      </c>
      <c r="Y256" s="947" t="str">
        <f>IFERROR(VLOOKUP($M256&amp;" | "&amp;$X256,'Emissions Factors'!$C$3:$N$3811,5,FALSE),"")</f>
        <v/>
      </c>
      <c r="Z256" s="948" t="str">
        <f>IFERROR(VLOOKUP($M256&amp;" | "&amp;$X256,'Emissions Factors'!$C$3:$N$3811,6,FALSE),"")</f>
        <v/>
      </c>
      <c r="AA256" s="949" t="str">
        <f>IFERROR(VLOOKUP($M256&amp;" | "&amp;$X256,'Emissions Factors'!$C$3:$N$3811,7,FALSE),"")</f>
        <v/>
      </c>
      <c r="AB256" s="961"/>
      <c r="AC256" s="962"/>
      <c r="AD256" s="963"/>
      <c r="AE256" s="964"/>
      <c r="AF256" s="965"/>
      <c r="AG256" s="955" t="str" cm="1">
        <f t="array" ref="AG256">IFERROR(_xlfn.IFS($V256="No", Y256*$T256/1000,$V256="Yes", AD256*$T256/1000, $V256="", ""),"")</f>
        <v/>
      </c>
      <c r="AH256" s="956" t="str" cm="1">
        <f t="array" ref="AH256">IFERROR(_xlfn.IFS($V256="No", Z256*$T256/1000,$V256="Yes", AE256*$T256/1000, $V256="", ""),"")</f>
        <v/>
      </c>
      <c r="AI256" s="956" t="str" cm="1">
        <f t="array" ref="AI256">IFERROR(_xlfn.IFS($V256="No", AA256*$T256/1000,$V256="Yes", AF256*$T256/1000, $V256="", ""),"")</f>
        <v/>
      </c>
      <c r="AJ256" s="1029" t="str">
        <f>IFERROR($AG256
+IFERROR(HLOOKUP(Introduction!$H$29,'GWP Values'!$D$3:$G$46,MATCH("CH4",'GWP Values'!$C$3:$C$41,0),FALSE)*$AH256,0)
+IFERROR(HLOOKUP(Introduction!$H$29,'GWP Values'!$D$3:$G$46,MATCH("N2O",'GWP Values'!$C$3:$C$41,0),FALSE)*$AI256,0),"")</f>
        <v/>
      </c>
    </row>
    <row r="257" spans="1:36" ht="24" customHeight="1" x14ac:dyDescent="0.25">
      <c r="A257" s="441"/>
      <c r="B257" s="458" t="str" cm="1">
        <f t="array" ref="B257">IFERROR(_xlfn.IFS($J257="","",VLOOKUP(CONCATENATE($M257," | ",$J257),'Emissions Factors'!$C$3:$O$718,5,FALSE)&lt;&gt;"",CONCATENATE($M257," | ",$J257), COUNTIF('Emissions Factors'!$C$3:$C$718,CONCATENATE($M257," | ",$J257))&lt;0, CONCATENATE($M257," | ",$I257)),"")</f>
        <v/>
      </c>
      <c r="C257" s="650" t="str">
        <f t="shared" si="6"/>
        <v/>
      </c>
      <c r="D257" s="650" t="str">
        <f t="shared" si="7"/>
        <v/>
      </c>
      <c r="E257" s="650" t="str">
        <f>IFERROR(IF($J257="","",
IF($J257="United States",$M257&amp;" | "&amp;$J257&amp;" - "&amp;(VLOOKUP(K257,'EFs - EPA eGRID'!$B$2:$D$53,3,FALSE)),
IF($J257="Canada",$M257&amp;" | "&amp;$J257&amp;" - "&amp;$K257,$M257&amp;" | "&amp;$I257))),"")</f>
        <v/>
      </c>
      <c r="F257" s="650" t="str" cm="1">
        <f t="array" ref="F257">_xlfn.IFS($J257="","",AND($J257="United States", $K257=""), $M257&amp;" | "&amp;$J257,AND($J257="Canada", $K257=""), $M257&amp;" | "&amp;$J257,$J257="United States", $E257,$J257="Canada",$E257,$J257&lt;&gt;"", $M257&amp;" | "&amp;$J257)</f>
        <v/>
      </c>
      <c r="G257" s="989"/>
      <c r="H257" s="990"/>
      <c r="I257" s="941" t="str">
        <f>IFERROR(VLOOKUP(J257,'Category Index'!$K$10:$L$258,2,FALSE),"")</f>
        <v/>
      </c>
      <c r="J257" s="986"/>
      <c r="K257" s="987" t="s">
        <v>866</v>
      </c>
      <c r="L257" s="3"/>
      <c r="M257" s="982"/>
      <c r="N257" s="983"/>
      <c r="O257" s="943" t="str">
        <f>IFERROR(VLOOKUP(Q257,Tables!$CE$8:$CF$22,2,FALSE),"")</f>
        <v/>
      </c>
      <c r="P257" s="973"/>
      <c r="Q257" s="974"/>
      <c r="R257" s="975"/>
      <c r="S257" s="976"/>
      <c r="T257" s="670" t="str">
        <f>IFERROR(IF(R257="","",R257*(VLOOKUP(D257, 'Unit Conversion Table'!$E$3:$F$132, 2, FALSE))),"")</f>
        <v/>
      </c>
      <c r="U257" s="3"/>
      <c r="V257" s="971" t="s">
        <v>826</v>
      </c>
      <c r="W257" s="945" t="str" cm="1">
        <f t="array" ref="W257">_xlfn.IFS(V257="No",(IFERROR(VLOOKUP($M257&amp;" | "&amp;$X257,'Emissions Factors'!$C$3:$N$1705,MATCH(W$11,'Emissions Factors'!$C$3:$N$3,0),FALSE),"")),V257="Yes", "", V257="", "")</f>
        <v/>
      </c>
      <c r="X257" s="946">
        <f>IFERROR(IF(OR($V257="Yes", $V257=""), "",
VLOOKUP($F257, 'Emissions Factors'!$C$3:$O$717, 4,FALSE)),
IFERROR(VLOOKUP($E257, 'Emissions Factors'!$C$3:$O$717, 4,FALSE),""))</f>
        <v>0</v>
      </c>
      <c r="Y257" s="947" t="str">
        <f>IFERROR(VLOOKUP($M257&amp;" | "&amp;$X257,'Emissions Factors'!$C$3:$N$3811,5,FALSE),"")</f>
        <v/>
      </c>
      <c r="Z257" s="948" t="str">
        <f>IFERROR(VLOOKUP($M257&amp;" | "&amp;$X257,'Emissions Factors'!$C$3:$N$3811,6,FALSE),"")</f>
        <v/>
      </c>
      <c r="AA257" s="949" t="str">
        <f>IFERROR(VLOOKUP($M257&amp;" | "&amp;$X257,'Emissions Factors'!$C$3:$N$3811,7,FALSE),"")</f>
        <v/>
      </c>
      <c r="AB257" s="961"/>
      <c r="AC257" s="962"/>
      <c r="AD257" s="963"/>
      <c r="AE257" s="964"/>
      <c r="AF257" s="965"/>
      <c r="AG257" s="955" t="str" cm="1">
        <f t="array" ref="AG257">IFERROR(_xlfn.IFS($V257="No", Y257*$T257/1000,$V257="Yes", AD257*$T257/1000, $V257="", ""),"")</f>
        <v/>
      </c>
      <c r="AH257" s="956" t="str" cm="1">
        <f t="array" ref="AH257">IFERROR(_xlfn.IFS($V257="No", Z257*$T257/1000,$V257="Yes", AE257*$T257/1000, $V257="", ""),"")</f>
        <v/>
      </c>
      <c r="AI257" s="956" t="str" cm="1">
        <f t="array" ref="AI257">IFERROR(_xlfn.IFS($V257="No", AA257*$T257/1000,$V257="Yes", AF257*$T257/1000, $V257="", ""),"")</f>
        <v/>
      </c>
      <c r="AJ257" s="1029" t="str">
        <f>IFERROR($AG257
+IFERROR(HLOOKUP(Introduction!$H$29,'GWP Values'!$D$3:$G$46,MATCH("CH4",'GWP Values'!$C$3:$C$41,0),FALSE)*$AH257,0)
+IFERROR(HLOOKUP(Introduction!$H$29,'GWP Values'!$D$3:$G$46,MATCH("N2O",'GWP Values'!$C$3:$C$41,0),FALSE)*$AI257,0),"")</f>
        <v/>
      </c>
    </row>
    <row r="258" spans="1:36" ht="24" customHeight="1" x14ac:dyDescent="0.25">
      <c r="A258" s="441"/>
      <c r="B258" s="458" t="str" cm="1">
        <f t="array" ref="B258">IFERROR(_xlfn.IFS($J258="","",VLOOKUP(CONCATENATE($M258," | ",$J258),'Emissions Factors'!$C$3:$O$718,5,FALSE)&lt;&gt;"",CONCATENATE($M258," | ",$J258), COUNTIF('Emissions Factors'!$C$3:$C$718,CONCATENATE($M258," | ",$J258))&lt;0, CONCATENATE($M258," | ",$I258)),"")</f>
        <v/>
      </c>
      <c r="C258" s="650" t="str">
        <f t="shared" si="6"/>
        <v/>
      </c>
      <c r="D258" s="650" t="str">
        <f t="shared" si="7"/>
        <v/>
      </c>
      <c r="E258" s="650" t="str">
        <f>IFERROR(IF($J258="","",
IF($J258="United States",$M258&amp;" | "&amp;$J258&amp;" - "&amp;(VLOOKUP(K258,'EFs - EPA eGRID'!$B$2:$D$53,3,FALSE)),
IF($J258="Canada",$M258&amp;" | "&amp;$J258&amp;" - "&amp;$K258,$M258&amp;" | "&amp;$I258))),"")</f>
        <v/>
      </c>
      <c r="F258" s="650" t="str" cm="1">
        <f t="array" ref="F258">_xlfn.IFS($J258="","",AND($J258="United States", $K258=""), $M258&amp;" | "&amp;$J258,AND($J258="Canada", $K258=""), $M258&amp;" | "&amp;$J258,$J258="United States", $E258,$J258="Canada",$E258,$J258&lt;&gt;"", $M258&amp;" | "&amp;$J258)</f>
        <v/>
      </c>
      <c r="G258" s="989"/>
      <c r="H258" s="990"/>
      <c r="I258" s="941" t="str">
        <f>IFERROR(VLOOKUP(J258,'Category Index'!$K$10:$L$258,2,FALSE),"")</f>
        <v/>
      </c>
      <c r="J258" s="986"/>
      <c r="K258" s="987" t="s">
        <v>866</v>
      </c>
      <c r="L258" s="3"/>
      <c r="M258" s="982"/>
      <c r="N258" s="983"/>
      <c r="O258" s="943" t="str">
        <f>IFERROR(VLOOKUP(Q258,Tables!$CE$8:$CF$22,2,FALSE),"")</f>
        <v/>
      </c>
      <c r="P258" s="973"/>
      <c r="Q258" s="974"/>
      <c r="R258" s="975"/>
      <c r="S258" s="976"/>
      <c r="T258" s="670" t="str">
        <f>IFERROR(IF(R258="","",R258*(VLOOKUP(D258, 'Unit Conversion Table'!$E$3:$F$132, 2, FALSE))),"")</f>
        <v/>
      </c>
      <c r="U258" s="3"/>
      <c r="V258" s="971" t="s">
        <v>826</v>
      </c>
      <c r="W258" s="945" t="str" cm="1">
        <f t="array" ref="W258">_xlfn.IFS(V258="No",(IFERROR(VLOOKUP($M258&amp;" | "&amp;$X258,'Emissions Factors'!$C$3:$N$1705,MATCH(W$11,'Emissions Factors'!$C$3:$N$3,0),FALSE),"")),V258="Yes", "", V258="", "")</f>
        <v/>
      </c>
      <c r="X258" s="946">
        <f>IFERROR(IF(OR($V258="Yes", $V258=""), "",
VLOOKUP($F258, 'Emissions Factors'!$C$3:$O$717, 4,FALSE)),
IFERROR(VLOOKUP($E258, 'Emissions Factors'!$C$3:$O$717, 4,FALSE),""))</f>
        <v>0</v>
      </c>
      <c r="Y258" s="947" t="str">
        <f>IFERROR(VLOOKUP($M258&amp;" | "&amp;$X258,'Emissions Factors'!$C$3:$N$3811,5,FALSE),"")</f>
        <v/>
      </c>
      <c r="Z258" s="948" t="str">
        <f>IFERROR(VLOOKUP($M258&amp;" | "&amp;$X258,'Emissions Factors'!$C$3:$N$3811,6,FALSE),"")</f>
        <v/>
      </c>
      <c r="AA258" s="949" t="str">
        <f>IFERROR(VLOOKUP($M258&amp;" | "&amp;$X258,'Emissions Factors'!$C$3:$N$3811,7,FALSE),"")</f>
        <v/>
      </c>
      <c r="AB258" s="961"/>
      <c r="AC258" s="962"/>
      <c r="AD258" s="963"/>
      <c r="AE258" s="964"/>
      <c r="AF258" s="965"/>
      <c r="AG258" s="955" t="str" cm="1">
        <f t="array" ref="AG258">IFERROR(_xlfn.IFS($V258="No", Y258*$T258/1000,$V258="Yes", AD258*$T258/1000, $V258="", ""),"")</f>
        <v/>
      </c>
      <c r="AH258" s="956" t="str" cm="1">
        <f t="array" ref="AH258">IFERROR(_xlfn.IFS($V258="No", Z258*$T258/1000,$V258="Yes", AE258*$T258/1000, $V258="", ""),"")</f>
        <v/>
      </c>
      <c r="AI258" s="956" t="str" cm="1">
        <f t="array" ref="AI258">IFERROR(_xlfn.IFS($V258="No", AA258*$T258/1000,$V258="Yes", AF258*$T258/1000, $V258="", ""),"")</f>
        <v/>
      </c>
      <c r="AJ258" s="1029" t="str">
        <f>IFERROR($AG258
+IFERROR(HLOOKUP(Introduction!$H$29,'GWP Values'!$D$3:$G$46,MATCH("CH4",'GWP Values'!$C$3:$C$41,0),FALSE)*$AH258,0)
+IFERROR(HLOOKUP(Introduction!$H$29,'GWP Values'!$D$3:$G$46,MATCH("N2O",'GWP Values'!$C$3:$C$41,0),FALSE)*$AI258,0),"")</f>
        <v/>
      </c>
    </row>
    <row r="259" spans="1:36" ht="24" customHeight="1" x14ac:dyDescent="0.25">
      <c r="A259" s="441"/>
      <c r="B259" s="458" t="str" cm="1">
        <f t="array" ref="B259">IFERROR(_xlfn.IFS($J259="","",VLOOKUP(CONCATENATE($M259," | ",$J259),'Emissions Factors'!$C$3:$O$718,5,FALSE)&lt;&gt;"",CONCATENATE($M259," | ",$J259), COUNTIF('Emissions Factors'!$C$3:$C$718,CONCATENATE($M259," | ",$J259))&lt;0, CONCATENATE($M259," | ",$I259)),"")</f>
        <v/>
      </c>
      <c r="C259" s="650" t="str">
        <f t="shared" si="6"/>
        <v/>
      </c>
      <c r="D259" s="650" t="str">
        <f t="shared" si="7"/>
        <v/>
      </c>
      <c r="E259" s="650" t="str">
        <f>IFERROR(IF($J259="","",
IF($J259="United States",$M259&amp;" | "&amp;$J259&amp;" - "&amp;(VLOOKUP(K259,'EFs - EPA eGRID'!$B$2:$D$53,3,FALSE)),
IF($J259="Canada",$M259&amp;" | "&amp;$J259&amp;" - "&amp;$K259,$M259&amp;" | "&amp;$I259))),"")</f>
        <v/>
      </c>
      <c r="F259" s="650" t="str" cm="1">
        <f t="array" ref="F259">_xlfn.IFS($J259="","",AND($J259="United States", $K259=""), $M259&amp;" | "&amp;$J259,AND($J259="Canada", $K259=""), $M259&amp;" | "&amp;$J259,$J259="United States", $E259,$J259="Canada",$E259,$J259&lt;&gt;"", $M259&amp;" | "&amp;$J259)</f>
        <v/>
      </c>
      <c r="G259" s="989"/>
      <c r="H259" s="990"/>
      <c r="I259" s="941" t="str">
        <f>IFERROR(VLOOKUP(J259,'Category Index'!$K$10:$L$258,2,FALSE),"")</f>
        <v/>
      </c>
      <c r="J259" s="986"/>
      <c r="K259" s="987" t="s">
        <v>866</v>
      </c>
      <c r="L259" s="3"/>
      <c r="M259" s="982"/>
      <c r="N259" s="983"/>
      <c r="O259" s="943" t="str">
        <f>IFERROR(VLOOKUP(Q259,Tables!$CE$8:$CF$22,2,FALSE),"")</f>
        <v/>
      </c>
      <c r="P259" s="973"/>
      <c r="Q259" s="974"/>
      <c r="R259" s="975"/>
      <c r="S259" s="976"/>
      <c r="T259" s="670" t="str">
        <f>IFERROR(IF(R259="","",R259*(VLOOKUP(D259, 'Unit Conversion Table'!$E$3:$F$132, 2, FALSE))),"")</f>
        <v/>
      </c>
      <c r="U259" s="3"/>
      <c r="V259" s="971" t="s">
        <v>826</v>
      </c>
      <c r="W259" s="945" t="str" cm="1">
        <f t="array" ref="W259">_xlfn.IFS(V259="No",(IFERROR(VLOOKUP($M259&amp;" | "&amp;$X259,'Emissions Factors'!$C$3:$N$1705,MATCH(W$11,'Emissions Factors'!$C$3:$N$3,0),FALSE),"")),V259="Yes", "", V259="", "")</f>
        <v/>
      </c>
      <c r="X259" s="946">
        <f>IFERROR(IF(OR($V259="Yes", $V259=""), "",
VLOOKUP($F259, 'Emissions Factors'!$C$3:$O$717, 4,FALSE)),
IFERROR(VLOOKUP($E259, 'Emissions Factors'!$C$3:$O$717, 4,FALSE),""))</f>
        <v>0</v>
      </c>
      <c r="Y259" s="947" t="str">
        <f>IFERROR(VLOOKUP($M259&amp;" | "&amp;$X259,'Emissions Factors'!$C$3:$N$3811,5,FALSE),"")</f>
        <v/>
      </c>
      <c r="Z259" s="948" t="str">
        <f>IFERROR(VLOOKUP($M259&amp;" | "&amp;$X259,'Emissions Factors'!$C$3:$N$3811,6,FALSE),"")</f>
        <v/>
      </c>
      <c r="AA259" s="949" t="str">
        <f>IFERROR(VLOOKUP($M259&amp;" | "&amp;$X259,'Emissions Factors'!$C$3:$N$3811,7,FALSE),"")</f>
        <v/>
      </c>
      <c r="AB259" s="961"/>
      <c r="AC259" s="962"/>
      <c r="AD259" s="963"/>
      <c r="AE259" s="964"/>
      <c r="AF259" s="965"/>
      <c r="AG259" s="955" t="str" cm="1">
        <f t="array" ref="AG259">IFERROR(_xlfn.IFS($V259="No", Y259*$T259/1000,$V259="Yes", AD259*$T259/1000, $V259="", ""),"")</f>
        <v/>
      </c>
      <c r="AH259" s="956" t="str" cm="1">
        <f t="array" ref="AH259">IFERROR(_xlfn.IFS($V259="No", Z259*$T259/1000,$V259="Yes", AE259*$T259/1000, $V259="", ""),"")</f>
        <v/>
      </c>
      <c r="AI259" s="956" t="str" cm="1">
        <f t="array" ref="AI259">IFERROR(_xlfn.IFS($V259="No", AA259*$T259/1000,$V259="Yes", AF259*$T259/1000, $V259="", ""),"")</f>
        <v/>
      </c>
      <c r="AJ259" s="1029" t="str">
        <f>IFERROR($AG259
+IFERROR(HLOOKUP(Introduction!$H$29,'GWP Values'!$D$3:$G$46,MATCH("CH4",'GWP Values'!$C$3:$C$41,0),FALSE)*$AH259,0)
+IFERROR(HLOOKUP(Introduction!$H$29,'GWP Values'!$D$3:$G$46,MATCH("N2O",'GWP Values'!$C$3:$C$41,0),FALSE)*$AI259,0),"")</f>
        <v/>
      </c>
    </row>
    <row r="260" spans="1:36" ht="24" customHeight="1" x14ac:dyDescent="0.25">
      <c r="A260" s="441"/>
      <c r="B260" s="458" t="str" cm="1">
        <f t="array" ref="B260">IFERROR(_xlfn.IFS($J260="","",VLOOKUP(CONCATENATE($M260," | ",$J260),'Emissions Factors'!$C$3:$O$718,5,FALSE)&lt;&gt;"",CONCATENATE($M260," | ",$J260), COUNTIF('Emissions Factors'!$C$3:$C$718,CONCATENATE($M260," | ",$J260))&lt;0, CONCATENATE($M260," | ",$I260)),"")</f>
        <v/>
      </c>
      <c r="C260" s="650" t="str">
        <f t="shared" si="6"/>
        <v/>
      </c>
      <c r="D260" s="650" t="str">
        <f t="shared" si="7"/>
        <v/>
      </c>
      <c r="E260" s="650" t="str">
        <f>IFERROR(IF($J260="","",
IF($J260="United States",$M260&amp;" | "&amp;$J260&amp;" - "&amp;(VLOOKUP(K260,'EFs - EPA eGRID'!$B$2:$D$53,3,FALSE)),
IF($J260="Canada",$M260&amp;" | "&amp;$J260&amp;" - "&amp;$K260,$M260&amp;" | "&amp;$I260))),"")</f>
        <v/>
      </c>
      <c r="F260" s="650" t="str" cm="1">
        <f t="array" ref="F260">_xlfn.IFS($J260="","",AND($J260="United States", $K260=""), $M260&amp;" | "&amp;$J260,AND($J260="Canada", $K260=""), $M260&amp;" | "&amp;$J260,$J260="United States", $E260,$J260="Canada",$E260,$J260&lt;&gt;"", $M260&amp;" | "&amp;$J260)</f>
        <v/>
      </c>
      <c r="G260" s="989"/>
      <c r="H260" s="990"/>
      <c r="I260" s="941" t="str">
        <f>IFERROR(VLOOKUP(J260,'Category Index'!$K$10:$L$258,2,FALSE),"")</f>
        <v/>
      </c>
      <c r="J260" s="986"/>
      <c r="K260" s="987" t="s">
        <v>866</v>
      </c>
      <c r="L260" s="3"/>
      <c r="M260" s="982"/>
      <c r="N260" s="983"/>
      <c r="O260" s="943" t="str">
        <f>IFERROR(VLOOKUP(Q260,Tables!$CE$8:$CF$22,2,FALSE),"")</f>
        <v/>
      </c>
      <c r="P260" s="973"/>
      <c r="Q260" s="974"/>
      <c r="R260" s="975"/>
      <c r="S260" s="976"/>
      <c r="T260" s="670" t="str">
        <f>IFERROR(IF(R260="","",R260*(VLOOKUP(D260, 'Unit Conversion Table'!$E$3:$F$132, 2, FALSE))),"")</f>
        <v/>
      </c>
      <c r="U260" s="3"/>
      <c r="V260" s="971" t="s">
        <v>826</v>
      </c>
      <c r="W260" s="945" t="str" cm="1">
        <f t="array" ref="W260">_xlfn.IFS(V260="No",(IFERROR(VLOOKUP($M260&amp;" | "&amp;$X260,'Emissions Factors'!$C$3:$N$1705,MATCH(W$11,'Emissions Factors'!$C$3:$N$3,0),FALSE),"")),V260="Yes", "", V260="", "")</f>
        <v/>
      </c>
      <c r="X260" s="946">
        <f>IFERROR(IF(OR($V260="Yes", $V260=""), "",
VLOOKUP($F260, 'Emissions Factors'!$C$3:$O$717, 4,FALSE)),
IFERROR(VLOOKUP($E260, 'Emissions Factors'!$C$3:$O$717, 4,FALSE),""))</f>
        <v>0</v>
      </c>
      <c r="Y260" s="947" t="str">
        <f>IFERROR(VLOOKUP($M260&amp;" | "&amp;$X260,'Emissions Factors'!$C$3:$N$3811,5,FALSE),"")</f>
        <v/>
      </c>
      <c r="Z260" s="948" t="str">
        <f>IFERROR(VLOOKUP($M260&amp;" | "&amp;$X260,'Emissions Factors'!$C$3:$N$3811,6,FALSE),"")</f>
        <v/>
      </c>
      <c r="AA260" s="949" t="str">
        <f>IFERROR(VLOOKUP($M260&amp;" | "&amp;$X260,'Emissions Factors'!$C$3:$N$3811,7,FALSE),"")</f>
        <v/>
      </c>
      <c r="AB260" s="961"/>
      <c r="AC260" s="962"/>
      <c r="AD260" s="963"/>
      <c r="AE260" s="964"/>
      <c r="AF260" s="965"/>
      <c r="AG260" s="955" t="str" cm="1">
        <f t="array" ref="AG260">IFERROR(_xlfn.IFS($V260="No", Y260*$T260/1000,$V260="Yes", AD260*$T260/1000, $V260="", ""),"")</f>
        <v/>
      </c>
      <c r="AH260" s="956" t="str" cm="1">
        <f t="array" ref="AH260">IFERROR(_xlfn.IFS($V260="No", Z260*$T260/1000,$V260="Yes", AE260*$T260/1000, $V260="", ""),"")</f>
        <v/>
      </c>
      <c r="AI260" s="956" t="str" cm="1">
        <f t="array" ref="AI260">IFERROR(_xlfn.IFS($V260="No", AA260*$T260/1000,$V260="Yes", AF260*$T260/1000, $V260="", ""),"")</f>
        <v/>
      </c>
      <c r="AJ260" s="1029" t="str">
        <f>IFERROR($AG260
+IFERROR(HLOOKUP(Introduction!$H$29,'GWP Values'!$D$3:$G$46,MATCH("CH4",'GWP Values'!$C$3:$C$41,0),FALSE)*$AH260,0)
+IFERROR(HLOOKUP(Introduction!$H$29,'GWP Values'!$D$3:$G$46,MATCH("N2O",'GWP Values'!$C$3:$C$41,0),FALSE)*$AI260,0),"")</f>
        <v/>
      </c>
    </row>
    <row r="261" spans="1:36" ht="24" customHeight="1" x14ac:dyDescent="0.25">
      <c r="A261" s="441"/>
      <c r="B261" s="458" t="str" cm="1">
        <f t="array" ref="B261">IFERROR(_xlfn.IFS($J261="","",VLOOKUP(CONCATENATE($M261," | ",$J261),'Emissions Factors'!$C$3:$O$718,5,FALSE)&lt;&gt;"",CONCATENATE($M261," | ",$J261), COUNTIF('Emissions Factors'!$C$3:$C$718,CONCATENATE($M261," | ",$J261))&lt;0, CONCATENATE($M261," | ",$I261)),"")</f>
        <v/>
      </c>
      <c r="C261" s="650" t="str">
        <f t="shared" si="6"/>
        <v/>
      </c>
      <c r="D261" s="650" t="str">
        <f t="shared" si="7"/>
        <v/>
      </c>
      <c r="E261" s="650" t="str">
        <f>IFERROR(IF($J261="","",
IF($J261="United States",$M261&amp;" | "&amp;$J261&amp;" - "&amp;(VLOOKUP(K261,'EFs - EPA eGRID'!$B$2:$D$53,3,FALSE)),
IF($J261="Canada",$M261&amp;" | "&amp;$J261&amp;" - "&amp;$K261,$M261&amp;" | "&amp;$I261))),"")</f>
        <v/>
      </c>
      <c r="F261" s="650" t="str" cm="1">
        <f t="array" ref="F261">_xlfn.IFS($J261="","",AND($J261="United States", $K261=""), $M261&amp;" | "&amp;$J261,AND($J261="Canada", $K261=""), $M261&amp;" | "&amp;$J261,$J261="United States", $E261,$J261="Canada",$E261,$J261&lt;&gt;"", $M261&amp;" | "&amp;$J261)</f>
        <v/>
      </c>
      <c r="G261" s="989"/>
      <c r="H261" s="990"/>
      <c r="I261" s="941" t="str">
        <f>IFERROR(VLOOKUP(J261,'Category Index'!$K$10:$L$258,2,FALSE),"")</f>
        <v/>
      </c>
      <c r="J261" s="986"/>
      <c r="K261" s="987" t="s">
        <v>866</v>
      </c>
      <c r="L261" s="3"/>
      <c r="M261" s="982"/>
      <c r="N261" s="983"/>
      <c r="O261" s="943" t="str">
        <f>IFERROR(VLOOKUP(Q261,Tables!$CE$8:$CF$22,2,FALSE),"")</f>
        <v/>
      </c>
      <c r="P261" s="973"/>
      <c r="Q261" s="974"/>
      <c r="R261" s="975"/>
      <c r="S261" s="976"/>
      <c r="T261" s="670" t="str">
        <f>IFERROR(IF(R261="","",R261*(VLOOKUP(D261, 'Unit Conversion Table'!$E$3:$F$132, 2, FALSE))),"")</f>
        <v/>
      </c>
      <c r="U261" s="3"/>
      <c r="V261" s="971" t="s">
        <v>826</v>
      </c>
      <c r="W261" s="945" t="str" cm="1">
        <f t="array" ref="W261">_xlfn.IFS(V261="No",(IFERROR(VLOOKUP($M261&amp;" | "&amp;$X261,'Emissions Factors'!$C$3:$N$1705,MATCH(W$11,'Emissions Factors'!$C$3:$N$3,0),FALSE),"")),V261="Yes", "", V261="", "")</f>
        <v/>
      </c>
      <c r="X261" s="946">
        <f>IFERROR(IF(OR($V261="Yes", $V261=""), "",
VLOOKUP($F261, 'Emissions Factors'!$C$3:$O$717, 4,FALSE)),
IFERROR(VLOOKUP($E261, 'Emissions Factors'!$C$3:$O$717, 4,FALSE),""))</f>
        <v>0</v>
      </c>
      <c r="Y261" s="947" t="str">
        <f>IFERROR(VLOOKUP($M261&amp;" | "&amp;$X261,'Emissions Factors'!$C$3:$N$3811,5,FALSE),"")</f>
        <v/>
      </c>
      <c r="Z261" s="948" t="str">
        <f>IFERROR(VLOOKUP($M261&amp;" | "&amp;$X261,'Emissions Factors'!$C$3:$N$3811,6,FALSE),"")</f>
        <v/>
      </c>
      <c r="AA261" s="949" t="str">
        <f>IFERROR(VLOOKUP($M261&amp;" | "&amp;$X261,'Emissions Factors'!$C$3:$N$3811,7,FALSE),"")</f>
        <v/>
      </c>
      <c r="AB261" s="961"/>
      <c r="AC261" s="962"/>
      <c r="AD261" s="963"/>
      <c r="AE261" s="964"/>
      <c r="AF261" s="965"/>
      <c r="AG261" s="955" t="str" cm="1">
        <f t="array" ref="AG261">IFERROR(_xlfn.IFS($V261="No", Y261*$T261/1000,$V261="Yes", AD261*$T261/1000, $V261="", ""),"")</f>
        <v/>
      </c>
      <c r="AH261" s="956" t="str" cm="1">
        <f t="array" ref="AH261">IFERROR(_xlfn.IFS($V261="No", Z261*$T261/1000,$V261="Yes", AE261*$T261/1000, $V261="", ""),"")</f>
        <v/>
      </c>
      <c r="AI261" s="956" t="str" cm="1">
        <f t="array" ref="AI261">IFERROR(_xlfn.IFS($V261="No", AA261*$T261/1000,$V261="Yes", AF261*$T261/1000, $V261="", ""),"")</f>
        <v/>
      </c>
      <c r="AJ261" s="1029" t="str">
        <f>IFERROR($AG261
+IFERROR(HLOOKUP(Introduction!$H$29,'GWP Values'!$D$3:$G$46,MATCH("CH4",'GWP Values'!$C$3:$C$41,0),FALSE)*$AH261,0)
+IFERROR(HLOOKUP(Introduction!$H$29,'GWP Values'!$D$3:$G$46,MATCH("N2O",'GWP Values'!$C$3:$C$41,0),FALSE)*$AI261,0),"")</f>
        <v/>
      </c>
    </row>
    <row r="262" spans="1:36" ht="24" customHeight="1" x14ac:dyDescent="0.25">
      <c r="A262" s="441"/>
      <c r="B262" s="458" t="str" cm="1">
        <f t="array" ref="B262">IFERROR(_xlfn.IFS($J262="","",VLOOKUP(CONCATENATE($M262," | ",$J262),'Emissions Factors'!$C$3:$O$718,5,FALSE)&lt;&gt;"",CONCATENATE($M262," | ",$J262), COUNTIF('Emissions Factors'!$C$3:$C$718,CONCATENATE($M262," | ",$J262))&lt;0, CONCATENATE($M262," | ",$I262)),"")</f>
        <v/>
      </c>
      <c r="C262" s="650" t="str">
        <f t="shared" si="6"/>
        <v/>
      </c>
      <c r="D262" s="650" t="str">
        <f t="shared" si="7"/>
        <v/>
      </c>
      <c r="E262" s="650" t="str">
        <f>IFERROR(IF($J262="","",
IF($J262="United States",$M262&amp;" | "&amp;$J262&amp;" - "&amp;(VLOOKUP(K262,'EFs - EPA eGRID'!$B$2:$D$53,3,FALSE)),
IF($J262="Canada",$M262&amp;" | "&amp;$J262&amp;" - "&amp;$K262,$M262&amp;" | "&amp;$I262))),"")</f>
        <v/>
      </c>
      <c r="F262" s="650" t="str" cm="1">
        <f t="array" ref="F262">_xlfn.IFS($J262="","",AND($J262="United States", $K262=""), $M262&amp;" | "&amp;$J262,AND($J262="Canada", $K262=""), $M262&amp;" | "&amp;$J262,$J262="United States", $E262,$J262="Canada",$E262,$J262&lt;&gt;"", $M262&amp;" | "&amp;$J262)</f>
        <v/>
      </c>
      <c r="G262" s="989"/>
      <c r="H262" s="990"/>
      <c r="I262" s="941" t="str">
        <f>IFERROR(VLOOKUP(J262,'Category Index'!$K$10:$L$258,2,FALSE),"")</f>
        <v/>
      </c>
      <c r="J262" s="986"/>
      <c r="K262" s="987" t="s">
        <v>866</v>
      </c>
      <c r="L262" s="3"/>
      <c r="M262" s="982"/>
      <c r="N262" s="983"/>
      <c r="O262" s="943" t="str">
        <f>IFERROR(VLOOKUP(Q262,Tables!$CE$8:$CF$22,2,FALSE),"")</f>
        <v/>
      </c>
      <c r="P262" s="973"/>
      <c r="Q262" s="974"/>
      <c r="R262" s="975"/>
      <c r="S262" s="976"/>
      <c r="T262" s="670" t="str">
        <f>IFERROR(IF(R262="","",R262*(VLOOKUP(D262, 'Unit Conversion Table'!$E$3:$F$132, 2, FALSE))),"")</f>
        <v/>
      </c>
      <c r="U262" s="3"/>
      <c r="V262" s="971" t="s">
        <v>826</v>
      </c>
      <c r="W262" s="945" t="str" cm="1">
        <f t="array" ref="W262">_xlfn.IFS(V262="No",(IFERROR(VLOOKUP($M262&amp;" | "&amp;$X262,'Emissions Factors'!$C$3:$N$1705,MATCH(W$11,'Emissions Factors'!$C$3:$N$3,0),FALSE),"")),V262="Yes", "", V262="", "")</f>
        <v/>
      </c>
      <c r="X262" s="946">
        <f>IFERROR(IF(OR($V262="Yes", $V262=""), "",
VLOOKUP($F262, 'Emissions Factors'!$C$3:$O$717, 4,FALSE)),
IFERROR(VLOOKUP($E262, 'Emissions Factors'!$C$3:$O$717, 4,FALSE),""))</f>
        <v>0</v>
      </c>
      <c r="Y262" s="947" t="str">
        <f>IFERROR(VLOOKUP($M262&amp;" | "&amp;$X262,'Emissions Factors'!$C$3:$N$3811,5,FALSE),"")</f>
        <v/>
      </c>
      <c r="Z262" s="948" t="str">
        <f>IFERROR(VLOOKUP($M262&amp;" | "&amp;$X262,'Emissions Factors'!$C$3:$N$3811,6,FALSE),"")</f>
        <v/>
      </c>
      <c r="AA262" s="949" t="str">
        <f>IFERROR(VLOOKUP($M262&amp;" | "&amp;$X262,'Emissions Factors'!$C$3:$N$3811,7,FALSE),"")</f>
        <v/>
      </c>
      <c r="AB262" s="961"/>
      <c r="AC262" s="962"/>
      <c r="AD262" s="963"/>
      <c r="AE262" s="964"/>
      <c r="AF262" s="965"/>
      <c r="AG262" s="955" t="str" cm="1">
        <f t="array" ref="AG262">IFERROR(_xlfn.IFS($V262="No", Y262*$T262/1000,$V262="Yes", AD262*$T262/1000, $V262="", ""),"")</f>
        <v/>
      </c>
      <c r="AH262" s="956" t="str" cm="1">
        <f t="array" ref="AH262">IFERROR(_xlfn.IFS($V262="No", Z262*$T262/1000,$V262="Yes", AE262*$T262/1000, $V262="", ""),"")</f>
        <v/>
      </c>
      <c r="AI262" s="956" t="str" cm="1">
        <f t="array" ref="AI262">IFERROR(_xlfn.IFS($V262="No", AA262*$T262/1000,$V262="Yes", AF262*$T262/1000, $V262="", ""),"")</f>
        <v/>
      </c>
      <c r="AJ262" s="1029" t="str">
        <f>IFERROR($AG262
+IFERROR(HLOOKUP(Introduction!$H$29,'GWP Values'!$D$3:$G$46,MATCH("CH4",'GWP Values'!$C$3:$C$41,0),FALSE)*$AH262,0)
+IFERROR(HLOOKUP(Introduction!$H$29,'GWP Values'!$D$3:$G$46,MATCH("N2O",'GWP Values'!$C$3:$C$41,0),FALSE)*$AI262,0),"")</f>
        <v/>
      </c>
    </row>
    <row r="263" spans="1:36" ht="24" customHeight="1" x14ac:dyDescent="0.25">
      <c r="A263" s="441"/>
      <c r="B263" s="458" t="str" cm="1">
        <f t="array" ref="B263">IFERROR(_xlfn.IFS($J263="","",VLOOKUP(CONCATENATE($M263," | ",$J263),'Emissions Factors'!$C$3:$O$718,5,FALSE)&lt;&gt;"",CONCATENATE($M263," | ",$J263), COUNTIF('Emissions Factors'!$C$3:$C$718,CONCATENATE($M263," | ",$J263))&lt;0, CONCATENATE($M263," | ",$I263)),"")</f>
        <v/>
      </c>
      <c r="C263" s="650" t="str">
        <f t="shared" si="6"/>
        <v/>
      </c>
      <c r="D263" s="650" t="str">
        <f t="shared" si="7"/>
        <v/>
      </c>
      <c r="E263" s="650" t="str">
        <f>IFERROR(IF($J263="","",
IF($J263="United States",$M263&amp;" | "&amp;$J263&amp;" - "&amp;(VLOOKUP(K263,'EFs - EPA eGRID'!$B$2:$D$53,3,FALSE)),
IF($J263="Canada",$M263&amp;" | "&amp;$J263&amp;" - "&amp;$K263,$M263&amp;" | "&amp;$I263))),"")</f>
        <v/>
      </c>
      <c r="F263" s="650" t="str" cm="1">
        <f t="array" ref="F263">_xlfn.IFS($J263="","",AND($J263="United States", $K263=""), $M263&amp;" | "&amp;$J263,AND($J263="Canada", $K263=""), $M263&amp;" | "&amp;$J263,$J263="United States", $E263,$J263="Canada",$E263,$J263&lt;&gt;"", $M263&amp;" | "&amp;$J263)</f>
        <v/>
      </c>
      <c r="G263" s="989"/>
      <c r="H263" s="990"/>
      <c r="I263" s="941" t="str">
        <f>IFERROR(VLOOKUP(J263,'Category Index'!$K$10:$L$258,2,FALSE),"")</f>
        <v/>
      </c>
      <c r="J263" s="986"/>
      <c r="K263" s="987" t="s">
        <v>866</v>
      </c>
      <c r="L263" s="3"/>
      <c r="M263" s="982"/>
      <c r="N263" s="983"/>
      <c r="O263" s="943" t="str">
        <f>IFERROR(VLOOKUP(Q263,Tables!$CE$8:$CF$22,2,FALSE),"")</f>
        <v/>
      </c>
      <c r="P263" s="973"/>
      <c r="Q263" s="974"/>
      <c r="R263" s="975"/>
      <c r="S263" s="976"/>
      <c r="T263" s="670" t="str">
        <f>IFERROR(IF(R263="","",R263*(VLOOKUP(D263, 'Unit Conversion Table'!$E$3:$F$132, 2, FALSE))),"")</f>
        <v/>
      </c>
      <c r="U263" s="3"/>
      <c r="V263" s="971" t="s">
        <v>826</v>
      </c>
      <c r="W263" s="945" t="str" cm="1">
        <f t="array" ref="W263">_xlfn.IFS(V263="No",(IFERROR(VLOOKUP($M263&amp;" | "&amp;$X263,'Emissions Factors'!$C$3:$N$1705,MATCH(W$11,'Emissions Factors'!$C$3:$N$3,0),FALSE),"")),V263="Yes", "", V263="", "")</f>
        <v/>
      </c>
      <c r="X263" s="946">
        <f>IFERROR(IF(OR($V263="Yes", $V263=""), "",
VLOOKUP($F263, 'Emissions Factors'!$C$3:$O$717, 4,FALSE)),
IFERROR(VLOOKUP($E263, 'Emissions Factors'!$C$3:$O$717, 4,FALSE),""))</f>
        <v>0</v>
      </c>
      <c r="Y263" s="947" t="str">
        <f>IFERROR(VLOOKUP($M263&amp;" | "&amp;$X263,'Emissions Factors'!$C$3:$N$3811,5,FALSE),"")</f>
        <v/>
      </c>
      <c r="Z263" s="948" t="str">
        <f>IFERROR(VLOOKUP($M263&amp;" | "&amp;$X263,'Emissions Factors'!$C$3:$N$3811,6,FALSE),"")</f>
        <v/>
      </c>
      <c r="AA263" s="949" t="str">
        <f>IFERROR(VLOOKUP($M263&amp;" | "&amp;$X263,'Emissions Factors'!$C$3:$N$3811,7,FALSE),"")</f>
        <v/>
      </c>
      <c r="AB263" s="961"/>
      <c r="AC263" s="962"/>
      <c r="AD263" s="963"/>
      <c r="AE263" s="964"/>
      <c r="AF263" s="965"/>
      <c r="AG263" s="955" t="str" cm="1">
        <f t="array" ref="AG263">IFERROR(_xlfn.IFS($V263="No", Y263*$T263/1000,$V263="Yes", AD263*$T263/1000, $V263="", ""),"")</f>
        <v/>
      </c>
      <c r="AH263" s="956" t="str" cm="1">
        <f t="array" ref="AH263">IFERROR(_xlfn.IFS($V263="No", Z263*$T263/1000,$V263="Yes", AE263*$T263/1000, $V263="", ""),"")</f>
        <v/>
      </c>
      <c r="AI263" s="956" t="str" cm="1">
        <f t="array" ref="AI263">IFERROR(_xlfn.IFS($V263="No", AA263*$T263/1000,$V263="Yes", AF263*$T263/1000, $V263="", ""),"")</f>
        <v/>
      </c>
      <c r="AJ263" s="1029" t="str">
        <f>IFERROR($AG263
+IFERROR(HLOOKUP(Introduction!$H$29,'GWP Values'!$D$3:$G$46,MATCH("CH4",'GWP Values'!$C$3:$C$41,0),FALSE)*$AH263,0)
+IFERROR(HLOOKUP(Introduction!$H$29,'GWP Values'!$D$3:$G$46,MATCH("N2O",'GWP Values'!$C$3:$C$41,0),FALSE)*$AI263,0),"")</f>
        <v/>
      </c>
    </row>
    <row r="264" spans="1:36" ht="24" customHeight="1" x14ac:dyDescent="0.25">
      <c r="A264" s="441"/>
      <c r="B264" s="458" t="str" cm="1">
        <f t="array" ref="B264">IFERROR(_xlfn.IFS($J264="","",VLOOKUP(CONCATENATE($M264," | ",$J264),'Emissions Factors'!$C$3:$O$718,5,FALSE)&lt;&gt;"",CONCATENATE($M264," | ",$J264), COUNTIF('Emissions Factors'!$C$3:$C$718,CONCATENATE($M264," | ",$J264))&lt;0, CONCATENATE($M264," | ",$I264)),"")</f>
        <v/>
      </c>
      <c r="C264" s="650" t="str">
        <f t="shared" si="6"/>
        <v/>
      </c>
      <c r="D264" s="650" t="str">
        <f t="shared" si="7"/>
        <v/>
      </c>
      <c r="E264" s="650" t="str">
        <f>IFERROR(IF($J264="","",
IF($J264="United States",$M264&amp;" | "&amp;$J264&amp;" - "&amp;(VLOOKUP(K264,'EFs - EPA eGRID'!$B$2:$D$53,3,FALSE)),
IF($J264="Canada",$M264&amp;" | "&amp;$J264&amp;" - "&amp;$K264,$M264&amp;" | "&amp;$I264))),"")</f>
        <v/>
      </c>
      <c r="F264" s="650" t="str" cm="1">
        <f t="array" ref="F264">_xlfn.IFS($J264="","",AND($J264="United States", $K264=""), $M264&amp;" | "&amp;$J264,AND($J264="Canada", $K264=""), $M264&amp;" | "&amp;$J264,$J264="United States", $E264,$J264="Canada",$E264,$J264&lt;&gt;"", $M264&amp;" | "&amp;$J264)</f>
        <v/>
      </c>
      <c r="G264" s="989"/>
      <c r="H264" s="990"/>
      <c r="I264" s="941" t="str">
        <f>IFERROR(VLOOKUP(J264,'Category Index'!$K$10:$L$258,2,FALSE),"")</f>
        <v/>
      </c>
      <c r="J264" s="986"/>
      <c r="K264" s="987" t="s">
        <v>866</v>
      </c>
      <c r="L264" s="3"/>
      <c r="M264" s="982"/>
      <c r="N264" s="983"/>
      <c r="O264" s="943" t="str">
        <f>IFERROR(VLOOKUP(Q264,Tables!$CE$8:$CF$22,2,FALSE),"")</f>
        <v/>
      </c>
      <c r="P264" s="973"/>
      <c r="Q264" s="974"/>
      <c r="R264" s="975"/>
      <c r="S264" s="976"/>
      <c r="T264" s="670" t="str">
        <f>IFERROR(IF(R264="","",R264*(VLOOKUP(D264, 'Unit Conversion Table'!$E$3:$F$132, 2, FALSE))),"")</f>
        <v/>
      </c>
      <c r="U264" s="3"/>
      <c r="V264" s="971" t="s">
        <v>826</v>
      </c>
      <c r="W264" s="945" t="str" cm="1">
        <f t="array" ref="W264">_xlfn.IFS(V264="No",(IFERROR(VLOOKUP($M264&amp;" | "&amp;$X264,'Emissions Factors'!$C$3:$N$1705,MATCH(W$11,'Emissions Factors'!$C$3:$N$3,0),FALSE),"")),V264="Yes", "", V264="", "")</f>
        <v/>
      </c>
      <c r="X264" s="946">
        <f>IFERROR(IF(OR($V264="Yes", $V264=""), "",
VLOOKUP($F264, 'Emissions Factors'!$C$3:$O$717, 4,FALSE)),
IFERROR(VLOOKUP($E264, 'Emissions Factors'!$C$3:$O$717, 4,FALSE),""))</f>
        <v>0</v>
      </c>
      <c r="Y264" s="947" t="str">
        <f>IFERROR(VLOOKUP($M264&amp;" | "&amp;$X264,'Emissions Factors'!$C$3:$N$3811,5,FALSE),"")</f>
        <v/>
      </c>
      <c r="Z264" s="948" t="str">
        <f>IFERROR(VLOOKUP($M264&amp;" | "&amp;$X264,'Emissions Factors'!$C$3:$N$3811,6,FALSE),"")</f>
        <v/>
      </c>
      <c r="AA264" s="949" t="str">
        <f>IFERROR(VLOOKUP($M264&amp;" | "&amp;$X264,'Emissions Factors'!$C$3:$N$3811,7,FALSE),"")</f>
        <v/>
      </c>
      <c r="AB264" s="961"/>
      <c r="AC264" s="962"/>
      <c r="AD264" s="963"/>
      <c r="AE264" s="964"/>
      <c r="AF264" s="965"/>
      <c r="AG264" s="955" t="str" cm="1">
        <f t="array" ref="AG264">IFERROR(_xlfn.IFS($V264="No", Y264*$T264/1000,$V264="Yes", AD264*$T264/1000, $V264="", ""),"")</f>
        <v/>
      </c>
      <c r="AH264" s="956" t="str" cm="1">
        <f t="array" ref="AH264">IFERROR(_xlfn.IFS($V264="No", Z264*$T264/1000,$V264="Yes", AE264*$T264/1000, $V264="", ""),"")</f>
        <v/>
      </c>
      <c r="AI264" s="956" t="str" cm="1">
        <f t="array" ref="AI264">IFERROR(_xlfn.IFS($V264="No", AA264*$T264/1000,$V264="Yes", AF264*$T264/1000, $V264="", ""),"")</f>
        <v/>
      </c>
      <c r="AJ264" s="1029" t="str">
        <f>IFERROR($AG264
+IFERROR(HLOOKUP(Introduction!$H$29,'GWP Values'!$D$3:$G$46,MATCH("CH4",'GWP Values'!$C$3:$C$41,0),FALSE)*$AH264,0)
+IFERROR(HLOOKUP(Introduction!$H$29,'GWP Values'!$D$3:$G$46,MATCH("N2O",'GWP Values'!$C$3:$C$41,0),FALSE)*$AI264,0),"")</f>
        <v/>
      </c>
    </row>
    <row r="265" spans="1:36" ht="24" customHeight="1" x14ac:dyDescent="0.25">
      <c r="A265" s="441"/>
      <c r="B265" s="458" t="str" cm="1">
        <f t="array" ref="B265">IFERROR(_xlfn.IFS($J265="","",VLOOKUP(CONCATENATE($M265," | ",$J265),'Emissions Factors'!$C$3:$O$718,5,FALSE)&lt;&gt;"",CONCATENATE($M265," | ",$J265), COUNTIF('Emissions Factors'!$C$3:$C$718,CONCATENATE($M265," | ",$J265))&lt;0, CONCATENATE($M265," | ",$I265)),"")</f>
        <v/>
      </c>
      <c r="C265" s="650" t="str">
        <f t="shared" si="6"/>
        <v/>
      </c>
      <c r="D265" s="650" t="str">
        <f t="shared" si="7"/>
        <v/>
      </c>
      <c r="E265" s="650" t="str">
        <f>IFERROR(IF($J265="","",
IF($J265="United States",$M265&amp;" | "&amp;$J265&amp;" - "&amp;(VLOOKUP(K265,'EFs - EPA eGRID'!$B$2:$D$53,3,FALSE)),
IF($J265="Canada",$M265&amp;" | "&amp;$J265&amp;" - "&amp;$K265,$M265&amp;" | "&amp;$I265))),"")</f>
        <v/>
      </c>
      <c r="F265" s="650" t="str" cm="1">
        <f t="array" ref="F265">_xlfn.IFS($J265="","",AND($J265="United States", $K265=""), $M265&amp;" | "&amp;$J265,AND($J265="Canada", $K265=""), $M265&amp;" | "&amp;$J265,$J265="United States", $E265,$J265="Canada",$E265,$J265&lt;&gt;"", $M265&amp;" | "&amp;$J265)</f>
        <v/>
      </c>
      <c r="G265" s="989"/>
      <c r="H265" s="990"/>
      <c r="I265" s="941" t="str">
        <f>IFERROR(VLOOKUP(J265,'Category Index'!$K$10:$L$258,2,FALSE),"")</f>
        <v/>
      </c>
      <c r="J265" s="986"/>
      <c r="K265" s="987" t="s">
        <v>866</v>
      </c>
      <c r="L265" s="3"/>
      <c r="M265" s="982"/>
      <c r="N265" s="983"/>
      <c r="O265" s="943" t="str">
        <f>IFERROR(VLOOKUP(Q265,Tables!$CE$8:$CF$22,2,FALSE),"")</f>
        <v/>
      </c>
      <c r="P265" s="973"/>
      <c r="Q265" s="974"/>
      <c r="R265" s="975"/>
      <c r="S265" s="976"/>
      <c r="T265" s="670" t="str">
        <f>IFERROR(IF(R265="","",R265*(VLOOKUP(D265, 'Unit Conversion Table'!$E$3:$F$132, 2, FALSE))),"")</f>
        <v/>
      </c>
      <c r="U265" s="3"/>
      <c r="V265" s="971" t="s">
        <v>826</v>
      </c>
      <c r="W265" s="945" t="str" cm="1">
        <f t="array" ref="W265">_xlfn.IFS(V265="No",(IFERROR(VLOOKUP($M265&amp;" | "&amp;$X265,'Emissions Factors'!$C$3:$N$1705,MATCH(W$11,'Emissions Factors'!$C$3:$N$3,0),FALSE),"")),V265="Yes", "", V265="", "")</f>
        <v/>
      </c>
      <c r="X265" s="946">
        <f>IFERROR(IF(OR($V265="Yes", $V265=""), "",
VLOOKUP($F265, 'Emissions Factors'!$C$3:$O$717, 4,FALSE)),
IFERROR(VLOOKUP($E265, 'Emissions Factors'!$C$3:$O$717, 4,FALSE),""))</f>
        <v>0</v>
      </c>
      <c r="Y265" s="947" t="str">
        <f>IFERROR(VLOOKUP($M265&amp;" | "&amp;$X265,'Emissions Factors'!$C$3:$N$3811,5,FALSE),"")</f>
        <v/>
      </c>
      <c r="Z265" s="948" t="str">
        <f>IFERROR(VLOOKUP($M265&amp;" | "&amp;$X265,'Emissions Factors'!$C$3:$N$3811,6,FALSE),"")</f>
        <v/>
      </c>
      <c r="AA265" s="949" t="str">
        <f>IFERROR(VLOOKUP($M265&amp;" | "&amp;$X265,'Emissions Factors'!$C$3:$N$3811,7,FALSE),"")</f>
        <v/>
      </c>
      <c r="AB265" s="961"/>
      <c r="AC265" s="962"/>
      <c r="AD265" s="963"/>
      <c r="AE265" s="964"/>
      <c r="AF265" s="965"/>
      <c r="AG265" s="955" t="str" cm="1">
        <f t="array" ref="AG265">IFERROR(_xlfn.IFS($V265="No", Y265*$T265/1000,$V265="Yes", AD265*$T265/1000, $V265="", ""),"")</f>
        <v/>
      </c>
      <c r="AH265" s="956" t="str" cm="1">
        <f t="array" ref="AH265">IFERROR(_xlfn.IFS($V265="No", Z265*$T265/1000,$V265="Yes", AE265*$T265/1000, $V265="", ""),"")</f>
        <v/>
      </c>
      <c r="AI265" s="956" t="str" cm="1">
        <f t="array" ref="AI265">IFERROR(_xlfn.IFS($V265="No", AA265*$T265/1000,$V265="Yes", AF265*$T265/1000, $V265="", ""),"")</f>
        <v/>
      </c>
      <c r="AJ265" s="1029" t="str">
        <f>IFERROR($AG265
+IFERROR(HLOOKUP(Introduction!$H$29,'GWP Values'!$D$3:$G$46,MATCH("CH4",'GWP Values'!$C$3:$C$41,0),FALSE)*$AH265,0)
+IFERROR(HLOOKUP(Introduction!$H$29,'GWP Values'!$D$3:$G$46,MATCH("N2O",'GWP Values'!$C$3:$C$41,0),FALSE)*$AI265,0),"")</f>
        <v/>
      </c>
    </row>
    <row r="266" spans="1:36" ht="24" customHeight="1" x14ac:dyDescent="0.25">
      <c r="A266" s="441"/>
      <c r="B266" s="458" t="str" cm="1">
        <f t="array" ref="B266">IFERROR(_xlfn.IFS($J266="","",VLOOKUP(CONCATENATE($M266," | ",$J266),'Emissions Factors'!$C$3:$O$718,5,FALSE)&lt;&gt;"",CONCATENATE($M266," | ",$J266), COUNTIF('Emissions Factors'!$C$3:$C$718,CONCATENATE($M266," | ",$J266))&lt;0, CONCATENATE($M266," | ",$I266)),"")</f>
        <v/>
      </c>
      <c r="C266" s="650" t="str">
        <f t="shared" si="6"/>
        <v/>
      </c>
      <c r="D266" s="650" t="str">
        <f t="shared" si="7"/>
        <v/>
      </c>
      <c r="E266" s="650" t="str">
        <f>IFERROR(IF($J266="","",
IF($J266="United States",$M266&amp;" | "&amp;$J266&amp;" - "&amp;(VLOOKUP(K266,'EFs - EPA eGRID'!$B$2:$D$53,3,FALSE)),
IF($J266="Canada",$M266&amp;" | "&amp;$J266&amp;" - "&amp;$K266,$M266&amp;" | "&amp;$I266))),"")</f>
        <v/>
      </c>
      <c r="F266" s="650" t="str" cm="1">
        <f t="array" ref="F266">_xlfn.IFS($J266="","",AND($J266="United States", $K266=""), $M266&amp;" | "&amp;$J266,AND($J266="Canada", $K266=""), $M266&amp;" | "&amp;$J266,$J266="United States", $E266,$J266="Canada",$E266,$J266&lt;&gt;"", $M266&amp;" | "&amp;$J266)</f>
        <v/>
      </c>
      <c r="G266" s="989"/>
      <c r="H266" s="990"/>
      <c r="I266" s="941" t="str">
        <f>IFERROR(VLOOKUP(J266,'Category Index'!$K$10:$L$258,2,FALSE),"")</f>
        <v/>
      </c>
      <c r="J266" s="986"/>
      <c r="K266" s="987" t="s">
        <v>866</v>
      </c>
      <c r="L266" s="3"/>
      <c r="M266" s="982"/>
      <c r="N266" s="983"/>
      <c r="O266" s="943" t="str">
        <f>IFERROR(VLOOKUP(Q266,Tables!$CE$8:$CF$22,2,FALSE),"")</f>
        <v/>
      </c>
      <c r="P266" s="973"/>
      <c r="Q266" s="974"/>
      <c r="R266" s="975"/>
      <c r="S266" s="976"/>
      <c r="T266" s="670" t="str">
        <f>IFERROR(IF(R266="","",R266*(VLOOKUP(D266, 'Unit Conversion Table'!$E$3:$F$132, 2, FALSE))),"")</f>
        <v/>
      </c>
      <c r="U266" s="3"/>
      <c r="V266" s="971" t="s">
        <v>826</v>
      </c>
      <c r="W266" s="945" t="str" cm="1">
        <f t="array" ref="W266">_xlfn.IFS(V266="No",(IFERROR(VLOOKUP($M266&amp;" | "&amp;$X266,'Emissions Factors'!$C$3:$N$1705,MATCH(W$11,'Emissions Factors'!$C$3:$N$3,0),FALSE),"")),V266="Yes", "", V266="", "")</f>
        <v/>
      </c>
      <c r="X266" s="946">
        <f>IFERROR(IF(OR($V266="Yes", $V266=""), "",
VLOOKUP($F266, 'Emissions Factors'!$C$3:$O$717, 4,FALSE)),
IFERROR(VLOOKUP($E266, 'Emissions Factors'!$C$3:$O$717, 4,FALSE),""))</f>
        <v>0</v>
      </c>
      <c r="Y266" s="947" t="str">
        <f>IFERROR(VLOOKUP($M266&amp;" | "&amp;$X266,'Emissions Factors'!$C$3:$N$3811,5,FALSE),"")</f>
        <v/>
      </c>
      <c r="Z266" s="948" t="str">
        <f>IFERROR(VLOOKUP($M266&amp;" | "&amp;$X266,'Emissions Factors'!$C$3:$N$3811,6,FALSE),"")</f>
        <v/>
      </c>
      <c r="AA266" s="949" t="str">
        <f>IFERROR(VLOOKUP($M266&amp;" | "&amp;$X266,'Emissions Factors'!$C$3:$N$3811,7,FALSE),"")</f>
        <v/>
      </c>
      <c r="AB266" s="961"/>
      <c r="AC266" s="962"/>
      <c r="AD266" s="963"/>
      <c r="AE266" s="964"/>
      <c r="AF266" s="965"/>
      <c r="AG266" s="955" t="str" cm="1">
        <f t="array" ref="AG266">IFERROR(_xlfn.IFS($V266="No", Y266*$T266/1000,$V266="Yes", AD266*$T266/1000, $V266="", ""),"")</f>
        <v/>
      </c>
      <c r="AH266" s="956" t="str" cm="1">
        <f t="array" ref="AH266">IFERROR(_xlfn.IFS($V266="No", Z266*$T266/1000,$V266="Yes", AE266*$T266/1000, $V266="", ""),"")</f>
        <v/>
      </c>
      <c r="AI266" s="956" t="str" cm="1">
        <f t="array" ref="AI266">IFERROR(_xlfn.IFS($V266="No", AA266*$T266/1000,$V266="Yes", AF266*$T266/1000, $V266="", ""),"")</f>
        <v/>
      </c>
      <c r="AJ266" s="1029" t="str">
        <f>IFERROR($AG266
+IFERROR(HLOOKUP(Introduction!$H$29,'GWP Values'!$D$3:$G$46,MATCH("CH4",'GWP Values'!$C$3:$C$41,0),FALSE)*$AH266,0)
+IFERROR(HLOOKUP(Introduction!$H$29,'GWP Values'!$D$3:$G$46,MATCH("N2O",'GWP Values'!$C$3:$C$41,0),FALSE)*$AI266,0),"")</f>
        <v/>
      </c>
    </row>
    <row r="267" spans="1:36" ht="24" customHeight="1" x14ac:dyDescent="0.25">
      <c r="A267" s="441"/>
      <c r="B267" s="458" t="str" cm="1">
        <f t="array" ref="B267">IFERROR(_xlfn.IFS($J267="","",VLOOKUP(CONCATENATE($M267," | ",$J267),'Emissions Factors'!$C$3:$O$718,5,FALSE)&lt;&gt;"",CONCATENATE($M267," | ",$J267), COUNTIF('Emissions Factors'!$C$3:$C$718,CONCATENATE($M267," | ",$J267))&lt;0, CONCATENATE($M267," | ",$I267)),"")</f>
        <v/>
      </c>
      <c r="C267" s="650" t="str">
        <f t="shared" si="6"/>
        <v/>
      </c>
      <c r="D267" s="650" t="str">
        <f t="shared" si="7"/>
        <v/>
      </c>
      <c r="E267" s="650" t="str">
        <f>IFERROR(IF($J267="","",
IF($J267="United States",$M267&amp;" | "&amp;$J267&amp;" - "&amp;(VLOOKUP(K267,'EFs - EPA eGRID'!$B$2:$D$53,3,FALSE)),
IF($J267="Canada",$M267&amp;" | "&amp;$J267&amp;" - "&amp;$K267,$M267&amp;" | "&amp;$I267))),"")</f>
        <v/>
      </c>
      <c r="F267" s="650" t="str" cm="1">
        <f t="array" ref="F267">_xlfn.IFS($J267="","",AND($J267="United States", $K267=""), $M267&amp;" | "&amp;$J267,AND($J267="Canada", $K267=""), $M267&amp;" | "&amp;$J267,$J267="United States", $E267,$J267="Canada",$E267,$J267&lt;&gt;"", $M267&amp;" | "&amp;$J267)</f>
        <v/>
      </c>
      <c r="G267" s="989"/>
      <c r="H267" s="990"/>
      <c r="I267" s="941" t="str">
        <f>IFERROR(VLOOKUP(J267,'Category Index'!$K$10:$L$258,2,FALSE),"")</f>
        <v/>
      </c>
      <c r="J267" s="986"/>
      <c r="K267" s="987" t="s">
        <v>866</v>
      </c>
      <c r="L267" s="3"/>
      <c r="M267" s="982"/>
      <c r="N267" s="983"/>
      <c r="O267" s="943" t="str">
        <f>IFERROR(VLOOKUP(Q267,Tables!$CE$8:$CF$22,2,FALSE),"")</f>
        <v/>
      </c>
      <c r="P267" s="973"/>
      <c r="Q267" s="974"/>
      <c r="R267" s="975"/>
      <c r="S267" s="976"/>
      <c r="T267" s="670" t="str">
        <f>IFERROR(IF(R267="","",R267*(VLOOKUP(D267, 'Unit Conversion Table'!$E$3:$F$132, 2, FALSE))),"")</f>
        <v/>
      </c>
      <c r="U267" s="3"/>
      <c r="V267" s="971" t="s">
        <v>826</v>
      </c>
      <c r="W267" s="945" t="str" cm="1">
        <f t="array" ref="W267">_xlfn.IFS(V267="No",(IFERROR(VLOOKUP($M267&amp;" | "&amp;$X267,'Emissions Factors'!$C$3:$N$1705,MATCH(W$11,'Emissions Factors'!$C$3:$N$3,0),FALSE),"")),V267="Yes", "", V267="", "")</f>
        <v/>
      </c>
      <c r="X267" s="946">
        <f>IFERROR(IF(OR($V267="Yes", $V267=""), "",
VLOOKUP($F267, 'Emissions Factors'!$C$3:$O$717, 4,FALSE)),
IFERROR(VLOOKUP($E267, 'Emissions Factors'!$C$3:$O$717, 4,FALSE),""))</f>
        <v>0</v>
      </c>
      <c r="Y267" s="947" t="str">
        <f>IFERROR(VLOOKUP($M267&amp;" | "&amp;$X267,'Emissions Factors'!$C$3:$N$3811,5,FALSE),"")</f>
        <v/>
      </c>
      <c r="Z267" s="948" t="str">
        <f>IFERROR(VLOOKUP($M267&amp;" | "&amp;$X267,'Emissions Factors'!$C$3:$N$3811,6,FALSE),"")</f>
        <v/>
      </c>
      <c r="AA267" s="949" t="str">
        <f>IFERROR(VLOOKUP($M267&amp;" | "&amp;$X267,'Emissions Factors'!$C$3:$N$3811,7,FALSE),"")</f>
        <v/>
      </c>
      <c r="AB267" s="961"/>
      <c r="AC267" s="962"/>
      <c r="AD267" s="963"/>
      <c r="AE267" s="964"/>
      <c r="AF267" s="965"/>
      <c r="AG267" s="955" t="str" cm="1">
        <f t="array" ref="AG267">IFERROR(_xlfn.IFS($V267="No", Y267*$T267/1000,$V267="Yes", AD267*$T267/1000, $V267="", ""),"")</f>
        <v/>
      </c>
      <c r="AH267" s="956" t="str" cm="1">
        <f t="array" ref="AH267">IFERROR(_xlfn.IFS($V267="No", Z267*$T267/1000,$V267="Yes", AE267*$T267/1000, $V267="", ""),"")</f>
        <v/>
      </c>
      <c r="AI267" s="956" t="str" cm="1">
        <f t="array" ref="AI267">IFERROR(_xlfn.IFS($V267="No", AA267*$T267/1000,$V267="Yes", AF267*$T267/1000, $V267="", ""),"")</f>
        <v/>
      </c>
      <c r="AJ267" s="1029" t="str">
        <f>IFERROR($AG267
+IFERROR(HLOOKUP(Introduction!$H$29,'GWP Values'!$D$3:$G$46,MATCH("CH4",'GWP Values'!$C$3:$C$41,0),FALSE)*$AH267,0)
+IFERROR(HLOOKUP(Introduction!$H$29,'GWP Values'!$D$3:$G$46,MATCH("N2O",'GWP Values'!$C$3:$C$41,0),FALSE)*$AI267,0),"")</f>
        <v/>
      </c>
    </row>
    <row r="268" spans="1:36" ht="24" customHeight="1" x14ac:dyDescent="0.25">
      <c r="A268" s="441"/>
      <c r="B268" s="458" t="str" cm="1">
        <f t="array" ref="B268">IFERROR(_xlfn.IFS($J268="","",VLOOKUP(CONCATENATE($M268," | ",$J268),'Emissions Factors'!$C$3:$O$718,5,FALSE)&lt;&gt;"",CONCATENATE($M268," | ",$J268), COUNTIF('Emissions Factors'!$C$3:$C$718,CONCATENATE($M268," | ",$J268))&lt;0, CONCATENATE($M268," | ",$I268)),"")</f>
        <v/>
      </c>
      <c r="C268" s="650" t="str">
        <f t="shared" si="6"/>
        <v/>
      </c>
      <c r="D268" s="650" t="str">
        <f t="shared" si="7"/>
        <v/>
      </c>
      <c r="E268" s="650" t="str">
        <f>IFERROR(IF($J268="","",
IF($J268="United States",$M268&amp;" | "&amp;$J268&amp;" - "&amp;(VLOOKUP(K268,'EFs - EPA eGRID'!$B$2:$D$53,3,FALSE)),
IF($J268="Canada",$M268&amp;" | "&amp;$J268&amp;" - "&amp;$K268,$M268&amp;" | "&amp;$I268))),"")</f>
        <v/>
      </c>
      <c r="F268" s="650" t="str" cm="1">
        <f t="array" ref="F268">_xlfn.IFS($J268="","",AND($J268="United States", $K268=""), $M268&amp;" | "&amp;$J268,AND($J268="Canada", $K268=""), $M268&amp;" | "&amp;$J268,$J268="United States", $E268,$J268="Canada",$E268,$J268&lt;&gt;"", $M268&amp;" | "&amp;$J268)</f>
        <v/>
      </c>
      <c r="G268" s="989"/>
      <c r="H268" s="990"/>
      <c r="I268" s="941" t="str">
        <f>IFERROR(VLOOKUP(J268,'Category Index'!$K$10:$L$258,2,FALSE),"")</f>
        <v/>
      </c>
      <c r="J268" s="986"/>
      <c r="K268" s="987" t="s">
        <v>866</v>
      </c>
      <c r="L268" s="3"/>
      <c r="M268" s="982"/>
      <c r="N268" s="983"/>
      <c r="O268" s="943" t="str">
        <f>IFERROR(VLOOKUP(Q268,Tables!$CE$8:$CF$22,2,FALSE),"")</f>
        <v/>
      </c>
      <c r="P268" s="973"/>
      <c r="Q268" s="974"/>
      <c r="R268" s="975"/>
      <c r="S268" s="976"/>
      <c r="T268" s="670" t="str">
        <f>IFERROR(IF(R268="","",R268*(VLOOKUP(D268, 'Unit Conversion Table'!$E$3:$F$132, 2, FALSE))),"")</f>
        <v/>
      </c>
      <c r="U268" s="3"/>
      <c r="V268" s="971" t="s">
        <v>826</v>
      </c>
      <c r="W268" s="945" t="str" cm="1">
        <f t="array" ref="W268">_xlfn.IFS(V268="No",(IFERROR(VLOOKUP($M268&amp;" | "&amp;$X268,'Emissions Factors'!$C$3:$N$1705,MATCH(W$11,'Emissions Factors'!$C$3:$N$3,0),FALSE),"")),V268="Yes", "", V268="", "")</f>
        <v/>
      </c>
      <c r="X268" s="946">
        <f>IFERROR(IF(OR($V268="Yes", $V268=""), "",
VLOOKUP($F268, 'Emissions Factors'!$C$3:$O$717, 4,FALSE)),
IFERROR(VLOOKUP($E268, 'Emissions Factors'!$C$3:$O$717, 4,FALSE),""))</f>
        <v>0</v>
      </c>
      <c r="Y268" s="947" t="str">
        <f>IFERROR(VLOOKUP($M268&amp;" | "&amp;$X268,'Emissions Factors'!$C$3:$N$3811,5,FALSE),"")</f>
        <v/>
      </c>
      <c r="Z268" s="948" t="str">
        <f>IFERROR(VLOOKUP($M268&amp;" | "&amp;$X268,'Emissions Factors'!$C$3:$N$3811,6,FALSE),"")</f>
        <v/>
      </c>
      <c r="AA268" s="949" t="str">
        <f>IFERROR(VLOOKUP($M268&amp;" | "&amp;$X268,'Emissions Factors'!$C$3:$N$3811,7,FALSE),"")</f>
        <v/>
      </c>
      <c r="AB268" s="961"/>
      <c r="AC268" s="962"/>
      <c r="AD268" s="963"/>
      <c r="AE268" s="964"/>
      <c r="AF268" s="965"/>
      <c r="AG268" s="955" t="str" cm="1">
        <f t="array" ref="AG268">IFERROR(_xlfn.IFS($V268="No", Y268*$T268/1000,$V268="Yes", AD268*$T268/1000, $V268="", ""),"")</f>
        <v/>
      </c>
      <c r="AH268" s="956" t="str" cm="1">
        <f t="array" ref="AH268">IFERROR(_xlfn.IFS($V268="No", Z268*$T268/1000,$V268="Yes", AE268*$T268/1000, $V268="", ""),"")</f>
        <v/>
      </c>
      <c r="AI268" s="956" t="str" cm="1">
        <f t="array" ref="AI268">IFERROR(_xlfn.IFS($V268="No", AA268*$T268/1000,$V268="Yes", AF268*$T268/1000, $V268="", ""),"")</f>
        <v/>
      </c>
      <c r="AJ268" s="1029" t="str">
        <f>IFERROR($AG268
+IFERROR(HLOOKUP(Introduction!$H$29,'GWP Values'!$D$3:$G$46,MATCH("CH4",'GWP Values'!$C$3:$C$41,0),FALSE)*$AH268,0)
+IFERROR(HLOOKUP(Introduction!$H$29,'GWP Values'!$D$3:$G$46,MATCH("N2O",'GWP Values'!$C$3:$C$41,0),FALSE)*$AI268,0),"")</f>
        <v/>
      </c>
    </row>
    <row r="269" spans="1:36" ht="24" customHeight="1" x14ac:dyDescent="0.25">
      <c r="A269" s="441"/>
      <c r="B269" s="458" t="str" cm="1">
        <f t="array" ref="B269">IFERROR(_xlfn.IFS($J269="","",VLOOKUP(CONCATENATE($M269," | ",$J269),'Emissions Factors'!$C$3:$O$718,5,FALSE)&lt;&gt;"",CONCATENATE($M269," | ",$J269), COUNTIF('Emissions Factors'!$C$3:$C$718,CONCATENATE($M269," | ",$J269))&lt;0, CONCATENATE($M269," | ",$I269)),"")</f>
        <v/>
      </c>
      <c r="C269" s="650" t="str">
        <f t="shared" ref="C269:C332" si="8">IF(J269="United States","UnitedStatesT",IF(J269="Canada","CanadaT",""))</f>
        <v/>
      </c>
      <c r="D269" s="650" t="str">
        <f t="shared" ref="D269:D332" si="9">IF($S269="","",CONCATENATE("MWh / ",$S269, " | Energy"))</f>
        <v/>
      </c>
      <c r="E269" s="650" t="str">
        <f>IFERROR(IF($J269="","",
IF($J269="United States",$M269&amp;" | "&amp;$J269&amp;" - "&amp;(VLOOKUP(K269,'EFs - EPA eGRID'!$B$2:$D$53,3,FALSE)),
IF($J269="Canada",$M269&amp;" | "&amp;$J269&amp;" - "&amp;$K269,$M269&amp;" | "&amp;$I269))),"")</f>
        <v/>
      </c>
      <c r="F269" s="650" t="str" cm="1">
        <f t="array" ref="F269">_xlfn.IFS($J269="","",AND($J269="United States", $K269=""), $M269&amp;" | "&amp;$J269,AND($J269="Canada", $K269=""), $M269&amp;" | "&amp;$J269,$J269="United States", $E269,$J269="Canada",$E269,$J269&lt;&gt;"", $M269&amp;" | "&amp;$J269)</f>
        <v/>
      </c>
      <c r="G269" s="989"/>
      <c r="H269" s="990"/>
      <c r="I269" s="941" t="str">
        <f>IFERROR(VLOOKUP(J269,'Category Index'!$K$10:$L$258,2,FALSE),"")</f>
        <v/>
      </c>
      <c r="J269" s="986"/>
      <c r="K269" s="987" t="s">
        <v>866</v>
      </c>
      <c r="L269" s="3"/>
      <c r="M269" s="982"/>
      <c r="N269" s="983"/>
      <c r="O269" s="943" t="str">
        <f>IFERROR(VLOOKUP(Q269,Tables!$CE$8:$CF$22,2,FALSE),"")</f>
        <v/>
      </c>
      <c r="P269" s="973"/>
      <c r="Q269" s="974"/>
      <c r="R269" s="975"/>
      <c r="S269" s="976"/>
      <c r="T269" s="670" t="str">
        <f>IFERROR(IF(R269="","",R269*(VLOOKUP(D269, 'Unit Conversion Table'!$E$3:$F$132, 2, FALSE))),"")</f>
        <v/>
      </c>
      <c r="U269" s="3"/>
      <c r="V269" s="971" t="s">
        <v>826</v>
      </c>
      <c r="W269" s="945" t="str" cm="1">
        <f t="array" ref="W269">_xlfn.IFS(V269="No",(IFERROR(VLOOKUP($M269&amp;" | "&amp;$X269,'Emissions Factors'!$C$3:$N$1705,MATCH(W$11,'Emissions Factors'!$C$3:$N$3,0),FALSE),"")),V269="Yes", "", V269="", "")</f>
        <v/>
      </c>
      <c r="X269" s="946">
        <f>IFERROR(IF(OR($V269="Yes", $V269=""), "",
VLOOKUP($F269, 'Emissions Factors'!$C$3:$O$717, 4,FALSE)),
IFERROR(VLOOKUP($E269, 'Emissions Factors'!$C$3:$O$717, 4,FALSE),""))</f>
        <v>0</v>
      </c>
      <c r="Y269" s="947" t="str">
        <f>IFERROR(VLOOKUP($M269&amp;" | "&amp;$X269,'Emissions Factors'!$C$3:$N$3811,5,FALSE),"")</f>
        <v/>
      </c>
      <c r="Z269" s="948" t="str">
        <f>IFERROR(VLOOKUP($M269&amp;" | "&amp;$X269,'Emissions Factors'!$C$3:$N$3811,6,FALSE),"")</f>
        <v/>
      </c>
      <c r="AA269" s="949" t="str">
        <f>IFERROR(VLOOKUP($M269&amp;" | "&amp;$X269,'Emissions Factors'!$C$3:$N$3811,7,FALSE),"")</f>
        <v/>
      </c>
      <c r="AB269" s="961"/>
      <c r="AC269" s="962"/>
      <c r="AD269" s="963"/>
      <c r="AE269" s="964"/>
      <c r="AF269" s="965"/>
      <c r="AG269" s="955" t="str" cm="1">
        <f t="array" ref="AG269">IFERROR(_xlfn.IFS($V269="No", Y269*$T269/1000,$V269="Yes", AD269*$T269/1000, $V269="", ""),"")</f>
        <v/>
      </c>
      <c r="AH269" s="956" t="str" cm="1">
        <f t="array" ref="AH269">IFERROR(_xlfn.IFS($V269="No", Z269*$T269/1000,$V269="Yes", AE269*$T269/1000, $V269="", ""),"")</f>
        <v/>
      </c>
      <c r="AI269" s="956" t="str" cm="1">
        <f t="array" ref="AI269">IFERROR(_xlfn.IFS($V269="No", AA269*$T269/1000,$V269="Yes", AF269*$T269/1000, $V269="", ""),"")</f>
        <v/>
      </c>
      <c r="AJ269" s="1029" t="str">
        <f>IFERROR($AG269
+IFERROR(HLOOKUP(Introduction!$H$29,'GWP Values'!$D$3:$G$46,MATCH("CH4",'GWP Values'!$C$3:$C$41,0),FALSE)*$AH269,0)
+IFERROR(HLOOKUP(Introduction!$H$29,'GWP Values'!$D$3:$G$46,MATCH("N2O",'GWP Values'!$C$3:$C$41,0),FALSE)*$AI269,0),"")</f>
        <v/>
      </c>
    </row>
    <row r="270" spans="1:36" ht="24" customHeight="1" x14ac:dyDescent="0.25">
      <c r="A270" s="441"/>
      <c r="B270" s="458" t="str" cm="1">
        <f t="array" ref="B270">IFERROR(_xlfn.IFS($J270="","",VLOOKUP(CONCATENATE($M270," | ",$J270),'Emissions Factors'!$C$3:$O$718,5,FALSE)&lt;&gt;"",CONCATENATE($M270," | ",$J270), COUNTIF('Emissions Factors'!$C$3:$C$718,CONCATENATE($M270," | ",$J270))&lt;0, CONCATENATE($M270," | ",$I270)),"")</f>
        <v/>
      </c>
      <c r="C270" s="650" t="str">
        <f t="shared" si="8"/>
        <v/>
      </c>
      <c r="D270" s="650" t="str">
        <f t="shared" si="9"/>
        <v/>
      </c>
      <c r="E270" s="650" t="str">
        <f>IFERROR(IF($J270="","",
IF($J270="United States",$M270&amp;" | "&amp;$J270&amp;" - "&amp;(VLOOKUP(K270,'EFs - EPA eGRID'!$B$2:$D$53,3,FALSE)),
IF($J270="Canada",$M270&amp;" | "&amp;$J270&amp;" - "&amp;$K270,$M270&amp;" | "&amp;$I270))),"")</f>
        <v/>
      </c>
      <c r="F270" s="650" t="str" cm="1">
        <f t="array" ref="F270">_xlfn.IFS($J270="","",AND($J270="United States", $K270=""), $M270&amp;" | "&amp;$J270,AND($J270="Canada", $K270=""), $M270&amp;" | "&amp;$J270,$J270="United States", $E270,$J270="Canada",$E270,$J270&lt;&gt;"", $M270&amp;" | "&amp;$J270)</f>
        <v/>
      </c>
      <c r="G270" s="989"/>
      <c r="H270" s="990"/>
      <c r="I270" s="941" t="str">
        <f>IFERROR(VLOOKUP(J270,'Category Index'!$K$10:$L$258,2,FALSE),"")</f>
        <v/>
      </c>
      <c r="J270" s="986"/>
      <c r="K270" s="987" t="s">
        <v>866</v>
      </c>
      <c r="L270" s="3"/>
      <c r="M270" s="982"/>
      <c r="N270" s="983"/>
      <c r="O270" s="943" t="str">
        <f>IFERROR(VLOOKUP(Q270,Tables!$CE$8:$CF$22,2,FALSE),"")</f>
        <v/>
      </c>
      <c r="P270" s="973"/>
      <c r="Q270" s="974"/>
      <c r="R270" s="975"/>
      <c r="S270" s="976"/>
      <c r="T270" s="670" t="str">
        <f>IFERROR(IF(R270="","",R270*(VLOOKUP(D270, 'Unit Conversion Table'!$E$3:$F$132, 2, FALSE))),"")</f>
        <v/>
      </c>
      <c r="U270" s="3"/>
      <c r="V270" s="971" t="s">
        <v>826</v>
      </c>
      <c r="W270" s="945" t="str" cm="1">
        <f t="array" ref="W270">_xlfn.IFS(V270="No",(IFERROR(VLOOKUP($M270&amp;" | "&amp;$X270,'Emissions Factors'!$C$3:$N$1705,MATCH(W$11,'Emissions Factors'!$C$3:$N$3,0),FALSE),"")),V270="Yes", "", V270="", "")</f>
        <v/>
      </c>
      <c r="X270" s="946">
        <f>IFERROR(IF(OR($V270="Yes", $V270=""), "",
VLOOKUP($F270, 'Emissions Factors'!$C$3:$O$717, 4,FALSE)),
IFERROR(VLOOKUP($E270, 'Emissions Factors'!$C$3:$O$717, 4,FALSE),""))</f>
        <v>0</v>
      </c>
      <c r="Y270" s="947" t="str">
        <f>IFERROR(VLOOKUP($M270&amp;" | "&amp;$X270,'Emissions Factors'!$C$3:$N$3811,5,FALSE),"")</f>
        <v/>
      </c>
      <c r="Z270" s="948" t="str">
        <f>IFERROR(VLOOKUP($M270&amp;" | "&amp;$X270,'Emissions Factors'!$C$3:$N$3811,6,FALSE),"")</f>
        <v/>
      </c>
      <c r="AA270" s="949" t="str">
        <f>IFERROR(VLOOKUP($M270&amp;" | "&amp;$X270,'Emissions Factors'!$C$3:$N$3811,7,FALSE),"")</f>
        <v/>
      </c>
      <c r="AB270" s="961"/>
      <c r="AC270" s="962"/>
      <c r="AD270" s="963"/>
      <c r="AE270" s="964"/>
      <c r="AF270" s="965"/>
      <c r="AG270" s="955" t="str" cm="1">
        <f t="array" ref="AG270">IFERROR(_xlfn.IFS($V270="No", Y270*$T270/1000,$V270="Yes", AD270*$T270/1000, $V270="", ""),"")</f>
        <v/>
      </c>
      <c r="AH270" s="956" t="str" cm="1">
        <f t="array" ref="AH270">IFERROR(_xlfn.IFS($V270="No", Z270*$T270/1000,$V270="Yes", AE270*$T270/1000, $V270="", ""),"")</f>
        <v/>
      </c>
      <c r="AI270" s="956" t="str" cm="1">
        <f t="array" ref="AI270">IFERROR(_xlfn.IFS($V270="No", AA270*$T270/1000,$V270="Yes", AF270*$T270/1000, $V270="", ""),"")</f>
        <v/>
      </c>
      <c r="AJ270" s="1029" t="str">
        <f>IFERROR($AG270
+IFERROR(HLOOKUP(Introduction!$H$29,'GWP Values'!$D$3:$G$46,MATCH("CH4",'GWP Values'!$C$3:$C$41,0),FALSE)*$AH270,0)
+IFERROR(HLOOKUP(Introduction!$H$29,'GWP Values'!$D$3:$G$46,MATCH("N2O",'GWP Values'!$C$3:$C$41,0),FALSE)*$AI270,0),"")</f>
        <v/>
      </c>
    </row>
    <row r="271" spans="1:36" ht="24" customHeight="1" x14ac:dyDescent="0.25">
      <c r="A271" s="441"/>
      <c r="B271" s="458" t="str" cm="1">
        <f t="array" ref="B271">IFERROR(_xlfn.IFS($J271="","",VLOOKUP(CONCATENATE($M271," | ",$J271),'Emissions Factors'!$C$3:$O$718,5,FALSE)&lt;&gt;"",CONCATENATE($M271," | ",$J271), COUNTIF('Emissions Factors'!$C$3:$C$718,CONCATENATE($M271," | ",$J271))&lt;0, CONCATENATE($M271," | ",$I271)),"")</f>
        <v/>
      </c>
      <c r="C271" s="650" t="str">
        <f t="shared" si="8"/>
        <v/>
      </c>
      <c r="D271" s="650" t="str">
        <f t="shared" si="9"/>
        <v/>
      </c>
      <c r="E271" s="650" t="str">
        <f>IFERROR(IF($J271="","",
IF($J271="United States",$M271&amp;" | "&amp;$J271&amp;" - "&amp;(VLOOKUP(K271,'EFs - EPA eGRID'!$B$2:$D$53,3,FALSE)),
IF($J271="Canada",$M271&amp;" | "&amp;$J271&amp;" - "&amp;$K271,$M271&amp;" | "&amp;$I271))),"")</f>
        <v/>
      </c>
      <c r="F271" s="650" t="str" cm="1">
        <f t="array" ref="F271">_xlfn.IFS($J271="","",AND($J271="United States", $K271=""), $M271&amp;" | "&amp;$J271,AND($J271="Canada", $K271=""), $M271&amp;" | "&amp;$J271,$J271="United States", $E271,$J271="Canada",$E271,$J271&lt;&gt;"", $M271&amp;" | "&amp;$J271)</f>
        <v/>
      </c>
      <c r="G271" s="989"/>
      <c r="H271" s="990"/>
      <c r="I271" s="941" t="str">
        <f>IFERROR(VLOOKUP(J271,'Category Index'!$K$10:$L$258,2,FALSE),"")</f>
        <v/>
      </c>
      <c r="J271" s="986"/>
      <c r="K271" s="987" t="s">
        <v>866</v>
      </c>
      <c r="L271" s="3"/>
      <c r="M271" s="982"/>
      <c r="N271" s="983"/>
      <c r="O271" s="943" t="str">
        <f>IFERROR(VLOOKUP(Q271,Tables!$CE$8:$CF$22,2,FALSE),"")</f>
        <v/>
      </c>
      <c r="P271" s="973"/>
      <c r="Q271" s="974"/>
      <c r="R271" s="975"/>
      <c r="S271" s="976"/>
      <c r="T271" s="670" t="str">
        <f>IFERROR(IF(R271="","",R271*(VLOOKUP(D271, 'Unit Conversion Table'!$E$3:$F$132, 2, FALSE))),"")</f>
        <v/>
      </c>
      <c r="U271" s="3"/>
      <c r="V271" s="971" t="s">
        <v>826</v>
      </c>
      <c r="W271" s="945" t="str" cm="1">
        <f t="array" ref="W271">_xlfn.IFS(V271="No",(IFERROR(VLOOKUP($M271&amp;" | "&amp;$X271,'Emissions Factors'!$C$3:$N$1705,MATCH(W$11,'Emissions Factors'!$C$3:$N$3,0),FALSE),"")),V271="Yes", "", V271="", "")</f>
        <v/>
      </c>
      <c r="X271" s="946">
        <f>IFERROR(IF(OR($V271="Yes", $V271=""), "",
VLOOKUP($F271, 'Emissions Factors'!$C$3:$O$717, 4,FALSE)),
IFERROR(VLOOKUP($E271, 'Emissions Factors'!$C$3:$O$717, 4,FALSE),""))</f>
        <v>0</v>
      </c>
      <c r="Y271" s="947" t="str">
        <f>IFERROR(VLOOKUP($M271&amp;" | "&amp;$X271,'Emissions Factors'!$C$3:$N$3811,5,FALSE),"")</f>
        <v/>
      </c>
      <c r="Z271" s="948" t="str">
        <f>IFERROR(VLOOKUP($M271&amp;" | "&amp;$X271,'Emissions Factors'!$C$3:$N$3811,6,FALSE),"")</f>
        <v/>
      </c>
      <c r="AA271" s="949" t="str">
        <f>IFERROR(VLOOKUP($M271&amp;" | "&amp;$X271,'Emissions Factors'!$C$3:$N$3811,7,FALSE),"")</f>
        <v/>
      </c>
      <c r="AB271" s="961"/>
      <c r="AC271" s="962"/>
      <c r="AD271" s="963"/>
      <c r="AE271" s="964"/>
      <c r="AF271" s="965"/>
      <c r="AG271" s="955" t="str" cm="1">
        <f t="array" ref="AG271">IFERROR(_xlfn.IFS($V271="No", Y271*$T271/1000,$V271="Yes", AD271*$T271/1000, $V271="", ""),"")</f>
        <v/>
      </c>
      <c r="AH271" s="956" t="str" cm="1">
        <f t="array" ref="AH271">IFERROR(_xlfn.IFS($V271="No", Z271*$T271/1000,$V271="Yes", AE271*$T271/1000, $V271="", ""),"")</f>
        <v/>
      </c>
      <c r="AI271" s="956" t="str" cm="1">
        <f t="array" ref="AI271">IFERROR(_xlfn.IFS($V271="No", AA271*$T271/1000,$V271="Yes", AF271*$T271/1000, $V271="", ""),"")</f>
        <v/>
      </c>
      <c r="AJ271" s="1029" t="str">
        <f>IFERROR($AG271
+IFERROR(HLOOKUP(Introduction!$H$29,'GWP Values'!$D$3:$G$46,MATCH("CH4",'GWP Values'!$C$3:$C$41,0),FALSE)*$AH271,0)
+IFERROR(HLOOKUP(Introduction!$H$29,'GWP Values'!$D$3:$G$46,MATCH("N2O",'GWP Values'!$C$3:$C$41,0),FALSE)*$AI271,0),"")</f>
        <v/>
      </c>
    </row>
    <row r="272" spans="1:36" ht="24" customHeight="1" x14ac:dyDescent="0.25">
      <c r="A272" s="441"/>
      <c r="B272" s="458" t="str" cm="1">
        <f t="array" ref="B272">IFERROR(_xlfn.IFS($J272="","",VLOOKUP(CONCATENATE($M272," | ",$J272),'Emissions Factors'!$C$3:$O$718,5,FALSE)&lt;&gt;"",CONCATENATE($M272," | ",$J272), COUNTIF('Emissions Factors'!$C$3:$C$718,CONCATENATE($M272," | ",$J272))&lt;0, CONCATENATE($M272," | ",$I272)),"")</f>
        <v/>
      </c>
      <c r="C272" s="650" t="str">
        <f t="shared" si="8"/>
        <v/>
      </c>
      <c r="D272" s="650" t="str">
        <f t="shared" si="9"/>
        <v/>
      </c>
      <c r="E272" s="650" t="str">
        <f>IFERROR(IF($J272="","",
IF($J272="United States",$M272&amp;" | "&amp;$J272&amp;" - "&amp;(VLOOKUP(K272,'EFs - EPA eGRID'!$B$2:$D$53,3,FALSE)),
IF($J272="Canada",$M272&amp;" | "&amp;$J272&amp;" - "&amp;$K272,$M272&amp;" | "&amp;$I272))),"")</f>
        <v/>
      </c>
      <c r="F272" s="650" t="str" cm="1">
        <f t="array" ref="F272">_xlfn.IFS($J272="","",AND($J272="United States", $K272=""), $M272&amp;" | "&amp;$J272,AND($J272="Canada", $K272=""), $M272&amp;" | "&amp;$J272,$J272="United States", $E272,$J272="Canada",$E272,$J272&lt;&gt;"", $M272&amp;" | "&amp;$J272)</f>
        <v/>
      </c>
      <c r="G272" s="989"/>
      <c r="H272" s="990"/>
      <c r="I272" s="941" t="str">
        <f>IFERROR(VLOOKUP(J272,'Category Index'!$K$10:$L$258,2,FALSE),"")</f>
        <v/>
      </c>
      <c r="J272" s="986"/>
      <c r="K272" s="987" t="s">
        <v>866</v>
      </c>
      <c r="L272" s="3"/>
      <c r="M272" s="982"/>
      <c r="N272" s="983"/>
      <c r="O272" s="943" t="str">
        <f>IFERROR(VLOOKUP(Q272,Tables!$CE$8:$CF$22,2,FALSE),"")</f>
        <v/>
      </c>
      <c r="P272" s="973"/>
      <c r="Q272" s="974"/>
      <c r="R272" s="975"/>
      <c r="S272" s="976"/>
      <c r="T272" s="670" t="str">
        <f>IFERROR(IF(R272="","",R272*(VLOOKUP(D272, 'Unit Conversion Table'!$E$3:$F$132, 2, FALSE))),"")</f>
        <v/>
      </c>
      <c r="U272" s="3"/>
      <c r="V272" s="971" t="s">
        <v>826</v>
      </c>
      <c r="W272" s="945" t="str" cm="1">
        <f t="array" ref="W272">_xlfn.IFS(V272="No",(IFERROR(VLOOKUP($M272&amp;" | "&amp;$X272,'Emissions Factors'!$C$3:$N$1705,MATCH(W$11,'Emissions Factors'!$C$3:$N$3,0),FALSE),"")),V272="Yes", "", V272="", "")</f>
        <v/>
      </c>
      <c r="X272" s="946">
        <f>IFERROR(IF(OR($V272="Yes", $V272=""), "",
VLOOKUP($F272, 'Emissions Factors'!$C$3:$O$717, 4,FALSE)),
IFERROR(VLOOKUP($E272, 'Emissions Factors'!$C$3:$O$717, 4,FALSE),""))</f>
        <v>0</v>
      </c>
      <c r="Y272" s="947" t="str">
        <f>IFERROR(VLOOKUP($M272&amp;" | "&amp;$X272,'Emissions Factors'!$C$3:$N$3811,5,FALSE),"")</f>
        <v/>
      </c>
      <c r="Z272" s="948" t="str">
        <f>IFERROR(VLOOKUP($M272&amp;" | "&amp;$X272,'Emissions Factors'!$C$3:$N$3811,6,FALSE),"")</f>
        <v/>
      </c>
      <c r="AA272" s="949" t="str">
        <f>IFERROR(VLOOKUP($M272&amp;" | "&amp;$X272,'Emissions Factors'!$C$3:$N$3811,7,FALSE),"")</f>
        <v/>
      </c>
      <c r="AB272" s="961"/>
      <c r="AC272" s="962"/>
      <c r="AD272" s="963"/>
      <c r="AE272" s="964"/>
      <c r="AF272" s="965"/>
      <c r="AG272" s="955" t="str" cm="1">
        <f t="array" ref="AG272">IFERROR(_xlfn.IFS($V272="No", Y272*$T272/1000,$V272="Yes", AD272*$T272/1000, $V272="", ""),"")</f>
        <v/>
      </c>
      <c r="AH272" s="956" t="str" cm="1">
        <f t="array" ref="AH272">IFERROR(_xlfn.IFS($V272="No", Z272*$T272/1000,$V272="Yes", AE272*$T272/1000, $V272="", ""),"")</f>
        <v/>
      </c>
      <c r="AI272" s="956" t="str" cm="1">
        <f t="array" ref="AI272">IFERROR(_xlfn.IFS($V272="No", AA272*$T272/1000,$V272="Yes", AF272*$T272/1000, $V272="", ""),"")</f>
        <v/>
      </c>
      <c r="AJ272" s="1029" t="str">
        <f>IFERROR($AG272
+IFERROR(HLOOKUP(Introduction!$H$29,'GWP Values'!$D$3:$G$46,MATCH("CH4",'GWP Values'!$C$3:$C$41,0),FALSE)*$AH272,0)
+IFERROR(HLOOKUP(Introduction!$H$29,'GWP Values'!$D$3:$G$46,MATCH("N2O",'GWP Values'!$C$3:$C$41,0),FALSE)*$AI272,0),"")</f>
        <v/>
      </c>
    </row>
    <row r="273" spans="1:36" ht="24" customHeight="1" x14ac:dyDescent="0.25">
      <c r="A273" s="441"/>
      <c r="B273" s="458" t="str" cm="1">
        <f t="array" ref="B273">IFERROR(_xlfn.IFS($J273="","",VLOOKUP(CONCATENATE($M273," | ",$J273),'Emissions Factors'!$C$3:$O$718,5,FALSE)&lt;&gt;"",CONCATENATE($M273," | ",$J273), COUNTIF('Emissions Factors'!$C$3:$C$718,CONCATENATE($M273," | ",$J273))&lt;0, CONCATENATE($M273," | ",$I273)),"")</f>
        <v/>
      </c>
      <c r="C273" s="650" t="str">
        <f t="shared" si="8"/>
        <v/>
      </c>
      <c r="D273" s="650" t="str">
        <f t="shared" si="9"/>
        <v/>
      </c>
      <c r="E273" s="650" t="str">
        <f>IFERROR(IF($J273="","",
IF($J273="United States",$M273&amp;" | "&amp;$J273&amp;" - "&amp;(VLOOKUP(K273,'EFs - EPA eGRID'!$B$2:$D$53,3,FALSE)),
IF($J273="Canada",$M273&amp;" | "&amp;$J273&amp;" - "&amp;$K273,$M273&amp;" | "&amp;$I273))),"")</f>
        <v/>
      </c>
      <c r="F273" s="650" t="str" cm="1">
        <f t="array" ref="F273">_xlfn.IFS($J273="","",AND($J273="United States", $K273=""), $M273&amp;" | "&amp;$J273,AND($J273="Canada", $K273=""), $M273&amp;" | "&amp;$J273,$J273="United States", $E273,$J273="Canada",$E273,$J273&lt;&gt;"", $M273&amp;" | "&amp;$J273)</f>
        <v/>
      </c>
      <c r="G273" s="989"/>
      <c r="H273" s="990"/>
      <c r="I273" s="941" t="str">
        <f>IFERROR(VLOOKUP(J273,'Category Index'!$K$10:$L$258,2,FALSE),"")</f>
        <v/>
      </c>
      <c r="J273" s="986"/>
      <c r="K273" s="987" t="s">
        <v>866</v>
      </c>
      <c r="L273" s="3"/>
      <c r="M273" s="982"/>
      <c r="N273" s="983"/>
      <c r="O273" s="943" t="str">
        <f>IFERROR(VLOOKUP(Q273,Tables!$CE$8:$CF$22,2,FALSE),"")</f>
        <v/>
      </c>
      <c r="P273" s="973"/>
      <c r="Q273" s="974"/>
      <c r="R273" s="975"/>
      <c r="S273" s="976"/>
      <c r="T273" s="670" t="str">
        <f>IFERROR(IF(R273="","",R273*(VLOOKUP(D273, 'Unit Conversion Table'!$E$3:$F$132, 2, FALSE))),"")</f>
        <v/>
      </c>
      <c r="U273" s="3"/>
      <c r="V273" s="971" t="s">
        <v>826</v>
      </c>
      <c r="W273" s="945" t="str" cm="1">
        <f t="array" ref="W273">_xlfn.IFS(V273="No",(IFERROR(VLOOKUP($M273&amp;" | "&amp;$X273,'Emissions Factors'!$C$3:$N$1705,MATCH(W$11,'Emissions Factors'!$C$3:$N$3,0),FALSE),"")),V273="Yes", "", V273="", "")</f>
        <v/>
      </c>
      <c r="X273" s="946">
        <f>IFERROR(IF(OR($V273="Yes", $V273=""), "",
VLOOKUP($F273, 'Emissions Factors'!$C$3:$O$717, 4,FALSE)),
IFERROR(VLOOKUP($E273, 'Emissions Factors'!$C$3:$O$717, 4,FALSE),""))</f>
        <v>0</v>
      </c>
      <c r="Y273" s="947" t="str">
        <f>IFERROR(VLOOKUP($M273&amp;" | "&amp;$X273,'Emissions Factors'!$C$3:$N$3811,5,FALSE),"")</f>
        <v/>
      </c>
      <c r="Z273" s="948" t="str">
        <f>IFERROR(VLOOKUP($M273&amp;" | "&amp;$X273,'Emissions Factors'!$C$3:$N$3811,6,FALSE),"")</f>
        <v/>
      </c>
      <c r="AA273" s="949" t="str">
        <f>IFERROR(VLOOKUP($M273&amp;" | "&amp;$X273,'Emissions Factors'!$C$3:$N$3811,7,FALSE),"")</f>
        <v/>
      </c>
      <c r="AB273" s="961"/>
      <c r="AC273" s="962"/>
      <c r="AD273" s="963"/>
      <c r="AE273" s="964"/>
      <c r="AF273" s="965"/>
      <c r="AG273" s="955" t="str" cm="1">
        <f t="array" ref="AG273">IFERROR(_xlfn.IFS($V273="No", Y273*$T273/1000,$V273="Yes", AD273*$T273/1000, $V273="", ""),"")</f>
        <v/>
      </c>
      <c r="AH273" s="956" t="str" cm="1">
        <f t="array" ref="AH273">IFERROR(_xlfn.IFS($V273="No", Z273*$T273/1000,$V273="Yes", AE273*$T273/1000, $V273="", ""),"")</f>
        <v/>
      </c>
      <c r="AI273" s="956" t="str" cm="1">
        <f t="array" ref="AI273">IFERROR(_xlfn.IFS($V273="No", AA273*$T273/1000,$V273="Yes", AF273*$T273/1000, $V273="", ""),"")</f>
        <v/>
      </c>
      <c r="AJ273" s="1029" t="str">
        <f>IFERROR($AG273
+IFERROR(HLOOKUP(Introduction!$H$29,'GWP Values'!$D$3:$G$46,MATCH("CH4",'GWP Values'!$C$3:$C$41,0),FALSE)*$AH273,0)
+IFERROR(HLOOKUP(Introduction!$H$29,'GWP Values'!$D$3:$G$46,MATCH("N2O",'GWP Values'!$C$3:$C$41,0),FALSE)*$AI273,0),"")</f>
        <v/>
      </c>
    </row>
    <row r="274" spans="1:36" ht="24" customHeight="1" x14ac:dyDescent="0.25">
      <c r="A274" s="441"/>
      <c r="B274" s="458" t="str" cm="1">
        <f t="array" ref="B274">IFERROR(_xlfn.IFS($J274="","",VLOOKUP(CONCATENATE($M274," | ",$J274),'Emissions Factors'!$C$3:$O$718,5,FALSE)&lt;&gt;"",CONCATENATE($M274," | ",$J274), COUNTIF('Emissions Factors'!$C$3:$C$718,CONCATENATE($M274," | ",$J274))&lt;0, CONCATENATE($M274," | ",$I274)),"")</f>
        <v/>
      </c>
      <c r="C274" s="650" t="str">
        <f t="shared" si="8"/>
        <v/>
      </c>
      <c r="D274" s="650" t="str">
        <f t="shared" si="9"/>
        <v/>
      </c>
      <c r="E274" s="650" t="str">
        <f>IFERROR(IF($J274="","",
IF($J274="United States",$M274&amp;" | "&amp;$J274&amp;" - "&amp;(VLOOKUP(K274,'EFs - EPA eGRID'!$B$2:$D$53,3,FALSE)),
IF($J274="Canada",$M274&amp;" | "&amp;$J274&amp;" - "&amp;$K274,$M274&amp;" | "&amp;$I274))),"")</f>
        <v/>
      </c>
      <c r="F274" s="650" t="str" cm="1">
        <f t="array" ref="F274">_xlfn.IFS($J274="","",AND($J274="United States", $K274=""), $M274&amp;" | "&amp;$J274,AND($J274="Canada", $K274=""), $M274&amp;" | "&amp;$J274,$J274="United States", $E274,$J274="Canada",$E274,$J274&lt;&gt;"", $M274&amp;" | "&amp;$J274)</f>
        <v/>
      </c>
      <c r="G274" s="989"/>
      <c r="H274" s="990"/>
      <c r="I274" s="941" t="str">
        <f>IFERROR(VLOOKUP(J274,'Category Index'!$K$10:$L$258,2,FALSE),"")</f>
        <v/>
      </c>
      <c r="J274" s="986"/>
      <c r="K274" s="987" t="s">
        <v>866</v>
      </c>
      <c r="L274" s="3"/>
      <c r="M274" s="982"/>
      <c r="N274" s="983"/>
      <c r="O274" s="943" t="str">
        <f>IFERROR(VLOOKUP(Q274,Tables!$CE$8:$CF$22,2,FALSE),"")</f>
        <v/>
      </c>
      <c r="P274" s="973"/>
      <c r="Q274" s="974"/>
      <c r="R274" s="975"/>
      <c r="S274" s="976"/>
      <c r="T274" s="670" t="str">
        <f>IFERROR(IF(R274="","",R274*(VLOOKUP(D274, 'Unit Conversion Table'!$E$3:$F$132, 2, FALSE))),"")</f>
        <v/>
      </c>
      <c r="U274" s="3"/>
      <c r="V274" s="971" t="s">
        <v>826</v>
      </c>
      <c r="W274" s="945" t="str" cm="1">
        <f t="array" ref="W274">_xlfn.IFS(V274="No",(IFERROR(VLOOKUP($M274&amp;" | "&amp;$X274,'Emissions Factors'!$C$3:$N$1705,MATCH(W$11,'Emissions Factors'!$C$3:$N$3,0),FALSE),"")),V274="Yes", "", V274="", "")</f>
        <v/>
      </c>
      <c r="X274" s="946">
        <f>IFERROR(IF(OR($V274="Yes", $V274=""), "",
VLOOKUP($F274, 'Emissions Factors'!$C$3:$O$717, 4,FALSE)),
IFERROR(VLOOKUP($E274, 'Emissions Factors'!$C$3:$O$717, 4,FALSE),""))</f>
        <v>0</v>
      </c>
      <c r="Y274" s="947" t="str">
        <f>IFERROR(VLOOKUP($M274&amp;" | "&amp;$X274,'Emissions Factors'!$C$3:$N$3811,5,FALSE),"")</f>
        <v/>
      </c>
      <c r="Z274" s="948" t="str">
        <f>IFERROR(VLOOKUP($M274&amp;" | "&amp;$X274,'Emissions Factors'!$C$3:$N$3811,6,FALSE),"")</f>
        <v/>
      </c>
      <c r="AA274" s="949" t="str">
        <f>IFERROR(VLOOKUP($M274&amp;" | "&amp;$X274,'Emissions Factors'!$C$3:$N$3811,7,FALSE),"")</f>
        <v/>
      </c>
      <c r="AB274" s="961"/>
      <c r="AC274" s="962"/>
      <c r="AD274" s="963"/>
      <c r="AE274" s="964"/>
      <c r="AF274" s="965"/>
      <c r="AG274" s="955" t="str" cm="1">
        <f t="array" ref="AG274">IFERROR(_xlfn.IFS($V274="No", Y274*$T274/1000,$V274="Yes", AD274*$T274/1000, $V274="", ""),"")</f>
        <v/>
      </c>
      <c r="AH274" s="956" t="str" cm="1">
        <f t="array" ref="AH274">IFERROR(_xlfn.IFS($V274="No", Z274*$T274/1000,$V274="Yes", AE274*$T274/1000, $V274="", ""),"")</f>
        <v/>
      </c>
      <c r="AI274" s="956" t="str" cm="1">
        <f t="array" ref="AI274">IFERROR(_xlfn.IFS($V274="No", AA274*$T274/1000,$V274="Yes", AF274*$T274/1000, $V274="", ""),"")</f>
        <v/>
      </c>
      <c r="AJ274" s="1029" t="str">
        <f>IFERROR($AG274
+IFERROR(HLOOKUP(Introduction!$H$29,'GWP Values'!$D$3:$G$46,MATCH("CH4",'GWP Values'!$C$3:$C$41,0),FALSE)*$AH274,0)
+IFERROR(HLOOKUP(Introduction!$H$29,'GWP Values'!$D$3:$G$46,MATCH("N2O",'GWP Values'!$C$3:$C$41,0),FALSE)*$AI274,0),"")</f>
        <v/>
      </c>
    </row>
    <row r="275" spans="1:36" ht="24" customHeight="1" x14ac:dyDescent="0.25">
      <c r="A275" s="441"/>
      <c r="B275" s="458" t="str" cm="1">
        <f t="array" ref="B275">IFERROR(_xlfn.IFS($J275="","",VLOOKUP(CONCATENATE($M275," | ",$J275),'Emissions Factors'!$C$3:$O$718,5,FALSE)&lt;&gt;"",CONCATENATE($M275," | ",$J275), COUNTIF('Emissions Factors'!$C$3:$C$718,CONCATENATE($M275," | ",$J275))&lt;0, CONCATENATE($M275," | ",$I275)),"")</f>
        <v/>
      </c>
      <c r="C275" s="650" t="str">
        <f t="shared" si="8"/>
        <v/>
      </c>
      <c r="D275" s="650" t="str">
        <f t="shared" si="9"/>
        <v/>
      </c>
      <c r="E275" s="650" t="str">
        <f>IFERROR(IF($J275="","",
IF($J275="United States",$M275&amp;" | "&amp;$J275&amp;" - "&amp;(VLOOKUP(K275,'EFs - EPA eGRID'!$B$2:$D$53,3,FALSE)),
IF($J275="Canada",$M275&amp;" | "&amp;$J275&amp;" - "&amp;$K275,$M275&amp;" | "&amp;$I275))),"")</f>
        <v/>
      </c>
      <c r="F275" s="650" t="str" cm="1">
        <f t="array" ref="F275">_xlfn.IFS($J275="","",AND($J275="United States", $K275=""), $M275&amp;" | "&amp;$J275,AND($J275="Canada", $K275=""), $M275&amp;" | "&amp;$J275,$J275="United States", $E275,$J275="Canada",$E275,$J275&lt;&gt;"", $M275&amp;" | "&amp;$J275)</f>
        <v/>
      </c>
      <c r="G275" s="989"/>
      <c r="H275" s="990"/>
      <c r="I275" s="941" t="str">
        <f>IFERROR(VLOOKUP(J275,'Category Index'!$K$10:$L$258,2,FALSE),"")</f>
        <v/>
      </c>
      <c r="J275" s="986"/>
      <c r="K275" s="987" t="s">
        <v>866</v>
      </c>
      <c r="L275" s="3"/>
      <c r="M275" s="982"/>
      <c r="N275" s="983"/>
      <c r="O275" s="943" t="str">
        <f>IFERROR(VLOOKUP(Q275,Tables!$CE$8:$CF$22,2,FALSE),"")</f>
        <v/>
      </c>
      <c r="P275" s="973"/>
      <c r="Q275" s="974"/>
      <c r="R275" s="975"/>
      <c r="S275" s="976"/>
      <c r="T275" s="670" t="str">
        <f>IFERROR(IF(R275="","",R275*(VLOOKUP(D275, 'Unit Conversion Table'!$E$3:$F$132, 2, FALSE))),"")</f>
        <v/>
      </c>
      <c r="U275" s="3"/>
      <c r="V275" s="971" t="s">
        <v>826</v>
      </c>
      <c r="W275" s="945" t="str" cm="1">
        <f t="array" ref="W275">_xlfn.IFS(V275="No",(IFERROR(VLOOKUP($M275&amp;" | "&amp;$X275,'Emissions Factors'!$C$3:$N$1705,MATCH(W$11,'Emissions Factors'!$C$3:$N$3,0),FALSE),"")),V275="Yes", "", V275="", "")</f>
        <v/>
      </c>
      <c r="X275" s="946">
        <f>IFERROR(IF(OR($V275="Yes", $V275=""), "",
VLOOKUP($F275, 'Emissions Factors'!$C$3:$O$717, 4,FALSE)),
IFERROR(VLOOKUP($E275, 'Emissions Factors'!$C$3:$O$717, 4,FALSE),""))</f>
        <v>0</v>
      </c>
      <c r="Y275" s="947" t="str">
        <f>IFERROR(VLOOKUP($M275&amp;" | "&amp;$X275,'Emissions Factors'!$C$3:$N$3811,5,FALSE),"")</f>
        <v/>
      </c>
      <c r="Z275" s="948" t="str">
        <f>IFERROR(VLOOKUP($M275&amp;" | "&amp;$X275,'Emissions Factors'!$C$3:$N$3811,6,FALSE),"")</f>
        <v/>
      </c>
      <c r="AA275" s="949" t="str">
        <f>IFERROR(VLOOKUP($M275&amp;" | "&amp;$X275,'Emissions Factors'!$C$3:$N$3811,7,FALSE),"")</f>
        <v/>
      </c>
      <c r="AB275" s="961"/>
      <c r="AC275" s="962"/>
      <c r="AD275" s="963"/>
      <c r="AE275" s="964"/>
      <c r="AF275" s="965"/>
      <c r="AG275" s="955" t="str" cm="1">
        <f t="array" ref="AG275">IFERROR(_xlfn.IFS($V275="No", Y275*$T275/1000,$V275="Yes", AD275*$T275/1000, $V275="", ""),"")</f>
        <v/>
      </c>
      <c r="AH275" s="956" t="str" cm="1">
        <f t="array" ref="AH275">IFERROR(_xlfn.IFS($V275="No", Z275*$T275/1000,$V275="Yes", AE275*$T275/1000, $V275="", ""),"")</f>
        <v/>
      </c>
      <c r="AI275" s="956" t="str" cm="1">
        <f t="array" ref="AI275">IFERROR(_xlfn.IFS($V275="No", AA275*$T275/1000,$V275="Yes", AF275*$T275/1000, $V275="", ""),"")</f>
        <v/>
      </c>
      <c r="AJ275" s="1029" t="str">
        <f>IFERROR($AG275
+IFERROR(HLOOKUP(Introduction!$H$29,'GWP Values'!$D$3:$G$46,MATCH("CH4",'GWP Values'!$C$3:$C$41,0),FALSE)*$AH275,0)
+IFERROR(HLOOKUP(Introduction!$H$29,'GWP Values'!$D$3:$G$46,MATCH("N2O",'GWP Values'!$C$3:$C$41,0),FALSE)*$AI275,0),"")</f>
        <v/>
      </c>
    </row>
    <row r="276" spans="1:36" ht="24" customHeight="1" x14ac:dyDescent="0.25">
      <c r="A276" s="441"/>
      <c r="B276" s="458" t="str" cm="1">
        <f t="array" ref="B276">IFERROR(_xlfn.IFS($J276="","",VLOOKUP(CONCATENATE($M276," | ",$J276),'Emissions Factors'!$C$3:$O$718,5,FALSE)&lt;&gt;"",CONCATENATE($M276," | ",$J276), COUNTIF('Emissions Factors'!$C$3:$C$718,CONCATENATE($M276," | ",$J276))&lt;0, CONCATENATE($M276," | ",$I276)),"")</f>
        <v/>
      </c>
      <c r="C276" s="650" t="str">
        <f t="shared" si="8"/>
        <v/>
      </c>
      <c r="D276" s="650" t="str">
        <f t="shared" si="9"/>
        <v/>
      </c>
      <c r="E276" s="650" t="str">
        <f>IFERROR(IF($J276="","",
IF($J276="United States",$M276&amp;" | "&amp;$J276&amp;" - "&amp;(VLOOKUP(K276,'EFs - EPA eGRID'!$B$2:$D$53,3,FALSE)),
IF($J276="Canada",$M276&amp;" | "&amp;$J276&amp;" - "&amp;$K276,$M276&amp;" | "&amp;$I276))),"")</f>
        <v/>
      </c>
      <c r="F276" s="650" t="str" cm="1">
        <f t="array" ref="F276">_xlfn.IFS($J276="","",AND($J276="United States", $K276=""), $M276&amp;" | "&amp;$J276,AND($J276="Canada", $K276=""), $M276&amp;" | "&amp;$J276,$J276="United States", $E276,$J276="Canada",$E276,$J276&lt;&gt;"", $M276&amp;" | "&amp;$J276)</f>
        <v/>
      </c>
      <c r="G276" s="989"/>
      <c r="H276" s="990"/>
      <c r="I276" s="941" t="str">
        <f>IFERROR(VLOOKUP(J276,'Category Index'!$K$10:$L$258,2,FALSE),"")</f>
        <v/>
      </c>
      <c r="J276" s="986"/>
      <c r="K276" s="987" t="s">
        <v>866</v>
      </c>
      <c r="L276" s="3"/>
      <c r="M276" s="982"/>
      <c r="N276" s="983"/>
      <c r="O276" s="943" t="str">
        <f>IFERROR(VLOOKUP(Q276,Tables!$CE$8:$CF$22,2,FALSE),"")</f>
        <v/>
      </c>
      <c r="P276" s="973"/>
      <c r="Q276" s="974"/>
      <c r="R276" s="975"/>
      <c r="S276" s="976"/>
      <c r="T276" s="670" t="str">
        <f>IFERROR(IF(R276="","",R276*(VLOOKUP(D276, 'Unit Conversion Table'!$E$3:$F$132, 2, FALSE))),"")</f>
        <v/>
      </c>
      <c r="U276" s="3"/>
      <c r="V276" s="971" t="s">
        <v>826</v>
      </c>
      <c r="W276" s="945" t="str" cm="1">
        <f t="array" ref="W276">_xlfn.IFS(V276="No",(IFERROR(VLOOKUP($M276&amp;" | "&amp;$X276,'Emissions Factors'!$C$3:$N$1705,MATCH(W$11,'Emissions Factors'!$C$3:$N$3,0),FALSE),"")),V276="Yes", "", V276="", "")</f>
        <v/>
      </c>
      <c r="X276" s="946">
        <f>IFERROR(IF(OR($V276="Yes", $V276=""), "",
VLOOKUP($F276, 'Emissions Factors'!$C$3:$O$717, 4,FALSE)),
IFERROR(VLOOKUP($E276, 'Emissions Factors'!$C$3:$O$717, 4,FALSE),""))</f>
        <v>0</v>
      </c>
      <c r="Y276" s="947" t="str">
        <f>IFERROR(VLOOKUP($M276&amp;" | "&amp;$X276,'Emissions Factors'!$C$3:$N$3811,5,FALSE),"")</f>
        <v/>
      </c>
      <c r="Z276" s="948" t="str">
        <f>IFERROR(VLOOKUP($M276&amp;" | "&amp;$X276,'Emissions Factors'!$C$3:$N$3811,6,FALSE),"")</f>
        <v/>
      </c>
      <c r="AA276" s="949" t="str">
        <f>IFERROR(VLOOKUP($M276&amp;" | "&amp;$X276,'Emissions Factors'!$C$3:$N$3811,7,FALSE),"")</f>
        <v/>
      </c>
      <c r="AB276" s="961"/>
      <c r="AC276" s="962"/>
      <c r="AD276" s="963"/>
      <c r="AE276" s="964"/>
      <c r="AF276" s="965"/>
      <c r="AG276" s="955" t="str" cm="1">
        <f t="array" ref="AG276">IFERROR(_xlfn.IFS($V276="No", Y276*$T276/1000,$V276="Yes", AD276*$T276/1000, $V276="", ""),"")</f>
        <v/>
      </c>
      <c r="AH276" s="956" t="str" cm="1">
        <f t="array" ref="AH276">IFERROR(_xlfn.IFS($V276="No", Z276*$T276/1000,$V276="Yes", AE276*$T276/1000, $V276="", ""),"")</f>
        <v/>
      </c>
      <c r="AI276" s="956" t="str" cm="1">
        <f t="array" ref="AI276">IFERROR(_xlfn.IFS($V276="No", AA276*$T276/1000,$V276="Yes", AF276*$T276/1000, $V276="", ""),"")</f>
        <v/>
      </c>
      <c r="AJ276" s="1029" t="str">
        <f>IFERROR($AG276
+IFERROR(HLOOKUP(Introduction!$H$29,'GWP Values'!$D$3:$G$46,MATCH("CH4",'GWP Values'!$C$3:$C$41,0),FALSE)*$AH276,0)
+IFERROR(HLOOKUP(Introduction!$H$29,'GWP Values'!$D$3:$G$46,MATCH("N2O",'GWP Values'!$C$3:$C$41,0),FALSE)*$AI276,0),"")</f>
        <v/>
      </c>
    </row>
    <row r="277" spans="1:36" ht="24" customHeight="1" x14ac:dyDescent="0.25">
      <c r="A277" s="441"/>
      <c r="B277" s="458" t="str" cm="1">
        <f t="array" ref="B277">IFERROR(_xlfn.IFS($J277="","",VLOOKUP(CONCATENATE($M277," | ",$J277),'Emissions Factors'!$C$3:$O$718,5,FALSE)&lt;&gt;"",CONCATENATE($M277," | ",$J277), COUNTIF('Emissions Factors'!$C$3:$C$718,CONCATENATE($M277," | ",$J277))&lt;0, CONCATENATE($M277," | ",$I277)),"")</f>
        <v/>
      </c>
      <c r="C277" s="650" t="str">
        <f t="shared" si="8"/>
        <v/>
      </c>
      <c r="D277" s="650" t="str">
        <f t="shared" si="9"/>
        <v/>
      </c>
      <c r="E277" s="650" t="str">
        <f>IFERROR(IF($J277="","",
IF($J277="United States",$M277&amp;" | "&amp;$J277&amp;" - "&amp;(VLOOKUP(K277,'EFs - EPA eGRID'!$B$2:$D$53,3,FALSE)),
IF($J277="Canada",$M277&amp;" | "&amp;$J277&amp;" - "&amp;$K277,$M277&amp;" | "&amp;$I277))),"")</f>
        <v/>
      </c>
      <c r="F277" s="650" t="str" cm="1">
        <f t="array" ref="F277">_xlfn.IFS($J277="","",AND($J277="United States", $K277=""), $M277&amp;" | "&amp;$J277,AND($J277="Canada", $K277=""), $M277&amp;" | "&amp;$J277,$J277="United States", $E277,$J277="Canada",$E277,$J277&lt;&gt;"", $M277&amp;" | "&amp;$J277)</f>
        <v/>
      </c>
      <c r="G277" s="989"/>
      <c r="H277" s="990"/>
      <c r="I277" s="941" t="str">
        <f>IFERROR(VLOOKUP(J277,'Category Index'!$K$10:$L$258,2,FALSE),"")</f>
        <v/>
      </c>
      <c r="J277" s="986"/>
      <c r="K277" s="987" t="s">
        <v>866</v>
      </c>
      <c r="L277" s="3"/>
      <c r="M277" s="982"/>
      <c r="N277" s="983"/>
      <c r="O277" s="943" t="str">
        <f>IFERROR(VLOOKUP(Q277,Tables!$CE$8:$CF$22,2,FALSE),"")</f>
        <v/>
      </c>
      <c r="P277" s="973"/>
      <c r="Q277" s="974"/>
      <c r="R277" s="975"/>
      <c r="S277" s="976"/>
      <c r="T277" s="670" t="str">
        <f>IFERROR(IF(R277="","",R277*(VLOOKUP(D277, 'Unit Conversion Table'!$E$3:$F$132, 2, FALSE))),"")</f>
        <v/>
      </c>
      <c r="U277" s="3"/>
      <c r="V277" s="971" t="s">
        <v>826</v>
      </c>
      <c r="W277" s="945" t="str" cm="1">
        <f t="array" ref="W277">_xlfn.IFS(V277="No",(IFERROR(VLOOKUP($M277&amp;" | "&amp;$X277,'Emissions Factors'!$C$3:$N$1705,MATCH(W$11,'Emissions Factors'!$C$3:$N$3,0),FALSE),"")),V277="Yes", "", V277="", "")</f>
        <v/>
      </c>
      <c r="X277" s="946">
        <f>IFERROR(IF(OR($V277="Yes", $V277=""), "",
VLOOKUP($F277, 'Emissions Factors'!$C$3:$O$717, 4,FALSE)),
IFERROR(VLOOKUP($E277, 'Emissions Factors'!$C$3:$O$717, 4,FALSE),""))</f>
        <v>0</v>
      </c>
      <c r="Y277" s="947" t="str">
        <f>IFERROR(VLOOKUP($M277&amp;" | "&amp;$X277,'Emissions Factors'!$C$3:$N$3811,5,FALSE),"")</f>
        <v/>
      </c>
      <c r="Z277" s="948" t="str">
        <f>IFERROR(VLOOKUP($M277&amp;" | "&amp;$X277,'Emissions Factors'!$C$3:$N$3811,6,FALSE),"")</f>
        <v/>
      </c>
      <c r="AA277" s="949" t="str">
        <f>IFERROR(VLOOKUP($M277&amp;" | "&amp;$X277,'Emissions Factors'!$C$3:$N$3811,7,FALSE),"")</f>
        <v/>
      </c>
      <c r="AB277" s="961"/>
      <c r="AC277" s="962"/>
      <c r="AD277" s="963"/>
      <c r="AE277" s="964"/>
      <c r="AF277" s="965"/>
      <c r="AG277" s="955" t="str" cm="1">
        <f t="array" ref="AG277">IFERROR(_xlfn.IFS($V277="No", Y277*$T277/1000,$V277="Yes", AD277*$T277/1000, $V277="", ""),"")</f>
        <v/>
      </c>
      <c r="AH277" s="956" t="str" cm="1">
        <f t="array" ref="AH277">IFERROR(_xlfn.IFS($V277="No", Z277*$T277/1000,$V277="Yes", AE277*$T277/1000, $V277="", ""),"")</f>
        <v/>
      </c>
      <c r="AI277" s="956" t="str" cm="1">
        <f t="array" ref="AI277">IFERROR(_xlfn.IFS($V277="No", AA277*$T277/1000,$V277="Yes", AF277*$T277/1000, $V277="", ""),"")</f>
        <v/>
      </c>
      <c r="AJ277" s="1029" t="str">
        <f>IFERROR($AG277
+IFERROR(HLOOKUP(Introduction!$H$29,'GWP Values'!$D$3:$G$46,MATCH("CH4",'GWP Values'!$C$3:$C$41,0),FALSE)*$AH277,0)
+IFERROR(HLOOKUP(Introduction!$H$29,'GWP Values'!$D$3:$G$46,MATCH("N2O",'GWP Values'!$C$3:$C$41,0),FALSE)*$AI277,0),"")</f>
        <v/>
      </c>
    </row>
    <row r="278" spans="1:36" ht="24" customHeight="1" x14ac:dyDescent="0.25">
      <c r="A278" s="441"/>
      <c r="B278" s="458" t="str" cm="1">
        <f t="array" ref="B278">IFERROR(_xlfn.IFS($J278="","",VLOOKUP(CONCATENATE($M278," | ",$J278),'Emissions Factors'!$C$3:$O$718,5,FALSE)&lt;&gt;"",CONCATENATE($M278," | ",$J278), COUNTIF('Emissions Factors'!$C$3:$C$718,CONCATENATE($M278," | ",$J278))&lt;0, CONCATENATE($M278," | ",$I278)),"")</f>
        <v/>
      </c>
      <c r="C278" s="650" t="str">
        <f t="shared" si="8"/>
        <v/>
      </c>
      <c r="D278" s="650" t="str">
        <f t="shared" si="9"/>
        <v/>
      </c>
      <c r="E278" s="650" t="str">
        <f>IFERROR(IF($J278="","",
IF($J278="United States",$M278&amp;" | "&amp;$J278&amp;" - "&amp;(VLOOKUP(K278,'EFs - EPA eGRID'!$B$2:$D$53,3,FALSE)),
IF($J278="Canada",$M278&amp;" | "&amp;$J278&amp;" - "&amp;$K278,$M278&amp;" | "&amp;$I278))),"")</f>
        <v/>
      </c>
      <c r="F278" s="650" t="str" cm="1">
        <f t="array" ref="F278">_xlfn.IFS($J278="","",AND($J278="United States", $K278=""), $M278&amp;" | "&amp;$J278,AND($J278="Canada", $K278=""), $M278&amp;" | "&amp;$J278,$J278="United States", $E278,$J278="Canada",$E278,$J278&lt;&gt;"", $M278&amp;" | "&amp;$J278)</f>
        <v/>
      </c>
      <c r="G278" s="989"/>
      <c r="H278" s="990"/>
      <c r="I278" s="941" t="str">
        <f>IFERROR(VLOOKUP(J278,'Category Index'!$K$10:$L$258,2,FALSE),"")</f>
        <v/>
      </c>
      <c r="J278" s="986"/>
      <c r="K278" s="987" t="s">
        <v>866</v>
      </c>
      <c r="L278" s="3"/>
      <c r="M278" s="982"/>
      <c r="N278" s="983"/>
      <c r="O278" s="943" t="str">
        <f>IFERROR(VLOOKUP(Q278,Tables!$CE$8:$CF$22,2,FALSE),"")</f>
        <v/>
      </c>
      <c r="P278" s="973"/>
      <c r="Q278" s="974"/>
      <c r="R278" s="975"/>
      <c r="S278" s="976"/>
      <c r="T278" s="670" t="str">
        <f>IFERROR(IF(R278="","",R278*(VLOOKUP(D278, 'Unit Conversion Table'!$E$3:$F$132, 2, FALSE))),"")</f>
        <v/>
      </c>
      <c r="U278" s="3"/>
      <c r="V278" s="971" t="s">
        <v>826</v>
      </c>
      <c r="W278" s="945" t="str" cm="1">
        <f t="array" ref="W278">_xlfn.IFS(V278="No",(IFERROR(VLOOKUP($M278&amp;" | "&amp;$X278,'Emissions Factors'!$C$3:$N$1705,MATCH(W$11,'Emissions Factors'!$C$3:$N$3,0),FALSE),"")),V278="Yes", "", V278="", "")</f>
        <v/>
      </c>
      <c r="X278" s="946">
        <f>IFERROR(IF(OR($V278="Yes", $V278=""), "",
VLOOKUP($F278, 'Emissions Factors'!$C$3:$O$717, 4,FALSE)),
IFERROR(VLOOKUP($E278, 'Emissions Factors'!$C$3:$O$717, 4,FALSE),""))</f>
        <v>0</v>
      </c>
      <c r="Y278" s="947" t="str">
        <f>IFERROR(VLOOKUP($M278&amp;" | "&amp;$X278,'Emissions Factors'!$C$3:$N$3811,5,FALSE),"")</f>
        <v/>
      </c>
      <c r="Z278" s="948" t="str">
        <f>IFERROR(VLOOKUP($M278&amp;" | "&amp;$X278,'Emissions Factors'!$C$3:$N$3811,6,FALSE),"")</f>
        <v/>
      </c>
      <c r="AA278" s="949" t="str">
        <f>IFERROR(VLOOKUP($M278&amp;" | "&amp;$X278,'Emissions Factors'!$C$3:$N$3811,7,FALSE),"")</f>
        <v/>
      </c>
      <c r="AB278" s="961"/>
      <c r="AC278" s="962"/>
      <c r="AD278" s="963"/>
      <c r="AE278" s="964"/>
      <c r="AF278" s="965"/>
      <c r="AG278" s="955" t="str" cm="1">
        <f t="array" ref="AG278">IFERROR(_xlfn.IFS($V278="No", Y278*$T278/1000,$V278="Yes", AD278*$T278/1000, $V278="", ""),"")</f>
        <v/>
      </c>
      <c r="AH278" s="956" t="str" cm="1">
        <f t="array" ref="AH278">IFERROR(_xlfn.IFS($V278="No", Z278*$T278/1000,$V278="Yes", AE278*$T278/1000, $V278="", ""),"")</f>
        <v/>
      </c>
      <c r="AI278" s="956" t="str" cm="1">
        <f t="array" ref="AI278">IFERROR(_xlfn.IFS($V278="No", AA278*$T278/1000,$V278="Yes", AF278*$T278/1000, $V278="", ""),"")</f>
        <v/>
      </c>
      <c r="AJ278" s="1029" t="str">
        <f>IFERROR($AG278
+IFERROR(HLOOKUP(Introduction!$H$29,'GWP Values'!$D$3:$G$46,MATCH("CH4",'GWP Values'!$C$3:$C$41,0),FALSE)*$AH278,0)
+IFERROR(HLOOKUP(Introduction!$H$29,'GWP Values'!$D$3:$G$46,MATCH("N2O",'GWP Values'!$C$3:$C$41,0),FALSE)*$AI278,0),"")</f>
        <v/>
      </c>
    </row>
    <row r="279" spans="1:36" ht="24" customHeight="1" x14ac:dyDescent="0.25">
      <c r="A279" s="441"/>
      <c r="B279" s="458" t="str" cm="1">
        <f t="array" ref="B279">IFERROR(_xlfn.IFS($J279="","",VLOOKUP(CONCATENATE($M279," | ",$J279),'Emissions Factors'!$C$3:$O$718,5,FALSE)&lt;&gt;"",CONCATENATE($M279," | ",$J279), COUNTIF('Emissions Factors'!$C$3:$C$718,CONCATENATE($M279," | ",$J279))&lt;0, CONCATENATE($M279," | ",$I279)),"")</f>
        <v/>
      </c>
      <c r="C279" s="650" t="str">
        <f t="shared" si="8"/>
        <v/>
      </c>
      <c r="D279" s="650" t="str">
        <f t="shared" si="9"/>
        <v/>
      </c>
      <c r="E279" s="650" t="str">
        <f>IFERROR(IF($J279="","",
IF($J279="United States",$M279&amp;" | "&amp;$J279&amp;" - "&amp;(VLOOKUP(K279,'EFs - EPA eGRID'!$B$2:$D$53,3,FALSE)),
IF($J279="Canada",$M279&amp;" | "&amp;$J279&amp;" - "&amp;$K279,$M279&amp;" | "&amp;$I279))),"")</f>
        <v/>
      </c>
      <c r="F279" s="650" t="str" cm="1">
        <f t="array" ref="F279">_xlfn.IFS($J279="","",AND($J279="United States", $K279=""), $M279&amp;" | "&amp;$J279,AND($J279="Canada", $K279=""), $M279&amp;" | "&amp;$J279,$J279="United States", $E279,$J279="Canada",$E279,$J279&lt;&gt;"", $M279&amp;" | "&amp;$J279)</f>
        <v/>
      </c>
      <c r="G279" s="989"/>
      <c r="H279" s="990"/>
      <c r="I279" s="941" t="str">
        <f>IFERROR(VLOOKUP(J279,'Category Index'!$K$10:$L$258,2,FALSE),"")</f>
        <v/>
      </c>
      <c r="J279" s="986"/>
      <c r="K279" s="987" t="s">
        <v>866</v>
      </c>
      <c r="L279" s="3"/>
      <c r="M279" s="982"/>
      <c r="N279" s="983"/>
      <c r="O279" s="943" t="str">
        <f>IFERROR(VLOOKUP(Q279,Tables!$CE$8:$CF$22,2,FALSE),"")</f>
        <v/>
      </c>
      <c r="P279" s="973"/>
      <c r="Q279" s="974"/>
      <c r="R279" s="975"/>
      <c r="S279" s="976"/>
      <c r="T279" s="670" t="str">
        <f>IFERROR(IF(R279="","",R279*(VLOOKUP(D279, 'Unit Conversion Table'!$E$3:$F$132, 2, FALSE))),"")</f>
        <v/>
      </c>
      <c r="U279" s="3"/>
      <c r="V279" s="971" t="s">
        <v>826</v>
      </c>
      <c r="W279" s="945" t="str" cm="1">
        <f t="array" ref="W279">_xlfn.IFS(V279="No",(IFERROR(VLOOKUP($M279&amp;" | "&amp;$X279,'Emissions Factors'!$C$3:$N$1705,MATCH(W$11,'Emissions Factors'!$C$3:$N$3,0),FALSE),"")),V279="Yes", "", V279="", "")</f>
        <v/>
      </c>
      <c r="X279" s="946">
        <f>IFERROR(IF(OR($V279="Yes", $V279=""), "",
VLOOKUP($F279, 'Emissions Factors'!$C$3:$O$717, 4,FALSE)),
IFERROR(VLOOKUP($E279, 'Emissions Factors'!$C$3:$O$717, 4,FALSE),""))</f>
        <v>0</v>
      </c>
      <c r="Y279" s="947" t="str">
        <f>IFERROR(VLOOKUP($M279&amp;" | "&amp;$X279,'Emissions Factors'!$C$3:$N$3811,5,FALSE),"")</f>
        <v/>
      </c>
      <c r="Z279" s="948" t="str">
        <f>IFERROR(VLOOKUP($M279&amp;" | "&amp;$X279,'Emissions Factors'!$C$3:$N$3811,6,FALSE),"")</f>
        <v/>
      </c>
      <c r="AA279" s="949" t="str">
        <f>IFERROR(VLOOKUP($M279&amp;" | "&amp;$X279,'Emissions Factors'!$C$3:$N$3811,7,FALSE),"")</f>
        <v/>
      </c>
      <c r="AB279" s="961"/>
      <c r="AC279" s="962"/>
      <c r="AD279" s="963"/>
      <c r="AE279" s="964"/>
      <c r="AF279" s="965"/>
      <c r="AG279" s="955" t="str" cm="1">
        <f t="array" ref="AG279">IFERROR(_xlfn.IFS($V279="No", Y279*$T279/1000,$V279="Yes", AD279*$T279/1000, $V279="", ""),"")</f>
        <v/>
      </c>
      <c r="AH279" s="956" t="str" cm="1">
        <f t="array" ref="AH279">IFERROR(_xlfn.IFS($V279="No", Z279*$T279/1000,$V279="Yes", AE279*$T279/1000, $V279="", ""),"")</f>
        <v/>
      </c>
      <c r="AI279" s="956" t="str" cm="1">
        <f t="array" ref="AI279">IFERROR(_xlfn.IFS($V279="No", AA279*$T279/1000,$V279="Yes", AF279*$T279/1000, $V279="", ""),"")</f>
        <v/>
      </c>
      <c r="AJ279" s="1029" t="str">
        <f>IFERROR($AG279
+IFERROR(HLOOKUP(Introduction!$H$29,'GWP Values'!$D$3:$G$46,MATCH("CH4",'GWP Values'!$C$3:$C$41,0),FALSE)*$AH279,0)
+IFERROR(HLOOKUP(Introduction!$H$29,'GWP Values'!$D$3:$G$46,MATCH("N2O",'GWP Values'!$C$3:$C$41,0),FALSE)*$AI279,0),"")</f>
        <v/>
      </c>
    </row>
    <row r="280" spans="1:36" ht="24" customHeight="1" x14ac:dyDescent="0.25">
      <c r="A280" s="441"/>
      <c r="B280" s="458" t="str" cm="1">
        <f t="array" ref="B280">IFERROR(_xlfn.IFS($J280="","",VLOOKUP(CONCATENATE($M280," | ",$J280),'Emissions Factors'!$C$3:$O$718,5,FALSE)&lt;&gt;"",CONCATENATE($M280," | ",$J280), COUNTIF('Emissions Factors'!$C$3:$C$718,CONCATENATE($M280," | ",$J280))&lt;0, CONCATENATE($M280," | ",$I280)),"")</f>
        <v/>
      </c>
      <c r="C280" s="650" t="str">
        <f t="shared" si="8"/>
        <v/>
      </c>
      <c r="D280" s="650" t="str">
        <f t="shared" si="9"/>
        <v/>
      </c>
      <c r="E280" s="650" t="str">
        <f>IFERROR(IF($J280="","",
IF($J280="United States",$M280&amp;" | "&amp;$J280&amp;" - "&amp;(VLOOKUP(K280,'EFs - EPA eGRID'!$B$2:$D$53,3,FALSE)),
IF($J280="Canada",$M280&amp;" | "&amp;$J280&amp;" - "&amp;$K280,$M280&amp;" | "&amp;$I280))),"")</f>
        <v/>
      </c>
      <c r="F280" s="650" t="str" cm="1">
        <f t="array" ref="F280">_xlfn.IFS($J280="","",AND($J280="United States", $K280=""), $M280&amp;" | "&amp;$J280,AND($J280="Canada", $K280=""), $M280&amp;" | "&amp;$J280,$J280="United States", $E280,$J280="Canada",$E280,$J280&lt;&gt;"", $M280&amp;" | "&amp;$J280)</f>
        <v/>
      </c>
      <c r="G280" s="989"/>
      <c r="H280" s="990"/>
      <c r="I280" s="941" t="str">
        <f>IFERROR(VLOOKUP(J280,'Category Index'!$K$10:$L$258,2,FALSE),"")</f>
        <v/>
      </c>
      <c r="J280" s="986"/>
      <c r="K280" s="987" t="s">
        <v>866</v>
      </c>
      <c r="L280" s="3"/>
      <c r="M280" s="982"/>
      <c r="N280" s="983"/>
      <c r="O280" s="943" t="str">
        <f>IFERROR(VLOOKUP(Q280,Tables!$CE$8:$CF$22,2,FALSE),"")</f>
        <v/>
      </c>
      <c r="P280" s="973"/>
      <c r="Q280" s="974"/>
      <c r="R280" s="975"/>
      <c r="S280" s="976"/>
      <c r="T280" s="670" t="str">
        <f>IFERROR(IF(R280="","",R280*(VLOOKUP(D280, 'Unit Conversion Table'!$E$3:$F$132, 2, FALSE))),"")</f>
        <v/>
      </c>
      <c r="U280" s="3"/>
      <c r="V280" s="971" t="s">
        <v>826</v>
      </c>
      <c r="W280" s="945" t="str" cm="1">
        <f t="array" ref="W280">_xlfn.IFS(V280="No",(IFERROR(VLOOKUP($M280&amp;" | "&amp;$X280,'Emissions Factors'!$C$3:$N$1705,MATCH(W$11,'Emissions Factors'!$C$3:$N$3,0),FALSE),"")),V280="Yes", "", V280="", "")</f>
        <v/>
      </c>
      <c r="X280" s="946">
        <f>IFERROR(IF(OR($V280="Yes", $V280=""), "",
VLOOKUP($F280, 'Emissions Factors'!$C$3:$O$717, 4,FALSE)),
IFERROR(VLOOKUP($E280, 'Emissions Factors'!$C$3:$O$717, 4,FALSE),""))</f>
        <v>0</v>
      </c>
      <c r="Y280" s="947" t="str">
        <f>IFERROR(VLOOKUP($M280&amp;" | "&amp;$X280,'Emissions Factors'!$C$3:$N$3811,5,FALSE),"")</f>
        <v/>
      </c>
      <c r="Z280" s="948" t="str">
        <f>IFERROR(VLOOKUP($M280&amp;" | "&amp;$X280,'Emissions Factors'!$C$3:$N$3811,6,FALSE),"")</f>
        <v/>
      </c>
      <c r="AA280" s="949" t="str">
        <f>IFERROR(VLOOKUP($M280&amp;" | "&amp;$X280,'Emissions Factors'!$C$3:$N$3811,7,FALSE),"")</f>
        <v/>
      </c>
      <c r="AB280" s="961"/>
      <c r="AC280" s="962"/>
      <c r="AD280" s="963"/>
      <c r="AE280" s="964"/>
      <c r="AF280" s="965"/>
      <c r="AG280" s="955" t="str" cm="1">
        <f t="array" ref="AG280">IFERROR(_xlfn.IFS($V280="No", Y280*$T280/1000,$V280="Yes", AD280*$T280/1000, $V280="", ""),"")</f>
        <v/>
      </c>
      <c r="AH280" s="956" t="str" cm="1">
        <f t="array" ref="AH280">IFERROR(_xlfn.IFS($V280="No", Z280*$T280/1000,$V280="Yes", AE280*$T280/1000, $V280="", ""),"")</f>
        <v/>
      </c>
      <c r="AI280" s="956" t="str" cm="1">
        <f t="array" ref="AI280">IFERROR(_xlfn.IFS($V280="No", AA280*$T280/1000,$V280="Yes", AF280*$T280/1000, $V280="", ""),"")</f>
        <v/>
      </c>
      <c r="AJ280" s="1029" t="str">
        <f>IFERROR($AG280
+IFERROR(HLOOKUP(Introduction!$H$29,'GWP Values'!$D$3:$G$46,MATCH("CH4",'GWP Values'!$C$3:$C$41,0),FALSE)*$AH280,0)
+IFERROR(HLOOKUP(Introduction!$H$29,'GWP Values'!$D$3:$G$46,MATCH("N2O",'GWP Values'!$C$3:$C$41,0),FALSE)*$AI280,0),"")</f>
        <v/>
      </c>
    </row>
    <row r="281" spans="1:36" ht="24" customHeight="1" x14ac:dyDescent="0.25">
      <c r="A281" s="441"/>
      <c r="B281" s="458" t="str" cm="1">
        <f t="array" ref="B281">IFERROR(_xlfn.IFS($J281="","",VLOOKUP(CONCATENATE($M281," | ",$J281),'Emissions Factors'!$C$3:$O$718,5,FALSE)&lt;&gt;"",CONCATENATE($M281," | ",$J281), COUNTIF('Emissions Factors'!$C$3:$C$718,CONCATENATE($M281," | ",$J281))&lt;0, CONCATENATE($M281," | ",$I281)),"")</f>
        <v/>
      </c>
      <c r="C281" s="650" t="str">
        <f t="shared" si="8"/>
        <v/>
      </c>
      <c r="D281" s="650" t="str">
        <f t="shared" si="9"/>
        <v/>
      </c>
      <c r="E281" s="650" t="str">
        <f>IFERROR(IF($J281="","",
IF($J281="United States",$M281&amp;" | "&amp;$J281&amp;" - "&amp;(VLOOKUP(K281,'EFs - EPA eGRID'!$B$2:$D$53,3,FALSE)),
IF($J281="Canada",$M281&amp;" | "&amp;$J281&amp;" - "&amp;$K281,$M281&amp;" | "&amp;$I281))),"")</f>
        <v/>
      </c>
      <c r="F281" s="650" t="str" cm="1">
        <f t="array" ref="F281">_xlfn.IFS($J281="","",AND($J281="United States", $K281=""), $M281&amp;" | "&amp;$J281,AND($J281="Canada", $K281=""), $M281&amp;" | "&amp;$J281,$J281="United States", $E281,$J281="Canada",$E281,$J281&lt;&gt;"", $M281&amp;" | "&amp;$J281)</f>
        <v/>
      </c>
      <c r="G281" s="989"/>
      <c r="H281" s="990"/>
      <c r="I281" s="941" t="str">
        <f>IFERROR(VLOOKUP(J281,'Category Index'!$K$10:$L$258,2,FALSE),"")</f>
        <v/>
      </c>
      <c r="J281" s="986"/>
      <c r="K281" s="987" t="s">
        <v>866</v>
      </c>
      <c r="L281" s="3"/>
      <c r="M281" s="982"/>
      <c r="N281" s="983"/>
      <c r="O281" s="943" t="str">
        <f>IFERROR(VLOOKUP(Q281,Tables!$CE$8:$CF$22,2,FALSE),"")</f>
        <v/>
      </c>
      <c r="P281" s="973"/>
      <c r="Q281" s="974"/>
      <c r="R281" s="975"/>
      <c r="S281" s="976"/>
      <c r="T281" s="670" t="str">
        <f>IFERROR(IF(R281="","",R281*(VLOOKUP(D281, 'Unit Conversion Table'!$E$3:$F$132, 2, FALSE))),"")</f>
        <v/>
      </c>
      <c r="U281" s="3"/>
      <c r="V281" s="971" t="s">
        <v>826</v>
      </c>
      <c r="W281" s="945" t="str" cm="1">
        <f t="array" ref="W281">_xlfn.IFS(V281="No",(IFERROR(VLOOKUP($M281&amp;" | "&amp;$X281,'Emissions Factors'!$C$3:$N$1705,MATCH(W$11,'Emissions Factors'!$C$3:$N$3,0),FALSE),"")),V281="Yes", "", V281="", "")</f>
        <v/>
      </c>
      <c r="X281" s="946">
        <f>IFERROR(IF(OR($V281="Yes", $V281=""), "",
VLOOKUP($F281, 'Emissions Factors'!$C$3:$O$717, 4,FALSE)),
IFERROR(VLOOKUP($E281, 'Emissions Factors'!$C$3:$O$717, 4,FALSE),""))</f>
        <v>0</v>
      </c>
      <c r="Y281" s="947" t="str">
        <f>IFERROR(VLOOKUP($M281&amp;" | "&amp;$X281,'Emissions Factors'!$C$3:$N$3811,5,FALSE),"")</f>
        <v/>
      </c>
      <c r="Z281" s="948" t="str">
        <f>IFERROR(VLOOKUP($M281&amp;" | "&amp;$X281,'Emissions Factors'!$C$3:$N$3811,6,FALSE),"")</f>
        <v/>
      </c>
      <c r="AA281" s="949" t="str">
        <f>IFERROR(VLOOKUP($M281&amp;" | "&amp;$X281,'Emissions Factors'!$C$3:$N$3811,7,FALSE),"")</f>
        <v/>
      </c>
      <c r="AB281" s="961"/>
      <c r="AC281" s="962"/>
      <c r="AD281" s="963"/>
      <c r="AE281" s="964"/>
      <c r="AF281" s="965"/>
      <c r="AG281" s="955" t="str" cm="1">
        <f t="array" ref="AG281">IFERROR(_xlfn.IFS($V281="No", Y281*$T281/1000,$V281="Yes", AD281*$T281/1000, $V281="", ""),"")</f>
        <v/>
      </c>
      <c r="AH281" s="956" t="str" cm="1">
        <f t="array" ref="AH281">IFERROR(_xlfn.IFS($V281="No", Z281*$T281/1000,$V281="Yes", AE281*$T281/1000, $V281="", ""),"")</f>
        <v/>
      </c>
      <c r="AI281" s="956" t="str" cm="1">
        <f t="array" ref="AI281">IFERROR(_xlfn.IFS($V281="No", AA281*$T281/1000,$V281="Yes", AF281*$T281/1000, $V281="", ""),"")</f>
        <v/>
      </c>
      <c r="AJ281" s="1029" t="str">
        <f>IFERROR($AG281
+IFERROR(HLOOKUP(Introduction!$H$29,'GWP Values'!$D$3:$G$46,MATCH("CH4",'GWP Values'!$C$3:$C$41,0),FALSE)*$AH281,0)
+IFERROR(HLOOKUP(Introduction!$H$29,'GWP Values'!$D$3:$G$46,MATCH("N2O",'GWP Values'!$C$3:$C$41,0),FALSE)*$AI281,0),"")</f>
        <v/>
      </c>
    </row>
    <row r="282" spans="1:36" ht="24" customHeight="1" x14ac:dyDescent="0.25">
      <c r="A282" s="441"/>
      <c r="B282" s="458" t="str" cm="1">
        <f t="array" ref="B282">IFERROR(_xlfn.IFS($J282="","",VLOOKUP(CONCATENATE($M282," | ",$J282),'Emissions Factors'!$C$3:$O$718,5,FALSE)&lt;&gt;"",CONCATENATE($M282," | ",$J282), COUNTIF('Emissions Factors'!$C$3:$C$718,CONCATENATE($M282," | ",$J282))&lt;0, CONCATENATE($M282," | ",$I282)),"")</f>
        <v/>
      </c>
      <c r="C282" s="650" t="str">
        <f t="shared" si="8"/>
        <v/>
      </c>
      <c r="D282" s="650" t="str">
        <f t="shared" si="9"/>
        <v/>
      </c>
      <c r="E282" s="650" t="str">
        <f>IFERROR(IF($J282="","",
IF($J282="United States",$M282&amp;" | "&amp;$J282&amp;" - "&amp;(VLOOKUP(K282,'EFs - EPA eGRID'!$B$2:$D$53,3,FALSE)),
IF($J282="Canada",$M282&amp;" | "&amp;$J282&amp;" - "&amp;$K282,$M282&amp;" | "&amp;$I282))),"")</f>
        <v/>
      </c>
      <c r="F282" s="650" t="str" cm="1">
        <f t="array" ref="F282">_xlfn.IFS($J282="","",AND($J282="United States", $K282=""), $M282&amp;" | "&amp;$J282,AND($J282="Canada", $K282=""), $M282&amp;" | "&amp;$J282,$J282="United States", $E282,$J282="Canada",$E282,$J282&lt;&gt;"", $M282&amp;" | "&amp;$J282)</f>
        <v/>
      </c>
      <c r="G282" s="989"/>
      <c r="H282" s="990"/>
      <c r="I282" s="941" t="str">
        <f>IFERROR(VLOOKUP(J282,'Category Index'!$K$10:$L$258,2,FALSE),"")</f>
        <v/>
      </c>
      <c r="J282" s="986"/>
      <c r="K282" s="987" t="s">
        <v>866</v>
      </c>
      <c r="L282" s="3"/>
      <c r="M282" s="982"/>
      <c r="N282" s="983"/>
      <c r="O282" s="943" t="str">
        <f>IFERROR(VLOOKUP(Q282,Tables!$CE$8:$CF$22,2,FALSE),"")</f>
        <v/>
      </c>
      <c r="P282" s="973"/>
      <c r="Q282" s="974"/>
      <c r="R282" s="975"/>
      <c r="S282" s="976"/>
      <c r="T282" s="670" t="str">
        <f>IFERROR(IF(R282="","",R282*(VLOOKUP(D282, 'Unit Conversion Table'!$E$3:$F$132, 2, FALSE))),"")</f>
        <v/>
      </c>
      <c r="U282" s="3"/>
      <c r="V282" s="971" t="s">
        <v>826</v>
      </c>
      <c r="W282" s="945" t="str" cm="1">
        <f t="array" ref="W282">_xlfn.IFS(V282="No",(IFERROR(VLOOKUP($M282&amp;" | "&amp;$X282,'Emissions Factors'!$C$3:$N$1705,MATCH(W$11,'Emissions Factors'!$C$3:$N$3,0),FALSE),"")),V282="Yes", "", V282="", "")</f>
        <v/>
      </c>
      <c r="X282" s="946">
        <f>IFERROR(IF(OR($V282="Yes", $V282=""), "",
VLOOKUP($F282, 'Emissions Factors'!$C$3:$O$717, 4,FALSE)),
IFERROR(VLOOKUP($E282, 'Emissions Factors'!$C$3:$O$717, 4,FALSE),""))</f>
        <v>0</v>
      </c>
      <c r="Y282" s="947" t="str">
        <f>IFERROR(VLOOKUP($M282&amp;" | "&amp;$X282,'Emissions Factors'!$C$3:$N$3811,5,FALSE),"")</f>
        <v/>
      </c>
      <c r="Z282" s="948" t="str">
        <f>IFERROR(VLOOKUP($M282&amp;" | "&amp;$X282,'Emissions Factors'!$C$3:$N$3811,6,FALSE),"")</f>
        <v/>
      </c>
      <c r="AA282" s="949" t="str">
        <f>IFERROR(VLOOKUP($M282&amp;" | "&amp;$X282,'Emissions Factors'!$C$3:$N$3811,7,FALSE),"")</f>
        <v/>
      </c>
      <c r="AB282" s="961"/>
      <c r="AC282" s="962"/>
      <c r="AD282" s="963"/>
      <c r="AE282" s="964"/>
      <c r="AF282" s="965"/>
      <c r="AG282" s="955" t="str" cm="1">
        <f t="array" ref="AG282">IFERROR(_xlfn.IFS($V282="No", Y282*$T282/1000,$V282="Yes", AD282*$T282/1000, $V282="", ""),"")</f>
        <v/>
      </c>
      <c r="AH282" s="956" t="str" cm="1">
        <f t="array" ref="AH282">IFERROR(_xlfn.IFS($V282="No", Z282*$T282/1000,$V282="Yes", AE282*$T282/1000, $V282="", ""),"")</f>
        <v/>
      </c>
      <c r="AI282" s="956" t="str" cm="1">
        <f t="array" ref="AI282">IFERROR(_xlfn.IFS($V282="No", AA282*$T282/1000,$V282="Yes", AF282*$T282/1000, $V282="", ""),"")</f>
        <v/>
      </c>
      <c r="AJ282" s="1029" t="str">
        <f>IFERROR($AG282
+IFERROR(HLOOKUP(Introduction!$H$29,'GWP Values'!$D$3:$G$46,MATCH("CH4",'GWP Values'!$C$3:$C$41,0),FALSE)*$AH282,0)
+IFERROR(HLOOKUP(Introduction!$H$29,'GWP Values'!$D$3:$G$46,MATCH("N2O",'GWP Values'!$C$3:$C$41,0),FALSE)*$AI282,0),"")</f>
        <v/>
      </c>
    </row>
    <row r="283" spans="1:36" ht="24" customHeight="1" x14ac:dyDescent="0.25">
      <c r="A283" s="441"/>
      <c r="B283" s="458" t="str" cm="1">
        <f t="array" ref="B283">IFERROR(_xlfn.IFS($J283="","",VLOOKUP(CONCATENATE($M283," | ",$J283),'Emissions Factors'!$C$3:$O$718,5,FALSE)&lt;&gt;"",CONCATENATE($M283," | ",$J283), COUNTIF('Emissions Factors'!$C$3:$C$718,CONCATENATE($M283," | ",$J283))&lt;0, CONCATENATE($M283," | ",$I283)),"")</f>
        <v/>
      </c>
      <c r="C283" s="650" t="str">
        <f t="shared" si="8"/>
        <v/>
      </c>
      <c r="D283" s="650" t="str">
        <f t="shared" si="9"/>
        <v/>
      </c>
      <c r="E283" s="650" t="str">
        <f>IFERROR(IF($J283="","",
IF($J283="United States",$M283&amp;" | "&amp;$J283&amp;" - "&amp;(VLOOKUP(K283,'EFs - EPA eGRID'!$B$2:$D$53,3,FALSE)),
IF($J283="Canada",$M283&amp;" | "&amp;$J283&amp;" - "&amp;$K283,$M283&amp;" | "&amp;$I283))),"")</f>
        <v/>
      </c>
      <c r="F283" s="650" t="str" cm="1">
        <f t="array" ref="F283">_xlfn.IFS($J283="","",AND($J283="United States", $K283=""), $M283&amp;" | "&amp;$J283,AND($J283="Canada", $K283=""), $M283&amp;" | "&amp;$J283,$J283="United States", $E283,$J283="Canada",$E283,$J283&lt;&gt;"", $M283&amp;" | "&amp;$J283)</f>
        <v/>
      </c>
      <c r="G283" s="989"/>
      <c r="H283" s="990"/>
      <c r="I283" s="941" t="str">
        <f>IFERROR(VLOOKUP(J283,'Category Index'!$K$10:$L$258,2,FALSE),"")</f>
        <v/>
      </c>
      <c r="J283" s="986"/>
      <c r="K283" s="987" t="s">
        <v>866</v>
      </c>
      <c r="L283" s="3"/>
      <c r="M283" s="982"/>
      <c r="N283" s="983"/>
      <c r="O283" s="943" t="str">
        <f>IFERROR(VLOOKUP(Q283,Tables!$CE$8:$CF$22,2,FALSE),"")</f>
        <v/>
      </c>
      <c r="P283" s="973"/>
      <c r="Q283" s="974"/>
      <c r="R283" s="975"/>
      <c r="S283" s="976"/>
      <c r="T283" s="670" t="str">
        <f>IFERROR(IF(R283="","",R283*(VLOOKUP(D283, 'Unit Conversion Table'!$E$3:$F$132, 2, FALSE))),"")</f>
        <v/>
      </c>
      <c r="U283" s="3"/>
      <c r="V283" s="971" t="s">
        <v>826</v>
      </c>
      <c r="W283" s="945" t="str" cm="1">
        <f t="array" ref="W283">_xlfn.IFS(V283="No",(IFERROR(VLOOKUP($M283&amp;" | "&amp;$X283,'Emissions Factors'!$C$3:$N$1705,MATCH(W$11,'Emissions Factors'!$C$3:$N$3,0),FALSE),"")),V283="Yes", "", V283="", "")</f>
        <v/>
      </c>
      <c r="X283" s="946">
        <f>IFERROR(IF(OR($V283="Yes", $V283=""), "",
VLOOKUP($F283, 'Emissions Factors'!$C$3:$O$717, 4,FALSE)),
IFERROR(VLOOKUP($E283, 'Emissions Factors'!$C$3:$O$717, 4,FALSE),""))</f>
        <v>0</v>
      </c>
      <c r="Y283" s="947" t="str">
        <f>IFERROR(VLOOKUP($M283&amp;" | "&amp;$X283,'Emissions Factors'!$C$3:$N$3811,5,FALSE),"")</f>
        <v/>
      </c>
      <c r="Z283" s="948" t="str">
        <f>IFERROR(VLOOKUP($M283&amp;" | "&amp;$X283,'Emissions Factors'!$C$3:$N$3811,6,FALSE),"")</f>
        <v/>
      </c>
      <c r="AA283" s="949" t="str">
        <f>IFERROR(VLOOKUP($M283&amp;" | "&amp;$X283,'Emissions Factors'!$C$3:$N$3811,7,FALSE),"")</f>
        <v/>
      </c>
      <c r="AB283" s="961"/>
      <c r="AC283" s="962"/>
      <c r="AD283" s="963"/>
      <c r="AE283" s="964"/>
      <c r="AF283" s="965"/>
      <c r="AG283" s="955" t="str" cm="1">
        <f t="array" ref="AG283">IFERROR(_xlfn.IFS($V283="No", Y283*$T283/1000,$V283="Yes", AD283*$T283/1000, $V283="", ""),"")</f>
        <v/>
      </c>
      <c r="AH283" s="956" t="str" cm="1">
        <f t="array" ref="AH283">IFERROR(_xlfn.IFS($V283="No", Z283*$T283/1000,$V283="Yes", AE283*$T283/1000, $V283="", ""),"")</f>
        <v/>
      </c>
      <c r="AI283" s="956" t="str" cm="1">
        <f t="array" ref="AI283">IFERROR(_xlfn.IFS($V283="No", AA283*$T283/1000,$V283="Yes", AF283*$T283/1000, $V283="", ""),"")</f>
        <v/>
      </c>
      <c r="AJ283" s="1029" t="str">
        <f>IFERROR($AG283
+IFERROR(HLOOKUP(Introduction!$H$29,'GWP Values'!$D$3:$G$46,MATCH("CH4",'GWP Values'!$C$3:$C$41,0),FALSE)*$AH283,0)
+IFERROR(HLOOKUP(Introduction!$H$29,'GWP Values'!$D$3:$G$46,MATCH("N2O",'GWP Values'!$C$3:$C$41,0),FALSE)*$AI283,0),"")</f>
        <v/>
      </c>
    </row>
    <row r="284" spans="1:36" ht="24" customHeight="1" x14ac:dyDescent="0.25">
      <c r="A284" s="441"/>
      <c r="B284" s="458" t="str" cm="1">
        <f t="array" ref="B284">IFERROR(_xlfn.IFS($J284="","",VLOOKUP(CONCATENATE($M284," | ",$J284),'Emissions Factors'!$C$3:$O$718,5,FALSE)&lt;&gt;"",CONCATENATE($M284," | ",$J284), COUNTIF('Emissions Factors'!$C$3:$C$718,CONCATENATE($M284," | ",$J284))&lt;0, CONCATENATE($M284," | ",$I284)),"")</f>
        <v/>
      </c>
      <c r="C284" s="650" t="str">
        <f t="shared" si="8"/>
        <v/>
      </c>
      <c r="D284" s="650" t="str">
        <f t="shared" si="9"/>
        <v/>
      </c>
      <c r="E284" s="650" t="str">
        <f>IFERROR(IF($J284="","",
IF($J284="United States",$M284&amp;" | "&amp;$J284&amp;" - "&amp;(VLOOKUP(K284,'EFs - EPA eGRID'!$B$2:$D$53,3,FALSE)),
IF($J284="Canada",$M284&amp;" | "&amp;$J284&amp;" - "&amp;$K284,$M284&amp;" | "&amp;$I284))),"")</f>
        <v/>
      </c>
      <c r="F284" s="650" t="str" cm="1">
        <f t="array" ref="F284">_xlfn.IFS($J284="","",AND($J284="United States", $K284=""), $M284&amp;" | "&amp;$J284,AND($J284="Canada", $K284=""), $M284&amp;" | "&amp;$J284,$J284="United States", $E284,$J284="Canada",$E284,$J284&lt;&gt;"", $M284&amp;" | "&amp;$J284)</f>
        <v/>
      </c>
      <c r="G284" s="989"/>
      <c r="H284" s="990"/>
      <c r="I284" s="941" t="str">
        <f>IFERROR(VLOOKUP(J284,'Category Index'!$K$10:$L$258,2,FALSE),"")</f>
        <v/>
      </c>
      <c r="J284" s="986"/>
      <c r="K284" s="987" t="s">
        <v>866</v>
      </c>
      <c r="L284" s="3"/>
      <c r="M284" s="982"/>
      <c r="N284" s="983"/>
      <c r="O284" s="943" t="str">
        <f>IFERROR(VLOOKUP(Q284,Tables!$CE$8:$CF$22,2,FALSE),"")</f>
        <v/>
      </c>
      <c r="P284" s="973"/>
      <c r="Q284" s="974"/>
      <c r="R284" s="975"/>
      <c r="S284" s="976"/>
      <c r="T284" s="670" t="str">
        <f>IFERROR(IF(R284="","",R284*(VLOOKUP(D284, 'Unit Conversion Table'!$E$3:$F$132, 2, FALSE))),"")</f>
        <v/>
      </c>
      <c r="U284" s="3"/>
      <c r="V284" s="971" t="s">
        <v>826</v>
      </c>
      <c r="W284" s="945" t="str" cm="1">
        <f t="array" ref="W284">_xlfn.IFS(V284="No",(IFERROR(VLOOKUP($M284&amp;" | "&amp;$X284,'Emissions Factors'!$C$3:$N$1705,MATCH(W$11,'Emissions Factors'!$C$3:$N$3,0),FALSE),"")),V284="Yes", "", V284="", "")</f>
        <v/>
      </c>
      <c r="X284" s="946">
        <f>IFERROR(IF(OR($V284="Yes", $V284=""), "",
VLOOKUP($F284, 'Emissions Factors'!$C$3:$O$717, 4,FALSE)),
IFERROR(VLOOKUP($E284, 'Emissions Factors'!$C$3:$O$717, 4,FALSE),""))</f>
        <v>0</v>
      </c>
      <c r="Y284" s="947" t="str">
        <f>IFERROR(VLOOKUP($M284&amp;" | "&amp;$X284,'Emissions Factors'!$C$3:$N$3811,5,FALSE),"")</f>
        <v/>
      </c>
      <c r="Z284" s="948" t="str">
        <f>IFERROR(VLOOKUP($M284&amp;" | "&amp;$X284,'Emissions Factors'!$C$3:$N$3811,6,FALSE),"")</f>
        <v/>
      </c>
      <c r="AA284" s="949" t="str">
        <f>IFERROR(VLOOKUP($M284&amp;" | "&amp;$X284,'Emissions Factors'!$C$3:$N$3811,7,FALSE),"")</f>
        <v/>
      </c>
      <c r="AB284" s="961"/>
      <c r="AC284" s="962"/>
      <c r="AD284" s="963"/>
      <c r="AE284" s="964"/>
      <c r="AF284" s="965"/>
      <c r="AG284" s="955" t="str" cm="1">
        <f t="array" ref="AG284">IFERROR(_xlfn.IFS($V284="No", Y284*$T284/1000,$V284="Yes", AD284*$T284/1000, $V284="", ""),"")</f>
        <v/>
      </c>
      <c r="AH284" s="956" t="str" cm="1">
        <f t="array" ref="AH284">IFERROR(_xlfn.IFS($V284="No", Z284*$T284/1000,$V284="Yes", AE284*$T284/1000, $V284="", ""),"")</f>
        <v/>
      </c>
      <c r="AI284" s="956" t="str" cm="1">
        <f t="array" ref="AI284">IFERROR(_xlfn.IFS($V284="No", AA284*$T284/1000,$V284="Yes", AF284*$T284/1000, $V284="", ""),"")</f>
        <v/>
      </c>
      <c r="AJ284" s="1029" t="str">
        <f>IFERROR($AG284
+IFERROR(HLOOKUP(Introduction!$H$29,'GWP Values'!$D$3:$G$46,MATCH("CH4",'GWP Values'!$C$3:$C$41,0),FALSE)*$AH284,0)
+IFERROR(HLOOKUP(Introduction!$H$29,'GWP Values'!$D$3:$G$46,MATCH("N2O",'GWP Values'!$C$3:$C$41,0),FALSE)*$AI284,0),"")</f>
        <v/>
      </c>
    </row>
    <row r="285" spans="1:36" ht="24" customHeight="1" x14ac:dyDescent="0.25">
      <c r="A285" s="441"/>
      <c r="B285" s="458" t="str" cm="1">
        <f t="array" ref="B285">IFERROR(_xlfn.IFS($J285="","",VLOOKUP(CONCATENATE($M285," | ",$J285),'Emissions Factors'!$C$3:$O$718,5,FALSE)&lt;&gt;"",CONCATENATE($M285," | ",$J285), COUNTIF('Emissions Factors'!$C$3:$C$718,CONCATENATE($M285," | ",$J285))&lt;0, CONCATENATE($M285," | ",$I285)),"")</f>
        <v/>
      </c>
      <c r="C285" s="650" t="str">
        <f t="shared" si="8"/>
        <v/>
      </c>
      <c r="D285" s="650" t="str">
        <f t="shared" si="9"/>
        <v/>
      </c>
      <c r="E285" s="650" t="str">
        <f>IFERROR(IF($J285="","",
IF($J285="United States",$M285&amp;" | "&amp;$J285&amp;" - "&amp;(VLOOKUP(K285,'EFs - EPA eGRID'!$B$2:$D$53,3,FALSE)),
IF($J285="Canada",$M285&amp;" | "&amp;$J285&amp;" - "&amp;$K285,$M285&amp;" | "&amp;$I285))),"")</f>
        <v/>
      </c>
      <c r="F285" s="650" t="str" cm="1">
        <f t="array" ref="F285">_xlfn.IFS($J285="","",AND($J285="United States", $K285=""), $M285&amp;" | "&amp;$J285,AND($J285="Canada", $K285=""), $M285&amp;" | "&amp;$J285,$J285="United States", $E285,$J285="Canada",$E285,$J285&lt;&gt;"", $M285&amp;" | "&amp;$J285)</f>
        <v/>
      </c>
      <c r="G285" s="989"/>
      <c r="H285" s="990"/>
      <c r="I285" s="941" t="str">
        <f>IFERROR(VLOOKUP(J285,'Category Index'!$K$10:$L$258,2,FALSE),"")</f>
        <v/>
      </c>
      <c r="J285" s="986"/>
      <c r="K285" s="987" t="s">
        <v>866</v>
      </c>
      <c r="L285" s="3"/>
      <c r="M285" s="982"/>
      <c r="N285" s="983"/>
      <c r="O285" s="943" t="str">
        <f>IFERROR(VLOOKUP(Q285,Tables!$CE$8:$CF$22,2,FALSE),"")</f>
        <v/>
      </c>
      <c r="P285" s="973"/>
      <c r="Q285" s="974"/>
      <c r="R285" s="975"/>
      <c r="S285" s="976"/>
      <c r="T285" s="670" t="str">
        <f>IFERROR(IF(R285="","",R285*(VLOOKUP(D285, 'Unit Conversion Table'!$E$3:$F$132, 2, FALSE))),"")</f>
        <v/>
      </c>
      <c r="U285" s="3"/>
      <c r="V285" s="971" t="s">
        <v>826</v>
      </c>
      <c r="W285" s="945" t="str" cm="1">
        <f t="array" ref="W285">_xlfn.IFS(V285="No",(IFERROR(VLOOKUP($M285&amp;" | "&amp;$X285,'Emissions Factors'!$C$3:$N$1705,MATCH(W$11,'Emissions Factors'!$C$3:$N$3,0),FALSE),"")),V285="Yes", "", V285="", "")</f>
        <v/>
      </c>
      <c r="X285" s="946">
        <f>IFERROR(IF(OR($V285="Yes", $V285=""), "",
VLOOKUP($F285, 'Emissions Factors'!$C$3:$O$717, 4,FALSE)),
IFERROR(VLOOKUP($E285, 'Emissions Factors'!$C$3:$O$717, 4,FALSE),""))</f>
        <v>0</v>
      </c>
      <c r="Y285" s="947" t="str">
        <f>IFERROR(VLOOKUP($M285&amp;" | "&amp;$X285,'Emissions Factors'!$C$3:$N$3811,5,FALSE),"")</f>
        <v/>
      </c>
      <c r="Z285" s="948" t="str">
        <f>IFERROR(VLOOKUP($M285&amp;" | "&amp;$X285,'Emissions Factors'!$C$3:$N$3811,6,FALSE),"")</f>
        <v/>
      </c>
      <c r="AA285" s="949" t="str">
        <f>IFERROR(VLOOKUP($M285&amp;" | "&amp;$X285,'Emissions Factors'!$C$3:$N$3811,7,FALSE),"")</f>
        <v/>
      </c>
      <c r="AB285" s="961"/>
      <c r="AC285" s="962"/>
      <c r="AD285" s="963"/>
      <c r="AE285" s="964"/>
      <c r="AF285" s="965"/>
      <c r="AG285" s="955" t="str" cm="1">
        <f t="array" ref="AG285">IFERROR(_xlfn.IFS($V285="No", Y285*$T285/1000,$V285="Yes", AD285*$T285/1000, $V285="", ""),"")</f>
        <v/>
      </c>
      <c r="AH285" s="956" t="str" cm="1">
        <f t="array" ref="AH285">IFERROR(_xlfn.IFS($V285="No", Z285*$T285/1000,$V285="Yes", AE285*$T285/1000, $V285="", ""),"")</f>
        <v/>
      </c>
      <c r="AI285" s="956" t="str" cm="1">
        <f t="array" ref="AI285">IFERROR(_xlfn.IFS($V285="No", AA285*$T285/1000,$V285="Yes", AF285*$T285/1000, $V285="", ""),"")</f>
        <v/>
      </c>
      <c r="AJ285" s="1029" t="str">
        <f>IFERROR($AG285
+IFERROR(HLOOKUP(Introduction!$H$29,'GWP Values'!$D$3:$G$46,MATCH("CH4",'GWP Values'!$C$3:$C$41,0),FALSE)*$AH285,0)
+IFERROR(HLOOKUP(Introduction!$H$29,'GWP Values'!$D$3:$G$46,MATCH("N2O",'GWP Values'!$C$3:$C$41,0),FALSE)*$AI285,0),"")</f>
        <v/>
      </c>
    </row>
    <row r="286" spans="1:36" ht="24" customHeight="1" x14ac:dyDescent="0.25">
      <c r="A286" s="441"/>
      <c r="B286" s="458" t="str" cm="1">
        <f t="array" ref="B286">IFERROR(_xlfn.IFS($J286="","",VLOOKUP(CONCATENATE($M286," | ",$J286),'Emissions Factors'!$C$3:$O$718,5,FALSE)&lt;&gt;"",CONCATENATE($M286," | ",$J286), COUNTIF('Emissions Factors'!$C$3:$C$718,CONCATENATE($M286," | ",$J286))&lt;0, CONCATENATE($M286," | ",$I286)),"")</f>
        <v/>
      </c>
      <c r="C286" s="650" t="str">
        <f t="shared" si="8"/>
        <v/>
      </c>
      <c r="D286" s="650" t="str">
        <f t="shared" si="9"/>
        <v/>
      </c>
      <c r="E286" s="650" t="str">
        <f>IFERROR(IF($J286="","",
IF($J286="United States",$M286&amp;" | "&amp;$J286&amp;" - "&amp;(VLOOKUP(K286,'EFs - EPA eGRID'!$B$2:$D$53,3,FALSE)),
IF($J286="Canada",$M286&amp;" | "&amp;$J286&amp;" - "&amp;$K286,$M286&amp;" | "&amp;$I286))),"")</f>
        <v/>
      </c>
      <c r="F286" s="650" t="str" cm="1">
        <f t="array" ref="F286">_xlfn.IFS($J286="","",AND($J286="United States", $K286=""), $M286&amp;" | "&amp;$J286,AND($J286="Canada", $K286=""), $M286&amp;" | "&amp;$J286,$J286="United States", $E286,$J286="Canada",$E286,$J286&lt;&gt;"", $M286&amp;" | "&amp;$J286)</f>
        <v/>
      </c>
      <c r="G286" s="989"/>
      <c r="H286" s="990"/>
      <c r="I286" s="941" t="str">
        <f>IFERROR(VLOOKUP(J286,'Category Index'!$K$10:$L$258,2,FALSE),"")</f>
        <v/>
      </c>
      <c r="J286" s="986"/>
      <c r="K286" s="987" t="s">
        <v>866</v>
      </c>
      <c r="L286" s="3"/>
      <c r="M286" s="982"/>
      <c r="N286" s="983"/>
      <c r="O286" s="943" t="str">
        <f>IFERROR(VLOOKUP(Q286,Tables!$CE$8:$CF$22,2,FALSE),"")</f>
        <v/>
      </c>
      <c r="P286" s="973"/>
      <c r="Q286" s="974"/>
      <c r="R286" s="975"/>
      <c r="S286" s="976"/>
      <c r="T286" s="670" t="str">
        <f>IFERROR(IF(R286="","",R286*(VLOOKUP(D286, 'Unit Conversion Table'!$E$3:$F$132, 2, FALSE))),"")</f>
        <v/>
      </c>
      <c r="U286" s="3"/>
      <c r="V286" s="971" t="s">
        <v>826</v>
      </c>
      <c r="W286" s="945" t="str" cm="1">
        <f t="array" ref="W286">_xlfn.IFS(V286="No",(IFERROR(VLOOKUP($M286&amp;" | "&amp;$X286,'Emissions Factors'!$C$3:$N$1705,MATCH(W$11,'Emissions Factors'!$C$3:$N$3,0),FALSE),"")),V286="Yes", "", V286="", "")</f>
        <v/>
      </c>
      <c r="X286" s="946">
        <f>IFERROR(IF(OR($V286="Yes", $V286=""), "",
VLOOKUP($F286, 'Emissions Factors'!$C$3:$O$717, 4,FALSE)),
IFERROR(VLOOKUP($E286, 'Emissions Factors'!$C$3:$O$717, 4,FALSE),""))</f>
        <v>0</v>
      </c>
      <c r="Y286" s="947" t="str">
        <f>IFERROR(VLOOKUP($M286&amp;" | "&amp;$X286,'Emissions Factors'!$C$3:$N$3811,5,FALSE),"")</f>
        <v/>
      </c>
      <c r="Z286" s="948" t="str">
        <f>IFERROR(VLOOKUP($M286&amp;" | "&amp;$X286,'Emissions Factors'!$C$3:$N$3811,6,FALSE),"")</f>
        <v/>
      </c>
      <c r="AA286" s="949" t="str">
        <f>IFERROR(VLOOKUP($M286&amp;" | "&amp;$X286,'Emissions Factors'!$C$3:$N$3811,7,FALSE),"")</f>
        <v/>
      </c>
      <c r="AB286" s="961"/>
      <c r="AC286" s="962"/>
      <c r="AD286" s="963"/>
      <c r="AE286" s="964"/>
      <c r="AF286" s="965"/>
      <c r="AG286" s="955" t="str" cm="1">
        <f t="array" ref="AG286">IFERROR(_xlfn.IFS($V286="No", Y286*$T286/1000,$V286="Yes", AD286*$T286/1000, $V286="", ""),"")</f>
        <v/>
      </c>
      <c r="AH286" s="956" t="str" cm="1">
        <f t="array" ref="AH286">IFERROR(_xlfn.IFS($V286="No", Z286*$T286/1000,$V286="Yes", AE286*$T286/1000, $V286="", ""),"")</f>
        <v/>
      </c>
      <c r="AI286" s="956" t="str" cm="1">
        <f t="array" ref="AI286">IFERROR(_xlfn.IFS($V286="No", AA286*$T286/1000,$V286="Yes", AF286*$T286/1000, $V286="", ""),"")</f>
        <v/>
      </c>
      <c r="AJ286" s="1029" t="str">
        <f>IFERROR($AG286
+IFERROR(HLOOKUP(Introduction!$H$29,'GWP Values'!$D$3:$G$46,MATCH("CH4",'GWP Values'!$C$3:$C$41,0),FALSE)*$AH286,0)
+IFERROR(HLOOKUP(Introduction!$H$29,'GWP Values'!$D$3:$G$46,MATCH("N2O",'GWP Values'!$C$3:$C$41,0),FALSE)*$AI286,0),"")</f>
        <v/>
      </c>
    </row>
    <row r="287" spans="1:36" ht="24" customHeight="1" x14ac:dyDescent="0.25">
      <c r="A287" s="441"/>
      <c r="B287" s="458" t="str" cm="1">
        <f t="array" ref="B287">IFERROR(_xlfn.IFS($J287="","",VLOOKUP(CONCATENATE($M287," | ",$J287),'Emissions Factors'!$C$3:$O$718,5,FALSE)&lt;&gt;"",CONCATENATE($M287," | ",$J287), COUNTIF('Emissions Factors'!$C$3:$C$718,CONCATENATE($M287," | ",$J287))&lt;0, CONCATENATE($M287," | ",$I287)),"")</f>
        <v/>
      </c>
      <c r="C287" s="650" t="str">
        <f t="shared" si="8"/>
        <v/>
      </c>
      <c r="D287" s="650" t="str">
        <f t="shared" si="9"/>
        <v/>
      </c>
      <c r="E287" s="650" t="str">
        <f>IFERROR(IF($J287="","",
IF($J287="United States",$M287&amp;" | "&amp;$J287&amp;" - "&amp;(VLOOKUP(K287,'EFs - EPA eGRID'!$B$2:$D$53,3,FALSE)),
IF($J287="Canada",$M287&amp;" | "&amp;$J287&amp;" - "&amp;$K287,$M287&amp;" | "&amp;$I287))),"")</f>
        <v/>
      </c>
      <c r="F287" s="650" t="str" cm="1">
        <f t="array" ref="F287">_xlfn.IFS($J287="","",AND($J287="United States", $K287=""), $M287&amp;" | "&amp;$J287,AND($J287="Canada", $K287=""), $M287&amp;" | "&amp;$J287,$J287="United States", $E287,$J287="Canada",$E287,$J287&lt;&gt;"", $M287&amp;" | "&amp;$J287)</f>
        <v/>
      </c>
      <c r="G287" s="989"/>
      <c r="H287" s="990"/>
      <c r="I287" s="941" t="str">
        <f>IFERROR(VLOOKUP(J287,'Category Index'!$K$10:$L$258,2,FALSE),"")</f>
        <v/>
      </c>
      <c r="J287" s="986"/>
      <c r="K287" s="987" t="s">
        <v>866</v>
      </c>
      <c r="L287" s="3"/>
      <c r="M287" s="982"/>
      <c r="N287" s="983"/>
      <c r="O287" s="943" t="str">
        <f>IFERROR(VLOOKUP(Q287,Tables!$CE$8:$CF$22,2,FALSE),"")</f>
        <v/>
      </c>
      <c r="P287" s="973"/>
      <c r="Q287" s="974"/>
      <c r="R287" s="975"/>
      <c r="S287" s="976"/>
      <c r="T287" s="670" t="str">
        <f>IFERROR(IF(R287="","",R287*(VLOOKUP(D287, 'Unit Conversion Table'!$E$3:$F$132, 2, FALSE))),"")</f>
        <v/>
      </c>
      <c r="U287" s="3"/>
      <c r="V287" s="971" t="s">
        <v>826</v>
      </c>
      <c r="W287" s="945" t="str" cm="1">
        <f t="array" ref="W287">_xlfn.IFS(V287="No",(IFERROR(VLOOKUP($M287&amp;" | "&amp;$X287,'Emissions Factors'!$C$3:$N$1705,MATCH(W$11,'Emissions Factors'!$C$3:$N$3,0),FALSE),"")),V287="Yes", "", V287="", "")</f>
        <v/>
      </c>
      <c r="X287" s="946">
        <f>IFERROR(IF(OR($V287="Yes", $V287=""), "",
VLOOKUP($F287, 'Emissions Factors'!$C$3:$O$717, 4,FALSE)),
IFERROR(VLOOKUP($E287, 'Emissions Factors'!$C$3:$O$717, 4,FALSE),""))</f>
        <v>0</v>
      </c>
      <c r="Y287" s="947" t="str">
        <f>IFERROR(VLOOKUP($M287&amp;" | "&amp;$X287,'Emissions Factors'!$C$3:$N$3811,5,FALSE),"")</f>
        <v/>
      </c>
      <c r="Z287" s="948" t="str">
        <f>IFERROR(VLOOKUP($M287&amp;" | "&amp;$X287,'Emissions Factors'!$C$3:$N$3811,6,FALSE),"")</f>
        <v/>
      </c>
      <c r="AA287" s="949" t="str">
        <f>IFERROR(VLOOKUP($M287&amp;" | "&amp;$X287,'Emissions Factors'!$C$3:$N$3811,7,FALSE),"")</f>
        <v/>
      </c>
      <c r="AB287" s="961"/>
      <c r="AC287" s="962"/>
      <c r="AD287" s="963"/>
      <c r="AE287" s="964"/>
      <c r="AF287" s="965"/>
      <c r="AG287" s="955" t="str" cm="1">
        <f t="array" ref="AG287">IFERROR(_xlfn.IFS($V287="No", Y287*$T287/1000,$V287="Yes", AD287*$T287/1000, $V287="", ""),"")</f>
        <v/>
      </c>
      <c r="AH287" s="956" t="str" cm="1">
        <f t="array" ref="AH287">IFERROR(_xlfn.IFS($V287="No", Z287*$T287/1000,$V287="Yes", AE287*$T287/1000, $V287="", ""),"")</f>
        <v/>
      </c>
      <c r="AI287" s="956" t="str" cm="1">
        <f t="array" ref="AI287">IFERROR(_xlfn.IFS($V287="No", AA287*$T287/1000,$V287="Yes", AF287*$T287/1000, $V287="", ""),"")</f>
        <v/>
      </c>
      <c r="AJ287" s="1029" t="str">
        <f>IFERROR($AG287
+IFERROR(HLOOKUP(Introduction!$H$29,'GWP Values'!$D$3:$G$46,MATCH("CH4",'GWP Values'!$C$3:$C$41,0),FALSE)*$AH287,0)
+IFERROR(HLOOKUP(Introduction!$H$29,'GWP Values'!$D$3:$G$46,MATCH("N2O",'GWP Values'!$C$3:$C$41,0),FALSE)*$AI287,0),"")</f>
        <v/>
      </c>
    </row>
    <row r="288" spans="1:36" ht="24" customHeight="1" x14ac:dyDescent="0.25">
      <c r="A288" s="441"/>
      <c r="B288" s="458" t="str" cm="1">
        <f t="array" ref="B288">IFERROR(_xlfn.IFS($J288="","",VLOOKUP(CONCATENATE($M288," | ",$J288),'Emissions Factors'!$C$3:$O$718,5,FALSE)&lt;&gt;"",CONCATENATE($M288," | ",$J288), COUNTIF('Emissions Factors'!$C$3:$C$718,CONCATENATE($M288," | ",$J288))&lt;0, CONCATENATE($M288," | ",$I288)),"")</f>
        <v/>
      </c>
      <c r="C288" s="650" t="str">
        <f t="shared" si="8"/>
        <v/>
      </c>
      <c r="D288" s="650" t="str">
        <f t="shared" si="9"/>
        <v/>
      </c>
      <c r="E288" s="650" t="str">
        <f>IFERROR(IF($J288="","",
IF($J288="United States",$M288&amp;" | "&amp;$J288&amp;" - "&amp;(VLOOKUP(K288,'EFs - EPA eGRID'!$B$2:$D$53,3,FALSE)),
IF($J288="Canada",$M288&amp;" | "&amp;$J288&amp;" - "&amp;$K288,$M288&amp;" | "&amp;$I288))),"")</f>
        <v/>
      </c>
      <c r="F288" s="650" t="str" cm="1">
        <f t="array" ref="F288">_xlfn.IFS($J288="","",AND($J288="United States", $K288=""), $M288&amp;" | "&amp;$J288,AND($J288="Canada", $K288=""), $M288&amp;" | "&amp;$J288,$J288="United States", $E288,$J288="Canada",$E288,$J288&lt;&gt;"", $M288&amp;" | "&amp;$J288)</f>
        <v/>
      </c>
      <c r="G288" s="989"/>
      <c r="H288" s="990"/>
      <c r="I288" s="941" t="str">
        <f>IFERROR(VLOOKUP(J288,'Category Index'!$K$10:$L$258,2,FALSE),"")</f>
        <v/>
      </c>
      <c r="J288" s="986"/>
      <c r="K288" s="987" t="s">
        <v>866</v>
      </c>
      <c r="L288" s="3"/>
      <c r="M288" s="982"/>
      <c r="N288" s="983"/>
      <c r="O288" s="943" t="str">
        <f>IFERROR(VLOOKUP(Q288,Tables!$CE$8:$CF$22,2,FALSE),"")</f>
        <v/>
      </c>
      <c r="P288" s="973"/>
      <c r="Q288" s="974"/>
      <c r="R288" s="975"/>
      <c r="S288" s="976"/>
      <c r="T288" s="670" t="str">
        <f>IFERROR(IF(R288="","",R288*(VLOOKUP(D288, 'Unit Conversion Table'!$E$3:$F$132, 2, FALSE))),"")</f>
        <v/>
      </c>
      <c r="U288" s="3"/>
      <c r="V288" s="971" t="s">
        <v>826</v>
      </c>
      <c r="W288" s="945" t="str" cm="1">
        <f t="array" ref="W288">_xlfn.IFS(V288="No",(IFERROR(VLOOKUP($M288&amp;" | "&amp;$X288,'Emissions Factors'!$C$3:$N$1705,MATCH(W$11,'Emissions Factors'!$C$3:$N$3,0),FALSE),"")),V288="Yes", "", V288="", "")</f>
        <v/>
      </c>
      <c r="X288" s="946">
        <f>IFERROR(IF(OR($V288="Yes", $V288=""), "",
VLOOKUP($F288, 'Emissions Factors'!$C$3:$O$717, 4,FALSE)),
IFERROR(VLOOKUP($E288, 'Emissions Factors'!$C$3:$O$717, 4,FALSE),""))</f>
        <v>0</v>
      </c>
      <c r="Y288" s="947" t="str">
        <f>IFERROR(VLOOKUP($M288&amp;" | "&amp;$X288,'Emissions Factors'!$C$3:$N$3811,5,FALSE),"")</f>
        <v/>
      </c>
      <c r="Z288" s="948" t="str">
        <f>IFERROR(VLOOKUP($M288&amp;" | "&amp;$X288,'Emissions Factors'!$C$3:$N$3811,6,FALSE),"")</f>
        <v/>
      </c>
      <c r="AA288" s="949" t="str">
        <f>IFERROR(VLOOKUP($M288&amp;" | "&amp;$X288,'Emissions Factors'!$C$3:$N$3811,7,FALSE),"")</f>
        <v/>
      </c>
      <c r="AB288" s="961"/>
      <c r="AC288" s="962"/>
      <c r="AD288" s="963"/>
      <c r="AE288" s="964"/>
      <c r="AF288" s="965"/>
      <c r="AG288" s="955" t="str" cm="1">
        <f t="array" ref="AG288">IFERROR(_xlfn.IFS($V288="No", Y288*$T288/1000,$V288="Yes", AD288*$T288/1000, $V288="", ""),"")</f>
        <v/>
      </c>
      <c r="AH288" s="956" t="str" cm="1">
        <f t="array" ref="AH288">IFERROR(_xlfn.IFS($V288="No", Z288*$T288/1000,$V288="Yes", AE288*$T288/1000, $V288="", ""),"")</f>
        <v/>
      </c>
      <c r="AI288" s="956" t="str" cm="1">
        <f t="array" ref="AI288">IFERROR(_xlfn.IFS($V288="No", AA288*$T288/1000,$V288="Yes", AF288*$T288/1000, $V288="", ""),"")</f>
        <v/>
      </c>
      <c r="AJ288" s="1029" t="str">
        <f>IFERROR($AG288
+IFERROR(HLOOKUP(Introduction!$H$29,'GWP Values'!$D$3:$G$46,MATCH("CH4",'GWP Values'!$C$3:$C$41,0),FALSE)*$AH288,0)
+IFERROR(HLOOKUP(Introduction!$H$29,'GWP Values'!$D$3:$G$46,MATCH("N2O",'GWP Values'!$C$3:$C$41,0),FALSE)*$AI288,0),"")</f>
        <v/>
      </c>
    </row>
    <row r="289" spans="1:36" ht="24" customHeight="1" x14ac:dyDescent="0.25">
      <c r="A289" s="441"/>
      <c r="B289" s="458" t="str" cm="1">
        <f t="array" ref="B289">IFERROR(_xlfn.IFS($J289="","",VLOOKUP(CONCATENATE($M289," | ",$J289),'Emissions Factors'!$C$3:$O$718,5,FALSE)&lt;&gt;"",CONCATENATE($M289," | ",$J289), COUNTIF('Emissions Factors'!$C$3:$C$718,CONCATENATE($M289," | ",$J289))&lt;0, CONCATENATE($M289," | ",$I289)),"")</f>
        <v/>
      </c>
      <c r="C289" s="650" t="str">
        <f t="shared" si="8"/>
        <v/>
      </c>
      <c r="D289" s="650" t="str">
        <f t="shared" si="9"/>
        <v/>
      </c>
      <c r="E289" s="650" t="str">
        <f>IFERROR(IF($J289="","",
IF($J289="United States",$M289&amp;" | "&amp;$J289&amp;" - "&amp;(VLOOKUP(K289,'EFs - EPA eGRID'!$B$2:$D$53,3,FALSE)),
IF($J289="Canada",$M289&amp;" | "&amp;$J289&amp;" - "&amp;$K289,$M289&amp;" | "&amp;$I289))),"")</f>
        <v/>
      </c>
      <c r="F289" s="650" t="str" cm="1">
        <f t="array" ref="F289">_xlfn.IFS($J289="","",AND($J289="United States", $K289=""), $M289&amp;" | "&amp;$J289,AND($J289="Canada", $K289=""), $M289&amp;" | "&amp;$J289,$J289="United States", $E289,$J289="Canada",$E289,$J289&lt;&gt;"", $M289&amp;" | "&amp;$J289)</f>
        <v/>
      </c>
      <c r="G289" s="989"/>
      <c r="H289" s="990"/>
      <c r="I289" s="941" t="str">
        <f>IFERROR(VLOOKUP(J289,'Category Index'!$K$10:$L$258,2,FALSE),"")</f>
        <v/>
      </c>
      <c r="J289" s="986"/>
      <c r="K289" s="987" t="s">
        <v>866</v>
      </c>
      <c r="L289" s="3"/>
      <c r="M289" s="982"/>
      <c r="N289" s="983"/>
      <c r="O289" s="943" t="str">
        <f>IFERROR(VLOOKUP(Q289,Tables!$CE$8:$CF$22,2,FALSE),"")</f>
        <v/>
      </c>
      <c r="P289" s="973"/>
      <c r="Q289" s="974"/>
      <c r="R289" s="975"/>
      <c r="S289" s="976"/>
      <c r="T289" s="670" t="str">
        <f>IFERROR(IF(R289="","",R289*(VLOOKUP(D289, 'Unit Conversion Table'!$E$3:$F$132, 2, FALSE))),"")</f>
        <v/>
      </c>
      <c r="U289" s="3"/>
      <c r="V289" s="971" t="s">
        <v>826</v>
      </c>
      <c r="W289" s="945" t="str" cm="1">
        <f t="array" ref="W289">_xlfn.IFS(V289="No",(IFERROR(VLOOKUP($M289&amp;" | "&amp;$X289,'Emissions Factors'!$C$3:$N$1705,MATCH(W$11,'Emissions Factors'!$C$3:$N$3,0),FALSE),"")),V289="Yes", "", V289="", "")</f>
        <v/>
      </c>
      <c r="X289" s="946">
        <f>IFERROR(IF(OR($V289="Yes", $V289=""), "",
VLOOKUP($F289, 'Emissions Factors'!$C$3:$O$717, 4,FALSE)),
IFERROR(VLOOKUP($E289, 'Emissions Factors'!$C$3:$O$717, 4,FALSE),""))</f>
        <v>0</v>
      </c>
      <c r="Y289" s="947" t="str">
        <f>IFERROR(VLOOKUP($M289&amp;" | "&amp;$X289,'Emissions Factors'!$C$3:$N$3811,5,FALSE),"")</f>
        <v/>
      </c>
      <c r="Z289" s="948" t="str">
        <f>IFERROR(VLOOKUP($M289&amp;" | "&amp;$X289,'Emissions Factors'!$C$3:$N$3811,6,FALSE),"")</f>
        <v/>
      </c>
      <c r="AA289" s="949" t="str">
        <f>IFERROR(VLOOKUP($M289&amp;" | "&amp;$X289,'Emissions Factors'!$C$3:$N$3811,7,FALSE),"")</f>
        <v/>
      </c>
      <c r="AB289" s="961"/>
      <c r="AC289" s="962"/>
      <c r="AD289" s="963"/>
      <c r="AE289" s="964"/>
      <c r="AF289" s="965"/>
      <c r="AG289" s="955" t="str" cm="1">
        <f t="array" ref="AG289">IFERROR(_xlfn.IFS($V289="No", Y289*$T289/1000,$V289="Yes", AD289*$T289/1000, $V289="", ""),"")</f>
        <v/>
      </c>
      <c r="AH289" s="956" t="str" cm="1">
        <f t="array" ref="AH289">IFERROR(_xlfn.IFS($V289="No", Z289*$T289/1000,$V289="Yes", AE289*$T289/1000, $V289="", ""),"")</f>
        <v/>
      </c>
      <c r="AI289" s="956" t="str" cm="1">
        <f t="array" ref="AI289">IFERROR(_xlfn.IFS($V289="No", AA289*$T289/1000,$V289="Yes", AF289*$T289/1000, $V289="", ""),"")</f>
        <v/>
      </c>
      <c r="AJ289" s="1029" t="str">
        <f>IFERROR($AG289
+IFERROR(HLOOKUP(Introduction!$H$29,'GWP Values'!$D$3:$G$46,MATCH("CH4",'GWP Values'!$C$3:$C$41,0),FALSE)*$AH289,0)
+IFERROR(HLOOKUP(Introduction!$H$29,'GWP Values'!$D$3:$G$46,MATCH("N2O",'GWP Values'!$C$3:$C$41,0),FALSE)*$AI289,0),"")</f>
        <v/>
      </c>
    </row>
    <row r="290" spans="1:36" ht="24" customHeight="1" x14ac:dyDescent="0.25">
      <c r="A290" s="441"/>
      <c r="B290" s="458" t="str" cm="1">
        <f t="array" ref="B290">IFERROR(_xlfn.IFS($J290="","",VLOOKUP(CONCATENATE($M290," | ",$J290),'Emissions Factors'!$C$3:$O$718,5,FALSE)&lt;&gt;"",CONCATENATE($M290," | ",$J290), COUNTIF('Emissions Factors'!$C$3:$C$718,CONCATENATE($M290," | ",$J290))&lt;0, CONCATENATE($M290," | ",$I290)),"")</f>
        <v/>
      </c>
      <c r="C290" s="650" t="str">
        <f t="shared" si="8"/>
        <v/>
      </c>
      <c r="D290" s="650" t="str">
        <f t="shared" si="9"/>
        <v/>
      </c>
      <c r="E290" s="650" t="str">
        <f>IFERROR(IF($J290="","",
IF($J290="United States",$M290&amp;" | "&amp;$J290&amp;" - "&amp;(VLOOKUP(K290,'EFs - EPA eGRID'!$B$2:$D$53,3,FALSE)),
IF($J290="Canada",$M290&amp;" | "&amp;$J290&amp;" - "&amp;$K290,$M290&amp;" | "&amp;$I290))),"")</f>
        <v/>
      </c>
      <c r="F290" s="650" t="str" cm="1">
        <f t="array" ref="F290">_xlfn.IFS($J290="","",AND($J290="United States", $K290=""), $M290&amp;" | "&amp;$J290,AND($J290="Canada", $K290=""), $M290&amp;" | "&amp;$J290,$J290="United States", $E290,$J290="Canada",$E290,$J290&lt;&gt;"", $M290&amp;" | "&amp;$J290)</f>
        <v/>
      </c>
      <c r="G290" s="989"/>
      <c r="H290" s="990"/>
      <c r="I290" s="941" t="str">
        <f>IFERROR(VLOOKUP(J290,'Category Index'!$K$10:$L$258,2,FALSE),"")</f>
        <v/>
      </c>
      <c r="J290" s="986"/>
      <c r="K290" s="987" t="s">
        <v>866</v>
      </c>
      <c r="L290" s="3"/>
      <c r="M290" s="982"/>
      <c r="N290" s="983"/>
      <c r="O290" s="943" t="str">
        <f>IFERROR(VLOOKUP(Q290,Tables!$CE$8:$CF$22,2,FALSE),"")</f>
        <v/>
      </c>
      <c r="P290" s="973"/>
      <c r="Q290" s="974"/>
      <c r="R290" s="975"/>
      <c r="S290" s="976"/>
      <c r="T290" s="670" t="str">
        <f>IFERROR(IF(R290="","",R290*(VLOOKUP(D290, 'Unit Conversion Table'!$E$3:$F$132, 2, FALSE))),"")</f>
        <v/>
      </c>
      <c r="U290" s="3"/>
      <c r="V290" s="971" t="s">
        <v>826</v>
      </c>
      <c r="W290" s="945" t="str" cm="1">
        <f t="array" ref="W290">_xlfn.IFS(V290="No",(IFERROR(VLOOKUP($M290&amp;" | "&amp;$X290,'Emissions Factors'!$C$3:$N$1705,MATCH(W$11,'Emissions Factors'!$C$3:$N$3,0),FALSE),"")),V290="Yes", "", V290="", "")</f>
        <v/>
      </c>
      <c r="X290" s="946">
        <f>IFERROR(IF(OR($V290="Yes", $V290=""), "",
VLOOKUP($F290, 'Emissions Factors'!$C$3:$O$717, 4,FALSE)),
IFERROR(VLOOKUP($E290, 'Emissions Factors'!$C$3:$O$717, 4,FALSE),""))</f>
        <v>0</v>
      </c>
      <c r="Y290" s="947" t="str">
        <f>IFERROR(VLOOKUP($M290&amp;" | "&amp;$X290,'Emissions Factors'!$C$3:$N$3811,5,FALSE),"")</f>
        <v/>
      </c>
      <c r="Z290" s="948" t="str">
        <f>IFERROR(VLOOKUP($M290&amp;" | "&amp;$X290,'Emissions Factors'!$C$3:$N$3811,6,FALSE),"")</f>
        <v/>
      </c>
      <c r="AA290" s="949" t="str">
        <f>IFERROR(VLOOKUP($M290&amp;" | "&amp;$X290,'Emissions Factors'!$C$3:$N$3811,7,FALSE),"")</f>
        <v/>
      </c>
      <c r="AB290" s="961"/>
      <c r="AC290" s="962"/>
      <c r="AD290" s="963"/>
      <c r="AE290" s="964"/>
      <c r="AF290" s="965"/>
      <c r="AG290" s="955" t="str" cm="1">
        <f t="array" ref="AG290">IFERROR(_xlfn.IFS($V290="No", Y290*$T290/1000,$V290="Yes", AD290*$T290/1000, $V290="", ""),"")</f>
        <v/>
      </c>
      <c r="AH290" s="956" t="str" cm="1">
        <f t="array" ref="AH290">IFERROR(_xlfn.IFS($V290="No", Z290*$T290/1000,$V290="Yes", AE290*$T290/1000, $V290="", ""),"")</f>
        <v/>
      </c>
      <c r="AI290" s="956" t="str" cm="1">
        <f t="array" ref="AI290">IFERROR(_xlfn.IFS($V290="No", AA290*$T290/1000,$V290="Yes", AF290*$T290/1000, $V290="", ""),"")</f>
        <v/>
      </c>
      <c r="AJ290" s="1029" t="str">
        <f>IFERROR($AG290
+IFERROR(HLOOKUP(Introduction!$H$29,'GWP Values'!$D$3:$G$46,MATCH("CH4",'GWP Values'!$C$3:$C$41,0),FALSE)*$AH290,0)
+IFERROR(HLOOKUP(Introduction!$H$29,'GWP Values'!$D$3:$G$46,MATCH("N2O",'GWP Values'!$C$3:$C$41,0),FALSE)*$AI290,0),"")</f>
        <v/>
      </c>
    </row>
    <row r="291" spans="1:36" ht="24" customHeight="1" x14ac:dyDescent="0.25">
      <c r="A291" s="441"/>
      <c r="B291" s="458" t="str" cm="1">
        <f t="array" ref="B291">IFERROR(_xlfn.IFS($J291="","",VLOOKUP(CONCATENATE($M291," | ",$J291),'Emissions Factors'!$C$3:$O$718,5,FALSE)&lt;&gt;"",CONCATENATE($M291," | ",$J291), COUNTIF('Emissions Factors'!$C$3:$C$718,CONCATENATE($M291," | ",$J291))&lt;0, CONCATENATE($M291," | ",$I291)),"")</f>
        <v/>
      </c>
      <c r="C291" s="650" t="str">
        <f t="shared" si="8"/>
        <v/>
      </c>
      <c r="D291" s="650" t="str">
        <f t="shared" si="9"/>
        <v/>
      </c>
      <c r="E291" s="650" t="str">
        <f>IFERROR(IF($J291="","",
IF($J291="United States",$M291&amp;" | "&amp;$J291&amp;" - "&amp;(VLOOKUP(K291,'EFs - EPA eGRID'!$B$2:$D$53,3,FALSE)),
IF($J291="Canada",$M291&amp;" | "&amp;$J291&amp;" - "&amp;$K291,$M291&amp;" | "&amp;$I291))),"")</f>
        <v/>
      </c>
      <c r="F291" s="650" t="str" cm="1">
        <f t="array" ref="F291">_xlfn.IFS($J291="","",AND($J291="United States", $K291=""), $M291&amp;" | "&amp;$J291,AND($J291="Canada", $K291=""), $M291&amp;" | "&amp;$J291,$J291="United States", $E291,$J291="Canada",$E291,$J291&lt;&gt;"", $M291&amp;" | "&amp;$J291)</f>
        <v/>
      </c>
      <c r="G291" s="989"/>
      <c r="H291" s="990"/>
      <c r="I291" s="941" t="str">
        <f>IFERROR(VLOOKUP(J291,'Category Index'!$K$10:$L$258,2,FALSE),"")</f>
        <v/>
      </c>
      <c r="J291" s="986"/>
      <c r="K291" s="987" t="s">
        <v>866</v>
      </c>
      <c r="L291" s="3"/>
      <c r="M291" s="982"/>
      <c r="N291" s="983"/>
      <c r="O291" s="943" t="str">
        <f>IFERROR(VLOOKUP(Q291,Tables!$CE$8:$CF$22,2,FALSE),"")</f>
        <v/>
      </c>
      <c r="P291" s="973"/>
      <c r="Q291" s="974"/>
      <c r="R291" s="975"/>
      <c r="S291" s="976"/>
      <c r="T291" s="670" t="str">
        <f>IFERROR(IF(R291="","",R291*(VLOOKUP(D291, 'Unit Conversion Table'!$E$3:$F$132, 2, FALSE))),"")</f>
        <v/>
      </c>
      <c r="U291" s="3"/>
      <c r="V291" s="971" t="s">
        <v>826</v>
      </c>
      <c r="W291" s="945" t="str" cm="1">
        <f t="array" ref="W291">_xlfn.IFS(V291="No",(IFERROR(VLOOKUP($M291&amp;" | "&amp;$X291,'Emissions Factors'!$C$3:$N$1705,MATCH(W$11,'Emissions Factors'!$C$3:$N$3,0),FALSE),"")),V291="Yes", "", V291="", "")</f>
        <v/>
      </c>
      <c r="X291" s="946">
        <f>IFERROR(IF(OR($V291="Yes", $V291=""), "",
VLOOKUP($F291, 'Emissions Factors'!$C$3:$O$717, 4,FALSE)),
IFERROR(VLOOKUP($E291, 'Emissions Factors'!$C$3:$O$717, 4,FALSE),""))</f>
        <v>0</v>
      </c>
      <c r="Y291" s="947" t="str">
        <f>IFERROR(VLOOKUP($M291&amp;" | "&amp;$X291,'Emissions Factors'!$C$3:$N$3811,5,FALSE),"")</f>
        <v/>
      </c>
      <c r="Z291" s="948" t="str">
        <f>IFERROR(VLOOKUP($M291&amp;" | "&amp;$X291,'Emissions Factors'!$C$3:$N$3811,6,FALSE),"")</f>
        <v/>
      </c>
      <c r="AA291" s="949" t="str">
        <f>IFERROR(VLOOKUP($M291&amp;" | "&amp;$X291,'Emissions Factors'!$C$3:$N$3811,7,FALSE),"")</f>
        <v/>
      </c>
      <c r="AB291" s="961"/>
      <c r="AC291" s="962"/>
      <c r="AD291" s="963"/>
      <c r="AE291" s="964"/>
      <c r="AF291" s="965"/>
      <c r="AG291" s="955" t="str" cm="1">
        <f t="array" ref="AG291">IFERROR(_xlfn.IFS($V291="No", Y291*$T291/1000,$V291="Yes", AD291*$T291/1000, $V291="", ""),"")</f>
        <v/>
      </c>
      <c r="AH291" s="956" t="str" cm="1">
        <f t="array" ref="AH291">IFERROR(_xlfn.IFS($V291="No", Z291*$T291/1000,$V291="Yes", AE291*$T291/1000, $V291="", ""),"")</f>
        <v/>
      </c>
      <c r="AI291" s="956" t="str" cm="1">
        <f t="array" ref="AI291">IFERROR(_xlfn.IFS($V291="No", AA291*$T291/1000,$V291="Yes", AF291*$T291/1000, $V291="", ""),"")</f>
        <v/>
      </c>
      <c r="AJ291" s="1029" t="str">
        <f>IFERROR($AG291
+IFERROR(HLOOKUP(Introduction!$H$29,'GWP Values'!$D$3:$G$46,MATCH("CH4",'GWP Values'!$C$3:$C$41,0),FALSE)*$AH291,0)
+IFERROR(HLOOKUP(Introduction!$H$29,'GWP Values'!$D$3:$G$46,MATCH("N2O",'GWP Values'!$C$3:$C$41,0),FALSE)*$AI291,0),"")</f>
        <v/>
      </c>
    </row>
    <row r="292" spans="1:36" ht="24" customHeight="1" x14ac:dyDescent="0.25">
      <c r="A292" s="441"/>
      <c r="B292" s="458" t="str" cm="1">
        <f t="array" ref="B292">IFERROR(_xlfn.IFS($J292="","",VLOOKUP(CONCATENATE($M292," | ",$J292),'Emissions Factors'!$C$3:$O$718,5,FALSE)&lt;&gt;"",CONCATENATE($M292," | ",$J292), COUNTIF('Emissions Factors'!$C$3:$C$718,CONCATENATE($M292," | ",$J292))&lt;0, CONCATENATE($M292," | ",$I292)),"")</f>
        <v/>
      </c>
      <c r="C292" s="650" t="str">
        <f t="shared" si="8"/>
        <v/>
      </c>
      <c r="D292" s="650" t="str">
        <f t="shared" si="9"/>
        <v/>
      </c>
      <c r="E292" s="650" t="str">
        <f>IFERROR(IF($J292="","",
IF($J292="United States",$M292&amp;" | "&amp;$J292&amp;" - "&amp;(VLOOKUP(K292,'EFs - EPA eGRID'!$B$2:$D$53,3,FALSE)),
IF($J292="Canada",$M292&amp;" | "&amp;$J292&amp;" - "&amp;$K292,$M292&amp;" | "&amp;$I292))),"")</f>
        <v/>
      </c>
      <c r="F292" s="650" t="str" cm="1">
        <f t="array" ref="F292">_xlfn.IFS($J292="","",AND($J292="United States", $K292=""), $M292&amp;" | "&amp;$J292,AND($J292="Canada", $K292=""), $M292&amp;" | "&amp;$J292,$J292="United States", $E292,$J292="Canada",$E292,$J292&lt;&gt;"", $M292&amp;" | "&amp;$J292)</f>
        <v/>
      </c>
      <c r="G292" s="989"/>
      <c r="H292" s="990"/>
      <c r="I292" s="941" t="str">
        <f>IFERROR(VLOOKUP(J292,'Category Index'!$K$10:$L$258,2,FALSE),"")</f>
        <v/>
      </c>
      <c r="J292" s="986"/>
      <c r="K292" s="987" t="s">
        <v>866</v>
      </c>
      <c r="L292" s="3"/>
      <c r="M292" s="982"/>
      <c r="N292" s="983"/>
      <c r="O292" s="943" t="str">
        <f>IFERROR(VLOOKUP(Q292,Tables!$CE$8:$CF$22,2,FALSE),"")</f>
        <v/>
      </c>
      <c r="P292" s="973"/>
      <c r="Q292" s="974"/>
      <c r="R292" s="975"/>
      <c r="S292" s="976"/>
      <c r="T292" s="670" t="str">
        <f>IFERROR(IF(R292="","",R292*(VLOOKUP(D292, 'Unit Conversion Table'!$E$3:$F$132, 2, FALSE))),"")</f>
        <v/>
      </c>
      <c r="U292" s="3"/>
      <c r="V292" s="971" t="s">
        <v>826</v>
      </c>
      <c r="W292" s="945" t="str" cm="1">
        <f t="array" ref="W292">_xlfn.IFS(V292="No",(IFERROR(VLOOKUP($M292&amp;" | "&amp;$X292,'Emissions Factors'!$C$3:$N$1705,MATCH(W$11,'Emissions Factors'!$C$3:$N$3,0),FALSE),"")),V292="Yes", "", V292="", "")</f>
        <v/>
      </c>
      <c r="X292" s="946">
        <f>IFERROR(IF(OR($V292="Yes", $V292=""), "",
VLOOKUP($F292, 'Emissions Factors'!$C$3:$O$717, 4,FALSE)),
IFERROR(VLOOKUP($E292, 'Emissions Factors'!$C$3:$O$717, 4,FALSE),""))</f>
        <v>0</v>
      </c>
      <c r="Y292" s="947" t="str">
        <f>IFERROR(VLOOKUP($M292&amp;" | "&amp;$X292,'Emissions Factors'!$C$3:$N$3811,5,FALSE),"")</f>
        <v/>
      </c>
      <c r="Z292" s="948" t="str">
        <f>IFERROR(VLOOKUP($M292&amp;" | "&amp;$X292,'Emissions Factors'!$C$3:$N$3811,6,FALSE),"")</f>
        <v/>
      </c>
      <c r="AA292" s="949" t="str">
        <f>IFERROR(VLOOKUP($M292&amp;" | "&amp;$X292,'Emissions Factors'!$C$3:$N$3811,7,FALSE),"")</f>
        <v/>
      </c>
      <c r="AB292" s="961"/>
      <c r="AC292" s="962"/>
      <c r="AD292" s="963"/>
      <c r="AE292" s="964"/>
      <c r="AF292" s="965"/>
      <c r="AG292" s="955" t="str" cm="1">
        <f t="array" ref="AG292">IFERROR(_xlfn.IFS($V292="No", Y292*$T292/1000,$V292="Yes", AD292*$T292/1000, $V292="", ""),"")</f>
        <v/>
      </c>
      <c r="AH292" s="956" t="str" cm="1">
        <f t="array" ref="AH292">IFERROR(_xlfn.IFS($V292="No", Z292*$T292/1000,$V292="Yes", AE292*$T292/1000, $V292="", ""),"")</f>
        <v/>
      </c>
      <c r="AI292" s="956" t="str" cm="1">
        <f t="array" ref="AI292">IFERROR(_xlfn.IFS($V292="No", AA292*$T292/1000,$V292="Yes", AF292*$T292/1000, $V292="", ""),"")</f>
        <v/>
      </c>
      <c r="AJ292" s="1029" t="str">
        <f>IFERROR($AG292
+IFERROR(HLOOKUP(Introduction!$H$29,'GWP Values'!$D$3:$G$46,MATCH("CH4",'GWP Values'!$C$3:$C$41,0),FALSE)*$AH292,0)
+IFERROR(HLOOKUP(Introduction!$H$29,'GWP Values'!$D$3:$G$46,MATCH("N2O",'GWP Values'!$C$3:$C$41,0),FALSE)*$AI292,0),"")</f>
        <v/>
      </c>
    </row>
    <row r="293" spans="1:36" ht="24" customHeight="1" x14ac:dyDescent="0.25">
      <c r="A293" s="441"/>
      <c r="B293" s="458" t="str" cm="1">
        <f t="array" ref="B293">IFERROR(_xlfn.IFS($J293="","",VLOOKUP(CONCATENATE($M293," | ",$J293),'Emissions Factors'!$C$3:$O$718,5,FALSE)&lt;&gt;"",CONCATENATE($M293," | ",$J293), COUNTIF('Emissions Factors'!$C$3:$C$718,CONCATENATE($M293," | ",$J293))&lt;0, CONCATENATE($M293," | ",$I293)),"")</f>
        <v/>
      </c>
      <c r="C293" s="650" t="str">
        <f t="shared" si="8"/>
        <v/>
      </c>
      <c r="D293" s="650" t="str">
        <f t="shared" si="9"/>
        <v/>
      </c>
      <c r="E293" s="650" t="str">
        <f>IFERROR(IF($J293="","",
IF($J293="United States",$M293&amp;" | "&amp;$J293&amp;" - "&amp;(VLOOKUP(K293,'EFs - EPA eGRID'!$B$2:$D$53,3,FALSE)),
IF($J293="Canada",$M293&amp;" | "&amp;$J293&amp;" - "&amp;$K293,$M293&amp;" | "&amp;$I293))),"")</f>
        <v/>
      </c>
      <c r="F293" s="650" t="str" cm="1">
        <f t="array" ref="F293">_xlfn.IFS($J293="","",AND($J293="United States", $K293=""), $M293&amp;" | "&amp;$J293,AND($J293="Canada", $K293=""), $M293&amp;" | "&amp;$J293,$J293="United States", $E293,$J293="Canada",$E293,$J293&lt;&gt;"", $M293&amp;" | "&amp;$J293)</f>
        <v/>
      </c>
      <c r="G293" s="989"/>
      <c r="H293" s="990"/>
      <c r="I293" s="941" t="str">
        <f>IFERROR(VLOOKUP(J293,'Category Index'!$K$10:$L$258,2,FALSE),"")</f>
        <v/>
      </c>
      <c r="J293" s="986"/>
      <c r="K293" s="987" t="s">
        <v>866</v>
      </c>
      <c r="L293" s="3"/>
      <c r="M293" s="982"/>
      <c r="N293" s="983"/>
      <c r="O293" s="943" t="str">
        <f>IFERROR(VLOOKUP(Q293,Tables!$CE$8:$CF$22,2,FALSE),"")</f>
        <v/>
      </c>
      <c r="P293" s="973"/>
      <c r="Q293" s="974"/>
      <c r="R293" s="975"/>
      <c r="S293" s="976"/>
      <c r="T293" s="670" t="str">
        <f>IFERROR(IF(R293="","",R293*(VLOOKUP(D293, 'Unit Conversion Table'!$E$3:$F$132, 2, FALSE))),"")</f>
        <v/>
      </c>
      <c r="U293" s="3"/>
      <c r="V293" s="971" t="s">
        <v>826</v>
      </c>
      <c r="W293" s="945" t="str" cm="1">
        <f t="array" ref="W293">_xlfn.IFS(V293="No",(IFERROR(VLOOKUP($M293&amp;" | "&amp;$X293,'Emissions Factors'!$C$3:$N$1705,MATCH(W$11,'Emissions Factors'!$C$3:$N$3,0),FALSE),"")),V293="Yes", "", V293="", "")</f>
        <v/>
      </c>
      <c r="X293" s="946">
        <f>IFERROR(IF(OR($V293="Yes", $V293=""), "",
VLOOKUP($F293, 'Emissions Factors'!$C$3:$O$717, 4,FALSE)),
IFERROR(VLOOKUP($E293, 'Emissions Factors'!$C$3:$O$717, 4,FALSE),""))</f>
        <v>0</v>
      </c>
      <c r="Y293" s="947" t="str">
        <f>IFERROR(VLOOKUP($M293&amp;" | "&amp;$X293,'Emissions Factors'!$C$3:$N$3811,5,FALSE),"")</f>
        <v/>
      </c>
      <c r="Z293" s="948" t="str">
        <f>IFERROR(VLOOKUP($M293&amp;" | "&amp;$X293,'Emissions Factors'!$C$3:$N$3811,6,FALSE),"")</f>
        <v/>
      </c>
      <c r="AA293" s="949" t="str">
        <f>IFERROR(VLOOKUP($M293&amp;" | "&amp;$X293,'Emissions Factors'!$C$3:$N$3811,7,FALSE),"")</f>
        <v/>
      </c>
      <c r="AB293" s="961"/>
      <c r="AC293" s="962"/>
      <c r="AD293" s="963"/>
      <c r="AE293" s="964"/>
      <c r="AF293" s="965"/>
      <c r="AG293" s="955" t="str" cm="1">
        <f t="array" ref="AG293">IFERROR(_xlfn.IFS($V293="No", Y293*$T293/1000,$V293="Yes", AD293*$T293/1000, $V293="", ""),"")</f>
        <v/>
      </c>
      <c r="AH293" s="956" t="str" cm="1">
        <f t="array" ref="AH293">IFERROR(_xlfn.IFS($V293="No", Z293*$T293/1000,$V293="Yes", AE293*$T293/1000, $V293="", ""),"")</f>
        <v/>
      </c>
      <c r="AI293" s="956" t="str" cm="1">
        <f t="array" ref="AI293">IFERROR(_xlfn.IFS($V293="No", AA293*$T293/1000,$V293="Yes", AF293*$T293/1000, $V293="", ""),"")</f>
        <v/>
      </c>
      <c r="AJ293" s="1029" t="str">
        <f>IFERROR($AG293
+IFERROR(HLOOKUP(Introduction!$H$29,'GWP Values'!$D$3:$G$46,MATCH("CH4",'GWP Values'!$C$3:$C$41,0),FALSE)*$AH293,0)
+IFERROR(HLOOKUP(Introduction!$H$29,'GWP Values'!$D$3:$G$46,MATCH("N2O",'GWP Values'!$C$3:$C$41,0),FALSE)*$AI293,0),"")</f>
        <v/>
      </c>
    </row>
    <row r="294" spans="1:36" ht="24" customHeight="1" x14ac:dyDescent="0.25">
      <c r="A294" s="441"/>
      <c r="B294" s="458" t="str" cm="1">
        <f t="array" ref="B294">IFERROR(_xlfn.IFS($J294="","",VLOOKUP(CONCATENATE($M294," | ",$J294),'Emissions Factors'!$C$3:$O$718,5,FALSE)&lt;&gt;"",CONCATENATE($M294," | ",$J294), COUNTIF('Emissions Factors'!$C$3:$C$718,CONCATENATE($M294," | ",$J294))&lt;0, CONCATENATE($M294," | ",$I294)),"")</f>
        <v/>
      </c>
      <c r="C294" s="650" t="str">
        <f t="shared" si="8"/>
        <v/>
      </c>
      <c r="D294" s="650" t="str">
        <f t="shared" si="9"/>
        <v/>
      </c>
      <c r="E294" s="650" t="str">
        <f>IFERROR(IF($J294="","",
IF($J294="United States",$M294&amp;" | "&amp;$J294&amp;" - "&amp;(VLOOKUP(K294,'EFs - EPA eGRID'!$B$2:$D$53,3,FALSE)),
IF($J294="Canada",$M294&amp;" | "&amp;$J294&amp;" - "&amp;$K294,$M294&amp;" | "&amp;$I294))),"")</f>
        <v/>
      </c>
      <c r="F294" s="650" t="str" cm="1">
        <f t="array" ref="F294">_xlfn.IFS($J294="","",AND($J294="United States", $K294=""), $M294&amp;" | "&amp;$J294,AND($J294="Canada", $K294=""), $M294&amp;" | "&amp;$J294,$J294="United States", $E294,$J294="Canada",$E294,$J294&lt;&gt;"", $M294&amp;" | "&amp;$J294)</f>
        <v/>
      </c>
      <c r="G294" s="989"/>
      <c r="H294" s="990"/>
      <c r="I294" s="941" t="str">
        <f>IFERROR(VLOOKUP(J294,'Category Index'!$K$10:$L$258,2,FALSE),"")</f>
        <v/>
      </c>
      <c r="J294" s="986"/>
      <c r="K294" s="987" t="s">
        <v>866</v>
      </c>
      <c r="L294" s="3"/>
      <c r="M294" s="982"/>
      <c r="N294" s="983"/>
      <c r="O294" s="943" t="str">
        <f>IFERROR(VLOOKUP(Q294,Tables!$CE$8:$CF$22,2,FALSE),"")</f>
        <v/>
      </c>
      <c r="P294" s="973"/>
      <c r="Q294" s="974"/>
      <c r="R294" s="975"/>
      <c r="S294" s="976"/>
      <c r="T294" s="670" t="str">
        <f>IFERROR(IF(R294="","",R294*(VLOOKUP(D294, 'Unit Conversion Table'!$E$3:$F$132, 2, FALSE))),"")</f>
        <v/>
      </c>
      <c r="U294" s="3"/>
      <c r="V294" s="971" t="s">
        <v>826</v>
      </c>
      <c r="W294" s="945" t="str" cm="1">
        <f t="array" ref="W294">_xlfn.IFS(V294="No",(IFERROR(VLOOKUP($M294&amp;" | "&amp;$X294,'Emissions Factors'!$C$3:$N$1705,MATCH(W$11,'Emissions Factors'!$C$3:$N$3,0),FALSE),"")),V294="Yes", "", V294="", "")</f>
        <v/>
      </c>
      <c r="X294" s="946">
        <f>IFERROR(IF(OR($V294="Yes", $V294=""), "",
VLOOKUP($F294, 'Emissions Factors'!$C$3:$O$717, 4,FALSE)),
IFERROR(VLOOKUP($E294, 'Emissions Factors'!$C$3:$O$717, 4,FALSE),""))</f>
        <v>0</v>
      </c>
      <c r="Y294" s="947" t="str">
        <f>IFERROR(VLOOKUP($M294&amp;" | "&amp;$X294,'Emissions Factors'!$C$3:$N$3811,5,FALSE),"")</f>
        <v/>
      </c>
      <c r="Z294" s="948" t="str">
        <f>IFERROR(VLOOKUP($M294&amp;" | "&amp;$X294,'Emissions Factors'!$C$3:$N$3811,6,FALSE),"")</f>
        <v/>
      </c>
      <c r="AA294" s="949" t="str">
        <f>IFERROR(VLOOKUP($M294&amp;" | "&amp;$X294,'Emissions Factors'!$C$3:$N$3811,7,FALSE),"")</f>
        <v/>
      </c>
      <c r="AB294" s="961"/>
      <c r="AC294" s="962"/>
      <c r="AD294" s="963"/>
      <c r="AE294" s="964"/>
      <c r="AF294" s="965"/>
      <c r="AG294" s="955" t="str" cm="1">
        <f t="array" ref="AG294">IFERROR(_xlfn.IFS($V294="No", Y294*$T294/1000,$V294="Yes", AD294*$T294/1000, $V294="", ""),"")</f>
        <v/>
      </c>
      <c r="AH294" s="956" t="str" cm="1">
        <f t="array" ref="AH294">IFERROR(_xlfn.IFS($V294="No", Z294*$T294/1000,$V294="Yes", AE294*$T294/1000, $V294="", ""),"")</f>
        <v/>
      </c>
      <c r="AI294" s="956" t="str" cm="1">
        <f t="array" ref="AI294">IFERROR(_xlfn.IFS($V294="No", AA294*$T294/1000,$V294="Yes", AF294*$T294/1000, $V294="", ""),"")</f>
        <v/>
      </c>
      <c r="AJ294" s="1029" t="str">
        <f>IFERROR($AG294
+IFERROR(HLOOKUP(Introduction!$H$29,'GWP Values'!$D$3:$G$46,MATCH("CH4",'GWP Values'!$C$3:$C$41,0),FALSE)*$AH294,0)
+IFERROR(HLOOKUP(Introduction!$H$29,'GWP Values'!$D$3:$G$46,MATCH("N2O",'GWP Values'!$C$3:$C$41,0),FALSE)*$AI294,0),"")</f>
        <v/>
      </c>
    </row>
    <row r="295" spans="1:36" ht="24" customHeight="1" x14ac:dyDescent="0.25">
      <c r="A295" s="441"/>
      <c r="B295" s="458" t="str" cm="1">
        <f t="array" ref="B295">IFERROR(_xlfn.IFS($J295="","",VLOOKUP(CONCATENATE($M295," | ",$J295),'Emissions Factors'!$C$3:$O$718,5,FALSE)&lt;&gt;"",CONCATENATE($M295," | ",$J295), COUNTIF('Emissions Factors'!$C$3:$C$718,CONCATENATE($M295," | ",$J295))&lt;0, CONCATENATE($M295," | ",$I295)),"")</f>
        <v/>
      </c>
      <c r="C295" s="650" t="str">
        <f t="shared" si="8"/>
        <v/>
      </c>
      <c r="D295" s="650" t="str">
        <f t="shared" si="9"/>
        <v/>
      </c>
      <c r="E295" s="650" t="str">
        <f>IFERROR(IF($J295="","",
IF($J295="United States",$M295&amp;" | "&amp;$J295&amp;" - "&amp;(VLOOKUP(K295,'EFs - EPA eGRID'!$B$2:$D$53,3,FALSE)),
IF($J295="Canada",$M295&amp;" | "&amp;$J295&amp;" - "&amp;$K295,$M295&amp;" | "&amp;$I295))),"")</f>
        <v/>
      </c>
      <c r="F295" s="650" t="str" cm="1">
        <f t="array" ref="F295">_xlfn.IFS($J295="","",AND($J295="United States", $K295=""), $M295&amp;" | "&amp;$J295,AND($J295="Canada", $K295=""), $M295&amp;" | "&amp;$J295,$J295="United States", $E295,$J295="Canada",$E295,$J295&lt;&gt;"", $M295&amp;" | "&amp;$J295)</f>
        <v/>
      </c>
      <c r="G295" s="989"/>
      <c r="H295" s="990"/>
      <c r="I295" s="941" t="str">
        <f>IFERROR(VLOOKUP(J295,'Category Index'!$K$10:$L$258,2,FALSE),"")</f>
        <v/>
      </c>
      <c r="J295" s="986"/>
      <c r="K295" s="987" t="s">
        <v>866</v>
      </c>
      <c r="L295" s="3"/>
      <c r="M295" s="982"/>
      <c r="N295" s="983"/>
      <c r="O295" s="943" t="str">
        <f>IFERROR(VLOOKUP(Q295,Tables!$CE$8:$CF$22,2,FALSE),"")</f>
        <v/>
      </c>
      <c r="P295" s="973"/>
      <c r="Q295" s="974"/>
      <c r="R295" s="975"/>
      <c r="S295" s="976"/>
      <c r="T295" s="670" t="str">
        <f>IFERROR(IF(R295="","",R295*(VLOOKUP(D295, 'Unit Conversion Table'!$E$3:$F$132, 2, FALSE))),"")</f>
        <v/>
      </c>
      <c r="U295" s="3"/>
      <c r="V295" s="971" t="s">
        <v>826</v>
      </c>
      <c r="W295" s="945" t="str" cm="1">
        <f t="array" ref="W295">_xlfn.IFS(V295="No",(IFERROR(VLOOKUP($M295&amp;" | "&amp;$X295,'Emissions Factors'!$C$3:$N$1705,MATCH(W$11,'Emissions Factors'!$C$3:$N$3,0),FALSE),"")),V295="Yes", "", V295="", "")</f>
        <v/>
      </c>
      <c r="X295" s="946">
        <f>IFERROR(IF(OR($V295="Yes", $V295=""), "",
VLOOKUP($F295, 'Emissions Factors'!$C$3:$O$717, 4,FALSE)),
IFERROR(VLOOKUP($E295, 'Emissions Factors'!$C$3:$O$717, 4,FALSE),""))</f>
        <v>0</v>
      </c>
      <c r="Y295" s="947" t="str">
        <f>IFERROR(VLOOKUP($M295&amp;" | "&amp;$X295,'Emissions Factors'!$C$3:$N$3811,5,FALSE),"")</f>
        <v/>
      </c>
      <c r="Z295" s="948" t="str">
        <f>IFERROR(VLOOKUP($M295&amp;" | "&amp;$X295,'Emissions Factors'!$C$3:$N$3811,6,FALSE),"")</f>
        <v/>
      </c>
      <c r="AA295" s="949" t="str">
        <f>IFERROR(VLOOKUP($M295&amp;" | "&amp;$X295,'Emissions Factors'!$C$3:$N$3811,7,FALSE),"")</f>
        <v/>
      </c>
      <c r="AB295" s="961"/>
      <c r="AC295" s="962"/>
      <c r="AD295" s="963"/>
      <c r="AE295" s="964"/>
      <c r="AF295" s="965"/>
      <c r="AG295" s="955" t="str" cm="1">
        <f t="array" ref="AG295">IFERROR(_xlfn.IFS($V295="No", Y295*$T295/1000,$V295="Yes", AD295*$T295/1000, $V295="", ""),"")</f>
        <v/>
      </c>
      <c r="AH295" s="956" t="str" cm="1">
        <f t="array" ref="AH295">IFERROR(_xlfn.IFS($V295="No", Z295*$T295/1000,$V295="Yes", AE295*$T295/1000, $V295="", ""),"")</f>
        <v/>
      </c>
      <c r="AI295" s="956" t="str" cm="1">
        <f t="array" ref="AI295">IFERROR(_xlfn.IFS($V295="No", AA295*$T295/1000,$V295="Yes", AF295*$T295/1000, $V295="", ""),"")</f>
        <v/>
      </c>
      <c r="AJ295" s="1029" t="str">
        <f>IFERROR($AG295
+IFERROR(HLOOKUP(Introduction!$H$29,'GWP Values'!$D$3:$G$46,MATCH("CH4",'GWP Values'!$C$3:$C$41,0),FALSE)*$AH295,0)
+IFERROR(HLOOKUP(Introduction!$H$29,'GWP Values'!$D$3:$G$46,MATCH("N2O",'GWP Values'!$C$3:$C$41,0),FALSE)*$AI295,0),"")</f>
        <v/>
      </c>
    </row>
    <row r="296" spans="1:36" ht="24" customHeight="1" x14ac:dyDescent="0.25">
      <c r="A296" s="441"/>
      <c r="B296" s="458" t="str" cm="1">
        <f t="array" ref="B296">IFERROR(_xlfn.IFS($J296="","",VLOOKUP(CONCATENATE($M296," | ",$J296),'Emissions Factors'!$C$3:$O$718,5,FALSE)&lt;&gt;"",CONCATENATE($M296," | ",$J296), COUNTIF('Emissions Factors'!$C$3:$C$718,CONCATENATE($M296," | ",$J296))&lt;0, CONCATENATE($M296," | ",$I296)),"")</f>
        <v/>
      </c>
      <c r="C296" s="650" t="str">
        <f t="shared" si="8"/>
        <v/>
      </c>
      <c r="D296" s="650" t="str">
        <f t="shared" si="9"/>
        <v/>
      </c>
      <c r="E296" s="650" t="str">
        <f>IFERROR(IF($J296="","",
IF($J296="United States",$M296&amp;" | "&amp;$J296&amp;" - "&amp;(VLOOKUP(K296,'EFs - EPA eGRID'!$B$2:$D$53,3,FALSE)),
IF($J296="Canada",$M296&amp;" | "&amp;$J296&amp;" - "&amp;$K296,$M296&amp;" | "&amp;$I296))),"")</f>
        <v/>
      </c>
      <c r="F296" s="650" t="str" cm="1">
        <f t="array" ref="F296">_xlfn.IFS($J296="","",AND($J296="United States", $K296=""), $M296&amp;" | "&amp;$J296,AND($J296="Canada", $K296=""), $M296&amp;" | "&amp;$J296,$J296="United States", $E296,$J296="Canada",$E296,$J296&lt;&gt;"", $M296&amp;" | "&amp;$J296)</f>
        <v/>
      </c>
      <c r="G296" s="989"/>
      <c r="H296" s="990"/>
      <c r="I296" s="941" t="str">
        <f>IFERROR(VLOOKUP(J296,'Category Index'!$K$10:$L$258,2,FALSE),"")</f>
        <v/>
      </c>
      <c r="J296" s="986"/>
      <c r="K296" s="987" t="s">
        <v>866</v>
      </c>
      <c r="L296" s="3"/>
      <c r="M296" s="982"/>
      <c r="N296" s="983"/>
      <c r="O296" s="943" t="str">
        <f>IFERROR(VLOOKUP(Q296,Tables!$CE$8:$CF$22,2,FALSE),"")</f>
        <v/>
      </c>
      <c r="P296" s="973"/>
      <c r="Q296" s="974"/>
      <c r="R296" s="975"/>
      <c r="S296" s="976"/>
      <c r="T296" s="670" t="str">
        <f>IFERROR(IF(R296="","",R296*(VLOOKUP(D296, 'Unit Conversion Table'!$E$3:$F$132, 2, FALSE))),"")</f>
        <v/>
      </c>
      <c r="U296" s="3"/>
      <c r="V296" s="971" t="s">
        <v>826</v>
      </c>
      <c r="W296" s="945" t="str" cm="1">
        <f t="array" ref="W296">_xlfn.IFS(V296="No",(IFERROR(VLOOKUP($M296&amp;" | "&amp;$X296,'Emissions Factors'!$C$3:$N$1705,MATCH(W$11,'Emissions Factors'!$C$3:$N$3,0),FALSE),"")),V296="Yes", "", V296="", "")</f>
        <v/>
      </c>
      <c r="X296" s="946">
        <f>IFERROR(IF(OR($V296="Yes", $V296=""), "",
VLOOKUP($F296, 'Emissions Factors'!$C$3:$O$717, 4,FALSE)),
IFERROR(VLOOKUP($E296, 'Emissions Factors'!$C$3:$O$717, 4,FALSE),""))</f>
        <v>0</v>
      </c>
      <c r="Y296" s="947" t="str">
        <f>IFERROR(VLOOKUP($M296&amp;" | "&amp;$X296,'Emissions Factors'!$C$3:$N$3811,5,FALSE),"")</f>
        <v/>
      </c>
      <c r="Z296" s="948" t="str">
        <f>IFERROR(VLOOKUP($M296&amp;" | "&amp;$X296,'Emissions Factors'!$C$3:$N$3811,6,FALSE),"")</f>
        <v/>
      </c>
      <c r="AA296" s="949" t="str">
        <f>IFERROR(VLOOKUP($M296&amp;" | "&amp;$X296,'Emissions Factors'!$C$3:$N$3811,7,FALSE),"")</f>
        <v/>
      </c>
      <c r="AB296" s="961"/>
      <c r="AC296" s="962"/>
      <c r="AD296" s="963"/>
      <c r="AE296" s="964"/>
      <c r="AF296" s="965"/>
      <c r="AG296" s="955" t="str" cm="1">
        <f t="array" ref="AG296">IFERROR(_xlfn.IFS($V296="No", Y296*$T296/1000,$V296="Yes", AD296*$T296/1000, $V296="", ""),"")</f>
        <v/>
      </c>
      <c r="AH296" s="956" t="str" cm="1">
        <f t="array" ref="AH296">IFERROR(_xlfn.IFS($V296="No", Z296*$T296/1000,$V296="Yes", AE296*$T296/1000, $V296="", ""),"")</f>
        <v/>
      </c>
      <c r="AI296" s="956" t="str" cm="1">
        <f t="array" ref="AI296">IFERROR(_xlfn.IFS($V296="No", AA296*$T296/1000,$V296="Yes", AF296*$T296/1000, $V296="", ""),"")</f>
        <v/>
      </c>
      <c r="AJ296" s="1029" t="str">
        <f>IFERROR($AG296
+IFERROR(HLOOKUP(Introduction!$H$29,'GWP Values'!$D$3:$G$46,MATCH("CH4",'GWP Values'!$C$3:$C$41,0),FALSE)*$AH296,0)
+IFERROR(HLOOKUP(Introduction!$H$29,'GWP Values'!$D$3:$G$46,MATCH("N2O",'GWP Values'!$C$3:$C$41,0),FALSE)*$AI296,0),"")</f>
        <v/>
      </c>
    </row>
    <row r="297" spans="1:36" ht="24" customHeight="1" x14ac:dyDescent="0.25">
      <c r="A297" s="441"/>
      <c r="B297" s="458" t="str" cm="1">
        <f t="array" ref="B297">IFERROR(_xlfn.IFS($J297="","",VLOOKUP(CONCATENATE($M297," | ",$J297),'Emissions Factors'!$C$3:$O$718,5,FALSE)&lt;&gt;"",CONCATENATE($M297," | ",$J297), COUNTIF('Emissions Factors'!$C$3:$C$718,CONCATENATE($M297," | ",$J297))&lt;0, CONCATENATE($M297," | ",$I297)),"")</f>
        <v/>
      </c>
      <c r="C297" s="650" t="str">
        <f t="shared" si="8"/>
        <v/>
      </c>
      <c r="D297" s="650" t="str">
        <f t="shared" si="9"/>
        <v/>
      </c>
      <c r="E297" s="650" t="str">
        <f>IFERROR(IF($J297="","",
IF($J297="United States",$M297&amp;" | "&amp;$J297&amp;" - "&amp;(VLOOKUP(K297,'EFs - EPA eGRID'!$B$2:$D$53,3,FALSE)),
IF($J297="Canada",$M297&amp;" | "&amp;$J297&amp;" - "&amp;$K297,$M297&amp;" | "&amp;$I297))),"")</f>
        <v/>
      </c>
      <c r="F297" s="650" t="str" cm="1">
        <f t="array" ref="F297">_xlfn.IFS($J297="","",AND($J297="United States", $K297=""), $M297&amp;" | "&amp;$J297,AND($J297="Canada", $K297=""), $M297&amp;" | "&amp;$J297,$J297="United States", $E297,$J297="Canada",$E297,$J297&lt;&gt;"", $M297&amp;" | "&amp;$J297)</f>
        <v/>
      </c>
      <c r="G297" s="989"/>
      <c r="H297" s="990"/>
      <c r="I297" s="941" t="str">
        <f>IFERROR(VLOOKUP(J297,'Category Index'!$K$10:$L$258,2,FALSE),"")</f>
        <v/>
      </c>
      <c r="J297" s="986"/>
      <c r="K297" s="987" t="s">
        <v>866</v>
      </c>
      <c r="L297" s="3"/>
      <c r="M297" s="982"/>
      <c r="N297" s="983"/>
      <c r="O297" s="943" t="str">
        <f>IFERROR(VLOOKUP(Q297,Tables!$CE$8:$CF$22,2,FALSE),"")</f>
        <v/>
      </c>
      <c r="P297" s="973"/>
      <c r="Q297" s="974"/>
      <c r="R297" s="975"/>
      <c r="S297" s="976"/>
      <c r="T297" s="670" t="str">
        <f>IFERROR(IF(R297="","",R297*(VLOOKUP(D297, 'Unit Conversion Table'!$E$3:$F$132, 2, FALSE))),"")</f>
        <v/>
      </c>
      <c r="U297" s="3"/>
      <c r="V297" s="971" t="s">
        <v>826</v>
      </c>
      <c r="W297" s="945" t="str" cm="1">
        <f t="array" ref="W297">_xlfn.IFS(V297="No",(IFERROR(VLOOKUP($M297&amp;" | "&amp;$X297,'Emissions Factors'!$C$3:$N$1705,MATCH(W$11,'Emissions Factors'!$C$3:$N$3,0),FALSE),"")),V297="Yes", "", V297="", "")</f>
        <v/>
      </c>
      <c r="X297" s="946">
        <f>IFERROR(IF(OR($V297="Yes", $V297=""), "",
VLOOKUP($F297, 'Emissions Factors'!$C$3:$O$717, 4,FALSE)),
IFERROR(VLOOKUP($E297, 'Emissions Factors'!$C$3:$O$717, 4,FALSE),""))</f>
        <v>0</v>
      </c>
      <c r="Y297" s="947" t="str">
        <f>IFERROR(VLOOKUP($M297&amp;" | "&amp;$X297,'Emissions Factors'!$C$3:$N$3811,5,FALSE),"")</f>
        <v/>
      </c>
      <c r="Z297" s="948" t="str">
        <f>IFERROR(VLOOKUP($M297&amp;" | "&amp;$X297,'Emissions Factors'!$C$3:$N$3811,6,FALSE),"")</f>
        <v/>
      </c>
      <c r="AA297" s="949" t="str">
        <f>IFERROR(VLOOKUP($M297&amp;" | "&amp;$X297,'Emissions Factors'!$C$3:$N$3811,7,FALSE),"")</f>
        <v/>
      </c>
      <c r="AB297" s="961"/>
      <c r="AC297" s="962"/>
      <c r="AD297" s="963"/>
      <c r="AE297" s="964"/>
      <c r="AF297" s="965"/>
      <c r="AG297" s="955" t="str" cm="1">
        <f t="array" ref="AG297">IFERROR(_xlfn.IFS($V297="No", Y297*$T297/1000,$V297="Yes", AD297*$T297/1000, $V297="", ""),"")</f>
        <v/>
      </c>
      <c r="AH297" s="956" t="str" cm="1">
        <f t="array" ref="AH297">IFERROR(_xlfn.IFS($V297="No", Z297*$T297/1000,$V297="Yes", AE297*$T297/1000, $V297="", ""),"")</f>
        <v/>
      </c>
      <c r="AI297" s="956" t="str" cm="1">
        <f t="array" ref="AI297">IFERROR(_xlfn.IFS($V297="No", AA297*$T297/1000,$V297="Yes", AF297*$T297/1000, $V297="", ""),"")</f>
        <v/>
      </c>
      <c r="AJ297" s="1029" t="str">
        <f>IFERROR($AG297
+IFERROR(HLOOKUP(Introduction!$H$29,'GWP Values'!$D$3:$G$46,MATCH("CH4",'GWP Values'!$C$3:$C$41,0),FALSE)*$AH297,0)
+IFERROR(HLOOKUP(Introduction!$H$29,'GWP Values'!$D$3:$G$46,MATCH("N2O",'GWP Values'!$C$3:$C$41,0),FALSE)*$AI297,0),"")</f>
        <v/>
      </c>
    </row>
    <row r="298" spans="1:36" ht="24" customHeight="1" x14ac:dyDescent="0.25">
      <c r="A298" s="441"/>
      <c r="B298" s="458" t="str" cm="1">
        <f t="array" ref="B298">IFERROR(_xlfn.IFS($J298="","",VLOOKUP(CONCATENATE($M298," | ",$J298),'Emissions Factors'!$C$3:$O$718,5,FALSE)&lt;&gt;"",CONCATENATE($M298," | ",$J298), COUNTIF('Emissions Factors'!$C$3:$C$718,CONCATENATE($M298," | ",$J298))&lt;0, CONCATENATE($M298," | ",$I298)),"")</f>
        <v/>
      </c>
      <c r="C298" s="650" t="str">
        <f t="shared" si="8"/>
        <v/>
      </c>
      <c r="D298" s="650" t="str">
        <f t="shared" si="9"/>
        <v/>
      </c>
      <c r="E298" s="650" t="str">
        <f>IFERROR(IF($J298="","",
IF($J298="United States",$M298&amp;" | "&amp;$J298&amp;" - "&amp;(VLOOKUP(K298,'EFs - EPA eGRID'!$B$2:$D$53,3,FALSE)),
IF($J298="Canada",$M298&amp;" | "&amp;$J298&amp;" - "&amp;$K298,$M298&amp;" | "&amp;$I298))),"")</f>
        <v/>
      </c>
      <c r="F298" s="650" t="str" cm="1">
        <f t="array" ref="F298">_xlfn.IFS($J298="","",AND($J298="United States", $K298=""), $M298&amp;" | "&amp;$J298,AND($J298="Canada", $K298=""), $M298&amp;" | "&amp;$J298,$J298="United States", $E298,$J298="Canada",$E298,$J298&lt;&gt;"", $M298&amp;" | "&amp;$J298)</f>
        <v/>
      </c>
      <c r="G298" s="989"/>
      <c r="H298" s="990"/>
      <c r="I298" s="941" t="str">
        <f>IFERROR(VLOOKUP(J298,'Category Index'!$K$10:$L$258,2,FALSE),"")</f>
        <v/>
      </c>
      <c r="J298" s="986"/>
      <c r="K298" s="987" t="s">
        <v>866</v>
      </c>
      <c r="L298" s="3"/>
      <c r="M298" s="982"/>
      <c r="N298" s="983"/>
      <c r="O298" s="943" t="str">
        <f>IFERROR(VLOOKUP(Q298,Tables!$CE$8:$CF$22,2,FALSE),"")</f>
        <v/>
      </c>
      <c r="P298" s="973"/>
      <c r="Q298" s="974"/>
      <c r="R298" s="975"/>
      <c r="S298" s="976"/>
      <c r="T298" s="670" t="str">
        <f>IFERROR(IF(R298="","",R298*(VLOOKUP(D298, 'Unit Conversion Table'!$E$3:$F$132, 2, FALSE))),"")</f>
        <v/>
      </c>
      <c r="U298" s="3"/>
      <c r="V298" s="971" t="s">
        <v>826</v>
      </c>
      <c r="W298" s="945" t="str" cm="1">
        <f t="array" ref="W298">_xlfn.IFS(V298="No",(IFERROR(VLOOKUP($M298&amp;" | "&amp;$X298,'Emissions Factors'!$C$3:$N$1705,MATCH(W$11,'Emissions Factors'!$C$3:$N$3,0),FALSE),"")),V298="Yes", "", V298="", "")</f>
        <v/>
      </c>
      <c r="X298" s="946">
        <f>IFERROR(IF(OR($V298="Yes", $V298=""), "",
VLOOKUP($F298, 'Emissions Factors'!$C$3:$O$717, 4,FALSE)),
IFERROR(VLOOKUP($E298, 'Emissions Factors'!$C$3:$O$717, 4,FALSE),""))</f>
        <v>0</v>
      </c>
      <c r="Y298" s="947" t="str">
        <f>IFERROR(VLOOKUP($M298&amp;" | "&amp;$X298,'Emissions Factors'!$C$3:$N$3811,5,FALSE),"")</f>
        <v/>
      </c>
      <c r="Z298" s="948" t="str">
        <f>IFERROR(VLOOKUP($M298&amp;" | "&amp;$X298,'Emissions Factors'!$C$3:$N$3811,6,FALSE),"")</f>
        <v/>
      </c>
      <c r="AA298" s="949" t="str">
        <f>IFERROR(VLOOKUP($M298&amp;" | "&amp;$X298,'Emissions Factors'!$C$3:$N$3811,7,FALSE),"")</f>
        <v/>
      </c>
      <c r="AB298" s="961"/>
      <c r="AC298" s="962"/>
      <c r="AD298" s="963"/>
      <c r="AE298" s="964"/>
      <c r="AF298" s="965"/>
      <c r="AG298" s="955" t="str" cm="1">
        <f t="array" ref="AG298">IFERROR(_xlfn.IFS($V298="No", Y298*$T298/1000,$V298="Yes", AD298*$T298/1000, $V298="", ""),"")</f>
        <v/>
      </c>
      <c r="AH298" s="956" t="str" cm="1">
        <f t="array" ref="AH298">IFERROR(_xlfn.IFS($V298="No", Z298*$T298/1000,$V298="Yes", AE298*$T298/1000, $V298="", ""),"")</f>
        <v/>
      </c>
      <c r="AI298" s="956" t="str" cm="1">
        <f t="array" ref="AI298">IFERROR(_xlfn.IFS($V298="No", AA298*$T298/1000,$V298="Yes", AF298*$T298/1000, $V298="", ""),"")</f>
        <v/>
      </c>
      <c r="AJ298" s="1029" t="str">
        <f>IFERROR($AG298
+IFERROR(HLOOKUP(Introduction!$H$29,'GWP Values'!$D$3:$G$46,MATCH("CH4",'GWP Values'!$C$3:$C$41,0),FALSE)*$AH298,0)
+IFERROR(HLOOKUP(Introduction!$H$29,'GWP Values'!$D$3:$G$46,MATCH("N2O",'GWP Values'!$C$3:$C$41,0),FALSE)*$AI298,0),"")</f>
        <v/>
      </c>
    </row>
    <row r="299" spans="1:36" ht="24" customHeight="1" x14ac:dyDescent="0.25">
      <c r="A299" s="441"/>
      <c r="B299" s="458" t="str" cm="1">
        <f t="array" ref="B299">IFERROR(_xlfn.IFS($J299="","",VLOOKUP(CONCATENATE($M299," | ",$J299),'Emissions Factors'!$C$3:$O$718,5,FALSE)&lt;&gt;"",CONCATENATE($M299," | ",$J299), COUNTIF('Emissions Factors'!$C$3:$C$718,CONCATENATE($M299," | ",$J299))&lt;0, CONCATENATE($M299," | ",$I299)),"")</f>
        <v/>
      </c>
      <c r="C299" s="650" t="str">
        <f t="shared" si="8"/>
        <v/>
      </c>
      <c r="D299" s="650" t="str">
        <f t="shared" si="9"/>
        <v/>
      </c>
      <c r="E299" s="650" t="str">
        <f>IFERROR(IF($J299="","",
IF($J299="United States",$M299&amp;" | "&amp;$J299&amp;" - "&amp;(VLOOKUP(K299,'EFs - EPA eGRID'!$B$2:$D$53,3,FALSE)),
IF($J299="Canada",$M299&amp;" | "&amp;$J299&amp;" - "&amp;$K299,$M299&amp;" | "&amp;$I299))),"")</f>
        <v/>
      </c>
      <c r="F299" s="650" t="str" cm="1">
        <f t="array" ref="F299">_xlfn.IFS($J299="","",AND($J299="United States", $K299=""), $M299&amp;" | "&amp;$J299,AND($J299="Canada", $K299=""), $M299&amp;" | "&amp;$J299,$J299="United States", $E299,$J299="Canada",$E299,$J299&lt;&gt;"", $M299&amp;" | "&amp;$J299)</f>
        <v/>
      </c>
      <c r="G299" s="989"/>
      <c r="H299" s="990"/>
      <c r="I299" s="941" t="str">
        <f>IFERROR(VLOOKUP(J299,'Category Index'!$K$10:$L$258,2,FALSE),"")</f>
        <v/>
      </c>
      <c r="J299" s="986"/>
      <c r="K299" s="987" t="s">
        <v>866</v>
      </c>
      <c r="L299" s="3"/>
      <c r="M299" s="982"/>
      <c r="N299" s="983"/>
      <c r="O299" s="943" t="str">
        <f>IFERROR(VLOOKUP(Q299,Tables!$CE$8:$CF$22,2,FALSE),"")</f>
        <v/>
      </c>
      <c r="P299" s="973"/>
      <c r="Q299" s="974"/>
      <c r="R299" s="975"/>
      <c r="S299" s="976"/>
      <c r="T299" s="670" t="str">
        <f>IFERROR(IF(R299="","",R299*(VLOOKUP(D299, 'Unit Conversion Table'!$E$3:$F$132, 2, FALSE))),"")</f>
        <v/>
      </c>
      <c r="U299" s="3"/>
      <c r="V299" s="971" t="s">
        <v>826</v>
      </c>
      <c r="W299" s="945" t="str" cm="1">
        <f t="array" ref="W299">_xlfn.IFS(V299="No",(IFERROR(VLOOKUP($M299&amp;" | "&amp;$X299,'Emissions Factors'!$C$3:$N$1705,MATCH(W$11,'Emissions Factors'!$C$3:$N$3,0),FALSE),"")),V299="Yes", "", V299="", "")</f>
        <v/>
      </c>
      <c r="X299" s="946">
        <f>IFERROR(IF(OR($V299="Yes", $V299=""), "",
VLOOKUP($F299, 'Emissions Factors'!$C$3:$O$717, 4,FALSE)),
IFERROR(VLOOKUP($E299, 'Emissions Factors'!$C$3:$O$717, 4,FALSE),""))</f>
        <v>0</v>
      </c>
      <c r="Y299" s="947" t="str">
        <f>IFERROR(VLOOKUP($M299&amp;" | "&amp;$X299,'Emissions Factors'!$C$3:$N$3811,5,FALSE),"")</f>
        <v/>
      </c>
      <c r="Z299" s="948" t="str">
        <f>IFERROR(VLOOKUP($M299&amp;" | "&amp;$X299,'Emissions Factors'!$C$3:$N$3811,6,FALSE),"")</f>
        <v/>
      </c>
      <c r="AA299" s="949" t="str">
        <f>IFERROR(VLOOKUP($M299&amp;" | "&amp;$X299,'Emissions Factors'!$C$3:$N$3811,7,FALSE),"")</f>
        <v/>
      </c>
      <c r="AB299" s="961"/>
      <c r="AC299" s="962"/>
      <c r="AD299" s="963"/>
      <c r="AE299" s="964"/>
      <c r="AF299" s="965"/>
      <c r="AG299" s="955" t="str" cm="1">
        <f t="array" ref="AG299">IFERROR(_xlfn.IFS($V299="No", Y299*$T299/1000,$V299="Yes", AD299*$T299/1000, $V299="", ""),"")</f>
        <v/>
      </c>
      <c r="AH299" s="956" t="str" cm="1">
        <f t="array" ref="AH299">IFERROR(_xlfn.IFS($V299="No", Z299*$T299/1000,$V299="Yes", AE299*$T299/1000, $V299="", ""),"")</f>
        <v/>
      </c>
      <c r="AI299" s="956" t="str" cm="1">
        <f t="array" ref="AI299">IFERROR(_xlfn.IFS($V299="No", AA299*$T299/1000,$V299="Yes", AF299*$T299/1000, $V299="", ""),"")</f>
        <v/>
      </c>
      <c r="AJ299" s="1029" t="str">
        <f>IFERROR($AG299
+IFERROR(HLOOKUP(Introduction!$H$29,'GWP Values'!$D$3:$G$46,MATCH("CH4",'GWP Values'!$C$3:$C$41,0),FALSE)*$AH299,0)
+IFERROR(HLOOKUP(Introduction!$H$29,'GWP Values'!$D$3:$G$46,MATCH("N2O",'GWP Values'!$C$3:$C$41,0),FALSE)*$AI299,0),"")</f>
        <v/>
      </c>
    </row>
    <row r="300" spans="1:36" ht="24" customHeight="1" x14ac:dyDescent="0.25">
      <c r="A300" s="441"/>
      <c r="B300" s="458" t="str" cm="1">
        <f t="array" ref="B300">IFERROR(_xlfn.IFS($J300="","",VLOOKUP(CONCATENATE($M300," | ",$J300),'Emissions Factors'!$C$3:$O$718,5,FALSE)&lt;&gt;"",CONCATENATE($M300," | ",$J300), COUNTIF('Emissions Factors'!$C$3:$C$718,CONCATENATE($M300," | ",$J300))&lt;0, CONCATENATE($M300," | ",$I300)),"")</f>
        <v/>
      </c>
      <c r="C300" s="650" t="str">
        <f t="shared" si="8"/>
        <v/>
      </c>
      <c r="D300" s="650" t="str">
        <f t="shared" si="9"/>
        <v/>
      </c>
      <c r="E300" s="650" t="str">
        <f>IFERROR(IF($J300="","",
IF($J300="United States",$M300&amp;" | "&amp;$J300&amp;" - "&amp;(VLOOKUP(K300,'EFs - EPA eGRID'!$B$2:$D$53,3,FALSE)),
IF($J300="Canada",$M300&amp;" | "&amp;$J300&amp;" - "&amp;$K300,$M300&amp;" | "&amp;$I300))),"")</f>
        <v/>
      </c>
      <c r="F300" s="650" t="str" cm="1">
        <f t="array" ref="F300">_xlfn.IFS($J300="","",AND($J300="United States", $K300=""), $M300&amp;" | "&amp;$J300,AND($J300="Canada", $K300=""), $M300&amp;" | "&amp;$J300,$J300="United States", $E300,$J300="Canada",$E300,$J300&lt;&gt;"", $M300&amp;" | "&amp;$J300)</f>
        <v/>
      </c>
      <c r="G300" s="989"/>
      <c r="H300" s="990"/>
      <c r="I300" s="941" t="str">
        <f>IFERROR(VLOOKUP(J300,'Category Index'!$K$10:$L$258,2,FALSE),"")</f>
        <v/>
      </c>
      <c r="J300" s="986"/>
      <c r="K300" s="987" t="s">
        <v>866</v>
      </c>
      <c r="L300" s="3"/>
      <c r="M300" s="982"/>
      <c r="N300" s="983"/>
      <c r="O300" s="943" t="str">
        <f>IFERROR(VLOOKUP(Q300,Tables!$CE$8:$CF$22,2,FALSE),"")</f>
        <v/>
      </c>
      <c r="P300" s="973"/>
      <c r="Q300" s="974"/>
      <c r="R300" s="975"/>
      <c r="S300" s="976"/>
      <c r="T300" s="670" t="str">
        <f>IFERROR(IF(R300="","",R300*(VLOOKUP(D300, 'Unit Conversion Table'!$E$3:$F$132, 2, FALSE))),"")</f>
        <v/>
      </c>
      <c r="U300" s="3"/>
      <c r="V300" s="971" t="s">
        <v>826</v>
      </c>
      <c r="W300" s="945" t="str" cm="1">
        <f t="array" ref="W300">_xlfn.IFS(V300="No",(IFERROR(VLOOKUP($M300&amp;" | "&amp;$X300,'Emissions Factors'!$C$3:$N$1705,MATCH(W$11,'Emissions Factors'!$C$3:$N$3,0),FALSE),"")),V300="Yes", "", V300="", "")</f>
        <v/>
      </c>
      <c r="X300" s="946">
        <f>IFERROR(IF(OR($V300="Yes", $V300=""), "",
VLOOKUP($F300, 'Emissions Factors'!$C$3:$O$717, 4,FALSE)),
IFERROR(VLOOKUP($E300, 'Emissions Factors'!$C$3:$O$717, 4,FALSE),""))</f>
        <v>0</v>
      </c>
      <c r="Y300" s="947" t="str">
        <f>IFERROR(VLOOKUP($M300&amp;" | "&amp;$X300,'Emissions Factors'!$C$3:$N$3811,5,FALSE),"")</f>
        <v/>
      </c>
      <c r="Z300" s="948" t="str">
        <f>IFERROR(VLOOKUP($M300&amp;" | "&amp;$X300,'Emissions Factors'!$C$3:$N$3811,6,FALSE),"")</f>
        <v/>
      </c>
      <c r="AA300" s="949" t="str">
        <f>IFERROR(VLOOKUP($M300&amp;" | "&amp;$X300,'Emissions Factors'!$C$3:$N$3811,7,FALSE),"")</f>
        <v/>
      </c>
      <c r="AB300" s="961"/>
      <c r="AC300" s="962"/>
      <c r="AD300" s="963"/>
      <c r="AE300" s="964"/>
      <c r="AF300" s="965"/>
      <c r="AG300" s="955" t="str" cm="1">
        <f t="array" ref="AG300">IFERROR(_xlfn.IFS($V300="No", Y300*$T300/1000,$V300="Yes", AD300*$T300/1000, $V300="", ""),"")</f>
        <v/>
      </c>
      <c r="AH300" s="956" t="str" cm="1">
        <f t="array" ref="AH300">IFERROR(_xlfn.IFS($V300="No", Z300*$T300/1000,$V300="Yes", AE300*$T300/1000, $V300="", ""),"")</f>
        <v/>
      </c>
      <c r="AI300" s="956" t="str" cm="1">
        <f t="array" ref="AI300">IFERROR(_xlfn.IFS($V300="No", AA300*$T300/1000,$V300="Yes", AF300*$T300/1000, $V300="", ""),"")</f>
        <v/>
      </c>
      <c r="AJ300" s="1029" t="str">
        <f>IFERROR($AG300
+IFERROR(HLOOKUP(Introduction!$H$29,'GWP Values'!$D$3:$G$46,MATCH("CH4",'GWP Values'!$C$3:$C$41,0),FALSE)*$AH300,0)
+IFERROR(HLOOKUP(Introduction!$H$29,'GWP Values'!$D$3:$G$46,MATCH("N2O",'GWP Values'!$C$3:$C$41,0),FALSE)*$AI300,0),"")</f>
        <v/>
      </c>
    </row>
    <row r="301" spans="1:36" ht="24" customHeight="1" x14ac:dyDescent="0.25">
      <c r="A301" s="441"/>
      <c r="B301" s="458" t="str" cm="1">
        <f t="array" ref="B301">IFERROR(_xlfn.IFS($J301="","",VLOOKUP(CONCATENATE($M301," | ",$J301),'Emissions Factors'!$C$3:$O$718,5,FALSE)&lt;&gt;"",CONCATENATE($M301," | ",$J301), COUNTIF('Emissions Factors'!$C$3:$C$718,CONCATENATE($M301," | ",$J301))&lt;0, CONCATENATE($M301," | ",$I301)),"")</f>
        <v/>
      </c>
      <c r="C301" s="650" t="str">
        <f t="shared" si="8"/>
        <v/>
      </c>
      <c r="D301" s="650" t="str">
        <f t="shared" si="9"/>
        <v/>
      </c>
      <c r="E301" s="650" t="str">
        <f>IFERROR(IF($J301="","",
IF($J301="United States",$M301&amp;" | "&amp;$J301&amp;" - "&amp;(VLOOKUP(K301,'EFs - EPA eGRID'!$B$2:$D$53,3,FALSE)),
IF($J301="Canada",$M301&amp;" | "&amp;$J301&amp;" - "&amp;$K301,$M301&amp;" | "&amp;$I301))),"")</f>
        <v/>
      </c>
      <c r="F301" s="650" t="str" cm="1">
        <f t="array" ref="F301">_xlfn.IFS($J301="","",AND($J301="United States", $K301=""), $M301&amp;" | "&amp;$J301,AND($J301="Canada", $K301=""), $M301&amp;" | "&amp;$J301,$J301="United States", $E301,$J301="Canada",$E301,$J301&lt;&gt;"", $M301&amp;" | "&amp;$J301)</f>
        <v/>
      </c>
      <c r="G301" s="989"/>
      <c r="H301" s="990"/>
      <c r="I301" s="941" t="str">
        <f>IFERROR(VLOOKUP(J301,'Category Index'!$K$10:$L$258,2,FALSE),"")</f>
        <v/>
      </c>
      <c r="J301" s="986"/>
      <c r="K301" s="987" t="s">
        <v>866</v>
      </c>
      <c r="L301" s="3"/>
      <c r="M301" s="982"/>
      <c r="N301" s="983"/>
      <c r="O301" s="943" t="str">
        <f>IFERROR(VLOOKUP(Q301,Tables!$CE$8:$CF$22,2,FALSE),"")</f>
        <v/>
      </c>
      <c r="P301" s="973"/>
      <c r="Q301" s="974"/>
      <c r="R301" s="975"/>
      <c r="S301" s="976"/>
      <c r="T301" s="670" t="str">
        <f>IFERROR(IF(R301="","",R301*(VLOOKUP(D301, 'Unit Conversion Table'!$E$3:$F$132, 2, FALSE))),"")</f>
        <v/>
      </c>
      <c r="U301" s="3"/>
      <c r="V301" s="971" t="s">
        <v>826</v>
      </c>
      <c r="W301" s="945" t="str" cm="1">
        <f t="array" ref="W301">_xlfn.IFS(V301="No",(IFERROR(VLOOKUP($M301&amp;" | "&amp;$X301,'Emissions Factors'!$C$3:$N$1705,MATCH(W$11,'Emissions Factors'!$C$3:$N$3,0),FALSE),"")),V301="Yes", "", V301="", "")</f>
        <v/>
      </c>
      <c r="X301" s="946">
        <f>IFERROR(IF(OR($V301="Yes", $V301=""), "",
VLOOKUP($F301, 'Emissions Factors'!$C$3:$O$717, 4,FALSE)),
IFERROR(VLOOKUP($E301, 'Emissions Factors'!$C$3:$O$717, 4,FALSE),""))</f>
        <v>0</v>
      </c>
      <c r="Y301" s="947" t="str">
        <f>IFERROR(VLOOKUP($M301&amp;" | "&amp;$X301,'Emissions Factors'!$C$3:$N$3811,5,FALSE),"")</f>
        <v/>
      </c>
      <c r="Z301" s="948" t="str">
        <f>IFERROR(VLOOKUP($M301&amp;" | "&amp;$X301,'Emissions Factors'!$C$3:$N$3811,6,FALSE),"")</f>
        <v/>
      </c>
      <c r="AA301" s="949" t="str">
        <f>IFERROR(VLOOKUP($M301&amp;" | "&amp;$X301,'Emissions Factors'!$C$3:$N$3811,7,FALSE),"")</f>
        <v/>
      </c>
      <c r="AB301" s="961"/>
      <c r="AC301" s="962"/>
      <c r="AD301" s="963"/>
      <c r="AE301" s="964"/>
      <c r="AF301" s="965"/>
      <c r="AG301" s="955" t="str" cm="1">
        <f t="array" ref="AG301">IFERROR(_xlfn.IFS($V301="No", Y301*$T301/1000,$V301="Yes", AD301*$T301/1000, $V301="", ""),"")</f>
        <v/>
      </c>
      <c r="AH301" s="956" t="str" cm="1">
        <f t="array" ref="AH301">IFERROR(_xlfn.IFS($V301="No", Z301*$T301/1000,$V301="Yes", AE301*$T301/1000, $V301="", ""),"")</f>
        <v/>
      </c>
      <c r="AI301" s="956" t="str" cm="1">
        <f t="array" ref="AI301">IFERROR(_xlfn.IFS($V301="No", AA301*$T301/1000,$V301="Yes", AF301*$T301/1000, $V301="", ""),"")</f>
        <v/>
      </c>
      <c r="AJ301" s="1029" t="str">
        <f>IFERROR($AG301
+IFERROR(HLOOKUP(Introduction!$H$29,'GWP Values'!$D$3:$G$46,MATCH("CH4",'GWP Values'!$C$3:$C$41,0),FALSE)*$AH301,0)
+IFERROR(HLOOKUP(Introduction!$H$29,'GWP Values'!$D$3:$G$46,MATCH("N2O",'GWP Values'!$C$3:$C$41,0),FALSE)*$AI301,0),"")</f>
        <v/>
      </c>
    </row>
    <row r="302" spans="1:36" ht="24" customHeight="1" x14ac:dyDescent="0.25">
      <c r="A302" s="441"/>
      <c r="B302" s="458" t="str" cm="1">
        <f t="array" ref="B302">IFERROR(_xlfn.IFS($J302="","",VLOOKUP(CONCATENATE($M302," | ",$J302),'Emissions Factors'!$C$3:$O$718,5,FALSE)&lt;&gt;"",CONCATENATE($M302," | ",$J302), COUNTIF('Emissions Factors'!$C$3:$C$718,CONCATENATE($M302," | ",$J302))&lt;0, CONCATENATE($M302," | ",$I302)),"")</f>
        <v/>
      </c>
      <c r="C302" s="650" t="str">
        <f t="shared" si="8"/>
        <v/>
      </c>
      <c r="D302" s="650" t="str">
        <f t="shared" si="9"/>
        <v/>
      </c>
      <c r="E302" s="650" t="str">
        <f>IFERROR(IF($J302="","",
IF($J302="United States",$M302&amp;" | "&amp;$J302&amp;" - "&amp;(VLOOKUP(K302,'EFs - EPA eGRID'!$B$2:$D$53,3,FALSE)),
IF($J302="Canada",$M302&amp;" | "&amp;$J302&amp;" - "&amp;$K302,$M302&amp;" | "&amp;$I302))),"")</f>
        <v/>
      </c>
      <c r="F302" s="650" t="str" cm="1">
        <f t="array" ref="F302">_xlfn.IFS($J302="","",AND($J302="United States", $K302=""), $M302&amp;" | "&amp;$J302,AND($J302="Canada", $K302=""), $M302&amp;" | "&amp;$J302,$J302="United States", $E302,$J302="Canada",$E302,$J302&lt;&gt;"", $M302&amp;" | "&amp;$J302)</f>
        <v/>
      </c>
      <c r="G302" s="989"/>
      <c r="H302" s="990"/>
      <c r="I302" s="941" t="str">
        <f>IFERROR(VLOOKUP(J302,'Category Index'!$K$10:$L$258,2,FALSE),"")</f>
        <v/>
      </c>
      <c r="J302" s="986"/>
      <c r="K302" s="987" t="s">
        <v>866</v>
      </c>
      <c r="L302" s="3"/>
      <c r="M302" s="982"/>
      <c r="N302" s="983"/>
      <c r="O302" s="943" t="str">
        <f>IFERROR(VLOOKUP(Q302,Tables!$CE$8:$CF$22,2,FALSE),"")</f>
        <v/>
      </c>
      <c r="P302" s="973"/>
      <c r="Q302" s="974"/>
      <c r="R302" s="975"/>
      <c r="S302" s="976"/>
      <c r="T302" s="670" t="str">
        <f>IFERROR(IF(R302="","",R302*(VLOOKUP(D302, 'Unit Conversion Table'!$E$3:$F$132, 2, FALSE))),"")</f>
        <v/>
      </c>
      <c r="U302" s="3"/>
      <c r="V302" s="971" t="s">
        <v>826</v>
      </c>
      <c r="W302" s="945" t="str" cm="1">
        <f t="array" ref="W302">_xlfn.IFS(V302="No",(IFERROR(VLOOKUP($M302&amp;" | "&amp;$X302,'Emissions Factors'!$C$3:$N$1705,MATCH(W$11,'Emissions Factors'!$C$3:$N$3,0),FALSE),"")),V302="Yes", "", V302="", "")</f>
        <v/>
      </c>
      <c r="X302" s="946">
        <f>IFERROR(IF(OR($V302="Yes", $V302=""), "",
VLOOKUP($F302, 'Emissions Factors'!$C$3:$O$717, 4,FALSE)),
IFERROR(VLOOKUP($E302, 'Emissions Factors'!$C$3:$O$717, 4,FALSE),""))</f>
        <v>0</v>
      </c>
      <c r="Y302" s="947" t="str">
        <f>IFERROR(VLOOKUP($M302&amp;" | "&amp;$X302,'Emissions Factors'!$C$3:$N$3811,5,FALSE),"")</f>
        <v/>
      </c>
      <c r="Z302" s="948" t="str">
        <f>IFERROR(VLOOKUP($M302&amp;" | "&amp;$X302,'Emissions Factors'!$C$3:$N$3811,6,FALSE),"")</f>
        <v/>
      </c>
      <c r="AA302" s="949" t="str">
        <f>IFERROR(VLOOKUP($M302&amp;" | "&amp;$X302,'Emissions Factors'!$C$3:$N$3811,7,FALSE),"")</f>
        <v/>
      </c>
      <c r="AB302" s="961"/>
      <c r="AC302" s="962"/>
      <c r="AD302" s="963"/>
      <c r="AE302" s="964"/>
      <c r="AF302" s="965"/>
      <c r="AG302" s="955" t="str" cm="1">
        <f t="array" ref="AG302">IFERROR(_xlfn.IFS($V302="No", Y302*$T302/1000,$V302="Yes", AD302*$T302/1000, $V302="", ""),"")</f>
        <v/>
      </c>
      <c r="AH302" s="956" t="str" cm="1">
        <f t="array" ref="AH302">IFERROR(_xlfn.IFS($V302="No", Z302*$T302/1000,$V302="Yes", AE302*$T302/1000, $V302="", ""),"")</f>
        <v/>
      </c>
      <c r="AI302" s="956" t="str" cm="1">
        <f t="array" ref="AI302">IFERROR(_xlfn.IFS($V302="No", AA302*$T302/1000,$V302="Yes", AF302*$T302/1000, $V302="", ""),"")</f>
        <v/>
      </c>
      <c r="AJ302" s="1029" t="str">
        <f>IFERROR($AG302
+IFERROR(HLOOKUP(Introduction!$H$29,'GWP Values'!$D$3:$G$46,MATCH("CH4",'GWP Values'!$C$3:$C$41,0),FALSE)*$AH302,0)
+IFERROR(HLOOKUP(Introduction!$H$29,'GWP Values'!$D$3:$G$46,MATCH("N2O",'GWP Values'!$C$3:$C$41,0),FALSE)*$AI302,0),"")</f>
        <v/>
      </c>
    </row>
    <row r="303" spans="1:36" ht="24" customHeight="1" x14ac:dyDescent="0.25">
      <c r="A303" s="441"/>
      <c r="B303" s="458" t="str" cm="1">
        <f t="array" ref="B303">IFERROR(_xlfn.IFS($J303="","",VLOOKUP(CONCATENATE($M303," | ",$J303),'Emissions Factors'!$C$3:$O$718,5,FALSE)&lt;&gt;"",CONCATENATE($M303," | ",$J303), COUNTIF('Emissions Factors'!$C$3:$C$718,CONCATENATE($M303," | ",$J303))&lt;0, CONCATENATE($M303," | ",$I303)),"")</f>
        <v/>
      </c>
      <c r="C303" s="650" t="str">
        <f t="shared" si="8"/>
        <v/>
      </c>
      <c r="D303" s="650" t="str">
        <f t="shared" si="9"/>
        <v/>
      </c>
      <c r="E303" s="650" t="str">
        <f>IFERROR(IF($J303="","",
IF($J303="United States",$M303&amp;" | "&amp;$J303&amp;" - "&amp;(VLOOKUP(K303,'EFs - EPA eGRID'!$B$2:$D$53,3,FALSE)),
IF($J303="Canada",$M303&amp;" | "&amp;$J303&amp;" - "&amp;$K303,$M303&amp;" | "&amp;$I303))),"")</f>
        <v/>
      </c>
      <c r="F303" s="650" t="str" cm="1">
        <f t="array" ref="F303">_xlfn.IFS($J303="","",AND($J303="United States", $K303=""), $M303&amp;" | "&amp;$J303,AND($J303="Canada", $K303=""), $M303&amp;" | "&amp;$J303,$J303="United States", $E303,$J303="Canada",$E303,$J303&lt;&gt;"", $M303&amp;" | "&amp;$J303)</f>
        <v/>
      </c>
      <c r="G303" s="989"/>
      <c r="H303" s="990"/>
      <c r="I303" s="941" t="str">
        <f>IFERROR(VLOOKUP(J303,'Category Index'!$K$10:$L$258,2,FALSE),"")</f>
        <v/>
      </c>
      <c r="J303" s="986"/>
      <c r="K303" s="987" t="s">
        <v>866</v>
      </c>
      <c r="L303" s="3"/>
      <c r="M303" s="982"/>
      <c r="N303" s="983"/>
      <c r="O303" s="943" t="str">
        <f>IFERROR(VLOOKUP(Q303,Tables!$CE$8:$CF$22,2,FALSE),"")</f>
        <v/>
      </c>
      <c r="P303" s="973"/>
      <c r="Q303" s="974"/>
      <c r="R303" s="975"/>
      <c r="S303" s="976"/>
      <c r="T303" s="670" t="str">
        <f>IFERROR(IF(R303="","",R303*(VLOOKUP(D303, 'Unit Conversion Table'!$E$3:$F$132, 2, FALSE))),"")</f>
        <v/>
      </c>
      <c r="U303" s="3"/>
      <c r="V303" s="971" t="s">
        <v>826</v>
      </c>
      <c r="W303" s="945" t="str" cm="1">
        <f t="array" ref="W303">_xlfn.IFS(V303="No",(IFERROR(VLOOKUP($M303&amp;" | "&amp;$X303,'Emissions Factors'!$C$3:$N$1705,MATCH(W$11,'Emissions Factors'!$C$3:$N$3,0),FALSE),"")),V303="Yes", "", V303="", "")</f>
        <v/>
      </c>
      <c r="X303" s="946">
        <f>IFERROR(IF(OR($V303="Yes", $V303=""), "",
VLOOKUP($F303, 'Emissions Factors'!$C$3:$O$717, 4,FALSE)),
IFERROR(VLOOKUP($E303, 'Emissions Factors'!$C$3:$O$717, 4,FALSE),""))</f>
        <v>0</v>
      </c>
      <c r="Y303" s="947" t="str">
        <f>IFERROR(VLOOKUP($M303&amp;" | "&amp;$X303,'Emissions Factors'!$C$3:$N$3811,5,FALSE),"")</f>
        <v/>
      </c>
      <c r="Z303" s="948" t="str">
        <f>IFERROR(VLOOKUP($M303&amp;" | "&amp;$X303,'Emissions Factors'!$C$3:$N$3811,6,FALSE),"")</f>
        <v/>
      </c>
      <c r="AA303" s="949" t="str">
        <f>IFERROR(VLOOKUP($M303&amp;" | "&amp;$X303,'Emissions Factors'!$C$3:$N$3811,7,FALSE),"")</f>
        <v/>
      </c>
      <c r="AB303" s="961"/>
      <c r="AC303" s="962"/>
      <c r="AD303" s="963"/>
      <c r="AE303" s="964"/>
      <c r="AF303" s="965"/>
      <c r="AG303" s="955" t="str" cm="1">
        <f t="array" ref="AG303">IFERROR(_xlfn.IFS($V303="No", Y303*$T303/1000,$V303="Yes", AD303*$T303/1000, $V303="", ""),"")</f>
        <v/>
      </c>
      <c r="AH303" s="956" t="str" cm="1">
        <f t="array" ref="AH303">IFERROR(_xlfn.IFS($V303="No", Z303*$T303/1000,$V303="Yes", AE303*$T303/1000, $V303="", ""),"")</f>
        <v/>
      </c>
      <c r="AI303" s="956" t="str" cm="1">
        <f t="array" ref="AI303">IFERROR(_xlfn.IFS($V303="No", AA303*$T303/1000,$V303="Yes", AF303*$T303/1000, $V303="", ""),"")</f>
        <v/>
      </c>
      <c r="AJ303" s="1029" t="str">
        <f>IFERROR($AG303
+IFERROR(HLOOKUP(Introduction!$H$29,'GWP Values'!$D$3:$G$46,MATCH("CH4",'GWP Values'!$C$3:$C$41,0),FALSE)*$AH303,0)
+IFERROR(HLOOKUP(Introduction!$H$29,'GWP Values'!$D$3:$G$46,MATCH("N2O",'GWP Values'!$C$3:$C$41,0),FALSE)*$AI303,0),"")</f>
        <v/>
      </c>
    </row>
    <row r="304" spans="1:36" ht="24" customHeight="1" x14ac:dyDescent="0.25">
      <c r="A304" s="441"/>
      <c r="B304" s="458" t="str" cm="1">
        <f t="array" ref="B304">IFERROR(_xlfn.IFS($J304="","",VLOOKUP(CONCATENATE($M304," | ",$J304),'Emissions Factors'!$C$3:$O$718,5,FALSE)&lt;&gt;"",CONCATENATE($M304," | ",$J304), COUNTIF('Emissions Factors'!$C$3:$C$718,CONCATENATE($M304," | ",$J304))&lt;0, CONCATENATE($M304," | ",$I304)),"")</f>
        <v/>
      </c>
      <c r="C304" s="650" t="str">
        <f t="shared" si="8"/>
        <v/>
      </c>
      <c r="D304" s="650" t="str">
        <f t="shared" si="9"/>
        <v/>
      </c>
      <c r="E304" s="650" t="str">
        <f>IFERROR(IF($J304="","",
IF($J304="United States",$M304&amp;" | "&amp;$J304&amp;" - "&amp;(VLOOKUP(K304,'EFs - EPA eGRID'!$B$2:$D$53,3,FALSE)),
IF($J304="Canada",$M304&amp;" | "&amp;$J304&amp;" - "&amp;$K304,$M304&amp;" | "&amp;$I304))),"")</f>
        <v/>
      </c>
      <c r="F304" s="650" t="str" cm="1">
        <f t="array" ref="F304">_xlfn.IFS($J304="","",AND($J304="United States", $K304=""), $M304&amp;" | "&amp;$J304,AND($J304="Canada", $K304=""), $M304&amp;" | "&amp;$J304,$J304="United States", $E304,$J304="Canada",$E304,$J304&lt;&gt;"", $M304&amp;" | "&amp;$J304)</f>
        <v/>
      </c>
      <c r="G304" s="989"/>
      <c r="H304" s="990"/>
      <c r="I304" s="941" t="str">
        <f>IFERROR(VLOOKUP(J304,'Category Index'!$K$10:$L$258,2,FALSE),"")</f>
        <v/>
      </c>
      <c r="J304" s="986"/>
      <c r="K304" s="987" t="s">
        <v>866</v>
      </c>
      <c r="L304" s="3"/>
      <c r="M304" s="982"/>
      <c r="N304" s="983"/>
      <c r="O304" s="943" t="str">
        <f>IFERROR(VLOOKUP(Q304,Tables!$CE$8:$CF$22,2,FALSE),"")</f>
        <v/>
      </c>
      <c r="P304" s="973"/>
      <c r="Q304" s="974"/>
      <c r="R304" s="975"/>
      <c r="S304" s="976"/>
      <c r="T304" s="670" t="str">
        <f>IFERROR(IF(R304="","",R304*(VLOOKUP(D304, 'Unit Conversion Table'!$E$3:$F$132, 2, FALSE))),"")</f>
        <v/>
      </c>
      <c r="U304" s="3"/>
      <c r="V304" s="971" t="s">
        <v>826</v>
      </c>
      <c r="W304" s="945" t="str" cm="1">
        <f t="array" ref="W304">_xlfn.IFS(V304="No",(IFERROR(VLOOKUP($M304&amp;" | "&amp;$X304,'Emissions Factors'!$C$3:$N$1705,MATCH(W$11,'Emissions Factors'!$C$3:$N$3,0),FALSE),"")),V304="Yes", "", V304="", "")</f>
        <v/>
      </c>
      <c r="X304" s="946">
        <f>IFERROR(IF(OR($V304="Yes", $V304=""), "",
VLOOKUP($F304, 'Emissions Factors'!$C$3:$O$717, 4,FALSE)),
IFERROR(VLOOKUP($E304, 'Emissions Factors'!$C$3:$O$717, 4,FALSE),""))</f>
        <v>0</v>
      </c>
      <c r="Y304" s="947" t="str">
        <f>IFERROR(VLOOKUP($M304&amp;" | "&amp;$X304,'Emissions Factors'!$C$3:$N$3811,5,FALSE),"")</f>
        <v/>
      </c>
      <c r="Z304" s="948" t="str">
        <f>IFERROR(VLOOKUP($M304&amp;" | "&amp;$X304,'Emissions Factors'!$C$3:$N$3811,6,FALSE),"")</f>
        <v/>
      </c>
      <c r="AA304" s="949" t="str">
        <f>IFERROR(VLOOKUP($M304&amp;" | "&amp;$X304,'Emissions Factors'!$C$3:$N$3811,7,FALSE),"")</f>
        <v/>
      </c>
      <c r="AB304" s="961"/>
      <c r="AC304" s="962"/>
      <c r="AD304" s="963"/>
      <c r="AE304" s="964"/>
      <c r="AF304" s="965"/>
      <c r="AG304" s="955" t="str" cm="1">
        <f t="array" ref="AG304">IFERROR(_xlfn.IFS($V304="No", Y304*$T304/1000,$V304="Yes", AD304*$T304/1000, $V304="", ""),"")</f>
        <v/>
      </c>
      <c r="AH304" s="956" t="str" cm="1">
        <f t="array" ref="AH304">IFERROR(_xlfn.IFS($V304="No", Z304*$T304/1000,$V304="Yes", AE304*$T304/1000, $V304="", ""),"")</f>
        <v/>
      </c>
      <c r="AI304" s="956" t="str" cm="1">
        <f t="array" ref="AI304">IFERROR(_xlfn.IFS($V304="No", AA304*$T304/1000,$V304="Yes", AF304*$T304/1000, $V304="", ""),"")</f>
        <v/>
      </c>
      <c r="AJ304" s="1029" t="str">
        <f>IFERROR($AG304
+IFERROR(HLOOKUP(Introduction!$H$29,'GWP Values'!$D$3:$G$46,MATCH("CH4",'GWP Values'!$C$3:$C$41,0),FALSE)*$AH304,0)
+IFERROR(HLOOKUP(Introduction!$H$29,'GWP Values'!$D$3:$G$46,MATCH("N2O",'GWP Values'!$C$3:$C$41,0),FALSE)*$AI304,0),"")</f>
        <v/>
      </c>
    </row>
    <row r="305" spans="1:36" ht="24" customHeight="1" x14ac:dyDescent="0.25">
      <c r="A305" s="441"/>
      <c r="B305" s="458" t="str" cm="1">
        <f t="array" ref="B305">IFERROR(_xlfn.IFS($J305="","",VLOOKUP(CONCATENATE($M305," | ",$J305),'Emissions Factors'!$C$3:$O$718,5,FALSE)&lt;&gt;"",CONCATENATE($M305," | ",$J305), COUNTIF('Emissions Factors'!$C$3:$C$718,CONCATENATE($M305," | ",$J305))&lt;0, CONCATENATE($M305," | ",$I305)),"")</f>
        <v/>
      </c>
      <c r="C305" s="650" t="str">
        <f t="shared" si="8"/>
        <v/>
      </c>
      <c r="D305" s="650" t="str">
        <f t="shared" si="9"/>
        <v/>
      </c>
      <c r="E305" s="650" t="str">
        <f>IFERROR(IF($J305="","",
IF($J305="United States",$M305&amp;" | "&amp;$J305&amp;" - "&amp;(VLOOKUP(K305,'EFs - EPA eGRID'!$B$2:$D$53,3,FALSE)),
IF($J305="Canada",$M305&amp;" | "&amp;$J305&amp;" - "&amp;$K305,$M305&amp;" | "&amp;$I305))),"")</f>
        <v/>
      </c>
      <c r="F305" s="650" t="str" cm="1">
        <f t="array" ref="F305">_xlfn.IFS($J305="","",AND($J305="United States", $K305=""), $M305&amp;" | "&amp;$J305,AND($J305="Canada", $K305=""), $M305&amp;" | "&amp;$J305,$J305="United States", $E305,$J305="Canada",$E305,$J305&lt;&gt;"", $M305&amp;" | "&amp;$J305)</f>
        <v/>
      </c>
      <c r="G305" s="989"/>
      <c r="H305" s="990"/>
      <c r="I305" s="941" t="str">
        <f>IFERROR(VLOOKUP(J305,'Category Index'!$K$10:$L$258,2,FALSE),"")</f>
        <v/>
      </c>
      <c r="J305" s="986"/>
      <c r="K305" s="987" t="s">
        <v>866</v>
      </c>
      <c r="L305" s="3"/>
      <c r="M305" s="982"/>
      <c r="N305" s="983"/>
      <c r="O305" s="943" t="str">
        <f>IFERROR(VLOOKUP(Q305,Tables!$CE$8:$CF$22,2,FALSE),"")</f>
        <v/>
      </c>
      <c r="P305" s="973"/>
      <c r="Q305" s="974"/>
      <c r="R305" s="975"/>
      <c r="S305" s="976"/>
      <c r="T305" s="670" t="str">
        <f>IFERROR(IF(R305="","",R305*(VLOOKUP(D305, 'Unit Conversion Table'!$E$3:$F$132, 2, FALSE))),"")</f>
        <v/>
      </c>
      <c r="U305" s="3"/>
      <c r="V305" s="971" t="s">
        <v>826</v>
      </c>
      <c r="W305" s="945" t="str" cm="1">
        <f t="array" ref="W305">_xlfn.IFS(V305="No",(IFERROR(VLOOKUP($M305&amp;" | "&amp;$X305,'Emissions Factors'!$C$3:$N$1705,MATCH(W$11,'Emissions Factors'!$C$3:$N$3,0),FALSE),"")),V305="Yes", "", V305="", "")</f>
        <v/>
      </c>
      <c r="X305" s="946">
        <f>IFERROR(IF(OR($V305="Yes", $V305=""), "",
VLOOKUP($F305, 'Emissions Factors'!$C$3:$O$717, 4,FALSE)),
IFERROR(VLOOKUP($E305, 'Emissions Factors'!$C$3:$O$717, 4,FALSE),""))</f>
        <v>0</v>
      </c>
      <c r="Y305" s="947" t="str">
        <f>IFERROR(VLOOKUP($M305&amp;" | "&amp;$X305,'Emissions Factors'!$C$3:$N$3811,5,FALSE),"")</f>
        <v/>
      </c>
      <c r="Z305" s="948" t="str">
        <f>IFERROR(VLOOKUP($M305&amp;" | "&amp;$X305,'Emissions Factors'!$C$3:$N$3811,6,FALSE),"")</f>
        <v/>
      </c>
      <c r="AA305" s="949" t="str">
        <f>IFERROR(VLOOKUP($M305&amp;" | "&amp;$X305,'Emissions Factors'!$C$3:$N$3811,7,FALSE),"")</f>
        <v/>
      </c>
      <c r="AB305" s="961"/>
      <c r="AC305" s="962"/>
      <c r="AD305" s="963"/>
      <c r="AE305" s="964"/>
      <c r="AF305" s="965"/>
      <c r="AG305" s="955" t="str" cm="1">
        <f t="array" ref="AG305">IFERROR(_xlfn.IFS($V305="No", Y305*$T305/1000,$V305="Yes", AD305*$T305/1000, $V305="", ""),"")</f>
        <v/>
      </c>
      <c r="AH305" s="956" t="str" cm="1">
        <f t="array" ref="AH305">IFERROR(_xlfn.IFS($V305="No", Z305*$T305/1000,$V305="Yes", AE305*$T305/1000, $V305="", ""),"")</f>
        <v/>
      </c>
      <c r="AI305" s="956" t="str" cm="1">
        <f t="array" ref="AI305">IFERROR(_xlfn.IFS($V305="No", AA305*$T305/1000,$V305="Yes", AF305*$T305/1000, $V305="", ""),"")</f>
        <v/>
      </c>
      <c r="AJ305" s="1029" t="str">
        <f>IFERROR($AG305
+IFERROR(HLOOKUP(Introduction!$H$29,'GWP Values'!$D$3:$G$46,MATCH("CH4",'GWP Values'!$C$3:$C$41,0),FALSE)*$AH305,0)
+IFERROR(HLOOKUP(Introduction!$H$29,'GWP Values'!$D$3:$G$46,MATCH("N2O",'GWP Values'!$C$3:$C$41,0),FALSE)*$AI305,0),"")</f>
        <v/>
      </c>
    </row>
    <row r="306" spans="1:36" ht="24" customHeight="1" x14ac:dyDescent="0.25">
      <c r="A306" s="441"/>
      <c r="B306" s="458" t="str" cm="1">
        <f t="array" ref="B306">IFERROR(_xlfn.IFS($J306="","",VLOOKUP(CONCATENATE($M306," | ",$J306),'Emissions Factors'!$C$3:$O$718,5,FALSE)&lt;&gt;"",CONCATENATE($M306," | ",$J306), COUNTIF('Emissions Factors'!$C$3:$C$718,CONCATENATE($M306," | ",$J306))&lt;0, CONCATENATE($M306," | ",$I306)),"")</f>
        <v/>
      </c>
      <c r="C306" s="650" t="str">
        <f t="shared" si="8"/>
        <v/>
      </c>
      <c r="D306" s="650" t="str">
        <f t="shared" si="9"/>
        <v/>
      </c>
      <c r="E306" s="650" t="str">
        <f>IFERROR(IF($J306="","",
IF($J306="United States",$M306&amp;" | "&amp;$J306&amp;" - "&amp;(VLOOKUP(K306,'EFs - EPA eGRID'!$B$2:$D$53,3,FALSE)),
IF($J306="Canada",$M306&amp;" | "&amp;$J306&amp;" - "&amp;$K306,$M306&amp;" | "&amp;$I306))),"")</f>
        <v/>
      </c>
      <c r="F306" s="650" t="str" cm="1">
        <f t="array" ref="F306">_xlfn.IFS($J306="","",AND($J306="United States", $K306=""), $M306&amp;" | "&amp;$J306,AND($J306="Canada", $K306=""), $M306&amp;" | "&amp;$J306,$J306="United States", $E306,$J306="Canada",$E306,$J306&lt;&gt;"", $M306&amp;" | "&amp;$J306)</f>
        <v/>
      </c>
      <c r="G306" s="989"/>
      <c r="H306" s="990"/>
      <c r="I306" s="941" t="str">
        <f>IFERROR(VLOOKUP(J306,'Category Index'!$K$10:$L$258,2,FALSE),"")</f>
        <v/>
      </c>
      <c r="J306" s="986"/>
      <c r="K306" s="987" t="s">
        <v>866</v>
      </c>
      <c r="L306" s="3"/>
      <c r="M306" s="982"/>
      <c r="N306" s="983"/>
      <c r="O306" s="943" t="str">
        <f>IFERROR(VLOOKUP(Q306,Tables!$CE$8:$CF$22,2,FALSE),"")</f>
        <v/>
      </c>
      <c r="P306" s="973"/>
      <c r="Q306" s="974"/>
      <c r="R306" s="975"/>
      <c r="S306" s="976"/>
      <c r="T306" s="670" t="str">
        <f>IFERROR(IF(R306="","",R306*(VLOOKUP(D306, 'Unit Conversion Table'!$E$3:$F$132, 2, FALSE))),"")</f>
        <v/>
      </c>
      <c r="U306" s="3"/>
      <c r="V306" s="971" t="s">
        <v>826</v>
      </c>
      <c r="W306" s="945" t="str" cm="1">
        <f t="array" ref="W306">_xlfn.IFS(V306="No",(IFERROR(VLOOKUP($M306&amp;" | "&amp;$X306,'Emissions Factors'!$C$3:$N$1705,MATCH(W$11,'Emissions Factors'!$C$3:$N$3,0),FALSE),"")),V306="Yes", "", V306="", "")</f>
        <v/>
      </c>
      <c r="X306" s="946">
        <f>IFERROR(IF(OR($V306="Yes", $V306=""), "",
VLOOKUP($F306, 'Emissions Factors'!$C$3:$O$717, 4,FALSE)),
IFERROR(VLOOKUP($E306, 'Emissions Factors'!$C$3:$O$717, 4,FALSE),""))</f>
        <v>0</v>
      </c>
      <c r="Y306" s="947" t="str">
        <f>IFERROR(VLOOKUP($M306&amp;" | "&amp;$X306,'Emissions Factors'!$C$3:$N$3811,5,FALSE),"")</f>
        <v/>
      </c>
      <c r="Z306" s="948" t="str">
        <f>IFERROR(VLOOKUP($M306&amp;" | "&amp;$X306,'Emissions Factors'!$C$3:$N$3811,6,FALSE),"")</f>
        <v/>
      </c>
      <c r="AA306" s="949" t="str">
        <f>IFERROR(VLOOKUP($M306&amp;" | "&amp;$X306,'Emissions Factors'!$C$3:$N$3811,7,FALSE),"")</f>
        <v/>
      </c>
      <c r="AB306" s="961"/>
      <c r="AC306" s="962"/>
      <c r="AD306" s="963"/>
      <c r="AE306" s="964"/>
      <c r="AF306" s="965"/>
      <c r="AG306" s="955" t="str" cm="1">
        <f t="array" ref="AG306">IFERROR(_xlfn.IFS($V306="No", Y306*$T306/1000,$V306="Yes", AD306*$T306/1000, $V306="", ""),"")</f>
        <v/>
      </c>
      <c r="AH306" s="956" t="str" cm="1">
        <f t="array" ref="AH306">IFERROR(_xlfn.IFS($V306="No", Z306*$T306/1000,$V306="Yes", AE306*$T306/1000, $V306="", ""),"")</f>
        <v/>
      </c>
      <c r="AI306" s="956" t="str" cm="1">
        <f t="array" ref="AI306">IFERROR(_xlfn.IFS($V306="No", AA306*$T306/1000,$V306="Yes", AF306*$T306/1000, $V306="", ""),"")</f>
        <v/>
      </c>
      <c r="AJ306" s="1029" t="str">
        <f>IFERROR($AG306
+IFERROR(HLOOKUP(Introduction!$H$29,'GWP Values'!$D$3:$G$46,MATCH("CH4",'GWP Values'!$C$3:$C$41,0),FALSE)*$AH306,0)
+IFERROR(HLOOKUP(Introduction!$H$29,'GWP Values'!$D$3:$G$46,MATCH("N2O",'GWP Values'!$C$3:$C$41,0),FALSE)*$AI306,0),"")</f>
        <v/>
      </c>
    </row>
    <row r="307" spans="1:36" ht="24" customHeight="1" x14ac:dyDescent="0.25">
      <c r="A307" s="441"/>
      <c r="B307" s="458" t="str" cm="1">
        <f t="array" ref="B307">IFERROR(_xlfn.IFS($J307="","",VLOOKUP(CONCATENATE($M307," | ",$J307),'Emissions Factors'!$C$3:$O$718,5,FALSE)&lt;&gt;"",CONCATENATE($M307," | ",$J307), COUNTIF('Emissions Factors'!$C$3:$C$718,CONCATENATE($M307," | ",$J307))&lt;0, CONCATENATE($M307," | ",$I307)),"")</f>
        <v/>
      </c>
      <c r="C307" s="650" t="str">
        <f t="shared" si="8"/>
        <v/>
      </c>
      <c r="D307" s="650" t="str">
        <f t="shared" si="9"/>
        <v/>
      </c>
      <c r="E307" s="650" t="str">
        <f>IFERROR(IF($J307="","",
IF($J307="United States",$M307&amp;" | "&amp;$J307&amp;" - "&amp;(VLOOKUP(K307,'EFs - EPA eGRID'!$B$2:$D$53,3,FALSE)),
IF($J307="Canada",$M307&amp;" | "&amp;$J307&amp;" - "&amp;$K307,$M307&amp;" | "&amp;$I307))),"")</f>
        <v/>
      </c>
      <c r="F307" s="650" t="str" cm="1">
        <f t="array" ref="F307">_xlfn.IFS($J307="","",AND($J307="United States", $K307=""), $M307&amp;" | "&amp;$J307,AND($J307="Canada", $K307=""), $M307&amp;" | "&amp;$J307,$J307="United States", $E307,$J307="Canada",$E307,$J307&lt;&gt;"", $M307&amp;" | "&amp;$J307)</f>
        <v/>
      </c>
      <c r="G307" s="989"/>
      <c r="H307" s="990"/>
      <c r="I307" s="941" t="str">
        <f>IFERROR(VLOOKUP(J307,'Category Index'!$K$10:$L$258,2,FALSE),"")</f>
        <v/>
      </c>
      <c r="J307" s="986"/>
      <c r="K307" s="987" t="s">
        <v>866</v>
      </c>
      <c r="L307" s="3"/>
      <c r="M307" s="982"/>
      <c r="N307" s="983"/>
      <c r="O307" s="943" t="str">
        <f>IFERROR(VLOOKUP(Q307,Tables!$CE$8:$CF$22,2,FALSE),"")</f>
        <v/>
      </c>
      <c r="P307" s="973"/>
      <c r="Q307" s="974"/>
      <c r="R307" s="975"/>
      <c r="S307" s="976"/>
      <c r="T307" s="670" t="str">
        <f>IFERROR(IF(R307="","",R307*(VLOOKUP(D307, 'Unit Conversion Table'!$E$3:$F$132, 2, FALSE))),"")</f>
        <v/>
      </c>
      <c r="U307" s="3"/>
      <c r="V307" s="971" t="s">
        <v>826</v>
      </c>
      <c r="W307" s="945" t="str" cm="1">
        <f t="array" ref="W307">_xlfn.IFS(V307="No",(IFERROR(VLOOKUP($M307&amp;" | "&amp;$X307,'Emissions Factors'!$C$3:$N$1705,MATCH(W$11,'Emissions Factors'!$C$3:$N$3,0),FALSE),"")),V307="Yes", "", V307="", "")</f>
        <v/>
      </c>
      <c r="X307" s="946">
        <f>IFERROR(IF(OR($V307="Yes", $V307=""), "",
VLOOKUP($F307, 'Emissions Factors'!$C$3:$O$717, 4,FALSE)),
IFERROR(VLOOKUP($E307, 'Emissions Factors'!$C$3:$O$717, 4,FALSE),""))</f>
        <v>0</v>
      </c>
      <c r="Y307" s="947" t="str">
        <f>IFERROR(VLOOKUP($M307&amp;" | "&amp;$X307,'Emissions Factors'!$C$3:$N$3811,5,FALSE),"")</f>
        <v/>
      </c>
      <c r="Z307" s="948" t="str">
        <f>IFERROR(VLOOKUP($M307&amp;" | "&amp;$X307,'Emissions Factors'!$C$3:$N$3811,6,FALSE),"")</f>
        <v/>
      </c>
      <c r="AA307" s="949" t="str">
        <f>IFERROR(VLOOKUP($M307&amp;" | "&amp;$X307,'Emissions Factors'!$C$3:$N$3811,7,FALSE),"")</f>
        <v/>
      </c>
      <c r="AB307" s="961"/>
      <c r="AC307" s="962"/>
      <c r="AD307" s="963"/>
      <c r="AE307" s="964"/>
      <c r="AF307" s="965"/>
      <c r="AG307" s="955" t="str" cm="1">
        <f t="array" ref="AG307">IFERROR(_xlfn.IFS($V307="No", Y307*$T307/1000,$V307="Yes", AD307*$T307/1000, $V307="", ""),"")</f>
        <v/>
      </c>
      <c r="AH307" s="956" t="str" cm="1">
        <f t="array" ref="AH307">IFERROR(_xlfn.IFS($V307="No", Z307*$T307/1000,$V307="Yes", AE307*$T307/1000, $V307="", ""),"")</f>
        <v/>
      </c>
      <c r="AI307" s="956" t="str" cm="1">
        <f t="array" ref="AI307">IFERROR(_xlfn.IFS($V307="No", AA307*$T307/1000,$V307="Yes", AF307*$T307/1000, $V307="", ""),"")</f>
        <v/>
      </c>
      <c r="AJ307" s="1029" t="str">
        <f>IFERROR($AG307
+IFERROR(HLOOKUP(Introduction!$H$29,'GWP Values'!$D$3:$G$46,MATCH("CH4",'GWP Values'!$C$3:$C$41,0),FALSE)*$AH307,0)
+IFERROR(HLOOKUP(Introduction!$H$29,'GWP Values'!$D$3:$G$46,MATCH("N2O",'GWP Values'!$C$3:$C$41,0),FALSE)*$AI307,0),"")</f>
        <v/>
      </c>
    </row>
    <row r="308" spans="1:36" ht="24" customHeight="1" x14ac:dyDescent="0.25">
      <c r="A308" s="441"/>
      <c r="B308" s="458" t="str" cm="1">
        <f t="array" ref="B308">IFERROR(_xlfn.IFS($J308="","",VLOOKUP(CONCATENATE($M308," | ",$J308),'Emissions Factors'!$C$3:$O$718,5,FALSE)&lt;&gt;"",CONCATENATE($M308," | ",$J308), COUNTIF('Emissions Factors'!$C$3:$C$718,CONCATENATE($M308," | ",$J308))&lt;0, CONCATENATE($M308," | ",$I308)),"")</f>
        <v/>
      </c>
      <c r="C308" s="650" t="str">
        <f t="shared" si="8"/>
        <v/>
      </c>
      <c r="D308" s="650" t="str">
        <f t="shared" si="9"/>
        <v/>
      </c>
      <c r="E308" s="650" t="str">
        <f>IFERROR(IF($J308="","",
IF($J308="United States",$M308&amp;" | "&amp;$J308&amp;" - "&amp;(VLOOKUP(K308,'EFs - EPA eGRID'!$B$2:$D$53,3,FALSE)),
IF($J308="Canada",$M308&amp;" | "&amp;$J308&amp;" - "&amp;$K308,$M308&amp;" | "&amp;$I308))),"")</f>
        <v/>
      </c>
      <c r="F308" s="650" t="str" cm="1">
        <f t="array" ref="F308">_xlfn.IFS($J308="","",AND($J308="United States", $K308=""), $M308&amp;" | "&amp;$J308,AND($J308="Canada", $K308=""), $M308&amp;" | "&amp;$J308,$J308="United States", $E308,$J308="Canada",$E308,$J308&lt;&gt;"", $M308&amp;" | "&amp;$J308)</f>
        <v/>
      </c>
      <c r="G308" s="989"/>
      <c r="H308" s="990"/>
      <c r="I308" s="941" t="str">
        <f>IFERROR(VLOOKUP(J308,'Category Index'!$K$10:$L$258,2,FALSE),"")</f>
        <v/>
      </c>
      <c r="J308" s="986"/>
      <c r="K308" s="987" t="s">
        <v>866</v>
      </c>
      <c r="L308" s="3"/>
      <c r="M308" s="982"/>
      <c r="N308" s="983"/>
      <c r="O308" s="943" t="str">
        <f>IFERROR(VLOOKUP(Q308,Tables!$CE$8:$CF$22,2,FALSE),"")</f>
        <v/>
      </c>
      <c r="P308" s="973"/>
      <c r="Q308" s="974"/>
      <c r="R308" s="975"/>
      <c r="S308" s="976"/>
      <c r="T308" s="670" t="str">
        <f>IFERROR(IF(R308="","",R308*(VLOOKUP(D308, 'Unit Conversion Table'!$E$3:$F$132, 2, FALSE))),"")</f>
        <v/>
      </c>
      <c r="U308" s="3"/>
      <c r="V308" s="971" t="s">
        <v>826</v>
      </c>
      <c r="W308" s="945" t="str" cm="1">
        <f t="array" ref="W308">_xlfn.IFS(V308="No",(IFERROR(VLOOKUP($M308&amp;" | "&amp;$X308,'Emissions Factors'!$C$3:$N$1705,MATCH(W$11,'Emissions Factors'!$C$3:$N$3,0),FALSE),"")),V308="Yes", "", V308="", "")</f>
        <v/>
      </c>
      <c r="X308" s="946">
        <f>IFERROR(IF(OR($V308="Yes", $V308=""), "",
VLOOKUP($F308, 'Emissions Factors'!$C$3:$O$717, 4,FALSE)),
IFERROR(VLOOKUP($E308, 'Emissions Factors'!$C$3:$O$717, 4,FALSE),""))</f>
        <v>0</v>
      </c>
      <c r="Y308" s="947" t="str">
        <f>IFERROR(VLOOKUP($M308&amp;" | "&amp;$X308,'Emissions Factors'!$C$3:$N$3811,5,FALSE),"")</f>
        <v/>
      </c>
      <c r="Z308" s="948" t="str">
        <f>IFERROR(VLOOKUP($M308&amp;" | "&amp;$X308,'Emissions Factors'!$C$3:$N$3811,6,FALSE),"")</f>
        <v/>
      </c>
      <c r="AA308" s="949" t="str">
        <f>IFERROR(VLOOKUP($M308&amp;" | "&amp;$X308,'Emissions Factors'!$C$3:$N$3811,7,FALSE),"")</f>
        <v/>
      </c>
      <c r="AB308" s="961"/>
      <c r="AC308" s="962"/>
      <c r="AD308" s="963"/>
      <c r="AE308" s="964"/>
      <c r="AF308" s="965"/>
      <c r="AG308" s="955" t="str" cm="1">
        <f t="array" ref="AG308">IFERROR(_xlfn.IFS($V308="No", Y308*$T308/1000,$V308="Yes", AD308*$T308/1000, $V308="", ""),"")</f>
        <v/>
      </c>
      <c r="AH308" s="956" t="str" cm="1">
        <f t="array" ref="AH308">IFERROR(_xlfn.IFS($V308="No", Z308*$T308/1000,$V308="Yes", AE308*$T308/1000, $V308="", ""),"")</f>
        <v/>
      </c>
      <c r="AI308" s="956" t="str" cm="1">
        <f t="array" ref="AI308">IFERROR(_xlfn.IFS($V308="No", AA308*$T308/1000,$V308="Yes", AF308*$T308/1000, $V308="", ""),"")</f>
        <v/>
      </c>
      <c r="AJ308" s="1029" t="str">
        <f>IFERROR($AG308
+IFERROR(HLOOKUP(Introduction!$H$29,'GWP Values'!$D$3:$G$46,MATCH("CH4",'GWP Values'!$C$3:$C$41,0),FALSE)*$AH308,0)
+IFERROR(HLOOKUP(Introduction!$H$29,'GWP Values'!$D$3:$G$46,MATCH("N2O",'GWP Values'!$C$3:$C$41,0),FALSE)*$AI308,0),"")</f>
        <v/>
      </c>
    </row>
    <row r="309" spans="1:36" ht="24" customHeight="1" x14ac:dyDescent="0.25">
      <c r="A309" s="441"/>
      <c r="B309" s="458" t="str" cm="1">
        <f t="array" ref="B309">IFERROR(_xlfn.IFS($J309="","",VLOOKUP(CONCATENATE($M309," | ",$J309),'Emissions Factors'!$C$3:$O$718,5,FALSE)&lt;&gt;"",CONCATENATE($M309," | ",$J309), COUNTIF('Emissions Factors'!$C$3:$C$718,CONCATENATE($M309," | ",$J309))&lt;0, CONCATENATE($M309," | ",$I309)),"")</f>
        <v/>
      </c>
      <c r="C309" s="650" t="str">
        <f t="shared" si="8"/>
        <v/>
      </c>
      <c r="D309" s="650" t="str">
        <f t="shared" si="9"/>
        <v/>
      </c>
      <c r="E309" s="650" t="str">
        <f>IFERROR(IF($J309="","",
IF($J309="United States",$M309&amp;" | "&amp;$J309&amp;" - "&amp;(VLOOKUP(K309,'EFs - EPA eGRID'!$B$2:$D$53,3,FALSE)),
IF($J309="Canada",$M309&amp;" | "&amp;$J309&amp;" - "&amp;$K309,$M309&amp;" | "&amp;$I309))),"")</f>
        <v/>
      </c>
      <c r="F309" s="650" t="str" cm="1">
        <f t="array" ref="F309">_xlfn.IFS($J309="","",AND($J309="United States", $K309=""), $M309&amp;" | "&amp;$J309,AND($J309="Canada", $K309=""), $M309&amp;" | "&amp;$J309,$J309="United States", $E309,$J309="Canada",$E309,$J309&lt;&gt;"", $M309&amp;" | "&amp;$J309)</f>
        <v/>
      </c>
      <c r="G309" s="989"/>
      <c r="H309" s="990"/>
      <c r="I309" s="941" t="str">
        <f>IFERROR(VLOOKUP(J309,'Category Index'!$K$10:$L$258,2,FALSE),"")</f>
        <v/>
      </c>
      <c r="J309" s="986"/>
      <c r="K309" s="987" t="s">
        <v>866</v>
      </c>
      <c r="L309" s="3"/>
      <c r="M309" s="982"/>
      <c r="N309" s="983"/>
      <c r="O309" s="943" t="str">
        <f>IFERROR(VLOOKUP(Q309,Tables!$CE$8:$CF$22,2,FALSE),"")</f>
        <v/>
      </c>
      <c r="P309" s="973"/>
      <c r="Q309" s="974"/>
      <c r="R309" s="975"/>
      <c r="S309" s="976"/>
      <c r="T309" s="670" t="str">
        <f>IFERROR(IF(R309="","",R309*(VLOOKUP(D309, 'Unit Conversion Table'!$E$3:$F$132, 2, FALSE))),"")</f>
        <v/>
      </c>
      <c r="U309" s="3"/>
      <c r="V309" s="971" t="s">
        <v>826</v>
      </c>
      <c r="W309" s="945" t="str" cm="1">
        <f t="array" ref="W309">_xlfn.IFS(V309="No",(IFERROR(VLOOKUP($M309&amp;" | "&amp;$X309,'Emissions Factors'!$C$3:$N$1705,MATCH(W$11,'Emissions Factors'!$C$3:$N$3,0),FALSE),"")),V309="Yes", "", V309="", "")</f>
        <v/>
      </c>
      <c r="X309" s="946">
        <f>IFERROR(IF(OR($V309="Yes", $V309=""), "",
VLOOKUP($F309, 'Emissions Factors'!$C$3:$O$717, 4,FALSE)),
IFERROR(VLOOKUP($E309, 'Emissions Factors'!$C$3:$O$717, 4,FALSE),""))</f>
        <v>0</v>
      </c>
      <c r="Y309" s="947" t="str">
        <f>IFERROR(VLOOKUP($M309&amp;" | "&amp;$X309,'Emissions Factors'!$C$3:$N$3811,5,FALSE),"")</f>
        <v/>
      </c>
      <c r="Z309" s="948" t="str">
        <f>IFERROR(VLOOKUP($M309&amp;" | "&amp;$X309,'Emissions Factors'!$C$3:$N$3811,6,FALSE),"")</f>
        <v/>
      </c>
      <c r="AA309" s="949" t="str">
        <f>IFERROR(VLOOKUP($M309&amp;" | "&amp;$X309,'Emissions Factors'!$C$3:$N$3811,7,FALSE),"")</f>
        <v/>
      </c>
      <c r="AB309" s="961"/>
      <c r="AC309" s="962"/>
      <c r="AD309" s="963"/>
      <c r="AE309" s="964"/>
      <c r="AF309" s="965"/>
      <c r="AG309" s="955" t="str" cm="1">
        <f t="array" ref="AG309">IFERROR(_xlfn.IFS($V309="No", Y309*$T309/1000,$V309="Yes", AD309*$T309/1000, $V309="", ""),"")</f>
        <v/>
      </c>
      <c r="AH309" s="956" t="str" cm="1">
        <f t="array" ref="AH309">IFERROR(_xlfn.IFS($V309="No", Z309*$T309/1000,$V309="Yes", AE309*$T309/1000, $V309="", ""),"")</f>
        <v/>
      </c>
      <c r="AI309" s="956" t="str" cm="1">
        <f t="array" ref="AI309">IFERROR(_xlfn.IFS($V309="No", AA309*$T309/1000,$V309="Yes", AF309*$T309/1000, $V309="", ""),"")</f>
        <v/>
      </c>
      <c r="AJ309" s="1029" t="str">
        <f>IFERROR($AG309
+IFERROR(HLOOKUP(Introduction!$H$29,'GWP Values'!$D$3:$G$46,MATCH("CH4",'GWP Values'!$C$3:$C$41,0),FALSE)*$AH309,0)
+IFERROR(HLOOKUP(Introduction!$H$29,'GWP Values'!$D$3:$G$46,MATCH("N2O",'GWP Values'!$C$3:$C$41,0),FALSE)*$AI309,0),"")</f>
        <v/>
      </c>
    </row>
    <row r="310" spans="1:36" ht="24" customHeight="1" x14ac:dyDescent="0.25">
      <c r="A310" s="441"/>
      <c r="B310" s="458" t="str" cm="1">
        <f t="array" ref="B310">IFERROR(_xlfn.IFS($J310="","",VLOOKUP(CONCATENATE($M310," | ",$J310),'Emissions Factors'!$C$3:$O$718,5,FALSE)&lt;&gt;"",CONCATENATE($M310," | ",$J310), COUNTIF('Emissions Factors'!$C$3:$C$718,CONCATENATE($M310," | ",$J310))&lt;0, CONCATENATE($M310," | ",$I310)),"")</f>
        <v/>
      </c>
      <c r="C310" s="650" t="str">
        <f t="shared" si="8"/>
        <v/>
      </c>
      <c r="D310" s="650" t="str">
        <f t="shared" si="9"/>
        <v/>
      </c>
      <c r="E310" s="650" t="str">
        <f>IFERROR(IF($J310="","",
IF($J310="United States",$M310&amp;" | "&amp;$J310&amp;" - "&amp;(VLOOKUP(K310,'EFs - EPA eGRID'!$B$2:$D$53,3,FALSE)),
IF($J310="Canada",$M310&amp;" | "&amp;$J310&amp;" - "&amp;$K310,$M310&amp;" | "&amp;$I310))),"")</f>
        <v/>
      </c>
      <c r="F310" s="650" t="str" cm="1">
        <f t="array" ref="F310">_xlfn.IFS($J310="","",AND($J310="United States", $K310=""), $M310&amp;" | "&amp;$J310,AND($J310="Canada", $K310=""), $M310&amp;" | "&amp;$J310,$J310="United States", $E310,$J310="Canada",$E310,$J310&lt;&gt;"", $M310&amp;" | "&amp;$J310)</f>
        <v/>
      </c>
      <c r="G310" s="989"/>
      <c r="H310" s="990"/>
      <c r="I310" s="941" t="str">
        <f>IFERROR(VLOOKUP(J310,'Category Index'!$K$10:$L$258,2,FALSE),"")</f>
        <v/>
      </c>
      <c r="J310" s="986"/>
      <c r="K310" s="987" t="s">
        <v>866</v>
      </c>
      <c r="L310" s="3"/>
      <c r="M310" s="982"/>
      <c r="N310" s="983"/>
      <c r="O310" s="943" t="str">
        <f>IFERROR(VLOOKUP(Q310,Tables!$CE$8:$CF$22,2,FALSE),"")</f>
        <v/>
      </c>
      <c r="P310" s="973"/>
      <c r="Q310" s="974"/>
      <c r="R310" s="975"/>
      <c r="S310" s="976"/>
      <c r="T310" s="670" t="str">
        <f>IFERROR(IF(R310="","",R310*(VLOOKUP(D310, 'Unit Conversion Table'!$E$3:$F$132, 2, FALSE))),"")</f>
        <v/>
      </c>
      <c r="U310" s="3"/>
      <c r="V310" s="971" t="s">
        <v>826</v>
      </c>
      <c r="W310" s="945" t="str" cm="1">
        <f t="array" ref="W310">_xlfn.IFS(V310="No",(IFERROR(VLOOKUP($M310&amp;" | "&amp;$X310,'Emissions Factors'!$C$3:$N$1705,MATCH(W$11,'Emissions Factors'!$C$3:$N$3,0),FALSE),"")),V310="Yes", "", V310="", "")</f>
        <v/>
      </c>
      <c r="X310" s="946">
        <f>IFERROR(IF(OR($V310="Yes", $V310=""), "",
VLOOKUP($F310, 'Emissions Factors'!$C$3:$O$717, 4,FALSE)),
IFERROR(VLOOKUP($E310, 'Emissions Factors'!$C$3:$O$717, 4,FALSE),""))</f>
        <v>0</v>
      </c>
      <c r="Y310" s="947" t="str">
        <f>IFERROR(VLOOKUP($M310&amp;" | "&amp;$X310,'Emissions Factors'!$C$3:$N$3811,5,FALSE),"")</f>
        <v/>
      </c>
      <c r="Z310" s="948" t="str">
        <f>IFERROR(VLOOKUP($M310&amp;" | "&amp;$X310,'Emissions Factors'!$C$3:$N$3811,6,FALSE),"")</f>
        <v/>
      </c>
      <c r="AA310" s="949" t="str">
        <f>IFERROR(VLOOKUP($M310&amp;" | "&amp;$X310,'Emissions Factors'!$C$3:$N$3811,7,FALSE),"")</f>
        <v/>
      </c>
      <c r="AB310" s="961"/>
      <c r="AC310" s="962"/>
      <c r="AD310" s="963"/>
      <c r="AE310" s="964"/>
      <c r="AF310" s="965"/>
      <c r="AG310" s="955" t="str" cm="1">
        <f t="array" ref="AG310">IFERROR(_xlfn.IFS($V310="No", Y310*$T310/1000,$V310="Yes", AD310*$T310/1000, $V310="", ""),"")</f>
        <v/>
      </c>
      <c r="AH310" s="956" t="str" cm="1">
        <f t="array" ref="AH310">IFERROR(_xlfn.IFS($V310="No", Z310*$T310/1000,$V310="Yes", AE310*$T310/1000, $V310="", ""),"")</f>
        <v/>
      </c>
      <c r="AI310" s="956" t="str" cm="1">
        <f t="array" ref="AI310">IFERROR(_xlfn.IFS($V310="No", AA310*$T310/1000,$V310="Yes", AF310*$T310/1000, $V310="", ""),"")</f>
        <v/>
      </c>
      <c r="AJ310" s="1029" t="str">
        <f>IFERROR($AG310
+IFERROR(HLOOKUP(Introduction!$H$29,'GWP Values'!$D$3:$G$46,MATCH("CH4",'GWP Values'!$C$3:$C$41,0),FALSE)*$AH310,0)
+IFERROR(HLOOKUP(Introduction!$H$29,'GWP Values'!$D$3:$G$46,MATCH("N2O",'GWP Values'!$C$3:$C$41,0),FALSE)*$AI310,0),"")</f>
        <v/>
      </c>
    </row>
    <row r="311" spans="1:36" ht="24" customHeight="1" x14ac:dyDescent="0.25">
      <c r="A311" s="441"/>
      <c r="B311" s="458" t="str" cm="1">
        <f t="array" ref="B311">IFERROR(_xlfn.IFS($J311="","",VLOOKUP(CONCATENATE($M311," | ",$J311),'Emissions Factors'!$C$3:$O$718,5,FALSE)&lt;&gt;"",CONCATENATE($M311," | ",$J311), COUNTIF('Emissions Factors'!$C$3:$C$718,CONCATENATE($M311," | ",$J311))&lt;0, CONCATENATE($M311," | ",$I311)),"")</f>
        <v/>
      </c>
      <c r="C311" s="650" t="str">
        <f t="shared" si="8"/>
        <v/>
      </c>
      <c r="D311" s="650" t="str">
        <f t="shared" si="9"/>
        <v/>
      </c>
      <c r="E311" s="650" t="str">
        <f>IFERROR(IF($J311="","",
IF($J311="United States",$M311&amp;" | "&amp;$J311&amp;" - "&amp;(VLOOKUP(K311,'EFs - EPA eGRID'!$B$2:$D$53,3,FALSE)),
IF($J311="Canada",$M311&amp;" | "&amp;$J311&amp;" - "&amp;$K311,$M311&amp;" | "&amp;$I311))),"")</f>
        <v/>
      </c>
      <c r="F311" s="650" t="str" cm="1">
        <f t="array" ref="F311">_xlfn.IFS($J311="","",AND($J311="United States", $K311=""), $M311&amp;" | "&amp;$J311,AND($J311="Canada", $K311=""), $M311&amp;" | "&amp;$J311,$J311="United States", $E311,$J311="Canada",$E311,$J311&lt;&gt;"", $M311&amp;" | "&amp;$J311)</f>
        <v/>
      </c>
      <c r="G311" s="989"/>
      <c r="H311" s="990"/>
      <c r="I311" s="941" t="str">
        <f>IFERROR(VLOOKUP(J311,'Category Index'!$K$10:$L$258,2,FALSE),"")</f>
        <v/>
      </c>
      <c r="J311" s="986"/>
      <c r="K311" s="987" t="s">
        <v>866</v>
      </c>
      <c r="L311" s="3"/>
      <c r="M311" s="982"/>
      <c r="N311" s="983"/>
      <c r="O311" s="943" t="str">
        <f>IFERROR(VLOOKUP(Q311,Tables!$CE$8:$CF$22,2,FALSE),"")</f>
        <v/>
      </c>
      <c r="P311" s="973"/>
      <c r="Q311" s="974"/>
      <c r="R311" s="975"/>
      <c r="S311" s="976"/>
      <c r="T311" s="670" t="str">
        <f>IFERROR(IF(R311="","",R311*(VLOOKUP(D311, 'Unit Conversion Table'!$E$3:$F$132, 2, FALSE))),"")</f>
        <v/>
      </c>
      <c r="U311" s="3"/>
      <c r="V311" s="971" t="s">
        <v>826</v>
      </c>
      <c r="W311" s="945" t="str" cm="1">
        <f t="array" ref="W311">_xlfn.IFS(V311="No",(IFERROR(VLOOKUP($M311&amp;" | "&amp;$X311,'Emissions Factors'!$C$3:$N$1705,MATCH(W$11,'Emissions Factors'!$C$3:$N$3,0),FALSE),"")),V311="Yes", "", V311="", "")</f>
        <v/>
      </c>
      <c r="X311" s="946">
        <f>IFERROR(IF(OR($V311="Yes", $V311=""), "",
VLOOKUP($F311, 'Emissions Factors'!$C$3:$O$717, 4,FALSE)),
IFERROR(VLOOKUP($E311, 'Emissions Factors'!$C$3:$O$717, 4,FALSE),""))</f>
        <v>0</v>
      </c>
      <c r="Y311" s="947" t="str">
        <f>IFERROR(VLOOKUP($M311&amp;" | "&amp;$X311,'Emissions Factors'!$C$3:$N$3811,5,FALSE),"")</f>
        <v/>
      </c>
      <c r="Z311" s="948" t="str">
        <f>IFERROR(VLOOKUP($M311&amp;" | "&amp;$X311,'Emissions Factors'!$C$3:$N$3811,6,FALSE),"")</f>
        <v/>
      </c>
      <c r="AA311" s="949" t="str">
        <f>IFERROR(VLOOKUP($M311&amp;" | "&amp;$X311,'Emissions Factors'!$C$3:$N$3811,7,FALSE),"")</f>
        <v/>
      </c>
      <c r="AB311" s="961"/>
      <c r="AC311" s="962"/>
      <c r="AD311" s="963"/>
      <c r="AE311" s="964"/>
      <c r="AF311" s="965"/>
      <c r="AG311" s="955" t="str" cm="1">
        <f t="array" ref="AG311">IFERROR(_xlfn.IFS($V311="No", Y311*$T311/1000,$V311="Yes", AD311*$T311/1000, $V311="", ""),"")</f>
        <v/>
      </c>
      <c r="AH311" s="956" t="str" cm="1">
        <f t="array" ref="AH311">IFERROR(_xlfn.IFS($V311="No", Z311*$T311/1000,$V311="Yes", AE311*$T311/1000, $V311="", ""),"")</f>
        <v/>
      </c>
      <c r="AI311" s="956" t="str" cm="1">
        <f t="array" ref="AI311">IFERROR(_xlfn.IFS($V311="No", AA311*$T311/1000,$V311="Yes", AF311*$T311/1000, $V311="", ""),"")</f>
        <v/>
      </c>
      <c r="AJ311" s="1029" t="str">
        <f>IFERROR($AG311
+IFERROR(HLOOKUP(Introduction!$H$29,'GWP Values'!$D$3:$G$46,MATCH("CH4",'GWP Values'!$C$3:$C$41,0),FALSE)*$AH311,0)
+IFERROR(HLOOKUP(Introduction!$H$29,'GWP Values'!$D$3:$G$46,MATCH("N2O",'GWP Values'!$C$3:$C$41,0),FALSE)*$AI311,0),"")</f>
        <v/>
      </c>
    </row>
    <row r="312" spans="1:36" ht="24" customHeight="1" x14ac:dyDescent="0.25">
      <c r="A312" s="441"/>
      <c r="B312" s="458" t="str" cm="1">
        <f t="array" ref="B312">IFERROR(_xlfn.IFS($J312="","",VLOOKUP(CONCATENATE($M312," | ",$J312),'Emissions Factors'!$C$3:$O$718,5,FALSE)&lt;&gt;"",CONCATENATE($M312," | ",$J312), COUNTIF('Emissions Factors'!$C$3:$C$718,CONCATENATE($M312," | ",$J312))&lt;0, CONCATENATE($M312," | ",$I312)),"")</f>
        <v/>
      </c>
      <c r="C312" s="650" t="str">
        <f t="shared" si="8"/>
        <v/>
      </c>
      <c r="D312" s="650" t="str">
        <f t="shared" si="9"/>
        <v/>
      </c>
      <c r="E312" s="650" t="str">
        <f>IFERROR(IF($J312="","",
IF($J312="United States",$M312&amp;" | "&amp;$J312&amp;" - "&amp;(VLOOKUP(K312,'EFs - EPA eGRID'!$B$2:$D$53,3,FALSE)),
IF($J312="Canada",$M312&amp;" | "&amp;$J312&amp;" - "&amp;$K312,$M312&amp;" | "&amp;$I312))),"")</f>
        <v/>
      </c>
      <c r="F312" s="650" t="str" cm="1">
        <f t="array" ref="F312">_xlfn.IFS($J312="","",AND($J312="United States", $K312=""), $M312&amp;" | "&amp;$J312,AND($J312="Canada", $K312=""), $M312&amp;" | "&amp;$J312,$J312="United States", $E312,$J312="Canada",$E312,$J312&lt;&gt;"", $M312&amp;" | "&amp;$J312)</f>
        <v/>
      </c>
      <c r="G312" s="989"/>
      <c r="H312" s="990"/>
      <c r="I312" s="941" t="str">
        <f>IFERROR(VLOOKUP(J312,'Category Index'!$K$10:$L$258,2,FALSE),"")</f>
        <v/>
      </c>
      <c r="J312" s="986"/>
      <c r="K312" s="987" t="s">
        <v>866</v>
      </c>
      <c r="L312" s="3"/>
      <c r="M312" s="982"/>
      <c r="N312" s="983"/>
      <c r="O312" s="943" t="str">
        <f>IFERROR(VLOOKUP(Q312,Tables!$CE$8:$CF$22,2,FALSE),"")</f>
        <v/>
      </c>
      <c r="P312" s="973"/>
      <c r="Q312" s="974"/>
      <c r="R312" s="975"/>
      <c r="S312" s="976"/>
      <c r="T312" s="670" t="str">
        <f>IFERROR(IF(R312="","",R312*(VLOOKUP(D312, 'Unit Conversion Table'!$E$3:$F$132, 2, FALSE))),"")</f>
        <v/>
      </c>
      <c r="U312" s="3"/>
      <c r="V312" s="971" t="s">
        <v>826</v>
      </c>
      <c r="W312" s="945" t="str" cm="1">
        <f t="array" ref="W312">_xlfn.IFS(V312="No",(IFERROR(VLOOKUP($M312&amp;" | "&amp;$X312,'Emissions Factors'!$C$3:$N$1705,MATCH(W$11,'Emissions Factors'!$C$3:$N$3,0),FALSE),"")),V312="Yes", "", V312="", "")</f>
        <v/>
      </c>
      <c r="X312" s="946">
        <f>IFERROR(IF(OR($V312="Yes", $V312=""), "",
VLOOKUP($F312, 'Emissions Factors'!$C$3:$O$717, 4,FALSE)),
IFERROR(VLOOKUP($E312, 'Emissions Factors'!$C$3:$O$717, 4,FALSE),""))</f>
        <v>0</v>
      </c>
      <c r="Y312" s="947" t="str">
        <f>IFERROR(VLOOKUP($M312&amp;" | "&amp;$X312,'Emissions Factors'!$C$3:$N$3811,5,FALSE),"")</f>
        <v/>
      </c>
      <c r="Z312" s="948" t="str">
        <f>IFERROR(VLOOKUP($M312&amp;" | "&amp;$X312,'Emissions Factors'!$C$3:$N$3811,6,FALSE),"")</f>
        <v/>
      </c>
      <c r="AA312" s="949" t="str">
        <f>IFERROR(VLOOKUP($M312&amp;" | "&amp;$X312,'Emissions Factors'!$C$3:$N$3811,7,FALSE),"")</f>
        <v/>
      </c>
      <c r="AB312" s="961"/>
      <c r="AC312" s="962"/>
      <c r="AD312" s="963"/>
      <c r="AE312" s="964"/>
      <c r="AF312" s="965"/>
      <c r="AG312" s="955" t="str" cm="1">
        <f t="array" ref="AG312">IFERROR(_xlfn.IFS($V312="No", Y312*$T312/1000,$V312="Yes", AD312*$T312/1000, $V312="", ""),"")</f>
        <v/>
      </c>
      <c r="AH312" s="956" t="str" cm="1">
        <f t="array" ref="AH312">IFERROR(_xlfn.IFS($V312="No", Z312*$T312/1000,$V312="Yes", AE312*$T312/1000, $V312="", ""),"")</f>
        <v/>
      </c>
      <c r="AI312" s="956" t="str" cm="1">
        <f t="array" ref="AI312">IFERROR(_xlfn.IFS($V312="No", AA312*$T312/1000,$V312="Yes", AF312*$T312/1000, $V312="", ""),"")</f>
        <v/>
      </c>
      <c r="AJ312" s="1029" t="str">
        <f>IFERROR($AG312
+IFERROR(HLOOKUP(Introduction!$H$29,'GWP Values'!$D$3:$G$46,MATCH("CH4",'GWP Values'!$C$3:$C$41,0),FALSE)*$AH312,0)
+IFERROR(HLOOKUP(Introduction!$H$29,'GWP Values'!$D$3:$G$46,MATCH("N2O",'GWP Values'!$C$3:$C$41,0),FALSE)*$AI312,0),"")</f>
        <v/>
      </c>
    </row>
    <row r="313" spans="1:36" ht="24" customHeight="1" x14ac:dyDescent="0.25">
      <c r="A313" s="441"/>
      <c r="B313" s="458" t="str" cm="1">
        <f t="array" ref="B313">IFERROR(_xlfn.IFS($J313="","",VLOOKUP(CONCATENATE($M313," | ",$J313),'Emissions Factors'!$C$3:$O$718,5,FALSE)&lt;&gt;"",CONCATENATE($M313," | ",$J313), COUNTIF('Emissions Factors'!$C$3:$C$718,CONCATENATE($M313," | ",$J313))&lt;0, CONCATENATE($M313," | ",$I313)),"")</f>
        <v/>
      </c>
      <c r="C313" s="650" t="str">
        <f t="shared" si="8"/>
        <v/>
      </c>
      <c r="D313" s="650" t="str">
        <f t="shared" si="9"/>
        <v/>
      </c>
      <c r="E313" s="650" t="str">
        <f>IFERROR(IF($J313="","",
IF($J313="United States",$M313&amp;" | "&amp;$J313&amp;" - "&amp;(VLOOKUP(K313,'EFs - EPA eGRID'!$B$2:$D$53,3,FALSE)),
IF($J313="Canada",$M313&amp;" | "&amp;$J313&amp;" - "&amp;$K313,$M313&amp;" | "&amp;$I313))),"")</f>
        <v/>
      </c>
      <c r="F313" s="650" t="str" cm="1">
        <f t="array" ref="F313">_xlfn.IFS($J313="","",AND($J313="United States", $K313=""), $M313&amp;" | "&amp;$J313,AND($J313="Canada", $K313=""), $M313&amp;" | "&amp;$J313,$J313="United States", $E313,$J313="Canada",$E313,$J313&lt;&gt;"", $M313&amp;" | "&amp;$J313)</f>
        <v/>
      </c>
      <c r="G313" s="989"/>
      <c r="H313" s="990"/>
      <c r="I313" s="941" t="str">
        <f>IFERROR(VLOOKUP(J313,'Category Index'!$K$10:$L$258,2,FALSE),"")</f>
        <v/>
      </c>
      <c r="J313" s="986"/>
      <c r="K313" s="987" t="s">
        <v>866</v>
      </c>
      <c r="L313" s="3"/>
      <c r="M313" s="982"/>
      <c r="N313" s="983"/>
      <c r="O313" s="943" t="str">
        <f>IFERROR(VLOOKUP(Q313,Tables!$CE$8:$CF$22,2,FALSE),"")</f>
        <v/>
      </c>
      <c r="P313" s="973"/>
      <c r="Q313" s="974"/>
      <c r="R313" s="975"/>
      <c r="S313" s="976"/>
      <c r="T313" s="670" t="str">
        <f>IFERROR(IF(R313="","",R313*(VLOOKUP(D313, 'Unit Conversion Table'!$E$3:$F$132, 2, FALSE))),"")</f>
        <v/>
      </c>
      <c r="U313" s="3"/>
      <c r="V313" s="971" t="s">
        <v>826</v>
      </c>
      <c r="W313" s="945" t="str" cm="1">
        <f t="array" ref="W313">_xlfn.IFS(V313="No",(IFERROR(VLOOKUP($M313&amp;" | "&amp;$X313,'Emissions Factors'!$C$3:$N$1705,MATCH(W$11,'Emissions Factors'!$C$3:$N$3,0),FALSE),"")),V313="Yes", "", V313="", "")</f>
        <v/>
      </c>
      <c r="X313" s="946">
        <f>IFERROR(IF(OR($V313="Yes", $V313=""), "",
VLOOKUP($F313, 'Emissions Factors'!$C$3:$O$717, 4,FALSE)),
IFERROR(VLOOKUP($E313, 'Emissions Factors'!$C$3:$O$717, 4,FALSE),""))</f>
        <v>0</v>
      </c>
      <c r="Y313" s="947" t="str">
        <f>IFERROR(VLOOKUP($M313&amp;" | "&amp;$X313,'Emissions Factors'!$C$3:$N$3811,5,FALSE),"")</f>
        <v/>
      </c>
      <c r="Z313" s="948" t="str">
        <f>IFERROR(VLOOKUP($M313&amp;" | "&amp;$X313,'Emissions Factors'!$C$3:$N$3811,6,FALSE),"")</f>
        <v/>
      </c>
      <c r="AA313" s="949" t="str">
        <f>IFERROR(VLOOKUP($M313&amp;" | "&amp;$X313,'Emissions Factors'!$C$3:$N$3811,7,FALSE),"")</f>
        <v/>
      </c>
      <c r="AB313" s="961"/>
      <c r="AC313" s="962"/>
      <c r="AD313" s="963"/>
      <c r="AE313" s="964"/>
      <c r="AF313" s="965"/>
      <c r="AG313" s="955" t="str" cm="1">
        <f t="array" ref="AG313">IFERROR(_xlfn.IFS($V313="No", Y313*$T313/1000,$V313="Yes", AD313*$T313/1000, $V313="", ""),"")</f>
        <v/>
      </c>
      <c r="AH313" s="956" t="str" cm="1">
        <f t="array" ref="AH313">IFERROR(_xlfn.IFS($V313="No", Z313*$T313/1000,$V313="Yes", AE313*$T313/1000, $V313="", ""),"")</f>
        <v/>
      </c>
      <c r="AI313" s="956" t="str" cm="1">
        <f t="array" ref="AI313">IFERROR(_xlfn.IFS($V313="No", AA313*$T313/1000,$V313="Yes", AF313*$T313/1000, $V313="", ""),"")</f>
        <v/>
      </c>
      <c r="AJ313" s="1029" t="str">
        <f>IFERROR($AG313
+IFERROR(HLOOKUP(Introduction!$H$29,'GWP Values'!$D$3:$G$46,MATCH("CH4",'GWP Values'!$C$3:$C$41,0),FALSE)*$AH313,0)
+IFERROR(HLOOKUP(Introduction!$H$29,'GWP Values'!$D$3:$G$46,MATCH("N2O",'GWP Values'!$C$3:$C$41,0),FALSE)*$AI313,0),"")</f>
        <v/>
      </c>
    </row>
    <row r="314" spans="1:36" ht="24" customHeight="1" x14ac:dyDescent="0.25">
      <c r="A314" s="441"/>
      <c r="B314" s="458" t="str" cm="1">
        <f t="array" ref="B314">IFERROR(_xlfn.IFS($J314="","",VLOOKUP(CONCATENATE($M314," | ",$J314),'Emissions Factors'!$C$3:$O$718,5,FALSE)&lt;&gt;"",CONCATENATE($M314," | ",$J314), COUNTIF('Emissions Factors'!$C$3:$C$718,CONCATENATE($M314," | ",$J314))&lt;0, CONCATENATE($M314," | ",$I314)),"")</f>
        <v/>
      </c>
      <c r="C314" s="650" t="str">
        <f t="shared" si="8"/>
        <v/>
      </c>
      <c r="D314" s="650" t="str">
        <f t="shared" si="9"/>
        <v/>
      </c>
      <c r="E314" s="650" t="str">
        <f>IFERROR(IF($J314="","",
IF($J314="United States",$M314&amp;" | "&amp;$J314&amp;" - "&amp;(VLOOKUP(K314,'EFs - EPA eGRID'!$B$2:$D$53,3,FALSE)),
IF($J314="Canada",$M314&amp;" | "&amp;$J314&amp;" - "&amp;$K314,$M314&amp;" | "&amp;$I314))),"")</f>
        <v/>
      </c>
      <c r="F314" s="650" t="str" cm="1">
        <f t="array" ref="F314">_xlfn.IFS($J314="","",AND($J314="United States", $K314=""), $M314&amp;" | "&amp;$J314,AND($J314="Canada", $K314=""), $M314&amp;" | "&amp;$J314,$J314="United States", $E314,$J314="Canada",$E314,$J314&lt;&gt;"", $M314&amp;" | "&amp;$J314)</f>
        <v/>
      </c>
      <c r="G314" s="989"/>
      <c r="H314" s="990"/>
      <c r="I314" s="941" t="str">
        <f>IFERROR(VLOOKUP(J314,'Category Index'!$K$10:$L$258,2,FALSE),"")</f>
        <v/>
      </c>
      <c r="J314" s="986"/>
      <c r="K314" s="987" t="s">
        <v>866</v>
      </c>
      <c r="L314" s="3"/>
      <c r="M314" s="982"/>
      <c r="N314" s="983"/>
      <c r="O314" s="943" t="str">
        <f>IFERROR(VLOOKUP(Q314,Tables!$CE$8:$CF$22,2,FALSE),"")</f>
        <v/>
      </c>
      <c r="P314" s="973"/>
      <c r="Q314" s="974"/>
      <c r="R314" s="975"/>
      <c r="S314" s="976"/>
      <c r="T314" s="670" t="str">
        <f>IFERROR(IF(R314="","",R314*(VLOOKUP(D314, 'Unit Conversion Table'!$E$3:$F$132, 2, FALSE))),"")</f>
        <v/>
      </c>
      <c r="U314" s="3"/>
      <c r="V314" s="971" t="s">
        <v>826</v>
      </c>
      <c r="W314" s="945" t="str" cm="1">
        <f t="array" ref="W314">_xlfn.IFS(V314="No",(IFERROR(VLOOKUP($M314&amp;" | "&amp;$X314,'Emissions Factors'!$C$3:$N$1705,MATCH(W$11,'Emissions Factors'!$C$3:$N$3,0),FALSE),"")),V314="Yes", "", V314="", "")</f>
        <v/>
      </c>
      <c r="X314" s="946">
        <f>IFERROR(IF(OR($V314="Yes", $V314=""), "",
VLOOKUP($F314, 'Emissions Factors'!$C$3:$O$717, 4,FALSE)),
IFERROR(VLOOKUP($E314, 'Emissions Factors'!$C$3:$O$717, 4,FALSE),""))</f>
        <v>0</v>
      </c>
      <c r="Y314" s="947" t="str">
        <f>IFERROR(VLOOKUP($M314&amp;" | "&amp;$X314,'Emissions Factors'!$C$3:$N$3811,5,FALSE),"")</f>
        <v/>
      </c>
      <c r="Z314" s="948" t="str">
        <f>IFERROR(VLOOKUP($M314&amp;" | "&amp;$X314,'Emissions Factors'!$C$3:$N$3811,6,FALSE),"")</f>
        <v/>
      </c>
      <c r="AA314" s="949" t="str">
        <f>IFERROR(VLOOKUP($M314&amp;" | "&amp;$X314,'Emissions Factors'!$C$3:$N$3811,7,FALSE),"")</f>
        <v/>
      </c>
      <c r="AB314" s="961"/>
      <c r="AC314" s="962"/>
      <c r="AD314" s="963"/>
      <c r="AE314" s="964"/>
      <c r="AF314" s="965"/>
      <c r="AG314" s="955" t="str" cm="1">
        <f t="array" ref="AG314">IFERROR(_xlfn.IFS($V314="No", Y314*$T314/1000,$V314="Yes", AD314*$T314/1000, $V314="", ""),"")</f>
        <v/>
      </c>
      <c r="AH314" s="956" t="str" cm="1">
        <f t="array" ref="AH314">IFERROR(_xlfn.IFS($V314="No", Z314*$T314/1000,$V314="Yes", AE314*$T314/1000, $V314="", ""),"")</f>
        <v/>
      </c>
      <c r="AI314" s="956" t="str" cm="1">
        <f t="array" ref="AI314">IFERROR(_xlfn.IFS($V314="No", AA314*$T314/1000,$V314="Yes", AF314*$T314/1000, $V314="", ""),"")</f>
        <v/>
      </c>
      <c r="AJ314" s="1029" t="str">
        <f>IFERROR($AG314
+IFERROR(HLOOKUP(Introduction!$H$29,'GWP Values'!$D$3:$G$46,MATCH("CH4",'GWP Values'!$C$3:$C$41,0),FALSE)*$AH314,0)
+IFERROR(HLOOKUP(Introduction!$H$29,'GWP Values'!$D$3:$G$46,MATCH("N2O",'GWP Values'!$C$3:$C$41,0),FALSE)*$AI314,0),"")</f>
        <v/>
      </c>
    </row>
    <row r="315" spans="1:36" ht="24" customHeight="1" x14ac:dyDescent="0.25">
      <c r="A315" s="441"/>
      <c r="B315" s="458" t="str" cm="1">
        <f t="array" ref="B315">IFERROR(_xlfn.IFS($J315="","",VLOOKUP(CONCATENATE($M315," | ",$J315),'Emissions Factors'!$C$3:$O$718,5,FALSE)&lt;&gt;"",CONCATENATE($M315," | ",$J315), COUNTIF('Emissions Factors'!$C$3:$C$718,CONCATENATE($M315," | ",$J315))&lt;0, CONCATENATE($M315," | ",$I315)),"")</f>
        <v/>
      </c>
      <c r="C315" s="650" t="str">
        <f t="shared" si="8"/>
        <v/>
      </c>
      <c r="D315" s="650" t="str">
        <f t="shared" si="9"/>
        <v/>
      </c>
      <c r="E315" s="650" t="str">
        <f>IFERROR(IF($J315="","",
IF($J315="United States",$M315&amp;" | "&amp;$J315&amp;" - "&amp;(VLOOKUP(K315,'EFs - EPA eGRID'!$B$2:$D$53,3,FALSE)),
IF($J315="Canada",$M315&amp;" | "&amp;$J315&amp;" - "&amp;$K315,$M315&amp;" | "&amp;$I315))),"")</f>
        <v/>
      </c>
      <c r="F315" s="650" t="str" cm="1">
        <f t="array" ref="F315">_xlfn.IFS($J315="","",AND($J315="United States", $K315=""), $M315&amp;" | "&amp;$J315,AND($J315="Canada", $K315=""), $M315&amp;" | "&amp;$J315,$J315="United States", $E315,$J315="Canada",$E315,$J315&lt;&gt;"", $M315&amp;" | "&amp;$J315)</f>
        <v/>
      </c>
      <c r="G315" s="989"/>
      <c r="H315" s="990"/>
      <c r="I315" s="941" t="str">
        <f>IFERROR(VLOOKUP(J315,'Category Index'!$K$10:$L$258,2,FALSE),"")</f>
        <v/>
      </c>
      <c r="J315" s="986"/>
      <c r="K315" s="987" t="s">
        <v>866</v>
      </c>
      <c r="L315" s="3"/>
      <c r="M315" s="982"/>
      <c r="N315" s="983"/>
      <c r="O315" s="943" t="str">
        <f>IFERROR(VLOOKUP(Q315,Tables!$CE$8:$CF$22,2,FALSE),"")</f>
        <v/>
      </c>
      <c r="P315" s="973"/>
      <c r="Q315" s="974"/>
      <c r="R315" s="975"/>
      <c r="S315" s="976"/>
      <c r="T315" s="670" t="str">
        <f>IFERROR(IF(R315="","",R315*(VLOOKUP(D315, 'Unit Conversion Table'!$E$3:$F$132, 2, FALSE))),"")</f>
        <v/>
      </c>
      <c r="U315" s="3"/>
      <c r="V315" s="971" t="s">
        <v>826</v>
      </c>
      <c r="W315" s="945" t="str" cm="1">
        <f t="array" ref="W315">_xlfn.IFS(V315="No",(IFERROR(VLOOKUP($M315&amp;" | "&amp;$X315,'Emissions Factors'!$C$3:$N$1705,MATCH(W$11,'Emissions Factors'!$C$3:$N$3,0),FALSE),"")),V315="Yes", "", V315="", "")</f>
        <v/>
      </c>
      <c r="X315" s="946">
        <f>IFERROR(IF(OR($V315="Yes", $V315=""), "",
VLOOKUP($F315, 'Emissions Factors'!$C$3:$O$717, 4,FALSE)),
IFERROR(VLOOKUP($E315, 'Emissions Factors'!$C$3:$O$717, 4,FALSE),""))</f>
        <v>0</v>
      </c>
      <c r="Y315" s="947" t="str">
        <f>IFERROR(VLOOKUP($M315&amp;" | "&amp;$X315,'Emissions Factors'!$C$3:$N$3811,5,FALSE),"")</f>
        <v/>
      </c>
      <c r="Z315" s="948" t="str">
        <f>IFERROR(VLOOKUP($M315&amp;" | "&amp;$X315,'Emissions Factors'!$C$3:$N$3811,6,FALSE),"")</f>
        <v/>
      </c>
      <c r="AA315" s="949" t="str">
        <f>IFERROR(VLOOKUP($M315&amp;" | "&amp;$X315,'Emissions Factors'!$C$3:$N$3811,7,FALSE),"")</f>
        <v/>
      </c>
      <c r="AB315" s="961"/>
      <c r="AC315" s="962"/>
      <c r="AD315" s="963"/>
      <c r="AE315" s="964"/>
      <c r="AF315" s="965"/>
      <c r="AG315" s="955" t="str" cm="1">
        <f t="array" ref="AG315">IFERROR(_xlfn.IFS($V315="No", Y315*$T315/1000,$V315="Yes", AD315*$T315/1000, $V315="", ""),"")</f>
        <v/>
      </c>
      <c r="AH315" s="956" t="str" cm="1">
        <f t="array" ref="AH315">IFERROR(_xlfn.IFS($V315="No", Z315*$T315/1000,$V315="Yes", AE315*$T315/1000, $V315="", ""),"")</f>
        <v/>
      </c>
      <c r="AI315" s="956" t="str" cm="1">
        <f t="array" ref="AI315">IFERROR(_xlfn.IFS($V315="No", AA315*$T315/1000,$V315="Yes", AF315*$T315/1000, $V315="", ""),"")</f>
        <v/>
      </c>
      <c r="AJ315" s="1029" t="str">
        <f>IFERROR($AG315
+IFERROR(HLOOKUP(Introduction!$H$29,'GWP Values'!$D$3:$G$46,MATCH("CH4",'GWP Values'!$C$3:$C$41,0),FALSE)*$AH315,0)
+IFERROR(HLOOKUP(Introduction!$H$29,'GWP Values'!$D$3:$G$46,MATCH("N2O",'GWP Values'!$C$3:$C$41,0),FALSE)*$AI315,0),"")</f>
        <v/>
      </c>
    </row>
    <row r="316" spans="1:36" ht="24" customHeight="1" x14ac:dyDescent="0.25">
      <c r="A316" s="441"/>
      <c r="B316" s="458" t="str" cm="1">
        <f t="array" ref="B316">IFERROR(_xlfn.IFS($J316="","",VLOOKUP(CONCATENATE($M316," | ",$J316),'Emissions Factors'!$C$3:$O$718,5,FALSE)&lt;&gt;"",CONCATENATE($M316," | ",$J316), COUNTIF('Emissions Factors'!$C$3:$C$718,CONCATENATE($M316," | ",$J316))&lt;0, CONCATENATE($M316," | ",$I316)),"")</f>
        <v/>
      </c>
      <c r="C316" s="650" t="str">
        <f t="shared" si="8"/>
        <v/>
      </c>
      <c r="D316" s="650" t="str">
        <f t="shared" si="9"/>
        <v/>
      </c>
      <c r="E316" s="650" t="str">
        <f>IFERROR(IF($J316="","",
IF($J316="United States",$M316&amp;" | "&amp;$J316&amp;" - "&amp;(VLOOKUP(K316,'EFs - EPA eGRID'!$B$2:$D$53,3,FALSE)),
IF($J316="Canada",$M316&amp;" | "&amp;$J316&amp;" - "&amp;$K316,$M316&amp;" | "&amp;$I316))),"")</f>
        <v/>
      </c>
      <c r="F316" s="650" t="str" cm="1">
        <f t="array" ref="F316">_xlfn.IFS($J316="","",AND($J316="United States", $K316=""), $M316&amp;" | "&amp;$J316,AND($J316="Canada", $K316=""), $M316&amp;" | "&amp;$J316,$J316="United States", $E316,$J316="Canada",$E316,$J316&lt;&gt;"", $M316&amp;" | "&amp;$J316)</f>
        <v/>
      </c>
      <c r="G316" s="989"/>
      <c r="H316" s="990"/>
      <c r="I316" s="941" t="str">
        <f>IFERROR(VLOOKUP(J316,'Category Index'!$K$10:$L$258,2,FALSE),"")</f>
        <v/>
      </c>
      <c r="J316" s="986"/>
      <c r="K316" s="987" t="s">
        <v>866</v>
      </c>
      <c r="L316" s="3"/>
      <c r="M316" s="982"/>
      <c r="N316" s="983"/>
      <c r="O316" s="943" t="str">
        <f>IFERROR(VLOOKUP(Q316,Tables!$CE$8:$CF$22,2,FALSE),"")</f>
        <v/>
      </c>
      <c r="P316" s="973"/>
      <c r="Q316" s="974"/>
      <c r="R316" s="975"/>
      <c r="S316" s="976"/>
      <c r="T316" s="670" t="str">
        <f>IFERROR(IF(R316="","",R316*(VLOOKUP(D316, 'Unit Conversion Table'!$E$3:$F$132, 2, FALSE))),"")</f>
        <v/>
      </c>
      <c r="U316" s="3"/>
      <c r="V316" s="971" t="s">
        <v>826</v>
      </c>
      <c r="W316" s="945" t="str" cm="1">
        <f t="array" ref="W316">_xlfn.IFS(V316="No",(IFERROR(VLOOKUP($M316&amp;" | "&amp;$X316,'Emissions Factors'!$C$3:$N$1705,MATCH(W$11,'Emissions Factors'!$C$3:$N$3,0),FALSE),"")),V316="Yes", "", V316="", "")</f>
        <v/>
      </c>
      <c r="X316" s="946">
        <f>IFERROR(IF(OR($V316="Yes", $V316=""), "",
VLOOKUP($F316, 'Emissions Factors'!$C$3:$O$717, 4,FALSE)),
IFERROR(VLOOKUP($E316, 'Emissions Factors'!$C$3:$O$717, 4,FALSE),""))</f>
        <v>0</v>
      </c>
      <c r="Y316" s="947" t="str">
        <f>IFERROR(VLOOKUP($M316&amp;" | "&amp;$X316,'Emissions Factors'!$C$3:$N$3811,5,FALSE),"")</f>
        <v/>
      </c>
      <c r="Z316" s="948" t="str">
        <f>IFERROR(VLOOKUP($M316&amp;" | "&amp;$X316,'Emissions Factors'!$C$3:$N$3811,6,FALSE),"")</f>
        <v/>
      </c>
      <c r="AA316" s="949" t="str">
        <f>IFERROR(VLOOKUP($M316&amp;" | "&amp;$X316,'Emissions Factors'!$C$3:$N$3811,7,FALSE),"")</f>
        <v/>
      </c>
      <c r="AB316" s="961"/>
      <c r="AC316" s="962"/>
      <c r="AD316" s="963"/>
      <c r="AE316" s="964"/>
      <c r="AF316" s="965"/>
      <c r="AG316" s="955" t="str" cm="1">
        <f t="array" ref="AG316">IFERROR(_xlfn.IFS($V316="No", Y316*$T316/1000,$V316="Yes", AD316*$T316/1000, $V316="", ""),"")</f>
        <v/>
      </c>
      <c r="AH316" s="956" t="str" cm="1">
        <f t="array" ref="AH316">IFERROR(_xlfn.IFS($V316="No", Z316*$T316/1000,$V316="Yes", AE316*$T316/1000, $V316="", ""),"")</f>
        <v/>
      </c>
      <c r="AI316" s="956" t="str" cm="1">
        <f t="array" ref="AI316">IFERROR(_xlfn.IFS($V316="No", AA316*$T316/1000,$V316="Yes", AF316*$T316/1000, $V316="", ""),"")</f>
        <v/>
      </c>
      <c r="AJ316" s="1029" t="str">
        <f>IFERROR($AG316
+IFERROR(HLOOKUP(Introduction!$H$29,'GWP Values'!$D$3:$G$46,MATCH("CH4",'GWP Values'!$C$3:$C$41,0),FALSE)*$AH316,0)
+IFERROR(HLOOKUP(Introduction!$H$29,'GWP Values'!$D$3:$G$46,MATCH("N2O",'GWP Values'!$C$3:$C$41,0),FALSE)*$AI316,0),"")</f>
        <v/>
      </c>
    </row>
    <row r="317" spans="1:36" ht="24" customHeight="1" x14ac:dyDescent="0.25">
      <c r="A317" s="441"/>
      <c r="B317" s="458" t="str" cm="1">
        <f t="array" ref="B317">IFERROR(_xlfn.IFS($J317="","",VLOOKUP(CONCATENATE($M317," | ",$J317),'Emissions Factors'!$C$3:$O$718,5,FALSE)&lt;&gt;"",CONCATENATE($M317," | ",$J317), COUNTIF('Emissions Factors'!$C$3:$C$718,CONCATENATE($M317," | ",$J317))&lt;0, CONCATENATE($M317," | ",$I317)),"")</f>
        <v/>
      </c>
      <c r="C317" s="650" t="str">
        <f t="shared" si="8"/>
        <v/>
      </c>
      <c r="D317" s="650" t="str">
        <f t="shared" si="9"/>
        <v/>
      </c>
      <c r="E317" s="650" t="str">
        <f>IFERROR(IF($J317="","",
IF($J317="United States",$M317&amp;" | "&amp;$J317&amp;" - "&amp;(VLOOKUP(K317,'EFs - EPA eGRID'!$B$2:$D$53,3,FALSE)),
IF($J317="Canada",$M317&amp;" | "&amp;$J317&amp;" - "&amp;$K317,$M317&amp;" | "&amp;$I317))),"")</f>
        <v/>
      </c>
      <c r="F317" s="650" t="str" cm="1">
        <f t="array" ref="F317">_xlfn.IFS($J317="","",AND($J317="United States", $K317=""), $M317&amp;" | "&amp;$J317,AND($J317="Canada", $K317=""), $M317&amp;" | "&amp;$J317,$J317="United States", $E317,$J317="Canada",$E317,$J317&lt;&gt;"", $M317&amp;" | "&amp;$J317)</f>
        <v/>
      </c>
      <c r="G317" s="989"/>
      <c r="H317" s="990"/>
      <c r="I317" s="941" t="str">
        <f>IFERROR(VLOOKUP(J317,'Category Index'!$K$10:$L$258,2,FALSE),"")</f>
        <v/>
      </c>
      <c r="J317" s="986"/>
      <c r="K317" s="987" t="s">
        <v>866</v>
      </c>
      <c r="L317" s="3"/>
      <c r="M317" s="982"/>
      <c r="N317" s="983"/>
      <c r="O317" s="943" t="str">
        <f>IFERROR(VLOOKUP(Q317,Tables!$CE$8:$CF$22,2,FALSE),"")</f>
        <v/>
      </c>
      <c r="P317" s="973"/>
      <c r="Q317" s="974"/>
      <c r="R317" s="975"/>
      <c r="S317" s="976"/>
      <c r="T317" s="670" t="str">
        <f>IFERROR(IF(R317="","",R317*(VLOOKUP(D317, 'Unit Conversion Table'!$E$3:$F$132, 2, FALSE))),"")</f>
        <v/>
      </c>
      <c r="U317" s="3"/>
      <c r="V317" s="971" t="s">
        <v>826</v>
      </c>
      <c r="W317" s="945" t="str" cm="1">
        <f t="array" ref="W317">_xlfn.IFS(V317="No",(IFERROR(VLOOKUP($M317&amp;" | "&amp;$X317,'Emissions Factors'!$C$3:$N$1705,MATCH(W$11,'Emissions Factors'!$C$3:$N$3,0),FALSE),"")),V317="Yes", "", V317="", "")</f>
        <v/>
      </c>
      <c r="X317" s="946">
        <f>IFERROR(IF(OR($V317="Yes", $V317=""), "",
VLOOKUP($F317, 'Emissions Factors'!$C$3:$O$717, 4,FALSE)),
IFERROR(VLOOKUP($E317, 'Emissions Factors'!$C$3:$O$717, 4,FALSE),""))</f>
        <v>0</v>
      </c>
      <c r="Y317" s="947" t="str">
        <f>IFERROR(VLOOKUP($M317&amp;" | "&amp;$X317,'Emissions Factors'!$C$3:$N$3811,5,FALSE),"")</f>
        <v/>
      </c>
      <c r="Z317" s="948" t="str">
        <f>IFERROR(VLOOKUP($M317&amp;" | "&amp;$X317,'Emissions Factors'!$C$3:$N$3811,6,FALSE),"")</f>
        <v/>
      </c>
      <c r="AA317" s="949" t="str">
        <f>IFERROR(VLOOKUP($M317&amp;" | "&amp;$X317,'Emissions Factors'!$C$3:$N$3811,7,FALSE),"")</f>
        <v/>
      </c>
      <c r="AB317" s="961"/>
      <c r="AC317" s="962"/>
      <c r="AD317" s="963"/>
      <c r="AE317" s="964"/>
      <c r="AF317" s="965"/>
      <c r="AG317" s="955" t="str" cm="1">
        <f t="array" ref="AG317">IFERROR(_xlfn.IFS($V317="No", Y317*$T317/1000,$V317="Yes", AD317*$T317/1000, $V317="", ""),"")</f>
        <v/>
      </c>
      <c r="AH317" s="956" t="str" cm="1">
        <f t="array" ref="AH317">IFERROR(_xlfn.IFS($V317="No", Z317*$T317/1000,$V317="Yes", AE317*$T317/1000, $V317="", ""),"")</f>
        <v/>
      </c>
      <c r="AI317" s="956" t="str" cm="1">
        <f t="array" ref="AI317">IFERROR(_xlfn.IFS($V317="No", AA317*$T317/1000,$V317="Yes", AF317*$T317/1000, $V317="", ""),"")</f>
        <v/>
      </c>
      <c r="AJ317" s="1029" t="str">
        <f>IFERROR($AG317
+IFERROR(HLOOKUP(Introduction!$H$29,'GWP Values'!$D$3:$G$46,MATCH("CH4",'GWP Values'!$C$3:$C$41,0),FALSE)*$AH317,0)
+IFERROR(HLOOKUP(Introduction!$H$29,'GWP Values'!$D$3:$G$46,MATCH("N2O",'GWP Values'!$C$3:$C$41,0),FALSE)*$AI317,0),"")</f>
        <v/>
      </c>
    </row>
    <row r="318" spans="1:36" ht="24" customHeight="1" x14ac:dyDescent="0.25">
      <c r="A318" s="441"/>
      <c r="B318" s="458" t="str" cm="1">
        <f t="array" ref="B318">IFERROR(_xlfn.IFS($J318="","",VLOOKUP(CONCATENATE($M318," | ",$J318),'Emissions Factors'!$C$3:$O$718,5,FALSE)&lt;&gt;"",CONCATENATE($M318," | ",$J318), COUNTIF('Emissions Factors'!$C$3:$C$718,CONCATENATE($M318," | ",$J318))&lt;0, CONCATENATE($M318," | ",$I318)),"")</f>
        <v/>
      </c>
      <c r="C318" s="650" t="str">
        <f t="shared" si="8"/>
        <v/>
      </c>
      <c r="D318" s="650" t="str">
        <f t="shared" si="9"/>
        <v/>
      </c>
      <c r="E318" s="650" t="str">
        <f>IFERROR(IF($J318="","",
IF($J318="United States",$M318&amp;" | "&amp;$J318&amp;" - "&amp;(VLOOKUP(K318,'EFs - EPA eGRID'!$B$2:$D$53,3,FALSE)),
IF($J318="Canada",$M318&amp;" | "&amp;$J318&amp;" - "&amp;$K318,$M318&amp;" | "&amp;$I318))),"")</f>
        <v/>
      </c>
      <c r="F318" s="650" t="str" cm="1">
        <f t="array" ref="F318">_xlfn.IFS($J318="","",AND($J318="United States", $K318=""), $M318&amp;" | "&amp;$J318,AND($J318="Canada", $K318=""), $M318&amp;" | "&amp;$J318,$J318="United States", $E318,$J318="Canada",$E318,$J318&lt;&gt;"", $M318&amp;" | "&amp;$J318)</f>
        <v/>
      </c>
      <c r="G318" s="989"/>
      <c r="H318" s="990"/>
      <c r="I318" s="941" t="str">
        <f>IFERROR(VLOOKUP(J318,'Category Index'!$K$10:$L$258,2,FALSE),"")</f>
        <v/>
      </c>
      <c r="J318" s="986"/>
      <c r="K318" s="987" t="s">
        <v>866</v>
      </c>
      <c r="L318" s="3"/>
      <c r="M318" s="982"/>
      <c r="N318" s="983"/>
      <c r="O318" s="943" t="str">
        <f>IFERROR(VLOOKUP(Q318,Tables!$CE$8:$CF$22,2,FALSE),"")</f>
        <v/>
      </c>
      <c r="P318" s="973"/>
      <c r="Q318" s="974"/>
      <c r="R318" s="975"/>
      <c r="S318" s="976"/>
      <c r="T318" s="670" t="str">
        <f>IFERROR(IF(R318="","",R318*(VLOOKUP(D318, 'Unit Conversion Table'!$E$3:$F$132, 2, FALSE))),"")</f>
        <v/>
      </c>
      <c r="U318" s="3"/>
      <c r="V318" s="971" t="s">
        <v>826</v>
      </c>
      <c r="W318" s="945" t="str" cm="1">
        <f t="array" ref="W318">_xlfn.IFS(V318="No",(IFERROR(VLOOKUP($M318&amp;" | "&amp;$X318,'Emissions Factors'!$C$3:$N$1705,MATCH(W$11,'Emissions Factors'!$C$3:$N$3,0),FALSE),"")),V318="Yes", "", V318="", "")</f>
        <v/>
      </c>
      <c r="X318" s="946">
        <f>IFERROR(IF(OR($V318="Yes", $V318=""), "",
VLOOKUP($F318, 'Emissions Factors'!$C$3:$O$717, 4,FALSE)),
IFERROR(VLOOKUP($E318, 'Emissions Factors'!$C$3:$O$717, 4,FALSE),""))</f>
        <v>0</v>
      </c>
      <c r="Y318" s="947" t="str">
        <f>IFERROR(VLOOKUP($M318&amp;" | "&amp;$X318,'Emissions Factors'!$C$3:$N$3811,5,FALSE),"")</f>
        <v/>
      </c>
      <c r="Z318" s="948" t="str">
        <f>IFERROR(VLOOKUP($M318&amp;" | "&amp;$X318,'Emissions Factors'!$C$3:$N$3811,6,FALSE),"")</f>
        <v/>
      </c>
      <c r="AA318" s="949" t="str">
        <f>IFERROR(VLOOKUP($M318&amp;" | "&amp;$X318,'Emissions Factors'!$C$3:$N$3811,7,FALSE),"")</f>
        <v/>
      </c>
      <c r="AB318" s="961"/>
      <c r="AC318" s="962"/>
      <c r="AD318" s="963"/>
      <c r="AE318" s="964"/>
      <c r="AF318" s="965"/>
      <c r="AG318" s="955" t="str" cm="1">
        <f t="array" ref="AG318">IFERROR(_xlfn.IFS($V318="No", Y318*$T318/1000,$V318="Yes", AD318*$T318/1000, $V318="", ""),"")</f>
        <v/>
      </c>
      <c r="AH318" s="956" t="str" cm="1">
        <f t="array" ref="AH318">IFERROR(_xlfn.IFS($V318="No", Z318*$T318/1000,$V318="Yes", AE318*$T318/1000, $V318="", ""),"")</f>
        <v/>
      </c>
      <c r="AI318" s="956" t="str" cm="1">
        <f t="array" ref="AI318">IFERROR(_xlfn.IFS($V318="No", AA318*$T318/1000,$V318="Yes", AF318*$T318/1000, $V318="", ""),"")</f>
        <v/>
      </c>
      <c r="AJ318" s="1029" t="str">
        <f>IFERROR($AG318
+IFERROR(HLOOKUP(Introduction!$H$29,'GWP Values'!$D$3:$G$46,MATCH("CH4",'GWP Values'!$C$3:$C$41,0),FALSE)*$AH318,0)
+IFERROR(HLOOKUP(Introduction!$H$29,'GWP Values'!$D$3:$G$46,MATCH("N2O",'GWP Values'!$C$3:$C$41,0),FALSE)*$AI318,0),"")</f>
        <v/>
      </c>
    </row>
    <row r="319" spans="1:36" ht="24" customHeight="1" x14ac:dyDescent="0.25">
      <c r="A319" s="441"/>
      <c r="B319" s="458" t="str" cm="1">
        <f t="array" ref="B319">IFERROR(_xlfn.IFS($J319="","",VLOOKUP(CONCATENATE($M319," | ",$J319),'Emissions Factors'!$C$3:$O$718,5,FALSE)&lt;&gt;"",CONCATENATE($M319," | ",$J319), COUNTIF('Emissions Factors'!$C$3:$C$718,CONCATENATE($M319," | ",$J319))&lt;0, CONCATENATE($M319," | ",$I319)),"")</f>
        <v/>
      </c>
      <c r="C319" s="650" t="str">
        <f t="shared" si="8"/>
        <v/>
      </c>
      <c r="D319" s="650" t="str">
        <f t="shared" si="9"/>
        <v/>
      </c>
      <c r="E319" s="650" t="str">
        <f>IFERROR(IF($J319="","",
IF($J319="United States",$M319&amp;" | "&amp;$J319&amp;" - "&amp;(VLOOKUP(K319,'EFs - EPA eGRID'!$B$2:$D$53,3,FALSE)),
IF($J319="Canada",$M319&amp;" | "&amp;$J319&amp;" - "&amp;$K319,$M319&amp;" | "&amp;$I319))),"")</f>
        <v/>
      </c>
      <c r="F319" s="650" t="str" cm="1">
        <f t="array" ref="F319">_xlfn.IFS($J319="","",AND($J319="United States", $K319=""), $M319&amp;" | "&amp;$J319,AND($J319="Canada", $K319=""), $M319&amp;" | "&amp;$J319,$J319="United States", $E319,$J319="Canada",$E319,$J319&lt;&gt;"", $M319&amp;" | "&amp;$J319)</f>
        <v/>
      </c>
      <c r="G319" s="989"/>
      <c r="H319" s="990"/>
      <c r="I319" s="941" t="str">
        <f>IFERROR(VLOOKUP(J319,'Category Index'!$K$10:$L$258,2,FALSE),"")</f>
        <v/>
      </c>
      <c r="J319" s="986"/>
      <c r="K319" s="987" t="s">
        <v>866</v>
      </c>
      <c r="L319" s="3"/>
      <c r="M319" s="982"/>
      <c r="N319" s="983"/>
      <c r="O319" s="943" t="str">
        <f>IFERROR(VLOOKUP(Q319,Tables!$CE$8:$CF$22,2,FALSE),"")</f>
        <v/>
      </c>
      <c r="P319" s="973"/>
      <c r="Q319" s="974"/>
      <c r="R319" s="975"/>
      <c r="S319" s="976"/>
      <c r="T319" s="670" t="str">
        <f>IFERROR(IF(R319="","",R319*(VLOOKUP(D319, 'Unit Conversion Table'!$E$3:$F$132, 2, FALSE))),"")</f>
        <v/>
      </c>
      <c r="U319" s="3"/>
      <c r="V319" s="971" t="s">
        <v>826</v>
      </c>
      <c r="W319" s="945" t="str" cm="1">
        <f t="array" ref="W319">_xlfn.IFS(V319="No",(IFERROR(VLOOKUP($M319&amp;" | "&amp;$X319,'Emissions Factors'!$C$3:$N$1705,MATCH(W$11,'Emissions Factors'!$C$3:$N$3,0),FALSE),"")),V319="Yes", "", V319="", "")</f>
        <v/>
      </c>
      <c r="X319" s="946">
        <f>IFERROR(IF(OR($V319="Yes", $V319=""), "",
VLOOKUP($F319, 'Emissions Factors'!$C$3:$O$717, 4,FALSE)),
IFERROR(VLOOKUP($E319, 'Emissions Factors'!$C$3:$O$717, 4,FALSE),""))</f>
        <v>0</v>
      </c>
      <c r="Y319" s="947" t="str">
        <f>IFERROR(VLOOKUP($M319&amp;" | "&amp;$X319,'Emissions Factors'!$C$3:$N$3811,5,FALSE),"")</f>
        <v/>
      </c>
      <c r="Z319" s="948" t="str">
        <f>IFERROR(VLOOKUP($M319&amp;" | "&amp;$X319,'Emissions Factors'!$C$3:$N$3811,6,FALSE),"")</f>
        <v/>
      </c>
      <c r="AA319" s="949" t="str">
        <f>IFERROR(VLOOKUP($M319&amp;" | "&amp;$X319,'Emissions Factors'!$C$3:$N$3811,7,FALSE),"")</f>
        <v/>
      </c>
      <c r="AB319" s="961"/>
      <c r="AC319" s="962"/>
      <c r="AD319" s="963"/>
      <c r="AE319" s="964"/>
      <c r="AF319" s="965"/>
      <c r="AG319" s="955" t="str" cm="1">
        <f t="array" ref="AG319">IFERROR(_xlfn.IFS($V319="No", Y319*$T319/1000,$V319="Yes", AD319*$T319/1000, $V319="", ""),"")</f>
        <v/>
      </c>
      <c r="AH319" s="956" t="str" cm="1">
        <f t="array" ref="AH319">IFERROR(_xlfn.IFS($V319="No", Z319*$T319/1000,$V319="Yes", AE319*$T319/1000, $V319="", ""),"")</f>
        <v/>
      </c>
      <c r="AI319" s="956" t="str" cm="1">
        <f t="array" ref="AI319">IFERROR(_xlfn.IFS($V319="No", AA319*$T319/1000,$V319="Yes", AF319*$T319/1000, $V319="", ""),"")</f>
        <v/>
      </c>
      <c r="AJ319" s="1029" t="str">
        <f>IFERROR($AG319
+IFERROR(HLOOKUP(Introduction!$H$29,'GWP Values'!$D$3:$G$46,MATCH("CH4",'GWP Values'!$C$3:$C$41,0),FALSE)*$AH319,0)
+IFERROR(HLOOKUP(Introduction!$H$29,'GWP Values'!$D$3:$G$46,MATCH("N2O",'GWP Values'!$C$3:$C$41,0),FALSE)*$AI319,0),"")</f>
        <v/>
      </c>
    </row>
    <row r="320" spans="1:36" ht="24" customHeight="1" x14ac:dyDescent="0.25">
      <c r="A320" s="441"/>
      <c r="B320" s="458" t="str" cm="1">
        <f t="array" ref="B320">IFERROR(_xlfn.IFS($J320="","",VLOOKUP(CONCATENATE($M320," | ",$J320),'Emissions Factors'!$C$3:$O$718,5,FALSE)&lt;&gt;"",CONCATENATE($M320," | ",$J320), COUNTIF('Emissions Factors'!$C$3:$C$718,CONCATENATE($M320," | ",$J320))&lt;0, CONCATENATE($M320," | ",$I320)),"")</f>
        <v/>
      </c>
      <c r="C320" s="650" t="str">
        <f t="shared" si="8"/>
        <v/>
      </c>
      <c r="D320" s="650" t="str">
        <f t="shared" si="9"/>
        <v/>
      </c>
      <c r="E320" s="650" t="str">
        <f>IFERROR(IF($J320="","",
IF($J320="United States",$M320&amp;" | "&amp;$J320&amp;" - "&amp;(VLOOKUP(K320,'EFs - EPA eGRID'!$B$2:$D$53,3,FALSE)),
IF($J320="Canada",$M320&amp;" | "&amp;$J320&amp;" - "&amp;$K320,$M320&amp;" | "&amp;$I320))),"")</f>
        <v/>
      </c>
      <c r="F320" s="650" t="str" cm="1">
        <f t="array" ref="F320">_xlfn.IFS($J320="","",AND($J320="United States", $K320=""), $M320&amp;" | "&amp;$J320,AND($J320="Canada", $K320=""), $M320&amp;" | "&amp;$J320,$J320="United States", $E320,$J320="Canada",$E320,$J320&lt;&gt;"", $M320&amp;" | "&amp;$J320)</f>
        <v/>
      </c>
      <c r="G320" s="989"/>
      <c r="H320" s="990"/>
      <c r="I320" s="941" t="str">
        <f>IFERROR(VLOOKUP(J320,'Category Index'!$K$10:$L$258,2,FALSE),"")</f>
        <v/>
      </c>
      <c r="J320" s="986"/>
      <c r="K320" s="987" t="s">
        <v>866</v>
      </c>
      <c r="L320" s="3"/>
      <c r="M320" s="982"/>
      <c r="N320" s="983"/>
      <c r="O320" s="943" t="str">
        <f>IFERROR(VLOOKUP(Q320,Tables!$CE$8:$CF$22,2,FALSE),"")</f>
        <v/>
      </c>
      <c r="P320" s="973"/>
      <c r="Q320" s="974"/>
      <c r="R320" s="975"/>
      <c r="S320" s="976"/>
      <c r="T320" s="670" t="str">
        <f>IFERROR(IF(R320="","",R320*(VLOOKUP(D320, 'Unit Conversion Table'!$E$3:$F$132, 2, FALSE))),"")</f>
        <v/>
      </c>
      <c r="U320" s="3"/>
      <c r="V320" s="971" t="s">
        <v>826</v>
      </c>
      <c r="W320" s="945" t="str" cm="1">
        <f t="array" ref="W320">_xlfn.IFS(V320="No",(IFERROR(VLOOKUP($M320&amp;" | "&amp;$X320,'Emissions Factors'!$C$3:$N$1705,MATCH(W$11,'Emissions Factors'!$C$3:$N$3,0),FALSE),"")),V320="Yes", "", V320="", "")</f>
        <v/>
      </c>
      <c r="X320" s="946">
        <f>IFERROR(IF(OR($V320="Yes", $V320=""), "",
VLOOKUP($F320, 'Emissions Factors'!$C$3:$O$717, 4,FALSE)),
IFERROR(VLOOKUP($E320, 'Emissions Factors'!$C$3:$O$717, 4,FALSE),""))</f>
        <v>0</v>
      </c>
      <c r="Y320" s="947" t="str">
        <f>IFERROR(VLOOKUP($M320&amp;" | "&amp;$X320,'Emissions Factors'!$C$3:$N$3811,5,FALSE),"")</f>
        <v/>
      </c>
      <c r="Z320" s="948" t="str">
        <f>IFERROR(VLOOKUP($M320&amp;" | "&amp;$X320,'Emissions Factors'!$C$3:$N$3811,6,FALSE),"")</f>
        <v/>
      </c>
      <c r="AA320" s="949" t="str">
        <f>IFERROR(VLOOKUP($M320&amp;" | "&amp;$X320,'Emissions Factors'!$C$3:$N$3811,7,FALSE),"")</f>
        <v/>
      </c>
      <c r="AB320" s="961"/>
      <c r="AC320" s="962"/>
      <c r="AD320" s="963"/>
      <c r="AE320" s="964"/>
      <c r="AF320" s="965"/>
      <c r="AG320" s="955" t="str" cm="1">
        <f t="array" ref="AG320">IFERROR(_xlfn.IFS($V320="No", Y320*$T320/1000,$V320="Yes", AD320*$T320/1000, $V320="", ""),"")</f>
        <v/>
      </c>
      <c r="AH320" s="956" t="str" cm="1">
        <f t="array" ref="AH320">IFERROR(_xlfn.IFS($V320="No", Z320*$T320/1000,$V320="Yes", AE320*$T320/1000, $V320="", ""),"")</f>
        <v/>
      </c>
      <c r="AI320" s="956" t="str" cm="1">
        <f t="array" ref="AI320">IFERROR(_xlfn.IFS($V320="No", AA320*$T320/1000,$V320="Yes", AF320*$T320/1000, $V320="", ""),"")</f>
        <v/>
      </c>
      <c r="AJ320" s="1029" t="str">
        <f>IFERROR($AG320
+IFERROR(HLOOKUP(Introduction!$H$29,'GWP Values'!$D$3:$G$46,MATCH("CH4",'GWP Values'!$C$3:$C$41,0),FALSE)*$AH320,0)
+IFERROR(HLOOKUP(Introduction!$H$29,'GWP Values'!$D$3:$G$46,MATCH("N2O",'GWP Values'!$C$3:$C$41,0),FALSE)*$AI320,0),"")</f>
        <v/>
      </c>
    </row>
    <row r="321" spans="1:36" ht="24" customHeight="1" x14ac:dyDescent="0.25">
      <c r="A321" s="441"/>
      <c r="B321" s="458" t="str" cm="1">
        <f t="array" ref="B321">IFERROR(_xlfn.IFS($J321="","",VLOOKUP(CONCATENATE($M321," | ",$J321),'Emissions Factors'!$C$3:$O$718,5,FALSE)&lt;&gt;"",CONCATENATE($M321," | ",$J321), COUNTIF('Emissions Factors'!$C$3:$C$718,CONCATENATE($M321," | ",$J321))&lt;0, CONCATENATE($M321," | ",$I321)),"")</f>
        <v/>
      </c>
      <c r="C321" s="650" t="str">
        <f t="shared" si="8"/>
        <v/>
      </c>
      <c r="D321" s="650" t="str">
        <f t="shared" si="9"/>
        <v/>
      </c>
      <c r="E321" s="650" t="str">
        <f>IFERROR(IF($J321="","",
IF($J321="United States",$M321&amp;" | "&amp;$J321&amp;" - "&amp;(VLOOKUP(K321,'EFs - EPA eGRID'!$B$2:$D$53,3,FALSE)),
IF($J321="Canada",$M321&amp;" | "&amp;$J321&amp;" - "&amp;$K321,$M321&amp;" | "&amp;$I321))),"")</f>
        <v/>
      </c>
      <c r="F321" s="650" t="str" cm="1">
        <f t="array" ref="F321">_xlfn.IFS($J321="","",AND($J321="United States", $K321=""), $M321&amp;" | "&amp;$J321,AND($J321="Canada", $K321=""), $M321&amp;" | "&amp;$J321,$J321="United States", $E321,$J321="Canada",$E321,$J321&lt;&gt;"", $M321&amp;" | "&amp;$J321)</f>
        <v/>
      </c>
      <c r="G321" s="989"/>
      <c r="H321" s="990"/>
      <c r="I321" s="941" t="str">
        <f>IFERROR(VLOOKUP(J321,'Category Index'!$K$10:$L$258,2,FALSE),"")</f>
        <v/>
      </c>
      <c r="J321" s="986"/>
      <c r="K321" s="987" t="s">
        <v>866</v>
      </c>
      <c r="L321" s="3"/>
      <c r="M321" s="982"/>
      <c r="N321" s="983"/>
      <c r="O321" s="943" t="str">
        <f>IFERROR(VLOOKUP(Q321,Tables!$CE$8:$CF$22,2,FALSE),"")</f>
        <v/>
      </c>
      <c r="P321" s="973"/>
      <c r="Q321" s="974"/>
      <c r="R321" s="975"/>
      <c r="S321" s="976"/>
      <c r="T321" s="670" t="str">
        <f>IFERROR(IF(R321="","",R321*(VLOOKUP(D321, 'Unit Conversion Table'!$E$3:$F$132, 2, FALSE))),"")</f>
        <v/>
      </c>
      <c r="U321" s="3"/>
      <c r="V321" s="971" t="s">
        <v>826</v>
      </c>
      <c r="W321" s="945" t="str" cm="1">
        <f t="array" ref="W321">_xlfn.IFS(V321="No",(IFERROR(VLOOKUP($M321&amp;" | "&amp;$X321,'Emissions Factors'!$C$3:$N$1705,MATCH(W$11,'Emissions Factors'!$C$3:$N$3,0),FALSE),"")),V321="Yes", "", V321="", "")</f>
        <v/>
      </c>
      <c r="X321" s="946">
        <f>IFERROR(IF(OR($V321="Yes", $V321=""), "",
VLOOKUP($F321, 'Emissions Factors'!$C$3:$O$717, 4,FALSE)),
IFERROR(VLOOKUP($E321, 'Emissions Factors'!$C$3:$O$717, 4,FALSE),""))</f>
        <v>0</v>
      </c>
      <c r="Y321" s="947" t="str">
        <f>IFERROR(VLOOKUP($M321&amp;" | "&amp;$X321,'Emissions Factors'!$C$3:$N$3811,5,FALSE),"")</f>
        <v/>
      </c>
      <c r="Z321" s="948" t="str">
        <f>IFERROR(VLOOKUP($M321&amp;" | "&amp;$X321,'Emissions Factors'!$C$3:$N$3811,6,FALSE),"")</f>
        <v/>
      </c>
      <c r="AA321" s="949" t="str">
        <f>IFERROR(VLOOKUP($M321&amp;" | "&amp;$X321,'Emissions Factors'!$C$3:$N$3811,7,FALSE),"")</f>
        <v/>
      </c>
      <c r="AB321" s="961"/>
      <c r="AC321" s="962"/>
      <c r="AD321" s="963"/>
      <c r="AE321" s="964"/>
      <c r="AF321" s="965"/>
      <c r="AG321" s="955" t="str" cm="1">
        <f t="array" ref="AG321">IFERROR(_xlfn.IFS($V321="No", Y321*$T321/1000,$V321="Yes", AD321*$T321/1000, $V321="", ""),"")</f>
        <v/>
      </c>
      <c r="AH321" s="956" t="str" cm="1">
        <f t="array" ref="AH321">IFERROR(_xlfn.IFS($V321="No", Z321*$T321/1000,$V321="Yes", AE321*$T321/1000, $V321="", ""),"")</f>
        <v/>
      </c>
      <c r="AI321" s="956" t="str" cm="1">
        <f t="array" ref="AI321">IFERROR(_xlfn.IFS($V321="No", AA321*$T321/1000,$V321="Yes", AF321*$T321/1000, $V321="", ""),"")</f>
        <v/>
      </c>
      <c r="AJ321" s="1029" t="str">
        <f>IFERROR($AG321
+IFERROR(HLOOKUP(Introduction!$H$29,'GWP Values'!$D$3:$G$46,MATCH("CH4",'GWP Values'!$C$3:$C$41,0),FALSE)*$AH321,0)
+IFERROR(HLOOKUP(Introduction!$H$29,'GWP Values'!$D$3:$G$46,MATCH("N2O",'GWP Values'!$C$3:$C$41,0),FALSE)*$AI321,0),"")</f>
        <v/>
      </c>
    </row>
    <row r="322" spans="1:36" ht="24" customHeight="1" x14ac:dyDescent="0.25">
      <c r="A322" s="441"/>
      <c r="B322" s="458" t="str" cm="1">
        <f t="array" ref="B322">IFERROR(_xlfn.IFS($J322="","",VLOOKUP(CONCATENATE($M322," | ",$J322),'Emissions Factors'!$C$3:$O$718,5,FALSE)&lt;&gt;"",CONCATENATE($M322," | ",$J322), COUNTIF('Emissions Factors'!$C$3:$C$718,CONCATENATE($M322," | ",$J322))&lt;0, CONCATENATE($M322," | ",$I322)),"")</f>
        <v/>
      </c>
      <c r="C322" s="650" t="str">
        <f t="shared" si="8"/>
        <v/>
      </c>
      <c r="D322" s="650" t="str">
        <f t="shared" si="9"/>
        <v/>
      </c>
      <c r="E322" s="650" t="str">
        <f>IFERROR(IF($J322="","",
IF($J322="United States",$M322&amp;" | "&amp;$J322&amp;" - "&amp;(VLOOKUP(K322,'EFs - EPA eGRID'!$B$2:$D$53,3,FALSE)),
IF($J322="Canada",$M322&amp;" | "&amp;$J322&amp;" - "&amp;$K322,$M322&amp;" | "&amp;$I322))),"")</f>
        <v/>
      </c>
      <c r="F322" s="650" t="str" cm="1">
        <f t="array" ref="F322">_xlfn.IFS($J322="","",AND($J322="United States", $K322=""), $M322&amp;" | "&amp;$J322,AND($J322="Canada", $K322=""), $M322&amp;" | "&amp;$J322,$J322="United States", $E322,$J322="Canada",$E322,$J322&lt;&gt;"", $M322&amp;" | "&amp;$J322)</f>
        <v/>
      </c>
      <c r="G322" s="989"/>
      <c r="H322" s="990"/>
      <c r="I322" s="941" t="str">
        <f>IFERROR(VLOOKUP(J322,'Category Index'!$K$10:$L$258,2,FALSE),"")</f>
        <v/>
      </c>
      <c r="J322" s="986"/>
      <c r="K322" s="987" t="s">
        <v>866</v>
      </c>
      <c r="L322" s="3"/>
      <c r="M322" s="982"/>
      <c r="N322" s="983"/>
      <c r="O322" s="943" t="str">
        <f>IFERROR(VLOOKUP(Q322,Tables!$CE$8:$CF$22,2,FALSE),"")</f>
        <v/>
      </c>
      <c r="P322" s="973"/>
      <c r="Q322" s="974"/>
      <c r="R322" s="975"/>
      <c r="S322" s="976"/>
      <c r="T322" s="670" t="str">
        <f>IFERROR(IF(R322="","",R322*(VLOOKUP(D322, 'Unit Conversion Table'!$E$3:$F$132, 2, FALSE))),"")</f>
        <v/>
      </c>
      <c r="U322" s="3"/>
      <c r="V322" s="971" t="s">
        <v>826</v>
      </c>
      <c r="W322" s="945" t="str" cm="1">
        <f t="array" ref="W322">_xlfn.IFS(V322="No",(IFERROR(VLOOKUP($M322&amp;" | "&amp;$X322,'Emissions Factors'!$C$3:$N$1705,MATCH(W$11,'Emissions Factors'!$C$3:$N$3,0),FALSE),"")),V322="Yes", "", V322="", "")</f>
        <v/>
      </c>
      <c r="X322" s="946">
        <f>IFERROR(IF(OR($V322="Yes", $V322=""), "",
VLOOKUP($F322, 'Emissions Factors'!$C$3:$O$717, 4,FALSE)),
IFERROR(VLOOKUP($E322, 'Emissions Factors'!$C$3:$O$717, 4,FALSE),""))</f>
        <v>0</v>
      </c>
      <c r="Y322" s="947" t="str">
        <f>IFERROR(VLOOKUP($M322&amp;" | "&amp;$X322,'Emissions Factors'!$C$3:$N$3811,5,FALSE),"")</f>
        <v/>
      </c>
      <c r="Z322" s="948" t="str">
        <f>IFERROR(VLOOKUP($M322&amp;" | "&amp;$X322,'Emissions Factors'!$C$3:$N$3811,6,FALSE),"")</f>
        <v/>
      </c>
      <c r="AA322" s="949" t="str">
        <f>IFERROR(VLOOKUP($M322&amp;" | "&amp;$X322,'Emissions Factors'!$C$3:$N$3811,7,FALSE),"")</f>
        <v/>
      </c>
      <c r="AB322" s="961"/>
      <c r="AC322" s="962"/>
      <c r="AD322" s="963"/>
      <c r="AE322" s="964"/>
      <c r="AF322" s="965"/>
      <c r="AG322" s="955" t="str" cm="1">
        <f t="array" ref="AG322">IFERROR(_xlfn.IFS($V322="No", Y322*$T322/1000,$V322="Yes", AD322*$T322/1000, $V322="", ""),"")</f>
        <v/>
      </c>
      <c r="AH322" s="956" t="str" cm="1">
        <f t="array" ref="AH322">IFERROR(_xlfn.IFS($V322="No", Z322*$T322/1000,$V322="Yes", AE322*$T322/1000, $V322="", ""),"")</f>
        <v/>
      </c>
      <c r="AI322" s="956" t="str" cm="1">
        <f t="array" ref="AI322">IFERROR(_xlfn.IFS($V322="No", AA322*$T322/1000,$V322="Yes", AF322*$T322/1000, $V322="", ""),"")</f>
        <v/>
      </c>
      <c r="AJ322" s="1029" t="str">
        <f>IFERROR($AG322
+IFERROR(HLOOKUP(Introduction!$H$29,'GWP Values'!$D$3:$G$46,MATCH("CH4",'GWP Values'!$C$3:$C$41,0),FALSE)*$AH322,0)
+IFERROR(HLOOKUP(Introduction!$H$29,'GWP Values'!$D$3:$G$46,MATCH("N2O",'GWP Values'!$C$3:$C$41,0),FALSE)*$AI322,0),"")</f>
        <v/>
      </c>
    </row>
    <row r="323" spans="1:36" ht="24" customHeight="1" x14ac:dyDescent="0.25">
      <c r="A323" s="441"/>
      <c r="B323" s="458" t="str" cm="1">
        <f t="array" ref="B323">IFERROR(_xlfn.IFS($J323="","",VLOOKUP(CONCATENATE($M323," | ",$J323),'Emissions Factors'!$C$3:$O$718,5,FALSE)&lt;&gt;"",CONCATENATE($M323," | ",$J323), COUNTIF('Emissions Factors'!$C$3:$C$718,CONCATENATE($M323," | ",$J323))&lt;0, CONCATENATE($M323," | ",$I323)),"")</f>
        <v/>
      </c>
      <c r="C323" s="650" t="str">
        <f t="shared" si="8"/>
        <v/>
      </c>
      <c r="D323" s="650" t="str">
        <f t="shared" si="9"/>
        <v/>
      </c>
      <c r="E323" s="650" t="str">
        <f>IFERROR(IF($J323="","",
IF($J323="United States",$M323&amp;" | "&amp;$J323&amp;" - "&amp;(VLOOKUP(K323,'EFs - EPA eGRID'!$B$2:$D$53,3,FALSE)),
IF($J323="Canada",$M323&amp;" | "&amp;$J323&amp;" - "&amp;$K323,$M323&amp;" | "&amp;$I323))),"")</f>
        <v/>
      </c>
      <c r="F323" s="650" t="str" cm="1">
        <f t="array" ref="F323">_xlfn.IFS($J323="","",AND($J323="United States", $K323=""), $M323&amp;" | "&amp;$J323,AND($J323="Canada", $K323=""), $M323&amp;" | "&amp;$J323,$J323="United States", $E323,$J323="Canada",$E323,$J323&lt;&gt;"", $M323&amp;" | "&amp;$J323)</f>
        <v/>
      </c>
      <c r="G323" s="989"/>
      <c r="H323" s="990"/>
      <c r="I323" s="941" t="str">
        <f>IFERROR(VLOOKUP(J323,'Category Index'!$K$10:$L$258,2,FALSE),"")</f>
        <v/>
      </c>
      <c r="J323" s="986"/>
      <c r="K323" s="987" t="s">
        <v>866</v>
      </c>
      <c r="L323" s="3"/>
      <c r="M323" s="982"/>
      <c r="N323" s="983"/>
      <c r="O323" s="943" t="str">
        <f>IFERROR(VLOOKUP(Q323,Tables!$CE$8:$CF$22,2,FALSE),"")</f>
        <v/>
      </c>
      <c r="P323" s="973"/>
      <c r="Q323" s="974"/>
      <c r="R323" s="975"/>
      <c r="S323" s="976"/>
      <c r="T323" s="670" t="str">
        <f>IFERROR(IF(R323="","",R323*(VLOOKUP(D323, 'Unit Conversion Table'!$E$3:$F$132, 2, FALSE))),"")</f>
        <v/>
      </c>
      <c r="U323" s="3"/>
      <c r="V323" s="971" t="s">
        <v>826</v>
      </c>
      <c r="W323" s="945" t="str" cm="1">
        <f t="array" ref="W323">_xlfn.IFS(V323="No",(IFERROR(VLOOKUP($M323&amp;" | "&amp;$X323,'Emissions Factors'!$C$3:$N$1705,MATCH(W$11,'Emissions Factors'!$C$3:$N$3,0),FALSE),"")),V323="Yes", "", V323="", "")</f>
        <v/>
      </c>
      <c r="X323" s="946">
        <f>IFERROR(IF(OR($V323="Yes", $V323=""), "",
VLOOKUP($F323, 'Emissions Factors'!$C$3:$O$717, 4,FALSE)),
IFERROR(VLOOKUP($E323, 'Emissions Factors'!$C$3:$O$717, 4,FALSE),""))</f>
        <v>0</v>
      </c>
      <c r="Y323" s="947" t="str">
        <f>IFERROR(VLOOKUP($M323&amp;" | "&amp;$X323,'Emissions Factors'!$C$3:$N$3811,5,FALSE),"")</f>
        <v/>
      </c>
      <c r="Z323" s="948" t="str">
        <f>IFERROR(VLOOKUP($M323&amp;" | "&amp;$X323,'Emissions Factors'!$C$3:$N$3811,6,FALSE),"")</f>
        <v/>
      </c>
      <c r="AA323" s="949" t="str">
        <f>IFERROR(VLOOKUP($M323&amp;" | "&amp;$X323,'Emissions Factors'!$C$3:$N$3811,7,FALSE),"")</f>
        <v/>
      </c>
      <c r="AB323" s="961"/>
      <c r="AC323" s="962"/>
      <c r="AD323" s="963"/>
      <c r="AE323" s="964"/>
      <c r="AF323" s="965"/>
      <c r="AG323" s="955" t="str" cm="1">
        <f t="array" ref="AG323">IFERROR(_xlfn.IFS($V323="No", Y323*$T323/1000,$V323="Yes", AD323*$T323/1000, $V323="", ""),"")</f>
        <v/>
      </c>
      <c r="AH323" s="956" t="str" cm="1">
        <f t="array" ref="AH323">IFERROR(_xlfn.IFS($V323="No", Z323*$T323/1000,$V323="Yes", AE323*$T323/1000, $V323="", ""),"")</f>
        <v/>
      </c>
      <c r="AI323" s="956" t="str" cm="1">
        <f t="array" ref="AI323">IFERROR(_xlfn.IFS($V323="No", AA323*$T323/1000,$V323="Yes", AF323*$T323/1000, $V323="", ""),"")</f>
        <v/>
      </c>
      <c r="AJ323" s="1029" t="str">
        <f>IFERROR($AG323
+IFERROR(HLOOKUP(Introduction!$H$29,'GWP Values'!$D$3:$G$46,MATCH("CH4",'GWP Values'!$C$3:$C$41,0),FALSE)*$AH323,0)
+IFERROR(HLOOKUP(Introduction!$H$29,'GWP Values'!$D$3:$G$46,MATCH("N2O",'GWP Values'!$C$3:$C$41,0),FALSE)*$AI323,0),"")</f>
        <v/>
      </c>
    </row>
    <row r="324" spans="1:36" ht="24" customHeight="1" x14ac:dyDescent="0.25">
      <c r="A324" s="441"/>
      <c r="B324" s="458" t="str" cm="1">
        <f t="array" ref="B324">IFERROR(_xlfn.IFS($J324="","",VLOOKUP(CONCATENATE($M324," | ",$J324),'Emissions Factors'!$C$3:$O$718,5,FALSE)&lt;&gt;"",CONCATENATE($M324," | ",$J324), COUNTIF('Emissions Factors'!$C$3:$C$718,CONCATENATE($M324," | ",$J324))&lt;0, CONCATENATE($M324," | ",$I324)),"")</f>
        <v/>
      </c>
      <c r="C324" s="650" t="str">
        <f t="shared" si="8"/>
        <v/>
      </c>
      <c r="D324" s="650" t="str">
        <f t="shared" si="9"/>
        <v/>
      </c>
      <c r="E324" s="650" t="str">
        <f>IFERROR(IF($J324="","",
IF($J324="United States",$M324&amp;" | "&amp;$J324&amp;" - "&amp;(VLOOKUP(K324,'EFs - EPA eGRID'!$B$2:$D$53,3,FALSE)),
IF($J324="Canada",$M324&amp;" | "&amp;$J324&amp;" - "&amp;$K324,$M324&amp;" | "&amp;$I324))),"")</f>
        <v/>
      </c>
      <c r="F324" s="650" t="str" cm="1">
        <f t="array" ref="F324">_xlfn.IFS($J324="","",AND($J324="United States", $K324=""), $M324&amp;" | "&amp;$J324,AND($J324="Canada", $K324=""), $M324&amp;" | "&amp;$J324,$J324="United States", $E324,$J324="Canada",$E324,$J324&lt;&gt;"", $M324&amp;" | "&amp;$J324)</f>
        <v/>
      </c>
      <c r="G324" s="989"/>
      <c r="H324" s="990"/>
      <c r="I324" s="941" t="str">
        <f>IFERROR(VLOOKUP(J324,'Category Index'!$K$10:$L$258,2,FALSE),"")</f>
        <v/>
      </c>
      <c r="J324" s="986"/>
      <c r="K324" s="987" t="s">
        <v>866</v>
      </c>
      <c r="L324" s="3"/>
      <c r="M324" s="982"/>
      <c r="N324" s="983"/>
      <c r="O324" s="943" t="str">
        <f>IFERROR(VLOOKUP(Q324,Tables!$CE$8:$CF$22,2,FALSE),"")</f>
        <v/>
      </c>
      <c r="P324" s="973"/>
      <c r="Q324" s="974"/>
      <c r="R324" s="975"/>
      <c r="S324" s="976"/>
      <c r="T324" s="670" t="str">
        <f>IFERROR(IF(R324="","",R324*(VLOOKUP(D324, 'Unit Conversion Table'!$E$3:$F$132, 2, FALSE))),"")</f>
        <v/>
      </c>
      <c r="U324" s="3"/>
      <c r="V324" s="971" t="s">
        <v>826</v>
      </c>
      <c r="W324" s="945" t="str" cm="1">
        <f t="array" ref="W324">_xlfn.IFS(V324="No",(IFERROR(VLOOKUP($M324&amp;" | "&amp;$X324,'Emissions Factors'!$C$3:$N$1705,MATCH(W$11,'Emissions Factors'!$C$3:$N$3,0),FALSE),"")),V324="Yes", "", V324="", "")</f>
        <v/>
      </c>
      <c r="X324" s="946">
        <f>IFERROR(IF(OR($V324="Yes", $V324=""), "",
VLOOKUP($F324, 'Emissions Factors'!$C$3:$O$717, 4,FALSE)),
IFERROR(VLOOKUP($E324, 'Emissions Factors'!$C$3:$O$717, 4,FALSE),""))</f>
        <v>0</v>
      </c>
      <c r="Y324" s="947" t="str">
        <f>IFERROR(VLOOKUP($M324&amp;" | "&amp;$X324,'Emissions Factors'!$C$3:$N$3811,5,FALSE),"")</f>
        <v/>
      </c>
      <c r="Z324" s="948" t="str">
        <f>IFERROR(VLOOKUP($M324&amp;" | "&amp;$X324,'Emissions Factors'!$C$3:$N$3811,6,FALSE),"")</f>
        <v/>
      </c>
      <c r="AA324" s="949" t="str">
        <f>IFERROR(VLOOKUP($M324&amp;" | "&amp;$X324,'Emissions Factors'!$C$3:$N$3811,7,FALSE),"")</f>
        <v/>
      </c>
      <c r="AB324" s="961"/>
      <c r="AC324" s="962"/>
      <c r="AD324" s="963"/>
      <c r="AE324" s="964"/>
      <c r="AF324" s="965"/>
      <c r="AG324" s="955" t="str" cm="1">
        <f t="array" ref="AG324">IFERROR(_xlfn.IFS($V324="No", Y324*$T324/1000,$V324="Yes", AD324*$T324/1000, $V324="", ""),"")</f>
        <v/>
      </c>
      <c r="AH324" s="956" t="str" cm="1">
        <f t="array" ref="AH324">IFERROR(_xlfn.IFS($V324="No", Z324*$T324/1000,$V324="Yes", AE324*$T324/1000, $V324="", ""),"")</f>
        <v/>
      </c>
      <c r="AI324" s="956" t="str" cm="1">
        <f t="array" ref="AI324">IFERROR(_xlfn.IFS($V324="No", AA324*$T324/1000,$V324="Yes", AF324*$T324/1000, $V324="", ""),"")</f>
        <v/>
      </c>
      <c r="AJ324" s="1029" t="str">
        <f>IFERROR($AG324
+IFERROR(HLOOKUP(Introduction!$H$29,'GWP Values'!$D$3:$G$46,MATCH("CH4",'GWP Values'!$C$3:$C$41,0),FALSE)*$AH324,0)
+IFERROR(HLOOKUP(Introduction!$H$29,'GWP Values'!$D$3:$G$46,MATCH("N2O",'GWP Values'!$C$3:$C$41,0),FALSE)*$AI324,0),"")</f>
        <v/>
      </c>
    </row>
    <row r="325" spans="1:36" ht="24" customHeight="1" x14ac:dyDescent="0.25">
      <c r="A325" s="441"/>
      <c r="B325" s="458" t="str" cm="1">
        <f t="array" ref="B325">IFERROR(_xlfn.IFS($J325="","",VLOOKUP(CONCATENATE($M325," | ",$J325),'Emissions Factors'!$C$3:$O$718,5,FALSE)&lt;&gt;"",CONCATENATE($M325," | ",$J325), COUNTIF('Emissions Factors'!$C$3:$C$718,CONCATENATE($M325," | ",$J325))&lt;0, CONCATENATE($M325," | ",$I325)),"")</f>
        <v/>
      </c>
      <c r="C325" s="650" t="str">
        <f t="shared" si="8"/>
        <v/>
      </c>
      <c r="D325" s="650" t="str">
        <f t="shared" si="9"/>
        <v/>
      </c>
      <c r="E325" s="650" t="str">
        <f>IFERROR(IF($J325="","",
IF($J325="United States",$M325&amp;" | "&amp;$J325&amp;" - "&amp;(VLOOKUP(K325,'EFs - EPA eGRID'!$B$2:$D$53,3,FALSE)),
IF($J325="Canada",$M325&amp;" | "&amp;$J325&amp;" - "&amp;$K325,$M325&amp;" | "&amp;$I325))),"")</f>
        <v/>
      </c>
      <c r="F325" s="650" t="str" cm="1">
        <f t="array" ref="F325">_xlfn.IFS($J325="","",AND($J325="United States", $K325=""), $M325&amp;" | "&amp;$J325,AND($J325="Canada", $K325=""), $M325&amp;" | "&amp;$J325,$J325="United States", $E325,$J325="Canada",$E325,$J325&lt;&gt;"", $M325&amp;" | "&amp;$J325)</f>
        <v/>
      </c>
      <c r="G325" s="989"/>
      <c r="H325" s="990"/>
      <c r="I325" s="941" t="str">
        <f>IFERROR(VLOOKUP(J325,'Category Index'!$K$10:$L$258,2,FALSE),"")</f>
        <v/>
      </c>
      <c r="J325" s="986"/>
      <c r="K325" s="987" t="s">
        <v>866</v>
      </c>
      <c r="L325" s="3"/>
      <c r="M325" s="982"/>
      <c r="N325" s="983"/>
      <c r="O325" s="943" t="str">
        <f>IFERROR(VLOOKUP(Q325,Tables!$CE$8:$CF$22,2,FALSE),"")</f>
        <v/>
      </c>
      <c r="P325" s="973"/>
      <c r="Q325" s="974"/>
      <c r="R325" s="975"/>
      <c r="S325" s="976"/>
      <c r="T325" s="670" t="str">
        <f>IFERROR(IF(R325="","",R325*(VLOOKUP(D325, 'Unit Conversion Table'!$E$3:$F$132, 2, FALSE))),"")</f>
        <v/>
      </c>
      <c r="U325" s="3"/>
      <c r="V325" s="971" t="s">
        <v>826</v>
      </c>
      <c r="W325" s="945" t="str" cm="1">
        <f t="array" ref="W325">_xlfn.IFS(V325="No",(IFERROR(VLOOKUP($M325&amp;" | "&amp;$X325,'Emissions Factors'!$C$3:$N$1705,MATCH(W$11,'Emissions Factors'!$C$3:$N$3,0),FALSE),"")),V325="Yes", "", V325="", "")</f>
        <v/>
      </c>
      <c r="X325" s="946">
        <f>IFERROR(IF(OR($V325="Yes", $V325=""), "",
VLOOKUP($F325, 'Emissions Factors'!$C$3:$O$717, 4,FALSE)),
IFERROR(VLOOKUP($E325, 'Emissions Factors'!$C$3:$O$717, 4,FALSE),""))</f>
        <v>0</v>
      </c>
      <c r="Y325" s="947" t="str">
        <f>IFERROR(VLOOKUP($M325&amp;" | "&amp;$X325,'Emissions Factors'!$C$3:$N$3811,5,FALSE),"")</f>
        <v/>
      </c>
      <c r="Z325" s="948" t="str">
        <f>IFERROR(VLOOKUP($M325&amp;" | "&amp;$X325,'Emissions Factors'!$C$3:$N$3811,6,FALSE),"")</f>
        <v/>
      </c>
      <c r="AA325" s="949" t="str">
        <f>IFERROR(VLOOKUP($M325&amp;" | "&amp;$X325,'Emissions Factors'!$C$3:$N$3811,7,FALSE),"")</f>
        <v/>
      </c>
      <c r="AB325" s="961"/>
      <c r="AC325" s="962"/>
      <c r="AD325" s="963"/>
      <c r="AE325" s="964"/>
      <c r="AF325" s="965"/>
      <c r="AG325" s="955" t="str" cm="1">
        <f t="array" ref="AG325">IFERROR(_xlfn.IFS($V325="No", Y325*$T325/1000,$V325="Yes", AD325*$T325/1000, $V325="", ""),"")</f>
        <v/>
      </c>
      <c r="AH325" s="956" t="str" cm="1">
        <f t="array" ref="AH325">IFERROR(_xlfn.IFS($V325="No", Z325*$T325/1000,$V325="Yes", AE325*$T325/1000, $V325="", ""),"")</f>
        <v/>
      </c>
      <c r="AI325" s="956" t="str" cm="1">
        <f t="array" ref="AI325">IFERROR(_xlfn.IFS($V325="No", AA325*$T325/1000,$V325="Yes", AF325*$T325/1000, $V325="", ""),"")</f>
        <v/>
      </c>
      <c r="AJ325" s="1029" t="str">
        <f>IFERROR($AG325
+IFERROR(HLOOKUP(Introduction!$H$29,'GWP Values'!$D$3:$G$46,MATCH("CH4",'GWP Values'!$C$3:$C$41,0),FALSE)*$AH325,0)
+IFERROR(HLOOKUP(Introduction!$H$29,'GWP Values'!$D$3:$G$46,MATCH("N2O",'GWP Values'!$C$3:$C$41,0),FALSE)*$AI325,0),"")</f>
        <v/>
      </c>
    </row>
    <row r="326" spans="1:36" ht="24" customHeight="1" x14ac:dyDescent="0.25">
      <c r="A326" s="441"/>
      <c r="B326" s="458" t="str" cm="1">
        <f t="array" ref="B326">IFERROR(_xlfn.IFS($J326="","",VLOOKUP(CONCATENATE($M326," | ",$J326),'Emissions Factors'!$C$3:$O$718,5,FALSE)&lt;&gt;"",CONCATENATE($M326," | ",$J326), COUNTIF('Emissions Factors'!$C$3:$C$718,CONCATENATE($M326," | ",$J326))&lt;0, CONCATENATE($M326," | ",$I326)),"")</f>
        <v/>
      </c>
      <c r="C326" s="650" t="str">
        <f t="shared" si="8"/>
        <v/>
      </c>
      <c r="D326" s="650" t="str">
        <f t="shared" si="9"/>
        <v/>
      </c>
      <c r="E326" s="650" t="str">
        <f>IFERROR(IF($J326="","",
IF($J326="United States",$M326&amp;" | "&amp;$J326&amp;" - "&amp;(VLOOKUP(K326,'EFs - EPA eGRID'!$B$2:$D$53,3,FALSE)),
IF($J326="Canada",$M326&amp;" | "&amp;$J326&amp;" - "&amp;$K326,$M326&amp;" | "&amp;$I326))),"")</f>
        <v/>
      </c>
      <c r="F326" s="650" t="str" cm="1">
        <f t="array" ref="F326">_xlfn.IFS($J326="","",AND($J326="United States", $K326=""), $M326&amp;" | "&amp;$J326,AND($J326="Canada", $K326=""), $M326&amp;" | "&amp;$J326,$J326="United States", $E326,$J326="Canada",$E326,$J326&lt;&gt;"", $M326&amp;" | "&amp;$J326)</f>
        <v/>
      </c>
      <c r="G326" s="989"/>
      <c r="H326" s="990"/>
      <c r="I326" s="941" t="str">
        <f>IFERROR(VLOOKUP(J326,'Category Index'!$K$10:$L$258,2,FALSE),"")</f>
        <v/>
      </c>
      <c r="J326" s="986"/>
      <c r="K326" s="987" t="s">
        <v>866</v>
      </c>
      <c r="L326" s="3"/>
      <c r="M326" s="982"/>
      <c r="N326" s="983"/>
      <c r="O326" s="943" t="str">
        <f>IFERROR(VLOOKUP(Q326,Tables!$CE$8:$CF$22,2,FALSE),"")</f>
        <v/>
      </c>
      <c r="P326" s="973"/>
      <c r="Q326" s="974"/>
      <c r="R326" s="975"/>
      <c r="S326" s="976"/>
      <c r="T326" s="670" t="str">
        <f>IFERROR(IF(R326="","",R326*(VLOOKUP(D326, 'Unit Conversion Table'!$E$3:$F$132, 2, FALSE))),"")</f>
        <v/>
      </c>
      <c r="U326" s="3"/>
      <c r="V326" s="971" t="s">
        <v>826</v>
      </c>
      <c r="W326" s="945" t="str" cm="1">
        <f t="array" ref="W326">_xlfn.IFS(V326="No",(IFERROR(VLOOKUP($M326&amp;" | "&amp;$X326,'Emissions Factors'!$C$3:$N$1705,MATCH(W$11,'Emissions Factors'!$C$3:$N$3,0),FALSE),"")),V326="Yes", "", V326="", "")</f>
        <v/>
      </c>
      <c r="X326" s="946">
        <f>IFERROR(IF(OR($V326="Yes", $V326=""), "",
VLOOKUP($F326, 'Emissions Factors'!$C$3:$O$717, 4,FALSE)),
IFERROR(VLOOKUP($E326, 'Emissions Factors'!$C$3:$O$717, 4,FALSE),""))</f>
        <v>0</v>
      </c>
      <c r="Y326" s="947" t="str">
        <f>IFERROR(VLOOKUP($M326&amp;" | "&amp;$X326,'Emissions Factors'!$C$3:$N$3811,5,FALSE),"")</f>
        <v/>
      </c>
      <c r="Z326" s="948" t="str">
        <f>IFERROR(VLOOKUP($M326&amp;" | "&amp;$X326,'Emissions Factors'!$C$3:$N$3811,6,FALSE),"")</f>
        <v/>
      </c>
      <c r="AA326" s="949" t="str">
        <f>IFERROR(VLOOKUP($M326&amp;" | "&amp;$X326,'Emissions Factors'!$C$3:$N$3811,7,FALSE),"")</f>
        <v/>
      </c>
      <c r="AB326" s="961"/>
      <c r="AC326" s="962"/>
      <c r="AD326" s="963"/>
      <c r="AE326" s="964"/>
      <c r="AF326" s="965"/>
      <c r="AG326" s="955" t="str" cm="1">
        <f t="array" ref="AG326">IFERROR(_xlfn.IFS($V326="No", Y326*$T326/1000,$V326="Yes", AD326*$T326/1000, $V326="", ""),"")</f>
        <v/>
      </c>
      <c r="AH326" s="956" t="str" cm="1">
        <f t="array" ref="AH326">IFERROR(_xlfn.IFS($V326="No", Z326*$T326/1000,$V326="Yes", AE326*$T326/1000, $V326="", ""),"")</f>
        <v/>
      </c>
      <c r="AI326" s="956" t="str" cm="1">
        <f t="array" ref="AI326">IFERROR(_xlfn.IFS($V326="No", AA326*$T326/1000,$V326="Yes", AF326*$T326/1000, $V326="", ""),"")</f>
        <v/>
      </c>
      <c r="AJ326" s="1029" t="str">
        <f>IFERROR($AG326
+IFERROR(HLOOKUP(Introduction!$H$29,'GWP Values'!$D$3:$G$46,MATCH("CH4",'GWP Values'!$C$3:$C$41,0),FALSE)*$AH326,0)
+IFERROR(HLOOKUP(Introduction!$H$29,'GWP Values'!$D$3:$G$46,MATCH("N2O",'GWP Values'!$C$3:$C$41,0),FALSE)*$AI326,0),"")</f>
        <v/>
      </c>
    </row>
    <row r="327" spans="1:36" ht="24" customHeight="1" x14ac:dyDescent="0.25">
      <c r="A327" s="441"/>
      <c r="B327" s="458" t="str" cm="1">
        <f t="array" ref="B327">IFERROR(_xlfn.IFS($J327="","",VLOOKUP(CONCATENATE($M327," | ",$J327),'Emissions Factors'!$C$3:$O$718,5,FALSE)&lt;&gt;"",CONCATENATE($M327," | ",$J327), COUNTIF('Emissions Factors'!$C$3:$C$718,CONCATENATE($M327," | ",$J327))&lt;0, CONCATENATE($M327," | ",$I327)),"")</f>
        <v/>
      </c>
      <c r="C327" s="650" t="str">
        <f t="shared" si="8"/>
        <v/>
      </c>
      <c r="D327" s="650" t="str">
        <f t="shared" si="9"/>
        <v/>
      </c>
      <c r="E327" s="650" t="str">
        <f>IFERROR(IF($J327="","",
IF($J327="United States",$M327&amp;" | "&amp;$J327&amp;" - "&amp;(VLOOKUP(K327,'EFs - EPA eGRID'!$B$2:$D$53,3,FALSE)),
IF($J327="Canada",$M327&amp;" | "&amp;$J327&amp;" - "&amp;$K327,$M327&amp;" | "&amp;$I327))),"")</f>
        <v/>
      </c>
      <c r="F327" s="650" t="str" cm="1">
        <f t="array" ref="F327">_xlfn.IFS($J327="","",AND($J327="United States", $K327=""), $M327&amp;" | "&amp;$J327,AND($J327="Canada", $K327=""), $M327&amp;" | "&amp;$J327,$J327="United States", $E327,$J327="Canada",$E327,$J327&lt;&gt;"", $M327&amp;" | "&amp;$J327)</f>
        <v/>
      </c>
      <c r="G327" s="989"/>
      <c r="H327" s="990"/>
      <c r="I327" s="941" t="str">
        <f>IFERROR(VLOOKUP(J327,'Category Index'!$K$10:$L$258,2,FALSE),"")</f>
        <v/>
      </c>
      <c r="J327" s="986"/>
      <c r="K327" s="987" t="s">
        <v>866</v>
      </c>
      <c r="L327" s="3"/>
      <c r="M327" s="982"/>
      <c r="N327" s="983"/>
      <c r="O327" s="943" t="str">
        <f>IFERROR(VLOOKUP(Q327,Tables!$CE$8:$CF$22,2,FALSE),"")</f>
        <v/>
      </c>
      <c r="P327" s="973"/>
      <c r="Q327" s="974"/>
      <c r="R327" s="975"/>
      <c r="S327" s="976"/>
      <c r="T327" s="670" t="str">
        <f>IFERROR(IF(R327="","",R327*(VLOOKUP(D327, 'Unit Conversion Table'!$E$3:$F$132, 2, FALSE))),"")</f>
        <v/>
      </c>
      <c r="U327" s="3"/>
      <c r="V327" s="971" t="s">
        <v>826</v>
      </c>
      <c r="W327" s="945" t="str" cm="1">
        <f t="array" ref="W327">_xlfn.IFS(V327="No",(IFERROR(VLOOKUP($M327&amp;" | "&amp;$X327,'Emissions Factors'!$C$3:$N$1705,MATCH(W$11,'Emissions Factors'!$C$3:$N$3,0),FALSE),"")),V327="Yes", "", V327="", "")</f>
        <v/>
      </c>
      <c r="X327" s="946">
        <f>IFERROR(IF(OR($V327="Yes", $V327=""), "",
VLOOKUP($F327, 'Emissions Factors'!$C$3:$O$717, 4,FALSE)),
IFERROR(VLOOKUP($E327, 'Emissions Factors'!$C$3:$O$717, 4,FALSE),""))</f>
        <v>0</v>
      </c>
      <c r="Y327" s="947" t="str">
        <f>IFERROR(VLOOKUP($M327&amp;" | "&amp;$X327,'Emissions Factors'!$C$3:$N$3811,5,FALSE),"")</f>
        <v/>
      </c>
      <c r="Z327" s="948" t="str">
        <f>IFERROR(VLOOKUP($M327&amp;" | "&amp;$X327,'Emissions Factors'!$C$3:$N$3811,6,FALSE),"")</f>
        <v/>
      </c>
      <c r="AA327" s="949" t="str">
        <f>IFERROR(VLOOKUP($M327&amp;" | "&amp;$X327,'Emissions Factors'!$C$3:$N$3811,7,FALSE),"")</f>
        <v/>
      </c>
      <c r="AB327" s="961"/>
      <c r="AC327" s="962"/>
      <c r="AD327" s="963"/>
      <c r="AE327" s="964"/>
      <c r="AF327" s="965"/>
      <c r="AG327" s="955" t="str" cm="1">
        <f t="array" ref="AG327">IFERROR(_xlfn.IFS($V327="No", Y327*$T327/1000,$V327="Yes", AD327*$T327/1000, $V327="", ""),"")</f>
        <v/>
      </c>
      <c r="AH327" s="956" t="str" cm="1">
        <f t="array" ref="AH327">IFERROR(_xlfn.IFS($V327="No", Z327*$T327/1000,$V327="Yes", AE327*$T327/1000, $V327="", ""),"")</f>
        <v/>
      </c>
      <c r="AI327" s="956" t="str" cm="1">
        <f t="array" ref="AI327">IFERROR(_xlfn.IFS($V327="No", AA327*$T327/1000,$V327="Yes", AF327*$T327/1000, $V327="", ""),"")</f>
        <v/>
      </c>
      <c r="AJ327" s="1029" t="str">
        <f>IFERROR($AG327
+IFERROR(HLOOKUP(Introduction!$H$29,'GWP Values'!$D$3:$G$46,MATCH("CH4",'GWP Values'!$C$3:$C$41,0),FALSE)*$AH327,0)
+IFERROR(HLOOKUP(Introduction!$H$29,'GWP Values'!$D$3:$G$46,MATCH("N2O",'GWP Values'!$C$3:$C$41,0),FALSE)*$AI327,0),"")</f>
        <v/>
      </c>
    </row>
    <row r="328" spans="1:36" ht="24" customHeight="1" x14ac:dyDescent="0.25">
      <c r="A328" s="441"/>
      <c r="B328" s="458" t="str" cm="1">
        <f t="array" ref="B328">IFERROR(_xlfn.IFS($J328="","",VLOOKUP(CONCATENATE($M328," | ",$J328),'Emissions Factors'!$C$3:$O$718,5,FALSE)&lt;&gt;"",CONCATENATE($M328," | ",$J328), COUNTIF('Emissions Factors'!$C$3:$C$718,CONCATENATE($M328," | ",$J328))&lt;0, CONCATENATE($M328," | ",$I328)),"")</f>
        <v/>
      </c>
      <c r="C328" s="650" t="str">
        <f t="shared" si="8"/>
        <v/>
      </c>
      <c r="D328" s="650" t="str">
        <f t="shared" si="9"/>
        <v/>
      </c>
      <c r="E328" s="650" t="str">
        <f>IFERROR(IF($J328="","",
IF($J328="United States",$M328&amp;" | "&amp;$J328&amp;" - "&amp;(VLOOKUP(K328,'EFs - EPA eGRID'!$B$2:$D$53,3,FALSE)),
IF($J328="Canada",$M328&amp;" | "&amp;$J328&amp;" - "&amp;$K328,$M328&amp;" | "&amp;$I328))),"")</f>
        <v/>
      </c>
      <c r="F328" s="650" t="str" cm="1">
        <f t="array" ref="F328">_xlfn.IFS($J328="","",AND($J328="United States", $K328=""), $M328&amp;" | "&amp;$J328,AND($J328="Canada", $K328=""), $M328&amp;" | "&amp;$J328,$J328="United States", $E328,$J328="Canada",$E328,$J328&lt;&gt;"", $M328&amp;" | "&amp;$J328)</f>
        <v/>
      </c>
      <c r="G328" s="989"/>
      <c r="H328" s="990"/>
      <c r="I328" s="941" t="str">
        <f>IFERROR(VLOOKUP(J328,'Category Index'!$K$10:$L$258,2,FALSE),"")</f>
        <v/>
      </c>
      <c r="J328" s="986"/>
      <c r="K328" s="987" t="s">
        <v>866</v>
      </c>
      <c r="L328" s="3"/>
      <c r="M328" s="982"/>
      <c r="N328" s="983"/>
      <c r="O328" s="943" t="str">
        <f>IFERROR(VLOOKUP(Q328,Tables!$CE$8:$CF$22,2,FALSE),"")</f>
        <v/>
      </c>
      <c r="P328" s="973"/>
      <c r="Q328" s="974"/>
      <c r="R328" s="975"/>
      <c r="S328" s="976"/>
      <c r="T328" s="670" t="str">
        <f>IFERROR(IF(R328="","",R328*(VLOOKUP(D328, 'Unit Conversion Table'!$E$3:$F$132, 2, FALSE))),"")</f>
        <v/>
      </c>
      <c r="U328" s="3"/>
      <c r="V328" s="971" t="s">
        <v>826</v>
      </c>
      <c r="W328" s="945" t="str" cm="1">
        <f t="array" ref="W328">_xlfn.IFS(V328="No",(IFERROR(VLOOKUP($M328&amp;" | "&amp;$X328,'Emissions Factors'!$C$3:$N$1705,MATCH(W$11,'Emissions Factors'!$C$3:$N$3,0),FALSE),"")),V328="Yes", "", V328="", "")</f>
        <v/>
      </c>
      <c r="X328" s="946">
        <f>IFERROR(IF(OR($V328="Yes", $V328=""), "",
VLOOKUP($F328, 'Emissions Factors'!$C$3:$O$717, 4,FALSE)),
IFERROR(VLOOKUP($E328, 'Emissions Factors'!$C$3:$O$717, 4,FALSE),""))</f>
        <v>0</v>
      </c>
      <c r="Y328" s="947" t="str">
        <f>IFERROR(VLOOKUP($M328&amp;" | "&amp;$X328,'Emissions Factors'!$C$3:$N$3811,5,FALSE),"")</f>
        <v/>
      </c>
      <c r="Z328" s="948" t="str">
        <f>IFERROR(VLOOKUP($M328&amp;" | "&amp;$X328,'Emissions Factors'!$C$3:$N$3811,6,FALSE),"")</f>
        <v/>
      </c>
      <c r="AA328" s="949" t="str">
        <f>IFERROR(VLOOKUP($M328&amp;" | "&amp;$X328,'Emissions Factors'!$C$3:$N$3811,7,FALSE),"")</f>
        <v/>
      </c>
      <c r="AB328" s="961"/>
      <c r="AC328" s="962"/>
      <c r="AD328" s="963"/>
      <c r="AE328" s="964"/>
      <c r="AF328" s="965"/>
      <c r="AG328" s="955" t="str" cm="1">
        <f t="array" ref="AG328">IFERROR(_xlfn.IFS($V328="No", Y328*$T328/1000,$V328="Yes", AD328*$T328/1000, $V328="", ""),"")</f>
        <v/>
      </c>
      <c r="AH328" s="956" t="str" cm="1">
        <f t="array" ref="AH328">IFERROR(_xlfn.IFS($V328="No", Z328*$T328/1000,$V328="Yes", AE328*$T328/1000, $V328="", ""),"")</f>
        <v/>
      </c>
      <c r="AI328" s="956" t="str" cm="1">
        <f t="array" ref="AI328">IFERROR(_xlfn.IFS($V328="No", AA328*$T328/1000,$V328="Yes", AF328*$T328/1000, $V328="", ""),"")</f>
        <v/>
      </c>
      <c r="AJ328" s="1029" t="str">
        <f>IFERROR($AG328
+IFERROR(HLOOKUP(Introduction!$H$29,'GWP Values'!$D$3:$G$46,MATCH("CH4",'GWP Values'!$C$3:$C$41,0),FALSE)*$AH328,0)
+IFERROR(HLOOKUP(Introduction!$H$29,'GWP Values'!$D$3:$G$46,MATCH("N2O",'GWP Values'!$C$3:$C$41,0),FALSE)*$AI328,0),"")</f>
        <v/>
      </c>
    </row>
    <row r="329" spans="1:36" ht="24" customHeight="1" x14ac:dyDescent="0.25">
      <c r="A329" s="441"/>
      <c r="B329" s="458" t="str" cm="1">
        <f t="array" ref="B329">IFERROR(_xlfn.IFS($J329="","",VLOOKUP(CONCATENATE($M329," | ",$J329),'Emissions Factors'!$C$3:$O$718,5,FALSE)&lt;&gt;"",CONCATENATE($M329," | ",$J329), COUNTIF('Emissions Factors'!$C$3:$C$718,CONCATENATE($M329," | ",$J329))&lt;0, CONCATENATE($M329," | ",$I329)),"")</f>
        <v/>
      </c>
      <c r="C329" s="650" t="str">
        <f t="shared" si="8"/>
        <v/>
      </c>
      <c r="D329" s="650" t="str">
        <f t="shared" si="9"/>
        <v/>
      </c>
      <c r="E329" s="650" t="str">
        <f>IFERROR(IF($J329="","",
IF($J329="United States",$M329&amp;" | "&amp;$J329&amp;" - "&amp;(VLOOKUP(K329,'EFs - EPA eGRID'!$B$2:$D$53,3,FALSE)),
IF($J329="Canada",$M329&amp;" | "&amp;$J329&amp;" - "&amp;$K329,$M329&amp;" | "&amp;$I329))),"")</f>
        <v/>
      </c>
      <c r="F329" s="650" t="str" cm="1">
        <f t="array" ref="F329">_xlfn.IFS($J329="","",AND($J329="United States", $K329=""), $M329&amp;" | "&amp;$J329,AND($J329="Canada", $K329=""), $M329&amp;" | "&amp;$J329,$J329="United States", $E329,$J329="Canada",$E329,$J329&lt;&gt;"", $M329&amp;" | "&amp;$J329)</f>
        <v/>
      </c>
      <c r="G329" s="989"/>
      <c r="H329" s="990"/>
      <c r="I329" s="941" t="str">
        <f>IFERROR(VLOOKUP(J329,'Category Index'!$K$10:$L$258,2,FALSE),"")</f>
        <v/>
      </c>
      <c r="J329" s="986"/>
      <c r="K329" s="987" t="s">
        <v>866</v>
      </c>
      <c r="L329" s="3"/>
      <c r="M329" s="982"/>
      <c r="N329" s="983"/>
      <c r="O329" s="943" t="str">
        <f>IFERROR(VLOOKUP(Q329,Tables!$CE$8:$CF$22,2,FALSE),"")</f>
        <v/>
      </c>
      <c r="P329" s="973"/>
      <c r="Q329" s="974"/>
      <c r="R329" s="975"/>
      <c r="S329" s="976"/>
      <c r="T329" s="670" t="str">
        <f>IFERROR(IF(R329="","",R329*(VLOOKUP(D329, 'Unit Conversion Table'!$E$3:$F$132, 2, FALSE))),"")</f>
        <v/>
      </c>
      <c r="U329" s="3"/>
      <c r="V329" s="971" t="s">
        <v>826</v>
      </c>
      <c r="W329" s="945" t="str" cm="1">
        <f t="array" ref="W329">_xlfn.IFS(V329="No",(IFERROR(VLOOKUP($M329&amp;" | "&amp;$X329,'Emissions Factors'!$C$3:$N$1705,MATCH(W$11,'Emissions Factors'!$C$3:$N$3,0),FALSE),"")),V329="Yes", "", V329="", "")</f>
        <v/>
      </c>
      <c r="X329" s="946">
        <f>IFERROR(IF(OR($V329="Yes", $V329=""), "",
VLOOKUP($F329, 'Emissions Factors'!$C$3:$O$717, 4,FALSE)),
IFERROR(VLOOKUP($E329, 'Emissions Factors'!$C$3:$O$717, 4,FALSE),""))</f>
        <v>0</v>
      </c>
      <c r="Y329" s="947" t="str">
        <f>IFERROR(VLOOKUP($M329&amp;" | "&amp;$X329,'Emissions Factors'!$C$3:$N$3811,5,FALSE),"")</f>
        <v/>
      </c>
      <c r="Z329" s="948" t="str">
        <f>IFERROR(VLOOKUP($M329&amp;" | "&amp;$X329,'Emissions Factors'!$C$3:$N$3811,6,FALSE),"")</f>
        <v/>
      </c>
      <c r="AA329" s="949" t="str">
        <f>IFERROR(VLOOKUP($M329&amp;" | "&amp;$X329,'Emissions Factors'!$C$3:$N$3811,7,FALSE),"")</f>
        <v/>
      </c>
      <c r="AB329" s="961"/>
      <c r="AC329" s="962"/>
      <c r="AD329" s="963"/>
      <c r="AE329" s="964"/>
      <c r="AF329" s="965"/>
      <c r="AG329" s="955" t="str" cm="1">
        <f t="array" ref="AG329">IFERROR(_xlfn.IFS($V329="No", Y329*$T329/1000,$V329="Yes", AD329*$T329/1000, $V329="", ""),"")</f>
        <v/>
      </c>
      <c r="AH329" s="956" t="str" cm="1">
        <f t="array" ref="AH329">IFERROR(_xlfn.IFS($V329="No", Z329*$T329/1000,$V329="Yes", AE329*$T329/1000, $V329="", ""),"")</f>
        <v/>
      </c>
      <c r="AI329" s="956" t="str" cm="1">
        <f t="array" ref="AI329">IFERROR(_xlfn.IFS($V329="No", AA329*$T329/1000,$V329="Yes", AF329*$T329/1000, $V329="", ""),"")</f>
        <v/>
      </c>
      <c r="AJ329" s="1029" t="str">
        <f>IFERROR($AG329
+IFERROR(HLOOKUP(Introduction!$H$29,'GWP Values'!$D$3:$G$46,MATCH("CH4",'GWP Values'!$C$3:$C$41,0),FALSE)*$AH329,0)
+IFERROR(HLOOKUP(Introduction!$H$29,'GWP Values'!$D$3:$G$46,MATCH("N2O",'GWP Values'!$C$3:$C$41,0),FALSE)*$AI329,0),"")</f>
        <v/>
      </c>
    </row>
    <row r="330" spans="1:36" ht="24" customHeight="1" x14ac:dyDescent="0.25">
      <c r="A330" s="441"/>
      <c r="B330" s="458" t="str" cm="1">
        <f t="array" ref="B330">IFERROR(_xlfn.IFS($J330="","",VLOOKUP(CONCATENATE($M330," | ",$J330),'Emissions Factors'!$C$3:$O$718,5,FALSE)&lt;&gt;"",CONCATENATE($M330," | ",$J330), COUNTIF('Emissions Factors'!$C$3:$C$718,CONCATENATE($M330," | ",$J330))&lt;0, CONCATENATE($M330," | ",$I330)),"")</f>
        <v/>
      </c>
      <c r="C330" s="650" t="str">
        <f t="shared" si="8"/>
        <v/>
      </c>
      <c r="D330" s="650" t="str">
        <f t="shared" si="9"/>
        <v/>
      </c>
      <c r="E330" s="650" t="str">
        <f>IFERROR(IF($J330="","",
IF($J330="United States",$M330&amp;" | "&amp;$J330&amp;" - "&amp;(VLOOKUP(K330,'EFs - EPA eGRID'!$B$2:$D$53,3,FALSE)),
IF($J330="Canada",$M330&amp;" | "&amp;$J330&amp;" - "&amp;$K330,$M330&amp;" | "&amp;$I330))),"")</f>
        <v/>
      </c>
      <c r="F330" s="650" t="str" cm="1">
        <f t="array" ref="F330">_xlfn.IFS($J330="","",AND($J330="United States", $K330=""), $M330&amp;" | "&amp;$J330,AND($J330="Canada", $K330=""), $M330&amp;" | "&amp;$J330,$J330="United States", $E330,$J330="Canada",$E330,$J330&lt;&gt;"", $M330&amp;" | "&amp;$J330)</f>
        <v/>
      </c>
      <c r="G330" s="989"/>
      <c r="H330" s="990"/>
      <c r="I330" s="941" t="str">
        <f>IFERROR(VLOOKUP(J330,'Category Index'!$K$10:$L$258,2,FALSE),"")</f>
        <v/>
      </c>
      <c r="J330" s="986"/>
      <c r="K330" s="987" t="s">
        <v>866</v>
      </c>
      <c r="L330" s="3"/>
      <c r="M330" s="982"/>
      <c r="N330" s="983"/>
      <c r="O330" s="943" t="str">
        <f>IFERROR(VLOOKUP(Q330,Tables!$CE$8:$CF$22,2,FALSE),"")</f>
        <v/>
      </c>
      <c r="P330" s="973"/>
      <c r="Q330" s="974"/>
      <c r="R330" s="975"/>
      <c r="S330" s="976"/>
      <c r="T330" s="670" t="str">
        <f>IFERROR(IF(R330="","",R330*(VLOOKUP(D330, 'Unit Conversion Table'!$E$3:$F$132, 2, FALSE))),"")</f>
        <v/>
      </c>
      <c r="U330" s="3"/>
      <c r="V330" s="971" t="s">
        <v>826</v>
      </c>
      <c r="W330" s="945" t="str" cm="1">
        <f t="array" ref="W330">_xlfn.IFS(V330="No",(IFERROR(VLOOKUP($M330&amp;" | "&amp;$X330,'Emissions Factors'!$C$3:$N$1705,MATCH(W$11,'Emissions Factors'!$C$3:$N$3,0),FALSE),"")),V330="Yes", "", V330="", "")</f>
        <v/>
      </c>
      <c r="X330" s="946">
        <f>IFERROR(IF(OR($V330="Yes", $V330=""), "",
VLOOKUP($F330, 'Emissions Factors'!$C$3:$O$717, 4,FALSE)),
IFERROR(VLOOKUP($E330, 'Emissions Factors'!$C$3:$O$717, 4,FALSE),""))</f>
        <v>0</v>
      </c>
      <c r="Y330" s="947" t="str">
        <f>IFERROR(VLOOKUP($M330&amp;" | "&amp;$X330,'Emissions Factors'!$C$3:$N$3811,5,FALSE),"")</f>
        <v/>
      </c>
      <c r="Z330" s="948" t="str">
        <f>IFERROR(VLOOKUP($M330&amp;" | "&amp;$X330,'Emissions Factors'!$C$3:$N$3811,6,FALSE),"")</f>
        <v/>
      </c>
      <c r="AA330" s="949" t="str">
        <f>IFERROR(VLOOKUP($M330&amp;" | "&amp;$X330,'Emissions Factors'!$C$3:$N$3811,7,FALSE),"")</f>
        <v/>
      </c>
      <c r="AB330" s="961"/>
      <c r="AC330" s="962"/>
      <c r="AD330" s="963"/>
      <c r="AE330" s="964"/>
      <c r="AF330" s="965"/>
      <c r="AG330" s="955" t="str" cm="1">
        <f t="array" ref="AG330">IFERROR(_xlfn.IFS($V330="No", Y330*$T330/1000,$V330="Yes", AD330*$T330/1000, $V330="", ""),"")</f>
        <v/>
      </c>
      <c r="AH330" s="956" t="str" cm="1">
        <f t="array" ref="AH330">IFERROR(_xlfn.IFS($V330="No", Z330*$T330/1000,$V330="Yes", AE330*$T330/1000, $V330="", ""),"")</f>
        <v/>
      </c>
      <c r="AI330" s="956" t="str" cm="1">
        <f t="array" ref="AI330">IFERROR(_xlfn.IFS($V330="No", AA330*$T330/1000,$V330="Yes", AF330*$T330/1000, $V330="", ""),"")</f>
        <v/>
      </c>
      <c r="AJ330" s="1029" t="str">
        <f>IFERROR($AG330
+IFERROR(HLOOKUP(Introduction!$H$29,'GWP Values'!$D$3:$G$46,MATCH("CH4",'GWP Values'!$C$3:$C$41,0),FALSE)*$AH330,0)
+IFERROR(HLOOKUP(Introduction!$H$29,'GWP Values'!$D$3:$G$46,MATCH("N2O",'GWP Values'!$C$3:$C$41,0),FALSE)*$AI330,0),"")</f>
        <v/>
      </c>
    </row>
    <row r="331" spans="1:36" ht="24" customHeight="1" x14ac:dyDescent="0.25">
      <c r="A331" s="441"/>
      <c r="B331" s="458" t="str" cm="1">
        <f t="array" ref="B331">IFERROR(_xlfn.IFS($J331="","",VLOOKUP(CONCATENATE($M331," | ",$J331),'Emissions Factors'!$C$3:$O$718,5,FALSE)&lt;&gt;"",CONCATENATE($M331," | ",$J331), COUNTIF('Emissions Factors'!$C$3:$C$718,CONCATENATE($M331," | ",$J331))&lt;0, CONCATENATE($M331," | ",$I331)),"")</f>
        <v/>
      </c>
      <c r="C331" s="650" t="str">
        <f t="shared" si="8"/>
        <v/>
      </c>
      <c r="D331" s="650" t="str">
        <f t="shared" si="9"/>
        <v/>
      </c>
      <c r="E331" s="650" t="str">
        <f>IFERROR(IF($J331="","",
IF($J331="United States",$M331&amp;" | "&amp;$J331&amp;" - "&amp;(VLOOKUP(K331,'EFs - EPA eGRID'!$B$2:$D$53,3,FALSE)),
IF($J331="Canada",$M331&amp;" | "&amp;$J331&amp;" - "&amp;$K331,$M331&amp;" | "&amp;$I331))),"")</f>
        <v/>
      </c>
      <c r="F331" s="650" t="str" cm="1">
        <f t="array" ref="F331">_xlfn.IFS($J331="","",AND($J331="United States", $K331=""), $M331&amp;" | "&amp;$J331,AND($J331="Canada", $K331=""), $M331&amp;" | "&amp;$J331,$J331="United States", $E331,$J331="Canada",$E331,$J331&lt;&gt;"", $M331&amp;" | "&amp;$J331)</f>
        <v/>
      </c>
      <c r="G331" s="989"/>
      <c r="H331" s="990"/>
      <c r="I331" s="941" t="str">
        <f>IFERROR(VLOOKUP(J331,'Category Index'!$K$10:$L$258,2,FALSE),"")</f>
        <v/>
      </c>
      <c r="J331" s="986"/>
      <c r="K331" s="987" t="s">
        <v>866</v>
      </c>
      <c r="L331" s="3"/>
      <c r="M331" s="982"/>
      <c r="N331" s="983"/>
      <c r="O331" s="943" t="str">
        <f>IFERROR(VLOOKUP(Q331,Tables!$CE$8:$CF$22,2,FALSE),"")</f>
        <v/>
      </c>
      <c r="P331" s="973"/>
      <c r="Q331" s="974"/>
      <c r="R331" s="975"/>
      <c r="S331" s="976"/>
      <c r="T331" s="670" t="str">
        <f>IFERROR(IF(R331="","",R331*(VLOOKUP(D331, 'Unit Conversion Table'!$E$3:$F$132, 2, FALSE))),"")</f>
        <v/>
      </c>
      <c r="U331" s="3"/>
      <c r="V331" s="971" t="s">
        <v>826</v>
      </c>
      <c r="W331" s="945" t="str" cm="1">
        <f t="array" ref="W331">_xlfn.IFS(V331="No",(IFERROR(VLOOKUP($M331&amp;" | "&amp;$X331,'Emissions Factors'!$C$3:$N$1705,MATCH(W$11,'Emissions Factors'!$C$3:$N$3,0),FALSE),"")),V331="Yes", "", V331="", "")</f>
        <v/>
      </c>
      <c r="X331" s="946">
        <f>IFERROR(IF(OR($V331="Yes", $V331=""), "",
VLOOKUP($F331, 'Emissions Factors'!$C$3:$O$717, 4,FALSE)),
IFERROR(VLOOKUP($E331, 'Emissions Factors'!$C$3:$O$717, 4,FALSE),""))</f>
        <v>0</v>
      </c>
      <c r="Y331" s="947" t="str">
        <f>IFERROR(VLOOKUP($M331&amp;" | "&amp;$X331,'Emissions Factors'!$C$3:$N$3811,5,FALSE),"")</f>
        <v/>
      </c>
      <c r="Z331" s="948" t="str">
        <f>IFERROR(VLOOKUP($M331&amp;" | "&amp;$X331,'Emissions Factors'!$C$3:$N$3811,6,FALSE),"")</f>
        <v/>
      </c>
      <c r="AA331" s="949" t="str">
        <f>IFERROR(VLOOKUP($M331&amp;" | "&amp;$X331,'Emissions Factors'!$C$3:$N$3811,7,FALSE),"")</f>
        <v/>
      </c>
      <c r="AB331" s="961"/>
      <c r="AC331" s="962"/>
      <c r="AD331" s="963"/>
      <c r="AE331" s="964"/>
      <c r="AF331" s="965"/>
      <c r="AG331" s="955" t="str" cm="1">
        <f t="array" ref="AG331">IFERROR(_xlfn.IFS($V331="No", Y331*$T331/1000,$V331="Yes", AD331*$T331/1000, $V331="", ""),"")</f>
        <v/>
      </c>
      <c r="AH331" s="956" t="str" cm="1">
        <f t="array" ref="AH331">IFERROR(_xlfn.IFS($V331="No", Z331*$T331/1000,$V331="Yes", AE331*$T331/1000, $V331="", ""),"")</f>
        <v/>
      </c>
      <c r="AI331" s="956" t="str" cm="1">
        <f t="array" ref="AI331">IFERROR(_xlfn.IFS($V331="No", AA331*$T331/1000,$V331="Yes", AF331*$T331/1000, $V331="", ""),"")</f>
        <v/>
      </c>
      <c r="AJ331" s="1029" t="str">
        <f>IFERROR($AG331
+IFERROR(HLOOKUP(Introduction!$H$29,'GWP Values'!$D$3:$G$46,MATCH("CH4",'GWP Values'!$C$3:$C$41,0),FALSE)*$AH331,0)
+IFERROR(HLOOKUP(Introduction!$H$29,'GWP Values'!$D$3:$G$46,MATCH("N2O",'GWP Values'!$C$3:$C$41,0),FALSE)*$AI331,0),"")</f>
        <v/>
      </c>
    </row>
    <row r="332" spans="1:36" ht="24" customHeight="1" x14ac:dyDescent="0.25">
      <c r="A332" s="441"/>
      <c r="B332" s="458" t="str" cm="1">
        <f t="array" ref="B332">IFERROR(_xlfn.IFS($J332="","",VLOOKUP(CONCATENATE($M332," | ",$J332),'Emissions Factors'!$C$3:$O$718,5,FALSE)&lt;&gt;"",CONCATENATE($M332," | ",$J332), COUNTIF('Emissions Factors'!$C$3:$C$718,CONCATENATE($M332," | ",$J332))&lt;0, CONCATENATE($M332," | ",$I332)),"")</f>
        <v/>
      </c>
      <c r="C332" s="650" t="str">
        <f t="shared" si="8"/>
        <v/>
      </c>
      <c r="D332" s="650" t="str">
        <f t="shared" si="9"/>
        <v/>
      </c>
      <c r="E332" s="650" t="str">
        <f>IFERROR(IF($J332="","",
IF($J332="United States",$M332&amp;" | "&amp;$J332&amp;" - "&amp;(VLOOKUP(K332,'EFs - EPA eGRID'!$B$2:$D$53,3,FALSE)),
IF($J332="Canada",$M332&amp;" | "&amp;$J332&amp;" - "&amp;$K332,$M332&amp;" | "&amp;$I332))),"")</f>
        <v/>
      </c>
      <c r="F332" s="650" t="str" cm="1">
        <f t="array" ref="F332">_xlfn.IFS($J332="","",AND($J332="United States", $K332=""), $M332&amp;" | "&amp;$J332,AND($J332="Canada", $K332=""), $M332&amp;" | "&amp;$J332,$J332="United States", $E332,$J332="Canada",$E332,$J332&lt;&gt;"", $M332&amp;" | "&amp;$J332)</f>
        <v/>
      </c>
      <c r="G332" s="989"/>
      <c r="H332" s="990"/>
      <c r="I332" s="941" t="str">
        <f>IFERROR(VLOOKUP(J332,'Category Index'!$K$10:$L$258,2,FALSE),"")</f>
        <v/>
      </c>
      <c r="J332" s="986"/>
      <c r="K332" s="987" t="s">
        <v>866</v>
      </c>
      <c r="L332" s="3"/>
      <c r="M332" s="982"/>
      <c r="N332" s="983"/>
      <c r="O332" s="943" t="str">
        <f>IFERROR(VLOOKUP(Q332,Tables!$CE$8:$CF$22,2,FALSE),"")</f>
        <v/>
      </c>
      <c r="P332" s="973"/>
      <c r="Q332" s="974"/>
      <c r="R332" s="975"/>
      <c r="S332" s="976"/>
      <c r="T332" s="670" t="str">
        <f>IFERROR(IF(R332="","",R332*(VLOOKUP(D332, 'Unit Conversion Table'!$E$3:$F$132, 2, FALSE))),"")</f>
        <v/>
      </c>
      <c r="U332" s="3"/>
      <c r="V332" s="971" t="s">
        <v>826</v>
      </c>
      <c r="W332" s="945" t="str" cm="1">
        <f t="array" ref="W332">_xlfn.IFS(V332="No",(IFERROR(VLOOKUP($M332&amp;" | "&amp;$X332,'Emissions Factors'!$C$3:$N$1705,MATCH(W$11,'Emissions Factors'!$C$3:$N$3,0),FALSE),"")),V332="Yes", "", V332="", "")</f>
        <v/>
      </c>
      <c r="X332" s="946">
        <f>IFERROR(IF(OR($V332="Yes", $V332=""), "",
VLOOKUP($F332, 'Emissions Factors'!$C$3:$O$717, 4,FALSE)),
IFERROR(VLOOKUP($E332, 'Emissions Factors'!$C$3:$O$717, 4,FALSE),""))</f>
        <v>0</v>
      </c>
      <c r="Y332" s="947" t="str">
        <f>IFERROR(VLOOKUP($M332&amp;" | "&amp;$X332,'Emissions Factors'!$C$3:$N$3811,5,FALSE),"")</f>
        <v/>
      </c>
      <c r="Z332" s="948" t="str">
        <f>IFERROR(VLOOKUP($M332&amp;" | "&amp;$X332,'Emissions Factors'!$C$3:$N$3811,6,FALSE),"")</f>
        <v/>
      </c>
      <c r="AA332" s="949" t="str">
        <f>IFERROR(VLOOKUP($M332&amp;" | "&amp;$X332,'Emissions Factors'!$C$3:$N$3811,7,FALSE),"")</f>
        <v/>
      </c>
      <c r="AB332" s="961"/>
      <c r="AC332" s="962"/>
      <c r="AD332" s="963"/>
      <c r="AE332" s="964"/>
      <c r="AF332" s="965"/>
      <c r="AG332" s="955" t="str" cm="1">
        <f t="array" ref="AG332">IFERROR(_xlfn.IFS($V332="No", Y332*$T332/1000,$V332="Yes", AD332*$T332/1000, $V332="", ""),"")</f>
        <v/>
      </c>
      <c r="AH332" s="956" t="str" cm="1">
        <f t="array" ref="AH332">IFERROR(_xlfn.IFS($V332="No", Z332*$T332/1000,$V332="Yes", AE332*$T332/1000, $V332="", ""),"")</f>
        <v/>
      </c>
      <c r="AI332" s="956" t="str" cm="1">
        <f t="array" ref="AI332">IFERROR(_xlfn.IFS($V332="No", AA332*$T332/1000,$V332="Yes", AF332*$T332/1000, $V332="", ""),"")</f>
        <v/>
      </c>
      <c r="AJ332" s="1029" t="str">
        <f>IFERROR($AG332
+IFERROR(HLOOKUP(Introduction!$H$29,'GWP Values'!$D$3:$G$46,MATCH("CH4",'GWP Values'!$C$3:$C$41,0),FALSE)*$AH332,0)
+IFERROR(HLOOKUP(Introduction!$H$29,'GWP Values'!$D$3:$G$46,MATCH("N2O",'GWP Values'!$C$3:$C$41,0),FALSE)*$AI332,0),"")</f>
        <v/>
      </c>
    </row>
    <row r="333" spans="1:36" ht="24" customHeight="1" x14ac:dyDescent="0.25">
      <c r="A333" s="441"/>
      <c r="B333" s="458" t="str" cm="1">
        <f t="array" ref="B333">IFERROR(_xlfn.IFS($J333="","",VLOOKUP(CONCATENATE($M333," | ",$J333),'Emissions Factors'!$C$3:$O$718,5,FALSE)&lt;&gt;"",CONCATENATE($M333," | ",$J333), COUNTIF('Emissions Factors'!$C$3:$C$718,CONCATENATE($M333," | ",$J333))&lt;0, CONCATENATE($M333," | ",$I333)),"")</f>
        <v/>
      </c>
      <c r="C333" s="650" t="str">
        <f t="shared" ref="C333:C396" si="10">IF(J333="United States","UnitedStatesT",IF(J333="Canada","CanadaT",""))</f>
        <v/>
      </c>
      <c r="D333" s="650" t="str">
        <f t="shared" ref="D333:D396" si="11">IF($S333="","",CONCATENATE("MWh / ",$S333, " | Energy"))</f>
        <v/>
      </c>
      <c r="E333" s="650" t="str">
        <f>IFERROR(IF($J333="","",
IF($J333="United States",$M333&amp;" | "&amp;$J333&amp;" - "&amp;(VLOOKUP(K333,'EFs - EPA eGRID'!$B$2:$D$53,3,FALSE)),
IF($J333="Canada",$M333&amp;" | "&amp;$J333&amp;" - "&amp;$K333,$M333&amp;" | "&amp;$I333))),"")</f>
        <v/>
      </c>
      <c r="F333" s="650" t="str" cm="1">
        <f t="array" ref="F333">_xlfn.IFS($J333="","",AND($J333="United States", $K333=""), $M333&amp;" | "&amp;$J333,AND($J333="Canada", $K333=""), $M333&amp;" | "&amp;$J333,$J333="United States", $E333,$J333="Canada",$E333,$J333&lt;&gt;"", $M333&amp;" | "&amp;$J333)</f>
        <v/>
      </c>
      <c r="G333" s="989"/>
      <c r="H333" s="990"/>
      <c r="I333" s="941" t="str">
        <f>IFERROR(VLOOKUP(J333,'Category Index'!$K$10:$L$258,2,FALSE),"")</f>
        <v/>
      </c>
      <c r="J333" s="986"/>
      <c r="K333" s="987" t="s">
        <v>866</v>
      </c>
      <c r="L333" s="3"/>
      <c r="M333" s="982"/>
      <c r="N333" s="983"/>
      <c r="O333" s="943" t="str">
        <f>IFERROR(VLOOKUP(Q333,Tables!$CE$8:$CF$22,2,FALSE),"")</f>
        <v/>
      </c>
      <c r="P333" s="973"/>
      <c r="Q333" s="974"/>
      <c r="R333" s="975"/>
      <c r="S333" s="976"/>
      <c r="T333" s="670" t="str">
        <f>IFERROR(IF(R333="","",R333*(VLOOKUP(D333, 'Unit Conversion Table'!$E$3:$F$132, 2, FALSE))),"")</f>
        <v/>
      </c>
      <c r="U333" s="3"/>
      <c r="V333" s="971" t="s">
        <v>826</v>
      </c>
      <c r="W333" s="945" t="str" cm="1">
        <f t="array" ref="W333">_xlfn.IFS(V333="No",(IFERROR(VLOOKUP($M333&amp;" | "&amp;$X333,'Emissions Factors'!$C$3:$N$1705,MATCH(W$11,'Emissions Factors'!$C$3:$N$3,0),FALSE),"")),V333="Yes", "", V333="", "")</f>
        <v/>
      </c>
      <c r="X333" s="946">
        <f>IFERROR(IF(OR($V333="Yes", $V333=""), "",
VLOOKUP($F333, 'Emissions Factors'!$C$3:$O$717, 4,FALSE)),
IFERROR(VLOOKUP($E333, 'Emissions Factors'!$C$3:$O$717, 4,FALSE),""))</f>
        <v>0</v>
      </c>
      <c r="Y333" s="947" t="str">
        <f>IFERROR(VLOOKUP($M333&amp;" | "&amp;$X333,'Emissions Factors'!$C$3:$N$3811,5,FALSE),"")</f>
        <v/>
      </c>
      <c r="Z333" s="948" t="str">
        <f>IFERROR(VLOOKUP($M333&amp;" | "&amp;$X333,'Emissions Factors'!$C$3:$N$3811,6,FALSE),"")</f>
        <v/>
      </c>
      <c r="AA333" s="949" t="str">
        <f>IFERROR(VLOOKUP($M333&amp;" | "&amp;$X333,'Emissions Factors'!$C$3:$N$3811,7,FALSE),"")</f>
        <v/>
      </c>
      <c r="AB333" s="961"/>
      <c r="AC333" s="962"/>
      <c r="AD333" s="963"/>
      <c r="AE333" s="964"/>
      <c r="AF333" s="965"/>
      <c r="AG333" s="955" t="str" cm="1">
        <f t="array" ref="AG333">IFERROR(_xlfn.IFS($V333="No", Y333*$T333/1000,$V333="Yes", AD333*$T333/1000, $V333="", ""),"")</f>
        <v/>
      </c>
      <c r="AH333" s="956" t="str" cm="1">
        <f t="array" ref="AH333">IFERROR(_xlfn.IFS($V333="No", Z333*$T333/1000,$V333="Yes", AE333*$T333/1000, $V333="", ""),"")</f>
        <v/>
      </c>
      <c r="AI333" s="956" t="str" cm="1">
        <f t="array" ref="AI333">IFERROR(_xlfn.IFS($V333="No", AA333*$T333/1000,$V333="Yes", AF333*$T333/1000, $V333="", ""),"")</f>
        <v/>
      </c>
      <c r="AJ333" s="1029" t="str">
        <f>IFERROR($AG333
+IFERROR(HLOOKUP(Introduction!$H$29,'GWP Values'!$D$3:$G$46,MATCH("CH4",'GWP Values'!$C$3:$C$41,0),FALSE)*$AH333,0)
+IFERROR(HLOOKUP(Introduction!$H$29,'GWP Values'!$D$3:$G$46,MATCH("N2O",'GWP Values'!$C$3:$C$41,0),FALSE)*$AI333,0),"")</f>
        <v/>
      </c>
    </row>
    <row r="334" spans="1:36" ht="24" customHeight="1" x14ac:dyDescent="0.25">
      <c r="A334" s="441"/>
      <c r="B334" s="458" t="str" cm="1">
        <f t="array" ref="B334">IFERROR(_xlfn.IFS($J334="","",VLOOKUP(CONCATENATE($M334," | ",$J334),'Emissions Factors'!$C$3:$O$718,5,FALSE)&lt;&gt;"",CONCATENATE($M334," | ",$J334), COUNTIF('Emissions Factors'!$C$3:$C$718,CONCATENATE($M334," | ",$J334))&lt;0, CONCATENATE($M334," | ",$I334)),"")</f>
        <v/>
      </c>
      <c r="C334" s="650" t="str">
        <f t="shared" si="10"/>
        <v/>
      </c>
      <c r="D334" s="650" t="str">
        <f t="shared" si="11"/>
        <v/>
      </c>
      <c r="E334" s="650" t="str">
        <f>IFERROR(IF($J334="","",
IF($J334="United States",$M334&amp;" | "&amp;$J334&amp;" - "&amp;(VLOOKUP(K334,'EFs - EPA eGRID'!$B$2:$D$53,3,FALSE)),
IF($J334="Canada",$M334&amp;" | "&amp;$J334&amp;" - "&amp;$K334,$M334&amp;" | "&amp;$I334))),"")</f>
        <v/>
      </c>
      <c r="F334" s="650" t="str" cm="1">
        <f t="array" ref="F334">_xlfn.IFS($J334="","",AND($J334="United States", $K334=""), $M334&amp;" | "&amp;$J334,AND($J334="Canada", $K334=""), $M334&amp;" | "&amp;$J334,$J334="United States", $E334,$J334="Canada",$E334,$J334&lt;&gt;"", $M334&amp;" | "&amp;$J334)</f>
        <v/>
      </c>
      <c r="G334" s="989"/>
      <c r="H334" s="990"/>
      <c r="I334" s="941" t="str">
        <f>IFERROR(VLOOKUP(J334,'Category Index'!$K$10:$L$258,2,FALSE),"")</f>
        <v/>
      </c>
      <c r="J334" s="986"/>
      <c r="K334" s="987" t="s">
        <v>866</v>
      </c>
      <c r="L334" s="3"/>
      <c r="M334" s="982"/>
      <c r="N334" s="983"/>
      <c r="O334" s="943" t="str">
        <f>IFERROR(VLOOKUP(Q334,Tables!$CE$8:$CF$22,2,FALSE),"")</f>
        <v/>
      </c>
      <c r="P334" s="973"/>
      <c r="Q334" s="974"/>
      <c r="R334" s="975"/>
      <c r="S334" s="976"/>
      <c r="T334" s="670" t="str">
        <f>IFERROR(IF(R334="","",R334*(VLOOKUP(D334, 'Unit Conversion Table'!$E$3:$F$132, 2, FALSE))),"")</f>
        <v/>
      </c>
      <c r="U334" s="3"/>
      <c r="V334" s="971" t="s">
        <v>826</v>
      </c>
      <c r="W334" s="945" t="str" cm="1">
        <f t="array" ref="W334">_xlfn.IFS(V334="No",(IFERROR(VLOOKUP($M334&amp;" | "&amp;$X334,'Emissions Factors'!$C$3:$N$1705,MATCH(W$11,'Emissions Factors'!$C$3:$N$3,0),FALSE),"")),V334="Yes", "", V334="", "")</f>
        <v/>
      </c>
      <c r="X334" s="946">
        <f>IFERROR(IF(OR($V334="Yes", $V334=""), "",
VLOOKUP($F334, 'Emissions Factors'!$C$3:$O$717, 4,FALSE)),
IFERROR(VLOOKUP($E334, 'Emissions Factors'!$C$3:$O$717, 4,FALSE),""))</f>
        <v>0</v>
      </c>
      <c r="Y334" s="947" t="str">
        <f>IFERROR(VLOOKUP($M334&amp;" | "&amp;$X334,'Emissions Factors'!$C$3:$N$3811,5,FALSE),"")</f>
        <v/>
      </c>
      <c r="Z334" s="948" t="str">
        <f>IFERROR(VLOOKUP($M334&amp;" | "&amp;$X334,'Emissions Factors'!$C$3:$N$3811,6,FALSE),"")</f>
        <v/>
      </c>
      <c r="AA334" s="949" t="str">
        <f>IFERROR(VLOOKUP($M334&amp;" | "&amp;$X334,'Emissions Factors'!$C$3:$N$3811,7,FALSE),"")</f>
        <v/>
      </c>
      <c r="AB334" s="961"/>
      <c r="AC334" s="962"/>
      <c r="AD334" s="963"/>
      <c r="AE334" s="964"/>
      <c r="AF334" s="965"/>
      <c r="AG334" s="955" t="str" cm="1">
        <f t="array" ref="AG334">IFERROR(_xlfn.IFS($V334="No", Y334*$T334/1000,$V334="Yes", AD334*$T334/1000, $V334="", ""),"")</f>
        <v/>
      </c>
      <c r="AH334" s="956" t="str" cm="1">
        <f t="array" ref="AH334">IFERROR(_xlfn.IFS($V334="No", Z334*$T334/1000,$V334="Yes", AE334*$T334/1000, $V334="", ""),"")</f>
        <v/>
      </c>
      <c r="AI334" s="956" t="str" cm="1">
        <f t="array" ref="AI334">IFERROR(_xlfn.IFS($V334="No", AA334*$T334/1000,$V334="Yes", AF334*$T334/1000, $V334="", ""),"")</f>
        <v/>
      </c>
      <c r="AJ334" s="1029" t="str">
        <f>IFERROR($AG334
+IFERROR(HLOOKUP(Introduction!$H$29,'GWP Values'!$D$3:$G$46,MATCH("CH4",'GWP Values'!$C$3:$C$41,0),FALSE)*$AH334,0)
+IFERROR(HLOOKUP(Introduction!$H$29,'GWP Values'!$D$3:$G$46,MATCH("N2O",'GWP Values'!$C$3:$C$41,0),FALSE)*$AI334,0),"")</f>
        <v/>
      </c>
    </row>
    <row r="335" spans="1:36" ht="24" customHeight="1" x14ac:dyDescent="0.25">
      <c r="A335" s="441"/>
      <c r="B335" s="458" t="str" cm="1">
        <f t="array" ref="B335">IFERROR(_xlfn.IFS($J335="","",VLOOKUP(CONCATENATE($M335," | ",$J335),'Emissions Factors'!$C$3:$O$718,5,FALSE)&lt;&gt;"",CONCATENATE($M335," | ",$J335), COUNTIF('Emissions Factors'!$C$3:$C$718,CONCATENATE($M335," | ",$J335))&lt;0, CONCATENATE($M335," | ",$I335)),"")</f>
        <v/>
      </c>
      <c r="C335" s="650" t="str">
        <f t="shared" si="10"/>
        <v/>
      </c>
      <c r="D335" s="650" t="str">
        <f t="shared" si="11"/>
        <v/>
      </c>
      <c r="E335" s="650" t="str">
        <f>IFERROR(IF($J335="","",
IF($J335="United States",$M335&amp;" | "&amp;$J335&amp;" - "&amp;(VLOOKUP(K335,'EFs - EPA eGRID'!$B$2:$D$53,3,FALSE)),
IF($J335="Canada",$M335&amp;" | "&amp;$J335&amp;" - "&amp;$K335,$M335&amp;" | "&amp;$I335))),"")</f>
        <v/>
      </c>
      <c r="F335" s="650" t="str" cm="1">
        <f t="array" ref="F335">_xlfn.IFS($J335="","",AND($J335="United States", $K335=""), $M335&amp;" | "&amp;$J335,AND($J335="Canada", $K335=""), $M335&amp;" | "&amp;$J335,$J335="United States", $E335,$J335="Canada",$E335,$J335&lt;&gt;"", $M335&amp;" | "&amp;$J335)</f>
        <v/>
      </c>
      <c r="G335" s="989"/>
      <c r="H335" s="990"/>
      <c r="I335" s="941" t="str">
        <f>IFERROR(VLOOKUP(J335,'Category Index'!$K$10:$L$258,2,FALSE),"")</f>
        <v/>
      </c>
      <c r="J335" s="986"/>
      <c r="K335" s="987" t="s">
        <v>866</v>
      </c>
      <c r="L335" s="3"/>
      <c r="M335" s="982"/>
      <c r="N335" s="983"/>
      <c r="O335" s="943" t="str">
        <f>IFERROR(VLOOKUP(Q335,Tables!$CE$8:$CF$22,2,FALSE),"")</f>
        <v/>
      </c>
      <c r="P335" s="973"/>
      <c r="Q335" s="974"/>
      <c r="R335" s="975"/>
      <c r="S335" s="976"/>
      <c r="T335" s="670" t="str">
        <f>IFERROR(IF(R335="","",R335*(VLOOKUP(D335, 'Unit Conversion Table'!$E$3:$F$132, 2, FALSE))),"")</f>
        <v/>
      </c>
      <c r="U335" s="3"/>
      <c r="V335" s="971" t="s">
        <v>826</v>
      </c>
      <c r="W335" s="945" t="str" cm="1">
        <f t="array" ref="W335">_xlfn.IFS(V335="No",(IFERROR(VLOOKUP($M335&amp;" | "&amp;$X335,'Emissions Factors'!$C$3:$N$1705,MATCH(W$11,'Emissions Factors'!$C$3:$N$3,0),FALSE),"")),V335="Yes", "", V335="", "")</f>
        <v/>
      </c>
      <c r="X335" s="946">
        <f>IFERROR(IF(OR($V335="Yes", $V335=""), "",
VLOOKUP($F335, 'Emissions Factors'!$C$3:$O$717, 4,FALSE)),
IFERROR(VLOOKUP($E335, 'Emissions Factors'!$C$3:$O$717, 4,FALSE),""))</f>
        <v>0</v>
      </c>
      <c r="Y335" s="947" t="str">
        <f>IFERROR(VLOOKUP($M335&amp;" | "&amp;$X335,'Emissions Factors'!$C$3:$N$3811,5,FALSE),"")</f>
        <v/>
      </c>
      <c r="Z335" s="948" t="str">
        <f>IFERROR(VLOOKUP($M335&amp;" | "&amp;$X335,'Emissions Factors'!$C$3:$N$3811,6,FALSE),"")</f>
        <v/>
      </c>
      <c r="AA335" s="949" t="str">
        <f>IFERROR(VLOOKUP($M335&amp;" | "&amp;$X335,'Emissions Factors'!$C$3:$N$3811,7,FALSE),"")</f>
        <v/>
      </c>
      <c r="AB335" s="961"/>
      <c r="AC335" s="962"/>
      <c r="AD335" s="963"/>
      <c r="AE335" s="964"/>
      <c r="AF335" s="965"/>
      <c r="AG335" s="955" t="str" cm="1">
        <f t="array" ref="AG335">IFERROR(_xlfn.IFS($V335="No", Y335*$T335/1000,$V335="Yes", AD335*$T335/1000, $V335="", ""),"")</f>
        <v/>
      </c>
      <c r="AH335" s="956" t="str" cm="1">
        <f t="array" ref="AH335">IFERROR(_xlfn.IFS($V335="No", Z335*$T335/1000,$V335="Yes", AE335*$T335/1000, $V335="", ""),"")</f>
        <v/>
      </c>
      <c r="AI335" s="956" t="str" cm="1">
        <f t="array" ref="AI335">IFERROR(_xlfn.IFS($V335="No", AA335*$T335/1000,$V335="Yes", AF335*$T335/1000, $V335="", ""),"")</f>
        <v/>
      </c>
      <c r="AJ335" s="1029" t="str">
        <f>IFERROR($AG335
+IFERROR(HLOOKUP(Introduction!$H$29,'GWP Values'!$D$3:$G$46,MATCH("CH4",'GWP Values'!$C$3:$C$41,0),FALSE)*$AH335,0)
+IFERROR(HLOOKUP(Introduction!$H$29,'GWP Values'!$D$3:$G$46,MATCH("N2O",'GWP Values'!$C$3:$C$41,0),FALSE)*$AI335,0),"")</f>
        <v/>
      </c>
    </row>
    <row r="336" spans="1:36" ht="24" customHeight="1" x14ac:dyDescent="0.25">
      <c r="A336" s="441"/>
      <c r="B336" s="458" t="str" cm="1">
        <f t="array" ref="B336">IFERROR(_xlfn.IFS($J336="","",VLOOKUP(CONCATENATE($M336," | ",$J336),'Emissions Factors'!$C$3:$O$718,5,FALSE)&lt;&gt;"",CONCATENATE($M336," | ",$J336), COUNTIF('Emissions Factors'!$C$3:$C$718,CONCATENATE($M336," | ",$J336))&lt;0, CONCATENATE($M336," | ",$I336)),"")</f>
        <v/>
      </c>
      <c r="C336" s="650" t="str">
        <f t="shared" si="10"/>
        <v/>
      </c>
      <c r="D336" s="650" t="str">
        <f t="shared" si="11"/>
        <v/>
      </c>
      <c r="E336" s="650" t="str">
        <f>IFERROR(IF($J336="","",
IF($J336="United States",$M336&amp;" | "&amp;$J336&amp;" - "&amp;(VLOOKUP(K336,'EFs - EPA eGRID'!$B$2:$D$53,3,FALSE)),
IF($J336="Canada",$M336&amp;" | "&amp;$J336&amp;" - "&amp;$K336,$M336&amp;" | "&amp;$I336))),"")</f>
        <v/>
      </c>
      <c r="F336" s="650" t="str" cm="1">
        <f t="array" ref="F336">_xlfn.IFS($J336="","",AND($J336="United States", $K336=""), $M336&amp;" | "&amp;$J336,AND($J336="Canada", $K336=""), $M336&amp;" | "&amp;$J336,$J336="United States", $E336,$J336="Canada",$E336,$J336&lt;&gt;"", $M336&amp;" | "&amp;$J336)</f>
        <v/>
      </c>
      <c r="G336" s="989"/>
      <c r="H336" s="990"/>
      <c r="I336" s="941" t="str">
        <f>IFERROR(VLOOKUP(J336,'Category Index'!$K$10:$L$258,2,FALSE),"")</f>
        <v/>
      </c>
      <c r="J336" s="986"/>
      <c r="K336" s="987" t="s">
        <v>866</v>
      </c>
      <c r="L336" s="3"/>
      <c r="M336" s="982"/>
      <c r="N336" s="983"/>
      <c r="O336" s="943" t="str">
        <f>IFERROR(VLOOKUP(Q336,Tables!$CE$8:$CF$22,2,FALSE),"")</f>
        <v/>
      </c>
      <c r="P336" s="973"/>
      <c r="Q336" s="974"/>
      <c r="R336" s="975"/>
      <c r="S336" s="976"/>
      <c r="T336" s="670" t="str">
        <f>IFERROR(IF(R336="","",R336*(VLOOKUP(D336, 'Unit Conversion Table'!$E$3:$F$132, 2, FALSE))),"")</f>
        <v/>
      </c>
      <c r="U336" s="3"/>
      <c r="V336" s="971" t="s">
        <v>826</v>
      </c>
      <c r="W336" s="945" t="str" cm="1">
        <f t="array" ref="W336">_xlfn.IFS(V336="No",(IFERROR(VLOOKUP($M336&amp;" | "&amp;$X336,'Emissions Factors'!$C$3:$N$1705,MATCH(W$11,'Emissions Factors'!$C$3:$N$3,0),FALSE),"")),V336="Yes", "", V336="", "")</f>
        <v/>
      </c>
      <c r="X336" s="946">
        <f>IFERROR(IF(OR($V336="Yes", $V336=""), "",
VLOOKUP($F336, 'Emissions Factors'!$C$3:$O$717, 4,FALSE)),
IFERROR(VLOOKUP($E336, 'Emissions Factors'!$C$3:$O$717, 4,FALSE),""))</f>
        <v>0</v>
      </c>
      <c r="Y336" s="947" t="str">
        <f>IFERROR(VLOOKUP($M336&amp;" | "&amp;$X336,'Emissions Factors'!$C$3:$N$3811,5,FALSE),"")</f>
        <v/>
      </c>
      <c r="Z336" s="948" t="str">
        <f>IFERROR(VLOOKUP($M336&amp;" | "&amp;$X336,'Emissions Factors'!$C$3:$N$3811,6,FALSE),"")</f>
        <v/>
      </c>
      <c r="AA336" s="949" t="str">
        <f>IFERROR(VLOOKUP($M336&amp;" | "&amp;$X336,'Emissions Factors'!$C$3:$N$3811,7,FALSE),"")</f>
        <v/>
      </c>
      <c r="AB336" s="961"/>
      <c r="AC336" s="962"/>
      <c r="AD336" s="963"/>
      <c r="AE336" s="964"/>
      <c r="AF336" s="965"/>
      <c r="AG336" s="955" t="str" cm="1">
        <f t="array" ref="AG336">IFERROR(_xlfn.IFS($V336="No", Y336*$T336/1000,$V336="Yes", AD336*$T336/1000, $V336="", ""),"")</f>
        <v/>
      </c>
      <c r="AH336" s="956" t="str" cm="1">
        <f t="array" ref="AH336">IFERROR(_xlfn.IFS($V336="No", Z336*$T336/1000,$V336="Yes", AE336*$T336/1000, $V336="", ""),"")</f>
        <v/>
      </c>
      <c r="AI336" s="956" t="str" cm="1">
        <f t="array" ref="AI336">IFERROR(_xlfn.IFS($V336="No", AA336*$T336/1000,$V336="Yes", AF336*$T336/1000, $V336="", ""),"")</f>
        <v/>
      </c>
      <c r="AJ336" s="1029" t="str">
        <f>IFERROR($AG336
+IFERROR(HLOOKUP(Introduction!$H$29,'GWP Values'!$D$3:$G$46,MATCH("CH4",'GWP Values'!$C$3:$C$41,0),FALSE)*$AH336,0)
+IFERROR(HLOOKUP(Introduction!$H$29,'GWP Values'!$D$3:$G$46,MATCH("N2O",'GWP Values'!$C$3:$C$41,0),FALSE)*$AI336,0),"")</f>
        <v/>
      </c>
    </row>
    <row r="337" spans="1:36" ht="24" customHeight="1" x14ac:dyDescent="0.25">
      <c r="A337" s="441"/>
      <c r="B337" s="458" t="str" cm="1">
        <f t="array" ref="B337">IFERROR(_xlfn.IFS($J337="","",VLOOKUP(CONCATENATE($M337," | ",$J337),'Emissions Factors'!$C$3:$O$718,5,FALSE)&lt;&gt;"",CONCATENATE($M337," | ",$J337), COUNTIF('Emissions Factors'!$C$3:$C$718,CONCATENATE($M337," | ",$J337))&lt;0, CONCATENATE($M337," | ",$I337)),"")</f>
        <v/>
      </c>
      <c r="C337" s="650" t="str">
        <f t="shared" si="10"/>
        <v/>
      </c>
      <c r="D337" s="650" t="str">
        <f t="shared" si="11"/>
        <v/>
      </c>
      <c r="E337" s="650" t="str">
        <f>IFERROR(IF($J337="","",
IF($J337="United States",$M337&amp;" | "&amp;$J337&amp;" - "&amp;(VLOOKUP(K337,'EFs - EPA eGRID'!$B$2:$D$53,3,FALSE)),
IF($J337="Canada",$M337&amp;" | "&amp;$J337&amp;" - "&amp;$K337,$M337&amp;" | "&amp;$I337))),"")</f>
        <v/>
      </c>
      <c r="F337" s="650" t="str" cm="1">
        <f t="array" ref="F337">_xlfn.IFS($J337="","",AND($J337="United States", $K337=""), $M337&amp;" | "&amp;$J337,AND($J337="Canada", $K337=""), $M337&amp;" | "&amp;$J337,$J337="United States", $E337,$J337="Canada",$E337,$J337&lt;&gt;"", $M337&amp;" | "&amp;$J337)</f>
        <v/>
      </c>
      <c r="G337" s="989"/>
      <c r="H337" s="990"/>
      <c r="I337" s="941" t="str">
        <f>IFERROR(VLOOKUP(J337,'Category Index'!$K$10:$L$258,2,FALSE),"")</f>
        <v/>
      </c>
      <c r="J337" s="986"/>
      <c r="K337" s="987" t="s">
        <v>866</v>
      </c>
      <c r="L337" s="3"/>
      <c r="M337" s="982"/>
      <c r="N337" s="983"/>
      <c r="O337" s="943" t="str">
        <f>IFERROR(VLOOKUP(Q337,Tables!$CE$8:$CF$22,2,FALSE),"")</f>
        <v/>
      </c>
      <c r="P337" s="973"/>
      <c r="Q337" s="974"/>
      <c r="R337" s="975"/>
      <c r="S337" s="976"/>
      <c r="T337" s="670" t="str">
        <f>IFERROR(IF(R337="","",R337*(VLOOKUP(D337, 'Unit Conversion Table'!$E$3:$F$132, 2, FALSE))),"")</f>
        <v/>
      </c>
      <c r="U337" s="3"/>
      <c r="V337" s="971" t="s">
        <v>826</v>
      </c>
      <c r="W337" s="945" t="str" cm="1">
        <f t="array" ref="W337">_xlfn.IFS(V337="No",(IFERROR(VLOOKUP($M337&amp;" | "&amp;$X337,'Emissions Factors'!$C$3:$N$1705,MATCH(W$11,'Emissions Factors'!$C$3:$N$3,0),FALSE),"")),V337="Yes", "", V337="", "")</f>
        <v/>
      </c>
      <c r="X337" s="946">
        <f>IFERROR(IF(OR($V337="Yes", $V337=""), "",
VLOOKUP($F337, 'Emissions Factors'!$C$3:$O$717, 4,FALSE)),
IFERROR(VLOOKUP($E337, 'Emissions Factors'!$C$3:$O$717, 4,FALSE),""))</f>
        <v>0</v>
      </c>
      <c r="Y337" s="947" t="str">
        <f>IFERROR(VLOOKUP($M337&amp;" | "&amp;$X337,'Emissions Factors'!$C$3:$N$3811,5,FALSE),"")</f>
        <v/>
      </c>
      <c r="Z337" s="948" t="str">
        <f>IFERROR(VLOOKUP($M337&amp;" | "&amp;$X337,'Emissions Factors'!$C$3:$N$3811,6,FALSE),"")</f>
        <v/>
      </c>
      <c r="AA337" s="949" t="str">
        <f>IFERROR(VLOOKUP($M337&amp;" | "&amp;$X337,'Emissions Factors'!$C$3:$N$3811,7,FALSE),"")</f>
        <v/>
      </c>
      <c r="AB337" s="961"/>
      <c r="AC337" s="962"/>
      <c r="AD337" s="963"/>
      <c r="AE337" s="964"/>
      <c r="AF337" s="965"/>
      <c r="AG337" s="955" t="str" cm="1">
        <f t="array" ref="AG337">IFERROR(_xlfn.IFS($V337="No", Y337*$T337/1000,$V337="Yes", AD337*$T337/1000, $V337="", ""),"")</f>
        <v/>
      </c>
      <c r="AH337" s="956" t="str" cm="1">
        <f t="array" ref="AH337">IFERROR(_xlfn.IFS($V337="No", Z337*$T337/1000,$V337="Yes", AE337*$T337/1000, $V337="", ""),"")</f>
        <v/>
      </c>
      <c r="AI337" s="956" t="str" cm="1">
        <f t="array" ref="AI337">IFERROR(_xlfn.IFS($V337="No", AA337*$T337/1000,$V337="Yes", AF337*$T337/1000, $V337="", ""),"")</f>
        <v/>
      </c>
      <c r="AJ337" s="1029" t="str">
        <f>IFERROR($AG337
+IFERROR(HLOOKUP(Introduction!$H$29,'GWP Values'!$D$3:$G$46,MATCH("CH4",'GWP Values'!$C$3:$C$41,0),FALSE)*$AH337,0)
+IFERROR(HLOOKUP(Introduction!$H$29,'GWP Values'!$D$3:$G$46,MATCH("N2O",'GWP Values'!$C$3:$C$41,0),FALSE)*$AI337,0),"")</f>
        <v/>
      </c>
    </row>
    <row r="338" spans="1:36" ht="24" customHeight="1" x14ac:dyDescent="0.25">
      <c r="A338" s="441"/>
      <c r="B338" s="458" t="str" cm="1">
        <f t="array" ref="B338">IFERROR(_xlfn.IFS($J338="","",VLOOKUP(CONCATENATE($M338," | ",$J338),'Emissions Factors'!$C$3:$O$718,5,FALSE)&lt;&gt;"",CONCATENATE($M338," | ",$J338), COUNTIF('Emissions Factors'!$C$3:$C$718,CONCATENATE($M338," | ",$J338))&lt;0, CONCATENATE($M338," | ",$I338)),"")</f>
        <v/>
      </c>
      <c r="C338" s="650" t="str">
        <f t="shared" si="10"/>
        <v/>
      </c>
      <c r="D338" s="650" t="str">
        <f t="shared" si="11"/>
        <v/>
      </c>
      <c r="E338" s="650" t="str">
        <f>IFERROR(IF($J338="","",
IF($J338="United States",$M338&amp;" | "&amp;$J338&amp;" - "&amp;(VLOOKUP(K338,'EFs - EPA eGRID'!$B$2:$D$53,3,FALSE)),
IF($J338="Canada",$M338&amp;" | "&amp;$J338&amp;" - "&amp;$K338,$M338&amp;" | "&amp;$I338))),"")</f>
        <v/>
      </c>
      <c r="F338" s="650" t="str" cm="1">
        <f t="array" ref="F338">_xlfn.IFS($J338="","",AND($J338="United States", $K338=""), $M338&amp;" | "&amp;$J338,AND($J338="Canada", $K338=""), $M338&amp;" | "&amp;$J338,$J338="United States", $E338,$J338="Canada",$E338,$J338&lt;&gt;"", $M338&amp;" | "&amp;$J338)</f>
        <v/>
      </c>
      <c r="G338" s="989"/>
      <c r="H338" s="990"/>
      <c r="I338" s="941" t="str">
        <f>IFERROR(VLOOKUP(J338,'Category Index'!$K$10:$L$258,2,FALSE),"")</f>
        <v/>
      </c>
      <c r="J338" s="986"/>
      <c r="K338" s="987" t="s">
        <v>866</v>
      </c>
      <c r="L338" s="3"/>
      <c r="M338" s="982"/>
      <c r="N338" s="983"/>
      <c r="O338" s="943" t="str">
        <f>IFERROR(VLOOKUP(Q338,Tables!$CE$8:$CF$22,2,FALSE),"")</f>
        <v/>
      </c>
      <c r="P338" s="973"/>
      <c r="Q338" s="974"/>
      <c r="R338" s="975"/>
      <c r="S338" s="976"/>
      <c r="T338" s="670" t="str">
        <f>IFERROR(IF(R338="","",R338*(VLOOKUP(D338, 'Unit Conversion Table'!$E$3:$F$132, 2, FALSE))),"")</f>
        <v/>
      </c>
      <c r="U338" s="3"/>
      <c r="V338" s="971" t="s">
        <v>826</v>
      </c>
      <c r="W338" s="945" t="str" cm="1">
        <f t="array" ref="W338">_xlfn.IFS(V338="No",(IFERROR(VLOOKUP($M338&amp;" | "&amp;$X338,'Emissions Factors'!$C$3:$N$1705,MATCH(W$11,'Emissions Factors'!$C$3:$N$3,0),FALSE),"")),V338="Yes", "", V338="", "")</f>
        <v/>
      </c>
      <c r="X338" s="946">
        <f>IFERROR(IF(OR($V338="Yes", $V338=""), "",
VLOOKUP($F338, 'Emissions Factors'!$C$3:$O$717, 4,FALSE)),
IFERROR(VLOOKUP($E338, 'Emissions Factors'!$C$3:$O$717, 4,FALSE),""))</f>
        <v>0</v>
      </c>
      <c r="Y338" s="947" t="str">
        <f>IFERROR(VLOOKUP($M338&amp;" | "&amp;$X338,'Emissions Factors'!$C$3:$N$3811,5,FALSE),"")</f>
        <v/>
      </c>
      <c r="Z338" s="948" t="str">
        <f>IFERROR(VLOOKUP($M338&amp;" | "&amp;$X338,'Emissions Factors'!$C$3:$N$3811,6,FALSE),"")</f>
        <v/>
      </c>
      <c r="AA338" s="949" t="str">
        <f>IFERROR(VLOOKUP($M338&amp;" | "&amp;$X338,'Emissions Factors'!$C$3:$N$3811,7,FALSE),"")</f>
        <v/>
      </c>
      <c r="AB338" s="961"/>
      <c r="AC338" s="962"/>
      <c r="AD338" s="963"/>
      <c r="AE338" s="964"/>
      <c r="AF338" s="965"/>
      <c r="AG338" s="955" t="str" cm="1">
        <f t="array" ref="AG338">IFERROR(_xlfn.IFS($V338="No", Y338*$T338/1000,$V338="Yes", AD338*$T338/1000, $V338="", ""),"")</f>
        <v/>
      </c>
      <c r="AH338" s="956" t="str" cm="1">
        <f t="array" ref="AH338">IFERROR(_xlfn.IFS($V338="No", Z338*$T338/1000,$V338="Yes", AE338*$T338/1000, $V338="", ""),"")</f>
        <v/>
      </c>
      <c r="AI338" s="956" t="str" cm="1">
        <f t="array" ref="AI338">IFERROR(_xlfn.IFS($V338="No", AA338*$T338/1000,$V338="Yes", AF338*$T338/1000, $V338="", ""),"")</f>
        <v/>
      </c>
      <c r="AJ338" s="1029" t="str">
        <f>IFERROR($AG338
+IFERROR(HLOOKUP(Introduction!$H$29,'GWP Values'!$D$3:$G$46,MATCH("CH4",'GWP Values'!$C$3:$C$41,0),FALSE)*$AH338,0)
+IFERROR(HLOOKUP(Introduction!$H$29,'GWP Values'!$D$3:$G$46,MATCH("N2O",'GWP Values'!$C$3:$C$41,0),FALSE)*$AI338,0),"")</f>
        <v/>
      </c>
    </row>
    <row r="339" spans="1:36" ht="24" customHeight="1" x14ac:dyDescent="0.25">
      <c r="A339" s="441"/>
      <c r="B339" s="458" t="str" cm="1">
        <f t="array" ref="B339">IFERROR(_xlfn.IFS($J339="","",VLOOKUP(CONCATENATE($M339," | ",$J339),'Emissions Factors'!$C$3:$O$718,5,FALSE)&lt;&gt;"",CONCATENATE($M339," | ",$J339), COUNTIF('Emissions Factors'!$C$3:$C$718,CONCATENATE($M339," | ",$J339))&lt;0, CONCATENATE($M339," | ",$I339)),"")</f>
        <v/>
      </c>
      <c r="C339" s="650" t="str">
        <f t="shared" si="10"/>
        <v/>
      </c>
      <c r="D339" s="650" t="str">
        <f t="shared" si="11"/>
        <v/>
      </c>
      <c r="E339" s="650" t="str">
        <f>IFERROR(IF($J339="","",
IF($J339="United States",$M339&amp;" | "&amp;$J339&amp;" - "&amp;(VLOOKUP(K339,'EFs - EPA eGRID'!$B$2:$D$53,3,FALSE)),
IF($J339="Canada",$M339&amp;" | "&amp;$J339&amp;" - "&amp;$K339,$M339&amp;" | "&amp;$I339))),"")</f>
        <v/>
      </c>
      <c r="F339" s="650" t="str" cm="1">
        <f t="array" ref="F339">_xlfn.IFS($J339="","",AND($J339="United States", $K339=""), $M339&amp;" | "&amp;$J339,AND($J339="Canada", $K339=""), $M339&amp;" | "&amp;$J339,$J339="United States", $E339,$J339="Canada",$E339,$J339&lt;&gt;"", $M339&amp;" | "&amp;$J339)</f>
        <v/>
      </c>
      <c r="G339" s="989"/>
      <c r="H339" s="990"/>
      <c r="I339" s="941" t="str">
        <f>IFERROR(VLOOKUP(J339,'Category Index'!$K$10:$L$258,2,FALSE),"")</f>
        <v/>
      </c>
      <c r="J339" s="986"/>
      <c r="K339" s="987" t="s">
        <v>866</v>
      </c>
      <c r="L339" s="3"/>
      <c r="M339" s="982"/>
      <c r="N339" s="983"/>
      <c r="O339" s="943" t="str">
        <f>IFERROR(VLOOKUP(Q339,Tables!$CE$8:$CF$22,2,FALSE),"")</f>
        <v/>
      </c>
      <c r="P339" s="973"/>
      <c r="Q339" s="974"/>
      <c r="R339" s="975"/>
      <c r="S339" s="976"/>
      <c r="T339" s="670" t="str">
        <f>IFERROR(IF(R339="","",R339*(VLOOKUP(D339, 'Unit Conversion Table'!$E$3:$F$132, 2, FALSE))),"")</f>
        <v/>
      </c>
      <c r="U339" s="3"/>
      <c r="V339" s="971" t="s">
        <v>826</v>
      </c>
      <c r="W339" s="945" t="str" cm="1">
        <f t="array" ref="W339">_xlfn.IFS(V339="No",(IFERROR(VLOOKUP($M339&amp;" | "&amp;$X339,'Emissions Factors'!$C$3:$N$1705,MATCH(W$11,'Emissions Factors'!$C$3:$N$3,0),FALSE),"")),V339="Yes", "", V339="", "")</f>
        <v/>
      </c>
      <c r="X339" s="946">
        <f>IFERROR(IF(OR($V339="Yes", $V339=""), "",
VLOOKUP($F339, 'Emissions Factors'!$C$3:$O$717, 4,FALSE)),
IFERROR(VLOOKUP($E339, 'Emissions Factors'!$C$3:$O$717, 4,FALSE),""))</f>
        <v>0</v>
      </c>
      <c r="Y339" s="947" t="str">
        <f>IFERROR(VLOOKUP($M339&amp;" | "&amp;$X339,'Emissions Factors'!$C$3:$N$3811,5,FALSE),"")</f>
        <v/>
      </c>
      <c r="Z339" s="948" t="str">
        <f>IFERROR(VLOOKUP($M339&amp;" | "&amp;$X339,'Emissions Factors'!$C$3:$N$3811,6,FALSE),"")</f>
        <v/>
      </c>
      <c r="AA339" s="949" t="str">
        <f>IFERROR(VLOOKUP($M339&amp;" | "&amp;$X339,'Emissions Factors'!$C$3:$N$3811,7,FALSE),"")</f>
        <v/>
      </c>
      <c r="AB339" s="961"/>
      <c r="AC339" s="962"/>
      <c r="AD339" s="963"/>
      <c r="AE339" s="964"/>
      <c r="AF339" s="965"/>
      <c r="AG339" s="955" t="str" cm="1">
        <f t="array" ref="AG339">IFERROR(_xlfn.IFS($V339="No", Y339*$T339/1000,$V339="Yes", AD339*$T339/1000, $V339="", ""),"")</f>
        <v/>
      </c>
      <c r="AH339" s="956" t="str" cm="1">
        <f t="array" ref="AH339">IFERROR(_xlfn.IFS($V339="No", Z339*$T339/1000,$V339="Yes", AE339*$T339/1000, $V339="", ""),"")</f>
        <v/>
      </c>
      <c r="AI339" s="956" t="str" cm="1">
        <f t="array" ref="AI339">IFERROR(_xlfn.IFS($V339="No", AA339*$T339/1000,$V339="Yes", AF339*$T339/1000, $V339="", ""),"")</f>
        <v/>
      </c>
      <c r="AJ339" s="1029" t="str">
        <f>IFERROR($AG339
+IFERROR(HLOOKUP(Introduction!$H$29,'GWP Values'!$D$3:$G$46,MATCH("CH4",'GWP Values'!$C$3:$C$41,0),FALSE)*$AH339,0)
+IFERROR(HLOOKUP(Introduction!$H$29,'GWP Values'!$D$3:$G$46,MATCH("N2O",'GWP Values'!$C$3:$C$41,0),FALSE)*$AI339,0),"")</f>
        <v/>
      </c>
    </row>
    <row r="340" spans="1:36" ht="24" customHeight="1" x14ac:dyDescent="0.25">
      <c r="A340" s="441"/>
      <c r="B340" s="458" t="str" cm="1">
        <f t="array" ref="B340">IFERROR(_xlfn.IFS($J340="","",VLOOKUP(CONCATENATE($M340," | ",$J340),'Emissions Factors'!$C$3:$O$718,5,FALSE)&lt;&gt;"",CONCATENATE($M340," | ",$J340), COUNTIF('Emissions Factors'!$C$3:$C$718,CONCATENATE($M340," | ",$J340))&lt;0, CONCATENATE($M340," | ",$I340)),"")</f>
        <v/>
      </c>
      <c r="C340" s="650" t="str">
        <f t="shared" si="10"/>
        <v/>
      </c>
      <c r="D340" s="650" t="str">
        <f t="shared" si="11"/>
        <v/>
      </c>
      <c r="E340" s="650" t="str">
        <f>IFERROR(IF($J340="","",
IF($J340="United States",$M340&amp;" | "&amp;$J340&amp;" - "&amp;(VLOOKUP(K340,'EFs - EPA eGRID'!$B$2:$D$53,3,FALSE)),
IF($J340="Canada",$M340&amp;" | "&amp;$J340&amp;" - "&amp;$K340,$M340&amp;" | "&amp;$I340))),"")</f>
        <v/>
      </c>
      <c r="F340" s="650" t="str" cm="1">
        <f t="array" ref="F340">_xlfn.IFS($J340="","",AND($J340="United States", $K340=""), $M340&amp;" | "&amp;$J340,AND($J340="Canada", $K340=""), $M340&amp;" | "&amp;$J340,$J340="United States", $E340,$J340="Canada",$E340,$J340&lt;&gt;"", $M340&amp;" | "&amp;$J340)</f>
        <v/>
      </c>
      <c r="G340" s="989"/>
      <c r="H340" s="990"/>
      <c r="I340" s="941" t="str">
        <f>IFERROR(VLOOKUP(J340,'Category Index'!$K$10:$L$258,2,FALSE),"")</f>
        <v/>
      </c>
      <c r="J340" s="986"/>
      <c r="K340" s="987" t="s">
        <v>866</v>
      </c>
      <c r="L340" s="3"/>
      <c r="M340" s="982"/>
      <c r="N340" s="983"/>
      <c r="O340" s="943" t="str">
        <f>IFERROR(VLOOKUP(Q340,Tables!$CE$8:$CF$22,2,FALSE),"")</f>
        <v/>
      </c>
      <c r="P340" s="973"/>
      <c r="Q340" s="974"/>
      <c r="R340" s="975"/>
      <c r="S340" s="976"/>
      <c r="T340" s="670" t="str">
        <f>IFERROR(IF(R340="","",R340*(VLOOKUP(D340, 'Unit Conversion Table'!$E$3:$F$132, 2, FALSE))),"")</f>
        <v/>
      </c>
      <c r="U340" s="3"/>
      <c r="V340" s="971" t="s">
        <v>826</v>
      </c>
      <c r="W340" s="945" t="str" cm="1">
        <f t="array" ref="W340">_xlfn.IFS(V340="No",(IFERROR(VLOOKUP($M340&amp;" | "&amp;$X340,'Emissions Factors'!$C$3:$N$1705,MATCH(W$11,'Emissions Factors'!$C$3:$N$3,0),FALSE),"")),V340="Yes", "", V340="", "")</f>
        <v/>
      </c>
      <c r="X340" s="946">
        <f>IFERROR(IF(OR($V340="Yes", $V340=""), "",
VLOOKUP($F340, 'Emissions Factors'!$C$3:$O$717, 4,FALSE)),
IFERROR(VLOOKUP($E340, 'Emissions Factors'!$C$3:$O$717, 4,FALSE),""))</f>
        <v>0</v>
      </c>
      <c r="Y340" s="947" t="str">
        <f>IFERROR(VLOOKUP($M340&amp;" | "&amp;$X340,'Emissions Factors'!$C$3:$N$3811,5,FALSE),"")</f>
        <v/>
      </c>
      <c r="Z340" s="948" t="str">
        <f>IFERROR(VLOOKUP($M340&amp;" | "&amp;$X340,'Emissions Factors'!$C$3:$N$3811,6,FALSE),"")</f>
        <v/>
      </c>
      <c r="AA340" s="949" t="str">
        <f>IFERROR(VLOOKUP($M340&amp;" | "&amp;$X340,'Emissions Factors'!$C$3:$N$3811,7,FALSE),"")</f>
        <v/>
      </c>
      <c r="AB340" s="961"/>
      <c r="AC340" s="962"/>
      <c r="AD340" s="963"/>
      <c r="AE340" s="964"/>
      <c r="AF340" s="965"/>
      <c r="AG340" s="955" t="str" cm="1">
        <f t="array" ref="AG340">IFERROR(_xlfn.IFS($V340="No", Y340*$T340/1000,$V340="Yes", AD340*$T340/1000, $V340="", ""),"")</f>
        <v/>
      </c>
      <c r="AH340" s="956" t="str" cm="1">
        <f t="array" ref="AH340">IFERROR(_xlfn.IFS($V340="No", Z340*$T340/1000,$V340="Yes", AE340*$T340/1000, $V340="", ""),"")</f>
        <v/>
      </c>
      <c r="AI340" s="956" t="str" cm="1">
        <f t="array" ref="AI340">IFERROR(_xlfn.IFS($V340="No", AA340*$T340/1000,$V340="Yes", AF340*$T340/1000, $V340="", ""),"")</f>
        <v/>
      </c>
      <c r="AJ340" s="1029" t="str">
        <f>IFERROR($AG340
+IFERROR(HLOOKUP(Introduction!$H$29,'GWP Values'!$D$3:$G$46,MATCH("CH4",'GWP Values'!$C$3:$C$41,0),FALSE)*$AH340,0)
+IFERROR(HLOOKUP(Introduction!$H$29,'GWP Values'!$D$3:$G$46,MATCH("N2O",'GWP Values'!$C$3:$C$41,0),FALSE)*$AI340,0),"")</f>
        <v/>
      </c>
    </row>
    <row r="341" spans="1:36" ht="24" customHeight="1" x14ac:dyDescent="0.25">
      <c r="A341" s="441"/>
      <c r="B341" s="458" t="str" cm="1">
        <f t="array" ref="B341">IFERROR(_xlfn.IFS($J341="","",VLOOKUP(CONCATENATE($M341," | ",$J341),'Emissions Factors'!$C$3:$O$718,5,FALSE)&lt;&gt;"",CONCATENATE($M341," | ",$J341), COUNTIF('Emissions Factors'!$C$3:$C$718,CONCATENATE($M341," | ",$J341))&lt;0, CONCATENATE($M341," | ",$I341)),"")</f>
        <v/>
      </c>
      <c r="C341" s="650" t="str">
        <f t="shared" si="10"/>
        <v/>
      </c>
      <c r="D341" s="650" t="str">
        <f t="shared" si="11"/>
        <v/>
      </c>
      <c r="E341" s="650" t="str">
        <f>IFERROR(IF($J341="","",
IF($J341="United States",$M341&amp;" | "&amp;$J341&amp;" - "&amp;(VLOOKUP(K341,'EFs - EPA eGRID'!$B$2:$D$53,3,FALSE)),
IF($J341="Canada",$M341&amp;" | "&amp;$J341&amp;" - "&amp;$K341,$M341&amp;" | "&amp;$I341))),"")</f>
        <v/>
      </c>
      <c r="F341" s="650" t="str" cm="1">
        <f t="array" ref="F341">_xlfn.IFS($J341="","",AND($J341="United States", $K341=""), $M341&amp;" | "&amp;$J341,AND($J341="Canada", $K341=""), $M341&amp;" | "&amp;$J341,$J341="United States", $E341,$J341="Canada",$E341,$J341&lt;&gt;"", $M341&amp;" | "&amp;$J341)</f>
        <v/>
      </c>
      <c r="G341" s="989"/>
      <c r="H341" s="990"/>
      <c r="I341" s="941" t="str">
        <f>IFERROR(VLOOKUP(J341,'Category Index'!$K$10:$L$258,2,FALSE),"")</f>
        <v/>
      </c>
      <c r="J341" s="986"/>
      <c r="K341" s="987" t="s">
        <v>866</v>
      </c>
      <c r="L341" s="3"/>
      <c r="M341" s="982"/>
      <c r="N341" s="983"/>
      <c r="O341" s="943" t="str">
        <f>IFERROR(VLOOKUP(Q341,Tables!$CE$8:$CF$22,2,FALSE),"")</f>
        <v/>
      </c>
      <c r="P341" s="973"/>
      <c r="Q341" s="974"/>
      <c r="R341" s="975"/>
      <c r="S341" s="976"/>
      <c r="T341" s="670" t="str">
        <f>IFERROR(IF(R341="","",R341*(VLOOKUP(D341, 'Unit Conversion Table'!$E$3:$F$132, 2, FALSE))),"")</f>
        <v/>
      </c>
      <c r="U341" s="3"/>
      <c r="V341" s="971" t="s">
        <v>826</v>
      </c>
      <c r="W341" s="945" t="str" cm="1">
        <f t="array" ref="W341">_xlfn.IFS(V341="No",(IFERROR(VLOOKUP($M341&amp;" | "&amp;$X341,'Emissions Factors'!$C$3:$N$1705,MATCH(W$11,'Emissions Factors'!$C$3:$N$3,0),FALSE),"")),V341="Yes", "", V341="", "")</f>
        <v/>
      </c>
      <c r="X341" s="946">
        <f>IFERROR(IF(OR($V341="Yes", $V341=""), "",
VLOOKUP($F341, 'Emissions Factors'!$C$3:$O$717, 4,FALSE)),
IFERROR(VLOOKUP($E341, 'Emissions Factors'!$C$3:$O$717, 4,FALSE),""))</f>
        <v>0</v>
      </c>
      <c r="Y341" s="947" t="str">
        <f>IFERROR(VLOOKUP($M341&amp;" | "&amp;$X341,'Emissions Factors'!$C$3:$N$3811,5,FALSE),"")</f>
        <v/>
      </c>
      <c r="Z341" s="948" t="str">
        <f>IFERROR(VLOOKUP($M341&amp;" | "&amp;$X341,'Emissions Factors'!$C$3:$N$3811,6,FALSE),"")</f>
        <v/>
      </c>
      <c r="AA341" s="949" t="str">
        <f>IFERROR(VLOOKUP($M341&amp;" | "&amp;$X341,'Emissions Factors'!$C$3:$N$3811,7,FALSE),"")</f>
        <v/>
      </c>
      <c r="AB341" s="961"/>
      <c r="AC341" s="962"/>
      <c r="AD341" s="963"/>
      <c r="AE341" s="964"/>
      <c r="AF341" s="965"/>
      <c r="AG341" s="955" t="str" cm="1">
        <f t="array" ref="AG341">IFERROR(_xlfn.IFS($V341="No", Y341*$T341/1000,$V341="Yes", AD341*$T341/1000, $V341="", ""),"")</f>
        <v/>
      </c>
      <c r="AH341" s="956" t="str" cm="1">
        <f t="array" ref="AH341">IFERROR(_xlfn.IFS($V341="No", Z341*$T341/1000,$V341="Yes", AE341*$T341/1000, $V341="", ""),"")</f>
        <v/>
      </c>
      <c r="AI341" s="956" t="str" cm="1">
        <f t="array" ref="AI341">IFERROR(_xlfn.IFS($V341="No", AA341*$T341/1000,$V341="Yes", AF341*$T341/1000, $V341="", ""),"")</f>
        <v/>
      </c>
      <c r="AJ341" s="1029" t="str">
        <f>IFERROR($AG341
+IFERROR(HLOOKUP(Introduction!$H$29,'GWP Values'!$D$3:$G$46,MATCH("CH4",'GWP Values'!$C$3:$C$41,0),FALSE)*$AH341,0)
+IFERROR(HLOOKUP(Introduction!$H$29,'GWP Values'!$D$3:$G$46,MATCH("N2O",'GWP Values'!$C$3:$C$41,0),FALSE)*$AI341,0),"")</f>
        <v/>
      </c>
    </row>
    <row r="342" spans="1:36" ht="24" customHeight="1" x14ac:dyDescent="0.25">
      <c r="A342" s="441"/>
      <c r="B342" s="458" t="str" cm="1">
        <f t="array" ref="B342">IFERROR(_xlfn.IFS($J342="","",VLOOKUP(CONCATENATE($M342," | ",$J342),'Emissions Factors'!$C$3:$O$718,5,FALSE)&lt;&gt;"",CONCATENATE($M342," | ",$J342), COUNTIF('Emissions Factors'!$C$3:$C$718,CONCATENATE($M342," | ",$J342))&lt;0, CONCATENATE($M342," | ",$I342)),"")</f>
        <v/>
      </c>
      <c r="C342" s="650" t="str">
        <f t="shared" si="10"/>
        <v/>
      </c>
      <c r="D342" s="650" t="str">
        <f t="shared" si="11"/>
        <v/>
      </c>
      <c r="E342" s="650" t="str">
        <f>IFERROR(IF($J342="","",
IF($J342="United States",$M342&amp;" | "&amp;$J342&amp;" - "&amp;(VLOOKUP(K342,'EFs - EPA eGRID'!$B$2:$D$53,3,FALSE)),
IF($J342="Canada",$M342&amp;" | "&amp;$J342&amp;" - "&amp;$K342,$M342&amp;" | "&amp;$I342))),"")</f>
        <v/>
      </c>
      <c r="F342" s="650" t="str" cm="1">
        <f t="array" ref="F342">_xlfn.IFS($J342="","",AND($J342="United States", $K342=""), $M342&amp;" | "&amp;$J342,AND($J342="Canada", $K342=""), $M342&amp;" | "&amp;$J342,$J342="United States", $E342,$J342="Canada",$E342,$J342&lt;&gt;"", $M342&amp;" | "&amp;$J342)</f>
        <v/>
      </c>
      <c r="G342" s="989"/>
      <c r="H342" s="990"/>
      <c r="I342" s="941" t="str">
        <f>IFERROR(VLOOKUP(J342,'Category Index'!$K$10:$L$258,2,FALSE),"")</f>
        <v/>
      </c>
      <c r="J342" s="986"/>
      <c r="K342" s="987" t="s">
        <v>866</v>
      </c>
      <c r="L342" s="3"/>
      <c r="M342" s="982"/>
      <c r="N342" s="983"/>
      <c r="O342" s="943" t="str">
        <f>IFERROR(VLOOKUP(Q342,Tables!$CE$8:$CF$22,2,FALSE),"")</f>
        <v/>
      </c>
      <c r="P342" s="973"/>
      <c r="Q342" s="974"/>
      <c r="R342" s="975"/>
      <c r="S342" s="976"/>
      <c r="T342" s="670" t="str">
        <f>IFERROR(IF(R342="","",R342*(VLOOKUP(D342, 'Unit Conversion Table'!$E$3:$F$132, 2, FALSE))),"")</f>
        <v/>
      </c>
      <c r="U342" s="3"/>
      <c r="V342" s="971" t="s">
        <v>826</v>
      </c>
      <c r="W342" s="945" t="str" cm="1">
        <f t="array" ref="W342">_xlfn.IFS(V342="No",(IFERROR(VLOOKUP($M342&amp;" | "&amp;$X342,'Emissions Factors'!$C$3:$N$1705,MATCH(W$11,'Emissions Factors'!$C$3:$N$3,0),FALSE),"")),V342="Yes", "", V342="", "")</f>
        <v/>
      </c>
      <c r="X342" s="946">
        <f>IFERROR(IF(OR($V342="Yes", $V342=""), "",
VLOOKUP($F342, 'Emissions Factors'!$C$3:$O$717, 4,FALSE)),
IFERROR(VLOOKUP($E342, 'Emissions Factors'!$C$3:$O$717, 4,FALSE),""))</f>
        <v>0</v>
      </c>
      <c r="Y342" s="947" t="str">
        <f>IFERROR(VLOOKUP($M342&amp;" | "&amp;$X342,'Emissions Factors'!$C$3:$N$3811,5,FALSE),"")</f>
        <v/>
      </c>
      <c r="Z342" s="948" t="str">
        <f>IFERROR(VLOOKUP($M342&amp;" | "&amp;$X342,'Emissions Factors'!$C$3:$N$3811,6,FALSE),"")</f>
        <v/>
      </c>
      <c r="AA342" s="949" t="str">
        <f>IFERROR(VLOOKUP($M342&amp;" | "&amp;$X342,'Emissions Factors'!$C$3:$N$3811,7,FALSE),"")</f>
        <v/>
      </c>
      <c r="AB342" s="961"/>
      <c r="AC342" s="962"/>
      <c r="AD342" s="963"/>
      <c r="AE342" s="964"/>
      <c r="AF342" s="965"/>
      <c r="AG342" s="955" t="str" cm="1">
        <f t="array" ref="AG342">IFERROR(_xlfn.IFS($V342="No", Y342*$T342/1000,$V342="Yes", AD342*$T342/1000, $V342="", ""),"")</f>
        <v/>
      </c>
      <c r="AH342" s="956" t="str" cm="1">
        <f t="array" ref="AH342">IFERROR(_xlfn.IFS($V342="No", Z342*$T342/1000,$V342="Yes", AE342*$T342/1000, $V342="", ""),"")</f>
        <v/>
      </c>
      <c r="AI342" s="956" t="str" cm="1">
        <f t="array" ref="AI342">IFERROR(_xlfn.IFS($V342="No", AA342*$T342/1000,$V342="Yes", AF342*$T342/1000, $V342="", ""),"")</f>
        <v/>
      </c>
      <c r="AJ342" s="1029" t="str">
        <f>IFERROR($AG342
+IFERROR(HLOOKUP(Introduction!$H$29,'GWP Values'!$D$3:$G$46,MATCH("CH4",'GWP Values'!$C$3:$C$41,0),FALSE)*$AH342,0)
+IFERROR(HLOOKUP(Introduction!$H$29,'GWP Values'!$D$3:$G$46,MATCH("N2O",'GWP Values'!$C$3:$C$41,0),FALSE)*$AI342,0),"")</f>
        <v/>
      </c>
    </row>
    <row r="343" spans="1:36" ht="24" customHeight="1" x14ac:dyDescent="0.25">
      <c r="A343" s="441"/>
      <c r="B343" s="458" t="str" cm="1">
        <f t="array" ref="B343">IFERROR(_xlfn.IFS($J343="","",VLOOKUP(CONCATENATE($M343," | ",$J343),'Emissions Factors'!$C$3:$O$718,5,FALSE)&lt;&gt;"",CONCATENATE($M343," | ",$J343), COUNTIF('Emissions Factors'!$C$3:$C$718,CONCATENATE($M343," | ",$J343))&lt;0, CONCATENATE($M343," | ",$I343)),"")</f>
        <v/>
      </c>
      <c r="C343" s="650" t="str">
        <f t="shared" si="10"/>
        <v/>
      </c>
      <c r="D343" s="650" t="str">
        <f t="shared" si="11"/>
        <v/>
      </c>
      <c r="E343" s="650" t="str">
        <f>IFERROR(IF($J343="","",
IF($J343="United States",$M343&amp;" | "&amp;$J343&amp;" - "&amp;(VLOOKUP(K343,'EFs - EPA eGRID'!$B$2:$D$53,3,FALSE)),
IF($J343="Canada",$M343&amp;" | "&amp;$J343&amp;" - "&amp;$K343,$M343&amp;" | "&amp;$I343))),"")</f>
        <v/>
      </c>
      <c r="F343" s="650" t="str" cm="1">
        <f t="array" ref="F343">_xlfn.IFS($J343="","",AND($J343="United States", $K343=""), $M343&amp;" | "&amp;$J343,AND($J343="Canada", $K343=""), $M343&amp;" | "&amp;$J343,$J343="United States", $E343,$J343="Canada",$E343,$J343&lt;&gt;"", $M343&amp;" | "&amp;$J343)</f>
        <v/>
      </c>
      <c r="G343" s="989"/>
      <c r="H343" s="990"/>
      <c r="I343" s="941" t="str">
        <f>IFERROR(VLOOKUP(J343,'Category Index'!$K$10:$L$258,2,FALSE),"")</f>
        <v/>
      </c>
      <c r="J343" s="986"/>
      <c r="K343" s="987" t="s">
        <v>866</v>
      </c>
      <c r="L343" s="3"/>
      <c r="M343" s="982"/>
      <c r="N343" s="983"/>
      <c r="O343" s="943" t="str">
        <f>IFERROR(VLOOKUP(Q343,Tables!$CE$8:$CF$22,2,FALSE),"")</f>
        <v/>
      </c>
      <c r="P343" s="973"/>
      <c r="Q343" s="974"/>
      <c r="R343" s="975"/>
      <c r="S343" s="976"/>
      <c r="T343" s="670" t="str">
        <f>IFERROR(IF(R343="","",R343*(VLOOKUP(D343, 'Unit Conversion Table'!$E$3:$F$132, 2, FALSE))),"")</f>
        <v/>
      </c>
      <c r="U343" s="3"/>
      <c r="V343" s="971" t="s">
        <v>826</v>
      </c>
      <c r="W343" s="945" t="str" cm="1">
        <f t="array" ref="W343">_xlfn.IFS(V343="No",(IFERROR(VLOOKUP($M343&amp;" | "&amp;$X343,'Emissions Factors'!$C$3:$N$1705,MATCH(W$11,'Emissions Factors'!$C$3:$N$3,0),FALSE),"")),V343="Yes", "", V343="", "")</f>
        <v/>
      </c>
      <c r="X343" s="946">
        <f>IFERROR(IF(OR($V343="Yes", $V343=""), "",
VLOOKUP($F343, 'Emissions Factors'!$C$3:$O$717, 4,FALSE)),
IFERROR(VLOOKUP($E343, 'Emissions Factors'!$C$3:$O$717, 4,FALSE),""))</f>
        <v>0</v>
      </c>
      <c r="Y343" s="947" t="str">
        <f>IFERROR(VLOOKUP($M343&amp;" | "&amp;$X343,'Emissions Factors'!$C$3:$N$3811,5,FALSE),"")</f>
        <v/>
      </c>
      <c r="Z343" s="948" t="str">
        <f>IFERROR(VLOOKUP($M343&amp;" | "&amp;$X343,'Emissions Factors'!$C$3:$N$3811,6,FALSE),"")</f>
        <v/>
      </c>
      <c r="AA343" s="949" t="str">
        <f>IFERROR(VLOOKUP($M343&amp;" | "&amp;$X343,'Emissions Factors'!$C$3:$N$3811,7,FALSE),"")</f>
        <v/>
      </c>
      <c r="AB343" s="961"/>
      <c r="AC343" s="962"/>
      <c r="AD343" s="963"/>
      <c r="AE343" s="964"/>
      <c r="AF343" s="965"/>
      <c r="AG343" s="955" t="str" cm="1">
        <f t="array" ref="AG343">IFERROR(_xlfn.IFS($V343="No", Y343*$T343/1000,$V343="Yes", AD343*$T343/1000, $V343="", ""),"")</f>
        <v/>
      </c>
      <c r="AH343" s="956" t="str" cm="1">
        <f t="array" ref="AH343">IFERROR(_xlfn.IFS($V343="No", Z343*$T343/1000,$V343="Yes", AE343*$T343/1000, $V343="", ""),"")</f>
        <v/>
      </c>
      <c r="AI343" s="956" t="str" cm="1">
        <f t="array" ref="AI343">IFERROR(_xlfn.IFS($V343="No", AA343*$T343/1000,$V343="Yes", AF343*$T343/1000, $V343="", ""),"")</f>
        <v/>
      </c>
      <c r="AJ343" s="1029" t="str">
        <f>IFERROR($AG343
+IFERROR(HLOOKUP(Introduction!$H$29,'GWP Values'!$D$3:$G$46,MATCH("CH4",'GWP Values'!$C$3:$C$41,0),FALSE)*$AH343,0)
+IFERROR(HLOOKUP(Introduction!$H$29,'GWP Values'!$D$3:$G$46,MATCH("N2O",'GWP Values'!$C$3:$C$41,0),FALSE)*$AI343,0),"")</f>
        <v/>
      </c>
    </row>
    <row r="344" spans="1:36" ht="24" customHeight="1" x14ac:dyDescent="0.25">
      <c r="A344" s="441"/>
      <c r="B344" s="458" t="str" cm="1">
        <f t="array" ref="B344">IFERROR(_xlfn.IFS($J344="","",VLOOKUP(CONCATENATE($M344," | ",$J344),'Emissions Factors'!$C$3:$O$718,5,FALSE)&lt;&gt;"",CONCATENATE($M344," | ",$J344), COUNTIF('Emissions Factors'!$C$3:$C$718,CONCATENATE($M344," | ",$J344))&lt;0, CONCATENATE($M344," | ",$I344)),"")</f>
        <v/>
      </c>
      <c r="C344" s="650" t="str">
        <f t="shared" si="10"/>
        <v/>
      </c>
      <c r="D344" s="650" t="str">
        <f t="shared" si="11"/>
        <v/>
      </c>
      <c r="E344" s="650" t="str">
        <f>IFERROR(IF($J344="","",
IF($J344="United States",$M344&amp;" | "&amp;$J344&amp;" - "&amp;(VLOOKUP(K344,'EFs - EPA eGRID'!$B$2:$D$53,3,FALSE)),
IF($J344="Canada",$M344&amp;" | "&amp;$J344&amp;" - "&amp;$K344,$M344&amp;" | "&amp;$I344))),"")</f>
        <v/>
      </c>
      <c r="F344" s="650" t="str" cm="1">
        <f t="array" ref="F344">_xlfn.IFS($J344="","",AND($J344="United States", $K344=""), $M344&amp;" | "&amp;$J344,AND($J344="Canada", $K344=""), $M344&amp;" | "&amp;$J344,$J344="United States", $E344,$J344="Canada",$E344,$J344&lt;&gt;"", $M344&amp;" | "&amp;$J344)</f>
        <v/>
      </c>
      <c r="G344" s="989"/>
      <c r="H344" s="990"/>
      <c r="I344" s="941" t="str">
        <f>IFERROR(VLOOKUP(J344,'Category Index'!$K$10:$L$258,2,FALSE),"")</f>
        <v/>
      </c>
      <c r="J344" s="986"/>
      <c r="K344" s="987" t="s">
        <v>866</v>
      </c>
      <c r="L344" s="3"/>
      <c r="M344" s="982"/>
      <c r="N344" s="983"/>
      <c r="O344" s="943" t="str">
        <f>IFERROR(VLOOKUP(Q344,Tables!$CE$8:$CF$22,2,FALSE),"")</f>
        <v/>
      </c>
      <c r="P344" s="973"/>
      <c r="Q344" s="974"/>
      <c r="R344" s="975"/>
      <c r="S344" s="976"/>
      <c r="T344" s="670" t="str">
        <f>IFERROR(IF(R344="","",R344*(VLOOKUP(D344, 'Unit Conversion Table'!$E$3:$F$132, 2, FALSE))),"")</f>
        <v/>
      </c>
      <c r="U344" s="3"/>
      <c r="V344" s="971" t="s">
        <v>826</v>
      </c>
      <c r="W344" s="945" t="str" cm="1">
        <f t="array" ref="W344">_xlfn.IFS(V344="No",(IFERROR(VLOOKUP($M344&amp;" | "&amp;$X344,'Emissions Factors'!$C$3:$N$1705,MATCH(W$11,'Emissions Factors'!$C$3:$N$3,0),FALSE),"")),V344="Yes", "", V344="", "")</f>
        <v/>
      </c>
      <c r="X344" s="946">
        <f>IFERROR(IF(OR($V344="Yes", $V344=""), "",
VLOOKUP($F344, 'Emissions Factors'!$C$3:$O$717, 4,FALSE)),
IFERROR(VLOOKUP($E344, 'Emissions Factors'!$C$3:$O$717, 4,FALSE),""))</f>
        <v>0</v>
      </c>
      <c r="Y344" s="947" t="str">
        <f>IFERROR(VLOOKUP($M344&amp;" | "&amp;$X344,'Emissions Factors'!$C$3:$N$3811,5,FALSE),"")</f>
        <v/>
      </c>
      <c r="Z344" s="948" t="str">
        <f>IFERROR(VLOOKUP($M344&amp;" | "&amp;$X344,'Emissions Factors'!$C$3:$N$3811,6,FALSE),"")</f>
        <v/>
      </c>
      <c r="AA344" s="949" t="str">
        <f>IFERROR(VLOOKUP($M344&amp;" | "&amp;$X344,'Emissions Factors'!$C$3:$N$3811,7,FALSE),"")</f>
        <v/>
      </c>
      <c r="AB344" s="961"/>
      <c r="AC344" s="962"/>
      <c r="AD344" s="963"/>
      <c r="AE344" s="964"/>
      <c r="AF344" s="965"/>
      <c r="AG344" s="955" t="str" cm="1">
        <f t="array" ref="AG344">IFERROR(_xlfn.IFS($V344="No", Y344*$T344/1000,$V344="Yes", AD344*$T344/1000, $V344="", ""),"")</f>
        <v/>
      </c>
      <c r="AH344" s="956" t="str" cm="1">
        <f t="array" ref="AH344">IFERROR(_xlfn.IFS($V344="No", Z344*$T344/1000,$V344="Yes", AE344*$T344/1000, $V344="", ""),"")</f>
        <v/>
      </c>
      <c r="AI344" s="956" t="str" cm="1">
        <f t="array" ref="AI344">IFERROR(_xlfn.IFS($V344="No", AA344*$T344/1000,$V344="Yes", AF344*$T344/1000, $V344="", ""),"")</f>
        <v/>
      </c>
      <c r="AJ344" s="1029" t="str">
        <f>IFERROR($AG344
+IFERROR(HLOOKUP(Introduction!$H$29,'GWP Values'!$D$3:$G$46,MATCH("CH4",'GWP Values'!$C$3:$C$41,0),FALSE)*$AH344,0)
+IFERROR(HLOOKUP(Introduction!$H$29,'GWP Values'!$D$3:$G$46,MATCH("N2O",'GWP Values'!$C$3:$C$41,0),FALSE)*$AI344,0),"")</f>
        <v/>
      </c>
    </row>
    <row r="345" spans="1:36" ht="24" customHeight="1" x14ac:dyDescent="0.25">
      <c r="A345" s="441"/>
      <c r="B345" s="458" t="str" cm="1">
        <f t="array" ref="B345">IFERROR(_xlfn.IFS($J345="","",VLOOKUP(CONCATENATE($M345," | ",$J345),'Emissions Factors'!$C$3:$O$718,5,FALSE)&lt;&gt;"",CONCATENATE($M345," | ",$J345), COUNTIF('Emissions Factors'!$C$3:$C$718,CONCATENATE($M345," | ",$J345))&lt;0, CONCATENATE($M345," | ",$I345)),"")</f>
        <v/>
      </c>
      <c r="C345" s="650" t="str">
        <f t="shared" si="10"/>
        <v/>
      </c>
      <c r="D345" s="650" t="str">
        <f t="shared" si="11"/>
        <v/>
      </c>
      <c r="E345" s="650" t="str">
        <f>IFERROR(IF($J345="","",
IF($J345="United States",$M345&amp;" | "&amp;$J345&amp;" - "&amp;(VLOOKUP(K345,'EFs - EPA eGRID'!$B$2:$D$53,3,FALSE)),
IF($J345="Canada",$M345&amp;" | "&amp;$J345&amp;" - "&amp;$K345,$M345&amp;" | "&amp;$I345))),"")</f>
        <v/>
      </c>
      <c r="F345" s="650" t="str" cm="1">
        <f t="array" ref="F345">_xlfn.IFS($J345="","",AND($J345="United States", $K345=""), $M345&amp;" | "&amp;$J345,AND($J345="Canada", $K345=""), $M345&amp;" | "&amp;$J345,$J345="United States", $E345,$J345="Canada",$E345,$J345&lt;&gt;"", $M345&amp;" | "&amp;$J345)</f>
        <v/>
      </c>
      <c r="G345" s="989"/>
      <c r="H345" s="990"/>
      <c r="I345" s="941" t="str">
        <f>IFERROR(VLOOKUP(J345,'Category Index'!$K$10:$L$258,2,FALSE),"")</f>
        <v/>
      </c>
      <c r="J345" s="986"/>
      <c r="K345" s="987" t="s">
        <v>866</v>
      </c>
      <c r="L345" s="3"/>
      <c r="M345" s="982"/>
      <c r="N345" s="983"/>
      <c r="O345" s="943" t="str">
        <f>IFERROR(VLOOKUP(Q345,Tables!$CE$8:$CF$22,2,FALSE),"")</f>
        <v/>
      </c>
      <c r="P345" s="973"/>
      <c r="Q345" s="974"/>
      <c r="R345" s="975"/>
      <c r="S345" s="976"/>
      <c r="T345" s="670" t="str">
        <f>IFERROR(IF(R345="","",R345*(VLOOKUP(D345, 'Unit Conversion Table'!$E$3:$F$132, 2, FALSE))),"")</f>
        <v/>
      </c>
      <c r="U345" s="3"/>
      <c r="V345" s="971" t="s">
        <v>826</v>
      </c>
      <c r="W345" s="945" t="str" cm="1">
        <f t="array" ref="W345">_xlfn.IFS(V345="No",(IFERROR(VLOOKUP($M345&amp;" | "&amp;$X345,'Emissions Factors'!$C$3:$N$1705,MATCH(W$11,'Emissions Factors'!$C$3:$N$3,0),FALSE),"")),V345="Yes", "", V345="", "")</f>
        <v/>
      </c>
      <c r="X345" s="946">
        <f>IFERROR(IF(OR($V345="Yes", $V345=""), "",
VLOOKUP($F345, 'Emissions Factors'!$C$3:$O$717, 4,FALSE)),
IFERROR(VLOOKUP($E345, 'Emissions Factors'!$C$3:$O$717, 4,FALSE),""))</f>
        <v>0</v>
      </c>
      <c r="Y345" s="947" t="str">
        <f>IFERROR(VLOOKUP($M345&amp;" | "&amp;$X345,'Emissions Factors'!$C$3:$N$3811,5,FALSE),"")</f>
        <v/>
      </c>
      <c r="Z345" s="948" t="str">
        <f>IFERROR(VLOOKUP($M345&amp;" | "&amp;$X345,'Emissions Factors'!$C$3:$N$3811,6,FALSE),"")</f>
        <v/>
      </c>
      <c r="AA345" s="949" t="str">
        <f>IFERROR(VLOOKUP($M345&amp;" | "&amp;$X345,'Emissions Factors'!$C$3:$N$3811,7,FALSE),"")</f>
        <v/>
      </c>
      <c r="AB345" s="961"/>
      <c r="AC345" s="962"/>
      <c r="AD345" s="963"/>
      <c r="AE345" s="964"/>
      <c r="AF345" s="965"/>
      <c r="AG345" s="955" t="str" cm="1">
        <f t="array" ref="AG345">IFERROR(_xlfn.IFS($V345="No", Y345*$T345/1000,$V345="Yes", AD345*$T345/1000, $V345="", ""),"")</f>
        <v/>
      </c>
      <c r="AH345" s="956" t="str" cm="1">
        <f t="array" ref="AH345">IFERROR(_xlfn.IFS($V345="No", Z345*$T345/1000,$V345="Yes", AE345*$T345/1000, $V345="", ""),"")</f>
        <v/>
      </c>
      <c r="AI345" s="956" t="str" cm="1">
        <f t="array" ref="AI345">IFERROR(_xlfn.IFS($V345="No", AA345*$T345/1000,$V345="Yes", AF345*$T345/1000, $V345="", ""),"")</f>
        <v/>
      </c>
      <c r="AJ345" s="1029" t="str">
        <f>IFERROR($AG345
+IFERROR(HLOOKUP(Introduction!$H$29,'GWP Values'!$D$3:$G$46,MATCH("CH4",'GWP Values'!$C$3:$C$41,0),FALSE)*$AH345,0)
+IFERROR(HLOOKUP(Introduction!$H$29,'GWP Values'!$D$3:$G$46,MATCH("N2O",'GWP Values'!$C$3:$C$41,0),FALSE)*$AI345,0),"")</f>
        <v/>
      </c>
    </row>
    <row r="346" spans="1:36" ht="24" customHeight="1" x14ac:dyDescent="0.25">
      <c r="A346" s="441"/>
      <c r="B346" s="458" t="str" cm="1">
        <f t="array" ref="B346">IFERROR(_xlfn.IFS($J346="","",VLOOKUP(CONCATENATE($M346," | ",$J346),'Emissions Factors'!$C$3:$O$718,5,FALSE)&lt;&gt;"",CONCATENATE($M346," | ",$J346), COUNTIF('Emissions Factors'!$C$3:$C$718,CONCATENATE($M346," | ",$J346))&lt;0, CONCATENATE($M346," | ",$I346)),"")</f>
        <v/>
      </c>
      <c r="C346" s="650" t="str">
        <f t="shared" si="10"/>
        <v/>
      </c>
      <c r="D346" s="650" t="str">
        <f t="shared" si="11"/>
        <v/>
      </c>
      <c r="E346" s="650" t="str">
        <f>IFERROR(IF($J346="","",
IF($J346="United States",$M346&amp;" | "&amp;$J346&amp;" - "&amp;(VLOOKUP(K346,'EFs - EPA eGRID'!$B$2:$D$53,3,FALSE)),
IF($J346="Canada",$M346&amp;" | "&amp;$J346&amp;" - "&amp;$K346,$M346&amp;" | "&amp;$I346))),"")</f>
        <v/>
      </c>
      <c r="F346" s="650" t="str" cm="1">
        <f t="array" ref="F346">_xlfn.IFS($J346="","",AND($J346="United States", $K346=""), $M346&amp;" | "&amp;$J346,AND($J346="Canada", $K346=""), $M346&amp;" | "&amp;$J346,$J346="United States", $E346,$J346="Canada",$E346,$J346&lt;&gt;"", $M346&amp;" | "&amp;$J346)</f>
        <v/>
      </c>
      <c r="G346" s="989"/>
      <c r="H346" s="990"/>
      <c r="I346" s="941" t="str">
        <f>IFERROR(VLOOKUP(J346,'Category Index'!$K$10:$L$258,2,FALSE),"")</f>
        <v/>
      </c>
      <c r="J346" s="986"/>
      <c r="K346" s="987" t="s">
        <v>866</v>
      </c>
      <c r="L346" s="3"/>
      <c r="M346" s="982"/>
      <c r="N346" s="983"/>
      <c r="O346" s="943" t="str">
        <f>IFERROR(VLOOKUP(Q346,Tables!$CE$8:$CF$22,2,FALSE),"")</f>
        <v/>
      </c>
      <c r="P346" s="973"/>
      <c r="Q346" s="974"/>
      <c r="R346" s="975"/>
      <c r="S346" s="976"/>
      <c r="T346" s="670" t="str">
        <f>IFERROR(IF(R346="","",R346*(VLOOKUP(D346, 'Unit Conversion Table'!$E$3:$F$132, 2, FALSE))),"")</f>
        <v/>
      </c>
      <c r="U346" s="3"/>
      <c r="V346" s="971" t="s">
        <v>826</v>
      </c>
      <c r="W346" s="945" t="str" cm="1">
        <f t="array" ref="W346">_xlfn.IFS(V346="No",(IFERROR(VLOOKUP($M346&amp;" | "&amp;$X346,'Emissions Factors'!$C$3:$N$1705,MATCH(W$11,'Emissions Factors'!$C$3:$N$3,0),FALSE),"")),V346="Yes", "", V346="", "")</f>
        <v/>
      </c>
      <c r="X346" s="946">
        <f>IFERROR(IF(OR($V346="Yes", $V346=""), "",
VLOOKUP($F346, 'Emissions Factors'!$C$3:$O$717, 4,FALSE)),
IFERROR(VLOOKUP($E346, 'Emissions Factors'!$C$3:$O$717, 4,FALSE),""))</f>
        <v>0</v>
      </c>
      <c r="Y346" s="947" t="str">
        <f>IFERROR(VLOOKUP($M346&amp;" | "&amp;$X346,'Emissions Factors'!$C$3:$N$3811,5,FALSE),"")</f>
        <v/>
      </c>
      <c r="Z346" s="948" t="str">
        <f>IFERROR(VLOOKUP($M346&amp;" | "&amp;$X346,'Emissions Factors'!$C$3:$N$3811,6,FALSE),"")</f>
        <v/>
      </c>
      <c r="AA346" s="949" t="str">
        <f>IFERROR(VLOOKUP($M346&amp;" | "&amp;$X346,'Emissions Factors'!$C$3:$N$3811,7,FALSE),"")</f>
        <v/>
      </c>
      <c r="AB346" s="961"/>
      <c r="AC346" s="962"/>
      <c r="AD346" s="963"/>
      <c r="AE346" s="964"/>
      <c r="AF346" s="965"/>
      <c r="AG346" s="955" t="str" cm="1">
        <f t="array" ref="AG346">IFERROR(_xlfn.IFS($V346="No", Y346*$T346/1000,$V346="Yes", AD346*$T346/1000, $V346="", ""),"")</f>
        <v/>
      </c>
      <c r="AH346" s="956" t="str" cm="1">
        <f t="array" ref="AH346">IFERROR(_xlfn.IFS($V346="No", Z346*$T346/1000,$V346="Yes", AE346*$T346/1000, $V346="", ""),"")</f>
        <v/>
      </c>
      <c r="AI346" s="956" t="str" cm="1">
        <f t="array" ref="AI346">IFERROR(_xlfn.IFS($V346="No", AA346*$T346/1000,$V346="Yes", AF346*$T346/1000, $V346="", ""),"")</f>
        <v/>
      </c>
      <c r="AJ346" s="1029" t="str">
        <f>IFERROR($AG346
+IFERROR(HLOOKUP(Introduction!$H$29,'GWP Values'!$D$3:$G$46,MATCH("CH4",'GWP Values'!$C$3:$C$41,0),FALSE)*$AH346,0)
+IFERROR(HLOOKUP(Introduction!$H$29,'GWP Values'!$D$3:$G$46,MATCH("N2O",'GWP Values'!$C$3:$C$41,0),FALSE)*$AI346,0),"")</f>
        <v/>
      </c>
    </row>
    <row r="347" spans="1:36" ht="24" customHeight="1" x14ac:dyDescent="0.25">
      <c r="A347" s="441"/>
      <c r="B347" s="458" t="str" cm="1">
        <f t="array" ref="B347">IFERROR(_xlfn.IFS($J347="","",VLOOKUP(CONCATENATE($M347," | ",$J347),'Emissions Factors'!$C$3:$O$718,5,FALSE)&lt;&gt;"",CONCATENATE($M347," | ",$J347), COUNTIF('Emissions Factors'!$C$3:$C$718,CONCATENATE($M347," | ",$J347))&lt;0, CONCATENATE($M347," | ",$I347)),"")</f>
        <v/>
      </c>
      <c r="C347" s="650" t="str">
        <f t="shared" si="10"/>
        <v/>
      </c>
      <c r="D347" s="650" t="str">
        <f t="shared" si="11"/>
        <v/>
      </c>
      <c r="E347" s="650" t="str">
        <f>IFERROR(IF($J347="","",
IF($J347="United States",$M347&amp;" | "&amp;$J347&amp;" - "&amp;(VLOOKUP(K347,'EFs - EPA eGRID'!$B$2:$D$53,3,FALSE)),
IF($J347="Canada",$M347&amp;" | "&amp;$J347&amp;" - "&amp;$K347,$M347&amp;" | "&amp;$I347))),"")</f>
        <v/>
      </c>
      <c r="F347" s="650" t="str" cm="1">
        <f t="array" ref="F347">_xlfn.IFS($J347="","",AND($J347="United States", $K347=""), $M347&amp;" | "&amp;$J347,AND($J347="Canada", $K347=""), $M347&amp;" | "&amp;$J347,$J347="United States", $E347,$J347="Canada",$E347,$J347&lt;&gt;"", $M347&amp;" | "&amp;$J347)</f>
        <v/>
      </c>
      <c r="G347" s="989"/>
      <c r="H347" s="990"/>
      <c r="I347" s="941" t="str">
        <f>IFERROR(VLOOKUP(J347,'Category Index'!$K$10:$L$258,2,FALSE),"")</f>
        <v/>
      </c>
      <c r="J347" s="986"/>
      <c r="K347" s="987" t="s">
        <v>866</v>
      </c>
      <c r="L347" s="3"/>
      <c r="M347" s="982"/>
      <c r="N347" s="983"/>
      <c r="O347" s="943" t="str">
        <f>IFERROR(VLOOKUP(Q347,Tables!$CE$8:$CF$22,2,FALSE),"")</f>
        <v/>
      </c>
      <c r="P347" s="973"/>
      <c r="Q347" s="974"/>
      <c r="R347" s="975"/>
      <c r="S347" s="976"/>
      <c r="T347" s="670" t="str">
        <f>IFERROR(IF(R347="","",R347*(VLOOKUP(D347, 'Unit Conversion Table'!$E$3:$F$132, 2, FALSE))),"")</f>
        <v/>
      </c>
      <c r="U347" s="3"/>
      <c r="V347" s="971" t="s">
        <v>826</v>
      </c>
      <c r="W347" s="945" t="str" cm="1">
        <f t="array" ref="W347">_xlfn.IFS(V347="No",(IFERROR(VLOOKUP($M347&amp;" | "&amp;$X347,'Emissions Factors'!$C$3:$N$1705,MATCH(W$11,'Emissions Factors'!$C$3:$N$3,0),FALSE),"")),V347="Yes", "", V347="", "")</f>
        <v/>
      </c>
      <c r="X347" s="946">
        <f>IFERROR(IF(OR($V347="Yes", $V347=""), "",
VLOOKUP($F347, 'Emissions Factors'!$C$3:$O$717, 4,FALSE)),
IFERROR(VLOOKUP($E347, 'Emissions Factors'!$C$3:$O$717, 4,FALSE),""))</f>
        <v>0</v>
      </c>
      <c r="Y347" s="947" t="str">
        <f>IFERROR(VLOOKUP($M347&amp;" | "&amp;$X347,'Emissions Factors'!$C$3:$N$3811,5,FALSE),"")</f>
        <v/>
      </c>
      <c r="Z347" s="948" t="str">
        <f>IFERROR(VLOOKUP($M347&amp;" | "&amp;$X347,'Emissions Factors'!$C$3:$N$3811,6,FALSE),"")</f>
        <v/>
      </c>
      <c r="AA347" s="949" t="str">
        <f>IFERROR(VLOOKUP($M347&amp;" | "&amp;$X347,'Emissions Factors'!$C$3:$N$3811,7,FALSE),"")</f>
        <v/>
      </c>
      <c r="AB347" s="961"/>
      <c r="AC347" s="962"/>
      <c r="AD347" s="963"/>
      <c r="AE347" s="964"/>
      <c r="AF347" s="965"/>
      <c r="AG347" s="955" t="str" cm="1">
        <f t="array" ref="AG347">IFERROR(_xlfn.IFS($V347="No", Y347*$T347/1000,$V347="Yes", AD347*$T347/1000, $V347="", ""),"")</f>
        <v/>
      </c>
      <c r="AH347" s="956" t="str" cm="1">
        <f t="array" ref="AH347">IFERROR(_xlfn.IFS($V347="No", Z347*$T347/1000,$V347="Yes", AE347*$T347/1000, $V347="", ""),"")</f>
        <v/>
      </c>
      <c r="AI347" s="956" t="str" cm="1">
        <f t="array" ref="AI347">IFERROR(_xlfn.IFS($V347="No", AA347*$T347/1000,$V347="Yes", AF347*$T347/1000, $V347="", ""),"")</f>
        <v/>
      </c>
      <c r="AJ347" s="1029" t="str">
        <f>IFERROR($AG347
+IFERROR(HLOOKUP(Introduction!$H$29,'GWP Values'!$D$3:$G$46,MATCH("CH4",'GWP Values'!$C$3:$C$41,0),FALSE)*$AH347,0)
+IFERROR(HLOOKUP(Introduction!$H$29,'GWP Values'!$D$3:$G$46,MATCH("N2O",'GWP Values'!$C$3:$C$41,0),FALSE)*$AI347,0),"")</f>
        <v/>
      </c>
    </row>
    <row r="348" spans="1:36" ht="24" customHeight="1" x14ac:dyDescent="0.25">
      <c r="A348" s="441"/>
      <c r="B348" s="458" t="str" cm="1">
        <f t="array" ref="B348">IFERROR(_xlfn.IFS($J348="","",VLOOKUP(CONCATENATE($M348," | ",$J348),'Emissions Factors'!$C$3:$O$718,5,FALSE)&lt;&gt;"",CONCATENATE($M348," | ",$J348), COUNTIF('Emissions Factors'!$C$3:$C$718,CONCATENATE($M348," | ",$J348))&lt;0, CONCATENATE($M348," | ",$I348)),"")</f>
        <v/>
      </c>
      <c r="C348" s="650" t="str">
        <f t="shared" si="10"/>
        <v/>
      </c>
      <c r="D348" s="650" t="str">
        <f t="shared" si="11"/>
        <v/>
      </c>
      <c r="E348" s="650" t="str">
        <f>IFERROR(IF($J348="","",
IF($J348="United States",$M348&amp;" | "&amp;$J348&amp;" - "&amp;(VLOOKUP(K348,'EFs - EPA eGRID'!$B$2:$D$53,3,FALSE)),
IF($J348="Canada",$M348&amp;" | "&amp;$J348&amp;" - "&amp;$K348,$M348&amp;" | "&amp;$I348))),"")</f>
        <v/>
      </c>
      <c r="F348" s="650" t="str" cm="1">
        <f t="array" ref="F348">_xlfn.IFS($J348="","",AND($J348="United States", $K348=""), $M348&amp;" | "&amp;$J348,AND($J348="Canada", $K348=""), $M348&amp;" | "&amp;$J348,$J348="United States", $E348,$J348="Canada",$E348,$J348&lt;&gt;"", $M348&amp;" | "&amp;$J348)</f>
        <v/>
      </c>
      <c r="G348" s="989"/>
      <c r="H348" s="990"/>
      <c r="I348" s="941" t="str">
        <f>IFERROR(VLOOKUP(J348,'Category Index'!$K$10:$L$258,2,FALSE),"")</f>
        <v/>
      </c>
      <c r="J348" s="986"/>
      <c r="K348" s="987" t="s">
        <v>866</v>
      </c>
      <c r="L348" s="3"/>
      <c r="M348" s="982"/>
      <c r="N348" s="983"/>
      <c r="O348" s="943" t="str">
        <f>IFERROR(VLOOKUP(Q348,Tables!$CE$8:$CF$22,2,FALSE),"")</f>
        <v/>
      </c>
      <c r="P348" s="973"/>
      <c r="Q348" s="974"/>
      <c r="R348" s="975"/>
      <c r="S348" s="976"/>
      <c r="T348" s="670" t="str">
        <f>IFERROR(IF(R348="","",R348*(VLOOKUP(D348, 'Unit Conversion Table'!$E$3:$F$132, 2, FALSE))),"")</f>
        <v/>
      </c>
      <c r="U348" s="3"/>
      <c r="V348" s="971" t="s">
        <v>826</v>
      </c>
      <c r="W348" s="945" t="str" cm="1">
        <f t="array" ref="W348">_xlfn.IFS(V348="No",(IFERROR(VLOOKUP($M348&amp;" | "&amp;$X348,'Emissions Factors'!$C$3:$N$1705,MATCH(W$11,'Emissions Factors'!$C$3:$N$3,0),FALSE),"")),V348="Yes", "", V348="", "")</f>
        <v/>
      </c>
      <c r="X348" s="946">
        <f>IFERROR(IF(OR($V348="Yes", $V348=""), "",
VLOOKUP($F348, 'Emissions Factors'!$C$3:$O$717, 4,FALSE)),
IFERROR(VLOOKUP($E348, 'Emissions Factors'!$C$3:$O$717, 4,FALSE),""))</f>
        <v>0</v>
      </c>
      <c r="Y348" s="947" t="str">
        <f>IFERROR(VLOOKUP($M348&amp;" | "&amp;$X348,'Emissions Factors'!$C$3:$N$3811,5,FALSE),"")</f>
        <v/>
      </c>
      <c r="Z348" s="948" t="str">
        <f>IFERROR(VLOOKUP($M348&amp;" | "&amp;$X348,'Emissions Factors'!$C$3:$N$3811,6,FALSE),"")</f>
        <v/>
      </c>
      <c r="AA348" s="949" t="str">
        <f>IFERROR(VLOOKUP($M348&amp;" | "&amp;$X348,'Emissions Factors'!$C$3:$N$3811,7,FALSE),"")</f>
        <v/>
      </c>
      <c r="AB348" s="961"/>
      <c r="AC348" s="962"/>
      <c r="AD348" s="963"/>
      <c r="AE348" s="964"/>
      <c r="AF348" s="965"/>
      <c r="AG348" s="955" t="str" cm="1">
        <f t="array" ref="AG348">IFERROR(_xlfn.IFS($V348="No", Y348*$T348/1000,$V348="Yes", AD348*$T348/1000, $V348="", ""),"")</f>
        <v/>
      </c>
      <c r="AH348" s="956" t="str" cm="1">
        <f t="array" ref="AH348">IFERROR(_xlfn.IFS($V348="No", Z348*$T348/1000,$V348="Yes", AE348*$T348/1000, $V348="", ""),"")</f>
        <v/>
      </c>
      <c r="AI348" s="956" t="str" cm="1">
        <f t="array" ref="AI348">IFERROR(_xlfn.IFS($V348="No", AA348*$T348/1000,$V348="Yes", AF348*$T348/1000, $V348="", ""),"")</f>
        <v/>
      </c>
      <c r="AJ348" s="1029" t="str">
        <f>IFERROR($AG348
+IFERROR(HLOOKUP(Introduction!$H$29,'GWP Values'!$D$3:$G$46,MATCH("CH4",'GWP Values'!$C$3:$C$41,0),FALSE)*$AH348,0)
+IFERROR(HLOOKUP(Introduction!$H$29,'GWP Values'!$D$3:$G$46,MATCH("N2O",'GWP Values'!$C$3:$C$41,0),FALSE)*$AI348,0),"")</f>
        <v/>
      </c>
    </row>
    <row r="349" spans="1:36" ht="24" customHeight="1" x14ac:dyDescent="0.25">
      <c r="A349" s="441"/>
      <c r="B349" s="458" t="str" cm="1">
        <f t="array" ref="B349">IFERROR(_xlfn.IFS($J349="","",VLOOKUP(CONCATENATE($M349," | ",$J349),'Emissions Factors'!$C$3:$O$718,5,FALSE)&lt;&gt;"",CONCATENATE($M349," | ",$J349), COUNTIF('Emissions Factors'!$C$3:$C$718,CONCATENATE($M349," | ",$J349))&lt;0, CONCATENATE($M349," | ",$I349)),"")</f>
        <v/>
      </c>
      <c r="C349" s="650" t="str">
        <f t="shared" si="10"/>
        <v/>
      </c>
      <c r="D349" s="650" t="str">
        <f t="shared" si="11"/>
        <v/>
      </c>
      <c r="E349" s="650" t="str">
        <f>IFERROR(IF($J349="","",
IF($J349="United States",$M349&amp;" | "&amp;$J349&amp;" - "&amp;(VLOOKUP(K349,'EFs - EPA eGRID'!$B$2:$D$53,3,FALSE)),
IF($J349="Canada",$M349&amp;" | "&amp;$J349&amp;" - "&amp;$K349,$M349&amp;" | "&amp;$I349))),"")</f>
        <v/>
      </c>
      <c r="F349" s="650" t="str" cm="1">
        <f t="array" ref="F349">_xlfn.IFS($J349="","",AND($J349="United States", $K349=""), $M349&amp;" | "&amp;$J349,AND($J349="Canada", $K349=""), $M349&amp;" | "&amp;$J349,$J349="United States", $E349,$J349="Canada",$E349,$J349&lt;&gt;"", $M349&amp;" | "&amp;$J349)</f>
        <v/>
      </c>
      <c r="G349" s="989"/>
      <c r="H349" s="990"/>
      <c r="I349" s="941" t="str">
        <f>IFERROR(VLOOKUP(J349,'Category Index'!$K$10:$L$258,2,FALSE),"")</f>
        <v/>
      </c>
      <c r="J349" s="986"/>
      <c r="K349" s="987" t="s">
        <v>866</v>
      </c>
      <c r="L349" s="3"/>
      <c r="M349" s="982"/>
      <c r="N349" s="983"/>
      <c r="O349" s="943" t="str">
        <f>IFERROR(VLOOKUP(Q349,Tables!$CE$8:$CF$22,2,FALSE),"")</f>
        <v/>
      </c>
      <c r="P349" s="973"/>
      <c r="Q349" s="974"/>
      <c r="R349" s="975"/>
      <c r="S349" s="976"/>
      <c r="T349" s="670" t="str">
        <f>IFERROR(IF(R349="","",R349*(VLOOKUP(D349, 'Unit Conversion Table'!$E$3:$F$132, 2, FALSE))),"")</f>
        <v/>
      </c>
      <c r="U349" s="3"/>
      <c r="V349" s="971" t="s">
        <v>826</v>
      </c>
      <c r="W349" s="945" t="str" cm="1">
        <f t="array" ref="W349">_xlfn.IFS(V349="No",(IFERROR(VLOOKUP($M349&amp;" | "&amp;$X349,'Emissions Factors'!$C$3:$N$1705,MATCH(W$11,'Emissions Factors'!$C$3:$N$3,0),FALSE),"")),V349="Yes", "", V349="", "")</f>
        <v/>
      </c>
      <c r="X349" s="946">
        <f>IFERROR(IF(OR($V349="Yes", $V349=""), "",
VLOOKUP($F349, 'Emissions Factors'!$C$3:$O$717, 4,FALSE)),
IFERROR(VLOOKUP($E349, 'Emissions Factors'!$C$3:$O$717, 4,FALSE),""))</f>
        <v>0</v>
      </c>
      <c r="Y349" s="947" t="str">
        <f>IFERROR(VLOOKUP($M349&amp;" | "&amp;$X349,'Emissions Factors'!$C$3:$N$3811,5,FALSE),"")</f>
        <v/>
      </c>
      <c r="Z349" s="948" t="str">
        <f>IFERROR(VLOOKUP($M349&amp;" | "&amp;$X349,'Emissions Factors'!$C$3:$N$3811,6,FALSE),"")</f>
        <v/>
      </c>
      <c r="AA349" s="949" t="str">
        <f>IFERROR(VLOOKUP($M349&amp;" | "&amp;$X349,'Emissions Factors'!$C$3:$N$3811,7,FALSE),"")</f>
        <v/>
      </c>
      <c r="AB349" s="961"/>
      <c r="AC349" s="962"/>
      <c r="AD349" s="963"/>
      <c r="AE349" s="964"/>
      <c r="AF349" s="965"/>
      <c r="AG349" s="955" t="str" cm="1">
        <f t="array" ref="AG349">IFERROR(_xlfn.IFS($V349="No", Y349*$T349/1000,$V349="Yes", AD349*$T349/1000, $V349="", ""),"")</f>
        <v/>
      </c>
      <c r="AH349" s="956" t="str" cm="1">
        <f t="array" ref="AH349">IFERROR(_xlfn.IFS($V349="No", Z349*$T349/1000,$V349="Yes", AE349*$T349/1000, $V349="", ""),"")</f>
        <v/>
      </c>
      <c r="AI349" s="956" t="str" cm="1">
        <f t="array" ref="AI349">IFERROR(_xlfn.IFS($V349="No", AA349*$T349/1000,$V349="Yes", AF349*$T349/1000, $V349="", ""),"")</f>
        <v/>
      </c>
      <c r="AJ349" s="1029" t="str">
        <f>IFERROR($AG349
+IFERROR(HLOOKUP(Introduction!$H$29,'GWP Values'!$D$3:$G$46,MATCH("CH4",'GWP Values'!$C$3:$C$41,0),FALSE)*$AH349,0)
+IFERROR(HLOOKUP(Introduction!$H$29,'GWP Values'!$D$3:$G$46,MATCH("N2O",'GWP Values'!$C$3:$C$41,0),FALSE)*$AI349,0),"")</f>
        <v/>
      </c>
    </row>
    <row r="350" spans="1:36" ht="24" customHeight="1" x14ac:dyDescent="0.25">
      <c r="A350" s="441"/>
      <c r="B350" s="458" t="str" cm="1">
        <f t="array" ref="B350">IFERROR(_xlfn.IFS($J350="","",VLOOKUP(CONCATENATE($M350," | ",$J350),'Emissions Factors'!$C$3:$O$718,5,FALSE)&lt;&gt;"",CONCATENATE($M350," | ",$J350), COUNTIF('Emissions Factors'!$C$3:$C$718,CONCATENATE($M350," | ",$J350))&lt;0, CONCATENATE($M350," | ",$I350)),"")</f>
        <v/>
      </c>
      <c r="C350" s="650" t="str">
        <f t="shared" si="10"/>
        <v/>
      </c>
      <c r="D350" s="650" t="str">
        <f t="shared" si="11"/>
        <v/>
      </c>
      <c r="E350" s="650" t="str">
        <f>IFERROR(IF($J350="","",
IF($J350="United States",$M350&amp;" | "&amp;$J350&amp;" - "&amp;(VLOOKUP(K350,'EFs - EPA eGRID'!$B$2:$D$53,3,FALSE)),
IF($J350="Canada",$M350&amp;" | "&amp;$J350&amp;" - "&amp;$K350,$M350&amp;" | "&amp;$I350))),"")</f>
        <v/>
      </c>
      <c r="F350" s="650" t="str" cm="1">
        <f t="array" ref="F350">_xlfn.IFS($J350="","",AND($J350="United States", $K350=""), $M350&amp;" | "&amp;$J350,AND($J350="Canada", $K350=""), $M350&amp;" | "&amp;$J350,$J350="United States", $E350,$J350="Canada",$E350,$J350&lt;&gt;"", $M350&amp;" | "&amp;$J350)</f>
        <v/>
      </c>
      <c r="G350" s="989"/>
      <c r="H350" s="990"/>
      <c r="I350" s="941" t="str">
        <f>IFERROR(VLOOKUP(J350,'Category Index'!$K$10:$L$258,2,FALSE),"")</f>
        <v/>
      </c>
      <c r="J350" s="986"/>
      <c r="K350" s="987" t="s">
        <v>866</v>
      </c>
      <c r="L350" s="3"/>
      <c r="M350" s="982"/>
      <c r="N350" s="983"/>
      <c r="O350" s="943" t="str">
        <f>IFERROR(VLOOKUP(Q350,Tables!$CE$8:$CF$22,2,FALSE),"")</f>
        <v/>
      </c>
      <c r="P350" s="973"/>
      <c r="Q350" s="974"/>
      <c r="R350" s="975"/>
      <c r="S350" s="976"/>
      <c r="T350" s="670" t="str">
        <f>IFERROR(IF(R350="","",R350*(VLOOKUP(D350, 'Unit Conversion Table'!$E$3:$F$132, 2, FALSE))),"")</f>
        <v/>
      </c>
      <c r="U350" s="3"/>
      <c r="V350" s="971" t="s">
        <v>826</v>
      </c>
      <c r="W350" s="945" t="str" cm="1">
        <f t="array" ref="W350">_xlfn.IFS(V350="No",(IFERROR(VLOOKUP($M350&amp;" | "&amp;$X350,'Emissions Factors'!$C$3:$N$1705,MATCH(W$11,'Emissions Factors'!$C$3:$N$3,0),FALSE),"")),V350="Yes", "", V350="", "")</f>
        <v/>
      </c>
      <c r="X350" s="946">
        <f>IFERROR(IF(OR($V350="Yes", $V350=""), "",
VLOOKUP($F350, 'Emissions Factors'!$C$3:$O$717, 4,FALSE)),
IFERROR(VLOOKUP($E350, 'Emissions Factors'!$C$3:$O$717, 4,FALSE),""))</f>
        <v>0</v>
      </c>
      <c r="Y350" s="947" t="str">
        <f>IFERROR(VLOOKUP($M350&amp;" | "&amp;$X350,'Emissions Factors'!$C$3:$N$3811,5,FALSE),"")</f>
        <v/>
      </c>
      <c r="Z350" s="948" t="str">
        <f>IFERROR(VLOOKUP($M350&amp;" | "&amp;$X350,'Emissions Factors'!$C$3:$N$3811,6,FALSE),"")</f>
        <v/>
      </c>
      <c r="AA350" s="949" t="str">
        <f>IFERROR(VLOOKUP($M350&amp;" | "&amp;$X350,'Emissions Factors'!$C$3:$N$3811,7,FALSE),"")</f>
        <v/>
      </c>
      <c r="AB350" s="961"/>
      <c r="AC350" s="962"/>
      <c r="AD350" s="963"/>
      <c r="AE350" s="964"/>
      <c r="AF350" s="965"/>
      <c r="AG350" s="955" t="str" cm="1">
        <f t="array" ref="AG350">IFERROR(_xlfn.IFS($V350="No", Y350*$T350/1000,$V350="Yes", AD350*$T350/1000, $V350="", ""),"")</f>
        <v/>
      </c>
      <c r="AH350" s="956" t="str" cm="1">
        <f t="array" ref="AH350">IFERROR(_xlfn.IFS($V350="No", Z350*$T350/1000,$V350="Yes", AE350*$T350/1000, $V350="", ""),"")</f>
        <v/>
      </c>
      <c r="AI350" s="956" t="str" cm="1">
        <f t="array" ref="AI350">IFERROR(_xlfn.IFS($V350="No", AA350*$T350/1000,$V350="Yes", AF350*$T350/1000, $V350="", ""),"")</f>
        <v/>
      </c>
      <c r="AJ350" s="1029" t="str">
        <f>IFERROR($AG350
+IFERROR(HLOOKUP(Introduction!$H$29,'GWP Values'!$D$3:$G$46,MATCH("CH4",'GWP Values'!$C$3:$C$41,0),FALSE)*$AH350,0)
+IFERROR(HLOOKUP(Introduction!$H$29,'GWP Values'!$D$3:$G$46,MATCH("N2O",'GWP Values'!$C$3:$C$41,0),FALSE)*$AI350,0),"")</f>
        <v/>
      </c>
    </row>
    <row r="351" spans="1:36" ht="24" customHeight="1" x14ac:dyDescent="0.25">
      <c r="A351" s="441"/>
      <c r="B351" s="458" t="str" cm="1">
        <f t="array" ref="B351">IFERROR(_xlfn.IFS($J351="","",VLOOKUP(CONCATENATE($M351," | ",$J351),'Emissions Factors'!$C$3:$O$718,5,FALSE)&lt;&gt;"",CONCATENATE($M351," | ",$J351), COUNTIF('Emissions Factors'!$C$3:$C$718,CONCATENATE($M351," | ",$J351))&lt;0, CONCATENATE($M351," | ",$I351)),"")</f>
        <v/>
      </c>
      <c r="C351" s="650" t="str">
        <f t="shared" si="10"/>
        <v/>
      </c>
      <c r="D351" s="650" t="str">
        <f t="shared" si="11"/>
        <v/>
      </c>
      <c r="E351" s="650" t="str">
        <f>IFERROR(IF($J351="","",
IF($J351="United States",$M351&amp;" | "&amp;$J351&amp;" - "&amp;(VLOOKUP(K351,'EFs - EPA eGRID'!$B$2:$D$53,3,FALSE)),
IF($J351="Canada",$M351&amp;" | "&amp;$J351&amp;" - "&amp;$K351,$M351&amp;" | "&amp;$I351))),"")</f>
        <v/>
      </c>
      <c r="F351" s="650" t="str" cm="1">
        <f t="array" ref="F351">_xlfn.IFS($J351="","",AND($J351="United States", $K351=""), $M351&amp;" | "&amp;$J351,AND($J351="Canada", $K351=""), $M351&amp;" | "&amp;$J351,$J351="United States", $E351,$J351="Canada",$E351,$J351&lt;&gt;"", $M351&amp;" | "&amp;$J351)</f>
        <v/>
      </c>
      <c r="G351" s="989"/>
      <c r="H351" s="990"/>
      <c r="I351" s="941" t="str">
        <f>IFERROR(VLOOKUP(J351,'Category Index'!$K$10:$L$258,2,FALSE),"")</f>
        <v/>
      </c>
      <c r="J351" s="986"/>
      <c r="K351" s="987" t="s">
        <v>866</v>
      </c>
      <c r="L351" s="3"/>
      <c r="M351" s="982"/>
      <c r="N351" s="983"/>
      <c r="O351" s="943" t="str">
        <f>IFERROR(VLOOKUP(Q351,Tables!$CE$8:$CF$22,2,FALSE),"")</f>
        <v/>
      </c>
      <c r="P351" s="973"/>
      <c r="Q351" s="974"/>
      <c r="R351" s="975"/>
      <c r="S351" s="976"/>
      <c r="T351" s="670" t="str">
        <f>IFERROR(IF(R351="","",R351*(VLOOKUP(D351, 'Unit Conversion Table'!$E$3:$F$132, 2, FALSE))),"")</f>
        <v/>
      </c>
      <c r="U351" s="3"/>
      <c r="V351" s="971" t="s">
        <v>826</v>
      </c>
      <c r="W351" s="945" t="str" cm="1">
        <f t="array" ref="W351">_xlfn.IFS(V351="No",(IFERROR(VLOOKUP($M351&amp;" | "&amp;$X351,'Emissions Factors'!$C$3:$N$1705,MATCH(W$11,'Emissions Factors'!$C$3:$N$3,0),FALSE),"")),V351="Yes", "", V351="", "")</f>
        <v/>
      </c>
      <c r="X351" s="946">
        <f>IFERROR(IF(OR($V351="Yes", $V351=""), "",
VLOOKUP($F351, 'Emissions Factors'!$C$3:$O$717, 4,FALSE)),
IFERROR(VLOOKUP($E351, 'Emissions Factors'!$C$3:$O$717, 4,FALSE),""))</f>
        <v>0</v>
      </c>
      <c r="Y351" s="947" t="str">
        <f>IFERROR(VLOOKUP($M351&amp;" | "&amp;$X351,'Emissions Factors'!$C$3:$N$3811,5,FALSE),"")</f>
        <v/>
      </c>
      <c r="Z351" s="948" t="str">
        <f>IFERROR(VLOOKUP($M351&amp;" | "&amp;$X351,'Emissions Factors'!$C$3:$N$3811,6,FALSE),"")</f>
        <v/>
      </c>
      <c r="AA351" s="949" t="str">
        <f>IFERROR(VLOOKUP($M351&amp;" | "&amp;$X351,'Emissions Factors'!$C$3:$N$3811,7,FALSE),"")</f>
        <v/>
      </c>
      <c r="AB351" s="961"/>
      <c r="AC351" s="962"/>
      <c r="AD351" s="963"/>
      <c r="AE351" s="964"/>
      <c r="AF351" s="965"/>
      <c r="AG351" s="955" t="str" cm="1">
        <f t="array" ref="AG351">IFERROR(_xlfn.IFS($V351="No", Y351*$T351/1000,$V351="Yes", AD351*$T351/1000, $V351="", ""),"")</f>
        <v/>
      </c>
      <c r="AH351" s="956" t="str" cm="1">
        <f t="array" ref="AH351">IFERROR(_xlfn.IFS($V351="No", Z351*$T351/1000,$V351="Yes", AE351*$T351/1000, $V351="", ""),"")</f>
        <v/>
      </c>
      <c r="AI351" s="956" t="str" cm="1">
        <f t="array" ref="AI351">IFERROR(_xlfn.IFS($V351="No", AA351*$T351/1000,$V351="Yes", AF351*$T351/1000, $V351="", ""),"")</f>
        <v/>
      </c>
      <c r="AJ351" s="1029" t="str">
        <f>IFERROR($AG351
+IFERROR(HLOOKUP(Introduction!$H$29,'GWP Values'!$D$3:$G$46,MATCH("CH4",'GWP Values'!$C$3:$C$41,0),FALSE)*$AH351,0)
+IFERROR(HLOOKUP(Introduction!$H$29,'GWP Values'!$D$3:$G$46,MATCH("N2O",'GWP Values'!$C$3:$C$41,0),FALSE)*$AI351,0),"")</f>
        <v/>
      </c>
    </row>
    <row r="352" spans="1:36" ht="24" customHeight="1" x14ac:dyDescent="0.25">
      <c r="A352" s="441"/>
      <c r="B352" s="458" t="str" cm="1">
        <f t="array" ref="B352">IFERROR(_xlfn.IFS($J352="","",VLOOKUP(CONCATENATE($M352," | ",$J352),'Emissions Factors'!$C$3:$O$718,5,FALSE)&lt;&gt;"",CONCATENATE($M352," | ",$J352), COUNTIF('Emissions Factors'!$C$3:$C$718,CONCATENATE($M352," | ",$J352))&lt;0, CONCATENATE($M352," | ",$I352)),"")</f>
        <v/>
      </c>
      <c r="C352" s="650" t="str">
        <f t="shared" si="10"/>
        <v/>
      </c>
      <c r="D352" s="650" t="str">
        <f t="shared" si="11"/>
        <v/>
      </c>
      <c r="E352" s="650" t="str">
        <f>IFERROR(IF($J352="","",
IF($J352="United States",$M352&amp;" | "&amp;$J352&amp;" - "&amp;(VLOOKUP(K352,'EFs - EPA eGRID'!$B$2:$D$53,3,FALSE)),
IF($J352="Canada",$M352&amp;" | "&amp;$J352&amp;" - "&amp;$K352,$M352&amp;" | "&amp;$I352))),"")</f>
        <v/>
      </c>
      <c r="F352" s="650" t="str" cm="1">
        <f t="array" ref="F352">_xlfn.IFS($J352="","",AND($J352="United States", $K352=""), $M352&amp;" | "&amp;$J352,AND($J352="Canada", $K352=""), $M352&amp;" | "&amp;$J352,$J352="United States", $E352,$J352="Canada",$E352,$J352&lt;&gt;"", $M352&amp;" | "&amp;$J352)</f>
        <v/>
      </c>
      <c r="G352" s="989"/>
      <c r="H352" s="990"/>
      <c r="I352" s="941" t="str">
        <f>IFERROR(VLOOKUP(J352,'Category Index'!$K$10:$L$258,2,FALSE),"")</f>
        <v/>
      </c>
      <c r="J352" s="986"/>
      <c r="K352" s="987" t="s">
        <v>866</v>
      </c>
      <c r="L352" s="3"/>
      <c r="M352" s="982"/>
      <c r="N352" s="983"/>
      <c r="O352" s="943" t="str">
        <f>IFERROR(VLOOKUP(Q352,Tables!$CE$8:$CF$22,2,FALSE),"")</f>
        <v/>
      </c>
      <c r="P352" s="973"/>
      <c r="Q352" s="974"/>
      <c r="R352" s="975"/>
      <c r="S352" s="976"/>
      <c r="T352" s="670" t="str">
        <f>IFERROR(IF(R352="","",R352*(VLOOKUP(D352, 'Unit Conversion Table'!$E$3:$F$132, 2, FALSE))),"")</f>
        <v/>
      </c>
      <c r="U352" s="3"/>
      <c r="V352" s="971" t="s">
        <v>826</v>
      </c>
      <c r="W352" s="945" t="str" cm="1">
        <f t="array" ref="W352">_xlfn.IFS(V352="No",(IFERROR(VLOOKUP($M352&amp;" | "&amp;$X352,'Emissions Factors'!$C$3:$N$1705,MATCH(W$11,'Emissions Factors'!$C$3:$N$3,0),FALSE),"")),V352="Yes", "", V352="", "")</f>
        <v/>
      </c>
      <c r="X352" s="946">
        <f>IFERROR(IF(OR($V352="Yes", $V352=""), "",
VLOOKUP($F352, 'Emissions Factors'!$C$3:$O$717, 4,FALSE)),
IFERROR(VLOOKUP($E352, 'Emissions Factors'!$C$3:$O$717, 4,FALSE),""))</f>
        <v>0</v>
      </c>
      <c r="Y352" s="947" t="str">
        <f>IFERROR(VLOOKUP($M352&amp;" | "&amp;$X352,'Emissions Factors'!$C$3:$N$3811,5,FALSE),"")</f>
        <v/>
      </c>
      <c r="Z352" s="948" t="str">
        <f>IFERROR(VLOOKUP($M352&amp;" | "&amp;$X352,'Emissions Factors'!$C$3:$N$3811,6,FALSE),"")</f>
        <v/>
      </c>
      <c r="AA352" s="949" t="str">
        <f>IFERROR(VLOOKUP($M352&amp;" | "&amp;$X352,'Emissions Factors'!$C$3:$N$3811,7,FALSE),"")</f>
        <v/>
      </c>
      <c r="AB352" s="961"/>
      <c r="AC352" s="962"/>
      <c r="AD352" s="963"/>
      <c r="AE352" s="964"/>
      <c r="AF352" s="965"/>
      <c r="AG352" s="955" t="str" cm="1">
        <f t="array" ref="AG352">IFERROR(_xlfn.IFS($V352="No", Y352*$T352/1000,$V352="Yes", AD352*$T352/1000, $V352="", ""),"")</f>
        <v/>
      </c>
      <c r="AH352" s="956" t="str" cm="1">
        <f t="array" ref="AH352">IFERROR(_xlfn.IFS($V352="No", Z352*$T352/1000,$V352="Yes", AE352*$T352/1000, $V352="", ""),"")</f>
        <v/>
      </c>
      <c r="AI352" s="956" t="str" cm="1">
        <f t="array" ref="AI352">IFERROR(_xlfn.IFS($V352="No", AA352*$T352/1000,$V352="Yes", AF352*$T352/1000, $V352="", ""),"")</f>
        <v/>
      </c>
      <c r="AJ352" s="1029" t="str">
        <f>IFERROR($AG352
+IFERROR(HLOOKUP(Introduction!$H$29,'GWP Values'!$D$3:$G$46,MATCH("CH4",'GWP Values'!$C$3:$C$41,0),FALSE)*$AH352,0)
+IFERROR(HLOOKUP(Introduction!$H$29,'GWP Values'!$D$3:$G$46,MATCH("N2O",'GWP Values'!$C$3:$C$41,0),FALSE)*$AI352,0),"")</f>
        <v/>
      </c>
    </row>
    <row r="353" spans="1:36" ht="24" customHeight="1" x14ac:dyDescent="0.25">
      <c r="A353" s="441"/>
      <c r="B353" s="458" t="str" cm="1">
        <f t="array" ref="B353">IFERROR(_xlfn.IFS($J353="","",VLOOKUP(CONCATENATE($M353," | ",$J353),'Emissions Factors'!$C$3:$O$718,5,FALSE)&lt;&gt;"",CONCATENATE($M353," | ",$J353), COUNTIF('Emissions Factors'!$C$3:$C$718,CONCATENATE($M353," | ",$J353))&lt;0, CONCATENATE($M353," | ",$I353)),"")</f>
        <v/>
      </c>
      <c r="C353" s="650" t="str">
        <f t="shared" si="10"/>
        <v/>
      </c>
      <c r="D353" s="650" t="str">
        <f t="shared" si="11"/>
        <v/>
      </c>
      <c r="E353" s="650" t="str">
        <f>IFERROR(IF($J353="","",
IF($J353="United States",$M353&amp;" | "&amp;$J353&amp;" - "&amp;(VLOOKUP(K353,'EFs - EPA eGRID'!$B$2:$D$53,3,FALSE)),
IF($J353="Canada",$M353&amp;" | "&amp;$J353&amp;" - "&amp;$K353,$M353&amp;" | "&amp;$I353))),"")</f>
        <v/>
      </c>
      <c r="F353" s="650" t="str" cm="1">
        <f t="array" ref="F353">_xlfn.IFS($J353="","",AND($J353="United States", $K353=""), $M353&amp;" | "&amp;$J353,AND($J353="Canada", $K353=""), $M353&amp;" | "&amp;$J353,$J353="United States", $E353,$J353="Canada",$E353,$J353&lt;&gt;"", $M353&amp;" | "&amp;$J353)</f>
        <v/>
      </c>
      <c r="G353" s="989"/>
      <c r="H353" s="990"/>
      <c r="I353" s="941" t="str">
        <f>IFERROR(VLOOKUP(J353,'Category Index'!$K$10:$L$258,2,FALSE),"")</f>
        <v/>
      </c>
      <c r="J353" s="986"/>
      <c r="K353" s="987" t="s">
        <v>866</v>
      </c>
      <c r="L353" s="3"/>
      <c r="M353" s="982"/>
      <c r="N353" s="983"/>
      <c r="O353" s="943" t="str">
        <f>IFERROR(VLOOKUP(Q353,Tables!$CE$8:$CF$22,2,FALSE),"")</f>
        <v/>
      </c>
      <c r="P353" s="973"/>
      <c r="Q353" s="974"/>
      <c r="R353" s="975"/>
      <c r="S353" s="976"/>
      <c r="T353" s="670" t="str">
        <f>IFERROR(IF(R353="","",R353*(VLOOKUP(D353, 'Unit Conversion Table'!$E$3:$F$132, 2, FALSE))),"")</f>
        <v/>
      </c>
      <c r="U353" s="3"/>
      <c r="V353" s="971" t="s">
        <v>826</v>
      </c>
      <c r="W353" s="945" t="str" cm="1">
        <f t="array" ref="W353">_xlfn.IFS(V353="No",(IFERROR(VLOOKUP($M353&amp;" | "&amp;$X353,'Emissions Factors'!$C$3:$N$1705,MATCH(W$11,'Emissions Factors'!$C$3:$N$3,0),FALSE),"")),V353="Yes", "", V353="", "")</f>
        <v/>
      </c>
      <c r="X353" s="946">
        <f>IFERROR(IF(OR($V353="Yes", $V353=""), "",
VLOOKUP($F353, 'Emissions Factors'!$C$3:$O$717, 4,FALSE)),
IFERROR(VLOOKUP($E353, 'Emissions Factors'!$C$3:$O$717, 4,FALSE),""))</f>
        <v>0</v>
      </c>
      <c r="Y353" s="947" t="str">
        <f>IFERROR(VLOOKUP($M353&amp;" | "&amp;$X353,'Emissions Factors'!$C$3:$N$3811,5,FALSE),"")</f>
        <v/>
      </c>
      <c r="Z353" s="948" t="str">
        <f>IFERROR(VLOOKUP($M353&amp;" | "&amp;$X353,'Emissions Factors'!$C$3:$N$3811,6,FALSE),"")</f>
        <v/>
      </c>
      <c r="AA353" s="949" t="str">
        <f>IFERROR(VLOOKUP($M353&amp;" | "&amp;$X353,'Emissions Factors'!$C$3:$N$3811,7,FALSE),"")</f>
        <v/>
      </c>
      <c r="AB353" s="961"/>
      <c r="AC353" s="962"/>
      <c r="AD353" s="963"/>
      <c r="AE353" s="964"/>
      <c r="AF353" s="965"/>
      <c r="AG353" s="955" t="str" cm="1">
        <f t="array" ref="AG353">IFERROR(_xlfn.IFS($V353="No", Y353*$T353/1000,$V353="Yes", AD353*$T353/1000, $V353="", ""),"")</f>
        <v/>
      </c>
      <c r="AH353" s="956" t="str" cm="1">
        <f t="array" ref="AH353">IFERROR(_xlfn.IFS($V353="No", Z353*$T353/1000,$V353="Yes", AE353*$T353/1000, $V353="", ""),"")</f>
        <v/>
      </c>
      <c r="AI353" s="956" t="str" cm="1">
        <f t="array" ref="AI353">IFERROR(_xlfn.IFS($V353="No", AA353*$T353/1000,$V353="Yes", AF353*$T353/1000, $V353="", ""),"")</f>
        <v/>
      </c>
      <c r="AJ353" s="1029" t="str">
        <f>IFERROR($AG353
+IFERROR(HLOOKUP(Introduction!$H$29,'GWP Values'!$D$3:$G$46,MATCH("CH4",'GWP Values'!$C$3:$C$41,0),FALSE)*$AH353,0)
+IFERROR(HLOOKUP(Introduction!$H$29,'GWP Values'!$D$3:$G$46,MATCH("N2O",'GWP Values'!$C$3:$C$41,0),FALSE)*$AI353,0),"")</f>
        <v/>
      </c>
    </row>
    <row r="354" spans="1:36" ht="24" customHeight="1" x14ac:dyDescent="0.25">
      <c r="A354" s="441"/>
      <c r="B354" s="458" t="str" cm="1">
        <f t="array" ref="B354">IFERROR(_xlfn.IFS($J354="","",VLOOKUP(CONCATENATE($M354," | ",$J354),'Emissions Factors'!$C$3:$O$718,5,FALSE)&lt;&gt;"",CONCATENATE($M354," | ",$J354), COUNTIF('Emissions Factors'!$C$3:$C$718,CONCATENATE($M354," | ",$J354))&lt;0, CONCATENATE($M354," | ",$I354)),"")</f>
        <v/>
      </c>
      <c r="C354" s="650" t="str">
        <f t="shared" si="10"/>
        <v/>
      </c>
      <c r="D354" s="650" t="str">
        <f t="shared" si="11"/>
        <v/>
      </c>
      <c r="E354" s="650" t="str">
        <f>IFERROR(IF($J354="","",
IF($J354="United States",$M354&amp;" | "&amp;$J354&amp;" - "&amp;(VLOOKUP(K354,'EFs - EPA eGRID'!$B$2:$D$53,3,FALSE)),
IF($J354="Canada",$M354&amp;" | "&amp;$J354&amp;" - "&amp;$K354,$M354&amp;" | "&amp;$I354))),"")</f>
        <v/>
      </c>
      <c r="F354" s="650" t="str" cm="1">
        <f t="array" ref="F354">_xlfn.IFS($J354="","",AND($J354="United States", $K354=""), $M354&amp;" | "&amp;$J354,AND($J354="Canada", $K354=""), $M354&amp;" | "&amp;$J354,$J354="United States", $E354,$J354="Canada",$E354,$J354&lt;&gt;"", $M354&amp;" | "&amp;$J354)</f>
        <v/>
      </c>
      <c r="G354" s="989"/>
      <c r="H354" s="990"/>
      <c r="I354" s="941" t="str">
        <f>IFERROR(VLOOKUP(J354,'Category Index'!$K$10:$L$258,2,FALSE),"")</f>
        <v/>
      </c>
      <c r="J354" s="986"/>
      <c r="K354" s="987" t="s">
        <v>866</v>
      </c>
      <c r="L354" s="3"/>
      <c r="M354" s="982"/>
      <c r="N354" s="983"/>
      <c r="O354" s="943" t="str">
        <f>IFERROR(VLOOKUP(Q354,Tables!$CE$8:$CF$22,2,FALSE),"")</f>
        <v/>
      </c>
      <c r="P354" s="973"/>
      <c r="Q354" s="974"/>
      <c r="R354" s="975"/>
      <c r="S354" s="976"/>
      <c r="T354" s="670" t="str">
        <f>IFERROR(IF(R354="","",R354*(VLOOKUP(D354, 'Unit Conversion Table'!$E$3:$F$132, 2, FALSE))),"")</f>
        <v/>
      </c>
      <c r="U354" s="3"/>
      <c r="V354" s="971" t="s">
        <v>826</v>
      </c>
      <c r="W354" s="945" t="str" cm="1">
        <f t="array" ref="W354">_xlfn.IFS(V354="No",(IFERROR(VLOOKUP($M354&amp;" | "&amp;$X354,'Emissions Factors'!$C$3:$N$1705,MATCH(W$11,'Emissions Factors'!$C$3:$N$3,0),FALSE),"")),V354="Yes", "", V354="", "")</f>
        <v/>
      </c>
      <c r="X354" s="946">
        <f>IFERROR(IF(OR($V354="Yes", $V354=""), "",
VLOOKUP($F354, 'Emissions Factors'!$C$3:$O$717, 4,FALSE)),
IFERROR(VLOOKUP($E354, 'Emissions Factors'!$C$3:$O$717, 4,FALSE),""))</f>
        <v>0</v>
      </c>
      <c r="Y354" s="947" t="str">
        <f>IFERROR(VLOOKUP($M354&amp;" | "&amp;$X354,'Emissions Factors'!$C$3:$N$3811,5,FALSE),"")</f>
        <v/>
      </c>
      <c r="Z354" s="948" t="str">
        <f>IFERROR(VLOOKUP($M354&amp;" | "&amp;$X354,'Emissions Factors'!$C$3:$N$3811,6,FALSE),"")</f>
        <v/>
      </c>
      <c r="AA354" s="949" t="str">
        <f>IFERROR(VLOOKUP($M354&amp;" | "&amp;$X354,'Emissions Factors'!$C$3:$N$3811,7,FALSE),"")</f>
        <v/>
      </c>
      <c r="AB354" s="961"/>
      <c r="AC354" s="962"/>
      <c r="AD354" s="963"/>
      <c r="AE354" s="964"/>
      <c r="AF354" s="965"/>
      <c r="AG354" s="955" t="str" cm="1">
        <f t="array" ref="AG354">IFERROR(_xlfn.IFS($V354="No", Y354*$T354/1000,$V354="Yes", AD354*$T354/1000, $V354="", ""),"")</f>
        <v/>
      </c>
      <c r="AH354" s="956" t="str" cm="1">
        <f t="array" ref="AH354">IFERROR(_xlfn.IFS($V354="No", Z354*$T354/1000,$V354="Yes", AE354*$T354/1000, $V354="", ""),"")</f>
        <v/>
      </c>
      <c r="AI354" s="956" t="str" cm="1">
        <f t="array" ref="AI354">IFERROR(_xlfn.IFS($V354="No", AA354*$T354/1000,$V354="Yes", AF354*$T354/1000, $V354="", ""),"")</f>
        <v/>
      </c>
      <c r="AJ354" s="1029" t="str">
        <f>IFERROR($AG354
+IFERROR(HLOOKUP(Introduction!$H$29,'GWP Values'!$D$3:$G$46,MATCH("CH4",'GWP Values'!$C$3:$C$41,0),FALSE)*$AH354,0)
+IFERROR(HLOOKUP(Introduction!$H$29,'GWP Values'!$D$3:$G$46,MATCH("N2O",'GWP Values'!$C$3:$C$41,0),FALSE)*$AI354,0),"")</f>
        <v/>
      </c>
    </row>
    <row r="355" spans="1:36" ht="24" customHeight="1" x14ac:dyDescent="0.25">
      <c r="A355" s="441"/>
      <c r="B355" s="458" t="str" cm="1">
        <f t="array" ref="B355">IFERROR(_xlfn.IFS($J355="","",VLOOKUP(CONCATENATE($M355," | ",$J355),'Emissions Factors'!$C$3:$O$718,5,FALSE)&lt;&gt;"",CONCATENATE($M355," | ",$J355), COUNTIF('Emissions Factors'!$C$3:$C$718,CONCATENATE($M355," | ",$J355))&lt;0, CONCATENATE($M355," | ",$I355)),"")</f>
        <v/>
      </c>
      <c r="C355" s="650" t="str">
        <f t="shared" si="10"/>
        <v/>
      </c>
      <c r="D355" s="650" t="str">
        <f t="shared" si="11"/>
        <v/>
      </c>
      <c r="E355" s="650" t="str">
        <f>IFERROR(IF($J355="","",
IF($J355="United States",$M355&amp;" | "&amp;$J355&amp;" - "&amp;(VLOOKUP(K355,'EFs - EPA eGRID'!$B$2:$D$53,3,FALSE)),
IF($J355="Canada",$M355&amp;" | "&amp;$J355&amp;" - "&amp;$K355,$M355&amp;" | "&amp;$I355))),"")</f>
        <v/>
      </c>
      <c r="F355" s="650" t="str" cm="1">
        <f t="array" ref="F355">_xlfn.IFS($J355="","",AND($J355="United States", $K355=""), $M355&amp;" | "&amp;$J355,AND($J355="Canada", $K355=""), $M355&amp;" | "&amp;$J355,$J355="United States", $E355,$J355="Canada",$E355,$J355&lt;&gt;"", $M355&amp;" | "&amp;$J355)</f>
        <v/>
      </c>
      <c r="G355" s="989"/>
      <c r="H355" s="990"/>
      <c r="I355" s="941" t="str">
        <f>IFERROR(VLOOKUP(J355,'Category Index'!$K$10:$L$258,2,FALSE),"")</f>
        <v/>
      </c>
      <c r="J355" s="986"/>
      <c r="K355" s="987" t="s">
        <v>866</v>
      </c>
      <c r="L355" s="3"/>
      <c r="M355" s="982"/>
      <c r="N355" s="983"/>
      <c r="O355" s="943" t="str">
        <f>IFERROR(VLOOKUP(Q355,Tables!$CE$8:$CF$22,2,FALSE),"")</f>
        <v/>
      </c>
      <c r="P355" s="973"/>
      <c r="Q355" s="974"/>
      <c r="R355" s="975"/>
      <c r="S355" s="976"/>
      <c r="T355" s="670" t="str">
        <f>IFERROR(IF(R355="","",R355*(VLOOKUP(D355, 'Unit Conversion Table'!$E$3:$F$132, 2, FALSE))),"")</f>
        <v/>
      </c>
      <c r="U355" s="3"/>
      <c r="V355" s="971" t="s">
        <v>826</v>
      </c>
      <c r="W355" s="945" t="str" cm="1">
        <f t="array" ref="W355">_xlfn.IFS(V355="No",(IFERROR(VLOOKUP($M355&amp;" | "&amp;$X355,'Emissions Factors'!$C$3:$N$1705,MATCH(W$11,'Emissions Factors'!$C$3:$N$3,0),FALSE),"")),V355="Yes", "", V355="", "")</f>
        <v/>
      </c>
      <c r="X355" s="946">
        <f>IFERROR(IF(OR($V355="Yes", $V355=""), "",
VLOOKUP($F355, 'Emissions Factors'!$C$3:$O$717, 4,FALSE)),
IFERROR(VLOOKUP($E355, 'Emissions Factors'!$C$3:$O$717, 4,FALSE),""))</f>
        <v>0</v>
      </c>
      <c r="Y355" s="947" t="str">
        <f>IFERROR(VLOOKUP($M355&amp;" | "&amp;$X355,'Emissions Factors'!$C$3:$N$3811,5,FALSE),"")</f>
        <v/>
      </c>
      <c r="Z355" s="948" t="str">
        <f>IFERROR(VLOOKUP($M355&amp;" | "&amp;$X355,'Emissions Factors'!$C$3:$N$3811,6,FALSE),"")</f>
        <v/>
      </c>
      <c r="AA355" s="949" t="str">
        <f>IFERROR(VLOOKUP($M355&amp;" | "&amp;$X355,'Emissions Factors'!$C$3:$N$3811,7,FALSE),"")</f>
        <v/>
      </c>
      <c r="AB355" s="961"/>
      <c r="AC355" s="962"/>
      <c r="AD355" s="963"/>
      <c r="AE355" s="964"/>
      <c r="AF355" s="965"/>
      <c r="AG355" s="955" t="str" cm="1">
        <f t="array" ref="AG355">IFERROR(_xlfn.IFS($V355="No", Y355*$T355/1000,$V355="Yes", AD355*$T355/1000, $V355="", ""),"")</f>
        <v/>
      </c>
      <c r="AH355" s="956" t="str" cm="1">
        <f t="array" ref="AH355">IFERROR(_xlfn.IFS($V355="No", Z355*$T355/1000,$V355="Yes", AE355*$T355/1000, $V355="", ""),"")</f>
        <v/>
      </c>
      <c r="AI355" s="956" t="str" cm="1">
        <f t="array" ref="AI355">IFERROR(_xlfn.IFS($V355="No", AA355*$T355/1000,$V355="Yes", AF355*$T355/1000, $V355="", ""),"")</f>
        <v/>
      </c>
      <c r="AJ355" s="1029" t="str">
        <f>IFERROR($AG355
+IFERROR(HLOOKUP(Introduction!$H$29,'GWP Values'!$D$3:$G$46,MATCH("CH4",'GWP Values'!$C$3:$C$41,0),FALSE)*$AH355,0)
+IFERROR(HLOOKUP(Introduction!$H$29,'GWP Values'!$D$3:$G$46,MATCH("N2O",'GWP Values'!$C$3:$C$41,0),FALSE)*$AI355,0),"")</f>
        <v/>
      </c>
    </row>
    <row r="356" spans="1:36" ht="24" customHeight="1" x14ac:dyDescent="0.25">
      <c r="A356" s="441"/>
      <c r="B356" s="458" t="str" cm="1">
        <f t="array" ref="B356">IFERROR(_xlfn.IFS($J356="","",VLOOKUP(CONCATENATE($M356," | ",$J356),'Emissions Factors'!$C$3:$O$718,5,FALSE)&lt;&gt;"",CONCATENATE($M356," | ",$J356), COUNTIF('Emissions Factors'!$C$3:$C$718,CONCATENATE($M356," | ",$J356))&lt;0, CONCATENATE($M356," | ",$I356)),"")</f>
        <v/>
      </c>
      <c r="C356" s="650" t="str">
        <f t="shared" si="10"/>
        <v/>
      </c>
      <c r="D356" s="650" t="str">
        <f t="shared" si="11"/>
        <v/>
      </c>
      <c r="E356" s="650" t="str">
        <f>IFERROR(IF($J356="","",
IF($J356="United States",$M356&amp;" | "&amp;$J356&amp;" - "&amp;(VLOOKUP(K356,'EFs - EPA eGRID'!$B$2:$D$53,3,FALSE)),
IF($J356="Canada",$M356&amp;" | "&amp;$J356&amp;" - "&amp;$K356,$M356&amp;" | "&amp;$I356))),"")</f>
        <v/>
      </c>
      <c r="F356" s="650" t="str" cm="1">
        <f t="array" ref="F356">_xlfn.IFS($J356="","",AND($J356="United States", $K356=""), $M356&amp;" | "&amp;$J356,AND($J356="Canada", $K356=""), $M356&amp;" | "&amp;$J356,$J356="United States", $E356,$J356="Canada",$E356,$J356&lt;&gt;"", $M356&amp;" | "&amp;$J356)</f>
        <v/>
      </c>
      <c r="G356" s="989"/>
      <c r="H356" s="990"/>
      <c r="I356" s="941" t="str">
        <f>IFERROR(VLOOKUP(J356,'Category Index'!$K$10:$L$258,2,FALSE),"")</f>
        <v/>
      </c>
      <c r="J356" s="986"/>
      <c r="K356" s="987" t="s">
        <v>866</v>
      </c>
      <c r="L356" s="3"/>
      <c r="M356" s="982"/>
      <c r="N356" s="983"/>
      <c r="O356" s="943" t="str">
        <f>IFERROR(VLOOKUP(Q356,Tables!$CE$8:$CF$22,2,FALSE),"")</f>
        <v/>
      </c>
      <c r="P356" s="973"/>
      <c r="Q356" s="974"/>
      <c r="R356" s="975"/>
      <c r="S356" s="976"/>
      <c r="T356" s="670" t="str">
        <f>IFERROR(IF(R356="","",R356*(VLOOKUP(D356, 'Unit Conversion Table'!$E$3:$F$132, 2, FALSE))),"")</f>
        <v/>
      </c>
      <c r="U356" s="3"/>
      <c r="V356" s="971" t="s">
        <v>826</v>
      </c>
      <c r="W356" s="945" t="str" cm="1">
        <f t="array" ref="W356">_xlfn.IFS(V356="No",(IFERROR(VLOOKUP($M356&amp;" | "&amp;$X356,'Emissions Factors'!$C$3:$N$1705,MATCH(W$11,'Emissions Factors'!$C$3:$N$3,0),FALSE),"")),V356="Yes", "", V356="", "")</f>
        <v/>
      </c>
      <c r="X356" s="946">
        <f>IFERROR(IF(OR($V356="Yes", $V356=""), "",
VLOOKUP($F356, 'Emissions Factors'!$C$3:$O$717, 4,FALSE)),
IFERROR(VLOOKUP($E356, 'Emissions Factors'!$C$3:$O$717, 4,FALSE),""))</f>
        <v>0</v>
      </c>
      <c r="Y356" s="947" t="str">
        <f>IFERROR(VLOOKUP($M356&amp;" | "&amp;$X356,'Emissions Factors'!$C$3:$N$3811,5,FALSE),"")</f>
        <v/>
      </c>
      <c r="Z356" s="948" t="str">
        <f>IFERROR(VLOOKUP($M356&amp;" | "&amp;$X356,'Emissions Factors'!$C$3:$N$3811,6,FALSE),"")</f>
        <v/>
      </c>
      <c r="AA356" s="949" t="str">
        <f>IFERROR(VLOOKUP($M356&amp;" | "&amp;$X356,'Emissions Factors'!$C$3:$N$3811,7,FALSE),"")</f>
        <v/>
      </c>
      <c r="AB356" s="961"/>
      <c r="AC356" s="962"/>
      <c r="AD356" s="963"/>
      <c r="AE356" s="964"/>
      <c r="AF356" s="965"/>
      <c r="AG356" s="955" t="str" cm="1">
        <f t="array" ref="AG356">IFERROR(_xlfn.IFS($V356="No", Y356*$T356/1000,$V356="Yes", AD356*$T356/1000, $V356="", ""),"")</f>
        <v/>
      </c>
      <c r="AH356" s="956" t="str" cm="1">
        <f t="array" ref="AH356">IFERROR(_xlfn.IFS($V356="No", Z356*$T356/1000,$V356="Yes", AE356*$T356/1000, $V356="", ""),"")</f>
        <v/>
      </c>
      <c r="AI356" s="956" t="str" cm="1">
        <f t="array" ref="AI356">IFERROR(_xlfn.IFS($V356="No", AA356*$T356/1000,$V356="Yes", AF356*$T356/1000, $V356="", ""),"")</f>
        <v/>
      </c>
      <c r="AJ356" s="1029" t="str">
        <f>IFERROR($AG356
+IFERROR(HLOOKUP(Introduction!$H$29,'GWP Values'!$D$3:$G$46,MATCH("CH4",'GWP Values'!$C$3:$C$41,0),FALSE)*$AH356,0)
+IFERROR(HLOOKUP(Introduction!$H$29,'GWP Values'!$D$3:$G$46,MATCH("N2O",'GWP Values'!$C$3:$C$41,0),FALSE)*$AI356,0),"")</f>
        <v/>
      </c>
    </row>
    <row r="357" spans="1:36" ht="24" customHeight="1" x14ac:dyDescent="0.25">
      <c r="A357" s="441"/>
      <c r="B357" s="458" t="str" cm="1">
        <f t="array" ref="B357">IFERROR(_xlfn.IFS($J357="","",VLOOKUP(CONCATENATE($M357," | ",$J357),'Emissions Factors'!$C$3:$O$718,5,FALSE)&lt;&gt;"",CONCATENATE($M357," | ",$J357), COUNTIF('Emissions Factors'!$C$3:$C$718,CONCATENATE($M357," | ",$J357))&lt;0, CONCATENATE($M357," | ",$I357)),"")</f>
        <v/>
      </c>
      <c r="C357" s="650" t="str">
        <f t="shared" si="10"/>
        <v/>
      </c>
      <c r="D357" s="650" t="str">
        <f t="shared" si="11"/>
        <v/>
      </c>
      <c r="E357" s="650" t="str">
        <f>IFERROR(IF($J357="","",
IF($J357="United States",$M357&amp;" | "&amp;$J357&amp;" - "&amp;(VLOOKUP(K357,'EFs - EPA eGRID'!$B$2:$D$53,3,FALSE)),
IF($J357="Canada",$M357&amp;" | "&amp;$J357&amp;" - "&amp;$K357,$M357&amp;" | "&amp;$I357))),"")</f>
        <v/>
      </c>
      <c r="F357" s="650" t="str" cm="1">
        <f t="array" ref="F357">_xlfn.IFS($J357="","",AND($J357="United States", $K357=""), $M357&amp;" | "&amp;$J357,AND($J357="Canada", $K357=""), $M357&amp;" | "&amp;$J357,$J357="United States", $E357,$J357="Canada",$E357,$J357&lt;&gt;"", $M357&amp;" | "&amp;$J357)</f>
        <v/>
      </c>
      <c r="G357" s="989"/>
      <c r="H357" s="990"/>
      <c r="I357" s="941" t="str">
        <f>IFERROR(VLOOKUP(J357,'Category Index'!$K$10:$L$258,2,FALSE),"")</f>
        <v/>
      </c>
      <c r="J357" s="986"/>
      <c r="K357" s="987" t="s">
        <v>866</v>
      </c>
      <c r="L357" s="3"/>
      <c r="M357" s="982"/>
      <c r="N357" s="983"/>
      <c r="O357" s="943" t="str">
        <f>IFERROR(VLOOKUP(Q357,Tables!$CE$8:$CF$22,2,FALSE),"")</f>
        <v/>
      </c>
      <c r="P357" s="973"/>
      <c r="Q357" s="974"/>
      <c r="R357" s="975"/>
      <c r="S357" s="976"/>
      <c r="T357" s="670" t="str">
        <f>IFERROR(IF(R357="","",R357*(VLOOKUP(D357, 'Unit Conversion Table'!$E$3:$F$132, 2, FALSE))),"")</f>
        <v/>
      </c>
      <c r="U357" s="3"/>
      <c r="V357" s="971" t="s">
        <v>826</v>
      </c>
      <c r="W357" s="945" t="str" cm="1">
        <f t="array" ref="W357">_xlfn.IFS(V357="No",(IFERROR(VLOOKUP($M357&amp;" | "&amp;$X357,'Emissions Factors'!$C$3:$N$1705,MATCH(W$11,'Emissions Factors'!$C$3:$N$3,0),FALSE),"")),V357="Yes", "", V357="", "")</f>
        <v/>
      </c>
      <c r="X357" s="946">
        <f>IFERROR(IF(OR($V357="Yes", $V357=""), "",
VLOOKUP($F357, 'Emissions Factors'!$C$3:$O$717, 4,FALSE)),
IFERROR(VLOOKUP($E357, 'Emissions Factors'!$C$3:$O$717, 4,FALSE),""))</f>
        <v>0</v>
      </c>
      <c r="Y357" s="947" t="str">
        <f>IFERROR(VLOOKUP($M357&amp;" | "&amp;$X357,'Emissions Factors'!$C$3:$N$3811,5,FALSE),"")</f>
        <v/>
      </c>
      <c r="Z357" s="948" t="str">
        <f>IFERROR(VLOOKUP($M357&amp;" | "&amp;$X357,'Emissions Factors'!$C$3:$N$3811,6,FALSE),"")</f>
        <v/>
      </c>
      <c r="AA357" s="949" t="str">
        <f>IFERROR(VLOOKUP($M357&amp;" | "&amp;$X357,'Emissions Factors'!$C$3:$N$3811,7,FALSE),"")</f>
        <v/>
      </c>
      <c r="AB357" s="961"/>
      <c r="AC357" s="962"/>
      <c r="AD357" s="963"/>
      <c r="AE357" s="964"/>
      <c r="AF357" s="965"/>
      <c r="AG357" s="955" t="str" cm="1">
        <f t="array" ref="AG357">IFERROR(_xlfn.IFS($V357="No", Y357*$T357/1000,$V357="Yes", AD357*$T357/1000, $V357="", ""),"")</f>
        <v/>
      </c>
      <c r="AH357" s="956" t="str" cm="1">
        <f t="array" ref="AH357">IFERROR(_xlfn.IFS($V357="No", Z357*$T357/1000,$V357="Yes", AE357*$T357/1000, $V357="", ""),"")</f>
        <v/>
      </c>
      <c r="AI357" s="956" t="str" cm="1">
        <f t="array" ref="AI357">IFERROR(_xlfn.IFS($V357="No", AA357*$T357/1000,$V357="Yes", AF357*$T357/1000, $V357="", ""),"")</f>
        <v/>
      </c>
      <c r="AJ357" s="1029" t="str">
        <f>IFERROR($AG357
+IFERROR(HLOOKUP(Introduction!$H$29,'GWP Values'!$D$3:$G$46,MATCH("CH4",'GWP Values'!$C$3:$C$41,0),FALSE)*$AH357,0)
+IFERROR(HLOOKUP(Introduction!$H$29,'GWP Values'!$D$3:$G$46,MATCH("N2O",'GWP Values'!$C$3:$C$41,0),FALSE)*$AI357,0),"")</f>
        <v/>
      </c>
    </row>
    <row r="358" spans="1:36" ht="24" customHeight="1" x14ac:dyDescent="0.25">
      <c r="A358" s="441"/>
      <c r="B358" s="458" t="str" cm="1">
        <f t="array" ref="B358">IFERROR(_xlfn.IFS($J358="","",VLOOKUP(CONCATENATE($M358," | ",$J358),'Emissions Factors'!$C$3:$O$718,5,FALSE)&lt;&gt;"",CONCATENATE($M358," | ",$J358), COUNTIF('Emissions Factors'!$C$3:$C$718,CONCATENATE($M358," | ",$J358))&lt;0, CONCATENATE($M358," | ",$I358)),"")</f>
        <v/>
      </c>
      <c r="C358" s="650" t="str">
        <f t="shared" si="10"/>
        <v/>
      </c>
      <c r="D358" s="650" t="str">
        <f t="shared" si="11"/>
        <v/>
      </c>
      <c r="E358" s="650" t="str">
        <f>IFERROR(IF($J358="","",
IF($J358="United States",$M358&amp;" | "&amp;$J358&amp;" - "&amp;(VLOOKUP(K358,'EFs - EPA eGRID'!$B$2:$D$53,3,FALSE)),
IF($J358="Canada",$M358&amp;" | "&amp;$J358&amp;" - "&amp;$K358,$M358&amp;" | "&amp;$I358))),"")</f>
        <v/>
      </c>
      <c r="F358" s="650" t="str" cm="1">
        <f t="array" ref="F358">_xlfn.IFS($J358="","",AND($J358="United States", $K358=""), $M358&amp;" | "&amp;$J358,AND($J358="Canada", $K358=""), $M358&amp;" | "&amp;$J358,$J358="United States", $E358,$J358="Canada",$E358,$J358&lt;&gt;"", $M358&amp;" | "&amp;$J358)</f>
        <v/>
      </c>
      <c r="G358" s="989"/>
      <c r="H358" s="990"/>
      <c r="I358" s="941" t="str">
        <f>IFERROR(VLOOKUP(J358,'Category Index'!$K$10:$L$258,2,FALSE),"")</f>
        <v/>
      </c>
      <c r="J358" s="986"/>
      <c r="K358" s="987" t="s">
        <v>866</v>
      </c>
      <c r="L358" s="3"/>
      <c r="M358" s="982"/>
      <c r="N358" s="983"/>
      <c r="O358" s="943" t="str">
        <f>IFERROR(VLOOKUP(Q358,Tables!$CE$8:$CF$22,2,FALSE),"")</f>
        <v/>
      </c>
      <c r="P358" s="973"/>
      <c r="Q358" s="974"/>
      <c r="R358" s="975"/>
      <c r="S358" s="976"/>
      <c r="T358" s="670" t="str">
        <f>IFERROR(IF(R358="","",R358*(VLOOKUP(D358, 'Unit Conversion Table'!$E$3:$F$132, 2, FALSE))),"")</f>
        <v/>
      </c>
      <c r="U358" s="3"/>
      <c r="V358" s="971" t="s">
        <v>826</v>
      </c>
      <c r="W358" s="945" t="str" cm="1">
        <f t="array" ref="W358">_xlfn.IFS(V358="No",(IFERROR(VLOOKUP($M358&amp;" | "&amp;$X358,'Emissions Factors'!$C$3:$N$1705,MATCH(W$11,'Emissions Factors'!$C$3:$N$3,0),FALSE),"")),V358="Yes", "", V358="", "")</f>
        <v/>
      </c>
      <c r="X358" s="946">
        <f>IFERROR(IF(OR($V358="Yes", $V358=""), "",
VLOOKUP($F358, 'Emissions Factors'!$C$3:$O$717, 4,FALSE)),
IFERROR(VLOOKUP($E358, 'Emissions Factors'!$C$3:$O$717, 4,FALSE),""))</f>
        <v>0</v>
      </c>
      <c r="Y358" s="947" t="str">
        <f>IFERROR(VLOOKUP($M358&amp;" | "&amp;$X358,'Emissions Factors'!$C$3:$N$3811,5,FALSE),"")</f>
        <v/>
      </c>
      <c r="Z358" s="948" t="str">
        <f>IFERROR(VLOOKUP($M358&amp;" | "&amp;$X358,'Emissions Factors'!$C$3:$N$3811,6,FALSE),"")</f>
        <v/>
      </c>
      <c r="AA358" s="949" t="str">
        <f>IFERROR(VLOOKUP($M358&amp;" | "&amp;$X358,'Emissions Factors'!$C$3:$N$3811,7,FALSE),"")</f>
        <v/>
      </c>
      <c r="AB358" s="961"/>
      <c r="AC358" s="962"/>
      <c r="AD358" s="963"/>
      <c r="AE358" s="964"/>
      <c r="AF358" s="965"/>
      <c r="AG358" s="955" t="str" cm="1">
        <f t="array" ref="AG358">IFERROR(_xlfn.IFS($V358="No", Y358*$T358/1000,$V358="Yes", AD358*$T358/1000, $V358="", ""),"")</f>
        <v/>
      </c>
      <c r="AH358" s="956" t="str" cm="1">
        <f t="array" ref="AH358">IFERROR(_xlfn.IFS($V358="No", Z358*$T358/1000,$V358="Yes", AE358*$T358/1000, $V358="", ""),"")</f>
        <v/>
      </c>
      <c r="AI358" s="956" t="str" cm="1">
        <f t="array" ref="AI358">IFERROR(_xlfn.IFS($V358="No", AA358*$T358/1000,$V358="Yes", AF358*$T358/1000, $V358="", ""),"")</f>
        <v/>
      </c>
      <c r="AJ358" s="1029" t="str">
        <f>IFERROR($AG358
+IFERROR(HLOOKUP(Introduction!$H$29,'GWP Values'!$D$3:$G$46,MATCH("CH4",'GWP Values'!$C$3:$C$41,0),FALSE)*$AH358,0)
+IFERROR(HLOOKUP(Introduction!$H$29,'GWP Values'!$D$3:$G$46,MATCH("N2O",'GWP Values'!$C$3:$C$41,0),FALSE)*$AI358,0),"")</f>
        <v/>
      </c>
    </row>
    <row r="359" spans="1:36" ht="24" customHeight="1" x14ac:dyDescent="0.25">
      <c r="A359" s="441"/>
      <c r="B359" s="458" t="str" cm="1">
        <f t="array" ref="B359">IFERROR(_xlfn.IFS($J359="","",VLOOKUP(CONCATENATE($M359," | ",$J359),'Emissions Factors'!$C$3:$O$718,5,FALSE)&lt;&gt;"",CONCATENATE($M359," | ",$J359), COUNTIF('Emissions Factors'!$C$3:$C$718,CONCATENATE($M359," | ",$J359))&lt;0, CONCATENATE($M359," | ",$I359)),"")</f>
        <v/>
      </c>
      <c r="C359" s="650" t="str">
        <f t="shared" si="10"/>
        <v/>
      </c>
      <c r="D359" s="650" t="str">
        <f t="shared" si="11"/>
        <v/>
      </c>
      <c r="E359" s="650" t="str">
        <f>IFERROR(IF($J359="","",
IF($J359="United States",$M359&amp;" | "&amp;$J359&amp;" - "&amp;(VLOOKUP(K359,'EFs - EPA eGRID'!$B$2:$D$53,3,FALSE)),
IF($J359="Canada",$M359&amp;" | "&amp;$J359&amp;" - "&amp;$K359,$M359&amp;" | "&amp;$I359))),"")</f>
        <v/>
      </c>
      <c r="F359" s="650" t="str" cm="1">
        <f t="array" ref="F359">_xlfn.IFS($J359="","",AND($J359="United States", $K359=""), $M359&amp;" | "&amp;$J359,AND($J359="Canada", $K359=""), $M359&amp;" | "&amp;$J359,$J359="United States", $E359,$J359="Canada",$E359,$J359&lt;&gt;"", $M359&amp;" | "&amp;$J359)</f>
        <v/>
      </c>
      <c r="G359" s="989"/>
      <c r="H359" s="990"/>
      <c r="I359" s="941" t="str">
        <f>IFERROR(VLOOKUP(J359,'Category Index'!$K$10:$L$258,2,FALSE),"")</f>
        <v/>
      </c>
      <c r="J359" s="986"/>
      <c r="K359" s="987" t="s">
        <v>866</v>
      </c>
      <c r="L359" s="3"/>
      <c r="M359" s="982"/>
      <c r="N359" s="983"/>
      <c r="O359" s="943" t="str">
        <f>IFERROR(VLOOKUP(Q359,Tables!$CE$8:$CF$22,2,FALSE),"")</f>
        <v/>
      </c>
      <c r="P359" s="973"/>
      <c r="Q359" s="974"/>
      <c r="R359" s="975"/>
      <c r="S359" s="976"/>
      <c r="T359" s="670" t="str">
        <f>IFERROR(IF(R359="","",R359*(VLOOKUP(D359, 'Unit Conversion Table'!$E$3:$F$132, 2, FALSE))),"")</f>
        <v/>
      </c>
      <c r="U359" s="3"/>
      <c r="V359" s="971" t="s">
        <v>826</v>
      </c>
      <c r="W359" s="945" t="str" cm="1">
        <f t="array" ref="W359">_xlfn.IFS(V359="No",(IFERROR(VLOOKUP($M359&amp;" | "&amp;$X359,'Emissions Factors'!$C$3:$N$1705,MATCH(W$11,'Emissions Factors'!$C$3:$N$3,0),FALSE),"")),V359="Yes", "", V359="", "")</f>
        <v/>
      </c>
      <c r="X359" s="946">
        <f>IFERROR(IF(OR($V359="Yes", $V359=""), "",
VLOOKUP($F359, 'Emissions Factors'!$C$3:$O$717, 4,FALSE)),
IFERROR(VLOOKUP($E359, 'Emissions Factors'!$C$3:$O$717, 4,FALSE),""))</f>
        <v>0</v>
      </c>
      <c r="Y359" s="947" t="str">
        <f>IFERROR(VLOOKUP($M359&amp;" | "&amp;$X359,'Emissions Factors'!$C$3:$N$3811,5,FALSE),"")</f>
        <v/>
      </c>
      <c r="Z359" s="948" t="str">
        <f>IFERROR(VLOOKUP($M359&amp;" | "&amp;$X359,'Emissions Factors'!$C$3:$N$3811,6,FALSE),"")</f>
        <v/>
      </c>
      <c r="AA359" s="949" t="str">
        <f>IFERROR(VLOOKUP($M359&amp;" | "&amp;$X359,'Emissions Factors'!$C$3:$N$3811,7,FALSE),"")</f>
        <v/>
      </c>
      <c r="AB359" s="961"/>
      <c r="AC359" s="962"/>
      <c r="AD359" s="963"/>
      <c r="AE359" s="964"/>
      <c r="AF359" s="965"/>
      <c r="AG359" s="955" t="str" cm="1">
        <f t="array" ref="AG359">IFERROR(_xlfn.IFS($V359="No", Y359*$T359/1000,$V359="Yes", AD359*$T359/1000, $V359="", ""),"")</f>
        <v/>
      </c>
      <c r="AH359" s="956" t="str" cm="1">
        <f t="array" ref="AH359">IFERROR(_xlfn.IFS($V359="No", Z359*$T359/1000,$V359="Yes", AE359*$T359/1000, $V359="", ""),"")</f>
        <v/>
      </c>
      <c r="AI359" s="956" t="str" cm="1">
        <f t="array" ref="AI359">IFERROR(_xlfn.IFS($V359="No", AA359*$T359/1000,$V359="Yes", AF359*$T359/1000, $V359="", ""),"")</f>
        <v/>
      </c>
      <c r="AJ359" s="1029" t="str">
        <f>IFERROR($AG359
+IFERROR(HLOOKUP(Introduction!$H$29,'GWP Values'!$D$3:$G$46,MATCH("CH4",'GWP Values'!$C$3:$C$41,0),FALSE)*$AH359,0)
+IFERROR(HLOOKUP(Introduction!$H$29,'GWP Values'!$D$3:$G$46,MATCH("N2O",'GWP Values'!$C$3:$C$41,0),FALSE)*$AI359,0),"")</f>
        <v/>
      </c>
    </row>
    <row r="360" spans="1:36" ht="24" customHeight="1" x14ac:dyDescent="0.25">
      <c r="A360" s="441"/>
      <c r="B360" s="458" t="str" cm="1">
        <f t="array" ref="B360">IFERROR(_xlfn.IFS($J360="","",VLOOKUP(CONCATENATE($M360," | ",$J360),'Emissions Factors'!$C$3:$O$718,5,FALSE)&lt;&gt;"",CONCATENATE($M360," | ",$J360), COUNTIF('Emissions Factors'!$C$3:$C$718,CONCATENATE($M360," | ",$J360))&lt;0, CONCATENATE($M360," | ",$I360)),"")</f>
        <v/>
      </c>
      <c r="C360" s="650" t="str">
        <f t="shared" si="10"/>
        <v/>
      </c>
      <c r="D360" s="650" t="str">
        <f t="shared" si="11"/>
        <v/>
      </c>
      <c r="E360" s="650" t="str">
        <f>IFERROR(IF($J360="","",
IF($J360="United States",$M360&amp;" | "&amp;$J360&amp;" - "&amp;(VLOOKUP(K360,'EFs - EPA eGRID'!$B$2:$D$53,3,FALSE)),
IF($J360="Canada",$M360&amp;" | "&amp;$J360&amp;" - "&amp;$K360,$M360&amp;" | "&amp;$I360))),"")</f>
        <v/>
      </c>
      <c r="F360" s="650" t="str" cm="1">
        <f t="array" ref="F360">_xlfn.IFS($J360="","",AND($J360="United States", $K360=""), $M360&amp;" | "&amp;$J360,AND($J360="Canada", $K360=""), $M360&amp;" | "&amp;$J360,$J360="United States", $E360,$J360="Canada",$E360,$J360&lt;&gt;"", $M360&amp;" | "&amp;$J360)</f>
        <v/>
      </c>
      <c r="G360" s="989"/>
      <c r="H360" s="990"/>
      <c r="I360" s="941" t="str">
        <f>IFERROR(VLOOKUP(J360,'Category Index'!$K$10:$L$258,2,FALSE),"")</f>
        <v/>
      </c>
      <c r="J360" s="986"/>
      <c r="K360" s="987" t="s">
        <v>866</v>
      </c>
      <c r="L360" s="3"/>
      <c r="M360" s="982"/>
      <c r="N360" s="983"/>
      <c r="O360" s="943" t="str">
        <f>IFERROR(VLOOKUP(Q360,Tables!$CE$8:$CF$22,2,FALSE),"")</f>
        <v/>
      </c>
      <c r="P360" s="973"/>
      <c r="Q360" s="974"/>
      <c r="R360" s="975"/>
      <c r="S360" s="976"/>
      <c r="T360" s="670" t="str">
        <f>IFERROR(IF(R360="","",R360*(VLOOKUP(D360, 'Unit Conversion Table'!$E$3:$F$132, 2, FALSE))),"")</f>
        <v/>
      </c>
      <c r="U360" s="3"/>
      <c r="V360" s="971" t="s">
        <v>826</v>
      </c>
      <c r="W360" s="945" t="str" cm="1">
        <f t="array" ref="W360">_xlfn.IFS(V360="No",(IFERROR(VLOOKUP($M360&amp;" | "&amp;$X360,'Emissions Factors'!$C$3:$N$1705,MATCH(W$11,'Emissions Factors'!$C$3:$N$3,0),FALSE),"")),V360="Yes", "", V360="", "")</f>
        <v/>
      </c>
      <c r="X360" s="946">
        <f>IFERROR(IF(OR($V360="Yes", $V360=""), "",
VLOOKUP($F360, 'Emissions Factors'!$C$3:$O$717, 4,FALSE)),
IFERROR(VLOOKUP($E360, 'Emissions Factors'!$C$3:$O$717, 4,FALSE),""))</f>
        <v>0</v>
      </c>
      <c r="Y360" s="947" t="str">
        <f>IFERROR(VLOOKUP($M360&amp;" | "&amp;$X360,'Emissions Factors'!$C$3:$N$3811,5,FALSE),"")</f>
        <v/>
      </c>
      <c r="Z360" s="948" t="str">
        <f>IFERROR(VLOOKUP($M360&amp;" | "&amp;$X360,'Emissions Factors'!$C$3:$N$3811,6,FALSE),"")</f>
        <v/>
      </c>
      <c r="AA360" s="949" t="str">
        <f>IFERROR(VLOOKUP($M360&amp;" | "&amp;$X360,'Emissions Factors'!$C$3:$N$3811,7,FALSE),"")</f>
        <v/>
      </c>
      <c r="AB360" s="961"/>
      <c r="AC360" s="962"/>
      <c r="AD360" s="963"/>
      <c r="AE360" s="964"/>
      <c r="AF360" s="965"/>
      <c r="AG360" s="955" t="str" cm="1">
        <f t="array" ref="AG360">IFERROR(_xlfn.IFS($V360="No", Y360*$T360/1000,$V360="Yes", AD360*$T360/1000, $V360="", ""),"")</f>
        <v/>
      </c>
      <c r="AH360" s="956" t="str" cm="1">
        <f t="array" ref="AH360">IFERROR(_xlfn.IFS($V360="No", Z360*$T360/1000,$V360="Yes", AE360*$T360/1000, $V360="", ""),"")</f>
        <v/>
      </c>
      <c r="AI360" s="956" t="str" cm="1">
        <f t="array" ref="AI360">IFERROR(_xlfn.IFS($V360="No", AA360*$T360/1000,$V360="Yes", AF360*$T360/1000, $V360="", ""),"")</f>
        <v/>
      </c>
      <c r="AJ360" s="1029" t="str">
        <f>IFERROR($AG360
+IFERROR(HLOOKUP(Introduction!$H$29,'GWP Values'!$D$3:$G$46,MATCH("CH4",'GWP Values'!$C$3:$C$41,0),FALSE)*$AH360,0)
+IFERROR(HLOOKUP(Introduction!$H$29,'GWP Values'!$D$3:$G$46,MATCH("N2O",'GWP Values'!$C$3:$C$41,0),FALSE)*$AI360,0),"")</f>
        <v/>
      </c>
    </row>
    <row r="361" spans="1:36" ht="24" customHeight="1" x14ac:dyDescent="0.25">
      <c r="A361" s="441"/>
      <c r="B361" s="458" t="str" cm="1">
        <f t="array" ref="B361">IFERROR(_xlfn.IFS($J361="","",VLOOKUP(CONCATENATE($M361," | ",$J361),'Emissions Factors'!$C$3:$O$718,5,FALSE)&lt;&gt;"",CONCATENATE($M361," | ",$J361), COUNTIF('Emissions Factors'!$C$3:$C$718,CONCATENATE($M361," | ",$J361))&lt;0, CONCATENATE($M361," | ",$I361)),"")</f>
        <v/>
      </c>
      <c r="C361" s="650" t="str">
        <f t="shared" si="10"/>
        <v/>
      </c>
      <c r="D361" s="650" t="str">
        <f t="shared" si="11"/>
        <v/>
      </c>
      <c r="E361" s="650" t="str">
        <f>IFERROR(IF($J361="","",
IF($J361="United States",$M361&amp;" | "&amp;$J361&amp;" - "&amp;(VLOOKUP(K361,'EFs - EPA eGRID'!$B$2:$D$53,3,FALSE)),
IF($J361="Canada",$M361&amp;" | "&amp;$J361&amp;" - "&amp;$K361,$M361&amp;" | "&amp;$I361))),"")</f>
        <v/>
      </c>
      <c r="F361" s="650" t="str" cm="1">
        <f t="array" ref="F361">_xlfn.IFS($J361="","",AND($J361="United States", $K361=""), $M361&amp;" | "&amp;$J361,AND($J361="Canada", $K361=""), $M361&amp;" | "&amp;$J361,$J361="United States", $E361,$J361="Canada",$E361,$J361&lt;&gt;"", $M361&amp;" | "&amp;$J361)</f>
        <v/>
      </c>
      <c r="G361" s="989"/>
      <c r="H361" s="990"/>
      <c r="I361" s="941" t="str">
        <f>IFERROR(VLOOKUP(J361,'Category Index'!$K$10:$L$258,2,FALSE),"")</f>
        <v/>
      </c>
      <c r="J361" s="986"/>
      <c r="K361" s="987" t="s">
        <v>866</v>
      </c>
      <c r="L361" s="3"/>
      <c r="M361" s="982"/>
      <c r="N361" s="983"/>
      <c r="O361" s="943" t="str">
        <f>IFERROR(VLOOKUP(Q361,Tables!$CE$8:$CF$22,2,FALSE),"")</f>
        <v/>
      </c>
      <c r="P361" s="973"/>
      <c r="Q361" s="974"/>
      <c r="R361" s="975"/>
      <c r="S361" s="976"/>
      <c r="T361" s="670" t="str">
        <f>IFERROR(IF(R361="","",R361*(VLOOKUP(D361, 'Unit Conversion Table'!$E$3:$F$132, 2, FALSE))),"")</f>
        <v/>
      </c>
      <c r="U361" s="3"/>
      <c r="V361" s="971" t="s">
        <v>826</v>
      </c>
      <c r="W361" s="945" t="str" cm="1">
        <f t="array" ref="W361">_xlfn.IFS(V361="No",(IFERROR(VLOOKUP($M361&amp;" | "&amp;$X361,'Emissions Factors'!$C$3:$N$1705,MATCH(W$11,'Emissions Factors'!$C$3:$N$3,0),FALSE),"")),V361="Yes", "", V361="", "")</f>
        <v/>
      </c>
      <c r="X361" s="946">
        <f>IFERROR(IF(OR($V361="Yes", $V361=""), "",
VLOOKUP($F361, 'Emissions Factors'!$C$3:$O$717, 4,FALSE)),
IFERROR(VLOOKUP($E361, 'Emissions Factors'!$C$3:$O$717, 4,FALSE),""))</f>
        <v>0</v>
      </c>
      <c r="Y361" s="947" t="str">
        <f>IFERROR(VLOOKUP($M361&amp;" | "&amp;$X361,'Emissions Factors'!$C$3:$N$3811,5,FALSE),"")</f>
        <v/>
      </c>
      <c r="Z361" s="948" t="str">
        <f>IFERROR(VLOOKUP($M361&amp;" | "&amp;$X361,'Emissions Factors'!$C$3:$N$3811,6,FALSE),"")</f>
        <v/>
      </c>
      <c r="AA361" s="949" t="str">
        <f>IFERROR(VLOOKUP($M361&amp;" | "&amp;$X361,'Emissions Factors'!$C$3:$N$3811,7,FALSE),"")</f>
        <v/>
      </c>
      <c r="AB361" s="961"/>
      <c r="AC361" s="962"/>
      <c r="AD361" s="963"/>
      <c r="AE361" s="964"/>
      <c r="AF361" s="965"/>
      <c r="AG361" s="955" t="str" cm="1">
        <f t="array" ref="AG361">IFERROR(_xlfn.IFS($V361="No", Y361*$T361/1000,$V361="Yes", AD361*$T361/1000, $V361="", ""),"")</f>
        <v/>
      </c>
      <c r="AH361" s="956" t="str" cm="1">
        <f t="array" ref="AH361">IFERROR(_xlfn.IFS($V361="No", Z361*$T361/1000,$V361="Yes", AE361*$T361/1000, $V361="", ""),"")</f>
        <v/>
      </c>
      <c r="AI361" s="956" t="str" cm="1">
        <f t="array" ref="AI361">IFERROR(_xlfn.IFS($V361="No", AA361*$T361/1000,$V361="Yes", AF361*$T361/1000, $V361="", ""),"")</f>
        <v/>
      </c>
      <c r="AJ361" s="1029" t="str">
        <f>IFERROR($AG361
+IFERROR(HLOOKUP(Introduction!$H$29,'GWP Values'!$D$3:$G$46,MATCH("CH4",'GWP Values'!$C$3:$C$41,0),FALSE)*$AH361,0)
+IFERROR(HLOOKUP(Introduction!$H$29,'GWP Values'!$D$3:$G$46,MATCH("N2O",'GWP Values'!$C$3:$C$41,0),FALSE)*$AI361,0),"")</f>
        <v/>
      </c>
    </row>
    <row r="362" spans="1:36" ht="24" customHeight="1" x14ac:dyDescent="0.25">
      <c r="A362" s="441"/>
      <c r="B362" s="458" t="str" cm="1">
        <f t="array" ref="B362">IFERROR(_xlfn.IFS($J362="","",VLOOKUP(CONCATENATE($M362," | ",$J362),'Emissions Factors'!$C$3:$O$718,5,FALSE)&lt;&gt;"",CONCATENATE($M362," | ",$J362), COUNTIF('Emissions Factors'!$C$3:$C$718,CONCATENATE($M362," | ",$J362))&lt;0, CONCATENATE($M362," | ",$I362)),"")</f>
        <v/>
      </c>
      <c r="C362" s="650" t="str">
        <f t="shared" si="10"/>
        <v/>
      </c>
      <c r="D362" s="650" t="str">
        <f t="shared" si="11"/>
        <v/>
      </c>
      <c r="E362" s="650" t="str">
        <f>IFERROR(IF($J362="","",
IF($J362="United States",$M362&amp;" | "&amp;$J362&amp;" - "&amp;(VLOOKUP(K362,'EFs - EPA eGRID'!$B$2:$D$53,3,FALSE)),
IF($J362="Canada",$M362&amp;" | "&amp;$J362&amp;" - "&amp;$K362,$M362&amp;" | "&amp;$I362))),"")</f>
        <v/>
      </c>
      <c r="F362" s="650" t="str" cm="1">
        <f t="array" ref="F362">_xlfn.IFS($J362="","",AND($J362="United States", $K362=""), $M362&amp;" | "&amp;$J362,AND($J362="Canada", $K362=""), $M362&amp;" | "&amp;$J362,$J362="United States", $E362,$J362="Canada",$E362,$J362&lt;&gt;"", $M362&amp;" | "&amp;$J362)</f>
        <v/>
      </c>
      <c r="G362" s="989"/>
      <c r="H362" s="990"/>
      <c r="I362" s="941" t="str">
        <f>IFERROR(VLOOKUP(J362,'Category Index'!$K$10:$L$258,2,FALSE),"")</f>
        <v/>
      </c>
      <c r="J362" s="986"/>
      <c r="K362" s="987" t="s">
        <v>866</v>
      </c>
      <c r="L362" s="3"/>
      <c r="M362" s="982"/>
      <c r="N362" s="983"/>
      <c r="O362" s="943" t="str">
        <f>IFERROR(VLOOKUP(Q362,Tables!$CE$8:$CF$22,2,FALSE),"")</f>
        <v/>
      </c>
      <c r="P362" s="973"/>
      <c r="Q362" s="974"/>
      <c r="R362" s="975"/>
      <c r="S362" s="976"/>
      <c r="T362" s="670" t="str">
        <f>IFERROR(IF(R362="","",R362*(VLOOKUP(D362, 'Unit Conversion Table'!$E$3:$F$132, 2, FALSE))),"")</f>
        <v/>
      </c>
      <c r="U362" s="3"/>
      <c r="V362" s="971" t="s">
        <v>826</v>
      </c>
      <c r="W362" s="945" t="str" cm="1">
        <f t="array" ref="W362">_xlfn.IFS(V362="No",(IFERROR(VLOOKUP($M362&amp;" | "&amp;$X362,'Emissions Factors'!$C$3:$N$1705,MATCH(W$11,'Emissions Factors'!$C$3:$N$3,0),FALSE),"")),V362="Yes", "", V362="", "")</f>
        <v/>
      </c>
      <c r="X362" s="946">
        <f>IFERROR(IF(OR($V362="Yes", $V362=""), "",
VLOOKUP($F362, 'Emissions Factors'!$C$3:$O$717, 4,FALSE)),
IFERROR(VLOOKUP($E362, 'Emissions Factors'!$C$3:$O$717, 4,FALSE),""))</f>
        <v>0</v>
      </c>
      <c r="Y362" s="947" t="str">
        <f>IFERROR(VLOOKUP($M362&amp;" | "&amp;$X362,'Emissions Factors'!$C$3:$N$3811,5,FALSE),"")</f>
        <v/>
      </c>
      <c r="Z362" s="948" t="str">
        <f>IFERROR(VLOOKUP($M362&amp;" | "&amp;$X362,'Emissions Factors'!$C$3:$N$3811,6,FALSE),"")</f>
        <v/>
      </c>
      <c r="AA362" s="949" t="str">
        <f>IFERROR(VLOOKUP($M362&amp;" | "&amp;$X362,'Emissions Factors'!$C$3:$N$3811,7,FALSE),"")</f>
        <v/>
      </c>
      <c r="AB362" s="961"/>
      <c r="AC362" s="962"/>
      <c r="AD362" s="963"/>
      <c r="AE362" s="964"/>
      <c r="AF362" s="965"/>
      <c r="AG362" s="955" t="str" cm="1">
        <f t="array" ref="AG362">IFERROR(_xlfn.IFS($V362="No", Y362*$T362/1000,$V362="Yes", AD362*$T362/1000, $V362="", ""),"")</f>
        <v/>
      </c>
      <c r="AH362" s="956" t="str" cm="1">
        <f t="array" ref="AH362">IFERROR(_xlfn.IFS($V362="No", Z362*$T362/1000,$V362="Yes", AE362*$T362/1000, $V362="", ""),"")</f>
        <v/>
      </c>
      <c r="AI362" s="956" t="str" cm="1">
        <f t="array" ref="AI362">IFERROR(_xlfn.IFS($V362="No", AA362*$T362/1000,$V362="Yes", AF362*$T362/1000, $V362="", ""),"")</f>
        <v/>
      </c>
      <c r="AJ362" s="1029" t="str">
        <f>IFERROR($AG362
+IFERROR(HLOOKUP(Introduction!$H$29,'GWP Values'!$D$3:$G$46,MATCH("CH4",'GWP Values'!$C$3:$C$41,0),FALSE)*$AH362,0)
+IFERROR(HLOOKUP(Introduction!$H$29,'GWP Values'!$D$3:$G$46,MATCH("N2O",'GWP Values'!$C$3:$C$41,0),FALSE)*$AI362,0),"")</f>
        <v/>
      </c>
    </row>
    <row r="363" spans="1:36" ht="24" customHeight="1" x14ac:dyDescent="0.25">
      <c r="A363" s="441"/>
      <c r="B363" s="458" t="str" cm="1">
        <f t="array" ref="B363">IFERROR(_xlfn.IFS($J363="","",VLOOKUP(CONCATENATE($M363," | ",$J363),'Emissions Factors'!$C$3:$O$718,5,FALSE)&lt;&gt;"",CONCATENATE($M363," | ",$J363), COUNTIF('Emissions Factors'!$C$3:$C$718,CONCATENATE($M363," | ",$J363))&lt;0, CONCATENATE($M363," | ",$I363)),"")</f>
        <v/>
      </c>
      <c r="C363" s="650" t="str">
        <f t="shared" si="10"/>
        <v/>
      </c>
      <c r="D363" s="650" t="str">
        <f t="shared" si="11"/>
        <v/>
      </c>
      <c r="E363" s="650" t="str">
        <f>IFERROR(IF($J363="","",
IF($J363="United States",$M363&amp;" | "&amp;$J363&amp;" - "&amp;(VLOOKUP(K363,'EFs - EPA eGRID'!$B$2:$D$53,3,FALSE)),
IF($J363="Canada",$M363&amp;" | "&amp;$J363&amp;" - "&amp;$K363,$M363&amp;" | "&amp;$I363))),"")</f>
        <v/>
      </c>
      <c r="F363" s="650" t="str" cm="1">
        <f t="array" ref="F363">_xlfn.IFS($J363="","",AND($J363="United States", $K363=""), $M363&amp;" | "&amp;$J363,AND($J363="Canada", $K363=""), $M363&amp;" | "&amp;$J363,$J363="United States", $E363,$J363="Canada",$E363,$J363&lt;&gt;"", $M363&amp;" | "&amp;$J363)</f>
        <v/>
      </c>
      <c r="G363" s="989"/>
      <c r="H363" s="990"/>
      <c r="I363" s="941" t="str">
        <f>IFERROR(VLOOKUP(J363,'Category Index'!$K$10:$L$258,2,FALSE),"")</f>
        <v/>
      </c>
      <c r="J363" s="986"/>
      <c r="K363" s="987" t="s">
        <v>866</v>
      </c>
      <c r="L363" s="3"/>
      <c r="M363" s="982"/>
      <c r="N363" s="983"/>
      <c r="O363" s="943" t="str">
        <f>IFERROR(VLOOKUP(Q363,Tables!$CE$8:$CF$22,2,FALSE),"")</f>
        <v/>
      </c>
      <c r="P363" s="973"/>
      <c r="Q363" s="974"/>
      <c r="R363" s="975"/>
      <c r="S363" s="976"/>
      <c r="T363" s="670" t="str">
        <f>IFERROR(IF(R363="","",R363*(VLOOKUP(D363, 'Unit Conversion Table'!$E$3:$F$132, 2, FALSE))),"")</f>
        <v/>
      </c>
      <c r="U363" s="3"/>
      <c r="V363" s="971" t="s">
        <v>826</v>
      </c>
      <c r="W363" s="945" t="str" cm="1">
        <f t="array" ref="W363">_xlfn.IFS(V363="No",(IFERROR(VLOOKUP($M363&amp;" | "&amp;$X363,'Emissions Factors'!$C$3:$N$1705,MATCH(W$11,'Emissions Factors'!$C$3:$N$3,0),FALSE),"")),V363="Yes", "", V363="", "")</f>
        <v/>
      </c>
      <c r="X363" s="946">
        <f>IFERROR(IF(OR($V363="Yes", $V363=""), "",
VLOOKUP($F363, 'Emissions Factors'!$C$3:$O$717, 4,FALSE)),
IFERROR(VLOOKUP($E363, 'Emissions Factors'!$C$3:$O$717, 4,FALSE),""))</f>
        <v>0</v>
      </c>
      <c r="Y363" s="947" t="str">
        <f>IFERROR(VLOOKUP($M363&amp;" | "&amp;$X363,'Emissions Factors'!$C$3:$N$3811,5,FALSE),"")</f>
        <v/>
      </c>
      <c r="Z363" s="948" t="str">
        <f>IFERROR(VLOOKUP($M363&amp;" | "&amp;$X363,'Emissions Factors'!$C$3:$N$3811,6,FALSE),"")</f>
        <v/>
      </c>
      <c r="AA363" s="949" t="str">
        <f>IFERROR(VLOOKUP($M363&amp;" | "&amp;$X363,'Emissions Factors'!$C$3:$N$3811,7,FALSE),"")</f>
        <v/>
      </c>
      <c r="AB363" s="961"/>
      <c r="AC363" s="962"/>
      <c r="AD363" s="963"/>
      <c r="AE363" s="964"/>
      <c r="AF363" s="965"/>
      <c r="AG363" s="955" t="str" cm="1">
        <f t="array" ref="AG363">IFERROR(_xlfn.IFS($V363="No", Y363*$T363/1000,$V363="Yes", AD363*$T363/1000, $V363="", ""),"")</f>
        <v/>
      </c>
      <c r="AH363" s="956" t="str" cm="1">
        <f t="array" ref="AH363">IFERROR(_xlfn.IFS($V363="No", Z363*$T363/1000,$V363="Yes", AE363*$T363/1000, $V363="", ""),"")</f>
        <v/>
      </c>
      <c r="AI363" s="956" t="str" cm="1">
        <f t="array" ref="AI363">IFERROR(_xlfn.IFS($V363="No", AA363*$T363/1000,$V363="Yes", AF363*$T363/1000, $V363="", ""),"")</f>
        <v/>
      </c>
      <c r="AJ363" s="1029" t="str">
        <f>IFERROR($AG363
+IFERROR(HLOOKUP(Introduction!$H$29,'GWP Values'!$D$3:$G$46,MATCH("CH4",'GWP Values'!$C$3:$C$41,0),FALSE)*$AH363,0)
+IFERROR(HLOOKUP(Introduction!$H$29,'GWP Values'!$D$3:$G$46,MATCH("N2O",'GWP Values'!$C$3:$C$41,0),FALSE)*$AI363,0),"")</f>
        <v/>
      </c>
    </row>
    <row r="364" spans="1:36" ht="24" customHeight="1" x14ac:dyDescent="0.25">
      <c r="A364" s="441"/>
      <c r="B364" s="458" t="str" cm="1">
        <f t="array" ref="B364">IFERROR(_xlfn.IFS($J364="","",VLOOKUP(CONCATENATE($M364," | ",$J364),'Emissions Factors'!$C$3:$O$718,5,FALSE)&lt;&gt;"",CONCATENATE($M364," | ",$J364), COUNTIF('Emissions Factors'!$C$3:$C$718,CONCATENATE($M364," | ",$J364))&lt;0, CONCATENATE($M364," | ",$I364)),"")</f>
        <v/>
      </c>
      <c r="C364" s="650" t="str">
        <f t="shared" si="10"/>
        <v/>
      </c>
      <c r="D364" s="650" t="str">
        <f t="shared" si="11"/>
        <v/>
      </c>
      <c r="E364" s="650" t="str">
        <f>IFERROR(IF($J364="","",
IF($J364="United States",$M364&amp;" | "&amp;$J364&amp;" - "&amp;(VLOOKUP(K364,'EFs - EPA eGRID'!$B$2:$D$53,3,FALSE)),
IF($J364="Canada",$M364&amp;" | "&amp;$J364&amp;" - "&amp;$K364,$M364&amp;" | "&amp;$I364))),"")</f>
        <v/>
      </c>
      <c r="F364" s="650" t="str" cm="1">
        <f t="array" ref="F364">_xlfn.IFS($J364="","",AND($J364="United States", $K364=""), $M364&amp;" | "&amp;$J364,AND($J364="Canada", $K364=""), $M364&amp;" | "&amp;$J364,$J364="United States", $E364,$J364="Canada",$E364,$J364&lt;&gt;"", $M364&amp;" | "&amp;$J364)</f>
        <v/>
      </c>
      <c r="G364" s="989"/>
      <c r="H364" s="990"/>
      <c r="I364" s="941" t="str">
        <f>IFERROR(VLOOKUP(J364,'Category Index'!$K$10:$L$258,2,FALSE),"")</f>
        <v/>
      </c>
      <c r="J364" s="986"/>
      <c r="K364" s="987" t="s">
        <v>866</v>
      </c>
      <c r="L364" s="3"/>
      <c r="M364" s="982"/>
      <c r="N364" s="983"/>
      <c r="O364" s="943" t="str">
        <f>IFERROR(VLOOKUP(Q364,Tables!$CE$8:$CF$22,2,FALSE),"")</f>
        <v/>
      </c>
      <c r="P364" s="973"/>
      <c r="Q364" s="974"/>
      <c r="R364" s="975"/>
      <c r="S364" s="976"/>
      <c r="T364" s="670" t="str">
        <f>IFERROR(IF(R364="","",R364*(VLOOKUP(D364, 'Unit Conversion Table'!$E$3:$F$132, 2, FALSE))),"")</f>
        <v/>
      </c>
      <c r="U364" s="3"/>
      <c r="V364" s="971" t="s">
        <v>826</v>
      </c>
      <c r="W364" s="945" t="str" cm="1">
        <f t="array" ref="W364">_xlfn.IFS(V364="No",(IFERROR(VLOOKUP($M364&amp;" | "&amp;$X364,'Emissions Factors'!$C$3:$N$1705,MATCH(W$11,'Emissions Factors'!$C$3:$N$3,0),FALSE),"")),V364="Yes", "", V364="", "")</f>
        <v/>
      </c>
      <c r="X364" s="946">
        <f>IFERROR(IF(OR($V364="Yes", $V364=""), "",
VLOOKUP($F364, 'Emissions Factors'!$C$3:$O$717, 4,FALSE)),
IFERROR(VLOOKUP($E364, 'Emissions Factors'!$C$3:$O$717, 4,FALSE),""))</f>
        <v>0</v>
      </c>
      <c r="Y364" s="947" t="str">
        <f>IFERROR(VLOOKUP($M364&amp;" | "&amp;$X364,'Emissions Factors'!$C$3:$N$3811,5,FALSE),"")</f>
        <v/>
      </c>
      <c r="Z364" s="948" t="str">
        <f>IFERROR(VLOOKUP($M364&amp;" | "&amp;$X364,'Emissions Factors'!$C$3:$N$3811,6,FALSE),"")</f>
        <v/>
      </c>
      <c r="AA364" s="949" t="str">
        <f>IFERROR(VLOOKUP($M364&amp;" | "&amp;$X364,'Emissions Factors'!$C$3:$N$3811,7,FALSE),"")</f>
        <v/>
      </c>
      <c r="AB364" s="961"/>
      <c r="AC364" s="962"/>
      <c r="AD364" s="963"/>
      <c r="AE364" s="964"/>
      <c r="AF364" s="965"/>
      <c r="AG364" s="955" t="str" cm="1">
        <f t="array" ref="AG364">IFERROR(_xlfn.IFS($V364="No", Y364*$T364/1000,$V364="Yes", AD364*$T364/1000, $V364="", ""),"")</f>
        <v/>
      </c>
      <c r="AH364" s="956" t="str" cm="1">
        <f t="array" ref="AH364">IFERROR(_xlfn.IFS($V364="No", Z364*$T364/1000,$V364="Yes", AE364*$T364/1000, $V364="", ""),"")</f>
        <v/>
      </c>
      <c r="AI364" s="956" t="str" cm="1">
        <f t="array" ref="AI364">IFERROR(_xlfn.IFS($V364="No", AA364*$T364/1000,$V364="Yes", AF364*$T364/1000, $V364="", ""),"")</f>
        <v/>
      </c>
      <c r="AJ364" s="1029" t="str">
        <f>IFERROR($AG364
+IFERROR(HLOOKUP(Introduction!$H$29,'GWP Values'!$D$3:$G$46,MATCH("CH4",'GWP Values'!$C$3:$C$41,0),FALSE)*$AH364,0)
+IFERROR(HLOOKUP(Introduction!$H$29,'GWP Values'!$D$3:$G$46,MATCH("N2O",'GWP Values'!$C$3:$C$41,0),FALSE)*$AI364,0),"")</f>
        <v/>
      </c>
    </row>
    <row r="365" spans="1:36" ht="24" customHeight="1" x14ac:dyDescent="0.25">
      <c r="A365" s="441"/>
      <c r="B365" s="458" t="str" cm="1">
        <f t="array" ref="B365">IFERROR(_xlfn.IFS($J365="","",VLOOKUP(CONCATENATE($M365," | ",$J365),'Emissions Factors'!$C$3:$O$718,5,FALSE)&lt;&gt;"",CONCATENATE($M365," | ",$J365), COUNTIF('Emissions Factors'!$C$3:$C$718,CONCATENATE($M365," | ",$J365))&lt;0, CONCATENATE($M365," | ",$I365)),"")</f>
        <v/>
      </c>
      <c r="C365" s="650" t="str">
        <f t="shared" si="10"/>
        <v/>
      </c>
      <c r="D365" s="650" t="str">
        <f t="shared" si="11"/>
        <v/>
      </c>
      <c r="E365" s="650" t="str">
        <f>IFERROR(IF($J365="","",
IF($J365="United States",$M365&amp;" | "&amp;$J365&amp;" - "&amp;(VLOOKUP(K365,'EFs - EPA eGRID'!$B$2:$D$53,3,FALSE)),
IF($J365="Canada",$M365&amp;" | "&amp;$J365&amp;" - "&amp;$K365,$M365&amp;" | "&amp;$I365))),"")</f>
        <v/>
      </c>
      <c r="F365" s="650" t="str" cm="1">
        <f t="array" ref="F365">_xlfn.IFS($J365="","",AND($J365="United States", $K365=""), $M365&amp;" | "&amp;$J365,AND($J365="Canada", $K365=""), $M365&amp;" | "&amp;$J365,$J365="United States", $E365,$J365="Canada",$E365,$J365&lt;&gt;"", $M365&amp;" | "&amp;$J365)</f>
        <v/>
      </c>
      <c r="G365" s="989"/>
      <c r="H365" s="990"/>
      <c r="I365" s="941" t="str">
        <f>IFERROR(VLOOKUP(J365,'Category Index'!$K$10:$L$258,2,FALSE),"")</f>
        <v/>
      </c>
      <c r="J365" s="986"/>
      <c r="K365" s="987" t="s">
        <v>866</v>
      </c>
      <c r="L365" s="3"/>
      <c r="M365" s="982"/>
      <c r="N365" s="983"/>
      <c r="O365" s="943" t="str">
        <f>IFERROR(VLOOKUP(Q365,Tables!$CE$8:$CF$22,2,FALSE),"")</f>
        <v/>
      </c>
      <c r="P365" s="973"/>
      <c r="Q365" s="974"/>
      <c r="R365" s="975"/>
      <c r="S365" s="976"/>
      <c r="T365" s="670" t="str">
        <f>IFERROR(IF(R365="","",R365*(VLOOKUP(D365, 'Unit Conversion Table'!$E$3:$F$132, 2, FALSE))),"")</f>
        <v/>
      </c>
      <c r="U365" s="3"/>
      <c r="V365" s="971" t="s">
        <v>826</v>
      </c>
      <c r="W365" s="945" t="str" cm="1">
        <f t="array" ref="W365">_xlfn.IFS(V365="No",(IFERROR(VLOOKUP($M365&amp;" | "&amp;$X365,'Emissions Factors'!$C$3:$N$1705,MATCH(W$11,'Emissions Factors'!$C$3:$N$3,0),FALSE),"")),V365="Yes", "", V365="", "")</f>
        <v/>
      </c>
      <c r="X365" s="946">
        <f>IFERROR(IF(OR($V365="Yes", $V365=""), "",
VLOOKUP($F365, 'Emissions Factors'!$C$3:$O$717, 4,FALSE)),
IFERROR(VLOOKUP($E365, 'Emissions Factors'!$C$3:$O$717, 4,FALSE),""))</f>
        <v>0</v>
      </c>
      <c r="Y365" s="947" t="str">
        <f>IFERROR(VLOOKUP($M365&amp;" | "&amp;$X365,'Emissions Factors'!$C$3:$N$3811,5,FALSE),"")</f>
        <v/>
      </c>
      <c r="Z365" s="948" t="str">
        <f>IFERROR(VLOOKUP($M365&amp;" | "&amp;$X365,'Emissions Factors'!$C$3:$N$3811,6,FALSE),"")</f>
        <v/>
      </c>
      <c r="AA365" s="949" t="str">
        <f>IFERROR(VLOOKUP($M365&amp;" | "&amp;$X365,'Emissions Factors'!$C$3:$N$3811,7,FALSE),"")</f>
        <v/>
      </c>
      <c r="AB365" s="961"/>
      <c r="AC365" s="962"/>
      <c r="AD365" s="963"/>
      <c r="AE365" s="964"/>
      <c r="AF365" s="965"/>
      <c r="AG365" s="955" t="str" cm="1">
        <f t="array" ref="AG365">IFERROR(_xlfn.IFS($V365="No", Y365*$T365/1000,$V365="Yes", AD365*$T365/1000, $V365="", ""),"")</f>
        <v/>
      </c>
      <c r="AH365" s="956" t="str" cm="1">
        <f t="array" ref="AH365">IFERROR(_xlfn.IFS($V365="No", Z365*$T365/1000,$V365="Yes", AE365*$T365/1000, $V365="", ""),"")</f>
        <v/>
      </c>
      <c r="AI365" s="956" t="str" cm="1">
        <f t="array" ref="AI365">IFERROR(_xlfn.IFS($V365="No", AA365*$T365/1000,$V365="Yes", AF365*$T365/1000, $V365="", ""),"")</f>
        <v/>
      </c>
      <c r="AJ365" s="1029" t="str">
        <f>IFERROR($AG365
+IFERROR(HLOOKUP(Introduction!$H$29,'GWP Values'!$D$3:$G$46,MATCH("CH4",'GWP Values'!$C$3:$C$41,0),FALSE)*$AH365,0)
+IFERROR(HLOOKUP(Introduction!$H$29,'GWP Values'!$D$3:$G$46,MATCH("N2O",'GWP Values'!$C$3:$C$41,0),FALSE)*$AI365,0),"")</f>
        <v/>
      </c>
    </row>
    <row r="366" spans="1:36" ht="24" customHeight="1" x14ac:dyDescent="0.25">
      <c r="A366" s="441"/>
      <c r="B366" s="458" t="str" cm="1">
        <f t="array" ref="B366">IFERROR(_xlfn.IFS($J366="","",VLOOKUP(CONCATENATE($M366," | ",$J366),'Emissions Factors'!$C$3:$O$718,5,FALSE)&lt;&gt;"",CONCATENATE($M366," | ",$J366), COUNTIF('Emissions Factors'!$C$3:$C$718,CONCATENATE($M366," | ",$J366))&lt;0, CONCATENATE($M366," | ",$I366)),"")</f>
        <v/>
      </c>
      <c r="C366" s="650" t="str">
        <f t="shared" si="10"/>
        <v/>
      </c>
      <c r="D366" s="650" t="str">
        <f t="shared" si="11"/>
        <v/>
      </c>
      <c r="E366" s="650" t="str">
        <f>IFERROR(IF($J366="","",
IF($J366="United States",$M366&amp;" | "&amp;$J366&amp;" - "&amp;(VLOOKUP(K366,'EFs - EPA eGRID'!$B$2:$D$53,3,FALSE)),
IF($J366="Canada",$M366&amp;" | "&amp;$J366&amp;" - "&amp;$K366,$M366&amp;" | "&amp;$I366))),"")</f>
        <v/>
      </c>
      <c r="F366" s="650" t="str" cm="1">
        <f t="array" ref="F366">_xlfn.IFS($J366="","",AND($J366="United States", $K366=""), $M366&amp;" | "&amp;$J366,AND($J366="Canada", $K366=""), $M366&amp;" | "&amp;$J366,$J366="United States", $E366,$J366="Canada",$E366,$J366&lt;&gt;"", $M366&amp;" | "&amp;$J366)</f>
        <v/>
      </c>
      <c r="G366" s="989"/>
      <c r="H366" s="990"/>
      <c r="I366" s="941" t="str">
        <f>IFERROR(VLOOKUP(J366,'Category Index'!$K$10:$L$258,2,FALSE),"")</f>
        <v/>
      </c>
      <c r="J366" s="986"/>
      <c r="K366" s="987" t="s">
        <v>866</v>
      </c>
      <c r="L366" s="3"/>
      <c r="M366" s="982"/>
      <c r="N366" s="983"/>
      <c r="O366" s="943" t="str">
        <f>IFERROR(VLOOKUP(Q366,Tables!$CE$8:$CF$22,2,FALSE),"")</f>
        <v/>
      </c>
      <c r="P366" s="973"/>
      <c r="Q366" s="974"/>
      <c r="R366" s="975"/>
      <c r="S366" s="976"/>
      <c r="T366" s="670" t="str">
        <f>IFERROR(IF(R366="","",R366*(VLOOKUP(D366, 'Unit Conversion Table'!$E$3:$F$132, 2, FALSE))),"")</f>
        <v/>
      </c>
      <c r="U366" s="3"/>
      <c r="V366" s="971" t="s">
        <v>826</v>
      </c>
      <c r="W366" s="945" t="str" cm="1">
        <f t="array" ref="W366">_xlfn.IFS(V366="No",(IFERROR(VLOOKUP($M366&amp;" | "&amp;$X366,'Emissions Factors'!$C$3:$N$1705,MATCH(W$11,'Emissions Factors'!$C$3:$N$3,0),FALSE),"")),V366="Yes", "", V366="", "")</f>
        <v/>
      </c>
      <c r="X366" s="946">
        <f>IFERROR(IF(OR($V366="Yes", $V366=""), "",
VLOOKUP($F366, 'Emissions Factors'!$C$3:$O$717, 4,FALSE)),
IFERROR(VLOOKUP($E366, 'Emissions Factors'!$C$3:$O$717, 4,FALSE),""))</f>
        <v>0</v>
      </c>
      <c r="Y366" s="947" t="str">
        <f>IFERROR(VLOOKUP($M366&amp;" | "&amp;$X366,'Emissions Factors'!$C$3:$N$3811,5,FALSE),"")</f>
        <v/>
      </c>
      <c r="Z366" s="948" t="str">
        <f>IFERROR(VLOOKUP($M366&amp;" | "&amp;$X366,'Emissions Factors'!$C$3:$N$3811,6,FALSE),"")</f>
        <v/>
      </c>
      <c r="AA366" s="949" t="str">
        <f>IFERROR(VLOOKUP($M366&amp;" | "&amp;$X366,'Emissions Factors'!$C$3:$N$3811,7,FALSE),"")</f>
        <v/>
      </c>
      <c r="AB366" s="961"/>
      <c r="AC366" s="962"/>
      <c r="AD366" s="963"/>
      <c r="AE366" s="964"/>
      <c r="AF366" s="965"/>
      <c r="AG366" s="955" t="str" cm="1">
        <f t="array" ref="AG366">IFERROR(_xlfn.IFS($V366="No", Y366*$T366/1000,$V366="Yes", AD366*$T366/1000, $V366="", ""),"")</f>
        <v/>
      </c>
      <c r="AH366" s="956" t="str" cm="1">
        <f t="array" ref="AH366">IFERROR(_xlfn.IFS($V366="No", Z366*$T366/1000,$V366="Yes", AE366*$T366/1000, $V366="", ""),"")</f>
        <v/>
      </c>
      <c r="AI366" s="956" t="str" cm="1">
        <f t="array" ref="AI366">IFERROR(_xlfn.IFS($V366="No", AA366*$T366/1000,$V366="Yes", AF366*$T366/1000, $V366="", ""),"")</f>
        <v/>
      </c>
      <c r="AJ366" s="1029" t="str">
        <f>IFERROR($AG366
+IFERROR(HLOOKUP(Introduction!$H$29,'GWP Values'!$D$3:$G$46,MATCH("CH4",'GWP Values'!$C$3:$C$41,0),FALSE)*$AH366,0)
+IFERROR(HLOOKUP(Introduction!$H$29,'GWP Values'!$D$3:$G$46,MATCH("N2O",'GWP Values'!$C$3:$C$41,0),FALSE)*$AI366,0),"")</f>
        <v/>
      </c>
    </row>
    <row r="367" spans="1:36" ht="24" customHeight="1" x14ac:dyDescent="0.25">
      <c r="A367" s="441"/>
      <c r="B367" s="458" t="str" cm="1">
        <f t="array" ref="B367">IFERROR(_xlfn.IFS($J367="","",VLOOKUP(CONCATENATE($M367," | ",$J367),'Emissions Factors'!$C$3:$O$718,5,FALSE)&lt;&gt;"",CONCATENATE($M367," | ",$J367), COUNTIF('Emissions Factors'!$C$3:$C$718,CONCATENATE($M367," | ",$J367))&lt;0, CONCATENATE($M367," | ",$I367)),"")</f>
        <v/>
      </c>
      <c r="C367" s="650" t="str">
        <f t="shared" si="10"/>
        <v/>
      </c>
      <c r="D367" s="650" t="str">
        <f t="shared" si="11"/>
        <v/>
      </c>
      <c r="E367" s="650" t="str">
        <f>IFERROR(IF($J367="","",
IF($J367="United States",$M367&amp;" | "&amp;$J367&amp;" - "&amp;(VLOOKUP(K367,'EFs - EPA eGRID'!$B$2:$D$53,3,FALSE)),
IF($J367="Canada",$M367&amp;" | "&amp;$J367&amp;" - "&amp;$K367,$M367&amp;" | "&amp;$I367))),"")</f>
        <v/>
      </c>
      <c r="F367" s="650" t="str" cm="1">
        <f t="array" ref="F367">_xlfn.IFS($J367="","",AND($J367="United States", $K367=""), $M367&amp;" | "&amp;$J367,AND($J367="Canada", $K367=""), $M367&amp;" | "&amp;$J367,$J367="United States", $E367,$J367="Canada",$E367,$J367&lt;&gt;"", $M367&amp;" | "&amp;$J367)</f>
        <v/>
      </c>
      <c r="G367" s="989"/>
      <c r="H367" s="990"/>
      <c r="I367" s="941" t="str">
        <f>IFERROR(VLOOKUP(J367,'Category Index'!$K$10:$L$258,2,FALSE),"")</f>
        <v/>
      </c>
      <c r="J367" s="986"/>
      <c r="K367" s="987" t="s">
        <v>866</v>
      </c>
      <c r="L367" s="3"/>
      <c r="M367" s="982"/>
      <c r="N367" s="983"/>
      <c r="O367" s="943" t="str">
        <f>IFERROR(VLOOKUP(Q367,Tables!$CE$8:$CF$22,2,FALSE),"")</f>
        <v/>
      </c>
      <c r="P367" s="973"/>
      <c r="Q367" s="974"/>
      <c r="R367" s="975"/>
      <c r="S367" s="976"/>
      <c r="T367" s="670" t="str">
        <f>IFERROR(IF(R367="","",R367*(VLOOKUP(D367, 'Unit Conversion Table'!$E$3:$F$132, 2, FALSE))),"")</f>
        <v/>
      </c>
      <c r="U367" s="3"/>
      <c r="V367" s="971" t="s">
        <v>826</v>
      </c>
      <c r="W367" s="945" t="str" cm="1">
        <f t="array" ref="W367">_xlfn.IFS(V367="No",(IFERROR(VLOOKUP($M367&amp;" | "&amp;$X367,'Emissions Factors'!$C$3:$N$1705,MATCH(W$11,'Emissions Factors'!$C$3:$N$3,0),FALSE),"")),V367="Yes", "", V367="", "")</f>
        <v/>
      </c>
      <c r="X367" s="946">
        <f>IFERROR(IF(OR($V367="Yes", $V367=""), "",
VLOOKUP($F367, 'Emissions Factors'!$C$3:$O$717, 4,FALSE)),
IFERROR(VLOOKUP($E367, 'Emissions Factors'!$C$3:$O$717, 4,FALSE),""))</f>
        <v>0</v>
      </c>
      <c r="Y367" s="947" t="str">
        <f>IFERROR(VLOOKUP($M367&amp;" | "&amp;$X367,'Emissions Factors'!$C$3:$N$3811,5,FALSE),"")</f>
        <v/>
      </c>
      <c r="Z367" s="948" t="str">
        <f>IFERROR(VLOOKUP($M367&amp;" | "&amp;$X367,'Emissions Factors'!$C$3:$N$3811,6,FALSE),"")</f>
        <v/>
      </c>
      <c r="AA367" s="949" t="str">
        <f>IFERROR(VLOOKUP($M367&amp;" | "&amp;$X367,'Emissions Factors'!$C$3:$N$3811,7,FALSE),"")</f>
        <v/>
      </c>
      <c r="AB367" s="961"/>
      <c r="AC367" s="962"/>
      <c r="AD367" s="963"/>
      <c r="AE367" s="964"/>
      <c r="AF367" s="965"/>
      <c r="AG367" s="955" t="str" cm="1">
        <f t="array" ref="AG367">IFERROR(_xlfn.IFS($V367="No", Y367*$T367/1000,$V367="Yes", AD367*$T367/1000, $V367="", ""),"")</f>
        <v/>
      </c>
      <c r="AH367" s="956" t="str" cm="1">
        <f t="array" ref="AH367">IFERROR(_xlfn.IFS($V367="No", Z367*$T367/1000,$V367="Yes", AE367*$T367/1000, $V367="", ""),"")</f>
        <v/>
      </c>
      <c r="AI367" s="956" t="str" cm="1">
        <f t="array" ref="AI367">IFERROR(_xlfn.IFS($V367="No", AA367*$T367/1000,$V367="Yes", AF367*$T367/1000, $V367="", ""),"")</f>
        <v/>
      </c>
      <c r="AJ367" s="1029" t="str">
        <f>IFERROR($AG367
+IFERROR(HLOOKUP(Introduction!$H$29,'GWP Values'!$D$3:$G$46,MATCH("CH4",'GWP Values'!$C$3:$C$41,0),FALSE)*$AH367,0)
+IFERROR(HLOOKUP(Introduction!$H$29,'GWP Values'!$D$3:$G$46,MATCH("N2O",'GWP Values'!$C$3:$C$41,0),FALSE)*$AI367,0),"")</f>
        <v/>
      </c>
    </row>
    <row r="368" spans="1:36" ht="24" customHeight="1" x14ac:dyDescent="0.25">
      <c r="A368" s="441"/>
      <c r="B368" s="458" t="str" cm="1">
        <f t="array" ref="B368">IFERROR(_xlfn.IFS($J368="","",VLOOKUP(CONCATENATE($M368," | ",$J368),'Emissions Factors'!$C$3:$O$718,5,FALSE)&lt;&gt;"",CONCATENATE($M368," | ",$J368), COUNTIF('Emissions Factors'!$C$3:$C$718,CONCATENATE($M368," | ",$J368))&lt;0, CONCATENATE($M368," | ",$I368)),"")</f>
        <v/>
      </c>
      <c r="C368" s="650" t="str">
        <f t="shared" si="10"/>
        <v/>
      </c>
      <c r="D368" s="650" t="str">
        <f t="shared" si="11"/>
        <v/>
      </c>
      <c r="E368" s="650" t="str">
        <f>IFERROR(IF($J368="","",
IF($J368="United States",$M368&amp;" | "&amp;$J368&amp;" - "&amp;(VLOOKUP(K368,'EFs - EPA eGRID'!$B$2:$D$53,3,FALSE)),
IF($J368="Canada",$M368&amp;" | "&amp;$J368&amp;" - "&amp;$K368,$M368&amp;" | "&amp;$I368))),"")</f>
        <v/>
      </c>
      <c r="F368" s="650" t="str" cm="1">
        <f t="array" ref="F368">_xlfn.IFS($J368="","",AND($J368="United States", $K368=""), $M368&amp;" | "&amp;$J368,AND($J368="Canada", $K368=""), $M368&amp;" | "&amp;$J368,$J368="United States", $E368,$J368="Canada",$E368,$J368&lt;&gt;"", $M368&amp;" | "&amp;$J368)</f>
        <v/>
      </c>
      <c r="G368" s="989"/>
      <c r="H368" s="990"/>
      <c r="I368" s="941" t="str">
        <f>IFERROR(VLOOKUP(J368,'Category Index'!$K$10:$L$258,2,FALSE),"")</f>
        <v/>
      </c>
      <c r="J368" s="986"/>
      <c r="K368" s="987" t="s">
        <v>866</v>
      </c>
      <c r="L368" s="3"/>
      <c r="M368" s="982"/>
      <c r="N368" s="983"/>
      <c r="O368" s="943" t="str">
        <f>IFERROR(VLOOKUP(Q368,Tables!$CE$8:$CF$22,2,FALSE),"")</f>
        <v/>
      </c>
      <c r="P368" s="973"/>
      <c r="Q368" s="974"/>
      <c r="R368" s="975"/>
      <c r="S368" s="976"/>
      <c r="T368" s="670" t="str">
        <f>IFERROR(IF(R368="","",R368*(VLOOKUP(D368, 'Unit Conversion Table'!$E$3:$F$132, 2, FALSE))),"")</f>
        <v/>
      </c>
      <c r="U368" s="3"/>
      <c r="V368" s="971" t="s">
        <v>826</v>
      </c>
      <c r="W368" s="945" t="str" cm="1">
        <f t="array" ref="W368">_xlfn.IFS(V368="No",(IFERROR(VLOOKUP($M368&amp;" | "&amp;$X368,'Emissions Factors'!$C$3:$N$1705,MATCH(W$11,'Emissions Factors'!$C$3:$N$3,0),FALSE),"")),V368="Yes", "", V368="", "")</f>
        <v/>
      </c>
      <c r="X368" s="946">
        <f>IFERROR(IF(OR($V368="Yes", $V368=""), "",
VLOOKUP($F368, 'Emissions Factors'!$C$3:$O$717, 4,FALSE)),
IFERROR(VLOOKUP($E368, 'Emissions Factors'!$C$3:$O$717, 4,FALSE),""))</f>
        <v>0</v>
      </c>
      <c r="Y368" s="947" t="str">
        <f>IFERROR(VLOOKUP($M368&amp;" | "&amp;$X368,'Emissions Factors'!$C$3:$N$3811,5,FALSE),"")</f>
        <v/>
      </c>
      <c r="Z368" s="948" t="str">
        <f>IFERROR(VLOOKUP($M368&amp;" | "&amp;$X368,'Emissions Factors'!$C$3:$N$3811,6,FALSE),"")</f>
        <v/>
      </c>
      <c r="AA368" s="949" t="str">
        <f>IFERROR(VLOOKUP($M368&amp;" | "&amp;$X368,'Emissions Factors'!$C$3:$N$3811,7,FALSE),"")</f>
        <v/>
      </c>
      <c r="AB368" s="961"/>
      <c r="AC368" s="962"/>
      <c r="AD368" s="963"/>
      <c r="AE368" s="964"/>
      <c r="AF368" s="965"/>
      <c r="AG368" s="955" t="str" cm="1">
        <f t="array" ref="AG368">IFERROR(_xlfn.IFS($V368="No", Y368*$T368/1000,$V368="Yes", AD368*$T368/1000, $V368="", ""),"")</f>
        <v/>
      </c>
      <c r="AH368" s="956" t="str" cm="1">
        <f t="array" ref="AH368">IFERROR(_xlfn.IFS($V368="No", Z368*$T368/1000,$V368="Yes", AE368*$T368/1000, $V368="", ""),"")</f>
        <v/>
      </c>
      <c r="AI368" s="956" t="str" cm="1">
        <f t="array" ref="AI368">IFERROR(_xlfn.IFS($V368="No", AA368*$T368/1000,$V368="Yes", AF368*$T368/1000, $V368="", ""),"")</f>
        <v/>
      </c>
      <c r="AJ368" s="1029" t="str">
        <f>IFERROR($AG368
+IFERROR(HLOOKUP(Introduction!$H$29,'GWP Values'!$D$3:$G$46,MATCH("CH4",'GWP Values'!$C$3:$C$41,0),FALSE)*$AH368,0)
+IFERROR(HLOOKUP(Introduction!$H$29,'GWP Values'!$D$3:$G$46,MATCH("N2O",'GWP Values'!$C$3:$C$41,0),FALSE)*$AI368,0),"")</f>
        <v/>
      </c>
    </row>
    <row r="369" spans="1:36" ht="24" customHeight="1" x14ac:dyDescent="0.25">
      <c r="A369" s="441"/>
      <c r="B369" s="458" t="str" cm="1">
        <f t="array" ref="B369">IFERROR(_xlfn.IFS($J369="","",VLOOKUP(CONCATENATE($M369," | ",$J369),'Emissions Factors'!$C$3:$O$718,5,FALSE)&lt;&gt;"",CONCATENATE($M369," | ",$J369), COUNTIF('Emissions Factors'!$C$3:$C$718,CONCATENATE($M369," | ",$J369))&lt;0, CONCATENATE($M369," | ",$I369)),"")</f>
        <v/>
      </c>
      <c r="C369" s="650" t="str">
        <f t="shared" si="10"/>
        <v/>
      </c>
      <c r="D369" s="650" t="str">
        <f t="shared" si="11"/>
        <v/>
      </c>
      <c r="E369" s="650" t="str">
        <f>IFERROR(IF($J369="","",
IF($J369="United States",$M369&amp;" | "&amp;$J369&amp;" - "&amp;(VLOOKUP(K369,'EFs - EPA eGRID'!$B$2:$D$53,3,FALSE)),
IF($J369="Canada",$M369&amp;" | "&amp;$J369&amp;" - "&amp;$K369,$M369&amp;" | "&amp;$I369))),"")</f>
        <v/>
      </c>
      <c r="F369" s="650" t="str" cm="1">
        <f t="array" ref="F369">_xlfn.IFS($J369="","",AND($J369="United States", $K369=""), $M369&amp;" | "&amp;$J369,AND($J369="Canada", $K369=""), $M369&amp;" | "&amp;$J369,$J369="United States", $E369,$J369="Canada",$E369,$J369&lt;&gt;"", $M369&amp;" | "&amp;$J369)</f>
        <v/>
      </c>
      <c r="G369" s="989"/>
      <c r="H369" s="990"/>
      <c r="I369" s="941" t="str">
        <f>IFERROR(VLOOKUP(J369,'Category Index'!$K$10:$L$258,2,FALSE),"")</f>
        <v/>
      </c>
      <c r="J369" s="986"/>
      <c r="K369" s="987" t="s">
        <v>866</v>
      </c>
      <c r="L369" s="3"/>
      <c r="M369" s="982"/>
      <c r="N369" s="983"/>
      <c r="O369" s="943" t="str">
        <f>IFERROR(VLOOKUP(Q369,Tables!$CE$8:$CF$22,2,FALSE),"")</f>
        <v/>
      </c>
      <c r="P369" s="973"/>
      <c r="Q369" s="974"/>
      <c r="R369" s="975"/>
      <c r="S369" s="976"/>
      <c r="T369" s="670" t="str">
        <f>IFERROR(IF(R369="","",R369*(VLOOKUP(D369, 'Unit Conversion Table'!$E$3:$F$132, 2, FALSE))),"")</f>
        <v/>
      </c>
      <c r="U369" s="3"/>
      <c r="V369" s="971" t="s">
        <v>826</v>
      </c>
      <c r="W369" s="945" t="str" cm="1">
        <f t="array" ref="W369">_xlfn.IFS(V369="No",(IFERROR(VLOOKUP($M369&amp;" | "&amp;$X369,'Emissions Factors'!$C$3:$N$1705,MATCH(W$11,'Emissions Factors'!$C$3:$N$3,0),FALSE),"")),V369="Yes", "", V369="", "")</f>
        <v/>
      </c>
      <c r="X369" s="946">
        <f>IFERROR(IF(OR($V369="Yes", $V369=""), "",
VLOOKUP($F369, 'Emissions Factors'!$C$3:$O$717, 4,FALSE)),
IFERROR(VLOOKUP($E369, 'Emissions Factors'!$C$3:$O$717, 4,FALSE),""))</f>
        <v>0</v>
      </c>
      <c r="Y369" s="947" t="str">
        <f>IFERROR(VLOOKUP($M369&amp;" | "&amp;$X369,'Emissions Factors'!$C$3:$N$3811,5,FALSE),"")</f>
        <v/>
      </c>
      <c r="Z369" s="948" t="str">
        <f>IFERROR(VLOOKUP($M369&amp;" | "&amp;$X369,'Emissions Factors'!$C$3:$N$3811,6,FALSE),"")</f>
        <v/>
      </c>
      <c r="AA369" s="949" t="str">
        <f>IFERROR(VLOOKUP($M369&amp;" | "&amp;$X369,'Emissions Factors'!$C$3:$N$3811,7,FALSE),"")</f>
        <v/>
      </c>
      <c r="AB369" s="961"/>
      <c r="AC369" s="962"/>
      <c r="AD369" s="963"/>
      <c r="AE369" s="964"/>
      <c r="AF369" s="965"/>
      <c r="AG369" s="955" t="str" cm="1">
        <f t="array" ref="AG369">IFERROR(_xlfn.IFS($V369="No", Y369*$T369/1000,$V369="Yes", AD369*$T369/1000, $V369="", ""),"")</f>
        <v/>
      </c>
      <c r="AH369" s="956" t="str" cm="1">
        <f t="array" ref="AH369">IFERROR(_xlfn.IFS($V369="No", Z369*$T369/1000,$V369="Yes", AE369*$T369/1000, $V369="", ""),"")</f>
        <v/>
      </c>
      <c r="AI369" s="956" t="str" cm="1">
        <f t="array" ref="AI369">IFERROR(_xlfn.IFS($V369="No", AA369*$T369/1000,$V369="Yes", AF369*$T369/1000, $V369="", ""),"")</f>
        <v/>
      </c>
      <c r="AJ369" s="1029" t="str">
        <f>IFERROR($AG369
+IFERROR(HLOOKUP(Introduction!$H$29,'GWP Values'!$D$3:$G$46,MATCH("CH4",'GWP Values'!$C$3:$C$41,0),FALSE)*$AH369,0)
+IFERROR(HLOOKUP(Introduction!$H$29,'GWP Values'!$D$3:$G$46,MATCH("N2O",'GWP Values'!$C$3:$C$41,0),FALSE)*$AI369,0),"")</f>
        <v/>
      </c>
    </row>
    <row r="370" spans="1:36" ht="24" customHeight="1" x14ac:dyDescent="0.25">
      <c r="A370" s="441"/>
      <c r="B370" s="458" t="str" cm="1">
        <f t="array" ref="B370">IFERROR(_xlfn.IFS($J370="","",VLOOKUP(CONCATENATE($M370," | ",$J370),'Emissions Factors'!$C$3:$O$718,5,FALSE)&lt;&gt;"",CONCATENATE($M370," | ",$J370), COUNTIF('Emissions Factors'!$C$3:$C$718,CONCATENATE($M370," | ",$J370))&lt;0, CONCATENATE($M370," | ",$I370)),"")</f>
        <v/>
      </c>
      <c r="C370" s="650" t="str">
        <f t="shared" si="10"/>
        <v/>
      </c>
      <c r="D370" s="650" t="str">
        <f t="shared" si="11"/>
        <v/>
      </c>
      <c r="E370" s="650" t="str">
        <f>IFERROR(IF($J370="","",
IF($J370="United States",$M370&amp;" | "&amp;$J370&amp;" - "&amp;(VLOOKUP(K370,'EFs - EPA eGRID'!$B$2:$D$53,3,FALSE)),
IF($J370="Canada",$M370&amp;" | "&amp;$J370&amp;" - "&amp;$K370,$M370&amp;" | "&amp;$I370))),"")</f>
        <v/>
      </c>
      <c r="F370" s="650" t="str" cm="1">
        <f t="array" ref="F370">_xlfn.IFS($J370="","",AND($J370="United States", $K370=""), $M370&amp;" | "&amp;$J370,AND($J370="Canada", $K370=""), $M370&amp;" | "&amp;$J370,$J370="United States", $E370,$J370="Canada",$E370,$J370&lt;&gt;"", $M370&amp;" | "&amp;$J370)</f>
        <v/>
      </c>
      <c r="G370" s="989"/>
      <c r="H370" s="990"/>
      <c r="I370" s="941" t="str">
        <f>IFERROR(VLOOKUP(J370,'Category Index'!$K$10:$L$258,2,FALSE),"")</f>
        <v/>
      </c>
      <c r="J370" s="986"/>
      <c r="K370" s="987" t="s">
        <v>866</v>
      </c>
      <c r="L370" s="3"/>
      <c r="M370" s="982"/>
      <c r="N370" s="983"/>
      <c r="O370" s="943" t="str">
        <f>IFERROR(VLOOKUP(Q370,Tables!$CE$8:$CF$22,2,FALSE),"")</f>
        <v/>
      </c>
      <c r="P370" s="973"/>
      <c r="Q370" s="974"/>
      <c r="R370" s="975"/>
      <c r="S370" s="976"/>
      <c r="T370" s="670" t="str">
        <f>IFERROR(IF(R370="","",R370*(VLOOKUP(D370, 'Unit Conversion Table'!$E$3:$F$132, 2, FALSE))),"")</f>
        <v/>
      </c>
      <c r="U370" s="3"/>
      <c r="V370" s="971" t="s">
        <v>826</v>
      </c>
      <c r="W370" s="945" t="str" cm="1">
        <f t="array" ref="W370">_xlfn.IFS(V370="No",(IFERROR(VLOOKUP($M370&amp;" | "&amp;$X370,'Emissions Factors'!$C$3:$N$1705,MATCH(W$11,'Emissions Factors'!$C$3:$N$3,0),FALSE),"")),V370="Yes", "", V370="", "")</f>
        <v/>
      </c>
      <c r="X370" s="946">
        <f>IFERROR(IF(OR($V370="Yes", $V370=""), "",
VLOOKUP($F370, 'Emissions Factors'!$C$3:$O$717, 4,FALSE)),
IFERROR(VLOOKUP($E370, 'Emissions Factors'!$C$3:$O$717, 4,FALSE),""))</f>
        <v>0</v>
      </c>
      <c r="Y370" s="947" t="str">
        <f>IFERROR(VLOOKUP($M370&amp;" | "&amp;$X370,'Emissions Factors'!$C$3:$N$3811,5,FALSE),"")</f>
        <v/>
      </c>
      <c r="Z370" s="948" t="str">
        <f>IFERROR(VLOOKUP($M370&amp;" | "&amp;$X370,'Emissions Factors'!$C$3:$N$3811,6,FALSE),"")</f>
        <v/>
      </c>
      <c r="AA370" s="949" t="str">
        <f>IFERROR(VLOOKUP($M370&amp;" | "&amp;$X370,'Emissions Factors'!$C$3:$N$3811,7,FALSE),"")</f>
        <v/>
      </c>
      <c r="AB370" s="961"/>
      <c r="AC370" s="962"/>
      <c r="AD370" s="963"/>
      <c r="AE370" s="964"/>
      <c r="AF370" s="965"/>
      <c r="AG370" s="955" t="str" cm="1">
        <f t="array" ref="AG370">IFERROR(_xlfn.IFS($V370="No", Y370*$T370/1000,$V370="Yes", AD370*$T370/1000, $V370="", ""),"")</f>
        <v/>
      </c>
      <c r="AH370" s="956" t="str" cm="1">
        <f t="array" ref="AH370">IFERROR(_xlfn.IFS($V370="No", Z370*$T370/1000,$V370="Yes", AE370*$T370/1000, $V370="", ""),"")</f>
        <v/>
      </c>
      <c r="AI370" s="956" t="str" cm="1">
        <f t="array" ref="AI370">IFERROR(_xlfn.IFS($V370="No", AA370*$T370/1000,$V370="Yes", AF370*$T370/1000, $V370="", ""),"")</f>
        <v/>
      </c>
      <c r="AJ370" s="1029" t="str">
        <f>IFERROR($AG370
+IFERROR(HLOOKUP(Introduction!$H$29,'GWP Values'!$D$3:$G$46,MATCH("CH4",'GWP Values'!$C$3:$C$41,0),FALSE)*$AH370,0)
+IFERROR(HLOOKUP(Introduction!$H$29,'GWP Values'!$D$3:$G$46,MATCH("N2O",'GWP Values'!$C$3:$C$41,0),FALSE)*$AI370,0),"")</f>
        <v/>
      </c>
    </row>
    <row r="371" spans="1:36" ht="24" customHeight="1" x14ac:dyDescent="0.25">
      <c r="A371" s="441"/>
      <c r="B371" s="458" t="str" cm="1">
        <f t="array" ref="B371">IFERROR(_xlfn.IFS($J371="","",VLOOKUP(CONCATENATE($M371," | ",$J371),'Emissions Factors'!$C$3:$O$718,5,FALSE)&lt;&gt;"",CONCATENATE($M371," | ",$J371), COUNTIF('Emissions Factors'!$C$3:$C$718,CONCATENATE($M371," | ",$J371))&lt;0, CONCATENATE($M371," | ",$I371)),"")</f>
        <v/>
      </c>
      <c r="C371" s="650" t="str">
        <f t="shared" si="10"/>
        <v/>
      </c>
      <c r="D371" s="650" t="str">
        <f t="shared" si="11"/>
        <v/>
      </c>
      <c r="E371" s="650" t="str">
        <f>IFERROR(IF($J371="","",
IF($J371="United States",$M371&amp;" | "&amp;$J371&amp;" - "&amp;(VLOOKUP(K371,'EFs - EPA eGRID'!$B$2:$D$53,3,FALSE)),
IF($J371="Canada",$M371&amp;" | "&amp;$J371&amp;" - "&amp;$K371,$M371&amp;" | "&amp;$I371))),"")</f>
        <v/>
      </c>
      <c r="F371" s="650" t="str" cm="1">
        <f t="array" ref="F371">_xlfn.IFS($J371="","",AND($J371="United States", $K371=""), $M371&amp;" | "&amp;$J371,AND($J371="Canada", $K371=""), $M371&amp;" | "&amp;$J371,$J371="United States", $E371,$J371="Canada",$E371,$J371&lt;&gt;"", $M371&amp;" | "&amp;$J371)</f>
        <v/>
      </c>
      <c r="G371" s="989"/>
      <c r="H371" s="990"/>
      <c r="I371" s="941" t="str">
        <f>IFERROR(VLOOKUP(J371,'Category Index'!$K$10:$L$258,2,FALSE),"")</f>
        <v/>
      </c>
      <c r="J371" s="986"/>
      <c r="K371" s="987" t="s">
        <v>866</v>
      </c>
      <c r="L371" s="3"/>
      <c r="M371" s="982"/>
      <c r="N371" s="983"/>
      <c r="O371" s="943" t="str">
        <f>IFERROR(VLOOKUP(Q371,Tables!$CE$8:$CF$22,2,FALSE),"")</f>
        <v/>
      </c>
      <c r="P371" s="973"/>
      <c r="Q371" s="974"/>
      <c r="R371" s="975"/>
      <c r="S371" s="976"/>
      <c r="T371" s="670" t="str">
        <f>IFERROR(IF(R371="","",R371*(VLOOKUP(D371, 'Unit Conversion Table'!$E$3:$F$132, 2, FALSE))),"")</f>
        <v/>
      </c>
      <c r="U371" s="3"/>
      <c r="V371" s="971" t="s">
        <v>826</v>
      </c>
      <c r="W371" s="945" t="str" cm="1">
        <f t="array" ref="W371">_xlfn.IFS(V371="No",(IFERROR(VLOOKUP($M371&amp;" | "&amp;$X371,'Emissions Factors'!$C$3:$N$1705,MATCH(W$11,'Emissions Factors'!$C$3:$N$3,0),FALSE),"")),V371="Yes", "", V371="", "")</f>
        <v/>
      </c>
      <c r="X371" s="946">
        <f>IFERROR(IF(OR($V371="Yes", $V371=""), "",
VLOOKUP($F371, 'Emissions Factors'!$C$3:$O$717, 4,FALSE)),
IFERROR(VLOOKUP($E371, 'Emissions Factors'!$C$3:$O$717, 4,FALSE),""))</f>
        <v>0</v>
      </c>
      <c r="Y371" s="947" t="str">
        <f>IFERROR(VLOOKUP($M371&amp;" | "&amp;$X371,'Emissions Factors'!$C$3:$N$3811,5,FALSE),"")</f>
        <v/>
      </c>
      <c r="Z371" s="948" t="str">
        <f>IFERROR(VLOOKUP($M371&amp;" | "&amp;$X371,'Emissions Factors'!$C$3:$N$3811,6,FALSE),"")</f>
        <v/>
      </c>
      <c r="AA371" s="949" t="str">
        <f>IFERROR(VLOOKUP($M371&amp;" | "&amp;$X371,'Emissions Factors'!$C$3:$N$3811,7,FALSE),"")</f>
        <v/>
      </c>
      <c r="AB371" s="961"/>
      <c r="AC371" s="962"/>
      <c r="AD371" s="963"/>
      <c r="AE371" s="964"/>
      <c r="AF371" s="965"/>
      <c r="AG371" s="955" t="str" cm="1">
        <f t="array" ref="AG371">IFERROR(_xlfn.IFS($V371="No", Y371*$T371/1000,$V371="Yes", AD371*$T371/1000, $V371="", ""),"")</f>
        <v/>
      </c>
      <c r="AH371" s="956" t="str" cm="1">
        <f t="array" ref="AH371">IFERROR(_xlfn.IFS($V371="No", Z371*$T371/1000,$V371="Yes", AE371*$T371/1000, $V371="", ""),"")</f>
        <v/>
      </c>
      <c r="AI371" s="956" t="str" cm="1">
        <f t="array" ref="AI371">IFERROR(_xlfn.IFS($V371="No", AA371*$T371/1000,$V371="Yes", AF371*$T371/1000, $V371="", ""),"")</f>
        <v/>
      </c>
      <c r="AJ371" s="1029" t="str">
        <f>IFERROR($AG371
+IFERROR(HLOOKUP(Introduction!$H$29,'GWP Values'!$D$3:$G$46,MATCH("CH4",'GWP Values'!$C$3:$C$41,0),FALSE)*$AH371,0)
+IFERROR(HLOOKUP(Introduction!$H$29,'GWP Values'!$D$3:$G$46,MATCH("N2O",'GWP Values'!$C$3:$C$41,0),FALSE)*$AI371,0),"")</f>
        <v/>
      </c>
    </row>
    <row r="372" spans="1:36" ht="24" customHeight="1" x14ac:dyDescent="0.25">
      <c r="A372" s="441"/>
      <c r="B372" s="458" t="str" cm="1">
        <f t="array" ref="B372">IFERROR(_xlfn.IFS($J372="","",VLOOKUP(CONCATENATE($M372," | ",$J372),'Emissions Factors'!$C$3:$O$718,5,FALSE)&lt;&gt;"",CONCATENATE($M372," | ",$J372), COUNTIF('Emissions Factors'!$C$3:$C$718,CONCATENATE($M372," | ",$J372))&lt;0, CONCATENATE($M372," | ",$I372)),"")</f>
        <v/>
      </c>
      <c r="C372" s="650" t="str">
        <f t="shared" si="10"/>
        <v/>
      </c>
      <c r="D372" s="650" t="str">
        <f t="shared" si="11"/>
        <v/>
      </c>
      <c r="E372" s="650" t="str">
        <f>IFERROR(IF($J372="","",
IF($J372="United States",$M372&amp;" | "&amp;$J372&amp;" - "&amp;(VLOOKUP(K372,'EFs - EPA eGRID'!$B$2:$D$53,3,FALSE)),
IF($J372="Canada",$M372&amp;" | "&amp;$J372&amp;" - "&amp;$K372,$M372&amp;" | "&amp;$I372))),"")</f>
        <v/>
      </c>
      <c r="F372" s="650" t="str" cm="1">
        <f t="array" ref="F372">_xlfn.IFS($J372="","",AND($J372="United States", $K372=""), $M372&amp;" | "&amp;$J372,AND($J372="Canada", $K372=""), $M372&amp;" | "&amp;$J372,$J372="United States", $E372,$J372="Canada",$E372,$J372&lt;&gt;"", $M372&amp;" | "&amp;$J372)</f>
        <v/>
      </c>
      <c r="G372" s="989"/>
      <c r="H372" s="990"/>
      <c r="I372" s="941" t="str">
        <f>IFERROR(VLOOKUP(J372,'Category Index'!$K$10:$L$258,2,FALSE),"")</f>
        <v/>
      </c>
      <c r="J372" s="986"/>
      <c r="K372" s="987" t="s">
        <v>866</v>
      </c>
      <c r="L372" s="3"/>
      <c r="M372" s="982"/>
      <c r="N372" s="983"/>
      <c r="O372" s="943" t="str">
        <f>IFERROR(VLOOKUP(Q372,Tables!$CE$8:$CF$22,2,FALSE),"")</f>
        <v/>
      </c>
      <c r="P372" s="973"/>
      <c r="Q372" s="974"/>
      <c r="R372" s="975"/>
      <c r="S372" s="976"/>
      <c r="T372" s="670" t="str">
        <f>IFERROR(IF(R372="","",R372*(VLOOKUP(D372, 'Unit Conversion Table'!$E$3:$F$132, 2, FALSE))),"")</f>
        <v/>
      </c>
      <c r="U372" s="3"/>
      <c r="V372" s="971" t="s">
        <v>826</v>
      </c>
      <c r="W372" s="945" t="str" cm="1">
        <f t="array" ref="W372">_xlfn.IFS(V372="No",(IFERROR(VLOOKUP($M372&amp;" | "&amp;$X372,'Emissions Factors'!$C$3:$N$1705,MATCH(W$11,'Emissions Factors'!$C$3:$N$3,0),FALSE),"")),V372="Yes", "", V372="", "")</f>
        <v/>
      </c>
      <c r="X372" s="946">
        <f>IFERROR(IF(OR($V372="Yes", $V372=""), "",
VLOOKUP($F372, 'Emissions Factors'!$C$3:$O$717, 4,FALSE)),
IFERROR(VLOOKUP($E372, 'Emissions Factors'!$C$3:$O$717, 4,FALSE),""))</f>
        <v>0</v>
      </c>
      <c r="Y372" s="947" t="str">
        <f>IFERROR(VLOOKUP($M372&amp;" | "&amp;$X372,'Emissions Factors'!$C$3:$N$3811,5,FALSE),"")</f>
        <v/>
      </c>
      <c r="Z372" s="948" t="str">
        <f>IFERROR(VLOOKUP($M372&amp;" | "&amp;$X372,'Emissions Factors'!$C$3:$N$3811,6,FALSE),"")</f>
        <v/>
      </c>
      <c r="AA372" s="949" t="str">
        <f>IFERROR(VLOOKUP($M372&amp;" | "&amp;$X372,'Emissions Factors'!$C$3:$N$3811,7,FALSE),"")</f>
        <v/>
      </c>
      <c r="AB372" s="961"/>
      <c r="AC372" s="962"/>
      <c r="AD372" s="963"/>
      <c r="AE372" s="964"/>
      <c r="AF372" s="965"/>
      <c r="AG372" s="955" t="str" cm="1">
        <f t="array" ref="AG372">IFERROR(_xlfn.IFS($V372="No", Y372*$T372/1000,$V372="Yes", AD372*$T372/1000, $V372="", ""),"")</f>
        <v/>
      </c>
      <c r="AH372" s="956" t="str" cm="1">
        <f t="array" ref="AH372">IFERROR(_xlfn.IFS($V372="No", Z372*$T372/1000,$V372="Yes", AE372*$T372/1000, $V372="", ""),"")</f>
        <v/>
      </c>
      <c r="AI372" s="956" t="str" cm="1">
        <f t="array" ref="AI372">IFERROR(_xlfn.IFS($V372="No", AA372*$T372/1000,$V372="Yes", AF372*$T372/1000, $V372="", ""),"")</f>
        <v/>
      </c>
      <c r="AJ372" s="1029" t="str">
        <f>IFERROR($AG372
+IFERROR(HLOOKUP(Introduction!$H$29,'GWP Values'!$D$3:$G$46,MATCH("CH4",'GWP Values'!$C$3:$C$41,0),FALSE)*$AH372,0)
+IFERROR(HLOOKUP(Introduction!$H$29,'GWP Values'!$D$3:$G$46,MATCH("N2O",'GWP Values'!$C$3:$C$41,0),FALSE)*$AI372,0),"")</f>
        <v/>
      </c>
    </row>
    <row r="373" spans="1:36" ht="24" customHeight="1" x14ac:dyDescent="0.25">
      <c r="A373" s="441"/>
      <c r="B373" s="458" t="str" cm="1">
        <f t="array" ref="B373">IFERROR(_xlfn.IFS($J373="","",VLOOKUP(CONCATENATE($M373," | ",$J373),'Emissions Factors'!$C$3:$O$718,5,FALSE)&lt;&gt;"",CONCATENATE($M373," | ",$J373), COUNTIF('Emissions Factors'!$C$3:$C$718,CONCATENATE($M373," | ",$J373))&lt;0, CONCATENATE($M373," | ",$I373)),"")</f>
        <v/>
      </c>
      <c r="C373" s="650" t="str">
        <f t="shared" si="10"/>
        <v/>
      </c>
      <c r="D373" s="650" t="str">
        <f t="shared" si="11"/>
        <v/>
      </c>
      <c r="E373" s="650" t="str">
        <f>IFERROR(IF($J373="","",
IF($J373="United States",$M373&amp;" | "&amp;$J373&amp;" - "&amp;(VLOOKUP(K373,'EFs - EPA eGRID'!$B$2:$D$53,3,FALSE)),
IF($J373="Canada",$M373&amp;" | "&amp;$J373&amp;" - "&amp;$K373,$M373&amp;" | "&amp;$I373))),"")</f>
        <v/>
      </c>
      <c r="F373" s="650" t="str" cm="1">
        <f t="array" ref="F373">_xlfn.IFS($J373="","",AND($J373="United States", $K373=""), $M373&amp;" | "&amp;$J373,AND($J373="Canada", $K373=""), $M373&amp;" | "&amp;$J373,$J373="United States", $E373,$J373="Canada",$E373,$J373&lt;&gt;"", $M373&amp;" | "&amp;$J373)</f>
        <v/>
      </c>
      <c r="G373" s="989"/>
      <c r="H373" s="990"/>
      <c r="I373" s="941" t="str">
        <f>IFERROR(VLOOKUP(J373,'Category Index'!$K$10:$L$258,2,FALSE),"")</f>
        <v/>
      </c>
      <c r="J373" s="986"/>
      <c r="K373" s="987" t="s">
        <v>866</v>
      </c>
      <c r="L373" s="3"/>
      <c r="M373" s="982"/>
      <c r="N373" s="983"/>
      <c r="O373" s="943" t="str">
        <f>IFERROR(VLOOKUP(Q373,Tables!$CE$8:$CF$22,2,FALSE),"")</f>
        <v/>
      </c>
      <c r="P373" s="973"/>
      <c r="Q373" s="974"/>
      <c r="R373" s="975"/>
      <c r="S373" s="976"/>
      <c r="T373" s="670" t="str">
        <f>IFERROR(IF(R373="","",R373*(VLOOKUP(D373, 'Unit Conversion Table'!$E$3:$F$132, 2, FALSE))),"")</f>
        <v/>
      </c>
      <c r="U373" s="3"/>
      <c r="V373" s="971" t="s">
        <v>826</v>
      </c>
      <c r="W373" s="945" t="str" cm="1">
        <f t="array" ref="W373">_xlfn.IFS(V373="No",(IFERROR(VLOOKUP($M373&amp;" | "&amp;$X373,'Emissions Factors'!$C$3:$N$1705,MATCH(W$11,'Emissions Factors'!$C$3:$N$3,0),FALSE),"")),V373="Yes", "", V373="", "")</f>
        <v/>
      </c>
      <c r="X373" s="946">
        <f>IFERROR(IF(OR($V373="Yes", $V373=""), "",
VLOOKUP($F373, 'Emissions Factors'!$C$3:$O$717, 4,FALSE)),
IFERROR(VLOOKUP($E373, 'Emissions Factors'!$C$3:$O$717, 4,FALSE),""))</f>
        <v>0</v>
      </c>
      <c r="Y373" s="947" t="str">
        <f>IFERROR(VLOOKUP($M373&amp;" | "&amp;$X373,'Emissions Factors'!$C$3:$N$3811,5,FALSE),"")</f>
        <v/>
      </c>
      <c r="Z373" s="948" t="str">
        <f>IFERROR(VLOOKUP($M373&amp;" | "&amp;$X373,'Emissions Factors'!$C$3:$N$3811,6,FALSE),"")</f>
        <v/>
      </c>
      <c r="AA373" s="949" t="str">
        <f>IFERROR(VLOOKUP($M373&amp;" | "&amp;$X373,'Emissions Factors'!$C$3:$N$3811,7,FALSE),"")</f>
        <v/>
      </c>
      <c r="AB373" s="961"/>
      <c r="AC373" s="962"/>
      <c r="AD373" s="963"/>
      <c r="AE373" s="964"/>
      <c r="AF373" s="965"/>
      <c r="AG373" s="955" t="str" cm="1">
        <f t="array" ref="AG373">IFERROR(_xlfn.IFS($V373="No", Y373*$T373/1000,$V373="Yes", AD373*$T373/1000, $V373="", ""),"")</f>
        <v/>
      </c>
      <c r="AH373" s="956" t="str" cm="1">
        <f t="array" ref="AH373">IFERROR(_xlfn.IFS($V373="No", Z373*$T373/1000,$V373="Yes", AE373*$T373/1000, $V373="", ""),"")</f>
        <v/>
      </c>
      <c r="AI373" s="956" t="str" cm="1">
        <f t="array" ref="AI373">IFERROR(_xlfn.IFS($V373="No", AA373*$T373/1000,$V373="Yes", AF373*$T373/1000, $V373="", ""),"")</f>
        <v/>
      </c>
      <c r="AJ373" s="1029" t="str">
        <f>IFERROR($AG373
+IFERROR(HLOOKUP(Introduction!$H$29,'GWP Values'!$D$3:$G$46,MATCH("CH4",'GWP Values'!$C$3:$C$41,0),FALSE)*$AH373,0)
+IFERROR(HLOOKUP(Introduction!$H$29,'GWP Values'!$D$3:$G$46,MATCH("N2O",'GWP Values'!$C$3:$C$41,0),FALSE)*$AI373,0),"")</f>
        <v/>
      </c>
    </row>
    <row r="374" spans="1:36" ht="24" customHeight="1" x14ac:dyDescent="0.25">
      <c r="A374" s="441"/>
      <c r="B374" s="458" t="str" cm="1">
        <f t="array" ref="B374">IFERROR(_xlfn.IFS($J374="","",VLOOKUP(CONCATENATE($M374," | ",$J374),'Emissions Factors'!$C$3:$O$718,5,FALSE)&lt;&gt;"",CONCATENATE($M374," | ",$J374), COUNTIF('Emissions Factors'!$C$3:$C$718,CONCATENATE($M374," | ",$J374))&lt;0, CONCATENATE($M374," | ",$I374)),"")</f>
        <v/>
      </c>
      <c r="C374" s="650" t="str">
        <f t="shared" si="10"/>
        <v/>
      </c>
      <c r="D374" s="650" t="str">
        <f t="shared" si="11"/>
        <v/>
      </c>
      <c r="E374" s="650" t="str">
        <f>IFERROR(IF($J374="","",
IF($J374="United States",$M374&amp;" | "&amp;$J374&amp;" - "&amp;(VLOOKUP(K374,'EFs - EPA eGRID'!$B$2:$D$53,3,FALSE)),
IF($J374="Canada",$M374&amp;" | "&amp;$J374&amp;" - "&amp;$K374,$M374&amp;" | "&amp;$I374))),"")</f>
        <v/>
      </c>
      <c r="F374" s="650" t="str" cm="1">
        <f t="array" ref="F374">_xlfn.IFS($J374="","",AND($J374="United States", $K374=""), $M374&amp;" | "&amp;$J374,AND($J374="Canada", $K374=""), $M374&amp;" | "&amp;$J374,$J374="United States", $E374,$J374="Canada",$E374,$J374&lt;&gt;"", $M374&amp;" | "&amp;$J374)</f>
        <v/>
      </c>
      <c r="G374" s="989"/>
      <c r="H374" s="990"/>
      <c r="I374" s="941" t="str">
        <f>IFERROR(VLOOKUP(J374,'Category Index'!$K$10:$L$258,2,FALSE),"")</f>
        <v/>
      </c>
      <c r="J374" s="986"/>
      <c r="K374" s="987" t="s">
        <v>866</v>
      </c>
      <c r="L374" s="3"/>
      <c r="M374" s="982"/>
      <c r="N374" s="983"/>
      <c r="O374" s="943" t="str">
        <f>IFERROR(VLOOKUP(Q374,Tables!$CE$8:$CF$22,2,FALSE),"")</f>
        <v/>
      </c>
      <c r="P374" s="973"/>
      <c r="Q374" s="974"/>
      <c r="R374" s="975"/>
      <c r="S374" s="976"/>
      <c r="T374" s="670" t="str">
        <f>IFERROR(IF(R374="","",R374*(VLOOKUP(D374, 'Unit Conversion Table'!$E$3:$F$132, 2, FALSE))),"")</f>
        <v/>
      </c>
      <c r="U374" s="3"/>
      <c r="V374" s="971" t="s">
        <v>826</v>
      </c>
      <c r="W374" s="945" t="str" cm="1">
        <f t="array" ref="W374">_xlfn.IFS(V374="No",(IFERROR(VLOOKUP($M374&amp;" | "&amp;$X374,'Emissions Factors'!$C$3:$N$1705,MATCH(W$11,'Emissions Factors'!$C$3:$N$3,0),FALSE),"")),V374="Yes", "", V374="", "")</f>
        <v/>
      </c>
      <c r="X374" s="946">
        <f>IFERROR(IF(OR($V374="Yes", $V374=""), "",
VLOOKUP($F374, 'Emissions Factors'!$C$3:$O$717, 4,FALSE)),
IFERROR(VLOOKUP($E374, 'Emissions Factors'!$C$3:$O$717, 4,FALSE),""))</f>
        <v>0</v>
      </c>
      <c r="Y374" s="947" t="str">
        <f>IFERROR(VLOOKUP($M374&amp;" | "&amp;$X374,'Emissions Factors'!$C$3:$N$3811,5,FALSE),"")</f>
        <v/>
      </c>
      <c r="Z374" s="948" t="str">
        <f>IFERROR(VLOOKUP($M374&amp;" | "&amp;$X374,'Emissions Factors'!$C$3:$N$3811,6,FALSE),"")</f>
        <v/>
      </c>
      <c r="AA374" s="949" t="str">
        <f>IFERROR(VLOOKUP($M374&amp;" | "&amp;$X374,'Emissions Factors'!$C$3:$N$3811,7,FALSE),"")</f>
        <v/>
      </c>
      <c r="AB374" s="961"/>
      <c r="AC374" s="962"/>
      <c r="AD374" s="963"/>
      <c r="AE374" s="964"/>
      <c r="AF374" s="965"/>
      <c r="AG374" s="955" t="str" cm="1">
        <f t="array" ref="AG374">IFERROR(_xlfn.IFS($V374="No", Y374*$T374/1000,$V374="Yes", AD374*$T374/1000, $V374="", ""),"")</f>
        <v/>
      </c>
      <c r="AH374" s="956" t="str" cm="1">
        <f t="array" ref="AH374">IFERROR(_xlfn.IFS($V374="No", Z374*$T374/1000,$V374="Yes", AE374*$T374/1000, $V374="", ""),"")</f>
        <v/>
      </c>
      <c r="AI374" s="956" t="str" cm="1">
        <f t="array" ref="AI374">IFERROR(_xlfn.IFS($V374="No", AA374*$T374/1000,$V374="Yes", AF374*$T374/1000, $V374="", ""),"")</f>
        <v/>
      </c>
      <c r="AJ374" s="1029" t="str">
        <f>IFERROR($AG374
+IFERROR(HLOOKUP(Introduction!$H$29,'GWP Values'!$D$3:$G$46,MATCH("CH4",'GWP Values'!$C$3:$C$41,0),FALSE)*$AH374,0)
+IFERROR(HLOOKUP(Introduction!$H$29,'GWP Values'!$D$3:$G$46,MATCH("N2O",'GWP Values'!$C$3:$C$41,0),FALSE)*$AI374,0),"")</f>
        <v/>
      </c>
    </row>
    <row r="375" spans="1:36" ht="24" customHeight="1" x14ac:dyDescent="0.25">
      <c r="A375" s="441"/>
      <c r="B375" s="458" t="str" cm="1">
        <f t="array" ref="B375">IFERROR(_xlfn.IFS($J375="","",VLOOKUP(CONCATENATE($M375," | ",$J375),'Emissions Factors'!$C$3:$O$718,5,FALSE)&lt;&gt;"",CONCATENATE($M375," | ",$J375), COUNTIF('Emissions Factors'!$C$3:$C$718,CONCATENATE($M375," | ",$J375))&lt;0, CONCATENATE($M375," | ",$I375)),"")</f>
        <v/>
      </c>
      <c r="C375" s="650" t="str">
        <f t="shared" si="10"/>
        <v/>
      </c>
      <c r="D375" s="650" t="str">
        <f t="shared" si="11"/>
        <v/>
      </c>
      <c r="E375" s="650" t="str">
        <f>IFERROR(IF($J375="","",
IF($J375="United States",$M375&amp;" | "&amp;$J375&amp;" - "&amp;(VLOOKUP(K375,'EFs - EPA eGRID'!$B$2:$D$53,3,FALSE)),
IF($J375="Canada",$M375&amp;" | "&amp;$J375&amp;" - "&amp;$K375,$M375&amp;" | "&amp;$I375))),"")</f>
        <v/>
      </c>
      <c r="F375" s="650" t="str" cm="1">
        <f t="array" ref="F375">_xlfn.IFS($J375="","",AND($J375="United States", $K375=""), $M375&amp;" | "&amp;$J375,AND($J375="Canada", $K375=""), $M375&amp;" | "&amp;$J375,$J375="United States", $E375,$J375="Canada",$E375,$J375&lt;&gt;"", $M375&amp;" | "&amp;$J375)</f>
        <v/>
      </c>
      <c r="G375" s="989"/>
      <c r="H375" s="990"/>
      <c r="I375" s="941" t="str">
        <f>IFERROR(VLOOKUP(J375,'Category Index'!$K$10:$L$258,2,FALSE),"")</f>
        <v/>
      </c>
      <c r="J375" s="986"/>
      <c r="K375" s="987" t="s">
        <v>866</v>
      </c>
      <c r="L375" s="3"/>
      <c r="M375" s="982"/>
      <c r="N375" s="983"/>
      <c r="O375" s="943" t="str">
        <f>IFERROR(VLOOKUP(Q375,Tables!$CE$8:$CF$22,2,FALSE),"")</f>
        <v/>
      </c>
      <c r="P375" s="973"/>
      <c r="Q375" s="974"/>
      <c r="R375" s="975"/>
      <c r="S375" s="976"/>
      <c r="T375" s="670" t="str">
        <f>IFERROR(IF(R375="","",R375*(VLOOKUP(D375, 'Unit Conversion Table'!$E$3:$F$132, 2, FALSE))),"")</f>
        <v/>
      </c>
      <c r="U375" s="3"/>
      <c r="V375" s="971" t="s">
        <v>826</v>
      </c>
      <c r="W375" s="945" t="str" cm="1">
        <f t="array" ref="W375">_xlfn.IFS(V375="No",(IFERROR(VLOOKUP($M375&amp;" | "&amp;$X375,'Emissions Factors'!$C$3:$N$1705,MATCH(W$11,'Emissions Factors'!$C$3:$N$3,0),FALSE),"")),V375="Yes", "", V375="", "")</f>
        <v/>
      </c>
      <c r="X375" s="946">
        <f>IFERROR(IF(OR($V375="Yes", $V375=""), "",
VLOOKUP($F375, 'Emissions Factors'!$C$3:$O$717, 4,FALSE)),
IFERROR(VLOOKUP($E375, 'Emissions Factors'!$C$3:$O$717, 4,FALSE),""))</f>
        <v>0</v>
      </c>
      <c r="Y375" s="947" t="str">
        <f>IFERROR(VLOOKUP($M375&amp;" | "&amp;$X375,'Emissions Factors'!$C$3:$N$3811,5,FALSE),"")</f>
        <v/>
      </c>
      <c r="Z375" s="948" t="str">
        <f>IFERROR(VLOOKUP($M375&amp;" | "&amp;$X375,'Emissions Factors'!$C$3:$N$3811,6,FALSE),"")</f>
        <v/>
      </c>
      <c r="AA375" s="949" t="str">
        <f>IFERROR(VLOOKUP($M375&amp;" | "&amp;$X375,'Emissions Factors'!$C$3:$N$3811,7,FALSE),"")</f>
        <v/>
      </c>
      <c r="AB375" s="961"/>
      <c r="AC375" s="962"/>
      <c r="AD375" s="963"/>
      <c r="AE375" s="964"/>
      <c r="AF375" s="965"/>
      <c r="AG375" s="955" t="str" cm="1">
        <f t="array" ref="AG375">IFERROR(_xlfn.IFS($V375="No", Y375*$T375/1000,$V375="Yes", AD375*$T375/1000, $V375="", ""),"")</f>
        <v/>
      </c>
      <c r="AH375" s="956" t="str" cm="1">
        <f t="array" ref="AH375">IFERROR(_xlfn.IFS($V375="No", Z375*$T375/1000,$V375="Yes", AE375*$T375/1000, $V375="", ""),"")</f>
        <v/>
      </c>
      <c r="AI375" s="956" t="str" cm="1">
        <f t="array" ref="AI375">IFERROR(_xlfn.IFS($V375="No", AA375*$T375/1000,$V375="Yes", AF375*$T375/1000, $V375="", ""),"")</f>
        <v/>
      </c>
      <c r="AJ375" s="1029" t="str">
        <f>IFERROR($AG375
+IFERROR(HLOOKUP(Introduction!$H$29,'GWP Values'!$D$3:$G$46,MATCH("CH4",'GWP Values'!$C$3:$C$41,0),FALSE)*$AH375,0)
+IFERROR(HLOOKUP(Introduction!$H$29,'GWP Values'!$D$3:$G$46,MATCH("N2O",'GWP Values'!$C$3:$C$41,0),FALSE)*$AI375,0),"")</f>
        <v/>
      </c>
    </row>
    <row r="376" spans="1:36" ht="24" customHeight="1" x14ac:dyDescent="0.25">
      <c r="A376" s="441"/>
      <c r="B376" s="458" t="str" cm="1">
        <f t="array" ref="B376">IFERROR(_xlfn.IFS($J376="","",VLOOKUP(CONCATENATE($M376," | ",$J376),'Emissions Factors'!$C$3:$O$718,5,FALSE)&lt;&gt;"",CONCATENATE($M376," | ",$J376), COUNTIF('Emissions Factors'!$C$3:$C$718,CONCATENATE($M376," | ",$J376))&lt;0, CONCATENATE($M376," | ",$I376)),"")</f>
        <v/>
      </c>
      <c r="C376" s="650" t="str">
        <f t="shared" si="10"/>
        <v/>
      </c>
      <c r="D376" s="650" t="str">
        <f t="shared" si="11"/>
        <v/>
      </c>
      <c r="E376" s="650" t="str">
        <f>IFERROR(IF($J376="","",
IF($J376="United States",$M376&amp;" | "&amp;$J376&amp;" - "&amp;(VLOOKUP(K376,'EFs - EPA eGRID'!$B$2:$D$53,3,FALSE)),
IF($J376="Canada",$M376&amp;" | "&amp;$J376&amp;" - "&amp;$K376,$M376&amp;" | "&amp;$I376))),"")</f>
        <v/>
      </c>
      <c r="F376" s="650" t="str" cm="1">
        <f t="array" ref="F376">_xlfn.IFS($J376="","",AND($J376="United States", $K376=""), $M376&amp;" | "&amp;$J376,AND($J376="Canada", $K376=""), $M376&amp;" | "&amp;$J376,$J376="United States", $E376,$J376="Canada",$E376,$J376&lt;&gt;"", $M376&amp;" | "&amp;$J376)</f>
        <v/>
      </c>
      <c r="G376" s="989"/>
      <c r="H376" s="990"/>
      <c r="I376" s="941" t="str">
        <f>IFERROR(VLOOKUP(J376,'Category Index'!$K$10:$L$258,2,FALSE),"")</f>
        <v/>
      </c>
      <c r="J376" s="986"/>
      <c r="K376" s="987" t="s">
        <v>866</v>
      </c>
      <c r="L376" s="3"/>
      <c r="M376" s="982"/>
      <c r="N376" s="983"/>
      <c r="O376" s="943" t="str">
        <f>IFERROR(VLOOKUP(Q376,Tables!$CE$8:$CF$22,2,FALSE),"")</f>
        <v/>
      </c>
      <c r="P376" s="973"/>
      <c r="Q376" s="974"/>
      <c r="R376" s="975"/>
      <c r="S376" s="976"/>
      <c r="T376" s="670" t="str">
        <f>IFERROR(IF(R376="","",R376*(VLOOKUP(D376, 'Unit Conversion Table'!$E$3:$F$132, 2, FALSE))),"")</f>
        <v/>
      </c>
      <c r="U376" s="3"/>
      <c r="V376" s="971" t="s">
        <v>826</v>
      </c>
      <c r="W376" s="945" t="str" cm="1">
        <f t="array" ref="W376">_xlfn.IFS(V376="No",(IFERROR(VLOOKUP($M376&amp;" | "&amp;$X376,'Emissions Factors'!$C$3:$N$1705,MATCH(W$11,'Emissions Factors'!$C$3:$N$3,0),FALSE),"")),V376="Yes", "", V376="", "")</f>
        <v/>
      </c>
      <c r="X376" s="946">
        <f>IFERROR(IF(OR($V376="Yes", $V376=""), "",
VLOOKUP($F376, 'Emissions Factors'!$C$3:$O$717, 4,FALSE)),
IFERROR(VLOOKUP($E376, 'Emissions Factors'!$C$3:$O$717, 4,FALSE),""))</f>
        <v>0</v>
      </c>
      <c r="Y376" s="947" t="str">
        <f>IFERROR(VLOOKUP($M376&amp;" | "&amp;$X376,'Emissions Factors'!$C$3:$N$3811,5,FALSE),"")</f>
        <v/>
      </c>
      <c r="Z376" s="948" t="str">
        <f>IFERROR(VLOOKUP($M376&amp;" | "&amp;$X376,'Emissions Factors'!$C$3:$N$3811,6,FALSE),"")</f>
        <v/>
      </c>
      <c r="AA376" s="949" t="str">
        <f>IFERROR(VLOOKUP($M376&amp;" | "&amp;$X376,'Emissions Factors'!$C$3:$N$3811,7,FALSE),"")</f>
        <v/>
      </c>
      <c r="AB376" s="961"/>
      <c r="AC376" s="962"/>
      <c r="AD376" s="963"/>
      <c r="AE376" s="964"/>
      <c r="AF376" s="965"/>
      <c r="AG376" s="955" t="str" cm="1">
        <f t="array" ref="AG376">IFERROR(_xlfn.IFS($V376="No", Y376*$T376/1000,$V376="Yes", AD376*$T376/1000, $V376="", ""),"")</f>
        <v/>
      </c>
      <c r="AH376" s="956" t="str" cm="1">
        <f t="array" ref="AH376">IFERROR(_xlfn.IFS($V376="No", Z376*$T376/1000,$V376="Yes", AE376*$T376/1000, $V376="", ""),"")</f>
        <v/>
      </c>
      <c r="AI376" s="956" t="str" cm="1">
        <f t="array" ref="AI376">IFERROR(_xlfn.IFS($V376="No", AA376*$T376/1000,$V376="Yes", AF376*$T376/1000, $V376="", ""),"")</f>
        <v/>
      </c>
      <c r="AJ376" s="1029" t="str">
        <f>IFERROR($AG376
+IFERROR(HLOOKUP(Introduction!$H$29,'GWP Values'!$D$3:$G$46,MATCH("CH4",'GWP Values'!$C$3:$C$41,0),FALSE)*$AH376,0)
+IFERROR(HLOOKUP(Introduction!$H$29,'GWP Values'!$D$3:$G$46,MATCH("N2O",'GWP Values'!$C$3:$C$41,0),FALSE)*$AI376,0),"")</f>
        <v/>
      </c>
    </row>
    <row r="377" spans="1:36" ht="24" customHeight="1" x14ac:dyDescent="0.25">
      <c r="A377" s="441"/>
      <c r="B377" s="458" t="str" cm="1">
        <f t="array" ref="B377">IFERROR(_xlfn.IFS($J377="","",VLOOKUP(CONCATENATE($M377," | ",$J377),'Emissions Factors'!$C$3:$O$718,5,FALSE)&lt;&gt;"",CONCATENATE($M377," | ",$J377), COUNTIF('Emissions Factors'!$C$3:$C$718,CONCATENATE($M377," | ",$J377))&lt;0, CONCATENATE($M377," | ",$I377)),"")</f>
        <v/>
      </c>
      <c r="C377" s="650" t="str">
        <f t="shared" si="10"/>
        <v/>
      </c>
      <c r="D377" s="650" t="str">
        <f t="shared" si="11"/>
        <v/>
      </c>
      <c r="E377" s="650" t="str">
        <f>IFERROR(IF($J377="","",
IF($J377="United States",$M377&amp;" | "&amp;$J377&amp;" - "&amp;(VLOOKUP(K377,'EFs - EPA eGRID'!$B$2:$D$53,3,FALSE)),
IF($J377="Canada",$M377&amp;" | "&amp;$J377&amp;" - "&amp;$K377,$M377&amp;" | "&amp;$I377))),"")</f>
        <v/>
      </c>
      <c r="F377" s="650" t="str" cm="1">
        <f t="array" ref="F377">_xlfn.IFS($J377="","",AND($J377="United States", $K377=""), $M377&amp;" | "&amp;$J377,AND($J377="Canada", $K377=""), $M377&amp;" | "&amp;$J377,$J377="United States", $E377,$J377="Canada",$E377,$J377&lt;&gt;"", $M377&amp;" | "&amp;$J377)</f>
        <v/>
      </c>
      <c r="G377" s="989"/>
      <c r="H377" s="990"/>
      <c r="I377" s="941" t="str">
        <f>IFERROR(VLOOKUP(J377,'Category Index'!$K$10:$L$258,2,FALSE),"")</f>
        <v/>
      </c>
      <c r="J377" s="986"/>
      <c r="K377" s="987" t="s">
        <v>866</v>
      </c>
      <c r="L377" s="3"/>
      <c r="M377" s="982"/>
      <c r="N377" s="983"/>
      <c r="O377" s="943" t="str">
        <f>IFERROR(VLOOKUP(Q377,Tables!$CE$8:$CF$22,2,FALSE),"")</f>
        <v/>
      </c>
      <c r="P377" s="973"/>
      <c r="Q377" s="974"/>
      <c r="R377" s="975"/>
      <c r="S377" s="976"/>
      <c r="T377" s="670" t="str">
        <f>IFERROR(IF(R377="","",R377*(VLOOKUP(D377, 'Unit Conversion Table'!$E$3:$F$132, 2, FALSE))),"")</f>
        <v/>
      </c>
      <c r="U377" s="3"/>
      <c r="V377" s="971" t="s">
        <v>826</v>
      </c>
      <c r="W377" s="945" t="str" cm="1">
        <f t="array" ref="W377">_xlfn.IFS(V377="No",(IFERROR(VLOOKUP($M377&amp;" | "&amp;$X377,'Emissions Factors'!$C$3:$N$1705,MATCH(W$11,'Emissions Factors'!$C$3:$N$3,0),FALSE),"")),V377="Yes", "", V377="", "")</f>
        <v/>
      </c>
      <c r="X377" s="946">
        <f>IFERROR(IF(OR($V377="Yes", $V377=""), "",
VLOOKUP($F377, 'Emissions Factors'!$C$3:$O$717, 4,FALSE)),
IFERROR(VLOOKUP($E377, 'Emissions Factors'!$C$3:$O$717, 4,FALSE),""))</f>
        <v>0</v>
      </c>
      <c r="Y377" s="947" t="str">
        <f>IFERROR(VLOOKUP($M377&amp;" | "&amp;$X377,'Emissions Factors'!$C$3:$N$3811,5,FALSE),"")</f>
        <v/>
      </c>
      <c r="Z377" s="948" t="str">
        <f>IFERROR(VLOOKUP($M377&amp;" | "&amp;$X377,'Emissions Factors'!$C$3:$N$3811,6,FALSE),"")</f>
        <v/>
      </c>
      <c r="AA377" s="949" t="str">
        <f>IFERROR(VLOOKUP($M377&amp;" | "&amp;$X377,'Emissions Factors'!$C$3:$N$3811,7,FALSE),"")</f>
        <v/>
      </c>
      <c r="AB377" s="961"/>
      <c r="AC377" s="962"/>
      <c r="AD377" s="963"/>
      <c r="AE377" s="964"/>
      <c r="AF377" s="965"/>
      <c r="AG377" s="955" t="str" cm="1">
        <f t="array" ref="AG377">IFERROR(_xlfn.IFS($V377="No", Y377*$T377/1000,$V377="Yes", AD377*$T377/1000, $V377="", ""),"")</f>
        <v/>
      </c>
      <c r="AH377" s="956" t="str" cm="1">
        <f t="array" ref="AH377">IFERROR(_xlfn.IFS($V377="No", Z377*$T377/1000,$V377="Yes", AE377*$T377/1000, $V377="", ""),"")</f>
        <v/>
      </c>
      <c r="AI377" s="956" t="str" cm="1">
        <f t="array" ref="AI377">IFERROR(_xlfn.IFS($V377="No", AA377*$T377/1000,$V377="Yes", AF377*$T377/1000, $V377="", ""),"")</f>
        <v/>
      </c>
      <c r="AJ377" s="1029" t="str">
        <f>IFERROR($AG377
+IFERROR(HLOOKUP(Introduction!$H$29,'GWP Values'!$D$3:$G$46,MATCH("CH4",'GWP Values'!$C$3:$C$41,0),FALSE)*$AH377,0)
+IFERROR(HLOOKUP(Introduction!$H$29,'GWP Values'!$D$3:$G$46,MATCH("N2O",'GWP Values'!$C$3:$C$41,0),FALSE)*$AI377,0),"")</f>
        <v/>
      </c>
    </row>
    <row r="378" spans="1:36" ht="24" customHeight="1" x14ac:dyDescent="0.25">
      <c r="A378" s="441"/>
      <c r="B378" s="458" t="str" cm="1">
        <f t="array" ref="B378">IFERROR(_xlfn.IFS($J378="","",VLOOKUP(CONCATENATE($M378," | ",$J378),'Emissions Factors'!$C$3:$O$718,5,FALSE)&lt;&gt;"",CONCATENATE($M378," | ",$J378), COUNTIF('Emissions Factors'!$C$3:$C$718,CONCATENATE($M378," | ",$J378))&lt;0, CONCATENATE($M378," | ",$I378)),"")</f>
        <v/>
      </c>
      <c r="C378" s="650" t="str">
        <f t="shared" si="10"/>
        <v/>
      </c>
      <c r="D378" s="650" t="str">
        <f t="shared" si="11"/>
        <v/>
      </c>
      <c r="E378" s="650" t="str">
        <f>IFERROR(IF($J378="","",
IF($J378="United States",$M378&amp;" | "&amp;$J378&amp;" - "&amp;(VLOOKUP(K378,'EFs - EPA eGRID'!$B$2:$D$53,3,FALSE)),
IF($J378="Canada",$M378&amp;" | "&amp;$J378&amp;" - "&amp;$K378,$M378&amp;" | "&amp;$I378))),"")</f>
        <v/>
      </c>
      <c r="F378" s="650" t="str" cm="1">
        <f t="array" ref="F378">_xlfn.IFS($J378="","",AND($J378="United States", $K378=""), $M378&amp;" | "&amp;$J378,AND($J378="Canada", $K378=""), $M378&amp;" | "&amp;$J378,$J378="United States", $E378,$J378="Canada",$E378,$J378&lt;&gt;"", $M378&amp;" | "&amp;$J378)</f>
        <v/>
      </c>
      <c r="G378" s="989"/>
      <c r="H378" s="990"/>
      <c r="I378" s="941" t="str">
        <f>IFERROR(VLOOKUP(J378,'Category Index'!$K$10:$L$258,2,FALSE),"")</f>
        <v/>
      </c>
      <c r="J378" s="986"/>
      <c r="K378" s="987" t="s">
        <v>866</v>
      </c>
      <c r="L378" s="3"/>
      <c r="M378" s="982"/>
      <c r="N378" s="983"/>
      <c r="O378" s="943" t="str">
        <f>IFERROR(VLOOKUP(Q378,Tables!$CE$8:$CF$22,2,FALSE),"")</f>
        <v/>
      </c>
      <c r="P378" s="973"/>
      <c r="Q378" s="974"/>
      <c r="R378" s="975"/>
      <c r="S378" s="976"/>
      <c r="T378" s="670" t="str">
        <f>IFERROR(IF(R378="","",R378*(VLOOKUP(D378, 'Unit Conversion Table'!$E$3:$F$132, 2, FALSE))),"")</f>
        <v/>
      </c>
      <c r="U378" s="3"/>
      <c r="V378" s="971" t="s">
        <v>826</v>
      </c>
      <c r="W378" s="945" t="str" cm="1">
        <f t="array" ref="W378">_xlfn.IFS(V378="No",(IFERROR(VLOOKUP($M378&amp;" | "&amp;$X378,'Emissions Factors'!$C$3:$N$1705,MATCH(W$11,'Emissions Factors'!$C$3:$N$3,0),FALSE),"")),V378="Yes", "", V378="", "")</f>
        <v/>
      </c>
      <c r="X378" s="946">
        <f>IFERROR(IF(OR($V378="Yes", $V378=""), "",
VLOOKUP($F378, 'Emissions Factors'!$C$3:$O$717, 4,FALSE)),
IFERROR(VLOOKUP($E378, 'Emissions Factors'!$C$3:$O$717, 4,FALSE),""))</f>
        <v>0</v>
      </c>
      <c r="Y378" s="947" t="str">
        <f>IFERROR(VLOOKUP($M378&amp;" | "&amp;$X378,'Emissions Factors'!$C$3:$N$3811,5,FALSE),"")</f>
        <v/>
      </c>
      <c r="Z378" s="948" t="str">
        <f>IFERROR(VLOOKUP($M378&amp;" | "&amp;$X378,'Emissions Factors'!$C$3:$N$3811,6,FALSE),"")</f>
        <v/>
      </c>
      <c r="AA378" s="949" t="str">
        <f>IFERROR(VLOOKUP($M378&amp;" | "&amp;$X378,'Emissions Factors'!$C$3:$N$3811,7,FALSE),"")</f>
        <v/>
      </c>
      <c r="AB378" s="961"/>
      <c r="AC378" s="962"/>
      <c r="AD378" s="963"/>
      <c r="AE378" s="964"/>
      <c r="AF378" s="965"/>
      <c r="AG378" s="955" t="str" cm="1">
        <f t="array" ref="AG378">IFERROR(_xlfn.IFS($V378="No", Y378*$T378/1000,$V378="Yes", AD378*$T378/1000, $V378="", ""),"")</f>
        <v/>
      </c>
      <c r="AH378" s="956" t="str" cm="1">
        <f t="array" ref="AH378">IFERROR(_xlfn.IFS($V378="No", Z378*$T378/1000,$V378="Yes", AE378*$T378/1000, $V378="", ""),"")</f>
        <v/>
      </c>
      <c r="AI378" s="956" t="str" cm="1">
        <f t="array" ref="AI378">IFERROR(_xlfn.IFS($V378="No", AA378*$T378/1000,$V378="Yes", AF378*$T378/1000, $V378="", ""),"")</f>
        <v/>
      </c>
      <c r="AJ378" s="1029" t="str">
        <f>IFERROR($AG378
+IFERROR(HLOOKUP(Introduction!$H$29,'GWP Values'!$D$3:$G$46,MATCH("CH4",'GWP Values'!$C$3:$C$41,0),FALSE)*$AH378,0)
+IFERROR(HLOOKUP(Introduction!$H$29,'GWP Values'!$D$3:$G$46,MATCH("N2O",'GWP Values'!$C$3:$C$41,0),FALSE)*$AI378,0),"")</f>
        <v/>
      </c>
    </row>
    <row r="379" spans="1:36" ht="24" customHeight="1" x14ac:dyDescent="0.25">
      <c r="A379" s="441"/>
      <c r="B379" s="458" t="str" cm="1">
        <f t="array" ref="B379">IFERROR(_xlfn.IFS($J379="","",VLOOKUP(CONCATENATE($M379," | ",$J379),'Emissions Factors'!$C$3:$O$718,5,FALSE)&lt;&gt;"",CONCATENATE($M379," | ",$J379), COUNTIF('Emissions Factors'!$C$3:$C$718,CONCATENATE($M379," | ",$J379))&lt;0, CONCATENATE($M379," | ",$I379)),"")</f>
        <v/>
      </c>
      <c r="C379" s="650" t="str">
        <f t="shared" si="10"/>
        <v/>
      </c>
      <c r="D379" s="650" t="str">
        <f t="shared" si="11"/>
        <v/>
      </c>
      <c r="E379" s="650" t="str">
        <f>IFERROR(IF($J379="","",
IF($J379="United States",$M379&amp;" | "&amp;$J379&amp;" - "&amp;(VLOOKUP(K379,'EFs - EPA eGRID'!$B$2:$D$53,3,FALSE)),
IF($J379="Canada",$M379&amp;" | "&amp;$J379&amp;" - "&amp;$K379,$M379&amp;" | "&amp;$I379))),"")</f>
        <v/>
      </c>
      <c r="F379" s="650" t="str" cm="1">
        <f t="array" ref="F379">_xlfn.IFS($J379="","",AND($J379="United States", $K379=""), $M379&amp;" | "&amp;$J379,AND($J379="Canada", $K379=""), $M379&amp;" | "&amp;$J379,$J379="United States", $E379,$J379="Canada",$E379,$J379&lt;&gt;"", $M379&amp;" | "&amp;$J379)</f>
        <v/>
      </c>
      <c r="G379" s="989"/>
      <c r="H379" s="990"/>
      <c r="I379" s="941" t="str">
        <f>IFERROR(VLOOKUP(J379,'Category Index'!$K$10:$L$258,2,FALSE),"")</f>
        <v/>
      </c>
      <c r="J379" s="986"/>
      <c r="K379" s="987" t="s">
        <v>866</v>
      </c>
      <c r="L379" s="3"/>
      <c r="M379" s="982"/>
      <c r="N379" s="983"/>
      <c r="O379" s="943" t="str">
        <f>IFERROR(VLOOKUP(Q379,Tables!$CE$8:$CF$22,2,FALSE),"")</f>
        <v/>
      </c>
      <c r="P379" s="973"/>
      <c r="Q379" s="974"/>
      <c r="R379" s="975"/>
      <c r="S379" s="976"/>
      <c r="T379" s="670" t="str">
        <f>IFERROR(IF(R379="","",R379*(VLOOKUP(D379, 'Unit Conversion Table'!$E$3:$F$132, 2, FALSE))),"")</f>
        <v/>
      </c>
      <c r="U379" s="3"/>
      <c r="V379" s="971" t="s">
        <v>826</v>
      </c>
      <c r="W379" s="945" t="str" cm="1">
        <f t="array" ref="W379">_xlfn.IFS(V379="No",(IFERROR(VLOOKUP($M379&amp;" | "&amp;$X379,'Emissions Factors'!$C$3:$N$1705,MATCH(W$11,'Emissions Factors'!$C$3:$N$3,0),FALSE),"")),V379="Yes", "", V379="", "")</f>
        <v/>
      </c>
      <c r="X379" s="946">
        <f>IFERROR(IF(OR($V379="Yes", $V379=""), "",
VLOOKUP($F379, 'Emissions Factors'!$C$3:$O$717, 4,FALSE)),
IFERROR(VLOOKUP($E379, 'Emissions Factors'!$C$3:$O$717, 4,FALSE),""))</f>
        <v>0</v>
      </c>
      <c r="Y379" s="947" t="str">
        <f>IFERROR(VLOOKUP($M379&amp;" | "&amp;$X379,'Emissions Factors'!$C$3:$N$3811,5,FALSE),"")</f>
        <v/>
      </c>
      <c r="Z379" s="948" t="str">
        <f>IFERROR(VLOOKUP($M379&amp;" | "&amp;$X379,'Emissions Factors'!$C$3:$N$3811,6,FALSE),"")</f>
        <v/>
      </c>
      <c r="AA379" s="949" t="str">
        <f>IFERROR(VLOOKUP($M379&amp;" | "&amp;$X379,'Emissions Factors'!$C$3:$N$3811,7,FALSE),"")</f>
        <v/>
      </c>
      <c r="AB379" s="961"/>
      <c r="AC379" s="962"/>
      <c r="AD379" s="963"/>
      <c r="AE379" s="964"/>
      <c r="AF379" s="965"/>
      <c r="AG379" s="955" t="str" cm="1">
        <f t="array" ref="AG379">IFERROR(_xlfn.IFS($V379="No", Y379*$T379/1000,$V379="Yes", AD379*$T379/1000, $V379="", ""),"")</f>
        <v/>
      </c>
      <c r="AH379" s="956" t="str" cm="1">
        <f t="array" ref="AH379">IFERROR(_xlfn.IFS($V379="No", Z379*$T379/1000,$V379="Yes", AE379*$T379/1000, $V379="", ""),"")</f>
        <v/>
      </c>
      <c r="AI379" s="956" t="str" cm="1">
        <f t="array" ref="AI379">IFERROR(_xlfn.IFS($V379="No", AA379*$T379/1000,$V379="Yes", AF379*$T379/1000, $V379="", ""),"")</f>
        <v/>
      </c>
      <c r="AJ379" s="1029" t="str">
        <f>IFERROR($AG379
+IFERROR(HLOOKUP(Introduction!$H$29,'GWP Values'!$D$3:$G$46,MATCH("CH4",'GWP Values'!$C$3:$C$41,0),FALSE)*$AH379,0)
+IFERROR(HLOOKUP(Introduction!$H$29,'GWP Values'!$D$3:$G$46,MATCH("N2O",'GWP Values'!$C$3:$C$41,0),FALSE)*$AI379,0),"")</f>
        <v/>
      </c>
    </row>
    <row r="380" spans="1:36" ht="24" customHeight="1" x14ac:dyDescent="0.25">
      <c r="A380" s="441"/>
      <c r="B380" s="458" t="str" cm="1">
        <f t="array" ref="B380">IFERROR(_xlfn.IFS($J380="","",VLOOKUP(CONCATENATE($M380," | ",$J380),'Emissions Factors'!$C$3:$O$718,5,FALSE)&lt;&gt;"",CONCATENATE($M380," | ",$J380), COUNTIF('Emissions Factors'!$C$3:$C$718,CONCATENATE($M380," | ",$J380))&lt;0, CONCATENATE($M380," | ",$I380)),"")</f>
        <v/>
      </c>
      <c r="C380" s="650" t="str">
        <f t="shared" si="10"/>
        <v/>
      </c>
      <c r="D380" s="650" t="str">
        <f t="shared" si="11"/>
        <v/>
      </c>
      <c r="E380" s="650" t="str">
        <f>IFERROR(IF($J380="","",
IF($J380="United States",$M380&amp;" | "&amp;$J380&amp;" - "&amp;(VLOOKUP(K380,'EFs - EPA eGRID'!$B$2:$D$53,3,FALSE)),
IF($J380="Canada",$M380&amp;" | "&amp;$J380&amp;" - "&amp;$K380,$M380&amp;" | "&amp;$I380))),"")</f>
        <v/>
      </c>
      <c r="F380" s="650" t="str" cm="1">
        <f t="array" ref="F380">_xlfn.IFS($J380="","",AND($J380="United States", $K380=""), $M380&amp;" | "&amp;$J380,AND($J380="Canada", $K380=""), $M380&amp;" | "&amp;$J380,$J380="United States", $E380,$J380="Canada",$E380,$J380&lt;&gt;"", $M380&amp;" | "&amp;$J380)</f>
        <v/>
      </c>
      <c r="G380" s="989"/>
      <c r="H380" s="990"/>
      <c r="I380" s="941" t="str">
        <f>IFERROR(VLOOKUP(J380,'Category Index'!$K$10:$L$258,2,FALSE),"")</f>
        <v/>
      </c>
      <c r="J380" s="986"/>
      <c r="K380" s="987" t="s">
        <v>866</v>
      </c>
      <c r="L380" s="3"/>
      <c r="M380" s="982"/>
      <c r="N380" s="983"/>
      <c r="O380" s="943" t="str">
        <f>IFERROR(VLOOKUP(Q380,Tables!$CE$8:$CF$22,2,FALSE),"")</f>
        <v/>
      </c>
      <c r="P380" s="973"/>
      <c r="Q380" s="974"/>
      <c r="R380" s="975"/>
      <c r="S380" s="976"/>
      <c r="T380" s="670" t="str">
        <f>IFERROR(IF(R380="","",R380*(VLOOKUP(D380, 'Unit Conversion Table'!$E$3:$F$132, 2, FALSE))),"")</f>
        <v/>
      </c>
      <c r="U380" s="3"/>
      <c r="V380" s="971" t="s">
        <v>826</v>
      </c>
      <c r="W380" s="945" t="str" cm="1">
        <f t="array" ref="W380">_xlfn.IFS(V380="No",(IFERROR(VLOOKUP($M380&amp;" | "&amp;$X380,'Emissions Factors'!$C$3:$N$1705,MATCH(W$11,'Emissions Factors'!$C$3:$N$3,0),FALSE),"")),V380="Yes", "", V380="", "")</f>
        <v/>
      </c>
      <c r="X380" s="946">
        <f>IFERROR(IF(OR($V380="Yes", $V380=""), "",
VLOOKUP($F380, 'Emissions Factors'!$C$3:$O$717, 4,FALSE)),
IFERROR(VLOOKUP($E380, 'Emissions Factors'!$C$3:$O$717, 4,FALSE),""))</f>
        <v>0</v>
      </c>
      <c r="Y380" s="947" t="str">
        <f>IFERROR(VLOOKUP($M380&amp;" | "&amp;$X380,'Emissions Factors'!$C$3:$N$3811,5,FALSE),"")</f>
        <v/>
      </c>
      <c r="Z380" s="948" t="str">
        <f>IFERROR(VLOOKUP($M380&amp;" | "&amp;$X380,'Emissions Factors'!$C$3:$N$3811,6,FALSE),"")</f>
        <v/>
      </c>
      <c r="AA380" s="949" t="str">
        <f>IFERROR(VLOOKUP($M380&amp;" | "&amp;$X380,'Emissions Factors'!$C$3:$N$3811,7,FALSE),"")</f>
        <v/>
      </c>
      <c r="AB380" s="961"/>
      <c r="AC380" s="962"/>
      <c r="AD380" s="963"/>
      <c r="AE380" s="964"/>
      <c r="AF380" s="965"/>
      <c r="AG380" s="955" t="str" cm="1">
        <f t="array" ref="AG380">IFERROR(_xlfn.IFS($V380="No", Y380*$T380/1000,$V380="Yes", AD380*$T380/1000, $V380="", ""),"")</f>
        <v/>
      </c>
      <c r="AH380" s="956" t="str" cm="1">
        <f t="array" ref="AH380">IFERROR(_xlfn.IFS($V380="No", Z380*$T380/1000,$V380="Yes", AE380*$T380/1000, $V380="", ""),"")</f>
        <v/>
      </c>
      <c r="AI380" s="956" t="str" cm="1">
        <f t="array" ref="AI380">IFERROR(_xlfn.IFS($V380="No", AA380*$T380/1000,$V380="Yes", AF380*$T380/1000, $V380="", ""),"")</f>
        <v/>
      </c>
      <c r="AJ380" s="1029" t="str">
        <f>IFERROR($AG380
+IFERROR(HLOOKUP(Introduction!$H$29,'GWP Values'!$D$3:$G$46,MATCH("CH4",'GWP Values'!$C$3:$C$41,0),FALSE)*$AH380,0)
+IFERROR(HLOOKUP(Introduction!$H$29,'GWP Values'!$D$3:$G$46,MATCH("N2O",'GWP Values'!$C$3:$C$41,0),FALSE)*$AI380,0),"")</f>
        <v/>
      </c>
    </row>
    <row r="381" spans="1:36" ht="24" customHeight="1" x14ac:dyDescent="0.25">
      <c r="A381" s="441"/>
      <c r="B381" s="458" t="str" cm="1">
        <f t="array" ref="B381">IFERROR(_xlfn.IFS($J381="","",VLOOKUP(CONCATENATE($M381," | ",$J381),'Emissions Factors'!$C$3:$O$718,5,FALSE)&lt;&gt;"",CONCATENATE($M381," | ",$J381), COUNTIF('Emissions Factors'!$C$3:$C$718,CONCATENATE($M381," | ",$J381))&lt;0, CONCATENATE($M381," | ",$I381)),"")</f>
        <v/>
      </c>
      <c r="C381" s="650" t="str">
        <f t="shared" si="10"/>
        <v/>
      </c>
      <c r="D381" s="650" t="str">
        <f t="shared" si="11"/>
        <v/>
      </c>
      <c r="E381" s="650" t="str">
        <f>IFERROR(IF($J381="","",
IF($J381="United States",$M381&amp;" | "&amp;$J381&amp;" - "&amp;(VLOOKUP(K381,'EFs - EPA eGRID'!$B$2:$D$53,3,FALSE)),
IF($J381="Canada",$M381&amp;" | "&amp;$J381&amp;" - "&amp;$K381,$M381&amp;" | "&amp;$I381))),"")</f>
        <v/>
      </c>
      <c r="F381" s="650" t="str" cm="1">
        <f t="array" ref="F381">_xlfn.IFS($J381="","",AND($J381="United States", $K381=""), $M381&amp;" | "&amp;$J381,AND($J381="Canada", $K381=""), $M381&amp;" | "&amp;$J381,$J381="United States", $E381,$J381="Canada",$E381,$J381&lt;&gt;"", $M381&amp;" | "&amp;$J381)</f>
        <v/>
      </c>
      <c r="G381" s="989"/>
      <c r="H381" s="990"/>
      <c r="I381" s="941" t="str">
        <f>IFERROR(VLOOKUP(J381,'Category Index'!$K$10:$L$258,2,FALSE),"")</f>
        <v/>
      </c>
      <c r="J381" s="986"/>
      <c r="K381" s="987" t="s">
        <v>866</v>
      </c>
      <c r="L381" s="3"/>
      <c r="M381" s="982"/>
      <c r="N381" s="983"/>
      <c r="O381" s="943" t="str">
        <f>IFERROR(VLOOKUP(Q381,Tables!$CE$8:$CF$22,2,FALSE),"")</f>
        <v/>
      </c>
      <c r="P381" s="973"/>
      <c r="Q381" s="974"/>
      <c r="R381" s="975"/>
      <c r="S381" s="976"/>
      <c r="T381" s="670" t="str">
        <f>IFERROR(IF(R381="","",R381*(VLOOKUP(D381, 'Unit Conversion Table'!$E$3:$F$132, 2, FALSE))),"")</f>
        <v/>
      </c>
      <c r="U381" s="3"/>
      <c r="V381" s="971" t="s">
        <v>826</v>
      </c>
      <c r="W381" s="945" t="str" cm="1">
        <f t="array" ref="W381">_xlfn.IFS(V381="No",(IFERROR(VLOOKUP($M381&amp;" | "&amp;$X381,'Emissions Factors'!$C$3:$N$1705,MATCH(W$11,'Emissions Factors'!$C$3:$N$3,0),FALSE),"")),V381="Yes", "", V381="", "")</f>
        <v/>
      </c>
      <c r="X381" s="946">
        <f>IFERROR(IF(OR($V381="Yes", $V381=""), "",
VLOOKUP($F381, 'Emissions Factors'!$C$3:$O$717, 4,FALSE)),
IFERROR(VLOOKUP($E381, 'Emissions Factors'!$C$3:$O$717, 4,FALSE),""))</f>
        <v>0</v>
      </c>
      <c r="Y381" s="947" t="str">
        <f>IFERROR(VLOOKUP($M381&amp;" | "&amp;$X381,'Emissions Factors'!$C$3:$N$3811,5,FALSE),"")</f>
        <v/>
      </c>
      <c r="Z381" s="948" t="str">
        <f>IFERROR(VLOOKUP($M381&amp;" | "&amp;$X381,'Emissions Factors'!$C$3:$N$3811,6,FALSE),"")</f>
        <v/>
      </c>
      <c r="AA381" s="949" t="str">
        <f>IFERROR(VLOOKUP($M381&amp;" | "&amp;$X381,'Emissions Factors'!$C$3:$N$3811,7,FALSE),"")</f>
        <v/>
      </c>
      <c r="AB381" s="961"/>
      <c r="AC381" s="962"/>
      <c r="AD381" s="963"/>
      <c r="AE381" s="964"/>
      <c r="AF381" s="965"/>
      <c r="AG381" s="955" t="str" cm="1">
        <f t="array" ref="AG381">IFERROR(_xlfn.IFS($V381="No", Y381*$T381/1000,$V381="Yes", AD381*$T381/1000, $V381="", ""),"")</f>
        <v/>
      </c>
      <c r="AH381" s="956" t="str" cm="1">
        <f t="array" ref="AH381">IFERROR(_xlfn.IFS($V381="No", Z381*$T381/1000,$V381="Yes", AE381*$T381/1000, $V381="", ""),"")</f>
        <v/>
      </c>
      <c r="AI381" s="956" t="str" cm="1">
        <f t="array" ref="AI381">IFERROR(_xlfn.IFS($V381="No", AA381*$T381/1000,$V381="Yes", AF381*$T381/1000, $V381="", ""),"")</f>
        <v/>
      </c>
      <c r="AJ381" s="1029" t="str">
        <f>IFERROR($AG381
+IFERROR(HLOOKUP(Introduction!$H$29,'GWP Values'!$D$3:$G$46,MATCH("CH4",'GWP Values'!$C$3:$C$41,0),FALSE)*$AH381,0)
+IFERROR(HLOOKUP(Introduction!$H$29,'GWP Values'!$D$3:$G$46,MATCH("N2O",'GWP Values'!$C$3:$C$41,0),FALSE)*$AI381,0),"")</f>
        <v/>
      </c>
    </row>
    <row r="382" spans="1:36" ht="24" customHeight="1" x14ac:dyDescent="0.25">
      <c r="A382" s="441"/>
      <c r="B382" s="458" t="str" cm="1">
        <f t="array" ref="B382">IFERROR(_xlfn.IFS($J382="","",VLOOKUP(CONCATENATE($M382," | ",$J382),'Emissions Factors'!$C$3:$O$718,5,FALSE)&lt;&gt;"",CONCATENATE($M382," | ",$J382), COUNTIF('Emissions Factors'!$C$3:$C$718,CONCATENATE($M382," | ",$J382))&lt;0, CONCATENATE($M382," | ",$I382)),"")</f>
        <v/>
      </c>
      <c r="C382" s="650" t="str">
        <f t="shared" si="10"/>
        <v/>
      </c>
      <c r="D382" s="650" t="str">
        <f t="shared" si="11"/>
        <v/>
      </c>
      <c r="E382" s="650" t="str">
        <f>IFERROR(IF($J382="","",
IF($J382="United States",$M382&amp;" | "&amp;$J382&amp;" - "&amp;(VLOOKUP(K382,'EFs - EPA eGRID'!$B$2:$D$53,3,FALSE)),
IF($J382="Canada",$M382&amp;" | "&amp;$J382&amp;" - "&amp;$K382,$M382&amp;" | "&amp;$I382))),"")</f>
        <v/>
      </c>
      <c r="F382" s="650" t="str" cm="1">
        <f t="array" ref="F382">_xlfn.IFS($J382="","",AND($J382="United States", $K382=""), $M382&amp;" | "&amp;$J382,AND($J382="Canada", $K382=""), $M382&amp;" | "&amp;$J382,$J382="United States", $E382,$J382="Canada",$E382,$J382&lt;&gt;"", $M382&amp;" | "&amp;$J382)</f>
        <v/>
      </c>
      <c r="G382" s="989"/>
      <c r="H382" s="990"/>
      <c r="I382" s="941" t="str">
        <f>IFERROR(VLOOKUP(J382,'Category Index'!$K$10:$L$258,2,FALSE),"")</f>
        <v/>
      </c>
      <c r="J382" s="986"/>
      <c r="K382" s="987" t="s">
        <v>866</v>
      </c>
      <c r="L382" s="3"/>
      <c r="M382" s="982"/>
      <c r="N382" s="983"/>
      <c r="O382" s="943" t="str">
        <f>IFERROR(VLOOKUP(Q382,Tables!$CE$8:$CF$22,2,FALSE),"")</f>
        <v/>
      </c>
      <c r="P382" s="973"/>
      <c r="Q382" s="974"/>
      <c r="R382" s="975"/>
      <c r="S382" s="976"/>
      <c r="T382" s="670" t="str">
        <f>IFERROR(IF(R382="","",R382*(VLOOKUP(D382, 'Unit Conversion Table'!$E$3:$F$132, 2, FALSE))),"")</f>
        <v/>
      </c>
      <c r="U382" s="3"/>
      <c r="V382" s="971" t="s">
        <v>826</v>
      </c>
      <c r="W382" s="945" t="str" cm="1">
        <f t="array" ref="W382">_xlfn.IFS(V382="No",(IFERROR(VLOOKUP($M382&amp;" | "&amp;$X382,'Emissions Factors'!$C$3:$N$1705,MATCH(W$11,'Emissions Factors'!$C$3:$N$3,0),FALSE),"")),V382="Yes", "", V382="", "")</f>
        <v/>
      </c>
      <c r="X382" s="946">
        <f>IFERROR(IF(OR($V382="Yes", $V382=""), "",
VLOOKUP($F382, 'Emissions Factors'!$C$3:$O$717, 4,FALSE)),
IFERROR(VLOOKUP($E382, 'Emissions Factors'!$C$3:$O$717, 4,FALSE),""))</f>
        <v>0</v>
      </c>
      <c r="Y382" s="947" t="str">
        <f>IFERROR(VLOOKUP($M382&amp;" | "&amp;$X382,'Emissions Factors'!$C$3:$N$3811,5,FALSE),"")</f>
        <v/>
      </c>
      <c r="Z382" s="948" t="str">
        <f>IFERROR(VLOOKUP($M382&amp;" | "&amp;$X382,'Emissions Factors'!$C$3:$N$3811,6,FALSE),"")</f>
        <v/>
      </c>
      <c r="AA382" s="949" t="str">
        <f>IFERROR(VLOOKUP($M382&amp;" | "&amp;$X382,'Emissions Factors'!$C$3:$N$3811,7,FALSE),"")</f>
        <v/>
      </c>
      <c r="AB382" s="961"/>
      <c r="AC382" s="962"/>
      <c r="AD382" s="963"/>
      <c r="AE382" s="964"/>
      <c r="AF382" s="965"/>
      <c r="AG382" s="955" t="str" cm="1">
        <f t="array" ref="AG382">IFERROR(_xlfn.IFS($V382="No", Y382*$T382/1000,$V382="Yes", AD382*$T382/1000, $V382="", ""),"")</f>
        <v/>
      </c>
      <c r="AH382" s="956" t="str" cm="1">
        <f t="array" ref="AH382">IFERROR(_xlfn.IFS($V382="No", Z382*$T382/1000,$V382="Yes", AE382*$T382/1000, $V382="", ""),"")</f>
        <v/>
      </c>
      <c r="AI382" s="956" t="str" cm="1">
        <f t="array" ref="AI382">IFERROR(_xlfn.IFS($V382="No", AA382*$T382/1000,$V382="Yes", AF382*$T382/1000, $V382="", ""),"")</f>
        <v/>
      </c>
      <c r="AJ382" s="1029" t="str">
        <f>IFERROR($AG382
+IFERROR(HLOOKUP(Introduction!$H$29,'GWP Values'!$D$3:$G$46,MATCH("CH4",'GWP Values'!$C$3:$C$41,0),FALSE)*$AH382,0)
+IFERROR(HLOOKUP(Introduction!$H$29,'GWP Values'!$D$3:$G$46,MATCH("N2O",'GWP Values'!$C$3:$C$41,0),FALSE)*$AI382,0),"")</f>
        <v/>
      </c>
    </row>
    <row r="383" spans="1:36" ht="24" customHeight="1" x14ac:dyDescent="0.25">
      <c r="A383" s="441"/>
      <c r="B383" s="458" t="str" cm="1">
        <f t="array" ref="B383">IFERROR(_xlfn.IFS($J383="","",VLOOKUP(CONCATENATE($M383," | ",$J383),'Emissions Factors'!$C$3:$O$718,5,FALSE)&lt;&gt;"",CONCATENATE($M383," | ",$J383), COUNTIF('Emissions Factors'!$C$3:$C$718,CONCATENATE($M383," | ",$J383))&lt;0, CONCATENATE($M383," | ",$I383)),"")</f>
        <v/>
      </c>
      <c r="C383" s="650" t="str">
        <f t="shared" si="10"/>
        <v/>
      </c>
      <c r="D383" s="650" t="str">
        <f t="shared" si="11"/>
        <v/>
      </c>
      <c r="E383" s="650" t="str">
        <f>IFERROR(IF($J383="","",
IF($J383="United States",$M383&amp;" | "&amp;$J383&amp;" - "&amp;(VLOOKUP(K383,'EFs - EPA eGRID'!$B$2:$D$53,3,FALSE)),
IF($J383="Canada",$M383&amp;" | "&amp;$J383&amp;" - "&amp;$K383,$M383&amp;" | "&amp;$I383))),"")</f>
        <v/>
      </c>
      <c r="F383" s="650" t="str" cm="1">
        <f t="array" ref="F383">_xlfn.IFS($J383="","",AND($J383="United States", $K383=""), $M383&amp;" | "&amp;$J383,AND($J383="Canada", $K383=""), $M383&amp;" | "&amp;$J383,$J383="United States", $E383,$J383="Canada",$E383,$J383&lt;&gt;"", $M383&amp;" | "&amp;$J383)</f>
        <v/>
      </c>
      <c r="G383" s="989"/>
      <c r="H383" s="990"/>
      <c r="I383" s="941" t="str">
        <f>IFERROR(VLOOKUP(J383,'Category Index'!$K$10:$L$258,2,FALSE),"")</f>
        <v/>
      </c>
      <c r="J383" s="986"/>
      <c r="K383" s="987" t="s">
        <v>866</v>
      </c>
      <c r="L383" s="3"/>
      <c r="M383" s="982"/>
      <c r="N383" s="983"/>
      <c r="O383" s="943" t="str">
        <f>IFERROR(VLOOKUP(Q383,Tables!$CE$8:$CF$22,2,FALSE),"")</f>
        <v/>
      </c>
      <c r="P383" s="973"/>
      <c r="Q383" s="974"/>
      <c r="R383" s="975"/>
      <c r="S383" s="976"/>
      <c r="T383" s="670" t="str">
        <f>IFERROR(IF(R383="","",R383*(VLOOKUP(D383, 'Unit Conversion Table'!$E$3:$F$132, 2, FALSE))),"")</f>
        <v/>
      </c>
      <c r="U383" s="3"/>
      <c r="V383" s="971" t="s">
        <v>826</v>
      </c>
      <c r="W383" s="945" t="str" cm="1">
        <f t="array" ref="W383">_xlfn.IFS(V383="No",(IFERROR(VLOOKUP($M383&amp;" | "&amp;$X383,'Emissions Factors'!$C$3:$N$1705,MATCH(W$11,'Emissions Factors'!$C$3:$N$3,0),FALSE),"")),V383="Yes", "", V383="", "")</f>
        <v/>
      </c>
      <c r="X383" s="946">
        <f>IFERROR(IF(OR($V383="Yes", $V383=""), "",
VLOOKUP($F383, 'Emissions Factors'!$C$3:$O$717, 4,FALSE)),
IFERROR(VLOOKUP($E383, 'Emissions Factors'!$C$3:$O$717, 4,FALSE),""))</f>
        <v>0</v>
      </c>
      <c r="Y383" s="947" t="str">
        <f>IFERROR(VLOOKUP($M383&amp;" | "&amp;$X383,'Emissions Factors'!$C$3:$N$3811,5,FALSE),"")</f>
        <v/>
      </c>
      <c r="Z383" s="948" t="str">
        <f>IFERROR(VLOOKUP($M383&amp;" | "&amp;$X383,'Emissions Factors'!$C$3:$N$3811,6,FALSE),"")</f>
        <v/>
      </c>
      <c r="AA383" s="949" t="str">
        <f>IFERROR(VLOOKUP($M383&amp;" | "&amp;$X383,'Emissions Factors'!$C$3:$N$3811,7,FALSE),"")</f>
        <v/>
      </c>
      <c r="AB383" s="961"/>
      <c r="AC383" s="962"/>
      <c r="AD383" s="963"/>
      <c r="AE383" s="964"/>
      <c r="AF383" s="965"/>
      <c r="AG383" s="955" t="str" cm="1">
        <f t="array" ref="AG383">IFERROR(_xlfn.IFS($V383="No", Y383*$T383/1000,$V383="Yes", AD383*$T383/1000, $V383="", ""),"")</f>
        <v/>
      </c>
      <c r="AH383" s="956" t="str" cm="1">
        <f t="array" ref="AH383">IFERROR(_xlfn.IFS($V383="No", Z383*$T383/1000,$V383="Yes", AE383*$T383/1000, $V383="", ""),"")</f>
        <v/>
      </c>
      <c r="AI383" s="956" t="str" cm="1">
        <f t="array" ref="AI383">IFERROR(_xlfn.IFS($V383="No", AA383*$T383/1000,$V383="Yes", AF383*$T383/1000, $V383="", ""),"")</f>
        <v/>
      </c>
      <c r="AJ383" s="1029" t="str">
        <f>IFERROR($AG383
+IFERROR(HLOOKUP(Introduction!$H$29,'GWP Values'!$D$3:$G$46,MATCH("CH4",'GWP Values'!$C$3:$C$41,0),FALSE)*$AH383,0)
+IFERROR(HLOOKUP(Introduction!$H$29,'GWP Values'!$D$3:$G$46,MATCH("N2O",'GWP Values'!$C$3:$C$41,0),FALSE)*$AI383,0),"")</f>
        <v/>
      </c>
    </row>
    <row r="384" spans="1:36" ht="24" customHeight="1" x14ac:dyDescent="0.25">
      <c r="A384" s="441"/>
      <c r="B384" s="458" t="str" cm="1">
        <f t="array" ref="B384">IFERROR(_xlfn.IFS($J384="","",VLOOKUP(CONCATENATE($M384," | ",$J384),'Emissions Factors'!$C$3:$O$718,5,FALSE)&lt;&gt;"",CONCATENATE($M384," | ",$J384), COUNTIF('Emissions Factors'!$C$3:$C$718,CONCATENATE($M384," | ",$J384))&lt;0, CONCATENATE($M384," | ",$I384)),"")</f>
        <v/>
      </c>
      <c r="C384" s="650" t="str">
        <f t="shared" si="10"/>
        <v/>
      </c>
      <c r="D384" s="650" t="str">
        <f t="shared" si="11"/>
        <v/>
      </c>
      <c r="E384" s="650" t="str">
        <f>IFERROR(IF($J384="","",
IF($J384="United States",$M384&amp;" | "&amp;$J384&amp;" - "&amp;(VLOOKUP(K384,'EFs - EPA eGRID'!$B$2:$D$53,3,FALSE)),
IF($J384="Canada",$M384&amp;" | "&amp;$J384&amp;" - "&amp;$K384,$M384&amp;" | "&amp;$I384))),"")</f>
        <v/>
      </c>
      <c r="F384" s="650" t="str" cm="1">
        <f t="array" ref="F384">_xlfn.IFS($J384="","",AND($J384="United States", $K384=""), $M384&amp;" | "&amp;$J384,AND($J384="Canada", $K384=""), $M384&amp;" | "&amp;$J384,$J384="United States", $E384,$J384="Canada",$E384,$J384&lt;&gt;"", $M384&amp;" | "&amp;$J384)</f>
        <v/>
      </c>
      <c r="G384" s="989"/>
      <c r="H384" s="990"/>
      <c r="I384" s="941" t="str">
        <f>IFERROR(VLOOKUP(J384,'Category Index'!$K$10:$L$258,2,FALSE),"")</f>
        <v/>
      </c>
      <c r="J384" s="986"/>
      <c r="K384" s="987" t="s">
        <v>866</v>
      </c>
      <c r="L384" s="3"/>
      <c r="M384" s="982"/>
      <c r="N384" s="983"/>
      <c r="O384" s="943" t="str">
        <f>IFERROR(VLOOKUP(Q384,Tables!$CE$8:$CF$22,2,FALSE),"")</f>
        <v/>
      </c>
      <c r="P384" s="973"/>
      <c r="Q384" s="974"/>
      <c r="R384" s="975"/>
      <c r="S384" s="976"/>
      <c r="T384" s="670" t="str">
        <f>IFERROR(IF(R384="","",R384*(VLOOKUP(D384, 'Unit Conversion Table'!$E$3:$F$132, 2, FALSE))),"")</f>
        <v/>
      </c>
      <c r="U384" s="3"/>
      <c r="V384" s="971" t="s">
        <v>826</v>
      </c>
      <c r="W384" s="945" t="str" cm="1">
        <f t="array" ref="W384">_xlfn.IFS(V384="No",(IFERROR(VLOOKUP($M384&amp;" | "&amp;$X384,'Emissions Factors'!$C$3:$N$1705,MATCH(W$11,'Emissions Factors'!$C$3:$N$3,0),FALSE),"")),V384="Yes", "", V384="", "")</f>
        <v/>
      </c>
      <c r="X384" s="946">
        <f>IFERROR(IF(OR($V384="Yes", $V384=""), "",
VLOOKUP($F384, 'Emissions Factors'!$C$3:$O$717, 4,FALSE)),
IFERROR(VLOOKUP($E384, 'Emissions Factors'!$C$3:$O$717, 4,FALSE),""))</f>
        <v>0</v>
      </c>
      <c r="Y384" s="947" t="str">
        <f>IFERROR(VLOOKUP($M384&amp;" | "&amp;$X384,'Emissions Factors'!$C$3:$N$3811,5,FALSE),"")</f>
        <v/>
      </c>
      <c r="Z384" s="948" t="str">
        <f>IFERROR(VLOOKUP($M384&amp;" | "&amp;$X384,'Emissions Factors'!$C$3:$N$3811,6,FALSE),"")</f>
        <v/>
      </c>
      <c r="AA384" s="949" t="str">
        <f>IFERROR(VLOOKUP($M384&amp;" | "&amp;$X384,'Emissions Factors'!$C$3:$N$3811,7,FALSE),"")</f>
        <v/>
      </c>
      <c r="AB384" s="961"/>
      <c r="AC384" s="962"/>
      <c r="AD384" s="963"/>
      <c r="AE384" s="964"/>
      <c r="AF384" s="965"/>
      <c r="AG384" s="955" t="str" cm="1">
        <f t="array" ref="AG384">IFERROR(_xlfn.IFS($V384="No", Y384*$T384/1000,$V384="Yes", AD384*$T384/1000, $V384="", ""),"")</f>
        <v/>
      </c>
      <c r="AH384" s="956" t="str" cm="1">
        <f t="array" ref="AH384">IFERROR(_xlfn.IFS($V384="No", Z384*$T384/1000,$V384="Yes", AE384*$T384/1000, $V384="", ""),"")</f>
        <v/>
      </c>
      <c r="AI384" s="956" t="str" cm="1">
        <f t="array" ref="AI384">IFERROR(_xlfn.IFS($V384="No", AA384*$T384/1000,$V384="Yes", AF384*$T384/1000, $V384="", ""),"")</f>
        <v/>
      </c>
      <c r="AJ384" s="1029" t="str">
        <f>IFERROR($AG384
+IFERROR(HLOOKUP(Introduction!$H$29,'GWP Values'!$D$3:$G$46,MATCH("CH4",'GWP Values'!$C$3:$C$41,0),FALSE)*$AH384,0)
+IFERROR(HLOOKUP(Introduction!$H$29,'GWP Values'!$D$3:$G$46,MATCH("N2O",'GWP Values'!$C$3:$C$41,0),FALSE)*$AI384,0),"")</f>
        <v/>
      </c>
    </row>
    <row r="385" spans="1:36" ht="24" customHeight="1" x14ac:dyDescent="0.25">
      <c r="A385" s="441"/>
      <c r="B385" s="458" t="str" cm="1">
        <f t="array" ref="B385">IFERROR(_xlfn.IFS($J385="","",VLOOKUP(CONCATENATE($M385," | ",$J385),'Emissions Factors'!$C$3:$O$718,5,FALSE)&lt;&gt;"",CONCATENATE($M385," | ",$J385), COUNTIF('Emissions Factors'!$C$3:$C$718,CONCATENATE($M385," | ",$J385))&lt;0, CONCATENATE($M385," | ",$I385)),"")</f>
        <v/>
      </c>
      <c r="C385" s="650" t="str">
        <f t="shared" si="10"/>
        <v/>
      </c>
      <c r="D385" s="650" t="str">
        <f t="shared" si="11"/>
        <v/>
      </c>
      <c r="E385" s="650" t="str">
        <f>IFERROR(IF($J385="","",
IF($J385="United States",$M385&amp;" | "&amp;$J385&amp;" - "&amp;(VLOOKUP(K385,'EFs - EPA eGRID'!$B$2:$D$53,3,FALSE)),
IF($J385="Canada",$M385&amp;" | "&amp;$J385&amp;" - "&amp;$K385,$M385&amp;" | "&amp;$I385))),"")</f>
        <v/>
      </c>
      <c r="F385" s="650" t="str" cm="1">
        <f t="array" ref="F385">_xlfn.IFS($J385="","",AND($J385="United States", $K385=""), $M385&amp;" | "&amp;$J385,AND($J385="Canada", $K385=""), $M385&amp;" | "&amp;$J385,$J385="United States", $E385,$J385="Canada",$E385,$J385&lt;&gt;"", $M385&amp;" | "&amp;$J385)</f>
        <v/>
      </c>
      <c r="G385" s="989"/>
      <c r="H385" s="990"/>
      <c r="I385" s="941" t="str">
        <f>IFERROR(VLOOKUP(J385,'Category Index'!$K$10:$L$258,2,FALSE),"")</f>
        <v/>
      </c>
      <c r="J385" s="986"/>
      <c r="K385" s="987" t="s">
        <v>866</v>
      </c>
      <c r="L385" s="3"/>
      <c r="M385" s="982"/>
      <c r="N385" s="983"/>
      <c r="O385" s="943" t="str">
        <f>IFERROR(VLOOKUP(Q385,Tables!$CE$8:$CF$22,2,FALSE),"")</f>
        <v/>
      </c>
      <c r="P385" s="973"/>
      <c r="Q385" s="974"/>
      <c r="R385" s="975"/>
      <c r="S385" s="976"/>
      <c r="T385" s="670" t="str">
        <f>IFERROR(IF(R385="","",R385*(VLOOKUP(D385, 'Unit Conversion Table'!$E$3:$F$132, 2, FALSE))),"")</f>
        <v/>
      </c>
      <c r="U385" s="3"/>
      <c r="V385" s="971" t="s">
        <v>826</v>
      </c>
      <c r="W385" s="945" t="str" cm="1">
        <f t="array" ref="W385">_xlfn.IFS(V385="No",(IFERROR(VLOOKUP($M385&amp;" | "&amp;$X385,'Emissions Factors'!$C$3:$N$1705,MATCH(W$11,'Emissions Factors'!$C$3:$N$3,0),FALSE),"")),V385="Yes", "", V385="", "")</f>
        <v/>
      </c>
      <c r="X385" s="946">
        <f>IFERROR(IF(OR($V385="Yes", $V385=""), "",
VLOOKUP($F385, 'Emissions Factors'!$C$3:$O$717, 4,FALSE)),
IFERROR(VLOOKUP($E385, 'Emissions Factors'!$C$3:$O$717, 4,FALSE),""))</f>
        <v>0</v>
      </c>
      <c r="Y385" s="947" t="str">
        <f>IFERROR(VLOOKUP($M385&amp;" | "&amp;$X385,'Emissions Factors'!$C$3:$N$3811,5,FALSE),"")</f>
        <v/>
      </c>
      <c r="Z385" s="948" t="str">
        <f>IFERROR(VLOOKUP($M385&amp;" | "&amp;$X385,'Emissions Factors'!$C$3:$N$3811,6,FALSE),"")</f>
        <v/>
      </c>
      <c r="AA385" s="949" t="str">
        <f>IFERROR(VLOOKUP($M385&amp;" | "&amp;$X385,'Emissions Factors'!$C$3:$N$3811,7,FALSE),"")</f>
        <v/>
      </c>
      <c r="AB385" s="961"/>
      <c r="AC385" s="962"/>
      <c r="AD385" s="963"/>
      <c r="AE385" s="964"/>
      <c r="AF385" s="965"/>
      <c r="AG385" s="955" t="str" cm="1">
        <f t="array" ref="AG385">IFERROR(_xlfn.IFS($V385="No", Y385*$T385/1000,$V385="Yes", AD385*$T385/1000, $V385="", ""),"")</f>
        <v/>
      </c>
      <c r="AH385" s="956" t="str" cm="1">
        <f t="array" ref="AH385">IFERROR(_xlfn.IFS($V385="No", Z385*$T385/1000,$V385="Yes", AE385*$T385/1000, $V385="", ""),"")</f>
        <v/>
      </c>
      <c r="AI385" s="956" t="str" cm="1">
        <f t="array" ref="AI385">IFERROR(_xlfn.IFS($V385="No", AA385*$T385/1000,$V385="Yes", AF385*$T385/1000, $V385="", ""),"")</f>
        <v/>
      </c>
      <c r="AJ385" s="1029" t="str">
        <f>IFERROR($AG385
+IFERROR(HLOOKUP(Introduction!$H$29,'GWP Values'!$D$3:$G$46,MATCH("CH4",'GWP Values'!$C$3:$C$41,0),FALSE)*$AH385,0)
+IFERROR(HLOOKUP(Introduction!$H$29,'GWP Values'!$D$3:$G$46,MATCH("N2O",'GWP Values'!$C$3:$C$41,0),FALSE)*$AI385,0),"")</f>
        <v/>
      </c>
    </row>
    <row r="386" spans="1:36" ht="24" customHeight="1" x14ac:dyDescent="0.25">
      <c r="A386" s="441"/>
      <c r="B386" s="458" t="str" cm="1">
        <f t="array" ref="B386">IFERROR(_xlfn.IFS($J386="","",VLOOKUP(CONCATENATE($M386," | ",$J386),'Emissions Factors'!$C$3:$O$718,5,FALSE)&lt;&gt;"",CONCATENATE($M386," | ",$J386), COUNTIF('Emissions Factors'!$C$3:$C$718,CONCATENATE($M386," | ",$J386))&lt;0, CONCATENATE($M386," | ",$I386)),"")</f>
        <v/>
      </c>
      <c r="C386" s="650" t="str">
        <f t="shared" si="10"/>
        <v/>
      </c>
      <c r="D386" s="650" t="str">
        <f t="shared" si="11"/>
        <v/>
      </c>
      <c r="E386" s="650" t="str">
        <f>IFERROR(IF($J386="","",
IF($J386="United States",$M386&amp;" | "&amp;$J386&amp;" - "&amp;(VLOOKUP(K386,'EFs - EPA eGRID'!$B$2:$D$53,3,FALSE)),
IF($J386="Canada",$M386&amp;" | "&amp;$J386&amp;" - "&amp;$K386,$M386&amp;" | "&amp;$I386))),"")</f>
        <v/>
      </c>
      <c r="F386" s="650" t="str" cm="1">
        <f t="array" ref="F386">_xlfn.IFS($J386="","",AND($J386="United States", $K386=""), $M386&amp;" | "&amp;$J386,AND($J386="Canada", $K386=""), $M386&amp;" | "&amp;$J386,$J386="United States", $E386,$J386="Canada",$E386,$J386&lt;&gt;"", $M386&amp;" | "&amp;$J386)</f>
        <v/>
      </c>
      <c r="G386" s="989"/>
      <c r="H386" s="990"/>
      <c r="I386" s="941" t="str">
        <f>IFERROR(VLOOKUP(J386,'Category Index'!$K$10:$L$258,2,FALSE),"")</f>
        <v/>
      </c>
      <c r="J386" s="986"/>
      <c r="K386" s="987" t="s">
        <v>866</v>
      </c>
      <c r="L386" s="3"/>
      <c r="M386" s="982"/>
      <c r="N386" s="983"/>
      <c r="O386" s="943" t="str">
        <f>IFERROR(VLOOKUP(Q386,Tables!$CE$8:$CF$22,2,FALSE),"")</f>
        <v/>
      </c>
      <c r="P386" s="973"/>
      <c r="Q386" s="974"/>
      <c r="R386" s="975"/>
      <c r="S386" s="976"/>
      <c r="T386" s="670" t="str">
        <f>IFERROR(IF(R386="","",R386*(VLOOKUP(D386, 'Unit Conversion Table'!$E$3:$F$132, 2, FALSE))),"")</f>
        <v/>
      </c>
      <c r="U386" s="3"/>
      <c r="V386" s="971" t="s">
        <v>826</v>
      </c>
      <c r="W386" s="945" t="str" cm="1">
        <f t="array" ref="W386">_xlfn.IFS(V386="No",(IFERROR(VLOOKUP($M386&amp;" | "&amp;$X386,'Emissions Factors'!$C$3:$N$1705,MATCH(W$11,'Emissions Factors'!$C$3:$N$3,0),FALSE),"")),V386="Yes", "", V386="", "")</f>
        <v/>
      </c>
      <c r="X386" s="946">
        <f>IFERROR(IF(OR($V386="Yes", $V386=""), "",
VLOOKUP($F386, 'Emissions Factors'!$C$3:$O$717, 4,FALSE)),
IFERROR(VLOOKUP($E386, 'Emissions Factors'!$C$3:$O$717, 4,FALSE),""))</f>
        <v>0</v>
      </c>
      <c r="Y386" s="947" t="str">
        <f>IFERROR(VLOOKUP($M386&amp;" | "&amp;$X386,'Emissions Factors'!$C$3:$N$3811,5,FALSE),"")</f>
        <v/>
      </c>
      <c r="Z386" s="948" t="str">
        <f>IFERROR(VLOOKUP($M386&amp;" | "&amp;$X386,'Emissions Factors'!$C$3:$N$3811,6,FALSE),"")</f>
        <v/>
      </c>
      <c r="AA386" s="949" t="str">
        <f>IFERROR(VLOOKUP($M386&amp;" | "&amp;$X386,'Emissions Factors'!$C$3:$N$3811,7,FALSE),"")</f>
        <v/>
      </c>
      <c r="AB386" s="961"/>
      <c r="AC386" s="962"/>
      <c r="AD386" s="963"/>
      <c r="AE386" s="964"/>
      <c r="AF386" s="965"/>
      <c r="AG386" s="955" t="str" cm="1">
        <f t="array" ref="AG386">IFERROR(_xlfn.IFS($V386="No", Y386*$T386/1000,$V386="Yes", AD386*$T386/1000, $V386="", ""),"")</f>
        <v/>
      </c>
      <c r="AH386" s="956" t="str" cm="1">
        <f t="array" ref="AH386">IFERROR(_xlfn.IFS($V386="No", Z386*$T386/1000,$V386="Yes", AE386*$T386/1000, $V386="", ""),"")</f>
        <v/>
      </c>
      <c r="AI386" s="956" t="str" cm="1">
        <f t="array" ref="AI386">IFERROR(_xlfn.IFS($V386="No", AA386*$T386/1000,$V386="Yes", AF386*$T386/1000, $V386="", ""),"")</f>
        <v/>
      </c>
      <c r="AJ386" s="1029" t="str">
        <f>IFERROR($AG386
+IFERROR(HLOOKUP(Introduction!$H$29,'GWP Values'!$D$3:$G$46,MATCH("CH4",'GWP Values'!$C$3:$C$41,0),FALSE)*$AH386,0)
+IFERROR(HLOOKUP(Introduction!$H$29,'GWP Values'!$D$3:$G$46,MATCH("N2O",'GWP Values'!$C$3:$C$41,0),FALSE)*$AI386,0),"")</f>
        <v/>
      </c>
    </row>
    <row r="387" spans="1:36" ht="24" customHeight="1" x14ac:dyDescent="0.25">
      <c r="A387" s="441"/>
      <c r="B387" s="458" t="str" cm="1">
        <f t="array" ref="B387">IFERROR(_xlfn.IFS($J387="","",VLOOKUP(CONCATENATE($M387," | ",$J387),'Emissions Factors'!$C$3:$O$718,5,FALSE)&lt;&gt;"",CONCATENATE($M387," | ",$J387), COUNTIF('Emissions Factors'!$C$3:$C$718,CONCATENATE($M387," | ",$J387))&lt;0, CONCATENATE($M387," | ",$I387)),"")</f>
        <v/>
      </c>
      <c r="C387" s="650" t="str">
        <f t="shared" si="10"/>
        <v/>
      </c>
      <c r="D387" s="650" t="str">
        <f t="shared" si="11"/>
        <v/>
      </c>
      <c r="E387" s="650" t="str">
        <f>IFERROR(IF($J387="","",
IF($J387="United States",$M387&amp;" | "&amp;$J387&amp;" - "&amp;(VLOOKUP(K387,'EFs - EPA eGRID'!$B$2:$D$53,3,FALSE)),
IF($J387="Canada",$M387&amp;" | "&amp;$J387&amp;" - "&amp;$K387,$M387&amp;" | "&amp;$I387))),"")</f>
        <v/>
      </c>
      <c r="F387" s="650" t="str" cm="1">
        <f t="array" ref="F387">_xlfn.IFS($J387="","",AND($J387="United States", $K387=""), $M387&amp;" | "&amp;$J387,AND($J387="Canada", $K387=""), $M387&amp;" | "&amp;$J387,$J387="United States", $E387,$J387="Canada",$E387,$J387&lt;&gt;"", $M387&amp;" | "&amp;$J387)</f>
        <v/>
      </c>
      <c r="G387" s="989"/>
      <c r="H387" s="990"/>
      <c r="I387" s="941" t="str">
        <f>IFERROR(VLOOKUP(J387,'Category Index'!$K$10:$L$258,2,FALSE),"")</f>
        <v/>
      </c>
      <c r="J387" s="986"/>
      <c r="K387" s="987" t="s">
        <v>866</v>
      </c>
      <c r="L387" s="3"/>
      <c r="M387" s="982"/>
      <c r="N387" s="983"/>
      <c r="O387" s="943" t="str">
        <f>IFERROR(VLOOKUP(Q387,Tables!$CE$8:$CF$22,2,FALSE),"")</f>
        <v/>
      </c>
      <c r="P387" s="973"/>
      <c r="Q387" s="974"/>
      <c r="R387" s="975"/>
      <c r="S387" s="976"/>
      <c r="T387" s="670" t="str">
        <f>IFERROR(IF(R387="","",R387*(VLOOKUP(D387, 'Unit Conversion Table'!$E$3:$F$132, 2, FALSE))),"")</f>
        <v/>
      </c>
      <c r="U387" s="3"/>
      <c r="V387" s="971" t="s">
        <v>826</v>
      </c>
      <c r="W387" s="945" t="str" cm="1">
        <f t="array" ref="W387">_xlfn.IFS(V387="No",(IFERROR(VLOOKUP($M387&amp;" | "&amp;$X387,'Emissions Factors'!$C$3:$N$1705,MATCH(W$11,'Emissions Factors'!$C$3:$N$3,0),FALSE),"")),V387="Yes", "", V387="", "")</f>
        <v/>
      </c>
      <c r="X387" s="946">
        <f>IFERROR(IF(OR($V387="Yes", $V387=""), "",
VLOOKUP($F387, 'Emissions Factors'!$C$3:$O$717, 4,FALSE)),
IFERROR(VLOOKUP($E387, 'Emissions Factors'!$C$3:$O$717, 4,FALSE),""))</f>
        <v>0</v>
      </c>
      <c r="Y387" s="947" t="str">
        <f>IFERROR(VLOOKUP($M387&amp;" | "&amp;$X387,'Emissions Factors'!$C$3:$N$3811,5,FALSE),"")</f>
        <v/>
      </c>
      <c r="Z387" s="948" t="str">
        <f>IFERROR(VLOOKUP($M387&amp;" | "&amp;$X387,'Emissions Factors'!$C$3:$N$3811,6,FALSE),"")</f>
        <v/>
      </c>
      <c r="AA387" s="949" t="str">
        <f>IFERROR(VLOOKUP($M387&amp;" | "&amp;$X387,'Emissions Factors'!$C$3:$N$3811,7,FALSE),"")</f>
        <v/>
      </c>
      <c r="AB387" s="961"/>
      <c r="AC387" s="962"/>
      <c r="AD387" s="963"/>
      <c r="AE387" s="964"/>
      <c r="AF387" s="965"/>
      <c r="AG387" s="955" t="str" cm="1">
        <f t="array" ref="AG387">IFERROR(_xlfn.IFS($V387="No", Y387*$T387/1000,$V387="Yes", AD387*$T387/1000, $V387="", ""),"")</f>
        <v/>
      </c>
      <c r="AH387" s="956" t="str" cm="1">
        <f t="array" ref="AH387">IFERROR(_xlfn.IFS($V387="No", Z387*$T387/1000,$V387="Yes", AE387*$T387/1000, $V387="", ""),"")</f>
        <v/>
      </c>
      <c r="AI387" s="956" t="str" cm="1">
        <f t="array" ref="AI387">IFERROR(_xlfn.IFS($V387="No", AA387*$T387/1000,$V387="Yes", AF387*$T387/1000, $V387="", ""),"")</f>
        <v/>
      </c>
      <c r="AJ387" s="1029" t="str">
        <f>IFERROR($AG387
+IFERROR(HLOOKUP(Introduction!$H$29,'GWP Values'!$D$3:$G$46,MATCH("CH4",'GWP Values'!$C$3:$C$41,0),FALSE)*$AH387,0)
+IFERROR(HLOOKUP(Introduction!$H$29,'GWP Values'!$D$3:$G$46,MATCH("N2O",'GWP Values'!$C$3:$C$41,0),FALSE)*$AI387,0),"")</f>
        <v/>
      </c>
    </row>
    <row r="388" spans="1:36" ht="24" customHeight="1" x14ac:dyDescent="0.25">
      <c r="A388" s="441"/>
      <c r="B388" s="458" t="str" cm="1">
        <f t="array" ref="B388">IFERROR(_xlfn.IFS($J388="","",VLOOKUP(CONCATENATE($M388," | ",$J388),'Emissions Factors'!$C$3:$O$718,5,FALSE)&lt;&gt;"",CONCATENATE($M388," | ",$J388), COUNTIF('Emissions Factors'!$C$3:$C$718,CONCATENATE($M388," | ",$J388))&lt;0, CONCATENATE($M388," | ",$I388)),"")</f>
        <v/>
      </c>
      <c r="C388" s="650" t="str">
        <f t="shared" si="10"/>
        <v/>
      </c>
      <c r="D388" s="650" t="str">
        <f t="shared" si="11"/>
        <v/>
      </c>
      <c r="E388" s="650" t="str">
        <f>IFERROR(IF($J388="","",
IF($J388="United States",$M388&amp;" | "&amp;$J388&amp;" - "&amp;(VLOOKUP(K388,'EFs - EPA eGRID'!$B$2:$D$53,3,FALSE)),
IF($J388="Canada",$M388&amp;" | "&amp;$J388&amp;" - "&amp;$K388,$M388&amp;" | "&amp;$I388))),"")</f>
        <v/>
      </c>
      <c r="F388" s="650" t="str" cm="1">
        <f t="array" ref="F388">_xlfn.IFS($J388="","",AND($J388="United States", $K388=""), $M388&amp;" | "&amp;$J388,AND($J388="Canada", $K388=""), $M388&amp;" | "&amp;$J388,$J388="United States", $E388,$J388="Canada",$E388,$J388&lt;&gt;"", $M388&amp;" | "&amp;$J388)</f>
        <v/>
      </c>
      <c r="G388" s="989"/>
      <c r="H388" s="990"/>
      <c r="I388" s="941" t="str">
        <f>IFERROR(VLOOKUP(J388,'Category Index'!$K$10:$L$258,2,FALSE),"")</f>
        <v/>
      </c>
      <c r="J388" s="986"/>
      <c r="K388" s="987" t="s">
        <v>866</v>
      </c>
      <c r="L388" s="3"/>
      <c r="M388" s="982"/>
      <c r="N388" s="983"/>
      <c r="O388" s="943" t="str">
        <f>IFERROR(VLOOKUP(Q388,Tables!$CE$8:$CF$22,2,FALSE),"")</f>
        <v/>
      </c>
      <c r="P388" s="973"/>
      <c r="Q388" s="974"/>
      <c r="R388" s="975"/>
      <c r="S388" s="976"/>
      <c r="T388" s="670" t="str">
        <f>IFERROR(IF(R388="","",R388*(VLOOKUP(D388, 'Unit Conversion Table'!$E$3:$F$132, 2, FALSE))),"")</f>
        <v/>
      </c>
      <c r="U388" s="3"/>
      <c r="V388" s="971" t="s">
        <v>826</v>
      </c>
      <c r="W388" s="945" t="str" cm="1">
        <f t="array" ref="W388">_xlfn.IFS(V388="No",(IFERROR(VLOOKUP($M388&amp;" | "&amp;$X388,'Emissions Factors'!$C$3:$N$1705,MATCH(W$11,'Emissions Factors'!$C$3:$N$3,0),FALSE),"")),V388="Yes", "", V388="", "")</f>
        <v/>
      </c>
      <c r="X388" s="946">
        <f>IFERROR(IF(OR($V388="Yes", $V388=""), "",
VLOOKUP($F388, 'Emissions Factors'!$C$3:$O$717, 4,FALSE)),
IFERROR(VLOOKUP($E388, 'Emissions Factors'!$C$3:$O$717, 4,FALSE),""))</f>
        <v>0</v>
      </c>
      <c r="Y388" s="947" t="str">
        <f>IFERROR(VLOOKUP($M388&amp;" | "&amp;$X388,'Emissions Factors'!$C$3:$N$3811,5,FALSE),"")</f>
        <v/>
      </c>
      <c r="Z388" s="948" t="str">
        <f>IFERROR(VLOOKUP($M388&amp;" | "&amp;$X388,'Emissions Factors'!$C$3:$N$3811,6,FALSE),"")</f>
        <v/>
      </c>
      <c r="AA388" s="949" t="str">
        <f>IFERROR(VLOOKUP($M388&amp;" | "&amp;$X388,'Emissions Factors'!$C$3:$N$3811,7,FALSE),"")</f>
        <v/>
      </c>
      <c r="AB388" s="961"/>
      <c r="AC388" s="962"/>
      <c r="AD388" s="963"/>
      <c r="AE388" s="964"/>
      <c r="AF388" s="965"/>
      <c r="AG388" s="955" t="str" cm="1">
        <f t="array" ref="AG388">IFERROR(_xlfn.IFS($V388="No", Y388*$T388/1000,$V388="Yes", AD388*$T388/1000, $V388="", ""),"")</f>
        <v/>
      </c>
      <c r="AH388" s="956" t="str" cm="1">
        <f t="array" ref="AH388">IFERROR(_xlfn.IFS($V388="No", Z388*$T388/1000,$V388="Yes", AE388*$T388/1000, $V388="", ""),"")</f>
        <v/>
      </c>
      <c r="AI388" s="956" t="str" cm="1">
        <f t="array" ref="AI388">IFERROR(_xlfn.IFS($V388="No", AA388*$T388/1000,$V388="Yes", AF388*$T388/1000, $V388="", ""),"")</f>
        <v/>
      </c>
      <c r="AJ388" s="1029" t="str">
        <f>IFERROR($AG388
+IFERROR(HLOOKUP(Introduction!$H$29,'GWP Values'!$D$3:$G$46,MATCH("CH4",'GWP Values'!$C$3:$C$41,0),FALSE)*$AH388,0)
+IFERROR(HLOOKUP(Introduction!$H$29,'GWP Values'!$D$3:$G$46,MATCH("N2O",'GWP Values'!$C$3:$C$41,0),FALSE)*$AI388,0),"")</f>
        <v/>
      </c>
    </row>
    <row r="389" spans="1:36" ht="24" customHeight="1" x14ac:dyDescent="0.25">
      <c r="A389" s="441"/>
      <c r="B389" s="458" t="str" cm="1">
        <f t="array" ref="B389">IFERROR(_xlfn.IFS($J389="","",VLOOKUP(CONCATENATE($M389," | ",$J389),'Emissions Factors'!$C$3:$O$718,5,FALSE)&lt;&gt;"",CONCATENATE($M389," | ",$J389), COUNTIF('Emissions Factors'!$C$3:$C$718,CONCATENATE($M389," | ",$J389))&lt;0, CONCATENATE($M389," | ",$I389)),"")</f>
        <v/>
      </c>
      <c r="C389" s="650" t="str">
        <f t="shared" si="10"/>
        <v/>
      </c>
      <c r="D389" s="650" t="str">
        <f t="shared" si="11"/>
        <v/>
      </c>
      <c r="E389" s="650" t="str">
        <f>IFERROR(IF($J389="","",
IF($J389="United States",$M389&amp;" | "&amp;$J389&amp;" - "&amp;(VLOOKUP(K389,'EFs - EPA eGRID'!$B$2:$D$53,3,FALSE)),
IF($J389="Canada",$M389&amp;" | "&amp;$J389&amp;" - "&amp;$K389,$M389&amp;" | "&amp;$I389))),"")</f>
        <v/>
      </c>
      <c r="F389" s="650" t="str" cm="1">
        <f t="array" ref="F389">_xlfn.IFS($J389="","",AND($J389="United States", $K389=""), $M389&amp;" | "&amp;$J389,AND($J389="Canada", $K389=""), $M389&amp;" | "&amp;$J389,$J389="United States", $E389,$J389="Canada",$E389,$J389&lt;&gt;"", $M389&amp;" | "&amp;$J389)</f>
        <v/>
      </c>
      <c r="G389" s="989"/>
      <c r="H389" s="990"/>
      <c r="I389" s="941" t="str">
        <f>IFERROR(VLOOKUP(J389,'Category Index'!$K$10:$L$258,2,FALSE),"")</f>
        <v/>
      </c>
      <c r="J389" s="986"/>
      <c r="K389" s="987" t="s">
        <v>866</v>
      </c>
      <c r="L389" s="3"/>
      <c r="M389" s="982"/>
      <c r="N389" s="983"/>
      <c r="O389" s="943" t="str">
        <f>IFERROR(VLOOKUP(Q389,Tables!$CE$8:$CF$22,2,FALSE),"")</f>
        <v/>
      </c>
      <c r="P389" s="973"/>
      <c r="Q389" s="974"/>
      <c r="R389" s="975"/>
      <c r="S389" s="976"/>
      <c r="T389" s="670" t="str">
        <f>IFERROR(IF(R389="","",R389*(VLOOKUP(D389, 'Unit Conversion Table'!$E$3:$F$132, 2, FALSE))),"")</f>
        <v/>
      </c>
      <c r="U389" s="3"/>
      <c r="V389" s="971" t="s">
        <v>826</v>
      </c>
      <c r="W389" s="945" t="str" cm="1">
        <f t="array" ref="W389">_xlfn.IFS(V389="No",(IFERROR(VLOOKUP($M389&amp;" | "&amp;$X389,'Emissions Factors'!$C$3:$N$1705,MATCH(W$11,'Emissions Factors'!$C$3:$N$3,0),FALSE),"")),V389="Yes", "", V389="", "")</f>
        <v/>
      </c>
      <c r="X389" s="946">
        <f>IFERROR(IF(OR($V389="Yes", $V389=""), "",
VLOOKUP($F389, 'Emissions Factors'!$C$3:$O$717, 4,FALSE)),
IFERROR(VLOOKUP($E389, 'Emissions Factors'!$C$3:$O$717, 4,FALSE),""))</f>
        <v>0</v>
      </c>
      <c r="Y389" s="947" t="str">
        <f>IFERROR(VLOOKUP($M389&amp;" | "&amp;$X389,'Emissions Factors'!$C$3:$N$3811,5,FALSE),"")</f>
        <v/>
      </c>
      <c r="Z389" s="948" t="str">
        <f>IFERROR(VLOOKUP($M389&amp;" | "&amp;$X389,'Emissions Factors'!$C$3:$N$3811,6,FALSE),"")</f>
        <v/>
      </c>
      <c r="AA389" s="949" t="str">
        <f>IFERROR(VLOOKUP($M389&amp;" | "&amp;$X389,'Emissions Factors'!$C$3:$N$3811,7,FALSE),"")</f>
        <v/>
      </c>
      <c r="AB389" s="961"/>
      <c r="AC389" s="962"/>
      <c r="AD389" s="963"/>
      <c r="AE389" s="964"/>
      <c r="AF389" s="965"/>
      <c r="AG389" s="955" t="str" cm="1">
        <f t="array" ref="AG389">IFERROR(_xlfn.IFS($V389="No", Y389*$T389/1000,$V389="Yes", AD389*$T389/1000, $V389="", ""),"")</f>
        <v/>
      </c>
      <c r="AH389" s="956" t="str" cm="1">
        <f t="array" ref="AH389">IFERROR(_xlfn.IFS($V389="No", Z389*$T389/1000,$V389="Yes", AE389*$T389/1000, $V389="", ""),"")</f>
        <v/>
      </c>
      <c r="AI389" s="956" t="str" cm="1">
        <f t="array" ref="AI389">IFERROR(_xlfn.IFS($V389="No", AA389*$T389/1000,$V389="Yes", AF389*$T389/1000, $V389="", ""),"")</f>
        <v/>
      </c>
      <c r="AJ389" s="1029" t="str">
        <f>IFERROR($AG389
+IFERROR(HLOOKUP(Introduction!$H$29,'GWP Values'!$D$3:$G$46,MATCH("CH4",'GWP Values'!$C$3:$C$41,0),FALSE)*$AH389,0)
+IFERROR(HLOOKUP(Introduction!$H$29,'GWP Values'!$D$3:$G$46,MATCH("N2O",'GWP Values'!$C$3:$C$41,0),FALSE)*$AI389,0),"")</f>
        <v/>
      </c>
    </row>
    <row r="390" spans="1:36" ht="24" customHeight="1" x14ac:dyDescent="0.25">
      <c r="A390" s="441"/>
      <c r="B390" s="458" t="str" cm="1">
        <f t="array" ref="B390">IFERROR(_xlfn.IFS($J390="","",VLOOKUP(CONCATENATE($M390," | ",$J390),'Emissions Factors'!$C$3:$O$718,5,FALSE)&lt;&gt;"",CONCATENATE($M390," | ",$J390), COUNTIF('Emissions Factors'!$C$3:$C$718,CONCATENATE($M390," | ",$J390))&lt;0, CONCATENATE($M390," | ",$I390)),"")</f>
        <v/>
      </c>
      <c r="C390" s="650" t="str">
        <f t="shared" si="10"/>
        <v/>
      </c>
      <c r="D390" s="650" t="str">
        <f t="shared" si="11"/>
        <v/>
      </c>
      <c r="E390" s="650" t="str">
        <f>IFERROR(IF($J390="","",
IF($J390="United States",$M390&amp;" | "&amp;$J390&amp;" - "&amp;(VLOOKUP(K390,'EFs - EPA eGRID'!$B$2:$D$53,3,FALSE)),
IF($J390="Canada",$M390&amp;" | "&amp;$J390&amp;" - "&amp;$K390,$M390&amp;" | "&amp;$I390))),"")</f>
        <v/>
      </c>
      <c r="F390" s="650" t="str" cm="1">
        <f t="array" ref="F390">_xlfn.IFS($J390="","",AND($J390="United States", $K390=""), $M390&amp;" | "&amp;$J390,AND($J390="Canada", $K390=""), $M390&amp;" | "&amp;$J390,$J390="United States", $E390,$J390="Canada",$E390,$J390&lt;&gt;"", $M390&amp;" | "&amp;$J390)</f>
        <v/>
      </c>
      <c r="G390" s="989"/>
      <c r="H390" s="990"/>
      <c r="I390" s="941" t="str">
        <f>IFERROR(VLOOKUP(J390,'Category Index'!$K$10:$L$258,2,FALSE),"")</f>
        <v/>
      </c>
      <c r="J390" s="986"/>
      <c r="K390" s="987" t="s">
        <v>866</v>
      </c>
      <c r="L390" s="3"/>
      <c r="M390" s="982"/>
      <c r="N390" s="983"/>
      <c r="O390" s="943" t="str">
        <f>IFERROR(VLOOKUP(Q390,Tables!$CE$8:$CF$22,2,FALSE),"")</f>
        <v/>
      </c>
      <c r="P390" s="973"/>
      <c r="Q390" s="974"/>
      <c r="R390" s="975"/>
      <c r="S390" s="976"/>
      <c r="T390" s="670" t="str">
        <f>IFERROR(IF(R390="","",R390*(VLOOKUP(D390, 'Unit Conversion Table'!$E$3:$F$132, 2, FALSE))),"")</f>
        <v/>
      </c>
      <c r="U390" s="3"/>
      <c r="V390" s="971" t="s">
        <v>826</v>
      </c>
      <c r="W390" s="945" t="str" cm="1">
        <f t="array" ref="W390">_xlfn.IFS(V390="No",(IFERROR(VLOOKUP($M390&amp;" | "&amp;$X390,'Emissions Factors'!$C$3:$N$1705,MATCH(W$11,'Emissions Factors'!$C$3:$N$3,0),FALSE),"")),V390="Yes", "", V390="", "")</f>
        <v/>
      </c>
      <c r="X390" s="946">
        <f>IFERROR(IF(OR($V390="Yes", $V390=""), "",
VLOOKUP($F390, 'Emissions Factors'!$C$3:$O$717, 4,FALSE)),
IFERROR(VLOOKUP($E390, 'Emissions Factors'!$C$3:$O$717, 4,FALSE),""))</f>
        <v>0</v>
      </c>
      <c r="Y390" s="947" t="str">
        <f>IFERROR(VLOOKUP($M390&amp;" | "&amp;$X390,'Emissions Factors'!$C$3:$N$3811,5,FALSE),"")</f>
        <v/>
      </c>
      <c r="Z390" s="948" t="str">
        <f>IFERROR(VLOOKUP($M390&amp;" | "&amp;$X390,'Emissions Factors'!$C$3:$N$3811,6,FALSE),"")</f>
        <v/>
      </c>
      <c r="AA390" s="949" t="str">
        <f>IFERROR(VLOOKUP($M390&amp;" | "&amp;$X390,'Emissions Factors'!$C$3:$N$3811,7,FALSE),"")</f>
        <v/>
      </c>
      <c r="AB390" s="961"/>
      <c r="AC390" s="962"/>
      <c r="AD390" s="963"/>
      <c r="AE390" s="964"/>
      <c r="AF390" s="965"/>
      <c r="AG390" s="955" t="str" cm="1">
        <f t="array" ref="AG390">IFERROR(_xlfn.IFS($V390="No", Y390*$T390/1000,$V390="Yes", AD390*$T390/1000, $V390="", ""),"")</f>
        <v/>
      </c>
      <c r="AH390" s="956" t="str" cm="1">
        <f t="array" ref="AH390">IFERROR(_xlfn.IFS($V390="No", Z390*$T390/1000,$V390="Yes", AE390*$T390/1000, $V390="", ""),"")</f>
        <v/>
      </c>
      <c r="AI390" s="956" t="str" cm="1">
        <f t="array" ref="AI390">IFERROR(_xlfn.IFS($V390="No", AA390*$T390/1000,$V390="Yes", AF390*$T390/1000, $V390="", ""),"")</f>
        <v/>
      </c>
      <c r="AJ390" s="1029" t="str">
        <f>IFERROR($AG390
+IFERROR(HLOOKUP(Introduction!$H$29,'GWP Values'!$D$3:$G$46,MATCH("CH4",'GWP Values'!$C$3:$C$41,0),FALSE)*$AH390,0)
+IFERROR(HLOOKUP(Introduction!$H$29,'GWP Values'!$D$3:$G$46,MATCH("N2O",'GWP Values'!$C$3:$C$41,0),FALSE)*$AI390,0),"")</f>
        <v/>
      </c>
    </row>
    <row r="391" spans="1:36" ht="24" customHeight="1" x14ac:dyDescent="0.25">
      <c r="A391" s="441"/>
      <c r="B391" s="458" t="str" cm="1">
        <f t="array" ref="B391">IFERROR(_xlfn.IFS($J391="","",VLOOKUP(CONCATENATE($M391," | ",$J391),'Emissions Factors'!$C$3:$O$718,5,FALSE)&lt;&gt;"",CONCATENATE($M391," | ",$J391), COUNTIF('Emissions Factors'!$C$3:$C$718,CONCATENATE($M391," | ",$J391))&lt;0, CONCATENATE($M391," | ",$I391)),"")</f>
        <v/>
      </c>
      <c r="C391" s="650" t="str">
        <f t="shared" si="10"/>
        <v/>
      </c>
      <c r="D391" s="650" t="str">
        <f t="shared" si="11"/>
        <v/>
      </c>
      <c r="E391" s="650" t="str">
        <f>IFERROR(IF($J391="","",
IF($J391="United States",$M391&amp;" | "&amp;$J391&amp;" - "&amp;(VLOOKUP(K391,'EFs - EPA eGRID'!$B$2:$D$53,3,FALSE)),
IF($J391="Canada",$M391&amp;" | "&amp;$J391&amp;" - "&amp;$K391,$M391&amp;" | "&amp;$I391))),"")</f>
        <v/>
      </c>
      <c r="F391" s="650" t="str" cm="1">
        <f t="array" ref="F391">_xlfn.IFS($J391="","",AND($J391="United States", $K391=""), $M391&amp;" | "&amp;$J391,AND($J391="Canada", $K391=""), $M391&amp;" | "&amp;$J391,$J391="United States", $E391,$J391="Canada",$E391,$J391&lt;&gt;"", $M391&amp;" | "&amp;$J391)</f>
        <v/>
      </c>
      <c r="G391" s="989"/>
      <c r="H391" s="990"/>
      <c r="I391" s="941" t="str">
        <f>IFERROR(VLOOKUP(J391,'Category Index'!$K$10:$L$258,2,FALSE),"")</f>
        <v/>
      </c>
      <c r="J391" s="986"/>
      <c r="K391" s="987" t="s">
        <v>866</v>
      </c>
      <c r="L391" s="3"/>
      <c r="M391" s="982"/>
      <c r="N391" s="983"/>
      <c r="O391" s="943" t="str">
        <f>IFERROR(VLOOKUP(Q391,Tables!$CE$8:$CF$22,2,FALSE),"")</f>
        <v/>
      </c>
      <c r="P391" s="973"/>
      <c r="Q391" s="974"/>
      <c r="R391" s="975"/>
      <c r="S391" s="976"/>
      <c r="T391" s="670" t="str">
        <f>IFERROR(IF(R391="","",R391*(VLOOKUP(D391, 'Unit Conversion Table'!$E$3:$F$132, 2, FALSE))),"")</f>
        <v/>
      </c>
      <c r="U391" s="3"/>
      <c r="V391" s="971" t="s">
        <v>826</v>
      </c>
      <c r="W391" s="945" t="str" cm="1">
        <f t="array" ref="W391">_xlfn.IFS(V391="No",(IFERROR(VLOOKUP($M391&amp;" | "&amp;$X391,'Emissions Factors'!$C$3:$N$1705,MATCH(W$11,'Emissions Factors'!$C$3:$N$3,0),FALSE),"")),V391="Yes", "", V391="", "")</f>
        <v/>
      </c>
      <c r="X391" s="946">
        <f>IFERROR(IF(OR($V391="Yes", $V391=""), "",
VLOOKUP($F391, 'Emissions Factors'!$C$3:$O$717, 4,FALSE)),
IFERROR(VLOOKUP($E391, 'Emissions Factors'!$C$3:$O$717, 4,FALSE),""))</f>
        <v>0</v>
      </c>
      <c r="Y391" s="947" t="str">
        <f>IFERROR(VLOOKUP($M391&amp;" | "&amp;$X391,'Emissions Factors'!$C$3:$N$3811,5,FALSE),"")</f>
        <v/>
      </c>
      <c r="Z391" s="948" t="str">
        <f>IFERROR(VLOOKUP($M391&amp;" | "&amp;$X391,'Emissions Factors'!$C$3:$N$3811,6,FALSE),"")</f>
        <v/>
      </c>
      <c r="AA391" s="949" t="str">
        <f>IFERROR(VLOOKUP($M391&amp;" | "&amp;$X391,'Emissions Factors'!$C$3:$N$3811,7,FALSE),"")</f>
        <v/>
      </c>
      <c r="AB391" s="961"/>
      <c r="AC391" s="962"/>
      <c r="AD391" s="963"/>
      <c r="AE391" s="964"/>
      <c r="AF391" s="965"/>
      <c r="AG391" s="955" t="str" cm="1">
        <f t="array" ref="AG391">IFERROR(_xlfn.IFS($V391="No", Y391*$T391/1000,$V391="Yes", AD391*$T391/1000, $V391="", ""),"")</f>
        <v/>
      </c>
      <c r="AH391" s="956" t="str" cm="1">
        <f t="array" ref="AH391">IFERROR(_xlfn.IFS($V391="No", Z391*$T391/1000,$V391="Yes", AE391*$T391/1000, $V391="", ""),"")</f>
        <v/>
      </c>
      <c r="AI391" s="956" t="str" cm="1">
        <f t="array" ref="AI391">IFERROR(_xlfn.IFS($V391="No", AA391*$T391/1000,$V391="Yes", AF391*$T391/1000, $V391="", ""),"")</f>
        <v/>
      </c>
      <c r="AJ391" s="1029" t="str">
        <f>IFERROR($AG391
+IFERROR(HLOOKUP(Introduction!$H$29,'GWP Values'!$D$3:$G$46,MATCH("CH4",'GWP Values'!$C$3:$C$41,0),FALSE)*$AH391,0)
+IFERROR(HLOOKUP(Introduction!$H$29,'GWP Values'!$D$3:$G$46,MATCH("N2O",'GWP Values'!$C$3:$C$41,0),FALSE)*$AI391,0),"")</f>
        <v/>
      </c>
    </row>
    <row r="392" spans="1:36" ht="24" customHeight="1" x14ac:dyDescent="0.25">
      <c r="A392" s="441"/>
      <c r="B392" s="458" t="str" cm="1">
        <f t="array" ref="B392">IFERROR(_xlfn.IFS($J392="","",VLOOKUP(CONCATENATE($M392," | ",$J392),'Emissions Factors'!$C$3:$O$718,5,FALSE)&lt;&gt;"",CONCATENATE($M392," | ",$J392), COUNTIF('Emissions Factors'!$C$3:$C$718,CONCATENATE($M392," | ",$J392))&lt;0, CONCATENATE($M392," | ",$I392)),"")</f>
        <v/>
      </c>
      <c r="C392" s="650" t="str">
        <f t="shared" si="10"/>
        <v/>
      </c>
      <c r="D392" s="650" t="str">
        <f t="shared" si="11"/>
        <v/>
      </c>
      <c r="E392" s="650" t="str">
        <f>IFERROR(IF($J392="","",
IF($J392="United States",$M392&amp;" | "&amp;$J392&amp;" - "&amp;(VLOOKUP(K392,'EFs - EPA eGRID'!$B$2:$D$53,3,FALSE)),
IF($J392="Canada",$M392&amp;" | "&amp;$J392&amp;" - "&amp;$K392,$M392&amp;" | "&amp;$I392))),"")</f>
        <v/>
      </c>
      <c r="F392" s="650" t="str" cm="1">
        <f t="array" ref="F392">_xlfn.IFS($J392="","",AND($J392="United States", $K392=""), $M392&amp;" | "&amp;$J392,AND($J392="Canada", $K392=""), $M392&amp;" | "&amp;$J392,$J392="United States", $E392,$J392="Canada",$E392,$J392&lt;&gt;"", $M392&amp;" | "&amp;$J392)</f>
        <v/>
      </c>
      <c r="G392" s="989"/>
      <c r="H392" s="990"/>
      <c r="I392" s="941" t="str">
        <f>IFERROR(VLOOKUP(J392,'Category Index'!$K$10:$L$258,2,FALSE),"")</f>
        <v/>
      </c>
      <c r="J392" s="986"/>
      <c r="K392" s="987" t="s">
        <v>866</v>
      </c>
      <c r="L392" s="3"/>
      <c r="M392" s="982"/>
      <c r="N392" s="983"/>
      <c r="O392" s="943" t="str">
        <f>IFERROR(VLOOKUP(Q392,Tables!$CE$8:$CF$22,2,FALSE),"")</f>
        <v/>
      </c>
      <c r="P392" s="973"/>
      <c r="Q392" s="974"/>
      <c r="R392" s="975"/>
      <c r="S392" s="976"/>
      <c r="T392" s="670" t="str">
        <f>IFERROR(IF(R392="","",R392*(VLOOKUP(D392, 'Unit Conversion Table'!$E$3:$F$132, 2, FALSE))),"")</f>
        <v/>
      </c>
      <c r="U392" s="3"/>
      <c r="V392" s="971" t="s">
        <v>826</v>
      </c>
      <c r="W392" s="945" t="str" cm="1">
        <f t="array" ref="W392">_xlfn.IFS(V392="No",(IFERROR(VLOOKUP($M392&amp;" | "&amp;$X392,'Emissions Factors'!$C$3:$N$1705,MATCH(W$11,'Emissions Factors'!$C$3:$N$3,0),FALSE),"")),V392="Yes", "", V392="", "")</f>
        <v/>
      </c>
      <c r="X392" s="946">
        <f>IFERROR(IF(OR($V392="Yes", $V392=""), "",
VLOOKUP($F392, 'Emissions Factors'!$C$3:$O$717, 4,FALSE)),
IFERROR(VLOOKUP($E392, 'Emissions Factors'!$C$3:$O$717, 4,FALSE),""))</f>
        <v>0</v>
      </c>
      <c r="Y392" s="947" t="str">
        <f>IFERROR(VLOOKUP($M392&amp;" | "&amp;$X392,'Emissions Factors'!$C$3:$N$3811,5,FALSE),"")</f>
        <v/>
      </c>
      <c r="Z392" s="948" t="str">
        <f>IFERROR(VLOOKUP($M392&amp;" | "&amp;$X392,'Emissions Factors'!$C$3:$N$3811,6,FALSE),"")</f>
        <v/>
      </c>
      <c r="AA392" s="949" t="str">
        <f>IFERROR(VLOOKUP($M392&amp;" | "&amp;$X392,'Emissions Factors'!$C$3:$N$3811,7,FALSE),"")</f>
        <v/>
      </c>
      <c r="AB392" s="961"/>
      <c r="AC392" s="962"/>
      <c r="AD392" s="963"/>
      <c r="AE392" s="964"/>
      <c r="AF392" s="965"/>
      <c r="AG392" s="955" t="str" cm="1">
        <f t="array" ref="AG392">IFERROR(_xlfn.IFS($V392="No", Y392*$T392/1000,$V392="Yes", AD392*$T392/1000, $V392="", ""),"")</f>
        <v/>
      </c>
      <c r="AH392" s="956" t="str" cm="1">
        <f t="array" ref="AH392">IFERROR(_xlfn.IFS($V392="No", Z392*$T392/1000,$V392="Yes", AE392*$T392/1000, $V392="", ""),"")</f>
        <v/>
      </c>
      <c r="AI392" s="956" t="str" cm="1">
        <f t="array" ref="AI392">IFERROR(_xlfn.IFS($V392="No", AA392*$T392/1000,$V392="Yes", AF392*$T392/1000, $V392="", ""),"")</f>
        <v/>
      </c>
      <c r="AJ392" s="1029" t="str">
        <f>IFERROR($AG392
+IFERROR(HLOOKUP(Introduction!$H$29,'GWP Values'!$D$3:$G$46,MATCH("CH4",'GWP Values'!$C$3:$C$41,0),FALSE)*$AH392,0)
+IFERROR(HLOOKUP(Introduction!$H$29,'GWP Values'!$D$3:$G$46,MATCH("N2O",'GWP Values'!$C$3:$C$41,0),FALSE)*$AI392,0),"")</f>
        <v/>
      </c>
    </row>
    <row r="393" spans="1:36" ht="24" customHeight="1" x14ac:dyDescent="0.25">
      <c r="A393" s="441"/>
      <c r="B393" s="458" t="str" cm="1">
        <f t="array" ref="B393">IFERROR(_xlfn.IFS($J393="","",VLOOKUP(CONCATENATE($M393," | ",$J393),'Emissions Factors'!$C$3:$O$718,5,FALSE)&lt;&gt;"",CONCATENATE($M393," | ",$J393), COUNTIF('Emissions Factors'!$C$3:$C$718,CONCATENATE($M393," | ",$J393))&lt;0, CONCATENATE($M393," | ",$I393)),"")</f>
        <v/>
      </c>
      <c r="C393" s="650" t="str">
        <f t="shared" si="10"/>
        <v/>
      </c>
      <c r="D393" s="650" t="str">
        <f t="shared" si="11"/>
        <v/>
      </c>
      <c r="E393" s="650" t="str">
        <f>IFERROR(IF($J393="","",
IF($J393="United States",$M393&amp;" | "&amp;$J393&amp;" - "&amp;(VLOOKUP(K393,'EFs - EPA eGRID'!$B$2:$D$53,3,FALSE)),
IF($J393="Canada",$M393&amp;" | "&amp;$J393&amp;" - "&amp;$K393,$M393&amp;" | "&amp;$I393))),"")</f>
        <v/>
      </c>
      <c r="F393" s="650" t="str" cm="1">
        <f t="array" ref="F393">_xlfn.IFS($J393="","",AND($J393="United States", $K393=""), $M393&amp;" | "&amp;$J393,AND($J393="Canada", $K393=""), $M393&amp;" | "&amp;$J393,$J393="United States", $E393,$J393="Canada",$E393,$J393&lt;&gt;"", $M393&amp;" | "&amp;$J393)</f>
        <v/>
      </c>
      <c r="G393" s="989"/>
      <c r="H393" s="990"/>
      <c r="I393" s="941" t="str">
        <f>IFERROR(VLOOKUP(J393,'Category Index'!$K$10:$L$258,2,FALSE),"")</f>
        <v/>
      </c>
      <c r="J393" s="986"/>
      <c r="K393" s="987" t="s">
        <v>866</v>
      </c>
      <c r="L393" s="3"/>
      <c r="M393" s="982"/>
      <c r="N393" s="983"/>
      <c r="O393" s="943" t="str">
        <f>IFERROR(VLOOKUP(Q393,Tables!$CE$8:$CF$22,2,FALSE),"")</f>
        <v/>
      </c>
      <c r="P393" s="973"/>
      <c r="Q393" s="974"/>
      <c r="R393" s="975"/>
      <c r="S393" s="976"/>
      <c r="T393" s="670" t="str">
        <f>IFERROR(IF(R393="","",R393*(VLOOKUP(D393, 'Unit Conversion Table'!$E$3:$F$132, 2, FALSE))),"")</f>
        <v/>
      </c>
      <c r="U393" s="3"/>
      <c r="V393" s="971" t="s">
        <v>826</v>
      </c>
      <c r="W393" s="945" t="str" cm="1">
        <f t="array" ref="W393">_xlfn.IFS(V393="No",(IFERROR(VLOOKUP($M393&amp;" | "&amp;$X393,'Emissions Factors'!$C$3:$N$1705,MATCH(W$11,'Emissions Factors'!$C$3:$N$3,0),FALSE),"")),V393="Yes", "", V393="", "")</f>
        <v/>
      </c>
      <c r="X393" s="946">
        <f>IFERROR(IF(OR($V393="Yes", $V393=""), "",
VLOOKUP($F393, 'Emissions Factors'!$C$3:$O$717, 4,FALSE)),
IFERROR(VLOOKUP($E393, 'Emissions Factors'!$C$3:$O$717, 4,FALSE),""))</f>
        <v>0</v>
      </c>
      <c r="Y393" s="947" t="str">
        <f>IFERROR(VLOOKUP($M393&amp;" | "&amp;$X393,'Emissions Factors'!$C$3:$N$3811,5,FALSE),"")</f>
        <v/>
      </c>
      <c r="Z393" s="948" t="str">
        <f>IFERROR(VLOOKUP($M393&amp;" | "&amp;$X393,'Emissions Factors'!$C$3:$N$3811,6,FALSE),"")</f>
        <v/>
      </c>
      <c r="AA393" s="949" t="str">
        <f>IFERROR(VLOOKUP($M393&amp;" | "&amp;$X393,'Emissions Factors'!$C$3:$N$3811,7,FALSE),"")</f>
        <v/>
      </c>
      <c r="AB393" s="961"/>
      <c r="AC393" s="962"/>
      <c r="AD393" s="963"/>
      <c r="AE393" s="964"/>
      <c r="AF393" s="965"/>
      <c r="AG393" s="955" t="str" cm="1">
        <f t="array" ref="AG393">IFERROR(_xlfn.IFS($V393="No", Y393*$T393/1000,$V393="Yes", AD393*$T393/1000, $V393="", ""),"")</f>
        <v/>
      </c>
      <c r="AH393" s="956" t="str" cm="1">
        <f t="array" ref="AH393">IFERROR(_xlfn.IFS($V393="No", Z393*$T393/1000,$V393="Yes", AE393*$T393/1000, $V393="", ""),"")</f>
        <v/>
      </c>
      <c r="AI393" s="956" t="str" cm="1">
        <f t="array" ref="AI393">IFERROR(_xlfn.IFS($V393="No", AA393*$T393/1000,$V393="Yes", AF393*$T393/1000, $V393="", ""),"")</f>
        <v/>
      </c>
      <c r="AJ393" s="1029" t="str">
        <f>IFERROR($AG393
+IFERROR(HLOOKUP(Introduction!$H$29,'GWP Values'!$D$3:$G$46,MATCH("CH4",'GWP Values'!$C$3:$C$41,0),FALSE)*$AH393,0)
+IFERROR(HLOOKUP(Introduction!$H$29,'GWP Values'!$D$3:$G$46,MATCH("N2O",'GWP Values'!$C$3:$C$41,0),FALSE)*$AI393,0),"")</f>
        <v/>
      </c>
    </row>
    <row r="394" spans="1:36" ht="24" customHeight="1" x14ac:dyDescent="0.25">
      <c r="A394" s="441"/>
      <c r="B394" s="458" t="str" cm="1">
        <f t="array" ref="B394">IFERROR(_xlfn.IFS($J394="","",VLOOKUP(CONCATENATE($M394," | ",$J394),'Emissions Factors'!$C$3:$O$718,5,FALSE)&lt;&gt;"",CONCATENATE($M394," | ",$J394), COUNTIF('Emissions Factors'!$C$3:$C$718,CONCATENATE($M394," | ",$J394))&lt;0, CONCATENATE($M394," | ",$I394)),"")</f>
        <v/>
      </c>
      <c r="C394" s="650" t="str">
        <f t="shared" si="10"/>
        <v/>
      </c>
      <c r="D394" s="650" t="str">
        <f t="shared" si="11"/>
        <v/>
      </c>
      <c r="E394" s="650" t="str">
        <f>IFERROR(IF($J394="","",
IF($J394="United States",$M394&amp;" | "&amp;$J394&amp;" - "&amp;(VLOOKUP(K394,'EFs - EPA eGRID'!$B$2:$D$53,3,FALSE)),
IF($J394="Canada",$M394&amp;" | "&amp;$J394&amp;" - "&amp;$K394,$M394&amp;" | "&amp;$I394))),"")</f>
        <v/>
      </c>
      <c r="F394" s="650" t="str" cm="1">
        <f t="array" ref="F394">_xlfn.IFS($J394="","",AND($J394="United States", $K394=""), $M394&amp;" | "&amp;$J394,AND($J394="Canada", $K394=""), $M394&amp;" | "&amp;$J394,$J394="United States", $E394,$J394="Canada",$E394,$J394&lt;&gt;"", $M394&amp;" | "&amp;$J394)</f>
        <v/>
      </c>
      <c r="G394" s="989"/>
      <c r="H394" s="990"/>
      <c r="I394" s="941" t="str">
        <f>IFERROR(VLOOKUP(J394,'Category Index'!$K$10:$L$258,2,FALSE),"")</f>
        <v/>
      </c>
      <c r="J394" s="986"/>
      <c r="K394" s="987" t="s">
        <v>866</v>
      </c>
      <c r="L394" s="3"/>
      <c r="M394" s="982"/>
      <c r="N394" s="983"/>
      <c r="O394" s="943" t="str">
        <f>IFERROR(VLOOKUP(Q394,Tables!$CE$8:$CF$22,2,FALSE),"")</f>
        <v/>
      </c>
      <c r="P394" s="973"/>
      <c r="Q394" s="974"/>
      <c r="R394" s="975"/>
      <c r="S394" s="976"/>
      <c r="T394" s="670" t="str">
        <f>IFERROR(IF(R394="","",R394*(VLOOKUP(D394, 'Unit Conversion Table'!$E$3:$F$132, 2, FALSE))),"")</f>
        <v/>
      </c>
      <c r="U394" s="3"/>
      <c r="V394" s="971" t="s">
        <v>826</v>
      </c>
      <c r="W394" s="945" t="str" cm="1">
        <f t="array" ref="W394">_xlfn.IFS(V394="No",(IFERROR(VLOOKUP($M394&amp;" | "&amp;$X394,'Emissions Factors'!$C$3:$N$1705,MATCH(W$11,'Emissions Factors'!$C$3:$N$3,0),FALSE),"")),V394="Yes", "", V394="", "")</f>
        <v/>
      </c>
      <c r="X394" s="946">
        <f>IFERROR(IF(OR($V394="Yes", $V394=""), "",
VLOOKUP($F394, 'Emissions Factors'!$C$3:$O$717, 4,FALSE)),
IFERROR(VLOOKUP($E394, 'Emissions Factors'!$C$3:$O$717, 4,FALSE),""))</f>
        <v>0</v>
      </c>
      <c r="Y394" s="947" t="str">
        <f>IFERROR(VLOOKUP($M394&amp;" | "&amp;$X394,'Emissions Factors'!$C$3:$N$3811,5,FALSE),"")</f>
        <v/>
      </c>
      <c r="Z394" s="948" t="str">
        <f>IFERROR(VLOOKUP($M394&amp;" | "&amp;$X394,'Emissions Factors'!$C$3:$N$3811,6,FALSE),"")</f>
        <v/>
      </c>
      <c r="AA394" s="949" t="str">
        <f>IFERROR(VLOOKUP($M394&amp;" | "&amp;$X394,'Emissions Factors'!$C$3:$N$3811,7,FALSE),"")</f>
        <v/>
      </c>
      <c r="AB394" s="961"/>
      <c r="AC394" s="962"/>
      <c r="AD394" s="963"/>
      <c r="AE394" s="964"/>
      <c r="AF394" s="965"/>
      <c r="AG394" s="955" t="str" cm="1">
        <f t="array" ref="AG394">IFERROR(_xlfn.IFS($V394="No", Y394*$T394/1000,$V394="Yes", AD394*$T394/1000, $V394="", ""),"")</f>
        <v/>
      </c>
      <c r="AH394" s="956" t="str" cm="1">
        <f t="array" ref="AH394">IFERROR(_xlfn.IFS($V394="No", Z394*$T394/1000,$V394="Yes", AE394*$T394/1000, $V394="", ""),"")</f>
        <v/>
      </c>
      <c r="AI394" s="956" t="str" cm="1">
        <f t="array" ref="AI394">IFERROR(_xlfn.IFS($V394="No", AA394*$T394/1000,$V394="Yes", AF394*$T394/1000, $V394="", ""),"")</f>
        <v/>
      </c>
      <c r="AJ394" s="1029" t="str">
        <f>IFERROR($AG394
+IFERROR(HLOOKUP(Introduction!$H$29,'GWP Values'!$D$3:$G$46,MATCH("CH4",'GWP Values'!$C$3:$C$41,0),FALSE)*$AH394,0)
+IFERROR(HLOOKUP(Introduction!$H$29,'GWP Values'!$D$3:$G$46,MATCH("N2O",'GWP Values'!$C$3:$C$41,0),FALSE)*$AI394,0),"")</f>
        <v/>
      </c>
    </row>
    <row r="395" spans="1:36" ht="24" customHeight="1" x14ac:dyDescent="0.25">
      <c r="A395" s="441"/>
      <c r="B395" s="458" t="str" cm="1">
        <f t="array" ref="B395">IFERROR(_xlfn.IFS($J395="","",VLOOKUP(CONCATENATE($M395," | ",$J395),'Emissions Factors'!$C$3:$O$718,5,FALSE)&lt;&gt;"",CONCATENATE($M395," | ",$J395), COUNTIF('Emissions Factors'!$C$3:$C$718,CONCATENATE($M395," | ",$J395))&lt;0, CONCATENATE($M395," | ",$I395)),"")</f>
        <v/>
      </c>
      <c r="C395" s="650" t="str">
        <f t="shared" si="10"/>
        <v/>
      </c>
      <c r="D395" s="650" t="str">
        <f t="shared" si="11"/>
        <v/>
      </c>
      <c r="E395" s="650" t="str">
        <f>IFERROR(IF($J395="","",
IF($J395="United States",$M395&amp;" | "&amp;$J395&amp;" - "&amp;(VLOOKUP(K395,'EFs - EPA eGRID'!$B$2:$D$53,3,FALSE)),
IF($J395="Canada",$M395&amp;" | "&amp;$J395&amp;" - "&amp;$K395,$M395&amp;" | "&amp;$I395))),"")</f>
        <v/>
      </c>
      <c r="F395" s="650" t="str" cm="1">
        <f t="array" ref="F395">_xlfn.IFS($J395="","",AND($J395="United States", $K395=""), $M395&amp;" | "&amp;$J395,AND($J395="Canada", $K395=""), $M395&amp;" | "&amp;$J395,$J395="United States", $E395,$J395="Canada",$E395,$J395&lt;&gt;"", $M395&amp;" | "&amp;$J395)</f>
        <v/>
      </c>
      <c r="G395" s="989"/>
      <c r="H395" s="990"/>
      <c r="I395" s="941" t="str">
        <f>IFERROR(VLOOKUP(J395,'Category Index'!$K$10:$L$258,2,FALSE),"")</f>
        <v/>
      </c>
      <c r="J395" s="986"/>
      <c r="K395" s="987" t="s">
        <v>866</v>
      </c>
      <c r="L395" s="3"/>
      <c r="M395" s="982"/>
      <c r="N395" s="983"/>
      <c r="O395" s="943" t="str">
        <f>IFERROR(VLOOKUP(Q395,Tables!$CE$8:$CF$22,2,FALSE),"")</f>
        <v/>
      </c>
      <c r="P395" s="973"/>
      <c r="Q395" s="974"/>
      <c r="R395" s="975"/>
      <c r="S395" s="976"/>
      <c r="T395" s="670" t="str">
        <f>IFERROR(IF(R395="","",R395*(VLOOKUP(D395, 'Unit Conversion Table'!$E$3:$F$132, 2, FALSE))),"")</f>
        <v/>
      </c>
      <c r="U395" s="3"/>
      <c r="V395" s="971" t="s">
        <v>826</v>
      </c>
      <c r="W395" s="945" t="str" cm="1">
        <f t="array" ref="W395">_xlfn.IFS(V395="No",(IFERROR(VLOOKUP($M395&amp;" | "&amp;$X395,'Emissions Factors'!$C$3:$N$1705,MATCH(W$11,'Emissions Factors'!$C$3:$N$3,0),FALSE),"")),V395="Yes", "", V395="", "")</f>
        <v/>
      </c>
      <c r="X395" s="946">
        <f>IFERROR(IF(OR($V395="Yes", $V395=""), "",
VLOOKUP($F395, 'Emissions Factors'!$C$3:$O$717, 4,FALSE)),
IFERROR(VLOOKUP($E395, 'Emissions Factors'!$C$3:$O$717, 4,FALSE),""))</f>
        <v>0</v>
      </c>
      <c r="Y395" s="947" t="str">
        <f>IFERROR(VLOOKUP($M395&amp;" | "&amp;$X395,'Emissions Factors'!$C$3:$N$3811,5,FALSE),"")</f>
        <v/>
      </c>
      <c r="Z395" s="948" t="str">
        <f>IFERROR(VLOOKUP($M395&amp;" | "&amp;$X395,'Emissions Factors'!$C$3:$N$3811,6,FALSE),"")</f>
        <v/>
      </c>
      <c r="AA395" s="949" t="str">
        <f>IFERROR(VLOOKUP($M395&amp;" | "&amp;$X395,'Emissions Factors'!$C$3:$N$3811,7,FALSE),"")</f>
        <v/>
      </c>
      <c r="AB395" s="961"/>
      <c r="AC395" s="962"/>
      <c r="AD395" s="963"/>
      <c r="AE395" s="964"/>
      <c r="AF395" s="965"/>
      <c r="AG395" s="955" t="str" cm="1">
        <f t="array" ref="AG395">IFERROR(_xlfn.IFS($V395="No", Y395*$T395/1000,$V395="Yes", AD395*$T395/1000, $V395="", ""),"")</f>
        <v/>
      </c>
      <c r="AH395" s="956" t="str" cm="1">
        <f t="array" ref="AH395">IFERROR(_xlfn.IFS($V395="No", Z395*$T395/1000,$V395="Yes", AE395*$T395/1000, $V395="", ""),"")</f>
        <v/>
      </c>
      <c r="AI395" s="956" t="str" cm="1">
        <f t="array" ref="AI395">IFERROR(_xlfn.IFS($V395="No", AA395*$T395/1000,$V395="Yes", AF395*$T395/1000, $V395="", ""),"")</f>
        <v/>
      </c>
      <c r="AJ395" s="1029" t="str">
        <f>IFERROR($AG395
+IFERROR(HLOOKUP(Introduction!$H$29,'GWP Values'!$D$3:$G$46,MATCH("CH4",'GWP Values'!$C$3:$C$41,0),FALSE)*$AH395,0)
+IFERROR(HLOOKUP(Introduction!$H$29,'GWP Values'!$D$3:$G$46,MATCH("N2O",'GWP Values'!$C$3:$C$41,0),FALSE)*$AI395,0),"")</f>
        <v/>
      </c>
    </row>
    <row r="396" spans="1:36" ht="24" customHeight="1" x14ac:dyDescent="0.25">
      <c r="A396" s="441"/>
      <c r="B396" s="458" t="str" cm="1">
        <f t="array" ref="B396">IFERROR(_xlfn.IFS($J396="","",VLOOKUP(CONCATENATE($M396," | ",$J396),'Emissions Factors'!$C$3:$O$718,5,FALSE)&lt;&gt;"",CONCATENATE($M396," | ",$J396), COUNTIF('Emissions Factors'!$C$3:$C$718,CONCATENATE($M396," | ",$J396))&lt;0, CONCATENATE($M396," | ",$I396)),"")</f>
        <v/>
      </c>
      <c r="C396" s="650" t="str">
        <f t="shared" si="10"/>
        <v/>
      </c>
      <c r="D396" s="650" t="str">
        <f t="shared" si="11"/>
        <v/>
      </c>
      <c r="E396" s="650" t="str">
        <f>IFERROR(IF($J396="","",
IF($J396="United States",$M396&amp;" | "&amp;$J396&amp;" - "&amp;(VLOOKUP(K396,'EFs - EPA eGRID'!$B$2:$D$53,3,FALSE)),
IF($J396="Canada",$M396&amp;" | "&amp;$J396&amp;" - "&amp;$K396,$M396&amp;" | "&amp;$I396))),"")</f>
        <v/>
      </c>
      <c r="F396" s="650" t="str" cm="1">
        <f t="array" ref="F396">_xlfn.IFS($J396="","",AND($J396="United States", $K396=""), $M396&amp;" | "&amp;$J396,AND($J396="Canada", $K396=""), $M396&amp;" | "&amp;$J396,$J396="United States", $E396,$J396="Canada",$E396,$J396&lt;&gt;"", $M396&amp;" | "&amp;$J396)</f>
        <v/>
      </c>
      <c r="G396" s="989"/>
      <c r="H396" s="990"/>
      <c r="I396" s="941" t="str">
        <f>IFERROR(VLOOKUP(J396,'Category Index'!$K$10:$L$258,2,FALSE),"")</f>
        <v/>
      </c>
      <c r="J396" s="986"/>
      <c r="K396" s="987" t="s">
        <v>866</v>
      </c>
      <c r="L396" s="3"/>
      <c r="M396" s="982"/>
      <c r="N396" s="983"/>
      <c r="O396" s="943" t="str">
        <f>IFERROR(VLOOKUP(Q396,Tables!$CE$8:$CF$22,2,FALSE),"")</f>
        <v/>
      </c>
      <c r="P396" s="973"/>
      <c r="Q396" s="974"/>
      <c r="R396" s="975"/>
      <c r="S396" s="976"/>
      <c r="T396" s="670" t="str">
        <f>IFERROR(IF(R396="","",R396*(VLOOKUP(D396, 'Unit Conversion Table'!$E$3:$F$132, 2, FALSE))),"")</f>
        <v/>
      </c>
      <c r="U396" s="3"/>
      <c r="V396" s="971" t="s">
        <v>826</v>
      </c>
      <c r="W396" s="945" t="str" cm="1">
        <f t="array" ref="W396">_xlfn.IFS(V396="No",(IFERROR(VLOOKUP($M396&amp;" | "&amp;$X396,'Emissions Factors'!$C$3:$N$1705,MATCH(W$11,'Emissions Factors'!$C$3:$N$3,0),FALSE),"")),V396="Yes", "", V396="", "")</f>
        <v/>
      </c>
      <c r="X396" s="946">
        <f>IFERROR(IF(OR($V396="Yes", $V396=""), "",
VLOOKUP($F396, 'Emissions Factors'!$C$3:$O$717, 4,FALSE)),
IFERROR(VLOOKUP($E396, 'Emissions Factors'!$C$3:$O$717, 4,FALSE),""))</f>
        <v>0</v>
      </c>
      <c r="Y396" s="947" t="str">
        <f>IFERROR(VLOOKUP($M396&amp;" | "&amp;$X396,'Emissions Factors'!$C$3:$N$3811,5,FALSE),"")</f>
        <v/>
      </c>
      <c r="Z396" s="948" t="str">
        <f>IFERROR(VLOOKUP($M396&amp;" | "&amp;$X396,'Emissions Factors'!$C$3:$N$3811,6,FALSE),"")</f>
        <v/>
      </c>
      <c r="AA396" s="949" t="str">
        <f>IFERROR(VLOOKUP($M396&amp;" | "&amp;$X396,'Emissions Factors'!$C$3:$N$3811,7,FALSE),"")</f>
        <v/>
      </c>
      <c r="AB396" s="961"/>
      <c r="AC396" s="962"/>
      <c r="AD396" s="963"/>
      <c r="AE396" s="964"/>
      <c r="AF396" s="965"/>
      <c r="AG396" s="955" t="str" cm="1">
        <f t="array" ref="AG396">IFERROR(_xlfn.IFS($V396="No", Y396*$T396/1000,$V396="Yes", AD396*$T396/1000, $V396="", ""),"")</f>
        <v/>
      </c>
      <c r="AH396" s="956" t="str" cm="1">
        <f t="array" ref="AH396">IFERROR(_xlfn.IFS($V396="No", Z396*$T396/1000,$V396="Yes", AE396*$T396/1000, $V396="", ""),"")</f>
        <v/>
      </c>
      <c r="AI396" s="956" t="str" cm="1">
        <f t="array" ref="AI396">IFERROR(_xlfn.IFS($V396="No", AA396*$T396/1000,$V396="Yes", AF396*$T396/1000, $V396="", ""),"")</f>
        <v/>
      </c>
      <c r="AJ396" s="1029" t="str">
        <f>IFERROR($AG396
+IFERROR(HLOOKUP(Introduction!$H$29,'GWP Values'!$D$3:$G$46,MATCH("CH4",'GWP Values'!$C$3:$C$41,0),FALSE)*$AH396,0)
+IFERROR(HLOOKUP(Introduction!$H$29,'GWP Values'!$D$3:$G$46,MATCH("N2O",'GWP Values'!$C$3:$C$41,0),FALSE)*$AI396,0),"")</f>
        <v/>
      </c>
    </row>
    <row r="397" spans="1:36" ht="24" customHeight="1" x14ac:dyDescent="0.25">
      <c r="A397" s="441"/>
      <c r="B397" s="458" t="str" cm="1">
        <f t="array" ref="B397">IFERROR(_xlfn.IFS($J397="","",VLOOKUP(CONCATENATE($M397," | ",$J397),'Emissions Factors'!$C$3:$O$718,5,FALSE)&lt;&gt;"",CONCATENATE($M397," | ",$J397), COUNTIF('Emissions Factors'!$C$3:$C$718,CONCATENATE($M397," | ",$J397))&lt;0, CONCATENATE($M397," | ",$I397)),"")</f>
        <v/>
      </c>
      <c r="C397" s="650" t="str">
        <f t="shared" ref="C397:C460" si="12">IF(J397="United States","UnitedStatesT",IF(J397="Canada","CanadaT",""))</f>
        <v/>
      </c>
      <c r="D397" s="650" t="str">
        <f t="shared" ref="D397:D460" si="13">IF($S397="","",CONCATENATE("MWh / ",$S397, " | Energy"))</f>
        <v/>
      </c>
      <c r="E397" s="650" t="str">
        <f>IFERROR(IF($J397="","",
IF($J397="United States",$M397&amp;" | "&amp;$J397&amp;" - "&amp;(VLOOKUP(K397,'EFs - EPA eGRID'!$B$2:$D$53,3,FALSE)),
IF($J397="Canada",$M397&amp;" | "&amp;$J397&amp;" - "&amp;$K397,$M397&amp;" | "&amp;$I397))),"")</f>
        <v/>
      </c>
      <c r="F397" s="650" t="str" cm="1">
        <f t="array" ref="F397">_xlfn.IFS($J397="","",AND($J397="United States", $K397=""), $M397&amp;" | "&amp;$J397,AND($J397="Canada", $K397=""), $M397&amp;" | "&amp;$J397,$J397="United States", $E397,$J397="Canada",$E397,$J397&lt;&gt;"", $M397&amp;" | "&amp;$J397)</f>
        <v/>
      </c>
      <c r="G397" s="989"/>
      <c r="H397" s="990"/>
      <c r="I397" s="941" t="str">
        <f>IFERROR(VLOOKUP(J397,'Category Index'!$K$10:$L$258,2,FALSE),"")</f>
        <v/>
      </c>
      <c r="J397" s="986"/>
      <c r="K397" s="987" t="s">
        <v>866</v>
      </c>
      <c r="L397" s="3"/>
      <c r="M397" s="982"/>
      <c r="N397" s="983"/>
      <c r="O397" s="943" t="str">
        <f>IFERROR(VLOOKUP(Q397,Tables!$CE$8:$CF$22,2,FALSE),"")</f>
        <v/>
      </c>
      <c r="P397" s="973"/>
      <c r="Q397" s="974"/>
      <c r="R397" s="975"/>
      <c r="S397" s="976"/>
      <c r="T397" s="670" t="str">
        <f>IFERROR(IF(R397="","",R397*(VLOOKUP(D397, 'Unit Conversion Table'!$E$3:$F$132, 2, FALSE))),"")</f>
        <v/>
      </c>
      <c r="U397" s="3"/>
      <c r="V397" s="971" t="s">
        <v>826</v>
      </c>
      <c r="W397" s="945" t="str" cm="1">
        <f t="array" ref="W397">_xlfn.IFS(V397="No",(IFERROR(VLOOKUP($M397&amp;" | "&amp;$X397,'Emissions Factors'!$C$3:$N$1705,MATCH(W$11,'Emissions Factors'!$C$3:$N$3,0),FALSE),"")),V397="Yes", "", V397="", "")</f>
        <v/>
      </c>
      <c r="X397" s="946">
        <f>IFERROR(IF(OR($V397="Yes", $V397=""), "",
VLOOKUP($F397, 'Emissions Factors'!$C$3:$O$717, 4,FALSE)),
IFERROR(VLOOKUP($E397, 'Emissions Factors'!$C$3:$O$717, 4,FALSE),""))</f>
        <v>0</v>
      </c>
      <c r="Y397" s="947" t="str">
        <f>IFERROR(VLOOKUP($M397&amp;" | "&amp;$X397,'Emissions Factors'!$C$3:$N$3811,5,FALSE),"")</f>
        <v/>
      </c>
      <c r="Z397" s="948" t="str">
        <f>IFERROR(VLOOKUP($M397&amp;" | "&amp;$X397,'Emissions Factors'!$C$3:$N$3811,6,FALSE),"")</f>
        <v/>
      </c>
      <c r="AA397" s="949" t="str">
        <f>IFERROR(VLOOKUP($M397&amp;" | "&amp;$X397,'Emissions Factors'!$C$3:$N$3811,7,FALSE),"")</f>
        <v/>
      </c>
      <c r="AB397" s="961"/>
      <c r="AC397" s="962"/>
      <c r="AD397" s="963"/>
      <c r="AE397" s="964"/>
      <c r="AF397" s="965"/>
      <c r="AG397" s="955" t="str" cm="1">
        <f t="array" ref="AG397">IFERROR(_xlfn.IFS($V397="No", Y397*$T397/1000,$V397="Yes", AD397*$T397/1000, $V397="", ""),"")</f>
        <v/>
      </c>
      <c r="AH397" s="956" t="str" cm="1">
        <f t="array" ref="AH397">IFERROR(_xlfn.IFS($V397="No", Z397*$T397/1000,$V397="Yes", AE397*$T397/1000, $V397="", ""),"")</f>
        <v/>
      </c>
      <c r="AI397" s="956" t="str" cm="1">
        <f t="array" ref="AI397">IFERROR(_xlfn.IFS($V397="No", AA397*$T397/1000,$V397="Yes", AF397*$T397/1000, $V397="", ""),"")</f>
        <v/>
      </c>
      <c r="AJ397" s="1029" t="str">
        <f>IFERROR($AG397
+IFERROR(HLOOKUP(Introduction!$H$29,'GWP Values'!$D$3:$G$46,MATCH("CH4",'GWP Values'!$C$3:$C$41,0),FALSE)*$AH397,0)
+IFERROR(HLOOKUP(Introduction!$H$29,'GWP Values'!$D$3:$G$46,MATCH("N2O",'GWP Values'!$C$3:$C$41,0),FALSE)*$AI397,0),"")</f>
        <v/>
      </c>
    </row>
    <row r="398" spans="1:36" ht="24" customHeight="1" x14ac:dyDescent="0.25">
      <c r="A398" s="441"/>
      <c r="B398" s="458" t="str" cm="1">
        <f t="array" ref="B398">IFERROR(_xlfn.IFS($J398="","",VLOOKUP(CONCATENATE($M398," | ",$J398),'Emissions Factors'!$C$3:$O$718,5,FALSE)&lt;&gt;"",CONCATENATE($M398," | ",$J398), COUNTIF('Emissions Factors'!$C$3:$C$718,CONCATENATE($M398," | ",$J398))&lt;0, CONCATENATE($M398," | ",$I398)),"")</f>
        <v/>
      </c>
      <c r="C398" s="650" t="str">
        <f t="shared" si="12"/>
        <v/>
      </c>
      <c r="D398" s="650" t="str">
        <f t="shared" si="13"/>
        <v/>
      </c>
      <c r="E398" s="650" t="str">
        <f>IFERROR(IF($J398="","",
IF($J398="United States",$M398&amp;" | "&amp;$J398&amp;" - "&amp;(VLOOKUP(K398,'EFs - EPA eGRID'!$B$2:$D$53,3,FALSE)),
IF($J398="Canada",$M398&amp;" | "&amp;$J398&amp;" - "&amp;$K398,$M398&amp;" | "&amp;$I398))),"")</f>
        <v/>
      </c>
      <c r="F398" s="650" t="str" cm="1">
        <f t="array" ref="F398">_xlfn.IFS($J398="","",AND($J398="United States", $K398=""), $M398&amp;" | "&amp;$J398,AND($J398="Canada", $K398=""), $M398&amp;" | "&amp;$J398,$J398="United States", $E398,$J398="Canada",$E398,$J398&lt;&gt;"", $M398&amp;" | "&amp;$J398)</f>
        <v/>
      </c>
      <c r="G398" s="989"/>
      <c r="H398" s="990"/>
      <c r="I398" s="941" t="str">
        <f>IFERROR(VLOOKUP(J398,'Category Index'!$K$10:$L$258,2,FALSE),"")</f>
        <v/>
      </c>
      <c r="J398" s="986"/>
      <c r="K398" s="987" t="s">
        <v>866</v>
      </c>
      <c r="L398" s="3"/>
      <c r="M398" s="982"/>
      <c r="N398" s="983"/>
      <c r="O398" s="943" t="str">
        <f>IFERROR(VLOOKUP(Q398,Tables!$CE$8:$CF$22,2,FALSE),"")</f>
        <v/>
      </c>
      <c r="P398" s="973"/>
      <c r="Q398" s="974"/>
      <c r="R398" s="975"/>
      <c r="S398" s="976"/>
      <c r="T398" s="670" t="str">
        <f>IFERROR(IF(R398="","",R398*(VLOOKUP(D398, 'Unit Conversion Table'!$E$3:$F$132, 2, FALSE))),"")</f>
        <v/>
      </c>
      <c r="U398" s="3"/>
      <c r="V398" s="971" t="s">
        <v>826</v>
      </c>
      <c r="W398" s="945" t="str" cm="1">
        <f t="array" ref="W398">_xlfn.IFS(V398="No",(IFERROR(VLOOKUP($M398&amp;" | "&amp;$X398,'Emissions Factors'!$C$3:$N$1705,MATCH(W$11,'Emissions Factors'!$C$3:$N$3,0),FALSE),"")),V398="Yes", "", V398="", "")</f>
        <v/>
      </c>
      <c r="X398" s="946">
        <f>IFERROR(IF(OR($V398="Yes", $V398=""), "",
VLOOKUP($F398, 'Emissions Factors'!$C$3:$O$717, 4,FALSE)),
IFERROR(VLOOKUP($E398, 'Emissions Factors'!$C$3:$O$717, 4,FALSE),""))</f>
        <v>0</v>
      </c>
      <c r="Y398" s="947" t="str">
        <f>IFERROR(VLOOKUP($M398&amp;" | "&amp;$X398,'Emissions Factors'!$C$3:$N$3811,5,FALSE),"")</f>
        <v/>
      </c>
      <c r="Z398" s="948" t="str">
        <f>IFERROR(VLOOKUP($M398&amp;" | "&amp;$X398,'Emissions Factors'!$C$3:$N$3811,6,FALSE),"")</f>
        <v/>
      </c>
      <c r="AA398" s="949" t="str">
        <f>IFERROR(VLOOKUP($M398&amp;" | "&amp;$X398,'Emissions Factors'!$C$3:$N$3811,7,FALSE),"")</f>
        <v/>
      </c>
      <c r="AB398" s="961"/>
      <c r="AC398" s="962"/>
      <c r="AD398" s="963"/>
      <c r="AE398" s="964"/>
      <c r="AF398" s="965"/>
      <c r="AG398" s="955" t="str" cm="1">
        <f t="array" ref="AG398">IFERROR(_xlfn.IFS($V398="No", Y398*$T398/1000,$V398="Yes", AD398*$T398/1000, $V398="", ""),"")</f>
        <v/>
      </c>
      <c r="AH398" s="956" t="str" cm="1">
        <f t="array" ref="AH398">IFERROR(_xlfn.IFS($V398="No", Z398*$T398/1000,$V398="Yes", AE398*$T398/1000, $V398="", ""),"")</f>
        <v/>
      </c>
      <c r="AI398" s="956" t="str" cm="1">
        <f t="array" ref="AI398">IFERROR(_xlfn.IFS($V398="No", AA398*$T398/1000,$V398="Yes", AF398*$T398/1000, $V398="", ""),"")</f>
        <v/>
      </c>
      <c r="AJ398" s="1029" t="str">
        <f>IFERROR($AG398
+IFERROR(HLOOKUP(Introduction!$H$29,'GWP Values'!$D$3:$G$46,MATCH("CH4",'GWP Values'!$C$3:$C$41,0),FALSE)*$AH398,0)
+IFERROR(HLOOKUP(Introduction!$H$29,'GWP Values'!$D$3:$G$46,MATCH("N2O",'GWP Values'!$C$3:$C$41,0),FALSE)*$AI398,0),"")</f>
        <v/>
      </c>
    </row>
    <row r="399" spans="1:36" ht="24" customHeight="1" x14ac:dyDescent="0.25">
      <c r="A399" s="441"/>
      <c r="B399" s="458" t="str" cm="1">
        <f t="array" ref="B399">IFERROR(_xlfn.IFS($J399="","",VLOOKUP(CONCATENATE($M399," | ",$J399),'Emissions Factors'!$C$3:$O$718,5,FALSE)&lt;&gt;"",CONCATENATE($M399," | ",$J399), COUNTIF('Emissions Factors'!$C$3:$C$718,CONCATENATE($M399," | ",$J399))&lt;0, CONCATENATE($M399," | ",$I399)),"")</f>
        <v/>
      </c>
      <c r="C399" s="650" t="str">
        <f t="shared" si="12"/>
        <v/>
      </c>
      <c r="D399" s="650" t="str">
        <f t="shared" si="13"/>
        <v/>
      </c>
      <c r="E399" s="650" t="str">
        <f>IFERROR(IF($J399="","",
IF($J399="United States",$M399&amp;" | "&amp;$J399&amp;" - "&amp;(VLOOKUP(K399,'EFs - EPA eGRID'!$B$2:$D$53,3,FALSE)),
IF($J399="Canada",$M399&amp;" | "&amp;$J399&amp;" - "&amp;$K399,$M399&amp;" | "&amp;$I399))),"")</f>
        <v/>
      </c>
      <c r="F399" s="650" t="str" cm="1">
        <f t="array" ref="F399">_xlfn.IFS($J399="","",AND($J399="United States", $K399=""), $M399&amp;" | "&amp;$J399,AND($J399="Canada", $K399=""), $M399&amp;" | "&amp;$J399,$J399="United States", $E399,$J399="Canada",$E399,$J399&lt;&gt;"", $M399&amp;" | "&amp;$J399)</f>
        <v/>
      </c>
      <c r="G399" s="989"/>
      <c r="H399" s="990"/>
      <c r="I399" s="941" t="str">
        <f>IFERROR(VLOOKUP(J399,'Category Index'!$K$10:$L$258,2,FALSE),"")</f>
        <v/>
      </c>
      <c r="J399" s="986"/>
      <c r="K399" s="987" t="s">
        <v>866</v>
      </c>
      <c r="L399" s="3"/>
      <c r="M399" s="982"/>
      <c r="N399" s="983"/>
      <c r="O399" s="943" t="str">
        <f>IFERROR(VLOOKUP(Q399,Tables!$CE$8:$CF$22,2,FALSE),"")</f>
        <v/>
      </c>
      <c r="P399" s="973"/>
      <c r="Q399" s="974"/>
      <c r="R399" s="975"/>
      <c r="S399" s="976"/>
      <c r="T399" s="670" t="str">
        <f>IFERROR(IF(R399="","",R399*(VLOOKUP(D399, 'Unit Conversion Table'!$E$3:$F$132, 2, FALSE))),"")</f>
        <v/>
      </c>
      <c r="U399" s="3"/>
      <c r="V399" s="971" t="s">
        <v>826</v>
      </c>
      <c r="W399" s="945" t="str" cm="1">
        <f t="array" ref="W399">_xlfn.IFS(V399="No",(IFERROR(VLOOKUP($M399&amp;" | "&amp;$X399,'Emissions Factors'!$C$3:$N$1705,MATCH(W$11,'Emissions Factors'!$C$3:$N$3,0),FALSE),"")),V399="Yes", "", V399="", "")</f>
        <v/>
      </c>
      <c r="X399" s="946">
        <f>IFERROR(IF(OR($V399="Yes", $V399=""), "",
VLOOKUP($F399, 'Emissions Factors'!$C$3:$O$717, 4,FALSE)),
IFERROR(VLOOKUP($E399, 'Emissions Factors'!$C$3:$O$717, 4,FALSE),""))</f>
        <v>0</v>
      </c>
      <c r="Y399" s="947" t="str">
        <f>IFERROR(VLOOKUP($M399&amp;" | "&amp;$X399,'Emissions Factors'!$C$3:$N$3811,5,FALSE),"")</f>
        <v/>
      </c>
      <c r="Z399" s="948" t="str">
        <f>IFERROR(VLOOKUP($M399&amp;" | "&amp;$X399,'Emissions Factors'!$C$3:$N$3811,6,FALSE),"")</f>
        <v/>
      </c>
      <c r="AA399" s="949" t="str">
        <f>IFERROR(VLOOKUP($M399&amp;" | "&amp;$X399,'Emissions Factors'!$C$3:$N$3811,7,FALSE),"")</f>
        <v/>
      </c>
      <c r="AB399" s="961"/>
      <c r="AC399" s="962"/>
      <c r="AD399" s="963"/>
      <c r="AE399" s="964"/>
      <c r="AF399" s="965"/>
      <c r="AG399" s="955" t="str" cm="1">
        <f t="array" ref="AG399">IFERROR(_xlfn.IFS($V399="No", Y399*$T399/1000,$V399="Yes", AD399*$T399/1000, $V399="", ""),"")</f>
        <v/>
      </c>
      <c r="AH399" s="956" t="str" cm="1">
        <f t="array" ref="AH399">IFERROR(_xlfn.IFS($V399="No", Z399*$T399/1000,$V399="Yes", AE399*$T399/1000, $V399="", ""),"")</f>
        <v/>
      </c>
      <c r="AI399" s="956" t="str" cm="1">
        <f t="array" ref="AI399">IFERROR(_xlfn.IFS($V399="No", AA399*$T399/1000,$V399="Yes", AF399*$T399/1000, $V399="", ""),"")</f>
        <v/>
      </c>
      <c r="AJ399" s="1029" t="str">
        <f>IFERROR($AG399
+IFERROR(HLOOKUP(Introduction!$H$29,'GWP Values'!$D$3:$G$46,MATCH("CH4",'GWP Values'!$C$3:$C$41,0),FALSE)*$AH399,0)
+IFERROR(HLOOKUP(Introduction!$H$29,'GWP Values'!$D$3:$G$46,MATCH("N2O",'GWP Values'!$C$3:$C$41,0),FALSE)*$AI399,0),"")</f>
        <v/>
      </c>
    </row>
    <row r="400" spans="1:36" ht="24" customHeight="1" x14ac:dyDescent="0.25">
      <c r="A400" s="441"/>
      <c r="B400" s="458" t="str" cm="1">
        <f t="array" ref="B400">IFERROR(_xlfn.IFS($J400="","",VLOOKUP(CONCATENATE($M400," | ",$J400),'Emissions Factors'!$C$3:$O$718,5,FALSE)&lt;&gt;"",CONCATENATE($M400," | ",$J400), COUNTIF('Emissions Factors'!$C$3:$C$718,CONCATENATE($M400," | ",$J400))&lt;0, CONCATENATE($M400," | ",$I400)),"")</f>
        <v/>
      </c>
      <c r="C400" s="650" t="str">
        <f t="shared" si="12"/>
        <v/>
      </c>
      <c r="D400" s="650" t="str">
        <f t="shared" si="13"/>
        <v/>
      </c>
      <c r="E400" s="650" t="str">
        <f>IFERROR(IF($J400="","",
IF($J400="United States",$M400&amp;" | "&amp;$J400&amp;" - "&amp;(VLOOKUP(K400,'EFs - EPA eGRID'!$B$2:$D$53,3,FALSE)),
IF($J400="Canada",$M400&amp;" | "&amp;$J400&amp;" - "&amp;$K400,$M400&amp;" | "&amp;$I400))),"")</f>
        <v/>
      </c>
      <c r="F400" s="650" t="str" cm="1">
        <f t="array" ref="F400">_xlfn.IFS($J400="","",AND($J400="United States", $K400=""), $M400&amp;" | "&amp;$J400,AND($J400="Canada", $K400=""), $M400&amp;" | "&amp;$J400,$J400="United States", $E400,$J400="Canada",$E400,$J400&lt;&gt;"", $M400&amp;" | "&amp;$J400)</f>
        <v/>
      </c>
      <c r="G400" s="989"/>
      <c r="H400" s="990"/>
      <c r="I400" s="941" t="str">
        <f>IFERROR(VLOOKUP(J400,'Category Index'!$K$10:$L$258,2,FALSE),"")</f>
        <v/>
      </c>
      <c r="J400" s="986"/>
      <c r="K400" s="987" t="s">
        <v>866</v>
      </c>
      <c r="L400" s="3"/>
      <c r="M400" s="982"/>
      <c r="N400" s="983"/>
      <c r="O400" s="943" t="str">
        <f>IFERROR(VLOOKUP(Q400,Tables!$CE$8:$CF$22,2,FALSE),"")</f>
        <v/>
      </c>
      <c r="P400" s="973"/>
      <c r="Q400" s="974"/>
      <c r="R400" s="975"/>
      <c r="S400" s="976"/>
      <c r="T400" s="670" t="str">
        <f>IFERROR(IF(R400="","",R400*(VLOOKUP(D400, 'Unit Conversion Table'!$E$3:$F$132, 2, FALSE))),"")</f>
        <v/>
      </c>
      <c r="U400" s="3"/>
      <c r="V400" s="971" t="s">
        <v>826</v>
      </c>
      <c r="W400" s="945" t="str" cm="1">
        <f t="array" ref="W400">_xlfn.IFS(V400="No",(IFERROR(VLOOKUP($M400&amp;" | "&amp;$X400,'Emissions Factors'!$C$3:$N$1705,MATCH(W$11,'Emissions Factors'!$C$3:$N$3,0),FALSE),"")),V400="Yes", "", V400="", "")</f>
        <v/>
      </c>
      <c r="X400" s="946">
        <f>IFERROR(IF(OR($V400="Yes", $V400=""), "",
VLOOKUP($F400, 'Emissions Factors'!$C$3:$O$717, 4,FALSE)),
IFERROR(VLOOKUP($E400, 'Emissions Factors'!$C$3:$O$717, 4,FALSE),""))</f>
        <v>0</v>
      </c>
      <c r="Y400" s="947" t="str">
        <f>IFERROR(VLOOKUP($M400&amp;" | "&amp;$X400,'Emissions Factors'!$C$3:$N$3811,5,FALSE),"")</f>
        <v/>
      </c>
      <c r="Z400" s="948" t="str">
        <f>IFERROR(VLOOKUP($M400&amp;" | "&amp;$X400,'Emissions Factors'!$C$3:$N$3811,6,FALSE),"")</f>
        <v/>
      </c>
      <c r="AA400" s="949" t="str">
        <f>IFERROR(VLOOKUP($M400&amp;" | "&amp;$X400,'Emissions Factors'!$C$3:$N$3811,7,FALSE),"")</f>
        <v/>
      </c>
      <c r="AB400" s="961"/>
      <c r="AC400" s="962"/>
      <c r="AD400" s="963"/>
      <c r="AE400" s="964"/>
      <c r="AF400" s="965"/>
      <c r="AG400" s="955" t="str" cm="1">
        <f t="array" ref="AG400">IFERROR(_xlfn.IFS($V400="No", Y400*$T400/1000,$V400="Yes", AD400*$T400/1000, $V400="", ""),"")</f>
        <v/>
      </c>
      <c r="AH400" s="956" t="str" cm="1">
        <f t="array" ref="AH400">IFERROR(_xlfn.IFS($V400="No", Z400*$T400/1000,$V400="Yes", AE400*$T400/1000, $V400="", ""),"")</f>
        <v/>
      </c>
      <c r="AI400" s="956" t="str" cm="1">
        <f t="array" ref="AI400">IFERROR(_xlfn.IFS($V400="No", AA400*$T400/1000,$V400="Yes", AF400*$T400/1000, $V400="", ""),"")</f>
        <v/>
      </c>
      <c r="AJ400" s="1029" t="str">
        <f>IFERROR($AG400
+IFERROR(HLOOKUP(Introduction!$H$29,'GWP Values'!$D$3:$G$46,MATCH("CH4",'GWP Values'!$C$3:$C$41,0),FALSE)*$AH400,0)
+IFERROR(HLOOKUP(Introduction!$H$29,'GWP Values'!$D$3:$G$46,MATCH("N2O",'GWP Values'!$C$3:$C$41,0),FALSE)*$AI400,0),"")</f>
        <v/>
      </c>
    </row>
    <row r="401" spans="1:36" ht="24" customHeight="1" x14ac:dyDescent="0.25">
      <c r="A401" s="441"/>
      <c r="B401" s="458" t="str" cm="1">
        <f t="array" ref="B401">IFERROR(_xlfn.IFS($J401="","",VLOOKUP(CONCATENATE($M401," | ",$J401),'Emissions Factors'!$C$3:$O$718,5,FALSE)&lt;&gt;"",CONCATENATE($M401," | ",$J401), COUNTIF('Emissions Factors'!$C$3:$C$718,CONCATENATE($M401," | ",$J401))&lt;0, CONCATENATE($M401," | ",$I401)),"")</f>
        <v/>
      </c>
      <c r="C401" s="650" t="str">
        <f t="shared" si="12"/>
        <v/>
      </c>
      <c r="D401" s="650" t="str">
        <f t="shared" si="13"/>
        <v/>
      </c>
      <c r="E401" s="650" t="str">
        <f>IFERROR(IF($J401="","",
IF($J401="United States",$M401&amp;" | "&amp;$J401&amp;" - "&amp;(VLOOKUP(K401,'EFs - EPA eGRID'!$B$2:$D$53,3,FALSE)),
IF($J401="Canada",$M401&amp;" | "&amp;$J401&amp;" - "&amp;$K401,$M401&amp;" | "&amp;$I401))),"")</f>
        <v/>
      </c>
      <c r="F401" s="650" t="str" cm="1">
        <f t="array" ref="F401">_xlfn.IFS($J401="","",AND($J401="United States", $K401=""), $M401&amp;" | "&amp;$J401,AND($J401="Canada", $K401=""), $M401&amp;" | "&amp;$J401,$J401="United States", $E401,$J401="Canada",$E401,$J401&lt;&gt;"", $M401&amp;" | "&amp;$J401)</f>
        <v/>
      </c>
      <c r="G401" s="989"/>
      <c r="H401" s="990"/>
      <c r="I401" s="941" t="str">
        <f>IFERROR(VLOOKUP(J401,'Category Index'!$K$10:$L$258,2,FALSE),"")</f>
        <v/>
      </c>
      <c r="J401" s="986"/>
      <c r="K401" s="987" t="s">
        <v>866</v>
      </c>
      <c r="L401" s="3"/>
      <c r="M401" s="982"/>
      <c r="N401" s="983"/>
      <c r="O401" s="943" t="str">
        <f>IFERROR(VLOOKUP(Q401,Tables!$CE$8:$CF$22,2,FALSE),"")</f>
        <v/>
      </c>
      <c r="P401" s="973"/>
      <c r="Q401" s="974"/>
      <c r="R401" s="975"/>
      <c r="S401" s="976"/>
      <c r="T401" s="670" t="str">
        <f>IFERROR(IF(R401="","",R401*(VLOOKUP(D401, 'Unit Conversion Table'!$E$3:$F$132, 2, FALSE))),"")</f>
        <v/>
      </c>
      <c r="U401" s="3"/>
      <c r="V401" s="971" t="s">
        <v>826</v>
      </c>
      <c r="W401" s="945" t="str" cm="1">
        <f t="array" ref="W401">_xlfn.IFS(V401="No",(IFERROR(VLOOKUP($M401&amp;" | "&amp;$X401,'Emissions Factors'!$C$3:$N$1705,MATCH(W$11,'Emissions Factors'!$C$3:$N$3,0),FALSE),"")),V401="Yes", "", V401="", "")</f>
        <v/>
      </c>
      <c r="X401" s="946">
        <f>IFERROR(IF(OR($V401="Yes", $V401=""), "",
VLOOKUP($F401, 'Emissions Factors'!$C$3:$O$717, 4,FALSE)),
IFERROR(VLOOKUP($E401, 'Emissions Factors'!$C$3:$O$717, 4,FALSE),""))</f>
        <v>0</v>
      </c>
      <c r="Y401" s="947" t="str">
        <f>IFERROR(VLOOKUP($M401&amp;" | "&amp;$X401,'Emissions Factors'!$C$3:$N$3811,5,FALSE),"")</f>
        <v/>
      </c>
      <c r="Z401" s="948" t="str">
        <f>IFERROR(VLOOKUP($M401&amp;" | "&amp;$X401,'Emissions Factors'!$C$3:$N$3811,6,FALSE),"")</f>
        <v/>
      </c>
      <c r="AA401" s="949" t="str">
        <f>IFERROR(VLOOKUP($M401&amp;" | "&amp;$X401,'Emissions Factors'!$C$3:$N$3811,7,FALSE),"")</f>
        <v/>
      </c>
      <c r="AB401" s="961"/>
      <c r="AC401" s="962"/>
      <c r="AD401" s="963"/>
      <c r="AE401" s="964"/>
      <c r="AF401" s="965"/>
      <c r="AG401" s="955" t="str" cm="1">
        <f t="array" ref="AG401">IFERROR(_xlfn.IFS($V401="No", Y401*$T401/1000,$V401="Yes", AD401*$T401/1000, $V401="", ""),"")</f>
        <v/>
      </c>
      <c r="AH401" s="956" t="str" cm="1">
        <f t="array" ref="AH401">IFERROR(_xlfn.IFS($V401="No", Z401*$T401/1000,$V401="Yes", AE401*$T401/1000, $V401="", ""),"")</f>
        <v/>
      </c>
      <c r="AI401" s="956" t="str" cm="1">
        <f t="array" ref="AI401">IFERROR(_xlfn.IFS($V401="No", AA401*$T401/1000,$V401="Yes", AF401*$T401/1000, $V401="", ""),"")</f>
        <v/>
      </c>
      <c r="AJ401" s="1029" t="str">
        <f>IFERROR($AG401
+IFERROR(HLOOKUP(Introduction!$H$29,'GWP Values'!$D$3:$G$46,MATCH("CH4",'GWP Values'!$C$3:$C$41,0),FALSE)*$AH401,0)
+IFERROR(HLOOKUP(Introduction!$H$29,'GWP Values'!$D$3:$G$46,MATCH("N2O",'GWP Values'!$C$3:$C$41,0),FALSE)*$AI401,0),"")</f>
        <v/>
      </c>
    </row>
    <row r="402" spans="1:36" ht="24" customHeight="1" x14ac:dyDescent="0.25">
      <c r="A402" s="441"/>
      <c r="B402" s="458" t="str" cm="1">
        <f t="array" ref="B402">IFERROR(_xlfn.IFS($J402="","",VLOOKUP(CONCATENATE($M402," | ",$J402),'Emissions Factors'!$C$3:$O$718,5,FALSE)&lt;&gt;"",CONCATENATE($M402," | ",$J402), COUNTIF('Emissions Factors'!$C$3:$C$718,CONCATENATE($M402," | ",$J402))&lt;0, CONCATENATE($M402," | ",$I402)),"")</f>
        <v/>
      </c>
      <c r="C402" s="650" t="str">
        <f t="shared" si="12"/>
        <v/>
      </c>
      <c r="D402" s="650" t="str">
        <f t="shared" si="13"/>
        <v/>
      </c>
      <c r="E402" s="650" t="str">
        <f>IFERROR(IF($J402="","",
IF($J402="United States",$M402&amp;" | "&amp;$J402&amp;" - "&amp;(VLOOKUP(K402,'EFs - EPA eGRID'!$B$2:$D$53,3,FALSE)),
IF($J402="Canada",$M402&amp;" | "&amp;$J402&amp;" - "&amp;$K402,$M402&amp;" | "&amp;$I402))),"")</f>
        <v/>
      </c>
      <c r="F402" s="650" t="str" cm="1">
        <f t="array" ref="F402">_xlfn.IFS($J402="","",AND($J402="United States", $K402=""), $M402&amp;" | "&amp;$J402,AND($J402="Canada", $K402=""), $M402&amp;" | "&amp;$J402,$J402="United States", $E402,$J402="Canada",$E402,$J402&lt;&gt;"", $M402&amp;" | "&amp;$J402)</f>
        <v/>
      </c>
      <c r="G402" s="989"/>
      <c r="H402" s="990"/>
      <c r="I402" s="941" t="str">
        <f>IFERROR(VLOOKUP(J402,'Category Index'!$K$10:$L$258,2,FALSE),"")</f>
        <v/>
      </c>
      <c r="J402" s="986"/>
      <c r="K402" s="987" t="s">
        <v>866</v>
      </c>
      <c r="L402" s="3"/>
      <c r="M402" s="982"/>
      <c r="N402" s="983"/>
      <c r="O402" s="943" t="str">
        <f>IFERROR(VLOOKUP(Q402,Tables!$CE$8:$CF$22,2,FALSE),"")</f>
        <v/>
      </c>
      <c r="P402" s="973"/>
      <c r="Q402" s="974"/>
      <c r="R402" s="975"/>
      <c r="S402" s="976"/>
      <c r="T402" s="670" t="str">
        <f>IFERROR(IF(R402="","",R402*(VLOOKUP(D402, 'Unit Conversion Table'!$E$3:$F$132, 2, FALSE))),"")</f>
        <v/>
      </c>
      <c r="U402" s="3"/>
      <c r="V402" s="971" t="s">
        <v>826</v>
      </c>
      <c r="W402" s="945" t="str" cm="1">
        <f t="array" ref="W402">_xlfn.IFS(V402="No",(IFERROR(VLOOKUP($M402&amp;" | "&amp;$X402,'Emissions Factors'!$C$3:$N$1705,MATCH(W$11,'Emissions Factors'!$C$3:$N$3,0),FALSE),"")),V402="Yes", "", V402="", "")</f>
        <v/>
      </c>
      <c r="X402" s="946">
        <f>IFERROR(IF(OR($V402="Yes", $V402=""), "",
VLOOKUP($F402, 'Emissions Factors'!$C$3:$O$717, 4,FALSE)),
IFERROR(VLOOKUP($E402, 'Emissions Factors'!$C$3:$O$717, 4,FALSE),""))</f>
        <v>0</v>
      </c>
      <c r="Y402" s="947" t="str">
        <f>IFERROR(VLOOKUP($M402&amp;" | "&amp;$X402,'Emissions Factors'!$C$3:$N$3811,5,FALSE),"")</f>
        <v/>
      </c>
      <c r="Z402" s="948" t="str">
        <f>IFERROR(VLOOKUP($M402&amp;" | "&amp;$X402,'Emissions Factors'!$C$3:$N$3811,6,FALSE),"")</f>
        <v/>
      </c>
      <c r="AA402" s="949" t="str">
        <f>IFERROR(VLOOKUP($M402&amp;" | "&amp;$X402,'Emissions Factors'!$C$3:$N$3811,7,FALSE),"")</f>
        <v/>
      </c>
      <c r="AB402" s="961"/>
      <c r="AC402" s="962"/>
      <c r="AD402" s="963"/>
      <c r="AE402" s="964"/>
      <c r="AF402" s="965"/>
      <c r="AG402" s="955" t="str" cm="1">
        <f t="array" ref="AG402">IFERROR(_xlfn.IFS($V402="No", Y402*$T402/1000,$V402="Yes", AD402*$T402/1000, $V402="", ""),"")</f>
        <v/>
      </c>
      <c r="AH402" s="956" t="str" cm="1">
        <f t="array" ref="AH402">IFERROR(_xlfn.IFS($V402="No", Z402*$T402/1000,$V402="Yes", AE402*$T402/1000, $V402="", ""),"")</f>
        <v/>
      </c>
      <c r="AI402" s="956" t="str" cm="1">
        <f t="array" ref="AI402">IFERROR(_xlfn.IFS($V402="No", AA402*$T402/1000,$V402="Yes", AF402*$T402/1000, $V402="", ""),"")</f>
        <v/>
      </c>
      <c r="AJ402" s="1029" t="str">
        <f>IFERROR($AG402
+IFERROR(HLOOKUP(Introduction!$H$29,'GWP Values'!$D$3:$G$46,MATCH("CH4",'GWP Values'!$C$3:$C$41,0),FALSE)*$AH402,0)
+IFERROR(HLOOKUP(Introduction!$H$29,'GWP Values'!$D$3:$G$46,MATCH("N2O",'GWP Values'!$C$3:$C$41,0),FALSE)*$AI402,0),"")</f>
        <v/>
      </c>
    </row>
    <row r="403" spans="1:36" ht="24" customHeight="1" x14ac:dyDescent="0.25">
      <c r="A403" s="441"/>
      <c r="B403" s="458" t="str" cm="1">
        <f t="array" ref="B403">IFERROR(_xlfn.IFS($J403="","",VLOOKUP(CONCATENATE($M403," | ",$J403),'Emissions Factors'!$C$3:$O$718,5,FALSE)&lt;&gt;"",CONCATENATE($M403," | ",$J403), COUNTIF('Emissions Factors'!$C$3:$C$718,CONCATENATE($M403," | ",$J403))&lt;0, CONCATENATE($M403," | ",$I403)),"")</f>
        <v/>
      </c>
      <c r="C403" s="650" t="str">
        <f t="shared" si="12"/>
        <v/>
      </c>
      <c r="D403" s="650" t="str">
        <f t="shared" si="13"/>
        <v/>
      </c>
      <c r="E403" s="650" t="str">
        <f>IFERROR(IF($J403="","",
IF($J403="United States",$M403&amp;" | "&amp;$J403&amp;" - "&amp;(VLOOKUP(K403,'EFs - EPA eGRID'!$B$2:$D$53,3,FALSE)),
IF($J403="Canada",$M403&amp;" | "&amp;$J403&amp;" - "&amp;$K403,$M403&amp;" | "&amp;$I403))),"")</f>
        <v/>
      </c>
      <c r="F403" s="650" t="str" cm="1">
        <f t="array" ref="F403">_xlfn.IFS($J403="","",AND($J403="United States", $K403=""), $M403&amp;" | "&amp;$J403,AND($J403="Canada", $K403=""), $M403&amp;" | "&amp;$J403,$J403="United States", $E403,$J403="Canada",$E403,$J403&lt;&gt;"", $M403&amp;" | "&amp;$J403)</f>
        <v/>
      </c>
      <c r="G403" s="989"/>
      <c r="H403" s="990"/>
      <c r="I403" s="941" t="str">
        <f>IFERROR(VLOOKUP(J403,'Category Index'!$K$10:$L$258,2,FALSE),"")</f>
        <v/>
      </c>
      <c r="J403" s="986"/>
      <c r="K403" s="987" t="s">
        <v>866</v>
      </c>
      <c r="L403" s="3"/>
      <c r="M403" s="982"/>
      <c r="N403" s="983"/>
      <c r="O403" s="943" t="str">
        <f>IFERROR(VLOOKUP(Q403,Tables!$CE$8:$CF$22,2,FALSE),"")</f>
        <v/>
      </c>
      <c r="P403" s="973"/>
      <c r="Q403" s="974"/>
      <c r="R403" s="975"/>
      <c r="S403" s="976"/>
      <c r="T403" s="670" t="str">
        <f>IFERROR(IF(R403="","",R403*(VLOOKUP(D403, 'Unit Conversion Table'!$E$3:$F$132, 2, FALSE))),"")</f>
        <v/>
      </c>
      <c r="U403" s="3"/>
      <c r="V403" s="971" t="s">
        <v>826</v>
      </c>
      <c r="W403" s="945" t="str" cm="1">
        <f t="array" ref="W403">_xlfn.IFS(V403="No",(IFERROR(VLOOKUP($M403&amp;" | "&amp;$X403,'Emissions Factors'!$C$3:$N$1705,MATCH(W$11,'Emissions Factors'!$C$3:$N$3,0),FALSE),"")),V403="Yes", "", V403="", "")</f>
        <v/>
      </c>
      <c r="X403" s="946">
        <f>IFERROR(IF(OR($V403="Yes", $V403=""), "",
VLOOKUP($F403, 'Emissions Factors'!$C$3:$O$717, 4,FALSE)),
IFERROR(VLOOKUP($E403, 'Emissions Factors'!$C$3:$O$717, 4,FALSE),""))</f>
        <v>0</v>
      </c>
      <c r="Y403" s="947" t="str">
        <f>IFERROR(VLOOKUP($M403&amp;" | "&amp;$X403,'Emissions Factors'!$C$3:$N$3811,5,FALSE),"")</f>
        <v/>
      </c>
      <c r="Z403" s="948" t="str">
        <f>IFERROR(VLOOKUP($M403&amp;" | "&amp;$X403,'Emissions Factors'!$C$3:$N$3811,6,FALSE),"")</f>
        <v/>
      </c>
      <c r="AA403" s="949" t="str">
        <f>IFERROR(VLOOKUP($M403&amp;" | "&amp;$X403,'Emissions Factors'!$C$3:$N$3811,7,FALSE),"")</f>
        <v/>
      </c>
      <c r="AB403" s="961"/>
      <c r="AC403" s="962"/>
      <c r="AD403" s="963"/>
      <c r="AE403" s="964"/>
      <c r="AF403" s="965"/>
      <c r="AG403" s="955" t="str" cm="1">
        <f t="array" ref="AG403">IFERROR(_xlfn.IFS($V403="No", Y403*$T403/1000,$V403="Yes", AD403*$T403/1000, $V403="", ""),"")</f>
        <v/>
      </c>
      <c r="AH403" s="956" t="str" cm="1">
        <f t="array" ref="AH403">IFERROR(_xlfn.IFS($V403="No", Z403*$T403/1000,$V403="Yes", AE403*$T403/1000, $V403="", ""),"")</f>
        <v/>
      </c>
      <c r="AI403" s="956" t="str" cm="1">
        <f t="array" ref="AI403">IFERROR(_xlfn.IFS($V403="No", AA403*$T403/1000,$V403="Yes", AF403*$T403/1000, $V403="", ""),"")</f>
        <v/>
      </c>
      <c r="AJ403" s="1029" t="str">
        <f>IFERROR($AG403
+IFERROR(HLOOKUP(Introduction!$H$29,'GWP Values'!$D$3:$G$46,MATCH("CH4",'GWP Values'!$C$3:$C$41,0),FALSE)*$AH403,0)
+IFERROR(HLOOKUP(Introduction!$H$29,'GWP Values'!$D$3:$G$46,MATCH("N2O",'GWP Values'!$C$3:$C$41,0),FALSE)*$AI403,0),"")</f>
        <v/>
      </c>
    </row>
    <row r="404" spans="1:36" ht="24" customHeight="1" x14ac:dyDescent="0.25">
      <c r="A404" s="441"/>
      <c r="B404" s="458" t="str" cm="1">
        <f t="array" ref="B404">IFERROR(_xlfn.IFS($J404="","",VLOOKUP(CONCATENATE($M404," | ",$J404),'Emissions Factors'!$C$3:$O$718,5,FALSE)&lt;&gt;"",CONCATENATE($M404," | ",$J404), COUNTIF('Emissions Factors'!$C$3:$C$718,CONCATENATE($M404," | ",$J404))&lt;0, CONCATENATE($M404," | ",$I404)),"")</f>
        <v/>
      </c>
      <c r="C404" s="650" t="str">
        <f t="shared" si="12"/>
        <v/>
      </c>
      <c r="D404" s="650" t="str">
        <f t="shared" si="13"/>
        <v/>
      </c>
      <c r="E404" s="650" t="str">
        <f>IFERROR(IF($J404="","",
IF($J404="United States",$M404&amp;" | "&amp;$J404&amp;" - "&amp;(VLOOKUP(K404,'EFs - EPA eGRID'!$B$2:$D$53,3,FALSE)),
IF($J404="Canada",$M404&amp;" | "&amp;$J404&amp;" - "&amp;$K404,$M404&amp;" | "&amp;$I404))),"")</f>
        <v/>
      </c>
      <c r="F404" s="650" t="str" cm="1">
        <f t="array" ref="F404">_xlfn.IFS($J404="","",AND($J404="United States", $K404=""), $M404&amp;" | "&amp;$J404,AND($J404="Canada", $K404=""), $M404&amp;" | "&amp;$J404,$J404="United States", $E404,$J404="Canada",$E404,$J404&lt;&gt;"", $M404&amp;" | "&amp;$J404)</f>
        <v/>
      </c>
      <c r="G404" s="989"/>
      <c r="H404" s="990"/>
      <c r="I404" s="941" t="str">
        <f>IFERROR(VLOOKUP(J404,'Category Index'!$K$10:$L$258,2,FALSE),"")</f>
        <v/>
      </c>
      <c r="J404" s="986"/>
      <c r="K404" s="987" t="s">
        <v>866</v>
      </c>
      <c r="L404" s="3"/>
      <c r="M404" s="982"/>
      <c r="N404" s="983"/>
      <c r="O404" s="943" t="str">
        <f>IFERROR(VLOOKUP(Q404,Tables!$CE$8:$CF$22,2,FALSE),"")</f>
        <v/>
      </c>
      <c r="P404" s="973"/>
      <c r="Q404" s="974"/>
      <c r="R404" s="975"/>
      <c r="S404" s="976"/>
      <c r="T404" s="670" t="str">
        <f>IFERROR(IF(R404="","",R404*(VLOOKUP(D404, 'Unit Conversion Table'!$E$3:$F$132, 2, FALSE))),"")</f>
        <v/>
      </c>
      <c r="U404" s="3"/>
      <c r="V404" s="971" t="s">
        <v>826</v>
      </c>
      <c r="W404" s="945" t="str" cm="1">
        <f t="array" ref="W404">_xlfn.IFS(V404="No",(IFERROR(VLOOKUP($M404&amp;" | "&amp;$X404,'Emissions Factors'!$C$3:$N$1705,MATCH(W$11,'Emissions Factors'!$C$3:$N$3,0),FALSE),"")),V404="Yes", "", V404="", "")</f>
        <v/>
      </c>
      <c r="X404" s="946">
        <f>IFERROR(IF(OR($V404="Yes", $V404=""), "",
VLOOKUP($F404, 'Emissions Factors'!$C$3:$O$717, 4,FALSE)),
IFERROR(VLOOKUP($E404, 'Emissions Factors'!$C$3:$O$717, 4,FALSE),""))</f>
        <v>0</v>
      </c>
      <c r="Y404" s="947" t="str">
        <f>IFERROR(VLOOKUP($M404&amp;" | "&amp;$X404,'Emissions Factors'!$C$3:$N$3811,5,FALSE),"")</f>
        <v/>
      </c>
      <c r="Z404" s="948" t="str">
        <f>IFERROR(VLOOKUP($M404&amp;" | "&amp;$X404,'Emissions Factors'!$C$3:$N$3811,6,FALSE),"")</f>
        <v/>
      </c>
      <c r="AA404" s="949" t="str">
        <f>IFERROR(VLOOKUP($M404&amp;" | "&amp;$X404,'Emissions Factors'!$C$3:$N$3811,7,FALSE),"")</f>
        <v/>
      </c>
      <c r="AB404" s="961"/>
      <c r="AC404" s="962"/>
      <c r="AD404" s="963"/>
      <c r="AE404" s="964"/>
      <c r="AF404" s="965"/>
      <c r="AG404" s="955" t="str" cm="1">
        <f t="array" ref="AG404">IFERROR(_xlfn.IFS($V404="No", Y404*$T404/1000,$V404="Yes", AD404*$T404/1000, $V404="", ""),"")</f>
        <v/>
      </c>
      <c r="AH404" s="956" t="str" cm="1">
        <f t="array" ref="AH404">IFERROR(_xlfn.IFS($V404="No", Z404*$T404/1000,$V404="Yes", AE404*$T404/1000, $V404="", ""),"")</f>
        <v/>
      </c>
      <c r="AI404" s="956" t="str" cm="1">
        <f t="array" ref="AI404">IFERROR(_xlfn.IFS($V404="No", AA404*$T404/1000,$V404="Yes", AF404*$T404/1000, $V404="", ""),"")</f>
        <v/>
      </c>
      <c r="AJ404" s="1029" t="str">
        <f>IFERROR($AG404
+IFERROR(HLOOKUP(Introduction!$H$29,'GWP Values'!$D$3:$G$46,MATCH("CH4",'GWP Values'!$C$3:$C$41,0),FALSE)*$AH404,0)
+IFERROR(HLOOKUP(Introduction!$H$29,'GWP Values'!$D$3:$G$46,MATCH("N2O",'GWP Values'!$C$3:$C$41,0),FALSE)*$AI404,0),"")</f>
        <v/>
      </c>
    </row>
    <row r="405" spans="1:36" ht="24" customHeight="1" x14ac:dyDescent="0.25">
      <c r="A405" s="441"/>
      <c r="B405" s="458" t="str" cm="1">
        <f t="array" ref="B405">IFERROR(_xlfn.IFS($J405="","",VLOOKUP(CONCATENATE($M405," | ",$J405),'Emissions Factors'!$C$3:$O$718,5,FALSE)&lt;&gt;"",CONCATENATE($M405," | ",$J405), COUNTIF('Emissions Factors'!$C$3:$C$718,CONCATENATE($M405," | ",$J405))&lt;0, CONCATENATE($M405," | ",$I405)),"")</f>
        <v/>
      </c>
      <c r="C405" s="650" t="str">
        <f t="shared" si="12"/>
        <v/>
      </c>
      <c r="D405" s="650" t="str">
        <f t="shared" si="13"/>
        <v/>
      </c>
      <c r="E405" s="650" t="str">
        <f>IFERROR(IF($J405="","",
IF($J405="United States",$M405&amp;" | "&amp;$J405&amp;" - "&amp;(VLOOKUP(K405,'EFs - EPA eGRID'!$B$2:$D$53,3,FALSE)),
IF($J405="Canada",$M405&amp;" | "&amp;$J405&amp;" - "&amp;$K405,$M405&amp;" | "&amp;$I405))),"")</f>
        <v/>
      </c>
      <c r="F405" s="650" t="str" cm="1">
        <f t="array" ref="F405">_xlfn.IFS($J405="","",AND($J405="United States", $K405=""), $M405&amp;" | "&amp;$J405,AND($J405="Canada", $K405=""), $M405&amp;" | "&amp;$J405,$J405="United States", $E405,$J405="Canada",$E405,$J405&lt;&gt;"", $M405&amp;" | "&amp;$J405)</f>
        <v/>
      </c>
      <c r="G405" s="989"/>
      <c r="H405" s="990"/>
      <c r="I405" s="941" t="str">
        <f>IFERROR(VLOOKUP(J405,'Category Index'!$K$10:$L$258,2,FALSE),"")</f>
        <v/>
      </c>
      <c r="J405" s="986"/>
      <c r="K405" s="987" t="s">
        <v>866</v>
      </c>
      <c r="L405" s="3"/>
      <c r="M405" s="982"/>
      <c r="N405" s="983"/>
      <c r="O405" s="943" t="str">
        <f>IFERROR(VLOOKUP(Q405,Tables!$CE$8:$CF$22,2,FALSE),"")</f>
        <v/>
      </c>
      <c r="P405" s="973"/>
      <c r="Q405" s="974"/>
      <c r="R405" s="975"/>
      <c r="S405" s="976"/>
      <c r="T405" s="670" t="str">
        <f>IFERROR(IF(R405="","",R405*(VLOOKUP(D405, 'Unit Conversion Table'!$E$3:$F$132, 2, FALSE))),"")</f>
        <v/>
      </c>
      <c r="U405" s="3"/>
      <c r="V405" s="971" t="s">
        <v>826</v>
      </c>
      <c r="W405" s="945" t="str" cm="1">
        <f t="array" ref="W405">_xlfn.IFS(V405="No",(IFERROR(VLOOKUP($M405&amp;" | "&amp;$X405,'Emissions Factors'!$C$3:$N$1705,MATCH(W$11,'Emissions Factors'!$C$3:$N$3,0),FALSE),"")),V405="Yes", "", V405="", "")</f>
        <v/>
      </c>
      <c r="X405" s="946">
        <f>IFERROR(IF(OR($V405="Yes", $V405=""), "",
VLOOKUP($F405, 'Emissions Factors'!$C$3:$O$717, 4,FALSE)),
IFERROR(VLOOKUP($E405, 'Emissions Factors'!$C$3:$O$717, 4,FALSE),""))</f>
        <v>0</v>
      </c>
      <c r="Y405" s="947" t="str">
        <f>IFERROR(VLOOKUP($M405&amp;" | "&amp;$X405,'Emissions Factors'!$C$3:$N$3811,5,FALSE),"")</f>
        <v/>
      </c>
      <c r="Z405" s="948" t="str">
        <f>IFERROR(VLOOKUP($M405&amp;" | "&amp;$X405,'Emissions Factors'!$C$3:$N$3811,6,FALSE),"")</f>
        <v/>
      </c>
      <c r="AA405" s="949" t="str">
        <f>IFERROR(VLOOKUP($M405&amp;" | "&amp;$X405,'Emissions Factors'!$C$3:$N$3811,7,FALSE),"")</f>
        <v/>
      </c>
      <c r="AB405" s="961"/>
      <c r="AC405" s="962"/>
      <c r="AD405" s="963"/>
      <c r="AE405" s="964"/>
      <c r="AF405" s="965"/>
      <c r="AG405" s="955" t="str" cm="1">
        <f t="array" ref="AG405">IFERROR(_xlfn.IFS($V405="No", Y405*$T405/1000,$V405="Yes", AD405*$T405/1000, $V405="", ""),"")</f>
        <v/>
      </c>
      <c r="AH405" s="956" t="str" cm="1">
        <f t="array" ref="AH405">IFERROR(_xlfn.IFS($V405="No", Z405*$T405/1000,$V405="Yes", AE405*$T405/1000, $V405="", ""),"")</f>
        <v/>
      </c>
      <c r="AI405" s="956" t="str" cm="1">
        <f t="array" ref="AI405">IFERROR(_xlfn.IFS($V405="No", AA405*$T405/1000,$V405="Yes", AF405*$T405/1000, $V405="", ""),"")</f>
        <v/>
      </c>
      <c r="AJ405" s="1029" t="str">
        <f>IFERROR($AG405
+IFERROR(HLOOKUP(Introduction!$H$29,'GWP Values'!$D$3:$G$46,MATCH("CH4",'GWP Values'!$C$3:$C$41,0),FALSE)*$AH405,0)
+IFERROR(HLOOKUP(Introduction!$H$29,'GWP Values'!$D$3:$G$46,MATCH("N2O",'GWP Values'!$C$3:$C$41,0),FALSE)*$AI405,0),"")</f>
        <v/>
      </c>
    </row>
    <row r="406" spans="1:36" ht="24" customHeight="1" x14ac:dyDescent="0.25">
      <c r="A406" s="441"/>
      <c r="B406" s="458" t="str" cm="1">
        <f t="array" ref="B406">IFERROR(_xlfn.IFS($J406="","",VLOOKUP(CONCATENATE($M406," | ",$J406),'Emissions Factors'!$C$3:$O$718,5,FALSE)&lt;&gt;"",CONCATENATE($M406," | ",$J406), COUNTIF('Emissions Factors'!$C$3:$C$718,CONCATENATE($M406," | ",$J406))&lt;0, CONCATENATE($M406," | ",$I406)),"")</f>
        <v/>
      </c>
      <c r="C406" s="650" t="str">
        <f t="shared" si="12"/>
        <v/>
      </c>
      <c r="D406" s="650" t="str">
        <f t="shared" si="13"/>
        <v/>
      </c>
      <c r="E406" s="650" t="str">
        <f>IFERROR(IF($J406="","",
IF($J406="United States",$M406&amp;" | "&amp;$J406&amp;" - "&amp;(VLOOKUP(K406,'EFs - EPA eGRID'!$B$2:$D$53,3,FALSE)),
IF($J406="Canada",$M406&amp;" | "&amp;$J406&amp;" - "&amp;$K406,$M406&amp;" | "&amp;$I406))),"")</f>
        <v/>
      </c>
      <c r="F406" s="650" t="str" cm="1">
        <f t="array" ref="F406">_xlfn.IFS($J406="","",AND($J406="United States", $K406=""), $M406&amp;" | "&amp;$J406,AND($J406="Canada", $K406=""), $M406&amp;" | "&amp;$J406,$J406="United States", $E406,$J406="Canada",$E406,$J406&lt;&gt;"", $M406&amp;" | "&amp;$J406)</f>
        <v/>
      </c>
      <c r="G406" s="989"/>
      <c r="H406" s="990"/>
      <c r="I406" s="941" t="str">
        <f>IFERROR(VLOOKUP(J406,'Category Index'!$K$10:$L$258,2,FALSE),"")</f>
        <v/>
      </c>
      <c r="J406" s="986"/>
      <c r="K406" s="987" t="s">
        <v>866</v>
      </c>
      <c r="L406" s="3"/>
      <c r="M406" s="982"/>
      <c r="N406" s="983"/>
      <c r="O406" s="943" t="str">
        <f>IFERROR(VLOOKUP(Q406,Tables!$CE$8:$CF$22,2,FALSE),"")</f>
        <v/>
      </c>
      <c r="P406" s="973"/>
      <c r="Q406" s="974"/>
      <c r="R406" s="975"/>
      <c r="S406" s="976"/>
      <c r="T406" s="670" t="str">
        <f>IFERROR(IF(R406="","",R406*(VLOOKUP(D406, 'Unit Conversion Table'!$E$3:$F$132, 2, FALSE))),"")</f>
        <v/>
      </c>
      <c r="U406" s="3"/>
      <c r="V406" s="971" t="s">
        <v>826</v>
      </c>
      <c r="W406" s="945" t="str" cm="1">
        <f t="array" ref="W406">_xlfn.IFS(V406="No",(IFERROR(VLOOKUP($M406&amp;" | "&amp;$X406,'Emissions Factors'!$C$3:$N$1705,MATCH(W$11,'Emissions Factors'!$C$3:$N$3,0),FALSE),"")),V406="Yes", "", V406="", "")</f>
        <v/>
      </c>
      <c r="X406" s="946">
        <f>IFERROR(IF(OR($V406="Yes", $V406=""), "",
VLOOKUP($F406, 'Emissions Factors'!$C$3:$O$717, 4,FALSE)),
IFERROR(VLOOKUP($E406, 'Emissions Factors'!$C$3:$O$717, 4,FALSE),""))</f>
        <v>0</v>
      </c>
      <c r="Y406" s="947" t="str">
        <f>IFERROR(VLOOKUP($M406&amp;" | "&amp;$X406,'Emissions Factors'!$C$3:$N$3811,5,FALSE),"")</f>
        <v/>
      </c>
      <c r="Z406" s="948" t="str">
        <f>IFERROR(VLOOKUP($M406&amp;" | "&amp;$X406,'Emissions Factors'!$C$3:$N$3811,6,FALSE),"")</f>
        <v/>
      </c>
      <c r="AA406" s="949" t="str">
        <f>IFERROR(VLOOKUP($M406&amp;" | "&amp;$X406,'Emissions Factors'!$C$3:$N$3811,7,FALSE),"")</f>
        <v/>
      </c>
      <c r="AB406" s="961"/>
      <c r="AC406" s="962"/>
      <c r="AD406" s="963"/>
      <c r="AE406" s="964"/>
      <c r="AF406" s="965"/>
      <c r="AG406" s="955" t="str" cm="1">
        <f t="array" ref="AG406">IFERROR(_xlfn.IFS($V406="No", Y406*$T406/1000,$V406="Yes", AD406*$T406/1000, $V406="", ""),"")</f>
        <v/>
      </c>
      <c r="AH406" s="956" t="str" cm="1">
        <f t="array" ref="AH406">IFERROR(_xlfn.IFS($V406="No", Z406*$T406/1000,$V406="Yes", AE406*$T406/1000, $V406="", ""),"")</f>
        <v/>
      </c>
      <c r="AI406" s="956" t="str" cm="1">
        <f t="array" ref="AI406">IFERROR(_xlfn.IFS($V406="No", AA406*$T406/1000,$V406="Yes", AF406*$T406/1000, $V406="", ""),"")</f>
        <v/>
      </c>
      <c r="AJ406" s="1029" t="str">
        <f>IFERROR($AG406
+IFERROR(HLOOKUP(Introduction!$H$29,'GWP Values'!$D$3:$G$46,MATCH("CH4",'GWP Values'!$C$3:$C$41,0),FALSE)*$AH406,0)
+IFERROR(HLOOKUP(Introduction!$H$29,'GWP Values'!$D$3:$G$46,MATCH("N2O",'GWP Values'!$C$3:$C$41,0),FALSE)*$AI406,0),"")</f>
        <v/>
      </c>
    </row>
    <row r="407" spans="1:36" ht="24" customHeight="1" x14ac:dyDescent="0.25">
      <c r="A407" s="441"/>
      <c r="B407" s="458" t="str" cm="1">
        <f t="array" ref="B407">IFERROR(_xlfn.IFS($J407="","",VLOOKUP(CONCATENATE($M407," | ",$J407),'Emissions Factors'!$C$3:$O$718,5,FALSE)&lt;&gt;"",CONCATENATE($M407," | ",$J407), COUNTIF('Emissions Factors'!$C$3:$C$718,CONCATENATE($M407," | ",$J407))&lt;0, CONCATENATE($M407," | ",$I407)),"")</f>
        <v/>
      </c>
      <c r="C407" s="650" t="str">
        <f t="shared" si="12"/>
        <v/>
      </c>
      <c r="D407" s="650" t="str">
        <f t="shared" si="13"/>
        <v/>
      </c>
      <c r="E407" s="650" t="str">
        <f>IFERROR(IF($J407="","",
IF($J407="United States",$M407&amp;" | "&amp;$J407&amp;" - "&amp;(VLOOKUP(K407,'EFs - EPA eGRID'!$B$2:$D$53,3,FALSE)),
IF($J407="Canada",$M407&amp;" | "&amp;$J407&amp;" - "&amp;$K407,$M407&amp;" | "&amp;$I407))),"")</f>
        <v/>
      </c>
      <c r="F407" s="650" t="str" cm="1">
        <f t="array" ref="F407">_xlfn.IFS($J407="","",AND($J407="United States", $K407=""), $M407&amp;" | "&amp;$J407,AND($J407="Canada", $K407=""), $M407&amp;" | "&amp;$J407,$J407="United States", $E407,$J407="Canada",$E407,$J407&lt;&gt;"", $M407&amp;" | "&amp;$J407)</f>
        <v/>
      </c>
      <c r="G407" s="989"/>
      <c r="H407" s="990"/>
      <c r="I407" s="941" t="str">
        <f>IFERROR(VLOOKUP(J407,'Category Index'!$K$10:$L$258,2,FALSE),"")</f>
        <v/>
      </c>
      <c r="J407" s="986"/>
      <c r="K407" s="987" t="s">
        <v>866</v>
      </c>
      <c r="L407" s="3"/>
      <c r="M407" s="982"/>
      <c r="N407" s="983"/>
      <c r="O407" s="943" t="str">
        <f>IFERROR(VLOOKUP(Q407,Tables!$CE$8:$CF$22,2,FALSE),"")</f>
        <v/>
      </c>
      <c r="P407" s="973"/>
      <c r="Q407" s="974"/>
      <c r="R407" s="975"/>
      <c r="S407" s="976"/>
      <c r="T407" s="670" t="str">
        <f>IFERROR(IF(R407="","",R407*(VLOOKUP(D407, 'Unit Conversion Table'!$E$3:$F$132, 2, FALSE))),"")</f>
        <v/>
      </c>
      <c r="U407" s="3"/>
      <c r="V407" s="971" t="s">
        <v>826</v>
      </c>
      <c r="W407" s="945" t="str" cm="1">
        <f t="array" ref="W407">_xlfn.IFS(V407="No",(IFERROR(VLOOKUP($M407&amp;" | "&amp;$X407,'Emissions Factors'!$C$3:$N$1705,MATCH(W$11,'Emissions Factors'!$C$3:$N$3,0),FALSE),"")),V407="Yes", "", V407="", "")</f>
        <v/>
      </c>
      <c r="X407" s="946">
        <f>IFERROR(IF(OR($V407="Yes", $V407=""), "",
VLOOKUP($F407, 'Emissions Factors'!$C$3:$O$717, 4,FALSE)),
IFERROR(VLOOKUP($E407, 'Emissions Factors'!$C$3:$O$717, 4,FALSE),""))</f>
        <v>0</v>
      </c>
      <c r="Y407" s="947" t="str">
        <f>IFERROR(VLOOKUP($M407&amp;" | "&amp;$X407,'Emissions Factors'!$C$3:$N$3811,5,FALSE),"")</f>
        <v/>
      </c>
      <c r="Z407" s="948" t="str">
        <f>IFERROR(VLOOKUP($M407&amp;" | "&amp;$X407,'Emissions Factors'!$C$3:$N$3811,6,FALSE),"")</f>
        <v/>
      </c>
      <c r="AA407" s="949" t="str">
        <f>IFERROR(VLOOKUP($M407&amp;" | "&amp;$X407,'Emissions Factors'!$C$3:$N$3811,7,FALSE),"")</f>
        <v/>
      </c>
      <c r="AB407" s="961"/>
      <c r="AC407" s="962"/>
      <c r="AD407" s="963"/>
      <c r="AE407" s="964"/>
      <c r="AF407" s="965"/>
      <c r="AG407" s="955" t="str" cm="1">
        <f t="array" ref="AG407">IFERROR(_xlfn.IFS($V407="No", Y407*$T407/1000,$V407="Yes", AD407*$T407/1000, $V407="", ""),"")</f>
        <v/>
      </c>
      <c r="AH407" s="956" t="str" cm="1">
        <f t="array" ref="AH407">IFERROR(_xlfn.IFS($V407="No", Z407*$T407/1000,$V407="Yes", AE407*$T407/1000, $V407="", ""),"")</f>
        <v/>
      </c>
      <c r="AI407" s="956" t="str" cm="1">
        <f t="array" ref="AI407">IFERROR(_xlfn.IFS($V407="No", AA407*$T407/1000,$V407="Yes", AF407*$T407/1000, $V407="", ""),"")</f>
        <v/>
      </c>
      <c r="AJ407" s="1029" t="str">
        <f>IFERROR($AG407
+IFERROR(HLOOKUP(Introduction!$H$29,'GWP Values'!$D$3:$G$46,MATCH("CH4",'GWP Values'!$C$3:$C$41,0),FALSE)*$AH407,0)
+IFERROR(HLOOKUP(Introduction!$H$29,'GWP Values'!$D$3:$G$46,MATCH("N2O",'GWP Values'!$C$3:$C$41,0),FALSE)*$AI407,0),"")</f>
        <v/>
      </c>
    </row>
    <row r="408" spans="1:36" ht="24" customHeight="1" x14ac:dyDescent="0.25">
      <c r="A408" s="441"/>
      <c r="B408" s="458" t="str" cm="1">
        <f t="array" ref="B408">IFERROR(_xlfn.IFS($J408="","",VLOOKUP(CONCATENATE($M408," | ",$J408),'Emissions Factors'!$C$3:$O$718,5,FALSE)&lt;&gt;"",CONCATENATE($M408," | ",$J408), COUNTIF('Emissions Factors'!$C$3:$C$718,CONCATENATE($M408," | ",$J408))&lt;0, CONCATENATE($M408," | ",$I408)),"")</f>
        <v/>
      </c>
      <c r="C408" s="650" t="str">
        <f t="shared" si="12"/>
        <v/>
      </c>
      <c r="D408" s="650" t="str">
        <f t="shared" si="13"/>
        <v/>
      </c>
      <c r="E408" s="650" t="str">
        <f>IFERROR(IF($J408="","",
IF($J408="United States",$M408&amp;" | "&amp;$J408&amp;" - "&amp;(VLOOKUP(K408,'EFs - EPA eGRID'!$B$2:$D$53,3,FALSE)),
IF($J408="Canada",$M408&amp;" | "&amp;$J408&amp;" - "&amp;$K408,$M408&amp;" | "&amp;$I408))),"")</f>
        <v/>
      </c>
      <c r="F408" s="650" t="str" cm="1">
        <f t="array" ref="F408">_xlfn.IFS($J408="","",AND($J408="United States", $K408=""), $M408&amp;" | "&amp;$J408,AND($J408="Canada", $K408=""), $M408&amp;" | "&amp;$J408,$J408="United States", $E408,$J408="Canada",$E408,$J408&lt;&gt;"", $M408&amp;" | "&amp;$J408)</f>
        <v/>
      </c>
      <c r="G408" s="989"/>
      <c r="H408" s="990"/>
      <c r="I408" s="941" t="str">
        <f>IFERROR(VLOOKUP(J408,'Category Index'!$K$10:$L$258,2,FALSE),"")</f>
        <v/>
      </c>
      <c r="J408" s="986"/>
      <c r="K408" s="987" t="s">
        <v>866</v>
      </c>
      <c r="L408" s="3"/>
      <c r="M408" s="982"/>
      <c r="N408" s="983"/>
      <c r="O408" s="943" t="str">
        <f>IFERROR(VLOOKUP(Q408,Tables!$CE$8:$CF$22,2,FALSE),"")</f>
        <v/>
      </c>
      <c r="P408" s="973"/>
      <c r="Q408" s="974"/>
      <c r="R408" s="975"/>
      <c r="S408" s="976"/>
      <c r="T408" s="670" t="str">
        <f>IFERROR(IF(R408="","",R408*(VLOOKUP(D408, 'Unit Conversion Table'!$E$3:$F$132, 2, FALSE))),"")</f>
        <v/>
      </c>
      <c r="U408" s="3"/>
      <c r="V408" s="971" t="s">
        <v>826</v>
      </c>
      <c r="W408" s="945" t="str" cm="1">
        <f t="array" ref="W408">_xlfn.IFS(V408="No",(IFERROR(VLOOKUP($M408&amp;" | "&amp;$X408,'Emissions Factors'!$C$3:$N$1705,MATCH(W$11,'Emissions Factors'!$C$3:$N$3,0),FALSE),"")),V408="Yes", "", V408="", "")</f>
        <v/>
      </c>
      <c r="X408" s="946">
        <f>IFERROR(IF(OR($V408="Yes", $V408=""), "",
VLOOKUP($F408, 'Emissions Factors'!$C$3:$O$717, 4,FALSE)),
IFERROR(VLOOKUP($E408, 'Emissions Factors'!$C$3:$O$717, 4,FALSE),""))</f>
        <v>0</v>
      </c>
      <c r="Y408" s="947" t="str">
        <f>IFERROR(VLOOKUP($M408&amp;" | "&amp;$X408,'Emissions Factors'!$C$3:$N$3811,5,FALSE),"")</f>
        <v/>
      </c>
      <c r="Z408" s="948" t="str">
        <f>IFERROR(VLOOKUP($M408&amp;" | "&amp;$X408,'Emissions Factors'!$C$3:$N$3811,6,FALSE),"")</f>
        <v/>
      </c>
      <c r="AA408" s="949" t="str">
        <f>IFERROR(VLOOKUP($M408&amp;" | "&amp;$X408,'Emissions Factors'!$C$3:$N$3811,7,FALSE),"")</f>
        <v/>
      </c>
      <c r="AB408" s="961"/>
      <c r="AC408" s="962"/>
      <c r="AD408" s="963"/>
      <c r="AE408" s="964"/>
      <c r="AF408" s="965"/>
      <c r="AG408" s="955" t="str" cm="1">
        <f t="array" ref="AG408">IFERROR(_xlfn.IFS($V408="No", Y408*$T408/1000,$V408="Yes", AD408*$T408/1000, $V408="", ""),"")</f>
        <v/>
      </c>
      <c r="AH408" s="956" t="str" cm="1">
        <f t="array" ref="AH408">IFERROR(_xlfn.IFS($V408="No", Z408*$T408/1000,$V408="Yes", AE408*$T408/1000, $V408="", ""),"")</f>
        <v/>
      </c>
      <c r="AI408" s="956" t="str" cm="1">
        <f t="array" ref="AI408">IFERROR(_xlfn.IFS($V408="No", AA408*$T408/1000,$V408="Yes", AF408*$T408/1000, $V408="", ""),"")</f>
        <v/>
      </c>
      <c r="AJ408" s="1029" t="str">
        <f>IFERROR($AG408
+IFERROR(HLOOKUP(Introduction!$H$29,'GWP Values'!$D$3:$G$46,MATCH("CH4",'GWP Values'!$C$3:$C$41,0),FALSE)*$AH408,0)
+IFERROR(HLOOKUP(Introduction!$H$29,'GWP Values'!$D$3:$G$46,MATCH("N2O",'GWP Values'!$C$3:$C$41,0),FALSE)*$AI408,0),"")</f>
        <v/>
      </c>
    </row>
    <row r="409" spans="1:36" ht="24" customHeight="1" x14ac:dyDescent="0.25">
      <c r="A409" s="441"/>
      <c r="B409" s="458" t="str" cm="1">
        <f t="array" ref="B409">IFERROR(_xlfn.IFS($J409="","",VLOOKUP(CONCATENATE($M409," | ",$J409),'Emissions Factors'!$C$3:$O$718,5,FALSE)&lt;&gt;"",CONCATENATE($M409," | ",$J409), COUNTIF('Emissions Factors'!$C$3:$C$718,CONCATENATE($M409," | ",$J409))&lt;0, CONCATENATE($M409," | ",$I409)),"")</f>
        <v/>
      </c>
      <c r="C409" s="650" t="str">
        <f t="shared" si="12"/>
        <v/>
      </c>
      <c r="D409" s="650" t="str">
        <f t="shared" si="13"/>
        <v/>
      </c>
      <c r="E409" s="650" t="str">
        <f>IFERROR(IF($J409="","",
IF($J409="United States",$M409&amp;" | "&amp;$J409&amp;" - "&amp;(VLOOKUP(K409,'EFs - EPA eGRID'!$B$2:$D$53,3,FALSE)),
IF($J409="Canada",$M409&amp;" | "&amp;$J409&amp;" - "&amp;$K409,$M409&amp;" | "&amp;$I409))),"")</f>
        <v/>
      </c>
      <c r="F409" s="650" t="str" cm="1">
        <f t="array" ref="F409">_xlfn.IFS($J409="","",AND($J409="United States", $K409=""), $M409&amp;" | "&amp;$J409,AND($J409="Canada", $K409=""), $M409&amp;" | "&amp;$J409,$J409="United States", $E409,$J409="Canada",$E409,$J409&lt;&gt;"", $M409&amp;" | "&amp;$J409)</f>
        <v/>
      </c>
      <c r="G409" s="989"/>
      <c r="H409" s="990"/>
      <c r="I409" s="941" t="str">
        <f>IFERROR(VLOOKUP(J409,'Category Index'!$K$10:$L$258,2,FALSE),"")</f>
        <v/>
      </c>
      <c r="J409" s="986"/>
      <c r="K409" s="987" t="s">
        <v>866</v>
      </c>
      <c r="L409" s="3"/>
      <c r="M409" s="982"/>
      <c r="N409" s="983"/>
      <c r="O409" s="943" t="str">
        <f>IFERROR(VLOOKUP(Q409,Tables!$CE$8:$CF$22,2,FALSE),"")</f>
        <v/>
      </c>
      <c r="P409" s="973"/>
      <c r="Q409" s="974"/>
      <c r="R409" s="975"/>
      <c r="S409" s="976"/>
      <c r="T409" s="670" t="str">
        <f>IFERROR(IF(R409="","",R409*(VLOOKUP(D409, 'Unit Conversion Table'!$E$3:$F$132, 2, FALSE))),"")</f>
        <v/>
      </c>
      <c r="U409" s="3"/>
      <c r="V409" s="971" t="s">
        <v>826</v>
      </c>
      <c r="W409" s="945" t="str" cm="1">
        <f t="array" ref="W409">_xlfn.IFS(V409="No",(IFERROR(VLOOKUP($M409&amp;" | "&amp;$X409,'Emissions Factors'!$C$3:$N$1705,MATCH(W$11,'Emissions Factors'!$C$3:$N$3,0),FALSE),"")),V409="Yes", "", V409="", "")</f>
        <v/>
      </c>
      <c r="X409" s="946">
        <f>IFERROR(IF(OR($V409="Yes", $V409=""), "",
VLOOKUP($F409, 'Emissions Factors'!$C$3:$O$717, 4,FALSE)),
IFERROR(VLOOKUP($E409, 'Emissions Factors'!$C$3:$O$717, 4,FALSE),""))</f>
        <v>0</v>
      </c>
      <c r="Y409" s="947" t="str">
        <f>IFERROR(VLOOKUP($M409&amp;" | "&amp;$X409,'Emissions Factors'!$C$3:$N$3811,5,FALSE),"")</f>
        <v/>
      </c>
      <c r="Z409" s="948" t="str">
        <f>IFERROR(VLOOKUP($M409&amp;" | "&amp;$X409,'Emissions Factors'!$C$3:$N$3811,6,FALSE),"")</f>
        <v/>
      </c>
      <c r="AA409" s="949" t="str">
        <f>IFERROR(VLOOKUP($M409&amp;" | "&amp;$X409,'Emissions Factors'!$C$3:$N$3811,7,FALSE),"")</f>
        <v/>
      </c>
      <c r="AB409" s="961"/>
      <c r="AC409" s="962"/>
      <c r="AD409" s="963"/>
      <c r="AE409" s="964"/>
      <c r="AF409" s="965"/>
      <c r="AG409" s="955" t="str" cm="1">
        <f t="array" ref="AG409">IFERROR(_xlfn.IFS($V409="No", Y409*$T409/1000,$V409="Yes", AD409*$T409/1000, $V409="", ""),"")</f>
        <v/>
      </c>
      <c r="AH409" s="956" t="str" cm="1">
        <f t="array" ref="AH409">IFERROR(_xlfn.IFS($V409="No", Z409*$T409/1000,$V409="Yes", AE409*$T409/1000, $V409="", ""),"")</f>
        <v/>
      </c>
      <c r="AI409" s="956" t="str" cm="1">
        <f t="array" ref="AI409">IFERROR(_xlfn.IFS($V409="No", AA409*$T409/1000,$V409="Yes", AF409*$T409/1000, $V409="", ""),"")</f>
        <v/>
      </c>
      <c r="AJ409" s="1029" t="str">
        <f>IFERROR($AG409
+IFERROR(HLOOKUP(Introduction!$H$29,'GWP Values'!$D$3:$G$46,MATCH("CH4",'GWP Values'!$C$3:$C$41,0),FALSE)*$AH409,0)
+IFERROR(HLOOKUP(Introduction!$H$29,'GWP Values'!$D$3:$G$46,MATCH("N2O",'GWP Values'!$C$3:$C$41,0),FALSE)*$AI409,0),"")</f>
        <v/>
      </c>
    </row>
    <row r="410" spans="1:36" ht="24" customHeight="1" x14ac:dyDescent="0.25">
      <c r="A410" s="441"/>
      <c r="B410" s="458" t="str" cm="1">
        <f t="array" ref="B410">IFERROR(_xlfn.IFS($J410="","",VLOOKUP(CONCATENATE($M410," | ",$J410),'Emissions Factors'!$C$3:$O$718,5,FALSE)&lt;&gt;"",CONCATENATE($M410," | ",$J410), COUNTIF('Emissions Factors'!$C$3:$C$718,CONCATENATE($M410," | ",$J410))&lt;0, CONCATENATE($M410," | ",$I410)),"")</f>
        <v/>
      </c>
      <c r="C410" s="650" t="str">
        <f t="shared" si="12"/>
        <v/>
      </c>
      <c r="D410" s="650" t="str">
        <f t="shared" si="13"/>
        <v/>
      </c>
      <c r="E410" s="650" t="str">
        <f>IFERROR(IF($J410="","",
IF($J410="United States",$M410&amp;" | "&amp;$J410&amp;" - "&amp;(VLOOKUP(K410,'EFs - EPA eGRID'!$B$2:$D$53,3,FALSE)),
IF($J410="Canada",$M410&amp;" | "&amp;$J410&amp;" - "&amp;$K410,$M410&amp;" | "&amp;$I410))),"")</f>
        <v/>
      </c>
      <c r="F410" s="650" t="str" cm="1">
        <f t="array" ref="F410">_xlfn.IFS($J410="","",AND($J410="United States", $K410=""), $M410&amp;" | "&amp;$J410,AND($J410="Canada", $K410=""), $M410&amp;" | "&amp;$J410,$J410="United States", $E410,$J410="Canada",$E410,$J410&lt;&gt;"", $M410&amp;" | "&amp;$J410)</f>
        <v/>
      </c>
      <c r="G410" s="989"/>
      <c r="H410" s="990"/>
      <c r="I410" s="941" t="str">
        <f>IFERROR(VLOOKUP(J410,'Category Index'!$K$10:$L$258,2,FALSE),"")</f>
        <v/>
      </c>
      <c r="J410" s="986"/>
      <c r="K410" s="987" t="s">
        <v>866</v>
      </c>
      <c r="L410" s="3"/>
      <c r="M410" s="982"/>
      <c r="N410" s="983"/>
      <c r="O410" s="943" t="str">
        <f>IFERROR(VLOOKUP(Q410,Tables!$CE$8:$CF$22,2,FALSE),"")</f>
        <v/>
      </c>
      <c r="P410" s="973"/>
      <c r="Q410" s="974"/>
      <c r="R410" s="975"/>
      <c r="S410" s="976"/>
      <c r="T410" s="670" t="str">
        <f>IFERROR(IF(R410="","",R410*(VLOOKUP(D410, 'Unit Conversion Table'!$E$3:$F$132, 2, FALSE))),"")</f>
        <v/>
      </c>
      <c r="U410" s="3"/>
      <c r="V410" s="971" t="s">
        <v>826</v>
      </c>
      <c r="W410" s="945" t="str" cm="1">
        <f t="array" ref="W410">_xlfn.IFS(V410="No",(IFERROR(VLOOKUP($M410&amp;" | "&amp;$X410,'Emissions Factors'!$C$3:$N$1705,MATCH(W$11,'Emissions Factors'!$C$3:$N$3,0),FALSE),"")),V410="Yes", "", V410="", "")</f>
        <v/>
      </c>
      <c r="X410" s="946">
        <f>IFERROR(IF(OR($V410="Yes", $V410=""), "",
VLOOKUP($F410, 'Emissions Factors'!$C$3:$O$717, 4,FALSE)),
IFERROR(VLOOKUP($E410, 'Emissions Factors'!$C$3:$O$717, 4,FALSE),""))</f>
        <v>0</v>
      </c>
      <c r="Y410" s="947" t="str">
        <f>IFERROR(VLOOKUP($M410&amp;" | "&amp;$X410,'Emissions Factors'!$C$3:$N$3811,5,FALSE),"")</f>
        <v/>
      </c>
      <c r="Z410" s="948" t="str">
        <f>IFERROR(VLOOKUP($M410&amp;" | "&amp;$X410,'Emissions Factors'!$C$3:$N$3811,6,FALSE),"")</f>
        <v/>
      </c>
      <c r="AA410" s="949" t="str">
        <f>IFERROR(VLOOKUP($M410&amp;" | "&amp;$X410,'Emissions Factors'!$C$3:$N$3811,7,FALSE),"")</f>
        <v/>
      </c>
      <c r="AB410" s="961"/>
      <c r="AC410" s="962"/>
      <c r="AD410" s="963"/>
      <c r="AE410" s="964"/>
      <c r="AF410" s="965"/>
      <c r="AG410" s="955" t="str" cm="1">
        <f t="array" ref="AG410">IFERROR(_xlfn.IFS($V410="No", Y410*$T410/1000,$V410="Yes", AD410*$T410/1000, $V410="", ""),"")</f>
        <v/>
      </c>
      <c r="AH410" s="956" t="str" cm="1">
        <f t="array" ref="AH410">IFERROR(_xlfn.IFS($V410="No", Z410*$T410/1000,$V410="Yes", AE410*$T410/1000, $V410="", ""),"")</f>
        <v/>
      </c>
      <c r="AI410" s="956" t="str" cm="1">
        <f t="array" ref="AI410">IFERROR(_xlfn.IFS($V410="No", AA410*$T410/1000,$V410="Yes", AF410*$T410/1000, $V410="", ""),"")</f>
        <v/>
      </c>
      <c r="AJ410" s="1029" t="str">
        <f>IFERROR($AG410
+IFERROR(HLOOKUP(Introduction!$H$29,'GWP Values'!$D$3:$G$46,MATCH("CH4",'GWP Values'!$C$3:$C$41,0),FALSE)*$AH410,0)
+IFERROR(HLOOKUP(Introduction!$H$29,'GWP Values'!$D$3:$G$46,MATCH("N2O",'GWP Values'!$C$3:$C$41,0),FALSE)*$AI410,0),"")</f>
        <v/>
      </c>
    </row>
    <row r="411" spans="1:36" ht="24" customHeight="1" x14ac:dyDescent="0.25">
      <c r="A411" s="441"/>
      <c r="B411" s="458" t="str" cm="1">
        <f t="array" ref="B411">IFERROR(_xlfn.IFS($J411="","",VLOOKUP(CONCATENATE($M411," | ",$J411),'Emissions Factors'!$C$3:$O$718,5,FALSE)&lt;&gt;"",CONCATENATE($M411," | ",$J411), COUNTIF('Emissions Factors'!$C$3:$C$718,CONCATENATE($M411," | ",$J411))&lt;0, CONCATENATE($M411," | ",$I411)),"")</f>
        <v/>
      </c>
      <c r="C411" s="650" t="str">
        <f t="shared" si="12"/>
        <v/>
      </c>
      <c r="D411" s="650" t="str">
        <f t="shared" si="13"/>
        <v/>
      </c>
      <c r="E411" s="650" t="str">
        <f>IFERROR(IF($J411="","",
IF($J411="United States",$M411&amp;" | "&amp;$J411&amp;" - "&amp;(VLOOKUP(K411,'EFs - EPA eGRID'!$B$2:$D$53,3,FALSE)),
IF($J411="Canada",$M411&amp;" | "&amp;$J411&amp;" - "&amp;$K411,$M411&amp;" | "&amp;$I411))),"")</f>
        <v/>
      </c>
      <c r="F411" s="650" t="str" cm="1">
        <f t="array" ref="F411">_xlfn.IFS($J411="","",AND($J411="United States", $K411=""), $M411&amp;" | "&amp;$J411,AND($J411="Canada", $K411=""), $M411&amp;" | "&amp;$J411,$J411="United States", $E411,$J411="Canada",$E411,$J411&lt;&gt;"", $M411&amp;" | "&amp;$J411)</f>
        <v/>
      </c>
      <c r="G411" s="989"/>
      <c r="H411" s="990"/>
      <c r="I411" s="941" t="str">
        <f>IFERROR(VLOOKUP(J411,'Category Index'!$K$10:$L$258,2,FALSE),"")</f>
        <v/>
      </c>
      <c r="J411" s="986"/>
      <c r="K411" s="987" t="s">
        <v>866</v>
      </c>
      <c r="L411" s="3"/>
      <c r="M411" s="982"/>
      <c r="N411" s="983"/>
      <c r="O411" s="943" t="str">
        <f>IFERROR(VLOOKUP(Q411,Tables!$CE$8:$CF$22,2,FALSE),"")</f>
        <v/>
      </c>
      <c r="P411" s="973"/>
      <c r="Q411" s="974"/>
      <c r="R411" s="975"/>
      <c r="S411" s="976"/>
      <c r="T411" s="670" t="str">
        <f>IFERROR(IF(R411="","",R411*(VLOOKUP(D411, 'Unit Conversion Table'!$E$3:$F$132, 2, FALSE))),"")</f>
        <v/>
      </c>
      <c r="U411" s="3"/>
      <c r="V411" s="971" t="s">
        <v>826</v>
      </c>
      <c r="W411" s="945" t="str" cm="1">
        <f t="array" ref="W411">_xlfn.IFS(V411="No",(IFERROR(VLOOKUP($M411&amp;" | "&amp;$X411,'Emissions Factors'!$C$3:$N$1705,MATCH(W$11,'Emissions Factors'!$C$3:$N$3,0),FALSE),"")),V411="Yes", "", V411="", "")</f>
        <v/>
      </c>
      <c r="X411" s="946">
        <f>IFERROR(IF(OR($V411="Yes", $V411=""), "",
VLOOKUP($F411, 'Emissions Factors'!$C$3:$O$717, 4,FALSE)),
IFERROR(VLOOKUP($E411, 'Emissions Factors'!$C$3:$O$717, 4,FALSE),""))</f>
        <v>0</v>
      </c>
      <c r="Y411" s="947" t="str">
        <f>IFERROR(VLOOKUP($M411&amp;" | "&amp;$X411,'Emissions Factors'!$C$3:$N$3811,5,FALSE),"")</f>
        <v/>
      </c>
      <c r="Z411" s="948" t="str">
        <f>IFERROR(VLOOKUP($M411&amp;" | "&amp;$X411,'Emissions Factors'!$C$3:$N$3811,6,FALSE),"")</f>
        <v/>
      </c>
      <c r="AA411" s="949" t="str">
        <f>IFERROR(VLOOKUP($M411&amp;" | "&amp;$X411,'Emissions Factors'!$C$3:$N$3811,7,FALSE),"")</f>
        <v/>
      </c>
      <c r="AB411" s="961"/>
      <c r="AC411" s="962"/>
      <c r="AD411" s="963"/>
      <c r="AE411" s="964"/>
      <c r="AF411" s="965"/>
      <c r="AG411" s="955" t="str" cm="1">
        <f t="array" ref="AG411">IFERROR(_xlfn.IFS($V411="No", Y411*$T411/1000,$V411="Yes", AD411*$T411/1000, $V411="", ""),"")</f>
        <v/>
      </c>
      <c r="AH411" s="956" t="str" cm="1">
        <f t="array" ref="AH411">IFERROR(_xlfn.IFS($V411="No", Z411*$T411/1000,$V411="Yes", AE411*$T411/1000, $V411="", ""),"")</f>
        <v/>
      </c>
      <c r="AI411" s="956" t="str" cm="1">
        <f t="array" ref="AI411">IFERROR(_xlfn.IFS($V411="No", AA411*$T411/1000,$V411="Yes", AF411*$T411/1000, $V411="", ""),"")</f>
        <v/>
      </c>
      <c r="AJ411" s="1029" t="str">
        <f>IFERROR($AG411
+IFERROR(HLOOKUP(Introduction!$H$29,'GWP Values'!$D$3:$G$46,MATCH("CH4",'GWP Values'!$C$3:$C$41,0),FALSE)*$AH411,0)
+IFERROR(HLOOKUP(Introduction!$H$29,'GWP Values'!$D$3:$G$46,MATCH("N2O",'GWP Values'!$C$3:$C$41,0),FALSE)*$AI411,0),"")</f>
        <v/>
      </c>
    </row>
    <row r="412" spans="1:36" ht="24" customHeight="1" x14ac:dyDescent="0.25">
      <c r="A412" s="441"/>
      <c r="B412" s="458" t="str" cm="1">
        <f t="array" ref="B412">IFERROR(_xlfn.IFS($J412="","",VLOOKUP(CONCATENATE($M412," | ",$J412),'Emissions Factors'!$C$3:$O$718,5,FALSE)&lt;&gt;"",CONCATENATE($M412," | ",$J412), COUNTIF('Emissions Factors'!$C$3:$C$718,CONCATENATE($M412," | ",$J412))&lt;0, CONCATENATE($M412," | ",$I412)),"")</f>
        <v/>
      </c>
      <c r="C412" s="650" t="str">
        <f t="shared" si="12"/>
        <v/>
      </c>
      <c r="D412" s="650" t="str">
        <f t="shared" si="13"/>
        <v/>
      </c>
      <c r="E412" s="650" t="str">
        <f>IFERROR(IF($J412="","",
IF($J412="United States",$M412&amp;" | "&amp;$J412&amp;" - "&amp;(VLOOKUP(K412,'EFs - EPA eGRID'!$B$2:$D$53,3,FALSE)),
IF($J412="Canada",$M412&amp;" | "&amp;$J412&amp;" - "&amp;$K412,$M412&amp;" | "&amp;$I412))),"")</f>
        <v/>
      </c>
      <c r="F412" s="650" t="str" cm="1">
        <f t="array" ref="F412">_xlfn.IFS($J412="","",AND($J412="United States", $K412=""), $M412&amp;" | "&amp;$J412,AND($J412="Canada", $K412=""), $M412&amp;" | "&amp;$J412,$J412="United States", $E412,$J412="Canada",$E412,$J412&lt;&gt;"", $M412&amp;" | "&amp;$J412)</f>
        <v/>
      </c>
      <c r="G412" s="989"/>
      <c r="H412" s="990"/>
      <c r="I412" s="941" t="str">
        <f>IFERROR(VLOOKUP(J412,'Category Index'!$K$10:$L$258,2,FALSE),"")</f>
        <v/>
      </c>
      <c r="J412" s="986"/>
      <c r="K412" s="987" t="s">
        <v>866</v>
      </c>
      <c r="L412" s="3"/>
      <c r="M412" s="982"/>
      <c r="N412" s="983"/>
      <c r="O412" s="943" t="str">
        <f>IFERROR(VLOOKUP(Q412,Tables!$CE$8:$CF$22,2,FALSE),"")</f>
        <v/>
      </c>
      <c r="P412" s="973"/>
      <c r="Q412" s="974"/>
      <c r="R412" s="975"/>
      <c r="S412" s="976"/>
      <c r="T412" s="670" t="str">
        <f>IFERROR(IF(R412="","",R412*(VLOOKUP(D412, 'Unit Conversion Table'!$E$3:$F$132, 2, FALSE))),"")</f>
        <v/>
      </c>
      <c r="U412" s="3"/>
      <c r="V412" s="971" t="s">
        <v>826</v>
      </c>
      <c r="W412" s="945" t="str" cm="1">
        <f t="array" ref="W412">_xlfn.IFS(V412="No",(IFERROR(VLOOKUP($M412&amp;" | "&amp;$X412,'Emissions Factors'!$C$3:$N$1705,MATCH(W$11,'Emissions Factors'!$C$3:$N$3,0),FALSE),"")),V412="Yes", "", V412="", "")</f>
        <v/>
      </c>
      <c r="X412" s="946">
        <f>IFERROR(IF(OR($V412="Yes", $V412=""), "",
VLOOKUP($F412, 'Emissions Factors'!$C$3:$O$717, 4,FALSE)),
IFERROR(VLOOKUP($E412, 'Emissions Factors'!$C$3:$O$717, 4,FALSE),""))</f>
        <v>0</v>
      </c>
      <c r="Y412" s="947" t="str">
        <f>IFERROR(VLOOKUP($M412&amp;" | "&amp;$X412,'Emissions Factors'!$C$3:$N$3811,5,FALSE),"")</f>
        <v/>
      </c>
      <c r="Z412" s="948" t="str">
        <f>IFERROR(VLOOKUP($M412&amp;" | "&amp;$X412,'Emissions Factors'!$C$3:$N$3811,6,FALSE),"")</f>
        <v/>
      </c>
      <c r="AA412" s="949" t="str">
        <f>IFERROR(VLOOKUP($M412&amp;" | "&amp;$X412,'Emissions Factors'!$C$3:$N$3811,7,FALSE),"")</f>
        <v/>
      </c>
      <c r="AB412" s="961"/>
      <c r="AC412" s="962"/>
      <c r="AD412" s="963"/>
      <c r="AE412" s="964"/>
      <c r="AF412" s="965"/>
      <c r="AG412" s="955" t="str" cm="1">
        <f t="array" ref="AG412">IFERROR(_xlfn.IFS($V412="No", Y412*$T412/1000,$V412="Yes", AD412*$T412/1000, $V412="", ""),"")</f>
        <v/>
      </c>
      <c r="AH412" s="956" t="str" cm="1">
        <f t="array" ref="AH412">IFERROR(_xlfn.IFS($V412="No", Z412*$T412/1000,$V412="Yes", AE412*$T412/1000, $V412="", ""),"")</f>
        <v/>
      </c>
      <c r="AI412" s="956" t="str" cm="1">
        <f t="array" ref="AI412">IFERROR(_xlfn.IFS($V412="No", AA412*$T412/1000,$V412="Yes", AF412*$T412/1000, $V412="", ""),"")</f>
        <v/>
      </c>
      <c r="AJ412" s="1029" t="str">
        <f>IFERROR($AG412
+IFERROR(HLOOKUP(Introduction!$H$29,'GWP Values'!$D$3:$G$46,MATCH("CH4",'GWP Values'!$C$3:$C$41,0),FALSE)*$AH412,0)
+IFERROR(HLOOKUP(Introduction!$H$29,'GWP Values'!$D$3:$G$46,MATCH("N2O",'GWP Values'!$C$3:$C$41,0),FALSE)*$AI412,0),"")</f>
        <v/>
      </c>
    </row>
    <row r="413" spans="1:36" ht="24" customHeight="1" x14ac:dyDescent="0.25">
      <c r="A413" s="441"/>
      <c r="B413" s="458" t="str" cm="1">
        <f t="array" ref="B413">IFERROR(_xlfn.IFS($J413="","",VLOOKUP(CONCATENATE($M413," | ",$J413),'Emissions Factors'!$C$3:$O$718,5,FALSE)&lt;&gt;"",CONCATENATE($M413," | ",$J413), COUNTIF('Emissions Factors'!$C$3:$C$718,CONCATENATE($M413," | ",$J413))&lt;0, CONCATENATE($M413," | ",$I413)),"")</f>
        <v/>
      </c>
      <c r="C413" s="650" t="str">
        <f t="shared" si="12"/>
        <v/>
      </c>
      <c r="D413" s="650" t="str">
        <f t="shared" si="13"/>
        <v/>
      </c>
      <c r="E413" s="650" t="str">
        <f>IFERROR(IF($J413="","",
IF($J413="United States",$M413&amp;" | "&amp;$J413&amp;" - "&amp;(VLOOKUP(K413,'EFs - EPA eGRID'!$B$2:$D$53,3,FALSE)),
IF($J413="Canada",$M413&amp;" | "&amp;$J413&amp;" - "&amp;$K413,$M413&amp;" | "&amp;$I413))),"")</f>
        <v/>
      </c>
      <c r="F413" s="650" t="str" cm="1">
        <f t="array" ref="F413">_xlfn.IFS($J413="","",AND($J413="United States", $K413=""), $M413&amp;" | "&amp;$J413,AND($J413="Canada", $K413=""), $M413&amp;" | "&amp;$J413,$J413="United States", $E413,$J413="Canada",$E413,$J413&lt;&gt;"", $M413&amp;" | "&amp;$J413)</f>
        <v/>
      </c>
      <c r="G413" s="989"/>
      <c r="H413" s="990"/>
      <c r="I413" s="941" t="str">
        <f>IFERROR(VLOOKUP(J413,'Category Index'!$K$10:$L$258,2,FALSE),"")</f>
        <v/>
      </c>
      <c r="J413" s="986"/>
      <c r="K413" s="987" t="s">
        <v>866</v>
      </c>
      <c r="L413" s="3"/>
      <c r="M413" s="982"/>
      <c r="N413" s="983"/>
      <c r="O413" s="943" t="str">
        <f>IFERROR(VLOOKUP(Q413,Tables!$CE$8:$CF$22,2,FALSE),"")</f>
        <v/>
      </c>
      <c r="P413" s="973"/>
      <c r="Q413" s="974"/>
      <c r="R413" s="975"/>
      <c r="S413" s="976"/>
      <c r="T413" s="670" t="str">
        <f>IFERROR(IF(R413="","",R413*(VLOOKUP(D413, 'Unit Conversion Table'!$E$3:$F$132, 2, FALSE))),"")</f>
        <v/>
      </c>
      <c r="U413" s="3"/>
      <c r="V413" s="971" t="s">
        <v>826</v>
      </c>
      <c r="W413" s="945" t="str" cm="1">
        <f t="array" ref="W413">_xlfn.IFS(V413="No",(IFERROR(VLOOKUP($M413&amp;" | "&amp;$X413,'Emissions Factors'!$C$3:$N$1705,MATCH(W$11,'Emissions Factors'!$C$3:$N$3,0),FALSE),"")),V413="Yes", "", V413="", "")</f>
        <v/>
      </c>
      <c r="X413" s="946">
        <f>IFERROR(IF(OR($V413="Yes", $V413=""), "",
VLOOKUP($F413, 'Emissions Factors'!$C$3:$O$717, 4,FALSE)),
IFERROR(VLOOKUP($E413, 'Emissions Factors'!$C$3:$O$717, 4,FALSE),""))</f>
        <v>0</v>
      </c>
      <c r="Y413" s="947" t="str">
        <f>IFERROR(VLOOKUP($M413&amp;" | "&amp;$X413,'Emissions Factors'!$C$3:$N$3811,5,FALSE),"")</f>
        <v/>
      </c>
      <c r="Z413" s="948" t="str">
        <f>IFERROR(VLOOKUP($M413&amp;" | "&amp;$X413,'Emissions Factors'!$C$3:$N$3811,6,FALSE),"")</f>
        <v/>
      </c>
      <c r="AA413" s="949" t="str">
        <f>IFERROR(VLOOKUP($M413&amp;" | "&amp;$X413,'Emissions Factors'!$C$3:$N$3811,7,FALSE),"")</f>
        <v/>
      </c>
      <c r="AB413" s="961"/>
      <c r="AC413" s="962"/>
      <c r="AD413" s="963"/>
      <c r="AE413" s="964"/>
      <c r="AF413" s="965"/>
      <c r="AG413" s="955" t="str" cm="1">
        <f t="array" ref="AG413">IFERROR(_xlfn.IFS($V413="No", Y413*$T413/1000,$V413="Yes", AD413*$T413/1000, $V413="", ""),"")</f>
        <v/>
      </c>
      <c r="AH413" s="956" t="str" cm="1">
        <f t="array" ref="AH413">IFERROR(_xlfn.IFS($V413="No", Z413*$T413/1000,$V413="Yes", AE413*$T413/1000, $V413="", ""),"")</f>
        <v/>
      </c>
      <c r="AI413" s="956" t="str" cm="1">
        <f t="array" ref="AI413">IFERROR(_xlfn.IFS($V413="No", AA413*$T413/1000,$V413="Yes", AF413*$T413/1000, $V413="", ""),"")</f>
        <v/>
      </c>
      <c r="AJ413" s="1029" t="str">
        <f>IFERROR($AG413
+IFERROR(HLOOKUP(Introduction!$H$29,'GWP Values'!$D$3:$G$46,MATCH("CH4",'GWP Values'!$C$3:$C$41,0),FALSE)*$AH413,0)
+IFERROR(HLOOKUP(Introduction!$H$29,'GWP Values'!$D$3:$G$46,MATCH("N2O",'GWP Values'!$C$3:$C$41,0),FALSE)*$AI413,0),"")</f>
        <v/>
      </c>
    </row>
    <row r="414" spans="1:36" ht="24" customHeight="1" x14ac:dyDescent="0.25">
      <c r="A414" s="441"/>
      <c r="B414" s="458" t="str" cm="1">
        <f t="array" ref="B414">IFERROR(_xlfn.IFS($J414="","",VLOOKUP(CONCATENATE($M414," | ",$J414),'Emissions Factors'!$C$3:$O$718,5,FALSE)&lt;&gt;"",CONCATENATE($M414," | ",$J414), COUNTIF('Emissions Factors'!$C$3:$C$718,CONCATENATE($M414," | ",$J414))&lt;0, CONCATENATE($M414," | ",$I414)),"")</f>
        <v/>
      </c>
      <c r="C414" s="650" t="str">
        <f t="shared" si="12"/>
        <v/>
      </c>
      <c r="D414" s="650" t="str">
        <f t="shared" si="13"/>
        <v/>
      </c>
      <c r="E414" s="650" t="str">
        <f>IFERROR(IF($J414="","",
IF($J414="United States",$M414&amp;" | "&amp;$J414&amp;" - "&amp;(VLOOKUP(K414,'EFs - EPA eGRID'!$B$2:$D$53,3,FALSE)),
IF($J414="Canada",$M414&amp;" | "&amp;$J414&amp;" - "&amp;$K414,$M414&amp;" | "&amp;$I414))),"")</f>
        <v/>
      </c>
      <c r="F414" s="650" t="str" cm="1">
        <f t="array" ref="F414">_xlfn.IFS($J414="","",AND($J414="United States", $K414=""), $M414&amp;" | "&amp;$J414,AND($J414="Canada", $K414=""), $M414&amp;" | "&amp;$J414,$J414="United States", $E414,$J414="Canada",$E414,$J414&lt;&gt;"", $M414&amp;" | "&amp;$J414)</f>
        <v/>
      </c>
      <c r="G414" s="989"/>
      <c r="H414" s="990"/>
      <c r="I414" s="941" t="str">
        <f>IFERROR(VLOOKUP(J414,'Category Index'!$K$10:$L$258,2,FALSE),"")</f>
        <v/>
      </c>
      <c r="J414" s="986"/>
      <c r="K414" s="987" t="s">
        <v>866</v>
      </c>
      <c r="L414" s="3"/>
      <c r="M414" s="982"/>
      <c r="N414" s="983"/>
      <c r="O414" s="943" t="str">
        <f>IFERROR(VLOOKUP(Q414,Tables!$CE$8:$CF$22,2,FALSE),"")</f>
        <v/>
      </c>
      <c r="P414" s="973"/>
      <c r="Q414" s="974"/>
      <c r="R414" s="975"/>
      <c r="S414" s="976"/>
      <c r="T414" s="670" t="str">
        <f>IFERROR(IF(R414="","",R414*(VLOOKUP(D414, 'Unit Conversion Table'!$E$3:$F$132, 2, FALSE))),"")</f>
        <v/>
      </c>
      <c r="U414" s="3"/>
      <c r="V414" s="971" t="s">
        <v>826</v>
      </c>
      <c r="W414" s="945" t="str" cm="1">
        <f t="array" ref="W414">_xlfn.IFS(V414="No",(IFERROR(VLOOKUP($M414&amp;" | "&amp;$X414,'Emissions Factors'!$C$3:$N$1705,MATCH(W$11,'Emissions Factors'!$C$3:$N$3,0),FALSE),"")),V414="Yes", "", V414="", "")</f>
        <v/>
      </c>
      <c r="X414" s="946">
        <f>IFERROR(IF(OR($V414="Yes", $V414=""), "",
VLOOKUP($F414, 'Emissions Factors'!$C$3:$O$717, 4,FALSE)),
IFERROR(VLOOKUP($E414, 'Emissions Factors'!$C$3:$O$717, 4,FALSE),""))</f>
        <v>0</v>
      </c>
      <c r="Y414" s="947" t="str">
        <f>IFERROR(VLOOKUP($M414&amp;" | "&amp;$X414,'Emissions Factors'!$C$3:$N$3811,5,FALSE),"")</f>
        <v/>
      </c>
      <c r="Z414" s="948" t="str">
        <f>IFERROR(VLOOKUP($M414&amp;" | "&amp;$X414,'Emissions Factors'!$C$3:$N$3811,6,FALSE),"")</f>
        <v/>
      </c>
      <c r="AA414" s="949" t="str">
        <f>IFERROR(VLOOKUP($M414&amp;" | "&amp;$X414,'Emissions Factors'!$C$3:$N$3811,7,FALSE),"")</f>
        <v/>
      </c>
      <c r="AB414" s="961"/>
      <c r="AC414" s="962"/>
      <c r="AD414" s="963"/>
      <c r="AE414" s="964"/>
      <c r="AF414" s="965"/>
      <c r="AG414" s="955" t="str" cm="1">
        <f t="array" ref="AG414">IFERROR(_xlfn.IFS($V414="No", Y414*$T414/1000,$V414="Yes", AD414*$T414/1000, $V414="", ""),"")</f>
        <v/>
      </c>
      <c r="AH414" s="956" t="str" cm="1">
        <f t="array" ref="AH414">IFERROR(_xlfn.IFS($V414="No", Z414*$T414/1000,$V414="Yes", AE414*$T414/1000, $V414="", ""),"")</f>
        <v/>
      </c>
      <c r="AI414" s="956" t="str" cm="1">
        <f t="array" ref="AI414">IFERROR(_xlfn.IFS($V414="No", AA414*$T414/1000,$V414="Yes", AF414*$T414/1000, $V414="", ""),"")</f>
        <v/>
      </c>
      <c r="AJ414" s="1029" t="str">
        <f>IFERROR($AG414
+IFERROR(HLOOKUP(Introduction!$H$29,'GWP Values'!$D$3:$G$46,MATCH("CH4",'GWP Values'!$C$3:$C$41,0),FALSE)*$AH414,0)
+IFERROR(HLOOKUP(Introduction!$H$29,'GWP Values'!$D$3:$G$46,MATCH("N2O",'GWP Values'!$C$3:$C$41,0),FALSE)*$AI414,0),"")</f>
        <v/>
      </c>
    </row>
    <row r="415" spans="1:36" ht="24" customHeight="1" x14ac:dyDescent="0.25">
      <c r="A415" s="441"/>
      <c r="B415" s="458" t="str" cm="1">
        <f t="array" ref="B415">IFERROR(_xlfn.IFS($J415="","",VLOOKUP(CONCATENATE($M415," | ",$J415),'Emissions Factors'!$C$3:$O$718,5,FALSE)&lt;&gt;"",CONCATENATE($M415," | ",$J415), COUNTIF('Emissions Factors'!$C$3:$C$718,CONCATENATE($M415," | ",$J415))&lt;0, CONCATENATE($M415," | ",$I415)),"")</f>
        <v/>
      </c>
      <c r="C415" s="650" t="str">
        <f t="shared" si="12"/>
        <v/>
      </c>
      <c r="D415" s="650" t="str">
        <f t="shared" si="13"/>
        <v/>
      </c>
      <c r="E415" s="650" t="str">
        <f>IFERROR(IF($J415="","",
IF($J415="United States",$M415&amp;" | "&amp;$J415&amp;" - "&amp;(VLOOKUP(K415,'EFs - EPA eGRID'!$B$2:$D$53,3,FALSE)),
IF($J415="Canada",$M415&amp;" | "&amp;$J415&amp;" - "&amp;$K415,$M415&amp;" | "&amp;$I415))),"")</f>
        <v/>
      </c>
      <c r="F415" s="650" t="str" cm="1">
        <f t="array" ref="F415">_xlfn.IFS($J415="","",AND($J415="United States", $K415=""), $M415&amp;" | "&amp;$J415,AND($J415="Canada", $K415=""), $M415&amp;" | "&amp;$J415,$J415="United States", $E415,$J415="Canada",$E415,$J415&lt;&gt;"", $M415&amp;" | "&amp;$J415)</f>
        <v/>
      </c>
      <c r="G415" s="989"/>
      <c r="H415" s="990"/>
      <c r="I415" s="941" t="str">
        <f>IFERROR(VLOOKUP(J415,'Category Index'!$K$10:$L$258,2,FALSE),"")</f>
        <v/>
      </c>
      <c r="J415" s="986"/>
      <c r="K415" s="987" t="s">
        <v>866</v>
      </c>
      <c r="L415" s="3"/>
      <c r="M415" s="982"/>
      <c r="N415" s="983"/>
      <c r="O415" s="943" t="str">
        <f>IFERROR(VLOOKUP(Q415,Tables!$CE$8:$CF$22,2,FALSE),"")</f>
        <v/>
      </c>
      <c r="P415" s="973"/>
      <c r="Q415" s="974"/>
      <c r="R415" s="975"/>
      <c r="S415" s="976"/>
      <c r="T415" s="670" t="str">
        <f>IFERROR(IF(R415="","",R415*(VLOOKUP(D415, 'Unit Conversion Table'!$E$3:$F$132, 2, FALSE))),"")</f>
        <v/>
      </c>
      <c r="U415" s="3"/>
      <c r="V415" s="971" t="s">
        <v>826</v>
      </c>
      <c r="W415" s="945" t="str" cm="1">
        <f t="array" ref="W415">_xlfn.IFS(V415="No",(IFERROR(VLOOKUP($M415&amp;" | "&amp;$X415,'Emissions Factors'!$C$3:$N$1705,MATCH(W$11,'Emissions Factors'!$C$3:$N$3,0),FALSE),"")),V415="Yes", "", V415="", "")</f>
        <v/>
      </c>
      <c r="X415" s="946">
        <f>IFERROR(IF(OR($V415="Yes", $V415=""), "",
VLOOKUP($F415, 'Emissions Factors'!$C$3:$O$717, 4,FALSE)),
IFERROR(VLOOKUP($E415, 'Emissions Factors'!$C$3:$O$717, 4,FALSE),""))</f>
        <v>0</v>
      </c>
      <c r="Y415" s="947" t="str">
        <f>IFERROR(VLOOKUP($M415&amp;" | "&amp;$X415,'Emissions Factors'!$C$3:$N$3811,5,FALSE),"")</f>
        <v/>
      </c>
      <c r="Z415" s="948" t="str">
        <f>IFERROR(VLOOKUP($M415&amp;" | "&amp;$X415,'Emissions Factors'!$C$3:$N$3811,6,FALSE),"")</f>
        <v/>
      </c>
      <c r="AA415" s="949" t="str">
        <f>IFERROR(VLOOKUP($M415&amp;" | "&amp;$X415,'Emissions Factors'!$C$3:$N$3811,7,FALSE),"")</f>
        <v/>
      </c>
      <c r="AB415" s="961"/>
      <c r="AC415" s="962"/>
      <c r="AD415" s="963"/>
      <c r="AE415" s="964"/>
      <c r="AF415" s="965"/>
      <c r="AG415" s="955" t="str" cm="1">
        <f t="array" ref="AG415">IFERROR(_xlfn.IFS($V415="No", Y415*$T415/1000,$V415="Yes", AD415*$T415/1000, $V415="", ""),"")</f>
        <v/>
      </c>
      <c r="AH415" s="956" t="str" cm="1">
        <f t="array" ref="AH415">IFERROR(_xlfn.IFS($V415="No", Z415*$T415/1000,$V415="Yes", AE415*$T415/1000, $V415="", ""),"")</f>
        <v/>
      </c>
      <c r="AI415" s="956" t="str" cm="1">
        <f t="array" ref="AI415">IFERROR(_xlfn.IFS($V415="No", AA415*$T415/1000,$V415="Yes", AF415*$T415/1000, $V415="", ""),"")</f>
        <v/>
      </c>
      <c r="AJ415" s="1029" t="str">
        <f>IFERROR($AG415
+IFERROR(HLOOKUP(Introduction!$H$29,'GWP Values'!$D$3:$G$46,MATCH("CH4",'GWP Values'!$C$3:$C$41,0),FALSE)*$AH415,0)
+IFERROR(HLOOKUP(Introduction!$H$29,'GWP Values'!$D$3:$G$46,MATCH("N2O",'GWP Values'!$C$3:$C$41,0),FALSE)*$AI415,0),"")</f>
        <v/>
      </c>
    </row>
    <row r="416" spans="1:36" ht="24" customHeight="1" x14ac:dyDescent="0.25">
      <c r="A416" s="441"/>
      <c r="B416" s="458" t="str" cm="1">
        <f t="array" ref="B416">IFERROR(_xlfn.IFS($J416="","",VLOOKUP(CONCATENATE($M416," | ",$J416),'Emissions Factors'!$C$3:$O$718,5,FALSE)&lt;&gt;"",CONCATENATE($M416," | ",$J416), COUNTIF('Emissions Factors'!$C$3:$C$718,CONCATENATE($M416," | ",$J416))&lt;0, CONCATENATE($M416," | ",$I416)),"")</f>
        <v/>
      </c>
      <c r="C416" s="650" t="str">
        <f t="shared" si="12"/>
        <v/>
      </c>
      <c r="D416" s="650" t="str">
        <f t="shared" si="13"/>
        <v/>
      </c>
      <c r="E416" s="650" t="str">
        <f>IFERROR(IF($J416="","",
IF($J416="United States",$M416&amp;" | "&amp;$J416&amp;" - "&amp;(VLOOKUP(K416,'EFs - EPA eGRID'!$B$2:$D$53,3,FALSE)),
IF($J416="Canada",$M416&amp;" | "&amp;$J416&amp;" - "&amp;$K416,$M416&amp;" | "&amp;$I416))),"")</f>
        <v/>
      </c>
      <c r="F416" s="650" t="str" cm="1">
        <f t="array" ref="F416">_xlfn.IFS($J416="","",AND($J416="United States", $K416=""), $M416&amp;" | "&amp;$J416,AND($J416="Canada", $K416=""), $M416&amp;" | "&amp;$J416,$J416="United States", $E416,$J416="Canada",$E416,$J416&lt;&gt;"", $M416&amp;" | "&amp;$J416)</f>
        <v/>
      </c>
      <c r="G416" s="989"/>
      <c r="H416" s="990"/>
      <c r="I416" s="941" t="str">
        <f>IFERROR(VLOOKUP(J416,'Category Index'!$K$10:$L$258,2,FALSE),"")</f>
        <v/>
      </c>
      <c r="J416" s="986"/>
      <c r="K416" s="987" t="s">
        <v>866</v>
      </c>
      <c r="L416" s="3"/>
      <c r="M416" s="982"/>
      <c r="N416" s="983"/>
      <c r="O416" s="943" t="str">
        <f>IFERROR(VLOOKUP(Q416,Tables!$CE$8:$CF$22,2,FALSE),"")</f>
        <v/>
      </c>
      <c r="P416" s="973"/>
      <c r="Q416" s="974"/>
      <c r="R416" s="975"/>
      <c r="S416" s="976"/>
      <c r="T416" s="670" t="str">
        <f>IFERROR(IF(R416="","",R416*(VLOOKUP(D416, 'Unit Conversion Table'!$E$3:$F$132, 2, FALSE))),"")</f>
        <v/>
      </c>
      <c r="U416" s="3"/>
      <c r="V416" s="971" t="s">
        <v>826</v>
      </c>
      <c r="W416" s="945" t="str" cm="1">
        <f t="array" ref="W416">_xlfn.IFS(V416="No",(IFERROR(VLOOKUP($M416&amp;" | "&amp;$X416,'Emissions Factors'!$C$3:$N$1705,MATCH(W$11,'Emissions Factors'!$C$3:$N$3,0),FALSE),"")),V416="Yes", "", V416="", "")</f>
        <v/>
      </c>
      <c r="X416" s="946">
        <f>IFERROR(IF(OR($V416="Yes", $V416=""), "",
VLOOKUP($F416, 'Emissions Factors'!$C$3:$O$717, 4,FALSE)),
IFERROR(VLOOKUP($E416, 'Emissions Factors'!$C$3:$O$717, 4,FALSE),""))</f>
        <v>0</v>
      </c>
      <c r="Y416" s="947" t="str">
        <f>IFERROR(VLOOKUP($M416&amp;" | "&amp;$X416,'Emissions Factors'!$C$3:$N$3811,5,FALSE),"")</f>
        <v/>
      </c>
      <c r="Z416" s="948" t="str">
        <f>IFERROR(VLOOKUP($M416&amp;" | "&amp;$X416,'Emissions Factors'!$C$3:$N$3811,6,FALSE),"")</f>
        <v/>
      </c>
      <c r="AA416" s="949" t="str">
        <f>IFERROR(VLOOKUP($M416&amp;" | "&amp;$X416,'Emissions Factors'!$C$3:$N$3811,7,FALSE),"")</f>
        <v/>
      </c>
      <c r="AB416" s="961"/>
      <c r="AC416" s="962"/>
      <c r="AD416" s="963"/>
      <c r="AE416" s="964"/>
      <c r="AF416" s="965"/>
      <c r="AG416" s="955" t="str" cm="1">
        <f t="array" ref="AG416">IFERROR(_xlfn.IFS($V416="No", Y416*$T416/1000,$V416="Yes", AD416*$T416/1000, $V416="", ""),"")</f>
        <v/>
      </c>
      <c r="AH416" s="956" t="str" cm="1">
        <f t="array" ref="AH416">IFERROR(_xlfn.IFS($V416="No", Z416*$T416/1000,$V416="Yes", AE416*$T416/1000, $V416="", ""),"")</f>
        <v/>
      </c>
      <c r="AI416" s="956" t="str" cm="1">
        <f t="array" ref="AI416">IFERROR(_xlfn.IFS($V416="No", AA416*$T416/1000,$V416="Yes", AF416*$T416/1000, $V416="", ""),"")</f>
        <v/>
      </c>
      <c r="AJ416" s="1029" t="str">
        <f>IFERROR($AG416
+IFERROR(HLOOKUP(Introduction!$H$29,'GWP Values'!$D$3:$G$46,MATCH("CH4",'GWP Values'!$C$3:$C$41,0),FALSE)*$AH416,0)
+IFERROR(HLOOKUP(Introduction!$H$29,'GWP Values'!$D$3:$G$46,MATCH("N2O",'GWP Values'!$C$3:$C$41,0),FALSE)*$AI416,0),"")</f>
        <v/>
      </c>
    </row>
    <row r="417" spans="1:36" ht="24" customHeight="1" x14ac:dyDescent="0.25">
      <c r="A417" s="441"/>
      <c r="B417" s="458" t="str" cm="1">
        <f t="array" ref="B417">IFERROR(_xlfn.IFS($J417="","",VLOOKUP(CONCATENATE($M417," | ",$J417),'Emissions Factors'!$C$3:$O$718,5,FALSE)&lt;&gt;"",CONCATENATE($M417," | ",$J417), COUNTIF('Emissions Factors'!$C$3:$C$718,CONCATENATE($M417," | ",$J417))&lt;0, CONCATENATE($M417," | ",$I417)),"")</f>
        <v/>
      </c>
      <c r="C417" s="650" t="str">
        <f t="shared" si="12"/>
        <v/>
      </c>
      <c r="D417" s="650" t="str">
        <f t="shared" si="13"/>
        <v/>
      </c>
      <c r="E417" s="650" t="str">
        <f>IFERROR(IF($J417="","",
IF($J417="United States",$M417&amp;" | "&amp;$J417&amp;" - "&amp;(VLOOKUP(K417,'EFs - EPA eGRID'!$B$2:$D$53,3,FALSE)),
IF($J417="Canada",$M417&amp;" | "&amp;$J417&amp;" - "&amp;$K417,$M417&amp;" | "&amp;$I417))),"")</f>
        <v/>
      </c>
      <c r="F417" s="650" t="str" cm="1">
        <f t="array" ref="F417">_xlfn.IFS($J417="","",AND($J417="United States", $K417=""), $M417&amp;" | "&amp;$J417,AND($J417="Canada", $K417=""), $M417&amp;" | "&amp;$J417,$J417="United States", $E417,$J417="Canada",$E417,$J417&lt;&gt;"", $M417&amp;" | "&amp;$J417)</f>
        <v/>
      </c>
      <c r="G417" s="989"/>
      <c r="H417" s="990"/>
      <c r="I417" s="941" t="str">
        <f>IFERROR(VLOOKUP(J417,'Category Index'!$K$10:$L$258,2,FALSE),"")</f>
        <v/>
      </c>
      <c r="J417" s="986"/>
      <c r="K417" s="987" t="s">
        <v>866</v>
      </c>
      <c r="L417" s="3"/>
      <c r="M417" s="982"/>
      <c r="N417" s="983"/>
      <c r="O417" s="943" t="str">
        <f>IFERROR(VLOOKUP(Q417,Tables!$CE$8:$CF$22,2,FALSE),"")</f>
        <v/>
      </c>
      <c r="P417" s="973"/>
      <c r="Q417" s="974"/>
      <c r="R417" s="975"/>
      <c r="S417" s="976"/>
      <c r="T417" s="670" t="str">
        <f>IFERROR(IF(R417="","",R417*(VLOOKUP(D417, 'Unit Conversion Table'!$E$3:$F$132, 2, FALSE))),"")</f>
        <v/>
      </c>
      <c r="U417" s="3"/>
      <c r="V417" s="971" t="s">
        <v>826</v>
      </c>
      <c r="W417" s="945" t="str" cm="1">
        <f t="array" ref="W417">_xlfn.IFS(V417="No",(IFERROR(VLOOKUP($M417&amp;" | "&amp;$X417,'Emissions Factors'!$C$3:$N$1705,MATCH(W$11,'Emissions Factors'!$C$3:$N$3,0),FALSE),"")),V417="Yes", "", V417="", "")</f>
        <v/>
      </c>
      <c r="X417" s="946">
        <f>IFERROR(IF(OR($V417="Yes", $V417=""), "",
VLOOKUP($F417, 'Emissions Factors'!$C$3:$O$717, 4,FALSE)),
IFERROR(VLOOKUP($E417, 'Emissions Factors'!$C$3:$O$717, 4,FALSE),""))</f>
        <v>0</v>
      </c>
      <c r="Y417" s="947" t="str">
        <f>IFERROR(VLOOKUP($M417&amp;" | "&amp;$X417,'Emissions Factors'!$C$3:$N$3811,5,FALSE),"")</f>
        <v/>
      </c>
      <c r="Z417" s="948" t="str">
        <f>IFERROR(VLOOKUP($M417&amp;" | "&amp;$X417,'Emissions Factors'!$C$3:$N$3811,6,FALSE),"")</f>
        <v/>
      </c>
      <c r="AA417" s="949" t="str">
        <f>IFERROR(VLOOKUP($M417&amp;" | "&amp;$X417,'Emissions Factors'!$C$3:$N$3811,7,FALSE),"")</f>
        <v/>
      </c>
      <c r="AB417" s="961"/>
      <c r="AC417" s="962"/>
      <c r="AD417" s="963"/>
      <c r="AE417" s="964"/>
      <c r="AF417" s="965"/>
      <c r="AG417" s="955" t="str" cm="1">
        <f t="array" ref="AG417">IFERROR(_xlfn.IFS($V417="No", Y417*$T417/1000,$V417="Yes", AD417*$T417/1000, $V417="", ""),"")</f>
        <v/>
      </c>
      <c r="AH417" s="956" t="str" cm="1">
        <f t="array" ref="AH417">IFERROR(_xlfn.IFS($V417="No", Z417*$T417/1000,$V417="Yes", AE417*$T417/1000, $V417="", ""),"")</f>
        <v/>
      </c>
      <c r="AI417" s="956" t="str" cm="1">
        <f t="array" ref="AI417">IFERROR(_xlfn.IFS($V417="No", AA417*$T417/1000,$V417="Yes", AF417*$T417/1000, $V417="", ""),"")</f>
        <v/>
      </c>
      <c r="AJ417" s="1029" t="str">
        <f>IFERROR($AG417
+IFERROR(HLOOKUP(Introduction!$H$29,'GWP Values'!$D$3:$G$46,MATCH("CH4",'GWP Values'!$C$3:$C$41,0),FALSE)*$AH417,0)
+IFERROR(HLOOKUP(Introduction!$H$29,'GWP Values'!$D$3:$G$46,MATCH("N2O",'GWP Values'!$C$3:$C$41,0),FALSE)*$AI417,0),"")</f>
        <v/>
      </c>
    </row>
    <row r="418" spans="1:36" ht="24" customHeight="1" x14ac:dyDescent="0.25">
      <c r="A418" s="441"/>
      <c r="B418" s="458" t="str" cm="1">
        <f t="array" ref="B418">IFERROR(_xlfn.IFS($J418="","",VLOOKUP(CONCATENATE($M418," | ",$J418),'Emissions Factors'!$C$3:$O$718,5,FALSE)&lt;&gt;"",CONCATENATE($M418," | ",$J418), COUNTIF('Emissions Factors'!$C$3:$C$718,CONCATENATE($M418," | ",$J418))&lt;0, CONCATENATE($M418," | ",$I418)),"")</f>
        <v/>
      </c>
      <c r="C418" s="650" t="str">
        <f t="shared" si="12"/>
        <v/>
      </c>
      <c r="D418" s="650" t="str">
        <f t="shared" si="13"/>
        <v/>
      </c>
      <c r="E418" s="650" t="str">
        <f>IFERROR(IF($J418="","",
IF($J418="United States",$M418&amp;" | "&amp;$J418&amp;" - "&amp;(VLOOKUP(K418,'EFs - EPA eGRID'!$B$2:$D$53,3,FALSE)),
IF($J418="Canada",$M418&amp;" | "&amp;$J418&amp;" - "&amp;$K418,$M418&amp;" | "&amp;$I418))),"")</f>
        <v/>
      </c>
      <c r="F418" s="650" t="str" cm="1">
        <f t="array" ref="F418">_xlfn.IFS($J418="","",AND($J418="United States", $K418=""), $M418&amp;" | "&amp;$J418,AND($J418="Canada", $K418=""), $M418&amp;" | "&amp;$J418,$J418="United States", $E418,$J418="Canada",$E418,$J418&lt;&gt;"", $M418&amp;" | "&amp;$J418)</f>
        <v/>
      </c>
      <c r="G418" s="989"/>
      <c r="H418" s="990"/>
      <c r="I418" s="941" t="str">
        <f>IFERROR(VLOOKUP(J418,'Category Index'!$K$10:$L$258,2,FALSE),"")</f>
        <v/>
      </c>
      <c r="J418" s="986"/>
      <c r="K418" s="987" t="s">
        <v>866</v>
      </c>
      <c r="L418" s="3"/>
      <c r="M418" s="982"/>
      <c r="N418" s="983"/>
      <c r="O418" s="943" t="str">
        <f>IFERROR(VLOOKUP(Q418,Tables!$CE$8:$CF$22,2,FALSE),"")</f>
        <v/>
      </c>
      <c r="P418" s="973"/>
      <c r="Q418" s="974"/>
      <c r="R418" s="975"/>
      <c r="S418" s="976"/>
      <c r="T418" s="670" t="str">
        <f>IFERROR(IF(R418="","",R418*(VLOOKUP(D418, 'Unit Conversion Table'!$E$3:$F$132, 2, FALSE))),"")</f>
        <v/>
      </c>
      <c r="U418" s="3"/>
      <c r="V418" s="971" t="s">
        <v>826</v>
      </c>
      <c r="W418" s="945" t="str" cm="1">
        <f t="array" ref="W418">_xlfn.IFS(V418="No",(IFERROR(VLOOKUP($M418&amp;" | "&amp;$X418,'Emissions Factors'!$C$3:$N$1705,MATCH(W$11,'Emissions Factors'!$C$3:$N$3,0),FALSE),"")),V418="Yes", "", V418="", "")</f>
        <v/>
      </c>
      <c r="X418" s="946">
        <f>IFERROR(IF(OR($V418="Yes", $V418=""), "",
VLOOKUP($F418, 'Emissions Factors'!$C$3:$O$717, 4,FALSE)),
IFERROR(VLOOKUP($E418, 'Emissions Factors'!$C$3:$O$717, 4,FALSE),""))</f>
        <v>0</v>
      </c>
      <c r="Y418" s="947" t="str">
        <f>IFERROR(VLOOKUP($M418&amp;" | "&amp;$X418,'Emissions Factors'!$C$3:$N$3811,5,FALSE),"")</f>
        <v/>
      </c>
      <c r="Z418" s="948" t="str">
        <f>IFERROR(VLOOKUP($M418&amp;" | "&amp;$X418,'Emissions Factors'!$C$3:$N$3811,6,FALSE),"")</f>
        <v/>
      </c>
      <c r="AA418" s="949" t="str">
        <f>IFERROR(VLOOKUP($M418&amp;" | "&amp;$X418,'Emissions Factors'!$C$3:$N$3811,7,FALSE),"")</f>
        <v/>
      </c>
      <c r="AB418" s="961"/>
      <c r="AC418" s="962"/>
      <c r="AD418" s="963"/>
      <c r="AE418" s="964"/>
      <c r="AF418" s="965"/>
      <c r="AG418" s="955" t="str" cm="1">
        <f t="array" ref="AG418">IFERROR(_xlfn.IFS($V418="No", Y418*$T418/1000,$V418="Yes", AD418*$T418/1000, $V418="", ""),"")</f>
        <v/>
      </c>
      <c r="AH418" s="956" t="str" cm="1">
        <f t="array" ref="AH418">IFERROR(_xlfn.IFS($V418="No", Z418*$T418/1000,$V418="Yes", AE418*$T418/1000, $V418="", ""),"")</f>
        <v/>
      </c>
      <c r="AI418" s="956" t="str" cm="1">
        <f t="array" ref="AI418">IFERROR(_xlfn.IFS($V418="No", AA418*$T418/1000,$V418="Yes", AF418*$T418/1000, $V418="", ""),"")</f>
        <v/>
      </c>
      <c r="AJ418" s="1029" t="str">
        <f>IFERROR($AG418
+IFERROR(HLOOKUP(Introduction!$H$29,'GWP Values'!$D$3:$G$46,MATCH("CH4",'GWP Values'!$C$3:$C$41,0),FALSE)*$AH418,0)
+IFERROR(HLOOKUP(Introduction!$H$29,'GWP Values'!$D$3:$G$46,MATCH("N2O",'GWP Values'!$C$3:$C$41,0),FALSE)*$AI418,0),"")</f>
        <v/>
      </c>
    </row>
    <row r="419" spans="1:36" ht="24" customHeight="1" x14ac:dyDescent="0.25">
      <c r="A419" s="441"/>
      <c r="B419" s="458" t="str" cm="1">
        <f t="array" ref="B419">IFERROR(_xlfn.IFS($J419="","",VLOOKUP(CONCATENATE($M419," | ",$J419),'Emissions Factors'!$C$3:$O$718,5,FALSE)&lt;&gt;"",CONCATENATE($M419," | ",$J419), COUNTIF('Emissions Factors'!$C$3:$C$718,CONCATENATE($M419," | ",$J419))&lt;0, CONCATENATE($M419," | ",$I419)),"")</f>
        <v/>
      </c>
      <c r="C419" s="650" t="str">
        <f t="shared" si="12"/>
        <v/>
      </c>
      <c r="D419" s="650" t="str">
        <f t="shared" si="13"/>
        <v/>
      </c>
      <c r="E419" s="650" t="str">
        <f>IFERROR(IF($J419="","",
IF($J419="United States",$M419&amp;" | "&amp;$J419&amp;" - "&amp;(VLOOKUP(K419,'EFs - EPA eGRID'!$B$2:$D$53,3,FALSE)),
IF($J419="Canada",$M419&amp;" | "&amp;$J419&amp;" - "&amp;$K419,$M419&amp;" | "&amp;$I419))),"")</f>
        <v/>
      </c>
      <c r="F419" s="650" t="str" cm="1">
        <f t="array" ref="F419">_xlfn.IFS($J419="","",AND($J419="United States", $K419=""), $M419&amp;" | "&amp;$J419,AND($J419="Canada", $K419=""), $M419&amp;" | "&amp;$J419,$J419="United States", $E419,$J419="Canada",$E419,$J419&lt;&gt;"", $M419&amp;" | "&amp;$J419)</f>
        <v/>
      </c>
      <c r="G419" s="989"/>
      <c r="H419" s="990"/>
      <c r="I419" s="941" t="str">
        <f>IFERROR(VLOOKUP(J419,'Category Index'!$K$10:$L$258,2,FALSE),"")</f>
        <v/>
      </c>
      <c r="J419" s="986"/>
      <c r="K419" s="987" t="s">
        <v>866</v>
      </c>
      <c r="L419" s="3"/>
      <c r="M419" s="982"/>
      <c r="N419" s="983"/>
      <c r="O419" s="943" t="str">
        <f>IFERROR(VLOOKUP(Q419,Tables!$CE$8:$CF$22,2,FALSE),"")</f>
        <v/>
      </c>
      <c r="P419" s="973"/>
      <c r="Q419" s="974"/>
      <c r="R419" s="975"/>
      <c r="S419" s="976"/>
      <c r="T419" s="670" t="str">
        <f>IFERROR(IF(R419="","",R419*(VLOOKUP(D419, 'Unit Conversion Table'!$E$3:$F$132, 2, FALSE))),"")</f>
        <v/>
      </c>
      <c r="U419" s="3"/>
      <c r="V419" s="971" t="s">
        <v>826</v>
      </c>
      <c r="W419" s="945" t="str" cm="1">
        <f t="array" ref="W419">_xlfn.IFS(V419="No",(IFERROR(VLOOKUP($M419&amp;" | "&amp;$X419,'Emissions Factors'!$C$3:$N$1705,MATCH(W$11,'Emissions Factors'!$C$3:$N$3,0),FALSE),"")),V419="Yes", "", V419="", "")</f>
        <v/>
      </c>
      <c r="X419" s="946">
        <f>IFERROR(IF(OR($V419="Yes", $V419=""), "",
VLOOKUP($F419, 'Emissions Factors'!$C$3:$O$717, 4,FALSE)),
IFERROR(VLOOKUP($E419, 'Emissions Factors'!$C$3:$O$717, 4,FALSE),""))</f>
        <v>0</v>
      </c>
      <c r="Y419" s="947" t="str">
        <f>IFERROR(VLOOKUP($M419&amp;" | "&amp;$X419,'Emissions Factors'!$C$3:$N$3811,5,FALSE),"")</f>
        <v/>
      </c>
      <c r="Z419" s="948" t="str">
        <f>IFERROR(VLOOKUP($M419&amp;" | "&amp;$X419,'Emissions Factors'!$C$3:$N$3811,6,FALSE),"")</f>
        <v/>
      </c>
      <c r="AA419" s="949" t="str">
        <f>IFERROR(VLOOKUP($M419&amp;" | "&amp;$X419,'Emissions Factors'!$C$3:$N$3811,7,FALSE),"")</f>
        <v/>
      </c>
      <c r="AB419" s="961"/>
      <c r="AC419" s="962"/>
      <c r="AD419" s="963"/>
      <c r="AE419" s="964"/>
      <c r="AF419" s="965"/>
      <c r="AG419" s="955" t="str" cm="1">
        <f t="array" ref="AG419">IFERROR(_xlfn.IFS($V419="No", Y419*$T419/1000,$V419="Yes", AD419*$T419/1000, $V419="", ""),"")</f>
        <v/>
      </c>
      <c r="AH419" s="956" t="str" cm="1">
        <f t="array" ref="AH419">IFERROR(_xlfn.IFS($V419="No", Z419*$T419/1000,$V419="Yes", AE419*$T419/1000, $V419="", ""),"")</f>
        <v/>
      </c>
      <c r="AI419" s="956" t="str" cm="1">
        <f t="array" ref="AI419">IFERROR(_xlfn.IFS($V419="No", AA419*$T419/1000,$V419="Yes", AF419*$T419/1000, $V419="", ""),"")</f>
        <v/>
      </c>
      <c r="AJ419" s="1029" t="str">
        <f>IFERROR($AG419
+IFERROR(HLOOKUP(Introduction!$H$29,'GWP Values'!$D$3:$G$46,MATCH("CH4",'GWP Values'!$C$3:$C$41,0),FALSE)*$AH419,0)
+IFERROR(HLOOKUP(Introduction!$H$29,'GWP Values'!$D$3:$G$46,MATCH("N2O",'GWP Values'!$C$3:$C$41,0),FALSE)*$AI419,0),"")</f>
        <v/>
      </c>
    </row>
    <row r="420" spans="1:36" ht="24" customHeight="1" x14ac:dyDescent="0.25">
      <c r="A420" s="441"/>
      <c r="B420" s="458" t="str" cm="1">
        <f t="array" ref="B420">IFERROR(_xlfn.IFS($J420="","",VLOOKUP(CONCATENATE($M420," | ",$J420),'Emissions Factors'!$C$3:$O$718,5,FALSE)&lt;&gt;"",CONCATENATE($M420," | ",$J420), COUNTIF('Emissions Factors'!$C$3:$C$718,CONCATENATE($M420," | ",$J420))&lt;0, CONCATENATE($M420," | ",$I420)),"")</f>
        <v/>
      </c>
      <c r="C420" s="650" t="str">
        <f t="shared" si="12"/>
        <v/>
      </c>
      <c r="D420" s="650" t="str">
        <f t="shared" si="13"/>
        <v/>
      </c>
      <c r="E420" s="650" t="str">
        <f>IFERROR(IF($J420="","",
IF($J420="United States",$M420&amp;" | "&amp;$J420&amp;" - "&amp;(VLOOKUP(K420,'EFs - EPA eGRID'!$B$2:$D$53,3,FALSE)),
IF($J420="Canada",$M420&amp;" | "&amp;$J420&amp;" - "&amp;$K420,$M420&amp;" | "&amp;$I420))),"")</f>
        <v/>
      </c>
      <c r="F420" s="650" t="str" cm="1">
        <f t="array" ref="F420">_xlfn.IFS($J420="","",AND($J420="United States", $K420=""), $M420&amp;" | "&amp;$J420,AND($J420="Canada", $K420=""), $M420&amp;" | "&amp;$J420,$J420="United States", $E420,$J420="Canada",$E420,$J420&lt;&gt;"", $M420&amp;" | "&amp;$J420)</f>
        <v/>
      </c>
      <c r="G420" s="989"/>
      <c r="H420" s="990"/>
      <c r="I420" s="941" t="str">
        <f>IFERROR(VLOOKUP(J420,'Category Index'!$K$10:$L$258,2,FALSE),"")</f>
        <v/>
      </c>
      <c r="J420" s="986"/>
      <c r="K420" s="987" t="s">
        <v>866</v>
      </c>
      <c r="L420" s="3"/>
      <c r="M420" s="982"/>
      <c r="N420" s="983"/>
      <c r="O420" s="943" t="str">
        <f>IFERROR(VLOOKUP(Q420,Tables!$CE$8:$CF$22,2,FALSE),"")</f>
        <v/>
      </c>
      <c r="P420" s="973"/>
      <c r="Q420" s="974"/>
      <c r="R420" s="975"/>
      <c r="S420" s="976"/>
      <c r="T420" s="670" t="str">
        <f>IFERROR(IF(R420="","",R420*(VLOOKUP(D420, 'Unit Conversion Table'!$E$3:$F$132, 2, FALSE))),"")</f>
        <v/>
      </c>
      <c r="U420" s="3"/>
      <c r="V420" s="971" t="s">
        <v>826</v>
      </c>
      <c r="W420" s="945" t="str" cm="1">
        <f t="array" ref="W420">_xlfn.IFS(V420="No",(IFERROR(VLOOKUP($M420&amp;" | "&amp;$X420,'Emissions Factors'!$C$3:$N$1705,MATCH(W$11,'Emissions Factors'!$C$3:$N$3,0),FALSE),"")),V420="Yes", "", V420="", "")</f>
        <v/>
      </c>
      <c r="X420" s="946">
        <f>IFERROR(IF(OR($V420="Yes", $V420=""), "",
VLOOKUP($F420, 'Emissions Factors'!$C$3:$O$717, 4,FALSE)),
IFERROR(VLOOKUP($E420, 'Emissions Factors'!$C$3:$O$717, 4,FALSE),""))</f>
        <v>0</v>
      </c>
      <c r="Y420" s="947" t="str">
        <f>IFERROR(VLOOKUP($M420&amp;" | "&amp;$X420,'Emissions Factors'!$C$3:$N$3811,5,FALSE),"")</f>
        <v/>
      </c>
      <c r="Z420" s="948" t="str">
        <f>IFERROR(VLOOKUP($M420&amp;" | "&amp;$X420,'Emissions Factors'!$C$3:$N$3811,6,FALSE),"")</f>
        <v/>
      </c>
      <c r="AA420" s="949" t="str">
        <f>IFERROR(VLOOKUP($M420&amp;" | "&amp;$X420,'Emissions Factors'!$C$3:$N$3811,7,FALSE),"")</f>
        <v/>
      </c>
      <c r="AB420" s="961"/>
      <c r="AC420" s="962"/>
      <c r="AD420" s="963"/>
      <c r="AE420" s="964"/>
      <c r="AF420" s="965"/>
      <c r="AG420" s="955" t="str" cm="1">
        <f t="array" ref="AG420">IFERROR(_xlfn.IFS($V420="No", Y420*$T420/1000,$V420="Yes", AD420*$T420/1000, $V420="", ""),"")</f>
        <v/>
      </c>
      <c r="AH420" s="956" t="str" cm="1">
        <f t="array" ref="AH420">IFERROR(_xlfn.IFS($V420="No", Z420*$T420/1000,$V420="Yes", AE420*$T420/1000, $V420="", ""),"")</f>
        <v/>
      </c>
      <c r="AI420" s="956" t="str" cm="1">
        <f t="array" ref="AI420">IFERROR(_xlfn.IFS($V420="No", AA420*$T420/1000,$V420="Yes", AF420*$T420/1000, $V420="", ""),"")</f>
        <v/>
      </c>
      <c r="AJ420" s="1029" t="str">
        <f>IFERROR($AG420
+IFERROR(HLOOKUP(Introduction!$H$29,'GWP Values'!$D$3:$G$46,MATCH("CH4",'GWP Values'!$C$3:$C$41,0),FALSE)*$AH420,0)
+IFERROR(HLOOKUP(Introduction!$H$29,'GWP Values'!$D$3:$G$46,MATCH("N2O",'GWP Values'!$C$3:$C$41,0),FALSE)*$AI420,0),"")</f>
        <v/>
      </c>
    </row>
    <row r="421" spans="1:36" ht="24" customHeight="1" x14ac:dyDescent="0.25">
      <c r="A421" s="441"/>
      <c r="B421" s="458" t="str" cm="1">
        <f t="array" ref="B421">IFERROR(_xlfn.IFS($J421="","",VLOOKUP(CONCATENATE($M421," | ",$J421),'Emissions Factors'!$C$3:$O$718,5,FALSE)&lt;&gt;"",CONCATENATE($M421," | ",$J421), COUNTIF('Emissions Factors'!$C$3:$C$718,CONCATENATE($M421," | ",$J421))&lt;0, CONCATENATE($M421," | ",$I421)),"")</f>
        <v/>
      </c>
      <c r="C421" s="650" t="str">
        <f t="shared" si="12"/>
        <v/>
      </c>
      <c r="D421" s="650" t="str">
        <f t="shared" si="13"/>
        <v/>
      </c>
      <c r="E421" s="650" t="str">
        <f>IFERROR(IF($J421="","",
IF($J421="United States",$M421&amp;" | "&amp;$J421&amp;" - "&amp;(VLOOKUP(K421,'EFs - EPA eGRID'!$B$2:$D$53,3,FALSE)),
IF($J421="Canada",$M421&amp;" | "&amp;$J421&amp;" - "&amp;$K421,$M421&amp;" | "&amp;$I421))),"")</f>
        <v/>
      </c>
      <c r="F421" s="650" t="str" cm="1">
        <f t="array" ref="F421">_xlfn.IFS($J421="","",AND($J421="United States", $K421=""), $M421&amp;" | "&amp;$J421,AND($J421="Canada", $K421=""), $M421&amp;" | "&amp;$J421,$J421="United States", $E421,$J421="Canada",$E421,$J421&lt;&gt;"", $M421&amp;" | "&amp;$J421)</f>
        <v/>
      </c>
      <c r="G421" s="989"/>
      <c r="H421" s="990"/>
      <c r="I421" s="941" t="str">
        <f>IFERROR(VLOOKUP(J421,'Category Index'!$K$10:$L$258,2,FALSE),"")</f>
        <v/>
      </c>
      <c r="J421" s="986"/>
      <c r="K421" s="987" t="s">
        <v>866</v>
      </c>
      <c r="L421" s="3"/>
      <c r="M421" s="982"/>
      <c r="N421" s="983"/>
      <c r="O421" s="943" t="str">
        <f>IFERROR(VLOOKUP(Q421,Tables!$CE$8:$CF$22,2,FALSE),"")</f>
        <v/>
      </c>
      <c r="P421" s="973"/>
      <c r="Q421" s="974"/>
      <c r="R421" s="975"/>
      <c r="S421" s="976"/>
      <c r="T421" s="670" t="str">
        <f>IFERROR(IF(R421="","",R421*(VLOOKUP(D421, 'Unit Conversion Table'!$E$3:$F$132, 2, FALSE))),"")</f>
        <v/>
      </c>
      <c r="U421" s="3"/>
      <c r="V421" s="971" t="s">
        <v>826</v>
      </c>
      <c r="W421" s="945" t="str" cm="1">
        <f t="array" ref="W421">_xlfn.IFS(V421="No",(IFERROR(VLOOKUP($M421&amp;" | "&amp;$X421,'Emissions Factors'!$C$3:$N$1705,MATCH(W$11,'Emissions Factors'!$C$3:$N$3,0),FALSE),"")),V421="Yes", "", V421="", "")</f>
        <v/>
      </c>
      <c r="X421" s="946">
        <f>IFERROR(IF(OR($V421="Yes", $V421=""), "",
VLOOKUP($F421, 'Emissions Factors'!$C$3:$O$717, 4,FALSE)),
IFERROR(VLOOKUP($E421, 'Emissions Factors'!$C$3:$O$717, 4,FALSE),""))</f>
        <v>0</v>
      </c>
      <c r="Y421" s="947" t="str">
        <f>IFERROR(VLOOKUP($M421&amp;" | "&amp;$X421,'Emissions Factors'!$C$3:$N$3811,5,FALSE),"")</f>
        <v/>
      </c>
      <c r="Z421" s="948" t="str">
        <f>IFERROR(VLOOKUP($M421&amp;" | "&amp;$X421,'Emissions Factors'!$C$3:$N$3811,6,FALSE),"")</f>
        <v/>
      </c>
      <c r="AA421" s="949" t="str">
        <f>IFERROR(VLOOKUP($M421&amp;" | "&amp;$X421,'Emissions Factors'!$C$3:$N$3811,7,FALSE),"")</f>
        <v/>
      </c>
      <c r="AB421" s="961"/>
      <c r="AC421" s="962"/>
      <c r="AD421" s="963"/>
      <c r="AE421" s="964"/>
      <c r="AF421" s="965"/>
      <c r="AG421" s="955" t="str" cm="1">
        <f t="array" ref="AG421">IFERROR(_xlfn.IFS($V421="No", Y421*$T421/1000,$V421="Yes", AD421*$T421/1000, $V421="", ""),"")</f>
        <v/>
      </c>
      <c r="AH421" s="956" t="str" cm="1">
        <f t="array" ref="AH421">IFERROR(_xlfn.IFS($V421="No", Z421*$T421/1000,$V421="Yes", AE421*$T421/1000, $V421="", ""),"")</f>
        <v/>
      </c>
      <c r="AI421" s="956" t="str" cm="1">
        <f t="array" ref="AI421">IFERROR(_xlfn.IFS($V421="No", AA421*$T421/1000,$V421="Yes", AF421*$T421/1000, $V421="", ""),"")</f>
        <v/>
      </c>
      <c r="AJ421" s="1029" t="str">
        <f>IFERROR($AG421
+IFERROR(HLOOKUP(Introduction!$H$29,'GWP Values'!$D$3:$G$46,MATCH("CH4",'GWP Values'!$C$3:$C$41,0),FALSE)*$AH421,0)
+IFERROR(HLOOKUP(Introduction!$H$29,'GWP Values'!$D$3:$G$46,MATCH("N2O",'GWP Values'!$C$3:$C$41,0),FALSE)*$AI421,0),"")</f>
        <v/>
      </c>
    </row>
    <row r="422" spans="1:36" ht="24" customHeight="1" x14ac:dyDescent="0.25">
      <c r="A422" s="441"/>
      <c r="B422" s="458" t="str" cm="1">
        <f t="array" ref="B422">IFERROR(_xlfn.IFS($J422="","",VLOOKUP(CONCATENATE($M422," | ",$J422),'Emissions Factors'!$C$3:$O$718,5,FALSE)&lt;&gt;"",CONCATENATE($M422," | ",$J422), COUNTIF('Emissions Factors'!$C$3:$C$718,CONCATENATE($M422," | ",$J422))&lt;0, CONCATENATE($M422," | ",$I422)),"")</f>
        <v/>
      </c>
      <c r="C422" s="650" t="str">
        <f t="shared" si="12"/>
        <v/>
      </c>
      <c r="D422" s="650" t="str">
        <f t="shared" si="13"/>
        <v/>
      </c>
      <c r="E422" s="650" t="str">
        <f>IFERROR(IF($J422="","",
IF($J422="United States",$M422&amp;" | "&amp;$J422&amp;" - "&amp;(VLOOKUP(K422,'EFs - EPA eGRID'!$B$2:$D$53,3,FALSE)),
IF($J422="Canada",$M422&amp;" | "&amp;$J422&amp;" - "&amp;$K422,$M422&amp;" | "&amp;$I422))),"")</f>
        <v/>
      </c>
      <c r="F422" s="650" t="str" cm="1">
        <f t="array" ref="F422">_xlfn.IFS($J422="","",AND($J422="United States", $K422=""), $M422&amp;" | "&amp;$J422,AND($J422="Canada", $K422=""), $M422&amp;" | "&amp;$J422,$J422="United States", $E422,$J422="Canada",$E422,$J422&lt;&gt;"", $M422&amp;" | "&amp;$J422)</f>
        <v/>
      </c>
      <c r="G422" s="989"/>
      <c r="H422" s="990"/>
      <c r="I422" s="941" t="str">
        <f>IFERROR(VLOOKUP(J422,'Category Index'!$K$10:$L$258,2,FALSE),"")</f>
        <v/>
      </c>
      <c r="J422" s="986"/>
      <c r="K422" s="987" t="s">
        <v>866</v>
      </c>
      <c r="L422" s="3"/>
      <c r="M422" s="982"/>
      <c r="N422" s="983"/>
      <c r="O422" s="943" t="str">
        <f>IFERROR(VLOOKUP(Q422,Tables!$CE$8:$CF$22,2,FALSE),"")</f>
        <v/>
      </c>
      <c r="P422" s="973"/>
      <c r="Q422" s="974"/>
      <c r="R422" s="975"/>
      <c r="S422" s="976"/>
      <c r="T422" s="670" t="str">
        <f>IFERROR(IF(R422="","",R422*(VLOOKUP(D422, 'Unit Conversion Table'!$E$3:$F$132, 2, FALSE))),"")</f>
        <v/>
      </c>
      <c r="U422" s="3"/>
      <c r="V422" s="971" t="s">
        <v>826</v>
      </c>
      <c r="W422" s="945" t="str" cm="1">
        <f t="array" ref="W422">_xlfn.IFS(V422="No",(IFERROR(VLOOKUP($M422&amp;" | "&amp;$X422,'Emissions Factors'!$C$3:$N$1705,MATCH(W$11,'Emissions Factors'!$C$3:$N$3,0),FALSE),"")),V422="Yes", "", V422="", "")</f>
        <v/>
      </c>
      <c r="X422" s="946">
        <f>IFERROR(IF(OR($V422="Yes", $V422=""), "",
VLOOKUP($F422, 'Emissions Factors'!$C$3:$O$717, 4,FALSE)),
IFERROR(VLOOKUP($E422, 'Emissions Factors'!$C$3:$O$717, 4,FALSE),""))</f>
        <v>0</v>
      </c>
      <c r="Y422" s="947" t="str">
        <f>IFERROR(VLOOKUP($M422&amp;" | "&amp;$X422,'Emissions Factors'!$C$3:$N$3811,5,FALSE),"")</f>
        <v/>
      </c>
      <c r="Z422" s="948" t="str">
        <f>IFERROR(VLOOKUP($M422&amp;" | "&amp;$X422,'Emissions Factors'!$C$3:$N$3811,6,FALSE),"")</f>
        <v/>
      </c>
      <c r="AA422" s="949" t="str">
        <f>IFERROR(VLOOKUP($M422&amp;" | "&amp;$X422,'Emissions Factors'!$C$3:$N$3811,7,FALSE),"")</f>
        <v/>
      </c>
      <c r="AB422" s="961"/>
      <c r="AC422" s="962"/>
      <c r="AD422" s="963"/>
      <c r="AE422" s="964"/>
      <c r="AF422" s="965"/>
      <c r="AG422" s="955" t="str" cm="1">
        <f t="array" ref="AG422">IFERROR(_xlfn.IFS($V422="No", Y422*$T422/1000,$V422="Yes", AD422*$T422/1000, $V422="", ""),"")</f>
        <v/>
      </c>
      <c r="AH422" s="956" t="str" cm="1">
        <f t="array" ref="AH422">IFERROR(_xlfn.IFS($V422="No", Z422*$T422/1000,$V422="Yes", AE422*$T422/1000, $V422="", ""),"")</f>
        <v/>
      </c>
      <c r="AI422" s="956" t="str" cm="1">
        <f t="array" ref="AI422">IFERROR(_xlfn.IFS($V422="No", AA422*$T422/1000,$V422="Yes", AF422*$T422/1000, $V422="", ""),"")</f>
        <v/>
      </c>
      <c r="AJ422" s="1029" t="str">
        <f>IFERROR($AG422
+IFERROR(HLOOKUP(Introduction!$H$29,'GWP Values'!$D$3:$G$46,MATCH("CH4",'GWP Values'!$C$3:$C$41,0),FALSE)*$AH422,0)
+IFERROR(HLOOKUP(Introduction!$H$29,'GWP Values'!$D$3:$G$46,MATCH("N2O",'GWP Values'!$C$3:$C$41,0),FALSE)*$AI422,0),"")</f>
        <v/>
      </c>
    </row>
    <row r="423" spans="1:36" ht="24" customHeight="1" x14ac:dyDescent="0.25">
      <c r="A423" s="441"/>
      <c r="B423" s="458" t="str" cm="1">
        <f t="array" ref="B423">IFERROR(_xlfn.IFS($J423="","",VLOOKUP(CONCATENATE($M423," | ",$J423),'Emissions Factors'!$C$3:$O$718,5,FALSE)&lt;&gt;"",CONCATENATE($M423," | ",$J423), COUNTIF('Emissions Factors'!$C$3:$C$718,CONCATENATE($M423," | ",$J423))&lt;0, CONCATENATE($M423," | ",$I423)),"")</f>
        <v/>
      </c>
      <c r="C423" s="650" t="str">
        <f t="shared" si="12"/>
        <v/>
      </c>
      <c r="D423" s="650" t="str">
        <f t="shared" si="13"/>
        <v/>
      </c>
      <c r="E423" s="650" t="str">
        <f>IFERROR(IF($J423="","",
IF($J423="United States",$M423&amp;" | "&amp;$J423&amp;" - "&amp;(VLOOKUP(K423,'EFs - EPA eGRID'!$B$2:$D$53,3,FALSE)),
IF($J423="Canada",$M423&amp;" | "&amp;$J423&amp;" - "&amp;$K423,$M423&amp;" | "&amp;$I423))),"")</f>
        <v/>
      </c>
      <c r="F423" s="650" t="str" cm="1">
        <f t="array" ref="F423">_xlfn.IFS($J423="","",AND($J423="United States", $K423=""), $M423&amp;" | "&amp;$J423,AND($J423="Canada", $K423=""), $M423&amp;" | "&amp;$J423,$J423="United States", $E423,$J423="Canada",$E423,$J423&lt;&gt;"", $M423&amp;" | "&amp;$J423)</f>
        <v/>
      </c>
      <c r="G423" s="989"/>
      <c r="H423" s="990"/>
      <c r="I423" s="941" t="str">
        <f>IFERROR(VLOOKUP(J423,'Category Index'!$K$10:$L$258,2,FALSE),"")</f>
        <v/>
      </c>
      <c r="J423" s="986"/>
      <c r="K423" s="987" t="s">
        <v>866</v>
      </c>
      <c r="L423" s="3"/>
      <c r="M423" s="982"/>
      <c r="N423" s="983"/>
      <c r="O423" s="943" t="str">
        <f>IFERROR(VLOOKUP(Q423,Tables!$CE$8:$CF$22,2,FALSE),"")</f>
        <v/>
      </c>
      <c r="P423" s="973"/>
      <c r="Q423" s="974"/>
      <c r="R423" s="975"/>
      <c r="S423" s="976"/>
      <c r="T423" s="670" t="str">
        <f>IFERROR(IF(R423="","",R423*(VLOOKUP(D423, 'Unit Conversion Table'!$E$3:$F$132, 2, FALSE))),"")</f>
        <v/>
      </c>
      <c r="U423" s="3"/>
      <c r="V423" s="971" t="s">
        <v>826</v>
      </c>
      <c r="W423" s="945" t="str" cm="1">
        <f t="array" ref="W423">_xlfn.IFS(V423="No",(IFERROR(VLOOKUP($M423&amp;" | "&amp;$X423,'Emissions Factors'!$C$3:$N$1705,MATCH(W$11,'Emissions Factors'!$C$3:$N$3,0),FALSE),"")),V423="Yes", "", V423="", "")</f>
        <v/>
      </c>
      <c r="X423" s="946">
        <f>IFERROR(IF(OR($V423="Yes", $V423=""), "",
VLOOKUP($F423, 'Emissions Factors'!$C$3:$O$717, 4,FALSE)),
IFERROR(VLOOKUP($E423, 'Emissions Factors'!$C$3:$O$717, 4,FALSE),""))</f>
        <v>0</v>
      </c>
      <c r="Y423" s="947" t="str">
        <f>IFERROR(VLOOKUP($M423&amp;" | "&amp;$X423,'Emissions Factors'!$C$3:$N$3811,5,FALSE),"")</f>
        <v/>
      </c>
      <c r="Z423" s="948" t="str">
        <f>IFERROR(VLOOKUP($M423&amp;" | "&amp;$X423,'Emissions Factors'!$C$3:$N$3811,6,FALSE),"")</f>
        <v/>
      </c>
      <c r="AA423" s="949" t="str">
        <f>IFERROR(VLOOKUP($M423&amp;" | "&amp;$X423,'Emissions Factors'!$C$3:$N$3811,7,FALSE),"")</f>
        <v/>
      </c>
      <c r="AB423" s="961"/>
      <c r="AC423" s="962"/>
      <c r="AD423" s="963"/>
      <c r="AE423" s="964"/>
      <c r="AF423" s="965"/>
      <c r="AG423" s="955" t="str" cm="1">
        <f t="array" ref="AG423">IFERROR(_xlfn.IFS($V423="No", Y423*$T423/1000,$V423="Yes", AD423*$T423/1000, $V423="", ""),"")</f>
        <v/>
      </c>
      <c r="AH423" s="956" t="str" cm="1">
        <f t="array" ref="AH423">IFERROR(_xlfn.IFS($V423="No", Z423*$T423/1000,$V423="Yes", AE423*$T423/1000, $V423="", ""),"")</f>
        <v/>
      </c>
      <c r="AI423" s="956" t="str" cm="1">
        <f t="array" ref="AI423">IFERROR(_xlfn.IFS($V423="No", AA423*$T423/1000,$V423="Yes", AF423*$T423/1000, $V423="", ""),"")</f>
        <v/>
      </c>
      <c r="AJ423" s="1029" t="str">
        <f>IFERROR($AG423
+IFERROR(HLOOKUP(Introduction!$H$29,'GWP Values'!$D$3:$G$46,MATCH("CH4",'GWP Values'!$C$3:$C$41,0),FALSE)*$AH423,0)
+IFERROR(HLOOKUP(Introduction!$H$29,'GWP Values'!$D$3:$G$46,MATCH("N2O",'GWP Values'!$C$3:$C$41,0),FALSE)*$AI423,0),"")</f>
        <v/>
      </c>
    </row>
    <row r="424" spans="1:36" ht="24" customHeight="1" x14ac:dyDescent="0.25">
      <c r="A424" s="441"/>
      <c r="B424" s="458" t="str" cm="1">
        <f t="array" ref="B424">IFERROR(_xlfn.IFS($J424="","",VLOOKUP(CONCATENATE($M424," | ",$J424),'Emissions Factors'!$C$3:$O$718,5,FALSE)&lt;&gt;"",CONCATENATE($M424," | ",$J424), COUNTIF('Emissions Factors'!$C$3:$C$718,CONCATENATE($M424," | ",$J424))&lt;0, CONCATENATE($M424," | ",$I424)),"")</f>
        <v/>
      </c>
      <c r="C424" s="650" t="str">
        <f t="shared" si="12"/>
        <v/>
      </c>
      <c r="D424" s="650" t="str">
        <f t="shared" si="13"/>
        <v/>
      </c>
      <c r="E424" s="650" t="str">
        <f>IFERROR(IF($J424="","",
IF($J424="United States",$M424&amp;" | "&amp;$J424&amp;" - "&amp;(VLOOKUP(K424,'EFs - EPA eGRID'!$B$2:$D$53,3,FALSE)),
IF($J424="Canada",$M424&amp;" | "&amp;$J424&amp;" - "&amp;$K424,$M424&amp;" | "&amp;$I424))),"")</f>
        <v/>
      </c>
      <c r="F424" s="650" t="str" cm="1">
        <f t="array" ref="F424">_xlfn.IFS($J424="","",AND($J424="United States", $K424=""), $M424&amp;" | "&amp;$J424,AND($J424="Canada", $K424=""), $M424&amp;" | "&amp;$J424,$J424="United States", $E424,$J424="Canada",$E424,$J424&lt;&gt;"", $M424&amp;" | "&amp;$J424)</f>
        <v/>
      </c>
      <c r="G424" s="989"/>
      <c r="H424" s="990"/>
      <c r="I424" s="941" t="str">
        <f>IFERROR(VLOOKUP(J424,'Category Index'!$K$10:$L$258,2,FALSE),"")</f>
        <v/>
      </c>
      <c r="J424" s="986"/>
      <c r="K424" s="987" t="s">
        <v>866</v>
      </c>
      <c r="L424" s="3"/>
      <c r="M424" s="982"/>
      <c r="N424" s="983"/>
      <c r="O424" s="943" t="str">
        <f>IFERROR(VLOOKUP(Q424,Tables!$CE$8:$CF$22,2,FALSE),"")</f>
        <v/>
      </c>
      <c r="P424" s="973"/>
      <c r="Q424" s="974"/>
      <c r="R424" s="975"/>
      <c r="S424" s="976"/>
      <c r="T424" s="670" t="str">
        <f>IFERROR(IF(R424="","",R424*(VLOOKUP(D424, 'Unit Conversion Table'!$E$3:$F$132, 2, FALSE))),"")</f>
        <v/>
      </c>
      <c r="U424" s="3"/>
      <c r="V424" s="971" t="s">
        <v>826</v>
      </c>
      <c r="W424" s="945" t="str" cm="1">
        <f t="array" ref="W424">_xlfn.IFS(V424="No",(IFERROR(VLOOKUP($M424&amp;" | "&amp;$X424,'Emissions Factors'!$C$3:$N$1705,MATCH(W$11,'Emissions Factors'!$C$3:$N$3,0),FALSE),"")),V424="Yes", "", V424="", "")</f>
        <v/>
      </c>
      <c r="X424" s="946">
        <f>IFERROR(IF(OR($V424="Yes", $V424=""), "",
VLOOKUP($F424, 'Emissions Factors'!$C$3:$O$717, 4,FALSE)),
IFERROR(VLOOKUP($E424, 'Emissions Factors'!$C$3:$O$717, 4,FALSE),""))</f>
        <v>0</v>
      </c>
      <c r="Y424" s="947" t="str">
        <f>IFERROR(VLOOKUP($M424&amp;" | "&amp;$X424,'Emissions Factors'!$C$3:$N$3811,5,FALSE),"")</f>
        <v/>
      </c>
      <c r="Z424" s="948" t="str">
        <f>IFERROR(VLOOKUP($M424&amp;" | "&amp;$X424,'Emissions Factors'!$C$3:$N$3811,6,FALSE),"")</f>
        <v/>
      </c>
      <c r="AA424" s="949" t="str">
        <f>IFERROR(VLOOKUP($M424&amp;" | "&amp;$X424,'Emissions Factors'!$C$3:$N$3811,7,FALSE),"")</f>
        <v/>
      </c>
      <c r="AB424" s="961"/>
      <c r="AC424" s="962"/>
      <c r="AD424" s="963"/>
      <c r="AE424" s="964"/>
      <c r="AF424" s="965"/>
      <c r="AG424" s="955" t="str" cm="1">
        <f t="array" ref="AG424">IFERROR(_xlfn.IFS($V424="No", Y424*$T424/1000,$V424="Yes", AD424*$T424/1000, $V424="", ""),"")</f>
        <v/>
      </c>
      <c r="AH424" s="956" t="str" cm="1">
        <f t="array" ref="AH424">IFERROR(_xlfn.IFS($V424="No", Z424*$T424/1000,$V424="Yes", AE424*$T424/1000, $V424="", ""),"")</f>
        <v/>
      </c>
      <c r="AI424" s="956" t="str" cm="1">
        <f t="array" ref="AI424">IFERROR(_xlfn.IFS($V424="No", AA424*$T424/1000,$V424="Yes", AF424*$T424/1000, $V424="", ""),"")</f>
        <v/>
      </c>
      <c r="AJ424" s="1029" t="str">
        <f>IFERROR($AG424
+IFERROR(HLOOKUP(Introduction!$H$29,'GWP Values'!$D$3:$G$46,MATCH("CH4",'GWP Values'!$C$3:$C$41,0),FALSE)*$AH424,0)
+IFERROR(HLOOKUP(Introduction!$H$29,'GWP Values'!$D$3:$G$46,MATCH("N2O",'GWP Values'!$C$3:$C$41,0),FALSE)*$AI424,0),"")</f>
        <v/>
      </c>
    </row>
    <row r="425" spans="1:36" ht="24" customHeight="1" x14ac:dyDescent="0.25">
      <c r="A425" s="441"/>
      <c r="B425" s="458" t="str" cm="1">
        <f t="array" ref="B425">IFERROR(_xlfn.IFS($J425="","",VLOOKUP(CONCATENATE($M425," | ",$J425),'Emissions Factors'!$C$3:$O$718,5,FALSE)&lt;&gt;"",CONCATENATE($M425," | ",$J425), COUNTIF('Emissions Factors'!$C$3:$C$718,CONCATENATE($M425," | ",$J425))&lt;0, CONCATENATE($M425," | ",$I425)),"")</f>
        <v/>
      </c>
      <c r="C425" s="650" t="str">
        <f t="shared" si="12"/>
        <v/>
      </c>
      <c r="D425" s="650" t="str">
        <f t="shared" si="13"/>
        <v/>
      </c>
      <c r="E425" s="650" t="str">
        <f>IFERROR(IF($J425="","",
IF($J425="United States",$M425&amp;" | "&amp;$J425&amp;" - "&amp;(VLOOKUP(K425,'EFs - EPA eGRID'!$B$2:$D$53,3,FALSE)),
IF($J425="Canada",$M425&amp;" | "&amp;$J425&amp;" - "&amp;$K425,$M425&amp;" | "&amp;$I425))),"")</f>
        <v/>
      </c>
      <c r="F425" s="650" t="str" cm="1">
        <f t="array" ref="F425">_xlfn.IFS($J425="","",AND($J425="United States", $K425=""), $M425&amp;" | "&amp;$J425,AND($J425="Canada", $K425=""), $M425&amp;" | "&amp;$J425,$J425="United States", $E425,$J425="Canada",$E425,$J425&lt;&gt;"", $M425&amp;" | "&amp;$J425)</f>
        <v/>
      </c>
      <c r="G425" s="989"/>
      <c r="H425" s="990"/>
      <c r="I425" s="941" t="str">
        <f>IFERROR(VLOOKUP(J425,'Category Index'!$K$10:$L$258,2,FALSE),"")</f>
        <v/>
      </c>
      <c r="J425" s="986"/>
      <c r="K425" s="987" t="s">
        <v>866</v>
      </c>
      <c r="L425" s="3"/>
      <c r="M425" s="982"/>
      <c r="N425" s="983"/>
      <c r="O425" s="943" t="str">
        <f>IFERROR(VLOOKUP(Q425,Tables!$CE$8:$CF$22,2,FALSE),"")</f>
        <v/>
      </c>
      <c r="P425" s="973"/>
      <c r="Q425" s="974"/>
      <c r="R425" s="975"/>
      <c r="S425" s="976"/>
      <c r="T425" s="670" t="str">
        <f>IFERROR(IF(R425="","",R425*(VLOOKUP(D425, 'Unit Conversion Table'!$E$3:$F$132, 2, FALSE))),"")</f>
        <v/>
      </c>
      <c r="U425" s="3"/>
      <c r="V425" s="971" t="s">
        <v>826</v>
      </c>
      <c r="W425" s="945" t="str" cm="1">
        <f t="array" ref="W425">_xlfn.IFS(V425="No",(IFERROR(VLOOKUP($M425&amp;" | "&amp;$X425,'Emissions Factors'!$C$3:$N$1705,MATCH(W$11,'Emissions Factors'!$C$3:$N$3,0),FALSE),"")),V425="Yes", "", V425="", "")</f>
        <v/>
      </c>
      <c r="X425" s="946">
        <f>IFERROR(IF(OR($V425="Yes", $V425=""), "",
VLOOKUP($F425, 'Emissions Factors'!$C$3:$O$717, 4,FALSE)),
IFERROR(VLOOKUP($E425, 'Emissions Factors'!$C$3:$O$717, 4,FALSE),""))</f>
        <v>0</v>
      </c>
      <c r="Y425" s="947" t="str">
        <f>IFERROR(VLOOKUP($M425&amp;" | "&amp;$X425,'Emissions Factors'!$C$3:$N$3811,5,FALSE),"")</f>
        <v/>
      </c>
      <c r="Z425" s="948" t="str">
        <f>IFERROR(VLOOKUP($M425&amp;" | "&amp;$X425,'Emissions Factors'!$C$3:$N$3811,6,FALSE),"")</f>
        <v/>
      </c>
      <c r="AA425" s="949" t="str">
        <f>IFERROR(VLOOKUP($M425&amp;" | "&amp;$X425,'Emissions Factors'!$C$3:$N$3811,7,FALSE),"")</f>
        <v/>
      </c>
      <c r="AB425" s="961"/>
      <c r="AC425" s="962"/>
      <c r="AD425" s="963"/>
      <c r="AE425" s="964"/>
      <c r="AF425" s="965"/>
      <c r="AG425" s="955" t="str" cm="1">
        <f t="array" ref="AG425">IFERROR(_xlfn.IFS($V425="No", Y425*$T425/1000,$V425="Yes", AD425*$T425/1000, $V425="", ""),"")</f>
        <v/>
      </c>
      <c r="AH425" s="956" t="str" cm="1">
        <f t="array" ref="AH425">IFERROR(_xlfn.IFS($V425="No", Z425*$T425/1000,$V425="Yes", AE425*$T425/1000, $V425="", ""),"")</f>
        <v/>
      </c>
      <c r="AI425" s="956" t="str" cm="1">
        <f t="array" ref="AI425">IFERROR(_xlfn.IFS($V425="No", AA425*$T425/1000,$V425="Yes", AF425*$T425/1000, $V425="", ""),"")</f>
        <v/>
      </c>
      <c r="AJ425" s="1029" t="str">
        <f>IFERROR($AG425
+IFERROR(HLOOKUP(Introduction!$H$29,'GWP Values'!$D$3:$G$46,MATCH("CH4",'GWP Values'!$C$3:$C$41,0),FALSE)*$AH425,0)
+IFERROR(HLOOKUP(Introduction!$H$29,'GWP Values'!$D$3:$G$46,MATCH("N2O",'GWP Values'!$C$3:$C$41,0),FALSE)*$AI425,0),"")</f>
        <v/>
      </c>
    </row>
    <row r="426" spans="1:36" ht="24" customHeight="1" x14ac:dyDescent="0.25">
      <c r="A426" s="441"/>
      <c r="B426" s="458" t="str" cm="1">
        <f t="array" ref="B426">IFERROR(_xlfn.IFS($J426="","",VLOOKUP(CONCATENATE($M426," | ",$J426),'Emissions Factors'!$C$3:$O$718,5,FALSE)&lt;&gt;"",CONCATENATE($M426," | ",$J426), COUNTIF('Emissions Factors'!$C$3:$C$718,CONCATENATE($M426," | ",$J426))&lt;0, CONCATENATE($M426," | ",$I426)),"")</f>
        <v/>
      </c>
      <c r="C426" s="650" t="str">
        <f t="shared" si="12"/>
        <v/>
      </c>
      <c r="D426" s="650" t="str">
        <f t="shared" si="13"/>
        <v/>
      </c>
      <c r="E426" s="650" t="str">
        <f>IFERROR(IF($J426="","",
IF($J426="United States",$M426&amp;" | "&amp;$J426&amp;" - "&amp;(VLOOKUP(K426,'EFs - EPA eGRID'!$B$2:$D$53,3,FALSE)),
IF($J426="Canada",$M426&amp;" | "&amp;$J426&amp;" - "&amp;$K426,$M426&amp;" | "&amp;$I426))),"")</f>
        <v/>
      </c>
      <c r="F426" s="650" t="str" cm="1">
        <f t="array" ref="F426">_xlfn.IFS($J426="","",AND($J426="United States", $K426=""), $M426&amp;" | "&amp;$J426,AND($J426="Canada", $K426=""), $M426&amp;" | "&amp;$J426,$J426="United States", $E426,$J426="Canada",$E426,$J426&lt;&gt;"", $M426&amp;" | "&amp;$J426)</f>
        <v/>
      </c>
      <c r="G426" s="989"/>
      <c r="H426" s="990"/>
      <c r="I426" s="941" t="str">
        <f>IFERROR(VLOOKUP(J426,'Category Index'!$K$10:$L$258,2,FALSE),"")</f>
        <v/>
      </c>
      <c r="J426" s="986"/>
      <c r="K426" s="987" t="s">
        <v>866</v>
      </c>
      <c r="L426" s="3"/>
      <c r="M426" s="982"/>
      <c r="N426" s="983"/>
      <c r="O426" s="943" t="str">
        <f>IFERROR(VLOOKUP(Q426,Tables!$CE$8:$CF$22,2,FALSE),"")</f>
        <v/>
      </c>
      <c r="P426" s="973"/>
      <c r="Q426" s="974"/>
      <c r="R426" s="975"/>
      <c r="S426" s="976"/>
      <c r="T426" s="670" t="str">
        <f>IFERROR(IF(R426="","",R426*(VLOOKUP(D426, 'Unit Conversion Table'!$E$3:$F$132, 2, FALSE))),"")</f>
        <v/>
      </c>
      <c r="U426" s="3"/>
      <c r="V426" s="971" t="s">
        <v>826</v>
      </c>
      <c r="W426" s="945" t="str" cm="1">
        <f t="array" ref="W426">_xlfn.IFS(V426="No",(IFERROR(VLOOKUP($M426&amp;" | "&amp;$X426,'Emissions Factors'!$C$3:$N$1705,MATCH(W$11,'Emissions Factors'!$C$3:$N$3,0),FALSE),"")),V426="Yes", "", V426="", "")</f>
        <v/>
      </c>
      <c r="X426" s="946">
        <f>IFERROR(IF(OR($V426="Yes", $V426=""), "",
VLOOKUP($F426, 'Emissions Factors'!$C$3:$O$717, 4,FALSE)),
IFERROR(VLOOKUP($E426, 'Emissions Factors'!$C$3:$O$717, 4,FALSE),""))</f>
        <v>0</v>
      </c>
      <c r="Y426" s="947" t="str">
        <f>IFERROR(VLOOKUP($M426&amp;" | "&amp;$X426,'Emissions Factors'!$C$3:$N$3811,5,FALSE),"")</f>
        <v/>
      </c>
      <c r="Z426" s="948" t="str">
        <f>IFERROR(VLOOKUP($M426&amp;" | "&amp;$X426,'Emissions Factors'!$C$3:$N$3811,6,FALSE),"")</f>
        <v/>
      </c>
      <c r="AA426" s="949" t="str">
        <f>IFERROR(VLOOKUP($M426&amp;" | "&amp;$X426,'Emissions Factors'!$C$3:$N$3811,7,FALSE),"")</f>
        <v/>
      </c>
      <c r="AB426" s="961"/>
      <c r="AC426" s="962"/>
      <c r="AD426" s="963"/>
      <c r="AE426" s="964"/>
      <c r="AF426" s="965"/>
      <c r="AG426" s="955" t="str" cm="1">
        <f t="array" ref="AG426">IFERROR(_xlfn.IFS($V426="No", Y426*$T426/1000,$V426="Yes", AD426*$T426/1000, $V426="", ""),"")</f>
        <v/>
      </c>
      <c r="AH426" s="956" t="str" cm="1">
        <f t="array" ref="AH426">IFERROR(_xlfn.IFS($V426="No", Z426*$T426/1000,$V426="Yes", AE426*$T426/1000, $V426="", ""),"")</f>
        <v/>
      </c>
      <c r="AI426" s="956" t="str" cm="1">
        <f t="array" ref="AI426">IFERROR(_xlfn.IFS($V426="No", AA426*$T426/1000,$V426="Yes", AF426*$T426/1000, $V426="", ""),"")</f>
        <v/>
      </c>
      <c r="AJ426" s="1029" t="str">
        <f>IFERROR($AG426
+IFERROR(HLOOKUP(Introduction!$H$29,'GWP Values'!$D$3:$G$46,MATCH("CH4",'GWP Values'!$C$3:$C$41,0),FALSE)*$AH426,0)
+IFERROR(HLOOKUP(Introduction!$H$29,'GWP Values'!$D$3:$G$46,MATCH("N2O",'GWP Values'!$C$3:$C$41,0),FALSE)*$AI426,0),"")</f>
        <v/>
      </c>
    </row>
    <row r="427" spans="1:36" ht="24" customHeight="1" x14ac:dyDescent="0.25">
      <c r="A427" s="441"/>
      <c r="B427" s="458" t="str" cm="1">
        <f t="array" ref="B427">IFERROR(_xlfn.IFS($J427="","",VLOOKUP(CONCATENATE($M427," | ",$J427),'Emissions Factors'!$C$3:$O$718,5,FALSE)&lt;&gt;"",CONCATENATE($M427," | ",$J427), COUNTIF('Emissions Factors'!$C$3:$C$718,CONCATENATE($M427," | ",$J427))&lt;0, CONCATENATE($M427," | ",$I427)),"")</f>
        <v/>
      </c>
      <c r="C427" s="650" t="str">
        <f t="shared" si="12"/>
        <v/>
      </c>
      <c r="D427" s="650" t="str">
        <f t="shared" si="13"/>
        <v/>
      </c>
      <c r="E427" s="650" t="str">
        <f>IFERROR(IF($J427="","",
IF($J427="United States",$M427&amp;" | "&amp;$J427&amp;" - "&amp;(VLOOKUP(K427,'EFs - EPA eGRID'!$B$2:$D$53,3,FALSE)),
IF($J427="Canada",$M427&amp;" | "&amp;$J427&amp;" - "&amp;$K427,$M427&amp;" | "&amp;$I427))),"")</f>
        <v/>
      </c>
      <c r="F427" s="650" t="str" cm="1">
        <f t="array" ref="F427">_xlfn.IFS($J427="","",AND($J427="United States", $K427=""), $M427&amp;" | "&amp;$J427,AND($J427="Canada", $K427=""), $M427&amp;" | "&amp;$J427,$J427="United States", $E427,$J427="Canada",$E427,$J427&lt;&gt;"", $M427&amp;" | "&amp;$J427)</f>
        <v/>
      </c>
      <c r="G427" s="989"/>
      <c r="H427" s="990"/>
      <c r="I427" s="941" t="str">
        <f>IFERROR(VLOOKUP(J427,'Category Index'!$K$10:$L$258,2,FALSE),"")</f>
        <v/>
      </c>
      <c r="J427" s="986"/>
      <c r="K427" s="987" t="s">
        <v>866</v>
      </c>
      <c r="L427" s="3"/>
      <c r="M427" s="982"/>
      <c r="N427" s="983"/>
      <c r="O427" s="943" t="str">
        <f>IFERROR(VLOOKUP(Q427,Tables!$CE$8:$CF$22,2,FALSE),"")</f>
        <v/>
      </c>
      <c r="P427" s="973"/>
      <c r="Q427" s="974"/>
      <c r="R427" s="975"/>
      <c r="S427" s="976"/>
      <c r="T427" s="670" t="str">
        <f>IFERROR(IF(R427="","",R427*(VLOOKUP(D427, 'Unit Conversion Table'!$E$3:$F$132, 2, FALSE))),"")</f>
        <v/>
      </c>
      <c r="U427" s="3"/>
      <c r="V427" s="971" t="s">
        <v>826</v>
      </c>
      <c r="W427" s="945" t="str" cm="1">
        <f t="array" ref="W427">_xlfn.IFS(V427="No",(IFERROR(VLOOKUP($M427&amp;" | "&amp;$X427,'Emissions Factors'!$C$3:$N$1705,MATCH(W$11,'Emissions Factors'!$C$3:$N$3,0),FALSE),"")),V427="Yes", "", V427="", "")</f>
        <v/>
      </c>
      <c r="X427" s="946">
        <f>IFERROR(IF(OR($V427="Yes", $V427=""), "",
VLOOKUP($F427, 'Emissions Factors'!$C$3:$O$717, 4,FALSE)),
IFERROR(VLOOKUP($E427, 'Emissions Factors'!$C$3:$O$717, 4,FALSE),""))</f>
        <v>0</v>
      </c>
      <c r="Y427" s="947" t="str">
        <f>IFERROR(VLOOKUP($M427&amp;" | "&amp;$X427,'Emissions Factors'!$C$3:$N$3811,5,FALSE),"")</f>
        <v/>
      </c>
      <c r="Z427" s="948" t="str">
        <f>IFERROR(VLOOKUP($M427&amp;" | "&amp;$X427,'Emissions Factors'!$C$3:$N$3811,6,FALSE),"")</f>
        <v/>
      </c>
      <c r="AA427" s="949" t="str">
        <f>IFERROR(VLOOKUP($M427&amp;" | "&amp;$X427,'Emissions Factors'!$C$3:$N$3811,7,FALSE),"")</f>
        <v/>
      </c>
      <c r="AB427" s="961"/>
      <c r="AC427" s="962"/>
      <c r="AD427" s="963"/>
      <c r="AE427" s="964"/>
      <c r="AF427" s="965"/>
      <c r="AG427" s="955" t="str" cm="1">
        <f t="array" ref="AG427">IFERROR(_xlfn.IFS($V427="No", Y427*$T427/1000,$V427="Yes", AD427*$T427/1000, $V427="", ""),"")</f>
        <v/>
      </c>
      <c r="AH427" s="956" t="str" cm="1">
        <f t="array" ref="AH427">IFERROR(_xlfn.IFS($V427="No", Z427*$T427/1000,$V427="Yes", AE427*$T427/1000, $V427="", ""),"")</f>
        <v/>
      </c>
      <c r="AI427" s="956" t="str" cm="1">
        <f t="array" ref="AI427">IFERROR(_xlfn.IFS($V427="No", AA427*$T427/1000,$V427="Yes", AF427*$T427/1000, $V427="", ""),"")</f>
        <v/>
      </c>
      <c r="AJ427" s="1029" t="str">
        <f>IFERROR($AG427
+IFERROR(HLOOKUP(Introduction!$H$29,'GWP Values'!$D$3:$G$46,MATCH("CH4",'GWP Values'!$C$3:$C$41,0),FALSE)*$AH427,0)
+IFERROR(HLOOKUP(Introduction!$H$29,'GWP Values'!$D$3:$G$46,MATCH("N2O",'GWP Values'!$C$3:$C$41,0),FALSE)*$AI427,0),"")</f>
        <v/>
      </c>
    </row>
    <row r="428" spans="1:36" ht="24" customHeight="1" x14ac:dyDescent="0.25">
      <c r="A428" s="441"/>
      <c r="B428" s="458" t="str" cm="1">
        <f t="array" ref="B428">IFERROR(_xlfn.IFS($J428="","",VLOOKUP(CONCATENATE($M428," | ",$J428),'Emissions Factors'!$C$3:$O$718,5,FALSE)&lt;&gt;"",CONCATENATE($M428," | ",$J428), COUNTIF('Emissions Factors'!$C$3:$C$718,CONCATENATE($M428," | ",$J428))&lt;0, CONCATENATE($M428," | ",$I428)),"")</f>
        <v/>
      </c>
      <c r="C428" s="650" t="str">
        <f t="shared" si="12"/>
        <v/>
      </c>
      <c r="D428" s="650" t="str">
        <f t="shared" si="13"/>
        <v/>
      </c>
      <c r="E428" s="650" t="str">
        <f>IFERROR(IF($J428="","",
IF($J428="United States",$M428&amp;" | "&amp;$J428&amp;" - "&amp;(VLOOKUP(K428,'EFs - EPA eGRID'!$B$2:$D$53,3,FALSE)),
IF($J428="Canada",$M428&amp;" | "&amp;$J428&amp;" - "&amp;$K428,$M428&amp;" | "&amp;$I428))),"")</f>
        <v/>
      </c>
      <c r="F428" s="650" t="str" cm="1">
        <f t="array" ref="F428">_xlfn.IFS($J428="","",AND($J428="United States", $K428=""), $M428&amp;" | "&amp;$J428,AND($J428="Canada", $K428=""), $M428&amp;" | "&amp;$J428,$J428="United States", $E428,$J428="Canada",$E428,$J428&lt;&gt;"", $M428&amp;" | "&amp;$J428)</f>
        <v/>
      </c>
      <c r="G428" s="989"/>
      <c r="H428" s="990"/>
      <c r="I428" s="941" t="str">
        <f>IFERROR(VLOOKUP(J428,'Category Index'!$K$10:$L$258,2,FALSE),"")</f>
        <v/>
      </c>
      <c r="J428" s="986"/>
      <c r="K428" s="987" t="s">
        <v>866</v>
      </c>
      <c r="L428" s="3"/>
      <c r="M428" s="982"/>
      <c r="N428" s="983"/>
      <c r="O428" s="943" t="str">
        <f>IFERROR(VLOOKUP(Q428,Tables!$CE$8:$CF$22,2,FALSE),"")</f>
        <v/>
      </c>
      <c r="P428" s="973"/>
      <c r="Q428" s="974"/>
      <c r="R428" s="975"/>
      <c r="S428" s="976"/>
      <c r="T428" s="670" t="str">
        <f>IFERROR(IF(R428="","",R428*(VLOOKUP(D428, 'Unit Conversion Table'!$E$3:$F$132, 2, FALSE))),"")</f>
        <v/>
      </c>
      <c r="U428" s="3"/>
      <c r="V428" s="971" t="s">
        <v>826</v>
      </c>
      <c r="W428" s="945" t="str" cm="1">
        <f t="array" ref="W428">_xlfn.IFS(V428="No",(IFERROR(VLOOKUP($M428&amp;" | "&amp;$X428,'Emissions Factors'!$C$3:$N$1705,MATCH(W$11,'Emissions Factors'!$C$3:$N$3,0),FALSE),"")),V428="Yes", "", V428="", "")</f>
        <v/>
      </c>
      <c r="X428" s="946">
        <f>IFERROR(IF(OR($V428="Yes", $V428=""), "",
VLOOKUP($F428, 'Emissions Factors'!$C$3:$O$717, 4,FALSE)),
IFERROR(VLOOKUP($E428, 'Emissions Factors'!$C$3:$O$717, 4,FALSE),""))</f>
        <v>0</v>
      </c>
      <c r="Y428" s="947" t="str">
        <f>IFERROR(VLOOKUP($M428&amp;" | "&amp;$X428,'Emissions Factors'!$C$3:$N$3811,5,FALSE),"")</f>
        <v/>
      </c>
      <c r="Z428" s="948" t="str">
        <f>IFERROR(VLOOKUP($M428&amp;" | "&amp;$X428,'Emissions Factors'!$C$3:$N$3811,6,FALSE),"")</f>
        <v/>
      </c>
      <c r="AA428" s="949" t="str">
        <f>IFERROR(VLOOKUP($M428&amp;" | "&amp;$X428,'Emissions Factors'!$C$3:$N$3811,7,FALSE),"")</f>
        <v/>
      </c>
      <c r="AB428" s="961"/>
      <c r="AC428" s="962"/>
      <c r="AD428" s="963"/>
      <c r="AE428" s="964"/>
      <c r="AF428" s="965"/>
      <c r="AG428" s="955" t="str" cm="1">
        <f t="array" ref="AG428">IFERROR(_xlfn.IFS($V428="No", Y428*$T428/1000,$V428="Yes", AD428*$T428/1000, $V428="", ""),"")</f>
        <v/>
      </c>
      <c r="AH428" s="956" t="str" cm="1">
        <f t="array" ref="AH428">IFERROR(_xlfn.IFS($V428="No", Z428*$T428/1000,$V428="Yes", AE428*$T428/1000, $V428="", ""),"")</f>
        <v/>
      </c>
      <c r="AI428" s="956" t="str" cm="1">
        <f t="array" ref="AI428">IFERROR(_xlfn.IFS($V428="No", AA428*$T428/1000,$V428="Yes", AF428*$T428/1000, $V428="", ""),"")</f>
        <v/>
      </c>
      <c r="AJ428" s="1029" t="str">
        <f>IFERROR($AG428
+IFERROR(HLOOKUP(Introduction!$H$29,'GWP Values'!$D$3:$G$46,MATCH("CH4",'GWP Values'!$C$3:$C$41,0),FALSE)*$AH428,0)
+IFERROR(HLOOKUP(Introduction!$H$29,'GWP Values'!$D$3:$G$46,MATCH("N2O",'GWP Values'!$C$3:$C$41,0),FALSE)*$AI428,0),"")</f>
        <v/>
      </c>
    </row>
    <row r="429" spans="1:36" ht="24" customHeight="1" x14ac:dyDescent="0.25">
      <c r="A429" s="441"/>
      <c r="B429" s="458" t="str" cm="1">
        <f t="array" ref="B429">IFERROR(_xlfn.IFS($J429="","",VLOOKUP(CONCATENATE($M429," | ",$J429),'Emissions Factors'!$C$3:$O$718,5,FALSE)&lt;&gt;"",CONCATENATE($M429," | ",$J429), COUNTIF('Emissions Factors'!$C$3:$C$718,CONCATENATE($M429," | ",$J429))&lt;0, CONCATENATE($M429," | ",$I429)),"")</f>
        <v/>
      </c>
      <c r="C429" s="650" t="str">
        <f t="shared" si="12"/>
        <v/>
      </c>
      <c r="D429" s="650" t="str">
        <f t="shared" si="13"/>
        <v/>
      </c>
      <c r="E429" s="650" t="str">
        <f>IFERROR(IF($J429="","",
IF($J429="United States",$M429&amp;" | "&amp;$J429&amp;" - "&amp;(VLOOKUP(K429,'EFs - EPA eGRID'!$B$2:$D$53,3,FALSE)),
IF($J429="Canada",$M429&amp;" | "&amp;$J429&amp;" - "&amp;$K429,$M429&amp;" | "&amp;$I429))),"")</f>
        <v/>
      </c>
      <c r="F429" s="650" t="str" cm="1">
        <f t="array" ref="F429">_xlfn.IFS($J429="","",AND($J429="United States", $K429=""), $M429&amp;" | "&amp;$J429,AND($J429="Canada", $K429=""), $M429&amp;" | "&amp;$J429,$J429="United States", $E429,$J429="Canada",$E429,$J429&lt;&gt;"", $M429&amp;" | "&amp;$J429)</f>
        <v/>
      </c>
      <c r="G429" s="989"/>
      <c r="H429" s="990"/>
      <c r="I429" s="941" t="str">
        <f>IFERROR(VLOOKUP(J429,'Category Index'!$K$10:$L$258,2,FALSE),"")</f>
        <v/>
      </c>
      <c r="J429" s="986"/>
      <c r="K429" s="987" t="s">
        <v>866</v>
      </c>
      <c r="L429" s="3"/>
      <c r="M429" s="982"/>
      <c r="N429" s="983"/>
      <c r="O429" s="943" t="str">
        <f>IFERROR(VLOOKUP(Q429,Tables!$CE$8:$CF$22,2,FALSE),"")</f>
        <v/>
      </c>
      <c r="P429" s="973"/>
      <c r="Q429" s="974"/>
      <c r="R429" s="975"/>
      <c r="S429" s="976"/>
      <c r="T429" s="670" t="str">
        <f>IFERROR(IF(R429="","",R429*(VLOOKUP(D429, 'Unit Conversion Table'!$E$3:$F$132, 2, FALSE))),"")</f>
        <v/>
      </c>
      <c r="U429" s="3"/>
      <c r="V429" s="971" t="s">
        <v>826</v>
      </c>
      <c r="W429" s="945" t="str" cm="1">
        <f t="array" ref="W429">_xlfn.IFS(V429="No",(IFERROR(VLOOKUP($M429&amp;" | "&amp;$X429,'Emissions Factors'!$C$3:$N$1705,MATCH(W$11,'Emissions Factors'!$C$3:$N$3,0),FALSE),"")),V429="Yes", "", V429="", "")</f>
        <v/>
      </c>
      <c r="X429" s="946">
        <f>IFERROR(IF(OR($V429="Yes", $V429=""), "",
VLOOKUP($F429, 'Emissions Factors'!$C$3:$O$717, 4,FALSE)),
IFERROR(VLOOKUP($E429, 'Emissions Factors'!$C$3:$O$717, 4,FALSE),""))</f>
        <v>0</v>
      </c>
      <c r="Y429" s="947" t="str">
        <f>IFERROR(VLOOKUP($M429&amp;" | "&amp;$X429,'Emissions Factors'!$C$3:$N$3811,5,FALSE),"")</f>
        <v/>
      </c>
      <c r="Z429" s="948" t="str">
        <f>IFERROR(VLOOKUP($M429&amp;" | "&amp;$X429,'Emissions Factors'!$C$3:$N$3811,6,FALSE),"")</f>
        <v/>
      </c>
      <c r="AA429" s="949" t="str">
        <f>IFERROR(VLOOKUP($M429&amp;" | "&amp;$X429,'Emissions Factors'!$C$3:$N$3811,7,FALSE),"")</f>
        <v/>
      </c>
      <c r="AB429" s="961"/>
      <c r="AC429" s="962"/>
      <c r="AD429" s="963"/>
      <c r="AE429" s="964"/>
      <c r="AF429" s="965"/>
      <c r="AG429" s="955" t="str" cm="1">
        <f t="array" ref="AG429">IFERROR(_xlfn.IFS($V429="No", Y429*$T429/1000,$V429="Yes", AD429*$T429/1000, $V429="", ""),"")</f>
        <v/>
      </c>
      <c r="AH429" s="956" t="str" cm="1">
        <f t="array" ref="AH429">IFERROR(_xlfn.IFS($V429="No", Z429*$T429/1000,$V429="Yes", AE429*$T429/1000, $V429="", ""),"")</f>
        <v/>
      </c>
      <c r="AI429" s="956" t="str" cm="1">
        <f t="array" ref="AI429">IFERROR(_xlfn.IFS($V429="No", AA429*$T429/1000,$V429="Yes", AF429*$T429/1000, $V429="", ""),"")</f>
        <v/>
      </c>
      <c r="AJ429" s="1029" t="str">
        <f>IFERROR($AG429
+IFERROR(HLOOKUP(Introduction!$H$29,'GWP Values'!$D$3:$G$46,MATCH("CH4",'GWP Values'!$C$3:$C$41,0),FALSE)*$AH429,0)
+IFERROR(HLOOKUP(Introduction!$H$29,'GWP Values'!$D$3:$G$46,MATCH("N2O",'GWP Values'!$C$3:$C$41,0),FALSE)*$AI429,0),"")</f>
        <v/>
      </c>
    </row>
    <row r="430" spans="1:36" ht="24" customHeight="1" x14ac:dyDescent="0.25">
      <c r="A430" s="441"/>
      <c r="B430" s="458" t="str" cm="1">
        <f t="array" ref="B430">IFERROR(_xlfn.IFS($J430="","",VLOOKUP(CONCATENATE($M430," | ",$J430),'Emissions Factors'!$C$3:$O$718,5,FALSE)&lt;&gt;"",CONCATENATE($M430," | ",$J430), COUNTIF('Emissions Factors'!$C$3:$C$718,CONCATENATE($M430," | ",$J430))&lt;0, CONCATENATE($M430," | ",$I430)),"")</f>
        <v/>
      </c>
      <c r="C430" s="650" t="str">
        <f t="shared" si="12"/>
        <v/>
      </c>
      <c r="D430" s="650" t="str">
        <f t="shared" si="13"/>
        <v/>
      </c>
      <c r="E430" s="650" t="str">
        <f>IFERROR(IF($J430="","",
IF($J430="United States",$M430&amp;" | "&amp;$J430&amp;" - "&amp;(VLOOKUP(K430,'EFs - EPA eGRID'!$B$2:$D$53,3,FALSE)),
IF($J430="Canada",$M430&amp;" | "&amp;$J430&amp;" - "&amp;$K430,$M430&amp;" | "&amp;$I430))),"")</f>
        <v/>
      </c>
      <c r="F430" s="650" t="str" cm="1">
        <f t="array" ref="F430">_xlfn.IFS($J430="","",AND($J430="United States", $K430=""), $M430&amp;" | "&amp;$J430,AND($J430="Canada", $K430=""), $M430&amp;" | "&amp;$J430,$J430="United States", $E430,$J430="Canada",$E430,$J430&lt;&gt;"", $M430&amp;" | "&amp;$J430)</f>
        <v/>
      </c>
      <c r="G430" s="989"/>
      <c r="H430" s="990"/>
      <c r="I430" s="941" t="str">
        <f>IFERROR(VLOOKUP(J430,'Category Index'!$K$10:$L$258,2,FALSE),"")</f>
        <v/>
      </c>
      <c r="J430" s="986"/>
      <c r="K430" s="987" t="s">
        <v>866</v>
      </c>
      <c r="L430" s="3"/>
      <c r="M430" s="982"/>
      <c r="N430" s="983"/>
      <c r="O430" s="943" t="str">
        <f>IFERROR(VLOOKUP(Q430,Tables!$CE$8:$CF$22,2,FALSE),"")</f>
        <v/>
      </c>
      <c r="P430" s="973"/>
      <c r="Q430" s="974"/>
      <c r="R430" s="975"/>
      <c r="S430" s="976"/>
      <c r="T430" s="670" t="str">
        <f>IFERROR(IF(R430="","",R430*(VLOOKUP(D430, 'Unit Conversion Table'!$E$3:$F$132, 2, FALSE))),"")</f>
        <v/>
      </c>
      <c r="U430" s="3"/>
      <c r="V430" s="971" t="s">
        <v>826</v>
      </c>
      <c r="W430" s="945" t="str" cm="1">
        <f t="array" ref="W430">_xlfn.IFS(V430="No",(IFERROR(VLOOKUP($M430&amp;" | "&amp;$X430,'Emissions Factors'!$C$3:$N$1705,MATCH(W$11,'Emissions Factors'!$C$3:$N$3,0),FALSE),"")),V430="Yes", "", V430="", "")</f>
        <v/>
      </c>
      <c r="X430" s="946">
        <f>IFERROR(IF(OR($V430="Yes", $V430=""), "",
VLOOKUP($F430, 'Emissions Factors'!$C$3:$O$717, 4,FALSE)),
IFERROR(VLOOKUP($E430, 'Emissions Factors'!$C$3:$O$717, 4,FALSE),""))</f>
        <v>0</v>
      </c>
      <c r="Y430" s="947" t="str">
        <f>IFERROR(VLOOKUP($M430&amp;" | "&amp;$X430,'Emissions Factors'!$C$3:$N$3811,5,FALSE),"")</f>
        <v/>
      </c>
      <c r="Z430" s="948" t="str">
        <f>IFERROR(VLOOKUP($M430&amp;" | "&amp;$X430,'Emissions Factors'!$C$3:$N$3811,6,FALSE),"")</f>
        <v/>
      </c>
      <c r="AA430" s="949" t="str">
        <f>IFERROR(VLOOKUP($M430&amp;" | "&amp;$X430,'Emissions Factors'!$C$3:$N$3811,7,FALSE),"")</f>
        <v/>
      </c>
      <c r="AB430" s="961"/>
      <c r="AC430" s="962"/>
      <c r="AD430" s="963"/>
      <c r="AE430" s="964"/>
      <c r="AF430" s="965"/>
      <c r="AG430" s="955" t="str" cm="1">
        <f t="array" ref="AG430">IFERROR(_xlfn.IFS($V430="No", Y430*$T430/1000,$V430="Yes", AD430*$T430/1000, $V430="", ""),"")</f>
        <v/>
      </c>
      <c r="AH430" s="956" t="str" cm="1">
        <f t="array" ref="AH430">IFERROR(_xlfn.IFS($V430="No", Z430*$T430/1000,$V430="Yes", AE430*$T430/1000, $V430="", ""),"")</f>
        <v/>
      </c>
      <c r="AI430" s="956" t="str" cm="1">
        <f t="array" ref="AI430">IFERROR(_xlfn.IFS($V430="No", AA430*$T430/1000,$V430="Yes", AF430*$T430/1000, $V430="", ""),"")</f>
        <v/>
      </c>
      <c r="AJ430" s="1029" t="str">
        <f>IFERROR($AG430
+IFERROR(HLOOKUP(Introduction!$H$29,'GWP Values'!$D$3:$G$46,MATCH("CH4",'GWP Values'!$C$3:$C$41,0),FALSE)*$AH430,0)
+IFERROR(HLOOKUP(Introduction!$H$29,'GWP Values'!$D$3:$G$46,MATCH("N2O",'GWP Values'!$C$3:$C$41,0),FALSE)*$AI430,0),"")</f>
        <v/>
      </c>
    </row>
    <row r="431" spans="1:36" ht="24" customHeight="1" x14ac:dyDescent="0.25">
      <c r="A431" s="441"/>
      <c r="B431" s="458" t="str" cm="1">
        <f t="array" ref="B431">IFERROR(_xlfn.IFS($J431="","",VLOOKUP(CONCATENATE($M431," | ",$J431),'Emissions Factors'!$C$3:$O$718,5,FALSE)&lt;&gt;"",CONCATENATE($M431," | ",$J431), COUNTIF('Emissions Factors'!$C$3:$C$718,CONCATENATE($M431," | ",$J431))&lt;0, CONCATENATE($M431," | ",$I431)),"")</f>
        <v/>
      </c>
      <c r="C431" s="650" t="str">
        <f t="shared" si="12"/>
        <v/>
      </c>
      <c r="D431" s="650" t="str">
        <f t="shared" si="13"/>
        <v/>
      </c>
      <c r="E431" s="650" t="str">
        <f>IFERROR(IF($J431="","",
IF($J431="United States",$M431&amp;" | "&amp;$J431&amp;" - "&amp;(VLOOKUP(K431,'EFs - EPA eGRID'!$B$2:$D$53,3,FALSE)),
IF($J431="Canada",$M431&amp;" | "&amp;$J431&amp;" - "&amp;$K431,$M431&amp;" | "&amp;$I431))),"")</f>
        <v/>
      </c>
      <c r="F431" s="650" t="str" cm="1">
        <f t="array" ref="F431">_xlfn.IFS($J431="","",AND($J431="United States", $K431=""), $M431&amp;" | "&amp;$J431,AND($J431="Canada", $K431=""), $M431&amp;" | "&amp;$J431,$J431="United States", $E431,$J431="Canada",$E431,$J431&lt;&gt;"", $M431&amp;" | "&amp;$J431)</f>
        <v/>
      </c>
      <c r="G431" s="989"/>
      <c r="H431" s="990"/>
      <c r="I431" s="941" t="str">
        <f>IFERROR(VLOOKUP(J431,'Category Index'!$K$10:$L$258,2,FALSE),"")</f>
        <v/>
      </c>
      <c r="J431" s="986"/>
      <c r="K431" s="987" t="s">
        <v>866</v>
      </c>
      <c r="L431" s="3"/>
      <c r="M431" s="982"/>
      <c r="N431" s="983"/>
      <c r="O431" s="943" t="str">
        <f>IFERROR(VLOOKUP(Q431,Tables!$CE$8:$CF$22,2,FALSE),"")</f>
        <v/>
      </c>
      <c r="P431" s="973"/>
      <c r="Q431" s="974"/>
      <c r="R431" s="975"/>
      <c r="S431" s="976"/>
      <c r="T431" s="670" t="str">
        <f>IFERROR(IF(R431="","",R431*(VLOOKUP(D431, 'Unit Conversion Table'!$E$3:$F$132, 2, FALSE))),"")</f>
        <v/>
      </c>
      <c r="U431" s="3"/>
      <c r="V431" s="971" t="s">
        <v>826</v>
      </c>
      <c r="W431" s="945" t="str" cm="1">
        <f t="array" ref="W431">_xlfn.IFS(V431="No",(IFERROR(VLOOKUP($M431&amp;" | "&amp;$X431,'Emissions Factors'!$C$3:$N$1705,MATCH(W$11,'Emissions Factors'!$C$3:$N$3,0),FALSE),"")),V431="Yes", "", V431="", "")</f>
        <v/>
      </c>
      <c r="X431" s="946">
        <f>IFERROR(IF(OR($V431="Yes", $V431=""), "",
VLOOKUP($F431, 'Emissions Factors'!$C$3:$O$717, 4,FALSE)),
IFERROR(VLOOKUP($E431, 'Emissions Factors'!$C$3:$O$717, 4,FALSE),""))</f>
        <v>0</v>
      </c>
      <c r="Y431" s="947" t="str">
        <f>IFERROR(VLOOKUP($M431&amp;" | "&amp;$X431,'Emissions Factors'!$C$3:$N$3811,5,FALSE),"")</f>
        <v/>
      </c>
      <c r="Z431" s="948" t="str">
        <f>IFERROR(VLOOKUP($M431&amp;" | "&amp;$X431,'Emissions Factors'!$C$3:$N$3811,6,FALSE),"")</f>
        <v/>
      </c>
      <c r="AA431" s="949" t="str">
        <f>IFERROR(VLOOKUP($M431&amp;" | "&amp;$X431,'Emissions Factors'!$C$3:$N$3811,7,FALSE),"")</f>
        <v/>
      </c>
      <c r="AB431" s="961"/>
      <c r="AC431" s="962"/>
      <c r="AD431" s="963"/>
      <c r="AE431" s="964"/>
      <c r="AF431" s="965"/>
      <c r="AG431" s="955" t="str" cm="1">
        <f t="array" ref="AG431">IFERROR(_xlfn.IFS($V431="No", Y431*$T431/1000,$V431="Yes", AD431*$T431/1000, $V431="", ""),"")</f>
        <v/>
      </c>
      <c r="AH431" s="956" t="str" cm="1">
        <f t="array" ref="AH431">IFERROR(_xlfn.IFS($V431="No", Z431*$T431/1000,$V431="Yes", AE431*$T431/1000, $V431="", ""),"")</f>
        <v/>
      </c>
      <c r="AI431" s="956" t="str" cm="1">
        <f t="array" ref="AI431">IFERROR(_xlfn.IFS($V431="No", AA431*$T431/1000,$V431="Yes", AF431*$T431/1000, $V431="", ""),"")</f>
        <v/>
      </c>
      <c r="AJ431" s="1029" t="str">
        <f>IFERROR($AG431
+IFERROR(HLOOKUP(Introduction!$H$29,'GWP Values'!$D$3:$G$46,MATCH("CH4",'GWP Values'!$C$3:$C$41,0),FALSE)*$AH431,0)
+IFERROR(HLOOKUP(Introduction!$H$29,'GWP Values'!$D$3:$G$46,MATCH("N2O",'GWP Values'!$C$3:$C$41,0),FALSE)*$AI431,0),"")</f>
        <v/>
      </c>
    </row>
    <row r="432" spans="1:36" ht="24" customHeight="1" x14ac:dyDescent="0.25">
      <c r="A432" s="441"/>
      <c r="B432" s="458" t="str" cm="1">
        <f t="array" ref="B432">IFERROR(_xlfn.IFS($J432="","",VLOOKUP(CONCATENATE($M432," | ",$J432),'Emissions Factors'!$C$3:$O$718,5,FALSE)&lt;&gt;"",CONCATENATE($M432," | ",$J432), COUNTIF('Emissions Factors'!$C$3:$C$718,CONCATENATE($M432," | ",$J432))&lt;0, CONCATENATE($M432," | ",$I432)),"")</f>
        <v/>
      </c>
      <c r="C432" s="650" t="str">
        <f t="shared" si="12"/>
        <v/>
      </c>
      <c r="D432" s="650" t="str">
        <f t="shared" si="13"/>
        <v/>
      </c>
      <c r="E432" s="650" t="str">
        <f>IFERROR(IF($J432="","",
IF($J432="United States",$M432&amp;" | "&amp;$J432&amp;" - "&amp;(VLOOKUP(K432,'EFs - EPA eGRID'!$B$2:$D$53,3,FALSE)),
IF($J432="Canada",$M432&amp;" | "&amp;$J432&amp;" - "&amp;$K432,$M432&amp;" | "&amp;$I432))),"")</f>
        <v/>
      </c>
      <c r="F432" s="650" t="str" cm="1">
        <f t="array" ref="F432">_xlfn.IFS($J432="","",AND($J432="United States", $K432=""), $M432&amp;" | "&amp;$J432,AND($J432="Canada", $K432=""), $M432&amp;" | "&amp;$J432,$J432="United States", $E432,$J432="Canada",$E432,$J432&lt;&gt;"", $M432&amp;" | "&amp;$J432)</f>
        <v/>
      </c>
      <c r="G432" s="989"/>
      <c r="H432" s="990"/>
      <c r="I432" s="941" t="str">
        <f>IFERROR(VLOOKUP(J432,'Category Index'!$K$10:$L$258,2,FALSE),"")</f>
        <v/>
      </c>
      <c r="J432" s="986"/>
      <c r="K432" s="987" t="s">
        <v>866</v>
      </c>
      <c r="L432" s="3"/>
      <c r="M432" s="982"/>
      <c r="N432" s="983"/>
      <c r="O432" s="943" t="str">
        <f>IFERROR(VLOOKUP(Q432,Tables!$CE$8:$CF$22,2,FALSE),"")</f>
        <v/>
      </c>
      <c r="P432" s="973"/>
      <c r="Q432" s="974"/>
      <c r="R432" s="975"/>
      <c r="S432" s="976"/>
      <c r="T432" s="670" t="str">
        <f>IFERROR(IF(R432="","",R432*(VLOOKUP(D432, 'Unit Conversion Table'!$E$3:$F$132, 2, FALSE))),"")</f>
        <v/>
      </c>
      <c r="U432" s="3"/>
      <c r="V432" s="971" t="s">
        <v>826</v>
      </c>
      <c r="W432" s="945" t="str" cm="1">
        <f t="array" ref="W432">_xlfn.IFS(V432="No",(IFERROR(VLOOKUP($M432&amp;" | "&amp;$X432,'Emissions Factors'!$C$3:$N$1705,MATCH(W$11,'Emissions Factors'!$C$3:$N$3,0),FALSE),"")),V432="Yes", "", V432="", "")</f>
        <v/>
      </c>
      <c r="X432" s="946">
        <f>IFERROR(IF(OR($V432="Yes", $V432=""), "",
VLOOKUP($F432, 'Emissions Factors'!$C$3:$O$717, 4,FALSE)),
IFERROR(VLOOKUP($E432, 'Emissions Factors'!$C$3:$O$717, 4,FALSE),""))</f>
        <v>0</v>
      </c>
      <c r="Y432" s="947" t="str">
        <f>IFERROR(VLOOKUP($M432&amp;" | "&amp;$X432,'Emissions Factors'!$C$3:$N$3811,5,FALSE),"")</f>
        <v/>
      </c>
      <c r="Z432" s="948" t="str">
        <f>IFERROR(VLOOKUP($M432&amp;" | "&amp;$X432,'Emissions Factors'!$C$3:$N$3811,6,FALSE),"")</f>
        <v/>
      </c>
      <c r="AA432" s="949" t="str">
        <f>IFERROR(VLOOKUP($M432&amp;" | "&amp;$X432,'Emissions Factors'!$C$3:$N$3811,7,FALSE),"")</f>
        <v/>
      </c>
      <c r="AB432" s="961"/>
      <c r="AC432" s="962"/>
      <c r="AD432" s="963"/>
      <c r="AE432" s="964"/>
      <c r="AF432" s="965"/>
      <c r="AG432" s="955" t="str" cm="1">
        <f t="array" ref="AG432">IFERROR(_xlfn.IFS($V432="No", Y432*$T432/1000,$V432="Yes", AD432*$T432/1000, $V432="", ""),"")</f>
        <v/>
      </c>
      <c r="AH432" s="956" t="str" cm="1">
        <f t="array" ref="AH432">IFERROR(_xlfn.IFS($V432="No", Z432*$T432/1000,$V432="Yes", AE432*$T432/1000, $V432="", ""),"")</f>
        <v/>
      </c>
      <c r="AI432" s="956" t="str" cm="1">
        <f t="array" ref="AI432">IFERROR(_xlfn.IFS($V432="No", AA432*$T432/1000,$V432="Yes", AF432*$T432/1000, $V432="", ""),"")</f>
        <v/>
      </c>
      <c r="AJ432" s="1029" t="str">
        <f>IFERROR($AG432
+IFERROR(HLOOKUP(Introduction!$H$29,'GWP Values'!$D$3:$G$46,MATCH("CH4",'GWP Values'!$C$3:$C$41,0),FALSE)*$AH432,0)
+IFERROR(HLOOKUP(Introduction!$H$29,'GWP Values'!$D$3:$G$46,MATCH("N2O",'GWP Values'!$C$3:$C$41,0),FALSE)*$AI432,0),"")</f>
        <v/>
      </c>
    </row>
    <row r="433" spans="1:36" ht="24" customHeight="1" x14ac:dyDescent="0.25">
      <c r="A433" s="441"/>
      <c r="B433" s="458" t="str" cm="1">
        <f t="array" ref="B433">IFERROR(_xlfn.IFS($J433="","",VLOOKUP(CONCATENATE($M433," | ",$J433),'Emissions Factors'!$C$3:$O$718,5,FALSE)&lt;&gt;"",CONCATENATE($M433," | ",$J433), COUNTIF('Emissions Factors'!$C$3:$C$718,CONCATENATE($M433," | ",$J433))&lt;0, CONCATENATE($M433," | ",$I433)),"")</f>
        <v/>
      </c>
      <c r="C433" s="650" t="str">
        <f t="shared" si="12"/>
        <v/>
      </c>
      <c r="D433" s="650" t="str">
        <f t="shared" si="13"/>
        <v/>
      </c>
      <c r="E433" s="650" t="str">
        <f>IFERROR(IF($J433="","",
IF($J433="United States",$M433&amp;" | "&amp;$J433&amp;" - "&amp;(VLOOKUP(K433,'EFs - EPA eGRID'!$B$2:$D$53,3,FALSE)),
IF($J433="Canada",$M433&amp;" | "&amp;$J433&amp;" - "&amp;$K433,$M433&amp;" | "&amp;$I433))),"")</f>
        <v/>
      </c>
      <c r="F433" s="650" t="str" cm="1">
        <f t="array" ref="F433">_xlfn.IFS($J433="","",AND($J433="United States", $K433=""), $M433&amp;" | "&amp;$J433,AND($J433="Canada", $K433=""), $M433&amp;" | "&amp;$J433,$J433="United States", $E433,$J433="Canada",$E433,$J433&lt;&gt;"", $M433&amp;" | "&amp;$J433)</f>
        <v/>
      </c>
      <c r="G433" s="989"/>
      <c r="H433" s="990"/>
      <c r="I433" s="941" t="str">
        <f>IFERROR(VLOOKUP(J433,'Category Index'!$K$10:$L$258,2,FALSE),"")</f>
        <v/>
      </c>
      <c r="J433" s="986"/>
      <c r="K433" s="987" t="s">
        <v>866</v>
      </c>
      <c r="L433" s="3"/>
      <c r="M433" s="982"/>
      <c r="N433" s="983"/>
      <c r="O433" s="943" t="str">
        <f>IFERROR(VLOOKUP(Q433,Tables!$CE$8:$CF$22,2,FALSE),"")</f>
        <v/>
      </c>
      <c r="P433" s="973"/>
      <c r="Q433" s="974"/>
      <c r="R433" s="975"/>
      <c r="S433" s="976"/>
      <c r="T433" s="670" t="str">
        <f>IFERROR(IF(R433="","",R433*(VLOOKUP(D433, 'Unit Conversion Table'!$E$3:$F$132, 2, FALSE))),"")</f>
        <v/>
      </c>
      <c r="U433" s="3"/>
      <c r="V433" s="971" t="s">
        <v>826</v>
      </c>
      <c r="W433" s="945" t="str" cm="1">
        <f t="array" ref="W433">_xlfn.IFS(V433="No",(IFERROR(VLOOKUP($M433&amp;" | "&amp;$X433,'Emissions Factors'!$C$3:$N$1705,MATCH(W$11,'Emissions Factors'!$C$3:$N$3,0),FALSE),"")),V433="Yes", "", V433="", "")</f>
        <v/>
      </c>
      <c r="X433" s="946">
        <f>IFERROR(IF(OR($V433="Yes", $V433=""), "",
VLOOKUP($F433, 'Emissions Factors'!$C$3:$O$717, 4,FALSE)),
IFERROR(VLOOKUP($E433, 'Emissions Factors'!$C$3:$O$717, 4,FALSE),""))</f>
        <v>0</v>
      </c>
      <c r="Y433" s="947" t="str">
        <f>IFERROR(VLOOKUP($M433&amp;" | "&amp;$X433,'Emissions Factors'!$C$3:$N$3811,5,FALSE),"")</f>
        <v/>
      </c>
      <c r="Z433" s="948" t="str">
        <f>IFERROR(VLOOKUP($M433&amp;" | "&amp;$X433,'Emissions Factors'!$C$3:$N$3811,6,FALSE),"")</f>
        <v/>
      </c>
      <c r="AA433" s="949" t="str">
        <f>IFERROR(VLOOKUP($M433&amp;" | "&amp;$X433,'Emissions Factors'!$C$3:$N$3811,7,FALSE),"")</f>
        <v/>
      </c>
      <c r="AB433" s="961"/>
      <c r="AC433" s="962"/>
      <c r="AD433" s="963"/>
      <c r="AE433" s="964"/>
      <c r="AF433" s="965"/>
      <c r="AG433" s="955" t="str" cm="1">
        <f t="array" ref="AG433">IFERROR(_xlfn.IFS($V433="No", Y433*$T433/1000,$V433="Yes", AD433*$T433/1000, $V433="", ""),"")</f>
        <v/>
      </c>
      <c r="AH433" s="956" t="str" cm="1">
        <f t="array" ref="AH433">IFERROR(_xlfn.IFS($V433="No", Z433*$T433/1000,$V433="Yes", AE433*$T433/1000, $V433="", ""),"")</f>
        <v/>
      </c>
      <c r="AI433" s="956" t="str" cm="1">
        <f t="array" ref="AI433">IFERROR(_xlfn.IFS($V433="No", AA433*$T433/1000,$V433="Yes", AF433*$T433/1000, $V433="", ""),"")</f>
        <v/>
      </c>
      <c r="AJ433" s="1029" t="str">
        <f>IFERROR($AG433
+IFERROR(HLOOKUP(Introduction!$H$29,'GWP Values'!$D$3:$G$46,MATCH("CH4",'GWP Values'!$C$3:$C$41,0),FALSE)*$AH433,0)
+IFERROR(HLOOKUP(Introduction!$H$29,'GWP Values'!$D$3:$G$46,MATCH("N2O",'GWP Values'!$C$3:$C$41,0),FALSE)*$AI433,0),"")</f>
        <v/>
      </c>
    </row>
    <row r="434" spans="1:36" ht="24" customHeight="1" x14ac:dyDescent="0.25">
      <c r="A434" s="441"/>
      <c r="B434" s="458" t="str" cm="1">
        <f t="array" ref="B434">IFERROR(_xlfn.IFS($J434="","",VLOOKUP(CONCATENATE($M434," | ",$J434),'Emissions Factors'!$C$3:$O$718,5,FALSE)&lt;&gt;"",CONCATENATE($M434," | ",$J434), COUNTIF('Emissions Factors'!$C$3:$C$718,CONCATENATE($M434," | ",$J434))&lt;0, CONCATENATE($M434," | ",$I434)),"")</f>
        <v/>
      </c>
      <c r="C434" s="650" t="str">
        <f t="shared" si="12"/>
        <v/>
      </c>
      <c r="D434" s="650" t="str">
        <f t="shared" si="13"/>
        <v/>
      </c>
      <c r="E434" s="650" t="str">
        <f>IFERROR(IF($J434="","",
IF($J434="United States",$M434&amp;" | "&amp;$J434&amp;" - "&amp;(VLOOKUP(K434,'EFs - EPA eGRID'!$B$2:$D$53,3,FALSE)),
IF($J434="Canada",$M434&amp;" | "&amp;$J434&amp;" - "&amp;$K434,$M434&amp;" | "&amp;$I434))),"")</f>
        <v/>
      </c>
      <c r="F434" s="650" t="str" cm="1">
        <f t="array" ref="F434">_xlfn.IFS($J434="","",AND($J434="United States", $K434=""), $M434&amp;" | "&amp;$J434,AND($J434="Canada", $K434=""), $M434&amp;" | "&amp;$J434,$J434="United States", $E434,$J434="Canada",$E434,$J434&lt;&gt;"", $M434&amp;" | "&amp;$J434)</f>
        <v/>
      </c>
      <c r="G434" s="989"/>
      <c r="H434" s="990"/>
      <c r="I434" s="941" t="str">
        <f>IFERROR(VLOOKUP(J434,'Category Index'!$K$10:$L$258,2,FALSE),"")</f>
        <v/>
      </c>
      <c r="J434" s="986"/>
      <c r="K434" s="987" t="s">
        <v>866</v>
      </c>
      <c r="L434" s="3"/>
      <c r="M434" s="982"/>
      <c r="N434" s="983"/>
      <c r="O434" s="943" t="str">
        <f>IFERROR(VLOOKUP(Q434,Tables!$CE$8:$CF$22,2,FALSE),"")</f>
        <v/>
      </c>
      <c r="P434" s="973"/>
      <c r="Q434" s="974"/>
      <c r="R434" s="975"/>
      <c r="S434" s="976"/>
      <c r="T434" s="670" t="str">
        <f>IFERROR(IF(R434="","",R434*(VLOOKUP(D434, 'Unit Conversion Table'!$E$3:$F$132, 2, FALSE))),"")</f>
        <v/>
      </c>
      <c r="U434" s="3"/>
      <c r="V434" s="971" t="s">
        <v>826</v>
      </c>
      <c r="W434" s="945" t="str" cm="1">
        <f t="array" ref="W434">_xlfn.IFS(V434="No",(IFERROR(VLOOKUP($M434&amp;" | "&amp;$X434,'Emissions Factors'!$C$3:$N$1705,MATCH(W$11,'Emissions Factors'!$C$3:$N$3,0),FALSE),"")),V434="Yes", "", V434="", "")</f>
        <v/>
      </c>
      <c r="X434" s="946">
        <f>IFERROR(IF(OR($V434="Yes", $V434=""), "",
VLOOKUP($F434, 'Emissions Factors'!$C$3:$O$717, 4,FALSE)),
IFERROR(VLOOKUP($E434, 'Emissions Factors'!$C$3:$O$717, 4,FALSE),""))</f>
        <v>0</v>
      </c>
      <c r="Y434" s="947" t="str">
        <f>IFERROR(VLOOKUP($M434&amp;" | "&amp;$X434,'Emissions Factors'!$C$3:$N$3811,5,FALSE),"")</f>
        <v/>
      </c>
      <c r="Z434" s="948" t="str">
        <f>IFERROR(VLOOKUP($M434&amp;" | "&amp;$X434,'Emissions Factors'!$C$3:$N$3811,6,FALSE),"")</f>
        <v/>
      </c>
      <c r="AA434" s="949" t="str">
        <f>IFERROR(VLOOKUP($M434&amp;" | "&amp;$X434,'Emissions Factors'!$C$3:$N$3811,7,FALSE),"")</f>
        <v/>
      </c>
      <c r="AB434" s="961"/>
      <c r="AC434" s="962"/>
      <c r="AD434" s="963"/>
      <c r="AE434" s="964"/>
      <c r="AF434" s="965"/>
      <c r="AG434" s="955" t="str" cm="1">
        <f t="array" ref="AG434">IFERROR(_xlfn.IFS($V434="No", Y434*$T434/1000,$V434="Yes", AD434*$T434/1000, $V434="", ""),"")</f>
        <v/>
      </c>
      <c r="AH434" s="956" t="str" cm="1">
        <f t="array" ref="AH434">IFERROR(_xlfn.IFS($V434="No", Z434*$T434/1000,$V434="Yes", AE434*$T434/1000, $V434="", ""),"")</f>
        <v/>
      </c>
      <c r="AI434" s="956" t="str" cm="1">
        <f t="array" ref="AI434">IFERROR(_xlfn.IFS($V434="No", AA434*$T434/1000,$V434="Yes", AF434*$T434/1000, $V434="", ""),"")</f>
        <v/>
      </c>
      <c r="AJ434" s="1029" t="str">
        <f>IFERROR($AG434
+IFERROR(HLOOKUP(Introduction!$H$29,'GWP Values'!$D$3:$G$46,MATCH("CH4",'GWP Values'!$C$3:$C$41,0),FALSE)*$AH434,0)
+IFERROR(HLOOKUP(Introduction!$H$29,'GWP Values'!$D$3:$G$46,MATCH("N2O",'GWP Values'!$C$3:$C$41,0),FALSE)*$AI434,0),"")</f>
        <v/>
      </c>
    </row>
    <row r="435" spans="1:36" ht="24" customHeight="1" x14ac:dyDescent="0.25">
      <c r="A435" s="441"/>
      <c r="B435" s="458" t="str" cm="1">
        <f t="array" ref="B435">IFERROR(_xlfn.IFS($J435="","",VLOOKUP(CONCATENATE($M435," | ",$J435),'Emissions Factors'!$C$3:$O$718,5,FALSE)&lt;&gt;"",CONCATENATE($M435," | ",$J435), COUNTIF('Emissions Factors'!$C$3:$C$718,CONCATENATE($M435," | ",$J435))&lt;0, CONCATENATE($M435," | ",$I435)),"")</f>
        <v/>
      </c>
      <c r="C435" s="650" t="str">
        <f t="shared" si="12"/>
        <v/>
      </c>
      <c r="D435" s="650" t="str">
        <f t="shared" si="13"/>
        <v/>
      </c>
      <c r="E435" s="650" t="str">
        <f>IFERROR(IF($J435="","",
IF($J435="United States",$M435&amp;" | "&amp;$J435&amp;" - "&amp;(VLOOKUP(K435,'EFs - EPA eGRID'!$B$2:$D$53,3,FALSE)),
IF($J435="Canada",$M435&amp;" | "&amp;$J435&amp;" - "&amp;$K435,$M435&amp;" | "&amp;$I435))),"")</f>
        <v/>
      </c>
      <c r="F435" s="650" t="str" cm="1">
        <f t="array" ref="F435">_xlfn.IFS($J435="","",AND($J435="United States", $K435=""), $M435&amp;" | "&amp;$J435,AND($J435="Canada", $K435=""), $M435&amp;" | "&amp;$J435,$J435="United States", $E435,$J435="Canada",$E435,$J435&lt;&gt;"", $M435&amp;" | "&amp;$J435)</f>
        <v/>
      </c>
      <c r="G435" s="989"/>
      <c r="H435" s="990"/>
      <c r="I435" s="941" t="str">
        <f>IFERROR(VLOOKUP(J435,'Category Index'!$K$10:$L$258,2,FALSE),"")</f>
        <v/>
      </c>
      <c r="J435" s="986"/>
      <c r="K435" s="987" t="s">
        <v>866</v>
      </c>
      <c r="L435" s="3"/>
      <c r="M435" s="982"/>
      <c r="N435" s="983"/>
      <c r="O435" s="943" t="str">
        <f>IFERROR(VLOOKUP(Q435,Tables!$CE$8:$CF$22,2,FALSE),"")</f>
        <v/>
      </c>
      <c r="P435" s="973"/>
      <c r="Q435" s="974"/>
      <c r="R435" s="975"/>
      <c r="S435" s="976"/>
      <c r="T435" s="670" t="str">
        <f>IFERROR(IF(R435="","",R435*(VLOOKUP(D435, 'Unit Conversion Table'!$E$3:$F$132, 2, FALSE))),"")</f>
        <v/>
      </c>
      <c r="U435" s="3"/>
      <c r="V435" s="971" t="s">
        <v>826</v>
      </c>
      <c r="W435" s="945" t="str" cm="1">
        <f t="array" ref="W435">_xlfn.IFS(V435="No",(IFERROR(VLOOKUP($M435&amp;" | "&amp;$X435,'Emissions Factors'!$C$3:$N$1705,MATCH(W$11,'Emissions Factors'!$C$3:$N$3,0),FALSE),"")),V435="Yes", "", V435="", "")</f>
        <v/>
      </c>
      <c r="X435" s="946">
        <f>IFERROR(IF(OR($V435="Yes", $V435=""), "",
VLOOKUP($F435, 'Emissions Factors'!$C$3:$O$717, 4,FALSE)),
IFERROR(VLOOKUP($E435, 'Emissions Factors'!$C$3:$O$717, 4,FALSE),""))</f>
        <v>0</v>
      </c>
      <c r="Y435" s="947" t="str">
        <f>IFERROR(VLOOKUP($M435&amp;" | "&amp;$X435,'Emissions Factors'!$C$3:$N$3811,5,FALSE),"")</f>
        <v/>
      </c>
      <c r="Z435" s="948" t="str">
        <f>IFERROR(VLOOKUP($M435&amp;" | "&amp;$X435,'Emissions Factors'!$C$3:$N$3811,6,FALSE),"")</f>
        <v/>
      </c>
      <c r="AA435" s="949" t="str">
        <f>IFERROR(VLOOKUP($M435&amp;" | "&amp;$X435,'Emissions Factors'!$C$3:$N$3811,7,FALSE),"")</f>
        <v/>
      </c>
      <c r="AB435" s="961"/>
      <c r="AC435" s="962"/>
      <c r="AD435" s="963"/>
      <c r="AE435" s="964"/>
      <c r="AF435" s="965"/>
      <c r="AG435" s="955" t="str" cm="1">
        <f t="array" ref="AG435">IFERROR(_xlfn.IFS($V435="No", Y435*$T435/1000,$V435="Yes", AD435*$T435/1000, $V435="", ""),"")</f>
        <v/>
      </c>
      <c r="AH435" s="956" t="str" cm="1">
        <f t="array" ref="AH435">IFERROR(_xlfn.IFS($V435="No", Z435*$T435/1000,$V435="Yes", AE435*$T435/1000, $V435="", ""),"")</f>
        <v/>
      </c>
      <c r="AI435" s="956" t="str" cm="1">
        <f t="array" ref="AI435">IFERROR(_xlfn.IFS($V435="No", AA435*$T435/1000,$V435="Yes", AF435*$T435/1000, $V435="", ""),"")</f>
        <v/>
      </c>
      <c r="AJ435" s="1029" t="str">
        <f>IFERROR($AG435
+IFERROR(HLOOKUP(Introduction!$H$29,'GWP Values'!$D$3:$G$46,MATCH("CH4",'GWP Values'!$C$3:$C$41,0),FALSE)*$AH435,0)
+IFERROR(HLOOKUP(Introduction!$H$29,'GWP Values'!$D$3:$G$46,MATCH("N2O",'GWP Values'!$C$3:$C$41,0),FALSE)*$AI435,0),"")</f>
        <v/>
      </c>
    </row>
    <row r="436" spans="1:36" ht="24" customHeight="1" x14ac:dyDescent="0.25">
      <c r="A436" s="441"/>
      <c r="B436" s="458" t="str" cm="1">
        <f t="array" ref="B436">IFERROR(_xlfn.IFS($J436="","",VLOOKUP(CONCATENATE($M436," | ",$J436),'Emissions Factors'!$C$3:$O$718,5,FALSE)&lt;&gt;"",CONCATENATE($M436," | ",$J436), COUNTIF('Emissions Factors'!$C$3:$C$718,CONCATENATE($M436," | ",$J436))&lt;0, CONCATENATE($M436," | ",$I436)),"")</f>
        <v/>
      </c>
      <c r="C436" s="650" t="str">
        <f t="shared" si="12"/>
        <v/>
      </c>
      <c r="D436" s="650" t="str">
        <f t="shared" si="13"/>
        <v/>
      </c>
      <c r="E436" s="650" t="str">
        <f>IFERROR(IF($J436="","",
IF($J436="United States",$M436&amp;" | "&amp;$J436&amp;" - "&amp;(VLOOKUP(K436,'EFs - EPA eGRID'!$B$2:$D$53,3,FALSE)),
IF($J436="Canada",$M436&amp;" | "&amp;$J436&amp;" - "&amp;$K436,$M436&amp;" | "&amp;$I436))),"")</f>
        <v/>
      </c>
      <c r="F436" s="650" t="str" cm="1">
        <f t="array" ref="F436">_xlfn.IFS($J436="","",AND($J436="United States", $K436=""), $M436&amp;" | "&amp;$J436,AND($J436="Canada", $K436=""), $M436&amp;" | "&amp;$J436,$J436="United States", $E436,$J436="Canada",$E436,$J436&lt;&gt;"", $M436&amp;" | "&amp;$J436)</f>
        <v/>
      </c>
      <c r="G436" s="989"/>
      <c r="H436" s="990"/>
      <c r="I436" s="941" t="str">
        <f>IFERROR(VLOOKUP(J436,'Category Index'!$K$10:$L$258,2,FALSE),"")</f>
        <v/>
      </c>
      <c r="J436" s="986"/>
      <c r="K436" s="987" t="s">
        <v>866</v>
      </c>
      <c r="L436" s="3"/>
      <c r="M436" s="982"/>
      <c r="N436" s="983"/>
      <c r="O436" s="943" t="str">
        <f>IFERROR(VLOOKUP(Q436,Tables!$CE$8:$CF$22,2,FALSE),"")</f>
        <v/>
      </c>
      <c r="P436" s="973"/>
      <c r="Q436" s="974"/>
      <c r="R436" s="975"/>
      <c r="S436" s="976"/>
      <c r="T436" s="670" t="str">
        <f>IFERROR(IF(R436="","",R436*(VLOOKUP(D436, 'Unit Conversion Table'!$E$3:$F$132, 2, FALSE))),"")</f>
        <v/>
      </c>
      <c r="U436" s="3"/>
      <c r="V436" s="971" t="s">
        <v>826</v>
      </c>
      <c r="W436" s="945" t="str" cm="1">
        <f t="array" ref="W436">_xlfn.IFS(V436="No",(IFERROR(VLOOKUP($M436&amp;" | "&amp;$X436,'Emissions Factors'!$C$3:$N$1705,MATCH(W$11,'Emissions Factors'!$C$3:$N$3,0),FALSE),"")),V436="Yes", "", V436="", "")</f>
        <v/>
      </c>
      <c r="X436" s="946">
        <f>IFERROR(IF(OR($V436="Yes", $V436=""), "",
VLOOKUP($F436, 'Emissions Factors'!$C$3:$O$717, 4,FALSE)),
IFERROR(VLOOKUP($E436, 'Emissions Factors'!$C$3:$O$717, 4,FALSE),""))</f>
        <v>0</v>
      </c>
      <c r="Y436" s="947" t="str">
        <f>IFERROR(VLOOKUP($M436&amp;" | "&amp;$X436,'Emissions Factors'!$C$3:$N$3811,5,FALSE),"")</f>
        <v/>
      </c>
      <c r="Z436" s="948" t="str">
        <f>IFERROR(VLOOKUP($M436&amp;" | "&amp;$X436,'Emissions Factors'!$C$3:$N$3811,6,FALSE),"")</f>
        <v/>
      </c>
      <c r="AA436" s="949" t="str">
        <f>IFERROR(VLOOKUP($M436&amp;" | "&amp;$X436,'Emissions Factors'!$C$3:$N$3811,7,FALSE),"")</f>
        <v/>
      </c>
      <c r="AB436" s="961"/>
      <c r="AC436" s="962"/>
      <c r="AD436" s="963"/>
      <c r="AE436" s="964"/>
      <c r="AF436" s="965"/>
      <c r="AG436" s="955" t="str" cm="1">
        <f t="array" ref="AG436">IFERROR(_xlfn.IFS($V436="No", Y436*$T436/1000,$V436="Yes", AD436*$T436/1000, $V436="", ""),"")</f>
        <v/>
      </c>
      <c r="AH436" s="956" t="str" cm="1">
        <f t="array" ref="AH436">IFERROR(_xlfn.IFS($V436="No", Z436*$T436/1000,$V436="Yes", AE436*$T436/1000, $V436="", ""),"")</f>
        <v/>
      </c>
      <c r="AI436" s="956" t="str" cm="1">
        <f t="array" ref="AI436">IFERROR(_xlfn.IFS($V436="No", AA436*$T436/1000,$V436="Yes", AF436*$T436/1000, $V436="", ""),"")</f>
        <v/>
      </c>
      <c r="AJ436" s="1029" t="str">
        <f>IFERROR($AG436
+IFERROR(HLOOKUP(Introduction!$H$29,'GWP Values'!$D$3:$G$46,MATCH("CH4",'GWP Values'!$C$3:$C$41,0),FALSE)*$AH436,0)
+IFERROR(HLOOKUP(Introduction!$H$29,'GWP Values'!$D$3:$G$46,MATCH("N2O",'GWP Values'!$C$3:$C$41,0),FALSE)*$AI436,0),"")</f>
        <v/>
      </c>
    </row>
    <row r="437" spans="1:36" ht="24" customHeight="1" x14ac:dyDescent="0.25">
      <c r="A437" s="441"/>
      <c r="B437" s="458" t="str" cm="1">
        <f t="array" ref="B437">IFERROR(_xlfn.IFS($J437="","",VLOOKUP(CONCATENATE($M437," | ",$J437),'Emissions Factors'!$C$3:$O$718,5,FALSE)&lt;&gt;"",CONCATENATE($M437," | ",$J437), COUNTIF('Emissions Factors'!$C$3:$C$718,CONCATENATE($M437," | ",$J437))&lt;0, CONCATENATE($M437," | ",$I437)),"")</f>
        <v/>
      </c>
      <c r="C437" s="650" t="str">
        <f t="shared" si="12"/>
        <v/>
      </c>
      <c r="D437" s="650" t="str">
        <f t="shared" si="13"/>
        <v/>
      </c>
      <c r="E437" s="650" t="str">
        <f>IFERROR(IF($J437="","",
IF($J437="United States",$M437&amp;" | "&amp;$J437&amp;" - "&amp;(VLOOKUP(K437,'EFs - EPA eGRID'!$B$2:$D$53,3,FALSE)),
IF($J437="Canada",$M437&amp;" | "&amp;$J437&amp;" - "&amp;$K437,$M437&amp;" | "&amp;$I437))),"")</f>
        <v/>
      </c>
      <c r="F437" s="650" t="str" cm="1">
        <f t="array" ref="F437">_xlfn.IFS($J437="","",AND($J437="United States", $K437=""), $M437&amp;" | "&amp;$J437,AND($J437="Canada", $K437=""), $M437&amp;" | "&amp;$J437,$J437="United States", $E437,$J437="Canada",$E437,$J437&lt;&gt;"", $M437&amp;" | "&amp;$J437)</f>
        <v/>
      </c>
      <c r="G437" s="989"/>
      <c r="H437" s="990"/>
      <c r="I437" s="941" t="str">
        <f>IFERROR(VLOOKUP(J437,'Category Index'!$K$10:$L$258,2,FALSE),"")</f>
        <v/>
      </c>
      <c r="J437" s="986"/>
      <c r="K437" s="987" t="s">
        <v>866</v>
      </c>
      <c r="L437" s="3"/>
      <c r="M437" s="982"/>
      <c r="N437" s="983"/>
      <c r="O437" s="943" t="str">
        <f>IFERROR(VLOOKUP(Q437,Tables!$CE$8:$CF$22,2,FALSE),"")</f>
        <v/>
      </c>
      <c r="P437" s="973"/>
      <c r="Q437" s="974"/>
      <c r="R437" s="975"/>
      <c r="S437" s="976"/>
      <c r="T437" s="670" t="str">
        <f>IFERROR(IF(R437="","",R437*(VLOOKUP(D437, 'Unit Conversion Table'!$E$3:$F$132, 2, FALSE))),"")</f>
        <v/>
      </c>
      <c r="U437" s="3"/>
      <c r="V437" s="971" t="s">
        <v>826</v>
      </c>
      <c r="W437" s="945" t="str" cm="1">
        <f t="array" ref="W437">_xlfn.IFS(V437="No",(IFERROR(VLOOKUP($M437&amp;" | "&amp;$X437,'Emissions Factors'!$C$3:$N$1705,MATCH(W$11,'Emissions Factors'!$C$3:$N$3,0),FALSE),"")),V437="Yes", "", V437="", "")</f>
        <v/>
      </c>
      <c r="X437" s="946">
        <f>IFERROR(IF(OR($V437="Yes", $V437=""), "",
VLOOKUP($F437, 'Emissions Factors'!$C$3:$O$717, 4,FALSE)),
IFERROR(VLOOKUP($E437, 'Emissions Factors'!$C$3:$O$717, 4,FALSE),""))</f>
        <v>0</v>
      </c>
      <c r="Y437" s="947" t="str">
        <f>IFERROR(VLOOKUP($M437&amp;" | "&amp;$X437,'Emissions Factors'!$C$3:$N$3811,5,FALSE),"")</f>
        <v/>
      </c>
      <c r="Z437" s="948" t="str">
        <f>IFERROR(VLOOKUP($M437&amp;" | "&amp;$X437,'Emissions Factors'!$C$3:$N$3811,6,FALSE),"")</f>
        <v/>
      </c>
      <c r="AA437" s="949" t="str">
        <f>IFERROR(VLOOKUP($M437&amp;" | "&amp;$X437,'Emissions Factors'!$C$3:$N$3811,7,FALSE),"")</f>
        <v/>
      </c>
      <c r="AB437" s="961"/>
      <c r="AC437" s="962"/>
      <c r="AD437" s="963"/>
      <c r="AE437" s="964"/>
      <c r="AF437" s="965"/>
      <c r="AG437" s="955" t="str" cm="1">
        <f t="array" ref="AG437">IFERROR(_xlfn.IFS($V437="No", Y437*$T437/1000,$V437="Yes", AD437*$T437/1000, $V437="", ""),"")</f>
        <v/>
      </c>
      <c r="AH437" s="956" t="str" cm="1">
        <f t="array" ref="AH437">IFERROR(_xlfn.IFS($V437="No", Z437*$T437/1000,$V437="Yes", AE437*$T437/1000, $V437="", ""),"")</f>
        <v/>
      </c>
      <c r="AI437" s="956" t="str" cm="1">
        <f t="array" ref="AI437">IFERROR(_xlfn.IFS($V437="No", AA437*$T437/1000,$V437="Yes", AF437*$T437/1000, $V437="", ""),"")</f>
        <v/>
      </c>
      <c r="AJ437" s="1029" t="str">
        <f>IFERROR($AG437
+IFERROR(HLOOKUP(Introduction!$H$29,'GWP Values'!$D$3:$G$46,MATCH("CH4",'GWP Values'!$C$3:$C$41,0),FALSE)*$AH437,0)
+IFERROR(HLOOKUP(Introduction!$H$29,'GWP Values'!$D$3:$G$46,MATCH("N2O",'GWP Values'!$C$3:$C$41,0),FALSE)*$AI437,0),"")</f>
        <v/>
      </c>
    </row>
    <row r="438" spans="1:36" ht="24" customHeight="1" x14ac:dyDescent="0.25">
      <c r="A438" s="441"/>
      <c r="B438" s="458" t="str" cm="1">
        <f t="array" ref="B438">IFERROR(_xlfn.IFS($J438="","",VLOOKUP(CONCATENATE($M438," | ",$J438),'Emissions Factors'!$C$3:$O$718,5,FALSE)&lt;&gt;"",CONCATENATE($M438," | ",$J438), COUNTIF('Emissions Factors'!$C$3:$C$718,CONCATENATE($M438," | ",$J438))&lt;0, CONCATENATE($M438," | ",$I438)),"")</f>
        <v/>
      </c>
      <c r="C438" s="650" t="str">
        <f t="shared" si="12"/>
        <v/>
      </c>
      <c r="D438" s="650" t="str">
        <f t="shared" si="13"/>
        <v/>
      </c>
      <c r="E438" s="650" t="str">
        <f>IFERROR(IF($J438="","",
IF($J438="United States",$M438&amp;" | "&amp;$J438&amp;" - "&amp;(VLOOKUP(K438,'EFs - EPA eGRID'!$B$2:$D$53,3,FALSE)),
IF($J438="Canada",$M438&amp;" | "&amp;$J438&amp;" - "&amp;$K438,$M438&amp;" | "&amp;$I438))),"")</f>
        <v/>
      </c>
      <c r="F438" s="650" t="str" cm="1">
        <f t="array" ref="F438">_xlfn.IFS($J438="","",AND($J438="United States", $K438=""), $M438&amp;" | "&amp;$J438,AND($J438="Canada", $K438=""), $M438&amp;" | "&amp;$J438,$J438="United States", $E438,$J438="Canada",$E438,$J438&lt;&gt;"", $M438&amp;" | "&amp;$J438)</f>
        <v/>
      </c>
      <c r="G438" s="989"/>
      <c r="H438" s="990"/>
      <c r="I438" s="941" t="str">
        <f>IFERROR(VLOOKUP(J438,'Category Index'!$K$10:$L$258,2,FALSE),"")</f>
        <v/>
      </c>
      <c r="J438" s="986"/>
      <c r="K438" s="987" t="s">
        <v>866</v>
      </c>
      <c r="L438" s="3"/>
      <c r="M438" s="982"/>
      <c r="N438" s="983"/>
      <c r="O438" s="943" t="str">
        <f>IFERROR(VLOOKUP(Q438,Tables!$CE$8:$CF$22,2,FALSE),"")</f>
        <v/>
      </c>
      <c r="P438" s="973"/>
      <c r="Q438" s="974"/>
      <c r="R438" s="975"/>
      <c r="S438" s="976"/>
      <c r="T438" s="670" t="str">
        <f>IFERROR(IF(R438="","",R438*(VLOOKUP(D438, 'Unit Conversion Table'!$E$3:$F$132, 2, FALSE))),"")</f>
        <v/>
      </c>
      <c r="U438" s="3"/>
      <c r="V438" s="971" t="s">
        <v>826</v>
      </c>
      <c r="W438" s="945" t="str" cm="1">
        <f t="array" ref="W438">_xlfn.IFS(V438="No",(IFERROR(VLOOKUP($M438&amp;" | "&amp;$X438,'Emissions Factors'!$C$3:$N$1705,MATCH(W$11,'Emissions Factors'!$C$3:$N$3,0),FALSE),"")),V438="Yes", "", V438="", "")</f>
        <v/>
      </c>
      <c r="X438" s="946">
        <f>IFERROR(IF(OR($V438="Yes", $V438=""), "",
VLOOKUP($F438, 'Emissions Factors'!$C$3:$O$717, 4,FALSE)),
IFERROR(VLOOKUP($E438, 'Emissions Factors'!$C$3:$O$717, 4,FALSE),""))</f>
        <v>0</v>
      </c>
      <c r="Y438" s="947" t="str">
        <f>IFERROR(VLOOKUP($M438&amp;" | "&amp;$X438,'Emissions Factors'!$C$3:$N$3811,5,FALSE),"")</f>
        <v/>
      </c>
      <c r="Z438" s="948" t="str">
        <f>IFERROR(VLOOKUP($M438&amp;" | "&amp;$X438,'Emissions Factors'!$C$3:$N$3811,6,FALSE),"")</f>
        <v/>
      </c>
      <c r="AA438" s="949" t="str">
        <f>IFERROR(VLOOKUP($M438&amp;" | "&amp;$X438,'Emissions Factors'!$C$3:$N$3811,7,FALSE),"")</f>
        <v/>
      </c>
      <c r="AB438" s="961"/>
      <c r="AC438" s="962"/>
      <c r="AD438" s="963"/>
      <c r="AE438" s="964"/>
      <c r="AF438" s="965"/>
      <c r="AG438" s="955" t="str" cm="1">
        <f t="array" ref="AG438">IFERROR(_xlfn.IFS($V438="No", Y438*$T438/1000,$V438="Yes", AD438*$T438/1000, $V438="", ""),"")</f>
        <v/>
      </c>
      <c r="AH438" s="956" t="str" cm="1">
        <f t="array" ref="AH438">IFERROR(_xlfn.IFS($V438="No", Z438*$T438/1000,$V438="Yes", AE438*$T438/1000, $V438="", ""),"")</f>
        <v/>
      </c>
      <c r="AI438" s="956" t="str" cm="1">
        <f t="array" ref="AI438">IFERROR(_xlfn.IFS($V438="No", AA438*$T438/1000,$V438="Yes", AF438*$T438/1000, $V438="", ""),"")</f>
        <v/>
      </c>
      <c r="AJ438" s="1029" t="str">
        <f>IFERROR($AG438
+IFERROR(HLOOKUP(Introduction!$H$29,'GWP Values'!$D$3:$G$46,MATCH("CH4",'GWP Values'!$C$3:$C$41,0),FALSE)*$AH438,0)
+IFERROR(HLOOKUP(Introduction!$H$29,'GWP Values'!$D$3:$G$46,MATCH("N2O",'GWP Values'!$C$3:$C$41,0),FALSE)*$AI438,0),"")</f>
        <v/>
      </c>
    </row>
    <row r="439" spans="1:36" ht="24" customHeight="1" x14ac:dyDescent="0.25">
      <c r="A439" s="441"/>
      <c r="B439" s="458" t="str" cm="1">
        <f t="array" ref="B439">IFERROR(_xlfn.IFS($J439="","",VLOOKUP(CONCATENATE($M439," | ",$J439),'Emissions Factors'!$C$3:$O$718,5,FALSE)&lt;&gt;"",CONCATENATE($M439," | ",$J439), COUNTIF('Emissions Factors'!$C$3:$C$718,CONCATENATE($M439," | ",$J439))&lt;0, CONCATENATE($M439," | ",$I439)),"")</f>
        <v/>
      </c>
      <c r="C439" s="650" t="str">
        <f t="shared" si="12"/>
        <v/>
      </c>
      <c r="D439" s="650" t="str">
        <f t="shared" si="13"/>
        <v/>
      </c>
      <c r="E439" s="650" t="str">
        <f>IFERROR(IF($J439="","",
IF($J439="United States",$M439&amp;" | "&amp;$J439&amp;" - "&amp;(VLOOKUP(K439,'EFs - EPA eGRID'!$B$2:$D$53,3,FALSE)),
IF($J439="Canada",$M439&amp;" | "&amp;$J439&amp;" - "&amp;$K439,$M439&amp;" | "&amp;$I439))),"")</f>
        <v/>
      </c>
      <c r="F439" s="650" t="str" cm="1">
        <f t="array" ref="F439">_xlfn.IFS($J439="","",AND($J439="United States", $K439=""), $M439&amp;" | "&amp;$J439,AND($J439="Canada", $K439=""), $M439&amp;" | "&amp;$J439,$J439="United States", $E439,$J439="Canada",$E439,$J439&lt;&gt;"", $M439&amp;" | "&amp;$J439)</f>
        <v/>
      </c>
      <c r="G439" s="989"/>
      <c r="H439" s="990"/>
      <c r="I439" s="941" t="str">
        <f>IFERROR(VLOOKUP(J439,'Category Index'!$K$10:$L$258,2,FALSE),"")</f>
        <v/>
      </c>
      <c r="J439" s="986"/>
      <c r="K439" s="987" t="s">
        <v>866</v>
      </c>
      <c r="L439" s="3"/>
      <c r="M439" s="982"/>
      <c r="N439" s="983"/>
      <c r="O439" s="943" t="str">
        <f>IFERROR(VLOOKUP(Q439,Tables!$CE$8:$CF$22,2,FALSE),"")</f>
        <v/>
      </c>
      <c r="P439" s="973"/>
      <c r="Q439" s="974"/>
      <c r="R439" s="975"/>
      <c r="S439" s="976"/>
      <c r="T439" s="670" t="str">
        <f>IFERROR(IF(R439="","",R439*(VLOOKUP(D439, 'Unit Conversion Table'!$E$3:$F$132, 2, FALSE))),"")</f>
        <v/>
      </c>
      <c r="U439" s="3"/>
      <c r="V439" s="971" t="s">
        <v>826</v>
      </c>
      <c r="W439" s="945" t="str" cm="1">
        <f t="array" ref="W439">_xlfn.IFS(V439="No",(IFERROR(VLOOKUP($M439&amp;" | "&amp;$X439,'Emissions Factors'!$C$3:$N$1705,MATCH(W$11,'Emissions Factors'!$C$3:$N$3,0),FALSE),"")),V439="Yes", "", V439="", "")</f>
        <v/>
      </c>
      <c r="X439" s="946">
        <f>IFERROR(IF(OR($V439="Yes", $V439=""), "",
VLOOKUP($F439, 'Emissions Factors'!$C$3:$O$717, 4,FALSE)),
IFERROR(VLOOKUP($E439, 'Emissions Factors'!$C$3:$O$717, 4,FALSE),""))</f>
        <v>0</v>
      </c>
      <c r="Y439" s="947" t="str">
        <f>IFERROR(VLOOKUP($M439&amp;" | "&amp;$X439,'Emissions Factors'!$C$3:$N$3811,5,FALSE),"")</f>
        <v/>
      </c>
      <c r="Z439" s="948" t="str">
        <f>IFERROR(VLOOKUP($M439&amp;" | "&amp;$X439,'Emissions Factors'!$C$3:$N$3811,6,FALSE),"")</f>
        <v/>
      </c>
      <c r="AA439" s="949" t="str">
        <f>IFERROR(VLOOKUP($M439&amp;" | "&amp;$X439,'Emissions Factors'!$C$3:$N$3811,7,FALSE),"")</f>
        <v/>
      </c>
      <c r="AB439" s="961"/>
      <c r="AC439" s="962"/>
      <c r="AD439" s="963"/>
      <c r="AE439" s="964"/>
      <c r="AF439" s="965"/>
      <c r="AG439" s="955" t="str" cm="1">
        <f t="array" ref="AG439">IFERROR(_xlfn.IFS($V439="No", Y439*$T439/1000,$V439="Yes", AD439*$T439/1000, $V439="", ""),"")</f>
        <v/>
      </c>
      <c r="AH439" s="956" t="str" cm="1">
        <f t="array" ref="AH439">IFERROR(_xlfn.IFS($V439="No", Z439*$T439/1000,$V439="Yes", AE439*$T439/1000, $V439="", ""),"")</f>
        <v/>
      </c>
      <c r="AI439" s="956" t="str" cm="1">
        <f t="array" ref="AI439">IFERROR(_xlfn.IFS($V439="No", AA439*$T439/1000,$V439="Yes", AF439*$T439/1000, $V439="", ""),"")</f>
        <v/>
      </c>
      <c r="AJ439" s="1029" t="str">
        <f>IFERROR($AG439
+IFERROR(HLOOKUP(Introduction!$H$29,'GWP Values'!$D$3:$G$46,MATCH("CH4",'GWP Values'!$C$3:$C$41,0),FALSE)*$AH439,0)
+IFERROR(HLOOKUP(Introduction!$H$29,'GWP Values'!$D$3:$G$46,MATCH("N2O",'GWP Values'!$C$3:$C$41,0),FALSE)*$AI439,0),"")</f>
        <v/>
      </c>
    </row>
    <row r="440" spans="1:36" ht="24" customHeight="1" x14ac:dyDescent="0.25">
      <c r="A440" s="441"/>
      <c r="B440" s="458" t="str" cm="1">
        <f t="array" ref="B440">IFERROR(_xlfn.IFS($J440="","",VLOOKUP(CONCATENATE($M440," | ",$J440),'Emissions Factors'!$C$3:$O$718,5,FALSE)&lt;&gt;"",CONCATENATE($M440," | ",$J440), COUNTIF('Emissions Factors'!$C$3:$C$718,CONCATENATE($M440," | ",$J440))&lt;0, CONCATENATE($M440," | ",$I440)),"")</f>
        <v/>
      </c>
      <c r="C440" s="650" t="str">
        <f t="shared" si="12"/>
        <v/>
      </c>
      <c r="D440" s="650" t="str">
        <f t="shared" si="13"/>
        <v/>
      </c>
      <c r="E440" s="650" t="str">
        <f>IFERROR(IF($J440="","",
IF($J440="United States",$M440&amp;" | "&amp;$J440&amp;" - "&amp;(VLOOKUP(K440,'EFs - EPA eGRID'!$B$2:$D$53,3,FALSE)),
IF($J440="Canada",$M440&amp;" | "&amp;$J440&amp;" - "&amp;$K440,$M440&amp;" | "&amp;$I440))),"")</f>
        <v/>
      </c>
      <c r="F440" s="650" t="str" cm="1">
        <f t="array" ref="F440">_xlfn.IFS($J440="","",AND($J440="United States", $K440=""), $M440&amp;" | "&amp;$J440,AND($J440="Canada", $K440=""), $M440&amp;" | "&amp;$J440,$J440="United States", $E440,$J440="Canada",$E440,$J440&lt;&gt;"", $M440&amp;" | "&amp;$J440)</f>
        <v/>
      </c>
      <c r="G440" s="989"/>
      <c r="H440" s="990"/>
      <c r="I440" s="941" t="str">
        <f>IFERROR(VLOOKUP(J440,'Category Index'!$K$10:$L$258,2,FALSE),"")</f>
        <v/>
      </c>
      <c r="J440" s="986"/>
      <c r="K440" s="987" t="s">
        <v>866</v>
      </c>
      <c r="L440" s="3"/>
      <c r="M440" s="982"/>
      <c r="N440" s="983"/>
      <c r="O440" s="943" t="str">
        <f>IFERROR(VLOOKUP(Q440,Tables!$CE$8:$CF$22,2,FALSE),"")</f>
        <v/>
      </c>
      <c r="P440" s="973"/>
      <c r="Q440" s="974"/>
      <c r="R440" s="975"/>
      <c r="S440" s="976"/>
      <c r="T440" s="670" t="str">
        <f>IFERROR(IF(R440="","",R440*(VLOOKUP(D440, 'Unit Conversion Table'!$E$3:$F$132, 2, FALSE))),"")</f>
        <v/>
      </c>
      <c r="U440" s="3"/>
      <c r="V440" s="971" t="s">
        <v>826</v>
      </c>
      <c r="W440" s="945" t="str" cm="1">
        <f t="array" ref="W440">_xlfn.IFS(V440="No",(IFERROR(VLOOKUP($M440&amp;" | "&amp;$X440,'Emissions Factors'!$C$3:$N$1705,MATCH(W$11,'Emissions Factors'!$C$3:$N$3,0),FALSE),"")),V440="Yes", "", V440="", "")</f>
        <v/>
      </c>
      <c r="X440" s="946">
        <f>IFERROR(IF(OR($V440="Yes", $V440=""), "",
VLOOKUP($F440, 'Emissions Factors'!$C$3:$O$717, 4,FALSE)),
IFERROR(VLOOKUP($E440, 'Emissions Factors'!$C$3:$O$717, 4,FALSE),""))</f>
        <v>0</v>
      </c>
      <c r="Y440" s="947" t="str">
        <f>IFERROR(VLOOKUP($M440&amp;" | "&amp;$X440,'Emissions Factors'!$C$3:$N$3811,5,FALSE),"")</f>
        <v/>
      </c>
      <c r="Z440" s="948" t="str">
        <f>IFERROR(VLOOKUP($M440&amp;" | "&amp;$X440,'Emissions Factors'!$C$3:$N$3811,6,FALSE),"")</f>
        <v/>
      </c>
      <c r="AA440" s="949" t="str">
        <f>IFERROR(VLOOKUP($M440&amp;" | "&amp;$X440,'Emissions Factors'!$C$3:$N$3811,7,FALSE),"")</f>
        <v/>
      </c>
      <c r="AB440" s="961"/>
      <c r="AC440" s="962"/>
      <c r="AD440" s="963"/>
      <c r="AE440" s="964"/>
      <c r="AF440" s="965"/>
      <c r="AG440" s="955" t="str" cm="1">
        <f t="array" ref="AG440">IFERROR(_xlfn.IFS($V440="No", Y440*$T440/1000,$V440="Yes", AD440*$T440/1000, $V440="", ""),"")</f>
        <v/>
      </c>
      <c r="AH440" s="956" t="str" cm="1">
        <f t="array" ref="AH440">IFERROR(_xlfn.IFS($V440="No", Z440*$T440/1000,$V440="Yes", AE440*$T440/1000, $V440="", ""),"")</f>
        <v/>
      </c>
      <c r="AI440" s="956" t="str" cm="1">
        <f t="array" ref="AI440">IFERROR(_xlfn.IFS($V440="No", AA440*$T440/1000,$V440="Yes", AF440*$T440/1000, $V440="", ""),"")</f>
        <v/>
      </c>
      <c r="AJ440" s="1029" t="str">
        <f>IFERROR($AG440
+IFERROR(HLOOKUP(Introduction!$H$29,'GWP Values'!$D$3:$G$46,MATCH("CH4",'GWP Values'!$C$3:$C$41,0),FALSE)*$AH440,0)
+IFERROR(HLOOKUP(Introduction!$H$29,'GWP Values'!$D$3:$G$46,MATCH("N2O",'GWP Values'!$C$3:$C$41,0),FALSE)*$AI440,0),"")</f>
        <v/>
      </c>
    </row>
    <row r="441" spans="1:36" ht="24" customHeight="1" x14ac:dyDescent="0.25">
      <c r="A441" s="441"/>
      <c r="B441" s="458" t="str" cm="1">
        <f t="array" ref="B441">IFERROR(_xlfn.IFS($J441="","",VLOOKUP(CONCATENATE($M441," | ",$J441),'Emissions Factors'!$C$3:$O$718,5,FALSE)&lt;&gt;"",CONCATENATE($M441," | ",$J441), COUNTIF('Emissions Factors'!$C$3:$C$718,CONCATENATE($M441," | ",$J441))&lt;0, CONCATENATE($M441," | ",$I441)),"")</f>
        <v/>
      </c>
      <c r="C441" s="650" t="str">
        <f t="shared" si="12"/>
        <v/>
      </c>
      <c r="D441" s="650" t="str">
        <f t="shared" si="13"/>
        <v/>
      </c>
      <c r="E441" s="650" t="str">
        <f>IFERROR(IF($J441="","",
IF($J441="United States",$M441&amp;" | "&amp;$J441&amp;" - "&amp;(VLOOKUP(K441,'EFs - EPA eGRID'!$B$2:$D$53,3,FALSE)),
IF($J441="Canada",$M441&amp;" | "&amp;$J441&amp;" - "&amp;$K441,$M441&amp;" | "&amp;$I441))),"")</f>
        <v/>
      </c>
      <c r="F441" s="650" t="str" cm="1">
        <f t="array" ref="F441">_xlfn.IFS($J441="","",AND($J441="United States", $K441=""), $M441&amp;" | "&amp;$J441,AND($J441="Canada", $K441=""), $M441&amp;" | "&amp;$J441,$J441="United States", $E441,$J441="Canada",$E441,$J441&lt;&gt;"", $M441&amp;" | "&amp;$J441)</f>
        <v/>
      </c>
      <c r="G441" s="989"/>
      <c r="H441" s="990"/>
      <c r="I441" s="941" t="str">
        <f>IFERROR(VLOOKUP(J441,'Category Index'!$K$10:$L$258,2,FALSE),"")</f>
        <v/>
      </c>
      <c r="J441" s="986"/>
      <c r="K441" s="987" t="s">
        <v>866</v>
      </c>
      <c r="L441" s="3"/>
      <c r="M441" s="982"/>
      <c r="N441" s="983"/>
      <c r="O441" s="943" t="str">
        <f>IFERROR(VLOOKUP(Q441,Tables!$CE$8:$CF$22,2,FALSE),"")</f>
        <v/>
      </c>
      <c r="P441" s="973"/>
      <c r="Q441" s="974"/>
      <c r="R441" s="975"/>
      <c r="S441" s="976"/>
      <c r="T441" s="670" t="str">
        <f>IFERROR(IF(R441="","",R441*(VLOOKUP(D441, 'Unit Conversion Table'!$E$3:$F$132, 2, FALSE))),"")</f>
        <v/>
      </c>
      <c r="U441" s="3"/>
      <c r="V441" s="971" t="s">
        <v>826</v>
      </c>
      <c r="W441" s="945" t="str" cm="1">
        <f t="array" ref="W441">_xlfn.IFS(V441="No",(IFERROR(VLOOKUP($M441&amp;" | "&amp;$X441,'Emissions Factors'!$C$3:$N$1705,MATCH(W$11,'Emissions Factors'!$C$3:$N$3,0),FALSE),"")),V441="Yes", "", V441="", "")</f>
        <v/>
      </c>
      <c r="X441" s="946">
        <f>IFERROR(IF(OR($V441="Yes", $V441=""), "",
VLOOKUP($F441, 'Emissions Factors'!$C$3:$O$717, 4,FALSE)),
IFERROR(VLOOKUP($E441, 'Emissions Factors'!$C$3:$O$717, 4,FALSE),""))</f>
        <v>0</v>
      </c>
      <c r="Y441" s="947" t="str">
        <f>IFERROR(VLOOKUP($M441&amp;" | "&amp;$X441,'Emissions Factors'!$C$3:$N$3811,5,FALSE),"")</f>
        <v/>
      </c>
      <c r="Z441" s="948" t="str">
        <f>IFERROR(VLOOKUP($M441&amp;" | "&amp;$X441,'Emissions Factors'!$C$3:$N$3811,6,FALSE),"")</f>
        <v/>
      </c>
      <c r="AA441" s="949" t="str">
        <f>IFERROR(VLOOKUP($M441&amp;" | "&amp;$X441,'Emissions Factors'!$C$3:$N$3811,7,FALSE),"")</f>
        <v/>
      </c>
      <c r="AB441" s="961"/>
      <c r="AC441" s="962"/>
      <c r="AD441" s="963"/>
      <c r="AE441" s="964"/>
      <c r="AF441" s="965"/>
      <c r="AG441" s="955" t="str" cm="1">
        <f t="array" ref="AG441">IFERROR(_xlfn.IFS($V441="No", Y441*$T441/1000,$V441="Yes", AD441*$T441/1000, $V441="", ""),"")</f>
        <v/>
      </c>
      <c r="AH441" s="956" t="str" cm="1">
        <f t="array" ref="AH441">IFERROR(_xlfn.IFS($V441="No", Z441*$T441/1000,$V441="Yes", AE441*$T441/1000, $V441="", ""),"")</f>
        <v/>
      </c>
      <c r="AI441" s="956" t="str" cm="1">
        <f t="array" ref="AI441">IFERROR(_xlfn.IFS($V441="No", AA441*$T441/1000,$V441="Yes", AF441*$T441/1000, $V441="", ""),"")</f>
        <v/>
      </c>
      <c r="AJ441" s="1029" t="str">
        <f>IFERROR($AG441
+IFERROR(HLOOKUP(Introduction!$H$29,'GWP Values'!$D$3:$G$46,MATCH("CH4",'GWP Values'!$C$3:$C$41,0),FALSE)*$AH441,0)
+IFERROR(HLOOKUP(Introduction!$H$29,'GWP Values'!$D$3:$G$46,MATCH("N2O",'GWP Values'!$C$3:$C$41,0),FALSE)*$AI441,0),"")</f>
        <v/>
      </c>
    </row>
    <row r="442" spans="1:36" ht="24" customHeight="1" x14ac:dyDescent="0.25">
      <c r="A442" s="441"/>
      <c r="B442" s="458" t="str" cm="1">
        <f t="array" ref="B442">IFERROR(_xlfn.IFS($J442="","",VLOOKUP(CONCATENATE($M442," | ",$J442),'Emissions Factors'!$C$3:$O$718,5,FALSE)&lt;&gt;"",CONCATENATE($M442," | ",$J442), COUNTIF('Emissions Factors'!$C$3:$C$718,CONCATENATE($M442," | ",$J442))&lt;0, CONCATENATE($M442," | ",$I442)),"")</f>
        <v/>
      </c>
      <c r="C442" s="650" t="str">
        <f t="shared" si="12"/>
        <v/>
      </c>
      <c r="D442" s="650" t="str">
        <f t="shared" si="13"/>
        <v/>
      </c>
      <c r="E442" s="650" t="str">
        <f>IFERROR(IF($J442="","",
IF($J442="United States",$M442&amp;" | "&amp;$J442&amp;" - "&amp;(VLOOKUP(K442,'EFs - EPA eGRID'!$B$2:$D$53,3,FALSE)),
IF($J442="Canada",$M442&amp;" | "&amp;$J442&amp;" - "&amp;$K442,$M442&amp;" | "&amp;$I442))),"")</f>
        <v/>
      </c>
      <c r="F442" s="650" t="str" cm="1">
        <f t="array" ref="F442">_xlfn.IFS($J442="","",AND($J442="United States", $K442=""), $M442&amp;" | "&amp;$J442,AND($J442="Canada", $K442=""), $M442&amp;" | "&amp;$J442,$J442="United States", $E442,$J442="Canada",$E442,$J442&lt;&gt;"", $M442&amp;" | "&amp;$J442)</f>
        <v/>
      </c>
      <c r="G442" s="989"/>
      <c r="H442" s="990"/>
      <c r="I442" s="941" t="str">
        <f>IFERROR(VLOOKUP(J442,'Category Index'!$K$10:$L$258,2,FALSE),"")</f>
        <v/>
      </c>
      <c r="J442" s="986"/>
      <c r="K442" s="987" t="s">
        <v>866</v>
      </c>
      <c r="L442" s="3"/>
      <c r="M442" s="982"/>
      <c r="N442" s="983"/>
      <c r="O442" s="943" t="str">
        <f>IFERROR(VLOOKUP(Q442,Tables!$CE$8:$CF$22,2,FALSE),"")</f>
        <v/>
      </c>
      <c r="P442" s="973"/>
      <c r="Q442" s="974"/>
      <c r="R442" s="975"/>
      <c r="S442" s="976"/>
      <c r="T442" s="670" t="str">
        <f>IFERROR(IF(R442="","",R442*(VLOOKUP(D442, 'Unit Conversion Table'!$E$3:$F$132, 2, FALSE))),"")</f>
        <v/>
      </c>
      <c r="U442" s="3"/>
      <c r="V442" s="971" t="s">
        <v>826</v>
      </c>
      <c r="W442" s="945" t="str" cm="1">
        <f t="array" ref="W442">_xlfn.IFS(V442="No",(IFERROR(VLOOKUP($M442&amp;" | "&amp;$X442,'Emissions Factors'!$C$3:$N$1705,MATCH(W$11,'Emissions Factors'!$C$3:$N$3,0),FALSE),"")),V442="Yes", "", V442="", "")</f>
        <v/>
      </c>
      <c r="X442" s="946">
        <f>IFERROR(IF(OR($V442="Yes", $V442=""), "",
VLOOKUP($F442, 'Emissions Factors'!$C$3:$O$717, 4,FALSE)),
IFERROR(VLOOKUP($E442, 'Emissions Factors'!$C$3:$O$717, 4,FALSE),""))</f>
        <v>0</v>
      </c>
      <c r="Y442" s="947" t="str">
        <f>IFERROR(VLOOKUP($M442&amp;" | "&amp;$X442,'Emissions Factors'!$C$3:$N$3811,5,FALSE),"")</f>
        <v/>
      </c>
      <c r="Z442" s="948" t="str">
        <f>IFERROR(VLOOKUP($M442&amp;" | "&amp;$X442,'Emissions Factors'!$C$3:$N$3811,6,FALSE),"")</f>
        <v/>
      </c>
      <c r="AA442" s="949" t="str">
        <f>IFERROR(VLOOKUP($M442&amp;" | "&amp;$X442,'Emissions Factors'!$C$3:$N$3811,7,FALSE),"")</f>
        <v/>
      </c>
      <c r="AB442" s="961"/>
      <c r="AC442" s="962"/>
      <c r="AD442" s="963"/>
      <c r="AE442" s="964"/>
      <c r="AF442" s="965"/>
      <c r="AG442" s="955" t="str" cm="1">
        <f t="array" ref="AG442">IFERROR(_xlfn.IFS($V442="No", Y442*$T442/1000,$V442="Yes", AD442*$T442/1000, $V442="", ""),"")</f>
        <v/>
      </c>
      <c r="AH442" s="956" t="str" cm="1">
        <f t="array" ref="AH442">IFERROR(_xlfn.IFS($V442="No", Z442*$T442/1000,$V442="Yes", AE442*$T442/1000, $V442="", ""),"")</f>
        <v/>
      </c>
      <c r="AI442" s="956" t="str" cm="1">
        <f t="array" ref="AI442">IFERROR(_xlfn.IFS($V442="No", AA442*$T442/1000,$V442="Yes", AF442*$T442/1000, $V442="", ""),"")</f>
        <v/>
      </c>
      <c r="AJ442" s="1029" t="str">
        <f>IFERROR($AG442
+IFERROR(HLOOKUP(Introduction!$H$29,'GWP Values'!$D$3:$G$46,MATCH("CH4",'GWP Values'!$C$3:$C$41,0),FALSE)*$AH442,0)
+IFERROR(HLOOKUP(Introduction!$H$29,'GWP Values'!$D$3:$G$46,MATCH("N2O",'GWP Values'!$C$3:$C$41,0),FALSE)*$AI442,0),"")</f>
        <v/>
      </c>
    </row>
    <row r="443" spans="1:36" ht="24" customHeight="1" x14ac:dyDescent="0.25">
      <c r="A443" s="441"/>
      <c r="B443" s="458" t="str" cm="1">
        <f t="array" ref="B443">IFERROR(_xlfn.IFS($J443="","",VLOOKUP(CONCATENATE($M443," | ",$J443),'Emissions Factors'!$C$3:$O$718,5,FALSE)&lt;&gt;"",CONCATENATE($M443," | ",$J443), COUNTIF('Emissions Factors'!$C$3:$C$718,CONCATENATE($M443," | ",$J443))&lt;0, CONCATENATE($M443," | ",$I443)),"")</f>
        <v/>
      </c>
      <c r="C443" s="650" t="str">
        <f t="shared" si="12"/>
        <v/>
      </c>
      <c r="D443" s="650" t="str">
        <f t="shared" si="13"/>
        <v/>
      </c>
      <c r="E443" s="650" t="str">
        <f>IFERROR(IF($J443="","",
IF($J443="United States",$M443&amp;" | "&amp;$J443&amp;" - "&amp;(VLOOKUP(K443,'EFs - EPA eGRID'!$B$2:$D$53,3,FALSE)),
IF($J443="Canada",$M443&amp;" | "&amp;$J443&amp;" - "&amp;$K443,$M443&amp;" | "&amp;$I443))),"")</f>
        <v/>
      </c>
      <c r="F443" s="650" t="str" cm="1">
        <f t="array" ref="F443">_xlfn.IFS($J443="","",AND($J443="United States", $K443=""), $M443&amp;" | "&amp;$J443,AND($J443="Canada", $K443=""), $M443&amp;" | "&amp;$J443,$J443="United States", $E443,$J443="Canada",$E443,$J443&lt;&gt;"", $M443&amp;" | "&amp;$J443)</f>
        <v/>
      </c>
      <c r="G443" s="989"/>
      <c r="H443" s="990"/>
      <c r="I443" s="941" t="str">
        <f>IFERROR(VLOOKUP(J443,'Category Index'!$K$10:$L$258,2,FALSE),"")</f>
        <v/>
      </c>
      <c r="J443" s="986"/>
      <c r="K443" s="987" t="s">
        <v>866</v>
      </c>
      <c r="L443" s="3"/>
      <c r="M443" s="982"/>
      <c r="N443" s="983"/>
      <c r="O443" s="943" t="str">
        <f>IFERROR(VLOOKUP(Q443,Tables!$CE$8:$CF$22,2,FALSE),"")</f>
        <v/>
      </c>
      <c r="P443" s="973"/>
      <c r="Q443" s="974"/>
      <c r="R443" s="975"/>
      <c r="S443" s="976"/>
      <c r="T443" s="670" t="str">
        <f>IFERROR(IF(R443="","",R443*(VLOOKUP(D443, 'Unit Conversion Table'!$E$3:$F$132, 2, FALSE))),"")</f>
        <v/>
      </c>
      <c r="U443" s="3"/>
      <c r="V443" s="971" t="s">
        <v>826</v>
      </c>
      <c r="W443" s="945" t="str" cm="1">
        <f t="array" ref="W443">_xlfn.IFS(V443="No",(IFERROR(VLOOKUP($M443&amp;" | "&amp;$X443,'Emissions Factors'!$C$3:$N$1705,MATCH(W$11,'Emissions Factors'!$C$3:$N$3,0),FALSE),"")),V443="Yes", "", V443="", "")</f>
        <v/>
      </c>
      <c r="X443" s="946">
        <f>IFERROR(IF(OR($V443="Yes", $V443=""), "",
VLOOKUP($F443, 'Emissions Factors'!$C$3:$O$717, 4,FALSE)),
IFERROR(VLOOKUP($E443, 'Emissions Factors'!$C$3:$O$717, 4,FALSE),""))</f>
        <v>0</v>
      </c>
      <c r="Y443" s="947" t="str">
        <f>IFERROR(VLOOKUP($M443&amp;" | "&amp;$X443,'Emissions Factors'!$C$3:$N$3811,5,FALSE),"")</f>
        <v/>
      </c>
      <c r="Z443" s="948" t="str">
        <f>IFERROR(VLOOKUP($M443&amp;" | "&amp;$X443,'Emissions Factors'!$C$3:$N$3811,6,FALSE),"")</f>
        <v/>
      </c>
      <c r="AA443" s="949" t="str">
        <f>IFERROR(VLOOKUP($M443&amp;" | "&amp;$X443,'Emissions Factors'!$C$3:$N$3811,7,FALSE),"")</f>
        <v/>
      </c>
      <c r="AB443" s="961"/>
      <c r="AC443" s="962"/>
      <c r="AD443" s="963"/>
      <c r="AE443" s="964"/>
      <c r="AF443" s="965"/>
      <c r="AG443" s="955" t="str" cm="1">
        <f t="array" ref="AG443">IFERROR(_xlfn.IFS($V443="No", Y443*$T443/1000,$V443="Yes", AD443*$T443/1000, $V443="", ""),"")</f>
        <v/>
      </c>
      <c r="AH443" s="956" t="str" cm="1">
        <f t="array" ref="AH443">IFERROR(_xlfn.IFS($V443="No", Z443*$T443/1000,$V443="Yes", AE443*$T443/1000, $V443="", ""),"")</f>
        <v/>
      </c>
      <c r="AI443" s="956" t="str" cm="1">
        <f t="array" ref="AI443">IFERROR(_xlfn.IFS($V443="No", AA443*$T443/1000,$V443="Yes", AF443*$T443/1000, $V443="", ""),"")</f>
        <v/>
      </c>
      <c r="AJ443" s="1029" t="str">
        <f>IFERROR($AG443
+IFERROR(HLOOKUP(Introduction!$H$29,'GWP Values'!$D$3:$G$46,MATCH("CH4",'GWP Values'!$C$3:$C$41,0),FALSE)*$AH443,0)
+IFERROR(HLOOKUP(Introduction!$H$29,'GWP Values'!$D$3:$G$46,MATCH("N2O",'GWP Values'!$C$3:$C$41,0),FALSE)*$AI443,0),"")</f>
        <v/>
      </c>
    </row>
    <row r="444" spans="1:36" ht="24" customHeight="1" x14ac:dyDescent="0.25">
      <c r="A444" s="441"/>
      <c r="B444" s="458" t="str" cm="1">
        <f t="array" ref="B444">IFERROR(_xlfn.IFS($J444="","",VLOOKUP(CONCATENATE($M444," | ",$J444),'Emissions Factors'!$C$3:$O$718,5,FALSE)&lt;&gt;"",CONCATENATE($M444," | ",$J444), COUNTIF('Emissions Factors'!$C$3:$C$718,CONCATENATE($M444," | ",$J444))&lt;0, CONCATENATE($M444," | ",$I444)),"")</f>
        <v/>
      </c>
      <c r="C444" s="650" t="str">
        <f t="shared" si="12"/>
        <v/>
      </c>
      <c r="D444" s="650" t="str">
        <f t="shared" si="13"/>
        <v/>
      </c>
      <c r="E444" s="650" t="str">
        <f>IFERROR(IF($J444="","",
IF($J444="United States",$M444&amp;" | "&amp;$J444&amp;" - "&amp;(VLOOKUP(K444,'EFs - EPA eGRID'!$B$2:$D$53,3,FALSE)),
IF($J444="Canada",$M444&amp;" | "&amp;$J444&amp;" - "&amp;$K444,$M444&amp;" | "&amp;$I444))),"")</f>
        <v/>
      </c>
      <c r="F444" s="650" t="str" cm="1">
        <f t="array" ref="F444">_xlfn.IFS($J444="","",AND($J444="United States", $K444=""), $M444&amp;" | "&amp;$J444,AND($J444="Canada", $K444=""), $M444&amp;" | "&amp;$J444,$J444="United States", $E444,$J444="Canada",$E444,$J444&lt;&gt;"", $M444&amp;" | "&amp;$J444)</f>
        <v/>
      </c>
      <c r="G444" s="989"/>
      <c r="H444" s="990"/>
      <c r="I444" s="941" t="str">
        <f>IFERROR(VLOOKUP(J444,'Category Index'!$K$10:$L$258,2,FALSE),"")</f>
        <v/>
      </c>
      <c r="J444" s="986"/>
      <c r="K444" s="987" t="s">
        <v>866</v>
      </c>
      <c r="L444" s="3"/>
      <c r="M444" s="982"/>
      <c r="N444" s="983"/>
      <c r="O444" s="943" t="str">
        <f>IFERROR(VLOOKUP(Q444,Tables!$CE$8:$CF$22,2,FALSE),"")</f>
        <v/>
      </c>
      <c r="P444" s="973"/>
      <c r="Q444" s="974"/>
      <c r="R444" s="975"/>
      <c r="S444" s="976"/>
      <c r="T444" s="670" t="str">
        <f>IFERROR(IF(R444="","",R444*(VLOOKUP(D444, 'Unit Conversion Table'!$E$3:$F$132, 2, FALSE))),"")</f>
        <v/>
      </c>
      <c r="U444" s="3"/>
      <c r="V444" s="971" t="s">
        <v>826</v>
      </c>
      <c r="W444" s="945" t="str" cm="1">
        <f t="array" ref="W444">_xlfn.IFS(V444="No",(IFERROR(VLOOKUP($M444&amp;" | "&amp;$X444,'Emissions Factors'!$C$3:$N$1705,MATCH(W$11,'Emissions Factors'!$C$3:$N$3,0),FALSE),"")),V444="Yes", "", V444="", "")</f>
        <v/>
      </c>
      <c r="X444" s="946">
        <f>IFERROR(IF(OR($V444="Yes", $V444=""), "",
VLOOKUP($F444, 'Emissions Factors'!$C$3:$O$717, 4,FALSE)),
IFERROR(VLOOKUP($E444, 'Emissions Factors'!$C$3:$O$717, 4,FALSE),""))</f>
        <v>0</v>
      </c>
      <c r="Y444" s="947" t="str">
        <f>IFERROR(VLOOKUP($M444&amp;" | "&amp;$X444,'Emissions Factors'!$C$3:$N$3811,5,FALSE),"")</f>
        <v/>
      </c>
      <c r="Z444" s="948" t="str">
        <f>IFERROR(VLOOKUP($M444&amp;" | "&amp;$X444,'Emissions Factors'!$C$3:$N$3811,6,FALSE),"")</f>
        <v/>
      </c>
      <c r="AA444" s="949" t="str">
        <f>IFERROR(VLOOKUP($M444&amp;" | "&amp;$X444,'Emissions Factors'!$C$3:$N$3811,7,FALSE),"")</f>
        <v/>
      </c>
      <c r="AB444" s="961"/>
      <c r="AC444" s="962"/>
      <c r="AD444" s="963"/>
      <c r="AE444" s="964"/>
      <c r="AF444" s="965"/>
      <c r="AG444" s="955" t="str" cm="1">
        <f t="array" ref="AG444">IFERROR(_xlfn.IFS($V444="No", Y444*$T444/1000,$V444="Yes", AD444*$T444/1000, $V444="", ""),"")</f>
        <v/>
      </c>
      <c r="AH444" s="956" t="str" cm="1">
        <f t="array" ref="AH444">IFERROR(_xlfn.IFS($V444="No", Z444*$T444/1000,$V444="Yes", AE444*$T444/1000, $V444="", ""),"")</f>
        <v/>
      </c>
      <c r="AI444" s="956" t="str" cm="1">
        <f t="array" ref="AI444">IFERROR(_xlfn.IFS($V444="No", AA444*$T444/1000,$V444="Yes", AF444*$T444/1000, $V444="", ""),"")</f>
        <v/>
      </c>
      <c r="AJ444" s="1029" t="str">
        <f>IFERROR($AG444
+IFERROR(HLOOKUP(Introduction!$H$29,'GWP Values'!$D$3:$G$46,MATCH("CH4",'GWP Values'!$C$3:$C$41,0),FALSE)*$AH444,0)
+IFERROR(HLOOKUP(Introduction!$H$29,'GWP Values'!$D$3:$G$46,MATCH("N2O",'GWP Values'!$C$3:$C$41,0),FALSE)*$AI444,0),"")</f>
        <v/>
      </c>
    </row>
    <row r="445" spans="1:36" ht="24" customHeight="1" x14ac:dyDescent="0.25">
      <c r="A445" s="441"/>
      <c r="B445" s="458" t="str" cm="1">
        <f t="array" ref="B445">IFERROR(_xlfn.IFS($J445="","",VLOOKUP(CONCATENATE($M445," | ",$J445),'Emissions Factors'!$C$3:$O$718,5,FALSE)&lt;&gt;"",CONCATENATE($M445," | ",$J445), COUNTIF('Emissions Factors'!$C$3:$C$718,CONCATENATE($M445," | ",$J445))&lt;0, CONCATENATE($M445," | ",$I445)),"")</f>
        <v/>
      </c>
      <c r="C445" s="650" t="str">
        <f t="shared" si="12"/>
        <v/>
      </c>
      <c r="D445" s="650" t="str">
        <f t="shared" si="13"/>
        <v/>
      </c>
      <c r="E445" s="650" t="str">
        <f>IFERROR(IF($J445="","",
IF($J445="United States",$M445&amp;" | "&amp;$J445&amp;" - "&amp;(VLOOKUP(K445,'EFs - EPA eGRID'!$B$2:$D$53,3,FALSE)),
IF($J445="Canada",$M445&amp;" | "&amp;$J445&amp;" - "&amp;$K445,$M445&amp;" | "&amp;$I445))),"")</f>
        <v/>
      </c>
      <c r="F445" s="650" t="str" cm="1">
        <f t="array" ref="F445">_xlfn.IFS($J445="","",AND($J445="United States", $K445=""), $M445&amp;" | "&amp;$J445,AND($J445="Canada", $K445=""), $M445&amp;" | "&amp;$J445,$J445="United States", $E445,$J445="Canada",$E445,$J445&lt;&gt;"", $M445&amp;" | "&amp;$J445)</f>
        <v/>
      </c>
      <c r="G445" s="989"/>
      <c r="H445" s="990"/>
      <c r="I445" s="941" t="str">
        <f>IFERROR(VLOOKUP(J445,'Category Index'!$K$10:$L$258,2,FALSE),"")</f>
        <v/>
      </c>
      <c r="J445" s="986"/>
      <c r="K445" s="987" t="s">
        <v>866</v>
      </c>
      <c r="L445" s="3"/>
      <c r="M445" s="982"/>
      <c r="N445" s="983"/>
      <c r="O445" s="943" t="str">
        <f>IFERROR(VLOOKUP(Q445,Tables!$CE$8:$CF$22,2,FALSE),"")</f>
        <v/>
      </c>
      <c r="P445" s="973"/>
      <c r="Q445" s="974"/>
      <c r="R445" s="975"/>
      <c r="S445" s="976"/>
      <c r="T445" s="670" t="str">
        <f>IFERROR(IF(R445="","",R445*(VLOOKUP(D445, 'Unit Conversion Table'!$E$3:$F$132, 2, FALSE))),"")</f>
        <v/>
      </c>
      <c r="U445" s="3"/>
      <c r="V445" s="971" t="s">
        <v>826</v>
      </c>
      <c r="W445" s="945" t="str" cm="1">
        <f t="array" ref="W445">_xlfn.IFS(V445="No",(IFERROR(VLOOKUP($M445&amp;" | "&amp;$X445,'Emissions Factors'!$C$3:$N$1705,MATCH(W$11,'Emissions Factors'!$C$3:$N$3,0),FALSE),"")),V445="Yes", "", V445="", "")</f>
        <v/>
      </c>
      <c r="X445" s="946">
        <f>IFERROR(IF(OR($V445="Yes", $V445=""), "",
VLOOKUP($F445, 'Emissions Factors'!$C$3:$O$717, 4,FALSE)),
IFERROR(VLOOKUP($E445, 'Emissions Factors'!$C$3:$O$717, 4,FALSE),""))</f>
        <v>0</v>
      </c>
      <c r="Y445" s="947" t="str">
        <f>IFERROR(VLOOKUP($M445&amp;" | "&amp;$X445,'Emissions Factors'!$C$3:$N$3811,5,FALSE),"")</f>
        <v/>
      </c>
      <c r="Z445" s="948" t="str">
        <f>IFERROR(VLOOKUP($M445&amp;" | "&amp;$X445,'Emissions Factors'!$C$3:$N$3811,6,FALSE),"")</f>
        <v/>
      </c>
      <c r="AA445" s="949" t="str">
        <f>IFERROR(VLOOKUP($M445&amp;" | "&amp;$X445,'Emissions Factors'!$C$3:$N$3811,7,FALSE),"")</f>
        <v/>
      </c>
      <c r="AB445" s="961"/>
      <c r="AC445" s="962"/>
      <c r="AD445" s="963"/>
      <c r="AE445" s="964"/>
      <c r="AF445" s="965"/>
      <c r="AG445" s="955" t="str" cm="1">
        <f t="array" ref="AG445">IFERROR(_xlfn.IFS($V445="No", Y445*$T445/1000,$V445="Yes", AD445*$T445/1000, $V445="", ""),"")</f>
        <v/>
      </c>
      <c r="AH445" s="956" t="str" cm="1">
        <f t="array" ref="AH445">IFERROR(_xlfn.IFS($V445="No", Z445*$T445/1000,$V445="Yes", AE445*$T445/1000, $V445="", ""),"")</f>
        <v/>
      </c>
      <c r="AI445" s="956" t="str" cm="1">
        <f t="array" ref="AI445">IFERROR(_xlfn.IFS($V445="No", AA445*$T445/1000,$V445="Yes", AF445*$T445/1000, $V445="", ""),"")</f>
        <v/>
      </c>
      <c r="AJ445" s="1029" t="str">
        <f>IFERROR($AG445
+IFERROR(HLOOKUP(Introduction!$H$29,'GWP Values'!$D$3:$G$46,MATCH("CH4",'GWP Values'!$C$3:$C$41,0),FALSE)*$AH445,0)
+IFERROR(HLOOKUP(Introduction!$H$29,'GWP Values'!$D$3:$G$46,MATCH("N2O",'GWP Values'!$C$3:$C$41,0),FALSE)*$AI445,0),"")</f>
        <v/>
      </c>
    </row>
    <row r="446" spans="1:36" ht="24" customHeight="1" x14ac:dyDescent="0.25">
      <c r="A446" s="441"/>
      <c r="B446" s="458" t="str" cm="1">
        <f t="array" ref="B446">IFERROR(_xlfn.IFS($J446="","",VLOOKUP(CONCATENATE($M446," | ",$J446),'Emissions Factors'!$C$3:$O$718,5,FALSE)&lt;&gt;"",CONCATENATE($M446," | ",$J446), COUNTIF('Emissions Factors'!$C$3:$C$718,CONCATENATE($M446," | ",$J446))&lt;0, CONCATENATE($M446," | ",$I446)),"")</f>
        <v/>
      </c>
      <c r="C446" s="650" t="str">
        <f t="shared" si="12"/>
        <v/>
      </c>
      <c r="D446" s="650" t="str">
        <f t="shared" si="13"/>
        <v/>
      </c>
      <c r="E446" s="650" t="str">
        <f>IFERROR(IF($J446="","",
IF($J446="United States",$M446&amp;" | "&amp;$J446&amp;" - "&amp;(VLOOKUP(K446,'EFs - EPA eGRID'!$B$2:$D$53,3,FALSE)),
IF($J446="Canada",$M446&amp;" | "&amp;$J446&amp;" - "&amp;$K446,$M446&amp;" | "&amp;$I446))),"")</f>
        <v/>
      </c>
      <c r="F446" s="650" t="str" cm="1">
        <f t="array" ref="F446">_xlfn.IFS($J446="","",AND($J446="United States", $K446=""), $M446&amp;" | "&amp;$J446,AND($J446="Canada", $K446=""), $M446&amp;" | "&amp;$J446,$J446="United States", $E446,$J446="Canada",$E446,$J446&lt;&gt;"", $M446&amp;" | "&amp;$J446)</f>
        <v/>
      </c>
      <c r="G446" s="989"/>
      <c r="H446" s="990"/>
      <c r="I446" s="941" t="str">
        <f>IFERROR(VLOOKUP(J446,'Category Index'!$K$10:$L$258,2,FALSE),"")</f>
        <v/>
      </c>
      <c r="J446" s="986"/>
      <c r="K446" s="987" t="s">
        <v>866</v>
      </c>
      <c r="L446" s="3"/>
      <c r="M446" s="982"/>
      <c r="N446" s="983"/>
      <c r="O446" s="943" t="str">
        <f>IFERROR(VLOOKUP(Q446,Tables!$CE$8:$CF$22,2,FALSE),"")</f>
        <v/>
      </c>
      <c r="P446" s="973"/>
      <c r="Q446" s="974"/>
      <c r="R446" s="975"/>
      <c r="S446" s="976"/>
      <c r="T446" s="670" t="str">
        <f>IFERROR(IF(R446="","",R446*(VLOOKUP(D446, 'Unit Conversion Table'!$E$3:$F$132, 2, FALSE))),"")</f>
        <v/>
      </c>
      <c r="U446" s="3"/>
      <c r="V446" s="971" t="s">
        <v>826</v>
      </c>
      <c r="W446" s="945" t="str" cm="1">
        <f t="array" ref="W446">_xlfn.IFS(V446="No",(IFERROR(VLOOKUP($M446&amp;" | "&amp;$X446,'Emissions Factors'!$C$3:$N$1705,MATCH(W$11,'Emissions Factors'!$C$3:$N$3,0),FALSE),"")),V446="Yes", "", V446="", "")</f>
        <v/>
      </c>
      <c r="X446" s="946">
        <f>IFERROR(IF(OR($V446="Yes", $V446=""), "",
VLOOKUP($F446, 'Emissions Factors'!$C$3:$O$717, 4,FALSE)),
IFERROR(VLOOKUP($E446, 'Emissions Factors'!$C$3:$O$717, 4,FALSE),""))</f>
        <v>0</v>
      </c>
      <c r="Y446" s="947" t="str">
        <f>IFERROR(VLOOKUP($M446&amp;" | "&amp;$X446,'Emissions Factors'!$C$3:$N$3811,5,FALSE),"")</f>
        <v/>
      </c>
      <c r="Z446" s="948" t="str">
        <f>IFERROR(VLOOKUP($M446&amp;" | "&amp;$X446,'Emissions Factors'!$C$3:$N$3811,6,FALSE),"")</f>
        <v/>
      </c>
      <c r="AA446" s="949" t="str">
        <f>IFERROR(VLOOKUP($M446&amp;" | "&amp;$X446,'Emissions Factors'!$C$3:$N$3811,7,FALSE),"")</f>
        <v/>
      </c>
      <c r="AB446" s="961"/>
      <c r="AC446" s="962"/>
      <c r="AD446" s="963"/>
      <c r="AE446" s="964"/>
      <c r="AF446" s="965"/>
      <c r="AG446" s="955" t="str" cm="1">
        <f t="array" ref="AG446">IFERROR(_xlfn.IFS($V446="No", Y446*$T446/1000,$V446="Yes", AD446*$T446/1000, $V446="", ""),"")</f>
        <v/>
      </c>
      <c r="AH446" s="956" t="str" cm="1">
        <f t="array" ref="AH446">IFERROR(_xlfn.IFS($V446="No", Z446*$T446/1000,$V446="Yes", AE446*$T446/1000, $V446="", ""),"")</f>
        <v/>
      </c>
      <c r="AI446" s="956" t="str" cm="1">
        <f t="array" ref="AI446">IFERROR(_xlfn.IFS($V446="No", AA446*$T446/1000,$V446="Yes", AF446*$T446/1000, $V446="", ""),"")</f>
        <v/>
      </c>
      <c r="AJ446" s="1029" t="str">
        <f>IFERROR($AG446
+IFERROR(HLOOKUP(Introduction!$H$29,'GWP Values'!$D$3:$G$46,MATCH("CH4",'GWP Values'!$C$3:$C$41,0),FALSE)*$AH446,0)
+IFERROR(HLOOKUP(Introduction!$H$29,'GWP Values'!$D$3:$G$46,MATCH("N2O",'GWP Values'!$C$3:$C$41,0),FALSE)*$AI446,0),"")</f>
        <v/>
      </c>
    </row>
    <row r="447" spans="1:36" ht="24" customHeight="1" x14ac:dyDescent="0.25">
      <c r="A447" s="441"/>
      <c r="B447" s="458" t="str" cm="1">
        <f t="array" ref="B447">IFERROR(_xlfn.IFS($J447="","",VLOOKUP(CONCATENATE($M447," | ",$J447),'Emissions Factors'!$C$3:$O$718,5,FALSE)&lt;&gt;"",CONCATENATE($M447," | ",$J447), COUNTIF('Emissions Factors'!$C$3:$C$718,CONCATENATE($M447," | ",$J447))&lt;0, CONCATENATE($M447," | ",$I447)),"")</f>
        <v/>
      </c>
      <c r="C447" s="650" t="str">
        <f t="shared" si="12"/>
        <v/>
      </c>
      <c r="D447" s="650" t="str">
        <f t="shared" si="13"/>
        <v/>
      </c>
      <c r="E447" s="650" t="str">
        <f>IFERROR(IF($J447="","",
IF($J447="United States",$M447&amp;" | "&amp;$J447&amp;" - "&amp;(VLOOKUP(K447,'EFs - EPA eGRID'!$B$2:$D$53,3,FALSE)),
IF($J447="Canada",$M447&amp;" | "&amp;$J447&amp;" - "&amp;$K447,$M447&amp;" | "&amp;$I447))),"")</f>
        <v/>
      </c>
      <c r="F447" s="650" t="str" cm="1">
        <f t="array" ref="F447">_xlfn.IFS($J447="","",AND($J447="United States", $K447=""), $M447&amp;" | "&amp;$J447,AND($J447="Canada", $K447=""), $M447&amp;" | "&amp;$J447,$J447="United States", $E447,$J447="Canada",$E447,$J447&lt;&gt;"", $M447&amp;" | "&amp;$J447)</f>
        <v/>
      </c>
      <c r="G447" s="989"/>
      <c r="H447" s="990"/>
      <c r="I447" s="941" t="str">
        <f>IFERROR(VLOOKUP(J447,'Category Index'!$K$10:$L$258,2,FALSE),"")</f>
        <v/>
      </c>
      <c r="J447" s="986"/>
      <c r="K447" s="987" t="s">
        <v>866</v>
      </c>
      <c r="L447" s="3"/>
      <c r="M447" s="982"/>
      <c r="N447" s="983"/>
      <c r="O447" s="943" t="str">
        <f>IFERROR(VLOOKUP(Q447,Tables!$CE$8:$CF$22,2,FALSE),"")</f>
        <v/>
      </c>
      <c r="P447" s="973"/>
      <c r="Q447" s="974"/>
      <c r="R447" s="975"/>
      <c r="S447" s="976"/>
      <c r="T447" s="670" t="str">
        <f>IFERROR(IF(R447="","",R447*(VLOOKUP(D447, 'Unit Conversion Table'!$E$3:$F$132, 2, FALSE))),"")</f>
        <v/>
      </c>
      <c r="U447" s="3"/>
      <c r="V447" s="971" t="s">
        <v>826</v>
      </c>
      <c r="W447" s="945" t="str" cm="1">
        <f t="array" ref="W447">_xlfn.IFS(V447="No",(IFERROR(VLOOKUP($M447&amp;" | "&amp;$X447,'Emissions Factors'!$C$3:$N$1705,MATCH(W$11,'Emissions Factors'!$C$3:$N$3,0),FALSE),"")),V447="Yes", "", V447="", "")</f>
        <v/>
      </c>
      <c r="X447" s="946">
        <f>IFERROR(IF(OR($V447="Yes", $V447=""), "",
VLOOKUP($F447, 'Emissions Factors'!$C$3:$O$717, 4,FALSE)),
IFERROR(VLOOKUP($E447, 'Emissions Factors'!$C$3:$O$717, 4,FALSE),""))</f>
        <v>0</v>
      </c>
      <c r="Y447" s="947" t="str">
        <f>IFERROR(VLOOKUP($M447&amp;" | "&amp;$X447,'Emissions Factors'!$C$3:$N$3811,5,FALSE),"")</f>
        <v/>
      </c>
      <c r="Z447" s="948" t="str">
        <f>IFERROR(VLOOKUP($M447&amp;" | "&amp;$X447,'Emissions Factors'!$C$3:$N$3811,6,FALSE),"")</f>
        <v/>
      </c>
      <c r="AA447" s="949" t="str">
        <f>IFERROR(VLOOKUP($M447&amp;" | "&amp;$X447,'Emissions Factors'!$C$3:$N$3811,7,FALSE),"")</f>
        <v/>
      </c>
      <c r="AB447" s="961"/>
      <c r="AC447" s="962"/>
      <c r="AD447" s="963"/>
      <c r="AE447" s="964"/>
      <c r="AF447" s="965"/>
      <c r="AG447" s="955" t="str" cm="1">
        <f t="array" ref="AG447">IFERROR(_xlfn.IFS($V447="No", Y447*$T447/1000,$V447="Yes", AD447*$T447/1000, $V447="", ""),"")</f>
        <v/>
      </c>
      <c r="AH447" s="956" t="str" cm="1">
        <f t="array" ref="AH447">IFERROR(_xlfn.IFS($V447="No", Z447*$T447/1000,$V447="Yes", AE447*$T447/1000, $V447="", ""),"")</f>
        <v/>
      </c>
      <c r="AI447" s="956" t="str" cm="1">
        <f t="array" ref="AI447">IFERROR(_xlfn.IFS($V447="No", AA447*$T447/1000,$V447="Yes", AF447*$T447/1000, $V447="", ""),"")</f>
        <v/>
      </c>
      <c r="AJ447" s="1029" t="str">
        <f>IFERROR($AG447
+IFERROR(HLOOKUP(Introduction!$H$29,'GWP Values'!$D$3:$G$46,MATCH("CH4",'GWP Values'!$C$3:$C$41,0),FALSE)*$AH447,0)
+IFERROR(HLOOKUP(Introduction!$H$29,'GWP Values'!$D$3:$G$46,MATCH("N2O",'GWP Values'!$C$3:$C$41,0),FALSE)*$AI447,0),"")</f>
        <v/>
      </c>
    </row>
    <row r="448" spans="1:36" ht="24" customHeight="1" x14ac:dyDescent="0.25">
      <c r="A448" s="441"/>
      <c r="B448" s="458" t="str" cm="1">
        <f t="array" ref="B448">IFERROR(_xlfn.IFS($J448="","",VLOOKUP(CONCATENATE($M448," | ",$J448),'Emissions Factors'!$C$3:$O$718,5,FALSE)&lt;&gt;"",CONCATENATE($M448," | ",$J448), COUNTIF('Emissions Factors'!$C$3:$C$718,CONCATENATE($M448," | ",$J448))&lt;0, CONCATENATE($M448," | ",$I448)),"")</f>
        <v/>
      </c>
      <c r="C448" s="650" t="str">
        <f t="shared" si="12"/>
        <v/>
      </c>
      <c r="D448" s="650" t="str">
        <f t="shared" si="13"/>
        <v/>
      </c>
      <c r="E448" s="650" t="str">
        <f>IFERROR(IF($J448="","",
IF($J448="United States",$M448&amp;" | "&amp;$J448&amp;" - "&amp;(VLOOKUP(K448,'EFs - EPA eGRID'!$B$2:$D$53,3,FALSE)),
IF($J448="Canada",$M448&amp;" | "&amp;$J448&amp;" - "&amp;$K448,$M448&amp;" | "&amp;$I448))),"")</f>
        <v/>
      </c>
      <c r="F448" s="650" t="str" cm="1">
        <f t="array" ref="F448">_xlfn.IFS($J448="","",AND($J448="United States", $K448=""), $M448&amp;" | "&amp;$J448,AND($J448="Canada", $K448=""), $M448&amp;" | "&amp;$J448,$J448="United States", $E448,$J448="Canada",$E448,$J448&lt;&gt;"", $M448&amp;" | "&amp;$J448)</f>
        <v/>
      </c>
      <c r="G448" s="989"/>
      <c r="H448" s="990"/>
      <c r="I448" s="941" t="str">
        <f>IFERROR(VLOOKUP(J448,'Category Index'!$K$10:$L$258,2,FALSE),"")</f>
        <v/>
      </c>
      <c r="J448" s="986"/>
      <c r="K448" s="987" t="s">
        <v>866</v>
      </c>
      <c r="L448" s="3"/>
      <c r="M448" s="982"/>
      <c r="N448" s="983"/>
      <c r="O448" s="943" t="str">
        <f>IFERROR(VLOOKUP(Q448,Tables!$CE$8:$CF$22,2,FALSE),"")</f>
        <v/>
      </c>
      <c r="P448" s="973"/>
      <c r="Q448" s="974"/>
      <c r="R448" s="975"/>
      <c r="S448" s="976"/>
      <c r="T448" s="670" t="str">
        <f>IFERROR(IF(R448="","",R448*(VLOOKUP(D448, 'Unit Conversion Table'!$E$3:$F$132, 2, FALSE))),"")</f>
        <v/>
      </c>
      <c r="U448" s="3"/>
      <c r="V448" s="971" t="s">
        <v>826</v>
      </c>
      <c r="W448" s="945" t="str" cm="1">
        <f t="array" ref="W448">_xlfn.IFS(V448="No",(IFERROR(VLOOKUP($M448&amp;" | "&amp;$X448,'Emissions Factors'!$C$3:$N$1705,MATCH(W$11,'Emissions Factors'!$C$3:$N$3,0),FALSE),"")),V448="Yes", "", V448="", "")</f>
        <v/>
      </c>
      <c r="X448" s="946">
        <f>IFERROR(IF(OR($V448="Yes", $V448=""), "",
VLOOKUP($F448, 'Emissions Factors'!$C$3:$O$717, 4,FALSE)),
IFERROR(VLOOKUP($E448, 'Emissions Factors'!$C$3:$O$717, 4,FALSE),""))</f>
        <v>0</v>
      </c>
      <c r="Y448" s="947" t="str">
        <f>IFERROR(VLOOKUP($M448&amp;" | "&amp;$X448,'Emissions Factors'!$C$3:$N$3811,5,FALSE),"")</f>
        <v/>
      </c>
      <c r="Z448" s="948" t="str">
        <f>IFERROR(VLOOKUP($M448&amp;" | "&amp;$X448,'Emissions Factors'!$C$3:$N$3811,6,FALSE),"")</f>
        <v/>
      </c>
      <c r="AA448" s="949" t="str">
        <f>IFERROR(VLOOKUP($M448&amp;" | "&amp;$X448,'Emissions Factors'!$C$3:$N$3811,7,FALSE),"")</f>
        <v/>
      </c>
      <c r="AB448" s="961"/>
      <c r="AC448" s="962"/>
      <c r="AD448" s="963"/>
      <c r="AE448" s="964"/>
      <c r="AF448" s="965"/>
      <c r="AG448" s="955" t="str" cm="1">
        <f t="array" ref="AG448">IFERROR(_xlfn.IFS($V448="No", Y448*$T448/1000,$V448="Yes", AD448*$T448/1000, $V448="", ""),"")</f>
        <v/>
      </c>
      <c r="AH448" s="956" t="str" cm="1">
        <f t="array" ref="AH448">IFERROR(_xlfn.IFS($V448="No", Z448*$T448/1000,$V448="Yes", AE448*$T448/1000, $V448="", ""),"")</f>
        <v/>
      </c>
      <c r="AI448" s="956" t="str" cm="1">
        <f t="array" ref="AI448">IFERROR(_xlfn.IFS($V448="No", AA448*$T448/1000,$V448="Yes", AF448*$T448/1000, $V448="", ""),"")</f>
        <v/>
      </c>
      <c r="AJ448" s="1029" t="str">
        <f>IFERROR($AG448
+IFERROR(HLOOKUP(Introduction!$H$29,'GWP Values'!$D$3:$G$46,MATCH("CH4",'GWP Values'!$C$3:$C$41,0),FALSE)*$AH448,0)
+IFERROR(HLOOKUP(Introduction!$H$29,'GWP Values'!$D$3:$G$46,MATCH("N2O",'GWP Values'!$C$3:$C$41,0),FALSE)*$AI448,0),"")</f>
        <v/>
      </c>
    </row>
    <row r="449" spans="1:36" ht="24" customHeight="1" x14ac:dyDescent="0.25">
      <c r="A449" s="441"/>
      <c r="B449" s="458" t="str" cm="1">
        <f t="array" ref="B449">IFERROR(_xlfn.IFS($J449="","",VLOOKUP(CONCATENATE($M449," | ",$J449),'Emissions Factors'!$C$3:$O$718,5,FALSE)&lt;&gt;"",CONCATENATE($M449," | ",$J449), COUNTIF('Emissions Factors'!$C$3:$C$718,CONCATENATE($M449," | ",$J449))&lt;0, CONCATENATE($M449," | ",$I449)),"")</f>
        <v/>
      </c>
      <c r="C449" s="650" t="str">
        <f t="shared" si="12"/>
        <v/>
      </c>
      <c r="D449" s="650" t="str">
        <f t="shared" si="13"/>
        <v/>
      </c>
      <c r="E449" s="650" t="str">
        <f>IFERROR(IF($J449="","",
IF($J449="United States",$M449&amp;" | "&amp;$J449&amp;" - "&amp;(VLOOKUP(K449,'EFs - EPA eGRID'!$B$2:$D$53,3,FALSE)),
IF($J449="Canada",$M449&amp;" | "&amp;$J449&amp;" - "&amp;$K449,$M449&amp;" | "&amp;$I449))),"")</f>
        <v/>
      </c>
      <c r="F449" s="650" t="str" cm="1">
        <f t="array" ref="F449">_xlfn.IFS($J449="","",AND($J449="United States", $K449=""), $M449&amp;" | "&amp;$J449,AND($J449="Canada", $K449=""), $M449&amp;" | "&amp;$J449,$J449="United States", $E449,$J449="Canada",$E449,$J449&lt;&gt;"", $M449&amp;" | "&amp;$J449)</f>
        <v/>
      </c>
      <c r="G449" s="989"/>
      <c r="H449" s="990"/>
      <c r="I449" s="941" t="str">
        <f>IFERROR(VLOOKUP(J449,'Category Index'!$K$10:$L$258,2,FALSE),"")</f>
        <v/>
      </c>
      <c r="J449" s="986"/>
      <c r="K449" s="987" t="s">
        <v>866</v>
      </c>
      <c r="L449" s="3"/>
      <c r="M449" s="982"/>
      <c r="N449" s="983"/>
      <c r="O449" s="943" t="str">
        <f>IFERROR(VLOOKUP(Q449,Tables!$CE$8:$CF$22,2,FALSE),"")</f>
        <v/>
      </c>
      <c r="P449" s="973"/>
      <c r="Q449" s="974"/>
      <c r="R449" s="975"/>
      <c r="S449" s="976"/>
      <c r="T449" s="670" t="str">
        <f>IFERROR(IF(R449="","",R449*(VLOOKUP(D449, 'Unit Conversion Table'!$E$3:$F$132, 2, FALSE))),"")</f>
        <v/>
      </c>
      <c r="U449" s="3"/>
      <c r="V449" s="971" t="s">
        <v>826</v>
      </c>
      <c r="W449" s="945" t="str" cm="1">
        <f t="array" ref="W449">_xlfn.IFS(V449="No",(IFERROR(VLOOKUP($M449&amp;" | "&amp;$X449,'Emissions Factors'!$C$3:$N$1705,MATCH(W$11,'Emissions Factors'!$C$3:$N$3,0),FALSE),"")),V449="Yes", "", V449="", "")</f>
        <v/>
      </c>
      <c r="X449" s="946">
        <f>IFERROR(IF(OR($V449="Yes", $V449=""), "",
VLOOKUP($F449, 'Emissions Factors'!$C$3:$O$717, 4,FALSE)),
IFERROR(VLOOKUP($E449, 'Emissions Factors'!$C$3:$O$717, 4,FALSE),""))</f>
        <v>0</v>
      </c>
      <c r="Y449" s="947" t="str">
        <f>IFERROR(VLOOKUP($M449&amp;" | "&amp;$X449,'Emissions Factors'!$C$3:$N$3811,5,FALSE),"")</f>
        <v/>
      </c>
      <c r="Z449" s="948" t="str">
        <f>IFERROR(VLOOKUP($M449&amp;" | "&amp;$X449,'Emissions Factors'!$C$3:$N$3811,6,FALSE),"")</f>
        <v/>
      </c>
      <c r="AA449" s="949" t="str">
        <f>IFERROR(VLOOKUP($M449&amp;" | "&amp;$X449,'Emissions Factors'!$C$3:$N$3811,7,FALSE),"")</f>
        <v/>
      </c>
      <c r="AB449" s="961"/>
      <c r="AC449" s="962"/>
      <c r="AD449" s="963"/>
      <c r="AE449" s="964"/>
      <c r="AF449" s="965"/>
      <c r="AG449" s="955" t="str" cm="1">
        <f t="array" ref="AG449">IFERROR(_xlfn.IFS($V449="No", Y449*$T449/1000,$V449="Yes", AD449*$T449/1000, $V449="", ""),"")</f>
        <v/>
      </c>
      <c r="AH449" s="956" t="str" cm="1">
        <f t="array" ref="AH449">IFERROR(_xlfn.IFS($V449="No", Z449*$T449/1000,$V449="Yes", AE449*$T449/1000, $V449="", ""),"")</f>
        <v/>
      </c>
      <c r="AI449" s="956" t="str" cm="1">
        <f t="array" ref="AI449">IFERROR(_xlfn.IFS($V449="No", AA449*$T449/1000,$V449="Yes", AF449*$T449/1000, $V449="", ""),"")</f>
        <v/>
      </c>
      <c r="AJ449" s="1029" t="str">
        <f>IFERROR($AG449
+IFERROR(HLOOKUP(Introduction!$H$29,'GWP Values'!$D$3:$G$46,MATCH("CH4",'GWP Values'!$C$3:$C$41,0),FALSE)*$AH449,0)
+IFERROR(HLOOKUP(Introduction!$H$29,'GWP Values'!$D$3:$G$46,MATCH("N2O",'GWP Values'!$C$3:$C$41,0),FALSE)*$AI449,0),"")</f>
        <v/>
      </c>
    </row>
    <row r="450" spans="1:36" ht="24" customHeight="1" x14ac:dyDescent="0.25">
      <c r="A450" s="441"/>
      <c r="B450" s="458" t="str" cm="1">
        <f t="array" ref="B450">IFERROR(_xlfn.IFS($J450="","",VLOOKUP(CONCATENATE($M450," | ",$J450),'Emissions Factors'!$C$3:$O$718,5,FALSE)&lt;&gt;"",CONCATENATE($M450," | ",$J450), COUNTIF('Emissions Factors'!$C$3:$C$718,CONCATENATE($M450," | ",$J450))&lt;0, CONCATENATE($M450," | ",$I450)),"")</f>
        <v/>
      </c>
      <c r="C450" s="650" t="str">
        <f t="shared" si="12"/>
        <v/>
      </c>
      <c r="D450" s="650" t="str">
        <f t="shared" si="13"/>
        <v/>
      </c>
      <c r="E450" s="650" t="str">
        <f>IFERROR(IF($J450="","",
IF($J450="United States",$M450&amp;" | "&amp;$J450&amp;" - "&amp;(VLOOKUP(K450,'EFs - EPA eGRID'!$B$2:$D$53,3,FALSE)),
IF($J450="Canada",$M450&amp;" | "&amp;$J450&amp;" - "&amp;$K450,$M450&amp;" | "&amp;$I450))),"")</f>
        <v/>
      </c>
      <c r="F450" s="650" t="str" cm="1">
        <f t="array" ref="F450">_xlfn.IFS($J450="","",AND($J450="United States", $K450=""), $M450&amp;" | "&amp;$J450,AND($J450="Canada", $K450=""), $M450&amp;" | "&amp;$J450,$J450="United States", $E450,$J450="Canada",$E450,$J450&lt;&gt;"", $M450&amp;" | "&amp;$J450)</f>
        <v/>
      </c>
      <c r="G450" s="989"/>
      <c r="H450" s="990"/>
      <c r="I450" s="941" t="str">
        <f>IFERROR(VLOOKUP(J450,'Category Index'!$K$10:$L$258,2,FALSE),"")</f>
        <v/>
      </c>
      <c r="J450" s="986"/>
      <c r="K450" s="987" t="s">
        <v>866</v>
      </c>
      <c r="L450" s="3"/>
      <c r="M450" s="982"/>
      <c r="N450" s="983"/>
      <c r="O450" s="943" t="str">
        <f>IFERROR(VLOOKUP(Q450,Tables!$CE$8:$CF$22,2,FALSE),"")</f>
        <v/>
      </c>
      <c r="P450" s="973"/>
      <c r="Q450" s="974"/>
      <c r="R450" s="975"/>
      <c r="S450" s="976"/>
      <c r="T450" s="670" t="str">
        <f>IFERROR(IF(R450="","",R450*(VLOOKUP(D450, 'Unit Conversion Table'!$E$3:$F$132, 2, FALSE))),"")</f>
        <v/>
      </c>
      <c r="U450" s="3"/>
      <c r="V450" s="971" t="s">
        <v>826</v>
      </c>
      <c r="W450" s="945" t="str" cm="1">
        <f t="array" ref="W450">_xlfn.IFS(V450="No",(IFERROR(VLOOKUP($M450&amp;" | "&amp;$X450,'Emissions Factors'!$C$3:$N$1705,MATCH(W$11,'Emissions Factors'!$C$3:$N$3,0),FALSE),"")),V450="Yes", "", V450="", "")</f>
        <v/>
      </c>
      <c r="X450" s="946">
        <f>IFERROR(IF(OR($V450="Yes", $V450=""), "",
VLOOKUP($F450, 'Emissions Factors'!$C$3:$O$717, 4,FALSE)),
IFERROR(VLOOKUP($E450, 'Emissions Factors'!$C$3:$O$717, 4,FALSE),""))</f>
        <v>0</v>
      </c>
      <c r="Y450" s="947" t="str">
        <f>IFERROR(VLOOKUP($M450&amp;" | "&amp;$X450,'Emissions Factors'!$C$3:$N$3811,5,FALSE),"")</f>
        <v/>
      </c>
      <c r="Z450" s="948" t="str">
        <f>IFERROR(VLOOKUP($M450&amp;" | "&amp;$X450,'Emissions Factors'!$C$3:$N$3811,6,FALSE),"")</f>
        <v/>
      </c>
      <c r="AA450" s="949" t="str">
        <f>IFERROR(VLOOKUP($M450&amp;" | "&amp;$X450,'Emissions Factors'!$C$3:$N$3811,7,FALSE),"")</f>
        <v/>
      </c>
      <c r="AB450" s="961"/>
      <c r="AC450" s="962"/>
      <c r="AD450" s="963"/>
      <c r="AE450" s="964"/>
      <c r="AF450" s="965"/>
      <c r="AG450" s="955" t="str" cm="1">
        <f t="array" ref="AG450">IFERROR(_xlfn.IFS($V450="No", Y450*$T450/1000,$V450="Yes", AD450*$T450/1000, $V450="", ""),"")</f>
        <v/>
      </c>
      <c r="AH450" s="956" t="str" cm="1">
        <f t="array" ref="AH450">IFERROR(_xlfn.IFS($V450="No", Z450*$T450/1000,$V450="Yes", AE450*$T450/1000, $V450="", ""),"")</f>
        <v/>
      </c>
      <c r="AI450" s="956" t="str" cm="1">
        <f t="array" ref="AI450">IFERROR(_xlfn.IFS($V450="No", AA450*$T450/1000,$V450="Yes", AF450*$T450/1000, $V450="", ""),"")</f>
        <v/>
      </c>
      <c r="AJ450" s="1029" t="str">
        <f>IFERROR($AG450
+IFERROR(HLOOKUP(Introduction!$H$29,'GWP Values'!$D$3:$G$46,MATCH("CH4",'GWP Values'!$C$3:$C$41,0),FALSE)*$AH450,0)
+IFERROR(HLOOKUP(Introduction!$H$29,'GWP Values'!$D$3:$G$46,MATCH("N2O",'GWP Values'!$C$3:$C$41,0),FALSE)*$AI450,0),"")</f>
        <v/>
      </c>
    </row>
    <row r="451" spans="1:36" ht="24" customHeight="1" x14ac:dyDescent="0.25">
      <c r="A451" s="441"/>
      <c r="B451" s="458" t="str" cm="1">
        <f t="array" ref="B451">IFERROR(_xlfn.IFS($J451="","",VLOOKUP(CONCATENATE($M451," | ",$J451),'Emissions Factors'!$C$3:$O$718,5,FALSE)&lt;&gt;"",CONCATENATE($M451," | ",$J451), COUNTIF('Emissions Factors'!$C$3:$C$718,CONCATENATE($M451," | ",$J451))&lt;0, CONCATENATE($M451," | ",$I451)),"")</f>
        <v/>
      </c>
      <c r="C451" s="650" t="str">
        <f t="shared" si="12"/>
        <v/>
      </c>
      <c r="D451" s="650" t="str">
        <f t="shared" si="13"/>
        <v/>
      </c>
      <c r="E451" s="650" t="str">
        <f>IFERROR(IF($J451="","",
IF($J451="United States",$M451&amp;" | "&amp;$J451&amp;" - "&amp;(VLOOKUP(K451,'EFs - EPA eGRID'!$B$2:$D$53,3,FALSE)),
IF($J451="Canada",$M451&amp;" | "&amp;$J451&amp;" - "&amp;$K451,$M451&amp;" | "&amp;$I451))),"")</f>
        <v/>
      </c>
      <c r="F451" s="650" t="str" cm="1">
        <f t="array" ref="F451">_xlfn.IFS($J451="","",AND($J451="United States", $K451=""), $M451&amp;" | "&amp;$J451,AND($J451="Canada", $K451=""), $M451&amp;" | "&amp;$J451,$J451="United States", $E451,$J451="Canada",$E451,$J451&lt;&gt;"", $M451&amp;" | "&amp;$J451)</f>
        <v/>
      </c>
      <c r="G451" s="989"/>
      <c r="H451" s="990"/>
      <c r="I451" s="941" t="str">
        <f>IFERROR(VLOOKUP(J451,'Category Index'!$K$10:$L$258,2,FALSE),"")</f>
        <v/>
      </c>
      <c r="J451" s="986"/>
      <c r="K451" s="987" t="s">
        <v>866</v>
      </c>
      <c r="L451" s="3"/>
      <c r="M451" s="982"/>
      <c r="N451" s="983"/>
      <c r="O451" s="943" t="str">
        <f>IFERROR(VLOOKUP(Q451,Tables!$CE$8:$CF$22,2,FALSE),"")</f>
        <v/>
      </c>
      <c r="P451" s="973"/>
      <c r="Q451" s="974"/>
      <c r="R451" s="975"/>
      <c r="S451" s="976"/>
      <c r="T451" s="670" t="str">
        <f>IFERROR(IF(R451="","",R451*(VLOOKUP(D451, 'Unit Conversion Table'!$E$3:$F$132, 2, FALSE))),"")</f>
        <v/>
      </c>
      <c r="U451" s="3"/>
      <c r="V451" s="971" t="s">
        <v>826</v>
      </c>
      <c r="W451" s="945" t="str" cm="1">
        <f t="array" ref="W451">_xlfn.IFS(V451="No",(IFERROR(VLOOKUP($M451&amp;" | "&amp;$X451,'Emissions Factors'!$C$3:$N$1705,MATCH(W$11,'Emissions Factors'!$C$3:$N$3,0),FALSE),"")),V451="Yes", "", V451="", "")</f>
        <v/>
      </c>
      <c r="X451" s="946">
        <f>IFERROR(IF(OR($V451="Yes", $V451=""), "",
VLOOKUP($F451, 'Emissions Factors'!$C$3:$O$717, 4,FALSE)),
IFERROR(VLOOKUP($E451, 'Emissions Factors'!$C$3:$O$717, 4,FALSE),""))</f>
        <v>0</v>
      </c>
      <c r="Y451" s="947" t="str">
        <f>IFERROR(VLOOKUP($M451&amp;" | "&amp;$X451,'Emissions Factors'!$C$3:$N$3811,5,FALSE),"")</f>
        <v/>
      </c>
      <c r="Z451" s="948" t="str">
        <f>IFERROR(VLOOKUP($M451&amp;" | "&amp;$X451,'Emissions Factors'!$C$3:$N$3811,6,FALSE),"")</f>
        <v/>
      </c>
      <c r="AA451" s="949" t="str">
        <f>IFERROR(VLOOKUP($M451&amp;" | "&amp;$X451,'Emissions Factors'!$C$3:$N$3811,7,FALSE),"")</f>
        <v/>
      </c>
      <c r="AB451" s="961"/>
      <c r="AC451" s="962"/>
      <c r="AD451" s="963"/>
      <c r="AE451" s="964"/>
      <c r="AF451" s="965"/>
      <c r="AG451" s="955" t="str" cm="1">
        <f t="array" ref="AG451">IFERROR(_xlfn.IFS($V451="No", Y451*$T451/1000,$V451="Yes", AD451*$T451/1000, $V451="", ""),"")</f>
        <v/>
      </c>
      <c r="AH451" s="956" t="str" cm="1">
        <f t="array" ref="AH451">IFERROR(_xlfn.IFS($V451="No", Z451*$T451/1000,$V451="Yes", AE451*$T451/1000, $V451="", ""),"")</f>
        <v/>
      </c>
      <c r="AI451" s="956" t="str" cm="1">
        <f t="array" ref="AI451">IFERROR(_xlfn.IFS($V451="No", AA451*$T451/1000,$V451="Yes", AF451*$T451/1000, $V451="", ""),"")</f>
        <v/>
      </c>
      <c r="AJ451" s="1029" t="str">
        <f>IFERROR($AG451
+IFERROR(HLOOKUP(Introduction!$H$29,'GWP Values'!$D$3:$G$46,MATCH("CH4",'GWP Values'!$C$3:$C$41,0),FALSE)*$AH451,0)
+IFERROR(HLOOKUP(Introduction!$H$29,'GWP Values'!$D$3:$G$46,MATCH("N2O",'GWP Values'!$C$3:$C$41,0),FALSE)*$AI451,0),"")</f>
        <v/>
      </c>
    </row>
    <row r="452" spans="1:36" ht="24" customHeight="1" x14ac:dyDescent="0.25">
      <c r="A452" s="441"/>
      <c r="B452" s="458" t="str" cm="1">
        <f t="array" ref="B452">IFERROR(_xlfn.IFS($J452="","",VLOOKUP(CONCATENATE($M452," | ",$J452),'Emissions Factors'!$C$3:$O$718,5,FALSE)&lt;&gt;"",CONCATENATE($M452," | ",$J452), COUNTIF('Emissions Factors'!$C$3:$C$718,CONCATENATE($M452," | ",$J452))&lt;0, CONCATENATE($M452," | ",$I452)),"")</f>
        <v/>
      </c>
      <c r="C452" s="650" t="str">
        <f t="shared" si="12"/>
        <v/>
      </c>
      <c r="D452" s="650" t="str">
        <f t="shared" si="13"/>
        <v/>
      </c>
      <c r="E452" s="650" t="str">
        <f>IFERROR(IF($J452="","",
IF($J452="United States",$M452&amp;" | "&amp;$J452&amp;" - "&amp;(VLOOKUP(K452,'EFs - EPA eGRID'!$B$2:$D$53,3,FALSE)),
IF($J452="Canada",$M452&amp;" | "&amp;$J452&amp;" - "&amp;$K452,$M452&amp;" | "&amp;$I452))),"")</f>
        <v/>
      </c>
      <c r="F452" s="650" t="str" cm="1">
        <f t="array" ref="F452">_xlfn.IFS($J452="","",AND($J452="United States", $K452=""), $M452&amp;" | "&amp;$J452,AND($J452="Canada", $K452=""), $M452&amp;" | "&amp;$J452,$J452="United States", $E452,$J452="Canada",$E452,$J452&lt;&gt;"", $M452&amp;" | "&amp;$J452)</f>
        <v/>
      </c>
      <c r="G452" s="989"/>
      <c r="H452" s="990"/>
      <c r="I452" s="941" t="str">
        <f>IFERROR(VLOOKUP(J452,'Category Index'!$K$10:$L$258,2,FALSE),"")</f>
        <v/>
      </c>
      <c r="J452" s="986"/>
      <c r="K452" s="987" t="s">
        <v>866</v>
      </c>
      <c r="L452" s="3"/>
      <c r="M452" s="982"/>
      <c r="N452" s="983"/>
      <c r="O452" s="943" t="str">
        <f>IFERROR(VLOOKUP(Q452,Tables!$CE$8:$CF$22,2,FALSE),"")</f>
        <v/>
      </c>
      <c r="P452" s="973"/>
      <c r="Q452" s="974"/>
      <c r="R452" s="975"/>
      <c r="S452" s="976"/>
      <c r="T452" s="670" t="str">
        <f>IFERROR(IF(R452="","",R452*(VLOOKUP(D452, 'Unit Conversion Table'!$E$3:$F$132, 2, FALSE))),"")</f>
        <v/>
      </c>
      <c r="U452" s="3"/>
      <c r="V452" s="971" t="s">
        <v>826</v>
      </c>
      <c r="W452" s="945" t="str" cm="1">
        <f t="array" ref="W452">_xlfn.IFS(V452="No",(IFERROR(VLOOKUP($M452&amp;" | "&amp;$X452,'Emissions Factors'!$C$3:$N$1705,MATCH(W$11,'Emissions Factors'!$C$3:$N$3,0),FALSE),"")),V452="Yes", "", V452="", "")</f>
        <v/>
      </c>
      <c r="X452" s="946">
        <f>IFERROR(IF(OR($V452="Yes", $V452=""), "",
VLOOKUP($F452, 'Emissions Factors'!$C$3:$O$717, 4,FALSE)),
IFERROR(VLOOKUP($E452, 'Emissions Factors'!$C$3:$O$717, 4,FALSE),""))</f>
        <v>0</v>
      </c>
      <c r="Y452" s="947" t="str">
        <f>IFERROR(VLOOKUP($M452&amp;" | "&amp;$X452,'Emissions Factors'!$C$3:$N$3811,5,FALSE),"")</f>
        <v/>
      </c>
      <c r="Z452" s="948" t="str">
        <f>IFERROR(VLOOKUP($M452&amp;" | "&amp;$X452,'Emissions Factors'!$C$3:$N$3811,6,FALSE),"")</f>
        <v/>
      </c>
      <c r="AA452" s="949" t="str">
        <f>IFERROR(VLOOKUP($M452&amp;" | "&amp;$X452,'Emissions Factors'!$C$3:$N$3811,7,FALSE),"")</f>
        <v/>
      </c>
      <c r="AB452" s="961"/>
      <c r="AC452" s="962"/>
      <c r="AD452" s="963"/>
      <c r="AE452" s="964"/>
      <c r="AF452" s="965"/>
      <c r="AG452" s="955" t="str" cm="1">
        <f t="array" ref="AG452">IFERROR(_xlfn.IFS($V452="No", Y452*$T452/1000,$V452="Yes", AD452*$T452/1000, $V452="", ""),"")</f>
        <v/>
      </c>
      <c r="AH452" s="956" t="str" cm="1">
        <f t="array" ref="AH452">IFERROR(_xlfn.IFS($V452="No", Z452*$T452/1000,$V452="Yes", AE452*$T452/1000, $V452="", ""),"")</f>
        <v/>
      </c>
      <c r="AI452" s="956" t="str" cm="1">
        <f t="array" ref="AI452">IFERROR(_xlfn.IFS($V452="No", AA452*$T452/1000,$V452="Yes", AF452*$T452/1000, $V452="", ""),"")</f>
        <v/>
      </c>
      <c r="AJ452" s="1029" t="str">
        <f>IFERROR($AG452
+IFERROR(HLOOKUP(Introduction!$H$29,'GWP Values'!$D$3:$G$46,MATCH("CH4",'GWP Values'!$C$3:$C$41,0),FALSE)*$AH452,0)
+IFERROR(HLOOKUP(Introduction!$H$29,'GWP Values'!$D$3:$G$46,MATCH("N2O",'GWP Values'!$C$3:$C$41,0),FALSE)*$AI452,0),"")</f>
        <v/>
      </c>
    </row>
    <row r="453" spans="1:36" ht="24" customHeight="1" x14ac:dyDescent="0.25">
      <c r="A453" s="441"/>
      <c r="B453" s="458" t="str" cm="1">
        <f t="array" ref="B453">IFERROR(_xlfn.IFS($J453="","",VLOOKUP(CONCATENATE($M453," | ",$J453),'Emissions Factors'!$C$3:$O$718,5,FALSE)&lt;&gt;"",CONCATENATE($M453," | ",$J453), COUNTIF('Emissions Factors'!$C$3:$C$718,CONCATENATE($M453," | ",$J453))&lt;0, CONCATENATE($M453," | ",$I453)),"")</f>
        <v/>
      </c>
      <c r="C453" s="650" t="str">
        <f t="shared" si="12"/>
        <v/>
      </c>
      <c r="D453" s="650" t="str">
        <f t="shared" si="13"/>
        <v/>
      </c>
      <c r="E453" s="650" t="str">
        <f>IFERROR(IF($J453="","",
IF($J453="United States",$M453&amp;" | "&amp;$J453&amp;" - "&amp;(VLOOKUP(K453,'EFs - EPA eGRID'!$B$2:$D$53,3,FALSE)),
IF($J453="Canada",$M453&amp;" | "&amp;$J453&amp;" - "&amp;$K453,$M453&amp;" | "&amp;$I453))),"")</f>
        <v/>
      </c>
      <c r="F453" s="650" t="str" cm="1">
        <f t="array" ref="F453">_xlfn.IFS($J453="","",AND($J453="United States", $K453=""), $M453&amp;" | "&amp;$J453,AND($J453="Canada", $K453=""), $M453&amp;" | "&amp;$J453,$J453="United States", $E453,$J453="Canada",$E453,$J453&lt;&gt;"", $M453&amp;" | "&amp;$J453)</f>
        <v/>
      </c>
      <c r="G453" s="989"/>
      <c r="H453" s="990"/>
      <c r="I453" s="941" t="str">
        <f>IFERROR(VLOOKUP(J453,'Category Index'!$K$10:$L$258,2,FALSE),"")</f>
        <v/>
      </c>
      <c r="J453" s="986"/>
      <c r="K453" s="987" t="s">
        <v>866</v>
      </c>
      <c r="L453" s="3"/>
      <c r="M453" s="982"/>
      <c r="N453" s="983"/>
      <c r="O453" s="943" t="str">
        <f>IFERROR(VLOOKUP(Q453,Tables!$CE$8:$CF$22,2,FALSE),"")</f>
        <v/>
      </c>
      <c r="P453" s="973"/>
      <c r="Q453" s="974"/>
      <c r="R453" s="975"/>
      <c r="S453" s="976"/>
      <c r="T453" s="670" t="str">
        <f>IFERROR(IF(R453="","",R453*(VLOOKUP(D453, 'Unit Conversion Table'!$E$3:$F$132, 2, FALSE))),"")</f>
        <v/>
      </c>
      <c r="U453" s="3"/>
      <c r="V453" s="971" t="s">
        <v>826</v>
      </c>
      <c r="W453" s="945" t="str" cm="1">
        <f t="array" ref="W453">_xlfn.IFS(V453="No",(IFERROR(VLOOKUP($M453&amp;" | "&amp;$X453,'Emissions Factors'!$C$3:$N$1705,MATCH(W$11,'Emissions Factors'!$C$3:$N$3,0),FALSE),"")),V453="Yes", "", V453="", "")</f>
        <v/>
      </c>
      <c r="X453" s="946">
        <f>IFERROR(IF(OR($V453="Yes", $V453=""), "",
VLOOKUP($F453, 'Emissions Factors'!$C$3:$O$717, 4,FALSE)),
IFERROR(VLOOKUP($E453, 'Emissions Factors'!$C$3:$O$717, 4,FALSE),""))</f>
        <v>0</v>
      </c>
      <c r="Y453" s="947" t="str">
        <f>IFERROR(VLOOKUP($M453&amp;" | "&amp;$X453,'Emissions Factors'!$C$3:$N$3811,5,FALSE),"")</f>
        <v/>
      </c>
      <c r="Z453" s="948" t="str">
        <f>IFERROR(VLOOKUP($M453&amp;" | "&amp;$X453,'Emissions Factors'!$C$3:$N$3811,6,FALSE),"")</f>
        <v/>
      </c>
      <c r="AA453" s="949" t="str">
        <f>IFERROR(VLOOKUP($M453&amp;" | "&amp;$X453,'Emissions Factors'!$C$3:$N$3811,7,FALSE),"")</f>
        <v/>
      </c>
      <c r="AB453" s="961"/>
      <c r="AC453" s="962"/>
      <c r="AD453" s="963"/>
      <c r="AE453" s="964"/>
      <c r="AF453" s="965"/>
      <c r="AG453" s="955" t="str" cm="1">
        <f t="array" ref="AG453">IFERROR(_xlfn.IFS($V453="No", Y453*$T453/1000,$V453="Yes", AD453*$T453/1000, $V453="", ""),"")</f>
        <v/>
      </c>
      <c r="AH453" s="956" t="str" cm="1">
        <f t="array" ref="AH453">IFERROR(_xlfn.IFS($V453="No", Z453*$T453/1000,$V453="Yes", AE453*$T453/1000, $V453="", ""),"")</f>
        <v/>
      </c>
      <c r="AI453" s="956" t="str" cm="1">
        <f t="array" ref="AI453">IFERROR(_xlfn.IFS($V453="No", AA453*$T453/1000,$V453="Yes", AF453*$T453/1000, $V453="", ""),"")</f>
        <v/>
      </c>
      <c r="AJ453" s="1029" t="str">
        <f>IFERROR($AG453
+IFERROR(HLOOKUP(Introduction!$H$29,'GWP Values'!$D$3:$G$46,MATCH("CH4",'GWP Values'!$C$3:$C$41,0),FALSE)*$AH453,0)
+IFERROR(HLOOKUP(Introduction!$H$29,'GWP Values'!$D$3:$G$46,MATCH("N2O",'GWP Values'!$C$3:$C$41,0),FALSE)*$AI453,0),"")</f>
        <v/>
      </c>
    </row>
    <row r="454" spans="1:36" ht="24" customHeight="1" x14ac:dyDescent="0.25">
      <c r="A454" s="441"/>
      <c r="B454" s="458" t="str" cm="1">
        <f t="array" ref="B454">IFERROR(_xlfn.IFS($J454="","",VLOOKUP(CONCATENATE($M454," | ",$J454),'Emissions Factors'!$C$3:$O$718,5,FALSE)&lt;&gt;"",CONCATENATE($M454," | ",$J454), COUNTIF('Emissions Factors'!$C$3:$C$718,CONCATENATE($M454," | ",$J454))&lt;0, CONCATENATE($M454," | ",$I454)),"")</f>
        <v/>
      </c>
      <c r="C454" s="650" t="str">
        <f t="shared" si="12"/>
        <v/>
      </c>
      <c r="D454" s="650" t="str">
        <f t="shared" si="13"/>
        <v/>
      </c>
      <c r="E454" s="650" t="str">
        <f>IFERROR(IF($J454="","",
IF($J454="United States",$M454&amp;" | "&amp;$J454&amp;" - "&amp;(VLOOKUP(K454,'EFs - EPA eGRID'!$B$2:$D$53,3,FALSE)),
IF($J454="Canada",$M454&amp;" | "&amp;$J454&amp;" - "&amp;$K454,$M454&amp;" | "&amp;$I454))),"")</f>
        <v/>
      </c>
      <c r="F454" s="650" t="str" cm="1">
        <f t="array" ref="F454">_xlfn.IFS($J454="","",AND($J454="United States", $K454=""), $M454&amp;" | "&amp;$J454,AND($J454="Canada", $K454=""), $M454&amp;" | "&amp;$J454,$J454="United States", $E454,$J454="Canada",$E454,$J454&lt;&gt;"", $M454&amp;" | "&amp;$J454)</f>
        <v/>
      </c>
      <c r="G454" s="989"/>
      <c r="H454" s="990"/>
      <c r="I454" s="941" t="str">
        <f>IFERROR(VLOOKUP(J454,'Category Index'!$K$10:$L$258,2,FALSE),"")</f>
        <v/>
      </c>
      <c r="J454" s="986"/>
      <c r="K454" s="987" t="s">
        <v>866</v>
      </c>
      <c r="L454" s="3"/>
      <c r="M454" s="982"/>
      <c r="N454" s="983"/>
      <c r="O454" s="943" t="str">
        <f>IFERROR(VLOOKUP(Q454,Tables!$CE$8:$CF$22,2,FALSE),"")</f>
        <v/>
      </c>
      <c r="P454" s="973"/>
      <c r="Q454" s="974"/>
      <c r="R454" s="975"/>
      <c r="S454" s="976"/>
      <c r="T454" s="670" t="str">
        <f>IFERROR(IF(R454="","",R454*(VLOOKUP(D454, 'Unit Conversion Table'!$E$3:$F$132, 2, FALSE))),"")</f>
        <v/>
      </c>
      <c r="U454" s="3"/>
      <c r="V454" s="971" t="s">
        <v>826</v>
      </c>
      <c r="W454" s="945" t="str" cm="1">
        <f t="array" ref="W454">_xlfn.IFS(V454="No",(IFERROR(VLOOKUP($M454&amp;" | "&amp;$X454,'Emissions Factors'!$C$3:$N$1705,MATCH(W$11,'Emissions Factors'!$C$3:$N$3,0),FALSE),"")),V454="Yes", "", V454="", "")</f>
        <v/>
      </c>
      <c r="X454" s="946">
        <f>IFERROR(IF(OR($V454="Yes", $V454=""), "",
VLOOKUP($F454, 'Emissions Factors'!$C$3:$O$717, 4,FALSE)),
IFERROR(VLOOKUP($E454, 'Emissions Factors'!$C$3:$O$717, 4,FALSE),""))</f>
        <v>0</v>
      </c>
      <c r="Y454" s="947" t="str">
        <f>IFERROR(VLOOKUP($M454&amp;" | "&amp;$X454,'Emissions Factors'!$C$3:$N$3811,5,FALSE),"")</f>
        <v/>
      </c>
      <c r="Z454" s="948" t="str">
        <f>IFERROR(VLOOKUP($M454&amp;" | "&amp;$X454,'Emissions Factors'!$C$3:$N$3811,6,FALSE),"")</f>
        <v/>
      </c>
      <c r="AA454" s="949" t="str">
        <f>IFERROR(VLOOKUP($M454&amp;" | "&amp;$X454,'Emissions Factors'!$C$3:$N$3811,7,FALSE),"")</f>
        <v/>
      </c>
      <c r="AB454" s="961"/>
      <c r="AC454" s="962"/>
      <c r="AD454" s="963"/>
      <c r="AE454" s="964"/>
      <c r="AF454" s="965"/>
      <c r="AG454" s="955" t="str" cm="1">
        <f t="array" ref="AG454">IFERROR(_xlfn.IFS($V454="No", Y454*$T454/1000,$V454="Yes", AD454*$T454/1000, $V454="", ""),"")</f>
        <v/>
      </c>
      <c r="AH454" s="956" t="str" cm="1">
        <f t="array" ref="AH454">IFERROR(_xlfn.IFS($V454="No", Z454*$T454/1000,$V454="Yes", AE454*$T454/1000, $V454="", ""),"")</f>
        <v/>
      </c>
      <c r="AI454" s="956" t="str" cm="1">
        <f t="array" ref="AI454">IFERROR(_xlfn.IFS($V454="No", AA454*$T454/1000,$V454="Yes", AF454*$T454/1000, $V454="", ""),"")</f>
        <v/>
      </c>
      <c r="AJ454" s="1029" t="str">
        <f>IFERROR($AG454
+IFERROR(HLOOKUP(Introduction!$H$29,'GWP Values'!$D$3:$G$46,MATCH("CH4",'GWP Values'!$C$3:$C$41,0),FALSE)*$AH454,0)
+IFERROR(HLOOKUP(Introduction!$H$29,'GWP Values'!$D$3:$G$46,MATCH("N2O",'GWP Values'!$C$3:$C$41,0),FALSE)*$AI454,0),"")</f>
        <v/>
      </c>
    </row>
    <row r="455" spans="1:36" ht="24" customHeight="1" x14ac:dyDescent="0.25">
      <c r="A455" s="441"/>
      <c r="B455" s="458" t="str" cm="1">
        <f t="array" ref="B455">IFERROR(_xlfn.IFS($J455="","",VLOOKUP(CONCATENATE($M455," | ",$J455),'Emissions Factors'!$C$3:$O$718,5,FALSE)&lt;&gt;"",CONCATENATE($M455," | ",$J455), COUNTIF('Emissions Factors'!$C$3:$C$718,CONCATENATE($M455," | ",$J455))&lt;0, CONCATENATE($M455," | ",$I455)),"")</f>
        <v/>
      </c>
      <c r="C455" s="650" t="str">
        <f t="shared" si="12"/>
        <v/>
      </c>
      <c r="D455" s="650" t="str">
        <f t="shared" si="13"/>
        <v/>
      </c>
      <c r="E455" s="650" t="str">
        <f>IFERROR(IF($J455="","",
IF($J455="United States",$M455&amp;" | "&amp;$J455&amp;" - "&amp;(VLOOKUP(K455,'EFs - EPA eGRID'!$B$2:$D$53,3,FALSE)),
IF($J455="Canada",$M455&amp;" | "&amp;$J455&amp;" - "&amp;$K455,$M455&amp;" | "&amp;$I455))),"")</f>
        <v/>
      </c>
      <c r="F455" s="650" t="str" cm="1">
        <f t="array" ref="F455">_xlfn.IFS($J455="","",AND($J455="United States", $K455=""), $M455&amp;" | "&amp;$J455,AND($J455="Canada", $K455=""), $M455&amp;" | "&amp;$J455,$J455="United States", $E455,$J455="Canada",$E455,$J455&lt;&gt;"", $M455&amp;" | "&amp;$J455)</f>
        <v/>
      </c>
      <c r="G455" s="989"/>
      <c r="H455" s="990"/>
      <c r="I455" s="941" t="str">
        <f>IFERROR(VLOOKUP(J455,'Category Index'!$K$10:$L$258,2,FALSE),"")</f>
        <v/>
      </c>
      <c r="J455" s="986"/>
      <c r="K455" s="987" t="s">
        <v>866</v>
      </c>
      <c r="L455" s="3"/>
      <c r="M455" s="982"/>
      <c r="N455" s="983"/>
      <c r="O455" s="943" t="str">
        <f>IFERROR(VLOOKUP(Q455,Tables!$CE$8:$CF$22,2,FALSE),"")</f>
        <v/>
      </c>
      <c r="P455" s="973"/>
      <c r="Q455" s="974"/>
      <c r="R455" s="975"/>
      <c r="S455" s="976"/>
      <c r="T455" s="670" t="str">
        <f>IFERROR(IF(R455="","",R455*(VLOOKUP(D455, 'Unit Conversion Table'!$E$3:$F$132, 2, FALSE))),"")</f>
        <v/>
      </c>
      <c r="U455" s="3"/>
      <c r="V455" s="971" t="s">
        <v>826</v>
      </c>
      <c r="W455" s="945" t="str" cm="1">
        <f t="array" ref="W455">_xlfn.IFS(V455="No",(IFERROR(VLOOKUP($M455&amp;" | "&amp;$X455,'Emissions Factors'!$C$3:$N$1705,MATCH(W$11,'Emissions Factors'!$C$3:$N$3,0),FALSE),"")),V455="Yes", "", V455="", "")</f>
        <v/>
      </c>
      <c r="X455" s="946">
        <f>IFERROR(IF(OR($V455="Yes", $V455=""), "",
VLOOKUP($F455, 'Emissions Factors'!$C$3:$O$717, 4,FALSE)),
IFERROR(VLOOKUP($E455, 'Emissions Factors'!$C$3:$O$717, 4,FALSE),""))</f>
        <v>0</v>
      </c>
      <c r="Y455" s="947" t="str">
        <f>IFERROR(VLOOKUP($M455&amp;" | "&amp;$X455,'Emissions Factors'!$C$3:$N$3811,5,FALSE),"")</f>
        <v/>
      </c>
      <c r="Z455" s="948" t="str">
        <f>IFERROR(VLOOKUP($M455&amp;" | "&amp;$X455,'Emissions Factors'!$C$3:$N$3811,6,FALSE),"")</f>
        <v/>
      </c>
      <c r="AA455" s="949" t="str">
        <f>IFERROR(VLOOKUP($M455&amp;" | "&amp;$X455,'Emissions Factors'!$C$3:$N$3811,7,FALSE),"")</f>
        <v/>
      </c>
      <c r="AB455" s="961"/>
      <c r="AC455" s="962"/>
      <c r="AD455" s="963"/>
      <c r="AE455" s="964"/>
      <c r="AF455" s="965"/>
      <c r="AG455" s="955" t="str" cm="1">
        <f t="array" ref="AG455">IFERROR(_xlfn.IFS($V455="No", Y455*$T455/1000,$V455="Yes", AD455*$T455/1000, $V455="", ""),"")</f>
        <v/>
      </c>
      <c r="AH455" s="956" t="str" cm="1">
        <f t="array" ref="AH455">IFERROR(_xlfn.IFS($V455="No", Z455*$T455/1000,$V455="Yes", AE455*$T455/1000, $V455="", ""),"")</f>
        <v/>
      </c>
      <c r="AI455" s="956" t="str" cm="1">
        <f t="array" ref="AI455">IFERROR(_xlfn.IFS($V455="No", AA455*$T455/1000,$V455="Yes", AF455*$T455/1000, $V455="", ""),"")</f>
        <v/>
      </c>
      <c r="AJ455" s="1029" t="str">
        <f>IFERROR($AG455
+IFERROR(HLOOKUP(Introduction!$H$29,'GWP Values'!$D$3:$G$46,MATCH("CH4",'GWP Values'!$C$3:$C$41,0),FALSE)*$AH455,0)
+IFERROR(HLOOKUP(Introduction!$H$29,'GWP Values'!$D$3:$G$46,MATCH("N2O",'GWP Values'!$C$3:$C$41,0),FALSE)*$AI455,0),"")</f>
        <v/>
      </c>
    </row>
    <row r="456" spans="1:36" ht="24" customHeight="1" x14ac:dyDescent="0.25">
      <c r="A456" s="441"/>
      <c r="B456" s="458" t="str" cm="1">
        <f t="array" ref="B456">IFERROR(_xlfn.IFS($J456="","",VLOOKUP(CONCATENATE($M456," | ",$J456),'Emissions Factors'!$C$3:$O$718,5,FALSE)&lt;&gt;"",CONCATENATE($M456," | ",$J456), COUNTIF('Emissions Factors'!$C$3:$C$718,CONCATENATE($M456," | ",$J456))&lt;0, CONCATENATE($M456," | ",$I456)),"")</f>
        <v/>
      </c>
      <c r="C456" s="650" t="str">
        <f t="shared" si="12"/>
        <v/>
      </c>
      <c r="D456" s="650" t="str">
        <f t="shared" si="13"/>
        <v/>
      </c>
      <c r="E456" s="650" t="str">
        <f>IFERROR(IF($J456="","",
IF($J456="United States",$M456&amp;" | "&amp;$J456&amp;" - "&amp;(VLOOKUP(K456,'EFs - EPA eGRID'!$B$2:$D$53,3,FALSE)),
IF($J456="Canada",$M456&amp;" | "&amp;$J456&amp;" - "&amp;$K456,$M456&amp;" | "&amp;$I456))),"")</f>
        <v/>
      </c>
      <c r="F456" s="650" t="str" cm="1">
        <f t="array" ref="F456">_xlfn.IFS($J456="","",AND($J456="United States", $K456=""), $M456&amp;" | "&amp;$J456,AND($J456="Canada", $K456=""), $M456&amp;" | "&amp;$J456,$J456="United States", $E456,$J456="Canada",$E456,$J456&lt;&gt;"", $M456&amp;" | "&amp;$J456)</f>
        <v/>
      </c>
      <c r="G456" s="989"/>
      <c r="H456" s="990"/>
      <c r="I456" s="941" t="str">
        <f>IFERROR(VLOOKUP(J456,'Category Index'!$K$10:$L$258,2,FALSE),"")</f>
        <v/>
      </c>
      <c r="J456" s="986"/>
      <c r="K456" s="987" t="s">
        <v>866</v>
      </c>
      <c r="L456" s="3"/>
      <c r="M456" s="982"/>
      <c r="N456" s="983"/>
      <c r="O456" s="943" t="str">
        <f>IFERROR(VLOOKUP(Q456,Tables!$CE$8:$CF$22,2,FALSE),"")</f>
        <v/>
      </c>
      <c r="P456" s="973"/>
      <c r="Q456" s="974"/>
      <c r="R456" s="975"/>
      <c r="S456" s="976"/>
      <c r="T456" s="670" t="str">
        <f>IFERROR(IF(R456="","",R456*(VLOOKUP(D456, 'Unit Conversion Table'!$E$3:$F$132, 2, FALSE))),"")</f>
        <v/>
      </c>
      <c r="U456" s="3"/>
      <c r="V456" s="971" t="s">
        <v>826</v>
      </c>
      <c r="W456" s="945" t="str" cm="1">
        <f t="array" ref="W456">_xlfn.IFS(V456="No",(IFERROR(VLOOKUP($M456&amp;" | "&amp;$X456,'Emissions Factors'!$C$3:$N$1705,MATCH(W$11,'Emissions Factors'!$C$3:$N$3,0),FALSE),"")),V456="Yes", "", V456="", "")</f>
        <v/>
      </c>
      <c r="X456" s="946">
        <f>IFERROR(IF(OR($V456="Yes", $V456=""), "",
VLOOKUP($F456, 'Emissions Factors'!$C$3:$O$717, 4,FALSE)),
IFERROR(VLOOKUP($E456, 'Emissions Factors'!$C$3:$O$717, 4,FALSE),""))</f>
        <v>0</v>
      </c>
      <c r="Y456" s="947" t="str">
        <f>IFERROR(VLOOKUP($M456&amp;" | "&amp;$X456,'Emissions Factors'!$C$3:$N$3811,5,FALSE),"")</f>
        <v/>
      </c>
      <c r="Z456" s="948" t="str">
        <f>IFERROR(VLOOKUP($M456&amp;" | "&amp;$X456,'Emissions Factors'!$C$3:$N$3811,6,FALSE),"")</f>
        <v/>
      </c>
      <c r="AA456" s="949" t="str">
        <f>IFERROR(VLOOKUP($M456&amp;" | "&amp;$X456,'Emissions Factors'!$C$3:$N$3811,7,FALSE),"")</f>
        <v/>
      </c>
      <c r="AB456" s="961"/>
      <c r="AC456" s="962"/>
      <c r="AD456" s="963"/>
      <c r="AE456" s="964"/>
      <c r="AF456" s="965"/>
      <c r="AG456" s="955" t="str" cm="1">
        <f t="array" ref="AG456">IFERROR(_xlfn.IFS($V456="No", Y456*$T456/1000,$V456="Yes", AD456*$T456/1000, $V456="", ""),"")</f>
        <v/>
      </c>
      <c r="AH456" s="956" t="str" cm="1">
        <f t="array" ref="AH456">IFERROR(_xlfn.IFS($V456="No", Z456*$T456/1000,$V456="Yes", AE456*$T456/1000, $V456="", ""),"")</f>
        <v/>
      </c>
      <c r="AI456" s="956" t="str" cm="1">
        <f t="array" ref="AI456">IFERROR(_xlfn.IFS($V456="No", AA456*$T456/1000,$V456="Yes", AF456*$T456/1000, $V456="", ""),"")</f>
        <v/>
      </c>
      <c r="AJ456" s="1029" t="str">
        <f>IFERROR($AG456
+IFERROR(HLOOKUP(Introduction!$H$29,'GWP Values'!$D$3:$G$46,MATCH("CH4",'GWP Values'!$C$3:$C$41,0),FALSE)*$AH456,0)
+IFERROR(HLOOKUP(Introduction!$H$29,'GWP Values'!$D$3:$G$46,MATCH("N2O",'GWP Values'!$C$3:$C$41,0),FALSE)*$AI456,0),"")</f>
        <v/>
      </c>
    </row>
    <row r="457" spans="1:36" ht="24" customHeight="1" x14ac:dyDescent="0.25">
      <c r="A457" s="441"/>
      <c r="B457" s="458" t="str" cm="1">
        <f t="array" ref="B457">IFERROR(_xlfn.IFS($J457="","",VLOOKUP(CONCATENATE($M457," | ",$J457),'Emissions Factors'!$C$3:$O$718,5,FALSE)&lt;&gt;"",CONCATENATE($M457," | ",$J457), COUNTIF('Emissions Factors'!$C$3:$C$718,CONCATENATE($M457," | ",$J457))&lt;0, CONCATENATE($M457," | ",$I457)),"")</f>
        <v/>
      </c>
      <c r="C457" s="650" t="str">
        <f t="shared" si="12"/>
        <v/>
      </c>
      <c r="D457" s="650" t="str">
        <f t="shared" si="13"/>
        <v/>
      </c>
      <c r="E457" s="650" t="str">
        <f>IFERROR(IF($J457="","",
IF($J457="United States",$M457&amp;" | "&amp;$J457&amp;" - "&amp;(VLOOKUP(K457,'EFs - EPA eGRID'!$B$2:$D$53,3,FALSE)),
IF($J457="Canada",$M457&amp;" | "&amp;$J457&amp;" - "&amp;$K457,$M457&amp;" | "&amp;$I457))),"")</f>
        <v/>
      </c>
      <c r="F457" s="650" t="str" cm="1">
        <f t="array" ref="F457">_xlfn.IFS($J457="","",AND($J457="United States", $K457=""), $M457&amp;" | "&amp;$J457,AND($J457="Canada", $K457=""), $M457&amp;" | "&amp;$J457,$J457="United States", $E457,$J457="Canada",$E457,$J457&lt;&gt;"", $M457&amp;" | "&amp;$J457)</f>
        <v/>
      </c>
      <c r="G457" s="989"/>
      <c r="H457" s="990"/>
      <c r="I457" s="941" t="str">
        <f>IFERROR(VLOOKUP(J457,'Category Index'!$K$10:$L$258,2,FALSE),"")</f>
        <v/>
      </c>
      <c r="J457" s="986"/>
      <c r="K457" s="987" t="s">
        <v>866</v>
      </c>
      <c r="L457" s="3"/>
      <c r="M457" s="982"/>
      <c r="N457" s="983"/>
      <c r="O457" s="943" t="str">
        <f>IFERROR(VLOOKUP(Q457,Tables!$CE$8:$CF$22,2,FALSE),"")</f>
        <v/>
      </c>
      <c r="P457" s="973"/>
      <c r="Q457" s="974"/>
      <c r="R457" s="975"/>
      <c r="S457" s="976"/>
      <c r="T457" s="670" t="str">
        <f>IFERROR(IF(R457="","",R457*(VLOOKUP(D457, 'Unit Conversion Table'!$E$3:$F$132, 2, FALSE))),"")</f>
        <v/>
      </c>
      <c r="U457" s="3"/>
      <c r="V457" s="971" t="s">
        <v>826</v>
      </c>
      <c r="W457" s="945" t="str" cm="1">
        <f t="array" ref="W457">_xlfn.IFS(V457="No",(IFERROR(VLOOKUP($M457&amp;" | "&amp;$X457,'Emissions Factors'!$C$3:$N$1705,MATCH(W$11,'Emissions Factors'!$C$3:$N$3,0),FALSE),"")),V457="Yes", "", V457="", "")</f>
        <v/>
      </c>
      <c r="X457" s="946">
        <f>IFERROR(IF(OR($V457="Yes", $V457=""), "",
VLOOKUP($F457, 'Emissions Factors'!$C$3:$O$717, 4,FALSE)),
IFERROR(VLOOKUP($E457, 'Emissions Factors'!$C$3:$O$717, 4,FALSE),""))</f>
        <v>0</v>
      </c>
      <c r="Y457" s="947" t="str">
        <f>IFERROR(VLOOKUP($M457&amp;" | "&amp;$X457,'Emissions Factors'!$C$3:$N$3811,5,FALSE),"")</f>
        <v/>
      </c>
      <c r="Z457" s="948" t="str">
        <f>IFERROR(VLOOKUP($M457&amp;" | "&amp;$X457,'Emissions Factors'!$C$3:$N$3811,6,FALSE),"")</f>
        <v/>
      </c>
      <c r="AA457" s="949" t="str">
        <f>IFERROR(VLOOKUP($M457&amp;" | "&amp;$X457,'Emissions Factors'!$C$3:$N$3811,7,FALSE),"")</f>
        <v/>
      </c>
      <c r="AB457" s="961"/>
      <c r="AC457" s="962"/>
      <c r="AD457" s="963"/>
      <c r="AE457" s="964"/>
      <c r="AF457" s="965"/>
      <c r="AG457" s="955" t="str" cm="1">
        <f t="array" ref="AG457">IFERROR(_xlfn.IFS($V457="No", Y457*$T457/1000,$V457="Yes", AD457*$T457/1000, $V457="", ""),"")</f>
        <v/>
      </c>
      <c r="AH457" s="956" t="str" cm="1">
        <f t="array" ref="AH457">IFERROR(_xlfn.IFS($V457="No", Z457*$T457/1000,$V457="Yes", AE457*$T457/1000, $V457="", ""),"")</f>
        <v/>
      </c>
      <c r="AI457" s="956" t="str" cm="1">
        <f t="array" ref="AI457">IFERROR(_xlfn.IFS($V457="No", AA457*$T457/1000,$V457="Yes", AF457*$T457/1000, $V457="", ""),"")</f>
        <v/>
      </c>
      <c r="AJ457" s="1029" t="str">
        <f>IFERROR($AG457
+IFERROR(HLOOKUP(Introduction!$H$29,'GWP Values'!$D$3:$G$46,MATCH("CH4",'GWP Values'!$C$3:$C$41,0),FALSE)*$AH457,0)
+IFERROR(HLOOKUP(Introduction!$H$29,'GWP Values'!$D$3:$G$46,MATCH("N2O",'GWP Values'!$C$3:$C$41,0),FALSE)*$AI457,0),"")</f>
        <v/>
      </c>
    </row>
    <row r="458" spans="1:36" ht="24" customHeight="1" x14ac:dyDescent="0.25">
      <c r="A458" s="441"/>
      <c r="B458" s="458" t="str" cm="1">
        <f t="array" ref="B458">IFERROR(_xlfn.IFS($J458="","",VLOOKUP(CONCATENATE($M458," | ",$J458),'Emissions Factors'!$C$3:$O$718,5,FALSE)&lt;&gt;"",CONCATENATE($M458," | ",$J458), COUNTIF('Emissions Factors'!$C$3:$C$718,CONCATENATE($M458," | ",$J458))&lt;0, CONCATENATE($M458," | ",$I458)),"")</f>
        <v/>
      </c>
      <c r="C458" s="650" t="str">
        <f t="shared" si="12"/>
        <v/>
      </c>
      <c r="D458" s="650" t="str">
        <f t="shared" si="13"/>
        <v/>
      </c>
      <c r="E458" s="650" t="str">
        <f>IFERROR(IF($J458="","",
IF($J458="United States",$M458&amp;" | "&amp;$J458&amp;" - "&amp;(VLOOKUP(K458,'EFs - EPA eGRID'!$B$2:$D$53,3,FALSE)),
IF($J458="Canada",$M458&amp;" | "&amp;$J458&amp;" - "&amp;$K458,$M458&amp;" | "&amp;$I458))),"")</f>
        <v/>
      </c>
      <c r="F458" s="650" t="str" cm="1">
        <f t="array" ref="F458">_xlfn.IFS($J458="","",AND($J458="United States", $K458=""), $M458&amp;" | "&amp;$J458,AND($J458="Canada", $K458=""), $M458&amp;" | "&amp;$J458,$J458="United States", $E458,$J458="Canada",$E458,$J458&lt;&gt;"", $M458&amp;" | "&amp;$J458)</f>
        <v/>
      </c>
      <c r="G458" s="989"/>
      <c r="H458" s="990"/>
      <c r="I458" s="941" t="str">
        <f>IFERROR(VLOOKUP(J458,'Category Index'!$K$10:$L$258,2,FALSE),"")</f>
        <v/>
      </c>
      <c r="J458" s="986"/>
      <c r="K458" s="987" t="s">
        <v>866</v>
      </c>
      <c r="L458" s="3"/>
      <c r="M458" s="982"/>
      <c r="N458" s="983"/>
      <c r="O458" s="943" t="str">
        <f>IFERROR(VLOOKUP(Q458,Tables!$CE$8:$CF$22,2,FALSE),"")</f>
        <v/>
      </c>
      <c r="P458" s="973"/>
      <c r="Q458" s="974"/>
      <c r="R458" s="975"/>
      <c r="S458" s="976"/>
      <c r="T458" s="670" t="str">
        <f>IFERROR(IF(R458="","",R458*(VLOOKUP(D458, 'Unit Conversion Table'!$E$3:$F$132, 2, FALSE))),"")</f>
        <v/>
      </c>
      <c r="U458" s="3"/>
      <c r="V458" s="971" t="s">
        <v>826</v>
      </c>
      <c r="W458" s="945" t="str" cm="1">
        <f t="array" ref="W458">_xlfn.IFS(V458="No",(IFERROR(VLOOKUP($M458&amp;" | "&amp;$X458,'Emissions Factors'!$C$3:$N$1705,MATCH(W$11,'Emissions Factors'!$C$3:$N$3,0),FALSE),"")),V458="Yes", "", V458="", "")</f>
        <v/>
      </c>
      <c r="X458" s="946">
        <f>IFERROR(IF(OR($V458="Yes", $V458=""), "",
VLOOKUP($F458, 'Emissions Factors'!$C$3:$O$717, 4,FALSE)),
IFERROR(VLOOKUP($E458, 'Emissions Factors'!$C$3:$O$717, 4,FALSE),""))</f>
        <v>0</v>
      </c>
      <c r="Y458" s="947" t="str">
        <f>IFERROR(VLOOKUP($M458&amp;" | "&amp;$X458,'Emissions Factors'!$C$3:$N$3811,5,FALSE),"")</f>
        <v/>
      </c>
      <c r="Z458" s="948" t="str">
        <f>IFERROR(VLOOKUP($M458&amp;" | "&amp;$X458,'Emissions Factors'!$C$3:$N$3811,6,FALSE),"")</f>
        <v/>
      </c>
      <c r="AA458" s="949" t="str">
        <f>IFERROR(VLOOKUP($M458&amp;" | "&amp;$X458,'Emissions Factors'!$C$3:$N$3811,7,FALSE),"")</f>
        <v/>
      </c>
      <c r="AB458" s="961"/>
      <c r="AC458" s="962"/>
      <c r="AD458" s="963"/>
      <c r="AE458" s="964"/>
      <c r="AF458" s="965"/>
      <c r="AG458" s="955" t="str" cm="1">
        <f t="array" ref="AG458">IFERROR(_xlfn.IFS($V458="No", Y458*$T458/1000,$V458="Yes", AD458*$T458/1000, $V458="", ""),"")</f>
        <v/>
      </c>
      <c r="AH458" s="956" t="str" cm="1">
        <f t="array" ref="AH458">IFERROR(_xlfn.IFS($V458="No", Z458*$T458/1000,$V458="Yes", AE458*$T458/1000, $V458="", ""),"")</f>
        <v/>
      </c>
      <c r="AI458" s="956" t="str" cm="1">
        <f t="array" ref="AI458">IFERROR(_xlfn.IFS($V458="No", AA458*$T458/1000,$V458="Yes", AF458*$T458/1000, $V458="", ""),"")</f>
        <v/>
      </c>
      <c r="AJ458" s="1029" t="str">
        <f>IFERROR($AG458
+IFERROR(HLOOKUP(Introduction!$H$29,'GWP Values'!$D$3:$G$46,MATCH("CH4",'GWP Values'!$C$3:$C$41,0),FALSE)*$AH458,0)
+IFERROR(HLOOKUP(Introduction!$H$29,'GWP Values'!$D$3:$G$46,MATCH("N2O",'GWP Values'!$C$3:$C$41,0),FALSE)*$AI458,0),"")</f>
        <v/>
      </c>
    </row>
    <row r="459" spans="1:36" ht="24" customHeight="1" x14ac:dyDescent="0.25">
      <c r="A459" s="441"/>
      <c r="B459" s="458" t="str" cm="1">
        <f t="array" ref="B459">IFERROR(_xlfn.IFS($J459="","",VLOOKUP(CONCATENATE($M459," | ",$J459),'Emissions Factors'!$C$3:$O$718,5,FALSE)&lt;&gt;"",CONCATENATE($M459," | ",$J459), COUNTIF('Emissions Factors'!$C$3:$C$718,CONCATENATE($M459," | ",$J459))&lt;0, CONCATENATE($M459," | ",$I459)),"")</f>
        <v/>
      </c>
      <c r="C459" s="650" t="str">
        <f t="shared" si="12"/>
        <v/>
      </c>
      <c r="D459" s="650" t="str">
        <f t="shared" si="13"/>
        <v/>
      </c>
      <c r="E459" s="650" t="str">
        <f>IFERROR(IF($J459="","",
IF($J459="United States",$M459&amp;" | "&amp;$J459&amp;" - "&amp;(VLOOKUP(K459,'EFs - EPA eGRID'!$B$2:$D$53,3,FALSE)),
IF($J459="Canada",$M459&amp;" | "&amp;$J459&amp;" - "&amp;$K459,$M459&amp;" | "&amp;$I459))),"")</f>
        <v/>
      </c>
      <c r="F459" s="650" t="str" cm="1">
        <f t="array" ref="F459">_xlfn.IFS($J459="","",AND($J459="United States", $K459=""), $M459&amp;" | "&amp;$J459,AND($J459="Canada", $K459=""), $M459&amp;" | "&amp;$J459,$J459="United States", $E459,$J459="Canada",$E459,$J459&lt;&gt;"", $M459&amp;" | "&amp;$J459)</f>
        <v/>
      </c>
      <c r="G459" s="989"/>
      <c r="H459" s="990"/>
      <c r="I459" s="941" t="str">
        <f>IFERROR(VLOOKUP(J459,'Category Index'!$K$10:$L$258,2,FALSE),"")</f>
        <v/>
      </c>
      <c r="J459" s="986"/>
      <c r="K459" s="987" t="s">
        <v>866</v>
      </c>
      <c r="L459" s="3"/>
      <c r="M459" s="982"/>
      <c r="N459" s="983"/>
      <c r="O459" s="943" t="str">
        <f>IFERROR(VLOOKUP(Q459,Tables!$CE$8:$CF$22,2,FALSE),"")</f>
        <v/>
      </c>
      <c r="P459" s="973"/>
      <c r="Q459" s="974"/>
      <c r="R459" s="975"/>
      <c r="S459" s="976"/>
      <c r="T459" s="670" t="str">
        <f>IFERROR(IF(R459="","",R459*(VLOOKUP(D459, 'Unit Conversion Table'!$E$3:$F$132, 2, FALSE))),"")</f>
        <v/>
      </c>
      <c r="U459" s="3"/>
      <c r="V459" s="971" t="s">
        <v>826</v>
      </c>
      <c r="W459" s="945" t="str" cm="1">
        <f t="array" ref="W459">_xlfn.IFS(V459="No",(IFERROR(VLOOKUP($M459&amp;" | "&amp;$X459,'Emissions Factors'!$C$3:$N$1705,MATCH(W$11,'Emissions Factors'!$C$3:$N$3,0),FALSE),"")),V459="Yes", "", V459="", "")</f>
        <v/>
      </c>
      <c r="X459" s="946">
        <f>IFERROR(IF(OR($V459="Yes", $V459=""), "",
VLOOKUP($F459, 'Emissions Factors'!$C$3:$O$717, 4,FALSE)),
IFERROR(VLOOKUP($E459, 'Emissions Factors'!$C$3:$O$717, 4,FALSE),""))</f>
        <v>0</v>
      </c>
      <c r="Y459" s="947" t="str">
        <f>IFERROR(VLOOKUP($M459&amp;" | "&amp;$X459,'Emissions Factors'!$C$3:$N$3811,5,FALSE),"")</f>
        <v/>
      </c>
      <c r="Z459" s="948" t="str">
        <f>IFERROR(VLOOKUP($M459&amp;" | "&amp;$X459,'Emissions Factors'!$C$3:$N$3811,6,FALSE),"")</f>
        <v/>
      </c>
      <c r="AA459" s="949" t="str">
        <f>IFERROR(VLOOKUP($M459&amp;" | "&amp;$X459,'Emissions Factors'!$C$3:$N$3811,7,FALSE),"")</f>
        <v/>
      </c>
      <c r="AB459" s="961"/>
      <c r="AC459" s="962"/>
      <c r="AD459" s="963"/>
      <c r="AE459" s="964"/>
      <c r="AF459" s="965"/>
      <c r="AG459" s="955" t="str" cm="1">
        <f t="array" ref="AG459">IFERROR(_xlfn.IFS($V459="No", Y459*$T459/1000,$V459="Yes", AD459*$T459/1000, $V459="", ""),"")</f>
        <v/>
      </c>
      <c r="AH459" s="956" t="str" cm="1">
        <f t="array" ref="AH459">IFERROR(_xlfn.IFS($V459="No", Z459*$T459/1000,$V459="Yes", AE459*$T459/1000, $V459="", ""),"")</f>
        <v/>
      </c>
      <c r="AI459" s="956" t="str" cm="1">
        <f t="array" ref="AI459">IFERROR(_xlfn.IFS($V459="No", AA459*$T459/1000,$V459="Yes", AF459*$T459/1000, $V459="", ""),"")</f>
        <v/>
      </c>
      <c r="AJ459" s="1029" t="str">
        <f>IFERROR($AG459
+IFERROR(HLOOKUP(Introduction!$H$29,'GWP Values'!$D$3:$G$46,MATCH("CH4",'GWP Values'!$C$3:$C$41,0),FALSE)*$AH459,0)
+IFERROR(HLOOKUP(Introduction!$H$29,'GWP Values'!$D$3:$G$46,MATCH("N2O",'GWP Values'!$C$3:$C$41,0),FALSE)*$AI459,0),"")</f>
        <v/>
      </c>
    </row>
    <row r="460" spans="1:36" ht="24" customHeight="1" x14ac:dyDescent="0.25">
      <c r="A460" s="441"/>
      <c r="B460" s="458" t="str" cm="1">
        <f t="array" ref="B460">IFERROR(_xlfn.IFS($J460="","",VLOOKUP(CONCATENATE($M460," | ",$J460),'Emissions Factors'!$C$3:$O$718,5,FALSE)&lt;&gt;"",CONCATENATE($M460," | ",$J460), COUNTIF('Emissions Factors'!$C$3:$C$718,CONCATENATE($M460," | ",$J460))&lt;0, CONCATENATE($M460," | ",$I460)),"")</f>
        <v/>
      </c>
      <c r="C460" s="650" t="str">
        <f t="shared" si="12"/>
        <v/>
      </c>
      <c r="D460" s="650" t="str">
        <f t="shared" si="13"/>
        <v/>
      </c>
      <c r="E460" s="650" t="str">
        <f>IFERROR(IF($J460="","",
IF($J460="United States",$M460&amp;" | "&amp;$J460&amp;" - "&amp;(VLOOKUP(K460,'EFs - EPA eGRID'!$B$2:$D$53,3,FALSE)),
IF($J460="Canada",$M460&amp;" | "&amp;$J460&amp;" - "&amp;$K460,$M460&amp;" | "&amp;$I460))),"")</f>
        <v/>
      </c>
      <c r="F460" s="650" t="str" cm="1">
        <f t="array" ref="F460">_xlfn.IFS($J460="","",AND($J460="United States", $K460=""), $M460&amp;" | "&amp;$J460,AND($J460="Canada", $K460=""), $M460&amp;" | "&amp;$J460,$J460="United States", $E460,$J460="Canada",$E460,$J460&lt;&gt;"", $M460&amp;" | "&amp;$J460)</f>
        <v/>
      </c>
      <c r="G460" s="989"/>
      <c r="H460" s="990"/>
      <c r="I460" s="941" t="str">
        <f>IFERROR(VLOOKUP(J460,'Category Index'!$K$10:$L$258,2,FALSE),"")</f>
        <v/>
      </c>
      <c r="J460" s="986"/>
      <c r="K460" s="987" t="s">
        <v>866</v>
      </c>
      <c r="L460" s="3"/>
      <c r="M460" s="982"/>
      <c r="N460" s="983"/>
      <c r="O460" s="943" t="str">
        <f>IFERROR(VLOOKUP(Q460,Tables!$CE$8:$CF$22,2,FALSE),"")</f>
        <v/>
      </c>
      <c r="P460" s="973"/>
      <c r="Q460" s="974"/>
      <c r="R460" s="975"/>
      <c r="S460" s="976"/>
      <c r="T460" s="670" t="str">
        <f>IFERROR(IF(R460="","",R460*(VLOOKUP(D460, 'Unit Conversion Table'!$E$3:$F$132, 2, FALSE))),"")</f>
        <v/>
      </c>
      <c r="U460" s="3"/>
      <c r="V460" s="971" t="s">
        <v>826</v>
      </c>
      <c r="W460" s="945" t="str" cm="1">
        <f t="array" ref="W460">_xlfn.IFS(V460="No",(IFERROR(VLOOKUP($M460&amp;" | "&amp;$X460,'Emissions Factors'!$C$3:$N$1705,MATCH(W$11,'Emissions Factors'!$C$3:$N$3,0),FALSE),"")),V460="Yes", "", V460="", "")</f>
        <v/>
      </c>
      <c r="X460" s="946">
        <f>IFERROR(IF(OR($V460="Yes", $V460=""), "",
VLOOKUP($F460, 'Emissions Factors'!$C$3:$O$717, 4,FALSE)),
IFERROR(VLOOKUP($E460, 'Emissions Factors'!$C$3:$O$717, 4,FALSE),""))</f>
        <v>0</v>
      </c>
      <c r="Y460" s="947" t="str">
        <f>IFERROR(VLOOKUP($M460&amp;" | "&amp;$X460,'Emissions Factors'!$C$3:$N$3811,5,FALSE),"")</f>
        <v/>
      </c>
      <c r="Z460" s="948" t="str">
        <f>IFERROR(VLOOKUP($M460&amp;" | "&amp;$X460,'Emissions Factors'!$C$3:$N$3811,6,FALSE),"")</f>
        <v/>
      </c>
      <c r="AA460" s="949" t="str">
        <f>IFERROR(VLOOKUP($M460&amp;" | "&amp;$X460,'Emissions Factors'!$C$3:$N$3811,7,FALSE),"")</f>
        <v/>
      </c>
      <c r="AB460" s="961"/>
      <c r="AC460" s="962"/>
      <c r="AD460" s="963"/>
      <c r="AE460" s="964"/>
      <c r="AF460" s="965"/>
      <c r="AG460" s="955" t="str" cm="1">
        <f t="array" ref="AG460">IFERROR(_xlfn.IFS($V460="No", Y460*$T460/1000,$V460="Yes", AD460*$T460/1000, $V460="", ""),"")</f>
        <v/>
      </c>
      <c r="AH460" s="956" t="str" cm="1">
        <f t="array" ref="AH460">IFERROR(_xlfn.IFS($V460="No", Z460*$T460/1000,$V460="Yes", AE460*$T460/1000, $V460="", ""),"")</f>
        <v/>
      </c>
      <c r="AI460" s="956" t="str" cm="1">
        <f t="array" ref="AI460">IFERROR(_xlfn.IFS($V460="No", AA460*$T460/1000,$V460="Yes", AF460*$T460/1000, $V460="", ""),"")</f>
        <v/>
      </c>
      <c r="AJ460" s="1029" t="str">
        <f>IFERROR($AG460
+IFERROR(HLOOKUP(Introduction!$H$29,'GWP Values'!$D$3:$G$46,MATCH("CH4",'GWP Values'!$C$3:$C$41,0),FALSE)*$AH460,0)
+IFERROR(HLOOKUP(Introduction!$H$29,'GWP Values'!$D$3:$G$46,MATCH("N2O",'GWP Values'!$C$3:$C$41,0),FALSE)*$AI460,0),"")</f>
        <v/>
      </c>
    </row>
    <row r="461" spans="1:36" ht="24" customHeight="1" x14ac:dyDescent="0.25">
      <c r="A461" s="441"/>
      <c r="B461" s="458" t="str" cm="1">
        <f t="array" ref="B461">IFERROR(_xlfn.IFS($J461="","",VLOOKUP(CONCATENATE($M461," | ",$J461),'Emissions Factors'!$C$3:$O$718,5,FALSE)&lt;&gt;"",CONCATENATE($M461," | ",$J461), COUNTIF('Emissions Factors'!$C$3:$C$718,CONCATENATE($M461," | ",$J461))&lt;0, CONCATENATE($M461," | ",$I461)),"")</f>
        <v/>
      </c>
      <c r="C461" s="650" t="str">
        <f t="shared" ref="C461:C524" si="14">IF(J461="United States","UnitedStatesT",IF(J461="Canada","CanadaT",""))</f>
        <v/>
      </c>
      <c r="D461" s="650" t="str">
        <f t="shared" ref="D461:D524" si="15">IF($S461="","",CONCATENATE("MWh / ",$S461, " | Energy"))</f>
        <v/>
      </c>
      <c r="E461" s="650" t="str">
        <f>IFERROR(IF($J461="","",
IF($J461="United States",$M461&amp;" | "&amp;$J461&amp;" - "&amp;(VLOOKUP(K461,'EFs - EPA eGRID'!$B$2:$D$53,3,FALSE)),
IF($J461="Canada",$M461&amp;" | "&amp;$J461&amp;" - "&amp;$K461,$M461&amp;" | "&amp;$I461))),"")</f>
        <v/>
      </c>
      <c r="F461" s="650" t="str" cm="1">
        <f t="array" ref="F461">_xlfn.IFS($J461="","",AND($J461="United States", $K461=""), $M461&amp;" | "&amp;$J461,AND($J461="Canada", $K461=""), $M461&amp;" | "&amp;$J461,$J461="United States", $E461,$J461="Canada",$E461,$J461&lt;&gt;"", $M461&amp;" | "&amp;$J461)</f>
        <v/>
      </c>
      <c r="G461" s="989"/>
      <c r="H461" s="990"/>
      <c r="I461" s="941" t="str">
        <f>IFERROR(VLOOKUP(J461,'Category Index'!$K$10:$L$258,2,FALSE),"")</f>
        <v/>
      </c>
      <c r="J461" s="986"/>
      <c r="K461" s="987" t="s">
        <v>866</v>
      </c>
      <c r="L461" s="3"/>
      <c r="M461" s="982"/>
      <c r="N461" s="983"/>
      <c r="O461" s="943" t="str">
        <f>IFERROR(VLOOKUP(Q461,Tables!$CE$8:$CF$22,2,FALSE),"")</f>
        <v/>
      </c>
      <c r="P461" s="973"/>
      <c r="Q461" s="974"/>
      <c r="R461" s="975"/>
      <c r="S461" s="976"/>
      <c r="T461" s="670" t="str">
        <f>IFERROR(IF(R461="","",R461*(VLOOKUP(D461, 'Unit Conversion Table'!$E$3:$F$132, 2, FALSE))),"")</f>
        <v/>
      </c>
      <c r="U461" s="3"/>
      <c r="V461" s="971" t="s">
        <v>826</v>
      </c>
      <c r="W461" s="945" t="str" cm="1">
        <f t="array" ref="W461">_xlfn.IFS(V461="No",(IFERROR(VLOOKUP($M461&amp;" | "&amp;$X461,'Emissions Factors'!$C$3:$N$1705,MATCH(W$11,'Emissions Factors'!$C$3:$N$3,0),FALSE),"")),V461="Yes", "", V461="", "")</f>
        <v/>
      </c>
      <c r="X461" s="946">
        <f>IFERROR(IF(OR($V461="Yes", $V461=""), "",
VLOOKUP($F461, 'Emissions Factors'!$C$3:$O$717, 4,FALSE)),
IFERROR(VLOOKUP($E461, 'Emissions Factors'!$C$3:$O$717, 4,FALSE),""))</f>
        <v>0</v>
      </c>
      <c r="Y461" s="947" t="str">
        <f>IFERROR(VLOOKUP($M461&amp;" | "&amp;$X461,'Emissions Factors'!$C$3:$N$3811,5,FALSE),"")</f>
        <v/>
      </c>
      <c r="Z461" s="948" t="str">
        <f>IFERROR(VLOOKUP($M461&amp;" | "&amp;$X461,'Emissions Factors'!$C$3:$N$3811,6,FALSE),"")</f>
        <v/>
      </c>
      <c r="AA461" s="949" t="str">
        <f>IFERROR(VLOOKUP($M461&amp;" | "&amp;$X461,'Emissions Factors'!$C$3:$N$3811,7,FALSE),"")</f>
        <v/>
      </c>
      <c r="AB461" s="961"/>
      <c r="AC461" s="962"/>
      <c r="AD461" s="963"/>
      <c r="AE461" s="964"/>
      <c r="AF461" s="965"/>
      <c r="AG461" s="955" t="str" cm="1">
        <f t="array" ref="AG461">IFERROR(_xlfn.IFS($V461="No", Y461*$T461/1000,$V461="Yes", AD461*$T461/1000, $V461="", ""),"")</f>
        <v/>
      </c>
      <c r="AH461" s="956" t="str" cm="1">
        <f t="array" ref="AH461">IFERROR(_xlfn.IFS($V461="No", Z461*$T461/1000,$V461="Yes", AE461*$T461/1000, $V461="", ""),"")</f>
        <v/>
      </c>
      <c r="AI461" s="956" t="str" cm="1">
        <f t="array" ref="AI461">IFERROR(_xlfn.IFS($V461="No", AA461*$T461/1000,$V461="Yes", AF461*$T461/1000, $V461="", ""),"")</f>
        <v/>
      </c>
      <c r="AJ461" s="1029" t="str">
        <f>IFERROR($AG461
+IFERROR(HLOOKUP(Introduction!$H$29,'GWP Values'!$D$3:$G$46,MATCH("CH4",'GWP Values'!$C$3:$C$41,0),FALSE)*$AH461,0)
+IFERROR(HLOOKUP(Introduction!$H$29,'GWP Values'!$D$3:$G$46,MATCH("N2O",'GWP Values'!$C$3:$C$41,0),FALSE)*$AI461,0),"")</f>
        <v/>
      </c>
    </row>
    <row r="462" spans="1:36" ht="24" customHeight="1" x14ac:dyDescent="0.25">
      <c r="A462" s="441"/>
      <c r="B462" s="458" t="str" cm="1">
        <f t="array" ref="B462">IFERROR(_xlfn.IFS($J462="","",VLOOKUP(CONCATENATE($M462," | ",$J462),'Emissions Factors'!$C$3:$O$718,5,FALSE)&lt;&gt;"",CONCATENATE($M462," | ",$J462), COUNTIF('Emissions Factors'!$C$3:$C$718,CONCATENATE($M462," | ",$J462))&lt;0, CONCATENATE($M462," | ",$I462)),"")</f>
        <v/>
      </c>
      <c r="C462" s="650" t="str">
        <f t="shared" si="14"/>
        <v/>
      </c>
      <c r="D462" s="650" t="str">
        <f t="shared" si="15"/>
        <v/>
      </c>
      <c r="E462" s="650" t="str">
        <f>IFERROR(IF($J462="","",
IF($J462="United States",$M462&amp;" | "&amp;$J462&amp;" - "&amp;(VLOOKUP(K462,'EFs - EPA eGRID'!$B$2:$D$53,3,FALSE)),
IF($J462="Canada",$M462&amp;" | "&amp;$J462&amp;" - "&amp;$K462,$M462&amp;" | "&amp;$I462))),"")</f>
        <v/>
      </c>
      <c r="F462" s="650" t="str" cm="1">
        <f t="array" ref="F462">_xlfn.IFS($J462="","",AND($J462="United States", $K462=""), $M462&amp;" | "&amp;$J462,AND($J462="Canada", $K462=""), $M462&amp;" | "&amp;$J462,$J462="United States", $E462,$J462="Canada",$E462,$J462&lt;&gt;"", $M462&amp;" | "&amp;$J462)</f>
        <v/>
      </c>
      <c r="G462" s="989"/>
      <c r="H462" s="990"/>
      <c r="I462" s="941" t="str">
        <f>IFERROR(VLOOKUP(J462,'Category Index'!$K$10:$L$258,2,FALSE),"")</f>
        <v/>
      </c>
      <c r="J462" s="986"/>
      <c r="K462" s="987" t="s">
        <v>866</v>
      </c>
      <c r="L462" s="3"/>
      <c r="M462" s="982"/>
      <c r="N462" s="983"/>
      <c r="O462" s="943" t="str">
        <f>IFERROR(VLOOKUP(Q462,Tables!$CE$8:$CF$22,2,FALSE),"")</f>
        <v/>
      </c>
      <c r="P462" s="973"/>
      <c r="Q462" s="974"/>
      <c r="R462" s="975"/>
      <c r="S462" s="976"/>
      <c r="T462" s="670" t="str">
        <f>IFERROR(IF(R462="","",R462*(VLOOKUP(D462, 'Unit Conversion Table'!$E$3:$F$132, 2, FALSE))),"")</f>
        <v/>
      </c>
      <c r="U462" s="3"/>
      <c r="V462" s="971" t="s">
        <v>826</v>
      </c>
      <c r="W462" s="945" t="str" cm="1">
        <f t="array" ref="W462">_xlfn.IFS(V462="No",(IFERROR(VLOOKUP($M462&amp;" | "&amp;$X462,'Emissions Factors'!$C$3:$N$1705,MATCH(W$11,'Emissions Factors'!$C$3:$N$3,0),FALSE),"")),V462="Yes", "", V462="", "")</f>
        <v/>
      </c>
      <c r="X462" s="946">
        <f>IFERROR(IF(OR($V462="Yes", $V462=""), "",
VLOOKUP($F462, 'Emissions Factors'!$C$3:$O$717, 4,FALSE)),
IFERROR(VLOOKUP($E462, 'Emissions Factors'!$C$3:$O$717, 4,FALSE),""))</f>
        <v>0</v>
      </c>
      <c r="Y462" s="947" t="str">
        <f>IFERROR(VLOOKUP($M462&amp;" | "&amp;$X462,'Emissions Factors'!$C$3:$N$3811,5,FALSE),"")</f>
        <v/>
      </c>
      <c r="Z462" s="948" t="str">
        <f>IFERROR(VLOOKUP($M462&amp;" | "&amp;$X462,'Emissions Factors'!$C$3:$N$3811,6,FALSE),"")</f>
        <v/>
      </c>
      <c r="AA462" s="949" t="str">
        <f>IFERROR(VLOOKUP($M462&amp;" | "&amp;$X462,'Emissions Factors'!$C$3:$N$3811,7,FALSE),"")</f>
        <v/>
      </c>
      <c r="AB462" s="961"/>
      <c r="AC462" s="962"/>
      <c r="AD462" s="963"/>
      <c r="AE462" s="964"/>
      <c r="AF462" s="965"/>
      <c r="AG462" s="955" t="str" cm="1">
        <f t="array" ref="AG462">IFERROR(_xlfn.IFS($V462="No", Y462*$T462/1000,$V462="Yes", AD462*$T462/1000, $V462="", ""),"")</f>
        <v/>
      </c>
      <c r="AH462" s="956" t="str" cm="1">
        <f t="array" ref="AH462">IFERROR(_xlfn.IFS($V462="No", Z462*$T462/1000,$V462="Yes", AE462*$T462/1000, $V462="", ""),"")</f>
        <v/>
      </c>
      <c r="AI462" s="956" t="str" cm="1">
        <f t="array" ref="AI462">IFERROR(_xlfn.IFS($V462="No", AA462*$T462/1000,$V462="Yes", AF462*$T462/1000, $V462="", ""),"")</f>
        <v/>
      </c>
      <c r="AJ462" s="1029" t="str">
        <f>IFERROR($AG462
+IFERROR(HLOOKUP(Introduction!$H$29,'GWP Values'!$D$3:$G$46,MATCH("CH4",'GWP Values'!$C$3:$C$41,0),FALSE)*$AH462,0)
+IFERROR(HLOOKUP(Introduction!$H$29,'GWP Values'!$D$3:$G$46,MATCH("N2O",'GWP Values'!$C$3:$C$41,0),FALSE)*$AI462,0),"")</f>
        <v/>
      </c>
    </row>
    <row r="463" spans="1:36" ht="24" customHeight="1" x14ac:dyDescent="0.25">
      <c r="A463" s="441"/>
      <c r="B463" s="458" t="str" cm="1">
        <f t="array" ref="B463">IFERROR(_xlfn.IFS($J463="","",VLOOKUP(CONCATENATE($M463," | ",$J463),'Emissions Factors'!$C$3:$O$718,5,FALSE)&lt;&gt;"",CONCATENATE($M463," | ",$J463), COUNTIF('Emissions Factors'!$C$3:$C$718,CONCATENATE($M463," | ",$J463))&lt;0, CONCATENATE($M463," | ",$I463)),"")</f>
        <v/>
      </c>
      <c r="C463" s="650" t="str">
        <f t="shared" si="14"/>
        <v/>
      </c>
      <c r="D463" s="650" t="str">
        <f t="shared" si="15"/>
        <v/>
      </c>
      <c r="E463" s="650" t="str">
        <f>IFERROR(IF($J463="","",
IF($J463="United States",$M463&amp;" | "&amp;$J463&amp;" - "&amp;(VLOOKUP(K463,'EFs - EPA eGRID'!$B$2:$D$53,3,FALSE)),
IF($J463="Canada",$M463&amp;" | "&amp;$J463&amp;" - "&amp;$K463,$M463&amp;" | "&amp;$I463))),"")</f>
        <v/>
      </c>
      <c r="F463" s="650" t="str" cm="1">
        <f t="array" ref="F463">_xlfn.IFS($J463="","",AND($J463="United States", $K463=""), $M463&amp;" | "&amp;$J463,AND($J463="Canada", $K463=""), $M463&amp;" | "&amp;$J463,$J463="United States", $E463,$J463="Canada",$E463,$J463&lt;&gt;"", $M463&amp;" | "&amp;$J463)</f>
        <v/>
      </c>
      <c r="G463" s="989"/>
      <c r="H463" s="990"/>
      <c r="I463" s="941" t="str">
        <f>IFERROR(VLOOKUP(J463,'Category Index'!$K$10:$L$258,2,FALSE),"")</f>
        <v/>
      </c>
      <c r="J463" s="986"/>
      <c r="K463" s="987" t="s">
        <v>866</v>
      </c>
      <c r="L463" s="3"/>
      <c r="M463" s="982"/>
      <c r="N463" s="983"/>
      <c r="O463" s="943" t="str">
        <f>IFERROR(VLOOKUP(Q463,Tables!$CE$8:$CF$22,2,FALSE),"")</f>
        <v/>
      </c>
      <c r="P463" s="973"/>
      <c r="Q463" s="974"/>
      <c r="R463" s="975"/>
      <c r="S463" s="976"/>
      <c r="T463" s="670" t="str">
        <f>IFERROR(IF(R463="","",R463*(VLOOKUP(D463, 'Unit Conversion Table'!$E$3:$F$132, 2, FALSE))),"")</f>
        <v/>
      </c>
      <c r="U463" s="3"/>
      <c r="V463" s="971" t="s">
        <v>826</v>
      </c>
      <c r="W463" s="945" t="str" cm="1">
        <f t="array" ref="W463">_xlfn.IFS(V463="No",(IFERROR(VLOOKUP($M463&amp;" | "&amp;$X463,'Emissions Factors'!$C$3:$N$1705,MATCH(W$11,'Emissions Factors'!$C$3:$N$3,0),FALSE),"")),V463="Yes", "", V463="", "")</f>
        <v/>
      </c>
      <c r="X463" s="946">
        <f>IFERROR(IF(OR($V463="Yes", $V463=""), "",
VLOOKUP($F463, 'Emissions Factors'!$C$3:$O$717, 4,FALSE)),
IFERROR(VLOOKUP($E463, 'Emissions Factors'!$C$3:$O$717, 4,FALSE),""))</f>
        <v>0</v>
      </c>
      <c r="Y463" s="947" t="str">
        <f>IFERROR(VLOOKUP($M463&amp;" | "&amp;$X463,'Emissions Factors'!$C$3:$N$3811,5,FALSE),"")</f>
        <v/>
      </c>
      <c r="Z463" s="948" t="str">
        <f>IFERROR(VLOOKUP($M463&amp;" | "&amp;$X463,'Emissions Factors'!$C$3:$N$3811,6,FALSE),"")</f>
        <v/>
      </c>
      <c r="AA463" s="949" t="str">
        <f>IFERROR(VLOOKUP($M463&amp;" | "&amp;$X463,'Emissions Factors'!$C$3:$N$3811,7,FALSE),"")</f>
        <v/>
      </c>
      <c r="AB463" s="961"/>
      <c r="AC463" s="962"/>
      <c r="AD463" s="963"/>
      <c r="AE463" s="964"/>
      <c r="AF463" s="965"/>
      <c r="AG463" s="955" t="str" cm="1">
        <f t="array" ref="AG463">IFERROR(_xlfn.IFS($V463="No", Y463*$T463/1000,$V463="Yes", AD463*$T463/1000, $V463="", ""),"")</f>
        <v/>
      </c>
      <c r="AH463" s="956" t="str" cm="1">
        <f t="array" ref="AH463">IFERROR(_xlfn.IFS($V463="No", Z463*$T463/1000,$V463="Yes", AE463*$T463/1000, $V463="", ""),"")</f>
        <v/>
      </c>
      <c r="AI463" s="956" t="str" cm="1">
        <f t="array" ref="AI463">IFERROR(_xlfn.IFS($V463="No", AA463*$T463/1000,$V463="Yes", AF463*$T463/1000, $V463="", ""),"")</f>
        <v/>
      </c>
      <c r="AJ463" s="1029" t="str">
        <f>IFERROR($AG463
+IFERROR(HLOOKUP(Introduction!$H$29,'GWP Values'!$D$3:$G$46,MATCH("CH4",'GWP Values'!$C$3:$C$41,0),FALSE)*$AH463,0)
+IFERROR(HLOOKUP(Introduction!$H$29,'GWP Values'!$D$3:$G$46,MATCH("N2O",'GWP Values'!$C$3:$C$41,0),FALSE)*$AI463,0),"")</f>
        <v/>
      </c>
    </row>
    <row r="464" spans="1:36" ht="24" customHeight="1" x14ac:dyDescent="0.25">
      <c r="A464" s="441"/>
      <c r="B464" s="458" t="str" cm="1">
        <f t="array" ref="B464">IFERROR(_xlfn.IFS($J464="","",VLOOKUP(CONCATENATE($M464," | ",$J464),'Emissions Factors'!$C$3:$O$718,5,FALSE)&lt;&gt;"",CONCATENATE($M464," | ",$J464), COUNTIF('Emissions Factors'!$C$3:$C$718,CONCATENATE($M464," | ",$J464))&lt;0, CONCATENATE($M464," | ",$I464)),"")</f>
        <v/>
      </c>
      <c r="C464" s="650" t="str">
        <f t="shared" si="14"/>
        <v/>
      </c>
      <c r="D464" s="650" t="str">
        <f t="shared" si="15"/>
        <v/>
      </c>
      <c r="E464" s="650" t="str">
        <f>IFERROR(IF($J464="","",
IF($J464="United States",$M464&amp;" | "&amp;$J464&amp;" - "&amp;(VLOOKUP(K464,'EFs - EPA eGRID'!$B$2:$D$53,3,FALSE)),
IF($J464="Canada",$M464&amp;" | "&amp;$J464&amp;" - "&amp;$K464,$M464&amp;" | "&amp;$I464))),"")</f>
        <v/>
      </c>
      <c r="F464" s="650" t="str" cm="1">
        <f t="array" ref="F464">_xlfn.IFS($J464="","",AND($J464="United States", $K464=""), $M464&amp;" | "&amp;$J464,AND($J464="Canada", $K464=""), $M464&amp;" | "&amp;$J464,$J464="United States", $E464,$J464="Canada",$E464,$J464&lt;&gt;"", $M464&amp;" | "&amp;$J464)</f>
        <v/>
      </c>
      <c r="G464" s="989"/>
      <c r="H464" s="990"/>
      <c r="I464" s="941" t="str">
        <f>IFERROR(VLOOKUP(J464,'Category Index'!$K$10:$L$258,2,FALSE),"")</f>
        <v/>
      </c>
      <c r="J464" s="986"/>
      <c r="K464" s="987" t="s">
        <v>866</v>
      </c>
      <c r="L464" s="3"/>
      <c r="M464" s="982"/>
      <c r="N464" s="983"/>
      <c r="O464" s="943" t="str">
        <f>IFERROR(VLOOKUP(Q464,Tables!$CE$8:$CF$22,2,FALSE),"")</f>
        <v/>
      </c>
      <c r="P464" s="973"/>
      <c r="Q464" s="974"/>
      <c r="R464" s="975"/>
      <c r="S464" s="976"/>
      <c r="T464" s="670" t="str">
        <f>IFERROR(IF(R464="","",R464*(VLOOKUP(D464, 'Unit Conversion Table'!$E$3:$F$132, 2, FALSE))),"")</f>
        <v/>
      </c>
      <c r="U464" s="3"/>
      <c r="V464" s="971" t="s">
        <v>826</v>
      </c>
      <c r="W464" s="945" t="str" cm="1">
        <f t="array" ref="W464">_xlfn.IFS(V464="No",(IFERROR(VLOOKUP($M464&amp;" | "&amp;$X464,'Emissions Factors'!$C$3:$N$1705,MATCH(W$11,'Emissions Factors'!$C$3:$N$3,0),FALSE),"")),V464="Yes", "", V464="", "")</f>
        <v/>
      </c>
      <c r="X464" s="946">
        <f>IFERROR(IF(OR($V464="Yes", $V464=""), "",
VLOOKUP($F464, 'Emissions Factors'!$C$3:$O$717, 4,FALSE)),
IFERROR(VLOOKUP($E464, 'Emissions Factors'!$C$3:$O$717, 4,FALSE),""))</f>
        <v>0</v>
      </c>
      <c r="Y464" s="947" t="str">
        <f>IFERROR(VLOOKUP($M464&amp;" | "&amp;$X464,'Emissions Factors'!$C$3:$N$3811,5,FALSE),"")</f>
        <v/>
      </c>
      <c r="Z464" s="948" t="str">
        <f>IFERROR(VLOOKUP($M464&amp;" | "&amp;$X464,'Emissions Factors'!$C$3:$N$3811,6,FALSE),"")</f>
        <v/>
      </c>
      <c r="AA464" s="949" t="str">
        <f>IFERROR(VLOOKUP($M464&amp;" | "&amp;$X464,'Emissions Factors'!$C$3:$N$3811,7,FALSE),"")</f>
        <v/>
      </c>
      <c r="AB464" s="961"/>
      <c r="AC464" s="962"/>
      <c r="AD464" s="963"/>
      <c r="AE464" s="964"/>
      <c r="AF464" s="965"/>
      <c r="AG464" s="955" t="str" cm="1">
        <f t="array" ref="AG464">IFERROR(_xlfn.IFS($V464="No", Y464*$T464/1000,$V464="Yes", AD464*$T464/1000, $V464="", ""),"")</f>
        <v/>
      </c>
      <c r="AH464" s="956" t="str" cm="1">
        <f t="array" ref="AH464">IFERROR(_xlfn.IFS($V464="No", Z464*$T464/1000,$V464="Yes", AE464*$T464/1000, $V464="", ""),"")</f>
        <v/>
      </c>
      <c r="AI464" s="956" t="str" cm="1">
        <f t="array" ref="AI464">IFERROR(_xlfn.IFS($V464="No", AA464*$T464/1000,$V464="Yes", AF464*$T464/1000, $V464="", ""),"")</f>
        <v/>
      </c>
      <c r="AJ464" s="1029" t="str">
        <f>IFERROR($AG464
+IFERROR(HLOOKUP(Introduction!$H$29,'GWP Values'!$D$3:$G$46,MATCH("CH4",'GWP Values'!$C$3:$C$41,0),FALSE)*$AH464,0)
+IFERROR(HLOOKUP(Introduction!$H$29,'GWP Values'!$D$3:$G$46,MATCH("N2O",'GWP Values'!$C$3:$C$41,0),FALSE)*$AI464,0),"")</f>
        <v/>
      </c>
    </row>
    <row r="465" spans="1:36" ht="24" customHeight="1" x14ac:dyDescent="0.25">
      <c r="A465" s="441"/>
      <c r="B465" s="458" t="str" cm="1">
        <f t="array" ref="B465">IFERROR(_xlfn.IFS($J465="","",VLOOKUP(CONCATENATE($M465," | ",$J465),'Emissions Factors'!$C$3:$O$718,5,FALSE)&lt;&gt;"",CONCATENATE($M465," | ",$J465), COUNTIF('Emissions Factors'!$C$3:$C$718,CONCATENATE($M465," | ",$J465))&lt;0, CONCATENATE($M465," | ",$I465)),"")</f>
        <v/>
      </c>
      <c r="C465" s="650" t="str">
        <f t="shared" si="14"/>
        <v/>
      </c>
      <c r="D465" s="650" t="str">
        <f t="shared" si="15"/>
        <v/>
      </c>
      <c r="E465" s="650" t="str">
        <f>IFERROR(IF($J465="","",
IF($J465="United States",$M465&amp;" | "&amp;$J465&amp;" - "&amp;(VLOOKUP(K465,'EFs - EPA eGRID'!$B$2:$D$53,3,FALSE)),
IF($J465="Canada",$M465&amp;" | "&amp;$J465&amp;" - "&amp;$K465,$M465&amp;" | "&amp;$I465))),"")</f>
        <v/>
      </c>
      <c r="F465" s="650" t="str" cm="1">
        <f t="array" ref="F465">_xlfn.IFS($J465="","",AND($J465="United States", $K465=""), $M465&amp;" | "&amp;$J465,AND($J465="Canada", $K465=""), $M465&amp;" | "&amp;$J465,$J465="United States", $E465,$J465="Canada",$E465,$J465&lt;&gt;"", $M465&amp;" | "&amp;$J465)</f>
        <v/>
      </c>
      <c r="G465" s="989"/>
      <c r="H465" s="990"/>
      <c r="I465" s="941" t="str">
        <f>IFERROR(VLOOKUP(J465,'Category Index'!$K$10:$L$258,2,FALSE),"")</f>
        <v/>
      </c>
      <c r="J465" s="986"/>
      <c r="K465" s="987" t="s">
        <v>866</v>
      </c>
      <c r="L465" s="3"/>
      <c r="M465" s="982"/>
      <c r="N465" s="983"/>
      <c r="O465" s="943" t="str">
        <f>IFERROR(VLOOKUP(Q465,Tables!$CE$8:$CF$22,2,FALSE),"")</f>
        <v/>
      </c>
      <c r="P465" s="973"/>
      <c r="Q465" s="974"/>
      <c r="R465" s="975"/>
      <c r="S465" s="976"/>
      <c r="T465" s="670" t="str">
        <f>IFERROR(IF(R465="","",R465*(VLOOKUP(D465, 'Unit Conversion Table'!$E$3:$F$132, 2, FALSE))),"")</f>
        <v/>
      </c>
      <c r="U465" s="3"/>
      <c r="V465" s="971" t="s">
        <v>826</v>
      </c>
      <c r="W465" s="945" t="str" cm="1">
        <f t="array" ref="W465">_xlfn.IFS(V465="No",(IFERROR(VLOOKUP($M465&amp;" | "&amp;$X465,'Emissions Factors'!$C$3:$N$1705,MATCH(W$11,'Emissions Factors'!$C$3:$N$3,0),FALSE),"")),V465="Yes", "", V465="", "")</f>
        <v/>
      </c>
      <c r="X465" s="946">
        <f>IFERROR(IF(OR($V465="Yes", $V465=""), "",
VLOOKUP($F465, 'Emissions Factors'!$C$3:$O$717, 4,FALSE)),
IFERROR(VLOOKUP($E465, 'Emissions Factors'!$C$3:$O$717, 4,FALSE),""))</f>
        <v>0</v>
      </c>
      <c r="Y465" s="947" t="str">
        <f>IFERROR(VLOOKUP($M465&amp;" | "&amp;$X465,'Emissions Factors'!$C$3:$N$3811,5,FALSE),"")</f>
        <v/>
      </c>
      <c r="Z465" s="948" t="str">
        <f>IFERROR(VLOOKUP($M465&amp;" | "&amp;$X465,'Emissions Factors'!$C$3:$N$3811,6,FALSE),"")</f>
        <v/>
      </c>
      <c r="AA465" s="949" t="str">
        <f>IFERROR(VLOOKUP($M465&amp;" | "&amp;$X465,'Emissions Factors'!$C$3:$N$3811,7,FALSE),"")</f>
        <v/>
      </c>
      <c r="AB465" s="961"/>
      <c r="AC465" s="962"/>
      <c r="AD465" s="963"/>
      <c r="AE465" s="964"/>
      <c r="AF465" s="965"/>
      <c r="AG465" s="955" t="str" cm="1">
        <f t="array" ref="AG465">IFERROR(_xlfn.IFS($V465="No", Y465*$T465/1000,$V465="Yes", AD465*$T465/1000, $V465="", ""),"")</f>
        <v/>
      </c>
      <c r="AH465" s="956" t="str" cm="1">
        <f t="array" ref="AH465">IFERROR(_xlfn.IFS($V465="No", Z465*$T465/1000,$V465="Yes", AE465*$T465/1000, $V465="", ""),"")</f>
        <v/>
      </c>
      <c r="AI465" s="956" t="str" cm="1">
        <f t="array" ref="AI465">IFERROR(_xlfn.IFS($V465="No", AA465*$T465/1000,$V465="Yes", AF465*$T465/1000, $V465="", ""),"")</f>
        <v/>
      </c>
      <c r="AJ465" s="1029" t="str">
        <f>IFERROR($AG465
+IFERROR(HLOOKUP(Introduction!$H$29,'GWP Values'!$D$3:$G$46,MATCH("CH4",'GWP Values'!$C$3:$C$41,0),FALSE)*$AH465,0)
+IFERROR(HLOOKUP(Introduction!$H$29,'GWP Values'!$D$3:$G$46,MATCH("N2O",'GWP Values'!$C$3:$C$41,0),FALSE)*$AI465,0),"")</f>
        <v/>
      </c>
    </row>
    <row r="466" spans="1:36" ht="24" customHeight="1" x14ac:dyDescent="0.25">
      <c r="A466" s="441"/>
      <c r="B466" s="458" t="str" cm="1">
        <f t="array" ref="B466">IFERROR(_xlfn.IFS($J466="","",VLOOKUP(CONCATENATE($M466," | ",$J466),'Emissions Factors'!$C$3:$O$718,5,FALSE)&lt;&gt;"",CONCATENATE($M466," | ",$J466), COUNTIF('Emissions Factors'!$C$3:$C$718,CONCATENATE($M466," | ",$J466))&lt;0, CONCATENATE($M466," | ",$I466)),"")</f>
        <v/>
      </c>
      <c r="C466" s="650" t="str">
        <f t="shared" si="14"/>
        <v/>
      </c>
      <c r="D466" s="650" t="str">
        <f t="shared" si="15"/>
        <v/>
      </c>
      <c r="E466" s="650" t="str">
        <f>IFERROR(IF($J466="","",
IF($J466="United States",$M466&amp;" | "&amp;$J466&amp;" - "&amp;(VLOOKUP(K466,'EFs - EPA eGRID'!$B$2:$D$53,3,FALSE)),
IF($J466="Canada",$M466&amp;" | "&amp;$J466&amp;" - "&amp;$K466,$M466&amp;" | "&amp;$I466))),"")</f>
        <v/>
      </c>
      <c r="F466" s="650" t="str" cm="1">
        <f t="array" ref="F466">_xlfn.IFS($J466="","",AND($J466="United States", $K466=""), $M466&amp;" | "&amp;$J466,AND($J466="Canada", $K466=""), $M466&amp;" | "&amp;$J466,$J466="United States", $E466,$J466="Canada",$E466,$J466&lt;&gt;"", $M466&amp;" | "&amp;$J466)</f>
        <v/>
      </c>
      <c r="G466" s="989"/>
      <c r="H466" s="990"/>
      <c r="I466" s="941" t="str">
        <f>IFERROR(VLOOKUP(J466,'Category Index'!$K$10:$L$258,2,FALSE),"")</f>
        <v/>
      </c>
      <c r="J466" s="986"/>
      <c r="K466" s="987" t="s">
        <v>866</v>
      </c>
      <c r="L466" s="3"/>
      <c r="M466" s="982"/>
      <c r="N466" s="983"/>
      <c r="O466" s="943" t="str">
        <f>IFERROR(VLOOKUP(Q466,Tables!$CE$8:$CF$22,2,FALSE),"")</f>
        <v/>
      </c>
      <c r="P466" s="973"/>
      <c r="Q466" s="974"/>
      <c r="R466" s="975"/>
      <c r="S466" s="976"/>
      <c r="T466" s="670" t="str">
        <f>IFERROR(IF(R466="","",R466*(VLOOKUP(D466, 'Unit Conversion Table'!$E$3:$F$132, 2, FALSE))),"")</f>
        <v/>
      </c>
      <c r="U466" s="3"/>
      <c r="V466" s="971" t="s">
        <v>826</v>
      </c>
      <c r="W466" s="945" t="str" cm="1">
        <f t="array" ref="W466">_xlfn.IFS(V466="No",(IFERROR(VLOOKUP($M466&amp;" | "&amp;$X466,'Emissions Factors'!$C$3:$N$1705,MATCH(W$11,'Emissions Factors'!$C$3:$N$3,0),FALSE),"")),V466="Yes", "", V466="", "")</f>
        <v/>
      </c>
      <c r="X466" s="946">
        <f>IFERROR(IF(OR($V466="Yes", $V466=""), "",
VLOOKUP($F466, 'Emissions Factors'!$C$3:$O$717, 4,FALSE)),
IFERROR(VLOOKUP($E466, 'Emissions Factors'!$C$3:$O$717, 4,FALSE),""))</f>
        <v>0</v>
      </c>
      <c r="Y466" s="947" t="str">
        <f>IFERROR(VLOOKUP($M466&amp;" | "&amp;$X466,'Emissions Factors'!$C$3:$N$3811,5,FALSE),"")</f>
        <v/>
      </c>
      <c r="Z466" s="948" t="str">
        <f>IFERROR(VLOOKUP($M466&amp;" | "&amp;$X466,'Emissions Factors'!$C$3:$N$3811,6,FALSE),"")</f>
        <v/>
      </c>
      <c r="AA466" s="949" t="str">
        <f>IFERROR(VLOOKUP($M466&amp;" | "&amp;$X466,'Emissions Factors'!$C$3:$N$3811,7,FALSE),"")</f>
        <v/>
      </c>
      <c r="AB466" s="961"/>
      <c r="AC466" s="962"/>
      <c r="AD466" s="963"/>
      <c r="AE466" s="964"/>
      <c r="AF466" s="965"/>
      <c r="AG466" s="955" t="str" cm="1">
        <f t="array" ref="AG466">IFERROR(_xlfn.IFS($V466="No", Y466*$T466/1000,$V466="Yes", AD466*$T466/1000, $V466="", ""),"")</f>
        <v/>
      </c>
      <c r="AH466" s="956" t="str" cm="1">
        <f t="array" ref="AH466">IFERROR(_xlfn.IFS($V466="No", Z466*$T466/1000,$V466="Yes", AE466*$T466/1000, $V466="", ""),"")</f>
        <v/>
      </c>
      <c r="AI466" s="956" t="str" cm="1">
        <f t="array" ref="AI466">IFERROR(_xlfn.IFS($V466="No", AA466*$T466/1000,$V466="Yes", AF466*$T466/1000, $V466="", ""),"")</f>
        <v/>
      </c>
      <c r="AJ466" s="1029" t="str">
        <f>IFERROR($AG466
+IFERROR(HLOOKUP(Introduction!$H$29,'GWP Values'!$D$3:$G$46,MATCH("CH4",'GWP Values'!$C$3:$C$41,0),FALSE)*$AH466,0)
+IFERROR(HLOOKUP(Introduction!$H$29,'GWP Values'!$D$3:$G$46,MATCH("N2O",'GWP Values'!$C$3:$C$41,0),FALSE)*$AI466,0),"")</f>
        <v/>
      </c>
    </row>
    <row r="467" spans="1:36" ht="24" customHeight="1" x14ac:dyDescent="0.25">
      <c r="A467" s="441"/>
      <c r="B467" s="458" t="str" cm="1">
        <f t="array" ref="B467">IFERROR(_xlfn.IFS($J467="","",VLOOKUP(CONCATENATE($M467," | ",$J467),'Emissions Factors'!$C$3:$O$718,5,FALSE)&lt;&gt;"",CONCATENATE($M467," | ",$J467), COUNTIF('Emissions Factors'!$C$3:$C$718,CONCATENATE($M467," | ",$J467))&lt;0, CONCATENATE($M467," | ",$I467)),"")</f>
        <v/>
      </c>
      <c r="C467" s="650" t="str">
        <f t="shared" si="14"/>
        <v/>
      </c>
      <c r="D467" s="650" t="str">
        <f t="shared" si="15"/>
        <v/>
      </c>
      <c r="E467" s="650" t="str">
        <f>IFERROR(IF($J467="","",
IF($J467="United States",$M467&amp;" | "&amp;$J467&amp;" - "&amp;(VLOOKUP(K467,'EFs - EPA eGRID'!$B$2:$D$53,3,FALSE)),
IF($J467="Canada",$M467&amp;" | "&amp;$J467&amp;" - "&amp;$K467,$M467&amp;" | "&amp;$I467))),"")</f>
        <v/>
      </c>
      <c r="F467" s="650" t="str" cm="1">
        <f t="array" ref="F467">_xlfn.IFS($J467="","",AND($J467="United States", $K467=""), $M467&amp;" | "&amp;$J467,AND($J467="Canada", $K467=""), $M467&amp;" | "&amp;$J467,$J467="United States", $E467,$J467="Canada",$E467,$J467&lt;&gt;"", $M467&amp;" | "&amp;$J467)</f>
        <v/>
      </c>
      <c r="G467" s="989"/>
      <c r="H467" s="990"/>
      <c r="I467" s="941" t="str">
        <f>IFERROR(VLOOKUP(J467,'Category Index'!$K$10:$L$258,2,FALSE),"")</f>
        <v/>
      </c>
      <c r="J467" s="986"/>
      <c r="K467" s="987" t="s">
        <v>866</v>
      </c>
      <c r="L467" s="3"/>
      <c r="M467" s="982"/>
      <c r="N467" s="983"/>
      <c r="O467" s="943" t="str">
        <f>IFERROR(VLOOKUP(Q467,Tables!$CE$8:$CF$22,2,FALSE),"")</f>
        <v/>
      </c>
      <c r="P467" s="973"/>
      <c r="Q467" s="974"/>
      <c r="R467" s="975"/>
      <c r="S467" s="976"/>
      <c r="T467" s="670" t="str">
        <f>IFERROR(IF(R467="","",R467*(VLOOKUP(D467, 'Unit Conversion Table'!$E$3:$F$132, 2, FALSE))),"")</f>
        <v/>
      </c>
      <c r="U467" s="3"/>
      <c r="V467" s="971" t="s">
        <v>826</v>
      </c>
      <c r="W467" s="945" t="str" cm="1">
        <f t="array" ref="W467">_xlfn.IFS(V467="No",(IFERROR(VLOOKUP($M467&amp;" | "&amp;$X467,'Emissions Factors'!$C$3:$N$1705,MATCH(W$11,'Emissions Factors'!$C$3:$N$3,0),FALSE),"")),V467="Yes", "", V467="", "")</f>
        <v/>
      </c>
      <c r="X467" s="946">
        <f>IFERROR(IF(OR($V467="Yes", $V467=""), "",
VLOOKUP($F467, 'Emissions Factors'!$C$3:$O$717, 4,FALSE)),
IFERROR(VLOOKUP($E467, 'Emissions Factors'!$C$3:$O$717, 4,FALSE),""))</f>
        <v>0</v>
      </c>
      <c r="Y467" s="947" t="str">
        <f>IFERROR(VLOOKUP($M467&amp;" | "&amp;$X467,'Emissions Factors'!$C$3:$N$3811,5,FALSE),"")</f>
        <v/>
      </c>
      <c r="Z467" s="948" t="str">
        <f>IFERROR(VLOOKUP($M467&amp;" | "&amp;$X467,'Emissions Factors'!$C$3:$N$3811,6,FALSE),"")</f>
        <v/>
      </c>
      <c r="AA467" s="949" t="str">
        <f>IFERROR(VLOOKUP($M467&amp;" | "&amp;$X467,'Emissions Factors'!$C$3:$N$3811,7,FALSE),"")</f>
        <v/>
      </c>
      <c r="AB467" s="961"/>
      <c r="AC467" s="962"/>
      <c r="AD467" s="963"/>
      <c r="AE467" s="964"/>
      <c r="AF467" s="965"/>
      <c r="AG467" s="955" t="str" cm="1">
        <f t="array" ref="AG467">IFERROR(_xlfn.IFS($V467="No", Y467*$T467/1000,$V467="Yes", AD467*$T467/1000, $V467="", ""),"")</f>
        <v/>
      </c>
      <c r="AH467" s="956" t="str" cm="1">
        <f t="array" ref="AH467">IFERROR(_xlfn.IFS($V467="No", Z467*$T467/1000,$V467="Yes", AE467*$T467/1000, $V467="", ""),"")</f>
        <v/>
      </c>
      <c r="AI467" s="956" t="str" cm="1">
        <f t="array" ref="AI467">IFERROR(_xlfn.IFS($V467="No", AA467*$T467/1000,$V467="Yes", AF467*$T467/1000, $V467="", ""),"")</f>
        <v/>
      </c>
      <c r="AJ467" s="1029" t="str">
        <f>IFERROR($AG467
+IFERROR(HLOOKUP(Introduction!$H$29,'GWP Values'!$D$3:$G$46,MATCH("CH4",'GWP Values'!$C$3:$C$41,0),FALSE)*$AH467,0)
+IFERROR(HLOOKUP(Introduction!$H$29,'GWP Values'!$D$3:$G$46,MATCH("N2O",'GWP Values'!$C$3:$C$41,0),FALSE)*$AI467,0),"")</f>
        <v/>
      </c>
    </row>
    <row r="468" spans="1:36" ht="24" customHeight="1" x14ac:dyDescent="0.25">
      <c r="A468" s="441"/>
      <c r="B468" s="458" t="str" cm="1">
        <f t="array" ref="B468">IFERROR(_xlfn.IFS($J468="","",VLOOKUP(CONCATENATE($M468," | ",$J468),'Emissions Factors'!$C$3:$O$718,5,FALSE)&lt;&gt;"",CONCATENATE($M468," | ",$J468), COUNTIF('Emissions Factors'!$C$3:$C$718,CONCATENATE($M468," | ",$J468))&lt;0, CONCATENATE($M468," | ",$I468)),"")</f>
        <v/>
      </c>
      <c r="C468" s="650" t="str">
        <f t="shared" si="14"/>
        <v/>
      </c>
      <c r="D468" s="650" t="str">
        <f t="shared" si="15"/>
        <v/>
      </c>
      <c r="E468" s="650" t="str">
        <f>IFERROR(IF($J468="","",
IF($J468="United States",$M468&amp;" | "&amp;$J468&amp;" - "&amp;(VLOOKUP(K468,'EFs - EPA eGRID'!$B$2:$D$53,3,FALSE)),
IF($J468="Canada",$M468&amp;" | "&amp;$J468&amp;" - "&amp;$K468,$M468&amp;" | "&amp;$I468))),"")</f>
        <v/>
      </c>
      <c r="F468" s="650" t="str" cm="1">
        <f t="array" ref="F468">_xlfn.IFS($J468="","",AND($J468="United States", $K468=""), $M468&amp;" | "&amp;$J468,AND($J468="Canada", $K468=""), $M468&amp;" | "&amp;$J468,$J468="United States", $E468,$J468="Canada",$E468,$J468&lt;&gt;"", $M468&amp;" | "&amp;$J468)</f>
        <v/>
      </c>
      <c r="G468" s="989"/>
      <c r="H468" s="990"/>
      <c r="I468" s="941" t="str">
        <f>IFERROR(VLOOKUP(J468,'Category Index'!$K$10:$L$258,2,FALSE),"")</f>
        <v/>
      </c>
      <c r="J468" s="986"/>
      <c r="K468" s="987" t="s">
        <v>866</v>
      </c>
      <c r="L468" s="3"/>
      <c r="M468" s="982"/>
      <c r="N468" s="983"/>
      <c r="O468" s="943" t="str">
        <f>IFERROR(VLOOKUP(Q468,Tables!$CE$8:$CF$22,2,FALSE),"")</f>
        <v/>
      </c>
      <c r="P468" s="973"/>
      <c r="Q468" s="974"/>
      <c r="R468" s="975"/>
      <c r="S468" s="976"/>
      <c r="T468" s="670" t="str">
        <f>IFERROR(IF(R468="","",R468*(VLOOKUP(D468, 'Unit Conversion Table'!$E$3:$F$132, 2, FALSE))),"")</f>
        <v/>
      </c>
      <c r="U468" s="3"/>
      <c r="V468" s="971" t="s">
        <v>826</v>
      </c>
      <c r="W468" s="945" t="str" cm="1">
        <f t="array" ref="W468">_xlfn.IFS(V468="No",(IFERROR(VLOOKUP($M468&amp;" | "&amp;$X468,'Emissions Factors'!$C$3:$N$1705,MATCH(W$11,'Emissions Factors'!$C$3:$N$3,0),FALSE),"")),V468="Yes", "", V468="", "")</f>
        <v/>
      </c>
      <c r="X468" s="946">
        <f>IFERROR(IF(OR($V468="Yes", $V468=""), "",
VLOOKUP($F468, 'Emissions Factors'!$C$3:$O$717, 4,FALSE)),
IFERROR(VLOOKUP($E468, 'Emissions Factors'!$C$3:$O$717, 4,FALSE),""))</f>
        <v>0</v>
      </c>
      <c r="Y468" s="947" t="str">
        <f>IFERROR(VLOOKUP($M468&amp;" | "&amp;$X468,'Emissions Factors'!$C$3:$N$3811,5,FALSE),"")</f>
        <v/>
      </c>
      <c r="Z468" s="948" t="str">
        <f>IFERROR(VLOOKUP($M468&amp;" | "&amp;$X468,'Emissions Factors'!$C$3:$N$3811,6,FALSE),"")</f>
        <v/>
      </c>
      <c r="AA468" s="949" t="str">
        <f>IFERROR(VLOOKUP($M468&amp;" | "&amp;$X468,'Emissions Factors'!$C$3:$N$3811,7,FALSE),"")</f>
        <v/>
      </c>
      <c r="AB468" s="961"/>
      <c r="AC468" s="962"/>
      <c r="AD468" s="963"/>
      <c r="AE468" s="964"/>
      <c r="AF468" s="965"/>
      <c r="AG468" s="955" t="str" cm="1">
        <f t="array" ref="AG468">IFERROR(_xlfn.IFS($V468="No", Y468*$T468/1000,$V468="Yes", AD468*$T468/1000, $V468="", ""),"")</f>
        <v/>
      </c>
      <c r="AH468" s="956" t="str" cm="1">
        <f t="array" ref="AH468">IFERROR(_xlfn.IFS($V468="No", Z468*$T468/1000,$V468="Yes", AE468*$T468/1000, $V468="", ""),"")</f>
        <v/>
      </c>
      <c r="AI468" s="956" t="str" cm="1">
        <f t="array" ref="AI468">IFERROR(_xlfn.IFS($V468="No", AA468*$T468/1000,$V468="Yes", AF468*$T468/1000, $V468="", ""),"")</f>
        <v/>
      </c>
      <c r="AJ468" s="1029" t="str">
        <f>IFERROR($AG468
+IFERROR(HLOOKUP(Introduction!$H$29,'GWP Values'!$D$3:$G$46,MATCH("CH4",'GWP Values'!$C$3:$C$41,0),FALSE)*$AH468,0)
+IFERROR(HLOOKUP(Introduction!$H$29,'GWP Values'!$D$3:$G$46,MATCH("N2O",'GWP Values'!$C$3:$C$41,0),FALSE)*$AI468,0),"")</f>
        <v/>
      </c>
    </row>
    <row r="469" spans="1:36" ht="24" customHeight="1" x14ac:dyDescent="0.25">
      <c r="A469" s="441"/>
      <c r="B469" s="458" t="str" cm="1">
        <f t="array" ref="B469">IFERROR(_xlfn.IFS($J469="","",VLOOKUP(CONCATENATE($M469," | ",$J469),'Emissions Factors'!$C$3:$O$718,5,FALSE)&lt;&gt;"",CONCATENATE($M469," | ",$J469), COUNTIF('Emissions Factors'!$C$3:$C$718,CONCATENATE($M469," | ",$J469))&lt;0, CONCATENATE($M469," | ",$I469)),"")</f>
        <v/>
      </c>
      <c r="C469" s="650" t="str">
        <f t="shared" si="14"/>
        <v/>
      </c>
      <c r="D469" s="650" t="str">
        <f t="shared" si="15"/>
        <v/>
      </c>
      <c r="E469" s="650" t="str">
        <f>IFERROR(IF($J469="","",
IF($J469="United States",$M469&amp;" | "&amp;$J469&amp;" - "&amp;(VLOOKUP(K469,'EFs - EPA eGRID'!$B$2:$D$53,3,FALSE)),
IF($J469="Canada",$M469&amp;" | "&amp;$J469&amp;" - "&amp;$K469,$M469&amp;" | "&amp;$I469))),"")</f>
        <v/>
      </c>
      <c r="F469" s="650" t="str" cm="1">
        <f t="array" ref="F469">_xlfn.IFS($J469="","",AND($J469="United States", $K469=""), $M469&amp;" | "&amp;$J469,AND($J469="Canada", $K469=""), $M469&amp;" | "&amp;$J469,$J469="United States", $E469,$J469="Canada",$E469,$J469&lt;&gt;"", $M469&amp;" | "&amp;$J469)</f>
        <v/>
      </c>
      <c r="G469" s="989"/>
      <c r="H469" s="990"/>
      <c r="I469" s="941" t="str">
        <f>IFERROR(VLOOKUP(J469,'Category Index'!$K$10:$L$258,2,FALSE),"")</f>
        <v/>
      </c>
      <c r="J469" s="986"/>
      <c r="K469" s="987" t="s">
        <v>866</v>
      </c>
      <c r="L469" s="3"/>
      <c r="M469" s="982"/>
      <c r="N469" s="983"/>
      <c r="O469" s="943" t="str">
        <f>IFERROR(VLOOKUP(Q469,Tables!$CE$8:$CF$22,2,FALSE),"")</f>
        <v/>
      </c>
      <c r="P469" s="973"/>
      <c r="Q469" s="974"/>
      <c r="R469" s="975"/>
      <c r="S469" s="976"/>
      <c r="T469" s="670" t="str">
        <f>IFERROR(IF(R469="","",R469*(VLOOKUP(D469, 'Unit Conversion Table'!$E$3:$F$132, 2, FALSE))),"")</f>
        <v/>
      </c>
      <c r="U469" s="3"/>
      <c r="V469" s="971" t="s">
        <v>826</v>
      </c>
      <c r="W469" s="945" t="str" cm="1">
        <f t="array" ref="W469">_xlfn.IFS(V469="No",(IFERROR(VLOOKUP($M469&amp;" | "&amp;$X469,'Emissions Factors'!$C$3:$N$1705,MATCH(W$11,'Emissions Factors'!$C$3:$N$3,0),FALSE),"")),V469="Yes", "", V469="", "")</f>
        <v/>
      </c>
      <c r="X469" s="946">
        <f>IFERROR(IF(OR($V469="Yes", $V469=""), "",
VLOOKUP($F469, 'Emissions Factors'!$C$3:$O$717, 4,FALSE)),
IFERROR(VLOOKUP($E469, 'Emissions Factors'!$C$3:$O$717, 4,FALSE),""))</f>
        <v>0</v>
      </c>
      <c r="Y469" s="947" t="str">
        <f>IFERROR(VLOOKUP($M469&amp;" | "&amp;$X469,'Emissions Factors'!$C$3:$N$3811,5,FALSE),"")</f>
        <v/>
      </c>
      <c r="Z469" s="948" t="str">
        <f>IFERROR(VLOOKUP($M469&amp;" | "&amp;$X469,'Emissions Factors'!$C$3:$N$3811,6,FALSE),"")</f>
        <v/>
      </c>
      <c r="AA469" s="949" t="str">
        <f>IFERROR(VLOOKUP($M469&amp;" | "&amp;$X469,'Emissions Factors'!$C$3:$N$3811,7,FALSE),"")</f>
        <v/>
      </c>
      <c r="AB469" s="961"/>
      <c r="AC469" s="962"/>
      <c r="AD469" s="963"/>
      <c r="AE469" s="964"/>
      <c r="AF469" s="965"/>
      <c r="AG469" s="955" t="str" cm="1">
        <f t="array" ref="AG469">IFERROR(_xlfn.IFS($V469="No", Y469*$T469/1000,$V469="Yes", AD469*$T469/1000, $V469="", ""),"")</f>
        <v/>
      </c>
      <c r="AH469" s="956" t="str" cm="1">
        <f t="array" ref="AH469">IFERROR(_xlfn.IFS($V469="No", Z469*$T469/1000,$V469="Yes", AE469*$T469/1000, $V469="", ""),"")</f>
        <v/>
      </c>
      <c r="AI469" s="956" t="str" cm="1">
        <f t="array" ref="AI469">IFERROR(_xlfn.IFS($V469="No", AA469*$T469/1000,$V469="Yes", AF469*$T469/1000, $V469="", ""),"")</f>
        <v/>
      </c>
      <c r="AJ469" s="1029" t="str">
        <f>IFERROR($AG469
+IFERROR(HLOOKUP(Introduction!$H$29,'GWP Values'!$D$3:$G$46,MATCH("CH4",'GWP Values'!$C$3:$C$41,0),FALSE)*$AH469,0)
+IFERROR(HLOOKUP(Introduction!$H$29,'GWP Values'!$D$3:$G$46,MATCH("N2O",'GWP Values'!$C$3:$C$41,0),FALSE)*$AI469,0),"")</f>
        <v/>
      </c>
    </row>
    <row r="470" spans="1:36" ht="24" customHeight="1" x14ac:dyDescent="0.25">
      <c r="A470" s="441"/>
      <c r="B470" s="458" t="str" cm="1">
        <f t="array" ref="B470">IFERROR(_xlfn.IFS($J470="","",VLOOKUP(CONCATENATE($M470," | ",$J470),'Emissions Factors'!$C$3:$O$718,5,FALSE)&lt;&gt;"",CONCATENATE($M470," | ",$J470), COUNTIF('Emissions Factors'!$C$3:$C$718,CONCATENATE($M470," | ",$J470))&lt;0, CONCATENATE($M470," | ",$I470)),"")</f>
        <v/>
      </c>
      <c r="C470" s="650" t="str">
        <f t="shared" si="14"/>
        <v/>
      </c>
      <c r="D470" s="650" t="str">
        <f t="shared" si="15"/>
        <v/>
      </c>
      <c r="E470" s="650" t="str">
        <f>IFERROR(IF($J470="","",
IF($J470="United States",$M470&amp;" | "&amp;$J470&amp;" - "&amp;(VLOOKUP(K470,'EFs - EPA eGRID'!$B$2:$D$53,3,FALSE)),
IF($J470="Canada",$M470&amp;" | "&amp;$J470&amp;" - "&amp;$K470,$M470&amp;" | "&amp;$I470))),"")</f>
        <v/>
      </c>
      <c r="F470" s="650" t="str" cm="1">
        <f t="array" ref="F470">_xlfn.IFS($J470="","",AND($J470="United States", $K470=""), $M470&amp;" | "&amp;$J470,AND($J470="Canada", $K470=""), $M470&amp;" | "&amp;$J470,$J470="United States", $E470,$J470="Canada",$E470,$J470&lt;&gt;"", $M470&amp;" | "&amp;$J470)</f>
        <v/>
      </c>
      <c r="G470" s="989"/>
      <c r="H470" s="990"/>
      <c r="I470" s="941" t="str">
        <f>IFERROR(VLOOKUP(J470,'Category Index'!$K$10:$L$258,2,FALSE),"")</f>
        <v/>
      </c>
      <c r="J470" s="986"/>
      <c r="K470" s="987" t="s">
        <v>866</v>
      </c>
      <c r="L470" s="3"/>
      <c r="M470" s="982"/>
      <c r="N470" s="983"/>
      <c r="O470" s="943" t="str">
        <f>IFERROR(VLOOKUP(Q470,Tables!$CE$8:$CF$22,2,FALSE),"")</f>
        <v/>
      </c>
      <c r="P470" s="973"/>
      <c r="Q470" s="974"/>
      <c r="R470" s="975"/>
      <c r="S470" s="976"/>
      <c r="T470" s="670" t="str">
        <f>IFERROR(IF(R470="","",R470*(VLOOKUP(D470, 'Unit Conversion Table'!$E$3:$F$132, 2, FALSE))),"")</f>
        <v/>
      </c>
      <c r="U470" s="3"/>
      <c r="V470" s="971" t="s">
        <v>826</v>
      </c>
      <c r="W470" s="945" t="str" cm="1">
        <f t="array" ref="W470">_xlfn.IFS(V470="No",(IFERROR(VLOOKUP($M470&amp;" | "&amp;$X470,'Emissions Factors'!$C$3:$N$1705,MATCH(W$11,'Emissions Factors'!$C$3:$N$3,0),FALSE),"")),V470="Yes", "", V470="", "")</f>
        <v/>
      </c>
      <c r="X470" s="946">
        <f>IFERROR(IF(OR($V470="Yes", $V470=""), "",
VLOOKUP($F470, 'Emissions Factors'!$C$3:$O$717, 4,FALSE)),
IFERROR(VLOOKUP($E470, 'Emissions Factors'!$C$3:$O$717, 4,FALSE),""))</f>
        <v>0</v>
      </c>
      <c r="Y470" s="947" t="str">
        <f>IFERROR(VLOOKUP($M470&amp;" | "&amp;$X470,'Emissions Factors'!$C$3:$N$3811,5,FALSE),"")</f>
        <v/>
      </c>
      <c r="Z470" s="948" t="str">
        <f>IFERROR(VLOOKUP($M470&amp;" | "&amp;$X470,'Emissions Factors'!$C$3:$N$3811,6,FALSE),"")</f>
        <v/>
      </c>
      <c r="AA470" s="949" t="str">
        <f>IFERROR(VLOOKUP($M470&amp;" | "&amp;$X470,'Emissions Factors'!$C$3:$N$3811,7,FALSE),"")</f>
        <v/>
      </c>
      <c r="AB470" s="961"/>
      <c r="AC470" s="962"/>
      <c r="AD470" s="963"/>
      <c r="AE470" s="964"/>
      <c r="AF470" s="965"/>
      <c r="AG470" s="955" t="str" cm="1">
        <f t="array" ref="AG470">IFERROR(_xlfn.IFS($V470="No", Y470*$T470/1000,$V470="Yes", AD470*$T470/1000, $V470="", ""),"")</f>
        <v/>
      </c>
      <c r="AH470" s="956" t="str" cm="1">
        <f t="array" ref="AH470">IFERROR(_xlfn.IFS($V470="No", Z470*$T470/1000,$V470="Yes", AE470*$T470/1000, $V470="", ""),"")</f>
        <v/>
      </c>
      <c r="AI470" s="956" t="str" cm="1">
        <f t="array" ref="AI470">IFERROR(_xlfn.IFS($V470="No", AA470*$T470/1000,$V470="Yes", AF470*$T470/1000, $V470="", ""),"")</f>
        <v/>
      </c>
      <c r="AJ470" s="1029" t="str">
        <f>IFERROR($AG470
+IFERROR(HLOOKUP(Introduction!$H$29,'GWP Values'!$D$3:$G$46,MATCH("CH4",'GWP Values'!$C$3:$C$41,0),FALSE)*$AH470,0)
+IFERROR(HLOOKUP(Introduction!$H$29,'GWP Values'!$D$3:$G$46,MATCH("N2O",'GWP Values'!$C$3:$C$41,0),FALSE)*$AI470,0),"")</f>
        <v/>
      </c>
    </row>
    <row r="471" spans="1:36" ht="24" customHeight="1" x14ac:dyDescent="0.25">
      <c r="A471" s="441"/>
      <c r="B471" s="458" t="str" cm="1">
        <f t="array" ref="B471">IFERROR(_xlfn.IFS($J471="","",VLOOKUP(CONCATENATE($M471," | ",$J471),'Emissions Factors'!$C$3:$O$718,5,FALSE)&lt;&gt;"",CONCATENATE($M471," | ",$J471), COUNTIF('Emissions Factors'!$C$3:$C$718,CONCATENATE($M471," | ",$J471))&lt;0, CONCATENATE($M471," | ",$I471)),"")</f>
        <v/>
      </c>
      <c r="C471" s="650" t="str">
        <f t="shared" si="14"/>
        <v/>
      </c>
      <c r="D471" s="650" t="str">
        <f t="shared" si="15"/>
        <v/>
      </c>
      <c r="E471" s="650" t="str">
        <f>IFERROR(IF($J471="","",
IF($J471="United States",$M471&amp;" | "&amp;$J471&amp;" - "&amp;(VLOOKUP(K471,'EFs - EPA eGRID'!$B$2:$D$53,3,FALSE)),
IF($J471="Canada",$M471&amp;" | "&amp;$J471&amp;" - "&amp;$K471,$M471&amp;" | "&amp;$I471))),"")</f>
        <v/>
      </c>
      <c r="F471" s="650" t="str" cm="1">
        <f t="array" ref="F471">_xlfn.IFS($J471="","",AND($J471="United States", $K471=""), $M471&amp;" | "&amp;$J471,AND($J471="Canada", $K471=""), $M471&amp;" | "&amp;$J471,$J471="United States", $E471,$J471="Canada",$E471,$J471&lt;&gt;"", $M471&amp;" | "&amp;$J471)</f>
        <v/>
      </c>
      <c r="G471" s="989"/>
      <c r="H471" s="990"/>
      <c r="I471" s="941" t="str">
        <f>IFERROR(VLOOKUP(J471,'Category Index'!$K$10:$L$258,2,FALSE),"")</f>
        <v/>
      </c>
      <c r="J471" s="986"/>
      <c r="K471" s="987" t="s">
        <v>866</v>
      </c>
      <c r="L471" s="3"/>
      <c r="M471" s="982"/>
      <c r="N471" s="983"/>
      <c r="O471" s="943" t="str">
        <f>IFERROR(VLOOKUP(Q471,Tables!$CE$8:$CF$22,2,FALSE),"")</f>
        <v/>
      </c>
      <c r="P471" s="973"/>
      <c r="Q471" s="974"/>
      <c r="R471" s="975"/>
      <c r="S471" s="976"/>
      <c r="T471" s="670" t="str">
        <f>IFERROR(IF(R471="","",R471*(VLOOKUP(D471, 'Unit Conversion Table'!$E$3:$F$132, 2, FALSE))),"")</f>
        <v/>
      </c>
      <c r="U471" s="3"/>
      <c r="V471" s="971" t="s">
        <v>826</v>
      </c>
      <c r="W471" s="945" t="str" cm="1">
        <f t="array" ref="W471">_xlfn.IFS(V471="No",(IFERROR(VLOOKUP($M471&amp;" | "&amp;$X471,'Emissions Factors'!$C$3:$N$1705,MATCH(W$11,'Emissions Factors'!$C$3:$N$3,0),FALSE),"")),V471="Yes", "", V471="", "")</f>
        <v/>
      </c>
      <c r="X471" s="946">
        <f>IFERROR(IF(OR($V471="Yes", $V471=""), "",
VLOOKUP($F471, 'Emissions Factors'!$C$3:$O$717, 4,FALSE)),
IFERROR(VLOOKUP($E471, 'Emissions Factors'!$C$3:$O$717, 4,FALSE),""))</f>
        <v>0</v>
      </c>
      <c r="Y471" s="947" t="str">
        <f>IFERROR(VLOOKUP($M471&amp;" | "&amp;$X471,'Emissions Factors'!$C$3:$N$3811,5,FALSE),"")</f>
        <v/>
      </c>
      <c r="Z471" s="948" t="str">
        <f>IFERROR(VLOOKUP($M471&amp;" | "&amp;$X471,'Emissions Factors'!$C$3:$N$3811,6,FALSE),"")</f>
        <v/>
      </c>
      <c r="AA471" s="949" t="str">
        <f>IFERROR(VLOOKUP($M471&amp;" | "&amp;$X471,'Emissions Factors'!$C$3:$N$3811,7,FALSE),"")</f>
        <v/>
      </c>
      <c r="AB471" s="961"/>
      <c r="AC471" s="962"/>
      <c r="AD471" s="963"/>
      <c r="AE471" s="964"/>
      <c r="AF471" s="965"/>
      <c r="AG471" s="955" t="str" cm="1">
        <f t="array" ref="AG471">IFERROR(_xlfn.IFS($V471="No", Y471*$T471/1000,$V471="Yes", AD471*$T471/1000, $V471="", ""),"")</f>
        <v/>
      </c>
      <c r="AH471" s="956" t="str" cm="1">
        <f t="array" ref="AH471">IFERROR(_xlfn.IFS($V471="No", Z471*$T471/1000,$V471="Yes", AE471*$T471/1000, $V471="", ""),"")</f>
        <v/>
      </c>
      <c r="AI471" s="956" t="str" cm="1">
        <f t="array" ref="AI471">IFERROR(_xlfn.IFS($V471="No", AA471*$T471/1000,$V471="Yes", AF471*$T471/1000, $V471="", ""),"")</f>
        <v/>
      </c>
      <c r="AJ471" s="1029" t="str">
        <f>IFERROR($AG471
+IFERROR(HLOOKUP(Introduction!$H$29,'GWP Values'!$D$3:$G$46,MATCH("CH4",'GWP Values'!$C$3:$C$41,0),FALSE)*$AH471,0)
+IFERROR(HLOOKUP(Introduction!$H$29,'GWP Values'!$D$3:$G$46,MATCH("N2O",'GWP Values'!$C$3:$C$41,0),FALSE)*$AI471,0),"")</f>
        <v/>
      </c>
    </row>
    <row r="472" spans="1:36" ht="24" customHeight="1" x14ac:dyDescent="0.25">
      <c r="A472" s="441"/>
      <c r="B472" s="458" t="str" cm="1">
        <f t="array" ref="B472">IFERROR(_xlfn.IFS($J472="","",VLOOKUP(CONCATENATE($M472," | ",$J472),'Emissions Factors'!$C$3:$O$718,5,FALSE)&lt;&gt;"",CONCATENATE($M472," | ",$J472), COUNTIF('Emissions Factors'!$C$3:$C$718,CONCATENATE($M472," | ",$J472))&lt;0, CONCATENATE($M472," | ",$I472)),"")</f>
        <v/>
      </c>
      <c r="C472" s="650" t="str">
        <f t="shared" si="14"/>
        <v/>
      </c>
      <c r="D472" s="650" t="str">
        <f t="shared" si="15"/>
        <v/>
      </c>
      <c r="E472" s="650" t="str">
        <f>IFERROR(IF($J472="","",
IF($J472="United States",$M472&amp;" | "&amp;$J472&amp;" - "&amp;(VLOOKUP(K472,'EFs - EPA eGRID'!$B$2:$D$53,3,FALSE)),
IF($J472="Canada",$M472&amp;" | "&amp;$J472&amp;" - "&amp;$K472,$M472&amp;" | "&amp;$I472))),"")</f>
        <v/>
      </c>
      <c r="F472" s="650" t="str" cm="1">
        <f t="array" ref="F472">_xlfn.IFS($J472="","",AND($J472="United States", $K472=""), $M472&amp;" | "&amp;$J472,AND($J472="Canada", $K472=""), $M472&amp;" | "&amp;$J472,$J472="United States", $E472,$J472="Canada",$E472,$J472&lt;&gt;"", $M472&amp;" | "&amp;$J472)</f>
        <v/>
      </c>
      <c r="G472" s="989"/>
      <c r="H472" s="990"/>
      <c r="I472" s="941" t="str">
        <f>IFERROR(VLOOKUP(J472,'Category Index'!$K$10:$L$258,2,FALSE),"")</f>
        <v/>
      </c>
      <c r="J472" s="986"/>
      <c r="K472" s="987" t="s">
        <v>866</v>
      </c>
      <c r="L472" s="3"/>
      <c r="M472" s="982"/>
      <c r="N472" s="983"/>
      <c r="O472" s="943" t="str">
        <f>IFERROR(VLOOKUP(Q472,Tables!$CE$8:$CF$22,2,FALSE),"")</f>
        <v/>
      </c>
      <c r="P472" s="973"/>
      <c r="Q472" s="974"/>
      <c r="R472" s="975"/>
      <c r="S472" s="976"/>
      <c r="T472" s="670" t="str">
        <f>IFERROR(IF(R472="","",R472*(VLOOKUP(D472, 'Unit Conversion Table'!$E$3:$F$132, 2, FALSE))),"")</f>
        <v/>
      </c>
      <c r="U472" s="3"/>
      <c r="V472" s="971" t="s">
        <v>826</v>
      </c>
      <c r="W472" s="945" t="str" cm="1">
        <f t="array" ref="W472">_xlfn.IFS(V472="No",(IFERROR(VLOOKUP($M472&amp;" | "&amp;$X472,'Emissions Factors'!$C$3:$N$1705,MATCH(W$11,'Emissions Factors'!$C$3:$N$3,0),FALSE),"")),V472="Yes", "", V472="", "")</f>
        <v/>
      </c>
      <c r="X472" s="946">
        <f>IFERROR(IF(OR($V472="Yes", $V472=""), "",
VLOOKUP($F472, 'Emissions Factors'!$C$3:$O$717, 4,FALSE)),
IFERROR(VLOOKUP($E472, 'Emissions Factors'!$C$3:$O$717, 4,FALSE),""))</f>
        <v>0</v>
      </c>
      <c r="Y472" s="947" t="str">
        <f>IFERROR(VLOOKUP($M472&amp;" | "&amp;$X472,'Emissions Factors'!$C$3:$N$3811,5,FALSE),"")</f>
        <v/>
      </c>
      <c r="Z472" s="948" t="str">
        <f>IFERROR(VLOOKUP($M472&amp;" | "&amp;$X472,'Emissions Factors'!$C$3:$N$3811,6,FALSE),"")</f>
        <v/>
      </c>
      <c r="AA472" s="949" t="str">
        <f>IFERROR(VLOOKUP($M472&amp;" | "&amp;$X472,'Emissions Factors'!$C$3:$N$3811,7,FALSE),"")</f>
        <v/>
      </c>
      <c r="AB472" s="961"/>
      <c r="AC472" s="962"/>
      <c r="AD472" s="963"/>
      <c r="AE472" s="964"/>
      <c r="AF472" s="965"/>
      <c r="AG472" s="955" t="str" cm="1">
        <f t="array" ref="AG472">IFERROR(_xlfn.IFS($V472="No", Y472*$T472/1000,$V472="Yes", AD472*$T472/1000, $V472="", ""),"")</f>
        <v/>
      </c>
      <c r="AH472" s="956" t="str" cm="1">
        <f t="array" ref="AH472">IFERROR(_xlfn.IFS($V472="No", Z472*$T472/1000,$V472="Yes", AE472*$T472/1000, $V472="", ""),"")</f>
        <v/>
      </c>
      <c r="AI472" s="956" t="str" cm="1">
        <f t="array" ref="AI472">IFERROR(_xlfn.IFS($V472="No", AA472*$T472/1000,$V472="Yes", AF472*$T472/1000, $V472="", ""),"")</f>
        <v/>
      </c>
      <c r="AJ472" s="1029" t="str">
        <f>IFERROR($AG472
+IFERROR(HLOOKUP(Introduction!$H$29,'GWP Values'!$D$3:$G$46,MATCH("CH4",'GWP Values'!$C$3:$C$41,0),FALSE)*$AH472,0)
+IFERROR(HLOOKUP(Introduction!$H$29,'GWP Values'!$D$3:$G$46,MATCH("N2O",'GWP Values'!$C$3:$C$41,0),FALSE)*$AI472,0),"")</f>
        <v/>
      </c>
    </row>
    <row r="473" spans="1:36" ht="24" customHeight="1" x14ac:dyDescent="0.25">
      <c r="A473" s="441"/>
      <c r="B473" s="458" t="str" cm="1">
        <f t="array" ref="B473">IFERROR(_xlfn.IFS($J473="","",VLOOKUP(CONCATENATE($M473," | ",$J473),'Emissions Factors'!$C$3:$O$718,5,FALSE)&lt;&gt;"",CONCATENATE($M473," | ",$J473), COUNTIF('Emissions Factors'!$C$3:$C$718,CONCATENATE($M473," | ",$J473))&lt;0, CONCATENATE($M473," | ",$I473)),"")</f>
        <v/>
      </c>
      <c r="C473" s="650" t="str">
        <f t="shared" si="14"/>
        <v/>
      </c>
      <c r="D473" s="650" t="str">
        <f t="shared" si="15"/>
        <v/>
      </c>
      <c r="E473" s="650" t="str">
        <f>IFERROR(IF($J473="","",
IF($J473="United States",$M473&amp;" | "&amp;$J473&amp;" - "&amp;(VLOOKUP(K473,'EFs - EPA eGRID'!$B$2:$D$53,3,FALSE)),
IF($J473="Canada",$M473&amp;" | "&amp;$J473&amp;" - "&amp;$K473,$M473&amp;" | "&amp;$I473))),"")</f>
        <v/>
      </c>
      <c r="F473" s="650" t="str" cm="1">
        <f t="array" ref="F473">_xlfn.IFS($J473="","",AND($J473="United States", $K473=""), $M473&amp;" | "&amp;$J473,AND($J473="Canada", $K473=""), $M473&amp;" | "&amp;$J473,$J473="United States", $E473,$J473="Canada",$E473,$J473&lt;&gt;"", $M473&amp;" | "&amp;$J473)</f>
        <v/>
      </c>
      <c r="G473" s="989"/>
      <c r="H473" s="990"/>
      <c r="I473" s="941" t="str">
        <f>IFERROR(VLOOKUP(J473,'Category Index'!$K$10:$L$258,2,FALSE),"")</f>
        <v/>
      </c>
      <c r="J473" s="986"/>
      <c r="K473" s="987" t="s">
        <v>866</v>
      </c>
      <c r="L473" s="3"/>
      <c r="M473" s="982"/>
      <c r="N473" s="983"/>
      <c r="O473" s="943" t="str">
        <f>IFERROR(VLOOKUP(Q473,Tables!$CE$8:$CF$22,2,FALSE),"")</f>
        <v/>
      </c>
      <c r="P473" s="973"/>
      <c r="Q473" s="974"/>
      <c r="R473" s="975"/>
      <c r="S473" s="976"/>
      <c r="T473" s="670" t="str">
        <f>IFERROR(IF(R473="","",R473*(VLOOKUP(D473, 'Unit Conversion Table'!$E$3:$F$132, 2, FALSE))),"")</f>
        <v/>
      </c>
      <c r="U473" s="3"/>
      <c r="V473" s="971" t="s">
        <v>826</v>
      </c>
      <c r="W473" s="945" t="str" cm="1">
        <f t="array" ref="W473">_xlfn.IFS(V473="No",(IFERROR(VLOOKUP($M473&amp;" | "&amp;$X473,'Emissions Factors'!$C$3:$N$1705,MATCH(W$11,'Emissions Factors'!$C$3:$N$3,0),FALSE),"")),V473="Yes", "", V473="", "")</f>
        <v/>
      </c>
      <c r="X473" s="946">
        <f>IFERROR(IF(OR($V473="Yes", $V473=""), "",
VLOOKUP($F473, 'Emissions Factors'!$C$3:$O$717, 4,FALSE)),
IFERROR(VLOOKUP($E473, 'Emissions Factors'!$C$3:$O$717, 4,FALSE),""))</f>
        <v>0</v>
      </c>
      <c r="Y473" s="947" t="str">
        <f>IFERROR(VLOOKUP($M473&amp;" | "&amp;$X473,'Emissions Factors'!$C$3:$N$3811,5,FALSE),"")</f>
        <v/>
      </c>
      <c r="Z473" s="948" t="str">
        <f>IFERROR(VLOOKUP($M473&amp;" | "&amp;$X473,'Emissions Factors'!$C$3:$N$3811,6,FALSE),"")</f>
        <v/>
      </c>
      <c r="AA473" s="949" t="str">
        <f>IFERROR(VLOOKUP($M473&amp;" | "&amp;$X473,'Emissions Factors'!$C$3:$N$3811,7,FALSE),"")</f>
        <v/>
      </c>
      <c r="AB473" s="961"/>
      <c r="AC473" s="962"/>
      <c r="AD473" s="963"/>
      <c r="AE473" s="964"/>
      <c r="AF473" s="965"/>
      <c r="AG473" s="955" t="str" cm="1">
        <f t="array" ref="AG473">IFERROR(_xlfn.IFS($V473="No", Y473*$T473/1000,$V473="Yes", AD473*$T473/1000, $V473="", ""),"")</f>
        <v/>
      </c>
      <c r="AH473" s="956" t="str" cm="1">
        <f t="array" ref="AH473">IFERROR(_xlfn.IFS($V473="No", Z473*$T473/1000,$V473="Yes", AE473*$T473/1000, $V473="", ""),"")</f>
        <v/>
      </c>
      <c r="AI473" s="956" t="str" cm="1">
        <f t="array" ref="AI473">IFERROR(_xlfn.IFS($V473="No", AA473*$T473/1000,$V473="Yes", AF473*$T473/1000, $V473="", ""),"")</f>
        <v/>
      </c>
      <c r="AJ473" s="1029" t="str">
        <f>IFERROR($AG473
+IFERROR(HLOOKUP(Introduction!$H$29,'GWP Values'!$D$3:$G$46,MATCH("CH4",'GWP Values'!$C$3:$C$41,0),FALSE)*$AH473,0)
+IFERROR(HLOOKUP(Introduction!$H$29,'GWP Values'!$D$3:$G$46,MATCH("N2O",'GWP Values'!$C$3:$C$41,0),FALSE)*$AI473,0),"")</f>
        <v/>
      </c>
    </row>
    <row r="474" spans="1:36" ht="24" customHeight="1" x14ac:dyDescent="0.25">
      <c r="A474" s="441"/>
      <c r="B474" s="458" t="str" cm="1">
        <f t="array" ref="B474">IFERROR(_xlfn.IFS($J474="","",VLOOKUP(CONCATENATE($M474," | ",$J474),'Emissions Factors'!$C$3:$O$718,5,FALSE)&lt;&gt;"",CONCATENATE($M474," | ",$J474), COUNTIF('Emissions Factors'!$C$3:$C$718,CONCATENATE($M474," | ",$J474))&lt;0, CONCATENATE($M474," | ",$I474)),"")</f>
        <v/>
      </c>
      <c r="C474" s="650" t="str">
        <f t="shared" si="14"/>
        <v/>
      </c>
      <c r="D474" s="650" t="str">
        <f t="shared" si="15"/>
        <v/>
      </c>
      <c r="E474" s="650" t="str">
        <f>IFERROR(IF($J474="","",
IF($J474="United States",$M474&amp;" | "&amp;$J474&amp;" - "&amp;(VLOOKUP(K474,'EFs - EPA eGRID'!$B$2:$D$53,3,FALSE)),
IF($J474="Canada",$M474&amp;" | "&amp;$J474&amp;" - "&amp;$K474,$M474&amp;" | "&amp;$I474))),"")</f>
        <v/>
      </c>
      <c r="F474" s="650" t="str" cm="1">
        <f t="array" ref="F474">_xlfn.IFS($J474="","",AND($J474="United States", $K474=""), $M474&amp;" | "&amp;$J474,AND($J474="Canada", $K474=""), $M474&amp;" | "&amp;$J474,$J474="United States", $E474,$J474="Canada",$E474,$J474&lt;&gt;"", $M474&amp;" | "&amp;$J474)</f>
        <v/>
      </c>
      <c r="G474" s="989"/>
      <c r="H474" s="990"/>
      <c r="I474" s="941" t="str">
        <f>IFERROR(VLOOKUP(J474,'Category Index'!$K$10:$L$258,2,FALSE),"")</f>
        <v/>
      </c>
      <c r="J474" s="986"/>
      <c r="K474" s="987" t="s">
        <v>866</v>
      </c>
      <c r="L474" s="3"/>
      <c r="M474" s="982"/>
      <c r="N474" s="983"/>
      <c r="O474" s="943" t="str">
        <f>IFERROR(VLOOKUP(Q474,Tables!$CE$8:$CF$22,2,FALSE),"")</f>
        <v/>
      </c>
      <c r="P474" s="973"/>
      <c r="Q474" s="974"/>
      <c r="R474" s="975"/>
      <c r="S474" s="976"/>
      <c r="T474" s="670" t="str">
        <f>IFERROR(IF(R474="","",R474*(VLOOKUP(D474, 'Unit Conversion Table'!$E$3:$F$132, 2, FALSE))),"")</f>
        <v/>
      </c>
      <c r="U474" s="3"/>
      <c r="V474" s="971" t="s">
        <v>826</v>
      </c>
      <c r="W474" s="945" t="str" cm="1">
        <f t="array" ref="W474">_xlfn.IFS(V474="No",(IFERROR(VLOOKUP($M474&amp;" | "&amp;$X474,'Emissions Factors'!$C$3:$N$1705,MATCH(W$11,'Emissions Factors'!$C$3:$N$3,0),FALSE),"")),V474="Yes", "", V474="", "")</f>
        <v/>
      </c>
      <c r="X474" s="946">
        <f>IFERROR(IF(OR($V474="Yes", $V474=""), "",
VLOOKUP($F474, 'Emissions Factors'!$C$3:$O$717, 4,FALSE)),
IFERROR(VLOOKUP($E474, 'Emissions Factors'!$C$3:$O$717, 4,FALSE),""))</f>
        <v>0</v>
      </c>
      <c r="Y474" s="947" t="str">
        <f>IFERROR(VLOOKUP($M474&amp;" | "&amp;$X474,'Emissions Factors'!$C$3:$N$3811,5,FALSE),"")</f>
        <v/>
      </c>
      <c r="Z474" s="948" t="str">
        <f>IFERROR(VLOOKUP($M474&amp;" | "&amp;$X474,'Emissions Factors'!$C$3:$N$3811,6,FALSE),"")</f>
        <v/>
      </c>
      <c r="AA474" s="949" t="str">
        <f>IFERROR(VLOOKUP($M474&amp;" | "&amp;$X474,'Emissions Factors'!$C$3:$N$3811,7,FALSE),"")</f>
        <v/>
      </c>
      <c r="AB474" s="961"/>
      <c r="AC474" s="962"/>
      <c r="AD474" s="963"/>
      <c r="AE474" s="964"/>
      <c r="AF474" s="965"/>
      <c r="AG474" s="955" t="str" cm="1">
        <f t="array" ref="AG474">IFERROR(_xlfn.IFS($V474="No", Y474*$T474/1000,$V474="Yes", AD474*$T474/1000, $V474="", ""),"")</f>
        <v/>
      </c>
      <c r="AH474" s="956" t="str" cm="1">
        <f t="array" ref="AH474">IFERROR(_xlfn.IFS($V474="No", Z474*$T474/1000,$V474="Yes", AE474*$T474/1000, $V474="", ""),"")</f>
        <v/>
      </c>
      <c r="AI474" s="956" t="str" cm="1">
        <f t="array" ref="AI474">IFERROR(_xlfn.IFS($V474="No", AA474*$T474/1000,$V474="Yes", AF474*$T474/1000, $V474="", ""),"")</f>
        <v/>
      </c>
      <c r="AJ474" s="1029" t="str">
        <f>IFERROR($AG474
+IFERROR(HLOOKUP(Introduction!$H$29,'GWP Values'!$D$3:$G$46,MATCH("CH4",'GWP Values'!$C$3:$C$41,0),FALSE)*$AH474,0)
+IFERROR(HLOOKUP(Introduction!$H$29,'GWP Values'!$D$3:$G$46,MATCH("N2O",'GWP Values'!$C$3:$C$41,0),FALSE)*$AI474,0),"")</f>
        <v/>
      </c>
    </row>
    <row r="475" spans="1:36" ht="24" customHeight="1" x14ac:dyDescent="0.25">
      <c r="A475" s="441"/>
      <c r="B475" s="458" t="str" cm="1">
        <f t="array" ref="B475">IFERROR(_xlfn.IFS($J475="","",VLOOKUP(CONCATENATE($M475," | ",$J475),'Emissions Factors'!$C$3:$O$718,5,FALSE)&lt;&gt;"",CONCATENATE($M475," | ",$J475), COUNTIF('Emissions Factors'!$C$3:$C$718,CONCATENATE($M475," | ",$J475))&lt;0, CONCATENATE($M475," | ",$I475)),"")</f>
        <v/>
      </c>
      <c r="C475" s="650" t="str">
        <f t="shared" si="14"/>
        <v/>
      </c>
      <c r="D475" s="650" t="str">
        <f t="shared" si="15"/>
        <v/>
      </c>
      <c r="E475" s="650" t="str">
        <f>IFERROR(IF($J475="","",
IF($J475="United States",$M475&amp;" | "&amp;$J475&amp;" - "&amp;(VLOOKUP(K475,'EFs - EPA eGRID'!$B$2:$D$53,3,FALSE)),
IF($J475="Canada",$M475&amp;" | "&amp;$J475&amp;" - "&amp;$K475,$M475&amp;" | "&amp;$I475))),"")</f>
        <v/>
      </c>
      <c r="F475" s="650" t="str" cm="1">
        <f t="array" ref="F475">_xlfn.IFS($J475="","",AND($J475="United States", $K475=""), $M475&amp;" | "&amp;$J475,AND($J475="Canada", $K475=""), $M475&amp;" | "&amp;$J475,$J475="United States", $E475,$J475="Canada",$E475,$J475&lt;&gt;"", $M475&amp;" | "&amp;$J475)</f>
        <v/>
      </c>
      <c r="G475" s="989"/>
      <c r="H475" s="990"/>
      <c r="I475" s="941" t="str">
        <f>IFERROR(VLOOKUP(J475,'Category Index'!$K$10:$L$258,2,FALSE),"")</f>
        <v/>
      </c>
      <c r="J475" s="986"/>
      <c r="K475" s="987" t="s">
        <v>866</v>
      </c>
      <c r="L475" s="3"/>
      <c r="M475" s="982"/>
      <c r="N475" s="983"/>
      <c r="O475" s="943" t="str">
        <f>IFERROR(VLOOKUP(Q475,Tables!$CE$8:$CF$22,2,FALSE),"")</f>
        <v/>
      </c>
      <c r="P475" s="973"/>
      <c r="Q475" s="974"/>
      <c r="R475" s="975"/>
      <c r="S475" s="976"/>
      <c r="T475" s="670" t="str">
        <f>IFERROR(IF(R475="","",R475*(VLOOKUP(D475, 'Unit Conversion Table'!$E$3:$F$132, 2, FALSE))),"")</f>
        <v/>
      </c>
      <c r="U475" s="3"/>
      <c r="V475" s="971" t="s">
        <v>826</v>
      </c>
      <c r="W475" s="945" t="str" cm="1">
        <f t="array" ref="W475">_xlfn.IFS(V475="No",(IFERROR(VLOOKUP($M475&amp;" | "&amp;$X475,'Emissions Factors'!$C$3:$N$1705,MATCH(W$11,'Emissions Factors'!$C$3:$N$3,0),FALSE),"")),V475="Yes", "", V475="", "")</f>
        <v/>
      </c>
      <c r="X475" s="946">
        <f>IFERROR(IF(OR($V475="Yes", $V475=""), "",
VLOOKUP($F475, 'Emissions Factors'!$C$3:$O$717, 4,FALSE)),
IFERROR(VLOOKUP($E475, 'Emissions Factors'!$C$3:$O$717, 4,FALSE),""))</f>
        <v>0</v>
      </c>
      <c r="Y475" s="947" t="str">
        <f>IFERROR(VLOOKUP($M475&amp;" | "&amp;$X475,'Emissions Factors'!$C$3:$N$3811,5,FALSE),"")</f>
        <v/>
      </c>
      <c r="Z475" s="948" t="str">
        <f>IFERROR(VLOOKUP($M475&amp;" | "&amp;$X475,'Emissions Factors'!$C$3:$N$3811,6,FALSE),"")</f>
        <v/>
      </c>
      <c r="AA475" s="949" t="str">
        <f>IFERROR(VLOOKUP($M475&amp;" | "&amp;$X475,'Emissions Factors'!$C$3:$N$3811,7,FALSE),"")</f>
        <v/>
      </c>
      <c r="AB475" s="961"/>
      <c r="AC475" s="962"/>
      <c r="AD475" s="963"/>
      <c r="AE475" s="964"/>
      <c r="AF475" s="965"/>
      <c r="AG475" s="955" t="str" cm="1">
        <f t="array" ref="AG475">IFERROR(_xlfn.IFS($V475="No", Y475*$T475/1000,$V475="Yes", AD475*$T475/1000, $V475="", ""),"")</f>
        <v/>
      </c>
      <c r="AH475" s="956" t="str" cm="1">
        <f t="array" ref="AH475">IFERROR(_xlfn.IFS($V475="No", Z475*$T475/1000,$V475="Yes", AE475*$T475/1000, $V475="", ""),"")</f>
        <v/>
      </c>
      <c r="AI475" s="956" t="str" cm="1">
        <f t="array" ref="AI475">IFERROR(_xlfn.IFS($V475="No", AA475*$T475/1000,$V475="Yes", AF475*$T475/1000, $V475="", ""),"")</f>
        <v/>
      </c>
      <c r="AJ475" s="1029" t="str">
        <f>IFERROR($AG475
+IFERROR(HLOOKUP(Introduction!$H$29,'GWP Values'!$D$3:$G$46,MATCH("CH4",'GWP Values'!$C$3:$C$41,0),FALSE)*$AH475,0)
+IFERROR(HLOOKUP(Introduction!$H$29,'GWP Values'!$D$3:$G$46,MATCH("N2O",'GWP Values'!$C$3:$C$41,0),FALSE)*$AI475,0),"")</f>
        <v/>
      </c>
    </row>
    <row r="476" spans="1:36" ht="24" customHeight="1" x14ac:dyDescent="0.25">
      <c r="A476" s="441"/>
      <c r="B476" s="458" t="str" cm="1">
        <f t="array" ref="B476">IFERROR(_xlfn.IFS($J476="","",VLOOKUP(CONCATENATE($M476," | ",$J476),'Emissions Factors'!$C$3:$O$718,5,FALSE)&lt;&gt;"",CONCATENATE($M476," | ",$J476), COUNTIF('Emissions Factors'!$C$3:$C$718,CONCATENATE($M476," | ",$J476))&lt;0, CONCATENATE($M476," | ",$I476)),"")</f>
        <v/>
      </c>
      <c r="C476" s="650" t="str">
        <f t="shared" si="14"/>
        <v/>
      </c>
      <c r="D476" s="650" t="str">
        <f t="shared" si="15"/>
        <v/>
      </c>
      <c r="E476" s="650" t="str">
        <f>IFERROR(IF($J476="","",
IF($J476="United States",$M476&amp;" | "&amp;$J476&amp;" - "&amp;(VLOOKUP(K476,'EFs - EPA eGRID'!$B$2:$D$53,3,FALSE)),
IF($J476="Canada",$M476&amp;" | "&amp;$J476&amp;" - "&amp;$K476,$M476&amp;" | "&amp;$I476))),"")</f>
        <v/>
      </c>
      <c r="F476" s="650" t="str" cm="1">
        <f t="array" ref="F476">_xlfn.IFS($J476="","",AND($J476="United States", $K476=""), $M476&amp;" | "&amp;$J476,AND($J476="Canada", $K476=""), $M476&amp;" | "&amp;$J476,$J476="United States", $E476,$J476="Canada",$E476,$J476&lt;&gt;"", $M476&amp;" | "&amp;$J476)</f>
        <v/>
      </c>
      <c r="G476" s="989"/>
      <c r="H476" s="990"/>
      <c r="I476" s="941" t="str">
        <f>IFERROR(VLOOKUP(J476,'Category Index'!$K$10:$L$258,2,FALSE),"")</f>
        <v/>
      </c>
      <c r="J476" s="986"/>
      <c r="K476" s="987" t="s">
        <v>866</v>
      </c>
      <c r="L476" s="3"/>
      <c r="M476" s="982"/>
      <c r="N476" s="983"/>
      <c r="O476" s="943" t="str">
        <f>IFERROR(VLOOKUP(Q476,Tables!$CE$8:$CF$22,2,FALSE),"")</f>
        <v/>
      </c>
      <c r="P476" s="973"/>
      <c r="Q476" s="974"/>
      <c r="R476" s="975"/>
      <c r="S476" s="976"/>
      <c r="T476" s="670" t="str">
        <f>IFERROR(IF(R476="","",R476*(VLOOKUP(D476, 'Unit Conversion Table'!$E$3:$F$132, 2, FALSE))),"")</f>
        <v/>
      </c>
      <c r="U476" s="3"/>
      <c r="V476" s="971" t="s">
        <v>826</v>
      </c>
      <c r="W476" s="945" t="str" cm="1">
        <f t="array" ref="W476">_xlfn.IFS(V476="No",(IFERROR(VLOOKUP($M476&amp;" | "&amp;$X476,'Emissions Factors'!$C$3:$N$1705,MATCH(W$11,'Emissions Factors'!$C$3:$N$3,0),FALSE),"")),V476="Yes", "", V476="", "")</f>
        <v/>
      </c>
      <c r="X476" s="946">
        <f>IFERROR(IF(OR($V476="Yes", $V476=""), "",
VLOOKUP($F476, 'Emissions Factors'!$C$3:$O$717, 4,FALSE)),
IFERROR(VLOOKUP($E476, 'Emissions Factors'!$C$3:$O$717, 4,FALSE),""))</f>
        <v>0</v>
      </c>
      <c r="Y476" s="947" t="str">
        <f>IFERROR(VLOOKUP($M476&amp;" | "&amp;$X476,'Emissions Factors'!$C$3:$N$3811,5,FALSE),"")</f>
        <v/>
      </c>
      <c r="Z476" s="948" t="str">
        <f>IFERROR(VLOOKUP($M476&amp;" | "&amp;$X476,'Emissions Factors'!$C$3:$N$3811,6,FALSE),"")</f>
        <v/>
      </c>
      <c r="AA476" s="949" t="str">
        <f>IFERROR(VLOOKUP($M476&amp;" | "&amp;$X476,'Emissions Factors'!$C$3:$N$3811,7,FALSE),"")</f>
        <v/>
      </c>
      <c r="AB476" s="961"/>
      <c r="AC476" s="962"/>
      <c r="AD476" s="963"/>
      <c r="AE476" s="964"/>
      <c r="AF476" s="965"/>
      <c r="AG476" s="955" t="str" cm="1">
        <f t="array" ref="AG476">IFERROR(_xlfn.IFS($V476="No", Y476*$T476/1000,$V476="Yes", AD476*$T476/1000, $V476="", ""),"")</f>
        <v/>
      </c>
      <c r="AH476" s="956" t="str" cm="1">
        <f t="array" ref="AH476">IFERROR(_xlfn.IFS($V476="No", Z476*$T476/1000,$V476="Yes", AE476*$T476/1000, $V476="", ""),"")</f>
        <v/>
      </c>
      <c r="AI476" s="956" t="str" cm="1">
        <f t="array" ref="AI476">IFERROR(_xlfn.IFS($V476="No", AA476*$T476/1000,$V476="Yes", AF476*$T476/1000, $V476="", ""),"")</f>
        <v/>
      </c>
      <c r="AJ476" s="1029" t="str">
        <f>IFERROR($AG476
+IFERROR(HLOOKUP(Introduction!$H$29,'GWP Values'!$D$3:$G$46,MATCH("CH4",'GWP Values'!$C$3:$C$41,0),FALSE)*$AH476,0)
+IFERROR(HLOOKUP(Introduction!$H$29,'GWP Values'!$D$3:$G$46,MATCH("N2O",'GWP Values'!$C$3:$C$41,0),FALSE)*$AI476,0),"")</f>
        <v/>
      </c>
    </row>
    <row r="477" spans="1:36" ht="24" customHeight="1" x14ac:dyDescent="0.25">
      <c r="A477" s="441"/>
      <c r="B477" s="458" t="str" cm="1">
        <f t="array" ref="B477">IFERROR(_xlfn.IFS($J477="","",VLOOKUP(CONCATENATE($M477," | ",$J477),'Emissions Factors'!$C$3:$O$718,5,FALSE)&lt;&gt;"",CONCATENATE($M477," | ",$J477), COUNTIF('Emissions Factors'!$C$3:$C$718,CONCATENATE($M477," | ",$J477))&lt;0, CONCATENATE($M477," | ",$I477)),"")</f>
        <v/>
      </c>
      <c r="C477" s="650" t="str">
        <f t="shared" si="14"/>
        <v/>
      </c>
      <c r="D477" s="650" t="str">
        <f t="shared" si="15"/>
        <v/>
      </c>
      <c r="E477" s="650" t="str">
        <f>IFERROR(IF($J477="","",
IF($J477="United States",$M477&amp;" | "&amp;$J477&amp;" - "&amp;(VLOOKUP(K477,'EFs - EPA eGRID'!$B$2:$D$53,3,FALSE)),
IF($J477="Canada",$M477&amp;" | "&amp;$J477&amp;" - "&amp;$K477,$M477&amp;" | "&amp;$I477))),"")</f>
        <v/>
      </c>
      <c r="F477" s="650" t="str" cm="1">
        <f t="array" ref="F477">_xlfn.IFS($J477="","",AND($J477="United States", $K477=""), $M477&amp;" | "&amp;$J477,AND($J477="Canada", $K477=""), $M477&amp;" | "&amp;$J477,$J477="United States", $E477,$J477="Canada",$E477,$J477&lt;&gt;"", $M477&amp;" | "&amp;$J477)</f>
        <v/>
      </c>
      <c r="G477" s="989"/>
      <c r="H477" s="990"/>
      <c r="I477" s="941" t="str">
        <f>IFERROR(VLOOKUP(J477,'Category Index'!$K$10:$L$258,2,FALSE),"")</f>
        <v/>
      </c>
      <c r="J477" s="986"/>
      <c r="K477" s="987" t="s">
        <v>866</v>
      </c>
      <c r="L477" s="3"/>
      <c r="M477" s="982"/>
      <c r="N477" s="983"/>
      <c r="O477" s="943" t="str">
        <f>IFERROR(VLOOKUP(Q477,Tables!$CE$8:$CF$22,2,FALSE),"")</f>
        <v/>
      </c>
      <c r="P477" s="973"/>
      <c r="Q477" s="974"/>
      <c r="R477" s="975"/>
      <c r="S477" s="976"/>
      <c r="T477" s="670" t="str">
        <f>IFERROR(IF(R477="","",R477*(VLOOKUP(D477, 'Unit Conversion Table'!$E$3:$F$132, 2, FALSE))),"")</f>
        <v/>
      </c>
      <c r="U477" s="3"/>
      <c r="V477" s="971" t="s">
        <v>826</v>
      </c>
      <c r="W477" s="945" t="str" cm="1">
        <f t="array" ref="W477">_xlfn.IFS(V477="No",(IFERROR(VLOOKUP($M477&amp;" | "&amp;$X477,'Emissions Factors'!$C$3:$N$1705,MATCH(W$11,'Emissions Factors'!$C$3:$N$3,0),FALSE),"")),V477="Yes", "", V477="", "")</f>
        <v/>
      </c>
      <c r="X477" s="946">
        <f>IFERROR(IF(OR($V477="Yes", $V477=""), "",
VLOOKUP($F477, 'Emissions Factors'!$C$3:$O$717, 4,FALSE)),
IFERROR(VLOOKUP($E477, 'Emissions Factors'!$C$3:$O$717, 4,FALSE),""))</f>
        <v>0</v>
      </c>
      <c r="Y477" s="947" t="str">
        <f>IFERROR(VLOOKUP($M477&amp;" | "&amp;$X477,'Emissions Factors'!$C$3:$N$3811,5,FALSE),"")</f>
        <v/>
      </c>
      <c r="Z477" s="948" t="str">
        <f>IFERROR(VLOOKUP($M477&amp;" | "&amp;$X477,'Emissions Factors'!$C$3:$N$3811,6,FALSE),"")</f>
        <v/>
      </c>
      <c r="AA477" s="949" t="str">
        <f>IFERROR(VLOOKUP($M477&amp;" | "&amp;$X477,'Emissions Factors'!$C$3:$N$3811,7,FALSE),"")</f>
        <v/>
      </c>
      <c r="AB477" s="961"/>
      <c r="AC477" s="962"/>
      <c r="AD477" s="963"/>
      <c r="AE477" s="964"/>
      <c r="AF477" s="965"/>
      <c r="AG477" s="955" t="str" cm="1">
        <f t="array" ref="AG477">IFERROR(_xlfn.IFS($V477="No", Y477*$T477/1000,$V477="Yes", AD477*$T477/1000, $V477="", ""),"")</f>
        <v/>
      </c>
      <c r="AH477" s="956" t="str" cm="1">
        <f t="array" ref="AH477">IFERROR(_xlfn.IFS($V477="No", Z477*$T477/1000,$V477="Yes", AE477*$T477/1000, $V477="", ""),"")</f>
        <v/>
      </c>
      <c r="AI477" s="956" t="str" cm="1">
        <f t="array" ref="AI477">IFERROR(_xlfn.IFS($V477="No", AA477*$T477/1000,$V477="Yes", AF477*$T477/1000, $V477="", ""),"")</f>
        <v/>
      </c>
      <c r="AJ477" s="1029" t="str">
        <f>IFERROR($AG477
+IFERROR(HLOOKUP(Introduction!$H$29,'GWP Values'!$D$3:$G$46,MATCH("CH4",'GWP Values'!$C$3:$C$41,0),FALSE)*$AH477,0)
+IFERROR(HLOOKUP(Introduction!$H$29,'GWP Values'!$D$3:$G$46,MATCH("N2O",'GWP Values'!$C$3:$C$41,0),FALSE)*$AI477,0),"")</f>
        <v/>
      </c>
    </row>
    <row r="478" spans="1:36" ht="24" customHeight="1" x14ac:dyDescent="0.25">
      <c r="A478" s="441"/>
      <c r="B478" s="458" t="str" cm="1">
        <f t="array" ref="B478">IFERROR(_xlfn.IFS($J478="","",VLOOKUP(CONCATENATE($M478," | ",$J478),'Emissions Factors'!$C$3:$O$718,5,FALSE)&lt;&gt;"",CONCATENATE($M478," | ",$J478), COUNTIF('Emissions Factors'!$C$3:$C$718,CONCATENATE($M478," | ",$J478))&lt;0, CONCATENATE($M478," | ",$I478)),"")</f>
        <v/>
      </c>
      <c r="C478" s="650" t="str">
        <f t="shared" si="14"/>
        <v/>
      </c>
      <c r="D478" s="650" t="str">
        <f t="shared" si="15"/>
        <v/>
      </c>
      <c r="E478" s="650" t="str">
        <f>IFERROR(IF($J478="","",
IF($J478="United States",$M478&amp;" | "&amp;$J478&amp;" - "&amp;(VLOOKUP(K478,'EFs - EPA eGRID'!$B$2:$D$53,3,FALSE)),
IF($J478="Canada",$M478&amp;" | "&amp;$J478&amp;" - "&amp;$K478,$M478&amp;" | "&amp;$I478))),"")</f>
        <v/>
      </c>
      <c r="F478" s="650" t="str" cm="1">
        <f t="array" ref="F478">_xlfn.IFS($J478="","",AND($J478="United States", $K478=""), $M478&amp;" | "&amp;$J478,AND($J478="Canada", $K478=""), $M478&amp;" | "&amp;$J478,$J478="United States", $E478,$J478="Canada",$E478,$J478&lt;&gt;"", $M478&amp;" | "&amp;$J478)</f>
        <v/>
      </c>
      <c r="G478" s="989"/>
      <c r="H478" s="990"/>
      <c r="I478" s="941" t="str">
        <f>IFERROR(VLOOKUP(J478,'Category Index'!$K$10:$L$258,2,FALSE),"")</f>
        <v/>
      </c>
      <c r="J478" s="986"/>
      <c r="K478" s="987" t="s">
        <v>866</v>
      </c>
      <c r="L478" s="3"/>
      <c r="M478" s="982"/>
      <c r="N478" s="983"/>
      <c r="O478" s="943" t="str">
        <f>IFERROR(VLOOKUP(Q478,Tables!$CE$8:$CF$22,2,FALSE),"")</f>
        <v/>
      </c>
      <c r="P478" s="973"/>
      <c r="Q478" s="974"/>
      <c r="R478" s="975"/>
      <c r="S478" s="976"/>
      <c r="T478" s="670" t="str">
        <f>IFERROR(IF(R478="","",R478*(VLOOKUP(D478, 'Unit Conversion Table'!$E$3:$F$132, 2, FALSE))),"")</f>
        <v/>
      </c>
      <c r="U478" s="3"/>
      <c r="V478" s="971" t="s">
        <v>826</v>
      </c>
      <c r="W478" s="945" t="str" cm="1">
        <f t="array" ref="W478">_xlfn.IFS(V478="No",(IFERROR(VLOOKUP($M478&amp;" | "&amp;$X478,'Emissions Factors'!$C$3:$N$1705,MATCH(W$11,'Emissions Factors'!$C$3:$N$3,0),FALSE),"")),V478="Yes", "", V478="", "")</f>
        <v/>
      </c>
      <c r="X478" s="946">
        <f>IFERROR(IF(OR($V478="Yes", $V478=""), "",
VLOOKUP($F478, 'Emissions Factors'!$C$3:$O$717, 4,FALSE)),
IFERROR(VLOOKUP($E478, 'Emissions Factors'!$C$3:$O$717, 4,FALSE),""))</f>
        <v>0</v>
      </c>
      <c r="Y478" s="947" t="str">
        <f>IFERROR(VLOOKUP($M478&amp;" | "&amp;$X478,'Emissions Factors'!$C$3:$N$3811,5,FALSE),"")</f>
        <v/>
      </c>
      <c r="Z478" s="948" t="str">
        <f>IFERROR(VLOOKUP($M478&amp;" | "&amp;$X478,'Emissions Factors'!$C$3:$N$3811,6,FALSE),"")</f>
        <v/>
      </c>
      <c r="AA478" s="949" t="str">
        <f>IFERROR(VLOOKUP($M478&amp;" | "&amp;$X478,'Emissions Factors'!$C$3:$N$3811,7,FALSE),"")</f>
        <v/>
      </c>
      <c r="AB478" s="961"/>
      <c r="AC478" s="962"/>
      <c r="AD478" s="963"/>
      <c r="AE478" s="964"/>
      <c r="AF478" s="965"/>
      <c r="AG478" s="955" t="str" cm="1">
        <f t="array" ref="AG478">IFERROR(_xlfn.IFS($V478="No", Y478*$T478/1000,$V478="Yes", AD478*$T478/1000, $V478="", ""),"")</f>
        <v/>
      </c>
      <c r="AH478" s="956" t="str" cm="1">
        <f t="array" ref="AH478">IFERROR(_xlfn.IFS($V478="No", Z478*$T478/1000,$V478="Yes", AE478*$T478/1000, $V478="", ""),"")</f>
        <v/>
      </c>
      <c r="AI478" s="956" t="str" cm="1">
        <f t="array" ref="AI478">IFERROR(_xlfn.IFS($V478="No", AA478*$T478/1000,$V478="Yes", AF478*$T478/1000, $V478="", ""),"")</f>
        <v/>
      </c>
      <c r="AJ478" s="1029" t="str">
        <f>IFERROR($AG478
+IFERROR(HLOOKUP(Introduction!$H$29,'GWP Values'!$D$3:$G$46,MATCH("CH4",'GWP Values'!$C$3:$C$41,0),FALSE)*$AH478,0)
+IFERROR(HLOOKUP(Introduction!$H$29,'GWP Values'!$D$3:$G$46,MATCH("N2O",'GWP Values'!$C$3:$C$41,0),FALSE)*$AI478,0),"")</f>
        <v/>
      </c>
    </row>
    <row r="479" spans="1:36" ht="24" customHeight="1" x14ac:dyDescent="0.25">
      <c r="A479" s="441"/>
      <c r="B479" s="458" t="str" cm="1">
        <f t="array" ref="B479">IFERROR(_xlfn.IFS($J479="","",VLOOKUP(CONCATENATE($M479," | ",$J479),'Emissions Factors'!$C$3:$O$718,5,FALSE)&lt;&gt;"",CONCATENATE($M479," | ",$J479), COUNTIF('Emissions Factors'!$C$3:$C$718,CONCATENATE($M479," | ",$J479))&lt;0, CONCATENATE($M479," | ",$I479)),"")</f>
        <v/>
      </c>
      <c r="C479" s="650" t="str">
        <f t="shared" si="14"/>
        <v/>
      </c>
      <c r="D479" s="650" t="str">
        <f t="shared" si="15"/>
        <v/>
      </c>
      <c r="E479" s="650" t="str">
        <f>IFERROR(IF($J479="","",
IF($J479="United States",$M479&amp;" | "&amp;$J479&amp;" - "&amp;(VLOOKUP(K479,'EFs - EPA eGRID'!$B$2:$D$53,3,FALSE)),
IF($J479="Canada",$M479&amp;" | "&amp;$J479&amp;" - "&amp;$K479,$M479&amp;" | "&amp;$I479))),"")</f>
        <v/>
      </c>
      <c r="F479" s="650" t="str" cm="1">
        <f t="array" ref="F479">_xlfn.IFS($J479="","",AND($J479="United States", $K479=""), $M479&amp;" | "&amp;$J479,AND($J479="Canada", $K479=""), $M479&amp;" | "&amp;$J479,$J479="United States", $E479,$J479="Canada",$E479,$J479&lt;&gt;"", $M479&amp;" | "&amp;$J479)</f>
        <v/>
      </c>
      <c r="G479" s="989"/>
      <c r="H479" s="990"/>
      <c r="I479" s="941" t="str">
        <f>IFERROR(VLOOKUP(J479,'Category Index'!$K$10:$L$258,2,FALSE),"")</f>
        <v/>
      </c>
      <c r="J479" s="986"/>
      <c r="K479" s="987" t="s">
        <v>866</v>
      </c>
      <c r="L479" s="3"/>
      <c r="M479" s="982"/>
      <c r="N479" s="983"/>
      <c r="O479" s="943" t="str">
        <f>IFERROR(VLOOKUP(Q479,Tables!$CE$8:$CF$22,2,FALSE),"")</f>
        <v/>
      </c>
      <c r="P479" s="973"/>
      <c r="Q479" s="974"/>
      <c r="R479" s="975"/>
      <c r="S479" s="976"/>
      <c r="T479" s="670" t="str">
        <f>IFERROR(IF(R479="","",R479*(VLOOKUP(D479, 'Unit Conversion Table'!$E$3:$F$132, 2, FALSE))),"")</f>
        <v/>
      </c>
      <c r="U479" s="3"/>
      <c r="V479" s="971" t="s">
        <v>826</v>
      </c>
      <c r="W479" s="945" t="str" cm="1">
        <f t="array" ref="W479">_xlfn.IFS(V479="No",(IFERROR(VLOOKUP($M479&amp;" | "&amp;$X479,'Emissions Factors'!$C$3:$N$1705,MATCH(W$11,'Emissions Factors'!$C$3:$N$3,0),FALSE),"")),V479="Yes", "", V479="", "")</f>
        <v/>
      </c>
      <c r="X479" s="946">
        <f>IFERROR(IF(OR($V479="Yes", $V479=""), "",
VLOOKUP($F479, 'Emissions Factors'!$C$3:$O$717, 4,FALSE)),
IFERROR(VLOOKUP($E479, 'Emissions Factors'!$C$3:$O$717, 4,FALSE),""))</f>
        <v>0</v>
      </c>
      <c r="Y479" s="947" t="str">
        <f>IFERROR(VLOOKUP($M479&amp;" | "&amp;$X479,'Emissions Factors'!$C$3:$N$3811,5,FALSE),"")</f>
        <v/>
      </c>
      <c r="Z479" s="948" t="str">
        <f>IFERROR(VLOOKUP($M479&amp;" | "&amp;$X479,'Emissions Factors'!$C$3:$N$3811,6,FALSE),"")</f>
        <v/>
      </c>
      <c r="AA479" s="949" t="str">
        <f>IFERROR(VLOOKUP($M479&amp;" | "&amp;$X479,'Emissions Factors'!$C$3:$N$3811,7,FALSE),"")</f>
        <v/>
      </c>
      <c r="AB479" s="961"/>
      <c r="AC479" s="962"/>
      <c r="AD479" s="963"/>
      <c r="AE479" s="964"/>
      <c r="AF479" s="965"/>
      <c r="AG479" s="955" t="str" cm="1">
        <f t="array" ref="AG479">IFERROR(_xlfn.IFS($V479="No", Y479*$T479/1000,$V479="Yes", AD479*$T479/1000, $V479="", ""),"")</f>
        <v/>
      </c>
      <c r="AH479" s="956" t="str" cm="1">
        <f t="array" ref="AH479">IFERROR(_xlfn.IFS($V479="No", Z479*$T479/1000,$V479="Yes", AE479*$T479/1000, $V479="", ""),"")</f>
        <v/>
      </c>
      <c r="AI479" s="956" t="str" cm="1">
        <f t="array" ref="AI479">IFERROR(_xlfn.IFS($V479="No", AA479*$T479/1000,$V479="Yes", AF479*$T479/1000, $V479="", ""),"")</f>
        <v/>
      </c>
      <c r="AJ479" s="1029" t="str">
        <f>IFERROR($AG479
+IFERROR(HLOOKUP(Introduction!$H$29,'GWP Values'!$D$3:$G$46,MATCH("CH4",'GWP Values'!$C$3:$C$41,0),FALSE)*$AH479,0)
+IFERROR(HLOOKUP(Introduction!$H$29,'GWP Values'!$D$3:$G$46,MATCH("N2O",'GWP Values'!$C$3:$C$41,0),FALSE)*$AI479,0),"")</f>
        <v/>
      </c>
    </row>
    <row r="480" spans="1:36" ht="24" customHeight="1" x14ac:dyDescent="0.25">
      <c r="A480" s="441"/>
      <c r="B480" s="458" t="str" cm="1">
        <f t="array" ref="B480">IFERROR(_xlfn.IFS($J480="","",VLOOKUP(CONCATENATE($M480," | ",$J480),'Emissions Factors'!$C$3:$O$718,5,FALSE)&lt;&gt;"",CONCATENATE($M480," | ",$J480), COUNTIF('Emissions Factors'!$C$3:$C$718,CONCATENATE($M480," | ",$J480))&lt;0, CONCATENATE($M480," | ",$I480)),"")</f>
        <v/>
      </c>
      <c r="C480" s="650" t="str">
        <f t="shared" si="14"/>
        <v/>
      </c>
      <c r="D480" s="650" t="str">
        <f t="shared" si="15"/>
        <v/>
      </c>
      <c r="E480" s="650" t="str">
        <f>IFERROR(IF($J480="","",
IF($J480="United States",$M480&amp;" | "&amp;$J480&amp;" - "&amp;(VLOOKUP(K480,'EFs - EPA eGRID'!$B$2:$D$53,3,FALSE)),
IF($J480="Canada",$M480&amp;" | "&amp;$J480&amp;" - "&amp;$K480,$M480&amp;" | "&amp;$I480))),"")</f>
        <v/>
      </c>
      <c r="F480" s="650" t="str" cm="1">
        <f t="array" ref="F480">_xlfn.IFS($J480="","",AND($J480="United States", $K480=""), $M480&amp;" | "&amp;$J480,AND($J480="Canada", $K480=""), $M480&amp;" | "&amp;$J480,$J480="United States", $E480,$J480="Canada",$E480,$J480&lt;&gt;"", $M480&amp;" | "&amp;$J480)</f>
        <v/>
      </c>
      <c r="G480" s="989"/>
      <c r="H480" s="990"/>
      <c r="I480" s="941" t="str">
        <f>IFERROR(VLOOKUP(J480,'Category Index'!$K$10:$L$258,2,FALSE),"")</f>
        <v/>
      </c>
      <c r="J480" s="986"/>
      <c r="K480" s="987" t="s">
        <v>866</v>
      </c>
      <c r="L480" s="3"/>
      <c r="M480" s="982"/>
      <c r="N480" s="983"/>
      <c r="O480" s="943" t="str">
        <f>IFERROR(VLOOKUP(Q480,Tables!$CE$8:$CF$22,2,FALSE),"")</f>
        <v/>
      </c>
      <c r="P480" s="973"/>
      <c r="Q480" s="974"/>
      <c r="R480" s="975"/>
      <c r="S480" s="976"/>
      <c r="T480" s="670" t="str">
        <f>IFERROR(IF(R480="","",R480*(VLOOKUP(D480, 'Unit Conversion Table'!$E$3:$F$132, 2, FALSE))),"")</f>
        <v/>
      </c>
      <c r="U480" s="3"/>
      <c r="V480" s="971" t="s">
        <v>826</v>
      </c>
      <c r="W480" s="945" t="str" cm="1">
        <f t="array" ref="W480">_xlfn.IFS(V480="No",(IFERROR(VLOOKUP($M480&amp;" | "&amp;$X480,'Emissions Factors'!$C$3:$N$1705,MATCH(W$11,'Emissions Factors'!$C$3:$N$3,0),FALSE),"")),V480="Yes", "", V480="", "")</f>
        <v/>
      </c>
      <c r="X480" s="946">
        <f>IFERROR(IF(OR($V480="Yes", $V480=""), "",
VLOOKUP($F480, 'Emissions Factors'!$C$3:$O$717, 4,FALSE)),
IFERROR(VLOOKUP($E480, 'Emissions Factors'!$C$3:$O$717, 4,FALSE),""))</f>
        <v>0</v>
      </c>
      <c r="Y480" s="947" t="str">
        <f>IFERROR(VLOOKUP($M480&amp;" | "&amp;$X480,'Emissions Factors'!$C$3:$N$3811,5,FALSE),"")</f>
        <v/>
      </c>
      <c r="Z480" s="948" t="str">
        <f>IFERROR(VLOOKUP($M480&amp;" | "&amp;$X480,'Emissions Factors'!$C$3:$N$3811,6,FALSE),"")</f>
        <v/>
      </c>
      <c r="AA480" s="949" t="str">
        <f>IFERROR(VLOOKUP($M480&amp;" | "&amp;$X480,'Emissions Factors'!$C$3:$N$3811,7,FALSE),"")</f>
        <v/>
      </c>
      <c r="AB480" s="961"/>
      <c r="AC480" s="962"/>
      <c r="AD480" s="963"/>
      <c r="AE480" s="964"/>
      <c r="AF480" s="965"/>
      <c r="AG480" s="955" t="str" cm="1">
        <f t="array" ref="AG480">IFERROR(_xlfn.IFS($V480="No", Y480*$T480/1000,$V480="Yes", AD480*$T480/1000, $V480="", ""),"")</f>
        <v/>
      </c>
      <c r="AH480" s="956" t="str" cm="1">
        <f t="array" ref="AH480">IFERROR(_xlfn.IFS($V480="No", Z480*$T480/1000,$V480="Yes", AE480*$T480/1000, $V480="", ""),"")</f>
        <v/>
      </c>
      <c r="AI480" s="956" t="str" cm="1">
        <f t="array" ref="AI480">IFERROR(_xlfn.IFS($V480="No", AA480*$T480/1000,$V480="Yes", AF480*$T480/1000, $V480="", ""),"")</f>
        <v/>
      </c>
      <c r="AJ480" s="1029" t="str">
        <f>IFERROR($AG480
+IFERROR(HLOOKUP(Introduction!$H$29,'GWP Values'!$D$3:$G$46,MATCH("CH4",'GWP Values'!$C$3:$C$41,0),FALSE)*$AH480,0)
+IFERROR(HLOOKUP(Introduction!$H$29,'GWP Values'!$D$3:$G$46,MATCH("N2O",'GWP Values'!$C$3:$C$41,0),FALSE)*$AI480,0),"")</f>
        <v/>
      </c>
    </row>
    <row r="481" spans="1:36" ht="24" customHeight="1" x14ac:dyDescent="0.25">
      <c r="A481" s="441"/>
      <c r="B481" s="458" t="str" cm="1">
        <f t="array" ref="B481">IFERROR(_xlfn.IFS($J481="","",VLOOKUP(CONCATENATE($M481," | ",$J481),'Emissions Factors'!$C$3:$O$718,5,FALSE)&lt;&gt;"",CONCATENATE($M481," | ",$J481), COUNTIF('Emissions Factors'!$C$3:$C$718,CONCATENATE($M481," | ",$J481))&lt;0, CONCATENATE($M481," | ",$I481)),"")</f>
        <v/>
      </c>
      <c r="C481" s="650" t="str">
        <f t="shared" si="14"/>
        <v/>
      </c>
      <c r="D481" s="650" t="str">
        <f t="shared" si="15"/>
        <v/>
      </c>
      <c r="E481" s="650" t="str">
        <f>IFERROR(IF($J481="","",
IF($J481="United States",$M481&amp;" | "&amp;$J481&amp;" - "&amp;(VLOOKUP(K481,'EFs - EPA eGRID'!$B$2:$D$53,3,FALSE)),
IF($J481="Canada",$M481&amp;" | "&amp;$J481&amp;" - "&amp;$K481,$M481&amp;" | "&amp;$I481))),"")</f>
        <v/>
      </c>
      <c r="F481" s="650" t="str" cm="1">
        <f t="array" ref="F481">_xlfn.IFS($J481="","",AND($J481="United States", $K481=""), $M481&amp;" | "&amp;$J481,AND($J481="Canada", $K481=""), $M481&amp;" | "&amp;$J481,$J481="United States", $E481,$J481="Canada",$E481,$J481&lt;&gt;"", $M481&amp;" | "&amp;$J481)</f>
        <v/>
      </c>
      <c r="G481" s="989"/>
      <c r="H481" s="990"/>
      <c r="I481" s="941" t="str">
        <f>IFERROR(VLOOKUP(J481,'Category Index'!$K$10:$L$258,2,FALSE),"")</f>
        <v/>
      </c>
      <c r="J481" s="986"/>
      <c r="K481" s="987" t="s">
        <v>866</v>
      </c>
      <c r="L481" s="3"/>
      <c r="M481" s="982"/>
      <c r="N481" s="983"/>
      <c r="O481" s="943" t="str">
        <f>IFERROR(VLOOKUP(Q481,Tables!$CE$8:$CF$22,2,FALSE),"")</f>
        <v/>
      </c>
      <c r="P481" s="973"/>
      <c r="Q481" s="974"/>
      <c r="R481" s="975"/>
      <c r="S481" s="976"/>
      <c r="T481" s="670" t="str">
        <f>IFERROR(IF(R481="","",R481*(VLOOKUP(D481, 'Unit Conversion Table'!$E$3:$F$132, 2, FALSE))),"")</f>
        <v/>
      </c>
      <c r="U481" s="3"/>
      <c r="V481" s="971" t="s">
        <v>826</v>
      </c>
      <c r="W481" s="945" t="str" cm="1">
        <f t="array" ref="W481">_xlfn.IFS(V481="No",(IFERROR(VLOOKUP($M481&amp;" | "&amp;$X481,'Emissions Factors'!$C$3:$N$1705,MATCH(W$11,'Emissions Factors'!$C$3:$N$3,0),FALSE),"")),V481="Yes", "", V481="", "")</f>
        <v/>
      </c>
      <c r="X481" s="946">
        <f>IFERROR(IF(OR($V481="Yes", $V481=""), "",
VLOOKUP($F481, 'Emissions Factors'!$C$3:$O$717, 4,FALSE)),
IFERROR(VLOOKUP($E481, 'Emissions Factors'!$C$3:$O$717, 4,FALSE),""))</f>
        <v>0</v>
      </c>
      <c r="Y481" s="947" t="str">
        <f>IFERROR(VLOOKUP($M481&amp;" | "&amp;$X481,'Emissions Factors'!$C$3:$N$3811,5,FALSE),"")</f>
        <v/>
      </c>
      <c r="Z481" s="948" t="str">
        <f>IFERROR(VLOOKUP($M481&amp;" | "&amp;$X481,'Emissions Factors'!$C$3:$N$3811,6,FALSE),"")</f>
        <v/>
      </c>
      <c r="AA481" s="949" t="str">
        <f>IFERROR(VLOOKUP($M481&amp;" | "&amp;$X481,'Emissions Factors'!$C$3:$N$3811,7,FALSE),"")</f>
        <v/>
      </c>
      <c r="AB481" s="961"/>
      <c r="AC481" s="962"/>
      <c r="AD481" s="963"/>
      <c r="AE481" s="964"/>
      <c r="AF481" s="965"/>
      <c r="AG481" s="955" t="str" cm="1">
        <f t="array" ref="AG481">IFERROR(_xlfn.IFS($V481="No", Y481*$T481/1000,$V481="Yes", AD481*$T481/1000, $V481="", ""),"")</f>
        <v/>
      </c>
      <c r="AH481" s="956" t="str" cm="1">
        <f t="array" ref="AH481">IFERROR(_xlfn.IFS($V481="No", Z481*$T481/1000,$V481="Yes", AE481*$T481/1000, $V481="", ""),"")</f>
        <v/>
      </c>
      <c r="AI481" s="956" t="str" cm="1">
        <f t="array" ref="AI481">IFERROR(_xlfn.IFS($V481="No", AA481*$T481/1000,$V481="Yes", AF481*$T481/1000, $V481="", ""),"")</f>
        <v/>
      </c>
      <c r="AJ481" s="1029" t="str">
        <f>IFERROR($AG481
+IFERROR(HLOOKUP(Introduction!$H$29,'GWP Values'!$D$3:$G$46,MATCH("CH4",'GWP Values'!$C$3:$C$41,0),FALSE)*$AH481,0)
+IFERROR(HLOOKUP(Introduction!$H$29,'GWP Values'!$D$3:$G$46,MATCH("N2O",'GWP Values'!$C$3:$C$41,0),FALSE)*$AI481,0),"")</f>
        <v/>
      </c>
    </row>
    <row r="482" spans="1:36" ht="24" customHeight="1" x14ac:dyDescent="0.25">
      <c r="A482" s="441"/>
      <c r="B482" s="458" t="str" cm="1">
        <f t="array" ref="B482">IFERROR(_xlfn.IFS($J482="","",VLOOKUP(CONCATENATE($M482," | ",$J482),'Emissions Factors'!$C$3:$O$718,5,FALSE)&lt;&gt;"",CONCATENATE($M482," | ",$J482), COUNTIF('Emissions Factors'!$C$3:$C$718,CONCATENATE($M482," | ",$J482))&lt;0, CONCATENATE($M482," | ",$I482)),"")</f>
        <v/>
      </c>
      <c r="C482" s="650" t="str">
        <f t="shared" si="14"/>
        <v/>
      </c>
      <c r="D482" s="650" t="str">
        <f t="shared" si="15"/>
        <v/>
      </c>
      <c r="E482" s="650" t="str">
        <f>IFERROR(IF($J482="","",
IF($J482="United States",$M482&amp;" | "&amp;$J482&amp;" - "&amp;(VLOOKUP(K482,'EFs - EPA eGRID'!$B$2:$D$53,3,FALSE)),
IF($J482="Canada",$M482&amp;" | "&amp;$J482&amp;" - "&amp;$K482,$M482&amp;" | "&amp;$I482))),"")</f>
        <v/>
      </c>
      <c r="F482" s="650" t="str" cm="1">
        <f t="array" ref="F482">_xlfn.IFS($J482="","",AND($J482="United States", $K482=""), $M482&amp;" | "&amp;$J482,AND($J482="Canada", $K482=""), $M482&amp;" | "&amp;$J482,$J482="United States", $E482,$J482="Canada",$E482,$J482&lt;&gt;"", $M482&amp;" | "&amp;$J482)</f>
        <v/>
      </c>
      <c r="G482" s="989"/>
      <c r="H482" s="990"/>
      <c r="I482" s="941" t="str">
        <f>IFERROR(VLOOKUP(J482,'Category Index'!$K$10:$L$258,2,FALSE),"")</f>
        <v/>
      </c>
      <c r="J482" s="986"/>
      <c r="K482" s="987" t="s">
        <v>866</v>
      </c>
      <c r="L482" s="3"/>
      <c r="M482" s="982"/>
      <c r="N482" s="983"/>
      <c r="O482" s="943" t="str">
        <f>IFERROR(VLOOKUP(Q482,Tables!$CE$8:$CF$22,2,FALSE),"")</f>
        <v/>
      </c>
      <c r="P482" s="973"/>
      <c r="Q482" s="974"/>
      <c r="R482" s="975"/>
      <c r="S482" s="976"/>
      <c r="T482" s="670" t="str">
        <f>IFERROR(IF(R482="","",R482*(VLOOKUP(D482, 'Unit Conversion Table'!$E$3:$F$132, 2, FALSE))),"")</f>
        <v/>
      </c>
      <c r="U482" s="3"/>
      <c r="V482" s="971" t="s">
        <v>826</v>
      </c>
      <c r="W482" s="945" t="str" cm="1">
        <f t="array" ref="W482">_xlfn.IFS(V482="No",(IFERROR(VLOOKUP($M482&amp;" | "&amp;$X482,'Emissions Factors'!$C$3:$N$1705,MATCH(W$11,'Emissions Factors'!$C$3:$N$3,0),FALSE),"")),V482="Yes", "", V482="", "")</f>
        <v/>
      </c>
      <c r="X482" s="946">
        <f>IFERROR(IF(OR($V482="Yes", $V482=""), "",
VLOOKUP($F482, 'Emissions Factors'!$C$3:$O$717, 4,FALSE)),
IFERROR(VLOOKUP($E482, 'Emissions Factors'!$C$3:$O$717, 4,FALSE),""))</f>
        <v>0</v>
      </c>
      <c r="Y482" s="947" t="str">
        <f>IFERROR(VLOOKUP($M482&amp;" | "&amp;$X482,'Emissions Factors'!$C$3:$N$3811,5,FALSE),"")</f>
        <v/>
      </c>
      <c r="Z482" s="948" t="str">
        <f>IFERROR(VLOOKUP($M482&amp;" | "&amp;$X482,'Emissions Factors'!$C$3:$N$3811,6,FALSE),"")</f>
        <v/>
      </c>
      <c r="AA482" s="949" t="str">
        <f>IFERROR(VLOOKUP($M482&amp;" | "&amp;$X482,'Emissions Factors'!$C$3:$N$3811,7,FALSE),"")</f>
        <v/>
      </c>
      <c r="AB482" s="961"/>
      <c r="AC482" s="962"/>
      <c r="AD482" s="963"/>
      <c r="AE482" s="964"/>
      <c r="AF482" s="965"/>
      <c r="AG482" s="955" t="str" cm="1">
        <f t="array" ref="AG482">IFERROR(_xlfn.IFS($V482="No", Y482*$T482/1000,$V482="Yes", AD482*$T482/1000, $V482="", ""),"")</f>
        <v/>
      </c>
      <c r="AH482" s="956" t="str" cm="1">
        <f t="array" ref="AH482">IFERROR(_xlfn.IFS($V482="No", Z482*$T482/1000,$V482="Yes", AE482*$T482/1000, $V482="", ""),"")</f>
        <v/>
      </c>
      <c r="AI482" s="956" t="str" cm="1">
        <f t="array" ref="AI482">IFERROR(_xlfn.IFS($V482="No", AA482*$T482/1000,$V482="Yes", AF482*$T482/1000, $V482="", ""),"")</f>
        <v/>
      </c>
      <c r="AJ482" s="1029" t="str">
        <f>IFERROR($AG482
+IFERROR(HLOOKUP(Introduction!$H$29,'GWP Values'!$D$3:$G$46,MATCH("CH4",'GWP Values'!$C$3:$C$41,0),FALSE)*$AH482,0)
+IFERROR(HLOOKUP(Introduction!$H$29,'GWP Values'!$D$3:$G$46,MATCH("N2O",'GWP Values'!$C$3:$C$41,0),FALSE)*$AI482,0),"")</f>
        <v/>
      </c>
    </row>
    <row r="483" spans="1:36" ht="24" customHeight="1" x14ac:dyDescent="0.25">
      <c r="A483" s="441"/>
      <c r="B483" s="458" t="str" cm="1">
        <f t="array" ref="B483">IFERROR(_xlfn.IFS($J483="","",VLOOKUP(CONCATENATE($M483," | ",$J483),'Emissions Factors'!$C$3:$O$718,5,FALSE)&lt;&gt;"",CONCATENATE($M483," | ",$J483), COUNTIF('Emissions Factors'!$C$3:$C$718,CONCATENATE($M483," | ",$J483))&lt;0, CONCATENATE($M483," | ",$I483)),"")</f>
        <v/>
      </c>
      <c r="C483" s="650" t="str">
        <f t="shared" si="14"/>
        <v/>
      </c>
      <c r="D483" s="650" t="str">
        <f t="shared" si="15"/>
        <v/>
      </c>
      <c r="E483" s="650" t="str">
        <f>IFERROR(IF($J483="","",
IF($J483="United States",$M483&amp;" | "&amp;$J483&amp;" - "&amp;(VLOOKUP(K483,'EFs - EPA eGRID'!$B$2:$D$53,3,FALSE)),
IF($J483="Canada",$M483&amp;" | "&amp;$J483&amp;" - "&amp;$K483,$M483&amp;" | "&amp;$I483))),"")</f>
        <v/>
      </c>
      <c r="F483" s="650" t="str" cm="1">
        <f t="array" ref="F483">_xlfn.IFS($J483="","",AND($J483="United States", $K483=""), $M483&amp;" | "&amp;$J483,AND($J483="Canada", $K483=""), $M483&amp;" | "&amp;$J483,$J483="United States", $E483,$J483="Canada",$E483,$J483&lt;&gt;"", $M483&amp;" | "&amp;$J483)</f>
        <v/>
      </c>
      <c r="G483" s="989"/>
      <c r="H483" s="990"/>
      <c r="I483" s="941" t="str">
        <f>IFERROR(VLOOKUP(J483,'Category Index'!$K$10:$L$258,2,FALSE),"")</f>
        <v/>
      </c>
      <c r="J483" s="986"/>
      <c r="K483" s="987" t="s">
        <v>866</v>
      </c>
      <c r="L483" s="3"/>
      <c r="M483" s="982"/>
      <c r="N483" s="983"/>
      <c r="O483" s="943" t="str">
        <f>IFERROR(VLOOKUP(Q483,Tables!$CE$8:$CF$22,2,FALSE),"")</f>
        <v/>
      </c>
      <c r="P483" s="973"/>
      <c r="Q483" s="974"/>
      <c r="R483" s="975"/>
      <c r="S483" s="976"/>
      <c r="T483" s="670" t="str">
        <f>IFERROR(IF(R483="","",R483*(VLOOKUP(D483, 'Unit Conversion Table'!$E$3:$F$132, 2, FALSE))),"")</f>
        <v/>
      </c>
      <c r="U483" s="3"/>
      <c r="V483" s="971" t="s">
        <v>826</v>
      </c>
      <c r="W483" s="945" t="str" cm="1">
        <f t="array" ref="W483">_xlfn.IFS(V483="No",(IFERROR(VLOOKUP($M483&amp;" | "&amp;$X483,'Emissions Factors'!$C$3:$N$1705,MATCH(W$11,'Emissions Factors'!$C$3:$N$3,0),FALSE),"")),V483="Yes", "", V483="", "")</f>
        <v/>
      </c>
      <c r="X483" s="946">
        <f>IFERROR(IF(OR($V483="Yes", $V483=""), "",
VLOOKUP($F483, 'Emissions Factors'!$C$3:$O$717, 4,FALSE)),
IFERROR(VLOOKUP($E483, 'Emissions Factors'!$C$3:$O$717, 4,FALSE),""))</f>
        <v>0</v>
      </c>
      <c r="Y483" s="947" t="str">
        <f>IFERROR(VLOOKUP($M483&amp;" | "&amp;$X483,'Emissions Factors'!$C$3:$N$3811,5,FALSE),"")</f>
        <v/>
      </c>
      <c r="Z483" s="948" t="str">
        <f>IFERROR(VLOOKUP($M483&amp;" | "&amp;$X483,'Emissions Factors'!$C$3:$N$3811,6,FALSE),"")</f>
        <v/>
      </c>
      <c r="AA483" s="949" t="str">
        <f>IFERROR(VLOOKUP($M483&amp;" | "&amp;$X483,'Emissions Factors'!$C$3:$N$3811,7,FALSE),"")</f>
        <v/>
      </c>
      <c r="AB483" s="961"/>
      <c r="AC483" s="962"/>
      <c r="AD483" s="963"/>
      <c r="AE483" s="964"/>
      <c r="AF483" s="965"/>
      <c r="AG483" s="955" t="str" cm="1">
        <f t="array" ref="AG483">IFERROR(_xlfn.IFS($V483="No", Y483*$T483/1000,$V483="Yes", AD483*$T483/1000, $V483="", ""),"")</f>
        <v/>
      </c>
      <c r="AH483" s="956" t="str" cm="1">
        <f t="array" ref="AH483">IFERROR(_xlfn.IFS($V483="No", Z483*$T483/1000,$V483="Yes", AE483*$T483/1000, $V483="", ""),"")</f>
        <v/>
      </c>
      <c r="AI483" s="956" t="str" cm="1">
        <f t="array" ref="AI483">IFERROR(_xlfn.IFS($V483="No", AA483*$T483/1000,$V483="Yes", AF483*$T483/1000, $V483="", ""),"")</f>
        <v/>
      </c>
      <c r="AJ483" s="1029" t="str">
        <f>IFERROR($AG483
+IFERROR(HLOOKUP(Introduction!$H$29,'GWP Values'!$D$3:$G$46,MATCH("CH4",'GWP Values'!$C$3:$C$41,0),FALSE)*$AH483,0)
+IFERROR(HLOOKUP(Introduction!$H$29,'GWP Values'!$D$3:$G$46,MATCH("N2O",'GWP Values'!$C$3:$C$41,0),FALSE)*$AI483,0),"")</f>
        <v/>
      </c>
    </row>
    <row r="484" spans="1:36" ht="24" customHeight="1" x14ac:dyDescent="0.25">
      <c r="A484" s="441"/>
      <c r="B484" s="458" t="str" cm="1">
        <f t="array" ref="B484">IFERROR(_xlfn.IFS($J484="","",VLOOKUP(CONCATENATE($M484," | ",$J484),'Emissions Factors'!$C$3:$O$718,5,FALSE)&lt;&gt;"",CONCATENATE($M484," | ",$J484), COUNTIF('Emissions Factors'!$C$3:$C$718,CONCATENATE($M484," | ",$J484))&lt;0, CONCATENATE($M484," | ",$I484)),"")</f>
        <v/>
      </c>
      <c r="C484" s="650" t="str">
        <f t="shared" si="14"/>
        <v/>
      </c>
      <c r="D484" s="650" t="str">
        <f t="shared" si="15"/>
        <v/>
      </c>
      <c r="E484" s="650" t="str">
        <f>IFERROR(IF($J484="","",
IF($J484="United States",$M484&amp;" | "&amp;$J484&amp;" - "&amp;(VLOOKUP(K484,'EFs - EPA eGRID'!$B$2:$D$53,3,FALSE)),
IF($J484="Canada",$M484&amp;" | "&amp;$J484&amp;" - "&amp;$K484,$M484&amp;" | "&amp;$I484))),"")</f>
        <v/>
      </c>
      <c r="F484" s="650" t="str" cm="1">
        <f t="array" ref="F484">_xlfn.IFS($J484="","",AND($J484="United States", $K484=""), $M484&amp;" | "&amp;$J484,AND($J484="Canada", $K484=""), $M484&amp;" | "&amp;$J484,$J484="United States", $E484,$J484="Canada",$E484,$J484&lt;&gt;"", $M484&amp;" | "&amp;$J484)</f>
        <v/>
      </c>
      <c r="G484" s="989"/>
      <c r="H484" s="990"/>
      <c r="I484" s="941" t="str">
        <f>IFERROR(VLOOKUP(J484,'Category Index'!$K$10:$L$258,2,FALSE),"")</f>
        <v/>
      </c>
      <c r="J484" s="986"/>
      <c r="K484" s="987" t="s">
        <v>866</v>
      </c>
      <c r="L484" s="3"/>
      <c r="M484" s="982"/>
      <c r="N484" s="983"/>
      <c r="O484" s="943" t="str">
        <f>IFERROR(VLOOKUP(Q484,Tables!$CE$8:$CF$22,2,FALSE),"")</f>
        <v/>
      </c>
      <c r="P484" s="973"/>
      <c r="Q484" s="974"/>
      <c r="R484" s="975"/>
      <c r="S484" s="976"/>
      <c r="T484" s="670" t="str">
        <f>IFERROR(IF(R484="","",R484*(VLOOKUP(D484, 'Unit Conversion Table'!$E$3:$F$132, 2, FALSE))),"")</f>
        <v/>
      </c>
      <c r="U484" s="3"/>
      <c r="V484" s="971" t="s">
        <v>826</v>
      </c>
      <c r="W484" s="945" t="str" cm="1">
        <f t="array" ref="W484">_xlfn.IFS(V484="No",(IFERROR(VLOOKUP($M484&amp;" | "&amp;$X484,'Emissions Factors'!$C$3:$N$1705,MATCH(W$11,'Emissions Factors'!$C$3:$N$3,0),FALSE),"")),V484="Yes", "", V484="", "")</f>
        <v/>
      </c>
      <c r="X484" s="946">
        <f>IFERROR(IF(OR($V484="Yes", $V484=""), "",
VLOOKUP($F484, 'Emissions Factors'!$C$3:$O$717, 4,FALSE)),
IFERROR(VLOOKUP($E484, 'Emissions Factors'!$C$3:$O$717, 4,FALSE),""))</f>
        <v>0</v>
      </c>
      <c r="Y484" s="947" t="str">
        <f>IFERROR(VLOOKUP($M484&amp;" | "&amp;$X484,'Emissions Factors'!$C$3:$N$3811,5,FALSE),"")</f>
        <v/>
      </c>
      <c r="Z484" s="948" t="str">
        <f>IFERROR(VLOOKUP($M484&amp;" | "&amp;$X484,'Emissions Factors'!$C$3:$N$3811,6,FALSE),"")</f>
        <v/>
      </c>
      <c r="AA484" s="949" t="str">
        <f>IFERROR(VLOOKUP($M484&amp;" | "&amp;$X484,'Emissions Factors'!$C$3:$N$3811,7,FALSE),"")</f>
        <v/>
      </c>
      <c r="AB484" s="961"/>
      <c r="AC484" s="962"/>
      <c r="AD484" s="963"/>
      <c r="AE484" s="964"/>
      <c r="AF484" s="965"/>
      <c r="AG484" s="955" t="str" cm="1">
        <f t="array" ref="AG484">IFERROR(_xlfn.IFS($V484="No", Y484*$T484/1000,$V484="Yes", AD484*$T484/1000, $V484="", ""),"")</f>
        <v/>
      </c>
      <c r="AH484" s="956" t="str" cm="1">
        <f t="array" ref="AH484">IFERROR(_xlfn.IFS($V484="No", Z484*$T484/1000,$V484="Yes", AE484*$T484/1000, $V484="", ""),"")</f>
        <v/>
      </c>
      <c r="AI484" s="956" t="str" cm="1">
        <f t="array" ref="AI484">IFERROR(_xlfn.IFS($V484="No", AA484*$T484/1000,$V484="Yes", AF484*$T484/1000, $V484="", ""),"")</f>
        <v/>
      </c>
      <c r="AJ484" s="1029" t="str">
        <f>IFERROR($AG484
+IFERROR(HLOOKUP(Introduction!$H$29,'GWP Values'!$D$3:$G$46,MATCH("CH4",'GWP Values'!$C$3:$C$41,0),FALSE)*$AH484,0)
+IFERROR(HLOOKUP(Introduction!$H$29,'GWP Values'!$D$3:$G$46,MATCH("N2O",'GWP Values'!$C$3:$C$41,0),FALSE)*$AI484,0),"")</f>
        <v/>
      </c>
    </row>
    <row r="485" spans="1:36" ht="24" customHeight="1" x14ac:dyDescent="0.25">
      <c r="A485" s="441"/>
      <c r="B485" s="458" t="str" cm="1">
        <f t="array" ref="B485">IFERROR(_xlfn.IFS($J485="","",VLOOKUP(CONCATENATE($M485," | ",$J485),'Emissions Factors'!$C$3:$O$718,5,FALSE)&lt;&gt;"",CONCATENATE($M485," | ",$J485), COUNTIF('Emissions Factors'!$C$3:$C$718,CONCATENATE($M485," | ",$J485))&lt;0, CONCATENATE($M485," | ",$I485)),"")</f>
        <v/>
      </c>
      <c r="C485" s="650" t="str">
        <f t="shared" si="14"/>
        <v/>
      </c>
      <c r="D485" s="650" t="str">
        <f t="shared" si="15"/>
        <v/>
      </c>
      <c r="E485" s="650" t="str">
        <f>IFERROR(IF($J485="","",
IF($J485="United States",$M485&amp;" | "&amp;$J485&amp;" - "&amp;(VLOOKUP(K485,'EFs - EPA eGRID'!$B$2:$D$53,3,FALSE)),
IF($J485="Canada",$M485&amp;" | "&amp;$J485&amp;" - "&amp;$K485,$M485&amp;" | "&amp;$I485))),"")</f>
        <v/>
      </c>
      <c r="F485" s="650" t="str" cm="1">
        <f t="array" ref="F485">_xlfn.IFS($J485="","",AND($J485="United States", $K485=""), $M485&amp;" | "&amp;$J485,AND($J485="Canada", $K485=""), $M485&amp;" | "&amp;$J485,$J485="United States", $E485,$J485="Canada",$E485,$J485&lt;&gt;"", $M485&amp;" | "&amp;$J485)</f>
        <v/>
      </c>
      <c r="G485" s="989"/>
      <c r="H485" s="990"/>
      <c r="I485" s="941" t="str">
        <f>IFERROR(VLOOKUP(J485,'Category Index'!$K$10:$L$258,2,FALSE),"")</f>
        <v/>
      </c>
      <c r="J485" s="986"/>
      <c r="K485" s="987" t="s">
        <v>866</v>
      </c>
      <c r="L485" s="3"/>
      <c r="M485" s="982"/>
      <c r="N485" s="983"/>
      <c r="O485" s="943" t="str">
        <f>IFERROR(VLOOKUP(Q485,Tables!$CE$8:$CF$22,2,FALSE),"")</f>
        <v/>
      </c>
      <c r="P485" s="973"/>
      <c r="Q485" s="974"/>
      <c r="R485" s="975"/>
      <c r="S485" s="976"/>
      <c r="T485" s="670" t="str">
        <f>IFERROR(IF(R485="","",R485*(VLOOKUP(D485, 'Unit Conversion Table'!$E$3:$F$132, 2, FALSE))),"")</f>
        <v/>
      </c>
      <c r="U485" s="3"/>
      <c r="V485" s="971" t="s">
        <v>826</v>
      </c>
      <c r="W485" s="945" t="str" cm="1">
        <f t="array" ref="W485">_xlfn.IFS(V485="No",(IFERROR(VLOOKUP($M485&amp;" | "&amp;$X485,'Emissions Factors'!$C$3:$N$1705,MATCH(W$11,'Emissions Factors'!$C$3:$N$3,0),FALSE),"")),V485="Yes", "", V485="", "")</f>
        <v/>
      </c>
      <c r="X485" s="946">
        <f>IFERROR(IF(OR($V485="Yes", $V485=""), "",
VLOOKUP($F485, 'Emissions Factors'!$C$3:$O$717, 4,FALSE)),
IFERROR(VLOOKUP($E485, 'Emissions Factors'!$C$3:$O$717, 4,FALSE),""))</f>
        <v>0</v>
      </c>
      <c r="Y485" s="947" t="str">
        <f>IFERROR(VLOOKUP($M485&amp;" | "&amp;$X485,'Emissions Factors'!$C$3:$N$3811,5,FALSE),"")</f>
        <v/>
      </c>
      <c r="Z485" s="948" t="str">
        <f>IFERROR(VLOOKUP($M485&amp;" | "&amp;$X485,'Emissions Factors'!$C$3:$N$3811,6,FALSE),"")</f>
        <v/>
      </c>
      <c r="AA485" s="949" t="str">
        <f>IFERROR(VLOOKUP($M485&amp;" | "&amp;$X485,'Emissions Factors'!$C$3:$N$3811,7,FALSE),"")</f>
        <v/>
      </c>
      <c r="AB485" s="961"/>
      <c r="AC485" s="962"/>
      <c r="AD485" s="963"/>
      <c r="AE485" s="964"/>
      <c r="AF485" s="965"/>
      <c r="AG485" s="955" t="str" cm="1">
        <f t="array" ref="AG485">IFERROR(_xlfn.IFS($V485="No", Y485*$T485/1000,$V485="Yes", AD485*$T485/1000, $V485="", ""),"")</f>
        <v/>
      </c>
      <c r="AH485" s="956" t="str" cm="1">
        <f t="array" ref="AH485">IFERROR(_xlfn.IFS($V485="No", Z485*$T485/1000,$V485="Yes", AE485*$T485/1000, $V485="", ""),"")</f>
        <v/>
      </c>
      <c r="AI485" s="956" t="str" cm="1">
        <f t="array" ref="AI485">IFERROR(_xlfn.IFS($V485="No", AA485*$T485/1000,$V485="Yes", AF485*$T485/1000, $V485="", ""),"")</f>
        <v/>
      </c>
      <c r="AJ485" s="1029" t="str">
        <f>IFERROR($AG485
+IFERROR(HLOOKUP(Introduction!$H$29,'GWP Values'!$D$3:$G$46,MATCH("CH4",'GWP Values'!$C$3:$C$41,0),FALSE)*$AH485,0)
+IFERROR(HLOOKUP(Introduction!$H$29,'GWP Values'!$D$3:$G$46,MATCH("N2O",'GWP Values'!$C$3:$C$41,0),FALSE)*$AI485,0),"")</f>
        <v/>
      </c>
    </row>
    <row r="486" spans="1:36" ht="24" customHeight="1" x14ac:dyDescent="0.25">
      <c r="A486" s="441"/>
      <c r="B486" s="458" t="str" cm="1">
        <f t="array" ref="B486">IFERROR(_xlfn.IFS($J486="","",VLOOKUP(CONCATENATE($M486," | ",$J486),'Emissions Factors'!$C$3:$O$718,5,FALSE)&lt;&gt;"",CONCATENATE($M486," | ",$J486), COUNTIF('Emissions Factors'!$C$3:$C$718,CONCATENATE($M486," | ",$J486))&lt;0, CONCATENATE($M486," | ",$I486)),"")</f>
        <v/>
      </c>
      <c r="C486" s="650" t="str">
        <f t="shared" si="14"/>
        <v/>
      </c>
      <c r="D486" s="650" t="str">
        <f t="shared" si="15"/>
        <v/>
      </c>
      <c r="E486" s="650" t="str">
        <f>IFERROR(IF($J486="","",
IF($J486="United States",$M486&amp;" | "&amp;$J486&amp;" - "&amp;(VLOOKUP(K486,'EFs - EPA eGRID'!$B$2:$D$53,3,FALSE)),
IF($J486="Canada",$M486&amp;" | "&amp;$J486&amp;" - "&amp;$K486,$M486&amp;" | "&amp;$I486))),"")</f>
        <v/>
      </c>
      <c r="F486" s="650" t="str" cm="1">
        <f t="array" ref="F486">_xlfn.IFS($J486="","",AND($J486="United States", $K486=""), $M486&amp;" | "&amp;$J486,AND($J486="Canada", $K486=""), $M486&amp;" | "&amp;$J486,$J486="United States", $E486,$J486="Canada",$E486,$J486&lt;&gt;"", $M486&amp;" | "&amp;$J486)</f>
        <v/>
      </c>
      <c r="G486" s="989"/>
      <c r="H486" s="990"/>
      <c r="I486" s="941" t="str">
        <f>IFERROR(VLOOKUP(J486,'Category Index'!$K$10:$L$258,2,FALSE),"")</f>
        <v/>
      </c>
      <c r="J486" s="986"/>
      <c r="K486" s="987" t="s">
        <v>866</v>
      </c>
      <c r="L486" s="3"/>
      <c r="M486" s="982"/>
      <c r="N486" s="983"/>
      <c r="O486" s="943" t="str">
        <f>IFERROR(VLOOKUP(Q486,Tables!$CE$8:$CF$22,2,FALSE),"")</f>
        <v/>
      </c>
      <c r="P486" s="973"/>
      <c r="Q486" s="974"/>
      <c r="R486" s="975"/>
      <c r="S486" s="976"/>
      <c r="T486" s="670" t="str">
        <f>IFERROR(IF(R486="","",R486*(VLOOKUP(D486, 'Unit Conversion Table'!$E$3:$F$132, 2, FALSE))),"")</f>
        <v/>
      </c>
      <c r="U486" s="3"/>
      <c r="V486" s="971" t="s">
        <v>826</v>
      </c>
      <c r="W486" s="945" t="str" cm="1">
        <f t="array" ref="W486">_xlfn.IFS(V486="No",(IFERROR(VLOOKUP($M486&amp;" | "&amp;$X486,'Emissions Factors'!$C$3:$N$1705,MATCH(W$11,'Emissions Factors'!$C$3:$N$3,0),FALSE),"")),V486="Yes", "", V486="", "")</f>
        <v/>
      </c>
      <c r="X486" s="946">
        <f>IFERROR(IF(OR($V486="Yes", $V486=""), "",
VLOOKUP($F486, 'Emissions Factors'!$C$3:$O$717, 4,FALSE)),
IFERROR(VLOOKUP($E486, 'Emissions Factors'!$C$3:$O$717, 4,FALSE),""))</f>
        <v>0</v>
      </c>
      <c r="Y486" s="947" t="str">
        <f>IFERROR(VLOOKUP($M486&amp;" | "&amp;$X486,'Emissions Factors'!$C$3:$N$3811,5,FALSE),"")</f>
        <v/>
      </c>
      <c r="Z486" s="948" t="str">
        <f>IFERROR(VLOOKUP($M486&amp;" | "&amp;$X486,'Emissions Factors'!$C$3:$N$3811,6,FALSE),"")</f>
        <v/>
      </c>
      <c r="AA486" s="949" t="str">
        <f>IFERROR(VLOOKUP($M486&amp;" | "&amp;$X486,'Emissions Factors'!$C$3:$N$3811,7,FALSE),"")</f>
        <v/>
      </c>
      <c r="AB486" s="961"/>
      <c r="AC486" s="962"/>
      <c r="AD486" s="963"/>
      <c r="AE486" s="964"/>
      <c r="AF486" s="965"/>
      <c r="AG486" s="955" t="str" cm="1">
        <f t="array" ref="AG486">IFERROR(_xlfn.IFS($V486="No", Y486*$T486/1000,$V486="Yes", AD486*$T486/1000, $V486="", ""),"")</f>
        <v/>
      </c>
      <c r="AH486" s="956" t="str" cm="1">
        <f t="array" ref="AH486">IFERROR(_xlfn.IFS($V486="No", Z486*$T486/1000,$V486="Yes", AE486*$T486/1000, $V486="", ""),"")</f>
        <v/>
      </c>
      <c r="AI486" s="956" t="str" cm="1">
        <f t="array" ref="AI486">IFERROR(_xlfn.IFS($V486="No", AA486*$T486/1000,$V486="Yes", AF486*$T486/1000, $V486="", ""),"")</f>
        <v/>
      </c>
      <c r="AJ486" s="1029" t="str">
        <f>IFERROR($AG486
+IFERROR(HLOOKUP(Introduction!$H$29,'GWP Values'!$D$3:$G$46,MATCH("CH4",'GWP Values'!$C$3:$C$41,0),FALSE)*$AH486,0)
+IFERROR(HLOOKUP(Introduction!$H$29,'GWP Values'!$D$3:$G$46,MATCH("N2O",'GWP Values'!$C$3:$C$41,0),FALSE)*$AI486,0),"")</f>
        <v/>
      </c>
    </row>
    <row r="487" spans="1:36" ht="24" customHeight="1" x14ac:dyDescent="0.25">
      <c r="A487" s="441"/>
      <c r="B487" s="458" t="str" cm="1">
        <f t="array" ref="B487">IFERROR(_xlfn.IFS($J487="","",VLOOKUP(CONCATENATE($M487," | ",$J487),'Emissions Factors'!$C$3:$O$718,5,FALSE)&lt;&gt;"",CONCATENATE($M487," | ",$J487), COUNTIF('Emissions Factors'!$C$3:$C$718,CONCATENATE($M487," | ",$J487))&lt;0, CONCATENATE($M487," | ",$I487)),"")</f>
        <v/>
      </c>
      <c r="C487" s="650" t="str">
        <f t="shared" si="14"/>
        <v/>
      </c>
      <c r="D487" s="650" t="str">
        <f t="shared" si="15"/>
        <v/>
      </c>
      <c r="E487" s="650" t="str">
        <f>IFERROR(IF($J487="","",
IF($J487="United States",$M487&amp;" | "&amp;$J487&amp;" - "&amp;(VLOOKUP(K487,'EFs - EPA eGRID'!$B$2:$D$53,3,FALSE)),
IF($J487="Canada",$M487&amp;" | "&amp;$J487&amp;" - "&amp;$K487,$M487&amp;" | "&amp;$I487))),"")</f>
        <v/>
      </c>
      <c r="F487" s="650" t="str" cm="1">
        <f t="array" ref="F487">_xlfn.IFS($J487="","",AND($J487="United States", $K487=""), $M487&amp;" | "&amp;$J487,AND($J487="Canada", $K487=""), $M487&amp;" | "&amp;$J487,$J487="United States", $E487,$J487="Canada",$E487,$J487&lt;&gt;"", $M487&amp;" | "&amp;$J487)</f>
        <v/>
      </c>
      <c r="G487" s="989"/>
      <c r="H487" s="990"/>
      <c r="I487" s="941" t="str">
        <f>IFERROR(VLOOKUP(J487,'Category Index'!$K$10:$L$258,2,FALSE),"")</f>
        <v/>
      </c>
      <c r="J487" s="986"/>
      <c r="K487" s="987" t="s">
        <v>866</v>
      </c>
      <c r="L487" s="3"/>
      <c r="M487" s="982"/>
      <c r="N487" s="983"/>
      <c r="O487" s="943" t="str">
        <f>IFERROR(VLOOKUP(Q487,Tables!$CE$8:$CF$22,2,FALSE),"")</f>
        <v/>
      </c>
      <c r="P487" s="973"/>
      <c r="Q487" s="974"/>
      <c r="R487" s="975"/>
      <c r="S487" s="976"/>
      <c r="T487" s="670" t="str">
        <f>IFERROR(IF(R487="","",R487*(VLOOKUP(D487, 'Unit Conversion Table'!$E$3:$F$132, 2, FALSE))),"")</f>
        <v/>
      </c>
      <c r="U487" s="3"/>
      <c r="V487" s="971" t="s">
        <v>826</v>
      </c>
      <c r="W487" s="945" t="str" cm="1">
        <f t="array" ref="W487">_xlfn.IFS(V487="No",(IFERROR(VLOOKUP($M487&amp;" | "&amp;$X487,'Emissions Factors'!$C$3:$N$1705,MATCH(W$11,'Emissions Factors'!$C$3:$N$3,0),FALSE),"")),V487="Yes", "", V487="", "")</f>
        <v/>
      </c>
      <c r="X487" s="946">
        <f>IFERROR(IF(OR($V487="Yes", $V487=""), "",
VLOOKUP($F487, 'Emissions Factors'!$C$3:$O$717, 4,FALSE)),
IFERROR(VLOOKUP($E487, 'Emissions Factors'!$C$3:$O$717, 4,FALSE),""))</f>
        <v>0</v>
      </c>
      <c r="Y487" s="947" t="str">
        <f>IFERROR(VLOOKUP($M487&amp;" | "&amp;$X487,'Emissions Factors'!$C$3:$N$3811,5,FALSE),"")</f>
        <v/>
      </c>
      <c r="Z487" s="948" t="str">
        <f>IFERROR(VLOOKUP($M487&amp;" | "&amp;$X487,'Emissions Factors'!$C$3:$N$3811,6,FALSE),"")</f>
        <v/>
      </c>
      <c r="AA487" s="949" t="str">
        <f>IFERROR(VLOOKUP($M487&amp;" | "&amp;$X487,'Emissions Factors'!$C$3:$N$3811,7,FALSE),"")</f>
        <v/>
      </c>
      <c r="AB487" s="961"/>
      <c r="AC487" s="962"/>
      <c r="AD487" s="963"/>
      <c r="AE487" s="964"/>
      <c r="AF487" s="965"/>
      <c r="AG487" s="955" t="str" cm="1">
        <f t="array" ref="AG487">IFERROR(_xlfn.IFS($V487="No", Y487*$T487/1000,$V487="Yes", AD487*$T487/1000, $V487="", ""),"")</f>
        <v/>
      </c>
      <c r="AH487" s="956" t="str" cm="1">
        <f t="array" ref="AH487">IFERROR(_xlfn.IFS($V487="No", Z487*$T487/1000,$V487="Yes", AE487*$T487/1000, $V487="", ""),"")</f>
        <v/>
      </c>
      <c r="AI487" s="956" t="str" cm="1">
        <f t="array" ref="AI487">IFERROR(_xlfn.IFS($V487="No", AA487*$T487/1000,$V487="Yes", AF487*$T487/1000, $V487="", ""),"")</f>
        <v/>
      </c>
      <c r="AJ487" s="1029" t="str">
        <f>IFERROR($AG487
+IFERROR(HLOOKUP(Introduction!$H$29,'GWP Values'!$D$3:$G$46,MATCH("CH4",'GWP Values'!$C$3:$C$41,0),FALSE)*$AH487,0)
+IFERROR(HLOOKUP(Introduction!$H$29,'GWP Values'!$D$3:$G$46,MATCH("N2O",'GWP Values'!$C$3:$C$41,0),FALSE)*$AI487,0),"")</f>
        <v/>
      </c>
    </row>
    <row r="488" spans="1:36" ht="24" customHeight="1" x14ac:dyDescent="0.25">
      <c r="A488" s="441"/>
      <c r="B488" s="458" t="str" cm="1">
        <f t="array" ref="B488">IFERROR(_xlfn.IFS($J488="","",VLOOKUP(CONCATENATE($M488," | ",$J488),'Emissions Factors'!$C$3:$O$718,5,FALSE)&lt;&gt;"",CONCATENATE($M488," | ",$J488), COUNTIF('Emissions Factors'!$C$3:$C$718,CONCATENATE($M488," | ",$J488))&lt;0, CONCATENATE($M488," | ",$I488)),"")</f>
        <v/>
      </c>
      <c r="C488" s="650" t="str">
        <f t="shared" si="14"/>
        <v/>
      </c>
      <c r="D488" s="650" t="str">
        <f t="shared" si="15"/>
        <v/>
      </c>
      <c r="E488" s="650" t="str">
        <f>IFERROR(IF($J488="","",
IF($J488="United States",$M488&amp;" | "&amp;$J488&amp;" - "&amp;(VLOOKUP(K488,'EFs - EPA eGRID'!$B$2:$D$53,3,FALSE)),
IF($J488="Canada",$M488&amp;" | "&amp;$J488&amp;" - "&amp;$K488,$M488&amp;" | "&amp;$I488))),"")</f>
        <v/>
      </c>
      <c r="F488" s="650" t="str" cm="1">
        <f t="array" ref="F488">_xlfn.IFS($J488="","",AND($J488="United States", $K488=""), $M488&amp;" | "&amp;$J488,AND($J488="Canada", $K488=""), $M488&amp;" | "&amp;$J488,$J488="United States", $E488,$J488="Canada",$E488,$J488&lt;&gt;"", $M488&amp;" | "&amp;$J488)</f>
        <v/>
      </c>
      <c r="G488" s="989"/>
      <c r="H488" s="990"/>
      <c r="I488" s="941" t="str">
        <f>IFERROR(VLOOKUP(J488,'Category Index'!$K$10:$L$258,2,FALSE),"")</f>
        <v/>
      </c>
      <c r="J488" s="986"/>
      <c r="K488" s="987" t="s">
        <v>866</v>
      </c>
      <c r="L488" s="3"/>
      <c r="M488" s="982"/>
      <c r="N488" s="983"/>
      <c r="O488" s="943" t="str">
        <f>IFERROR(VLOOKUP(Q488,Tables!$CE$8:$CF$22,2,FALSE),"")</f>
        <v/>
      </c>
      <c r="P488" s="973"/>
      <c r="Q488" s="974"/>
      <c r="R488" s="975"/>
      <c r="S488" s="976"/>
      <c r="T488" s="670" t="str">
        <f>IFERROR(IF(R488="","",R488*(VLOOKUP(D488, 'Unit Conversion Table'!$E$3:$F$132, 2, FALSE))),"")</f>
        <v/>
      </c>
      <c r="U488" s="3"/>
      <c r="V488" s="971" t="s">
        <v>826</v>
      </c>
      <c r="W488" s="945" t="str" cm="1">
        <f t="array" ref="W488">_xlfn.IFS(V488="No",(IFERROR(VLOOKUP($M488&amp;" | "&amp;$X488,'Emissions Factors'!$C$3:$N$1705,MATCH(W$11,'Emissions Factors'!$C$3:$N$3,0),FALSE),"")),V488="Yes", "", V488="", "")</f>
        <v/>
      </c>
      <c r="X488" s="946">
        <f>IFERROR(IF(OR($V488="Yes", $V488=""), "",
VLOOKUP($F488, 'Emissions Factors'!$C$3:$O$717, 4,FALSE)),
IFERROR(VLOOKUP($E488, 'Emissions Factors'!$C$3:$O$717, 4,FALSE),""))</f>
        <v>0</v>
      </c>
      <c r="Y488" s="947" t="str">
        <f>IFERROR(VLOOKUP($M488&amp;" | "&amp;$X488,'Emissions Factors'!$C$3:$N$3811,5,FALSE),"")</f>
        <v/>
      </c>
      <c r="Z488" s="948" t="str">
        <f>IFERROR(VLOOKUP($M488&amp;" | "&amp;$X488,'Emissions Factors'!$C$3:$N$3811,6,FALSE),"")</f>
        <v/>
      </c>
      <c r="AA488" s="949" t="str">
        <f>IFERROR(VLOOKUP($M488&amp;" | "&amp;$X488,'Emissions Factors'!$C$3:$N$3811,7,FALSE),"")</f>
        <v/>
      </c>
      <c r="AB488" s="961"/>
      <c r="AC488" s="962"/>
      <c r="AD488" s="963"/>
      <c r="AE488" s="964"/>
      <c r="AF488" s="965"/>
      <c r="AG488" s="955" t="str" cm="1">
        <f t="array" ref="AG488">IFERROR(_xlfn.IFS($V488="No", Y488*$T488/1000,$V488="Yes", AD488*$T488/1000, $V488="", ""),"")</f>
        <v/>
      </c>
      <c r="AH488" s="956" t="str" cm="1">
        <f t="array" ref="AH488">IFERROR(_xlfn.IFS($V488="No", Z488*$T488/1000,$V488="Yes", AE488*$T488/1000, $V488="", ""),"")</f>
        <v/>
      </c>
      <c r="AI488" s="956" t="str" cm="1">
        <f t="array" ref="AI488">IFERROR(_xlfn.IFS($V488="No", AA488*$T488/1000,$V488="Yes", AF488*$T488/1000, $V488="", ""),"")</f>
        <v/>
      </c>
      <c r="AJ488" s="1029" t="str">
        <f>IFERROR($AG488
+IFERROR(HLOOKUP(Introduction!$H$29,'GWP Values'!$D$3:$G$46,MATCH("CH4",'GWP Values'!$C$3:$C$41,0),FALSE)*$AH488,0)
+IFERROR(HLOOKUP(Introduction!$H$29,'GWP Values'!$D$3:$G$46,MATCH("N2O",'GWP Values'!$C$3:$C$41,0),FALSE)*$AI488,0),"")</f>
        <v/>
      </c>
    </row>
    <row r="489" spans="1:36" ht="24" customHeight="1" x14ac:dyDescent="0.25">
      <c r="A489" s="441"/>
      <c r="B489" s="458" t="str" cm="1">
        <f t="array" ref="B489">IFERROR(_xlfn.IFS($J489="","",VLOOKUP(CONCATENATE($M489," | ",$J489),'Emissions Factors'!$C$3:$O$718,5,FALSE)&lt;&gt;"",CONCATENATE($M489," | ",$J489), COUNTIF('Emissions Factors'!$C$3:$C$718,CONCATENATE($M489," | ",$J489))&lt;0, CONCATENATE($M489," | ",$I489)),"")</f>
        <v/>
      </c>
      <c r="C489" s="650" t="str">
        <f t="shared" si="14"/>
        <v/>
      </c>
      <c r="D489" s="650" t="str">
        <f t="shared" si="15"/>
        <v/>
      </c>
      <c r="E489" s="650" t="str">
        <f>IFERROR(IF($J489="","",
IF($J489="United States",$M489&amp;" | "&amp;$J489&amp;" - "&amp;(VLOOKUP(K489,'EFs - EPA eGRID'!$B$2:$D$53,3,FALSE)),
IF($J489="Canada",$M489&amp;" | "&amp;$J489&amp;" - "&amp;$K489,$M489&amp;" | "&amp;$I489))),"")</f>
        <v/>
      </c>
      <c r="F489" s="650" t="str" cm="1">
        <f t="array" ref="F489">_xlfn.IFS($J489="","",AND($J489="United States", $K489=""), $M489&amp;" | "&amp;$J489,AND($J489="Canada", $K489=""), $M489&amp;" | "&amp;$J489,$J489="United States", $E489,$J489="Canada",$E489,$J489&lt;&gt;"", $M489&amp;" | "&amp;$J489)</f>
        <v/>
      </c>
      <c r="G489" s="989"/>
      <c r="H489" s="990"/>
      <c r="I489" s="941" t="str">
        <f>IFERROR(VLOOKUP(J489,'Category Index'!$K$10:$L$258,2,FALSE),"")</f>
        <v/>
      </c>
      <c r="J489" s="986"/>
      <c r="K489" s="987" t="s">
        <v>866</v>
      </c>
      <c r="L489" s="3"/>
      <c r="M489" s="982"/>
      <c r="N489" s="983"/>
      <c r="O489" s="943" t="str">
        <f>IFERROR(VLOOKUP(Q489,Tables!$CE$8:$CF$22,2,FALSE),"")</f>
        <v/>
      </c>
      <c r="P489" s="973"/>
      <c r="Q489" s="974"/>
      <c r="R489" s="975"/>
      <c r="S489" s="976"/>
      <c r="T489" s="670" t="str">
        <f>IFERROR(IF(R489="","",R489*(VLOOKUP(D489, 'Unit Conversion Table'!$E$3:$F$132, 2, FALSE))),"")</f>
        <v/>
      </c>
      <c r="U489" s="3"/>
      <c r="V489" s="971" t="s">
        <v>826</v>
      </c>
      <c r="W489" s="945" t="str" cm="1">
        <f t="array" ref="W489">_xlfn.IFS(V489="No",(IFERROR(VLOOKUP($M489&amp;" | "&amp;$X489,'Emissions Factors'!$C$3:$N$1705,MATCH(W$11,'Emissions Factors'!$C$3:$N$3,0),FALSE),"")),V489="Yes", "", V489="", "")</f>
        <v/>
      </c>
      <c r="X489" s="946">
        <f>IFERROR(IF(OR($V489="Yes", $V489=""), "",
VLOOKUP($F489, 'Emissions Factors'!$C$3:$O$717, 4,FALSE)),
IFERROR(VLOOKUP($E489, 'Emissions Factors'!$C$3:$O$717, 4,FALSE),""))</f>
        <v>0</v>
      </c>
      <c r="Y489" s="947" t="str">
        <f>IFERROR(VLOOKUP($M489&amp;" | "&amp;$X489,'Emissions Factors'!$C$3:$N$3811,5,FALSE),"")</f>
        <v/>
      </c>
      <c r="Z489" s="948" t="str">
        <f>IFERROR(VLOOKUP($M489&amp;" | "&amp;$X489,'Emissions Factors'!$C$3:$N$3811,6,FALSE),"")</f>
        <v/>
      </c>
      <c r="AA489" s="949" t="str">
        <f>IFERROR(VLOOKUP($M489&amp;" | "&amp;$X489,'Emissions Factors'!$C$3:$N$3811,7,FALSE),"")</f>
        <v/>
      </c>
      <c r="AB489" s="961"/>
      <c r="AC489" s="962"/>
      <c r="AD489" s="963"/>
      <c r="AE489" s="964"/>
      <c r="AF489" s="965"/>
      <c r="AG489" s="955" t="str" cm="1">
        <f t="array" ref="AG489">IFERROR(_xlfn.IFS($V489="No", Y489*$T489/1000,$V489="Yes", AD489*$T489/1000, $V489="", ""),"")</f>
        <v/>
      </c>
      <c r="AH489" s="956" t="str" cm="1">
        <f t="array" ref="AH489">IFERROR(_xlfn.IFS($V489="No", Z489*$T489/1000,$V489="Yes", AE489*$T489/1000, $V489="", ""),"")</f>
        <v/>
      </c>
      <c r="AI489" s="956" t="str" cm="1">
        <f t="array" ref="AI489">IFERROR(_xlfn.IFS($V489="No", AA489*$T489/1000,$V489="Yes", AF489*$T489/1000, $V489="", ""),"")</f>
        <v/>
      </c>
      <c r="AJ489" s="1029" t="str">
        <f>IFERROR($AG489
+IFERROR(HLOOKUP(Introduction!$H$29,'GWP Values'!$D$3:$G$46,MATCH("CH4",'GWP Values'!$C$3:$C$41,0),FALSE)*$AH489,0)
+IFERROR(HLOOKUP(Introduction!$H$29,'GWP Values'!$D$3:$G$46,MATCH("N2O",'GWP Values'!$C$3:$C$41,0),FALSE)*$AI489,0),"")</f>
        <v/>
      </c>
    </row>
    <row r="490" spans="1:36" ht="24" customHeight="1" x14ac:dyDescent="0.25">
      <c r="A490" s="441"/>
      <c r="B490" s="458" t="str" cm="1">
        <f t="array" ref="B490">IFERROR(_xlfn.IFS($J490="","",VLOOKUP(CONCATENATE($M490," | ",$J490),'Emissions Factors'!$C$3:$O$718,5,FALSE)&lt;&gt;"",CONCATENATE($M490," | ",$J490), COUNTIF('Emissions Factors'!$C$3:$C$718,CONCATENATE($M490," | ",$J490))&lt;0, CONCATENATE($M490," | ",$I490)),"")</f>
        <v/>
      </c>
      <c r="C490" s="650" t="str">
        <f t="shared" si="14"/>
        <v/>
      </c>
      <c r="D490" s="650" t="str">
        <f t="shared" si="15"/>
        <v/>
      </c>
      <c r="E490" s="650" t="str">
        <f>IFERROR(IF($J490="","",
IF($J490="United States",$M490&amp;" | "&amp;$J490&amp;" - "&amp;(VLOOKUP(K490,'EFs - EPA eGRID'!$B$2:$D$53,3,FALSE)),
IF($J490="Canada",$M490&amp;" | "&amp;$J490&amp;" - "&amp;$K490,$M490&amp;" | "&amp;$I490))),"")</f>
        <v/>
      </c>
      <c r="F490" s="650" t="str" cm="1">
        <f t="array" ref="F490">_xlfn.IFS($J490="","",AND($J490="United States", $K490=""), $M490&amp;" | "&amp;$J490,AND($J490="Canada", $K490=""), $M490&amp;" | "&amp;$J490,$J490="United States", $E490,$J490="Canada",$E490,$J490&lt;&gt;"", $M490&amp;" | "&amp;$J490)</f>
        <v/>
      </c>
      <c r="G490" s="989"/>
      <c r="H490" s="990"/>
      <c r="I490" s="941" t="str">
        <f>IFERROR(VLOOKUP(J490,'Category Index'!$K$10:$L$258,2,FALSE),"")</f>
        <v/>
      </c>
      <c r="J490" s="986"/>
      <c r="K490" s="987" t="s">
        <v>866</v>
      </c>
      <c r="L490" s="3"/>
      <c r="M490" s="982"/>
      <c r="N490" s="983"/>
      <c r="O490" s="943" t="str">
        <f>IFERROR(VLOOKUP(Q490,Tables!$CE$8:$CF$22,2,FALSE),"")</f>
        <v/>
      </c>
      <c r="P490" s="973"/>
      <c r="Q490" s="974"/>
      <c r="R490" s="975"/>
      <c r="S490" s="976"/>
      <c r="T490" s="670" t="str">
        <f>IFERROR(IF(R490="","",R490*(VLOOKUP(D490, 'Unit Conversion Table'!$E$3:$F$132, 2, FALSE))),"")</f>
        <v/>
      </c>
      <c r="U490" s="3"/>
      <c r="V490" s="971" t="s">
        <v>826</v>
      </c>
      <c r="W490" s="945" t="str" cm="1">
        <f t="array" ref="W490">_xlfn.IFS(V490="No",(IFERROR(VLOOKUP($M490&amp;" | "&amp;$X490,'Emissions Factors'!$C$3:$N$1705,MATCH(W$11,'Emissions Factors'!$C$3:$N$3,0),FALSE),"")),V490="Yes", "", V490="", "")</f>
        <v/>
      </c>
      <c r="X490" s="946">
        <f>IFERROR(IF(OR($V490="Yes", $V490=""), "",
VLOOKUP($F490, 'Emissions Factors'!$C$3:$O$717, 4,FALSE)),
IFERROR(VLOOKUP($E490, 'Emissions Factors'!$C$3:$O$717, 4,FALSE),""))</f>
        <v>0</v>
      </c>
      <c r="Y490" s="947" t="str">
        <f>IFERROR(VLOOKUP($M490&amp;" | "&amp;$X490,'Emissions Factors'!$C$3:$N$3811,5,FALSE),"")</f>
        <v/>
      </c>
      <c r="Z490" s="948" t="str">
        <f>IFERROR(VLOOKUP($M490&amp;" | "&amp;$X490,'Emissions Factors'!$C$3:$N$3811,6,FALSE),"")</f>
        <v/>
      </c>
      <c r="AA490" s="949" t="str">
        <f>IFERROR(VLOOKUP($M490&amp;" | "&amp;$X490,'Emissions Factors'!$C$3:$N$3811,7,FALSE),"")</f>
        <v/>
      </c>
      <c r="AB490" s="961"/>
      <c r="AC490" s="962"/>
      <c r="AD490" s="963"/>
      <c r="AE490" s="964"/>
      <c r="AF490" s="965"/>
      <c r="AG490" s="955" t="str" cm="1">
        <f t="array" ref="AG490">IFERROR(_xlfn.IFS($V490="No", Y490*$T490/1000,$V490="Yes", AD490*$T490/1000, $V490="", ""),"")</f>
        <v/>
      </c>
      <c r="AH490" s="956" t="str" cm="1">
        <f t="array" ref="AH490">IFERROR(_xlfn.IFS($V490="No", Z490*$T490/1000,$V490="Yes", AE490*$T490/1000, $V490="", ""),"")</f>
        <v/>
      </c>
      <c r="AI490" s="956" t="str" cm="1">
        <f t="array" ref="AI490">IFERROR(_xlfn.IFS($V490="No", AA490*$T490/1000,$V490="Yes", AF490*$T490/1000, $V490="", ""),"")</f>
        <v/>
      </c>
      <c r="AJ490" s="1029" t="str">
        <f>IFERROR($AG490
+IFERROR(HLOOKUP(Introduction!$H$29,'GWP Values'!$D$3:$G$46,MATCH("CH4",'GWP Values'!$C$3:$C$41,0),FALSE)*$AH490,0)
+IFERROR(HLOOKUP(Introduction!$H$29,'GWP Values'!$D$3:$G$46,MATCH("N2O",'GWP Values'!$C$3:$C$41,0),FALSE)*$AI490,0),"")</f>
        <v/>
      </c>
    </row>
    <row r="491" spans="1:36" ht="24" customHeight="1" x14ac:dyDescent="0.25">
      <c r="A491" s="441"/>
      <c r="B491" s="458" t="str" cm="1">
        <f t="array" ref="B491">IFERROR(_xlfn.IFS($J491="","",VLOOKUP(CONCATENATE($M491," | ",$J491),'Emissions Factors'!$C$3:$O$718,5,FALSE)&lt;&gt;"",CONCATENATE($M491," | ",$J491), COUNTIF('Emissions Factors'!$C$3:$C$718,CONCATENATE($M491," | ",$J491))&lt;0, CONCATENATE($M491," | ",$I491)),"")</f>
        <v/>
      </c>
      <c r="C491" s="650" t="str">
        <f t="shared" si="14"/>
        <v/>
      </c>
      <c r="D491" s="650" t="str">
        <f t="shared" si="15"/>
        <v/>
      </c>
      <c r="E491" s="650" t="str">
        <f>IFERROR(IF($J491="","",
IF($J491="United States",$M491&amp;" | "&amp;$J491&amp;" - "&amp;(VLOOKUP(K491,'EFs - EPA eGRID'!$B$2:$D$53,3,FALSE)),
IF($J491="Canada",$M491&amp;" | "&amp;$J491&amp;" - "&amp;$K491,$M491&amp;" | "&amp;$I491))),"")</f>
        <v/>
      </c>
      <c r="F491" s="650" t="str" cm="1">
        <f t="array" ref="F491">_xlfn.IFS($J491="","",AND($J491="United States", $K491=""), $M491&amp;" | "&amp;$J491,AND($J491="Canada", $K491=""), $M491&amp;" | "&amp;$J491,$J491="United States", $E491,$J491="Canada",$E491,$J491&lt;&gt;"", $M491&amp;" | "&amp;$J491)</f>
        <v/>
      </c>
      <c r="G491" s="989"/>
      <c r="H491" s="990"/>
      <c r="I491" s="941" t="str">
        <f>IFERROR(VLOOKUP(J491,'Category Index'!$K$10:$L$258,2,FALSE),"")</f>
        <v/>
      </c>
      <c r="J491" s="986"/>
      <c r="K491" s="987" t="s">
        <v>866</v>
      </c>
      <c r="L491" s="3"/>
      <c r="M491" s="982"/>
      <c r="N491" s="983"/>
      <c r="O491" s="943" t="str">
        <f>IFERROR(VLOOKUP(Q491,Tables!$CE$8:$CF$22,2,FALSE),"")</f>
        <v/>
      </c>
      <c r="P491" s="973"/>
      <c r="Q491" s="974"/>
      <c r="R491" s="975"/>
      <c r="S491" s="976"/>
      <c r="T491" s="670" t="str">
        <f>IFERROR(IF(R491="","",R491*(VLOOKUP(D491, 'Unit Conversion Table'!$E$3:$F$132, 2, FALSE))),"")</f>
        <v/>
      </c>
      <c r="U491" s="3"/>
      <c r="V491" s="971" t="s">
        <v>826</v>
      </c>
      <c r="W491" s="945" t="str" cm="1">
        <f t="array" ref="W491">_xlfn.IFS(V491="No",(IFERROR(VLOOKUP($M491&amp;" | "&amp;$X491,'Emissions Factors'!$C$3:$N$1705,MATCH(W$11,'Emissions Factors'!$C$3:$N$3,0),FALSE),"")),V491="Yes", "", V491="", "")</f>
        <v/>
      </c>
      <c r="X491" s="946">
        <f>IFERROR(IF(OR($V491="Yes", $V491=""), "",
VLOOKUP($F491, 'Emissions Factors'!$C$3:$O$717, 4,FALSE)),
IFERROR(VLOOKUP($E491, 'Emissions Factors'!$C$3:$O$717, 4,FALSE),""))</f>
        <v>0</v>
      </c>
      <c r="Y491" s="947" t="str">
        <f>IFERROR(VLOOKUP($M491&amp;" | "&amp;$X491,'Emissions Factors'!$C$3:$N$3811,5,FALSE),"")</f>
        <v/>
      </c>
      <c r="Z491" s="948" t="str">
        <f>IFERROR(VLOOKUP($M491&amp;" | "&amp;$X491,'Emissions Factors'!$C$3:$N$3811,6,FALSE),"")</f>
        <v/>
      </c>
      <c r="AA491" s="949" t="str">
        <f>IFERROR(VLOOKUP($M491&amp;" | "&amp;$X491,'Emissions Factors'!$C$3:$N$3811,7,FALSE),"")</f>
        <v/>
      </c>
      <c r="AB491" s="961"/>
      <c r="AC491" s="962"/>
      <c r="AD491" s="963"/>
      <c r="AE491" s="964"/>
      <c r="AF491" s="965"/>
      <c r="AG491" s="955" t="str" cm="1">
        <f t="array" ref="AG491">IFERROR(_xlfn.IFS($V491="No", Y491*$T491/1000,$V491="Yes", AD491*$T491/1000, $V491="", ""),"")</f>
        <v/>
      </c>
      <c r="AH491" s="956" t="str" cm="1">
        <f t="array" ref="AH491">IFERROR(_xlfn.IFS($V491="No", Z491*$T491/1000,$V491="Yes", AE491*$T491/1000, $V491="", ""),"")</f>
        <v/>
      </c>
      <c r="AI491" s="956" t="str" cm="1">
        <f t="array" ref="AI491">IFERROR(_xlfn.IFS($V491="No", AA491*$T491/1000,$V491="Yes", AF491*$T491/1000, $V491="", ""),"")</f>
        <v/>
      </c>
      <c r="AJ491" s="1029" t="str">
        <f>IFERROR($AG491
+IFERROR(HLOOKUP(Introduction!$H$29,'GWP Values'!$D$3:$G$46,MATCH("CH4",'GWP Values'!$C$3:$C$41,0),FALSE)*$AH491,0)
+IFERROR(HLOOKUP(Introduction!$H$29,'GWP Values'!$D$3:$G$46,MATCH("N2O",'GWP Values'!$C$3:$C$41,0),FALSE)*$AI491,0),"")</f>
        <v/>
      </c>
    </row>
    <row r="492" spans="1:36" ht="24" customHeight="1" x14ac:dyDescent="0.25">
      <c r="A492" s="441"/>
      <c r="B492" s="458" t="str" cm="1">
        <f t="array" ref="B492">IFERROR(_xlfn.IFS($J492="","",VLOOKUP(CONCATENATE($M492," | ",$J492),'Emissions Factors'!$C$3:$O$718,5,FALSE)&lt;&gt;"",CONCATENATE($M492," | ",$J492), COUNTIF('Emissions Factors'!$C$3:$C$718,CONCATENATE($M492," | ",$J492))&lt;0, CONCATENATE($M492," | ",$I492)),"")</f>
        <v/>
      </c>
      <c r="C492" s="650" t="str">
        <f t="shared" si="14"/>
        <v/>
      </c>
      <c r="D492" s="650" t="str">
        <f t="shared" si="15"/>
        <v/>
      </c>
      <c r="E492" s="650" t="str">
        <f>IFERROR(IF($J492="","",
IF($J492="United States",$M492&amp;" | "&amp;$J492&amp;" - "&amp;(VLOOKUP(K492,'EFs - EPA eGRID'!$B$2:$D$53,3,FALSE)),
IF($J492="Canada",$M492&amp;" | "&amp;$J492&amp;" - "&amp;$K492,$M492&amp;" | "&amp;$I492))),"")</f>
        <v/>
      </c>
      <c r="F492" s="650" t="str" cm="1">
        <f t="array" ref="F492">_xlfn.IFS($J492="","",AND($J492="United States", $K492=""), $M492&amp;" | "&amp;$J492,AND($J492="Canada", $K492=""), $M492&amp;" | "&amp;$J492,$J492="United States", $E492,$J492="Canada",$E492,$J492&lt;&gt;"", $M492&amp;" | "&amp;$J492)</f>
        <v/>
      </c>
      <c r="G492" s="989"/>
      <c r="H492" s="990"/>
      <c r="I492" s="941" t="str">
        <f>IFERROR(VLOOKUP(J492,'Category Index'!$K$10:$L$258,2,FALSE),"")</f>
        <v/>
      </c>
      <c r="J492" s="986"/>
      <c r="K492" s="987" t="s">
        <v>866</v>
      </c>
      <c r="L492" s="3"/>
      <c r="M492" s="982"/>
      <c r="N492" s="983"/>
      <c r="O492" s="943" t="str">
        <f>IFERROR(VLOOKUP(Q492,Tables!$CE$8:$CF$22,2,FALSE),"")</f>
        <v/>
      </c>
      <c r="P492" s="973"/>
      <c r="Q492" s="974"/>
      <c r="R492" s="975"/>
      <c r="S492" s="976"/>
      <c r="T492" s="670" t="str">
        <f>IFERROR(IF(R492="","",R492*(VLOOKUP(D492, 'Unit Conversion Table'!$E$3:$F$132, 2, FALSE))),"")</f>
        <v/>
      </c>
      <c r="U492" s="3"/>
      <c r="V492" s="971" t="s">
        <v>826</v>
      </c>
      <c r="W492" s="945" t="str" cm="1">
        <f t="array" ref="W492">_xlfn.IFS(V492="No",(IFERROR(VLOOKUP($M492&amp;" | "&amp;$X492,'Emissions Factors'!$C$3:$N$1705,MATCH(W$11,'Emissions Factors'!$C$3:$N$3,0),FALSE),"")),V492="Yes", "", V492="", "")</f>
        <v/>
      </c>
      <c r="X492" s="946">
        <f>IFERROR(IF(OR($V492="Yes", $V492=""), "",
VLOOKUP($F492, 'Emissions Factors'!$C$3:$O$717, 4,FALSE)),
IFERROR(VLOOKUP($E492, 'Emissions Factors'!$C$3:$O$717, 4,FALSE),""))</f>
        <v>0</v>
      </c>
      <c r="Y492" s="947" t="str">
        <f>IFERROR(VLOOKUP($M492&amp;" | "&amp;$X492,'Emissions Factors'!$C$3:$N$3811,5,FALSE),"")</f>
        <v/>
      </c>
      <c r="Z492" s="948" t="str">
        <f>IFERROR(VLOOKUP($M492&amp;" | "&amp;$X492,'Emissions Factors'!$C$3:$N$3811,6,FALSE),"")</f>
        <v/>
      </c>
      <c r="AA492" s="949" t="str">
        <f>IFERROR(VLOOKUP($M492&amp;" | "&amp;$X492,'Emissions Factors'!$C$3:$N$3811,7,FALSE),"")</f>
        <v/>
      </c>
      <c r="AB492" s="961"/>
      <c r="AC492" s="962"/>
      <c r="AD492" s="963"/>
      <c r="AE492" s="964"/>
      <c r="AF492" s="965"/>
      <c r="AG492" s="955" t="str" cm="1">
        <f t="array" ref="AG492">IFERROR(_xlfn.IFS($V492="No", Y492*$T492/1000,$V492="Yes", AD492*$T492/1000, $V492="", ""),"")</f>
        <v/>
      </c>
      <c r="AH492" s="956" t="str" cm="1">
        <f t="array" ref="AH492">IFERROR(_xlfn.IFS($V492="No", Z492*$T492/1000,$V492="Yes", AE492*$T492/1000, $V492="", ""),"")</f>
        <v/>
      </c>
      <c r="AI492" s="956" t="str" cm="1">
        <f t="array" ref="AI492">IFERROR(_xlfn.IFS($V492="No", AA492*$T492/1000,$V492="Yes", AF492*$T492/1000, $V492="", ""),"")</f>
        <v/>
      </c>
      <c r="AJ492" s="1029" t="str">
        <f>IFERROR($AG492
+IFERROR(HLOOKUP(Introduction!$H$29,'GWP Values'!$D$3:$G$46,MATCH("CH4",'GWP Values'!$C$3:$C$41,0),FALSE)*$AH492,0)
+IFERROR(HLOOKUP(Introduction!$H$29,'GWP Values'!$D$3:$G$46,MATCH("N2O",'GWP Values'!$C$3:$C$41,0),FALSE)*$AI492,0),"")</f>
        <v/>
      </c>
    </row>
    <row r="493" spans="1:36" ht="24" customHeight="1" x14ac:dyDescent="0.25">
      <c r="A493" s="441"/>
      <c r="B493" s="458" t="str" cm="1">
        <f t="array" ref="B493">IFERROR(_xlfn.IFS($J493="","",VLOOKUP(CONCATENATE($M493," | ",$J493),'Emissions Factors'!$C$3:$O$718,5,FALSE)&lt;&gt;"",CONCATENATE($M493," | ",$J493), COUNTIF('Emissions Factors'!$C$3:$C$718,CONCATENATE($M493," | ",$J493))&lt;0, CONCATENATE($M493," | ",$I493)),"")</f>
        <v/>
      </c>
      <c r="C493" s="650" t="str">
        <f t="shared" si="14"/>
        <v/>
      </c>
      <c r="D493" s="650" t="str">
        <f t="shared" si="15"/>
        <v/>
      </c>
      <c r="E493" s="650" t="str">
        <f>IFERROR(IF($J493="","",
IF($J493="United States",$M493&amp;" | "&amp;$J493&amp;" - "&amp;(VLOOKUP(K493,'EFs - EPA eGRID'!$B$2:$D$53,3,FALSE)),
IF($J493="Canada",$M493&amp;" | "&amp;$J493&amp;" - "&amp;$K493,$M493&amp;" | "&amp;$I493))),"")</f>
        <v/>
      </c>
      <c r="F493" s="650" t="str" cm="1">
        <f t="array" ref="F493">_xlfn.IFS($J493="","",AND($J493="United States", $K493=""), $M493&amp;" | "&amp;$J493,AND($J493="Canada", $K493=""), $M493&amp;" | "&amp;$J493,$J493="United States", $E493,$J493="Canada",$E493,$J493&lt;&gt;"", $M493&amp;" | "&amp;$J493)</f>
        <v/>
      </c>
      <c r="G493" s="989"/>
      <c r="H493" s="990"/>
      <c r="I493" s="941" t="str">
        <f>IFERROR(VLOOKUP(J493,'Category Index'!$K$10:$L$258,2,FALSE),"")</f>
        <v/>
      </c>
      <c r="J493" s="986"/>
      <c r="K493" s="987" t="s">
        <v>866</v>
      </c>
      <c r="L493" s="3"/>
      <c r="M493" s="982"/>
      <c r="N493" s="983"/>
      <c r="O493" s="943" t="str">
        <f>IFERROR(VLOOKUP(Q493,Tables!$CE$8:$CF$22,2,FALSE),"")</f>
        <v/>
      </c>
      <c r="P493" s="973"/>
      <c r="Q493" s="974"/>
      <c r="R493" s="975"/>
      <c r="S493" s="976"/>
      <c r="T493" s="670" t="str">
        <f>IFERROR(IF(R493="","",R493*(VLOOKUP(D493, 'Unit Conversion Table'!$E$3:$F$132, 2, FALSE))),"")</f>
        <v/>
      </c>
      <c r="U493" s="3"/>
      <c r="V493" s="971" t="s">
        <v>826</v>
      </c>
      <c r="W493" s="945" t="str" cm="1">
        <f t="array" ref="W493">_xlfn.IFS(V493="No",(IFERROR(VLOOKUP($M493&amp;" | "&amp;$X493,'Emissions Factors'!$C$3:$N$1705,MATCH(W$11,'Emissions Factors'!$C$3:$N$3,0),FALSE),"")),V493="Yes", "", V493="", "")</f>
        <v/>
      </c>
      <c r="X493" s="946">
        <f>IFERROR(IF(OR($V493="Yes", $V493=""), "",
VLOOKUP($F493, 'Emissions Factors'!$C$3:$O$717, 4,FALSE)),
IFERROR(VLOOKUP($E493, 'Emissions Factors'!$C$3:$O$717, 4,FALSE),""))</f>
        <v>0</v>
      </c>
      <c r="Y493" s="947" t="str">
        <f>IFERROR(VLOOKUP($M493&amp;" | "&amp;$X493,'Emissions Factors'!$C$3:$N$3811,5,FALSE),"")</f>
        <v/>
      </c>
      <c r="Z493" s="948" t="str">
        <f>IFERROR(VLOOKUP($M493&amp;" | "&amp;$X493,'Emissions Factors'!$C$3:$N$3811,6,FALSE),"")</f>
        <v/>
      </c>
      <c r="AA493" s="949" t="str">
        <f>IFERROR(VLOOKUP($M493&amp;" | "&amp;$X493,'Emissions Factors'!$C$3:$N$3811,7,FALSE),"")</f>
        <v/>
      </c>
      <c r="AB493" s="961"/>
      <c r="AC493" s="962"/>
      <c r="AD493" s="963"/>
      <c r="AE493" s="964"/>
      <c r="AF493" s="965"/>
      <c r="AG493" s="955" t="str" cm="1">
        <f t="array" ref="AG493">IFERROR(_xlfn.IFS($V493="No", Y493*$T493/1000,$V493="Yes", AD493*$T493/1000, $V493="", ""),"")</f>
        <v/>
      </c>
      <c r="AH493" s="956" t="str" cm="1">
        <f t="array" ref="AH493">IFERROR(_xlfn.IFS($V493="No", Z493*$T493/1000,$V493="Yes", AE493*$T493/1000, $V493="", ""),"")</f>
        <v/>
      </c>
      <c r="AI493" s="956" t="str" cm="1">
        <f t="array" ref="AI493">IFERROR(_xlfn.IFS($V493="No", AA493*$T493/1000,$V493="Yes", AF493*$T493/1000, $V493="", ""),"")</f>
        <v/>
      </c>
      <c r="AJ493" s="1029" t="str">
        <f>IFERROR($AG493
+IFERROR(HLOOKUP(Introduction!$H$29,'GWP Values'!$D$3:$G$46,MATCH("CH4",'GWP Values'!$C$3:$C$41,0),FALSE)*$AH493,0)
+IFERROR(HLOOKUP(Introduction!$H$29,'GWP Values'!$D$3:$G$46,MATCH("N2O",'GWP Values'!$C$3:$C$41,0),FALSE)*$AI493,0),"")</f>
        <v/>
      </c>
    </row>
    <row r="494" spans="1:36" ht="24" customHeight="1" x14ac:dyDescent="0.25">
      <c r="A494" s="441"/>
      <c r="B494" s="458" t="str" cm="1">
        <f t="array" ref="B494">IFERROR(_xlfn.IFS($J494="","",VLOOKUP(CONCATENATE($M494," | ",$J494),'Emissions Factors'!$C$3:$O$718,5,FALSE)&lt;&gt;"",CONCATENATE($M494," | ",$J494), COUNTIF('Emissions Factors'!$C$3:$C$718,CONCATENATE($M494," | ",$J494))&lt;0, CONCATENATE($M494," | ",$I494)),"")</f>
        <v/>
      </c>
      <c r="C494" s="650" t="str">
        <f t="shared" si="14"/>
        <v/>
      </c>
      <c r="D494" s="650" t="str">
        <f t="shared" si="15"/>
        <v/>
      </c>
      <c r="E494" s="650" t="str">
        <f>IFERROR(IF($J494="","",
IF($J494="United States",$M494&amp;" | "&amp;$J494&amp;" - "&amp;(VLOOKUP(K494,'EFs - EPA eGRID'!$B$2:$D$53,3,FALSE)),
IF($J494="Canada",$M494&amp;" | "&amp;$J494&amp;" - "&amp;$K494,$M494&amp;" | "&amp;$I494))),"")</f>
        <v/>
      </c>
      <c r="F494" s="650" t="str" cm="1">
        <f t="array" ref="F494">_xlfn.IFS($J494="","",AND($J494="United States", $K494=""), $M494&amp;" | "&amp;$J494,AND($J494="Canada", $K494=""), $M494&amp;" | "&amp;$J494,$J494="United States", $E494,$J494="Canada",$E494,$J494&lt;&gt;"", $M494&amp;" | "&amp;$J494)</f>
        <v/>
      </c>
      <c r="G494" s="989"/>
      <c r="H494" s="990"/>
      <c r="I494" s="941" t="str">
        <f>IFERROR(VLOOKUP(J494,'Category Index'!$K$10:$L$258,2,FALSE),"")</f>
        <v/>
      </c>
      <c r="J494" s="986"/>
      <c r="K494" s="987" t="s">
        <v>866</v>
      </c>
      <c r="L494" s="3"/>
      <c r="M494" s="982"/>
      <c r="N494" s="983"/>
      <c r="O494" s="943" t="str">
        <f>IFERROR(VLOOKUP(Q494,Tables!$CE$8:$CF$22,2,FALSE),"")</f>
        <v/>
      </c>
      <c r="P494" s="973"/>
      <c r="Q494" s="974"/>
      <c r="R494" s="975"/>
      <c r="S494" s="976"/>
      <c r="T494" s="670" t="str">
        <f>IFERROR(IF(R494="","",R494*(VLOOKUP(D494, 'Unit Conversion Table'!$E$3:$F$132, 2, FALSE))),"")</f>
        <v/>
      </c>
      <c r="U494" s="3"/>
      <c r="V494" s="971" t="s">
        <v>826</v>
      </c>
      <c r="W494" s="945" t="str" cm="1">
        <f t="array" ref="W494">_xlfn.IFS(V494="No",(IFERROR(VLOOKUP($M494&amp;" | "&amp;$X494,'Emissions Factors'!$C$3:$N$1705,MATCH(W$11,'Emissions Factors'!$C$3:$N$3,0),FALSE),"")),V494="Yes", "", V494="", "")</f>
        <v/>
      </c>
      <c r="X494" s="946">
        <f>IFERROR(IF(OR($V494="Yes", $V494=""), "",
VLOOKUP($F494, 'Emissions Factors'!$C$3:$O$717, 4,FALSE)),
IFERROR(VLOOKUP($E494, 'Emissions Factors'!$C$3:$O$717, 4,FALSE),""))</f>
        <v>0</v>
      </c>
      <c r="Y494" s="947" t="str">
        <f>IFERROR(VLOOKUP($M494&amp;" | "&amp;$X494,'Emissions Factors'!$C$3:$N$3811,5,FALSE),"")</f>
        <v/>
      </c>
      <c r="Z494" s="948" t="str">
        <f>IFERROR(VLOOKUP($M494&amp;" | "&amp;$X494,'Emissions Factors'!$C$3:$N$3811,6,FALSE),"")</f>
        <v/>
      </c>
      <c r="AA494" s="949" t="str">
        <f>IFERROR(VLOOKUP($M494&amp;" | "&amp;$X494,'Emissions Factors'!$C$3:$N$3811,7,FALSE),"")</f>
        <v/>
      </c>
      <c r="AB494" s="961"/>
      <c r="AC494" s="962"/>
      <c r="AD494" s="963"/>
      <c r="AE494" s="964"/>
      <c r="AF494" s="965"/>
      <c r="AG494" s="955" t="str" cm="1">
        <f t="array" ref="AG494">IFERROR(_xlfn.IFS($V494="No", Y494*$T494/1000,$V494="Yes", AD494*$T494/1000, $V494="", ""),"")</f>
        <v/>
      </c>
      <c r="AH494" s="956" t="str" cm="1">
        <f t="array" ref="AH494">IFERROR(_xlfn.IFS($V494="No", Z494*$T494/1000,$V494="Yes", AE494*$T494/1000, $V494="", ""),"")</f>
        <v/>
      </c>
      <c r="AI494" s="956" t="str" cm="1">
        <f t="array" ref="AI494">IFERROR(_xlfn.IFS($V494="No", AA494*$T494/1000,$V494="Yes", AF494*$T494/1000, $V494="", ""),"")</f>
        <v/>
      </c>
      <c r="AJ494" s="1029" t="str">
        <f>IFERROR($AG494
+IFERROR(HLOOKUP(Introduction!$H$29,'GWP Values'!$D$3:$G$46,MATCH("CH4",'GWP Values'!$C$3:$C$41,0),FALSE)*$AH494,0)
+IFERROR(HLOOKUP(Introduction!$H$29,'GWP Values'!$D$3:$G$46,MATCH("N2O",'GWP Values'!$C$3:$C$41,0),FALSE)*$AI494,0),"")</f>
        <v/>
      </c>
    </row>
    <row r="495" spans="1:36" ht="24" customHeight="1" x14ac:dyDescent="0.25">
      <c r="A495" s="441"/>
      <c r="B495" s="458" t="str" cm="1">
        <f t="array" ref="B495">IFERROR(_xlfn.IFS($J495="","",VLOOKUP(CONCATENATE($M495," | ",$J495),'Emissions Factors'!$C$3:$O$718,5,FALSE)&lt;&gt;"",CONCATENATE($M495," | ",$J495), COUNTIF('Emissions Factors'!$C$3:$C$718,CONCATENATE($M495," | ",$J495))&lt;0, CONCATENATE($M495," | ",$I495)),"")</f>
        <v/>
      </c>
      <c r="C495" s="650" t="str">
        <f t="shared" si="14"/>
        <v/>
      </c>
      <c r="D495" s="650" t="str">
        <f t="shared" si="15"/>
        <v/>
      </c>
      <c r="E495" s="650" t="str">
        <f>IFERROR(IF($J495="","",
IF($J495="United States",$M495&amp;" | "&amp;$J495&amp;" - "&amp;(VLOOKUP(K495,'EFs - EPA eGRID'!$B$2:$D$53,3,FALSE)),
IF($J495="Canada",$M495&amp;" | "&amp;$J495&amp;" - "&amp;$K495,$M495&amp;" | "&amp;$I495))),"")</f>
        <v/>
      </c>
      <c r="F495" s="650" t="str" cm="1">
        <f t="array" ref="F495">_xlfn.IFS($J495="","",AND($J495="United States", $K495=""), $M495&amp;" | "&amp;$J495,AND($J495="Canada", $K495=""), $M495&amp;" | "&amp;$J495,$J495="United States", $E495,$J495="Canada",$E495,$J495&lt;&gt;"", $M495&amp;" | "&amp;$J495)</f>
        <v/>
      </c>
      <c r="G495" s="989"/>
      <c r="H495" s="990"/>
      <c r="I495" s="941" t="str">
        <f>IFERROR(VLOOKUP(J495,'Category Index'!$K$10:$L$258,2,FALSE),"")</f>
        <v/>
      </c>
      <c r="J495" s="986"/>
      <c r="K495" s="987" t="s">
        <v>866</v>
      </c>
      <c r="L495" s="3"/>
      <c r="M495" s="982"/>
      <c r="N495" s="983"/>
      <c r="O495" s="943" t="str">
        <f>IFERROR(VLOOKUP(Q495,Tables!$CE$8:$CF$22,2,FALSE),"")</f>
        <v/>
      </c>
      <c r="P495" s="973"/>
      <c r="Q495" s="974"/>
      <c r="R495" s="975"/>
      <c r="S495" s="977"/>
      <c r="T495" s="670" t="str">
        <f>IFERROR(IF(R495="","",R495*(VLOOKUP(D495, 'Unit Conversion Table'!$E$3:$F$132, 2, FALSE))),"")</f>
        <v/>
      </c>
      <c r="U495" s="3"/>
      <c r="V495" s="971" t="s">
        <v>826</v>
      </c>
      <c r="W495" s="945" t="str" cm="1">
        <f t="array" ref="W495">_xlfn.IFS(V495="No",(IFERROR(VLOOKUP($M495&amp;" | "&amp;$X495,'Emissions Factors'!$C$3:$N$1705,MATCH(W$11,'Emissions Factors'!$C$3:$N$3,0),FALSE),"")),V495="Yes", "", V495="", "")</f>
        <v/>
      </c>
      <c r="X495" s="946">
        <f>IFERROR(IF(OR($V495="Yes", $V495=""), "",
VLOOKUP($F495, 'Emissions Factors'!$C$3:$O$717, 4,FALSE)),
IFERROR(VLOOKUP($E495, 'Emissions Factors'!$C$3:$O$717, 4,FALSE),""))</f>
        <v>0</v>
      </c>
      <c r="Y495" s="947" t="str">
        <f>IFERROR(VLOOKUP($M495&amp;" | "&amp;$X495,'Emissions Factors'!$C$3:$N$3811,5,FALSE),"")</f>
        <v/>
      </c>
      <c r="Z495" s="948" t="str">
        <f>IFERROR(VLOOKUP($M495&amp;" | "&amp;$X495,'Emissions Factors'!$C$3:$N$3811,6,FALSE),"")</f>
        <v/>
      </c>
      <c r="AA495" s="949" t="str">
        <f>IFERROR(VLOOKUP($M495&amp;" | "&amp;$X495,'Emissions Factors'!$C$3:$N$3811,7,FALSE),"")</f>
        <v/>
      </c>
      <c r="AB495" s="961"/>
      <c r="AC495" s="962"/>
      <c r="AD495" s="963"/>
      <c r="AE495" s="964"/>
      <c r="AF495" s="965"/>
      <c r="AG495" s="955" t="str" cm="1">
        <f t="array" ref="AG495">IFERROR(_xlfn.IFS($V495="No", Y495*$T495/1000,$V495="Yes", AD495*$T495/1000, $V495="", ""),"")</f>
        <v/>
      </c>
      <c r="AH495" s="956" t="str" cm="1">
        <f t="array" ref="AH495">IFERROR(_xlfn.IFS($V495="No", Z495*$T495/1000,$V495="Yes", AE495*$T495/1000, $V495="", ""),"")</f>
        <v/>
      </c>
      <c r="AI495" s="956" t="str" cm="1">
        <f t="array" ref="AI495">IFERROR(_xlfn.IFS($V495="No", AA495*$T495/1000,$V495="Yes", AF495*$T495/1000, $V495="", ""),"")</f>
        <v/>
      </c>
      <c r="AJ495" s="1029" t="str">
        <f>IFERROR($AG495
+IFERROR(HLOOKUP(Introduction!$H$29,'GWP Values'!$D$3:$G$46,MATCH("CH4",'GWP Values'!$C$3:$C$41,0),FALSE)*$AH495,0)
+IFERROR(HLOOKUP(Introduction!$H$29,'GWP Values'!$D$3:$G$46,MATCH("N2O",'GWP Values'!$C$3:$C$41,0),FALSE)*$AI495,0),"")</f>
        <v/>
      </c>
    </row>
    <row r="496" spans="1:36" ht="24" customHeight="1" x14ac:dyDescent="0.25">
      <c r="A496" s="441"/>
      <c r="B496" s="458" t="str" cm="1">
        <f t="array" ref="B496">IFERROR(_xlfn.IFS($J496="","",VLOOKUP(CONCATENATE($M496," | ",$J496),'Emissions Factors'!$C$3:$O$718,5,FALSE)&lt;&gt;"",CONCATENATE($M496," | ",$J496), COUNTIF('Emissions Factors'!$C$3:$C$718,CONCATENATE($M496," | ",$J496))&lt;0, CONCATENATE($M496," | ",$I496)),"")</f>
        <v/>
      </c>
      <c r="C496" s="650" t="str">
        <f t="shared" si="14"/>
        <v/>
      </c>
      <c r="D496" s="650" t="str">
        <f t="shared" si="15"/>
        <v/>
      </c>
      <c r="E496" s="650" t="str">
        <f>IFERROR(IF($J496="","",
IF($J496="United States",$M496&amp;" | "&amp;$J496&amp;" - "&amp;(VLOOKUP(K496,'EFs - EPA eGRID'!$B$2:$D$53,3,FALSE)),
IF($J496="Canada",$M496&amp;" | "&amp;$J496&amp;" - "&amp;$K496,$M496&amp;" | "&amp;$I496))),"")</f>
        <v/>
      </c>
      <c r="F496" s="650" t="str" cm="1">
        <f t="array" ref="F496">_xlfn.IFS($J496="","",AND($J496="United States", $K496=""), $M496&amp;" | "&amp;$J496,AND($J496="Canada", $K496=""), $M496&amp;" | "&amp;$J496,$J496="United States", $E496,$J496="Canada",$E496,$J496&lt;&gt;"", $M496&amp;" | "&amp;$J496)</f>
        <v/>
      </c>
      <c r="G496" s="989"/>
      <c r="H496" s="990"/>
      <c r="I496" s="941" t="str">
        <f>IFERROR(VLOOKUP(J496,'Category Index'!$K$10:$L$258,2,FALSE),"")</f>
        <v/>
      </c>
      <c r="J496" s="986"/>
      <c r="K496" s="987" t="s">
        <v>866</v>
      </c>
      <c r="L496" s="3"/>
      <c r="M496" s="982"/>
      <c r="N496" s="983"/>
      <c r="O496" s="943" t="str">
        <f>IFERROR(VLOOKUP(Q496,Tables!$CE$8:$CF$22,2,FALSE),"")</f>
        <v/>
      </c>
      <c r="P496" s="973"/>
      <c r="Q496" s="974"/>
      <c r="R496" s="975"/>
      <c r="S496" s="976"/>
      <c r="T496" s="670" t="str">
        <f>IFERROR(IF(R496="","",R496*(VLOOKUP(D496, 'Unit Conversion Table'!$E$3:$F$132, 2, FALSE))),"")</f>
        <v/>
      </c>
      <c r="U496" s="3"/>
      <c r="V496" s="971" t="s">
        <v>826</v>
      </c>
      <c r="W496" s="945" t="str" cm="1">
        <f t="array" ref="W496">_xlfn.IFS(V496="No",(IFERROR(VLOOKUP($M496&amp;" | "&amp;$X496,'Emissions Factors'!$C$3:$N$1705,MATCH(W$11,'Emissions Factors'!$C$3:$N$3,0),FALSE),"")),V496="Yes", "", V496="", "")</f>
        <v/>
      </c>
      <c r="X496" s="946">
        <f>IFERROR(IF(OR($V496="Yes", $V496=""), "",
VLOOKUP($F496, 'Emissions Factors'!$C$3:$O$717, 4,FALSE)),
IFERROR(VLOOKUP($E496, 'Emissions Factors'!$C$3:$O$717, 4,FALSE),""))</f>
        <v>0</v>
      </c>
      <c r="Y496" s="947" t="str">
        <f>IFERROR(VLOOKUP($M496&amp;" | "&amp;$X496,'Emissions Factors'!$C$3:$N$3811,5,FALSE),"")</f>
        <v/>
      </c>
      <c r="Z496" s="948" t="str">
        <f>IFERROR(VLOOKUP($M496&amp;" | "&amp;$X496,'Emissions Factors'!$C$3:$N$3811,6,FALSE),"")</f>
        <v/>
      </c>
      <c r="AA496" s="949" t="str">
        <f>IFERROR(VLOOKUP($M496&amp;" | "&amp;$X496,'Emissions Factors'!$C$3:$N$3811,7,FALSE),"")</f>
        <v/>
      </c>
      <c r="AB496" s="961"/>
      <c r="AC496" s="962"/>
      <c r="AD496" s="963"/>
      <c r="AE496" s="964"/>
      <c r="AF496" s="965"/>
      <c r="AG496" s="955" t="str" cm="1">
        <f t="array" ref="AG496">IFERROR(_xlfn.IFS($V496="No", Y496*$T496/1000,$V496="Yes", AD496*$T496/1000, $V496="", ""),"")</f>
        <v/>
      </c>
      <c r="AH496" s="956" t="str" cm="1">
        <f t="array" ref="AH496">IFERROR(_xlfn.IFS($V496="No", Z496*$T496/1000,$V496="Yes", AE496*$T496/1000, $V496="", ""),"")</f>
        <v/>
      </c>
      <c r="AI496" s="956" t="str" cm="1">
        <f t="array" ref="AI496">IFERROR(_xlfn.IFS($V496="No", AA496*$T496/1000,$V496="Yes", AF496*$T496/1000, $V496="", ""),"")</f>
        <v/>
      </c>
      <c r="AJ496" s="1029" t="str">
        <f>IFERROR($AG496
+IFERROR(HLOOKUP(Introduction!$H$29,'GWP Values'!$D$3:$G$46,MATCH("CH4",'GWP Values'!$C$3:$C$41,0),FALSE)*$AH496,0)
+IFERROR(HLOOKUP(Introduction!$H$29,'GWP Values'!$D$3:$G$46,MATCH("N2O",'GWP Values'!$C$3:$C$41,0),FALSE)*$AI496,0),"")</f>
        <v/>
      </c>
    </row>
    <row r="497" spans="1:36" ht="24" customHeight="1" x14ac:dyDescent="0.25">
      <c r="A497" s="441"/>
      <c r="B497" s="458" t="str" cm="1">
        <f t="array" ref="B497">IFERROR(_xlfn.IFS($J497="","",VLOOKUP(CONCATENATE($M497," | ",$J497),'Emissions Factors'!$C$3:$O$718,5,FALSE)&lt;&gt;"",CONCATENATE($M497," | ",$J497), COUNTIF('Emissions Factors'!$C$3:$C$718,CONCATENATE($M497," | ",$J497))&lt;0, CONCATENATE($M497," | ",$I497)),"")</f>
        <v/>
      </c>
      <c r="C497" s="650" t="str">
        <f t="shared" si="14"/>
        <v/>
      </c>
      <c r="D497" s="650" t="str">
        <f t="shared" si="15"/>
        <v/>
      </c>
      <c r="E497" s="650" t="str">
        <f>IFERROR(IF($J497="","",
IF($J497="United States",$M497&amp;" | "&amp;$J497&amp;" - "&amp;(VLOOKUP(K497,'EFs - EPA eGRID'!$B$2:$D$53,3,FALSE)),
IF($J497="Canada",$M497&amp;" | "&amp;$J497&amp;" - "&amp;$K497,$M497&amp;" | "&amp;$I497))),"")</f>
        <v/>
      </c>
      <c r="F497" s="650" t="str" cm="1">
        <f t="array" ref="F497">_xlfn.IFS($J497="","",AND($J497="United States", $K497=""), $M497&amp;" | "&amp;$J497,AND($J497="Canada", $K497=""), $M497&amp;" | "&amp;$J497,$J497="United States", $E497,$J497="Canada",$E497,$J497&lt;&gt;"", $M497&amp;" | "&amp;$J497)</f>
        <v/>
      </c>
      <c r="G497" s="989"/>
      <c r="H497" s="990"/>
      <c r="I497" s="941" t="str">
        <f>IFERROR(VLOOKUP(J497,'Category Index'!$K$10:$L$258,2,FALSE),"")</f>
        <v/>
      </c>
      <c r="J497" s="986"/>
      <c r="K497" s="987" t="s">
        <v>866</v>
      </c>
      <c r="L497" s="3"/>
      <c r="M497" s="982"/>
      <c r="N497" s="983"/>
      <c r="O497" s="943" t="str">
        <f>IFERROR(VLOOKUP(Q497,Tables!$CE$8:$CF$22,2,FALSE),"")</f>
        <v/>
      </c>
      <c r="P497" s="973"/>
      <c r="Q497" s="974"/>
      <c r="R497" s="975"/>
      <c r="S497" s="976"/>
      <c r="T497" s="670" t="str">
        <f>IFERROR(IF(R497="","",R497*(VLOOKUP(D497, 'Unit Conversion Table'!$E$3:$F$132, 2, FALSE))),"")</f>
        <v/>
      </c>
      <c r="U497" s="3"/>
      <c r="V497" s="971" t="s">
        <v>826</v>
      </c>
      <c r="W497" s="945" t="str" cm="1">
        <f t="array" ref="W497">_xlfn.IFS(V497="No",(IFERROR(VLOOKUP($M497&amp;" | "&amp;$X497,'Emissions Factors'!$C$3:$N$1705,MATCH(W$11,'Emissions Factors'!$C$3:$N$3,0),FALSE),"")),V497="Yes", "", V497="", "")</f>
        <v/>
      </c>
      <c r="X497" s="946">
        <f>IFERROR(IF(OR($V497="Yes", $V497=""), "",
VLOOKUP($F497, 'Emissions Factors'!$C$3:$O$717, 4,FALSE)),
IFERROR(VLOOKUP($E497, 'Emissions Factors'!$C$3:$O$717, 4,FALSE),""))</f>
        <v>0</v>
      </c>
      <c r="Y497" s="947" t="str">
        <f>IFERROR(VLOOKUP($M497&amp;" | "&amp;$X497,'Emissions Factors'!$C$3:$N$3811,5,FALSE),"")</f>
        <v/>
      </c>
      <c r="Z497" s="948" t="str">
        <f>IFERROR(VLOOKUP($M497&amp;" | "&amp;$X497,'Emissions Factors'!$C$3:$N$3811,6,FALSE),"")</f>
        <v/>
      </c>
      <c r="AA497" s="949" t="str">
        <f>IFERROR(VLOOKUP($M497&amp;" | "&amp;$X497,'Emissions Factors'!$C$3:$N$3811,7,FALSE),"")</f>
        <v/>
      </c>
      <c r="AB497" s="961"/>
      <c r="AC497" s="962"/>
      <c r="AD497" s="963"/>
      <c r="AE497" s="964"/>
      <c r="AF497" s="965"/>
      <c r="AG497" s="955" t="str" cm="1">
        <f t="array" ref="AG497">IFERROR(_xlfn.IFS($V497="No", Y497*$T497/1000,$V497="Yes", AD497*$T497/1000, $V497="", ""),"")</f>
        <v/>
      </c>
      <c r="AH497" s="956" t="str" cm="1">
        <f t="array" ref="AH497">IFERROR(_xlfn.IFS($V497="No", Z497*$T497/1000,$V497="Yes", AE497*$T497/1000, $V497="", ""),"")</f>
        <v/>
      </c>
      <c r="AI497" s="956" t="str" cm="1">
        <f t="array" ref="AI497">IFERROR(_xlfn.IFS($V497="No", AA497*$T497/1000,$V497="Yes", AF497*$T497/1000, $V497="", ""),"")</f>
        <v/>
      </c>
      <c r="AJ497" s="1029" t="str">
        <f>IFERROR($AG497
+IFERROR(HLOOKUP(Introduction!$H$29,'GWP Values'!$D$3:$G$46,MATCH("CH4",'GWP Values'!$C$3:$C$41,0),FALSE)*$AH497,0)
+IFERROR(HLOOKUP(Introduction!$H$29,'GWP Values'!$D$3:$G$46,MATCH("N2O",'GWP Values'!$C$3:$C$41,0),FALSE)*$AI497,0),"")</f>
        <v/>
      </c>
    </row>
    <row r="498" spans="1:36" ht="24" customHeight="1" x14ac:dyDescent="0.25">
      <c r="A498" s="441"/>
      <c r="B498" s="458" t="str" cm="1">
        <f t="array" ref="B498">IFERROR(_xlfn.IFS($J498="","",VLOOKUP(CONCATENATE($M498," | ",$J498),'Emissions Factors'!$C$3:$O$718,5,FALSE)&lt;&gt;"",CONCATENATE($M498," | ",$J498), COUNTIF('Emissions Factors'!$C$3:$C$718,CONCATENATE($M498," | ",$J498))&lt;0, CONCATENATE($M498," | ",$I498)),"")</f>
        <v/>
      </c>
      <c r="C498" s="650" t="str">
        <f t="shared" si="14"/>
        <v/>
      </c>
      <c r="D498" s="650" t="str">
        <f t="shared" si="15"/>
        <v/>
      </c>
      <c r="E498" s="650" t="str">
        <f>IFERROR(IF($J498="","",
IF($J498="United States",$M498&amp;" | "&amp;$J498&amp;" - "&amp;(VLOOKUP(K498,'EFs - EPA eGRID'!$B$2:$D$53,3,FALSE)),
IF($J498="Canada",$M498&amp;" | "&amp;$J498&amp;" - "&amp;$K498,$M498&amp;" | "&amp;$I498))),"")</f>
        <v/>
      </c>
      <c r="F498" s="650" t="str" cm="1">
        <f t="array" ref="F498">_xlfn.IFS($J498="","",AND($J498="United States", $K498=""), $M498&amp;" | "&amp;$J498,AND($J498="Canada", $K498=""), $M498&amp;" | "&amp;$J498,$J498="United States", $E498,$J498="Canada",$E498,$J498&lt;&gt;"", $M498&amp;" | "&amp;$J498)</f>
        <v/>
      </c>
      <c r="G498" s="989"/>
      <c r="H498" s="990"/>
      <c r="I498" s="941" t="str">
        <f>IFERROR(VLOOKUP(J498,'Category Index'!$K$10:$L$258,2,FALSE),"")</f>
        <v/>
      </c>
      <c r="J498" s="986"/>
      <c r="K498" s="987" t="s">
        <v>866</v>
      </c>
      <c r="L498" s="3"/>
      <c r="M498" s="982"/>
      <c r="N498" s="983"/>
      <c r="O498" s="943" t="str">
        <f>IFERROR(VLOOKUP(Q498,Tables!$CE$8:$CF$22,2,FALSE),"")</f>
        <v/>
      </c>
      <c r="P498" s="973"/>
      <c r="Q498" s="974"/>
      <c r="R498" s="975"/>
      <c r="S498" s="976"/>
      <c r="T498" s="670" t="str">
        <f>IFERROR(IF(R498="","",R498*(VLOOKUP(D498, 'Unit Conversion Table'!$E$3:$F$132, 2, FALSE))),"")</f>
        <v/>
      </c>
      <c r="U498" s="3"/>
      <c r="V498" s="971" t="s">
        <v>826</v>
      </c>
      <c r="W498" s="945" t="str" cm="1">
        <f t="array" ref="W498">_xlfn.IFS(V498="No",(IFERROR(VLOOKUP($M498&amp;" | "&amp;$X498,'Emissions Factors'!$C$3:$N$1705,MATCH(W$11,'Emissions Factors'!$C$3:$N$3,0),FALSE),"")),V498="Yes", "", V498="", "")</f>
        <v/>
      </c>
      <c r="X498" s="946">
        <f>IFERROR(IF(OR($V498="Yes", $V498=""), "",
VLOOKUP($F498, 'Emissions Factors'!$C$3:$O$717, 4,FALSE)),
IFERROR(VLOOKUP($E498, 'Emissions Factors'!$C$3:$O$717, 4,FALSE),""))</f>
        <v>0</v>
      </c>
      <c r="Y498" s="947" t="str">
        <f>IFERROR(VLOOKUP($M498&amp;" | "&amp;$X498,'Emissions Factors'!$C$3:$N$3811,5,FALSE),"")</f>
        <v/>
      </c>
      <c r="Z498" s="948" t="str">
        <f>IFERROR(VLOOKUP($M498&amp;" | "&amp;$X498,'Emissions Factors'!$C$3:$N$3811,6,FALSE),"")</f>
        <v/>
      </c>
      <c r="AA498" s="949" t="str">
        <f>IFERROR(VLOOKUP($M498&amp;" | "&amp;$X498,'Emissions Factors'!$C$3:$N$3811,7,FALSE),"")</f>
        <v/>
      </c>
      <c r="AB498" s="961"/>
      <c r="AC498" s="962"/>
      <c r="AD498" s="963"/>
      <c r="AE498" s="964"/>
      <c r="AF498" s="965"/>
      <c r="AG498" s="955" t="str" cm="1">
        <f t="array" ref="AG498">IFERROR(_xlfn.IFS($V498="No", Y498*$T498/1000,$V498="Yes", AD498*$T498/1000, $V498="", ""),"")</f>
        <v/>
      </c>
      <c r="AH498" s="956" t="str" cm="1">
        <f t="array" ref="AH498">IFERROR(_xlfn.IFS($V498="No", Z498*$T498/1000,$V498="Yes", AE498*$T498/1000, $V498="", ""),"")</f>
        <v/>
      </c>
      <c r="AI498" s="956" t="str" cm="1">
        <f t="array" ref="AI498">IFERROR(_xlfn.IFS($V498="No", AA498*$T498/1000,$V498="Yes", AF498*$T498/1000, $V498="", ""),"")</f>
        <v/>
      </c>
      <c r="AJ498" s="1029" t="str">
        <f>IFERROR($AG498
+IFERROR(HLOOKUP(Introduction!$H$29,'GWP Values'!$D$3:$G$46,MATCH("CH4",'GWP Values'!$C$3:$C$41,0),FALSE)*$AH498,0)
+IFERROR(HLOOKUP(Introduction!$H$29,'GWP Values'!$D$3:$G$46,MATCH("N2O",'GWP Values'!$C$3:$C$41,0),FALSE)*$AI498,0),"")</f>
        <v/>
      </c>
    </row>
    <row r="499" spans="1:36" ht="24" customHeight="1" x14ac:dyDescent="0.25">
      <c r="A499" s="441"/>
      <c r="B499" s="458" t="str" cm="1">
        <f t="array" ref="B499">IFERROR(_xlfn.IFS($J499="","",VLOOKUP(CONCATENATE($M499," | ",$J499),'Emissions Factors'!$C$3:$O$718,5,FALSE)&lt;&gt;"",CONCATENATE($M499," | ",$J499), COUNTIF('Emissions Factors'!$C$3:$C$718,CONCATENATE($M499," | ",$J499))&lt;0, CONCATENATE($M499," | ",$I499)),"")</f>
        <v/>
      </c>
      <c r="C499" s="650" t="str">
        <f t="shared" si="14"/>
        <v/>
      </c>
      <c r="D499" s="650" t="str">
        <f t="shared" si="15"/>
        <v/>
      </c>
      <c r="E499" s="650" t="str">
        <f>IFERROR(IF($J499="","",
IF($J499="United States",$M499&amp;" | "&amp;$J499&amp;" - "&amp;(VLOOKUP(K499,'EFs - EPA eGRID'!$B$2:$D$53,3,FALSE)),
IF($J499="Canada",$M499&amp;" | "&amp;$J499&amp;" - "&amp;$K499,$M499&amp;" | "&amp;$I499))),"")</f>
        <v/>
      </c>
      <c r="F499" s="650" t="str" cm="1">
        <f t="array" ref="F499">_xlfn.IFS($J499="","",AND($J499="United States", $K499=""), $M499&amp;" | "&amp;$J499,AND($J499="Canada", $K499=""), $M499&amp;" | "&amp;$J499,$J499="United States", $E499,$J499="Canada",$E499,$J499&lt;&gt;"", $M499&amp;" | "&amp;$J499)</f>
        <v/>
      </c>
      <c r="G499" s="989"/>
      <c r="H499" s="990"/>
      <c r="I499" s="941" t="str">
        <f>IFERROR(VLOOKUP(J499,'Category Index'!$K$10:$L$258,2,FALSE),"")</f>
        <v/>
      </c>
      <c r="J499" s="986"/>
      <c r="K499" s="987" t="s">
        <v>866</v>
      </c>
      <c r="L499" s="3"/>
      <c r="M499" s="982"/>
      <c r="N499" s="983"/>
      <c r="O499" s="943" t="str">
        <f>IFERROR(VLOOKUP(Q499,Tables!$CE$8:$CF$22,2,FALSE),"")</f>
        <v/>
      </c>
      <c r="P499" s="973"/>
      <c r="Q499" s="974"/>
      <c r="R499" s="975"/>
      <c r="S499" s="976"/>
      <c r="T499" s="670" t="str">
        <f>IFERROR(IF(R499="","",R499*(VLOOKUP(D499, 'Unit Conversion Table'!$E$3:$F$132, 2, FALSE))),"")</f>
        <v/>
      </c>
      <c r="U499" s="3"/>
      <c r="V499" s="971" t="s">
        <v>826</v>
      </c>
      <c r="W499" s="945" t="str" cm="1">
        <f t="array" ref="W499">_xlfn.IFS(V499="No",(IFERROR(VLOOKUP($M499&amp;" | "&amp;$X499,'Emissions Factors'!$C$3:$N$1705,MATCH(W$11,'Emissions Factors'!$C$3:$N$3,0),FALSE),"")),V499="Yes", "", V499="", "")</f>
        <v/>
      </c>
      <c r="X499" s="946">
        <f>IFERROR(IF(OR($V499="Yes", $V499=""), "",
VLOOKUP($F499, 'Emissions Factors'!$C$3:$O$717, 4,FALSE)),
IFERROR(VLOOKUP($E499, 'Emissions Factors'!$C$3:$O$717, 4,FALSE),""))</f>
        <v>0</v>
      </c>
      <c r="Y499" s="947" t="str">
        <f>IFERROR(VLOOKUP($M499&amp;" | "&amp;$X499,'Emissions Factors'!$C$3:$N$3811,5,FALSE),"")</f>
        <v/>
      </c>
      <c r="Z499" s="948" t="str">
        <f>IFERROR(VLOOKUP($M499&amp;" | "&amp;$X499,'Emissions Factors'!$C$3:$N$3811,6,FALSE),"")</f>
        <v/>
      </c>
      <c r="AA499" s="949" t="str">
        <f>IFERROR(VLOOKUP($M499&amp;" | "&amp;$X499,'Emissions Factors'!$C$3:$N$3811,7,FALSE),"")</f>
        <v/>
      </c>
      <c r="AB499" s="961"/>
      <c r="AC499" s="962"/>
      <c r="AD499" s="963"/>
      <c r="AE499" s="964"/>
      <c r="AF499" s="965"/>
      <c r="AG499" s="955" t="str" cm="1">
        <f t="array" ref="AG499">IFERROR(_xlfn.IFS($V499="No", Y499*$T499/1000,$V499="Yes", AD499*$T499/1000, $V499="", ""),"")</f>
        <v/>
      </c>
      <c r="AH499" s="956" t="str" cm="1">
        <f t="array" ref="AH499">IFERROR(_xlfn.IFS($V499="No", Z499*$T499/1000,$V499="Yes", AE499*$T499/1000, $V499="", ""),"")</f>
        <v/>
      </c>
      <c r="AI499" s="956" t="str" cm="1">
        <f t="array" ref="AI499">IFERROR(_xlfn.IFS($V499="No", AA499*$T499/1000,$V499="Yes", AF499*$T499/1000, $V499="", ""),"")</f>
        <v/>
      </c>
      <c r="AJ499" s="1029" t="str">
        <f>IFERROR($AG499
+IFERROR(HLOOKUP(Introduction!$H$29,'GWP Values'!$D$3:$G$46,MATCH("CH4",'GWP Values'!$C$3:$C$41,0),FALSE)*$AH499,0)
+IFERROR(HLOOKUP(Introduction!$H$29,'GWP Values'!$D$3:$G$46,MATCH("N2O",'GWP Values'!$C$3:$C$41,0),FALSE)*$AI499,0),"")</f>
        <v/>
      </c>
    </row>
    <row r="500" spans="1:36" ht="24" customHeight="1" x14ac:dyDescent="0.25">
      <c r="A500" s="441"/>
      <c r="B500" s="458" t="str" cm="1">
        <f t="array" ref="B500">IFERROR(_xlfn.IFS($J500="","",VLOOKUP(CONCATENATE($M500," | ",$J500),'Emissions Factors'!$C$3:$O$718,5,FALSE)&lt;&gt;"",CONCATENATE($M500," | ",$J500), COUNTIF('Emissions Factors'!$C$3:$C$718,CONCATENATE($M500," | ",$J500))&lt;0, CONCATENATE($M500," | ",$I500)),"")</f>
        <v/>
      </c>
      <c r="C500" s="650" t="str">
        <f t="shared" si="14"/>
        <v/>
      </c>
      <c r="D500" s="650" t="str">
        <f t="shared" si="15"/>
        <v/>
      </c>
      <c r="E500" s="650" t="str">
        <f>IFERROR(IF($J500="","",
IF($J500="United States",$M500&amp;" | "&amp;$J500&amp;" - "&amp;(VLOOKUP(K500,'EFs - EPA eGRID'!$B$2:$D$53,3,FALSE)),
IF($J500="Canada",$M500&amp;" | "&amp;$J500&amp;" - "&amp;$K500,$M500&amp;" | "&amp;$I500))),"")</f>
        <v/>
      </c>
      <c r="F500" s="650" t="str" cm="1">
        <f t="array" ref="F500">_xlfn.IFS($J500="","",AND($J500="United States", $K500=""), $M500&amp;" | "&amp;$J500,AND($J500="Canada", $K500=""), $M500&amp;" | "&amp;$J500,$J500="United States", $E500,$J500="Canada",$E500,$J500&lt;&gt;"", $M500&amp;" | "&amp;$J500)</f>
        <v/>
      </c>
      <c r="G500" s="989"/>
      <c r="H500" s="990"/>
      <c r="I500" s="941" t="str">
        <f>IFERROR(VLOOKUP(J500,'Category Index'!$K$10:$L$258,2,FALSE),"")</f>
        <v/>
      </c>
      <c r="J500" s="986"/>
      <c r="K500" s="987" t="s">
        <v>866</v>
      </c>
      <c r="L500" s="3"/>
      <c r="M500" s="982"/>
      <c r="N500" s="983"/>
      <c r="O500" s="943" t="str">
        <f>IFERROR(VLOOKUP(Q500,Tables!$CE$8:$CF$22,2,FALSE),"")</f>
        <v/>
      </c>
      <c r="P500" s="973"/>
      <c r="Q500" s="974"/>
      <c r="R500" s="975"/>
      <c r="S500" s="976"/>
      <c r="T500" s="670" t="str">
        <f>IFERROR(IF(R500="","",R500*(VLOOKUP(D500, 'Unit Conversion Table'!$E$3:$F$132, 2, FALSE))),"")</f>
        <v/>
      </c>
      <c r="U500" s="3"/>
      <c r="V500" s="971" t="s">
        <v>826</v>
      </c>
      <c r="W500" s="945" t="str" cm="1">
        <f t="array" ref="W500">_xlfn.IFS(V500="No",(IFERROR(VLOOKUP($M500&amp;" | "&amp;$X500,'Emissions Factors'!$C$3:$N$1705,MATCH(W$11,'Emissions Factors'!$C$3:$N$3,0),FALSE),"")),V500="Yes", "", V500="", "")</f>
        <v/>
      </c>
      <c r="X500" s="946">
        <f>IFERROR(IF(OR($V500="Yes", $V500=""), "",
VLOOKUP($F500, 'Emissions Factors'!$C$3:$O$717, 4,FALSE)),
IFERROR(VLOOKUP($E500, 'Emissions Factors'!$C$3:$O$717, 4,FALSE),""))</f>
        <v>0</v>
      </c>
      <c r="Y500" s="947" t="str">
        <f>IFERROR(VLOOKUP($M500&amp;" | "&amp;$X500,'Emissions Factors'!$C$3:$N$3811,5,FALSE),"")</f>
        <v/>
      </c>
      <c r="Z500" s="948" t="str">
        <f>IFERROR(VLOOKUP($M500&amp;" | "&amp;$X500,'Emissions Factors'!$C$3:$N$3811,6,FALSE),"")</f>
        <v/>
      </c>
      <c r="AA500" s="949" t="str">
        <f>IFERROR(VLOOKUP($M500&amp;" | "&amp;$X500,'Emissions Factors'!$C$3:$N$3811,7,FALSE),"")</f>
        <v/>
      </c>
      <c r="AB500" s="961"/>
      <c r="AC500" s="962"/>
      <c r="AD500" s="963"/>
      <c r="AE500" s="964"/>
      <c r="AF500" s="965"/>
      <c r="AG500" s="955" t="str" cm="1">
        <f t="array" ref="AG500">IFERROR(_xlfn.IFS($V500="No", Y500*$T500/1000,$V500="Yes", AD500*$T500/1000, $V500="", ""),"")</f>
        <v/>
      </c>
      <c r="AH500" s="956" t="str" cm="1">
        <f t="array" ref="AH500">IFERROR(_xlfn.IFS($V500="No", Z500*$T500/1000,$V500="Yes", AE500*$T500/1000, $V500="", ""),"")</f>
        <v/>
      </c>
      <c r="AI500" s="956" t="str" cm="1">
        <f t="array" ref="AI500">IFERROR(_xlfn.IFS($V500="No", AA500*$T500/1000,$V500="Yes", AF500*$T500/1000, $V500="", ""),"")</f>
        <v/>
      </c>
      <c r="AJ500" s="1029" t="str">
        <f>IFERROR($AG500
+IFERROR(HLOOKUP(Introduction!$H$29,'GWP Values'!$D$3:$G$46,MATCH("CH4",'GWP Values'!$C$3:$C$41,0),FALSE)*$AH500,0)
+IFERROR(HLOOKUP(Introduction!$H$29,'GWP Values'!$D$3:$G$46,MATCH("N2O",'GWP Values'!$C$3:$C$41,0),FALSE)*$AI500,0),"")</f>
        <v/>
      </c>
    </row>
    <row r="501" spans="1:36" ht="24" customHeight="1" x14ac:dyDescent="0.25">
      <c r="A501" s="441"/>
      <c r="B501" s="458" t="str" cm="1">
        <f t="array" ref="B501">IFERROR(_xlfn.IFS($J501="","",VLOOKUP(CONCATENATE($M501," | ",$J501),'Emissions Factors'!$C$3:$O$718,5,FALSE)&lt;&gt;"",CONCATENATE($M501," | ",$J501), COUNTIF('Emissions Factors'!$C$3:$C$718,CONCATENATE($M501," | ",$J501))&lt;0, CONCATENATE($M501," | ",$I501)),"")</f>
        <v/>
      </c>
      <c r="C501" s="650" t="str">
        <f t="shared" si="14"/>
        <v/>
      </c>
      <c r="D501" s="650" t="str">
        <f t="shared" si="15"/>
        <v/>
      </c>
      <c r="E501" s="650" t="str">
        <f>IFERROR(IF($J501="","",
IF($J501="United States",$M501&amp;" | "&amp;$J501&amp;" - "&amp;(VLOOKUP(K501,'EFs - EPA eGRID'!$B$2:$D$53,3,FALSE)),
IF($J501="Canada",$M501&amp;" | "&amp;$J501&amp;" - "&amp;$K501,$M501&amp;" | "&amp;$I501))),"")</f>
        <v/>
      </c>
      <c r="F501" s="650" t="str" cm="1">
        <f t="array" ref="F501">_xlfn.IFS($J501="","",AND($J501="United States", $K501=""), $M501&amp;" | "&amp;$J501,AND($J501="Canada", $K501=""), $M501&amp;" | "&amp;$J501,$J501="United States", $E501,$J501="Canada",$E501,$J501&lt;&gt;"", $M501&amp;" | "&amp;$J501)</f>
        <v/>
      </c>
      <c r="G501" s="989"/>
      <c r="H501" s="990"/>
      <c r="I501" s="941" t="str">
        <f>IFERROR(VLOOKUP(J501,'Category Index'!$K$10:$L$258,2,FALSE),"")</f>
        <v/>
      </c>
      <c r="J501" s="986"/>
      <c r="K501" s="987" t="s">
        <v>866</v>
      </c>
      <c r="L501" s="3"/>
      <c r="M501" s="982"/>
      <c r="N501" s="983"/>
      <c r="O501" s="943" t="str">
        <f>IFERROR(VLOOKUP(Q501,Tables!$CE$8:$CF$22,2,FALSE),"")</f>
        <v/>
      </c>
      <c r="P501" s="973"/>
      <c r="Q501" s="974"/>
      <c r="R501" s="975"/>
      <c r="S501" s="976"/>
      <c r="T501" s="670" t="str">
        <f>IFERROR(IF(R501="","",R501*(VLOOKUP(D501, 'Unit Conversion Table'!$E$3:$F$132, 2, FALSE))),"")</f>
        <v/>
      </c>
      <c r="U501" s="3"/>
      <c r="V501" s="971" t="s">
        <v>826</v>
      </c>
      <c r="W501" s="945" t="str" cm="1">
        <f t="array" ref="W501">_xlfn.IFS(V501="No",(IFERROR(VLOOKUP($M501&amp;" | "&amp;$X501,'Emissions Factors'!$C$3:$N$1705,MATCH(W$11,'Emissions Factors'!$C$3:$N$3,0),FALSE),"")),V501="Yes", "", V501="", "")</f>
        <v/>
      </c>
      <c r="X501" s="946">
        <f>IFERROR(IF(OR($V501="Yes", $V501=""), "",
VLOOKUP($F501, 'Emissions Factors'!$C$3:$O$717, 4,FALSE)),
IFERROR(VLOOKUP($E501, 'Emissions Factors'!$C$3:$O$717, 4,FALSE),""))</f>
        <v>0</v>
      </c>
      <c r="Y501" s="947" t="str">
        <f>IFERROR(VLOOKUP($M501&amp;" | "&amp;$X501,'Emissions Factors'!$C$3:$N$3811,5,FALSE),"")</f>
        <v/>
      </c>
      <c r="Z501" s="948" t="str">
        <f>IFERROR(VLOOKUP($M501&amp;" | "&amp;$X501,'Emissions Factors'!$C$3:$N$3811,6,FALSE),"")</f>
        <v/>
      </c>
      <c r="AA501" s="949" t="str">
        <f>IFERROR(VLOOKUP($M501&amp;" | "&amp;$X501,'Emissions Factors'!$C$3:$N$3811,7,FALSE),"")</f>
        <v/>
      </c>
      <c r="AB501" s="961"/>
      <c r="AC501" s="962"/>
      <c r="AD501" s="963"/>
      <c r="AE501" s="964"/>
      <c r="AF501" s="965"/>
      <c r="AG501" s="955" t="str" cm="1">
        <f t="array" ref="AG501">IFERROR(_xlfn.IFS($V501="No", Y501*$T501/1000,$V501="Yes", AD501*$T501/1000, $V501="", ""),"")</f>
        <v/>
      </c>
      <c r="AH501" s="956" t="str" cm="1">
        <f t="array" ref="AH501">IFERROR(_xlfn.IFS($V501="No", Z501*$T501/1000,$V501="Yes", AE501*$T501/1000, $V501="", ""),"")</f>
        <v/>
      </c>
      <c r="AI501" s="956" t="str" cm="1">
        <f t="array" ref="AI501">IFERROR(_xlfn.IFS($V501="No", AA501*$T501/1000,$V501="Yes", AF501*$T501/1000, $V501="", ""),"")</f>
        <v/>
      </c>
      <c r="AJ501" s="1029" t="str">
        <f>IFERROR($AG501
+IFERROR(HLOOKUP(Introduction!$H$29,'GWP Values'!$D$3:$G$46,MATCH("CH4",'GWP Values'!$C$3:$C$41,0),FALSE)*$AH501,0)
+IFERROR(HLOOKUP(Introduction!$H$29,'GWP Values'!$D$3:$G$46,MATCH("N2O",'GWP Values'!$C$3:$C$41,0),FALSE)*$AI501,0),"")</f>
        <v/>
      </c>
    </row>
    <row r="502" spans="1:36" ht="24" customHeight="1" x14ac:dyDescent="0.25">
      <c r="A502" s="441"/>
      <c r="B502" s="458" t="str" cm="1">
        <f t="array" ref="B502">IFERROR(_xlfn.IFS($J502="","",VLOOKUP(CONCATENATE($M502," | ",$J502),'Emissions Factors'!$C$3:$O$718,5,FALSE)&lt;&gt;"",CONCATENATE($M502," | ",$J502), COUNTIF('Emissions Factors'!$C$3:$C$718,CONCATENATE($M502," | ",$J502))&lt;0, CONCATENATE($M502," | ",$I502)),"")</f>
        <v/>
      </c>
      <c r="C502" s="650" t="str">
        <f t="shared" si="14"/>
        <v/>
      </c>
      <c r="D502" s="650" t="str">
        <f t="shared" si="15"/>
        <v/>
      </c>
      <c r="E502" s="650" t="str">
        <f>IFERROR(IF($J502="","",
IF($J502="United States",$M502&amp;" | "&amp;$J502&amp;" - "&amp;(VLOOKUP(K502,'EFs - EPA eGRID'!$B$2:$D$53,3,FALSE)),
IF($J502="Canada",$M502&amp;" | "&amp;$J502&amp;" - "&amp;$K502,$M502&amp;" | "&amp;$I502))),"")</f>
        <v/>
      </c>
      <c r="F502" s="650" t="str" cm="1">
        <f t="array" ref="F502">_xlfn.IFS($J502="","",AND($J502="United States", $K502=""), $M502&amp;" | "&amp;$J502,AND($J502="Canada", $K502=""), $M502&amp;" | "&amp;$J502,$J502="United States", $E502,$J502="Canada",$E502,$J502&lt;&gt;"", $M502&amp;" | "&amp;$J502)</f>
        <v/>
      </c>
      <c r="G502" s="989"/>
      <c r="H502" s="990"/>
      <c r="I502" s="941" t="str">
        <f>IFERROR(VLOOKUP(J502,'Category Index'!$K$10:$L$258,2,FALSE),"")</f>
        <v/>
      </c>
      <c r="J502" s="986"/>
      <c r="K502" s="987" t="s">
        <v>866</v>
      </c>
      <c r="L502" s="3"/>
      <c r="M502" s="982"/>
      <c r="N502" s="983"/>
      <c r="O502" s="943" t="str">
        <f>IFERROR(VLOOKUP(Q502,Tables!$CE$8:$CF$22,2,FALSE),"")</f>
        <v/>
      </c>
      <c r="P502" s="973"/>
      <c r="Q502" s="974"/>
      <c r="R502" s="975"/>
      <c r="S502" s="976"/>
      <c r="T502" s="670" t="str">
        <f>IFERROR(IF(R502="","",R502*(VLOOKUP(D502, 'Unit Conversion Table'!$E$3:$F$132, 2, FALSE))),"")</f>
        <v/>
      </c>
      <c r="U502" s="3"/>
      <c r="V502" s="971" t="s">
        <v>826</v>
      </c>
      <c r="W502" s="945" t="str" cm="1">
        <f t="array" ref="W502">_xlfn.IFS(V502="No",(IFERROR(VLOOKUP($M502&amp;" | "&amp;$X502,'Emissions Factors'!$C$3:$N$1705,MATCH(W$11,'Emissions Factors'!$C$3:$N$3,0),FALSE),"")),V502="Yes", "", V502="", "")</f>
        <v/>
      </c>
      <c r="X502" s="946">
        <f>IFERROR(IF(OR($V502="Yes", $V502=""), "",
VLOOKUP($F502, 'Emissions Factors'!$C$3:$O$717, 4,FALSE)),
IFERROR(VLOOKUP($E502, 'Emissions Factors'!$C$3:$O$717, 4,FALSE),""))</f>
        <v>0</v>
      </c>
      <c r="Y502" s="947" t="str">
        <f>IFERROR(VLOOKUP($M502&amp;" | "&amp;$X502,'Emissions Factors'!$C$3:$N$3811,5,FALSE),"")</f>
        <v/>
      </c>
      <c r="Z502" s="948" t="str">
        <f>IFERROR(VLOOKUP($M502&amp;" | "&amp;$X502,'Emissions Factors'!$C$3:$N$3811,6,FALSE),"")</f>
        <v/>
      </c>
      <c r="AA502" s="949" t="str">
        <f>IFERROR(VLOOKUP($M502&amp;" | "&amp;$X502,'Emissions Factors'!$C$3:$N$3811,7,FALSE),"")</f>
        <v/>
      </c>
      <c r="AB502" s="961"/>
      <c r="AC502" s="962"/>
      <c r="AD502" s="963"/>
      <c r="AE502" s="964"/>
      <c r="AF502" s="965"/>
      <c r="AG502" s="955" t="str" cm="1">
        <f t="array" ref="AG502">IFERROR(_xlfn.IFS($V502="No", Y502*$T502/1000,$V502="Yes", AD502*$T502/1000, $V502="", ""),"")</f>
        <v/>
      </c>
      <c r="AH502" s="956" t="str" cm="1">
        <f t="array" ref="AH502">IFERROR(_xlfn.IFS($V502="No", Z502*$T502/1000,$V502="Yes", AE502*$T502/1000, $V502="", ""),"")</f>
        <v/>
      </c>
      <c r="AI502" s="956" t="str" cm="1">
        <f t="array" ref="AI502">IFERROR(_xlfn.IFS($V502="No", AA502*$T502/1000,$V502="Yes", AF502*$T502/1000, $V502="", ""),"")</f>
        <v/>
      </c>
      <c r="AJ502" s="1029" t="str">
        <f>IFERROR($AG502
+IFERROR(HLOOKUP(Introduction!$H$29,'GWP Values'!$D$3:$G$46,MATCH("CH4",'GWP Values'!$C$3:$C$41,0),FALSE)*$AH502,0)
+IFERROR(HLOOKUP(Introduction!$H$29,'GWP Values'!$D$3:$G$46,MATCH("N2O",'GWP Values'!$C$3:$C$41,0),FALSE)*$AI502,0),"")</f>
        <v/>
      </c>
    </row>
    <row r="503" spans="1:36" ht="24" customHeight="1" x14ac:dyDescent="0.25">
      <c r="A503" s="441"/>
      <c r="B503" s="458" t="str" cm="1">
        <f t="array" ref="B503">IFERROR(_xlfn.IFS($J503="","",VLOOKUP(CONCATENATE($M503," | ",$J503),'Emissions Factors'!$C$3:$O$718,5,FALSE)&lt;&gt;"",CONCATENATE($M503," | ",$J503), COUNTIF('Emissions Factors'!$C$3:$C$718,CONCATENATE($M503," | ",$J503))&lt;0, CONCATENATE($M503," | ",$I503)),"")</f>
        <v/>
      </c>
      <c r="C503" s="650" t="str">
        <f t="shared" si="14"/>
        <v/>
      </c>
      <c r="D503" s="650" t="str">
        <f t="shared" si="15"/>
        <v/>
      </c>
      <c r="E503" s="650" t="str">
        <f>IFERROR(IF($J503="","",
IF($J503="United States",$M503&amp;" | "&amp;$J503&amp;" - "&amp;(VLOOKUP(K503,'EFs - EPA eGRID'!$B$2:$D$53,3,FALSE)),
IF($J503="Canada",$M503&amp;" | "&amp;$J503&amp;" - "&amp;$K503,$M503&amp;" | "&amp;$I503))),"")</f>
        <v/>
      </c>
      <c r="F503" s="650" t="str" cm="1">
        <f t="array" ref="F503">_xlfn.IFS($J503="","",AND($J503="United States", $K503=""), $M503&amp;" | "&amp;$J503,AND($J503="Canada", $K503=""), $M503&amp;" | "&amp;$J503,$J503="United States", $E503,$J503="Canada",$E503,$J503&lt;&gt;"", $M503&amp;" | "&amp;$J503)</f>
        <v/>
      </c>
      <c r="G503" s="989"/>
      <c r="H503" s="990"/>
      <c r="I503" s="941" t="str">
        <f>IFERROR(VLOOKUP(J503,'Category Index'!$K$10:$L$258,2,FALSE),"")</f>
        <v/>
      </c>
      <c r="J503" s="986"/>
      <c r="K503" s="987" t="s">
        <v>866</v>
      </c>
      <c r="L503" s="3"/>
      <c r="M503" s="982"/>
      <c r="N503" s="983"/>
      <c r="O503" s="943" t="str">
        <f>IFERROR(VLOOKUP(Q503,Tables!$CE$8:$CF$22,2,FALSE),"")</f>
        <v/>
      </c>
      <c r="P503" s="973"/>
      <c r="Q503" s="974"/>
      <c r="R503" s="975"/>
      <c r="S503" s="976"/>
      <c r="T503" s="670" t="str">
        <f>IFERROR(IF(R503="","",R503*(VLOOKUP(D503, 'Unit Conversion Table'!$E$3:$F$132, 2, FALSE))),"")</f>
        <v/>
      </c>
      <c r="U503" s="3"/>
      <c r="V503" s="971" t="s">
        <v>826</v>
      </c>
      <c r="W503" s="945" t="str" cm="1">
        <f t="array" ref="W503">_xlfn.IFS(V503="No",(IFERROR(VLOOKUP($M503&amp;" | "&amp;$X503,'Emissions Factors'!$C$3:$N$1705,MATCH(W$11,'Emissions Factors'!$C$3:$N$3,0),FALSE),"")),V503="Yes", "", V503="", "")</f>
        <v/>
      </c>
      <c r="X503" s="946">
        <f>IFERROR(IF(OR($V503="Yes", $V503=""), "",
VLOOKUP($F503, 'Emissions Factors'!$C$3:$O$717, 4,FALSE)),
IFERROR(VLOOKUP($E503, 'Emissions Factors'!$C$3:$O$717, 4,FALSE),""))</f>
        <v>0</v>
      </c>
      <c r="Y503" s="947" t="str">
        <f>IFERROR(VLOOKUP($M503&amp;" | "&amp;$X503,'Emissions Factors'!$C$3:$N$3811,5,FALSE),"")</f>
        <v/>
      </c>
      <c r="Z503" s="948" t="str">
        <f>IFERROR(VLOOKUP($M503&amp;" | "&amp;$X503,'Emissions Factors'!$C$3:$N$3811,6,FALSE),"")</f>
        <v/>
      </c>
      <c r="AA503" s="949" t="str">
        <f>IFERROR(VLOOKUP($M503&amp;" | "&amp;$X503,'Emissions Factors'!$C$3:$N$3811,7,FALSE),"")</f>
        <v/>
      </c>
      <c r="AB503" s="961"/>
      <c r="AC503" s="962"/>
      <c r="AD503" s="963"/>
      <c r="AE503" s="964"/>
      <c r="AF503" s="965"/>
      <c r="AG503" s="955" t="str" cm="1">
        <f t="array" ref="AG503">IFERROR(_xlfn.IFS($V503="No", Y503*$T503/1000,$V503="Yes", AD503*$T503/1000, $V503="", ""),"")</f>
        <v/>
      </c>
      <c r="AH503" s="956" t="str" cm="1">
        <f t="array" ref="AH503">IFERROR(_xlfn.IFS($V503="No", Z503*$T503/1000,$V503="Yes", AE503*$T503/1000, $V503="", ""),"")</f>
        <v/>
      </c>
      <c r="AI503" s="956" t="str" cm="1">
        <f t="array" ref="AI503">IFERROR(_xlfn.IFS($V503="No", AA503*$T503/1000,$V503="Yes", AF503*$T503/1000, $V503="", ""),"")</f>
        <v/>
      </c>
      <c r="AJ503" s="1029" t="str">
        <f>IFERROR($AG503
+IFERROR(HLOOKUP(Introduction!$H$29,'GWP Values'!$D$3:$G$46,MATCH("CH4",'GWP Values'!$C$3:$C$41,0),FALSE)*$AH503,0)
+IFERROR(HLOOKUP(Introduction!$H$29,'GWP Values'!$D$3:$G$46,MATCH("N2O",'GWP Values'!$C$3:$C$41,0),FALSE)*$AI503,0),"")</f>
        <v/>
      </c>
    </row>
    <row r="504" spans="1:36" ht="24" customHeight="1" x14ac:dyDescent="0.25">
      <c r="A504" s="441"/>
      <c r="B504" s="458" t="str" cm="1">
        <f t="array" ref="B504">IFERROR(_xlfn.IFS($J504="","",VLOOKUP(CONCATENATE($M504," | ",$J504),'Emissions Factors'!$C$3:$O$718,5,FALSE)&lt;&gt;"",CONCATENATE($M504," | ",$J504), COUNTIF('Emissions Factors'!$C$3:$C$718,CONCATENATE($M504," | ",$J504))&lt;0, CONCATENATE($M504," | ",$I504)),"")</f>
        <v/>
      </c>
      <c r="C504" s="650" t="str">
        <f t="shared" si="14"/>
        <v/>
      </c>
      <c r="D504" s="650" t="str">
        <f t="shared" si="15"/>
        <v/>
      </c>
      <c r="E504" s="650" t="str">
        <f>IFERROR(IF($J504="","",
IF($J504="United States",$M504&amp;" | "&amp;$J504&amp;" - "&amp;(VLOOKUP(K504,'EFs - EPA eGRID'!$B$2:$D$53,3,FALSE)),
IF($J504="Canada",$M504&amp;" | "&amp;$J504&amp;" - "&amp;$K504,$M504&amp;" | "&amp;$I504))),"")</f>
        <v/>
      </c>
      <c r="F504" s="650" t="str" cm="1">
        <f t="array" ref="F504">_xlfn.IFS($J504="","",AND($J504="United States", $K504=""), $M504&amp;" | "&amp;$J504,AND($J504="Canada", $K504=""), $M504&amp;" | "&amp;$J504,$J504="United States", $E504,$J504="Canada",$E504,$J504&lt;&gt;"", $M504&amp;" | "&amp;$J504)</f>
        <v/>
      </c>
      <c r="G504" s="989"/>
      <c r="H504" s="990"/>
      <c r="I504" s="941" t="str">
        <f>IFERROR(VLOOKUP(J504,'Category Index'!$K$10:$L$258,2,FALSE),"")</f>
        <v/>
      </c>
      <c r="J504" s="986"/>
      <c r="K504" s="987" t="s">
        <v>866</v>
      </c>
      <c r="L504" s="3"/>
      <c r="M504" s="982"/>
      <c r="N504" s="983"/>
      <c r="O504" s="943" t="str">
        <f>IFERROR(VLOOKUP(Q504,Tables!$CE$8:$CF$22,2,FALSE),"")</f>
        <v/>
      </c>
      <c r="P504" s="973"/>
      <c r="Q504" s="974"/>
      <c r="R504" s="975"/>
      <c r="S504" s="976"/>
      <c r="T504" s="670" t="str">
        <f>IFERROR(IF(R504="","",R504*(VLOOKUP(D504, 'Unit Conversion Table'!$E$3:$F$132, 2, FALSE))),"")</f>
        <v/>
      </c>
      <c r="U504" s="3"/>
      <c r="V504" s="971" t="s">
        <v>826</v>
      </c>
      <c r="W504" s="945" t="str" cm="1">
        <f t="array" ref="W504">_xlfn.IFS(V504="No",(IFERROR(VLOOKUP($M504&amp;" | "&amp;$X504,'Emissions Factors'!$C$3:$N$1705,MATCH(W$11,'Emissions Factors'!$C$3:$N$3,0),FALSE),"")),V504="Yes", "", V504="", "")</f>
        <v/>
      </c>
      <c r="X504" s="946">
        <f>IFERROR(IF(OR($V504="Yes", $V504=""), "",
VLOOKUP($F504, 'Emissions Factors'!$C$3:$O$717, 4,FALSE)),
IFERROR(VLOOKUP($E504, 'Emissions Factors'!$C$3:$O$717, 4,FALSE),""))</f>
        <v>0</v>
      </c>
      <c r="Y504" s="947" t="str">
        <f>IFERROR(VLOOKUP($M504&amp;" | "&amp;$X504,'Emissions Factors'!$C$3:$N$3811,5,FALSE),"")</f>
        <v/>
      </c>
      <c r="Z504" s="948" t="str">
        <f>IFERROR(VLOOKUP($M504&amp;" | "&amp;$X504,'Emissions Factors'!$C$3:$N$3811,6,FALSE),"")</f>
        <v/>
      </c>
      <c r="AA504" s="949" t="str">
        <f>IFERROR(VLOOKUP($M504&amp;" | "&amp;$X504,'Emissions Factors'!$C$3:$N$3811,7,FALSE),"")</f>
        <v/>
      </c>
      <c r="AB504" s="961"/>
      <c r="AC504" s="962"/>
      <c r="AD504" s="963"/>
      <c r="AE504" s="964"/>
      <c r="AF504" s="965"/>
      <c r="AG504" s="955" t="str" cm="1">
        <f t="array" ref="AG504">IFERROR(_xlfn.IFS($V504="No", Y504*$T504/1000,$V504="Yes", AD504*$T504/1000, $V504="", ""),"")</f>
        <v/>
      </c>
      <c r="AH504" s="956" t="str" cm="1">
        <f t="array" ref="AH504">IFERROR(_xlfn.IFS($V504="No", Z504*$T504/1000,$V504="Yes", AE504*$T504/1000, $V504="", ""),"")</f>
        <v/>
      </c>
      <c r="AI504" s="956" t="str" cm="1">
        <f t="array" ref="AI504">IFERROR(_xlfn.IFS($V504="No", AA504*$T504/1000,$V504="Yes", AF504*$T504/1000, $V504="", ""),"")</f>
        <v/>
      </c>
      <c r="AJ504" s="1029" t="str">
        <f>IFERROR($AG504
+IFERROR(HLOOKUP(Introduction!$H$29,'GWP Values'!$D$3:$G$46,MATCH("CH4",'GWP Values'!$C$3:$C$41,0),FALSE)*$AH504,0)
+IFERROR(HLOOKUP(Introduction!$H$29,'GWP Values'!$D$3:$G$46,MATCH("N2O",'GWP Values'!$C$3:$C$41,0),FALSE)*$AI504,0),"")</f>
        <v/>
      </c>
    </row>
    <row r="505" spans="1:36" ht="24" customHeight="1" x14ac:dyDescent="0.25">
      <c r="A505" s="441"/>
      <c r="B505" s="458" t="str" cm="1">
        <f t="array" ref="B505">IFERROR(_xlfn.IFS($J505="","",VLOOKUP(CONCATENATE($M505," | ",$J505),'Emissions Factors'!$C$3:$O$718,5,FALSE)&lt;&gt;"",CONCATENATE($M505," | ",$J505), COUNTIF('Emissions Factors'!$C$3:$C$718,CONCATENATE($M505," | ",$J505))&lt;0, CONCATENATE($M505," | ",$I505)),"")</f>
        <v/>
      </c>
      <c r="C505" s="650" t="str">
        <f t="shared" si="14"/>
        <v/>
      </c>
      <c r="D505" s="650" t="str">
        <f t="shared" si="15"/>
        <v/>
      </c>
      <c r="E505" s="650" t="str">
        <f>IFERROR(IF($J505="","",
IF($J505="United States",$M505&amp;" | "&amp;$J505&amp;" - "&amp;(VLOOKUP(K505,'EFs - EPA eGRID'!$B$2:$D$53,3,FALSE)),
IF($J505="Canada",$M505&amp;" | "&amp;$J505&amp;" - "&amp;$K505,$M505&amp;" | "&amp;$I505))),"")</f>
        <v/>
      </c>
      <c r="F505" s="650" t="str" cm="1">
        <f t="array" ref="F505">_xlfn.IFS($J505="","",AND($J505="United States", $K505=""), $M505&amp;" | "&amp;$J505,AND($J505="Canada", $K505=""), $M505&amp;" | "&amp;$J505,$J505="United States", $E505,$J505="Canada",$E505,$J505&lt;&gt;"", $M505&amp;" | "&amp;$J505)</f>
        <v/>
      </c>
      <c r="G505" s="989"/>
      <c r="H505" s="990"/>
      <c r="I505" s="941" t="str">
        <f>IFERROR(VLOOKUP(J505,'Category Index'!$K$10:$L$258,2,FALSE),"")</f>
        <v/>
      </c>
      <c r="J505" s="986"/>
      <c r="K505" s="987" t="s">
        <v>866</v>
      </c>
      <c r="L505" s="3"/>
      <c r="M505" s="982"/>
      <c r="N505" s="983"/>
      <c r="O505" s="943" t="str">
        <f>IFERROR(VLOOKUP(Q505,Tables!$CE$8:$CF$22,2,FALSE),"")</f>
        <v/>
      </c>
      <c r="P505" s="973"/>
      <c r="Q505" s="974"/>
      <c r="R505" s="975"/>
      <c r="S505" s="976"/>
      <c r="T505" s="670" t="str">
        <f>IFERROR(IF(R505="","",R505*(VLOOKUP(D505, 'Unit Conversion Table'!$E$3:$F$132, 2, FALSE))),"")</f>
        <v/>
      </c>
      <c r="U505" s="3"/>
      <c r="V505" s="971" t="s">
        <v>826</v>
      </c>
      <c r="W505" s="945" t="str" cm="1">
        <f t="array" ref="W505">_xlfn.IFS(V505="No",(IFERROR(VLOOKUP($M505&amp;" | "&amp;$X505,'Emissions Factors'!$C$3:$N$1705,MATCH(W$11,'Emissions Factors'!$C$3:$N$3,0),FALSE),"")),V505="Yes", "", V505="", "")</f>
        <v/>
      </c>
      <c r="X505" s="946">
        <f>IFERROR(IF(OR($V505="Yes", $V505=""), "",
VLOOKUP($F505, 'Emissions Factors'!$C$3:$O$717, 4,FALSE)),
IFERROR(VLOOKUP($E505, 'Emissions Factors'!$C$3:$O$717, 4,FALSE),""))</f>
        <v>0</v>
      </c>
      <c r="Y505" s="947" t="str">
        <f>IFERROR(VLOOKUP($M505&amp;" | "&amp;$X505,'Emissions Factors'!$C$3:$N$3811,5,FALSE),"")</f>
        <v/>
      </c>
      <c r="Z505" s="948" t="str">
        <f>IFERROR(VLOOKUP($M505&amp;" | "&amp;$X505,'Emissions Factors'!$C$3:$N$3811,6,FALSE),"")</f>
        <v/>
      </c>
      <c r="AA505" s="949" t="str">
        <f>IFERROR(VLOOKUP($M505&amp;" | "&amp;$X505,'Emissions Factors'!$C$3:$N$3811,7,FALSE),"")</f>
        <v/>
      </c>
      <c r="AB505" s="961"/>
      <c r="AC505" s="962"/>
      <c r="AD505" s="963"/>
      <c r="AE505" s="964"/>
      <c r="AF505" s="965"/>
      <c r="AG505" s="955" t="str" cm="1">
        <f t="array" ref="AG505">IFERROR(_xlfn.IFS($V505="No", Y505*$T505/1000,$V505="Yes", AD505*$T505/1000, $V505="", ""),"")</f>
        <v/>
      </c>
      <c r="AH505" s="956" t="str" cm="1">
        <f t="array" ref="AH505">IFERROR(_xlfn.IFS($V505="No", Z505*$T505/1000,$V505="Yes", AE505*$T505/1000, $V505="", ""),"")</f>
        <v/>
      </c>
      <c r="AI505" s="956" t="str" cm="1">
        <f t="array" ref="AI505">IFERROR(_xlfn.IFS($V505="No", AA505*$T505/1000,$V505="Yes", AF505*$T505/1000, $V505="", ""),"")</f>
        <v/>
      </c>
      <c r="AJ505" s="1029" t="str">
        <f>IFERROR($AG505
+IFERROR(HLOOKUP(Introduction!$H$29,'GWP Values'!$D$3:$G$46,MATCH("CH4",'GWP Values'!$C$3:$C$41,0),FALSE)*$AH505,0)
+IFERROR(HLOOKUP(Introduction!$H$29,'GWP Values'!$D$3:$G$46,MATCH("N2O",'GWP Values'!$C$3:$C$41,0),FALSE)*$AI505,0),"")</f>
        <v/>
      </c>
    </row>
    <row r="506" spans="1:36" ht="24" customHeight="1" x14ac:dyDescent="0.25">
      <c r="A506" s="441"/>
      <c r="B506" s="458" t="str" cm="1">
        <f t="array" ref="B506">IFERROR(_xlfn.IFS($J506="","",VLOOKUP(CONCATENATE($M506," | ",$J506),'Emissions Factors'!$C$3:$O$718,5,FALSE)&lt;&gt;"",CONCATENATE($M506," | ",$J506), COUNTIF('Emissions Factors'!$C$3:$C$718,CONCATENATE($M506," | ",$J506))&lt;0, CONCATENATE($M506," | ",$I506)),"")</f>
        <v/>
      </c>
      <c r="C506" s="650" t="str">
        <f t="shared" si="14"/>
        <v/>
      </c>
      <c r="D506" s="650" t="str">
        <f t="shared" si="15"/>
        <v/>
      </c>
      <c r="E506" s="650" t="str">
        <f>IFERROR(IF($J506="","",
IF($J506="United States",$M506&amp;" | "&amp;$J506&amp;" - "&amp;(VLOOKUP(K506,'EFs - EPA eGRID'!$B$2:$D$53,3,FALSE)),
IF($J506="Canada",$M506&amp;" | "&amp;$J506&amp;" - "&amp;$K506,$M506&amp;" | "&amp;$I506))),"")</f>
        <v/>
      </c>
      <c r="F506" s="650" t="str" cm="1">
        <f t="array" ref="F506">_xlfn.IFS($J506="","",AND($J506="United States", $K506=""), $M506&amp;" | "&amp;$J506,AND($J506="Canada", $K506=""), $M506&amp;" | "&amp;$J506,$J506="United States", $E506,$J506="Canada",$E506,$J506&lt;&gt;"", $M506&amp;" | "&amp;$J506)</f>
        <v/>
      </c>
      <c r="G506" s="989"/>
      <c r="H506" s="990"/>
      <c r="I506" s="941" t="str">
        <f>IFERROR(VLOOKUP(J506,'Category Index'!$K$10:$L$258,2,FALSE),"")</f>
        <v/>
      </c>
      <c r="J506" s="986"/>
      <c r="K506" s="987" t="s">
        <v>866</v>
      </c>
      <c r="L506" s="3"/>
      <c r="M506" s="982"/>
      <c r="N506" s="983"/>
      <c r="O506" s="943" t="str">
        <f>IFERROR(VLOOKUP(Q506,Tables!$CE$8:$CF$22,2,FALSE),"")</f>
        <v/>
      </c>
      <c r="P506" s="973"/>
      <c r="Q506" s="974"/>
      <c r="R506" s="975"/>
      <c r="S506" s="976"/>
      <c r="T506" s="670" t="str">
        <f>IFERROR(IF(R506="","",R506*(VLOOKUP(D506, 'Unit Conversion Table'!$E$3:$F$132, 2, FALSE))),"")</f>
        <v/>
      </c>
      <c r="U506" s="3"/>
      <c r="V506" s="971" t="s">
        <v>826</v>
      </c>
      <c r="W506" s="945" t="str" cm="1">
        <f t="array" ref="W506">_xlfn.IFS(V506="No",(IFERROR(VLOOKUP($M506&amp;" | "&amp;$X506,'Emissions Factors'!$C$3:$N$1705,MATCH(W$11,'Emissions Factors'!$C$3:$N$3,0),FALSE),"")),V506="Yes", "", V506="", "")</f>
        <v/>
      </c>
      <c r="X506" s="946">
        <f>IFERROR(IF(OR($V506="Yes", $V506=""), "",
VLOOKUP($F506, 'Emissions Factors'!$C$3:$O$717, 4,FALSE)),
IFERROR(VLOOKUP($E506, 'Emissions Factors'!$C$3:$O$717, 4,FALSE),""))</f>
        <v>0</v>
      </c>
      <c r="Y506" s="947" t="str">
        <f>IFERROR(VLOOKUP($M506&amp;" | "&amp;$X506,'Emissions Factors'!$C$3:$N$3811,5,FALSE),"")</f>
        <v/>
      </c>
      <c r="Z506" s="948" t="str">
        <f>IFERROR(VLOOKUP($M506&amp;" | "&amp;$X506,'Emissions Factors'!$C$3:$N$3811,6,FALSE),"")</f>
        <v/>
      </c>
      <c r="AA506" s="949" t="str">
        <f>IFERROR(VLOOKUP($M506&amp;" | "&amp;$X506,'Emissions Factors'!$C$3:$N$3811,7,FALSE),"")</f>
        <v/>
      </c>
      <c r="AB506" s="961"/>
      <c r="AC506" s="962"/>
      <c r="AD506" s="963"/>
      <c r="AE506" s="964"/>
      <c r="AF506" s="965"/>
      <c r="AG506" s="955" t="str" cm="1">
        <f t="array" ref="AG506">IFERROR(_xlfn.IFS($V506="No", Y506*$T506/1000,$V506="Yes", AD506*$T506/1000, $V506="", ""),"")</f>
        <v/>
      </c>
      <c r="AH506" s="956" t="str" cm="1">
        <f t="array" ref="AH506">IFERROR(_xlfn.IFS($V506="No", Z506*$T506/1000,$V506="Yes", AE506*$T506/1000, $V506="", ""),"")</f>
        <v/>
      </c>
      <c r="AI506" s="956" t="str" cm="1">
        <f t="array" ref="AI506">IFERROR(_xlfn.IFS($V506="No", AA506*$T506/1000,$V506="Yes", AF506*$T506/1000, $V506="", ""),"")</f>
        <v/>
      </c>
      <c r="AJ506" s="1029" t="str">
        <f>IFERROR($AG506
+IFERROR(HLOOKUP(Introduction!$H$29,'GWP Values'!$D$3:$G$46,MATCH("CH4",'GWP Values'!$C$3:$C$41,0),FALSE)*$AH506,0)
+IFERROR(HLOOKUP(Introduction!$H$29,'GWP Values'!$D$3:$G$46,MATCH("N2O",'GWP Values'!$C$3:$C$41,0),FALSE)*$AI506,0),"")</f>
        <v/>
      </c>
    </row>
    <row r="507" spans="1:36" ht="24" customHeight="1" x14ac:dyDescent="0.25">
      <c r="A507" s="441"/>
      <c r="B507" s="458" t="str" cm="1">
        <f t="array" ref="B507">IFERROR(_xlfn.IFS($J507="","",VLOOKUP(CONCATENATE($M507," | ",$J507),'Emissions Factors'!$C$3:$O$718,5,FALSE)&lt;&gt;"",CONCATENATE($M507," | ",$J507), COUNTIF('Emissions Factors'!$C$3:$C$718,CONCATENATE($M507," | ",$J507))&lt;0, CONCATENATE($M507," | ",$I507)),"")</f>
        <v/>
      </c>
      <c r="C507" s="650" t="str">
        <f t="shared" si="14"/>
        <v/>
      </c>
      <c r="D507" s="650" t="str">
        <f t="shared" si="15"/>
        <v/>
      </c>
      <c r="E507" s="650" t="str">
        <f>IFERROR(IF($J507="","",
IF($J507="United States",$M507&amp;" | "&amp;$J507&amp;" - "&amp;(VLOOKUP(K507,'EFs - EPA eGRID'!$B$2:$D$53,3,FALSE)),
IF($J507="Canada",$M507&amp;" | "&amp;$J507&amp;" - "&amp;$K507,$M507&amp;" | "&amp;$I507))),"")</f>
        <v/>
      </c>
      <c r="F507" s="650" t="str" cm="1">
        <f t="array" ref="F507">_xlfn.IFS($J507="","",AND($J507="United States", $K507=""), $M507&amp;" | "&amp;$J507,AND($J507="Canada", $K507=""), $M507&amp;" | "&amp;$J507,$J507="United States", $E507,$J507="Canada",$E507,$J507&lt;&gt;"", $M507&amp;" | "&amp;$J507)</f>
        <v/>
      </c>
      <c r="G507" s="989"/>
      <c r="H507" s="990"/>
      <c r="I507" s="941" t="str">
        <f>IFERROR(VLOOKUP(J507,'Category Index'!$K$10:$L$258,2,FALSE),"")</f>
        <v/>
      </c>
      <c r="J507" s="986"/>
      <c r="K507" s="987" t="s">
        <v>866</v>
      </c>
      <c r="L507" s="3"/>
      <c r="M507" s="982"/>
      <c r="N507" s="983"/>
      <c r="O507" s="943" t="str">
        <f>IFERROR(VLOOKUP(Q507,Tables!$CE$8:$CF$22,2,FALSE),"")</f>
        <v/>
      </c>
      <c r="P507" s="973"/>
      <c r="Q507" s="974"/>
      <c r="R507" s="975"/>
      <c r="S507" s="976"/>
      <c r="T507" s="670" t="str">
        <f>IFERROR(IF(R507="","",R507*(VLOOKUP(D507, 'Unit Conversion Table'!$E$3:$F$132, 2, FALSE))),"")</f>
        <v/>
      </c>
      <c r="U507" s="3"/>
      <c r="V507" s="971" t="s">
        <v>826</v>
      </c>
      <c r="W507" s="945" t="str" cm="1">
        <f t="array" ref="W507">_xlfn.IFS(V507="No",(IFERROR(VLOOKUP($M507&amp;" | "&amp;$X507,'Emissions Factors'!$C$3:$N$1705,MATCH(W$11,'Emissions Factors'!$C$3:$N$3,0),FALSE),"")),V507="Yes", "", V507="", "")</f>
        <v/>
      </c>
      <c r="X507" s="946">
        <f>IFERROR(IF(OR($V507="Yes", $V507=""), "",
VLOOKUP($F507, 'Emissions Factors'!$C$3:$O$717, 4,FALSE)),
IFERROR(VLOOKUP($E507, 'Emissions Factors'!$C$3:$O$717, 4,FALSE),""))</f>
        <v>0</v>
      </c>
      <c r="Y507" s="947" t="str">
        <f>IFERROR(VLOOKUP($M507&amp;" | "&amp;$X507,'Emissions Factors'!$C$3:$N$3811,5,FALSE),"")</f>
        <v/>
      </c>
      <c r="Z507" s="948" t="str">
        <f>IFERROR(VLOOKUP($M507&amp;" | "&amp;$X507,'Emissions Factors'!$C$3:$N$3811,6,FALSE),"")</f>
        <v/>
      </c>
      <c r="AA507" s="949" t="str">
        <f>IFERROR(VLOOKUP($M507&amp;" | "&amp;$X507,'Emissions Factors'!$C$3:$N$3811,7,FALSE),"")</f>
        <v/>
      </c>
      <c r="AB507" s="961"/>
      <c r="AC507" s="962"/>
      <c r="AD507" s="963"/>
      <c r="AE507" s="964"/>
      <c r="AF507" s="965"/>
      <c r="AG507" s="955" t="str" cm="1">
        <f t="array" ref="AG507">IFERROR(_xlfn.IFS($V507="No", Y507*$T507/1000,$V507="Yes", AD507*$T507/1000, $V507="", ""),"")</f>
        <v/>
      </c>
      <c r="AH507" s="956" t="str" cm="1">
        <f t="array" ref="AH507">IFERROR(_xlfn.IFS($V507="No", Z507*$T507/1000,$V507="Yes", AE507*$T507/1000, $V507="", ""),"")</f>
        <v/>
      </c>
      <c r="AI507" s="956" t="str" cm="1">
        <f t="array" ref="AI507">IFERROR(_xlfn.IFS($V507="No", AA507*$T507/1000,$V507="Yes", AF507*$T507/1000, $V507="", ""),"")</f>
        <v/>
      </c>
      <c r="AJ507" s="1029" t="str">
        <f>IFERROR($AG507
+IFERROR(HLOOKUP(Introduction!$H$29,'GWP Values'!$D$3:$G$46,MATCH("CH4",'GWP Values'!$C$3:$C$41,0),FALSE)*$AH507,0)
+IFERROR(HLOOKUP(Introduction!$H$29,'GWP Values'!$D$3:$G$46,MATCH("N2O",'GWP Values'!$C$3:$C$41,0),FALSE)*$AI507,0),"")</f>
        <v/>
      </c>
    </row>
    <row r="508" spans="1:36" ht="24" customHeight="1" x14ac:dyDescent="0.25">
      <c r="A508" s="441"/>
      <c r="B508" s="458" t="str" cm="1">
        <f t="array" ref="B508">IFERROR(_xlfn.IFS($J508="","",VLOOKUP(CONCATENATE($M508," | ",$J508),'Emissions Factors'!$C$3:$O$718,5,FALSE)&lt;&gt;"",CONCATENATE($M508," | ",$J508), COUNTIF('Emissions Factors'!$C$3:$C$718,CONCATENATE($M508," | ",$J508))&lt;0, CONCATENATE($M508," | ",$I508)),"")</f>
        <v/>
      </c>
      <c r="C508" s="650" t="str">
        <f t="shared" si="14"/>
        <v/>
      </c>
      <c r="D508" s="650" t="str">
        <f t="shared" si="15"/>
        <v/>
      </c>
      <c r="E508" s="650" t="str">
        <f>IFERROR(IF($J508="","",
IF($J508="United States",$M508&amp;" | "&amp;$J508&amp;" - "&amp;(VLOOKUP(K508,'EFs - EPA eGRID'!$B$2:$D$53,3,FALSE)),
IF($J508="Canada",$M508&amp;" | "&amp;$J508&amp;" - "&amp;$K508,$M508&amp;" | "&amp;$I508))),"")</f>
        <v/>
      </c>
      <c r="F508" s="650" t="str" cm="1">
        <f t="array" ref="F508">_xlfn.IFS($J508="","",AND($J508="United States", $K508=""), $M508&amp;" | "&amp;$J508,AND($J508="Canada", $K508=""), $M508&amp;" | "&amp;$J508,$J508="United States", $E508,$J508="Canada",$E508,$J508&lt;&gt;"", $M508&amp;" | "&amp;$J508)</f>
        <v/>
      </c>
      <c r="G508" s="989"/>
      <c r="H508" s="990"/>
      <c r="I508" s="941" t="str">
        <f>IFERROR(VLOOKUP(J508,'Category Index'!$K$10:$L$258,2,FALSE),"")</f>
        <v/>
      </c>
      <c r="J508" s="986"/>
      <c r="K508" s="987" t="s">
        <v>866</v>
      </c>
      <c r="L508" s="3"/>
      <c r="M508" s="982"/>
      <c r="N508" s="983"/>
      <c r="O508" s="943" t="str">
        <f>IFERROR(VLOOKUP(Q508,Tables!$CE$8:$CF$22,2,FALSE),"")</f>
        <v/>
      </c>
      <c r="P508" s="973"/>
      <c r="Q508" s="974"/>
      <c r="R508" s="975"/>
      <c r="S508" s="976"/>
      <c r="T508" s="670" t="str">
        <f>IFERROR(IF(R508="","",R508*(VLOOKUP(D508, 'Unit Conversion Table'!$E$3:$F$132, 2, FALSE))),"")</f>
        <v/>
      </c>
      <c r="U508" s="3"/>
      <c r="V508" s="971" t="s">
        <v>826</v>
      </c>
      <c r="W508" s="945" t="str" cm="1">
        <f t="array" ref="W508">_xlfn.IFS(V508="No",(IFERROR(VLOOKUP($M508&amp;" | "&amp;$X508,'Emissions Factors'!$C$3:$N$1705,MATCH(W$11,'Emissions Factors'!$C$3:$N$3,0),FALSE),"")),V508="Yes", "", V508="", "")</f>
        <v/>
      </c>
      <c r="X508" s="946">
        <f>IFERROR(IF(OR($V508="Yes", $V508=""), "",
VLOOKUP($F508, 'Emissions Factors'!$C$3:$O$717, 4,FALSE)),
IFERROR(VLOOKUP($E508, 'Emissions Factors'!$C$3:$O$717, 4,FALSE),""))</f>
        <v>0</v>
      </c>
      <c r="Y508" s="947" t="str">
        <f>IFERROR(VLOOKUP($M508&amp;" | "&amp;$X508,'Emissions Factors'!$C$3:$N$3811,5,FALSE),"")</f>
        <v/>
      </c>
      <c r="Z508" s="948" t="str">
        <f>IFERROR(VLOOKUP($M508&amp;" | "&amp;$X508,'Emissions Factors'!$C$3:$N$3811,6,FALSE),"")</f>
        <v/>
      </c>
      <c r="AA508" s="949" t="str">
        <f>IFERROR(VLOOKUP($M508&amp;" | "&amp;$X508,'Emissions Factors'!$C$3:$N$3811,7,FALSE),"")</f>
        <v/>
      </c>
      <c r="AB508" s="961"/>
      <c r="AC508" s="962"/>
      <c r="AD508" s="963"/>
      <c r="AE508" s="964"/>
      <c r="AF508" s="965"/>
      <c r="AG508" s="955" t="str" cm="1">
        <f t="array" ref="AG508">IFERROR(_xlfn.IFS($V508="No", Y508*$T508/1000,$V508="Yes", AD508*$T508/1000, $V508="", ""),"")</f>
        <v/>
      </c>
      <c r="AH508" s="956" t="str" cm="1">
        <f t="array" ref="AH508">IFERROR(_xlfn.IFS($V508="No", Z508*$T508/1000,$V508="Yes", AE508*$T508/1000, $V508="", ""),"")</f>
        <v/>
      </c>
      <c r="AI508" s="956" t="str" cm="1">
        <f t="array" ref="AI508">IFERROR(_xlfn.IFS($V508="No", AA508*$T508/1000,$V508="Yes", AF508*$T508/1000, $V508="", ""),"")</f>
        <v/>
      </c>
      <c r="AJ508" s="1029" t="str">
        <f>IFERROR($AG508
+IFERROR(HLOOKUP(Introduction!$H$29,'GWP Values'!$D$3:$G$46,MATCH("CH4",'GWP Values'!$C$3:$C$41,0),FALSE)*$AH508,0)
+IFERROR(HLOOKUP(Introduction!$H$29,'GWP Values'!$D$3:$G$46,MATCH("N2O",'GWP Values'!$C$3:$C$41,0),FALSE)*$AI508,0),"")</f>
        <v/>
      </c>
    </row>
    <row r="509" spans="1:36" ht="24" customHeight="1" x14ac:dyDescent="0.25">
      <c r="A509" s="441"/>
      <c r="B509" s="458" t="str" cm="1">
        <f t="array" ref="B509">IFERROR(_xlfn.IFS($J509="","",VLOOKUP(CONCATENATE($M509," | ",$J509),'Emissions Factors'!$C$3:$O$718,5,FALSE)&lt;&gt;"",CONCATENATE($M509," | ",$J509), COUNTIF('Emissions Factors'!$C$3:$C$718,CONCATENATE($M509," | ",$J509))&lt;0, CONCATENATE($M509," | ",$I509)),"")</f>
        <v/>
      </c>
      <c r="C509" s="650" t="str">
        <f t="shared" si="14"/>
        <v/>
      </c>
      <c r="D509" s="650" t="str">
        <f t="shared" si="15"/>
        <v/>
      </c>
      <c r="E509" s="650" t="str">
        <f>IFERROR(IF($J509="","",
IF($J509="United States",$M509&amp;" | "&amp;$J509&amp;" - "&amp;(VLOOKUP(K509,'EFs - EPA eGRID'!$B$2:$D$53,3,FALSE)),
IF($J509="Canada",$M509&amp;" | "&amp;$J509&amp;" - "&amp;$K509,$M509&amp;" | "&amp;$I509))),"")</f>
        <v/>
      </c>
      <c r="F509" s="650" t="str" cm="1">
        <f t="array" ref="F509">_xlfn.IFS($J509="","",AND($J509="United States", $K509=""), $M509&amp;" | "&amp;$J509,AND($J509="Canada", $K509=""), $M509&amp;" | "&amp;$J509,$J509="United States", $E509,$J509="Canada",$E509,$J509&lt;&gt;"", $M509&amp;" | "&amp;$J509)</f>
        <v/>
      </c>
      <c r="G509" s="989"/>
      <c r="H509" s="990"/>
      <c r="I509" s="941" t="str">
        <f>IFERROR(VLOOKUP(J509,'Category Index'!$K$10:$L$258,2,FALSE),"")</f>
        <v/>
      </c>
      <c r="J509" s="986"/>
      <c r="K509" s="987" t="s">
        <v>866</v>
      </c>
      <c r="L509" s="3"/>
      <c r="M509" s="982"/>
      <c r="N509" s="983"/>
      <c r="O509" s="943" t="str">
        <f>IFERROR(VLOOKUP(Q509,Tables!$CE$8:$CF$22,2,FALSE),"")</f>
        <v/>
      </c>
      <c r="P509" s="973"/>
      <c r="Q509" s="974"/>
      <c r="R509" s="975"/>
      <c r="S509" s="976"/>
      <c r="T509" s="670" t="str">
        <f>IFERROR(IF(R509="","",R509*(VLOOKUP(D509, 'Unit Conversion Table'!$E$3:$F$132, 2, FALSE))),"")</f>
        <v/>
      </c>
      <c r="U509" s="3"/>
      <c r="V509" s="971" t="s">
        <v>826</v>
      </c>
      <c r="W509" s="945" t="str" cm="1">
        <f t="array" ref="W509">_xlfn.IFS(V509="No",(IFERROR(VLOOKUP($M509&amp;" | "&amp;$X509,'Emissions Factors'!$C$3:$N$1705,MATCH(W$11,'Emissions Factors'!$C$3:$N$3,0),FALSE),"")),V509="Yes", "", V509="", "")</f>
        <v/>
      </c>
      <c r="X509" s="946">
        <f>IFERROR(IF(OR($V509="Yes", $V509=""), "",
VLOOKUP($F509, 'Emissions Factors'!$C$3:$O$717, 4,FALSE)),
IFERROR(VLOOKUP($E509, 'Emissions Factors'!$C$3:$O$717, 4,FALSE),""))</f>
        <v>0</v>
      </c>
      <c r="Y509" s="947" t="str">
        <f>IFERROR(VLOOKUP($M509&amp;" | "&amp;$X509,'Emissions Factors'!$C$3:$N$3811,5,FALSE),"")</f>
        <v/>
      </c>
      <c r="Z509" s="948" t="str">
        <f>IFERROR(VLOOKUP($M509&amp;" | "&amp;$X509,'Emissions Factors'!$C$3:$N$3811,6,FALSE),"")</f>
        <v/>
      </c>
      <c r="AA509" s="949" t="str">
        <f>IFERROR(VLOOKUP($M509&amp;" | "&amp;$X509,'Emissions Factors'!$C$3:$N$3811,7,FALSE),"")</f>
        <v/>
      </c>
      <c r="AB509" s="961"/>
      <c r="AC509" s="962"/>
      <c r="AD509" s="963"/>
      <c r="AE509" s="964"/>
      <c r="AF509" s="965"/>
      <c r="AG509" s="955" t="str" cm="1">
        <f t="array" ref="AG509">IFERROR(_xlfn.IFS($V509="No", Y509*$T509/1000,$V509="Yes", AD509*$T509/1000, $V509="", ""),"")</f>
        <v/>
      </c>
      <c r="AH509" s="956" t="str" cm="1">
        <f t="array" ref="AH509">IFERROR(_xlfn.IFS($V509="No", Z509*$T509/1000,$V509="Yes", AE509*$T509/1000, $V509="", ""),"")</f>
        <v/>
      </c>
      <c r="AI509" s="956" t="str" cm="1">
        <f t="array" ref="AI509">IFERROR(_xlfn.IFS($V509="No", AA509*$T509/1000,$V509="Yes", AF509*$T509/1000, $V509="", ""),"")</f>
        <v/>
      </c>
      <c r="AJ509" s="1029" t="str">
        <f>IFERROR($AG509
+IFERROR(HLOOKUP(Introduction!$H$29,'GWP Values'!$D$3:$G$46,MATCH("CH4",'GWP Values'!$C$3:$C$41,0),FALSE)*$AH509,0)
+IFERROR(HLOOKUP(Introduction!$H$29,'GWP Values'!$D$3:$G$46,MATCH("N2O",'GWP Values'!$C$3:$C$41,0),FALSE)*$AI509,0),"")</f>
        <v/>
      </c>
    </row>
    <row r="510" spans="1:36" ht="24" customHeight="1" x14ac:dyDescent="0.25">
      <c r="A510" s="441"/>
      <c r="B510" s="458" t="str" cm="1">
        <f t="array" ref="B510">IFERROR(_xlfn.IFS($J510="","",VLOOKUP(CONCATENATE($M510," | ",$J510),'Emissions Factors'!$C$3:$O$718,5,FALSE)&lt;&gt;"",CONCATENATE($M510," | ",$J510), COUNTIF('Emissions Factors'!$C$3:$C$718,CONCATENATE($M510," | ",$J510))&lt;0, CONCATENATE($M510," | ",$I510)),"")</f>
        <v/>
      </c>
      <c r="C510" s="650" t="str">
        <f t="shared" si="14"/>
        <v/>
      </c>
      <c r="D510" s="650" t="str">
        <f t="shared" si="15"/>
        <v/>
      </c>
      <c r="E510" s="650" t="str">
        <f>IFERROR(IF($J510="","",
IF($J510="United States",$M510&amp;" | "&amp;$J510&amp;" - "&amp;(VLOOKUP(K510,'EFs - EPA eGRID'!$B$2:$D$53,3,FALSE)),
IF($J510="Canada",$M510&amp;" | "&amp;$J510&amp;" - "&amp;$K510,$M510&amp;" | "&amp;$I510))),"")</f>
        <v/>
      </c>
      <c r="F510" s="650" t="str" cm="1">
        <f t="array" ref="F510">_xlfn.IFS($J510="","",AND($J510="United States", $K510=""), $M510&amp;" | "&amp;$J510,AND($J510="Canada", $K510=""), $M510&amp;" | "&amp;$J510,$J510="United States", $E510,$J510="Canada",$E510,$J510&lt;&gt;"", $M510&amp;" | "&amp;$J510)</f>
        <v/>
      </c>
      <c r="G510" s="989"/>
      <c r="H510" s="990"/>
      <c r="I510" s="941" t="str">
        <f>IFERROR(VLOOKUP(J510,'Category Index'!$K$10:$L$258,2,FALSE),"")</f>
        <v/>
      </c>
      <c r="J510" s="986"/>
      <c r="K510" s="987" t="s">
        <v>866</v>
      </c>
      <c r="L510" s="3"/>
      <c r="M510" s="982"/>
      <c r="N510" s="983"/>
      <c r="O510" s="943" t="str">
        <f>IFERROR(VLOOKUP(Q510,Tables!$CE$8:$CF$22,2,FALSE),"")</f>
        <v/>
      </c>
      <c r="P510" s="973"/>
      <c r="Q510" s="974"/>
      <c r="R510" s="975"/>
      <c r="S510" s="976"/>
      <c r="T510" s="670" t="str">
        <f>IFERROR(IF(R510="","",R510*(VLOOKUP(D510, 'Unit Conversion Table'!$E$3:$F$132, 2, FALSE))),"")</f>
        <v/>
      </c>
      <c r="U510" s="3"/>
      <c r="V510" s="971" t="s">
        <v>826</v>
      </c>
      <c r="W510" s="945" t="str" cm="1">
        <f t="array" ref="W510">_xlfn.IFS(V510="No",(IFERROR(VLOOKUP($M510&amp;" | "&amp;$X510,'Emissions Factors'!$C$3:$N$1705,MATCH(W$11,'Emissions Factors'!$C$3:$N$3,0),FALSE),"")),V510="Yes", "", V510="", "")</f>
        <v/>
      </c>
      <c r="X510" s="946">
        <f>IFERROR(IF(OR($V510="Yes", $V510=""), "",
VLOOKUP($F510, 'Emissions Factors'!$C$3:$O$717, 4,FALSE)),
IFERROR(VLOOKUP($E510, 'Emissions Factors'!$C$3:$O$717, 4,FALSE),""))</f>
        <v>0</v>
      </c>
      <c r="Y510" s="947" t="str">
        <f>IFERROR(VLOOKUP($M510&amp;" | "&amp;$X510,'Emissions Factors'!$C$3:$N$3811,5,FALSE),"")</f>
        <v/>
      </c>
      <c r="Z510" s="948" t="str">
        <f>IFERROR(VLOOKUP($M510&amp;" | "&amp;$X510,'Emissions Factors'!$C$3:$N$3811,6,FALSE),"")</f>
        <v/>
      </c>
      <c r="AA510" s="949" t="str">
        <f>IFERROR(VLOOKUP($M510&amp;" | "&amp;$X510,'Emissions Factors'!$C$3:$N$3811,7,FALSE),"")</f>
        <v/>
      </c>
      <c r="AB510" s="961"/>
      <c r="AC510" s="962"/>
      <c r="AD510" s="963"/>
      <c r="AE510" s="964"/>
      <c r="AF510" s="965"/>
      <c r="AG510" s="955" t="str" cm="1">
        <f t="array" ref="AG510">IFERROR(_xlfn.IFS($V510="No", Y510*$T510/1000,$V510="Yes", AD510*$T510/1000, $V510="", ""),"")</f>
        <v/>
      </c>
      <c r="AH510" s="956" t="str" cm="1">
        <f t="array" ref="AH510">IFERROR(_xlfn.IFS($V510="No", Z510*$T510/1000,$V510="Yes", AE510*$T510/1000, $V510="", ""),"")</f>
        <v/>
      </c>
      <c r="AI510" s="956" t="str" cm="1">
        <f t="array" ref="AI510">IFERROR(_xlfn.IFS($V510="No", AA510*$T510/1000,$V510="Yes", AF510*$T510/1000, $V510="", ""),"")</f>
        <v/>
      </c>
      <c r="AJ510" s="1029" t="str">
        <f>IFERROR($AG510
+IFERROR(HLOOKUP(Introduction!$H$29,'GWP Values'!$D$3:$G$46,MATCH("CH4",'GWP Values'!$C$3:$C$41,0),FALSE)*$AH510,0)
+IFERROR(HLOOKUP(Introduction!$H$29,'GWP Values'!$D$3:$G$46,MATCH("N2O",'GWP Values'!$C$3:$C$41,0),FALSE)*$AI510,0),"")</f>
        <v/>
      </c>
    </row>
    <row r="511" spans="1:36" ht="24" customHeight="1" x14ac:dyDescent="0.25">
      <c r="A511" s="441"/>
      <c r="B511" s="458" t="str" cm="1">
        <f t="array" ref="B511">IFERROR(_xlfn.IFS($J511="","",VLOOKUP(CONCATENATE($M511," | ",$J511),'Emissions Factors'!$C$3:$O$718,5,FALSE)&lt;&gt;"",CONCATENATE($M511," | ",$J511), COUNTIF('Emissions Factors'!$C$3:$C$718,CONCATENATE($M511," | ",$J511))&lt;0, CONCATENATE($M511," | ",$I511)),"")</f>
        <v/>
      </c>
      <c r="C511" s="650" t="str">
        <f t="shared" si="14"/>
        <v/>
      </c>
      <c r="D511" s="650" t="str">
        <f t="shared" si="15"/>
        <v/>
      </c>
      <c r="E511" s="650" t="str">
        <f>IFERROR(IF($J511="","",
IF($J511="United States",$M511&amp;" | "&amp;$J511&amp;" - "&amp;(VLOOKUP(K511,'EFs - EPA eGRID'!$B$2:$D$53,3,FALSE)),
IF($J511="Canada",$M511&amp;" | "&amp;$J511&amp;" - "&amp;$K511,$M511&amp;" | "&amp;$I511))),"")</f>
        <v/>
      </c>
      <c r="F511" s="650" t="str" cm="1">
        <f t="array" ref="F511">_xlfn.IFS($J511="","",AND($J511="United States", $K511=""), $M511&amp;" | "&amp;$J511,AND($J511="Canada", $K511=""), $M511&amp;" | "&amp;$J511,$J511="United States", $E511,$J511="Canada",$E511,$J511&lt;&gt;"", $M511&amp;" | "&amp;$J511)</f>
        <v/>
      </c>
      <c r="G511" s="989"/>
      <c r="H511" s="990"/>
      <c r="I511" s="941" t="str">
        <f>IFERROR(VLOOKUP(J511,'Category Index'!$K$10:$L$258,2,FALSE),"")</f>
        <v/>
      </c>
      <c r="J511" s="986"/>
      <c r="K511" s="987" t="s">
        <v>866</v>
      </c>
      <c r="L511" s="3"/>
      <c r="M511" s="982"/>
      <c r="N511" s="983"/>
      <c r="O511" s="943" t="str">
        <f>IFERROR(VLOOKUP(Q511,Tables!$CE$8:$CF$22,2,FALSE),"")</f>
        <v/>
      </c>
      <c r="P511" s="973"/>
      <c r="Q511" s="974"/>
      <c r="R511" s="975"/>
      <c r="S511" s="976"/>
      <c r="T511" s="670" t="str">
        <f>IFERROR(IF(R511="","",R511*(VLOOKUP(D511, 'Unit Conversion Table'!$E$3:$F$132, 2, FALSE))),"")</f>
        <v/>
      </c>
      <c r="U511" s="3"/>
      <c r="V511" s="971" t="s">
        <v>826</v>
      </c>
      <c r="W511" s="945" t="str" cm="1">
        <f t="array" ref="W511">_xlfn.IFS(V511="No",(IFERROR(VLOOKUP($M511&amp;" | "&amp;$X511,'Emissions Factors'!$C$3:$N$1705,MATCH(W$11,'Emissions Factors'!$C$3:$N$3,0),FALSE),"")),V511="Yes", "", V511="", "")</f>
        <v/>
      </c>
      <c r="X511" s="946">
        <f>IFERROR(IF(OR($V511="Yes", $V511=""), "",
VLOOKUP($F511, 'Emissions Factors'!$C$3:$O$717, 4,FALSE)),
IFERROR(VLOOKUP($E511, 'Emissions Factors'!$C$3:$O$717, 4,FALSE),""))</f>
        <v>0</v>
      </c>
      <c r="Y511" s="947" t="str">
        <f>IFERROR(VLOOKUP($M511&amp;" | "&amp;$X511,'Emissions Factors'!$C$3:$N$3811,5,FALSE),"")</f>
        <v/>
      </c>
      <c r="Z511" s="948" t="str">
        <f>IFERROR(VLOOKUP($M511&amp;" | "&amp;$X511,'Emissions Factors'!$C$3:$N$3811,6,FALSE),"")</f>
        <v/>
      </c>
      <c r="AA511" s="949" t="str">
        <f>IFERROR(VLOOKUP($M511&amp;" | "&amp;$X511,'Emissions Factors'!$C$3:$N$3811,7,FALSE),"")</f>
        <v/>
      </c>
      <c r="AB511" s="961"/>
      <c r="AC511" s="962"/>
      <c r="AD511" s="963"/>
      <c r="AE511" s="964"/>
      <c r="AF511" s="965"/>
      <c r="AG511" s="955" t="str" cm="1">
        <f t="array" ref="AG511">IFERROR(_xlfn.IFS($V511="No", Y511*$T511/1000,$V511="Yes", AD511*$T511/1000, $V511="", ""),"")</f>
        <v/>
      </c>
      <c r="AH511" s="956" t="str" cm="1">
        <f t="array" ref="AH511">IFERROR(_xlfn.IFS($V511="No", Z511*$T511/1000,$V511="Yes", AE511*$T511/1000, $V511="", ""),"")</f>
        <v/>
      </c>
      <c r="AI511" s="956" t="str" cm="1">
        <f t="array" ref="AI511">IFERROR(_xlfn.IFS($V511="No", AA511*$T511/1000,$V511="Yes", AF511*$T511/1000, $V511="", ""),"")</f>
        <v/>
      </c>
      <c r="AJ511" s="1029" t="str">
        <f>IFERROR($AG511
+IFERROR(HLOOKUP(Introduction!$H$29,'GWP Values'!$D$3:$G$46,MATCH("CH4",'GWP Values'!$C$3:$C$41,0),FALSE)*$AH511,0)
+IFERROR(HLOOKUP(Introduction!$H$29,'GWP Values'!$D$3:$G$46,MATCH("N2O",'GWP Values'!$C$3:$C$41,0),FALSE)*$AI511,0),"")</f>
        <v/>
      </c>
    </row>
    <row r="512" spans="1:36" ht="24" customHeight="1" x14ac:dyDescent="0.25">
      <c r="A512" s="441"/>
      <c r="B512" s="458" t="str" cm="1">
        <f t="array" ref="B512">IFERROR(_xlfn.IFS($J512="","",VLOOKUP(CONCATENATE($M512," | ",$J512),'Emissions Factors'!$C$3:$O$718,5,FALSE)&lt;&gt;"",CONCATENATE($M512," | ",$J512), COUNTIF('Emissions Factors'!$C$3:$C$718,CONCATENATE($M512," | ",$J512))&lt;0, CONCATENATE($M512," | ",$I512)),"")</f>
        <v/>
      </c>
      <c r="C512" s="650" t="str">
        <f t="shared" si="14"/>
        <v/>
      </c>
      <c r="D512" s="650" t="str">
        <f t="shared" si="15"/>
        <v/>
      </c>
      <c r="E512" s="650" t="str">
        <f>IFERROR(IF($J512="","",
IF($J512="United States",$M512&amp;" | "&amp;$J512&amp;" - "&amp;(VLOOKUP(K512,'EFs - EPA eGRID'!$B$2:$D$53,3,FALSE)),
IF($J512="Canada",$M512&amp;" | "&amp;$J512&amp;" - "&amp;$K512,$M512&amp;" | "&amp;$I512))),"")</f>
        <v/>
      </c>
      <c r="F512" s="650" t="str" cm="1">
        <f t="array" ref="F512">_xlfn.IFS($J512="","",AND($J512="United States", $K512=""), $M512&amp;" | "&amp;$J512,AND($J512="Canada", $K512=""), $M512&amp;" | "&amp;$J512,$J512="United States", $E512,$J512="Canada",$E512,$J512&lt;&gt;"", $M512&amp;" | "&amp;$J512)</f>
        <v/>
      </c>
      <c r="G512" s="989"/>
      <c r="H512" s="990"/>
      <c r="I512" s="941" t="str">
        <f>IFERROR(VLOOKUP(J512,'Category Index'!$K$10:$L$258,2,FALSE),"")</f>
        <v/>
      </c>
      <c r="J512" s="986"/>
      <c r="K512" s="987" t="s">
        <v>866</v>
      </c>
      <c r="L512" s="3"/>
      <c r="M512" s="982"/>
      <c r="N512" s="983"/>
      <c r="O512" s="943" t="str">
        <f>IFERROR(VLOOKUP(Q512,Tables!$CE$8:$CF$22,2,FALSE),"")</f>
        <v/>
      </c>
      <c r="P512" s="973"/>
      <c r="Q512" s="974"/>
      <c r="R512" s="975"/>
      <c r="S512" s="976"/>
      <c r="T512" s="670" t="str">
        <f>IFERROR(IF(R512="","",R512*(VLOOKUP(D512, 'Unit Conversion Table'!$E$3:$F$132, 2, FALSE))),"")</f>
        <v/>
      </c>
      <c r="U512" s="3"/>
      <c r="V512" s="971" t="s">
        <v>826</v>
      </c>
      <c r="W512" s="945" t="str" cm="1">
        <f t="array" ref="W512">_xlfn.IFS(V512="No",(IFERROR(VLOOKUP($M512&amp;" | "&amp;$X512,'Emissions Factors'!$C$3:$N$1705,MATCH(W$11,'Emissions Factors'!$C$3:$N$3,0),FALSE),"")),V512="Yes", "", V512="", "")</f>
        <v/>
      </c>
      <c r="X512" s="946">
        <f>IFERROR(IF(OR($V512="Yes", $V512=""), "",
VLOOKUP($F512, 'Emissions Factors'!$C$3:$O$717, 4,FALSE)),
IFERROR(VLOOKUP($E512, 'Emissions Factors'!$C$3:$O$717, 4,FALSE),""))</f>
        <v>0</v>
      </c>
      <c r="Y512" s="947" t="str">
        <f>IFERROR(VLOOKUP($M512&amp;" | "&amp;$X512,'Emissions Factors'!$C$3:$N$3811,5,FALSE),"")</f>
        <v/>
      </c>
      <c r="Z512" s="948" t="str">
        <f>IFERROR(VLOOKUP($M512&amp;" | "&amp;$X512,'Emissions Factors'!$C$3:$N$3811,6,FALSE),"")</f>
        <v/>
      </c>
      <c r="AA512" s="949" t="str">
        <f>IFERROR(VLOOKUP($M512&amp;" | "&amp;$X512,'Emissions Factors'!$C$3:$N$3811,7,FALSE),"")</f>
        <v/>
      </c>
      <c r="AB512" s="961"/>
      <c r="AC512" s="962"/>
      <c r="AD512" s="963"/>
      <c r="AE512" s="964"/>
      <c r="AF512" s="965"/>
      <c r="AG512" s="955" t="str" cm="1">
        <f t="array" ref="AG512">IFERROR(_xlfn.IFS($V512="No", Y512*$T512/1000,$V512="Yes", AD512*$T512/1000, $V512="", ""),"")</f>
        <v/>
      </c>
      <c r="AH512" s="956" t="str" cm="1">
        <f t="array" ref="AH512">IFERROR(_xlfn.IFS($V512="No", Z512*$T512/1000,$V512="Yes", AE512*$T512/1000, $V512="", ""),"")</f>
        <v/>
      </c>
      <c r="AI512" s="956" t="str" cm="1">
        <f t="array" ref="AI512">IFERROR(_xlfn.IFS($V512="No", AA512*$T512/1000,$V512="Yes", AF512*$T512/1000, $V512="", ""),"")</f>
        <v/>
      </c>
      <c r="AJ512" s="1029" t="str">
        <f>IFERROR($AG512
+IFERROR(HLOOKUP(Introduction!$H$29,'GWP Values'!$D$3:$G$46,MATCH("CH4",'GWP Values'!$C$3:$C$41,0),FALSE)*$AH512,0)
+IFERROR(HLOOKUP(Introduction!$H$29,'GWP Values'!$D$3:$G$46,MATCH("N2O",'GWP Values'!$C$3:$C$41,0),FALSE)*$AI512,0),"")</f>
        <v/>
      </c>
    </row>
    <row r="513" spans="1:36" ht="24" customHeight="1" x14ac:dyDescent="0.25">
      <c r="A513" s="441"/>
      <c r="B513" s="458" t="str" cm="1">
        <f t="array" ref="B513">IFERROR(_xlfn.IFS($J513="","",VLOOKUP(CONCATENATE($M513," | ",$J513),'Emissions Factors'!$C$3:$O$718,5,FALSE)&lt;&gt;"",CONCATENATE($M513," | ",$J513), COUNTIF('Emissions Factors'!$C$3:$C$718,CONCATENATE($M513," | ",$J513))&lt;0, CONCATENATE($M513," | ",$I513)),"")</f>
        <v/>
      </c>
      <c r="C513" s="650" t="str">
        <f t="shared" si="14"/>
        <v/>
      </c>
      <c r="D513" s="650" t="str">
        <f t="shared" si="15"/>
        <v/>
      </c>
      <c r="E513" s="650" t="str">
        <f>IFERROR(IF($J513="","",
IF($J513="United States",$M513&amp;" | "&amp;$J513&amp;" - "&amp;(VLOOKUP(K513,'EFs - EPA eGRID'!$B$2:$D$53,3,FALSE)),
IF($J513="Canada",$M513&amp;" | "&amp;$J513&amp;" - "&amp;$K513,$M513&amp;" | "&amp;$I513))),"")</f>
        <v/>
      </c>
      <c r="F513" s="650" t="str" cm="1">
        <f t="array" ref="F513">_xlfn.IFS($J513="","",AND($J513="United States", $K513=""), $M513&amp;" | "&amp;$J513,AND($J513="Canada", $K513=""), $M513&amp;" | "&amp;$J513,$J513="United States", $E513,$J513="Canada",$E513,$J513&lt;&gt;"", $M513&amp;" | "&amp;$J513)</f>
        <v/>
      </c>
      <c r="G513" s="989"/>
      <c r="H513" s="990"/>
      <c r="I513" s="941" t="str">
        <f>IFERROR(VLOOKUP(J513,'Category Index'!$K$10:$L$258,2,FALSE),"")</f>
        <v/>
      </c>
      <c r="J513" s="986"/>
      <c r="K513" s="987" t="s">
        <v>866</v>
      </c>
      <c r="L513" s="3"/>
      <c r="M513" s="982"/>
      <c r="N513" s="983"/>
      <c r="O513" s="943" t="str">
        <f>IFERROR(VLOOKUP(Q513,Tables!$CE$8:$CF$22,2,FALSE),"")</f>
        <v/>
      </c>
      <c r="P513" s="973"/>
      <c r="Q513" s="974"/>
      <c r="R513" s="975"/>
      <c r="S513" s="976"/>
      <c r="T513" s="670" t="str">
        <f>IFERROR(IF(R513="","",R513*(VLOOKUP(D513, 'Unit Conversion Table'!$E$3:$F$132, 2, FALSE))),"")</f>
        <v/>
      </c>
      <c r="U513" s="3"/>
      <c r="V513" s="971" t="s">
        <v>826</v>
      </c>
      <c r="W513" s="945" t="str" cm="1">
        <f t="array" ref="W513">_xlfn.IFS(V513="No",(IFERROR(VLOOKUP($M513&amp;" | "&amp;$X513,'Emissions Factors'!$C$3:$N$1705,MATCH(W$11,'Emissions Factors'!$C$3:$N$3,0),FALSE),"")),V513="Yes", "", V513="", "")</f>
        <v/>
      </c>
      <c r="X513" s="946">
        <f>IFERROR(IF(OR($V513="Yes", $V513=""), "",
VLOOKUP($F513, 'Emissions Factors'!$C$3:$O$717, 4,FALSE)),
IFERROR(VLOOKUP($E513, 'Emissions Factors'!$C$3:$O$717, 4,FALSE),""))</f>
        <v>0</v>
      </c>
      <c r="Y513" s="947" t="str">
        <f>IFERROR(VLOOKUP($M513&amp;" | "&amp;$X513,'Emissions Factors'!$C$3:$N$3811,5,FALSE),"")</f>
        <v/>
      </c>
      <c r="Z513" s="948" t="str">
        <f>IFERROR(VLOOKUP($M513&amp;" | "&amp;$X513,'Emissions Factors'!$C$3:$N$3811,6,FALSE),"")</f>
        <v/>
      </c>
      <c r="AA513" s="949" t="str">
        <f>IFERROR(VLOOKUP($M513&amp;" | "&amp;$X513,'Emissions Factors'!$C$3:$N$3811,7,FALSE),"")</f>
        <v/>
      </c>
      <c r="AB513" s="961"/>
      <c r="AC513" s="962"/>
      <c r="AD513" s="963"/>
      <c r="AE513" s="964"/>
      <c r="AF513" s="965"/>
      <c r="AG513" s="955" t="str" cm="1">
        <f t="array" ref="AG513">IFERROR(_xlfn.IFS($V513="No", Y513*$T513/1000,$V513="Yes", AD513*$T513/1000, $V513="", ""),"")</f>
        <v/>
      </c>
      <c r="AH513" s="956" t="str" cm="1">
        <f t="array" ref="AH513">IFERROR(_xlfn.IFS($V513="No", Z513*$T513/1000,$V513="Yes", AE513*$T513/1000, $V513="", ""),"")</f>
        <v/>
      </c>
      <c r="AI513" s="956" t="str" cm="1">
        <f t="array" ref="AI513">IFERROR(_xlfn.IFS($V513="No", AA513*$T513/1000,$V513="Yes", AF513*$T513/1000, $V513="", ""),"")</f>
        <v/>
      </c>
      <c r="AJ513" s="1029" t="str">
        <f>IFERROR($AG513
+IFERROR(HLOOKUP(Introduction!$H$29,'GWP Values'!$D$3:$G$46,MATCH("CH4",'GWP Values'!$C$3:$C$41,0),FALSE)*$AH513,0)
+IFERROR(HLOOKUP(Introduction!$H$29,'GWP Values'!$D$3:$G$46,MATCH("N2O",'GWP Values'!$C$3:$C$41,0),FALSE)*$AI513,0),"")</f>
        <v/>
      </c>
    </row>
    <row r="514" spans="1:36" ht="24" customHeight="1" x14ac:dyDescent="0.25">
      <c r="A514" s="441"/>
      <c r="B514" s="458" t="str" cm="1">
        <f t="array" ref="B514">IFERROR(_xlfn.IFS($J514="","",VLOOKUP(CONCATENATE($M514," | ",$J514),'Emissions Factors'!$C$3:$O$718,5,FALSE)&lt;&gt;"",CONCATENATE($M514," | ",$J514), COUNTIF('Emissions Factors'!$C$3:$C$718,CONCATENATE($M514," | ",$J514))&lt;0, CONCATENATE($M514," | ",$I514)),"")</f>
        <v/>
      </c>
      <c r="C514" s="650" t="str">
        <f t="shared" si="14"/>
        <v/>
      </c>
      <c r="D514" s="650" t="str">
        <f t="shared" si="15"/>
        <v/>
      </c>
      <c r="E514" s="650" t="str">
        <f>IFERROR(IF($J514="","",
IF($J514="United States",$M514&amp;" | "&amp;$J514&amp;" - "&amp;(VLOOKUP(K514,'EFs - EPA eGRID'!$B$2:$D$53,3,FALSE)),
IF($J514="Canada",$M514&amp;" | "&amp;$J514&amp;" - "&amp;$K514,$M514&amp;" | "&amp;$I514))),"")</f>
        <v/>
      </c>
      <c r="F514" s="650" t="str" cm="1">
        <f t="array" ref="F514">_xlfn.IFS($J514="","",AND($J514="United States", $K514=""), $M514&amp;" | "&amp;$J514,AND($J514="Canada", $K514=""), $M514&amp;" | "&amp;$J514,$J514="United States", $E514,$J514="Canada",$E514,$J514&lt;&gt;"", $M514&amp;" | "&amp;$J514)</f>
        <v/>
      </c>
      <c r="G514" s="989"/>
      <c r="H514" s="990"/>
      <c r="I514" s="941" t="str">
        <f>IFERROR(VLOOKUP(J514,'Category Index'!$K$10:$L$258,2,FALSE),"")</f>
        <v/>
      </c>
      <c r="J514" s="986"/>
      <c r="K514" s="987" t="s">
        <v>866</v>
      </c>
      <c r="L514" s="3"/>
      <c r="M514" s="982"/>
      <c r="N514" s="983"/>
      <c r="O514" s="943" t="str">
        <f>IFERROR(VLOOKUP(Q514,Tables!$CE$8:$CF$22,2,FALSE),"")</f>
        <v/>
      </c>
      <c r="P514" s="973"/>
      <c r="Q514" s="974"/>
      <c r="R514" s="975"/>
      <c r="S514" s="976"/>
      <c r="T514" s="670" t="str">
        <f>IFERROR(IF(R514="","",R514*(VLOOKUP(D514, 'Unit Conversion Table'!$E$3:$F$132, 2, FALSE))),"")</f>
        <v/>
      </c>
      <c r="U514" s="3"/>
      <c r="V514" s="971" t="s">
        <v>826</v>
      </c>
      <c r="W514" s="945" t="str" cm="1">
        <f t="array" ref="W514">_xlfn.IFS(V514="No",(IFERROR(VLOOKUP($M514&amp;" | "&amp;$X514,'Emissions Factors'!$C$3:$N$1705,MATCH(W$11,'Emissions Factors'!$C$3:$N$3,0),FALSE),"")),V514="Yes", "", V514="", "")</f>
        <v/>
      </c>
      <c r="X514" s="946">
        <f>IFERROR(IF(OR($V514="Yes", $V514=""), "",
VLOOKUP($F514, 'Emissions Factors'!$C$3:$O$717, 4,FALSE)),
IFERROR(VLOOKUP($E514, 'Emissions Factors'!$C$3:$O$717, 4,FALSE),""))</f>
        <v>0</v>
      </c>
      <c r="Y514" s="947" t="str">
        <f>IFERROR(VLOOKUP($M514&amp;" | "&amp;$X514,'Emissions Factors'!$C$3:$N$3811,5,FALSE),"")</f>
        <v/>
      </c>
      <c r="Z514" s="948" t="str">
        <f>IFERROR(VLOOKUP($M514&amp;" | "&amp;$X514,'Emissions Factors'!$C$3:$N$3811,6,FALSE),"")</f>
        <v/>
      </c>
      <c r="AA514" s="949" t="str">
        <f>IFERROR(VLOOKUP($M514&amp;" | "&amp;$X514,'Emissions Factors'!$C$3:$N$3811,7,FALSE),"")</f>
        <v/>
      </c>
      <c r="AB514" s="961"/>
      <c r="AC514" s="962"/>
      <c r="AD514" s="963"/>
      <c r="AE514" s="964"/>
      <c r="AF514" s="965"/>
      <c r="AG514" s="955" t="str" cm="1">
        <f t="array" ref="AG514">IFERROR(_xlfn.IFS($V514="No", Y514*$T514/1000,$V514="Yes", AD514*$T514/1000, $V514="", ""),"")</f>
        <v/>
      </c>
      <c r="AH514" s="956" t="str" cm="1">
        <f t="array" ref="AH514">IFERROR(_xlfn.IFS($V514="No", Z514*$T514/1000,$V514="Yes", AE514*$T514/1000, $V514="", ""),"")</f>
        <v/>
      </c>
      <c r="AI514" s="956" t="str" cm="1">
        <f t="array" ref="AI514">IFERROR(_xlfn.IFS($V514="No", AA514*$T514/1000,$V514="Yes", AF514*$T514/1000, $V514="", ""),"")</f>
        <v/>
      </c>
      <c r="AJ514" s="1029" t="str">
        <f>IFERROR($AG514
+IFERROR(HLOOKUP(Introduction!$H$29,'GWP Values'!$D$3:$G$46,MATCH("CH4",'GWP Values'!$C$3:$C$41,0),FALSE)*$AH514,0)
+IFERROR(HLOOKUP(Introduction!$H$29,'GWP Values'!$D$3:$G$46,MATCH("N2O",'GWP Values'!$C$3:$C$41,0),FALSE)*$AI514,0),"")</f>
        <v/>
      </c>
    </row>
    <row r="515" spans="1:36" ht="24" customHeight="1" x14ac:dyDescent="0.25">
      <c r="A515" s="441"/>
      <c r="B515" s="458" t="str" cm="1">
        <f t="array" ref="B515">IFERROR(_xlfn.IFS($J515="","",VLOOKUP(CONCATENATE($M515," | ",$J515),'Emissions Factors'!$C$3:$O$718,5,FALSE)&lt;&gt;"",CONCATENATE($M515," | ",$J515), COUNTIF('Emissions Factors'!$C$3:$C$718,CONCATENATE($M515," | ",$J515))&lt;0, CONCATENATE($M515," | ",$I515)),"")</f>
        <v/>
      </c>
      <c r="C515" s="650" t="str">
        <f t="shared" si="14"/>
        <v/>
      </c>
      <c r="D515" s="650" t="str">
        <f t="shared" si="15"/>
        <v/>
      </c>
      <c r="E515" s="650" t="str">
        <f>IFERROR(IF($J515="","",
IF($J515="United States",$M515&amp;" | "&amp;$J515&amp;" - "&amp;(VLOOKUP(K515,'EFs - EPA eGRID'!$B$2:$D$53,3,FALSE)),
IF($J515="Canada",$M515&amp;" | "&amp;$J515&amp;" - "&amp;$K515,$M515&amp;" | "&amp;$I515))),"")</f>
        <v/>
      </c>
      <c r="F515" s="650" t="str" cm="1">
        <f t="array" ref="F515">_xlfn.IFS($J515="","",AND($J515="United States", $K515=""), $M515&amp;" | "&amp;$J515,AND($J515="Canada", $K515=""), $M515&amp;" | "&amp;$J515,$J515="United States", $E515,$J515="Canada",$E515,$J515&lt;&gt;"", $M515&amp;" | "&amp;$J515)</f>
        <v/>
      </c>
      <c r="G515" s="989"/>
      <c r="H515" s="990"/>
      <c r="I515" s="941" t="str">
        <f>IFERROR(VLOOKUP(J515,'Category Index'!$K$10:$L$258,2,FALSE),"")</f>
        <v/>
      </c>
      <c r="J515" s="986"/>
      <c r="K515" s="987" t="s">
        <v>866</v>
      </c>
      <c r="L515" s="3"/>
      <c r="M515" s="982"/>
      <c r="N515" s="983"/>
      <c r="O515" s="943" t="str">
        <f>IFERROR(VLOOKUP(Q515,Tables!$CE$8:$CF$22,2,FALSE),"")</f>
        <v/>
      </c>
      <c r="P515" s="973"/>
      <c r="Q515" s="974"/>
      <c r="R515" s="975"/>
      <c r="S515" s="976"/>
      <c r="T515" s="670" t="str">
        <f>IFERROR(IF(R515="","",R515*(VLOOKUP(D515, 'Unit Conversion Table'!$E$3:$F$132, 2, FALSE))),"")</f>
        <v/>
      </c>
      <c r="U515" s="3"/>
      <c r="V515" s="971" t="s">
        <v>826</v>
      </c>
      <c r="W515" s="945" t="str" cm="1">
        <f t="array" ref="W515">_xlfn.IFS(V515="No",(IFERROR(VLOOKUP($M515&amp;" | "&amp;$X515,'Emissions Factors'!$C$3:$N$1705,MATCH(W$11,'Emissions Factors'!$C$3:$N$3,0),FALSE),"")),V515="Yes", "", V515="", "")</f>
        <v/>
      </c>
      <c r="X515" s="946">
        <f>IFERROR(IF(OR($V515="Yes", $V515=""), "",
VLOOKUP($F515, 'Emissions Factors'!$C$3:$O$717, 4,FALSE)),
IFERROR(VLOOKUP($E515, 'Emissions Factors'!$C$3:$O$717, 4,FALSE),""))</f>
        <v>0</v>
      </c>
      <c r="Y515" s="947" t="str">
        <f>IFERROR(VLOOKUP($M515&amp;" | "&amp;$X515,'Emissions Factors'!$C$3:$N$3811,5,FALSE),"")</f>
        <v/>
      </c>
      <c r="Z515" s="948" t="str">
        <f>IFERROR(VLOOKUP($M515&amp;" | "&amp;$X515,'Emissions Factors'!$C$3:$N$3811,6,FALSE),"")</f>
        <v/>
      </c>
      <c r="AA515" s="949" t="str">
        <f>IFERROR(VLOOKUP($M515&amp;" | "&amp;$X515,'Emissions Factors'!$C$3:$N$3811,7,FALSE),"")</f>
        <v/>
      </c>
      <c r="AB515" s="961"/>
      <c r="AC515" s="962"/>
      <c r="AD515" s="963"/>
      <c r="AE515" s="964"/>
      <c r="AF515" s="965"/>
      <c r="AG515" s="955" t="str" cm="1">
        <f t="array" ref="AG515">IFERROR(_xlfn.IFS($V515="No", Y515*$T515/1000,$V515="Yes", AD515*$T515/1000, $V515="", ""),"")</f>
        <v/>
      </c>
      <c r="AH515" s="956" t="str" cm="1">
        <f t="array" ref="AH515">IFERROR(_xlfn.IFS($V515="No", Z515*$T515/1000,$V515="Yes", AE515*$T515/1000, $V515="", ""),"")</f>
        <v/>
      </c>
      <c r="AI515" s="956" t="str" cm="1">
        <f t="array" ref="AI515">IFERROR(_xlfn.IFS($V515="No", AA515*$T515/1000,$V515="Yes", AF515*$T515/1000, $V515="", ""),"")</f>
        <v/>
      </c>
      <c r="AJ515" s="1029" t="str">
        <f>IFERROR($AG515
+IFERROR(HLOOKUP(Introduction!$H$29,'GWP Values'!$D$3:$G$46,MATCH("CH4",'GWP Values'!$C$3:$C$41,0),FALSE)*$AH515,0)
+IFERROR(HLOOKUP(Introduction!$H$29,'GWP Values'!$D$3:$G$46,MATCH("N2O",'GWP Values'!$C$3:$C$41,0),FALSE)*$AI515,0),"")</f>
        <v/>
      </c>
    </row>
    <row r="516" spans="1:36" ht="24" customHeight="1" x14ac:dyDescent="0.25">
      <c r="A516" s="441"/>
      <c r="B516" s="458" t="str" cm="1">
        <f t="array" ref="B516">IFERROR(_xlfn.IFS($J516="","",VLOOKUP(CONCATENATE($M516," | ",$J516),'Emissions Factors'!$C$3:$O$718,5,FALSE)&lt;&gt;"",CONCATENATE($M516," | ",$J516), COUNTIF('Emissions Factors'!$C$3:$C$718,CONCATENATE($M516," | ",$J516))&lt;0, CONCATENATE($M516," | ",$I516)),"")</f>
        <v/>
      </c>
      <c r="C516" s="650" t="str">
        <f t="shared" si="14"/>
        <v/>
      </c>
      <c r="D516" s="650" t="str">
        <f t="shared" si="15"/>
        <v/>
      </c>
      <c r="E516" s="650" t="str">
        <f>IFERROR(IF($J516="","",
IF($J516="United States",$M516&amp;" | "&amp;$J516&amp;" - "&amp;(VLOOKUP(K516,'EFs - EPA eGRID'!$B$2:$D$53,3,FALSE)),
IF($J516="Canada",$M516&amp;" | "&amp;$J516&amp;" - "&amp;$K516,$M516&amp;" | "&amp;$I516))),"")</f>
        <v/>
      </c>
      <c r="F516" s="650" t="str" cm="1">
        <f t="array" ref="F516">_xlfn.IFS($J516="","",AND($J516="United States", $K516=""), $M516&amp;" | "&amp;$J516,AND($J516="Canada", $K516=""), $M516&amp;" | "&amp;$J516,$J516="United States", $E516,$J516="Canada",$E516,$J516&lt;&gt;"", $M516&amp;" | "&amp;$J516)</f>
        <v/>
      </c>
      <c r="G516" s="989"/>
      <c r="H516" s="990"/>
      <c r="I516" s="941" t="str">
        <f>IFERROR(VLOOKUP(J516,'Category Index'!$K$10:$L$258,2,FALSE),"")</f>
        <v/>
      </c>
      <c r="J516" s="986"/>
      <c r="K516" s="987" t="s">
        <v>866</v>
      </c>
      <c r="L516" s="3"/>
      <c r="M516" s="982"/>
      <c r="N516" s="983"/>
      <c r="O516" s="943" t="str">
        <f>IFERROR(VLOOKUP(Q516,Tables!$CE$8:$CF$22,2,FALSE),"")</f>
        <v/>
      </c>
      <c r="P516" s="973"/>
      <c r="Q516" s="974"/>
      <c r="R516" s="975"/>
      <c r="S516" s="976"/>
      <c r="T516" s="670" t="str">
        <f>IFERROR(IF(R516="","",R516*(VLOOKUP(D516, 'Unit Conversion Table'!$E$3:$F$132, 2, FALSE))),"")</f>
        <v/>
      </c>
      <c r="U516" s="3"/>
      <c r="V516" s="971" t="s">
        <v>826</v>
      </c>
      <c r="W516" s="945" t="str" cm="1">
        <f t="array" ref="W516">_xlfn.IFS(V516="No",(IFERROR(VLOOKUP($M516&amp;" | "&amp;$X516,'Emissions Factors'!$C$3:$N$1705,MATCH(W$11,'Emissions Factors'!$C$3:$N$3,0),FALSE),"")),V516="Yes", "", V516="", "")</f>
        <v/>
      </c>
      <c r="X516" s="946">
        <f>IFERROR(IF(OR($V516="Yes", $V516=""), "",
VLOOKUP($F516, 'Emissions Factors'!$C$3:$O$717, 4,FALSE)),
IFERROR(VLOOKUP($E516, 'Emissions Factors'!$C$3:$O$717, 4,FALSE),""))</f>
        <v>0</v>
      </c>
      <c r="Y516" s="947" t="str">
        <f>IFERROR(VLOOKUP($M516&amp;" | "&amp;$X516,'Emissions Factors'!$C$3:$N$3811,5,FALSE),"")</f>
        <v/>
      </c>
      <c r="Z516" s="948" t="str">
        <f>IFERROR(VLOOKUP($M516&amp;" | "&amp;$X516,'Emissions Factors'!$C$3:$N$3811,6,FALSE),"")</f>
        <v/>
      </c>
      <c r="AA516" s="949" t="str">
        <f>IFERROR(VLOOKUP($M516&amp;" | "&amp;$X516,'Emissions Factors'!$C$3:$N$3811,7,FALSE),"")</f>
        <v/>
      </c>
      <c r="AB516" s="961"/>
      <c r="AC516" s="962"/>
      <c r="AD516" s="963"/>
      <c r="AE516" s="964"/>
      <c r="AF516" s="965"/>
      <c r="AG516" s="955" t="str" cm="1">
        <f t="array" ref="AG516">IFERROR(_xlfn.IFS($V516="No", Y516*$T516/1000,$V516="Yes", AD516*$T516/1000, $V516="", ""),"")</f>
        <v/>
      </c>
      <c r="AH516" s="956" t="str" cm="1">
        <f t="array" ref="AH516">IFERROR(_xlfn.IFS($V516="No", Z516*$T516/1000,$V516="Yes", AE516*$T516/1000, $V516="", ""),"")</f>
        <v/>
      </c>
      <c r="AI516" s="956" t="str" cm="1">
        <f t="array" ref="AI516">IFERROR(_xlfn.IFS($V516="No", AA516*$T516/1000,$V516="Yes", AF516*$T516/1000, $V516="", ""),"")</f>
        <v/>
      </c>
      <c r="AJ516" s="1029" t="str">
        <f>IFERROR($AG516
+IFERROR(HLOOKUP(Introduction!$H$29,'GWP Values'!$D$3:$G$46,MATCH("CH4",'GWP Values'!$C$3:$C$41,0),FALSE)*$AH516,0)
+IFERROR(HLOOKUP(Introduction!$H$29,'GWP Values'!$D$3:$G$46,MATCH("N2O",'GWP Values'!$C$3:$C$41,0),FALSE)*$AI516,0),"")</f>
        <v/>
      </c>
    </row>
    <row r="517" spans="1:36" ht="24" customHeight="1" x14ac:dyDescent="0.25">
      <c r="A517" s="441"/>
      <c r="B517" s="458" t="str" cm="1">
        <f t="array" ref="B517">IFERROR(_xlfn.IFS($J517="","",VLOOKUP(CONCATENATE($M517," | ",$J517),'Emissions Factors'!$C$3:$O$718,5,FALSE)&lt;&gt;"",CONCATENATE($M517," | ",$J517), COUNTIF('Emissions Factors'!$C$3:$C$718,CONCATENATE($M517," | ",$J517))&lt;0, CONCATENATE($M517," | ",$I517)),"")</f>
        <v/>
      </c>
      <c r="C517" s="650" t="str">
        <f t="shared" si="14"/>
        <v/>
      </c>
      <c r="D517" s="650" t="str">
        <f t="shared" si="15"/>
        <v/>
      </c>
      <c r="E517" s="650" t="str">
        <f>IFERROR(IF($J517="","",
IF($J517="United States",$M517&amp;" | "&amp;$J517&amp;" - "&amp;(VLOOKUP(K517,'EFs - EPA eGRID'!$B$2:$D$53,3,FALSE)),
IF($J517="Canada",$M517&amp;" | "&amp;$J517&amp;" - "&amp;$K517,$M517&amp;" | "&amp;$I517))),"")</f>
        <v/>
      </c>
      <c r="F517" s="650" t="str" cm="1">
        <f t="array" ref="F517">_xlfn.IFS($J517="","",AND($J517="United States", $K517=""), $M517&amp;" | "&amp;$J517,AND($J517="Canada", $K517=""), $M517&amp;" | "&amp;$J517,$J517="United States", $E517,$J517="Canada",$E517,$J517&lt;&gt;"", $M517&amp;" | "&amp;$J517)</f>
        <v/>
      </c>
      <c r="G517" s="989"/>
      <c r="H517" s="990"/>
      <c r="I517" s="941" t="str">
        <f>IFERROR(VLOOKUP(J517,'Category Index'!$K$10:$L$258,2,FALSE),"")</f>
        <v/>
      </c>
      <c r="J517" s="986"/>
      <c r="K517" s="987" t="s">
        <v>866</v>
      </c>
      <c r="L517" s="3"/>
      <c r="M517" s="982"/>
      <c r="N517" s="983"/>
      <c r="O517" s="943" t="str">
        <f>IFERROR(VLOOKUP(Q517,Tables!$CE$8:$CF$22,2,FALSE),"")</f>
        <v/>
      </c>
      <c r="P517" s="973"/>
      <c r="Q517" s="974"/>
      <c r="R517" s="975"/>
      <c r="S517" s="976"/>
      <c r="T517" s="670" t="str">
        <f>IFERROR(IF(R517="","",R517*(VLOOKUP(D517, 'Unit Conversion Table'!$E$3:$F$132, 2, FALSE))),"")</f>
        <v/>
      </c>
      <c r="U517" s="3"/>
      <c r="V517" s="971" t="s">
        <v>826</v>
      </c>
      <c r="W517" s="945" t="str" cm="1">
        <f t="array" ref="W517">_xlfn.IFS(V517="No",(IFERROR(VLOOKUP($M517&amp;" | "&amp;$X517,'Emissions Factors'!$C$3:$N$1705,MATCH(W$11,'Emissions Factors'!$C$3:$N$3,0),FALSE),"")),V517="Yes", "", V517="", "")</f>
        <v/>
      </c>
      <c r="X517" s="946">
        <f>IFERROR(IF(OR($V517="Yes", $V517=""), "",
VLOOKUP($F517, 'Emissions Factors'!$C$3:$O$717, 4,FALSE)),
IFERROR(VLOOKUP($E517, 'Emissions Factors'!$C$3:$O$717, 4,FALSE),""))</f>
        <v>0</v>
      </c>
      <c r="Y517" s="947" t="str">
        <f>IFERROR(VLOOKUP($M517&amp;" | "&amp;$X517,'Emissions Factors'!$C$3:$N$3811,5,FALSE),"")</f>
        <v/>
      </c>
      <c r="Z517" s="948" t="str">
        <f>IFERROR(VLOOKUP($M517&amp;" | "&amp;$X517,'Emissions Factors'!$C$3:$N$3811,6,FALSE),"")</f>
        <v/>
      </c>
      <c r="AA517" s="949" t="str">
        <f>IFERROR(VLOOKUP($M517&amp;" | "&amp;$X517,'Emissions Factors'!$C$3:$N$3811,7,FALSE),"")</f>
        <v/>
      </c>
      <c r="AB517" s="961"/>
      <c r="AC517" s="962"/>
      <c r="AD517" s="963"/>
      <c r="AE517" s="964"/>
      <c r="AF517" s="965"/>
      <c r="AG517" s="955" t="str" cm="1">
        <f t="array" ref="AG517">IFERROR(_xlfn.IFS($V517="No", Y517*$T517/1000,$V517="Yes", AD517*$T517/1000, $V517="", ""),"")</f>
        <v/>
      </c>
      <c r="AH517" s="956" t="str" cm="1">
        <f t="array" ref="AH517">IFERROR(_xlfn.IFS($V517="No", Z517*$T517/1000,$V517="Yes", AE517*$T517/1000, $V517="", ""),"")</f>
        <v/>
      </c>
      <c r="AI517" s="956" t="str" cm="1">
        <f t="array" ref="AI517">IFERROR(_xlfn.IFS($V517="No", AA517*$T517/1000,$V517="Yes", AF517*$T517/1000, $V517="", ""),"")</f>
        <v/>
      </c>
      <c r="AJ517" s="1029" t="str">
        <f>IFERROR($AG517
+IFERROR(HLOOKUP(Introduction!$H$29,'GWP Values'!$D$3:$G$46,MATCH("CH4",'GWP Values'!$C$3:$C$41,0),FALSE)*$AH517,0)
+IFERROR(HLOOKUP(Introduction!$H$29,'GWP Values'!$D$3:$G$46,MATCH("N2O",'GWP Values'!$C$3:$C$41,0),FALSE)*$AI517,0),"")</f>
        <v/>
      </c>
    </row>
    <row r="518" spans="1:36" ht="24" customHeight="1" x14ac:dyDescent="0.25">
      <c r="A518" s="441"/>
      <c r="B518" s="458" t="str" cm="1">
        <f t="array" ref="B518">IFERROR(_xlfn.IFS($J518="","",VLOOKUP(CONCATENATE($M518," | ",$J518),'Emissions Factors'!$C$3:$O$718,5,FALSE)&lt;&gt;"",CONCATENATE($M518," | ",$J518), COUNTIF('Emissions Factors'!$C$3:$C$718,CONCATENATE($M518," | ",$J518))&lt;0, CONCATENATE($M518," | ",$I518)),"")</f>
        <v/>
      </c>
      <c r="C518" s="650" t="str">
        <f t="shared" si="14"/>
        <v/>
      </c>
      <c r="D518" s="650" t="str">
        <f t="shared" si="15"/>
        <v/>
      </c>
      <c r="E518" s="650" t="str">
        <f>IFERROR(IF($J518="","",
IF($J518="United States",$M518&amp;" | "&amp;$J518&amp;" - "&amp;(VLOOKUP(K518,'EFs - EPA eGRID'!$B$2:$D$53,3,FALSE)),
IF($J518="Canada",$M518&amp;" | "&amp;$J518&amp;" - "&amp;$K518,$M518&amp;" | "&amp;$I518))),"")</f>
        <v/>
      </c>
      <c r="F518" s="650" t="str" cm="1">
        <f t="array" ref="F518">_xlfn.IFS($J518="","",AND($J518="United States", $K518=""), $M518&amp;" | "&amp;$J518,AND($J518="Canada", $K518=""), $M518&amp;" | "&amp;$J518,$J518="United States", $E518,$J518="Canada",$E518,$J518&lt;&gt;"", $M518&amp;" | "&amp;$J518)</f>
        <v/>
      </c>
      <c r="G518" s="989"/>
      <c r="H518" s="990"/>
      <c r="I518" s="941" t="str">
        <f>IFERROR(VLOOKUP(J518,'Category Index'!$K$10:$L$258,2,FALSE),"")</f>
        <v/>
      </c>
      <c r="J518" s="986"/>
      <c r="K518" s="987" t="s">
        <v>866</v>
      </c>
      <c r="L518" s="3"/>
      <c r="M518" s="982"/>
      <c r="N518" s="983"/>
      <c r="O518" s="943" t="str">
        <f>IFERROR(VLOOKUP(Q518,Tables!$CE$8:$CF$22,2,FALSE),"")</f>
        <v/>
      </c>
      <c r="P518" s="973"/>
      <c r="Q518" s="974"/>
      <c r="R518" s="975"/>
      <c r="S518" s="976"/>
      <c r="T518" s="670" t="str">
        <f>IFERROR(IF(R518="","",R518*(VLOOKUP(D518, 'Unit Conversion Table'!$E$3:$F$132, 2, FALSE))),"")</f>
        <v/>
      </c>
      <c r="U518" s="3"/>
      <c r="V518" s="971" t="s">
        <v>826</v>
      </c>
      <c r="W518" s="945" t="str" cm="1">
        <f t="array" ref="W518">_xlfn.IFS(V518="No",(IFERROR(VLOOKUP($M518&amp;" | "&amp;$X518,'Emissions Factors'!$C$3:$N$1705,MATCH(W$11,'Emissions Factors'!$C$3:$N$3,0),FALSE),"")),V518="Yes", "", V518="", "")</f>
        <v/>
      </c>
      <c r="X518" s="946">
        <f>IFERROR(IF(OR($V518="Yes", $V518=""), "",
VLOOKUP($F518, 'Emissions Factors'!$C$3:$O$717, 4,FALSE)),
IFERROR(VLOOKUP($E518, 'Emissions Factors'!$C$3:$O$717, 4,FALSE),""))</f>
        <v>0</v>
      </c>
      <c r="Y518" s="947" t="str">
        <f>IFERROR(VLOOKUP($M518&amp;" | "&amp;$X518,'Emissions Factors'!$C$3:$N$3811,5,FALSE),"")</f>
        <v/>
      </c>
      <c r="Z518" s="948" t="str">
        <f>IFERROR(VLOOKUP($M518&amp;" | "&amp;$X518,'Emissions Factors'!$C$3:$N$3811,6,FALSE),"")</f>
        <v/>
      </c>
      <c r="AA518" s="949" t="str">
        <f>IFERROR(VLOOKUP($M518&amp;" | "&amp;$X518,'Emissions Factors'!$C$3:$N$3811,7,FALSE),"")</f>
        <v/>
      </c>
      <c r="AB518" s="961"/>
      <c r="AC518" s="962"/>
      <c r="AD518" s="963"/>
      <c r="AE518" s="964"/>
      <c r="AF518" s="965"/>
      <c r="AG518" s="955" t="str" cm="1">
        <f t="array" ref="AG518">IFERROR(_xlfn.IFS($V518="No", Y518*$T518/1000,$V518="Yes", AD518*$T518/1000, $V518="", ""),"")</f>
        <v/>
      </c>
      <c r="AH518" s="956" t="str" cm="1">
        <f t="array" ref="AH518">IFERROR(_xlfn.IFS($V518="No", Z518*$T518/1000,$V518="Yes", AE518*$T518/1000, $V518="", ""),"")</f>
        <v/>
      </c>
      <c r="AI518" s="956" t="str" cm="1">
        <f t="array" ref="AI518">IFERROR(_xlfn.IFS($V518="No", AA518*$T518/1000,$V518="Yes", AF518*$T518/1000, $V518="", ""),"")</f>
        <v/>
      </c>
      <c r="AJ518" s="1029" t="str">
        <f>IFERROR($AG518
+IFERROR(HLOOKUP(Introduction!$H$29,'GWP Values'!$D$3:$G$46,MATCH("CH4",'GWP Values'!$C$3:$C$41,0),FALSE)*$AH518,0)
+IFERROR(HLOOKUP(Introduction!$H$29,'GWP Values'!$D$3:$G$46,MATCH("N2O",'GWP Values'!$C$3:$C$41,0),FALSE)*$AI518,0),"")</f>
        <v/>
      </c>
    </row>
    <row r="519" spans="1:36" ht="24" customHeight="1" x14ac:dyDescent="0.25">
      <c r="A519" s="441"/>
      <c r="B519" s="458" t="str" cm="1">
        <f t="array" ref="B519">IFERROR(_xlfn.IFS($J519="","",VLOOKUP(CONCATENATE($M519," | ",$J519),'Emissions Factors'!$C$3:$O$718,5,FALSE)&lt;&gt;"",CONCATENATE($M519," | ",$J519), COUNTIF('Emissions Factors'!$C$3:$C$718,CONCATENATE($M519," | ",$J519))&lt;0, CONCATENATE($M519," | ",$I519)),"")</f>
        <v/>
      </c>
      <c r="C519" s="650" t="str">
        <f t="shared" si="14"/>
        <v/>
      </c>
      <c r="D519" s="650" t="str">
        <f t="shared" si="15"/>
        <v/>
      </c>
      <c r="E519" s="650" t="str">
        <f>IFERROR(IF($J519="","",
IF($J519="United States",$M519&amp;" | "&amp;$J519&amp;" - "&amp;(VLOOKUP(K519,'EFs - EPA eGRID'!$B$2:$D$53,3,FALSE)),
IF($J519="Canada",$M519&amp;" | "&amp;$J519&amp;" - "&amp;$K519,$M519&amp;" | "&amp;$I519))),"")</f>
        <v/>
      </c>
      <c r="F519" s="650" t="str" cm="1">
        <f t="array" ref="F519">_xlfn.IFS($J519="","",AND($J519="United States", $K519=""), $M519&amp;" | "&amp;$J519,AND($J519="Canada", $K519=""), $M519&amp;" | "&amp;$J519,$J519="United States", $E519,$J519="Canada",$E519,$J519&lt;&gt;"", $M519&amp;" | "&amp;$J519)</f>
        <v/>
      </c>
      <c r="G519" s="989"/>
      <c r="H519" s="990"/>
      <c r="I519" s="941" t="str">
        <f>IFERROR(VLOOKUP(J519,'Category Index'!$K$10:$L$258,2,FALSE),"")</f>
        <v/>
      </c>
      <c r="J519" s="986"/>
      <c r="K519" s="987" t="s">
        <v>866</v>
      </c>
      <c r="L519" s="3"/>
      <c r="M519" s="982"/>
      <c r="N519" s="983"/>
      <c r="O519" s="943" t="str">
        <f>IFERROR(VLOOKUP(Q519,Tables!$CE$8:$CF$22,2,FALSE),"")</f>
        <v/>
      </c>
      <c r="P519" s="973"/>
      <c r="Q519" s="974"/>
      <c r="R519" s="975"/>
      <c r="S519" s="976"/>
      <c r="T519" s="670" t="str">
        <f>IFERROR(IF(R519="","",R519*(VLOOKUP(D519, 'Unit Conversion Table'!$E$3:$F$132, 2, FALSE))),"")</f>
        <v/>
      </c>
      <c r="U519" s="3"/>
      <c r="V519" s="971" t="s">
        <v>826</v>
      </c>
      <c r="W519" s="945" t="str" cm="1">
        <f t="array" ref="W519">_xlfn.IFS(V519="No",(IFERROR(VLOOKUP($M519&amp;" | "&amp;$X519,'Emissions Factors'!$C$3:$N$1705,MATCH(W$11,'Emissions Factors'!$C$3:$N$3,0),FALSE),"")),V519="Yes", "", V519="", "")</f>
        <v/>
      </c>
      <c r="X519" s="946">
        <f>IFERROR(IF(OR($V519="Yes", $V519=""), "",
VLOOKUP($F519, 'Emissions Factors'!$C$3:$O$717, 4,FALSE)),
IFERROR(VLOOKUP($E519, 'Emissions Factors'!$C$3:$O$717, 4,FALSE),""))</f>
        <v>0</v>
      </c>
      <c r="Y519" s="947" t="str">
        <f>IFERROR(VLOOKUP($M519&amp;" | "&amp;$X519,'Emissions Factors'!$C$3:$N$3811,5,FALSE),"")</f>
        <v/>
      </c>
      <c r="Z519" s="948" t="str">
        <f>IFERROR(VLOOKUP($M519&amp;" | "&amp;$X519,'Emissions Factors'!$C$3:$N$3811,6,FALSE),"")</f>
        <v/>
      </c>
      <c r="AA519" s="949" t="str">
        <f>IFERROR(VLOOKUP($M519&amp;" | "&amp;$X519,'Emissions Factors'!$C$3:$N$3811,7,FALSE),"")</f>
        <v/>
      </c>
      <c r="AB519" s="961"/>
      <c r="AC519" s="962"/>
      <c r="AD519" s="963"/>
      <c r="AE519" s="964"/>
      <c r="AF519" s="965"/>
      <c r="AG519" s="955" t="str" cm="1">
        <f t="array" ref="AG519">IFERROR(_xlfn.IFS($V519="No", Y519*$T519/1000,$V519="Yes", AD519*$T519/1000, $V519="", ""),"")</f>
        <v/>
      </c>
      <c r="AH519" s="956" t="str" cm="1">
        <f t="array" ref="AH519">IFERROR(_xlfn.IFS($V519="No", Z519*$T519/1000,$V519="Yes", AE519*$T519/1000, $V519="", ""),"")</f>
        <v/>
      </c>
      <c r="AI519" s="956" t="str" cm="1">
        <f t="array" ref="AI519">IFERROR(_xlfn.IFS($V519="No", AA519*$T519/1000,$V519="Yes", AF519*$T519/1000, $V519="", ""),"")</f>
        <v/>
      </c>
      <c r="AJ519" s="1029" t="str">
        <f>IFERROR($AG519
+IFERROR(HLOOKUP(Introduction!$H$29,'GWP Values'!$D$3:$G$46,MATCH("CH4",'GWP Values'!$C$3:$C$41,0),FALSE)*$AH519,0)
+IFERROR(HLOOKUP(Introduction!$H$29,'GWP Values'!$D$3:$G$46,MATCH("N2O",'GWP Values'!$C$3:$C$41,0),FALSE)*$AI519,0),"")</f>
        <v/>
      </c>
    </row>
    <row r="520" spans="1:36" ht="24" customHeight="1" x14ac:dyDescent="0.25">
      <c r="A520" s="441"/>
      <c r="B520" s="458" t="str" cm="1">
        <f t="array" ref="B520">IFERROR(_xlfn.IFS($J520="","",VLOOKUP(CONCATENATE($M520," | ",$J520),'Emissions Factors'!$C$3:$O$718,5,FALSE)&lt;&gt;"",CONCATENATE($M520," | ",$J520), COUNTIF('Emissions Factors'!$C$3:$C$718,CONCATENATE($M520," | ",$J520))&lt;0, CONCATENATE($M520," | ",$I520)),"")</f>
        <v/>
      </c>
      <c r="C520" s="650" t="str">
        <f t="shared" si="14"/>
        <v/>
      </c>
      <c r="D520" s="650" t="str">
        <f t="shared" si="15"/>
        <v/>
      </c>
      <c r="E520" s="650" t="str">
        <f>IFERROR(IF($J520="","",
IF($J520="United States",$M520&amp;" | "&amp;$J520&amp;" - "&amp;(VLOOKUP(K520,'EFs - EPA eGRID'!$B$2:$D$53,3,FALSE)),
IF($J520="Canada",$M520&amp;" | "&amp;$J520&amp;" - "&amp;$K520,$M520&amp;" | "&amp;$I520))),"")</f>
        <v/>
      </c>
      <c r="F520" s="650" t="str" cm="1">
        <f t="array" ref="F520">_xlfn.IFS($J520="","",AND($J520="United States", $K520=""), $M520&amp;" | "&amp;$J520,AND($J520="Canada", $K520=""), $M520&amp;" | "&amp;$J520,$J520="United States", $E520,$J520="Canada",$E520,$J520&lt;&gt;"", $M520&amp;" | "&amp;$J520)</f>
        <v/>
      </c>
      <c r="G520" s="989"/>
      <c r="H520" s="990"/>
      <c r="I520" s="941" t="str">
        <f>IFERROR(VLOOKUP(J520,'Category Index'!$K$10:$L$258,2,FALSE),"")</f>
        <v/>
      </c>
      <c r="J520" s="986"/>
      <c r="K520" s="987" t="s">
        <v>866</v>
      </c>
      <c r="L520" s="3"/>
      <c r="M520" s="982"/>
      <c r="N520" s="983"/>
      <c r="O520" s="943" t="str">
        <f>IFERROR(VLOOKUP(Q520,Tables!$CE$8:$CF$22,2,FALSE),"")</f>
        <v/>
      </c>
      <c r="P520" s="973"/>
      <c r="Q520" s="974"/>
      <c r="R520" s="975"/>
      <c r="S520" s="976"/>
      <c r="T520" s="670" t="str">
        <f>IFERROR(IF(R520="","",R520*(VLOOKUP(D520, 'Unit Conversion Table'!$E$3:$F$132, 2, FALSE))),"")</f>
        <v/>
      </c>
      <c r="U520" s="3"/>
      <c r="V520" s="971" t="s">
        <v>826</v>
      </c>
      <c r="W520" s="945" t="str" cm="1">
        <f t="array" ref="W520">_xlfn.IFS(V520="No",(IFERROR(VLOOKUP($M520&amp;" | "&amp;$X520,'Emissions Factors'!$C$3:$N$1705,MATCH(W$11,'Emissions Factors'!$C$3:$N$3,0),FALSE),"")),V520="Yes", "", V520="", "")</f>
        <v/>
      </c>
      <c r="X520" s="946">
        <f>IFERROR(IF(OR($V520="Yes", $V520=""), "",
VLOOKUP($F520, 'Emissions Factors'!$C$3:$O$717, 4,FALSE)),
IFERROR(VLOOKUP($E520, 'Emissions Factors'!$C$3:$O$717, 4,FALSE),""))</f>
        <v>0</v>
      </c>
      <c r="Y520" s="947" t="str">
        <f>IFERROR(VLOOKUP($M520&amp;" | "&amp;$X520,'Emissions Factors'!$C$3:$N$3811,5,FALSE),"")</f>
        <v/>
      </c>
      <c r="Z520" s="948" t="str">
        <f>IFERROR(VLOOKUP($M520&amp;" | "&amp;$X520,'Emissions Factors'!$C$3:$N$3811,6,FALSE),"")</f>
        <v/>
      </c>
      <c r="AA520" s="949" t="str">
        <f>IFERROR(VLOOKUP($M520&amp;" | "&amp;$X520,'Emissions Factors'!$C$3:$N$3811,7,FALSE),"")</f>
        <v/>
      </c>
      <c r="AB520" s="961"/>
      <c r="AC520" s="962"/>
      <c r="AD520" s="963"/>
      <c r="AE520" s="964"/>
      <c r="AF520" s="965"/>
      <c r="AG520" s="955" t="str" cm="1">
        <f t="array" ref="AG520">IFERROR(_xlfn.IFS($V520="No", Y520*$T520/1000,$V520="Yes", AD520*$T520/1000, $V520="", ""),"")</f>
        <v/>
      </c>
      <c r="AH520" s="956" t="str" cm="1">
        <f t="array" ref="AH520">IFERROR(_xlfn.IFS($V520="No", Z520*$T520/1000,$V520="Yes", AE520*$T520/1000, $V520="", ""),"")</f>
        <v/>
      </c>
      <c r="AI520" s="956" t="str" cm="1">
        <f t="array" ref="AI520">IFERROR(_xlfn.IFS($V520="No", AA520*$T520/1000,$V520="Yes", AF520*$T520/1000, $V520="", ""),"")</f>
        <v/>
      </c>
      <c r="AJ520" s="1029" t="str">
        <f>IFERROR($AG520
+IFERROR(HLOOKUP(Introduction!$H$29,'GWP Values'!$D$3:$G$46,MATCH("CH4",'GWP Values'!$C$3:$C$41,0),FALSE)*$AH520,0)
+IFERROR(HLOOKUP(Introduction!$H$29,'GWP Values'!$D$3:$G$46,MATCH("N2O",'GWP Values'!$C$3:$C$41,0),FALSE)*$AI520,0),"")</f>
        <v/>
      </c>
    </row>
    <row r="521" spans="1:36" ht="24" customHeight="1" x14ac:dyDescent="0.25">
      <c r="A521" s="441"/>
      <c r="B521" s="458" t="str" cm="1">
        <f t="array" ref="B521">IFERROR(_xlfn.IFS($J521="","",VLOOKUP(CONCATENATE($M521," | ",$J521),'Emissions Factors'!$C$3:$O$718,5,FALSE)&lt;&gt;"",CONCATENATE($M521," | ",$J521), COUNTIF('Emissions Factors'!$C$3:$C$718,CONCATENATE($M521," | ",$J521))&lt;0, CONCATENATE($M521," | ",$I521)),"")</f>
        <v/>
      </c>
      <c r="C521" s="650" t="str">
        <f t="shared" si="14"/>
        <v/>
      </c>
      <c r="D521" s="650" t="str">
        <f t="shared" si="15"/>
        <v/>
      </c>
      <c r="E521" s="650" t="str">
        <f>IFERROR(IF($J521="","",
IF($J521="United States",$M521&amp;" | "&amp;$J521&amp;" - "&amp;(VLOOKUP(K521,'EFs - EPA eGRID'!$B$2:$D$53,3,FALSE)),
IF($J521="Canada",$M521&amp;" | "&amp;$J521&amp;" - "&amp;$K521,$M521&amp;" | "&amp;$I521))),"")</f>
        <v/>
      </c>
      <c r="F521" s="650" t="str" cm="1">
        <f t="array" ref="F521">_xlfn.IFS($J521="","",AND($J521="United States", $K521=""), $M521&amp;" | "&amp;$J521,AND($J521="Canada", $K521=""), $M521&amp;" | "&amp;$J521,$J521="United States", $E521,$J521="Canada",$E521,$J521&lt;&gt;"", $M521&amp;" | "&amp;$J521)</f>
        <v/>
      </c>
      <c r="G521" s="989"/>
      <c r="H521" s="990"/>
      <c r="I521" s="941" t="str">
        <f>IFERROR(VLOOKUP(J521,'Category Index'!$K$10:$L$258,2,FALSE),"")</f>
        <v/>
      </c>
      <c r="J521" s="986"/>
      <c r="K521" s="987" t="s">
        <v>866</v>
      </c>
      <c r="L521" s="3"/>
      <c r="M521" s="982"/>
      <c r="N521" s="983"/>
      <c r="O521" s="943" t="str">
        <f>IFERROR(VLOOKUP(Q521,Tables!$CE$8:$CF$22,2,FALSE),"")</f>
        <v/>
      </c>
      <c r="P521" s="973"/>
      <c r="Q521" s="974"/>
      <c r="R521" s="975"/>
      <c r="S521" s="976"/>
      <c r="T521" s="670" t="str">
        <f>IFERROR(IF(R521="","",R521*(VLOOKUP(D521, 'Unit Conversion Table'!$E$3:$F$132, 2, FALSE))),"")</f>
        <v/>
      </c>
      <c r="U521" s="3"/>
      <c r="V521" s="971" t="s">
        <v>826</v>
      </c>
      <c r="W521" s="945" t="str" cm="1">
        <f t="array" ref="W521">_xlfn.IFS(V521="No",(IFERROR(VLOOKUP($M521&amp;" | "&amp;$X521,'Emissions Factors'!$C$3:$N$1705,MATCH(W$11,'Emissions Factors'!$C$3:$N$3,0),FALSE),"")),V521="Yes", "", V521="", "")</f>
        <v/>
      </c>
      <c r="X521" s="946">
        <f>IFERROR(IF(OR($V521="Yes", $V521=""), "",
VLOOKUP($F521, 'Emissions Factors'!$C$3:$O$717, 4,FALSE)),
IFERROR(VLOOKUP($E521, 'Emissions Factors'!$C$3:$O$717, 4,FALSE),""))</f>
        <v>0</v>
      </c>
      <c r="Y521" s="947" t="str">
        <f>IFERROR(VLOOKUP($M521&amp;" | "&amp;$X521,'Emissions Factors'!$C$3:$N$3811,5,FALSE),"")</f>
        <v/>
      </c>
      <c r="Z521" s="948" t="str">
        <f>IFERROR(VLOOKUP($M521&amp;" | "&amp;$X521,'Emissions Factors'!$C$3:$N$3811,6,FALSE),"")</f>
        <v/>
      </c>
      <c r="AA521" s="949" t="str">
        <f>IFERROR(VLOOKUP($M521&amp;" | "&amp;$X521,'Emissions Factors'!$C$3:$N$3811,7,FALSE),"")</f>
        <v/>
      </c>
      <c r="AB521" s="961"/>
      <c r="AC521" s="962"/>
      <c r="AD521" s="963"/>
      <c r="AE521" s="964"/>
      <c r="AF521" s="965"/>
      <c r="AG521" s="955" t="str" cm="1">
        <f t="array" ref="AG521">IFERROR(_xlfn.IFS($V521="No", Y521*$T521/1000,$V521="Yes", AD521*$T521/1000, $V521="", ""),"")</f>
        <v/>
      </c>
      <c r="AH521" s="956" t="str" cm="1">
        <f t="array" ref="AH521">IFERROR(_xlfn.IFS($V521="No", Z521*$T521/1000,$V521="Yes", AE521*$T521/1000, $V521="", ""),"")</f>
        <v/>
      </c>
      <c r="AI521" s="956" t="str" cm="1">
        <f t="array" ref="AI521">IFERROR(_xlfn.IFS($V521="No", AA521*$T521/1000,$V521="Yes", AF521*$T521/1000, $V521="", ""),"")</f>
        <v/>
      </c>
      <c r="AJ521" s="1029" t="str">
        <f>IFERROR($AG521
+IFERROR(HLOOKUP(Introduction!$H$29,'GWP Values'!$D$3:$G$46,MATCH("CH4",'GWP Values'!$C$3:$C$41,0),FALSE)*$AH521,0)
+IFERROR(HLOOKUP(Introduction!$H$29,'GWP Values'!$D$3:$G$46,MATCH("N2O",'GWP Values'!$C$3:$C$41,0),FALSE)*$AI521,0),"")</f>
        <v/>
      </c>
    </row>
    <row r="522" spans="1:36" ht="24" customHeight="1" x14ac:dyDescent="0.25">
      <c r="A522" s="441"/>
      <c r="B522" s="458" t="str" cm="1">
        <f t="array" ref="B522">IFERROR(_xlfn.IFS($J522="","",VLOOKUP(CONCATENATE($M522," | ",$J522),'Emissions Factors'!$C$3:$O$718,5,FALSE)&lt;&gt;"",CONCATENATE($M522," | ",$J522), COUNTIF('Emissions Factors'!$C$3:$C$718,CONCATENATE($M522," | ",$J522))&lt;0, CONCATENATE($M522," | ",$I522)),"")</f>
        <v/>
      </c>
      <c r="C522" s="650" t="str">
        <f t="shared" si="14"/>
        <v/>
      </c>
      <c r="D522" s="650" t="str">
        <f t="shared" si="15"/>
        <v/>
      </c>
      <c r="E522" s="650" t="str">
        <f>IFERROR(IF($J522="","",
IF($J522="United States",$M522&amp;" | "&amp;$J522&amp;" - "&amp;(VLOOKUP(K522,'EFs - EPA eGRID'!$B$2:$D$53,3,FALSE)),
IF($J522="Canada",$M522&amp;" | "&amp;$J522&amp;" - "&amp;$K522,$M522&amp;" | "&amp;$I522))),"")</f>
        <v/>
      </c>
      <c r="F522" s="650" t="str" cm="1">
        <f t="array" ref="F522">_xlfn.IFS($J522="","",AND($J522="United States", $K522=""), $M522&amp;" | "&amp;$J522,AND($J522="Canada", $K522=""), $M522&amp;" | "&amp;$J522,$J522="United States", $E522,$J522="Canada",$E522,$J522&lt;&gt;"", $M522&amp;" | "&amp;$J522)</f>
        <v/>
      </c>
      <c r="G522" s="989"/>
      <c r="H522" s="990"/>
      <c r="I522" s="941" t="str">
        <f>IFERROR(VLOOKUP(J522,'Category Index'!$K$10:$L$258,2,FALSE),"")</f>
        <v/>
      </c>
      <c r="J522" s="986"/>
      <c r="K522" s="987" t="s">
        <v>866</v>
      </c>
      <c r="L522" s="3"/>
      <c r="M522" s="982"/>
      <c r="N522" s="983"/>
      <c r="O522" s="943" t="str">
        <f>IFERROR(VLOOKUP(Q522,Tables!$CE$8:$CF$22,2,FALSE),"")</f>
        <v/>
      </c>
      <c r="P522" s="973"/>
      <c r="Q522" s="974"/>
      <c r="R522" s="975"/>
      <c r="S522" s="976"/>
      <c r="T522" s="670" t="str">
        <f>IFERROR(IF(R522="","",R522*(VLOOKUP(D522, 'Unit Conversion Table'!$E$3:$F$132, 2, FALSE))),"")</f>
        <v/>
      </c>
      <c r="U522" s="3"/>
      <c r="V522" s="971" t="s">
        <v>826</v>
      </c>
      <c r="W522" s="945" t="str" cm="1">
        <f t="array" ref="W522">_xlfn.IFS(V522="No",(IFERROR(VLOOKUP($M522&amp;" | "&amp;$X522,'Emissions Factors'!$C$3:$N$1705,MATCH(W$11,'Emissions Factors'!$C$3:$N$3,0),FALSE),"")),V522="Yes", "", V522="", "")</f>
        <v/>
      </c>
      <c r="X522" s="946">
        <f>IFERROR(IF(OR($V522="Yes", $V522=""), "",
VLOOKUP($F522, 'Emissions Factors'!$C$3:$O$717, 4,FALSE)),
IFERROR(VLOOKUP($E522, 'Emissions Factors'!$C$3:$O$717, 4,FALSE),""))</f>
        <v>0</v>
      </c>
      <c r="Y522" s="947" t="str">
        <f>IFERROR(VLOOKUP($M522&amp;" | "&amp;$X522,'Emissions Factors'!$C$3:$N$3811,5,FALSE),"")</f>
        <v/>
      </c>
      <c r="Z522" s="948" t="str">
        <f>IFERROR(VLOOKUP($M522&amp;" | "&amp;$X522,'Emissions Factors'!$C$3:$N$3811,6,FALSE),"")</f>
        <v/>
      </c>
      <c r="AA522" s="949" t="str">
        <f>IFERROR(VLOOKUP($M522&amp;" | "&amp;$X522,'Emissions Factors'!$C$3:$N$3811,7,FALSE),"")</f>
        <v/>
      </c>
      <c r="AB522" s="961"/>
      <c r="AC522" s="962"/>
      <c r="AD522" s="963"/>
      <c r="AE522" s="964"/>
      <c r="AF522" s="965"/>
      <c r="AG522" s="955" t="str" cm="1">
        <f t="array" ref="AG522">IFERROR(_xlfn.IFS($V522="No", Y522*$T522/1000,$V522="Yes", AD522*$T522/1000, $V522="", ""),"")</f>
        <v/>
      </c>
      <c r="AH522" s="956" t="str" cm="1">
        <f t="array" ref="AH522">IFERROR(_xlfn.IFS($V522="No", Z522*$T522/1000,$V522="Yes", AE522*$T522/1000, $V522="", ""),"")</f>
        <v/>
      </c>
      <c r="AI522" s="956" t="str" cm="1">
        <f t="array" ref="AI522">IFERROR(_xlfn.IFS($V522="No", AA522*$T522/1000,$V522="Yes", AF522*$T522/1000, $V522="", ""),"")</f>
        <v/>
      </c>
      <c r="AJ522" s="1029" t="str">
        <f>IFERROR($AG522
+IFERROR(HLOOKUP(Introduction!$H$29,'GWP Values'!$D$3:$G$46,MATCH("CH4",'GWP Values'!$C$3:$C$41,0),FALSE)*$AH522,0)
+IFERROR(HLOOKUP(Introduction!$H$29,'GWP Values'!$D$3:$G$46,MATCH("N2O",'GWP Values'!$C$3:$C$41,0),FALSE)*$AI522,0),"")</f>
        <v/>
      </c>
    </row>
    <row r="523" spans="1:36" ht="24" customHeight="1" x14ac:dyDescent="0.25">
      <c r="A523" s="441"/>
      <c r="B523" s="458" t="str" cm="1">
        <f t="array" ref="B523">IFERROR(_xlfn.IFS($J523="","",VLOOKUP(CONCATENATE($M523," | ",$J523),'Emissions Factors'!$C$3:$O$718,5,FALSE)&lt;&gt;"",CONCATENATE($M523," | ",$J523), COUNTIF('Emissions Factors'!$C$3:$C$718,CONCATENATE($M523," | ",$J523))&lt;0, CONCATENATE($M523," | ",$I523)),"")</f>
        <v/>
      </c>
      <c r="C523" s="650" t="str">
        <f t="shared" si="14"/>
        <v/>
      </c>
      <c r="D523" s="650" t="str">
        <f t="shared" si="15"/>
        <v/>
      </c>
      <c r="E523" s="650" t="str">
        <f>IFERROR(IF($J523="","",
IF($J523="United States",$M523&amp;" | "&amp;$J523&amp;" - "&amp;(VLOOKUP(K523,'EFs - EPA eGRID'!$B$2:$D$53,3,FALSE)),
IF($J523="Canada",$M523&amp;" | "&amp;$J523&amp;" - "&amp;$K523,$M523&amp;" | "&amp;$I523))),"")</f>
        <v/>
      </c>
      <c r="F523" s="650" t="str" cm="1">
        <f t="array" ref="F523">_xlfn.IFS($J523="","",AND($J523="United States", $K523=""), $M523&amp;" | "&amp;$J523,AND($J523="Canada", $K523=""), $M523&amp;" | "&amp;$J523,$J523="United States", $E523,$J523="Canada",$E523,$J523&lt;&gt;"", $M523&amp;" | "&amp;$J523)</f>
        <v/>
      </c>
      <c r="G523" s="989"/>
      <c r="H523" s="990"/>
      <c r="I523" s="941" t="str">
        <f>IFERROR(VLOOKUP(J523,'Category Index'!$K$10:$L$258,2,FALSE),"")</f>
        <v/>
      </c>
      <c r="J523" s="986"/>
      <c r="K523" s="987" t="s">
        <v>866</v>
      </c>
      <c r="L523" s="3"/>
      <c r="M523" s="982"/>
      <c r="N523" s="983"/>
      <c r="O523" s="943" t="str">
        <f>IFERROR(VLOOKUP(Q523,Tables!$CE$8:$CF$22,2,FALSE),"")</f>
        <v/>
      </c>
      <c r="P523" s="973"/>
      <c r="Q523" s="974"/>
      <c r="R523" s="975"/>
      <c r="S523" s="976"/>
      <c r="T523" s="670" t="str">
        <f>IFERROR(IF(R523="","",R523*(VLOOKUP(D523, 'Unit Conversion Table'!$E$3:$F$132, 2, FALSE))),"")</f>
        <v/>
      </c>
      <c r="U523" s="3"/>
      <c r="V523" s="971" t="s">
        <v>826</v>
      </c>
      <c r="W523" s="945" t="str" cm="1">
        <f t="array" ref="W523">_xlfn.IFS(V523="No",(IFERROR(VLOOKUP($M523&amp;" | "&amp;$X523,'Emissions Factors'!$C$3:$N$1705,MATCH(W$11,'Emissions Factors'!$C$3:$N$3,0),FALSE),"")),V523="Yes", "", V523="", "")</f>
        <v/>
      </c>
      <c r="X523" s="946">
        <f>IFERROR(IF(OR($V523="Yes", $V523=""), "",
VLOOKUP($F523, 'Emissions Factors'!$C$3:$O$717, 4,FALSE)),
IFERROR(VLOOKUP($E523, 'Emissions Factors'!$C$3:$O$717, 4,FALSE),""))</f>
        <v>0</v>
      </c>
      <c r="Y523" s="947" t="str">
        <f>IFERROR(VLOOKUP($M523&amp;" | "&amp;$X523,'Emissions Factors'!$C$3:$N$3811,5,FALSE),"")</f>
        <v/>
      </c>
      <c r="Z523" s="948" t="str">
        <f>IFERROR(VLOOKUP($M523&amp;" | "&amp;$X523,'Emissions Factors'!$C$3:$N$3811,6,FALSE),"")</f>
        <v/>
      </c>
      <c r="AA523" s="949" t="str">
        <f>IFERROR(VLOOKUP($M523&amp;" | "&amp;$X523,'Emissions Factors'!$C$3:$N$3811,7,FALSE),"")</f>
        <v/>
      </c>
      <c r="AB523" s="961"/>
      <c r="AC523" s="962"/>
      <c r="AD523" s="963"/>
      <c r="AE523" s="964"/>
      <c r="AF523" s="965"/>
      <c r="AG523" s="955" t="str" cm="1">
        <f t="array" ref="AG523">IFERROR(_xlfn.IFS($V523="No", Y523*$T523/1000,$V523="Yes", AD523*$T523/1000, $V523="", ""),"")</f>
        <v/>
      </c>
      <c r="AH523" s="956" t="str" cm="1">
        <f t="array" ref="AH523">IFERROR(_xlfn.IFS($V523="No", Z523*$T523/1000,$V523="Yes", AE523*$T523/1000, $V523="", ""),"")</f>
        <v/>
      </c>
      <c r="AI523" s="956" t="str" cm="1">
        <f t="array" ref="AI523">IFERROR(_xlfn.IFS($V523="No", AA523*$T523/1000,$V523="Yes", AF523*$T523/1000, $V523="", ""),"")</f>
        <v/>
      </c>
      <c r="AJ523" s="1029" t="str">
        <f>IFERROR($AG523
+IFERROR(HLOOKUP(Introduction!$H$29,'GWP Values'!$D$3:$G$46,MATCH("CH4",'GWP Values'!$C$3:$C$41,0),FALSE)*$AH523,0)
+IFERROR(HLOOKUP(Introduction!$H$29,'GWP Values'!$D$3:$G$46,MATCH("N2O",'GWP Values'!$C$3:$C$41,0),FALSE)*$AI523,0),"")</f>
        <v/>
      </c>
    </row>
    <row r="524" spans="1:36" ht="24" customHeight="1" x14ac:dyDescent="0.25">
      <c r="A524" s="441"/>
      <c r="B524" s="458" t="str" cm="1">
        <f t="array" ref="B524">IFERROR(_xlfn.IFS($J524="","",VLOOKUP(CONCATENATE($M524," | ",$J524),'Emissions Factors'!$C$3:$O$718,5,FALSE)&lt;&gt;"",CONCATENATE($M524," | ",$J524), COUNTIF('Emissions Factors'!$C$3:$C$718,CONCATENATE($M524," | ",$J524))&lt;0, CONCATENATE($M524," | ",$I524)),"")</f>
        <v/>
      </c>
      <c r="C524" s="650" t="str">
        <f t="shared" si="14"/>
        <v/>
      </c>
      <c r="D524" s="650" t="str">
        <f t="shared" si="15"/>
        <v/>
      </c>
      <c r="E524" s="650" t="str">
        <f>IFERROR(IF($J524="","",
IF($J524="United States",$M524&amp;" | "&amp;$J524&amp;" - "&amp;(VLOOKUP(K524,'EFs - EPA eGRID'!$B$2:$D$53,3,FALSE)),
IF($J524="Canada",$M524&amp;" | "&amp;$J524&amp;" - "&amp;$K524,$M524&amp;" | "&amp;$I524))),"")</f>
        <v/>
      </c>
      <c r="F524" s="650" t="str" cm="1">
        <f t="array" ref="F524">_xlfn.IFS($J524="","",AND($J524="United States", $K524=""), $M524&amp;" | "&amp;$J524,AND($J524="Canada", $K524=""), $M524&amp;" | "&amp;$J524,$J524="United States", $E524,$J524="Canada",$E524,$J524&lt;&gt;"", $M524&amp;" | "&amp;$J524)</f>
        <v/>
      </c>
      <c r="G524" s="989"/>
      <c r="H524" s="990"/>
      <c r="I524" s="941" t="str">
        <f>IFERROR(VLOOKUP(J524,'Category Index'!$K$10:$L$258,2,FALSE),"")</f>
        <v/>
      </c>
      <c r="J524" s="986"/>
      <c r="K524" s="987" t="s">
        <v>866</v>
      </c>
      <c r="L524" s="3"/>
      <c r="M524" s="982"/>
      <c r="N524" s="983"/>
      <c r="O524" s="943" t="str">
        <f>IFERROR(VLOOKUP(Q524,Tables!$CE$8:$CF$22,2,FALSE),"")</f>
        <v/>
      </c>
      <c r="P524" s="973"/>
      <c r="Q524" s="974"/>
      <c r="R524" s="975"/>
      <c r="S524" s="976"/>
      <c r="T524" s="670" t="str">
        <f>IFERROR(IF(R524="","",R524*(VLOOKUP(D524, 'Unit Conversion Table'!$E$3:$F$132, 2, FALSE))),"")</f>
        <v/>
      </c>
      <c r="U524" s="3"/>
      <c r="V524" s="971" t="s">
        <v>826</v>
      </c>
      <c r="W524" s="945" t="str" cm="1">
        <f t="array" ref="W524">_xlfn.IFS(V524="No",(IFERROR(VLOOKUP($M524&amp;" | "&amp;$X524,'Emissions Factors'!$C$3:$N$1705,MATCH(W$11,'Emissions Factors'!$C$3:$N$3,0),FALSE),"")),V524="Yes", "", V524="", "")</f>
        <v/>
      </c>
      <c r="X524" s="946">
        <f>IFERROR(IF(OR($V524="Yes", $V524=""), "",
VLOOKUP($F524, 'Emissions Factors'!$C$3:$O$717, 4,FALSE)),
IFERROR(VLOOKUP($E524, 'Emissions Factors'!$C$3:$O$717, 4,FALSE),""))</f>
        <v>0</v>
      </c>
      <c r="Y524" s="947" t="str">
        <f>IFERROR(VLOOKUP($M524&amp;" | "&amp;$X524,'Emissions Factors'!$C$3:$N$3811,5,FALSE),"")</f>
        <v/>
      </c>
      <c r="Z524" s="948" t="str">
        <f>IFERROR(VLOOKUP($M524&amp;" | "&amp;$X524,'Emissions Factors'!$C$3:$N$3811,6,FALSE),"")</f>
        <v/>
      </c>
      <c r="AA524" s="949" t="str">
        <f>IFERROR(VLOOKUP($M524&amp;" | "&amp;$X524,'Emissions Factors'!$C$3:$N$3811,7,FALSE),"")</f>
        <v/>
      </c>
      <c r="AB524" s="961"/>
      <c r="AC524" s="962"/>
      <c r="AD524" s="963"/>
      <c r="AE524" s="964"/>
      <c r="AF524" s="965"/>
      <c r="AG524" s="955" t="str" cm="1">
        <f t="array" ref="AG524">IFERROR(_xlfn.IFS($V524="No", Y524*$T524/1000,$V524="Yes", AD524*$T524/1000, $V524="", ""),"")</f>
        <v/>
      </c>
      <c r="AH524" s="956" t="str" cm="1">
        <f t="array" ref="AH524">IFERROR(_xlfn.IFS($V524="No", Z524*$T524/1000,$V524="Yes", AE524*$T524/1000, $V524="", ""),"")</f>
        <v/>
      </c>
      <c r="AI524" s="956" t="str" cm="1">
        <f t="array" ref="AI524">IFERROR(_xlfn.IFS($V524="No", AA524*$T524/1000,$V524="Yes", AF524*$T524/1000, $V524="", ""),"")</f>
        <v/>
      </c>
      <c r="AJ524" s="1029" t="str">
        <f>IFERROR($AG524
+IFERROR(HLOOKUP(Introduction!$H$29,'GWP Values'!$D$3:$G$46,MATCH("CH4",'GWP Values'!$C$3:$C$41,0),FALSE)*$AH524,0)
+IFERROR(HLOOKUP(Introduction!$H$29,'GWP Values'!$D$3:$G$46,MATCH("N2O",'GWP Values'!$C$3:$C$41,0),FALSE)*$AI524,0),"")</f>
        <v/>
      </c>
    </row>
    <row r="525" spans="1:36" ht="24" customHeight="1" x14ac:dyDescent="0.25">
      <c r="A525" s="441"/>
      <c r="B525" s="458" t="str" cm="1">
        <f t="array" ref="B525">IFERROR(_xlfn.IFS($J525="","",VLOOKUP(CONCATENATE($M525," | ",$J525),'Emissions Factors'!$C$3:$O$718,5,FALSE)&lt;&gt;"",CONCATENATE($M525," | ",$J525), COUNTIF('Emissions Factors'!$C$3:$C$718,CONCATENATE($M525," | ",$J525))&lt;0, CONCATENATE($M525," | ",$I525)),"")</f>
        <v/>
      </c>
      <c r="C525" s="650" t="str">
        <f t="shared" ref="C525:C588" si="16">IF(J525="United States","UnitedStatesT",IF(J525="Canada","CanadaT",""))</f>
        <v/>
      </c>
      <c r="D525" s="650" t="str">
        <f t="shared" ref="D525:D588" si="17">IF($S525="","",CONCATENATE("MWh / ",$S525, " | Energy"))</f>
        <v/>
      </c>
      <c r="E525" s="650" t="str">
        <f>IFERROR(IF($J525="","",
IF($J525="United States",$M525&amp;" | "&amp;$J525&amp;" - "&amp;(VLOOKUP(K525,'EFs - EPA eGRID'!$B$2:$D$53,3,FALSE)),
IF($J525="Canada",$M525&amp;" | "&amp;$J525&amp;" - "&amp;$K525,$M525&amp;" | "&amp;$I525))),"")</f>
        <v/>
      </c>
      <c r="F525" s="650" t="str" cm="1">
        <f t="array" ref="F525">_xlfn.IFS($J525="","",AND($J525="United States", $K525=""), $M525&amp;" | "&amp;$J525,AND($J525="Canada", $K525=""), $M525&amp;" | "&amp;$J525,$J525="United States", $E525,$J525="Canada",$E525,$J525&lt;&gt;"", $M525&amp;" | "&amp;$J525)</f>
        <v/>
      </c>
      <c r="G525" s="989"/>
      <c r="H525" s="990"/>
      <c r="I525" s="941" t="str">
        <f>IFERROR(VLOOKUP(J525,'Category Index'!$K$10:$L$258,2,FALSE),"")</f>
        <v/>
      </c>
      <c r="J525" s="986"/>
      <c r="K525" s="987" t="s">
        <v>866</v>
      </c>
      <c r="L525" s="3"/>
      <c r="M525" s="982"/>
      <c r="N525" s="983"/>
      <c r="O525" s="943" t="str">
        <f>IFERROR(VLOOKUP(Q525,Tables!$CE$8:$CF$22,2,FALSE),"")</f>
        <v/>
      </c>
      <c r="P525" s="973"/>
      <c r="Q525" s="974"/>
      <c r="R525" s="975"/>
      <c r="S525" s="976"/>
      <c r="T525" s="670" t="str">
        <f>IFERROR(IF(R525="","",R525*(VLOOKUP(D525, 'Unit Conversion Table'!$E$3:$F$132, 2, FALSE))),"")</f>
        <v/>
      </c>
      <c r="U525" s="3"/>
      <c r="V525" s="971" t="s">
        <v>826</v>
      </c>
      <c r="W525" s="945" t="str" cm="1">
        <f t="array" ref="W525">_xlfn.IFS(V525="No",(IFERROR(VLOOKUP($M525&amp;" | "&amp;$X525,'Emissions Factors'!$C$3:$N$1705,MATCH(W$11,'Emissions Factors'!$C$3:$N$3,0),FALSE),"")),V525="Yes", "", V525="", "")</f>
        <v/>
      </c>
      <c r="X525" s="946">
        <f>IFERROR(IF(OR($V525="Yes", $V525=""), "",
VLOOKUP($F525, 'Emissions Factors'!$C$3:$O$717, 4,FALSE)),
IFERROR(VLOOKUP($E525, 'Emissions Factors'!$C$3:$O$717, 4,FALSE),""))</f>
        <v>0</v>
      </c>
      <c r="Y525" s="947" t="str">
        <f>IFERROR(VLOOKUP($M525&amp;" | "&amp;$X525,'Emissions Factors'!$C$3:$N$3811,5,FALSE),"")</f>
        <v/>
      </c>
      <c r="Z525" s="948" t="str">
        <f>IFERROR(VLOOKUP($M525&amp;" | "&amp;$X525,'Emissions Factors'!$C$3:$N$3811,6,FALSE),"")</f>
        <v/>
      </c>
      <c r="AA525" s="949" t="str">
        <f>IFERROR(VLOOKUP($M525&amp;" | "&amp;$X525,'Emissions Factors'!$C$3:$N$3811,7,FALSE),"")</f>
        <v/>
      </c>
      <c r="AB525" s="961"/>
      <c r="AC525" s="962"/>
      <c r="AD525" s="963"/>
      <c r="AE525" s="964"/>
      <c r="AF525" s="965"/>
      <c r="AG525" s="955" t="str" cm="1">
        <f t="array" ref="AG525">IFERROR(_xlfn.IFS($V525="No", Y525*$T525/1000,$V525="Yes", AD525*$T525/1000, $V525="", ""),"")</f>
        <v/>
      </c>
      <c r="AH525" s="956" t="str" cm="1">
        <f t="array" ref="AH525">IFERROR(_xlfn.IFS($V525="No", Z525*$T525/1000,$V525="Yes", AE525*$T525/1000, $V525="", ""),"")</f>
        <v/>
      </c>
      <c r="AI525" s="956" t="str" cm="1">
        <f t="array" ref="AI525">IFERROR(_xlfn.IFS($V525="No", AA525*$T525/1000,$V525="Yes", AF525*$T525/1000, $V525="", ""),"")</f>
        <v/>
      </c>
      <c r="AJ525" s="1029" t="str">
        <f>IFERROR($AG525
+IFERROR(HLOOKUP(Introduction!$H$29,'GWP Values'!$D$3:$G$46,MATCH("CH4",'GWP Values'!$C$3:$C$41,0),FALSE)*$AH525,0)
+IFERROR(HLOOKUP(Introduction!$H$29,'GWP Values'!$D$3:$G$46,MATCH("N2O",'GWP Values'!$C$3:$C$41,0),FALSE)*$AI525,0),"")</f>
        <v/>
      </c>
    </row>
    <row r="526" spans="1:36" ht="24" customHeight="1" x14ac:dyDescent="0.25">
      <c r="A526" s="441"/>
      <c r="B526" s="458" t="str" cm="1">
        <f t="array" ref="B526">IFERROR(_xlfn.IFS($J526="","",VLOOKUP(CONCATENATE($M526," | ",$J526),'Emissions Factors'!$C$3:$O$718,5,FALSE)&lt;&gt;"",CONCATENATE($M526," | ",$J526), COUNTIF('Emissions Factors'!$C$3:$C$718,CONCATENATE($M526," | ",$J526))&lt;0, CONCATENATE($M526," | ",$I526)),"")</f>
        <v/>
      </c>
      <c r="C526" s="650" t="str">
        <f t="shared" si="16"/>
        <v/>
      </c>
      <c r="D526" s="650" t="str">
        <f t="shared" si="17"/>
        <v/>
      </c>
      <c r="E526" s="650" t="str">
        <f>IFERROR(IF($J526="","",
IF($J526="United States",$M526&amp;" | "&amp;$J526&amp;" - "&amp;(VLOOKUP(K526,'EFs - EPA eGRID'!$B$2:$D$53,3,FALSE)),
IF($J526="Canada",$M526&amp;" | "&amp;$J526&amp;" - "&amp;$K526,$M526&amp;" | "&amp;$I526))),"")</f>
        <v/>
      </c>
      <c r="F526" s="650" t="str" cm="1">
        <f t="array" ref="F526">_xlfn.IFS($J526="","",AND($J526="United States", $K526=""), $M526&amp;" | "&amp;$J526,AND($J526="Canada", $K526=""), $M526&amp;" | "&amp;$J526,$J526="United States", $E526,$J526="Canada",$E526,$J526&lt;&gt;"", $M526&amp;" | "&amp;$J526)</f>
        <v/>
      </c>
      <c r="G526" s="989"/>
      <c r="H526" s="990"/>
      <c r="I526" s="941" t="str">
        <f>IFERROR(VLOOKUP(J526,'Category Index'!$K$10:$L$258,2,FALSE),"")</f>
        <v/>
      </c>
      <c r="J526" s="986"/>
      <c r="K526" s="987" t="s">
        <v>866</v>
      </c>
      <c r="L526" s="3"/>
      <c r="M526" s="982"/>
      <c r="N526" s="983"/>
      <c r="O526" s="943" t="str">
        <f>IFERROR(VLOOKUP(Q526,Tables!$CE$8:$CF$22,2,FALSE),"")</f>
        <v/>
      </c>
      <c r="P526" s="973"/>
      <c r="Q526" s="974"/>
      <c r="R526" s="975"/>
      <c r="S526" s="976"/>
      <c r="T526" s="670" t="str">
        <f>IFERROR(IF(R526="","",R526*(VLOOKUP(D526, 'Unit Conversion Table'!$E$3:$F$132, 2, FALSE))),"")</f>
        <v/>
      </c>
      <c r="U526" s="3"/>
      <c r="V526" s="971" t="s">
        <v>826</v>
      </c>
      <c r="W526" s="945" t="str" cm="1">
        <f t="array" ref="W526">_xlfn.IFS(V526="No",(IFERROR(VLOOKUP($M526&amp;" | "&amp;$X526,'Emissions Factors'!$C$3:$N$1705,MATCH(W$11,'Emissions Factors'!$C$3:$N$3,0),FALSE),"")),V526="Yes", "", V526="", "")</f>
        <v/>
      </c>
      <c r="X526" s="946">
        <f>IFERROR(IF(OR($V526="Yes", $V526=""), "",
VLOOKUP($F526, 'Emissions Factors'!$C$3:$O$717, 4,FALSE)),
IFERROR(VLOOKUP($E526, 'Emissions Factors'!$C$3:$O$717, 4,FALSE),""))</f>
        <v>0</v>
      </c>
      <c r="Y526" s="947" t="str">
        <f>IFERROR(VLOOKUP($M526&amp;" | "&amp;$X526,'Emissions Factors'!$C$3:$N$3811,5,FALSE),"")</f>
        <v/>
      </c>
      <c r="Z526" s="948" t="str">
        <f>IFERROR(VLOOKUP($M526&amp;" | "&amp;$X526,'Emissions Factors'!$C$3:$N$3811,6,FALSE),"")</f>
        <v/>
      </c>
      <c r="AA526" s="949" t="str">
        <f>IFERROR(VLOOKUP($M526&amp;" | "&amp;$X526,'Emissions Factors'!$C$3:$N$3811,7,FALSE),"")</f>
        <v/>
      </c>
      <c r="AB526" s="961"/>
      <c r="AC526" s="962"/>
      <c r="AD526" s="963"/>
      <c r="AE526" s="964"/>
      <c r="AF526" s="965"/>
      <c r="AG526" s="955" t="str" cm="1">
        <f t="array" ref="AG526">IFERROR(_xlfn.IFS($V526="No", Y526*$T526/1000,$V526="Yes", AD526*$T526/1000, $V526="", ""),"")</f>
        <v/>
      </c>
      <c r="AH526" s="956" t="str" cm="1">
        <f t="array" ref="AH526">IFERROR(_xlfn.IFS($V526="No", Z526*$T526/1000,$V526="Yes", AE526*$T526/1000, $V526="", ""),"")</f>
        <v/>
      </c>
      <c r="AI526" s="956" t="str" cm="1">
        <f t="array" ref="AI526">IFERROR(_xlfn.IFS($V526="No", AA526*$T526/1000,$V526="Yes", AF526*$T526/1000, $V526="", ""),"")</f>
        <v/>
      </c>
      <c r="AJ526" s="1029" t="str">
        <f>IFERROR($AG526
+IFERROR(HLOOKUP(Introduction!$H$29,'GWP Values'!$D$3:$G$46,MATCH("CH4",'GWP Values'!$C$3:$C$41,0),FALSE)*$AH526,0)
+IFERROR(HLOOKUP(Introduction!$H$29,'GWP Values'!$D$3:$G$46,MATCH("N2O",'GWP Values'!$C$3:$C$41,0),FALSE)*$AI526,0),"")</f>
        <v/>
      </c>
    </row>
    <row r="527" spans="1:36" ht="24" customHeight="1" x14ac:dyDescent="0.25">
      <c r="A527" s="441"/>
      <c r="B527" s="458" t="str" cm="1">
        <f t="array" ref="B527">IFERROR(_xlfn.IFS($J527="","",VLOOKUP(CONCATENATE($M527," | ",$J527),'Emissions Factors'!$C$3:$O$718,5,FALSE)&lt;&gt;"",CONCATENATE($M527," | ",$J527), COUNTIF('Emissions Factors'!$C$3:$C$718,CONCATENATE($M527," | ",$J527))&lt;0, CONCATENATE($M527," | ",$I527)),"")</f>
        <v/>
      </c>
      <c r="C527" s="650" t="str">
        <f t="shared" si="16"/>
        <v/>
      </c>
      <c r="D527" s="650" t="str">
        <f t="shared" si="17"/>
        <v/>
      </c>
      <c r="E527" s="650" t="str">
        <f>IFERROR(IF($J527="","",
IF($J527="United States",$M527&amp;" | "&amp;$J527&amp;" - "&amp;(VLOOKUP(K527,'EFs - EPA eGRID'!$B$2:$D$53,3,FALSE)),
IF($J527="Canada",$M527&amp;" | "&amp;$J527&amp;" - "&amp;$K527,$M527&amp;" | "&amp;$I527))),"")</f>
        <v/>
      </c>
      <c r="F527" s="650" t="str" cm="1">
        <f t="array" ref="F527">_xlfn.IFS($J527="","",AND($J527="United States", $K527=""), $M527&amp;" | "&amp;$J527,AND($J527="Canada", $K527=""), $M527&amp;" | "&amp;$J527,$J527="United States", $E527,$J527="Canada",$E527,$J527&lt;&gt;"", $M527&amp;" | "&amp;$J527)</f>
        <v/>
      </c>
      <c r="G527" s="989"/>
      <c r="H527" s="990"/>
      <c r="I527" s="941" t="str">
        <f>IFERROR(VLOOKUP(J527,'Category Index'!$K$10:$L$258,2,FALSE),"")</f>
        <v/>
      </c>
      <c r="J527" s="986"/>
      <c r="K527" s="987" t="s">
        <v>866</v>
      </c>
      <c r="L527" s="3"/>
      <c r="M527" s="982"/>
      <c r="N527" s="983"/>
      <c r="O527" s="943" t="str">
        <f>IFERROR(VLOOKUP(Q527,Tables!$CE$8:$CF$22,2,FALSE),"")</f>
        <v/>
      </c>
      <c r="P527" s="973"/>
      <c r="Q527" s="974"/>
      <c r="R527" s="975"/>
      <c r="S527" s="976"/>
      <c r="T527" s="670" t="str">
        <f>IFERROR(IF(R527="","",R527*(VLOOKUP(D527, 'Unit Conversion Table'!$E$3:$F$132, 2, FALSE))),"")</f>
        <v/>
      </c>
      <c r="U527" s="3"/>
      <c r="V527" s="971" t="s">
        <v>826</v>
      </c>
      <c r="W527" s="945" t="str" cm="1">
        <f t="array" ref="W527">_xlfn.IFS(V527="No",(IFERROR(VLOOKUP($M527&amp;" | "&amp;$X527,'Emissions Factors'!$C$3:$N$1705,MATCH(W$11,'Emissions Factors'!$C$3:$N$3,0),FALSE),"")),V527="Yes", "", V527="", "")</f>
        <v/>
      </c>
      <c r="X527" s="946">
        <f>IFERROR(IF(OR($V527="Yes", $V527=""), "",
VLOOKUP($F527, 'Emissions Factors'!$C$3:$O$717, 4,FALSE)),
IFERROR(VLOOKUP($E527, 'Emissions Factors'!$C$3:$O$717, 4,FALSE),""))</f>
        <v>0</v>
      </c>
      <c r="Y527" s="947" t="str">
        <f>IFERROR(VLOOKUP($M527&amp;" | "&amp;$X527,'Emissions Factors'!$C$3:$N$3811,5,FALSE),"")</f>
        <v/>
      </c>
      <c r="Z527" s="948" t="str">
        <f>IFERROR(VLOOKUP($M527&amp;" | "&amp;$X527,'Emissions Factors'!$C$3:$N$3811,6,FALSE),"")</f>
        <v/>
      </c>
      <c r="AA527" s="949" t="str">
        <f>IFERROR(VLOOKUP($M527&amp;" | "&amp;$X527,'Emissions Factors'!$C$3:$N$3811,7,FALSE),"")</f>
        <v/>
      </c>
      <c r="AB527" s="961"/>
      <c r="AC527" s="962"/>
      <c r="AD527" s="963"/>
      <c r="AE527" s="964"/>
      <c r="AF527" s="965"/>
      <c r="AG527" s="955" t="str" cm="1">
        <f t="array" ref="AG527">IFERROR(_xlfn.IFS($V527="No", Y527*$T527/1000,$V527="Yes", AD527*$T527/1000, $V527="", ""),"")</f>
        <v/>
      </c>
      <c r="AH527" s="956" t="str" cm="1">
        <f t="array" ref="AH527">IFERROR(_xlfn.IFS($V527="No", Z527*$T527/1000,$V527="Yes", AE527*$T527/1000, $V527="", ""),"")</f>
        <v/>
      </c>
      <c r="AI527" s="956" t="str" cm="1">
        <f t="array" ref="AI527">IFERROR(_xlfn.IFS($V527="No", AA527*$T527/1000,$V527="Yes", AF527*$T527/1000, $V527="", ""),"")</f>
        <v/>
      </c>
      <c r="AJ527" s="1029" t="str">
        <f>IFERROR($AG527
+IFERROR(HLOOKUP(Introduction!$H$29,'GWP Values'!$D$3:$G$46,MATCH("CH4",'GWP Values'!$C$3:$C$41,0),FALSE)*$AH527,0)
+IFERROR(HLOOKUP(Introduction!$H$29,'GWP Values'!$D$3:$G$46,MATCH("N2O",'GWP Values'!$C$3:$C$41,0),FALSE)*$AI527,0),"")</f>
        <v/>
      </c>
    </row>
    <row r="528" spans="1:36" ht="24" customHeight="1" x14ac:dyDescent="0.25">
      <c r="A528" s="441"/>
      <c r="B528" s="458" t="str" cm="1">
        <f t="array" ref="B528">IFERROR(_xlfn.IFS($J528="","",VLOOKUP(CONCATENATE($M528," | ",$J528),'Emissions Factors'!$C$3:$O$718,5,FALSE)&lt;&gt;"",CONCATENATE($M528," | ",$J528), COUNTIF('Emissions Factors'!$C$3:$C$718,CONCATENATE($M528," | ",$J528))&lt;0, CONCATENATE($M528," | ",$I528)),"")</f>
        <v/>
      </c>
      <c r="C528" s="650" t="str">
        <f t="shared" si="16"/>
        <v/>
      </c>
      <c r="D528" s="650" t="str">
        <f t="shared" si="17"/>
        <v/>
      </c>
      <c r="E528" s="650" t="str">
        <f>IFERROR(IF($J528="","",
IF($J528="United States",$M528&amp;" | "&amp;$J528&amp;" - "&amp;(VLOOKUP(K528,'EFs - EPA eGRID'!$B$2:$D$53,3,FALSE)),
IF($J528="Canada",$M528&amp;" | "&amp;$J528&amp;" - "&amp;$K528,$M528&amp;" | "&amp;$I528))),"")</f>
        <v/>
      </c>
      <c r="F528" s="650" t="str" cm="1">
        <f t="array" ref="F528">_xlfn.IFS($J528="","",AND($J528="United States", $K528=""), $M528&amp;" | "&amp;$J528,AND($J528="Canada", $K528=""), $M528&amp;" | "&amp;$J528,$J528="United States", $E528,$J528="Canada",$E528,$J528&lt;&gt;"", $M528&amp;" | "&amp;$J528)</f>
        <v/>
      </c>
      <c r="G528" s="989"/>
      <c r="H528" s="990"/>
      <c r="I528" s="941" t="str">
        <f>IFERROR(VLOOKUP(J528,'Category Index'!$K$10:$L$258,2,FALSE),"")</f>
        <v/>
      </c>
      <c r="J528" s="986"/>
      <c r="K528" s="987" t="s">
        <v>866</v>
      </c>
      <c r="L528" s="3"/>
      <c r="M528" s="982"/>
      <c r="N528" s="983"/>
      <c r="O528" s="943" t="str">
        <f>IFERROR(VLOOKUP(Q528,Tables!$CE$8:$CF$22,2,FALSE),"")</f>
        <v/>
      </c>
      <c r="P528" s="973"/>
      <c r="Q528" s="974"/>
      <c r="R528" s="975"/>
      <c r="S528" s="976"/>
      <c r="T528" s="670" t="str">
        <f>IFERROR(IF(R528="","",R528*(VLOOKUP(D528, 'Unit Conversion Table'!$E$3:$F$132, 2, FALSE))),"")</f>
        <v/>
      </c>
      <c r="U528" s="3"/>
      <c r="V528" s="971" t="s">
        <v>826</v>
      </c>
      <c r="W528" s="945" t="str" cm="1">
        <f t="array" ref="W528">_xlfn.IFS(V528="No",(IFERROR(VLOOKUP($M528&amp;" | "&amp;$X528,'Emissions Factors'!$C$3:$N$1705,MATCH(W$11,'Emissions Factors'!$C$3:$N$3,0),FALSE),"")),V528="Yes", "", V528="", "")</f>
        <v/>
      </c>
      <c r="X528" s="946">
        <f>IFERROR(IF(OR($V528="Yes", $V528=""), "",
VLOOKUP($F528, 'Emissions Factors'!$C$3:$O$717, 4,FALSE)),
IFERROR(VLOOKUP($E528, 'Emissions Factors'!$C$3:$O$717, 4,FALSE),""))</f>
        <v>0</v>
      </c>
      <c r="Y528" s="947" t="str">
        <f>IFERROR(VLOOKUP($M528&amp;" | "&amp;$X528,'Emissions Factors'!$C$3:$N$3811,5,FALSE),"")</f>
        <v/>
      </c>
      <c r="Z528" s="948" t="str">
        <f>IFERROR(VLOOKUP($M528&amp;" | "&amp;$X528,'Emissions Factors'!$C$3:$N$3811,6,FALSE),"")</f>
        <v/>
      </c>
      <c r="AA528" s="949" t="str">
        <f>IFERROR(VLOOKUP($M528&amp;" | "&amp;$X528,'Emissions Factors'!$C$3:$N$3811,7,FALSE),"")</f>
        <v/>
      </c>
      <c r="AB528" s="961"/>
      <c r="AC528" s="962"/>
      <c r="AD528" s="963"/>
      <c r="AE528" s="964"/>
      <c r="AF528" s="965"/>
      <c r="AG528" s="955" t="str" cm="1">
        <f t="array" ref="AG528">IFERROR(_xlfn.IFS($V528="No", Y528*$T528/1000,$V528="Yes", AD528*$T528/1000, $V528="", ""),"")</f>
        <v/>
      </c>
      <c r="AH528" s="956" t="str" cm="1">
        <f t="array" ref="AH528">IFERROR(_xlfn.IFS($V528="No", Z528*$T528/1000,$V528="Yes", AE528*$T528/1000, $V528="", ""),"")</f>
        <v/>
      </c>
      <c r="AI528" s="956" t="str" cm="1">
        <f t="array" ref="AI528">IFERROR(_xlfn.IFS($V528="No", AA528*$T528/1000,$V528="Yes", AF528*$T528/1000, $V528="", ""),"")</f>
        <v/>
      </c>
      <c r="AJ528" s="1029" t="str">
        <f>IFERROR($AG528
+IFERROR(HLOOKUP(Introduction!$H$29,'GWP Values'!$D$3:$G$46,MATCH("CH4",'GWP Values'!$C$3:$C$41,0),FALSE)*$AH528,0)
+IFERROR(HLOOKUP(Introduction!$H$29,'GWP Values'!$D$3:$G$46,MATCH("N2O",'GWP Values'!$C$3:$C$41,0),FALSE)*$AI528,0),"")</f>
        <v/>
      </c>
    </row>
    <row r="529" spans="1:36" ht="24" customHeight="1" x14ac:dyDescent="0.25">
      <c r="A529" s="441"/>
      <c r="B529" s="458" t="str" cm="1">
        <f t="array" ref="B529">IFERROR(_xlfn.IFS($J529="","",VLOOKUP(CONCATENATE($M529," | ",$J529),'Emissions Factors'!$C$3:$O$718,5,FALSE)&lt;&gt;"",CONCATENATE($M529," | ",$J529), COUNTIF('Emissions Factors'!$C$3:$C$718,CONCATENATE($M529," | ",$J529))&lt;0, CONCATENATE($M529," | ",$I529)),"")</f>
        <v/>
      </c>
      <c r="C529" s="650" t="str">
        <f t="shared" si="16"/>
        <v/>
      </c>
      <c r="D529" s="650" t="str">
        <f t="shared" si="17"/>
        <v/>
      </c>
      <c r="E529" s="650" t="str">
        <f>IFERROR(IF($J529="","",
IF($J529="United States",$M529&amp;" | "&amp;$J529&amp;" - "&amp;(VLOOKUP(K529,'EFs - EPA eGRID'!$B$2:$D$53,3,FALSE)),
IF($J529="Canada",$M529&amp;" | "&amp;$J529&amp;" - "&amp;$K529,$M529&amp;" | "&amp;$I529))),"")</f>
        <v/>
      </c>
      <c r="F529" s="650" t="str" cm="1">
        <f t="array" ref="F529">_xlfn.IFS($J529="","",AND($J529="United States", $K529=""), $M529&amp;" | "&amp;$J529,AND($J529="Canada", $K529=""), $M529&amp;" | "&amp;$J529,$J529="United States", $E529,$J529="Canada",$E529,$J529&lt;&gt;"", $M529&amp;" | "&amp;$J529)</f>
        <v/>
      </c>
      <c r="G529" s="989"/>
      <c r="H529" s="990"/>
      <c r="I529" s="941" t="str">
        <f>IFERROR(VLOOKUP(J529,'Category Index'!$K$10:$L$258,2,FALSE),"")</f>
        <v/>
      </c>
      <c r="J529" s="986"/>
      <c r="K529" s="987" t="s">
        <v>866</v>
      </c>
      <c r="L529" s="3"/>
      <c r="M529" s="982"/>
      <c r="N529" s="983"/>
      <c r="O529" s="943" t="str">
        <f>IFERROR(VLOOKUP(Q529,Tables!$CE$8:$CF$22,2,FALSE),"")</f>
        <v/>
      </c>
      <c r="P529" s="973"/>
      <c r="Q529" s="974"/>
      <c r="R529" s="975"/>
      <c r="S529" s="976"/>
      <c r="T529" s="670" t="str">
        <f>IFERROR(IF(R529="","",R529*(VLOOKUP(D529, 'Unit Conversion Table'!$E$3:$F$132, 2, FALSE))),"")</f>
        <v/>
      </c>
      <c r="U529" s="3"/>
      <c r="V529" s="971" t="s">
        <v>826</v>
      </c>
      <c r="W529" s="945" t="str" cm="1">
        <f t="array" ref="W529">_xlfn.IFS(V529="No",(IFERROR(VLOOKUP($M529&amp;" | "&amp;$X529,'Emissions Factors'!$C$3:$N$1705,MATCH(W$11,'Emissions Factors'!$C$3:$N$3,0),FALSE),"")),V529="Yes", "", V529="", "")</f>
        <v/>
      </c>
      <c r="X529" s="946">
        <f>IFERROR(IF(OR($V529="Yes", $V529=""), "",
VLOOKUP($F529, 'Emissions Factors'!$C$3:$O$717, 4,FALSE)),
IFERROR(VLOOKUP($E529, 'Emissions Factors'!$C$3:$O$717, 4,FALSE),""))</f>
        <v>0</v>
      </c>
      <c r="Y529" s="947" t="str">
        <f>IFERROR(VLOOKUP($M529&amp;" | "&amp;$X529,'Emissions Factors'!$C$3:$N$3811,5,FALSE),"")</f>
        <v/>
      </c>
      <c r="Z529" s="948" t="str">
        <f>IFERROR(VLOOKUP($M529&amp;" | "&amp;$X529,'Emissions Factors'!$C$3:$N$3811,6,FALSE),"")</f>
        <v/>
      </c>
      <c r="AA529" s="949" t="str">
        <f>IFERROR(VLOOKUP($M529&amp;" | "&amp;$X529,'Emissions Factors'!$C$3:$N$3811,7,FALSE),"")</f>
        <v/>
      </c>
      <c r="AB529" s="961"/>
      <c r="AC529" s="962"/>
      <c r="AD529" s="963"/>
      <c r="AE529" s="964"/>
      <c r="AF529" s="965"/>
      <c r="AG529" s="955" t="str" cm="1">
        <f t="array" ref="AG529">IFERROR(_xlfn.IFS($V529="No", Y529*$T529/1000,$V529="Yes", AD529*$T529/1000, $V529="", ""),"")</f>
        <v/>
      </c>
      <c r="AH529" s="956" t="str" cm="1">
        <f t="array" ref="AH529">IFERROR(_xlfn.IFS($V529="No", Z529*$T529/1000,$V529="Yes", AE529*$T529/1000, $V529="", ""),"")</f>
        <v/>
      </c>
      <c r="AI529" s="956" t="str" cm="1">
        <f t="array" ref="AI529">IFERROR(_xlfn.IFS($V529="No", AA529*$T529/1000,$V529="Yes", AF529*$T529/1000, $V529="", ""),"")</f>
        <v/>
      </c>
      <c r="AJ529" s="1029" t="str">
        <f>IFERROR($AG529
+IFERROR(HLOOKUP(Introduction!$H$29,'GWP Values'!$D$3:$G$46,MATCH("CH4",'GWP Values'!$C$3:$C$41,0),FALSE)*$AH529,0)
+IFERROR(HLOOKUP(Introduction!$H$29,'GWP Values'!$D$3:$G$46,MATCH("N2O",'GWP Values'!$C$3:$C$41,0),FALSE)*$AI529,0),"")</f>
        <v/>
      </c>
    </row>
    <row r="530" spans="1:36" ht="24" customHeight="1" x14ac:dyDescent="0.25">
      <c r="A530" s="441"/>
      <c r="B530" s="458" t="str" cm="1">
        <f t="array" ref="B530">IFERROR(_xlfn.IFS($J530="","",VLOOKUP(CONCATENATE($M530," | ",$J530),'Emissions Factors'!$C$3:$O$718,5,FALSE)&lt;&gt;"",CONCATENATE($M530," | ",$J530), COUNTIF('Emissions Factors'!$C$3:$C$718,CONCATENATE($M530," | ",$J530))&lt;0, CONCATENATE($M530," | ",$I530)),"")</f>
        <v/>
      </c>
      <c r="C530" s="650" t="str">
        <f t="shared" si="16"/>
        <v/>
      </c>
      <c r="D530" s="650" t="str">
        <f t="shared" si="17"/>
        <v/>
      </c>
      <c r="E530" s="650" t="str">
        <f>IFERROR(IF($J530="","",
IF($J530="United States",$M530&amp;" | "&amp;$J530&amp;" - "&amp;(VLOOKUP(K530,'EFs - EPA eGRID'!$B$2:$D$53,3,FALSE)),
IF($J530="Canada",$M530&amp;" | "&amp;$J530&amp;" - "&amp;$K530,$M530&amp;" | "&amp;$I530))),"")</f>
        <v/>
      </c>
      <c r="F530" s="650" t="str" cm="1">
        <f t="array" ref="F530">_xlfn.IFS($J530="","",AND($J530="United States", $K530=""), $M530&amp;" | "&amp;$J530,AND($J530="Canada", $K530=""), $M530&amp;" | "&amp;$J530,$J530="United States", $E530,$J530="Canada",$E530,$J530&lt;&gt;"", $M530&amp;" | "&amp;$J530)</f>
        <v/>
      </c>
      <c r="G530" s="989"/>
      <c r="H530" s="990"/>
      <c r="I530" s="941" t="str">
        <f>IFERROR(VLOOKUP(J530,'Category Index'!$K$10:$L$258,2,FALSE),"")</f>
        <v/>
      </c>
      <c r="J530" s="986"/>
      <c r="K530" s="987" t="s">
        <v>866</v>
      </c>
      <c r="L530" s="3"/>
      <c r="M530" s="982"/>
      <c r="N530" s="983"/>
      <c r="O530" s="943" t="str">
        <f>IFERROR(VLOOKUP(Q530,Tables!$CE$8:$CF$22,2,FALSE),"")</f>
        <v/>
      </c>
      <c r="P530" s="973"/>
      <c r="Q530" s="974"/>
      <c r="R530" s="975"/>
      <c r="S530" s="976"/>
      <c r="T530" s="670" t="str">
        <f>IFERROR(IF(R530="","",R530*(VLOOKUP(D530, 'Unit Conversion Table'!$E$3:$F$132, 2, FALSE))),"")</f>
        <v/>
      </c>
      <c r="U530" s="3"/>
      <c r="V530" s="971" t="s">
        <v>826</v>
      </c>
      <c r="W530" s="945" t="str" cm="1">
        <f t="array" ref="W530">_xlfn.IFS(V530="No",(IFERROR(VLOOKUP($M530&amp;" | "&amp;$X530,'Emissions Factors'!$C$3:$N$1705,MATCH(W$11,'Emissions Factors'!$C$3:$N$3,0),FALSE),"")),V530="Yes", "", V530="", "")</f>
        <v/>
      </c>
      <c r="X530" s="946">
        <f>IFERROR(IF(OR($V530="Yes", $V530=""), "",
VLOOKUP($F530, 'Emissions Factors'!$C$3:$O$717, 4,FALSE)),
IFERROR(VLOOKUP($E530, 'Emissions Factors'!$C$3:$O$717, 4,FALSE),""))</f>
        <v>0</v>
      </c>
      <c r="Y530" s="947" t="str">
        <f>IFERROR(VLOOKUP($M530&amp;" | "&amp;$X530,'Emissions Factors'!$C$3:$N$3811,5,FALSE),"")</f>
        <v/>
      </c>
      <c r="Z530" s="948" t="str">
        <f>IFERROR(VLOOKUP($M530&amp;" | "&amp;$X530,'Emissions Factors'!$C$3:$N$3811,6,FALSE),"")</f>
        <v/>
      </c>
      <c r="AA530" s="949" t="str">
        <f>IFERROR(VLOOKUP($M530&amp;" | "&amp;$X530,'Emissions Factors'!$C$3:$N$3811,7,FALSE),"")</f>
        <v/>
      </c>
      <c r="AB530" s="961"/>
      <c r="AC530" s="962"/>
      <c r="AD530" s="963"/>
      <c r="AE530" s="964"/>
      <c r="AF530" s="965"/>
      <c r="AG530" s="955" t="str" cm="1">
        <f t="array" ref="AG530">IFERROR(_xlfn.IFS($V530="No", Y530*$T530/1000,$V530="Yes", AD530*$T530/1000, $V530="", ""),"")</f>
        <v/>
      </c>
      <c r="AH530" s="956" t="str" cm="1">
        <f t="array" ref="AH530">IFERROR(_xlfn.IFS($V530="No", Z530*$T530/1000,$V530="Yes", AE530*$T530/1000, $V530="", ""),"")</f>
        <v/>
      </c>
      <c r="AI530" s="956" t="str" cm="1">
        <f t="array" ref="AI530">IFERROR(_xlfn.IFS($V530="No", AA530*$T530/1000,$V530="Yes", AF530*$T530/1000, $V530="", ""),"")</f>
        <v/>
      </c>
      <c r="AJ530" s="1029" t="str">
        <f>IFERROR($AG530
+IFERROR(HLOOKUP(Introduction!$H$29,'GWP Values'!$D$3:$G$46,MATCH("CH4",'GWP Values'!$C$3:$C$41,0),FALSE)*$AH530,0)
+IFERROR(HLOOKUP(Introduction!$H$29,'GWP Values'!$D$3:$G$46,MATCH("N2O",'GWP Values'!$C$3:$C$41,0),FALSE)*$AI530,0),"")</f>
        <v/>
      </c>
    </row>
    <row r="531" spans="1:36" ht="24" customHeight="1" x14ac:dyDescent="0.25">
      <c r="A531" s="441"/>
      <c r="B531" s="458" t="str" cm="1">
        <f t="array" ref="B531">IFERROR(_xlfn.IFS($J531="","",VLOOKUP(CONCATENATE($M531," | ",$J531),'Emissions Factors'!$C$3:$O$718,5,FALSE)&lt;&gt;"",CONCATENATE($M531," | ",$J531), COUNTIF('Emissions Factors'!$C$3:$C$718,CONCATENATE($M531," | ",$J531))&lt;0, CONCATENATE($M531," | ",$I531)),"")</f>
        <v/>
      </c>
      <c r="C531" s="650" t="str">
        <f t="shared" si="16"/>
        <v/>
      </c>
      <c r="D531" s="650" t="str">
        <f t="shared" si="17"/>
        <v/>
      </c>
      <c r="E531" s="650" t="str">
        <f>IFERROR(IF($J531="","",
IF($J531="United States",$M531&amp;" | "&amp;$J531&amp;" - "&amp;(VLOOKUP(K531,'EFs - EPA eGRID'!$B$2:$D$53,3,FALSE)),
IF($J531="Canada",$M531&amp;" | "&amp;$J531&amp;" - "&amp;$K531,$M531&amp;" | "&amp;$I531))),"")</f>
        <v/>
      </c>
      <c r="F531" s="650" t="str" cm="1">
        <f t="array" ref="F531">_xlfn.IFS($J531="","",AND($J531="United States", $K531=""), $M531&amp;" | "&amp;$J531,AND($J531="Canada", $K531=""), $M531&amp;" | "&amp;$J531,$J531="United States", $E531,$J531="Canada",$E531,$J531&lt;&gt;"", $M531&amp;" | "&amp;$J531)</f>
        <v/>
      </c>
      <c r="G531" s="989"/>
      <c r="H531" s="990"/>
      <c r="I531" s="941" t="str">
        <f>IFERROR(VLOOKUP(J531,'Category Index'!$K$10:$L$258,2,FALSE),"")</f>
        <v/>
      </c>
      <c r="J531" s="986"/>
      <c r="K531" s="987" t="s">
        <v>866</v>
      </c>
      <c r="L531" s="3"/>
      <c r="M531" s="982"/>
      <c r="N531" s="983"/>
      <c r="O531" s="943" t="str">
        <f>IFERROR(VLOOKUP(Q531,Tables!$CE$8:$CF$22,2,FALSE),"")</f>
        <v/>
      </c>
      <c r="P531" s="973"/>
      <c r="Q531" s="974"/>
      <c r="R531" s="975"/>
      <c r="S531" s="976"/>
      <c r="T531" s="670" t="str">
        <f>IFERROR(IF(R531="","",R531*(VLOOKUP(D531, 'Unit Conversion Table'!$E$3:$F$132, 2, FALSE))),"")</f>
        <v/>
      </c>
      <c r="U531" s="3"/>
      <c r="V531" s="971" t="s">
        <v>826</v>
      </c>
      <c r="W531" s="945" t="str" cm="1">
        <f t="array" ref="W531">_xlfn.IFS(V531="No",(IFERROR(VLOOKUP($M531&amp;" | "&amp;$X531,'Emissions Factors'!$C$3:$N$1705,MATCH(W$11,'Emissions Factors'!$C$3:$N$3,0),FALSE),"")),V531="Yes", "", V531="", "")</f>
        <v/>
      </c>
      <c r="X531" s="946">
        <f>IFERROR(IF(OR($V531="Yes", $V531=""), "",
VLOOKUP($F531, 'Emissions Factors'!$C$3:$O$717, 4,FALSE)),
IFERROR(VLOOKUP($E531, 'Emissions Factors'!$C$3:$O$717, 4,FALSE),""))</f>
        <v>0</v>
      </c>
      <c r="Y531" s="947" t="str">
        <f>IFERROR(VLOOKUP($M531&amp;" | "&amp;$X531,'Emissions Factors'!$C$3:$N$3811,5,FALSE),"")</f>
        <v/>
      </c>
      <c r="Z531" s="948" t="str">
        <f>IFERROR(VLOOKUP($M531&amp;" | "&amp;$X531,'Emissions Factors'!$C$3:$N$3811,6,FALSE),"")</f>
        <v/>
      </c>
      <c r="AA531" s="949" t="str">
        <f>IFERROR(VLOOKUP($M531&amp;" | "&amp;$X531,'Emissions Factors'!$C$3:$N$3811,7,FALSE),"")</f>
        <v/>
      </c>
      <c r="AB531" s="961"/>
      <c r="AC531" s="962"/>
      <c r="AD531" s="963"/>
      <c r="AE531" s="964"/>
      <c r="AF531" s="965"/>
      <c r="AG531" s="955" t="str" cm="1">
        <f t="array" ref="AG531">IFERROR(_xlfn.IFS($V531="No", Y531*$T531/1000,$V531="Yes", AD531*$T531/1000, $V531="", ""),"")</f>
        <v/>
      </c>
      <c r="AH531" s="956" t="str" cm="1">
        <f t="array" ref="AH531">IFERROR(_xlfn.IFS($V531="No", Z531*$T531/1000,$V531="Yes", AE531*$T531/1000, $V531="", ""),"")</f>
        <v/>
      </c>
      <c r="AI531" s="956" t="str" cm="1">
        <f t="array" ref="AI531">IFERROR(_xlfn.IFS($V531="No", AA531*$T531/1000,$V531="Yes", AF531*$T531/1000, $V531="", ""),"")</f>
        <v/>
      </c>
      <c r="AJ531" s="1029" t="str">
        <f>IFERROR($AG531
+IFERROR(HLOOKUP(Introduction!$H$29,'GWP Values'!$D$3:$G$46,MATCH("CH4",'GWP Values'!$C$3:$C$41,0),FALSE)*$AH531,0)
+IFERROR(HLOOKUP(Introduction!$H$29,'GWP Values'!$D$3:$G$46,MATCH("N2O",'GWP Values'!$C$3:$C$41,0),FALSE)*$AI531,0),"")</f>
        <v/>
      </c>
    </row>
    <row r="532" spans="1:36" ht="24" customHeight="1" x14ac:dyDescent="0.25">
      <c r="A532" s="441"/>
      <c r="B532" s="458" t="str" cm="1">
        <f t="array" ref="B532">IFERROR(_xlfn.IFS($J532="","",VLOOKUP(CONCATENATE($M532," | ",$J532),'Emissions Factors'!$C$3:$O$718,5,FALSE)&lt;&gt;"",CONCATENATE($M532," | ",$J532), COUNTIF('Emissions Factors'!$C$3:$C$718,CONCATENATE($M532," | ",$J532))&lt;0, CONCATENATE($M532," | ",$I532)),"")</f>
        <v/>
      </c>
      <c r="C532" s="650" t="str">
        <f t="shared" si="16"/>
        <v/>
      </c>
      <c r="D532" s="650" t="str">
        <f t="shared" si="17"/>
        <v/>
      </c>
      <c r="E532" s="650" t="str">
        <f>IFERROR(IF($J532="","",
IF($J532="United States",$M532&amp;" | "&amp;$J532&amp;" - "&amp;(VLOOKUP(K532,'EFs - EPA eGRID'!$B$2:$D$53,3,FALSE)),
IF($J532="Canada",$M532&amp;" | "&amp;$J532&amp;" - "&amp;$K532,$M532&amp;" | "&amp;$I532))),"")</f>
        <v/>
      </c>
      <c r="F532" s="650" t="str" cm="1">
        <f t="array" ref="F532">_xlfn.IFS($J532="","",AND($J532="United States", $K532=""), $M532&amp;" | "&amp;$J532,AND($J532="Canada", $K532=""), $M532&amp;" | "&amp;$J532,$J532="United States", $E532,$J532="Canada",$E532,$J532&lt;&gt;"", $M532&amp;" | "&amp;$J532)</f>
        <v/>
      </c>
      <c r="G532" s="989"/>
      <c r="H532" s="990"/>
      <c r="I532" s="941" t="str">
        <f>IFERROR(VLOOKUP(J532,'Category Index'!$K$10:$L$258,2,FALSE),"")</f>
        <v/>
      </c>
      <c r="J532" s="986"/>
      <c r="K532" s="987" t="s">
        <v>866</v>
      </c>
      <c r="L532" s="3"/>
      <c r="M532" s="982"/>
      <c r="N532" s="983"/>
      <c r="O532" s="943" t="str">
        <f>IFERROR(VLOOKUP(Q532,Tables!$CE$8:$CF$22,2,FALSE),"")</f>
        <v/>
      </c>
      <c r="P532" s="973"/>
      <c r="Q532" s="974"/>
      <c r="R532" s="975"/>
      <c r="S532" s="976"/>
      <c r="T532" s="670" t="str">
        <f>IFERROR(IF(R532="","",R532*(VLOOKUP(D532, 'Unit Conversion Table'!$E$3:$F$132, 2, FALSE))),"")</f>
        <v/>
      </c>
      <c r="U532" s="3"/>
      <c r="V532" s="971" t="s">
        <v>826</v>
      </c>
      <c r="W532" s="945" t="str" cm="1">
        <f t="array" ref="W532">_xlfn.IFS(V532="No",(IFERROR(VLOOKUP($M532&amp;" | "&amp;$X532,'Emissions Factors'!$C$3:$N$1705,MATCH(W$11,'Emissions Factors'!$C$3:$N$3,0),FALSE),"")),V532="Yes", "", V532="", "")</f>
        <v/>
      </c>
      <c r="X532" s="946">
        <f>IFERROR(IF(OR($V532="Yes", $V532=""), "",
VLOOKUP($F532, 'Emissions Factors'!$C$3:$O$717, 4,FALSE)),
IFERROR(VLOOKUP($E532, 'Emissions Factors'!$C$3:$O$717, 4,FALSE),""))</f>
        <v>0</v>
      </c>
      <c r="Y532" s="947" t="str">
        <f>IFERROR(VLOOKUP($M532&amp;" | "&amp;$X532,'Emissions Factors'!$C$3:$N$3811,5,FALSE),"")</f>
        <v/>
      </c>
      <c r="Z532" s="948" t="str">
        <f>IFERROR(VLOOKUP($M532&amp;" | "&amp;$X532,'Emissions Factors'!$C$3:$N$3811,6,FALSE),"")</f>
        <v/>
      </c>
      <c r="AA532" s="949" t="str">
        <f>IFERROR(VLOOKUP($M532&amp;" | "&amp;$X532,'Emissions Factors'!$C$3:$N$3811,7,FALSE),"")</f>
        <v/>
      </c>
      <c r="AB532" s="961"/>
      <c r="AC532" s="962"/>
      <c r="AD532" s="963"/>
      <c r="AE532" s="964"/>
      <c r="AF532" s="965"/>
      <c r="AG532" s="955" t="str" cm="1">
        <f t="array" ref="AG532">IFERROR(_xlfn.IFS($V532="No", Y532*$T532/1000,$V532="Yes", AD532*$T532/1000, $V532="", ""),"")</f>
        <v/>
      </c>
      <c r="AH532" s="956" t="str" cm="1">
        <f t="array" ref="AH532">IFERROR(_xlfn.IFS($V532="No", Z532*$T532/1000,$V532="Yes", AE532*$T532/1000, $V532="", ""),"")</f>
        <v/>
      </c>
      <c r="AI532" s="956" t="str" cm="1">
        <f t="array" ref="AI532">IFERROR(_xlfn.IFS($V532="No", AA532*$T532/1000,$V532="Yes", AF532*$T532/1000, $V532="", ""),"")</f>
        <v/>
      </c>
      <c r="AJ532" s="1029" t="str">
        <f>IFERROR($AG532
+IFERROR(HLOOKUP(Introduction!$H$29,'GWP Values'!$D$3:$G$46,MATCH("CH4",'GWP Values'!$C$3:$C$41,0),FALSE)*$AH532,0)
+IFERROR(HLOOKUP(Introduction!$H$29,'GWP Values'!$D$3:$G$46,MATCH("N2O",'GWP Values'!$C$3:$C$41,0),FALSE)*$AI532,0),"")</f>
        <v/>
      </c>
    </row>
    <row r="533" spans="1:36" ht="24" customHeight="1" x14ac:dyDescent="0.25">
      <c r="A533" s="441"/>
      <c r="B533" s="458" t="str" cm="1">
        <f t="array" ref="B533">IFERROR(_xlfn.IFS($J533="","",VLOOKUP(CONCATENATE($M533," | ",$J533),'Emissions Factors'!$C$3:$O$718,5,FALSE)&lt;&gt;"",CONCATENATE($M533," | ",$J533), COUNTIF('Emissions Factors'!$C$3:$C$718,CONCATENATE($M533," | ",$J533))&lt;0, CONCATENATE($M533," | ",$I533)),"")</f>
        <v/>
      </c>
      <c r="C533" s="650" t="str">
        <f t="shared" si="16"/>
        <v/>
      </c>
      <c r="D533" s="650" t="str">
        <f t="shared" si="17"/>
        <v/>
      </c>
      <c r="E533" s="650" t="str">
        <f>IFERROR(IF($J533="","",
IF($J533="United States",$M533&amp;" | "&amp;$J533&amp;" - "&amp;(VLOOKUP(K533,'EFs - EPA eGRID'!$B$2:$D$53,3,FALSE)),
IF($J533="Canada",$M533&amp;" | "&amp;$J533&amp;" - "&amp;$K533,$M533&amp;" | "&amp;$I533))),"")</f>
        <v/>
      </c>
      <c r="F533" s="650" t="str" cm="1">
        <f t="array" ref="F533">_xlfn.IFS($J533="","",AND($J533="United States", $K533=""), $M533&amp;" | "&amp;$J533,AND($J533="Canada", $K533=""), $M533&amp;" | "&amp;$J533,$J533="United States", $E533,$J533="Canada",$E533,$J533&lt;&gt;"", $M533&amp;" | "&amp;$J533)</f>
        <v/>
      </c>
      <c r="G533" s="989"/>
      <c r="H533" s="990"/>
      <c r="I533" s="941" t="str">
        <f>IFERROR(VLOOKUP(J533,'Category Index'!$K$10:$L$258,2,FALSE),"")</f>
        <v/>
      </c>
      <c r="J533" s="986"/>
      <c r="K533" s="987" t="s">
        <v>866</v>
      </c>
      <c r="L533" s="3"/>
      <c r="M533" s="982"/>
      <c r="N533" s="983"/>
      <c r="O533" s="943" t="str">
        <f>IFERROR(VLOOKUP(Q533,Tables!$CE$8:$CF$22,2,FALSE),"")</f>
        <v/>
      </c>
      <c r="P533" s="973"/>
      <c r="Q533" s="974"/>
      <c r="R533" s="975"/>
      <c r="S533" s="976"/>
      <c r="T533" s="670" t="str">
        <f>IFERROR(IF(R533="","",R533*(VLOOKUP(D533, 'Unit Conversion Table'!$E$3:$F$132, 2, FALSE))),"")</f>
        <v/>
      </c>
      <c r="U533" s="3"/>
      <c r="V533" s="971" t="s">
        <v>826</v>
      </c>
      <c r="W533" s="945" t="str" cm="1">
        <f t="array" ref="W533">_xlfn.IFS(V533="No",(IFERROR(VLOOKUP($M533&amp;" | "&amp;$X533,'Emissions Factors'!$C$3:$N$1705,MATCH(W$11,'Emissions Factors'!$C$3:$N$3,0),FALSE),"")),V533="Yes", "", V533="", "")</f>
        <v/>
      </c>
      <c r="X533" s="946">
        <f>IFERROR(IF(OR($V533="Yes", $V533=""), "",
VLOOKUP($F533, 'Emissions Factors'!$C$3:$O$717, 4,FALSE)),
IFERROR(VLOOKUP($E533, 'Emissions Factors'!$C$3:$O$717, 4,FALSE),""))</f>
        <v>0</v>
      </c>
      <c r="Y533" s="947" t="str">
        <f>IFERROR(VLOOKUP($M533&amp;" | "&amp;$X533,'Emissions Factors'!$C$3:$N$3811,5,FALSE),"")</f>
        <v/>
      </c>
      <c r="Z533" s="948" t="str">
        <f>IFERROR(VLOOKUP($M533&amp;" | "&amp;$X533,'Emissions Factors'!$C$3:$N$3811,6,FALSE),"")</f>
        <v/>
      </c>
      <c r="AA533" s="949" t="str">
        <f>IFERROR(VLOOKUP($M533&amp;" | "&amp;$X533,'Emissions Factors'!$C$3:$N$3811,7,FALSE),"")</f>
        <v/>
      </c>
      <c r="AB533" s="961"/>
      <c r="AC533" s="962"/>
      <c r="AD533" s="963"/>
      <c r="AE533" s="964"/>
      <c r="AF533" s="965"/>
      <c r="AG533" s="955" t="str" cm="1">
        <f t="array" ref="AG533">IFERROR(_xlfn.IFS($V533="No", Y533*$T533/1000,$V533="Yes", AD533*$T533/1000, $V533="", ""),"")</f>
        <v/>
      </c>
      <c r="AH533" s="956" t="str" cm="1">
        <f t="array" ref="AH533">IFERROR(_xlfn.IFS($V533="No", Z533*$T533/1000,$V533="Yes", AE533*$T533/1000, $V533="", ""),"")</f>
        <v/>
      </c>
      <c r="AI533" s="956" t="str" cm="1">
        <f t="array" ref="AI533">IFERROR(_xlfn.IFS($V533="No", AA533*$T533/1000,$V533="Yes", AF533*$T533/1000, $V533="", ""),"")</f>
        <v/>
      </c>
      <c r="AJ533" s="1029" t="str">
        <f>IFERROR($AG533
+IFERROR(HLOOKUP(Introduction!$H$29,'GWP Values'!$D$3:$G$46,MATCH("CH4",'GWP Values'!$C$3:$C$41,0),FALSE)*$AH533,0)
+IFERROR(HLOOKUP(Introduction!$H$29,'GWP Values'!$D$3:$G$46,MATCH("N2O",'GWP Values'!$C$3:$C$41,0),FALSE)*$AI533,0),"")</f>
        <v/>
      </c>
    </row>
    <row r="534" spans="1:36" ht="24" customHeight="1" x14ac:dyDescent="0.25">
      <c r="A534" s="441"/>
      <c r="B534" s="458" t="str" cm="1">
        <f t="array" ref="B534">IFERROR(_xlfn.IFS($J534="","",VLOOKUP(CONCATENATE($M534," | ",$J534),'Emissions Factors'!$C$3:$O$718,5,FALSE)&lt;&gt;"",CONCATENATE($M534," | ",$J534), COUNTIF('Emissions Factors'!$C$3:$C$718,CONCATENATE($M534," | ",$J534))&lt;0, CONCATENATE($M534," | ",$I534)),"")</f>
        <v/>
      </c>
      <c r="C534" s="650" t="str">
        <f t="shared" si="16"/>
        <v/>
      </c>
      <c r="D534" s="650" t="str">
        <f t="shared" si="17"/>
        <v/>
      </c>
      <c r="E534" s="650" t="str">
        <f>IFERROR(IF($J534="","",
IF($J534="United States",$M534&amp;" | "&amp;$J534&amp;" - "&amp;(VLOOKUP(K534,'EFs - EPA eGRID'!$B$2:$D$53,3,FALSE)),
IF($J534="Canada",$M534&amp;" | "&amp;$J534&amp;" - "&amp;$K534,$M534&amp;" | "&amp;$I534))),"")</f>
        <v/>
      </c>
      <c r="F534" s="650" t="str" cm="1">
        <f t="array" ref="F534">_xlfn.IFS($J534="","",AND($J534="United States", $K534=""), $M534&amp;" | "&amp;$J534,AND($J534="Canada", $K534=""), $M534&amp;" | "&amp;$J534,$J534="United States", $E534,$J534="Canada",$E534,$J534&lt;&gt;"", $M534&amp;" | "&amp;$J534)</f>
        <v/>
      </c>
      <c r="G534" s="989"/>
      <c r="H534" s="990"/>
      <c r="I534" s="941" t="str">
        <f>IFERROR(VLOOKUP(J534,'Category Index'!$K$10:$L$258,2,FALSE),"")</f>
        <v/>
      </c>
      <c r="J534" s="986"/>
      <c r="K534" s="987" t="s">
        <v>866</v>
      </c>
      <c r="L534" s="3"/>
      <c r="M534" s="982"/>
      <c r="N534" s="983"/>
      <c r="O534" s="943" t="str">
        <f>IFERROR(VLOOKUP(Q534,Tables!$CE$8:$CF$22,2,FALSE),"")</f>
        <v/>
      </c>
      <c r="P534" s="973"/>
      <c r="Q534" s="974"/>
      <c r="R534" s="975"/>
      <c r="S534" s="976"/>
      <c r="T534" s="670" t="str">
        <f>IFERROR(IF(R534="","",R534*(VLOOKUP(D534, 'Unit Conversion Table'!$E$3:$F$132, 2, FALSE))),"")</f>
        <v/>
      </c>
      <c r="U534" s="3"/>
      <c r="V534" s="971" t="s">
        <v>826</v>
      </c>
      <c r="W534" s="945" t="str" cm="1">
        <f t="array" ref="W534">_xlfn.IFS(V534="No",(IFERROR(VLOOKUP($M534&amp;" | "&amp;$X534,'Emissions Factors'!$C$3:$N$1705,MATCH(W$11,'Emissions Factors'!$C$3:$N$3,0),FALSE),"")),V534="Yes", "", V534="", "")</f>
        <v/>
      </c>
      <c r="X534" s="946">
        <f>IFERROR(IF(OR($V534="Yes", $V534=""), "",
VLOOKUP($F534, 'Emissions Factors'!$C$3:$O$717, 4,FALSE)),
IFERROR(VLOOKUP($E534, 'Emissions Factors'!$C$3:$O$717, 4,FALSE),""))</f>
        <v>0</v>
      </c>
      <c r="Y534" s="947" t="str">
        <f>IFERROR(VLOOKUP($M534&amp;" | "&amp;$X534,'Emissions Factors'!$C$3:$N$3811,5,FALSE),"")</f>
        <v/>
      </c>
      <c r="Z534" s="948" t="str">
        <f>IFERROR(VLOOKUP($M534&amp;" | "&amp;$X534,'Emissions Factors'!$C$3:$N$3811,6,FALSE),"")</f>
        <v/>
      </c>
      <c r="AA534" s="949" t="str">
        <f>IFERROR(VLOOKUP($M534&amp;" | "&amp;$X534,'Emissions Factors'!$C$3:$N$3811,7,FALSE),"")</f>
        <v/>
      </c>
      <c r="AB534" s="961"/>
      <c r="AC534" s="962"/>
      <c r="AD534" s="963"/>
      <c r="AE534" s="964"/>
      <c r="AF534" s="965"/>
      <c r="AG534" s="955" t="str" cm="1">
        <f t="array" ref="AG534">IFERROR(_xlfn.IFS($V534="No", Y534*$T534/1000,$V534="Yes", AD534*$T534/1000, $V534="", ""),"")</f>
        <v/>
      </c>
      <c r="AH534" s="956" t="str" cm="1">
        <f t="array" ref="AH534">IFERROR(_xlfn.IFS($V534="No", Z534*$T534/1000,$V534="Yes", AE534*$T534/1000, $V534="", ""),"")</f>
        <v/>
      </c>
      <c r="AI534" s="956" t="str" cm="1">
        <f t="array" ref="AI534">IFERROR(_xlfn.IFS($V534="No", AA534*$T534/1000,$V534="Yes", AF534*$T534/1000, $V534="", ""),"")</f>
        <v/>
      </c>
      <c r="AJ534" s="1029" t="str">
        <f>IFERROR($AG534
+IFERROR(HLOOKUP(Introduction!$H$29,'GWP Values'!$D$3:$G$46,MATCH("CH4",'GWP Values'!$C$3:$C$41,0),FALSE)*$AH534,0)
+IFERROR(HLOOKUP(Introduction!$H$29,'GWP Values'!$D$3:$G$46,MATCH("N2O",'GWP Values'!$C$3:$C$41,0),FALSE)*$AI534,0),"")</f>
        <v/>
      </c>
    </row>
    <row r="535" spans="1:36" ht="24" customHeight="1" x14ac:dyDescent="0.25">
      <c r="A535" s="441"/>
      <c r="B535" s="458" t="str" cm="1">
        <f t="array" ref="B535">IFERROR(_xlfn.IFS($J535="","",VLOOKUP(CONCATENATE($M535," | ",$J535),'Emissions Factors'!$C$3:$O$718,5,FALSE)&lt;&gt;"",CONCATENATE($M535," | ",$J535), COUNTIF('Emissions Factors'!$C$3:$C$718,CONCATENATE($M535," | ",$J535))&lt;0, CONCATENATE($M535," | ",$I535)),"")</f>
        <v/>
      </c>
      <c r="C535" s="650" t="str">
        <f t="shared" si="16"/>
        <v/>
      </c>
      <c r="D535" s="650" t="str">
        <f t="shared" si="17"/>
        <v/>
      </c>
      <c r="E535" s="650" t="str">
        <f>IFERROR(IF($J535="","",
IF($J535="United States",$M535&amp;" | "&amp;$J535&amp;" - "&amp;(VLOOKUP(K535,'EFs - EPA eGRID'!$B$2:$D$53,3,FALSE)),
IF($J535="Canada",$M535&amp;" | "&amp;$J535&amp;" - "&amp;$K535,$M535&amp;" | "&amp;$I535))),"")</f>
        <v/>
      </c>
      <c r="F535" s="650" t="str" cm="1">
        <f t="array" ref="F535">_xlfn.IFS($J535="","",AND($J535="United States", $K535=""), $M535&amp;" | "&amp;$J535,AND($J535="Canada", $K535=""), $M535&amp;" | "&amp;$J535,$J535="United States", $E535,$J535="Canada",$E535,$J535&lt;&gt;"", $M535&amp;" | "&amp;$J535)</f>
        <v/>
      </c>
      <c r="G535" s="989"/>
      <c r="H535" s="990"/>
      <c r="I535" s="941" t="str">
        <f>IFERROR(VLOOKUP(J535,'Category Index'!$K$10:$L$258,2,FALSE),"")</f>
        <v/>
      </c>
      <c r="J535" s="986"/>
      <c r="K535" s="987" t="s">
        <v>866</v>
      </c>
      <c r="L535" s="3"/>
      <c r="M535" s="982"/>
      <c r="N535" s="983"/>
      <c r="O535" s="943" t="str">
        <f>IFERROR(VLOOKUP(Q535,Tables!$CE$8:$CF$22,2,FALSE),"")</f>
        <v/>
      </c>
      <c r="P535" s="973"/>
      <c r="Q535" s="974"/>
      <c r="R535" s="975"/>
      <c r="S535" s="976"/>
      <c r="T535" s="670" t="str">
        <f>IFERROR(IF(R535="","",R535*(VLOOKUP(D535, 'Unit Conversion Table'!$E$3:$F$132, 2, FALSE))),"")</f>
        <v/>
      </c>
      <c r="U535" s="3"/>
      <c r="V535" s="971" t="s">
        <v>826</v>
      </c>
      <c r="W535" s="945" t="str" cm="1">
        <f t="array" ref="W535">_xlfn.IFS(V535="No",(IFERROR(VLOOKUP($M535&amp;" | "&amp;$X535,'Emissions Factors'!$C$3:$N$1705,MATCH(W$11,'Emissions Factors'!$C$3:$N$3,0),FALSE),"")),V535="Yes", "", V535="", "")</f>
        <v/>
      </c>
      <c r="X535" s="946">
        <f>IFERROR(IF(OR($V535="Yes", $V535=""), "",
VLOOKUP($F535, 'Emissions Factors'!$C$3:$O$717, 4,FALSE)),
IFERROR(VLOOKUP($E535, 'Emissions Factors'!$C$3:$O$717, 4,FALSE),""))</f>
        <v>0</v>
      </c>
      <c r="Y535" s="947" t="str">
        <f>IFERROR(VLOOKUP($M535&amp;" | "&amp;$X535,'Emissions Factors'!$C$3:$N$3811,5,FALSE),"")</f>
        <v/>
      </c>
      <c r="Z535" s="948" t="str">
        <f>IFERROR(VLOOKUP($M535&amp;" | "&amp;$X535,'Emissions Factors'!$C$3:$N$3811,6,FALSE),"")</f>
        <v/>
      </c>
      <c r="AA535" s="949" t="str">
        <f>IFERROR(VLOOKUP($M535&amp;" | "&amp;$X535,'Emissions Factors'!$C$3:$N$3811,7,FALSE),"")</f>
        <v/>
      </c>
      <c r="AB535" s="961"/>
      <c r="AC535" s="962"/>
      <c r="AD535" s="963"/>
      <c r="AE535" s="964"/>
      <c r="AF535" s="965"/>
      <c r="AG535" s="955" t="str" cm="1">
        <f t="array" ref="AG535">IFERROR(_xlfn.IFS($V535="No", Y535*$T535/1000,$V535="Yes", AD535*$T535/1000, $V535="", ""),"")</f>
        <v/>
      </c>
      <c r="AH535" s="956" t="str" cm="1">
        <f t="array" ref="AH535">IFERROR(_xlfn.IFS($V535="No", Z535*$T535/1000,$V535="Yes", AE535*$T535/1000, $V535="", ""),"")</f>
        <v/>
      </c>
      <c r="AI535" s="956" t="str" cm="1">
        <f t="array" ref="AI535">IFERROR(_xlfn.IFS($V535="No", AA535*$T535/1000,$V535="Yes", AF535*$T535/1000, $V535="", ""),"")</f>
        <v/>
      </c>
      <c r="AJ535" s="1029" t="str">
        <f>IFERROR($AG535
+IFERROR(HLOOKUP(Introduction!$H$29,'GWP Values'!$D$3:$G$46,MATCH("CH4",'GWP Values'!$C$3:$C$41,0),FALSE)*$AH535,0)
+IFERROR(HLOOKUP(Introduction!$H$29,'GWP Values'!$D$3:$G$46,MATCH("N2O",'GWP Values'!$C$3:$C$41,0),FALSE)*$AI535,0),"")</f>
        <v/>
      </c>
    </row>
    <row r="536" spans="1:36" ht="24" customHeight="1" x14ac:dyDescent="0.25">
      <c r="A536" s="441"/>
      <c r="B536" s="458" t="str" cm="1">
        <f t="array" ref="B536">IFERROR(_xlfn.IFS($J536="","",VLOOKUP(CONCATENATE($M536," | ",$J536),'Emissions Factors'!$C$3:$O$718,5,FALSE)&lt;&gt;"",CONCATENATE($M536," | ",$J536), COUNTIF('Emissions Factors'!$C$3:$C$718,CONCATENATE($M536," | ",$J536))&lt;0, CONCATENATE($M536," | ",$I536)),"")</f>
        <v/>
      </c>
      <c r="C536" s="650" t="str">
        <f t="shared" si="16"/>
        <v/>
      </c>
      <c r="D536" s="650" t="str">
        <f t="shared" si="17"/>
        <v/>
      </c>
      <c r="E536" s="650" t="str">
        <f>IFERROR(IF($J536="","",
IF($J536="United States",$M536&amp;" | "&amp;$J536&amp;" - "&amp;(VLOOKUP(K536,'EFs - EPA eGRID'!$B$2:$D$53,3,FALSE)),
IF($J536="Canada",$M536&amp;" | "&amp;$J536&amp;" - "&amp;$K536,$M536&amp;" | "&amp;$I536))),"")</f>
        <v/>
      </c>
      <c r="F536" s="650" t="str" cm="1">
        <f t="array" ref="F536">_xlfn.IFS($J536="","",AND($J536="United States", $K536=""), $M536&amp;" | "&amp;$J536,AND($J536="Canada", $K536=""), $M536&amp;" | "&amp;$J536,$J536="United States", $E536,$J536="Canada",$E536,$J536&lt;&gt;"", $M536&amp;" | "&amp;$J536)</f>
        <v/>
      </c>
      <c r="G536" s="989"/>
      <c r="H536" s="990"/>
      <c r="I536" s="941" t="str">
        <f>IFERROR(VLOOKUP(J536,'Category Index'!$K$10:$L$258,2,FALSE),"")</f>
        <v/>
      </c>
      <c r="J536" s="986"/>
      <c r="K536" s="987" t="s">
        <v>866</v>
      </c>
      <c r="L536" s="3"/>
      <c r="M536" s="982"/>
      <c r="N536" s="983"/>
      <c r="O536" s="943" t="str">
        <f>IFERROR(VLOOKUP(Q536,Tables!$CE$8:$CF$22,2,FALSE),"")</f>
        <v/>
      </c>
      <c r="P536" s="973"/>
      <c r="Q536" s="974"/>
      <c r="R536" s="975"/>
      <c r="S536" s="976"/>
      <c r="T536" s="670" t="str">
        <f>IFERROR(IF(R536="","",R536*(VLOOKUP(D536, 'Unit Conversion Table'!$E$3:$F$132, 2, FALSE))),"")</f>
        <v/>
      </c>
      <c r="U536" s="3"/>
      <c r="V536" s="971" t="s">
        <v>826</v>
      </c>
      <c r="W536" s="945" t="str" cm="1">
        <f t="array" ref="W536">_xlfn.IFS(V536="No",(IFERROR(VLOOKUP($M536&amp;" | "&amp;$X536,'Emissions Factors'!$C$3:$N$1705,MATCH(W$11,'Emissions Factors'!$C$3:$N$3,0),FALSE),"")),V536="Yes", "", V536="", "")</f>
        <v/>
      </c>
      <c r="X536" s="946">
        <f>IFERROR(IF(OR($V536="Yes", $V536=""), "",
VLOOKUP($F536, 'Emissions Factors'!$C$3:$O$717, 4,FALSE)),
IFERROR(VLOOKUP($E536, 'Emissions Factors'!$C$3:$O$717, 4,FALSE),""))</f>
        <v>0</v>
      </c>
      <c r="Y536" s="947" t="str">
        <f>IFERROR(VLOOKUP($M536&amp;" | "&amp;$X536,'Emissions Factors'!$C$3:$N$3811,5,FALSE),"")</f>
        <v/>
      </c>
      <c r="Z536" s="948" t="str">
        <f>IFERROR(VLOOKUP($M536&amp;" | "&amp;$X536,'Emissions Factors'!$C$3:$N$3811,6,FALSE),"")</f>
        <v/>
      </c>
      <c r="AA536" s="949" t="str">
        <f>IFERROR(VLOOKUP($M536&amp;" | "&amp;$X536,'Emissions Factors'!$C$3:$N$3811,7,FALSE),"")</f>
        <v/>
      </c>
      <c r="AB536" s="961"/>
      <c r="AC536" s="962"/>
      <c r="AD536" s="963"/>
      <c r="AE536" s="964"/>
      <c r="AF536" s="965"/>
      <c r="AG536" s="955" t="str" cm="1">
        <f t="array" ref="AG536">IFERROR(_xlfn.IFS($V536="No", Y536*$T536/1000,$V536="Yes", AD536*$T536/1000, $V536="", ""),"")</f>
        <v/>
      </c>
      <c r="AH536" s="956" t="str" cm="1">
        <f t="array" ref="AH536">IFERROR(_xlfn.IFS($V536="No", Z536*$T536/1000,$V536="Yes", AE536*$T536/1000, $V536="", ""),"")</f>
        <v/>
      </c>
      <c r="AI536" s="956" t="str" cm="1">
        <f t="array" ref="AI536">IFERROR(_xlfn.IFS($V536="No", AA536*$T536/1000,$V536="Yes", AF536*$T536/1000, $V536="", ""),"")</f>
        <v/>
      </c>
      <c r="AJ536" s="1029" t="str">
        <f>IFERROR($AG536
+IFERROR(HLOOKUP(Introduction!$H$29,'GWP Values'!$D$3:$G$46,MATCH("CH4",'GWP Values'!$C$3:$C$41,0),FALSE)*$AH536,0)
+IFERROR(HLOOKUP(Introduction!$H$29,'GWP Values'!$D$3:$G$46,MATCH("N2O",'GWP Values'!$C$3:$C$41,0),FALSE)*$AI536,0),"")</f>
        <v/>
      </c>
    </row>
    <row r="537" spans="1:36" ht="24" customHeight="1" x14ac:dyDescent="0.25">
      <c r="A537" s="441"/>
      <c r="B537" s="458" t="str" cm="1">
        <f t="array" ref="B537">IFERROR(_xlfn.IFS($J537="","",VLOOKUP(CONCATENATE($M537," | ",$J537),'Emissions Factors'!$C$3:$O$718,5,FALSE)&lt;&gt;"",CONCATENATE($M537," | ",$J537), COUNTIF('Emissions Factors'!$C$3:$C$718,CONCATENATE($M537," | ",$J537))&lt;0, CONCATENATE($M537," | ",$I537)),"")</f>
        <v/>
      </c>
      <c r="C537" s="650" t="str">
        <f t="shared" si="16"/>
        <v/>
      </c>
      <c r="D537" s="650" t="str">
        <f t="shared" si="17"/>
        <v/>
      </c>
      <c r="E537" s="650" t="str">
        <f>IFERROR(IF($J537="","",
IF($J537="United States",$M537&amp;" | "&amp;$J537&amp;" - "&amp;(VLOOKUP(K537,'EFs - EPA eGRID'!$B$2:$D$53,3,FALSE)),
IF($J537="Canada",$M537&amp;" | "&amp;$J537&amp;" - "&amp;$K537,$M537&amp;" | "&amp;$I537))),"")</f>
        <v/>
      </c>
      <c r="F537" s="650" t="str" cm="1">
        <f t="array" ref="F537">_xlfn.IFS($J537="","",AND($J537="United States", $K537=""), $M537&amp;" | "&amp;$J537,AND($J537="Canada", $K537=""), $M537&amp;" | "&amp;$J537,$J537="United States", $E537,$J537="Canada",$E537,$J537&lt;&gt;"", $M537&amp;" | "&amp;$J537)</f>
        <v/>
      </c>
      <c r="G537" s="989"/>
      <c r="H537" s="990"/>
      <c r="I537" s="941" t="str">
        <f>IFERROR(VLOOKUP(J537,'Category Index'!$K$10:$L$258,2,FALSE),"")</f>
        <v/>
      </c>
      <c r="J537" s="986"/>
      <c r="K537" s="987" t="s">
        <v>866</v>
      </c>
      <c r="L537" s="3"/>
      <c r="M537" s="982"/>
      <c r="N537" s="983"/>
      <c r="O537" s="943" t="str">
        <f>IFERROR(VLOOKUP(Q537,Tables!$CE$8:$CF$22,2,FALSE),"")</f>
        <v/>
      </c>
      <c r="P537" s="973"/>
      <c r="Q537" s="974"/>
      <c r="R537" s="975"/>
      <c r="S537" s="976"/>
      <c r="T537" s="670" t="str">
        <f>IFERROR(IF(R537="","",R537*(VLOOKUP(D537, 'Unit Conversion Table'!$E$3:$F$132, 2, FALSE))),"")</f>
        <v/>
      </c>
      <c r="U537" s="3"/>
      <c r="V537" s="971" t="s">
        <v>826</v>
      </c>
      <c r="W537" s="945" t="str" cm="1">
        <f t="array" ref="W537">_xlfn.IFS(V537="No",(IFERROR(VLOOKUP($M537&amp;" | "&amp;$X537,'Emissions Factors'!$C$3:$N$1705,MATCH(W$11,'Emissions Factors'!$C$3:$N$3,0),FALSE),"")),V537="Yes", "", V537="", "")</f>
        <v/>
      </c>
      <c r="X537" s="946">
        <f>IFERROR(IF(OR($V537="Yes", $V537=""), "",
VLOOKUP($F537, 'Emissions Factors'!$C$3:$O$717, 4,FALSE)),
IFERROR(VLOOKUP($E537, 'Emissions Factors'!$C$3:$O$717, 4,FALSE),""))</f>
        <v>0</v>
      </c>
      <c r="Y537" s="947" t="str">
        <f>IFERROR(VLOOKUP($M537&amp;" | "&amp;$X537,'Emissions Factors'!$C$3:$N$3811,5,FALSE),"")</f>
        <v/>
      </c>
      <c r="Z537" s="948" t="str">
        <f>IFERROR(VLOOKUP($M537&amp;" | "&amp;$X537,'Emissions Factors'!$C$3:$N$3811,6,FALSE),"")</f>
        <v/>
      </c>
      <c r="AA537" s="949" t="str">
        <f>IFERROR(VLOOKUP($M537&amp;" | "&amp;$X537,'Emissions Factors'!$C$3:$N$3811,7,FALSE),"")</f>
        <v/>
      </c>
      <c r="AB537" s="961"/>
      <c r="AC537" s="962"/>
      <c r="AD537" s="963"/>
      <c r="AE537" s="964"/>
      <c r="AF537" s="965"/>
      <c r="AG537" s="955" t="str" cm="1">
        <f t="array" ref="AG537">IFERROR(_xlfn.IFS($V537="No", Y537*$T537/1000,$V537="Yes", AD537*$T537/1000, $V537="", ""),"")</f>
        <v/>
      </c>
      <c r="AH537" s="956" t="str" cm="1">
        <f t="array" ref="AH537">IFERROR(_xlfn.IFS($V537="No", Z537*$T537/1000,$V537="Yes", AE537*$T537/1000, $V537="", ""),"")</f>
        <v/>
      </c>
      <c r="AI537" s="956" t="str" cm="1">
        <f t="array" ref="AI537">IFERROR(_xlfn.IFS($V537="No", AA537*$T537/1000,$V537="Yes", AF537*$T537/1000, $V537="", ""),"")</f>
        <v/>
      </c>
      <c r="AJ537" s="1029" t="str">
        <f>IFERROR($AG537
+IFERROR(HLOOKUP(Introduction!$H$29,'GWP Values'!$D$3:$G$46,MATCH("CH4",'GWP Values'!$C$3:$C$41,0),FALSE)*$AH537,0)
+IFERROR(HLOOKUP(Introduction!$H$29,'GWP Values'!$D$3:$G$46,MATCH("N2O",'GWP Values'!$C$3:$C$41,0),FALSE)*$AI537,0),"")</f>
        <v/>
      </c>
    </row>
    <row r="538" spans="1:36" ht="24" customHeight="1" x14ac:dyDescent="0.25">
      <c r="A538" s="441"/>
      <c r="B538" s="458" t="str" cm="1">
        <f t="array" ref="B538">IFERROR(_xlfn.IFS($J538="","",VLOOKUP(CONCATENATE($M538," | ",$J538),'Emissions Factors'!$C$3:$O$718,5,FALSE)&lt;&gt;"",CONCATENATE($M538," | ",$J538), COUNTIF('Emissions Factors'!$C$3:$C$718,CONCATENATE($M538," | ",$J538))&lt;0, CONCATENATE($M538," | ",$I538)),"")</f>
        <v/>
      </c>
      <c r="C538" s="650" t="str">
        <f t="shared" si="16"/>
        <v/>
      </c>
      <c r="D538" s="650" t="str">
        <f t="shared" si="17"/>
        <v/>
      </c>
      <c r="E538" s="650" t="str">
        <f>IFERROR(IF($J538="","",
IF($J538="United States",$M538&amp;" | "&amp;$J538&amp;" - "&amp;(VLOOKUP(K538,'EFs - EPA eGRID'!$B$2:$D$53,3,FALSE)),
IF($J538="Canada",$M538&amp;" | "&amp;$J538&amp;" - "&amp;$K538,$M538&amp;" | "&amp;$I538))),"")</f>
        <v/>
      </c>
      <c r="F538" s="650" t="str" cm="1">
        <f t="array" ref="F538">_xlfn.IFS($J538="","",AND($J538="United States", $K538=""), $M538&amp;" | "&amp;$J538,AND($J538="Canada", $K538=""), $M538&amp;" | "&amp;$J538,$J538="United States", $E538,$J538="Canada",$E538,$J538&lt;&gt;"", $M538&amp;" | "&amp;$J538)</f>
        <v/>
      </c>
      <c r="G538" s="989"/>
      <c r="H538" s="990"/>
      <c r="I538" s="941" t="str">
        <f>IFERROR(VLOOKUP(J538,'Category Index'!$K$10:$L$258,2,FALSE),"")</f>
        <v/>
      </c>
      <c r="J538" s="986"/>
      <c r="K538" s="987" t="s">
        <v>866</v>
      </c>
      <c r="L538" s="3"/>
      <c r="M538" s="982"/>
      <c r="N538" s="983"/>
      <c r="O538" s="943" t="str">
        <f>IFERROR(VLOOKUP(Q538,Tables!$CE$8:$CF$22,2,FALSE),"")</f>
        <v/>
      </c>
      <c r="P538" s="973"/>
      <c r="Q538" s="974"/>
      <c r="R538" s="975"/>
      <c r="S538" s="976"/>
      <c r="T538" s="670" t="str">
        <f>IFERROR(IF(R538="","",R538*(VLOOKUP(D538, 'Unit Conversion Table'!$E$3:$F$132, 2, FALSE))),"")</f>
        <v/>
      </c>
      <c r="U538" s="3"/>
      <c r="V538" s="971" t="s">
        <v>826</v>
      </c>
      <c r="W538" s="945" t="str" cm="1">
        <f t="array" ref="W538">_xlfn.IFS(V538="No",(IFERROR(VLOOKUP($M538&amp;" | "&amp;$X538,'Emissions Factors'!$C$3:$N$1705,MATCH(W$11,'Emissions Factors'!$C$3:$N$3,0),FALSE),"")),V538="Yes", "", V538="", "")</f>
        <v/>
      </c>
      <c r="X538" s="946">
        <f>IFERROR(IF(OR($V538="Yes", $V538=""), "",
VLOOKUP($F538, 'Emissions Factors'!$C$3:$O$717, 4,FALSE)),
IFERROR(VLOOKUP($E538, 'Emissions Factors'!$C$3:$O$717, 4,FALSE),""))</f>
        <v>0</v>
      </c>
      <c r="Y538" s="947" t="str">
        <f>IFERROR(VLOOKUP($M538&amp;" | "&amp;$X538,'Emissions Factors'!$C$3:$N$3811,5,FALSE),"")</f>
        <v/>
      </c>
      <c r="Z538" s="948" t="str">
        <f>IFERROR(VLOOKUP($M538&amp;" | "&amp;$X538,'Emissions Factors'!$C$3:$N$3811,6,FALSE),"")</f>
        <v/>
      </c>
      <c r="AA538" s="949" t="str">
        <f>IFERROR(VLOOKUP($M538&amp;" | "&amp;$X538,'Emissions Factors'!$C$3:$N$3811,7,FALSE),"")</f>
        <v/>
      </c>
      <c r="AB538" s="961"/>
      <c r="AC538" s="962"/>
      <c r="AD538" s="963"/>
      <c r="AE538" s="964"/>
      <c r="AF538" s="965"/>
      <c r="AG538" s="955" t="str" cm="1">
        <f t="array" ref="AG538">IFERROR(_xlfn.IFS($V538="No", Y538*$T538/1000,$V538="Yes", AD538*$T538/1000, $V538="", ""),"")</f>
        <v/>
      </c>
      <c r="AH538" s="956" t="str" cm="1">
        <f t="array" ref="AH538">IFERROR(_xlfn.IFS($V538="No", Z538*$T538/1000,$V538="Yes", AE538*$T538/1000, $V538="", ""),"")</f>
        <v/>
      </c>
      <c r="AI538" s="956" t="str" cm="1">
        <f t="array" ref="AI538">IFERROR(_xlfn.IFS($V538="No", AA538*$T538/1000,$V538="Yes", AF538*$T538/1000, $V538="", ""),"")</f>
        <v/>
      </c>
      <c r="AJ538" s="1029" t="str">
        <f>IFERROR($AG538
+IFERROR(HLOOKUP(Introduction!$H$29,'GWP Values'!$D$3:$G$46,MATCH("CH4",'GWP Values'!$C$3:$C$41,0),FALSE)*$AH538,0)
+IFERROR(HLOOKUP(Introduction!$H$29,'GWP Values'!$D$3:$G$46,MATCH("N2O",'GWP Values'!$C$3:$C$41,0),FALSE)*$AI538,0),"")</f>
        <v/>
      </c>
    </row>
    <row r="539" spans="1:36" ht="24" customHeight="1" x14ac:dyDescent="0.25">
      <c r="A539" s="441"/>
      <c r="B539" s="458" t="str" cm="1">
        <f t="array" ref="B539">IFERROR(_xlfn.IFS($J539="","",VLOOKUP(CONCATENATE($M539," | ",$J539),'Emissions Factors'!$C$3:$O$718,5,FALSE)&lt;&gt;"",CONCATENATE($M539," | ",$J539), COUNTIF('Emissions Factors'!$C$3:$C$718,CONCATENATE($M539," | ",$J539))&lt;0, CONCATENATE($M539," | ",$I539)),"")</f>
        <v/>
      </c>
      <c r="C539" s="650" t="str">
        <f t="shared" si="16"/>
        <v/>
      </c>
      <c r="D539" s="650" t="str">
        <f t="shared" si="17"/>
        <v/>
      </c>
      <c r="E539" s="650" t="str">
        <f>IFERROR(IF($J539="","",
IF($J539="United States",$M539&amp;" | "&amp;$J539&amp;" - "&amp;(VLOOKUP(K539,'EFs - EPA eGRID'!$B$2:$D$53,3,FALSE)),
IF($J539="Canada",$M539&amp;" | "&amp;$J539&amp;" - "&amp;$K539,$M539&amp;" | "&amp;$I539))),"")</f>
        <v/>
      </c>
      <c r="F539" s="650" t="str" cm="1">
        <f t="array" ref="F539">_xlfn.IFS($J539="","",AND($J539="United States", $K539=""), $M539&amp;" | "&amp;$J539,AND($J539="Canada", $K539=""), $M539&amp;" | "&amp;$J539,$J539="United States", $E539,$J539="Canada",$E539,$J539&lt;&gt;"", $M539&amp;" | "&amp;$J539)</f>
        <v/>
      </c>
      <c r="G539" s="989"/>
      <c r="H539" s="990"/>
      <c r="I539" s="941" t="str">
        <f>IFERROR(VLOOKUP(J539,'Category Index'!$K$10:$L$258,2,FALSE),"")</f>
        <v/>
      </c>
      <c r="J539" s="986"/>
      <c r="K539" s="987" t="s">
        <v>866</v>
      </c>
      <c r="L539" s="3"/>
      <c r="M539" s="982"/>
      <c r="N539" s="983"/>
      <c r="O539" s="943" t="str">
        <f>IFERROR(VLOOKUP(Q539,Tables!$CE$8:$CF$22,2,FALSE),"")</f>
        <v/>
      </c>
      <c r="P539" s="973"/>
      <c r="Q539" s="974"/>
      <c r="R539" s="975"/>
      <c r="S539" s="976"/>
      <c r="T539" s="670" t="str">
        <f>IFERROR(IF(R539="","",R539*(VLOOKUP(D539, 'Unit Conversion Table'!$E$3:$F$132, 2, FALSE))),"")</f>
        <v/>
      </c>
      <c r="U539" s="3"/>
      <c r="V539" s="971" t="s">
        <v>826</v>
      </c>
      <c r="W539" s="945" t="str" cm="1">
        <f t="array" ref="W539">_xlfn.IFS(V539="No",(IFERROR(VLOOKUP($M539&amp;" | "&amp;$X539,'Emissions Factors'!$C$3:$N$1705,MATCH(W$11,'Emissions Factors'!$C$3:$N$3,0),FALSE),"")),V539="Yes", "", V539="", "")</f>
        <v/>
      </c>
      <c r="X539" s="946">
        <f>IFERROR(IF(OR($V539="Yes", $V539=""), "",
VLOOKUP($F539, 'Emissions Factors'!$C$3:$O$717, 4,FALSE)),
IFERROR(VLOOKUP($E539, 'Emissions Factors'!$C$3:$O$717, 4,FALSE),""))</f>
        <v>0</v>
      </c>
      <c r="Y539" s="947" t="str">
        <f>IFERROR(VLOOKUP($M539&amp;" | "&amp;$X539,'Emissions Factors'!$C$3:$N$3811,5,FALSE),"")</f>
        <v/>
      </c>
      <c r="Z539" s="948" t="str">
        <f>IFERROR(VLOOKUP($M539&amp;" | "&amp;$X539,'Emissions Factors'!$C$3:$N$3811,6,FALSE),"")</f>
        <v/>
      </c>
      <c r="AA539" s="949" t="str">
        <f>IFERROR(VLOOKUP($M539&amp;" | "&amp;$X539,'Emissions Factors'!$C$3:$N$3811,7,FALSE),"")</f>
        <v/>
      </c>
      <c r="AB539" s="961"/>
      <c r="AC539" s="962"/>
      <c r="AD539" s="963"/>
      <c r="AE539" s="964"/>
      <c r="AF539" s="965"/>
      <c r="AG539" s="955" t="str" cm="1">
        <f t="array" ref="AG539">IFERROR(_xlfn.IFS($V539="No", Y539*$T539/1000,$V539="Yes", AD539*$T539/1000, $V539="", ""),"")</f>
        <v/>
      </c>
      <c r="AH539" s="956" t="str" cm="1">
        <f t="array" ref="AH539">IFERROR(_xlfn.IFS($V539="No", Z539*$T539/1000,$V539="Yes", AE539*$T539/1000, $V539="", ""),"")</f>
        <v/>
      </c>
      <c r="AI539" s="956" t="str" cm="1">
        <f t="array" ref="AI539">IFERROR(_xlfn.IFS($V539="No", AA539*$T539/1000,$V539="Yes", AF539*$T539/1000, $V539="", ""),"")</f>
        <v/>
      </c>
      <c r="AJ539" s="1029" t="str">
        <f>IFERROR($AG539
+IFERROR(HLOOKUP(Introduction!$H$29,'GWP Values'!$D$3:$G$46,MATCH("CH4",'GWP Values'!$C$3:$C$41,0),FALSE)*$AH539,0)
+IFERROR(HLOOKUP(Introduction!$H$29,'GWP Values'!$D$3:$G$46,MATCH("N2O",'GWP Values'!$C$3:$C$41,0),FALSE)*$AI539,0),"")</f>
        <v/>
      </c>
    </row>
    <row r="540" spans="1:36" ht="24" customHeight="1" x14ac:dyDescent="0.25">
      <c r="A540" s="441"/>
      <c r="B540" s="458" t="str" cm="1">
        <f t="array" ref="B540">IFERROR(_xlfn.IFS($J540="","",VLOOKUP(CONCATENATE($M540," | ",$J540),'Emissions Factors'!$C$3:$O$718,5,FALSE)&lt;&gt;"",CONCATENATE($M540," | ",$J540), COUNTIF('Emissions Factors'!$C$3:$C$718,CONCATENATE($M540," | ",$J540))&lt;0, CONCATENATE($M540," | ",$I540)),"")</f>
        <v/>
      </c>
      <c r="C540" s="650" t="str">
        <f t="shared" si="16"/>
        <v/>
      </c>
      <c r="D540" s="650" t="str">
        <f t="shared" si="17"/>
        <v/>
      </c>
      <c r="E540" s="650" t="str">
        <f>IFERROR(IF($J540="","",
IF($J540="United States",$M540&amp;" | "&amp;$J540&amp;" - "&amp;(VLOOKUP(K540,'EFs - EPA eGRID'!$B$2:$D$53,3,FALSE)),
IF($J540="Canada",$M540&amp;" | "&amp;$J540&amp;" - "&amp;$K540,$M540&amp;" | "&amp;$I540))),"")</f>
        <v/>
      </c>
      <c r="F540" s="650" t="str" cm="1">
        <f t="array" ref="F540">_xlfn.IFS($J540="","",AND($J540="United States", $K540=""), $M540&amp;" | "&amp;$J540,AND($J540="Canada", $K540=""), $M540&amp;" | "&amp;$J540,$J540="United States", $E540,$J540="Canada",$E540,$J540&lt;&gt;"", $M540&amp;" | "&amp;$J540)</f>
        <v/>
      </c>
      <c r="G540" s="989"/>
      <c r="H540" s="990"/>
      <c r="I540" s="941" t="str">
        <f>IFERROR(VLOOKUP(J540,'Category Index'!$K$10:$L$258,2,FALSE),"")</f>
        <v/>
      </c>
      <c r="J540" s="986"/>
      <c r="K540" s="987" t="s">
        <v>866</v>
      </c>
      <c r="L540" s="3"/>
      <c r="M540" s="982"/>
      <c r="N540" s="983"/>
      <c r="O540" s="943" t="str">
        <f>IFERROR(VLOOKUP(Q540,Tables!$CE$8:$CF$22,2,FALSE),"")</f>
        <v/>
      </c>
      <c r="P540" s="973"/>
      <c r="Q540" s="974"/>
      <c r="R540" s="975"/>
      <c r="S540" s="976"/>
      <c r="T540" s="670" t="str">
        <f>IFERROR(IF(R540="","",R540*(VLOOKUP(D540, 'Unit Conversion Table'!$E$3:$F$132, 2, FALSE))),"")</f>
        <v/>
      </c>
      <c r="U540" s="3"/>
      <c r="V540" s="971" t="s">
        <v>826</v>
      </c>
      <c r="W540" s="945" t="str" cm="1">
        <f t="array" ref="W540">_xlfn.IFS(V540="No",(IFERROR(VLOOKUP($M540&amp;" | "&amp;$X540,'Emissions Factors'!$C$3:$N$1705,MATCH(W$11,'Emissions Factors'!$C$3:$N$3,0),FALSE),"")),V540="Yes", "", V540="", "")</f>
        <v/>
      </c>
      <c r="X540" s="946">
        <f>IFERROR(IF(OR($V540="Yes", $V540=""), "",
VLOOKUP($F540, 'Emissions Factors'!$C$3:$O$717, 4,FALSE)),
IFERROR(VLOOKUP($E540, 'Emissions Factors'!$C$3:$O$717, 4,FALSE),""))</f>
        <v>0</v>
      </c>
      <c r="Y540" s="947" t="str">
        <f>IFERROR(VLOOKUP($M540&amp;" | "&amp;$X540,'Emissions Factors'!$C$3:$N$3811,5,FALSE),"")</f>
        <v/>
      </c>
      <c r="Z540" s="948" t="str">
        <f>IFERROR(VLOOKUP($M540&amp;" | "&amp;$X540,'Emissions Factors'!$C$3:$N$3811,6,FALSE),"")</f>
        <v/>
      </c>
      <c r="AA540" s="949" t="str">
        <f>IFERROR(VLOOKUP($M540&amp;" | "&amp;$X540,'Emissions Factors'!$C$3:$N$3811,7,FALSE),"")</f>
        <v/>
      </c>
      <c r="AB540" s="961"/>
      <c r="AC540" s="962"/>
      <c r="AD540" s="963"/>
      <c r="AE540" s="964"/>
      <c r="AF540" s="965"/>
      <c r="AG540" s="955" t="str" cm="1">
        <f t="array" ref="AG540">IFERROR(_xlfn.IFS($V540="No", Y540*$T540/1000,$V540="Yes", AD540*$T540/1000, $V540="", ""),"")</f>
        <v/>
      </c>
      <c r="AH540" s="956" t="str" cm="1">
        <f t="array" ref="AH540">IFERROR(_xlfn.IFS($V540="No", Z540*$T540/1000,$V540="Yes", AE540*$T540/1000, $V540="", ""),"")</f>
        <v/>
      </c>
      <c r="AI540" s="956" t="str" cm="1">
        <f t="array" ref="AI540">IFERROR(_xlfn.IFS($V540="No", AA540*$T540/1000,$V540="Yes", AF540*$T540/1000, $V540="", ""),"")</f>
        <v/>
      </c>
      <c r="AJ540" s="1029" t="str">
        <f>IFERROR($AG540
+IFERROR(HLOOKUP(Introduction!$H$29,'GWP Values'!$D$3:$G$46,MATCH("CH4",'GWP Values'!$C$3:$C$41,0),FALSE)*$AH540,0)
+IFERROR(HLOOKUP(Introduction!$H$29,'GWP Values'!$D$3:$G$46,MATCH("N2O",'GWP Values'!$C$3:$C$41,0),FALSE)*$AI540,0),"")</f>
        <v/>
      </c>
    </row>
    <row r="541" spans="1:36" ht="24" customHeight="1" x14ac:dyDescent="0.25">
      <c r="A541" s="441"/>
      <c r="B541" s="458" t="str" cm="1">
        <f t="array" ref="B541">IFERROR(_xlfn.IFS($J541="","",VLOOKUP(CONCATENATE($M541," | ",$J541),'Emissions Factors'!$C$3:$O$718,5,FALSE)&lt;&gt;"",CONCATENATE($M541," | ",$J541), COUNTIF('Emissions Factors'!$C$3:$C$718,CONCATENATE($M541," | ",$J541))&lt;0, CONCATENATE($M541," | ",$I541)),"")</f>
        <v/>
      </c>
      <c r="C541" s="650" t="str">
        <f t="shared" si="16"/>
        <v/>
      </c>
      <c r="D541" s="650" t="str">
        <f t="shared" si="17"/>
        <v/>
      </c>
      <c r="E541" s="650" t="str">
        <f>IFERROR(IF($J541="","",
IF($J541="United States",$M541&amp;" | "&amp;$J541&amp;" - "&amp;(VLOOKUP(K541,'EFs - EPA eGRID'!$B$2:$D$53,3,FALSE)),
IF($J541="Canada",$M541&amp;" | "&amp;$J541&amp;" - "&amp;$K541,$M541&amp;" | "&amp;$I541))),"")</f>
        <v/>
      </c>
      <c r="F541" s="650" t="str" cm="1">
        <f t="array" ref="F541">_xlfn.IFS($J541="","",AND($J541="United States", $K541=""), $M541&amp;" | "&amp;$J541,AND($J541="Canada", $K541=""), $M541&amp;" | "&amp;$J541,$J541="United States", $E541,$J541="Canada",$E541,$J541&lt;&gt;"", $M541&amp;" | "&amp;$J541)</f>
        <v/>
      </c>
      <c r="G541" s="989"/>
      <c r="H541" s="990"/>
      <c r="I541" s="941" t="str">
        <f>IFERROR(VLOOKUP(J541,'Category Index'!$K$10:$L$258,2,FALSE),"")</f>
        <v/>
      </c>
      <c r="J541" s="986"/>
      <c r="K541" s="987" t="s">
        <v>866</v>
      </c>
      <c r="L541" s="3"/>
      <c r="M541" s="982"/>
      <c r="N541" s="983"/>
      <c r="O541" s="943" t="str">
        <f>IFERROR(VLOOKUP(Q541,Tables!$CE$8:$CF$22,2,FALSE),"")</f>
        <v/>
      </c>
      <c r="P541" s="973"/>
      <c r="Q541" s="974"/>
      <c r="R541" s="975"/>
      <c r="S541" s="976"/>
      <c r="T541" s="670" t="str">
        <f>IFERROR(IF(R541="","",R541*(VLOOKUP(D541, 'Unit Conversion Table'!$E$3:$F$132, 2, FALSE))),"")</f>
        <v/>
      </c>
      <c r="U541" s="3"/>
      <c r="V541" s="971" t="s">
        <v>826</v>
      </c>
      <c r="W541" s="945" t="str" cm="1">
        <f t="array" ref="W541">_xlfn.IFS(V541="No",(IFERROR(VLOOKUP($M541&amp;" | "&amp;$X541,'Emissions Factors'!$C$3:$N$1705,MATCH(W$11,'Emissions Factors'!$C$3:$N$3,0),FALSE),"")),V541="Yes", "", V541="", "")</f>
        <v/>
      </c>
      <c r="X541" s="946">
        <f>IFERROR(IF(OR($V541="Yes", $V541=""), "",
VLOOKUP($F541, 'Emissions Factors'!$C$3:$O$717, 4,FALSE)),
IFERROR(VLOOKUP($E541, 'Emissions Factors'!$C$3:$O$717, 4,FALSE),""))</f>
        <v>0</v>
      </c>
      <c r="Y541" s="947" t="str">
        <f>IFERROR(VLOOKUP($M541&amp;" | "&amp;$X541,'Emissions Factors'!$C$3:$N$3811,5,FALSE),"")</f>
        <v/>
      </c>
      <c r="Z541" s="948" t="str">
        <f>IFERROR(VLOOKUP($M541&amp;" | "&amp;$X541,'Emissions Factors'!$C$3:$N$3811,6,FALSE),"")</f>
        <v/>
      </c>
      <c r="AA541" s="949" t="str">
        <f>IFERROR(VLOOKUP($M541&amp;" | "&amp;$X541,'Emissions Factors'!$C$3:$N$3811,7,FALSE),"")</f>
        <v/>
      </c>
      <c r="AB541" s="961"/>
      <c r="AC541" s="962"/>
      <c r="AD541" s="963"/>
      <c r="AE541" s="964"/>
      <c r="AF541" s="965"/>
      <c r="AG541" s="955" t="str" cm="1">
        <f t="array" ref="AG541">IFERROR(_xlfn.IFS($V541="No", Y541*$T541/1000,$V541="Yes", AD541*$T541/1000, $V541="", ""),"")</f>
        <v/>
      </c>
      <c r="AH541" s="956" t="str" cm="1">
        <f t="array" ref="AH541">IFERROR(_xlfn.IFS($V541="No", Z541*$T541/1000,$V541="Yes", AE541*$T541/1000, $V541="", ""),"")</f>
        <v/>
      </c>
      <c r="AI541" s="956" t="str" cm="1">
        <f t="array" ref="AI541">IFERROR(_xlfn.IFS($V541="No", AA541*$T541/1000,$V541="Yes", AF541*$T541/1000, $V541="", ""),"")</f>
        <v/>
      </c>
      <c r="AJ541" s="1029" t="str">
        <f>IFERROR($AG541
+IFERROR(HLOOKUP(Introduction!$H$29,'GWP Values'!$D$3:$G$46,MATCH("CH4",'GWP Values'!$C$3:$C$41,0),FALSE)*$AH541,0)
+IFERROR(HLOOKUP(Introduction!$H$29,'GWP Values'!$D$3:$G$46,MATCH("N2O",'GWP Values'!$C$3:$C$41,0),FALSE)*$AI541,0),"")</f>
        <v/>
      </c>
    </row>
    <row r="542" spans="1:36" ht="24" customHeight="1" x14ac:dyDescent="0.25">
      <c r="A542" s="441"/>
      <c r="B542" s="458" t="str" cm="1">
        <f t="array" ref="B542">IFERROR(_xlfn.IFS($J542="","",VLOOKUP(CONCATENATE($M542," | ",$J542),'Emissions Factors'!$C$3:$O$718,5,FALSE)&lt;&gt;"",CONCATENATE($M542," | ",$J542), COUNTIF('Emissions Factors'!$C$3:$C$718,CONCATENATE($M542," | ",$J542))&lt;0, CONCATENATE($M542," | ",$I542)),"")</f>
        <v/>
      </c>
      <c r="C542" s="650" t="str">
        <f t="shared" si="16"/>
        <v/>
      </c>
      <c r="D542" s="650" t="str">
        <f t="shared" si="17"/>
        <v/>
      </c>
      <c r="E542" s="650" t="str">
        <f>IFERROR(IF($J542="","",
IF($J542="United States",$M542&amp;" | "&amp;$J542&amp;" - "&amp;(VLOOKUP(K542,'EFs - EPA eGRID'!$B$2:$D$53,3,FALSE)),
IF($J542="Canada",$M542&amp;" | "&amp;$J542&amp;" - "&amp;$K542,$M542&amp;" | "&amp;$I542))),"")</f>
        <v/>
      </c>
      <c r="F542" s="650" t="str" cm="1">
        <f t="array" ref="F542">_xlfn.IFS($J542="","",AND($J542="United States", $K542=""), $M542&amp;" | "&amp;$J542,AND($J542="Canada", $K542=""), $M542&amp;" | "&amp;$J542,$J542="United States", $E542,$J542="Canada",$E542,$J542&lt;&gt;"", $M542&amp;" | "&amp;$J542)</f>
        <v/>
      </c>
      <c r="G542" s="989"/>
      <c r="H542" s="990"/>
      <c r="I542" s="941" t="str">
        <f>IFERROR(VLOOKUP(J542,'Category Index'!$K$10:$L$258,2,FALSE),"")</f>
        <v/>
      </c>
      <c r="J542" s="986"/>
      <c r="K542" s="987" t="s">
        <v>866</v>
      </c>
      <c r="L542" s="3"/>
      <c r="M542" s="982"/>
      <c r="N542" s="983"/>
      <c r="O542" s="943" t="str">
        <f>IFERROR(VLOOKUP(Q542,Tables!$CE$8:$CF$22,2,FALSE),"")</f>
        <v/>
      </c>
      <c r="P542" s="973"/>
      <c r="Q542" s="974"/>
      <c r="R542" s="975"/>
      <c r="S542" s="976"/>
      <c r="T542" s="670" t="str">
        <f>IFERROR(IF(R542="","",R542*(VLOOKUP(D542, 'Unit Conversion Table'!$E$3:$F$132, 2, FALSE))),"")</f>
        <v/>
      </c>
      <c r="U542" s="3"/>
      <c r="V542" s="971" t="s">
        <v>826</v>
      </c>
      <c r="W542" s="945" t="str" cm="1">
        <f t="array" ref="W542">_xlfn.IFS(V542="No",(IFERROR(VLOOKUP($M542&amp;" | "&amp;$X542,'Emissions Factors'!$C$3:$N$1705,MATCH(W$11,'Emissions Factors'!$C$3:$N$3,0),FALSE),"")),V542="Yes", "", V542="", "")</f>
        <v/>
      </c>
      <c r="X542" s="946">
        <f>IFERROR(IF(OR($V542="Yes", $V542=""), "",
VLOOKUP($F542, 'Emissions Factors'!$C$3:$O$717, 4,FALSE)),
IFERROR(VLOOKUP($E542, 'Emissions Factors'!$C$3:$O$717, 4,FALSE),""))</f>
        <v>0</v>
      </c>
      <c r="Y542" s="947" t="str">
        <f>IFERROR(VLOOKUP($M542&amp;" | "&amp;$X542,'Emissions Factors'!$C$3:$N$3811,5,FALSE),"")</f>
        <v/>
      </c>
      <c r="Z542" s="948" t="str">
        <f>IFERROR(VLOOKUP($M542&amp;" | "&amp;$X542,'Emissions Factors'!$C$3:$N$3811,6,FALSE),"")</f>
        <v/>
      </c>
      <c r="AA542" s="949" t="str">
        <f>IFERROR(VLOOKUP($M542&amp;" | "&amp;$X542,'Emissions Factors'!$C$3:$N$3811,7,FALSE),"")</f>
        <v/>
      </c>
      <c r="AB542" s="961"/>
      <c r="AC542" s="962"/>
      <c r="AD542" s="963"/>
      <c r="AE542" s="964"/>
      <c r="AF542" s="965"/>
      <c r="AG542" s="955" t="str" cm="1">
        <f t="array" ref="AG542">IFERROR(_xlfn.IFS($V542="No", Y542*$T542/1000,$V542="Yes", AD542*$T542/1000, $V542="", ""),"")</f>
        <v/>
      </c>
      <c r="AH542" s="956" t="str" cm="1">
        <f t="array" ref="AH542">IFERROR(_xlfn.IFS($V542="No", Z542*$T542/1000,$V542="Yes", AE542*$T542/1000, $V542="", ""),"")</f>
        <v/>
      </c>
      <c r="AI542" s="956" t="str" cm="1">
        <f t="array" ref="AI542">IFERROR(_xlfn.IFS($V542="No", AA542*$T542/1000,$V542="Yes", AF542*$T542/1000, $V542="", ""),"")</f>
        <v/>
      </c>
      <c r="AJ542" s="1029" t="str">
        <f>IFERROR($AG542
+IFERROR(HLOOKUP(Introduction!$H$29,'GWP Values'!$D$3:$G$46,MATCH("CH4",'GWP Values'!$C$3:$C$41,0),FALSE)*$AH542,0)
+IFERROR(HLOOKUP(Introduction!$H$29,'GWP Values'!$D$3:$G$46,MATCH("N2O",'GWP Values'!$C$3:$C$41,0),FALSE)*$AI542,0),"")</f>
        <v/>
      </c>
    </row>
    <row r="543" spans="1:36" ht="24" customHeight="1" x14ac:dyDescent="0.25">
      <c r="A543" s="441"/>
      <c r="B543" s="458" t="str" cm="1">
        <f t="array" ref="B543">IFERROR(_xlfn.IFS($J543="","",VLOOKUP(CONCATENATE($M543," | ",$J543),'Emissions Factors'!$C$3:$O$718,5,FALSE)&lt;&gt;"",CONCATENATE($M543," | ",$J543), COUNTIF('Emissions Factors'!$C$3:$C$718,CONCATENATE($M543," | ",$J543))&lt;0, CONCATENATE($M543," | ",$I543)),"")</f>
        <v/>
      </c>
      <c r="C543" s="650" t="str">
        <f t="shared" si="16"/>
        <v/>
      </c>
      <c r="D543" s="650" t="str">
        <f t="shared" si="17"/>
        <v/>
      </c>
      <c r="E543" s="650" t="str">
        <f>IFERROR(IF($J543="","",
IF($J543="United States",$M543&amp;" | "&amp;$J543&amp;" - "&amp;(VLOOKUP(K543,'EFs - EPA eGRID'!$B$2:$D$53,3,FALSE)),
IF($J543="Canada",$M543&amp;" | "&amp;$J543&amp;" - "&amp;$K543,$M543&amp;" | "&amp;$I543))),"")</f>
        <v/>
      </c>
      <c r="F543" s="650" t="str" cm="1">
        <f t="array" ref="F543">_xlfn.IFS($J543="","",AND($J543="United States", $K543=""), $M543&amp;" | "&amp;$J543,AND($J543="Canada", $K543=""), $M543&amp;" | "&amp;$J543,$J543="United States", $E543,$J543="Canada",$E543,$J543&lt;&gt;"", $M543&amp;" | "&amp;$J543)</f>
        <v/>
      </c>
      <c r="G543" s="989"/>
      <c r="H543" s="990"/>
      <c r="I543" s="941" t="str">
        <f>IFERROR(VLOOKUP(J543,'Category Index'!$K$10:$L$258,2,FALSE),"")</f>
        <v/>
      </c>
      <c r="J543" s="986"/>
      <c r="K543" s="987" t="s">
        <v>866</v>
      </c>
      <c r="L543" s="3"/>
      <c r="M543" s="982"/>
      <c r="N543" s="983"/>
      <c r="O543" s="943" t="str">
        <f>IFERROR(VLOOKUP(Q543,Tables!$CE$8:$CF$22,2,FALSE),"")</f>
        <v/>
      </c>
      <c r="P543" s="973"/>
      <c r="Q543" s="974"/>
      <c r="R543" s="975"/>
      <c r="S543" s="976"/>
      <c r="T543" s="670" t="str">
        <f>IFERROR(IF(R543="","",R543*(VLOOKUP(D543, 'Unit Conversion Table'!$E$3:$F$132, 2, FALSE))),"")</f>
        <v/>
      </c>
      <c r="U543" s="3"/>
      <c r="V543" s="971" t="s">
        <v>826</v>
      </c>
      <c r="W543" s="945" t="str" cm="1">
        <f t="array" ref="W543">_xlfn.IFS(V543="No",(IFERROR(VLOOKUP($M543&amp;" | "&amp;$X543,'Emissions Factors'!$C$3:$N$1705,MATCH(W$11,'Emissions Factors'!$C$3:$N$3,0),FALSE),"")),V543="Yes", "", V543="", "")</f>
        <v/>
      </c>
      <c r="X543" s="946">
        <f>IFERROR(IF(OR($V543="Yes", $V543=""), "",
VLOOKUP($F543, 'Emissions Factors'!$C$3:$O$717, 4,FALSE)),
IFERROR(VLOOKUP($E543, 'Emissions Factors'!$C$3:$O$717, 4,FALSE),""))</f>
        <v>0</v>
      </c>
      <c r="Y543" s="947" t="str">
        <f>IFERROR(VLOOKUP($M543&amp;" | "&amp;$X543,'Emissions Factors'!$C$3:$N$3811,5,FALSE),"")</f>
        <v/>
      </c>
      <c r="Z543" s="948" t="str">
        <f>IFERROR(VLOOKUP($M543&amp;" | "&amp;$X543,'Emissions Factors'!$C$3:$N$3811,6,FALSE),"")</f>
        <v/>
      </c>
      <c r="AA543" s="949" t="str">
        <f>IFERROR(VLOOKUP($M543&amp;" | "&amp;$X543,'Emissions Factors'!$C$3:$N$3811,7,FALSE),"")</f>
        <v/>
      </c>
      <c r="AB543" s="961"/>
      <c r="AC543" s="962"/>
      <c r="AD543" s="963"/>
      <c r="AE543" s="964"/>
      <c r="AF543" s="965"/>
      <c r="AG543" s="955" t="str" cm="1">
        <f t="array" ref="AG543">IFERROR(_xlfn.IFS($V543="No", Y543*$T543/1000,$V543="Yes", AD543*$T543/1000, $V543="", ""),"")</f>
        <v/>
      </c>
      <c r="AH543" s="956" t="str" cm="1">
        <f t="array" ref="AH543">IFERROR(_xlfn.IFS($V543="No", Z543*$T543/1000,$V543="Yes", AE543*$T543/1000, $V543="", ""),"")</f>
        <v/>
      </c>
      <c r="AI543" s="956" t="str" cm="1">
        <f t="array" ref="AI543">IFERROR(_xlfn.IFS($V543="No", AA543*$T543/1000,$V543="Yes", AF543*$T543/1000, $V543="", ""),"")</f>
        <v/>
      </c>
      <c r="AJ543" s="1029" t="str">
        <f>IFERROR($AG543
+IFERROR(HLOOKUP(Introduction!$H$29,'GWP Values'!$D$3:$G$46,MATCH("CH4",'GWP Values'!$C$3:$C$41,0),FALSE)*$AH543,0)
+IFERROR(HLOOKUP(Introduction!$H$29,'GWP Values'!$D$3:$G$46,MATCH("N2O",'GWP Values'!$C$3:$C$41,0),FALSE)*$AI543,0),"")</f>
        <v/>
      </c>
    </row>
    <row r="544" spans="1:36" ht="24" customHeight="1" x14ac:dyDescent="0.25">
      <c r="A544" s="441"/>
      <c r="B544" s="458" t="str" cm="1">
        <f t="array" ref="B544">IFERROR(_xlfn.IFS($J544="","",VLOOKUP(CONCATENATE($M544," | ",$J544),'Emissions Factors'!$C$3:$O$718,5,FALSE)&lt;&gt;"",CONCATENATE($M544," | ",$J544), COUNTIF('Emissions Factors'!$C$3:$C$718,CONCATENATE($M544," | ",$J544))&lt;0, CONCATENATE($M544," | ",$I544)),"")</f>
        <v/>
      </c>
      <c r="C544" s="650" t="str">
        <f t="shared" si="16"/>
        <v/>
      </c>
      <c r="D544" s="650" t="str">
        <f t="shared" si="17"/>
        <v/>
      </c>
      <c r="E544" s="650" t="str">
        <f>IFERROR(IF($J544="","",
IF($J544="United States",$M544&amp;" | "&amp;$J544&amp;" - "&amp;(VLOOKUP(K544,'EFs - EPA eGRID'!$B$2:$D$53,3,FALSE)),
IF($J544="Canada",$M544&amp;" | "&amp;$J544&amp;" - "&amp;$K544,$M544&amp;" | "&amp;$I544))),"")</f>
        <v/>
      </c>
      <c r="F544" s="650" t="str" cm="1">
        <f t="array" ref="F544">_xlfn.IFS($J544="","",AND($J544="United States", $K544=""), $M544&amp;" | "&amp;$J544,AND($J544="Canada", $K544=""), $M544&amp;" | "&amp;$J544,$J544="United States", $E544,$J544="Canada",$E544,$J544&lt;&gt;"", $M544&amp;" | "&amp;$J544)</f>
        <v/>
      </c>
      <c r="G544" s="989"/>
      <c r="H544" s="990"/>
      <c r="I544" s="941" t="str">
        <f>IFERROR(VLOOKUP(J544,'Category Index'!$K$10:$L$258,2,FALSE),"")</f>
        <v/>
      </c>
      <c r="J544" s="986"/>
      <c r="K544" s="987" t="s">
        <v>866</v>
      </c>
      <c r="L544" s="3"/>
      <c r="M544" s="982"/>
      <c r="N544" s="983"/>
      <c r="O544" s="943" t="str">
        <f>IFERROR(VLOOKUP(Q544,Tables!$CE$8:$CF$22,2,FALSE),"")</f>
        <v/>
      </c>
      <c r="P544" s="973"/>
      <c r="Q544" s="974"/>
      <c r="R544" s="975"/>
      <c r="S544" s="976"/>
      <c r="T544" s="670" t="str">
        <f>IFERROR(IF(R544="","",R544*(VLOOKUP(D544, 'Unit Conversion Table'!$E$3:$F$132, 2, FALSE))),"")</f>
        <v/>
      </c>
      <c r="U544" s="3"/>
      <c r="V544" s="971" t="s">
        <v>826</v>
      </c>
      <c r="W544" s="945" t="str" cm="1">
        <f t="array" ref="W544">_xlfn.IFS(V544="No",(IFERROR(VLOOKUP($M544&amp;" | "&amp;$X544,'Emissions Factors'!$C$3:$N$1705,MATCH(W$11,'Emissions Factors'!$C$3:$N$3,0),FALSE),"")),V544="Yes", "", V544="", "")</f>
        <v/>
      </c>
      <c r="X544" s="946">
        <f>IFERROR(IF(OR($V544="Yes", $V544=""), "",
VLOOKUP($F544, 'Emissions Factors'!$C$3:$O$717, 4,FALSE)),
IFERROR(VLOOKUP($E544, 'Emissions Factors'!$C$3:$O$717, 4,FALSE),""))</f>
        <v>0</v>
      </c>
      <c r="Y544" s="947" t="str">
        <f>IFERROR(VLOOKUP($M544&amp;" | "&amp;$X544,'Emissions Factors'!$C$3:$N$3811,5,FALSE),"")</f>
        <v/>
      </c>
      <c r="Z544" s="948" t="str">
        <f>IFERROR(VLOOKUP($M544&amp;" | "&amp;$X544,'Emissions Factors'!$C$3:$N$3811,6,FALSE),"")</f>
        <v/>
      </c>
      <c r="AA544" s="949" t="str">
        <f>IFERROR(VLOOKUP($M544&amp;" | "&amp;$X544,'Emissions Factors'!$C$3:$N$3811,7,FALSE),"")</f>
        <v/>
      </c>
      <c r="AB544" s="961"/>
      <c r="AC544" s="962"/>
      <c r="AD544" s="963"/>
      <c r="AE544" s="964"/>
      <c r="AF544" s="965"/>
      <c r="AG544" s="955" t="str" cm="1">
        <f t="array" ref="AG544">IFERROR(_xlfn.IFS($V544="No", Y544*$T544/1000,$V544="Yes", AD544*$T544/1000, $V544="", ""),"")</f>
        <v/>
      </c>
      <c r="AH544" s="956" t="str" cm="1">
        <f t="array" ref="AH544">IFERROR(_xlfn.IFS($V544="No", Z544*$T544/1000,$V544="Yes", AE544*$T544/1000, $V544="", ""),"")</f>
        <v/>
      </c>
      <c r="AI544" s="956" t="str" cm="1">
        <f t="array" ref="AI544">IFERROR(_xlfn.IFS($V544="No", AA544*$T544/1000,$V544="Yes", AF544*$T544/1000, $V544="", ""),"")</f>
        <v/>
      </c>
      <c r="AJ544" s="1029" t="str">
        <f>IFERROR($AG544
+IFERROR(HLOOKUP(Introduction!$H$29,'GWP Values'!$D$3:$G$46,MATCH("CH4",'GWP Values'!$C$3:$C$41,0),FALSE)*$AH544,0)
+IFERROR(HLOOKUP(Introduction!$H$29,'GWP Values'!$D$3:$G$46,MATCH("N2O",'GWP Values'!$C$3:$C$41,0),FALSE)*$AI544,0),"")</f>
        <v/>
      </c>
    </row>
    <row r="545" spans="1:36" ht="24" customHeight="1" x14ac:dyDescent="0.25">
      <c r="A545" s="441"/>
      <c r="B545" s="458" t="str" cm="1">
        <f t="array" ref="B545">IFERROR(_xlfn.IFS($J545="","",VLOOKUP(CONCATENATE($M545," | ",$J545),'Emissions Factors'!$C$3:$O$718,5,FALSE)&lt;&gt;"",CONCATENATE($M545," | ",$J545), COUNTIF('Emissions Factors'!$C$3:$C$718,CONCATENATE($M545," | ",$J545))&lt;0, CONCATENATE($M545," | ",$I545)),"")</f>
        <v/>
      </c>
      <c r="C545" s="650" t="str">
        <f t="shared" si="16"/>
        <v/>
      </c>
      <c r="D545" s="650" t="str">
        <f t="shared" si="17"/>
        <v/>
      </c>
      <c r="E545" s="650" t="str">
        <f>IFERROR(IF($J545="","",
IF($J545="United States",$M545&amp;" | "&amp;$J545&amp;" - "&amp;(VLOOKUP(K545,'EFs - EPA eGRID'!$B$2:$D$53,3,FALSE)),
IF($J545="Canada",$M545&amp;" | "&amp;$J545&amp;" - "&amp;$K545,$M545&amp;" | "&amp;$I545))),"")</f>
        <v/>
      </c>
      <c r="F545" s="650" t="str" cm="1">
        <f t="array" ref="F545">_xlfn.IFS($J545="","",AND($J545="United States", $K545=""), $M545&amp;" | "&amp;$J545,AND($J545="Canada", $K545=""), $M545&amp;" | "&amp;$J545,$J545="United States", $E545,$J545="Canada",$E545,$J545&lt;&gt;"", $M545&amp;" | "&amp;$J545)</f>
        <v/>
      </c>
      <c r="G545" s="989"/>
      <c r="H545" s="990"/>
      <c r="I545" s="941" t="str">
        <f>IFERROR(VLOOKUP(J545,'Category Index'!$K$10:$L$258,2,FALSE),"")</f>
        <v/>
      </c>
      <c r="J545" s="986"/>
      <c r="K545" s="987" t="s">
        <v>866</v>
      </c>
      <c r="L545" s="3"/>
      <c r="M545" s="982"/>
      <c r="N545" s="983"/>
      <c r="O545" s="943" t="str">
        <f>IFERROR(VLOOKUP(Q545,Tables!$CE$8:$CF$22,2,FALSE),"")</f>
        <v/>
      </c>
      <c r="P545" s="973"/>
      <c r="Q545" s="974"/>
      <c r="R545" s="975"/>
      <c r="S545" s="976"/>
      <c r="T545" s="670" t="str">
        <f>IFERROR(IF(R545="","",R545*(VLOOKUP(D545, 'Unit Conversion Table'!$E$3:$F$132, 2, FALSE))),"")</f>
        <v/>
      </c>
      <c r="U545" s="3"/>
      <c r="V545" s="971" t="s">
        <v>826</v>
      </c>
      <c r="W545" s="945" t="str" cm="1">
        <f t="array" ref="W545">_xlfn.IFS(V545="No",(IFERROR(VLOOKUP($M545&amp;" | "&amp;$X545,'Emissions Factors'!$C$3:$N$1705,MATCH(W$11,'Emissions Factors'!$C$3:$N$3,0),FALSE),"")),V545="Yes", "", V545="", "")</f>
        <v/>
      </c>
      <c r="X545" s="946">
        <f>IFERROR(IF(OR($V545="Yes", $V545=""), "",
VLOOKUP($F545, 'Emissions Factors'!$C$3:$O$717, 4,FALSE)),
IFERROR(VLOOKUP($E545, 'Emissions Factors'!$C$3:$O$717, 4,FALSE),""))</f>
        <v>0</v>
      </c>
      <c r="Y545" s="947" t="str">
        <f>IFERROR(VLOOKUP($M545&amp;" | "&amp;$X545,'Emissions Factors'!$C$3:$N$3811,5,FALSE),"")</f>
        <v/>
      </c>
      <c r="Z545" s="948" t="str">
        <f>IFERROR(VLOOKUP($M545&amp;" | "&amp;$X545,'Emissions Factors'!$C$3:$N$3811,6,FALSE),"")</f>
        <v/>
      </c>
      <c r="AA545" s="949" t="str">
        <f>IFERROR(VLOOKUP($M545&amp;" | "&amp;$X545,'Emissions Factors'!$C$3:$N$3811,7,FALSE),"")</f>
        <v/>
      </c>
      <c r="AB545" s="961"/>
      <c r="AC545" s="962"/>
      <c r="AD545" s="963"/>
      <c r="AE545" s="964"/>
      <c r="AF545" s="965"/>
      <c r="AG545" s="955" t="str" cm="1">
        <f t="array" ref="AG545">IFERROR(_xlfn.IFS($V545="No", Y545*$T545/1000,$V545="Yes", AD545*$T545/1000, $V545="", ""),"")</f>
        <v/>
      </c>
      <c r="AH545" s="956" t="str" cm="1">
        <f t="array" ref="AH545">IFERROR(_xlfn.IFS($V545="No", Z545*$T545/1000,$V545="Yes", AE545*$T545/1000, $V545="", ""),"")</f>
        <v/>
      </c>
      <c r="AI545" s="956" t="str" cm="1">
        <f t="array" ref="AI545">IFERROR(_xlfn.IFS($V545="No", AA545*$T545/1000,$V545="Yes", AF545*$T545/1000, $V545="", ""),"")</f>
        <v/>
      </c>
      <c r="AJ545" s="1029" t="str">
        <f>IFERROR($AG545
+IFERROR(HLOOKUP(Introduction!$H$29,'GWP Values'!$D$3:$G$46,MATCH("CH4",'GWP Values'!$C$3:$C$41,0),FALSE)*$AH545,0)
+IFERROR(HLOOKUP(Introduction!$H$29,'GWP Values'!$D$3:$G$46,MATCH("N2O",'GWP Values'!$C$3:$C$41,0),FALSE)*$AI545,0),"")</f>
        <v/>
      </c>
    </row>
    <row r="546" spans="1:36" ht="24" customHeight="1" x14ac:dyDescent="0.25">
      <c r="A546" s="441"/>
      <c r="B546" s="458" t="str" cm="1">
        <f t="array" ref="B546">IFERROR(_xlfn.IFS($J546="","",VLOOKUP(CONCATENATE($M546," | ",$J546),'Emissions Factors'!$C$3:$O$718,5,FALSE)&lt;&gt;"",CONCATENATE($M546," | ",$J546), COUNTIF('Emissions Factors'!$C$3:$C$718,CONCATENATE($M546," | ",$J546))&lt;0, CONCATENATE($M546," | ",$I546)),"")</f>
        <v/>
      </c>
      <c r="C546" s="650" t="str">
        <f t="shared" si="16"/>
        <v/>
      </c>
      <c r="D546" s="650" t="str">
        <f t="shared" si="17"/>
        <v/>
      </c>
      <c r="E546" s="650" t="str">
        <f>IFERROR(IF($J546="","",
IF($J546="United States",$M546&amp;" | "&amp;$J546&amp;" - "&amp;(VLOOKUP(K546,'EFs - EPA eGRID'!$B$2:$D$53,3,FALSE)),
IF($J546="Canada",$M546&amp;" | "&amp;$J546&amp;" - "&amp;$K546,$M546&amp;" | "&amp;$I546))),"")</f>
        <v/>
      </c>
      <c r="F546" s="650" t="str" cm="1">
        <f t="array" ref="F546">_xlfn.IFS($J546="","",AND($J546="United States", $K546=""), $M546&amp;" | "&amp;$J546,AND($J546="Canada", $K546=""), $M546&amp;" | "&amp;$J546,$J546="United States", $E546,$J546="Canada",$E546,$J546&lt;&gt;"", $M546&amp;" | "&amp;$J546)</f>
        <v/>
      </c>
      <c r="G546" s="989"/>
      <c r="H546" s="990"/>
      <c r="I546" s="941" t="str">
        <f>IFERROR(VLOOKUP(J546,'Category Index'!$K$10:$L$258,2,FALSE),"")</f>
        <v/>
      </c>
      <c r="J546" s="986"/>
      <c r="K546" s="987" t="s">
        <v>866</v>
      </c>
      <c r="L546" s="3"/>
      <c r="M546" s="982"/>
      <c r="N546" s="983"/>
      <c r="O546" s="943" t="str">
        <f>IFERROR(VLOOKUP(Q546,Tables!$CE$8:$CF$22,2,FALSE),"")</f>
        <v/>
      </c>
      <c r="P546" s="973"/>
      <c r="Q546" s="974"/>
      <c r="R546" s="975"/>
      <c r="S546" s="976"/>
      <c r="T546" s="670" t="str">
        <f>IFERROR(IF(R546="","",R546*(VLOOKUP(D546, 'Unit Conversion Table'!$E$3:$F$132, 2, FALSE))),"")</f>
        <v/>
      </c>
      <c r="U546" s="3"/>
      <c r="V546" s="971" t="s">
        <v>826</v>
      </c>
      <c r="W546" s="945" t="str" cm="1">
        <f t="array" ref="W546">_xlfn.IFS(V546="No",(IFERROR(VLOOKUP($M546&amp;" | "&amp;$X546,'Emissions Factors'!$C$3:$N$1705,MATCH(W$11,'Emissions Factors'!$C$3:$N$3,0),FALSE),"")),V546="Yes", "", V546="", "")</f>
        <v/>
      </c>
      <c r="X546" s="946">
        <f>IFERROR(IF(OR($V546="Yes", $V546=""), "",
VLOOKUP($F546, 'Emissions Factors'!$C$3:$O$717, 4,FALSE)),
IFERROR(VLOOKUP($E546, 'Emissions Factors'!$C$3:$O$717, 4,FALSE),""))</f>
        <v>0</v>
      </c>
      <c r="Y546" s="947" t="str">
        <f>IFERROR(VLOOKUP($M546&amp;" | "&amp;$X546,'Emissions Factors'!$C$3:$N$3811,5,FALSE),"")</f>
        <v/>
      </c>
      <c r="Z546" s="948" t="str">
        <f>IFERROR(VLOOKUP($M546&amp;" | "&amp;$X546,'Emissions Factors'!$C$3:$N$3811,6,FALSE),"")</f>
        <v/>
      </c>
      <c r="AA546" s="949" t="str">
        <f>IFERROR(VLOOKUP($M546&amp;" | "&amp;$X546,'Emissions Factors'!$C$3:$N$3811,7,FALSE),"")</f>
        <v/>
      </c>
      <c r="AB546" s="961"/>
      <c r="AC546" s="962"/>
      <c r="AD546" s="963"/>
      <c r="AE546" s="964"/>
      <c r="AF546" s="965"/>
      <c r="AG546" s="955" t="str" cm="1">
        <f t="array" ref="AG546">IFERROR(_xlfn.IFS($V546="No", Y546*$T546/1000,$V546="Yes", AD546*$T546/1000, $V546="", ""),"")</f>
        <v/>
      </c>
      <c r="AH546" s="956" t="str" cm="1">
        <f t="array" ref="AH546">IFERROR(_xlfn.IFS($V546="No", Z546*$T546/1000,$V546="Yes", AE546*$T546/1000, $V546="", ""),"")</f>
        <v/>
      </c>
      <c r="AI546" s="956" t="str" cm="1">
        <f t="array" ref="AI546">IFERROR(_xlfn.IFS($V546="No", AA546*$T546/1000,$V546="Yes", AF546*$T546/1000, $V546="", ""),"")</f>
        <v/>
      </c>
      <c r="AJ546" s="1029" t="str">
        <f>IFERROR($AG546
+IFERROR(HLOOKUP(Introduction!$H$29,'GWP Values'!$D$3:$G$46,MATCH("CH4",'GWP Values'!$C$3:$C$41,0),FALSE)*$AH546,0)
+IFERROR(HLOOKUP(Introduction!$H$29,'GWP Values'!$D$3:$G$46,MATCH("N2O",'GWP Values'!$C$3:$C$41,0),FALSE)*$AI546,0),"")</f>
        <v/>
      </c>
    </row>
    <row r="547" spans="1:36" ht="24" customHeight="1" x14ac:dyDescent="0.25">
      <c r="A547" s="441"/>
      <c r="B547" s="458" t="str" cm="1">
        <f t="array" ref="B547">IFERROR(_xlfn.IFS($J547="","",VLOOKUP(CONCATENATE($M547," | ",$J547),'Emissions Factors'!$C$3:$O$718,5,FALSE)&lt;&gt;"",CONCATENATE($M547," | ",$J547), COUNTIF('Emissions Factors'!$C$3:$C$718,CONCATENATE($M547," | ",$J547))&lt;0, CONCATENATE($M547," | ",$I547)),"")</f>
        <v/>
      </c>
      <c r="C547" s="650" t="str">
        <f t="shared" si="16"/>
        <v/>
      </c>
      <c r="D547" s="650" t="str">
        <f t="shared" si="17"/>
        <v/>
      </c>
      <c r="E547" s="650" t="str">
        <f>IFERROR(IF($J547="","",
IF($J547="United States",$M547&amp;" | "&amp;$J547&amp;" - "&amp;(VLOOKUP(K547,'EFs - EPA eGRID'!$B$2:$D$53,3,FALSE)),
IF($J547="Canada",$M547&amp;" | "&amp;$J547&amp;" - "&amp;$K547,$M547&amp;" | "&amp;$I547))),"")</f>
        <v/>
      </c>
      <c r="F547" s="650" t="str" cm="1">
        <f t="array" ref="F547">_xlfn.IFS($J547="","",AND($J547="United States", $K547=""), $M547&amp;" | "&amp;$J547,AND($J547="Canada", $K547=""), $M547&amp;" | "&amp;$J547,$J547="United States", $E547,$J547="Canada",$E547,$J547&lt;&gt;"", $M547&amp;" | "&amp;$J547)</f>
        <v/>
      </c>
      <c r="G547" s="989"/>
      <c r="H547" s="990"/>
      <c r="I547" s="941" t="str">
        <f>IFERROR(VLOOKUP(J547,'Category Index'!$K$10:$L$258,2,FALSE),"")</f>
        <v/>
      </c>
      <c r="J547" s="986"/>
      <c r="K547" s="987" t="s">
        <v>866</v>
      </c>
      <c r="L547" s="3"/>
      <c r="M547" s="982"/>
      <c r="N547" s="983"/>
      <c r="O547" s="943" t="str">
        <f>IFERROR(VLOOKUP(Q547,Tables!$CE$8:$CF$22,2,FALSE),"")</f>
        <v/>
      </c>
      <c r="P547" s="973"/>
      <c r="Q547" s="974"/>
      <c r="R547" s="975"/>
      <c r="S547" s="976"/>
      <c r="T547" s="670" t="str">
        <f>IFERROR(IF(R547="","",R547*(VLOOKUP(D547, 'Unit Conversion Table'!$E$3:$F$132, 2, FALSE))),"")</f>
        <v/>
      </c>
      <c r="U547" s="3"/>
      <c r="V547" s="971" t="s">
        <v>826</v>
      </c>
      <c r="W547" s="945" t="str" cm="1">
        <f t="array" ref="W547">_xlfn.IFS(V547="No",(IFERROR(VLOOKUP($M547&amp;" | "&amp;$X547,'Emissions Factors'!$C$3:$N$1705,MATCH(W$11,'Emissions Factors'!$C$3:$N$3,0),FALSE),"")),V547="Yes", "", V547="", "")</f>
        <v/>
      </c>
      <c r="X547" s="946">
        <f>IFERROR(IF(OR($V547="Yes", $V547=""), "",
VLOOKUP($F547, 'Emissions Factors'!$C$3:$O$717, 4,FALSE)),
IFERROR(VLOOKUP($E547, 'Emissions Factors'!$C$3:$O$717, 4,FALSE),""))</f>
        <v>0</v>
      </c>
      <c r="Y547" s="947" t="str">
        <f>IFERROR(VLOOKUP($M547&amp;" | "&amp;$X547,'Emissions Factors'!$C$3:$N$3811,5,FALSE),"")</f>
        <v/>
      </c>
      <c r="Z547" s="948" t="str">
        <f>IFERROR(VLOOKUP($M547&amp;" | "&amp;$X547,'Emissions Factors'!$C$3:$N$3811,6,FALSE),"")</f>
        <v/>
      </c>
      <c r="AA547" s="949" t="str">
        <f>IFERROR(VLOOKUP($M547&amp;" | "&amp;$X547,'Emissions Factors'!$C$3:$N$3811,7,FALSE),"")</f>
        <v/>
      </c>
      <c r="AB547" s="961"/>
      <c r="AC547" s="962"/>
      <c r="AD547" s="963"/>
      <c r="AE547" s="964"/>
      <c r="AF547" s="965"/>
      <c r="AG547" s="955" t="str" cm="1">
        <f t="array" ref="AG547">IFERROR(_xlfn.IFS($V547="No", Y547*$T547/1000,$V547="Yes", AD547*$T547/1000, $V547="", ""),"")</f>
        <v/>
      </c>
      <c r="AH547" s="956" t="str" cm="1">
        <f t="array" ref="AH547">IFERROR(_xlfn.IFS($V547="No", Z547*$T547/1000,$V547="Yes", AE547*$T547/1000, $V547="", ""),"")</f>
        <v/>
      </c>
      <c r="AI547" s="956" t="str" cm="1">
        <f t="array" ref="AI547">IFERROR(_xlfn.IFS($V547="No", AA547*$T547/1000,$V547="Yes", AF547*$T547/1000, $V547="", ""),"")</f>
        <v/>
      </c>
      <c r="AJ547" s="1029" t="str">
        <f>IFERROR($AG547
+IFERROR(HLOOKUP(Introduction!$H$29,'GWP Values'!$D$3:$G$46,MATCH("CH4",'GWP Values'!$C$3:$C$41,0),FALSE)*$AH547,0)
+IFERROR(HLOOKUP(Introduction!$H$29,'GWP Values'!$D$3:$G$46,MATCH("N2O",'GWP Values'!$C$3:$C$41,0),FALSE)*$AI547,0),"")</f>
        <v/>
      </c>
    </row>
    <row r="548" spans="1:36" ht="24" customHeight="1" x14ac:dyDescent="0.25">
      <c r="A548" s="441"/>
      <c r="B548" s="458" t="str" cm="1">
        <f t="array" ref="B548">IFERROR(_xlfn.IFS($J548="","",VLOOKUP(CONCATENATE($M548," | ",$J548),'Emissions Factors'!$C$3:$O$718,5,FALSE)&lt;&gt;"",CONCATENATE($M548," | ",$J548), COUNTIF('Emissions Factors'!$C$3:$C$718,CONCATENATE($M548," | ",$J548))&lt;0, CONCATENATE($M548," | ",$I548)),"")</f>
        <v/>
      </c>
      <c r="C548" s="650" t="str">
        <f t="shared" si="16"/>
        <v/>
      </c>
      <c r="D548" s="650" t="str">
        <f t="shared" si="17"/>
        <v/>
      </c>
      <c r="E548" s="650" t="str">
        <f>IFERROR(IF($J548="","",
IF($J548="United States",$M548&amp;" | "&amp;$J548&amp;" - "&amp;(VLOOKUP(K548,'EFs - EPA eGRID'!$B$2:$D$53,3,FALSE)),
IF($J548="Canada",$M548&amp;" | "&amp;$J548&amp;" - "&amp;$K548,$M548&amp;" | "&amp;$I548))),"")</f>
        <v/>
      </c>
      <c r="F548" s="650" t="str" cm="1">
        <f t="array" ref="F548">_xlfn.IFS($J548="","",AND($J548="United States", $K548=""), $M548&amp;" | "&amp;$J548,AND($J548="Canada", $K548=""), $M548&amp;" | "&amp;$J548,$J548="United States", $E548,$J548="Canada",$E548,$J548&lt;&gt;"", $M548&amp;" | "&amp;$J548)</f>
        <v/>
      </c>
      <c r="G548" s="989"/>
      <c r="H548" s="990"/>
      <c r="I548" s="941" t="str">
        <f>IFERROR(VLOOKUP(J548,'Category Index'!$K$10:$L$258,2,FALSE),"")</f>
        <v/>
      </c>
      <c r="J548" s="986"/>
      <c r="K548" s="987" t="s">
        <v>866</v>
      </c>
      <c r="L548" s="3"/>
      <c r="M548" s="982"/>
      <c r="N548" s="983"/>
      <c r="O548" s="943" t="str">
        <f>IFERROR(VLOOKUP(Q548,Tables!$CE$8:$CF$22,2,FALSE),"")</f>
        <v/>
      </c>
      <c r="P548" s="973"/>
      <c r="Q548" s="974"/>
      <c r="R548" s="975"/>
      <c r="S548" s="976"/>
      <c r="T548" s="670" t="str">
        <f>IFERROR(IF(R548="","",R548*(VLOOKUP(D548, 'Unit Conversion Table'!$E$3:$F$132, 2, FALSE))),"")</f>
        <v/>
      </c>
      <c r="U548" s="3"/>
      <c r="V548" s="971" t="s">
        <v>826</v>
      </c>
      <c r="W548" s="945" t="str" cm="1">
        <f t="array" ref="W548">_xlfn.IFS(V548="No",(IFERROR(VLOOKUP($M548&amp;" | "&amp;$X548,'Emissions Factors'!$C$3:$N$1705,MATCH(W$11,'Emissions Factors'!$C$3:$N$3,0),FALSE),"")),V548="Yes", "", V548="", "")</f>
        <v/>
      </c>
      <c r="X548" s="946">
        <f>IFERROR(IF(OR($V548="Yes", $V548=""), "",
VLOOKUP($F548, 'Emissions Factors'!$C$3:$O$717, 4,FALSE)),
IFERROR(VLOOKUP($E548, 'Emissions Factors'!$C$3:$O$717, 4,FALSE),""))</f>
        <v>0</v>
      </c>
      <c r="Y548" s="947" t="str">
        <f>IFERROR(VLOOKUP($M548&amp;" | "&amp;$X548,'Emissions Factors'!$C$3:$N$3811,5,FALSE),"")</f>
        <v/>
      </c>
      <c r="Z548" s="948" t="str">
        <f>IFERROR(VLOOKUP($M548&amp;" | "&amp;$X548,'Emissions Factors'!$C$3:$N$3811,6,FALSE),"")</f>
        <v/>
      </c>
      <c r="AA548" s="949" t="str">
        <f>IFERROR(VLOOKUP($M548&amp;" | "&amp;$X548,'Emissions Factors'!$C$3:$N$3811,7,FALSE),"")</f>
        <v/>
      </c>
      <c r="AB548" s="961"/>
      <c r="AC548" s="962"/>
      <c r="AD548" s="963"/>
      <c r="AE548" s="964"/>
      <c r="AF548" s="965"/>
      <c r="AG548" s="955" t="str" cm="1">
        <f t="array" ref="AG548">IFERROR(_xlfn.IFS($V548="No", Y548*$T548/1000,$V548="Yes", AD548*$T548/1000, $V548="", ""),"")</f>
        <v/>
      </c>
      <c r="AH548" s="956" t="str" cm="1">
        <f t="array" ref="AH548">IFERROR(_xlfn.IFS($V548="No", Z548*$T548/1000,$V548="Yes", AE548*$T548/1000, $V548="", ""),"")</f>
        <v/>
      </c>
      <c r="AI548" s="956" t="str" cm="1">
        <f t="array" ref="AI548">IFERROR(_xlfn.IFS($V548="No", AA548*$T548/1000,$V548="Yes", AF548*$T548/1000, $V548="", ""),"")</f>
        <v/>
      </c>
      <c r="AJ548" s="1029" t="str">
        <f>IFERROR($AG548
+IFERROR(HLOOKUP(Introduction!$H$29,'GWP Values'!$D$3:$G$46,MATCH("CH4",'GWP Values'!$C$3:$C$41,0),FALSE)*$AH548,0)
+IFERROR(HLOOKUP(Introduction!$H$29,'GWP Values'!$D$3:$G$46,MATCH("N2O",'GWP Values'!$C$3:$C$41,0),FALSE)*$AI548,0),"")</f>
        <v/>
      </c>
    </row>
    <row r="549" spans="1:36" ht="24" customHeight="1" x14ac:dyDescent="0.25">
      <c r="A549" s="441"/>
      <c r="B549" s="458" t="str" cm="1">
        <f t="array" ref="B549">IFERROR(_xlfn.IFS($J549="","",VLOOKUP(CONCATENATE($M549," | ",$J549),'Emissions Factors'!$C$3:$O$718,5,FALSE)&lt;&gt;"",CONCATENATE($M549," | ",$J549), COUNTIF('Emissions Factors'!$C$3:$C$718,CONCATENATE($M549," | ",$J549))&lt;0, CONCATENATE($M549," | ",$I549)),"")</f>
        <v/>
      </c>
      <c r="C549" s="650" t="str">
        <f t="shared" si="16"/>
        <v/>
      </c>
      <c r="D549" s="650" t="str">
        <f t="shared" si="17"/>
        <v/>
      </c>
      <c r="E549" s="650" t="str">
        <f>IFERROR(IF($J549="","",
IF($J549="United States",$M549&amp;" | "&amp;$J549&amp;" - "&amp;(VLOOKUP(K549,'EFs - EPA eGRID'!$B$2:$D$53,3,FALSE)),
IF($J549="Canada",$M549&amp;" | "&amp;$J549&amp;" - "&amp;$K549,$M549&amp;" | "&amp;$I549))),"")</f>
        <v/>
      </c>
      <c r="F549" s="650" t="str" cm="1">
        <f t="array" ref="F549">_xlfn.IFS($J549="","",AND($J549="United States", $K549=""), $M549&amp;" | "&amp;$J549,AND($J549="Canada", $K549=""), $M549&amp;" | "&amp;$J549,$J549="United States", $E549,$J549="Canada",$E549,$J549&lt;&gt;"", $M549&amp;" | "&amp;$J549)</f>
        <v/>
      </c>
      <c r="G549" s="989"/>
      <c r="H549" s="990"/>
      <c r="I549" s="941" t="str">
        <f>IFERROR(VLOOKUP(J549,'Category Index'!$K$10:$L$258,2,FALSE),"")</f>
        <v/>
      </c>
      <c r="J549" s="986"/>
      <c r="K549" s="987" t="s">
        <v>866</v>
      </c>
      <c r="L549" s="3"/>
      <c r="M549" s="982"/>
      <c r="N549" s="983"/>
      <c r="O549" s="943" t="str">
        <f>IFERROR(VLOOKUP(Q549,Tables!$CE$8:$CF$22,2,FALSE),"")</f>
        <v/>
      </c>
      <c r="P549" s="973"/>
      <c r="Q549" s="974"/>
      <c r="R549" s="975"/>
      <c r="S549" s="976"/>
      <c r="T549" s="670" t="str">
        <f>IFERROR(IF(R549="","",R549*(VLOOKUP(D549, 'Unit Conversion Table'!$E$3:$F$132, 2, FALSE))),"")</f>
        <v/>
      </c>
      <c r="U549" s="3"/>
      <c r="V549" s="971" t="s">
        <v>826</v>
      </c>
      <c r="W549" s="945" t="str" cm="1">
        <f t="array" ref="W549">_xlfn.IFS(V549="No",(IFERROR(VLOOKUP($M549&amp;" | "&amp;$X549,'Emissions Factors'!$C$3:$N$1705,MATCH(W$11,'Emissions Factors'!$C$3:$N$3,0),FALSE),"")),V549="Yes", "", V549="", "")</f>
        <v/>
      </c>
      <c r="X549" s="946">
        <f>IFERROR(IF(OR($V549="Yes", $V549=""), "",
VLOOKUP($F549, 'Emissions Factors'!$C$3:$O$717, 4,FALSE)),
IFERROR(VLOOKUP($E549, 'Emissions Factors'!$C$3:$O$717, 4,FALSE),""))</f>
        <v>0</v>
      </c>
      <c r="Y549" s="947" t="str">
        <f>IFERROR(VLOOKUP($M549&amp;" | "&amp;$X549,'Emissions Factors'!$C$3:$N$3811,5,FALSE),"")</f>
        <v/>
      </c>
      <c r="Z549" s="948" t="str">
        <f>IFERROR(VLOOKUP($M549&amp;" | "&amp;$X549,'Emissions Factors'!$C$3:$N$3811,6,FALSE),"")</f>
        <v/>
      </c>
      <c r="AA549" s="949" t="str">
        <f>IFERROR(VLOOKUP($M549&amp;" | "&amp;$X549,'Emissions Factors'!$C$3:$N$3811,7,FALSE),"")</f>
        <v/>
      </c>
      <c r="AB549" s="961"/>
      <c r="AC549" s="962"/>
      <c r="AD549" s="963"/>
      <c r="AE549" s="964"/>
      <c r="AF549" s="965"/>
      <c r="AG549" s="955" t="str" cm="1">
        <f t="array" ref="AG549">IFERROR(_xlfn.IFS($V549="No", Y549*$T549/1000,$V549="Yes", AD549*$T549/1000, $V549="", ""),"")</f>
        <v/>
      </c>
      <c r="AH549" s="956" t="str" cm="1">
        <f t="array" ref="AH549">IFERROR(_xlfn.IFS($V549="No", Z549*$T549/1000,$V549="Yes", AE549*$T549/1000, $V549="", ""),"")</f>
        <v/>
      </c>
      <c r="AI549" s="956" t="str" cm="1">
        <f t="array" ref="AI549">IFERROR(_xlfn.IFS($V549="No", AA549*$T549/1000,$V549="Yes", AF549*$T549/1000, $V549="", ""),"")</f>
        <v/>
      </c>
      <c r="AJ549" s="1029" t="str">
        <f>IFERROR($AG549
+IFERROR(HLOOKUP(Introduction!$H$29,'GWP Values'!$D$3:$G$46,MATCH("CH4",'GWP Values'!$C$3:$C$41,0),FALSE)*$AH549,0)
+IFERROR(HLOOKUP(Introduction!$H$29,'GWP Values'!$D$3:$G$46,MATCH("N2O",'GWP Values'!$C$3:$C$41,0),FALSE)*$AI549,0),"")</f>
        <v/>
      </c>
    </row>
    <row r="550" spans="1:36" ht="24" customHeight="1" x14ac:dyDescent="0.25">
      <c r="A550" s="441"/>
      <c r="B550" s="458" t="str" cm="1">
        <f t="array" ref="B550">IFERROR(_xlfn.IFS($J550="","",VLOOKUP(CONCATENATE($M550," | ",$J550),'Emissions Factors'!$C$3:$O$718,5,FALSE)&lt;&gt;"",CONCATENATE($M550," | ",$J550), COUNTIF('Emissions Factors'!$C$3:$C$718,CONCATENATE($M550," | ",$J550))&lt;0, CONCATENATE($M550," | ",$I550)),"")</f>
        <v/>
      </c>
      <c r="C550" s="650" t="str">
        <f t="shared" si="16"/>
        <v/>
      </c>
      <c r="D550" s="650" t="str">
        <f t="shared" si="17"/>
        <v/>
      </c>
      <c r="E550" s="650" t="str">
        <f>IFERROR(IF($J550="","",
IF($J550="United States",$M550&amp;" | "&amp;$J550&amp;" - "&amp;(VLOOKUP(K550,'EFs - EPA eGRID'!$B$2:$D$53,3,FALSE)),
IF($J550="Canada",$M550&amp;" | "&amp;$J550&amp;" - "&amp;$K550,$M550&amp;" | "&amp;$I550))),"")</f>
        <v/>
      </c>
      <c r="F550" s="650" t="str" cm="1">
        <f t="array" ref="F550">_xlfn.IFS($J550="","",AND($J550="United States", $K550=""), $M550&amp;" | "&amp;$J550,AND($J550="Canada", $K550=""), $M550&amp;" | "&amp;$J550,$J550="United States", $E550,$J550="Canada",$E550,$J550&lt;&gt;"", $M550&amp;" | "&amp;$J550)</f>
        <v/>
      </c>
      <c r="G550" s="989"/>
      <c r="H550" s="990"/>
      <c r="I550" s="941" t="str">
        <f>IFERROR(VLOOKUP(J550,'Category Index'!$K$10:$L$258,2,FALSE),"")</f>
        <v/>
      </c>
      <c r="J550" s="986"/>
      <c r="K550" s="987" t="s">
        <v>866</v>
      </c>
      <c r="L550" s="3"/>
      <c r="M550" s="982"/>
      <c r="N550" s="983"/>
      <c r="O550" s="943" t="str">
        <f>IFERROR(VLOOKUP(Q550,Tables!$CE$8:$CF$22,2,FALSE),"")</f>
        <v/>
      </c>
      <c r="P550" s="973"/>
      <c r="Q550" s="974"/>
      <c r="R550" s="975"/>
      <c r="S550" s="976"/>
      <c r="T550" s="670" t="str">
        <f>IFERROR(IF(R550="","",R550*(VLOOKUP(D550, 'Unit Conversion Table'!$E$3:$F$132, 2, FALSE))),"")</f>
        <v/>
      </c>
      <c r="U550" s="3"/>
      <c r="V550" s="971" t="s">
        <v>826</v>
      </c>
      <c r="W550" s="945" t="str" cm="1">
        <f t="array" ref="W550">_xlfn.IFS(V550="No",(IFERROR(VLOOKUP($M550&amp;" | "&amp;$X550,'Emissions Factors'!$C$3:$N$1705,MATCH(W$11,'Emissions Factors'!$C$3:$N$3,0),FALSE),"")),V550="Yes", "", V550="", "")</f>
        <v/>
      </c>
      <c r="X550" s="946">
        <f>IFERROR(IF(OR($V550="Yes", $V550=""), "",
VLOOKUP($F550, 'Emissions Factors'!$C$3:$O$717, 4,FALSE)),
IFERROR(VLOOKUP($E550, 'Emissions Factors'!$C$3:$O$717, 4,FALSE),""))</f>
        <v>0</v>
      </c>
      <c r="Y550" s="947" t="str">
        <f>IFERROR(VLOOKUP($M550&amp;" | "&amp;$X550,'Emissions Factors'!$C$3:$N$3811,5,FALSE),"")</f>
        <v/>
      </c>
      <c r="Z550" s="948" t="str">
        <f>IFERROR(VLOOKUP($M550&amp;" | "&amp;$X550,'Emissions Factors'!$C$3:$N$3811,6,FALSE),"")</f>
        <v/>
      </c>
      <c r="AA550" s="949" t="str">
        <f>IFERROR(VLOOKUP($M550&amp;" | "&amp;$X550,'Emissions Factors'!$C$3:$N$3811,7,FALSE),"")</f>
        <v/>
      </c>
      <c r="AB550" s="961"/>
      <c r="AC550" s="962"/>
      <c r="AD550" s="963"/>
      <c r="AE550" s="964"/>
      <c r="AF550" s="965"/>
      <c r="AG550" s="955" t="str" cm="1">
        <f t="array" ref="AG550">IFERROR(_xlfn.IFS($V550="No", Y550*$T550/1000,$V550="Yes", AD550*$T550/1000, $V550="", ""),"")</f>
        <v/>
      </c>
      <c r="AH550" s="956" t="str" cm="1">
        <f t="array" ref="AH550">IFERROR(_xlfn.IFS($V550="No", Z550*$T550/1000,$V550="Yes", AE550*$T550/1000, $V550="", ""),"")</f>
        <v/>
      </c>
      <c r="AI550" s="956" t="str" cm="1">
        <f t="array" ref="AI550">IFERROR(_xlfn.IFS($V550="No", AA550*$T550/1000,$V550="Yes", AF550*$T550/1000, $V550="", ""),"")</f>
        <v/>
      </c>
      <c r="AJ550" s="1029" t="str">
        <f>IFERROR($AG550
+IFERROR(HLOOKUP(Introduction!$H$29,'GWP Values'!$D$3:$G$46,MATCH("CH4",'GWP Values'!$C$3:$C$41,0),FALSE)*$AH550,0)
+IFERROR(HLOOKUP(Introduction!$H$29,'GWP Values'!$D$3:$G$46,MATCH("N2O",'GWP Values'!$C$3:$C$41,0),FALSE)*$AI550,0),"")</f>
        <v/>
      </c>
    </row>
    <row r="551" spans="1:36" ht="24" customHeight="1" x14ac:dyDescent="0.25">
      <c r="A551" s="441"/>
      <c r="B551" s="458" t="str" cm="1">
        <f t="array" ref="B551">IFERROR(_xlfn.IFS($J551="","",VLOOKUP(CONCATENATE($M551," | ",$J551),'Emissions Factors'!$C$3:$O$718,5,FALSE)&lt;&gt;"",CONCATENATE($M551," | ",$J551), COUNTIF('Emissions Factors'!$C$3:$C$718,CONCATENATE($M551," | ",$J551))&lt;0, CONCATENATE($M551," | ",$I551)),"")</f>
        <v/>
      </c>
      <c r="C551" s="650" t="str">
        <f t="shared" si="16"/>
        <v/>
      </c>
      <c r="D551" s="650" t="str">
        <f t="shared" si="17"/>
        <v/>
      </c>
      <c r="E551" s="650" t="str">
        <f>IFERROR(IF($J551="","",
IF($J551="United States",$M551&amp;" | "&amp;$J551&amp;" - "&amp;(VLOOKUP(K551,'EFs - EPA eGRID'!$B$2:$D$53,3,FALSE)),
IF($J551="Canada",$M551&amp;" | "&amp;$J551&amp;" - "&amp;$K551,$M551&amp;" | "&amp;$I551))),"")</f>
        <v/>
      </c>
      <c r="F551" s="650" t="str" cm="1">
        <f t="array" ref="F551">_xlfn.IFS($J551="","",AND($J551="United States", $K551=""), $M551&amp;" | "&amp;$J551,AND($J551="Canada", $K551=""), $M551&amp;" | "&amp;$J551,$J551="United States", $E551,$J551="Canada",$E551,$J551&lt;&gt;"", $M551&amp;" | "&amp;$J551)</f>
        <v/>
      </c>
      <c r="G551" s="989"/>
      <c r="H551" s="990"/>
      <c r="I551" s="941" t="str">
        <f>IFERROR(VLOOKUP(J551,'Category Index'!$K$10:$L$258,2,FALSE),"")</f>
        <v/>
      </c>
      <c r="J551" s="986"/>
      <c r="K551" s="987" t="s">
        <v>866</v>
      </c>
      <c r="L551" s="3"/>
      <c r="M551" s="982"/>
      <c r="N551" s="983"/>
      <c r="O551" s="943" t="str">
        <f>IFERROR(VLOOKUP(Q551,Tables!$CE$8:$CF$22,2,FALSE),"")</f>
        <v/>
      </c>
      <c r="P551" s="973"/>
      <c r="Q551" s="974"/>
      <c r="R551" s="975"/>
      <c r="S551" s="976"/>
      <c r="T551" s="670" t="str">
        <f>IFERROR(IF(R551="","",R551*(VLOOKUP(D551, 'Unit Conversion Table'!$E$3:$F$132, 2, FALSE))),"")</f>
        <v/>
      </c>
      <c r="U551" s="3"/>
      <c r="V551" s="971" t="s">
        <v>826</v>
      </c>
      <c r="W551" s="945" t="str" cm="1">
        <f t="array" ref="W551">_xlfn.IFS(V551="No",(IFERROR(VLOOKUP($M551&amp;" | "&amp;$X551,'Emissions Factors'!$C$3:$N$1705,MATCH(W$11,'Emissions Factors'!$C$3:$N$3,0),FALSE),"")),V551="Yes", "", V551="", "")</f>
        <v/>
      </c>
      <c r="X551" s="946">
        <f>IFERROR(IF(OR($V551="Yes", $V551=""), "",
VLOOKUP($F551, 'Emissions Factors'!$C$3:$O$717, 4,FALSE)),
IFERROR(VLOOKUP($E551, 'Emissions Factors'!$C$3:$O$717, 4,FALSE),""))</f>
        <v>0</v>
      </c>
      <c r="Y551" s="947" t="str">
        <f>IFERROR(VLOOKUP($M551&amp;" | "&amp;$X551,'Emissions Factors'!$C$3:$N$3811,5,FALSE),"")</f>
        <v/>
      </c>
      <c r="Z551" s="948" t="str">
        <f>IFERROR(VLOOKUP($M551&amp;" | "&amp;$X551,'Emissions Factors'!$C$3:$N$3811,6,FALSE),"")</f>
        <v/>
      </c>
      <c r="AA551" s="949" t="str">
        <f>IFERROR(VLOOKUP($M551&amp;" | "&amp;$X551,'Emissions Factors'!$C$3:$N$3811,7,FALSE),"")</f>
        <v/>
      </c>
      <c r="AB551" s="961"/>
      <c r="AC551" s="962"/>
      <c r="AD551" s="963"/>
      <c r="AE551" s="964"/>
      <c r="AF551" s="965"/>
      <c r="AG551" s="955" t="str" cm="1">
        <f t="array" ref="AG551">IFERROR(_xlfn.IFS($V551="No", Y551*$T551/1000,$V551="Yes", AD551*$T551/1000, $V551="", ""),"")</f>
        <v/>
      </c>
      <c r="AH551" s="956" t="str" cm="1">
        <f t="array" ref="AH551">IFERROR(_xlfn.IFS($V551="No", Z551*$T551/1000,$V551="Yes", AE551*$T551/1000, $V551="", ""),"")</f>
        <v/>
      </c>
      <c r="AI551" s="956" t="str" cm="1">
        <f t="array" ref="AI551">IFERROR(_xlfn.IFS($V551="No", AA551*$T551/1000,$V551="Yes", AF551*$T551/1000, $V551="", ""),"")</f>
        <v/>
      </c>
      <c r="AJ551" s="1029" t="str">
        <f>IFERROR($AG551
+IFERROR(HLOOKUP(Introduction!$H$29,'GWP Values'!$D$3:$G$46,MATCH("CH4",'GWP Values'!$C$3:$C$41,0),FALSE)*$AH551,0)
+IFERROR(HLOOKUP(Introduction!$H$29,'GWP Values'!$D$3:$G$46,MATCH("N2O",'GWP Values'!$C$3:$C$41,0),FALSE)*$AI551,0),"")</f>
        <v/>
      </c>
    </row>
    <row r="552" spans="1:36" ht="24" customHeight="1" x14ac:dyDescent="0.25">
      <c r="A552" s="441"/>
      <c r="B552" s="458" t="str" cm="1">
        <f t="array" ref="B552">IFERROR(_xlfn.IFS($J552="","",VLOOKUP(CONCATENATE($M552," | ",$J552),'Emissions Factors'!$C$3:$O$718,5,FALSE)&lt;&gt;"",CONCATENATE($M552," | ",$J552), COUNTIF('Emissions Factors'!$C$3:$C$718,CONCATENATE($M552," | ",$J552))&lt;0, CONCATENATE($M552," | ",$I552)),"")</f>
        <v/>
      </c>
      <c r="C552" s="650" t="str">
        <f t="shared" si="16"/>
        <v/>
      </c>
      <c r="D552" s="650" t="str">
        <f t="shared" si="17"/>
        <v/>
      </c>
      <c r="E552" s="650" t="str">
        <f>IFERROR(IF($J552="","",
IF($J552="United States",$M552&amp;" | "&amp;$J552&amp;" - "&amp;(VLOOKUP(K552,'EFs - EPA eGRID'!$B$2:$D$53,3,FALSE)),
IF($J552="Canada",$M552&amp;" | "&amp;$J552&amp;" - "&amp;$K552,$M552&amp;" | "&amp;$I552))),"")</f>
        <v/>
      </c>
      <c r="F552" s="650" t="str" cm="1">
        <f t="array" ref="F552">_xlfn.IFS($J552="","",AND($J552="United States", $K552=""), $M552&amp;" | "&amp;$J552,AND($J552="Canada", $K552=""), $M552&amp;" | "&amp;$J552,$J552="United States", $E552,$J552="Canada",$E552,$J552&lt;&gt;"", $M552&amp;" | "&amp;$J552)</f>
        <v/>
      </c>
      <c r="G552" s="989"/>
      <c r="H552" s="990"/>
      <c r="I552" s="941" t="str">
        <f>IFERROR(VLOOKUP(J552,'Category Index'!$K$10:$L$258,2,FALSE),"")</f>
        <v/>
      </c>
      <c r="J552" s="986"/>
      <c r="K552" s="987" t="s">
        <v>866</v>
      </c>
      <c r="L552" s="3"/>
      <c r="M552" s="982"/>
      <c r="N552" s="983"/>
      <c r="O552" s="943" t="str">
        <f>IFERROR(VLOOKUP(Q552,Tables!$CE$8:$CF$22,2,FALSE),"")</f>
        <v/>
      </c>
      <c r="P552" s="973"/>
      <c r="Q552" s="974"/>
      <c r="R552" s="975"/>
      <c r="S552" s="976"/>
      <c r="T552" s="670" t="str">
        <f>IFERROR(IF(R552="","",R552*(VLOOKUP(D552, 'Unit Conversion Table'!$E$3:$F$132, 2, FALSE))),"")</f>
        <v/>
      </c>
      <c r="U552" s="3"/>
      <c r="V552" s="971" t="s">
        <v>826</v>
      </c>
      <c r="W552" s="945" t="str" cm="1">
        <f t="array" ref="W552">_xlfn.IFS(V552="No",(IFERROR(VLOOKUP($M552&amp;" | "&amp;$X552,'Emissions Factors'!$C$3:$N$1705,MATCH(W$11,'Emissions Factors'!$C$3:$N$3,0),FALSE),"")),V552="Yes", "", V552="", "")</f>
        <v/>
      </c>
      <c r="X552" s="946">
        <f>IFERROR(IF(OR($V552="Yes", $V552=""), "",
VLOOKUP($F552, 'Emissions Factors'!$C$3:$O$717, 4,FALSE)),
IFERROR(VLOOKUP($E552, 'Emissions Factors'!$C$3:$O$717, 4,FALSE),""))</f>
        <v>0</v>
      </c>
      <c r="Y552" s="947" t="str">
        <f>IFERROR(VLOOKUP($M552&amp;" | "&amp;$X552,'Emissions Factors'!$C$3:$N$3811,5,FALSE),"")</f>
        <v/>
      </c>
      <c r="Z552" s="948" t="str">
        <f>IFERROR(VLOOKUP($M552&amp;" | "&amp;$X552,'Emissions Factors'!$C$3:$N$3811,6,FALSE),"")</f>
        <v/>
      </c>
      <c r="AA552" s="949" t="str">
        <f>IFERROR(VLOOKUP($M552&amp;" | "&amp;$X552,'Emissions Factors'!$C$3:$N$3811,7,FALSE),"")</f>
        <v/>
      </c>
      <c r="AB552" s="961"/>
      <c r="AC552" s="962"/>
      <c r="AD552" s="963"/>
      <c r="AE552" s="964"/>
      <c r="AF552" s="965"/>
      <c r="AG552" s="955" t="str" cm="1">
        <f t="array" ref="AG552">IFERROR(_xlfn.IFS($V552="No", Y552*$T552/1000,$V552="Yes", AD552*$T552/1000, $V552="", ""),"")</f>
        <v/>
      </c>
      <c r="AH552" s="956" t="str" cm="1">
        <f t="array" ref="AH552">IFERROR(_xlfn.IFS($V552="No", Z552*$T552/1000,$V552="Yes", AE552*$T552/1000, $V552="", ""),"")</f>
        <v/>
      </c>
      <c r="AI552" s="956" t="str" cm="1">
        <f t="array" ref="AI552">IFERROR(_xlfn.IFS($V552="No", AA552*$T552/1000,$V552="Yes", AF552*$T552/1000, $V552="", ""),"")</f>
        <v/>
      </c>
      <c r="AJ552" s="1029" t="str">
        <f>IFERROR($AG552
+IFERROR(HLOOKUP(Introduction!$H$29,'GWP Values'!$D$3:$G$46,MATCH("CH4",'GWP Values'!$C$3:$C$41,0),FALSE)*$AH552,0)
+IFERROR(HLOOKUP(Introduction!$H$29,'GWP Values'!$D$3:$G$46,MATCH("N2O",'GWP Values'!$C$3:$C$41,0),FALSE)*$AI552,0),"")</f>
        <v/>
      </c>
    </row>
    <row r="553" spans="1:36" ht="24" customHeight="1" x14ac:dyDescent="0.25">
      <c r="A553" s="441"/>
      <c r="B553" s="458" t="str" cm="1">
        <f t="array" ref="B553">IFERROR(_xlfn.IFS($J553="","",VLOOKUP(CONCATENATE($M553," | ",$J553),'Emissions Factors'!$C$3:$O$718,5,FALSE)&lt;&gt;"",CONCATENATE($M553," | ",$J553), COUNTIF('Emissions Factors'!$C$3:$C$718,CONCATENATE($M553," | ",$J553))&lt;0, CONCATENATE($M553," | ",$I553)),"")</f>
        <v/>
      </c>
      <c r="C553" s="650" t="str">
        <f t="shared" si="16"/>
        <v/>
      </c>
      <c r="D553" s="650" t="str">
        <f t="shared" si="17"/>
        <v/>
      </c>
      <c r="E553" s="650" t="str">
        <f>IFERROR(IF($J553="","",
IF($J553="United States",$M553&amp;" | "&amp;$J553&amp;" - "&amp;(VLOOKUP(K553,'EFs - EPA eGRID'!$B$2:$D$53,3,FALSE)),
IF($J553="Canada",$M553&amp;" | "&amp;$J553&amp;" - "&amp;$K553,$M553&amp;" | "&amp;$I553))),"")</f>
        <v/>
      </c>
      <c r="F553" s="650" t="str" cm="1">
        <f t="array" ref="F553">_xlfn.IFS($J553="","",AND($J553="United States", $K553=""), $M553&amp;" | "&amp;$J553,AND($J553="Canada", $K553=""), $M553&amp;" | "&amp;$J553,$J553="United States", $E553,$J553="Canada",$E553,$J553&lt;&gt;"", $M553&amp;" | "&amp;$J553)</f>
        <v/>
      </c>
      <c r="G553" s="989"/>
      <c r="H553" s="990"/>
      <c r="I553" s="941" t="str">
        <f>IFERROR(VLOOKUP(J553,'Category Index'!$K$10:$L$258,2,FALSE),"")</f>
        <v/>
      </c>
      <c r="J553" s="986"/>
      <c r="K553" s="987" t="s">
        <v>866</v>
      </c>
      <c r="L553" s="3"/>
      <c r="M553" s="982"/>
      <c r="N553" s="983"/>
      <c r="O553" s="943" t="str">
        <f>IFERROR(VLOOKUP(Q553,Tables!$CE$8:$CF$22,2,FALSE),"")</f>
        <v/>
      </c>
      <c r="P553" s="973"/>
      <c r="Q553" s="974"/>
      <c r="R553" s="975"/>
      <c r="S553" s="976"/>
      <c r="T553" s="670" t="str">
        <f>IFERROR(IF(R553="","",R553*(VLOOKUP(D553, 'Unit Conversion Table'!$E$3:$F$132, 2, FALSE))),"")</f>
        <v/>
      </c>
      <c r="U553" s="3"/>
      <c r="V553" s="971" t="s">
        <v>826</v>
      </c>
      <c r="W553" s="945" t="str" cm="1">
        <f t="array" ref="W553">_xlfn.IFS(V553="No",(IFERROR(VLOOKUP($M553&amp;" | "&amp;$X553,'Emissions Factors'!$C$3:$N$1705,MATCH(W$11,'Emissions Factors'!$C$3:$N$3,0),FALSE),"")),V553="Yes", "", V553="", "")</f>
        <v/>
      </c>
      <c r="X553" s="946">
        <f>IFERROR(IF(OR($V553="Yes", $V553=""), "",
VLOOKUP($F553, 'Emissions Factors'!$C$3:$O$717, 4,FALSE)),
IFERROR(VLOOKUP($E553, 'Emissions Factors'!$C$3:$O$717, 4,FALSE),""))</f>
        <v>0</v>
      </c>
      <c r="Y553" s="947" t="str">
        <f>IFERROR(VLOOKUP($M553&amp;" | "&amp;$X553,'Emissions Factors'!$C$3:$N$3811,5,FALSE),"")</f>
        <v/>
      </c>
      <c r="Z553" s="948" t="str">
        <f>IFERROR(VLOOKUP($M553&amp;" | "&amp;$X553,'Emissions Factors'!$C$3:$N$3811,6,FALSE),"")</f>
        <v/>
      </c>
      <c r="AA553" s="949" t="str">
        <f>IFERROR(VLOOKUP($M553&amp;" | "&amp;$X553,'Emissions Factors'!$C$3:$N$3811,7,FALSE),"")</f>
        <v/>
      </c>
      <c r="AB553" s="961"/>
      <c r="AC553" s="962"/>
      <c r="AD553" s="963"/>
      <c r="AE553" s="964"/>
      <c r="AF553" s="965"/>
      <c r="AG553" s="955" t="str" cm="1">
        <f t="array" ref="AG553">IFERROR(_xlfn.IFS($V553="No", Y553*$T553/1000,$V553="Yes", AD553*$T553/1000, $V553="", ""),"")</f>
        <v/>
      </c>
      <c r="AH553" s="956" t="str" cm="1">
        <f t="array" ref="AH553">IFERROR(_xlfn.IFS($V553="No", Z553*$T553/1000,$V553="Yes", AE553*$T553/1000, $V553="", ""),"")</f>
        <v/>
      </c>
      <c r="AI553" s="956" t="str" cm="1">
        <f t="array" ref="AI553">IFERROR(_xlfn.IFS($V553="No", AA553*$T553/1000,$V553="Yes", AF553*$T553/1000, $V553="", ""),"")</f>
        <v/>
      </c>
      <c r="AJ553" s="1029" t="str">
        <f>IFERROR($AG553
+IFERROR(HLOOKUP(Introduction!$H$29,'GWP Values'!$D$3:$G$46,MATCH("CH4",'GWP Values'!$C$3:$C$41,0),FALSE)*$AH553,0)
+IFERROR(HLOOKUP(Introduction!$H$29,'GWP Values'!$D$3:$G$46,MATCH("N2O",'GWP Values'!$C$3:$C$41,0),FALSE)*$AI553,0),"")</f>
        <v/>
      </c>
    </row>
    <row r="554" spans="1:36" ht="24" customHeight="1" x14ac:dyDescent="0.25">
      <c r="A554" s="441"/>
      <c r="B554" s="458" t="str" cm="1">
        <f t="array" ref="B554">IFERROR(_xlfn.IFS($J554="","",VLOOKUP(CONCATENATE($M554," | ",$J554),'Emissions Factors'!$C$3:$O$718,5,FALSE)&lt;&gt;"",CONCATENATE($M554," | ",$J554), COUNTIF('Emissions Factors'!$C$3:$C$718,CONCATENATE($M554," | ",$J554))&lt;0, CONCATENATE($M554," | ",$I554)),"")</f>
        <v/>
      </c>
      <c r="C554" s="650" t="str">
        <f t="shared" si="16"/>
        <v/>
      </c>
      <c r="D554" s="650" t="str">
        <f t="shared" si="17"/>
        <v/>
      </c>
      <c r="E554" s="650" t="str">
        <f>IFERROR(IF($J554="","",
IF($J554="United States",$M554&amp;" | "&amp;$J554&amp;" - "&amp;(VLOOKUP(K554,'EFs - EPA eGRID'!$B$2:$D$53,3,FALSE)),
IF($J554="Canada",$M554&amp;" | "&amp;$J554&amp;" - "&amp;$K554,$M554&amp;" | "&amp;$I554))),"")</f>
        <v/>
      </c>
      <c r="F554" s="650" t="str" cm="1">
        <f t="array" ref="F554">_xlfn.IFS($J554="","",AND($J554="United States", $K554=""), $M554&amp;" | "&amp;$J554,AND($J554="Canada", $K554=""), $M554&amp;" | "&amp;$J554,$J554="United States", $E554,$J554="Canada",$E554,$J554&lt;&gt;"", $M554&amp;" | "&amp;$J554)</f>
        <v/>
      </c>
      <c r="G554" s="989"/>
      <c r="H554" s="990"/>
      <c r="I554" s="941" t="str">
        <f>IFERROR(VLOOKUP(J554,'Category Index'!$K$10:$L$258,2,FALSE),"")</f>
        <v/>
      </c>
      <c r="J554" s="986"/>
      <c r="K554" s="987" t="s">
        <v>866</v>
      </c>
      <c r="L554" s="3"/>
      <c r="M554" s="982"/>
      <c r="N554" s="983"/>
      <c r="O554" s="943" t="str">
        <f>IFERROR(VLOOKUP(Q554,Tables!$CE$8:$CF$22,2,FALSE),"")</f>
        <v/>
      </c>
      <c r="P554" s="973"/>
      <c r="Q554" s="974"/>
      <c r="R554" s="975"/>
      <c r="S554" s="976"/>
      <c r="T554" s="670" t="str">
        <f>IFERROR(IF(R554="","",R554*(VLOOKUP(D554, 'Unit Conversion Table'!$E$3:$F$132, 2, FALSE))),"")</f>
        <v/>
      </c>
      <c r="U554" s="3"/>
      <c r="V554" s="971" t="s">
        <v>826</v>
      </c>
      <c r="W554" s="945" t="str" cm="1">
        <f t="array" ref="W554">_xlfn.IFS(V554="No",(IFERROR(VLOOKUP($M554&amp;" | "&amp;$X554,'Emissions Factors'!$C$3:$N$1705,MATCH(W$11,'Emissions Factors'!$C$3:$N$3,0),FALSE),"")),V554="Yes", "", V554="", "")</f>
        <v/>
      </c>
      <c r="X554" s="946">
        <f>IFERROR(IF(OR($V554="Yes", $V554=""), "",
VLOOKUP($F554, 'Emissions Factors'!$C$3:$O$717, 4,FALSE)),
IFERROR(VLOOKUP($E554, 'Emissions Factors'!$C$3:$O$717, 4,FALSE),""))</f>
        <v>0</v>
      </c>
      <c r="Y554" s="947" t="str">
        <f>IFERROR(VLOOKUP($M554&amp;" | "&amp;$X554,'Emissions Factors'!$C$3:$N$3811,5,FALSE),"")</f>
        <v/>
      </c>
      <c r="Z554" s="948" t="str">
        <f>IFERROR(VLOOKUP($M554&amp;" | "&amp;$X554,'Emissions Factors'!$C$3:$N$3811,6,FALSE),"")</f>
        <v/>
      </c>
      <c r="AA554" s="949" t="str">
        <f>IFERROR(VLOOKUP($M554&amp;" | "&amp;$X554,'Emissions Factors'!$C$3:$N$3811,7,FALSE),"")</f>
        <v/>
      </c>
      <c r="AB554" s="961"/>
      <c r="AC554" s="962"/>
      <c r="AD554" s="963"/>
      <c r="AE554" s="964"/>
      <c r="AF554" s="965"/>
      <c r="AG554" s="955" t="str" cm="1">
        <f t="array" ref="AG554">IFERROR(_xlfn.IFS($V554="No", Y554*$T554/1000,$V554="Yes", AD554*$T554/1000, $V554="", ""),"")</f>
        <v/>
      </c>
      <c r="AH554" s="956" t="str" cm="1">
        <f t="array" ref="AH554">IFERROR(_xlfn.IFS($V554="No", Z554*$T554/1000,$V554="Yes", AE554*$T554/1000, $V554="", ""),"")</f>
        <v/>
      </c>
      <c r="AI554" s="956" t="str" cm="1">
        <f t="array" ref="AI554">IFERROR(_xlfn.IFS($V554="No", AA554*$T554/1000,$V554="Yes", AF554*$T554/1000, $V554="", ""),"")</f>
        <v/>
      </c>
      <c r="AJ554" s="1029" t="str">
        <f>IFERROR($AG554
+IFERROR(HLOOKUP(Introduction!$H$29,'GWP Values'!$D$3:$G$46,MATCH("CH4",'GWP Values'!$C$3:$C$41,0),FALSE)*$AH554,0)
+IFERROR(HLOOKUP(Introduction!$H$29,'GWP Values'!$D$3:$G$46,MATCH("N2O",'GWP Values'!$C$3:$C$41,0),FALSE)*$AI554,0),"")</f>
        <v/>
      </c>
    </row>
    <row r="555" spans="1:36" ht="24" customHeight="1" x14ac:dyDescent="0.25">
      <c r="A555" s="441"/>
      <c r="B555" s="458" t="str" cm="1">
        <f t="array" ref="B555">IFERROR(_xlfn.IFS($J555="","",VLOOKUP(CONCATENATE($M555," | ",$J555),'Emissions Factors'!$C$3:$O$718,5,FALSE)&lt;&gt;"",CONCATENATE($M555," | ",$J555), COUNTIF('Emissions Factors'!$C$3:$C$718,CONCATENATE($M555," | ",$J555))&lt;0, CONCATENATE($M555," | ",$I555)),"")</f>
        <v/>
      </c>
      <c r="C555" s="650" t="str">
        <f t="shared" si="16"/>
        <v/>
      </c>
      <c r="D555" s="650" t="str">
        <f t="shared" si="17"/>
        <v/>
      </c>
      <c r="E555" s="650" t="str">
        <f>IFERROR(IF($J555="","",
IF($J555="United States",$M555&amp;" | "&amp;$J555&amp;" - "&amp;(VLOOKUP(K555,'EFs - EPA eGRID'!$B$2:$D$53,3,FALSE)),
IF($J555="Canada",$M555&amp;" | "&amp;$J555&amp;" - "&amp;$K555,$M555&amp;" | "&amp;$I555))),"")</f>
        <v/>
      </c>
      <c r="F555" s="650" t="str" cm="1">
        <f t="array" ref="F555">_xlfn.IFS($J555="","",AND($J555="United States", $K555=""), $M555&amp;" | "&amp;$J555,AND($J555="Canada", $K555=""), $M555&amp;" | "&amp;$J555,$J555="United States", $E555,$J555="Canada",$E555,$J555&lt;&gt;"", $M555&amp;" | "&amp;$J555)</f>
        <v/>
      </c>
      <c r="G555" s="989"/>
      <c r="H555" s="990"/>
      <c r="I555" s="941" t="str">
        <f>IFERROR(VLOOKUP(J555,'Category Index'!$K$10:$L$258,2,FALSE),"")</f>
        <v/>
      </c>
      <c r="J555" s="986"/>
      <c r="K555" s="987" t="s">
        <v>866</v>
      </c>
      <c r="L555" s="3"/>
      <c r="M555" s="982"/>
      <c r="N555" s="983"/>
      <c r="O555" s="943" t="str">
        <f>IFERROR(VLOOKUP(Q555,Tables!$CE$8:$CF$22,2,FALSE),"")</f>
        <v/>
      </c>
      <c r="P555" s="973"/>
      <c r="Q555" s="974"/>
      <c r="R555" s="975"/>
      <c r="S555" s="976"/>
      <c r="T555" s="670" t="str">
        <f>IFERROR(IF(R555="","",R555*(VLOOKUP(D555, 'Unit Conversion Table'!$E$3:$F$132, 2, FALSE))),"")</f>
        <v/>
      </c>
      <c r="U555" s="3"/>
      <c r="V555" s="971" t="s">
        <v>826</v>
      </c>
      <c r="W555" s="945" t="str" cm="1">
        <f t="array" ref="W555">_xlfn.IFS(V555="No",(IFERROR(VLOOKUP($M555&amp;" | "&amp;$X555,'Emissions Factors'!$C$3:$N$1705,MATCH(W$11,'Emissions Factors'!$C$3:$N$3,0),FALSE),"")),V555="Yes", "", V555="", "")</f>
        <v/>
      </c>
      <c r="X555" s="946">
        <f>IFERROR(IF(OR($V555="Yes", $V555=""), "",
VLOOKUP($F555, 'Emissions Factors'!$C$3:$O$717, 4,FALSE)),
IFERROR(VLOOKUP($E555, 'Emissions Factors'!$C$3:$O$717, 4,FALSE),""))</f>
        <v>0</v>
      </c>
      <c r="Y555" s="947" t="str">
        <f>IFERROR(VLOOKUP($M555&amp;" | "&amp;$X555,'Emissions Factors'!$C$3:$N$3811,5,FALSE),"")</f>
        <v/>
      </c>
      <c r="Z555" s="948" t="str">
        <f>IFERROR(VLOOKUP($M555&amp;" | "&amp;$X555,'Emissions Factors'!$C$3:$N$3811,6,FALSE),"")</f>
        <v/>
      </c>
      <c r="AA555" s="949" t="str">
        <f>IFERROR(VLOOKUP($M555&amp;" | "&amp;$X555,'Emissions Factors'!$C$3:$N$3811,7,FALSE),"")</f>
        <v/>
      </c>
      <c r="AB555" s="961"/>
      <c r="AC555" s="962"/>
      <c r="AD555" s="963"/>
      <c r="AE555" s="964"/>
      <c r="AF555" s="965"/>
      <c r="AG555" s="955" t="str" cm="1">
        <f t="array" ref="AG555">IFERROR(_xlfn.IFS($V555="No", Y555*$T555/1000,$V555="Yes", AD555*$T555/1000, $V555="", ""),"")</f>
        <v/>
      </c>
      <c r="AH555" s="956" t="str" cm="1">
        <f t="array" ref="AH555">IFERROR(_xlfn.IFS($V555="No", Z555*$T555/1000,$V555="Yes", AE555*$T555/1000, $V555="", ""),"")</f>
        <v/>
      </c>
      <c r="AI555" s="956" t="str" cm="1">
        <f t="array" ref="AI555">IFERROR(_xlfn.IFS($V555="No", AA555*$T555/1000,$V555="Yes", AF555*$T555/1000, $V555="", ""),"")</f>
        <v/>
      </c>
      <c r="AJ555" s="1029" t="str">
        <f>IFERROR($AG555
+IFERROR(HLOOKUP(Introduction!$H$29,'GWP Values'!$D$3:$G$46,MATCH("CH4",'GWP Values'!$C$3:$C$41,0),FALSE)*$AH555,0)
+IFERROR(HLOOKUP(Introduction!$H$29,'GWP Values'!$D$3:$G$46,MATCH("N2O",'GWP Values'!$C$3:$C$41,0),FALSE)*$AI555,0),"")</f>
        <v/>
      </c>
    </row>
    <row r="556" spans="1:36" ht="24" customHeight="1" x14ac:dyDescent="0.25">
      <c r="A556" s="441"/>
      <c r="B556" s="458" t="str" cm="1">
        <f t="array" ref="B556">IFERROR(_xlfn.IFS($J556="","",VLOOKUP(CONCATENATE($M556," | ",$J556),'Emissions Factors'!$C$3:$O$718,5,FALSE)&lt;&gt;"",CONCATENATE($M556," | ",$J556), COUNTIF('Emissions Factors'!$C$3:$C$718,CONCATENATE($M556," | ",$J556))&lt;0, CONCATENATE($M556," | ",$I556)),"")</f>
        <v/>
      </c>
      <c r="C556" s="650" t="str">
        <f t="shared" si="16"/>
        <v/>
      </c>
      <c r="D556" s="650" t="str">
        <f t="shared" si="17"/>
        <v/>
      </c>
      <c r="E556" s="650" t="str">
        <f>IFERROR(IF($J556="","",
IF($J556="United States",$M556&amp;" | "&amp;$J556&amp;" - "&amp;(VLOOKUP(K556,'EFs - EPA eGRID'!$B$2:$D$53,3,FALSE)),
IF($J556="Canada",$M556&amp;" | "&amp;$J556&amp;" - "&amp;$K556,$M556&amp;" | "&amp;$I556))),"")</f>
        <v/>
      </c>
      <c r="F556" s="650" t="str" cm="1">
        <f t="array" ref="F556">_xlfn.IFS($J556="","",AND($J556="United States", $K556=""), $M556&amp;" | "&amp;$J556,AND($J556="Canada", $K556=""), $M556&amp;" | "&amp;$J556,$J556="United States", $E556,$J556="Canada",$E556,$J556&lt;&gt;"", $M556&amp;" | "&amp;$J556)</f>
        <v/>
      </c>
      <c r="G556" s="989"/>
      <c r="H556" s="990"/>
      <c r="I556" s="941" t="str">
        <f>IFERROR(VLOOKUP(J556,'Category Index'!$K$10:$L$258,2,FALSE),"")</f>
        <v/>
      </c>
      <c r="J556" s="986"/>
      <c r="K556" s="987" t="s">
        <v>866</v>
      </c>
      <c r="L556" s="3"/>
      <c r="M556" s="982"/>
      <c r="N556" s="983"/>
      <c r="O556" s="943" t="str">
        <f>IFERROR(VLOOKUP(Q556,Tables!$CE$8:$CF$22,2,FALSE),"")</f>
        <v/>
      </c>
      <c r="P556" s="973"/>
      <c r="Q556" s="974"/>
      <c r="R556" s="975"/>
      <c r="S556" s="976"/>
      <c r="T556" s="670" t="str">
        <f>IFERROR(IF(R556="","",R556*(VLOOKUP(D556, 'Unit Conversion Table'!$E$3:$F$132, 2, FALSE))),"")</f>
        <v/>
      </c>
      <c r="U556" s="3"/>
      <c r="V556" s="971" t="s">
        <v>826</v>
      </c>
      <c r="W556" s="945" t="str" cm="1">
        <f t="array" ref="W556">_xlfn.IFS(V556="No",(IFERROR(VLOOKUP($M556&amp;" | "&amp;$X556,'Emissions Factors'!$C$3:$N$1705,MATCH(W$11,'Emissions Factors'!$C$3:$N$3,0),FALSE),"")),V556="Yes", "", V556="", "")</f>
        <v/>
      </c>
      <c r="X556" s="946">
        <f>IFERROR(IF(OR($V556="Yes", $V556=""), "",
VLOOKUP($F556, 'Emissions Factors'!$C$3:$O$717, 4,FALSE)),
IFERROR(VLOOKUP($E556, 'Emissions Factors'!$C$3:$O$717, 4,FALSE),""))</f>
        <v>0</v>
      </c>
      <c r="Y556" s="947" t="str">
        <f>IFERROR(VLOOKUP($M556&amp;" | "&amp;$X556,'Emissions Factors'!$C$3:$N$3811,5,FALSE),"")</f>
        <v/>
      </c>
      <c r="Z556" s="948" t="str">
        <f>IFERROR(VLOOKUP($M556&amp;" | "&amp;$X556,'Emissions Factors'!$C$3:$N$3811,6,FALSE),"")</f>
        <v/>
      </c>
      <c r="AA556" s="949" t="str">
        <f>IFERROR(VLOOKUP($M556&amp;" | "&amp;$X556,'Emissions Factors'!$C$3:$N$3811,7,FALSE),"")</f>
        <v/>
      </c>
      <c r="AB556" s="961"/>
      <c r="AC556" s="962"/>
      <c r="AD556" s="963"/>
      <c r="AE556" s="964"/>
      <c r="AF556" s="965"/>
      <c r="AG556" s="955" t="str" cm="1">
        <f t="array" ref="AG556">IFERROR(_xlfn.IFS($V556="No", Y556*$T556/1000,$V556="Yes", AD556*$T556/1000, $V556="", ""),"")</f>
        <v/>
      </c>
      <c r="AH556" s="956" t="str" cm="1">
        <f t="array" ref="AH556">IFERROR(_xlfn.IFS($V556="No", Z556*$T556/1000,$V556="Yes", AE556*$T556/1000, $V556="", ""),"")</f>
        <v/>
      </c>
      <c r="AI556" s="956" t="str" cm="1">
        <f t="array" ref="AI556">IFERROR(_xlfn.IFS($V556="No", AA556*$T556/1000,$V556="Yes", AF556*$T556/1000, $V556="", ""),"")</f>
        <v/>
      </c>
      <c r="AJ556" s="1029" t="str">
        <f>IFERROR($AG556
+IFERROR(HLOOKUP(Introduction!$H$29,'GWP Values'!$D$3:$G$46,MATCH("CH4",'GWP Values'!$C$3:$C$41,0),FALSE)*$AH556,0)
+IFERROR(HLOOKUP(Introduction!$H$29,'GWP Values'!$D$3:$G$46,MATCH("N2O",'GWP Values'!$C$3:$C$41,0),FALSE)*$AI556,0),"")</f>
        <v/>
      </c>
    </row>
    <row r="557" spans="1:36" ht="24" customHeight="1" x14ac:dyDescent="0.25">
      <c r="A557" s="441"/>
      <c r="B557" s="458" t="str" cm="1">
        <f t="array" ref="B557">IFERROR(_xlfn.IFS($J557="","",VLOOKUP(CONCATENATE($M557," | ",$J557),'Emissions Factors'!$C$3:$O$718,5,FALSE)&lt;&gt;"",CONCATENATE($M557," | ",$J557), COUNTIF('Emissions Factors'!$C$3:$C$718,CONCATENATE($M557," | ",$J557))&lt;0, CONCATENATE($M557," | ",$I557)),"")</f>
        <v/>
      </c>
      <c r="C557" s="650" t="str">
        <f t="shared" si="16"/>
        <v/>
      </c>
      <c r="D557" s="650" t="str">
        <f t="shared" si="17"/>
        <v/>
      </c>
      <c r="E557" s="650" t="str">
        <f>IFERROR(IF($J557="","",
IF($J557="United States",$M557&amp;" | "&amp;$J557&amp;" - "&amp;(VLOOKUP(K557,'EFs - EPA eGRID'!$B$2:$D$53,3,FALSE)),
IF($J557="Canada",$M557&amp;" | "&amp;$J557&amp;" - "&amp;$K557,$M557&amp;" | "&amp;$I557))),"")</f>
        <v/>
      </c>
      <c r="F557" s="650" t="str" cm="1">
        <f t="array" ref="F557">_xlfn.IFS($J557="","",AND($J557="United States", $K557=""), $M557&amp;" | "&amp;$J557,AND($J557="Canada", $K557=""), $M557&amp;" | "&amp;$J557,$J557="United States", $E557,$J557="Canada",$E557,$J557&lt;&gt;"", $M557&amp;" | "&amp;$J557)</f>
        <v/>
      </c>
      <c r="G557" s="989"/>
      <c r="H557" s="990"/>
      <c r="I557" s="941" t="str">
        <f>IFERROR(VLOOKUP(J557,'Category Index'!$K$10:$L$258,2,FALSE),"")</f>
        <v/>
      </c>
      <c r="J557" s="986"/>
      <c r="K557" s="987" t="s">
        <v>866</v>
      </c>
      <c r="L557" s="3"/>
      <c r="M557" s="982"/>
      <c r="N557" s="983"/>
      <c r="O557" s="943" t="str">
        <f>IFERROR(VLOOKUP(Q557,Tables!$CE$8:$CF$22,2,FALSE),"")</f>
        <v/>
      </c>
      <c r="P557" s="973"/>
      <c r="Q557" s="974"/>
      <c r="R557" s="975"/>
      <c r="S557" s="976"/>
      <c r="T557" s="670" t="str">
        <f>IFERROR(IF(R557="","",R557*(VLOOKUP(D557, 'Unit Conversion Table'!$E$3:$F$132, 2, FALSE))),"")</f>
        <v/>
      </c>
      <c r="U557" s="3"/>
      <c r="V557" s="971" t="s">
        <v>826</v>
      </c>
      <c r="W557" s="945" t="str" cm="1">
        <f t="array" ref="W557">_xlfn.IFS(V557="No",(IFERROR(VLOOKUP($M557&amp;" | "&amp;$X557,'Emissions Factors'!$C$3:$N$1705,MATCH(W$11,'Emissions Factors'!$C$3:$N$3,0),FALSE),"")),V557="Yes", "", V557="", "")</f>
        <v/>
      </c>
      <c r="X557" s="946">
        <f>IFERROR(IF(OR($V557="Yes", $V557=""), "",
VLOOKUP($F557, 'Emissions Factors'!$C$3:$O$717, 4,FALSE)),
IFERROR(VLOOKUP($E557, 'Emissions Factors'!$C$3:$O$717, 4,FALSE),""))</f>
        <v>0</v>
      </c>
      <c r="Y557" s="947" t="str">
        <f>IFERROR(VLOOKUP($M557&amp;" | "&amp;$X557,'Emissions Factors'!$C$3:$N$3811,5,FALSE),"")</f>
        <v/>
      </c>
      <c r="Z557" s="948" t="str">
        <f>IFERROR(VLOOKUP($M557&amp;" | "&amp;$X557,'Emissions Factors'!$C$3:$N$3811,6,FALSE),"")</f>
        <v/>
      </c>
      <c r="AA557" s="949" t="str">
        <f>IFERROR(VLOOKUP($M557&amp;" | "&amp;$X557,'Emissions Factors'!$C$3:$N$3811,7,FALSE),"")</f>
        <v/>
      </c>
      <c r="AB557" s="961"/>
      <c r="AC557" s="962"/>
      <c r="AD557" s="963"/>
      <c r="AE557" s="964"/>
      <c r="AF557" s="965"/>
      <c r="AG557" s="955" t="str" cm="1">
        <f t="array" ref="AG557">IFERROR(_xlfn.IFS($V557="No", Y557*$T557/1000,$V557="Yes", AD557*$T557/1000, $V557="", ""),"")</f>
        <v/>
      </c>
      <c r="AH557" s="956" t="str" cm="1">
        <f t="array" ref="AH557">IFERROR(_xlfn.IFS($V557="No", Z557*$T557/1000,$V557="Yes", AE557*$T557/1000, $V557="", ""),"")</f>
        <v/>
      </c>
      <c r="AI557" s="956" t="str" cm="1">
        <f t="array" ref="AI557">IFERROR(_xlfn.IFS($V557="No", AA557*$T557/1000,$V557="Yes", AF557*$T557/1000, $V557="", ""),"")</f>
        <v/>
      </c>
      <c r="AJ557" s="1029" t="str">
        <f>IFERROR($AG557
+IFERROR(HLOOKUP(Introduction!$H$29,'GWP Values'!$D$3:$G$46,MATCH("CH4",'GWP Values'!$C$3:$C$41,0),FALSE)*$AH557,0)
+IFERROR(HLOOKUP(Introduction!$H$29,'GWP Values'!$D$3:$G$46,MATCH("N2O",'GWP Values'!$C$3:$C$41,0),FALSE)*$AI557,0),"")</f>
        <v/>
      </c>
    </row>
    <row r="558" spans="1:36" ht="24" customHeight="1" x14ac:dyDescent="0.25">
      <c r="A558" s="441"/>
      <c r="B558" s="458" t="str" cm="1">
        <f t="array" ref="B558">IFERROR(_xlfn.IFS($J558="","",VLOOKUP(CONCATENATE($M558," | ",$J558),'Emissions Factors'!$C$3:$O$718,5,FALSE)&lt;&gt;"",CONCATENATE($M558," | ",$J558), COUNTIF('Emissions Factors'!$C$3:$C$718,CONCATENATE($M558," | ",$J558))&lt;0, CONCATENATE($M558," | ",$I558)),"")</f>
        <v/>
      </c>
      <c r="C558" s="650" t="str">
        <f t="shared" si="16"/>
        <v/>
      </c>
      <c r="D558" s="650" t="str">
        <f t="shared" si="17"/>
        <v/>
      </c>
      <c r="E558" s="650" t="str">
        <f>IFERROR(IF($J558="","",
IF($J558="United States",$M558&amp;" | "&amp;$J558&amp;" - "&amp;(VLOOKUP(K558,'EFs - EPA eGRID'!$B$2:$D$53,3,FALSE)),
IF($J558="Canada",$M558&amp;" | "&amp;$J558&amp;" - "&amp;$K558,$M558&amp;" | "&amp;$I558))),"")</f>
        <v/>
      </c>
      <c r="F558" s="650" t="str" cm="1">
        <f t="array" ref="F558">_xlfn.IFS($J558="","",AND($J558="United States", $K558=""), $M558&amp;" | "&amp;$J558,AND($J558="Canada", $K558=""), $M558&amp;" | "&amp;$J558,$J558="United States", $E558,$J558="Canada",$E558,$J558&lt;&gt;"", $M558&amp;" | "&amp;$J558)</f>
        <v/>
      </c>
      <c r="G558" s="989"/>
      <c r="H558" s="990"/>
      <c r="I558" s="941" t="str">
        <f>IFERROR(VLOOKUP(J558,'Category Index'!$K$10:$L$258,2,FALSE),"")</f>
        <v/>
      </c>
      <c r="J558" s="986"/>
      <c r="K558" s="987" t="s">
        <v>866</v>
      </c>
      <c r="L558" s="3"/>
      <c r="M558" s="982"/>
      <c r="N558" s="983"/>
      <c r="O558" s="943" t="str">
        <f>IFERROR(VLOOKUP(Q558,Tables!$CE$8:$CF$22,2,FALSE),"")</f>
        <v/>
      </c>
      <c r="P558" s="973"/>
      <c r="Q558" s="974"/>
      <c r="R558" s="975"/>
      <c r="S558" s="976"/>
      <c r="T558" s="670" t="str">
        <f>IFERROR(IF(R558="","",R558*(VLOOKUP(D558, 'Unit Conversion Table'!$E$3:$F$132, 2, FALSE))),"")</f>
        <v/>
      </c>
      <c r="U558" s="3"/>
      <c r="V558" s="971" t="s">
        <v>826</v>
      </c>
      <c r="W558" s="945" t="str" cm="1">
        <f t="array" ref="W558">_xlfn.IFS(V558="No",(IFERROR(VLOOKUP($M558&amp;" | "&amp;$X558,'Emissions Factors'!$C$3:$N$1705,MATCH(W$11,'Emissions Factors'!$C$3:$N$3,0),FALSE),"")),V558="Yes", "", V558="", "")</f>
        <v/>
      </c>
      <c r="X558" s="946">
        <f>IFERROR(IF(OR($V558="Yes", $V558=""), "",
VLOOKUP($F558, 'Emissions Factors'!$C$3:$O$717, 4,FALSE)),
IFERROR(VLOOKUP($E558, 'Emissions Factors'!$C$3:$O$717, 4,FALSE),""))</f>
        <v>0</v>
      </c>
      <c r="Y558" s="947" t="str">
        <f>IFERROR(VLOOKUP($M558&amp;" | "&amp;$X558,'Emissions Factors'!$C$3:$N$3811,5,FALSE),"")</f>
        <v/>
      </c>
      <c r="Z558" s="948" t="str">
        <f>IFERROR(VLOOKUP($M558&amp;" | "&amp;$X558,'Emissions Factors'!$C$3:$N$3811,6,FALSE),"")</f>
        <v/>
      </c>
      <c r="AA558" s="949" t="str">
        <f>IFERROR(VLOOKUP($M558&amp;" | "&amp;$X558,'Emissions Factors'!$C$3:$N$3811,7,FALSE),"")</f>
        <v/>
      </c>
      <c r="AB558" s="961"/>
      <c r="AC558" s="962"/>
      <c r="AD558" s="963"/>
      <c r="AE558" s="964"/>
      <c r="AF558" s="965"/>
      <c r="AG558" s="955" t="str" cm="1">
        <f t="array" ref="AG558">IFERROR(_xlfn.IFS($V558="No", Y558*$T558/1000,$V558="Yes", AD558*$T558/1000, $V558="", ""),"")</f>
        <v/>
      </c>
      <c r="AH558" s="956" t="str" cm="1">
        <f t="array" ref="AH558">IFERROR(_xlfn.IFS($V558="No", Z558*$T558/1000,$V558="Yes", AE558*$T558/1000, $V558="", ""),"")</f>
        <v/>
      </c>
      <c r="AI558" s="956" t="str" cm="1">
        <f t="array" ref="AI558">IFERROR(_xlfn.IFS($V558="No", AA558*$T558/1000,$V558="Yes", AF558*$T558/1000, $V558="", ""),"")</f>
        <v/>
      </c>
      <c r="AJ558" s="1029" t="str">
        <f>IFERROR($AG558
+IFERROR(HLOOKUP(Introduction!$H$29,'GWP Values'!$D$3:$G$46,MATCH("CH4",'GWP Values'!$C$3:$C$41,0),FALSE)*$AH558,0)
+IFERROR(HLOOKUP(Introduction!$H$29,'GWP Values'!$D$3:$G$46,MATCH("N2O",'GWP Values'!$C$3:$C$41,0),FALSE)*$AI558,0),"")</f>
        <v/>
      </c>
    </row>
    <row r="559" spans="1:36" ht="24" customHeight="1" x14ac:dyDescent="0.25">
      <c r="A559" s="441"/>
      <c r="B559" s="458" t="str" cm="1">
        <f t="array" ref="B559">IFERROR(_xlfn.IFS($J559="","",VLOOKUP(CONCATENATE($M559," | ",$J559),'Emissions Factors'!$C$3:$O$718,5,FALSE)&lt;&gt;"",CONCATENATE($M559," | ",$J559), COUNTIF('Emissions Factors'!$C$3:$C$718,CONCATENATE($M559," | ",$J559))&lt;0, CONCATENATE($M559," | ",$I559)),"")</f>
        <v/>
      </c>
      <c r="C559" s="650" t="str">
        <f t="shared" si="16"/>
        <v/>
      </c>
      <c r="D559" s="650" t="str">
        <f t="shared" si="17"/>
        <v/>
      </c>
      <c r="E559" s="650" t="str">
        <f>IFERROR(IF($J559="","",
IF($J559="United States",$M559&amp;" | "&amp;$J559&amp;" - "&amp;(VLOOKUP(K559,'EFs - EPA eGRID'!$B$2:$D$53,3,FALSE)),
IF($J559="Canada",$M559&amp;" | "&amp;$J559&amp;" - "&amp;$K559,$M559&amp;" | "&amp;$I559))),"")</f>
        <v/>
      </c>
      <c r="F559" s="650" t="str" cm="1">
        <f t="array" ref="F559">_xlfn.IFS($J559="","",AND($J559="United States", $K559=""), $M559&amp;" | "&amp;$J559,AND($J559="Canada", $K559=""), $M559&amp;" | "&amp;$J559,$J559="United States", $E559,$J559="Canada",$E559,$J559&lt;&gt;"", $M559&amp;" | "&amp;$J559)</f>
        <v/>
      </c>
      <c r="G559" s="989"/>
      <c r="H559" s="990"/>
      <c r="I559" s="941" t="str">
        <f>IFERROR(VLOOKUP(J559,'Category Index'!$K$10:$L$258,2,FALSE),"")</f>
        <v/>
      </c>
      <c r="J559" s="986"/>
      <c r="K559" s="987" t="s">
        <v>866</v>
      </c>
      <c r="L559" s="3"/>
      <c r="M559" s="982"/>
      <c r="N559" s="983"/>
      <c r="O559" s="943" t="str">
        <f>IFERROR(VLOOKUP(Q559,Tables!$CE$8:$CF$22,2,FALSE),"")</f>
        <v/>
      </c>
      <c r="P559" s="973"/>
      <c r="Q559" s="974"/>
      <c r="R559" s="975"/>
      <c r="S559" s="976"/>
      <c r="T559" s="670" t="str">
        <f>IFERROR(IF(R559="","",R559*(VLOOKUP(D559, 'Unit Conversion Table'!$E$3:$F$132, 2, FALSE))),"")</f>
        <v/>
      </c>
      <c r="U559" s="3"/>
      <c r="V559" s="971" t="s">
        <v>826</v>
      </c>
      <c r="W559" s="945" t="str" cm="1">
        <f t="array" ref="W559">_xlfn.IFS(V559="No",(IFERROR(VLOOKUP($M559&amp;" | "&amp;$X559,'Emissions Factors'!$C$3:$N$1705,MATCH(W$11,'Emissions Factors'!$C$3:$N$3,0),FALSE),"")),V559="Yes", "", V559="", "")</f>
        <v/>
      </c>
      <c r="X559" s="946">
        <f>IFERROR(IF(OR($V559="Yes", $V559=""), "",
VLOOKUP($F559, 'Emissions Factors'!$C$3:$O$717, 4,FALSE)),
IFERROR(VLOOKUP($E559, 'Emissions Factors'!$C$3:$O$717, 4,FALSE),""))</f>
        <v>0</v>
      </c>
      <c r="Y559" s="947" t="str">
        <f>IFERROR(VLOOKUP($M559&amp;" | "&amp;$X559,'Emissions Factors'!$C$3:$N$3811,5,FALSE),"")</f>
        <v/>
      </c>
      <c r="Z559" s="948" t="str">
        <f>IFERROR(VLOOKUP($M559&amp;" | "&amp;$X559,'Emissions Factors'!$C$3:$N$3811,6,FALSE),"")</f>
        <v/>
      </c>
      <c r="AA559" s="949" t="str">
        <f>IFERROR(VLOOKUP($M559&amp;" | "&amp;$X559,'Emissions Factors'!$C$3:$N$3811,7,FALSE),"")</f>
        <v/>
      </c>
      <c r="AB559" s="961"/>
      <c r="AC559" s="962"/>
      <c r="AD559" s="963"/>
      <c r="AE559" s="964"/>
      <c r="AF559" s="965"/>
      <c r="AG559" s="955" t="str" cm="1">
        <f t="array" ref="AG559">IFERROR(_xlfn.IFS($V559="No", Y559*$T559/1000,$V559="Yes", AD559*$T559/1000, $V559="", ""),"")</f>
        <v/>
      </c>
      <c r="AH559" s="956" t="str" cm="1">
        <f t="array" ref="AH559">IFERROR(_xlfn.IFS($V559="No", Z559*$T559/1000,$V559="Yes", AE559*$T559/1000, $V559="", ""),"")</f>
        <v/>
      </c>
      <c r="AI559" s="956" t="str" cm="1">
        <f t="array" ref="AI559">IFERROR(_xlfn.IFS($V559="No", AA559*$T559/1000,$V559="Yes", AF559*$T559/1000, $V559="", ""),"")</f>
        <v/>
      </c>
      <c r="AJ559" s="1029" t="str">
        <f>IFERROR($AG559
+IFERROR(HLOOKUP(Introduction!$H$29,'GWP Values'!$D$3:$G$46,MATCH("CH4",'GWP Values'!$C$3:$C$41,0),FALSE)*$AH559,0)
+IFERROR(HLOOKUP(Introduction!$H$29,'GWP Values'!$D$3:$G$46,MATCH("N2O",'GWP Values'!$C$3:$C$41,0),FALSE)*$AI559,0),"")</f>
        <v/>
      </c>
    </row>
    <row r="560" spans="1:36" ht="24" customHeight="1" x14ac:dyDescent="0.25">
      <c r="A560" s="441"/>
      <c r="B560" s="458" t="str" cm="1">
        <f t="array" ref="B560">IFERROR(_xlfn.IFS($J560="","",VLOOKUP(CONCATENATE($M560," | ",$J560),'Emissions Factors'!$C$3:$O$718,5,FALSE)&lt;&gt;"",CONCATENATE($M560," | ",$J560), COUNTIF('Emissions Factors'!$C$3:$C$718,CONCATENATE($M560," | ",$J560))&lt;0, CONCATENATE($M560," | ",$I560)),"")</f>
        <v/>
      </c>
      <c r="C560" s="650" t="str">
        <f t="shared" si="16"/>
        <v/>
      </c>
      <c r="D560" s="650" t="str">
        <f t="shared" si="17"/>
        <v/>
      </c>
      <c r="E560" s="650" t="str">
        <f>IFERROR(IF($J560="","",
IF($J560="United States",$M560&amp;" | "&amp;$J560&amp;" - "&amp;(VLOOKUP(K560,'EFs - EPA eGRID'!$B$2:$D$53,3,FALSE)),
IF($J560="Canada",$M560&amp;" | "&amp;$J560&amp;" - "&amp;$K560,$M560&amp;" | "&amp;$I560))),"")</f>
        <v/>
      </c>
      <c r="F560" s="650" t="str" cm="1">
        <f t="array" ref="F560">_xlfn.IFS($J560="","",AND($J560="United States", $K560=""), $M560&amp;" | "&amp;$J560,AND($J560="Canada", $K560=""), $M560&amp;" | "&amp;$J560,$J560="United States", $E560,$J560="Canada",$E560,$J560&lt;&gt;"", $M560&amp;" | "&amp;$J560)</f>
        <v/>
      </c>
      <c r="G560" s="989"/>
      <c r="H560" s="990"/>
      <c r="I560" s="941" t="str">
        <f>IFERROR(VLOOKUP(J560,'Category Index'!$K$10:$L$258,2,FALSE),"")</f>
        <v/>
      </c>
      <c r="J560" s="986"/>
      <c r="K560" s="987" t="s">
        <v>866</v>
      </c>
      <c r="L560" s="3"/>
      <c r="M560" s="982"/>
      <c r="N560" s="983"/>
      <c r="O560" s="943" t="str">
        <f>IFERROR(VLOOKUP(Q560,Tables!$CE$8:$CF$22,2,FALSE),"")</f>
        <v/>
      </c>
      <c r="P560" s="973"/>
      <c r="Q560" s="974"/>
      <c r="R560" s="975"/>
      <c r="S560" s="976"/>
      <c r="T560" s="670" t="str">
        <f>IFERROR(IF(R560="","",R560*(VLOOKUP(D560, 'Unit Conversion Table'!$E$3:$F$132, 2, FALSE))),"")</f>
        <v/>
      </c>
      <c r="U560" s="3"/>
      <c r="V560" s="971" t="s">
        <v>826</v>
      </c>
      <c r="W560" s="945" t="str" cm="1">
        <f t="array" ref="W560">_xlfn.IFS(V560="No",(IFERROR(VLOOKUP($M560&amp;" | "&amp;$X560,'Emissions Factors'!$C$3:$N$1705,MATCH(W$11,'Emissions Factors'!$C$3:$N$3,0),FALSE),"")),V560="Yes", "", V560="", "")</f>
        <v/>
      </c>
      <c r="X560" s="946">
        <f>IFERROR(IF(OR($V560="Yes", $V560=""), "",
VLOOKUP($F560, 'Emissions Factors'!$C$3:$O$717, 4,FALSE)),
IFERROR(VLOOKUP($E560, 'Emissions Factors'!$C$3:$O$717, 4,FALSE),""))</f>
        <v>0</v>
      </c>
      <c r="Y560" s="947" t="str">
        <f>IFERROR(VLOOKUP($M560&amp;" | "&amp;$X560,'Emissions Factors'!$C$3:$N$3811,5,FALSE),"")</f>
        <v/>
      </c>
      <c r="Z560" s="948" t="str">
        <f>IFERROR(VLOOKUP($M560&amp;" | "&amp;$X560,'Emissions Factors'!$C$3:$N$3811,6,FALSE),"")</f>
        <v/>
      </c>
      <c r="AA560" s="949" t="str">
        <f>IFERROR(VLOOKUP($M560&amp;" | "&amp;$X560,'Emissions Factors'!$C$3:$N$3811,7,FALSE),"")</f>
        <v/>
      </c>
      <c r="AB560" s="961"/>
      <c r="AC560" s="962"/>
      <c r="AD560" s="963"/>
      <c r="AE560" s="964"/>
      <c r="AF560" s="965"/>
      <c r="AG560" s="955" t="str" cm="1">
        <f t="array" ref="AG560">IFERROR(_xlfn.IFS($V560="No", Y560*$T560/1000,$V560="Yes", AD560*$T560/1000, $V560="", ""),"")</f>
        <v/>
      </c>
      <c r="AH560" s="956" t="str" cm="1">
        <f t="array" ref="AH560">IFERROR(_xlfn.IFS($V560="No", Z560*$T560/1000,$V560="Yes", AE560*$T560/1000, $V560="", ""),"")</f>
        <v/>
      </c>
      <c r="AI560" s="956" t="str" cm="1">
        <f t="array" ref="AI560">IFERROR(_xlfn.IFS($V560="No", AA560*$T560/1000,$V560="Yes", AF560*$T560/1000, $V560="", ""),"")</f>
        <v/>
      </c>
      <c r="AJ560" s="1029" t="str">
        <f>IFERROR($AG560
+IFERROR(HLOOKUP(Introduction!$H$29,'GWP Values'!$D$3:$G$46,MATCH("CH4",'GWP Values'!$C$3:$C$41,0),FALSE)*$AH560,0)
+IFERROR(HLOOKUP(Introduction!$H$29,'GWP Values'!$D$3:$G$46,MATCH("N2O",'GWP Values'!$C$3:$C$41,0),FALSE)*$AI560,0),"")</f>
        <v/>
      </c>
    </row>
    <row r="561" spans="1:36" ht="24" customHeight="1" x14ac:dyDescent="0.25">
      <c r="A561" s="441"/>
      <c r="B561" s="458" t="str" cm="1">
        <f t="array" ref="B561">IFERROR(_xlfn.IFS($J561="","",VLOOKUP(CONCATENATE($M561," | ",$J561),'Emissions Factors'!$C$3:$O$718,5,FALSE)&lt;&gt;"",CONCATENATE($M561," | ",$J561), COUNTIF('Emissions Factors'!$C$3:$C$718,CONCATENATE($M561," | ",$J561))&lt;0, CONCATENATE($M561," | ",$I561)),"")</f>
        <v/>
      </c>
      <c r="C561" s="650" t="str">
        <f t="shared" si="16"/>
        <v/>
      </c>
      <c r="D561" s="650" t="str">
        <f t="shared" si="17"/>
        <v/>
      </c>
      <c r="E561" s="650" t="str">
        <f>IFERROR(IF($J561="","",
IF($J561="United States",$M561&amp;" | "&amp;$J561&amp;" - "&amp;(VLOOKUP(K561,'EFs - EPA eGRID'!$B$2:$D$53,3,FALSE)),
IF($J561="Canada",$M561&amp;" | "&amp;$J561&amp;" - "&amp;$K561,$M561&amp;" | "&amp;$I561))),"")</f>
        <v/>
      </c>
      <c r="F561" s="650" t="str" cm="1">
        <f t="array" ref="F561">_xlfn.IFS($J561="","",AND($J561="United States", $K561=""), $M561&amp;" | "&amp;$J561,AND($J561="Canada", $K561=""), $M561&amp;" | "&amp;$J561,$J561="United States", $E561,$J561="Canada",$E561,$J561&lt;&gt;"", $M561&amp;" | "&amp;$J561)</f>
        <v/>
      </c>
      <c r="G561" s="989"/>
      <c r="H561" s="990"/>
      <c r="I561" s="941" t="str">
        <f>IFERROR(VLOOKUP(J561,'Category Index'!$K$10:$L$258,2,FALSE),"")</f>
        <v/>
      </c>
      <c r="J561" s="986"/>
      <c r="K561" s="987" t="s">
        <v>866</v>
      </c>
      <c r="L561" s="3"/>
      <c r="M561" s="982"/>
      <c r="N561" s="983"/>
      <c r="O561" s="943" t="str">
        <f>IFERROR(VLOOKUP(Q561,Tables!$CE$8:$CF$22,2,FALSE),"")</f>
        <v/>
      </c>
      <c r="P561" s="973"/>
      <c r="Q561" s="974"/>
      <c r="R561" s="975"/>
      <c r="S561" s="976"/>
      <c r="T561" s="670" t="str">
        <f>IFERROR(IF(R561="","",R561*(VLOOKUP(D561, 'Unit Conversion Table'!$E$3:$F$132, 2, FALSE))),"")</f>
        <v/>
      </c>
      <c r="U561" s="3"/>
      <c r="V561" s="971" t="s">
        <v>826</v>
      </c>
      <c r="W561" s="945" t="str" cm="1">
        <f t="array" ref="W561">_xlfn.IFS(V561="No",(IFERROR(VLOOKUP($M561&amp;" | "&amp;$X561,'Emissions Factors'!$C$3:$N$1705,MATCH(W$11,'Emissions Factors'!$C$3:$N$3,0),FALSE),"")),V561="Yes", "", V561="", "")</f>
        <v/>
      </c>
      <c r="X561" s="946">
        <f>IFERROR(IF(OR($V561="Yes", $V561=""), "",
VLOOKUP($F561, 'Emissions Factors'!$C$3:$O$717, 4,FALSE)),
IFERROR(VLOOKUP($E561, 'Emissions Factors'!$C$3:$O$717, 4,FALSE),""))</f>
        <v>0</v>
      </c>
      <c r="Y561" s="947" t="str">
        <f>IFERROR(VLOOKUP($M561&amp;" | "&amp;$X561,'Emissions Factors'!$C$3:$N$3811,5,FALSE),"")</f>
        <v/>
      </c>
      <c r="Z561" s="948" t="str">
        <f>IFERROR(VLOOKUP($M561&amp;" | "&amp;$X561,'Emissions Factors'!$C$3:$N$3811,6,FALSE),"")</f>
        <v/>
      </c>
      <c r="AA561" s="949" t="str">
        <f>IFERROR(VLOOKUP($M561&amp;" | "&amp;$X561,'Emissions Factors'!$C$3:$N$3811,7,FALSE),"")</f>
        <v/>
      </c>
      <c r="AB561" s="961"/>
      <c r="AC561" s="962"/>
      <c r="AD561" s="963"/>
      <c r="AE561" s="964"/>
      <c r="AF561" s="965"/>
      <c r="AG561" s="955" t="str" cm="1">
        <f t="array" ref="AG561">IFERROR(_xlfn.IFS($V561="No", Y561*$T561/1000,$V561="Yes", AD561*$T561/1000, $V561="", ""),"")</f>
        <v/>
      </c>
      <c r="AH561" s="956" t="str" cm="1">
        <f t="array" ref="AH561">IFERROR(_xlfn.IFS($V561="No", Z561*$T561/1000,$V561="Yes", AE561*$T561/1000, $V561="", ""),"")</f>
        <v/>
      </c>
      <c r="AI561" s="956" t="str" cm="1">
        <f t="array" ref="AI561">IFERROR(_xlfn.IFS($V561="No", AA561*$T561/1000,$V561="Yes", AF561*$T561/1000, $V561="", ""),"")</f>
        <v/>
      </c>
      <c r="AJ561" s="1029" t="str">
        <f>IFERROR($AG561
+IFERROR(HLOOKUP(Introduction!$H$29,'GWP Values'!$D$3:$G$46,MATCH("CH4",'GWP Values'!$C$3:$C$41,0),FALSE)*$AH561,0)
+IFERROR(HLOOKUP(Introduction!$H$29,'GWP Values'!$D$3:$G$46,MATCH("N2O",'GWP Values'!$C$3:$C$41,0),FALSE)*$AI561,0),"")</f>
        <v/>
      </c>
    </row>
    <row r="562" spans="1:36" ht="24" customHeight="1" x14ac:dyDescent="0.25">
      <c r="A562" s="441"/>
      <c r="B562" s="458" t="str" cm="1">
        <f t="array" ref="B562">IFERROR(_xlfn.IFS($J562="","",VLOOKUP(CONCATENATE($M562," | ",$J562),'Emissions Factors'!$C$3:$O$718,5,FALSE)&lt;&gt;"",CONCATENATE($M562," | ",$J562), COUNTIF('Emissions Factors'!$C$3:$C$718,CONCATENATE($M562," | ",$J562))&lt;0, CONCATENATE($M562," | ",$I562)),"")</f>
        <v/>
      </c>
      <c r="C562" s="650" t="str">
        <f t="shared" si="16"/>
        <v/>
      </c>
      <c r="D562" s="650" t="str">
        <f t="shared" si="17"/>
        <v/>
      </c>
      <c r="E562" s="650" t="str">
        <f>IFERROR(IF($J562="","",
IF($J562="United States",$M562&amp;" | "&amp;$J562&amp;" - "&amp;(VLOOKUP(K562,'EFs - EPA eGRID'!$B$2:$D$53,3,FALSE)),
IF($J562="Canada",$M562&amp;" | "&amp;$J562&amp;" - "&amp;$K562,$M562&amp;" | "&amp;$I562))),"")</f>
        <v/>
      </c>
      <c r="F562" s="650" t="str" cm="1">
        <f t="array" ref="F562">_xlfn.IFS($J562="","",AND($J562="United States", $K562=""), $M562&amp;" | "&amp;$J562,AND($J562="Canada", $K562=""), $M562&amp;" | "&amp;$J562,$J562="United States", $E562,$J562="Canada",$E562,$J562&lt;&gt;"", $M562&amp;" | "&amp;$J562)</f>
        <v/>
      </c>
      <c r="G562" s="989"/>
      <c r="H562" s="990"/>
      <c r="I562" s="941" t="str">
        <f>IFERROR(VLOOKUP(J562,'Category Index'!$K$10:$L$258,2,FALSE),"")</f>
        <v/>
      </c>
      <c r="J562" s="986"/>
      <c r="K562" s="987" t="s">
        <v>866</v>
      </c>
      <c r="L562" s="3"/>
      <c r="M562" s="982"/>
      <c r="N562" s="983"/>
      <c r="O562" s="943" t="str">
        <f>IFERROR(VLOOKUP(Q562,Tables!$CE$8:$CF$22,2,FALSE),"")</f>
        <v/>
      </c>
      <c r="P562" s="973"/>
      <c r="Q562" s="974"/>
      <c r="R562" s="975"/>
      <c r="S562" s="976"/>
      <c r="T562" s="670" t="str">
        <f>IFERROR(IF(R562="","",R562*(VLOOKUP(D562, 'Unit Conversion Table'!$E$3:$F$132, 2, FALSE))),"")</f>
        <v/>
      </c>
      <c r="U562" s="3"/>
      <c r="V562" s="971" t="s">
        <v>826</v>
      </c>
      <c r="W562" s="945" t="str" cm="1">
        <f t="array" ref="W562">_xlfn.IFS(V562="No",(IFERROR(VLOOKUP($M562&amp;" | "&amp;$X562,'Emissions Factors'!$C$3:$N$1705,MATCH(W$11,'Emissions Factors'!$C$3:$N$3,0),FALSE),"")),V562="Yes", "", V562="", "")</f>
        <v/>
      </c>
      <c r="X562" s="946">
        <f>IFERROR(IF(OR($V562="Yes", $V562=""), "",
VLOOKUP($F562, 'Emissions Factors'!$C$3:$O$717, 4,FALSE)),
IFERROR(VLOOKUP($E562, 'Emissions Factors'!$C$3:$O$717, 4,FALSE),""))</f>
        <v>0</v>
      </c>
      <c r="Y562" s="947" t="str">
        <f>IFERROR(VLOOKUP($M562&amp;" | "&amp;$X562,'Emissions Factors'!$C$3:$N$3811,5,FALSE),"")</f>
        <v/>
      </c>
      <c r="Z562" s="948" t="str">
        <f>IFERROR(VLOOKUP($M562&amp;" | "&amp;$X562,'Emissions Factors'!$C$3:$N$3811,6,FALSE),"")</f>
        <v/>
      </c>
      <c r="AA562" s="949" t="str">
        <f>IFERROR(VLOOKUP($M562&amp;" | "&amp;$X562,'Emissions Factors'!$C$3:$N$3811,7,FALSE),"")</f>
        <v/>
      </c>
      <c r="AB562" s="961"/>
      <c r="AC562" s="962"/>
      <c r="AD562" s="963"/>
      <c r="AE562" s="964"/>
      <c r="AF562" s="965"/>
      <c r="AG562" s="955" t="str" cm="1">
        <f t="array" ref="AG562">IFERROR(_xlfn.IFS($V562="No", Y562*$T562/1000,$V562="Yes", AD562*$T562/1000, $V562="", ""),"")</f>
        <v/>
      </c>
      <c r="AH562" s="956" t="str" cm="1">
        <f t="array" ref="AH562">IFERROR(_xlfn.IFS($V562="No", Z562*$T562/1000,$V562="Yes", AE562*$T562/1000, $V562="", ""),"")</f>
        <v/>
      </c>
      <c r="AI562" s="956" t="str" cm="1">
        <f t="array" ref="AI562">IFERROR(_xlfn.IFS($V562="No", AA562*$T562/1000,$V562="Yes", AF562*$T562/1000, $V562="", ""),"")</f>
        <v/>
      </c>
      <c r="AJ562" s="1029" t="str">
        <f>IFERROR($AG562
+IFERROR(HLOOKUP(Introduction!$H$29,'GWP Values'!$D$3:$G$46,MATCH("CH4",'GWP Values'!$C$3:$C$41,0),FALSE)*$AH562,0)
+IFERROR(HLOOKUP(Introduction!$H$29,'GWP Values'!$D$3:$G$46,MATCH("N2O",'GWP Values'!$C$3:$C$41,0),FALSE)*$AI562,0),"")</f>
        <v/>
      </c>
    </row>
    <row r="563" spans="1:36" ht="24" customHeight="1" x14ac:dyDescent="0.25">
      <c r="A563" s="441"/>
      <c r="B563" s="458" t="str" cm="1">
        <f t="array" ref="B563">IFERROR(_xlfn.IFS($J563="","",VLOOKUP(CONCATENATE($M563," | ",$J563),'Emissions Factors'!$C$3:$O$718,5,FALSE)&lt;&gt;"",CONCATENATE($M563," | ",$J563), COUNTIF('Emissions Factors'!$C$3:$C$718,CONCATENATE($M563," | ",$J563))&lt;0, CONCATENATE($M563," | ",$I563)),"")</f>
        <v/>
      </c>
      <c r="C563" s="650" t="str">
        <f t="shared" si="16"/>
        <v/>
      </c>
      <c r="D563" s="650" t="str">
        <f t="shared" si="17"/>
        <v/>
      </c>
      <c r="E563" s="650" t="str">
        <f>IFERROR(IF($J563="","",
IF($J563="United States",$M563&amp;" | "&amp;$J563&amp;" - "&amp;(VLOOKUP(K563,'EFs - EPA eGRID'!$B$2:$D$53,3,FALSE)),
IF($J563="Canada",$M563&amp;" | "&amp;$J563&amp;" - "&amp;$K563,$M563&amp;" | "&amp;$I563))),"")</f>
        <v/>
      </c>
      <c r="F563" s="650" t="str" cm="1">
        <f t="array" ref="F563">_xlfn.IFS($J563="","",AND($J563="United States", $K563=""), $M563&amp;" | "&amp;$J563,AND($J563="Canada", $K563=""), $M563&amp;" | "&amp;$J563,$J563="United States", $E563,$J563="Canada",$E563,$J563&lt;&gt;"", $M563&amp;" | "&amp;$J563)</f>
        <v/>
      </c>
      <c r="G563" s="989"/>
      <c r="H563" s="990"/>
      <c r="I563" s="941" t="str">
        <f>IFERROR(VLOOKUP(J563,'Category Index'!$K$10:$L$258,2,FALSE),"")</f>
        <v/>
      </c>
      <c r="J563" s="986"/>
      <c r="K563" s="987" t="s">
        <v>866</v>
      </c>
      <c r="L563" s="3"/>
      <c r="M563" s="982"/>
      <c r="N563" s="983"/>
      <c r="O563" s="943" t="str">
        <f>IFERROR(VLOOKUP(Q563,Tables!$CE$8:$CF$22,2,FALSE),"")</f>
        <v/>
      </c>
      <c r="P563" s="973"/>
      <c r="Q563" s="974"/>
      <c r="R563" s="975"/>
      <c r="S563" s="976"/>
      <c r="T563" s="670" t="str">
        <f>IFERROR(IF(R563="","",R563*(VLOOKUP(D563, 'Unit Conversion Table'!$E$3:$F$132, 2, FALSE))),"")</f>
        <v/>
      </c>
      <c r="U563" s="3"/>
      <c r="V563" s="971" t="s">
        <v>826</v>
      </c>
      <c r="W563" s="945" t="str" cm="1">
        <f t="array" ref="W563">_xlfn.IFS(V563="No",(IFERROR(VLOOKUP($M563&amp;" | "&amp;$X563,'Emissions Factors'!$C$3:$N$1705,MATCH(W$11,'Emissions Factors'!$C$3:$N$3,0),FALSE),"")),V563="Yes", "", V563="", "")</f>
        <v/>
      </c>
      <c r="X563" s="946">
        <f>IFERROR(IF(OR($V563="Yes", $V563=""), "",
VLOOKUP($F563, 'Emissions Factors'!$C$3:$O$717, 4,FALSE)),
IFERROR(VLOOKUP($E563, 'Emissions Factors'!$C$3:$O$717, 4,FALSE),""))</f>
        <v>0</v>
      </c>
      <c r="Y563" s="947" t="str">
        <f>IFERROR(VLOOKUP($M563&amp;" | "&amp;$X563,'Emissions Factors'!$C$3:$N$3811,5,FALSE),"")</f>
        <v/>
      </c>
      <c r="Z563" s="948" t="str">
        <f>IFERROR(VLOOKUP($M563&amp;" | "&amp;$X563,'Emissions Factors'!$C$3:$N$3811,6,FALSE),"")</f>
        <v/>
      </c>
      <c r="AA563" s="949" t="str">
        <f>IFERROR(VLOOKUP($M563&amp;" | "&amp;$X563,'Emissions Factors'!$C$3:$N$3811,7,FALSE),"")</f>
        <v/>
      </c>
      <c r="AB563" s="961"/>
      <c r="AC563" s="962"/>
      <c r="AD563" s="963"/>
      <c r="AE563" s="964"/>
      <c r="AF563" s="965"/>
      <c r="AG563" s="955" t="str" cm="1">
        <f t="array" ref="AG563">IFERROR(_xlfn.IFS($V563="No", Y563*$T563/1000,$V563="Yes", AD563*$T563/1000, $V563="", ""),"")</f>
        <v/>
      </c>
      <c r="AH563" s="956" t="str" cm="1">
        <f t="array" ref="AH563">IFERROR(_xlfn.IFS($V563="No", Z563*$T563/1000,$V563="Yes", AE563*$T563/1000, $V563="", ""),"")</f>
        <v/>
      </c>
      <c r="AI563" s="956" t="str" cm="1">
        <f t="array" ref="AI563">IFERROR(_xlfn.IFS($V563="No", AA563*$T563/1000,$V563="Yes", AF563*$T563/1000, $V563="", ""),"")</f>
        <v/>
      </c>
      <c r="AJ563" s="1029" t="str">
        <f>IFERROR($AG563
+IFERROR(HLOOKUP(Introduction!$H$29,'GWP Values'!$D$3:$G$46,MATCH("CH4",'GWP Values'!$C$3:$C$41,0),FALSE)*$AH563,0)
+IFERROR(HLOOKUP(Introduction!$H$29,'GWP Values'!$D$3:$G$46,MATCH("N2O",'GWP Values'!$C$3:$C$41,0),FALSE)*$AI563,0),"")</f>
        <v/>
      </c>
    </row>
    <row r="564" spans="1:36" ht="24" customHeight="1" x14ac:dyDescent="0.25">
      <c r="A564" s="441"/>
      <c r="B564" s="458" t="str" cm="1">
        <f t="array" ref="B564">IFERROR(_xlfn.IFS($J564="","",VLOOKUP(CONCATENATE($M564," | ",$J564),'Emissions Factors'!$C$3:$O$718,5,FALSE)&lt;&gt;"",CONCATENATE($M564," | ",$J564), COUNTIF('Emissions Factors'!$C$3:$C$718,CONCATENATE($M564," | ",$J564))&lt;0, CONCATENATE($M564," | ",$I564)),"")</f>
        <v/>
      </c>
      <c r="C564" s="650" t="str">
        <f t="shared" si="16"/>
        <v/>
      </c>
      <c r="D564" s="650" t="str">
        <f t="shared" si="17"/>
        <v/>
      </c>
      <c r="E564" s="650" t="str">
        <f>IFERROR(IF($J564="","",
IF($J564="United States",$M564&amp;" | "&amp;$J564&amp;" - "&amp;(VLOOKUP(K564,'EFs - EPA eGRID'!$B$2:$D$53,3,FALSE)),
IF($J564="Canada",$M564&amp;" | "&amp;$J564&amp;" - "&amp;$K564,$M564&amp;" | "&amp;$I564))),"")</f>
        <v/>
      </c>
      <c r="F564" s="650" t="str" cm="1">
        <f t="array" ref="F564">_xlfn.IFS($J564="","",AND($J564="United States", $K564=""), $M564&amp;" | "&amp;$J564,AND($J564="Canada", $K564=""), $M564&amp;" | "&amp;$J564,$J564="United States", $E564,$J564="Canada",$E564,$J564&lt;&gt;"", $M564&amp;" | "&amp;$J564)</f>
        <v/>
      </c>
      <c r="G564" s="989"/>
      <c r="H564" s="990"/>
      <c r="I564" s="941" t="str">
        <f>IFERROR(VLOOKUP(J564,'Category Index'!$K$10:$L$258,2,FALSE),"")</f>
        <v/>
      </c>
      <c r="J564" s="986"/>
      <c r="K564" s="987" t="s">
        <v>866</v>
      </c>
      <c r="L564" s="3"/>
      <c r="M564" s="982"/>
      <c r="N564" s="983"/>
      <c r="O564" s="943" t="str">
        <f>IFERROR(VLOOKUP(Q564,Tables!$CE$8:$CF$22,2,FALSE),"")</f>
        <v/>
      </c>
      <c r="P564" s="973"/>
      <c r="Q564" s="974"/>
      <c r="R564" s="975"/>
      <c r="S564" s="976"/>
      <c r="T564" s="670" t="str">
        <f>IFERROR(IF(R564="","",R564*(VLOOKUP(D564, 'Unit Conversion Table'!$E$3:$F$132, 2, FALSE))),"")</f>
        <v/>
      </c>
      <c r="U564" s="3"/>
      <c r="V564" s="971" t="s">
        <v>826</v>
      </c>
      <c r="W564" s="945" t="str" cm="1">
        <f t="array" ref="W564">_xlfn.IFS(V564="No",(IFERROR(VLOOKUP($M564&amp;" | "&amp;$X564,'Emissions Factors'!$C$3:$N$1705,MATCH(W$11,'Emissions Factors'!$C$3:$N$3,0),FALSE),"")),V564="Yes", "", V564="", "")</f>
        <v/>
      </c>
      <c r="X564" s="946">
        <f>IFERROR(IF(OR($V564="Yes", $V564=""), "",
VLOOKUP($F564, 'Emissions Factors'!$C$3:$O$717, 4,FALSE)),
IFERROR(VLOOKUP($E564, 'Emissions Factors'!$C$3:$O$717, 4,FALSE),""))</f>
        <v>0</v>
      </c>
      <c r="Y564" s="947" t="str">
        <f>IFERROR(VLOOKUP($M564&amp;" | "&amp;$X564,'Emissions Factors'!$C$3:$N$3811,5,FALSE),"")</f>
        <v/>
      </c>
      <c r="Z564" s="948" t="str">
        <f>IFERROR(VLOOKUP($M564&amp;" | "&amp;$X564,'Emissions Factors'!$C$3:$N$3811,6,FALSE),"")</f>
        <v/>
      </c>
      <c r="AA564" s="949" t="str">
        <f>IFERROR(VLOOKUP($M564&amp;" | "&amp;$X564,'Emissions Factors'!$C$3:$N$3811,7,FALSE),"")</f>
        <v/>
      </c>
      <c r="AB564" s="961"/>
      <c r="AC564" s="962"/>
      <c r="AD564" s="963"/>
      <c r="AE564" s="964"/>
      <c r="AF564" s="965"/>
      <c r="AG564" s="955" t="str" cm="1">
        <f t="array" ref="AG564">IFERROR(_xlfn.IFS($V564="No", Y564*$T564/1000,$V564="Yes", AD564*$T564/1000, $V564="", ""),"")</f>
        <v/>
      </c>
      <c r="AH564" s="956" t="str" cm="1">
        <f t="array" ref="AH564">IFERROR(_xlfn.IFS($V564="No", Z564*$T564/1000,$V564="Yes", AE564*$T564/1000, $V564="", ""),"")</f>
        <v/>
      </c>
      <c r="AI564" s="956" t="str" cm="1">
        <f t="array" ref="AI564">IFERROR(_xlfn.IFS($V564="No", AA564*$T564/1000,$V564="Yes", AF564*$T564/1000, $V564="", ""),"")</f>
        <v/>
      </c>
      <c r="AJ564" s="1029" t="str">
        <f>IFERROR($AG564
+IFERROR(HLOOKUP(Introduction!$H$29,'GWP Values'!$D$3:$G$46,MATCH("CH4",'GWP Values'!$C$3:$C$41,0),FALSE)*$AH564,0)
+IFERROR(HLOOKUP(Introduction!$H$29,'GWP Values'!$D$3:$G$46,MATCH("N2O",'GWP Values'!$C$3:$C$41,0),FALSE)*$AI564,0),"")</f>
        <v/>
      </c>
    </row>
    <row r="565" spans="1:36" ht="24" customHeight="1" x14ac:dyDescent="0.25">
      <c r="A565" s="441"/>
      <c r="B565" s="458" t="str" cm="1">
        <f t="array" ref="B565">IFERROR(_xlfn.IFS($J565="","",VLOOKUP(CONCATENATE($M565," | ",$J565),'Emissions Factors'!$C$3:$O$718,5,FALSE)&lt;&gt;"",CONCATENATE($M565," | ",$J565), COUNTIF('Emissions Factors'!$C$3:$C$718,CONCATENATE($M565," | ",$J565))&lt;0, CONCATENATE($M565," | ",$I565)),"")</f>
        <v/>
      </c>
      <c r="C565" s="650" t="str">
        <f t="shared" si="16"/>
        <v/>
      </c>
      <c r="D565" s="650" t="str">
        <f t="shared" si="17"/>
        <v/>
      </c>
      <c r="E565" s="650" t="str">
        <f>IFERROR(IF($J565="","",
IF($J565="United States",$M565&amp;" | "&amp;$J565&amp;" - "&amp;(VLOOKUP(K565,'EFs - EPA eGRID'!$B$2:$D$53,3,FALSE)),
IF($J565="Canada",$M565&amp;" | "&amp;$J565&amp;" - "&amp;$K565,$M565&amp;" | "&amp;$I565))),"")</f>
        <v/>
      </c>
      <c r="F565" s="650" t="str" cm="1">
        <f t="array" ref="F565">_xlfn.IFS($J565="","",AND($J565="United States", $K565=""), $M565&amp;" | "&amp;$J565,AND($J565="Canada", $K565=""), $M565&amp;" | "&amp;$J565,$J565="United States", $E565,$J565="Canada",$E565,$J565&lt;&gt;"", $M565&amp;" | "&amp;$J565)</f>
        <v/>
      </c>
      <c r="G565" s="989"/>
      <c r="H565" s="990"/>
      <c r="I565" s="941" t="str">
        <f>IFERROR(VLOOKUP(J565,'Category Index'!$K$10:$L$258,2,FALSE),"")</f>
        <v/>
      </c>
      <c r="J565" s="986"/>
      <c r="K565" s="987" t="s">
        <v>866</v>
      </c>
      <c r="L565" s="3"/>
      <c r="M565" s="982"/>
      <c r="N565" s="983"/>
      <c r="O565" s="943" t="str">
        <f>IFERROR(VLOOKUP(Q565,Tables!$CE$8:$CF$22,2,FALSE),"")</f>
        <v/>
      </c>
      <c r="P565" s="973"/>
      <c r="Q565" s="974"/>
      <c r="R565" s="975"/>
      <c r="S565" s="976"/>
      <c r="T565" s="670" t="str">
        <f>IFERROR(IF(R565="","",R565*(VLOOKUP(D565, 'Unit Conversion Table'!$E$3:$F$132, 2, FALSE))),"")</f>
        <v/>
      </c>
      <c r="U565" s="3"/>
      <c r="V565" s="971" t="s">
        <v>826</v>
      </c>
      <c r="W565" s="945" t="str" cm="1">
        <f t="array" ref="W565">_xlfn.IFS(V565="No",(IFERROR(VLOOKUP($M565&amp;" | "&amp;$X565,'Emissions Factors'!$C$3:$N$1705,MATCH(W$11,'Emissions Factors'!$C$3:$N$3,0),FALSE),"")),V565="Yes", "", V565="", "")</f>
        <v/>
      </c>
      <c r="X565" s="946">
        <f>IFERROR(IF(OR($V565="Yes", $V565=""), "",
VLOOKUP($F565, 'Emissions Factors'!$C$3:$O$717, 4,FALSE)),
IFERROR(VLOOKUP($E565, 'Emissions Factors'!$C$3:$O$717, 4,FALSE),""))</f>
        <v>0</v>
      </c>
      <c r="Y565" s="947" t="str">
        <f>IFERROR(VLOOKUP($M565&amp;" | "&amp;$X565,'Emissions Factors'!$C$3:$N$3811,5,FALSE),"")</f>
        <v/>
      </c>
      <c r="Z565" s="948" t="str">
        <f>IFERROR(VLOOKUP($M565&amp;" | "&amp;$X565,'Emissions Factors'!$C$3:$N$3811,6,FALSE),"")</f>
        <v/>
      </c>
      <c r="AA565" s="949" t="str">
        <f>IFERROR(VLOOKUP($M565&amp;" | "&amp;$X565,'Emissions Factors'!$C$3:$N$3811,7,FALSE),"")</f>
        <v/>
      </c>
      <c r="AB565" s="961"/>
      <c r="AC565" s="962"/>
      <c r="AD565" s="963"/>
      <c r="AE565" s="964"/>
      <c r="AF565" s="965"/>
      <c r="AG565" s="955" t="str" cm="1">
        <f t="array" ref="AG565">IFERROR(_xlfn.IFS($V565="No", Y565*$T565/1000,$V565="Yes", AD565*$T565/1000, $V565="", ""),"")</f>
        <v/>
      </c>
      <c r="AH565" s="956" t="str" cm="1">
        <f t="array" ref="AH565">IFERROR(_xlfn.IFS($V565="No", Z565*$T565/1000,$V565="Yes", AE565*$T565/1000, $V565="", ""),"")</f>
        <v/>
      </c>
      <c r="AI565" s="956" t="str" cm="1">
        <f t="array" ref="AI565">IFERROR(_xlfn.IFS($V565="No", AA565*$T565/1000,$V565="Yes", AF565*$T565/1000, $V565="", ""),"")</f>
        <v/>
      </c>
      <c r="AJ565" s="1029" t="str">
        <f>IFERROR($AG565
+IFERROR(HLOOKUP(Introduction!$H$29,'GWP Values'!$D$3:$G$46,MATCH("CH4",'GWP Values'!$C$3:$C$41,0),FALSE)*$AH565,0)
+IFERROR(HLOOKUP(Introduction!$H$29,'GWP Values'!$D$3:$G$46,MATCH("N2O",'GWP Values'!$C$3:$C$41,0),FALSE)*$AI565,0),"")</f>
        <v/>
      </c>
    </row>
    <row r="566" spans="1:36" ht="24" customHeight="1" x14ac:dyDescent="0.25">
      <c r="A566" s="441"/>
      <c r="B566" s="458" t="str" cm="1">
        <f t="array" ref="B566">IFERROR(_xlfn.IFS($J566="","",VLOOKUP(CONCATENATE($M566," | ",$J566),'Emissions Factors'!$C$3:$O$718,5,FALSE)&lt;&gt;"",CONCATENATE($M566," | ",$J566), COUNTIF('Emissions Factors'!$C$3:$C$718,CONCATENATE($M566," | ",$J566))&lt;0, CONCATENATE($M566," | ",$I566)),"")</f>
        <v/>
      </c>
      <c r="C566" s="650" t="str">
        <f t="shared" si="16"/>
        <v/>
      </c>
      <c r="D566" s="650" t="str">
        <f t="shared" si="17"/>
        <v/>
      </c>
      <c r="E566" s="650" t="str">
        <f>IFERROR(IF($J566="","",
IF($J566="United States",$M566&amp;" | "&amp;$J566&amp;" - "&amp;(VLOOKUP(K566,'EFs - EPA eGRID'!$B$2:$D$53,3,FALSE)),
IF($J566="Canada",$M566&amp;" | "&amp;$J566&amp;" - "&amp;$K566,$M566&amp;" | "&amp;$I566))),"")</f>
        <v/>
      </c>
      <c r="F566" s="650" t="str" cm="1">
        <f t="array" ref="F566">_xlfn.IFS($J566="","",AND($J566="United States", $K566=""), $M566&amp;" | "&amp;$J566,AND($J566="Canada", $K566=""), $M566&amp;" | "&amp;$J566,$J566="United States", $E566,$J566="Canada",$E566,$J566&lt;&gt;"", $M566&amp;" | "&amp;$J566)</f>
        <v/>
      </c>
      <c r="G566" s="989"/>
      <c r="H566" s="990"/>
      <c r="I566" s="941" t="str">
        <f>IFERROR(VLOOKUP(J566,'Category Index'!$K$10:$L$258,2,FALSE),"")</f>
        <v/>
      </c>
      <c r="J566" s="986"/>
      <c r="K566" s="987" t="s">
        <v>866</v>
      </c>
      <c r="L566" s="3"/>
      <c r="M566" s="982"/>
      <c r="N566" s="983"/>
      <c r="O566" s="943" t="str">
        <f>IFERROR(VLOOKUP(Q566,Tables!$CE$8:$CF$22,2,FALSE),"")</f>
        <v/>
      </c>
      <c r="P566" s="973"/>
      <c r="Q566" s="974"/>
      <c r="R566" s="975"/>
      <c r="S566" s="976"/>
      <c r="T566" s="670" t="str">
        <f>IFERROR(IF(R566="","",R566*(VLOOKUP(D566, 'Unit Conversion Table'!$E$3:$F$132, 2, FALSE))),"")</f>
        <v/>
      </c>
      <c r="U566" s="3"/>
      <c r="V566" s="971" t="s">
        <v>826</v>
      </c>
      <c r="W566" s="945" t="str" cm="1">
        <f t="array" ref="W566">_xlfn.IFS(V566="No",(IFERROR(VLOOKUP($M566&amp;" | "&amp;$X566,'Emissions Factors'!$C$3:$N$1705,MATCH(W$11,'Emissions Factors'!$C$3:$N$3,0),FALSE),"")),V566="Yes", "", V566="", "")</f>
        <v/>
      </c>
      <c r="X566" s="946">
        <f>IFERROR(IF(OR($V566="Yes", $V566=""), "",
VLOOKUP($F566, 'Emissions Factors'!$C$3:$O$717, 4,FALSE)),
IFERROR(VLOOKUP($E566, 'Emissions Factors'!$C$3:$O$717, 4,FALSE),""))</f>
        <v>0</v>
      </c>
      <c r="Y566" s="947" t="str">
        <f>IFERROR(VLOOKUP($M566&amp;" | "&amp;$X566,'Emissions Factors'!$C$3:$N$3811,5,FALSE),"")</f>
        <v/>
      </c>
      <c r="Z566" s="948" t="str">
        <f>IFERROR(VLOOKUP($M566&amp;" | "&amp;$X566,'Emissions Factors'!$C$3:$N$3811,6,FALSE),"")</f>
        <v/>
      </c>
      <c r="AA566" s="949" t="str">
        <f>IFERROR(VLOOKUP($M566&amp;" | "&amp;$X566,'Emissions Factors'!$C$3:$N$3811,7,FALSE),"")</f>
        <v/>
      </c>
      <c r="AB566" s="961"/>
      <c r="AC566" s="962"/>
      <c r="AD566" s="963"/>
      <c r="AE566" s="964"/>
      <c r="AF566" s="965"/>
      <c r="AG566" s="955" t="str" cm="1">
        <f t="array" ref="AG566">IFERROR(_xlfn.IFS($V566="No", Y566*$T566/1000,$V566="Yes", AD566*$T566/1000, $V566="", ""),"")</f>
        <v/>
      </c>
      <c r="AH566" s="956" t="str" cm="1">
        <f t="array" ref="AH566">IFERROR(_xlfn.IFS($V566="No", Z566*$T566/1000,$V566="Yes", AE566*$T566/1000, $V566="", ""),"")</f>
        <v/>
      </c>
      <c r="AI566" s="956" t="str" cm="1">
        <f t="array" ref="AI566">IFERROR(_xlfn.IFS($V566="No", AA566*$T566/1000,$V566="Yes", AF566*$T566/1000, $V566="", ""),"")</f>
        <v/>
      </c>
      <c r="AJ566" s="1029" t="str">
        <f>IFERROR($AG566
+IFERROR(HLOOKUP(Introduction!$H$29,'GWP Values'!$D$3:$G$46,MATCH("CH4",'GWP Values'!$C$3:$C$41,0),FALSE)*$AH566,0)
+IFERROR(HLOOKUP(Introduction!$H$29,'GWP Values'!$D$3:$G$46,MATCH("N2O",'GWP Values'!$C$3:$C$41,0),FALSE)*$AI566,0),"")</f>
        <v/>
      </c>
    </row>
    <row r="567" spans="1:36" ht="24" customHeight="1" x14ac:dyDescent="0.25">
      <c r="A567" s="441"/>
      <c r="B567" s="458" t="str" cm="1">
        <f t="array" ref="B567">IFERROR(_xlfn.IFS($J567="","",VLOOKUP(CONCATENATE($M567," | ",$J567),'Emissions Factors'!$C$3:$O$718,5,FALSE)&lt;&gt;"",CONCATENATE($M567," | ",$J567), COUNTIF('Emissions Factors'!$C$3:$C$718,CONCATENATE($M567," | ",$J567))&lt;0, CONCATENATE($M567," | ",$I567)),"")</f>
        <v/>
      </c>
      <c r="C567" s="650" t="str">
        <f t="shared" si="16"/>
        <v/>
      </c>
      <c r="D567" s="650" t="str">
        <f t="shared" si="17"/>
        <v/>
      </c>
      <c r="E567" s="650" t="str">
        <f>IFERROR(IF($J567="","",
IF($J567="United States",$M567&amp;" | "&amp;$J567&amp;" - "&amp;(VLOOKUP(K567,'EFs - EPA eGRID'!$B$2:$D$53,3,FALSE)),
IF($J567="Canada",$M567&amp;" | "&amp;$J567&amp;" - "&amp;$K567,$M567&amp;" | "&amp;$I567))),"")</f>
        <v/>
      </c>
      <c r="F567" s="650" t="str" cm="1">
        <f t="array" ref="F567">_xlfn.IFS($J567="","",AND($J567="United States", $K567=""), $M567&amp;" | "&amp;$J567,AND($J567="Canada", $K567=""), $M567&amp;" | "&amp;$J567,$J567="United States", $E567,$J567="Canada",$E567,$J567&lt;&gt;"", $M567&amp;" | "&amp;$J567)</f>
        <v/>
      </c>
      <c r="G567" s="989"/>
      <c r="H567" s="990"/>
      <c r="I567" s="941" t="str">
        <f>IFERROR(VLOOKUP(J567,'Category Index'!$K$10:$L$258,2,FALSE),"")</f>
        <v/>
      </c>
      <c r="J567" s="986"/>
      <c r="K567" s="987" t="s">
        <v>866</v>
      </c>
      <c r="L567" s="3"/>
      <c r="M567" s="982"/>
      <c r="N567" s="983"/>
      <c r="O567" s="943" t="str">
        <f>IFERROR(VLOOKUP(Q567,Tables!$CE$8:$CF$22,2,FALSE),"")</f>
        <v/>
      </c>
      <c r="P567" s="973"/>
      <c r="Q567" s="974"/>
      <c r="R567" s="975"/>
      <c r="S567" s="976"/>
      <c r="T567" s="670" t="str">
        <f>IFERROR(IF(R567="","",R567*(VLOOKUP(D567, 'Unit Conversion Table'!$E$3:$F$132, 2, FALSE))),"")</f>
        <v/>
      </c>
      <c r="U567" s="3"/>
      <c r="V567" s="971" t="s">
        <v>826</v>
      </c>
      <c r="W567" s="945" t="str" cm="1">
        <f t="array" ref="W567">_xlfn.IFS(V567="No",(IFERROR(VLOOKUP($M567&amp;" | "&amp;$X567,'Emissions Factors'!$C$3:$N$1705,MATCH(W$11,'Emissions Factors'!$C$3:$N$3,0),FALSE),"")),V567="Yes", "", V567="", "")</f>
        <v/>
      </c>
      <c r="X567" s="946">
        <f>IFERROR(IF(OR($V567="Yes", $V567=""), "",
VLOOKUP($F567, 'Emissions Factors'!$C$3:$O$717, 4,FALSE)),
IFERROR(VLOOKUP($E567, 'Emissions Factors'!$C$3:$O$717, 4,FALSE),""))</f>
        <v>0</v>
      </c>
      <c r="Y567" s="947" t="str">
        <f>IFERROR(VLOOKUP($M567&amp;" | "&amp;$X567,'Emissions Factors'!$C$3:$N$3811,5,FALSE),"")</f>
        <v/>
      </c>
      <c r="Z567" s="948" t="str">
        <f>IFERROR(VLOOKUP($M567&amp;" | "&amp;$X567,'Emissions Factors'!$C$3:$N$3811,6,FALSE),"")</f>
        <v/>
      </c>
      <c r="AA567" s="949" t="str">
        <f>IFERROR(VLOOKUP($M567&amp;" | "&amp;$X567,'Emissions Factors'!$C$3:$N$3811,7,FALSE),"")</f>
        <v/>
      </c>
      <c r="AB567" s="961"/>
      <c r="AC567" s="962"/>
      <c r="AD567" s="963"/>
      <c r="AE567" s="964"/>
      <c r="AF567" s="965"/>
      <c r="AG567" s="955" t="str" cm="1">
        <f t="array" ref="AG567">IFERROR(_xlfn.IFS($V567="No", Y567*$T567/1000,$V567="Yes", AD567*$T567/1000, $V567="", ""),"")</f>
        <v/>
      </c>
      <c r="AH567" s="956" t="str" cm="1">
        <f t="array" ref="AH567">IFERROR(_xlfn.IFS($V567="No", Z567*$T567/1000,$V567="Yes", AE567*$T567/1000, $V567="", ""),"")</f>
        <v/>
      </c>
      <c r="AI567" s="956" t="str" cm="1">
        <f t="array" ref="AI567">IFERROR(_xlfn.IFS($V567="No", AA567*$T567/1000,$V567="Yes", AF567*$T567/1000, $V567="", ""),"")</f>
        <v/>
      </c>
      <c r="AJ567" s="1029" t="str">
        <f>IFERROR($AG567
+IFERROR(HLOOKUP(Introduction!$H$29,'GWP Values'!$D$3:$G$46,MATCH("CH4",'GWP Values'!$C$3:$C$41,0),FALSE)*$AH567,0)
+IFERROR(HLOOKUP(Introduction!$H$29,'GWP Values'!$D$3:$G$46,MATCH("N2O",'GWP Values'!$C$3:$C$41,0),FALSE)*$AI567,0),"")</f>
        <v/>
      </c>
    </row>
    <row r="568" spans="1:36" ht="24" customHeight="1" x14ac:dyDescent="0.25">
      <c r="A568" s="441"/>
      <c r="B568" s="458" t="str" cm="1">
        <f t="array" ref="B568">IFERROR(_xlfn.IFS($J568="","",VLOOKUP(CONCATENATE($M568," | ",$J568),'Emissions Factors'!$C$3:$O$718,5,FALSE)&lt;&gt;"",CONCATENATE($M568," | ",$J568), COUNTIF('Emissions Factors'!$C$3:$C$718,CONCATENATE($M568," | ",$J568))&lt;0, CONCATENATE($M568," | ",$I568)),"")</f>
        <v/>
      </c>
      <c r="C568" s="650" t="str">
        <f t="shared" si="16"/>
        <v/>
      </c>
      <c r="D568" s="650" t="str">
        <f t="shared" si="17"/>
        <v/>
      </c>
      <c r="E568" s="650" t="str">
        <f>IFERROR(IF($J568="","",
IF($J568="United States",$M568&amp;" | "&amp;$J568&amp;" - "&amp;(VLOOKUP(K568,'EFs - EPA eGRID'!$B$2:$D$53,3,FALSE)),
IF($J568="Canada",$M568&amp;" | "&amp;$J568&amp;" - "&amp;$K568,$M568&amp;" | "&amp;$I568))),"")</f>
        <v/>
      </c>
      <c r="F568" s="650" t="str" cm="1">
        <f t="array" ref="F568">_xlfn.IFS($J568="","",AND($J568="United States", $K568=""), $M568&amp;" | "&amp;$J568,AND($J568="Canada", $K568=""), $M568&amp;" | "&amp;$J568,$J568="United States", $E568,$J568="Canada",$E568,$J568&lt;&gt;"", $M568&amp;" | "&amp;$J568)</f>
        <v/>
      </c>
      <c r="G568" s="989"/>
      <c r="H568" s="990"/>
      <c r="I568" s="941" t="str">
        <f>IFERROR(VLOOKUP(J568,'Category Index'!$K$10:$L$258,2,FALSE),"")</f>
        <v/>
      </c>
      <c r="J568" s="986"/>
      <c r="K568" s="987" t="s">
        <v>866</v>
      </c>
      <c r="L568" s="3"/>
      <c r="M568" s="982"/>
      <c r="N568" s="983"/>
      <c r="O568" s="943" t="str">
        <f>IFERROR(VLOOKUP(Q568,Tables!$CE$8:$CF$22,2,FALSE),"")</f>
        <v/>
      </c>
      <c r="P568" s="973"/>
      <c r="Q568" s="974"/>
      <c r="R568" s="975"/>
      <c r="S568" s="976"/>
      <c r="T568" s="670" t="str">
        <f>IFERROR(IF(R568="","",R568*(VLOOKUP(D568, 'Unit Conversion Table'!$E$3:$F$132, 2, FALSE))),"")</f>
        <v/>
      </c>
      <c r="U568" s="3"/>
      <c r="V568" s="971" t="s">
        <v>826</v>
      </c>
      <c r="W568" s="945" t="str" cm="1">
        <f t="array" ref="W568">_xlfn.IFS(V568="No",(IFERROR(VLOOKUP($M568&amp;" | "&amp;$X568,'Emissions Factors'!$C$3:$N$1705,MATCH(W$11,'Emissions Factors'!$C$3:$N$3,0),FALSE),"")),V568="Yes", "", V568="", "")</f>
        <v/>
      </c>
      <c r="X568" s="946">
        <f>IFERROR(IF(OR($V568="Yes", $V568=""), "",
VLOOKUP($F568, 'Emissions Factors'!$C$3:$O$717, 4,FALSE)),
IFERROR(VLOOKUP($E568, 'Emissions Factors'!$C$3:$O$717, 4,FALSE),""))</f>
        <v>0</v>
      </c>
      <c r="Y568" s="947" t="str">
        <f>IFERROR(VLOOKUP($M568&amp;" | "&amp;$X568,'Emissions Factors'!$C$3:$N$3811,5,FALSE),"")</f>
        <v/>
      </c>
      <c r="Z568" s="948" t="str">
        <f>IFERROR(VLOOKUP($M568&amp;" | "&amp;$X568,'Emissions Factors'!$C$3:$N$3811,6,FALSE),"")</f>
        <v/>
      </c>
      <c r="AA568" s="949" t="str">
        <f>IFERROR(VLOOKUP($M568&amp;" | "&amp;$X568,'Emissions Factors'!$C$3:$N$3811,7,FALSE),"")</f>
        <v/>
      </c>
      <c r="AB568" s="961"/>
      <c r="AC568" s="962"/>
      <c r="AD568" s="963"/>
      <c r="AE568" s="964"/>
      <c r="AF568" s="965"/>
      <c r="AG568" s="955" t="str" cm="1">
        <f t="array" ref="AG568">IFERROR(_xlfn.IFS($V568="No", Y568*$T568/1000,$V568="Yes", AD568*$T568/1000, $V568="", ""),"")</f>
        <v/>
      </c>
      <c r="AH568" s="956" t="str" cm="1">
        <f t="array" ref="AH568">IFERROR(_xlfn.IFS($V568="No", Z568*$T568/1000,$V568="Yes", AE568*$T568/1000, $V568="", ""),"")</f>
        <v/>
      </c>
      <c r="AI568" s="956" t="str" cm="1">
        <f t="array" ref="AI568">IFERROR(_xlfn.IFS($V568="No", AA568*$T568/1000,$V568="Yes", AF568*$T568/1000, $V568="", ""),"")</f>
        <v/>
      </c>
      <c r="AJ568" s="1029" t="str">
        <f>IFERROR($AG568
+IFERROR(HLOOKUP(Introduction!$H$29,'GWP Values'!$D$3:$G$46,MATCH("CH4",'GWP Values'!$C$3:$C$41,0),FALSE)*$AH568,0)
+IFERROR(HLOOKUP(Introduction!$H$29,'GWP Values'!$D$3:$G$46,MATCH("N2O",'GWP Values'!$C$3:$C$41,0),FALSE)*$AI568,0),"")</f>
        <v/>
      </c>
    </row>
    <row r="569" spans="1:36" ht="24" customHeight="1" x14ac:dyDescent="0.25">
      <c r="A569" s="441"/>
      <c r="B569" s="458" t="str" cm="1">
        <f t="array" ref="B569">IFERROR(_xlfn.IFS($J569="","",VLOOKUP(CONCATENATE($M569," | ",$J569),'Emissions Factors'!$C$3:$O$718,5,FALSE)&lt;&gt;"",CONCATENATE($M569," | ",$J569), COUNTIF('Emissions Factors'!$C$3:$C$718,CONCATENATE($M569," | ",$J569))&lt;0, CONCATENATE($M569," | ",$I569)),"")</f>
        <v/>
      </c>
      <c r="C569" s="650" t="str">
        <f t="shared" si="16"/>
        <v/>
      </c>
      <c r="D569" s="650" t="str">
        <f t="shared" si="17"/>
        <v/>
      </c>
      <c r="E569" s="650" t="str">
        <f>IFERROR(IF($J569="","",
IF($J569="United States",$M569&amp;" | "&amp;$J569&amp;" - "&amp;(VLOOKUP(K569,'EFs - EPA eGRID'!$B$2:$D$53,3,FALSE)),
IF($J569="Canada",$M569&amp;" | "&amp;$J569&amp;" - "&amp;$K569,$M569&amp;" | "&amp;$I569))),"")</f>
        <v/>
      </c>
      <c r="F569" s="650" t="str" cm="1">
        <f t="array" ref="F569">_xlfn.IFS($J569="","",AND($J569="United States", $K569=""), $M569&amp;" | "&amp;$J569,AND($J569="Canada", $K569=""), $M569&amp;" | "&amp;$J569,$J569="United States", $E569,$J569="Canada",$E569,$J569&lt;&gt;"", $M569&amp;" | "&amp;$J569)</f>
        <v/>
      </c>
      <c r="G569" s="989"/>
      <c r="H569" s="990"/>
      <c r="I569" s="941" t="str">
        <f>IFERROR(VLOOKUP(J569,'Category Index'!$K$10:$L$258,2,FALSE),"")</f>
        <v/>
      </c>
      <c r="J569" s="986"/>
      <c r="K569" s="987" t="s">
        <v>866</v>
      </c>
      <c r="L569" s="3"/>
      <c r="M569" s="982"/>
      <c r="N569" s="983"/>
      <c r="O569" s="943" t="str">
        <f>IFERROR(VLOOKUP(Q569,Tables!$CE$8:$CF$22,2,FALSE),"")</f>
        <v/>
      </c>
      <c r="P569" s="973"/>
      <c r="Q569" s="974"/>
      <c r="R569" s="975"/>
      <c r="S569" s="976"/>
      <c r="T569" s="670" t="str">
        <f>IFERROR(IF(R569="","",R569*(VLOOKUP(D569, 'Unit Conversion Table'!$E$3:$F$132, 2, FALSE))),"")</f>
        <v/>
      </c>
      <c r="U569" s="3"/>
      <c r="V569" s="971" t="s">
        <v>826</v>
      </c>
      <c r="W569" s="945" t="str" cm="1">
        <f t="array" ref="W569">_xlfn.IFS(V569="No",(IFERROR(VLOOKUP($M569&amp;" | "&amp;$X569,'Emissions Factors'!$C$3:$N$1705,MATCH(W$11,'Emissions Factors'!$C$3:$N$3,0),FALSE),"")),V569="Yes", "", V569="", "")</f>
        <v/>
      </c>
      <c r="X569" s="946">
        <f>IFERROR(IF(OR($V569="Yes", $V569=""), "",
VLOOKUP($F569, 'Emissions Factors'!$C$3:$O$717, 4,FALSE)),
IFERROR(VLOOKUP($E569, 'Emissions Factors'!$C$3:$O$717, 4,FALSE),""))</f>
        <v>0</v>
      </c>
      <c r="Y569" s="947" t="str">
        <f>IFERROR(VLOOKUP($M569&amp;" | "&amp;$X569,'Emissions Factors'!$C$3:$N$3811,5,FALSE),"")</f>
        <v/>
      </c>
      <c r="Z569" s="948" t="str">
        <f>IFERROR(VLOOKUP($M569&amp;" | "&amp;$X569,'Emissions Factors'!$C$3:$N$3811,6,FALSE),"")</f>
        <v/>
      </c>
      <c r="AA569" s="949" t="str">
        <f>IFERROR(VLOOKUP($M569&amp;" | "&amp;$X569,'Emissions Factors'!$C$3:$N$3811,7,FALSE),"")</f>
        <v/>
      </c>
      <c r="AB569" s="961"/>
      <c r="AC569" s="962"/>
      <c r="AD569" s="963"/>
      <c r="AE569" s="964"/>
      <c r="AF569" s="965"/>
      <c r="AG569" s="955" t="str" cm="1">
        <f t="array" ref="AG569">IFERROR(_xlfn.IFS($V569="No", Y569*$T569/1000,$V569="Yes", AD569*$T569/1000, $V569="", ""),"")</f>
        <v/>
      </c>
      <c r="AH569" s="956" t="str" cm="1">
        <f t="array" ref="AH569">IFERROR(_xlfn.IFS($V569="No", Z569*$T569/1000,$V569="Yes", AE569*$T569/1000, $V569="", ""),"")</f>
        <v/>
      </c>
      <c r="AI569" s="956" t="str" cm="1">
        <f t="array" ref="AI569">IFERROR(_xlfn.IFS($V569="No", AA569*$T569/1000,$V569="Yes", AF569*$T569/1000, $V569="", ""),"")</f>
        <v/>
      </c>
      <c r="AJ569" s="1029" t="str">
        <f>IFERROR($AG569
+IFERROR(HLOOKUP(Introduction!$H$29,'GWP Values'!$D$3:$G$46,MATCH("CH4",'GWP Values'!$C$3:$C$41,0),FALSE)*$AH569,0)
+IFERROR(HLOOKUP(Introduction!$H$29,'GWP Values'!$D$3:$G$46,MATCH("N2O",'GWP Values'!$C$3:$C$41,0),FALSE)*$AI569,0),"")</f>
        <v/>
      </c>
    </row>
    <row r="570" spans="1:36" ht="24" customHeight="1" x14ac:dyDescent="0.25">
      <c r="A570" s="441"/>
      <c r="B570" s="458" t="str" cm="1">
        <f t="array" ref="B570">IFERROR(_xlfn.IFS($J570="","",VLOOKUP(CONCATENATE($M570," | ",$J570),'Emissions Factors'!$C$3:$O$718,5,FALSE)&lt;&gt;"",CONCATENATE($M570," | ",$J570), COUNTIF('Emissions Factors'!$C$3:$C$718,CONCATENATE($M570," | ",$J570))&lt;0, CONCATENATE($M570," | ",$I570)),"")</f>
        <v/>
      </c>
      <c r="C570" s="650" t="str">
        <f t="shared" si="16"/>
        <v/>
      </c>
      <c r="D570" s="650" t="str">
        <f t="shared" si="17"/>
        <v/>
      </c>
      <c r="E570" s="650" t="str">
        <f>IFERROR(IF($J570="","",
IF($J570="United States",$M570&amp;" | "&amp;$J570&amp;" - "&amp;(VLOOKUP(K570,'EFs - EPA eGRID'!$B$2:$D$53,3,FALSE)),
IF($J570="Canada",$M570&amp;" | "&amp;$J570&amp;" - "&amp;$K570,$M570&amp;" | "&amp;$I570))),"")</f>
        <v/>
      </c>
      <c r="F570" s="650" t="str" cm="1">
        <f t="array" ref="F570">_xlfn.IFS($J570="","",AND($J570="United States", $K570=""), $M570&amp;" | "&amp;$J570,AND($J570="Canada", $K570=""), $M570&amp;" | "&amp;$J570,$J570="United States", $E570,$J570="Canada",$E570,$J570&lt;&gt;"", $M570&amp;" | "&amp;$J570)</f>
        <v/>
      </c>
      <c r="G570" s="989"/>
      <c r="H570" s="990"/>
      <c r="I570" s="941" t="str">
        <f>IFERROR(VLOOKUP(J570,'Category Index'!$K$10:$L$258,2,FALSE),"")</f>
        <v/>
      </c>
      <c r="J570" s="986"/>
      <c r="K570" s="987" t="s">
        <v>866</v>
      </c>
      <c r="L570" s="3"/>
      <c r="M570" s="982"/>
      <c r="N570" s="983"/>
      <c r="O570" s="943" t="str">
        <f>IFERROR(VLOOKUP(Q570,Tables!$CE$8:$CF$22,2,FALSE),"")</f>
        <v/>
      </c>
      <c r="P570" s="973"/>
      <c r="Q570" s="974"/>
      <c r="R570" s="975"/>
      <c r="S570" s="976"/>
      <c r="T570" s="670" t="str">
        <f>IFERROR(IF(R570="","",R570*(VLOOKUP(D570, 'Unit Conversion Table'!$E$3:$F$132, 2, FALSE))),"")</f>
        <v/>
      </c>
      <c r="U570" s="3"/>
      <c r="V570" s="971" t="s">
        <v>826</v>
      </c>
      <c r="W570" s="945" t="str" cm="1">
        <f t="array" ref="W570">_xlfn.IFS(V570="No",(IFERROR(VLOOKUP($M570&amp;" | "&amp;$X570,'Emissions Factors'!$C$3:$N$1705,MATCH(W$11,'Emissions Factors'!$C$3:$N$3,0),FALSE),"")),V570="Yes", "", V570="", "")</f>
        <v/>
      </c>
      <c r="X570" s="946">
        <f>IFERROR(IF(OR($V570="Yes", $V570=""), "",
VLOOKUP($F570, 'Emissions Factors'!$C$3:$O$717, 4,FALSE)),
IFERROR(VLOOKUP($E570, 'Emissions Factors'!$C$3:$O$717, 4,FALSE),""))</f>
        <v>0</v>
      </c>
      <c r="Y570" s="947" t="str">
        <f>IFERROR(VLOOKUP($M570&amp;" | "&amp;$X570,'Emissions Factors'!$C$3:$N$3811,5,FALSE),"")</f>
        <v/>
      </c>
      <c r="Z570" s="948" t="str">
        <f>IFERROR(VLOOKUP($M570&amp;" | "&amp;$X570,'Emissions Factors'!$C$3:$N$3811,6,FALSE),"")</f>
        <v/>
      </c>
      <c r="AA570" s="949" t="str">
        <f>IFERROR(VLOOKUP($M570&amp;" | "&amp;$X570,'Emissions Factors'!$C$3:$N$3811,7,FALSE),"")</f>
        <v/>
      </c>
      <c r="AB570" s="961"/>
      <c r="AC570" s="962"/>
      <c r="AD570" s="963"/>
      <c r="AE570" s="964"/>
      <c r="AF570" s="965"/>
      <c r="AG570" s="955" t="str" cm="1">
        <f t="array" ref="AG570">IFERROR(_xlfn.IFS($V570="No", Y570*$T570/1000,$V570="Yes", AD570*$T570/1000, $V570="", ""),"")</f>
        <v/>
      </c>
      <c r="AH570" s="956" t="str" cm="1">
        <f t="array" ref="AH570">IFERROR(_xlfn.IFS($V570="No", Z570*$T570/1000,$V570="Yes", AE570*$T570/1000, $V570="", ""),"")</f>
        <v/>
      </c>
      <c r="AI570" s="956" t="str" cm="1">
        <f t="array" ref="AI570">IFERROR(_xlfn.IFS($V570="No", AA570*$T570/1000,$V570="Yes", AF570*$T570/1000, $V570="", ""),"")</f>
        <v/>
      </c>
      <c r="AJ570" s="1029" t="str">
        <f>IFERROR($AG570
+IFERROR(HLOOKUP(Introduction!$H$29,'GWP Values'!$D$3:$G$46,MATCH("CH4",'GWP Values'!$C$3:$C$41,0),FALSE)*$AH570,0)
+IFERROR(HLOOKUP(Introduction!$H$29,'GWP Values'!$D$3:$G$46,MATCH("N2O",'GWP Values'!$C$3:$C$41,0),FALSE)*$AI570,0),"")</f>
        <v/>
      </c>
    </row>
    <row r="571" spans="1:36" ht="24" customHeight="1" x14ac:dyDescent="0.25">
      <c r="A571" s="441"/>
      <c r="B571" s="458" t="str" cm="1">
        <f t="array" ref="B571">IFERROR(_xlfn.IFS($J571="","",VLOOKUP(CONCATENATE($M571," | ",$J571),'Emissions Factors'!$C$3:$O$718,5,FALSE)&lt;&gt;"",CONCATENATE($M571," | ",$J571), COUNTIF('Emissions Factors'!$C$3:$C$718,CONCATENATE($M571," | ",$J571))&lt;0, CONCATENATE($M571," | ",$I571)),"")</f>
        <v/>
      </c>
      <c r="C571" s="650" t="str">
        <f t="shared" si="16"/>
        <v/>
      </c>
      <c r="D571" s="650" t="str">
        <f t="shared" si="17"/>
        <v/>
      </c>
      <c r="E571" s="650" t="str">
        <f>IFERROR(IF($J571="","",
IF($J571="United States",$M571&amp;" | "&amp;$J571&amp;" - "&amp;(VLOOKUP(K571,'EFs - EPA eGRID'!$B$2:$D$53,3,FALSE)),
IF($J571="Canada",$M571&amp;" | "&amp;$J571&amp;" - "&amp;$K571,$M571&amp;" | "&amp;$I571))),"")</f>
        <v/>
      </c>
      <c r="F571" s="650" t="str" cm="1">
        <f t="array" ref="F571">_xlfn.IFS($J571="","",AND($J571="United States", $K571=""), $M571&amp;" | "&amp;$J571,AND($J571="Canada", $K571=""), $M571&amp;" | "&amp;$J571,$J571="United States", $E571,$J571="Canada",$E571,$J571&lt;&gt;"", $M571&amp;" | "&amp;$J571)</f>
        <v/>
      </c>
      <c r="G571" s="989"/>
      <c r="H571" s="990"/>
      <c r="I571" s="941" t="str">
        <f>IFERROR(VLOOKUP(J571,'Category Index'!$K$10:$L$258,2,FALSE),"")</f>
        <v/>
      </c>
      <c r="J571" s="986"/>
      <c r="K571" s="987" t="s">
        <v>866</v>
      </c>
      <c r="L571" s="3"/>
      <c r="M571" s="982"/>
      <c r="N571" s="983"/>
      <c r="O571" s="943" t="str">
        <f>IFERROR(VLOOKUP(Q571,Tables!$CE$8:$CF$22,2,FALSE),"")</f>
        <v/>
      </c>
      <c r="P571" s="973"/>
      <c r="Q571" s="974"/>
      <c r="R571" s="975"/>
      <c r="S571" s="976"/>
      <c r="T571" s="670" t="str">
        <f>IFERROR(IF(R571="","",R571*(VLOOKUP(D571, 'Unit Conversion Table'!$E$3:$F$132, 2, FALSE))),"")</f>
        <v/>
      </c>
      <c r="U571" s="3"/>
      <c r="V571" s="971" t="s">
        <v>826</v>
      </c>
      <c r="W571" s="945" t="str" cm="1">
        <f t="array" ref="W571">_xlfn.IFS(V571="No",(IFERROR(VLOOKUP($M571&amp;" | "&amp;$X571,'Emissions Factors'!$C$3:$N$1705,MATCH(W$11,'Emissions Factors'!$C$3:$N$3,0),FALSE),"")),V571="Yes", "", V571="", "")</f>
        <v/>
      </c>
      <c r="X571" s="946">
        <f>IFERROR(IF(OR($V571="Yes", $V571=""), "",
VLOOKUP($F571, 'Emissions Factors'!$C$3:$O$717, 4,FALSE)),
IFERROR(VLOOKUP($E571, 'Emissions Factors'!$C$3:$O$717, 4,FALSE),""))</f>
        <v>0</v>
      </c>
      <c r="Y571" s="947" t="str">
        <f>IFERROR(VLOOKUP($M571&amp;" | "&amp;$X571,'Emissions Factors'!$C$3:$N$3811,5,FALSE),"")</f>
        <v/>
      </c>
      <c r="Z571" s="948" t="str">
        <f>IFERROR(VLOOKUP($M571&amp;" | "&amp;$X571,'Emissions Factors'!$C$3:$N$3811,6,FALSE),"")</f>
        <v/>
      </c>
      <c r="AA571" s="949" t="str">
        <f>IFERROR(VLOOKUP($M571&amp;" | "&amp;$X571,'Emissions Factors'!$C$3:$N$3811,7,FALSE),"")</f>
        <v/>
      </c>
      <c r="AB571" s="961"/>
      <c r="AC571" s="962"/>
      <c r="AD571" s="963"/>
      <c r="AE571" s="964"/>
      <c r="AF571" s="965"/>
      <c r="AG571" s="955" t="str" cm="1">
        <f t="array" ref="AG571">IFERROR(_xlfn.IFS($V571="No", Y571*$T571/1000,$V571="Yes", AD571*$T571/1000, $V571="", ""),"")</f>
        <v/>
      </c>
      <c r="AH571" s="956" t="str" cm="1">
        <f t="array" ref="AH571">IFERROR(_xlfn.IFS($V571="No", Z571*$T571/1000,$V571="Yes", AE571*$T571/1000, $V571="", ""),"")</f>
        <v/>
      </c>
      <c r="AI571" s="956" t="str" cm="1">
        <f t="array" ref="AI571">IFERROR(_xlfn.IFS($V571="No", AA571*$T571/1000,$V571="Yes", AF571*$T571/1000, $V571="", ""),"")</f>
        <v/>
      </c>
      <c r="AJ571" s="1029" t="str">
        <f>IFERROR($AG571
+IFERROR(HLOOKUP(Introduction!$H$29,'GWP Values'!$D$3:$G$46,MATCH("CH4",'GWP Values'!$C$3:$C$41,0),FALSE)*$AH571,0)
+IFERROR(HLOOKUP(Introduction!$H$29,'GWP Values'!$D$3:$G$46,MATCH("N2O",'GWP Values'!$C$3:$C$41,0),FALSE)*$AI571,0),"")</f>
        <v/>
      </c>
    </row>
    <row r="572" spans="1:36" ht="24" customHeight="1" x14ac:dyDescent="0.25">
      <c r="A572" s="441"/>
      <c r="B572" s="458" t="str" cm="1">
        <f t="array" ref="B572">IFERROR(_xlfn.IFS($J572="","",VLOOKUP(CONCATENATE($M572," | ",$J572),'Emissions Factors'!$C$3:$O$718,5,FALSE)&lt;&gt;"",CONCATENATE($M572," | ",$J572), COUNTIF('Emissions Factors'!$C$3:$C$718,CONCATENATE($M572," | ",$J572))&lt;0, CONCATENATE($M572," | ",$I572)),"")</f>
        <v/>
      </c>
      <c r="C572" s="650" t="str">
        <f t="shared" si="16"/>
        <v/>
      </c>
      <c r="D572" s="650" t="str">
        <f t="shared" si="17"/>
        <v/>
      </c>
      <c r="E572" s="650" t="str">
        <f>IFERROR(IF($J572="","",
IF($J572="United States",$M572&amp;" | "&amp;$J572&amp;" - "&amp;(VLOOKUP(K572,'EFs - EPA eGRID'!$B$2:$D$53,3,FALSE)),
IF($J572="Canada",$M572&amp;" | "&amp;$J572&amp;" - "&amp;$K572,$M572&amp;" | "&amp;$I572))),"")</f>
        <v/>
      </c>
      <c r="F572" s="650" t="str" cm="1">
        <f t="array" ref="F572">_xlfn.IFS($J572="","",AND($J572="United States", $K572=""), $M572&amp;" | "&amp;$J572,AND($J572="Canada", $K572=""), $M572&amp;" | "&amp;$J572,$J572="United States", $E572,$J572="Canada",$E572,$J572&lt;&gt;"", $M572&amp;" | "&amp;$J572)</f>
        <v/>
      </c>
      <c r="G572" s="989"/>
      <c r="H572" s="990"/>
      <c r="I572" s="941" t="str">
        <f>IFERROR(VLOOKUP(J572,'Category Index'!$K$10:$L$258,2,FALSE),"")</f>
        <v/>
      </c>
      <c r="J572" s="986"/>
      <c r="K572" s="987" t="s">
        <v>866</v>
      </c>
      <c r="L572" s="3"/>
      <c r="M572" s="982"/>
      <c r="N572" s="983"/>
      <c r="O572" s="943" t="str">
        <f>IFERROR(VLOOKUP(Q572,Tables!$CE$8:$CF$22,2,FALSE),"")</f>
        <v/>
      </c>
      <c r="P572" s="973"/>
      <c r="Q572" s="974"/>
      <c r="R572" s="975"/>
      <c r="S572" s="976"/>
      <c r="T572" s="670" t="str">
        <f>IFERROR(IF(R572="","",R572*(VLOOKUP(D572, 'Unit Conversion Table'!$E$3:$F$132, 2, FALSE))),"")</f>
        <v/>
      </c>
      <c r="U572" s="3"/>
      <c r="V572" s="971" t="s">
        <v>826</v>
      </c>
      <c r="W572" s="945" t="str" cm="1">
        <f t="array" ref="W572">_xlfn.IFS(V572="No",(IFERROR(VLOOKUP($M572&amp;" | "&amp;$X572,'Emissions Factors'!$C$3:$N$1705,MATCH(W$11,'Emissions Factors'!$C$3:$N$3,0),FALSE),"")),V572="Yes", "", V572="", "")</f>
        <v/>
      </c>
      <c r="X572" s="946">
        <f>IFERROR(IF(OR($V572="Yes", $V572=""), "",
VLOOKUP($F572, 'Emissions Factors'!$C$3:$O$717, 4,FALSE)),
IFERROR(VLOOKUP($E572, 'Emissions Factors'!$C$3:$O$717, 4,FALSE),""))</f>
        <v>0</v>
      </c>
      <c r="Y572" s="947" t="str">
        <f>IFERROR(VLOOKUP($M572&amp;" | "&amp;$X572,'Emissions Factors'!$C$3:$N$3811,5,FALSE),"")</f>
        <v/>
      </c>
      <c r="Z572" s="948" t="str">
        <f>IFERROR(VLOOKUP($M572&amp;" | "&amp;$X572,'Emissions Factors'!$C$3:$N$3811,6,FALSE),"")</f>
        <v/>
      </c>
      <c r="AA572" s="949" t="str">
        <f>IFERROR(VLOOKUP($M572&amp;" | "&amp;$X572,'Emissions Factors'!$C$3:$N$3811,7,FALSE),"")</f>
        <v/>
      </c>
      <c r="AB572" s="961"/>
      <c r="AC572" s="962"/>
      <c r="AD572" s="963"/>
      <c r="AE572" s="964"/>
      <c r="AF572" s="965"/>
      <c r="AG572" s="955" t="str" cm="1">
        <f t="array" ref="AG572">IFERROR(_xlfn.IFS($V572="No", Y572*$T572/1000,$V572="Yes", AD572*$T572/1000, $V572="", ""),"")</f>
        <v/>
      </c>
      <c r="AH572" s="956" t="str" cm="1">
        <f t="array" ref="AH572">IFERROR(_xlfn.IFS($V572="No", Z572*$T572/1000,$V572="Yes", AE572*$T572/1000, $V572="", ""),"")</f>
        <v/>
      </c>
      <c r="AI572" s="956" t="str" cm="1">
        <f t="array" ref="AI572">IFERROR(_xlfn.IFS($V572="No", AA572*$T572/1000,$V572="Yes", AF572*$T572/1000, $V572="", ""),"")</f>
        <v/>
      </c>
      <c r="AJ572" s="1029" t="str">
        <f>IFERROR($AG572
+IFERROR(HLOOKUP(Introduction!$H$29,'GWP Values'!$D$3:$G$46,MATCH("CH4",'GWP Values'!$C$3:$C$41,0),FALSE)*$AH572,0)
+IFERROR(HLOOKUP(Introduction!$H$29,'GWP Values'!$D$3:$G$46,MATCH("N2O",'GWP Values'!$C$3:$C$41,0),FALSE)*$AI572,0),"")</f>
        <v/>
      </c>
    </row>
    <row r="573" spans="1:36" ht="24" customHeight="1" x14ac:dyDescent="0.25">
      <c r="A573" s="441"/>
      <c r="B573" s="458" t="str" cm="1">
        <f t="array" ref="B573">IFERROR(_xlfn.IFS($J573="","",VLOOKUP(CONCATENATE($M573," | ",$J573),'Emissions Factors'!$C$3:$O$718,5,FALSE)&lt;&gt;"",CONCATENATE($M573," | ",$J573), COUNTIF('Emissions Factors'!$C$3:$C$718,CONCATENATE($M573," | ",$J573))&lt;0, CONCATENATE($M573," | ",$I573)),"")</f>
        <v/>
      </c>
      <c r="C573" s="650" t="str">
        <f t="shared" si="16"/>
        <v/>
      </c>
      <c r="D573" s="650" t="str">
        <f t="shared" si="17"/>
        <v/>
      </c>
      <c r="E573" s="650" t="str">
        <f>IFERROR(IF($J573="","",
IF($J573="United States",$M573&amp;" | "&amp;$J573&amp;" - "&amp;(VLOOKUP(K573,'EFs - EPA eGRID'!$B$2:$D$53,3,FALSE)),
IF($J573="Canada",$M573&amp;" | "&amp;$J573&amp;" - "&amp;$K573,$M573&amp;" | "&amp;$I573))),"")</f>
        <v/>
      </c>
      <c r="F573" s="650" t="str" cm="1">
        <f t="array" ref="F573">_xlfn.IFS($J573="","",AND($J573="United States", $K573=""), $M573&amp;" | "&amp;$J573,AND($J573="Canada", $K573=""), $M573&amp;" | "&amp;$J573,$J573="United States", $E573,$J573="Canada",$E573,$J573&lt;&gt;"", $M573&amp;" | "&amp;$J573)</f>
        <v/>
      </c>
      <c r="G573" s="989"/>
      <c r="H573" s="990"/>
      <c r="I573" s="941" t="str">
        <f>IFERROR(VLOOKUP(J573,'Category Index'!$K$10:$L$258,2,FALSE),"")</f>
        <v/>
      </c>
      <c r="J573" s="986"/>
      <c r="K573" s="987" t="s">
        <v>866</v>
      </c>
      <c r="L573" s="3"/>
      <c r="M573" s="982"/>
      <c r="N573" s="983"/>
      <c r="O573" s="943" t="str">
        <f>IFERROR(VLOOKUP(Q573,Tables!$CE$8:$CF$22,2,FALSE),"")</f>
        <v/>
      </c>
      <c r="P573" s="973"/>
      <c r="Q573" s="974"/>
      <c r="R573" s="975"/>
      <c r="S573" s="976"/>
      <c r="T573" s="670" t="str">
        <f>IFERROR(IF(R573="","",R573*(VLOOKUP(D573, 'Unit Conversion Table'!$E$3:$F$132, 2, FALSE))),"")</f>
        <v/>
      </c>
      <c r="U573" s="3"/>
      <c r="V573" s="971" t="s">
        <v>826</v>
      </c>
      <c r="W573" s="945" t="str" cm="1">
        <f t="array" ref="W573">_xlfn.IFS(V573="No",(IFERROR(VLOOKUP($M573&amp;" | "&amp;$X573,'Emissions Factors'!$C$3:$N$1705,MATCH(W$11,'Emissions Factors'!$C$3:$N$3,0),FALSE),"")),V573="Yes", "", V573="", "")</f>
        <v/>
      </c>
      <c r="X573" s="946">
        <f>IFERROR(IF(OR($V573="Yes", $V573=""), "",
VLOOKUP($F573, 'Emissions Factors'!$C$3:$O$717, 4,FALSE)),
IFERROR(VLOOKUP($E573, 'Emissions Factors'!$C$3:$O$717, 4,FALSE),""))</f>
        <v>0</v>
      </c>
      <c r="Y573" s="947" t="str">
        <f>IFERROR(VLOOKUP($M573&amp;" | "&amp;$X573,'Emissions Factors'!$C$3:$N$3811,5,FALSE),"")</f>
        <v/>
      </c>
      <c r="Z573" s="948" t="str">
        <f>IFERROR(VLOOKUP($M573&amp;" | "&amp;$X573,'Emissions Factors'!$C$3:$N$3811,6,FALSE),"")</f>
        <v/>
      </c>
      <c r="AA573" s="949" t="str">
        <f>IFERROR(VLOOKUP($M573&amp;" | "&amp;$X573,'Emissions Factors'!$C$3:$N$3811,7,FALSE),"")</f>
        <v/>
      </c>
      <c r="AB573" s="961"/>
      <c r="AC573" s="962"/>
      <c r="AD573" s="963"/>
      <c r="AE573" s="964"/>
      <c r="AF573" s="965"/>
      <c r="AG573" s="955" t="str" cm="1">
        <f t="array" ref="AG573">IFERROR(_xlfn.IFS($V573="No", Y573*$T573/1000,$V573="Yes", AD573*$T573/1000, $V573="", ""),"")</f>
        <v/>
      </c>
      <c r="AH573" s="956" t="str" cm="1">
        <f t="array" ref="AH573">IFERROR(_xlfn.IFS($V573="No", Z573*$T573/1000,$V573="Yes", AE573*$T573/1000, $V573="", ""),"")</f>
        <v/>
      </c>
      <c r="AI573" s="956" t="str" cm="1">
        <f t="array" ref="AI573">IFERROR(_xlfn.IFS($V573="No", AA573*$T573/1000,$V573="Yes", AF573*$T573/1000, $V573="", ""),"")</f>
        <v/>
      </c>
      <c r="AJ573" s="1029" t="str">
        <f>IFERROR($AG573
+IFERROR(HLOOKUP(Introduction!$H$29,'GWP Values'!$D$3:$G$46,MATCH("CH4",'GWP Values'!$C$3:$C$41,0),FALSE)*$AH573,0)
+IFERROR(HLOOKUP(Introduction!$H$29,'GWP Values'!$D$3:$G$46,MATCH("N2O",'GWP Values'!$C$3:$C$41,0),FALSE)*$AI573,0),"")</f>
        <v/>
      </c>
    </row>
    <row r="574" spans="1:36" ht="24" customHeight="1" x14ac:dyDescent="0.25">
      <c r="A574" s="441"/>
      <c r="B574" s="458" t="str" cm="1">
        <f t="array" ref="B574">IFERROR(_xlfn.IFS($J574="","",VLOOKUP(CONCATENATE($M574," | ",$J574),'Emissions Factors'!$C$3:$O$718,5,FALSE)&lt;&gt;"",CONCATENATE($M574," | ",$J574), COUNTIF('Emissions Factors'!$C$3:$C$718,CONCATENATE($M574," | ",$J574))&lt;0, CONCATENATE($M574," | ",$I574)),"")</f>
        <v/>
      </c>
      <c r="C574" s="650" t="str">
        <f t="shared" si="16"/>
        <v/>
      </c>
      <c r="D574" s="650" t="str">
        <f t="shared" si="17"/>
        <v/>
      </c>
      <c r="E574" s="650" t="str">
        <f>IFERROR(IF($J574="","",
IF($J574="United States",$M574&amp;" | "&amp;$J574&amp;" - "&amp;(VLOOKUP(K574,'EFs - EPA eGRID'!$B$2:$D$53,3,FALSE)),
IF($J574="Canada",$M574&amp;" | "&amp;$J574&amp;" - "&amp;$K574,$M574&amp;" | "&amp;$I574))),"")</f>
        <v/>
      </c>
      <c r="F574" s="650" t="str" cm="1">
        <f t="array" ref="F574">_xlfn.IFS($J574="","",AND($J574="United States", $K574=""), $M574&amp;" | "&amp;$J574,AND($J574="Canada", $K574=""), $M574&amp;" | "&amp;$J574,$J574="United States", $E574,$J574="Canada",$E574,$J574&lt;&gt;"", $M574&amp;" | "&amp;$J574)</f>
        <v/>
      </c>
      <c r="G574" s="989"/>
      <c r="H574" s="990"/>
      <c r="I574" s="941" t="str">
        <f>IFERROR(VLOOKUP(J574,'Category Index'!$K$10:$L$258,2,FALSE),"")</f>
        <v/>
      </c>
      <c r="J574" s="986"/>
      <c r="K574" s="987" t="s">
        <v>866</v>
      </c>
      <c r="L574" s="3"/>
      <c r="M574" s="982"/>
      <c r="N574" s="983"/>
      <c r="O574" s="943" t="str">
        <f>IFERROR(VLOOKUP(Q574,Tables!$CE$8:$CF$22,2,FALSE),"")</f>
        <v/>
      </c>
      <c r="P574" s="973"/>
      <c r="Q574" s="974"/>
      <c r="R574" s="975"/>
      <c r="S574" s="976"/>
      <c r="T574" s="670" t="str">
        <f>IFERROR(IF(R574="","",R574*(VLOOKUP(D574, 'Unit Conversion Table'!$E$3:$F$132, 2, FALSE))),"")</f>
        <v/>
      </c>
      <c r="U574" s="3"/>
      <c r="V574" s="971" t="s">
        <v>826</v>
      </c>
      <c r="W574" s="945" t="str" cm="1">
        <f t="array" ref="W574">_xlfn.IFS(V574="No",(IFERROR(VLOOKUP($M574&amp;" | "&amp;$X574,'Emissions Factors'!$C$3:$N$1705,MATCH(W$11,'Emissions Factors'!$C$3:$N$3,0),FALSE),"")),V574="Yes", "", V574="", "")</f>
        <v/>
      </c>
      <c r="X574" s="946">
        <f>IFERROR(IF(OR($V574="Yes", $V574=""), "",
VLOOKUP($F574, 'Emissions Factors'!$C$3:$O$717, 4,FALSE)),
IFERROR(VLOOKUP($E574, 'Emissions Factors'!$C$3:$O$717, 4,FALSE),""))</f>
        <v>0</v>
      </c>
      <c r="Y574" s="947" t="str">
        <f>IFERROR(VLOOKUP($M574&amp;" | "&amp;$X574,'Emissions Factors'!$C$3:$N$3811,5,FALSE),"")</f>
        <v/>
      </c>
      <c r="Z574" s="948" t="str">
        <f>IFERROR(VLOOKUP($M574&amp;" | "&amp;$X574,'Emissions Factors'!$C$3:$N$3811,6,FALSE),"")</f>
        <v/>
      </c>
      <c r="AA574" s="949" t="str">
        <f>IFERROR(VLOOKUP($M574&amp;" | "&amp;$X574,'Emissions Factors'!$C$3:$N$3811,7,FALSE),"")</f>
        <v/>
      </c>
      <c r="AB574" s="961"/>
      <c r="AC574" s="962"/>
      <c r="AD574" s="963"/>
      <c r="AE574" s="964"/>
      <c r="AF574" s="965"/>
      <c r="AG574" s="955" t="str" cm="1">
        <f t="array" ref="AG574">IFERROR(_xlfn.IFS($V574="No", Y574*$T574/1000,$V574="Yes", AD574*$T574/1000, $V574="", ""),"")</f>
        <v/>
      </c>
      <c r="AH574" s="956" t="str" cm="1">
        <f t="array" ref="AH574">IFERROR(_xlfn.IFS($V574="No", Z574*$T574/1000,$V574="Yes", AE574*$T574/1000, $V574="", ""),"")</f>
        <v/>
      </c>
      <c r="AI574" s="956" t="str" cm="1">
        <f t="array" ref="AI574">IFERROR(_xlfn.IFS($V574="No", AA574*$T574/1000,$V574="Yes", AF574*$T574/1000, $V574="", ""),"")</f>
        <v/>
      </c>
      <c r="AJ574" s="1029" t="str">
        <f>IFERROR($AG574
+IFERROR(HLOOKUP(Introduction!$H$29,'GWP Values'!$D$3:$G$46,MATCH("CH4",'GWP Values'!$C$3:$C$41,0),FALSE)*$AH574,0)
+IFERROR(HLOOKUP(Introduction!$H$29,'GWP Values'!$D$3:$G$46,MATCH("N2O",'GWP Values'!$C$3:$C$41,0),FALSE)*$AI574,0),"")</f>
        <v/>
      </c>
    </row>
    <row r="575" spans="1:36" ht="24" customHeight="1" x14ac:dyDescent="0.25">
      <c r="A575" s="441"/>
      <c r="B575" s="458" t="str" cm="1">
        <f t="array" ref="B575">IFERROR(_xlfn.IFS($J575="","",VLOOKUP(CONCATENATE($M575," | ",$J575),'Emissions Factors'!$C$3:$O$718,5,FALSE)&lt;&gt;"",CONCATENATE($M575," | ",$J575), COUNTIF('Emissions Factors'!$C$3:$C$718,CONCATENATE($M575," | ",$J575))&lt;0, CONCATENATE($M575," | ",$I575)),"")</f>
        <v/>
      </c>
      <c r="C575" s="650" t="str">
        <f t="shared" si="16"/>
        <v/>
      </c>
      <c r="D575" s="650" t="str">
        <f t="shared" si="17"/>
        <v/>
      </c>
      <c r="E575" s="650" t="str">
        <f>IFERROR(IF($J575="","",
IF($J575="United States",$M575&amp;" | "&amp;$J575&amp;" - "&amp;(VLOOKUP(K575,'EFs - EPA eGRID'!$B$2:$D$53,3,FALSE)),
IF($J575="Canada",$M575&amp;" | "&amp;$J575&amp;" - "&amp;$K575,$M575&amp;" | "&amp;$I575))),"")</f>
        <v/>
      </c>
      <c r="F575" s="650" t="str" cm="1">
        <f t="array" ref="F575">_xlfn.IFS($J575="","",AND($J575="United States", $K575=""), $M575&amp;" | "&amp;$J575,AND($J575="Canada", $K575=""), $M575&amp;" | "&amp;$J575,$J575="United States", $E575,$J575="Canada",$E575,$J575&lt;&gt;"", $M575&amp;" | "&amp;$J575)</f>
        <v/>
      </c>
      <c r="G575" s="989"/>
      <c r="H575" s="990"/>
      <c r="I575" s="941" t="str">
        <f>IFERROR(VLOOKUP(J575,'Category Index'!$K$10:$L$258,2,FALSE),"")</f>
        <v/>
      </c>
      <c r="J575" s="986"/>
      <c r="K575" s="987" t="s">
        <v>866</v>
      </c>
      <c r="L575" s="3"/>
      <c r="M575" s="982"/>
      <c r="N575" s="983"/>
      <c r="O575" s="943" t="str">
        <f>IFERROR(VLOOKUP(Q575,Tables!$CE$8:$CF$22,2,FALSE),"")</f>
        <v/>
      </c>
      <c r="P575" s="973"/>
      <c r="Q575" s="974"/>
      <c r="R575" s="975"/>
      <c r="S575" s="976"/>
      <c r="T575" s="670" t="str">
        <f>IFERROR(IF(R575="","",R575*(VLOOKUP(D575, 'Unit Conversion Table'!$E$3:$F$132, 2, FALSE))),"")</f>
        <v/>
      </c>
      <c r="U575" s="3"/>
      <c r="V575" s="971" t="s">
        <v>826</v>
      </c>
      <c r="W575" s="945" t="str" cm="1">
        <f t="array" ref="W575">_xlfn.IFS(V575="No",(IFERROR(VLOOKUP($M575&amp;" | "&amp;$X575,'Emissions Factors'!$C$3:$N$1705,MATCH(W$11,'Emissions Factors'!$C$3:$N$3,0),FALSE),"")),V575="Yes", "", V575="", "")</f>
        <v/>
      </c>
      <c r="X575" s="946">
        <f>IFERROR(IF(OR($V575="Yes", $V575=""), "",
VLOOKUP($F575, 'Emissions Factors'!$C$3:$O$717, 4,FALSE)),
IFERROR(VLOOKUP($E575, 'Emissions Factors'!$C$3:$O$717, 4,FALSE),""))</f>
        <v>0</v>
      </c>
      <c r="Y575" s="947" t="str">
        <f>IFERROR(VLOOKUP($M575&amp;" | "&amp;$X575,'Emissions Factors'!$C$3:$N$3811,5,FALSE),"")</f>
        <v/>
      </c>
      <c r="Z575" s="948" t="str">
        <f>IFERROR(VLOOKUP($M575&amp;" | "&amp;$X575,'Emissions Factors'!$C$3:$N$3811,6,FALSE),"")</f>
        <v/>
      </c>
      <c r="AA575" s="949" t="str">
        <f>IFERROR(VLOOKUP($M575&amp;" | "&amp;$X575,'Emissions Factors'!$C$3:$N$3811,7,FALSE),"")</f>
        <v/>
      </c>
      <c r="AB575" s="961"/>
      <c r="AC575" s="962"/>
      <c r="AD575" s="963"/>
      <c r="AE575" s="964"/>
      <c r="AF575" s="965"/>
      <c r="AG575" s="955" t="str" cm="1">
        <f t="array" ref="AG575">IFERROR(_xlfn.IFS($V575="No", Y575*$T575/1000,$V575="Yes", AD575*$T575/1000, $V575="", ""),"")</f>
        <v/>
      </c>
      <c r="AH575" s="956" t="str" cm="1">
        <f t="array" ref="AH575">IFERROR(_xlfn.IFS($V575="No", Z575*$T575/1000,$V575="Yes", AE575*$T575/1000, $V575="", ""),"")</f>
        <v/>
      </c>
      <c r="AI575" s="956" t="str" cm="1">
        <f t="array" ref="AI575">IFERROR(_xlfn.IFS($V575="No", AA575*$T575/1000,$V575="Yes", AF575*$T575/1000, $V575="", ""),"")</f>
        <v/>
      </c>
      <c r="AJ575" s="1029" t="str">
        <f>IFERROR($AG575
+IFERROR(HLOOKUP(Introduction!$H$29,'GWP Values'!$D$3:$G$46,MATCH("CH4",'GWP Values'!$C$3:$C$41,0),FALSE)*$AH575,0)
+IFERROR(HLOOKUP(Introduction!$H$29,'GWP Values'!$D$3:$G$46,MATCH("N2O",'GWP Values'!$C$3:$C$41,0),FALSE)*$AI575,0),"")</f>
        <v/>
      </c>
    </row>
    <row r="576" spans="1:36" ht="24" customHeight="1" x14ac:dyDescent="0.25">
      <c r="A576" s="441"/>
      <c r="B576" s="458" t="str" cm="1">
        <f t="array" ref="B576">IFERROR(_xlfn.IFS($J576="","",VLOOKUP(CONCATENATE($M576," | ",$J576),'Emissions Factors'!$C$3:$O$718,5,FALSE)&lt;&gt;"",CONCATENATE($M576," | ",$J576), COUNTIF('Emissions Factors'!$C$3:$C$718,CONCATENATE($M576," | ",$J576))&lt;0, CONCATENATE($M576," | ",$I576)),"")</f>
        <v/>
      </c>
      <c r="C576" s="650" t="str">
        <f t="shared" si="16"/>
        <v/>
      </c>
      <c r="D576" s="650" t="str">
        <f t="shared" si="17"/>
        <v/>
      </c>
      <c r="E576" s="650" t="str">
        <f>IFERROR(IF($J576="","",
IF($J576="United States",$M576&amp;" | "&amp;$J576&amp;" - "&amp;(VLOOKUP(K576,'EFs - EPA eGRID'!$B$2:$D$53,3,FALSE)),
IF($J576="Canada",$M576&amp;" | "&amp;$J576&amp;" - "&amp;$K576,$M576&amp;" | "&amp;$I576))),"")</f>
        <v/>
      </c>
      <c r="F576" s="650" t="str" cm="1">
        <f t="array" ref="F576">_xlfn.IFS($J576="","",AND($J576="United States", $K576=""), $M576&amp;" | "&amp;$J576,AND($J576="Canada", $K576=""), $M576&amp;" | "&amp;$J576,$J576="United States", $E576,$J576="Canada",$E576,$J576&lt;&gt;"", $M576&amp;" | "&amp;$J576)</f>
        <v/>
      </c>
      <c r="G576" s="989"/>
      <c r="H576" s="990"/>
      <c r="I576" s="941" t="str">
        <f>IFERROR(VLOOKUP(J576,'Category Index'!$K$10:$L$258,2,FALSE),"")</f>
        <v/>
      </c>
      <c r="J576" s="986"/>
      <c r="K576" s="987" t="s">
        <v>866</v>
      </c>
      <c r="L576" s="3"/>
      <c r="M576" s="982"/>
      <c r="N576" s="983"/>
      <c r="O576" s="943" t="str">
        <f>IFERROR(VLOOKUP(Q576,Tables!$CE$8:$CF$22,2,FALSE),"")</f>
        <v/>
      </c>
      <c r="P576" s="973"/>
      <c r="Q576" s="974"/>
      <c r="R576" s="975"/>
      <c r="S576" s="976"/>
      <c r="T576" s="670" t="str">
        <f>IFERROR(IF(R576="","",R576*(VLOOKUP(D576, 'Unit Conversion Table'!$E$3:$F$132, 2, FALSE))),"")</f>
        <v/>
      </c>
      <c r="U576" s="3"/>
      <c r="V576" s="971" t="s">
        <v>826</v>
      </c>
      <c r="W576" s="945" t="str" cm="1">
        <f t="array" ref="W576">_xlfn.IFS(V576="No",(IFERROR(VLOOKUP($M576&amp;" | "&amp;$X576,'Emissions Factors'!$C$3:$N$1705,MATCH(W$11,'Emissions Factors'!$C$3:$N$3,0),FALSE),"")),V576="Yes", "", V576="", "")</f>
        <v/>
      </c>
      <c r="X576" s="946">
        <f>IFERROR(IF(OR($V576="Yes", $V576=""), "",
VLOOKUP($F576, 'Emissions Factors'!$C$3:$O$717, 4,FALSE)),
IFERROR(VLOOKUP($E576, 'Emissions Factors'!$C$3:$O$717, 4,FALSE),""))</f>
        <v>0</v>
      </c>
      <c r="Y576" s="947" t="str">
        <f>IFERROR(VLOOKUP($M576&amp;" | "&amp;$X576,'Emissions Factors'!$C$3:$N$3811,5,FALSE),"")</f>
        <v/>
      </c>
      <c r="Z576" s="948" t="str">
        <f>IFERROR(VLOOKUP($M576&amp;" | "&amp;$X576,'Emissions Factors'!$C$3:$N$3811,6,FALSE),"")</f>
        <v/>
      </c>
      <c r="AA576" s="949" t="str">
        <f>IFERROR(VLOOKUP($M576&amp;" | "&amp;$X576,'Emissions Factors'!$C$3:$N$3811,7,FALSE),"")</f>
        <v/>
      </c>
      <c r="AB576" s="961"/>
      <c r="AC576" s="962"/>
      <c r="AD576" s="963"/>
      <c r="AE576" s="964"/>
      <c r="AF576" s="965"/>
      <c r="AG576" s="955" t="str" cm="1">
        <f t="array" ref="AG576">IFERROR(_xlfn.IFS($V576="No", Y576*$T576/1000,$V576="Yes", AD576*$T576/1000, $V576="", ""),"")</f>
        <v/>
      </c>
      <c r="AH576" s="956" t="str" cm="1">
        <f t="array" ref="AH576">IFERROR(_xlfn.IFS($V576="No", Z576*$T576/1000,$V576="Yes", AE576*$T576/1000, $V576="", ""),"")</f>
        <v/>
      </c>
      <c r="AI576" s="956" t="str" cm="1">
        <f t="array" ref="AI576">IFERROR(_xlfn.IFS($V576="No", AA576*$T576/1000,$V576="Yes", AF576*$T576/1000, $V576="", ""),"")</f>
        <v/>
      </c>
      <c r="AJ576" s="1029" t="str">
        <f>IFERROR($AG576
+IFERROR(HLOOKUP(Introduction!$H$29,'GWP Values'!$D$3:$G$46,MATCH("CH4",'GWP Values'!$C$3:$C$41,0),FALSE)*$AH576,0)
+IFERROR(HLOOKUP(Introduction!$H$29,'GWP Values'!$D$3:$G$46,MATCH("N2O",'GWP Values'!$C$3:$C$41,0),FALSE)*$AI576,0),"")</f>
        <v/>
      </c>
    </row>
    <row r="577" spans="1:36" ht="24" customHeight="1" x14ac:dyDescent="0.25">
      <c r="A577" s="441"/>
      <c r="B577" s="458" t="str" cm="1">
        <f t="array" ref="B577">IFERROR(_xlfn.IFS($J577="","",VLOOKUP(CONCATENATE($M577," | ",$J577),'Emissions Factors'!$C$3:$O$718,5,FALSE)&lt;&gt;"",CONCATENATE($M577," | ",$J577), COUNTIF('Emissions Factors'!$C$3:$C$718,CONCATENATE($M577," | ",$J577))&lt;0, CONCATENATE($M577," | ",$I577)),"")</f>
        <v/>
      </c>
      <c r="C577" s="650" t="str">
        <f t="shared" si="16"/>
        <v/>
      </c>
      <c r="D577" s="650" t="str">
        <f t="shared" si="17"/>
        <v/>
      </c>
      <c r="E577" s="650" t="str">
        <f>IFERROR(IF($J577="","",
IF($J577="United States",$M577&amp;" | "&amp;$J577&amp;" - "&amp;(VLOOKUP(K577,'EFs - EPA eGRID'!$B$2:$D$53,3,FALSE)),
IF($J577="Canada",$M577&amp;" | "&amp;$J577&amp;" - "&amp;$K577,$M577&amp;" | "&amp;$I577))),"")</f>
        <v/>
      </c>
      <c r="F577" s="650" t="str" cm="1">
        <f t="array" ref="F577">_xlfn.IFS($J577="","",AND($J577="United States", $K577=""), $M577&amp;" | "&amp;$J577,AND($J577="Canada", $K577=""), $M577&amp;" | "&amp;$J577,$J577="United States", $E577,$J577="Canada",$E577,$J577&lt;&gt;"", $M577&amp;" | "&amp;$J577)</f>
        <v/>
      </c>
      <c r="G577" s="989"/>
      <c r="H577" s="990"/>
      <c r="I577" s="941" t="str">
        <f>IFERROR(VLOOKUP(J577,'Category Index'!$K$10:$L$258,2,FALSE),"")</f>
        <v/>
      </c>
      <c r="J577" s="986"/>
      <c r="K577" s="987" t="s">
        <v>866</v>
      </c>
      <c r="L577" s="3"/>
      <c r="M577" s="982"/>
      <c r="N577" s="983"/>
      <c r="O577" s="943" t="str">
        <f>IFERROR(VLOOKUP(Q577,Tables!$CE$8:$CF$22,2,FALSE),"")</f>
        <v/>
      </c>
      <c r="P577" s="973"/>
      <c r="Q577" s="974"/>
      <c r="R577" s="975"/>
      <c r="S577" s="976"/>
      <c r="T577" s="670" t="str">
        <f>IFERROR(IF(R577="","",R577*(VLOOKUP(D577, 'Unit Conversion Table'!$E$3:$F$132, 2, FALSE))),"")</f>
        <v/>
      </c>
      <c r="U577" s="3"/>
      <c r="V577" s="971" t="s">
        <v>826</v>
      </c>
      <c r="W577" s="945" t="str" cm="1">
        <f t="array" ref="W577">_xlfn.IFS(V577="No",(IFERROR(VLOOKUP($M577&amp;" | "&amp;$X577,'Emissions Factors'!$C$3:$N$1705,MATCH(W$11,'Emissions Factors'!$C$3:$N$3,0),FALSE),"")),V577="Yes", "", V577="", "")</f>
        <v/>
      </c>
      <c r="X577" s="946">
        <f>IFERROR(IF(OR($V577="Yes", $V577=""), "",
VLOOKUP($F577, 'Emissions Factors'!$C$3:$O$717, 4,FALSE)),
IFERROR(VLOOKUP($E577, 'Emissions Factors'!$C$3:$O$717, 4,FALSE),""))</f>
        <v>0</v>
      </c>
      <c r="Y577" s="947" t="str">
        <f>IFERROR(VLOOKUP($M577&amp;" | "&amp;$X577,'Emissions Factors'!$C$3:$N$3811,5,FALSE),"")</f>
        <v/>
      </c>
      <c r="Z577" s="948" t="str">
        <f>IFERROR(VLOOKUP($M577&amp;" | "&amp;$X577,'Emissions Factors'!$C$3:$N$3811,6,FALSE),"")</f>
        <v/>
      </c>
      <c r="AA577" s="949" t="str">
        <f>IFERROR(VLOOKUP($M577&amp;" | "&amp;$X577,'Emissions Factors'!$C$3:$N$3811,7,FALSE),"")</f>
        <v/>
      </c>
      <c r="AB577" s="961"/>
      <c r="AC577" s="962"/>
      <c r="AD577" s="963"/>
      <c r="AE577" s="964"/>
      <c r="AF577" s="965"/>
      <c r="AG577" s="955" t="str" cm="1">
        <f t="array" ref="AG577">IFERROR(_xlfn.IFS($V577="No", Y577*$T577/1000,$V577="Yes", AD577*$T577/1000, $V577="", ""),"")</f>
        <v/>
      </c>
      <c r="AH577" s="956" t="str" cm="1">
        <f t="array" ref="AH577">IFERROR(_xlfn.IFS($V577="No", Z577*$T577/1000,$V577="Yes", AE577*$T577/1000, $V577="", ""),"")</f>
        <v/>
      </c>
      <c r="AI577" s="956" t="str" cm="1">
        <f t="array" ref="AI577">IFERROR(_xlfn.IFS($V577="No", AA577*$T577/1000,$V577="Yes", AF577*$T577/1000, $V577="", ""),"")</f>
        <v/>
      </c>
      <c r="AJ577" s="1029" t="str">
        <f>IFERROR($AG577
+IFERROR(HLOOKUP(Introduction!$H$29,'GWP Values'!$D$3:$G$46,MATCH("CH4",'GWP Values'!$C$3:$C$41,0),FALSE)*$AH577,0)
+IFERROR(HLOOKUP(Introduction!$H$29,'GWP Values'!$D$3:$G$46,MATCH("N2O",'GWP Values'!$C$3:$C$41,0),FALSE)*$AI577,0),"")</f>
        <v/>
      </c>
    </row>
    <row r="578" spans="1:36" ht="24" customHeight="1" x14ac:dyDescent="0.25">
      <c r="A578" s="441"/>
      <c r="B578" s="458" t="str" cm="1">
        <f t="array" ref="B578">IFERROR(_xlfn.IFS($J578="","",VLOOKUP(CONCATENATE($M578," | ",$J578),'Emissions Factors'!$C$3:$O$718,5,FALSE)&lt;&gt;"",CONCATENATE($M578," | ",$J578), COUNTIF('Emissions Factors'!$C$3:$C$718,CONCATENATE($M578," | ",$J578))&lt;0, CONCATENATE($M578," | ",$I578)),"")</f>
        <v/>
      </c>
      <c r="C578" s="650" t="str">
        <f t="shared" si="16"/>
        <v/>
      </c>
      <c r="D578" s="650" t="str">
        <f t="shared" si="17"/>
        <v/>
      </c>
      <c r="E578" s="650" t="str">
        <f>IFERROR(IF($J578="","",
IF($J578="United States",$M578&amp;" | "&amp;$J578&amp;" - "&amp;(VLOOKUP(K578,'EFs - EPA eGRID'!$B$2:$D$53,3,FALSE)),
IF($J578="Canada",$M578&amp;" | "&amp;$J578&amp;" - "&amp;$K578,$M578&amp;" | "&amp;$I578))),"")</f>
        <v/>
      </c>
      <c r="F578" s="650" t="str" cm="1">
        <f t="array" ref="F578">_xlfn.IFS($J578="","",AND($J578="United States", $K578=""), $M578&amp;" | "&amp;$J578,AND($J578="Canada", $K578=""), $M578&amp;" | "&amp;$J578,$J578="United States", $E578,$J578="Canada",$E578,$J578&lt;&gt;"", $M578&amp;" | "&amp;$J578)</f>
        <v/>
      </c>
      <c r="G578" s="989"/>
      <c r="H578" s="990"/>
      <c r="I578" s="941" t="str">
        <f>IFERROR(VLOOKUP(J578,'Category Index'!$K$10:$L$258,2,FALSE),"")</f>
        <v/>
      </c>
      <c r="J578" s="986"/>
      <c r="K578" s="987" t="s">
        <v>866</v>
      </c>
      <c r="L578" s="3"/>
      <c r="M578" s="982"/>
      <c r="N578" s="983"/>
      <c r="O578" s="943" t="str">
        <f>IFERROR(VLOOKUP(Q578,Tables!$CE$8:$CF$22,2,FALSE),"")</f>
        <v/>
      </c>
      <c r="P578" s="973"/>
      <c r="Q578" s="974"/>
      <c r="R578" s="975"/>
      <c r="S578" s="976"/>
      <c r="T578" s="670" t="str">
        <f>IFERROR(IF(R578="","",R578*(VLOOKUP(D578, 'Unit Conversion Table'!$E$3:$F$132, 2, FALSE))),"")</f>
        <v/>
      </c>
      <c r="U578" s="3"/>
      <c r="V578" s="971" t="s">
        <v>826</v>
      </c>
      <c r="W578" s="945" t="str" cm="1">
        <f t="array" ref="W578">_xlfn.IFS(V578="No",(IFERROR(VLOOKUP($M578&amp;" | "&amp;$X578,'Emissions Factors'!$C$3:$N$1705,MATCH(W$11,'Emissions Factors'!$C$3:$N$3,0),FALSE),"")),V578="Yes", "", V578="", "")</f>
        <v/>
      </c>
      <c r="X578" s="946">
        <f>IFERROR(IF(OR($V578="Yes", $V578=""), "",
VLOOKUP($F578, 'Emissions Factors'!$C$3:$O$717, 4,FALSE)),
IFERROR(VLOOKUP($E578, 'Emissions Factors'!$C$3:$O$717, 4,FALSE),""))</f>
        <v>0</v>
      </c>
      <c r="Y578" s="947" t="str">
        <f>IFERROR(VLOOKUP($M578&amp;" | "&amp;$X578,'Emissions Factors'!$C$3:$N$3811,5,FALSE),"")</f>
        <v/>
      </c>
      <c r="Z578" s="948" t="str">
        <f>IFERROR(VLOOKUP($M578&amp;" | "&amp;$X578,'Emissions Factors'!$C$3:$N$3811,6,FALSE),"")</f>
        <v/>
      </c>
      <c r="AA578" s="949" t="str">
        <f>IFERROR(VLOOKUP($M578&amp;" | "&amp;$X578,'Emissions Factors'!$C$3:$N$3811,7,FALSE),"")</f>
        <v/>
      </c>
      <c r="AB578" s="961"/>
      <c r="AC578" s="962"/>
      <c r="AD578" s="963"/>
      <c r="AE578" s="964"/>
      <c r="AF578" s="965"/>
      <c r="AG578" s="955" t="str" cm="1">
        <f t="array" ref="AG578">IFERROR(_xlfn.IFS($V578="No", Y578*$T578/1000,$V578="Yes", AD578*$T578/1000, $V578="", ""),"")</f>
        <v/>
      </c>
      <c r="AH578" s="956" t="str" cm="1">
        <f t="array" ref="AH578">IFERROR(_xlfn.IFS($V578="No", Z578*$T578/1000,$V578="Yes", AE578*$T578/1000, $V578="", ""),"")</f>
        <v/>
      </c>
      <c r="AI578" s="956" t="str" cm="1">
        <f t="array" ref="AI578">IFERROR(_xlfn.IFS($V578="No", AA578*$T578/1000,$V578="Yes", AF578*$T578/1000, $V578="", ""),"")</f>
        <v/>
      </c>
      <c r="AJ578" s="1029" t="str">
        <f>IFERROR($AG578
+IFERROR(HLOOKUP(Introduction!$H$29,'GWP Values'!$D$3:$G$46,MATCH("CH4",'GWP Values'!$C$3:$C$41,0),FALSE)*$AH578,0)
+IFERROR(HLOOKUP(Introduction!$H$29,'GWP Values'!$D$3:$G$46,MATCH("N2O",'GWP Values'!$C$3:$C$41,0),FALSE)*$AI578,0),"")</f>
        <v/>
      </c>
    </row>
    <row r="579" spans="1:36" ht="24" customHeight="1" x14ac:dyDescent="0.25">
      <c r="A579" s="441"/>
      <c r="B579" s="458" t="str" cm="1">
        <f t="array" ref="B579">IFERROR(_xlfn.IFS($J579="","",VLOOKUP(CONCATENATE($M579," | ",$J579),'Emissions Factors'!$C$3:$O$718,5,FALSE)&lt;&gt;"",CONCATENATE($M579," | ",$J579), COUNTIF('Emissions Factors'!$C$3:$C$718,CONCATENATE($M579," | ",$J579))&lt;0, CONCATENATE($M579," | ",$I579)),"")</f>
        <v/>
      </c>
      <c r="C579" s="650" t="str">
        <f t="shared" si="16"/>
        <v/>
      </c>
      <c r="D579" s="650" t="str">
        <f t="shared" si="17"/>
        <v/>
      </c>
      <c r="E579" s="650" t="str">
        <f>IFERROR(IF($J579="","",
IF($J579="United States",$M579&amp;" | "&amp;$J579&amp;" - "&amp;(VLOOKUP(K579,'EFs - EPA eGRID'!$B$2:$D$53,3,FALSE)),
IF($J579="Canada",$M579&amp;" | "&amp;$J579&amp;" - "&amp;$K579,$M579&amp;" | "&amp;$I579))),"")</f>
        <v/>
      </c>
      <c r="F579" s="650" t="str" cm="1">
        <f t="array" ref="F579">_xlfn.IFS($J579="","",AND($J579="United States", $K579=""), $M579&amp;" | "&amp;$J579,AND($J579="Canada", $K579=""), $M579&amp;" | "&amp;$J579,$J579="United States", $E579,$J579="Canada",$E579,$J579&lt;&gt;"", $M579&amp;" | "&amp;$J579)</f>
        <v/>
      </c>
      <c r="G579" s="989"/>
      <c r="H579" s="990"/>
      <c r="I579" s="941" t="str">
        <f>IFERROR(VLOOKUP(J579,'Category Index'!$K$10:$L$258,2,FALSE),"")</f>
        <v/>
      </c>
      <c r="J579" s="986"/>
      <c r="K579" s="987" t="s">
        <v>866</v>
      </c>
      <c r="L579" s="3"/>
      <c r="M579" s="982"/>
      <c r="N579" s="983"/>
      <c r="O579" s="943" t="str">
        <f>IFERROR(VLOOKUP(Q579,Tables!$CE$8:$CF$22,2,FALSE),"")</f>
        <v/>
      </c>
      <c r="P579" s="973"/>
      <c r="Q579" s="974"/>
      <c r="R579" s="975"/>
      <c r="S579" s="976"/>
      <c r="T579" s="670" t="str">
        <f>IFERROR(IF(R579="","",R579*(VLOOKUP(D579, 'Unit Conversion Table'!$E$3:$F$132, 2, FALSE))),"")</f>
        <v/>
      </c>
      <c r="U579" s="3"/>
      <c r="V579" s="971" t="s">
        <v>826</v>
      </c>
      <c r="W579" s="945" t="str" cm="1">
        <f t="array" ref="W579">_xlfn.IFS(V579="No",(IFERROR(VLOOKUP($M579&amp;" | "&amp;$X579,'Emissions Factors'!$C$3:$N$1705,MATCH(W$11,'Emissions Factors'!$C$3:$N$3,0),FALSE),"")),V579="Yes", "", V579="", "")</f>
        <v/>
      </c>
      <c r="X579" s="946">
        <f>IFERROR(IF(OR($V579="Yes", $V579=""), "",
VLOOKUP($F579, 'Emissions Factors'!$C$3:$O$717, 4,FALSE)),
IFERROR(VLOOKUP($E579, 'Emissions Factors'!$C$3:$O$717, 4,FALSE),""))</f>
        <v>0</v>
      </c>
      <c r="Y579" s="947" t="str">
        <f>IFERROR(VLOOKUP($M579&amp;" | "&amp;$X579,'Emissions Factors'!$C$3:$N$3811,5,FALSE),"")</f>
        <v/>
      </c>
      <c r="Z579" s="948" t="str">
        <f>IFERROR(VLOOKUP($M579&amp;" | "&amp;$X579,'Emissions Factors'!$C$3:$N$3811,6,FALSE),"")</f>
        <v/>
      </c>
      <c r="AA579" s="949" t="str">
        <f>IFERROR(VLOOKUP($M579&amp;" | "&amp;$X579,'Emissions Factors'!$C$3:$N$3811,7,FALSE),"")</f>
        <v/>
      </c>
      <c r="AB579" s="961"/>
      <c r="AC579" s="962"/>
      <c r="AD579" s="963"/>
      <c r="AE579" s="964"/>
      <c r="AF579" s="965"/>
      <c r="AG579" s="955" t="str" cm="1">
        <f t="array" ref="AG579">IFERROR(_xlfn.IFS($V579="No", Y579*$T579/1000,$V579="Yes", AD579*$T579/1000, $V579="", ""),"")</f>
        <v/>
      </c>
      <c r="AH579" s="956" t="str" cm="1">
        <f t="array" ref="AH579">IFERROR(_xlfn.IFS($V579="No", Z579*$T579/1000,$V579="Yes", AE579*$T579/1000, $V579="", ""),"")</f>
        <v/>
      </c>
      <c r="AI579" s="956" t="str" cm="1">
        <f t="array" ref="AI579">IFERROR(_xlfn.IFS($V579="No", AA579*$T579/1000,$V579="Yes", AF579*$T579/1000, $V579="", ""),"")</f>
        <v/>
      </c>
      <c r="AJ579" s="1029" t="str">
        <f>IFERROR($AG579
+IFERROR(HLOOKUP(Introduction!$H$29,'GWP Values'!$D$3:$G$46,MATCH("CH4",'GWP Values'!$C$3:$C$41,0),FALSE)*$AH579,0)
+IFERROR(HLOOKUP(Introduction!$H$29,'GWP Values'!$D$3:$G$46,MATCH("N2O",'GWP Values'!$C$3:$C$41,0),FALSE)*$AI579,0),"")</f>
        <v/>
      </c>
    </row>
    <row r="580" spans="1:36" ht="24" customHeight="1" x14ac:dyDescent="0.25">
      <c r="A580" s="441"/>
      <c r="B580" s="458" t="str" cm="1">
        <f t="array" ref="B580">IFERROR(_xlfn.IFS($J580="","",VLOOKUP(CONCATENATE($M580," | ",$J580),'Emissions Factors'!$C$3:$O$718,5,FALSE)&lt;&gt;"",CONCATENATE($M580," | ",$J580), COUNTIF('Emissions Factors'!$C$3:$C$718,CONCATENATE($M580," | ",$J580))&lt;0, CONCATENATE($M580," | ",$I580)),"")</f>
        <v/>
      </c>
      <c r="C580" s="650" t="str">
        <f t="shared" si="16"/>
        <v/>
      </c>
      <c r="D580" s="650" t="str">
        <f t="shared" si="17"/>
        <v/>
      </c>
      <c r="E580" s="650" t="str">
        <f>IFERROR(IF($J580="","",
IF($J580="United States",$M580&amp;" | "&amp;$J580&amp;" - "&amp;(VLOOKUP(K580,'EFs - EPA eGRID'!$B$2:$D$53,3,FALSE)),
IF($J580="Canada",$M580&amp;" | "&amp;$J580&amp;" - "&amp;$K580,$M580&amp;" | "&amp;$I580))),"")</f>
        <v/>
      </c>
      <c r="F580" s="650" t="str" cm="1">
        <f t="array" ref="F580">_xlfn.IFS($J580="","",AND($J580="United States", $K580=""), $M580&amp;" | "&amp;$J580,AND($J580="Canada", $K580=""), $M580&amp;" | "&amp;$J580,$J580="United States", $E580,$J580="Canada",$E580,$J580&lt;&gt;"", $M580&amp;" | "&amp;$J580)</f>
        <v/>
      </c>
      <c r="G580" s="989"/>
      <c r="H580" s="990"/>
      <c r="I580" s="941" t="str">
        <f>IFERROR(VLOOKUP(J580,'Category Index'!$K$10:$L$258,2,FALSE),"")</f>
        <v/>
      </c>
      <c r="J580" s="986"/>
      <c r="K580" s="987" t="s">
        <v>866</v>
      </c>
      <c r="L580" s="3"/>
      <c r="M580" s="982"/>
      <c r="N580" s="983"/>
      <c r="O580" s="943" t="str">
        <f>IFERROR(VLOOKUP(Q580,Tables!$CE$8:$CF$22,2,FALSE),"")</f>
        <v/>
      </c>
      <c r="P580" s="973"/>
      <c r="Q580" s="974"/>
      <c r="R580" s="975"/>
      <c r="S580" s="976"/>
      <c r="T580" s="670" t="str">
        <f>IFERROR(IF(R580="","",R580*(VLOOKUP(D580, 'Unit Conversion Table'!$E$3:$F$132, 2, FALSE))),"")</f>
        <v/>
      </c>
      <c r="U580" s="3"/>
      <c r="V580" s="971" t="s">
        <v>826</v>
      </c>
      <c r="W580" s="945" t="str" cm="1">
        <f t="array" ref="W580">_xlfn.IFS(V580="No",(IFERROR(VLOOKUP($M580&amp;" | "&amp;$X580,'Emissions Factors'!$C$3:$N$1705,MATCH(W$11,'Emissions Factors'!$C$3:$N$3,0),FALSE),"")),V580="Yes", "", V580="", "")</f>
        <v/>
      </c>
      <c r="X580" s="946">
        <f>IFERROR(IF(OR($V580="Yes", $V580=""), "",
VLOOKUP($F580, 'Emissions Factors'!$C$3:$O$717, 4,FALSE)),
IFERROR(VLOOKUP($E580, 'Emissions Factors'!$C$3:$O$717, 4,FALSE),""))</f>
        <v>0</v>
      </c>
      <c r="Y580" s="947" t="str">
        <f>IFERROR(VLOOKUP($M580&amp;" | "&amp;$X580,'Emissions Factors'!$C$3:$N$3811,5,FALSE),"")</f>
        <v/>
      </c>
      <c r="Z580" s="948" t="str">
        <f>IFERROR(VLOOKUP($M580&amp;" | "&amp;$X580,'Emissions Factors'!$C$3:$N$3811,6,FALSE),"")</f>
        <v/>
      </c>
      <c r="AA580" s="949" t="str">
        <f>IFERROR(VLOOKUP($M580&amp;" | "&amp;$X580,'Emissions Factors'!$C$3:$N$3811,7,FALSE),"")</f>
        <v/>
      </c>
      <c r="AB580" s="961"/>
      <c r="AC580" s="962"/>
      <c r="AD580" s="963"/>
      <c r="AE580" s="964"/>
      <c r="AF580" s="965"/>
      <c r="AG580" s="955" t="str" cm="1">
        <f t="array" ref="AG580">IFERROR(_xlfn.IFS($V580="No", Y580*$T580/1000,$V580="Yes", AD580*$T580/1000, $V580="", ""),"")</f>
        <v/>
      </c>
      <c r="AH580" s="956" t="str" cm="1">
        <f t="array" ref="AH580">IFERROR(_xlfn.IFS($V580="No", Z580*$T580/1000,$V580="Yes", AE580*$T580/1000, $V580="", ""),"")</f>
        <v/>
      </c>
      <c r="AI580" s="956" t="str" cm="1">
        <f t="array" ref="AI580">IFERROR(_xlfn.IFS($V580="No", AA580*$T580/1000,$V580="Yes", AF580*$T580/1000, $V580="", ""),"")</f>
        <v/>
      </c>
      <c r="AJ580" s="1029" t="str">
        <f>IFERROR($AG580
+IFERROR(HLOOKUP(Introduction!$H$29,'GWP Values'!$D$3:$G$46,MATCH("CH4",'GWP Values'!$C$3:$C$41,0),FALSE)*$AH580,0)
+IFERROR(HLOOKUP(Introduction!$H$29,'GWP Values'!$D$3:$G$46,MATCH("N2O",'GWP Values'!$C$3:$C$41,0),FALSE)*$AI580,0),"")</f>
        <v/>
      </c>
    </row>
    <row r="581" spans="1:36" ht="24" customHeight="1" x14ac:dyDescent="0.25">
      <c r="A581" s="441"/>
      <c r="B581" s="458" t="str" cm="1">
        <f t="array" ref="B581">IFERROR(_xlfn.IFS($J581="","",VLOOKUP(CONCATENATE($M581," | ",$J581),'Emissions Factors'!$C$3:$O$718,5,FALSE)&lt;&gt;"",CONCATENATE($M581," | ",$J581), COUNTIF('Emissions Factors'!$C$3:$C$718,CONCATENATE($M581," | ",$J581))&lt;0, CONCATENATE($M581," | ",$I581)),"")</f>
        <v/>
      </c>
      <c r="C581" s="650" t="str">
        <f t="shared" si="16"/>
        <v/>
      </c>
      <c r="D581" s="650" t="str">
        <f t="shared" si="17"/>
        <v/>
      </c>
      <c r="E581" s="650" t="str">
        <f>IFERROR(IF($J581="","",
IF($J581="United States",$M581&amp;" | "&amp;$J581&amp;" - "&amp;(VLOOKUP(K581,'EFs - EPA eGRID'!$B$2:$D$53,3,FALSE)),
IF($J581="Canada",$M581&amp;" | "&amp;$J581&amp;" - "&amp;$K581,$M581&amp;" | "&amp;$I581))),"")</f>
        <v/>
      </c>
      <c r="F581" s="650" t="str" cm="1">
        <f t="array" ref="F581">_xlfn.IFS($J581="","",AND($J581="United States", $K581=""), $M581&amp;" | "&amp;$J581,AND($J581="Canada", $K581=""), $M581&amp;" | "&amp;$J581,$J581="United States", $E581,$J581="Canada",$E581,$J581&lt;&gt;"", $M581&amp;" | "&amp;$J581)</f>
        <v/>
      </c>
      <c r="G581" s="989"/>
      <c r="H581" s="990"/>
      <c r="I581" s="941" t="str">
        <f>IFERROR(VLOOKUP(J581,'Category Index'!$K$10:$L$258,2,FALSE),"")</f>
        <v/>
      </c>
      <c r="J581" s="986"/>
      <c r="K581" s="987" t="s">
        <v>866</v>
      </c>
      <c r="L581" s="3"/>
      <c r="M581" s="982"/>
      <c r="N581" s="983"/>
      <c r="O581" s="943" t="str">
        <f>IFERROR(VLOOKUP(Q581,Tables!$CE$8:$CF$22,2,FALSE),"")</f>
        <v/>
      </c>
      <c r="P581" s="973"/>
      <c r="Q581" s="974"/>
      <c r="R581" s="975"/>
      <c r="S581" s="976"/>
      <c r="T581" s="670" t="str">
        <f>IFERROR(IF(R581="","",R581*(VLOOKUP(D581, 'Unit Conversion Table'!$E$3:$F$132, 2, FALSE))),"")</f>
        <v/>
      </c>
      <c r="U581" s="3"/>
      <c r="V581" s="971" t="s">
        <v>826</v>
      </c>
      <c r="W581" s="945" t="str" cm="1">
        <f t="array" ref="W581">_xlfn.IFS(V581="No",(IFERROR(VLOOKUP($M581&amp;" | "&amp;$X581,'Emissions Factors'!$C$3:$N$1705,MATCH(W$11,'Emissions Factors'!$C$3:$N$3,0),FALSE),"")),V581="Yes", "", V581="", "")</f>
        <v/>
      </c>
      <c r="X581" s="946">
        <f>IFERROR(IF(OR($V581="Yes", $V581=""), "",
VLOOKUP($F581, 'Emissions Factors'!$C$3:$O$717, 4,FALSE)),
IFERROR(VLOOKUP($E581, 'Emissions Factors'!$C$3:$O$717, 4,FALSE),""))</f>
        <v>0</v>
      </c>
      <c r="Y581" s="947" t="str">
        <f>IFERROR(VLOOKUP($M581&amp;" | "&amp;$X581,'Emissions Factors'!$C$3:$N$3811,5,FALSE),"")</f>
        <v/>
      </c>
      <c r="Z581" s="948" t="str">
        <f>IFERROR(VLOOKUP($M581&amp;" | "&amp;$X581,'Emissions Factors'!$C$3:$N$3811,6,FALSE),"")</f>
        <v/>
      </c>
      <c r="AA581" s="949" t="str">
        <f>IFERROR(VLOOKUP($M581&amp;" | "&amp;$X581,'Emissions Factors'!$C$3:$N$3811,7,FALSE),"")</f>
        <v/>
      </c>
      <c r="AB581" s="961"/>
      <c r="AC581" s="962"/>
      <c r="AD581" s="963"/>
      <c r="AE581" s="964"/>
      <c r="AF581" s="965"/>
      <c r="AG581" s="955" t="str" cm="1">
        <f t="array" ref="AG581">IFERROR(_xlfn.IFS($V581="No", Y581*$T581/1000,$V581="Yes", AD581*$T581/1000, $V581="", ""),"")</f>
        <v/>
      </c>
      <c r="AH581" s="956" t="str" cm="1">
        <f t="array" ref="AH581">IFERROR(_xlfn.IFS($V581="No", Z581*$T581/1000,$V581="Yes", AE581*$T581/1000, $V581="", ""),"")</f>
        <v/>
      </c>
      <c r="AI581" s="956" t="str" cm="1">
        <f t="array" ref="AI581">IFERROR(_xlfn.IFS($V581="No", AA581*$T581/1000,$V581="Yes", AF581*$T581/1000, $V581="", ""),"")</f>
        <v/>
      </c>
      <c r="AJ581" s="1029" t="str">
        <f>IFERROR($AG581
+IFERROR(HLOOKUP(Introduction!$H$29,'GWP Values'!$D$3:$G$46,MATCH("CH4",'GWP Values'!$C$3:$C$41,0),FALSE)*$AH581,0)
+IFERROR(HLOOKUP(Introduction!$H$29,'GWP Values'!$D$3:$G$46,MATCH("N2O",'GWP Values'!$C$3:$C$41,0),FALSE)*$AI581,0),"")</f>
        <v/>
      </c>
    </row>
    <row r="582" spans="1:36" ht="24" customHeight="1" x14ac:dyDescent="0.25">
      <c r="A582" s="441"/>
      <c r="B582" s="458" t="str" cm="1">
        <f t="array" ref="B582">IFERROR(_xlfn.IFS($J582="","",VLOOKUP(CONCATENATE($M582," | ",$J582),'Emissions Factors'!$C$3:$O$718,5,FALSE)&lt;&gt;"",CONCATENATE($M582," | ",$J582), COUNTIF('Emissions Factors'!$C$3:$C$718,CONCATENATE($M582," | ",$J582))&lt;0, CONCATENATE($M582," | ",$I582)),"")</f>
        <v/>
      </c>
      <c r="C582" s="650" t="str">
        <f t="shared" si="16"/>
        <v/>
      </c>
      <c r="D582" s="650" t="str">
        <f t="shared" si="17"/>
        <v/>
      </c>
      <c r="E582" s="650" t="str">
        <f>IFERROR(IF($J582="","",
IF($J582="United States",$M582&amp;" | "&amp;$J582&amp;" - "&amp;(VLOOKUP(K582,'EFs - EPA eGRID'!$B$2:$D$53,3,FALSE)),
IF($J582="Canada",$M582&amp;" | "&amp;$J582&amp;" - "&amp;$K582,$M582&amp;" | "&amp;$I582))),"")</f>
        <v/>
      </c>
      <c r="F582" s="650" t="str" cm="1">
        <f t="array" ref="F582">_xlfn.IFS($J582="","",AND($J582="United States", $K582=""), $M582&amp;" | "&amp;$J582,AND($J582="Canada", $K582=""), $M582&amp;" | "&amp;$J582,$J582="United States", $E582,$J582="Canada",$E582,$J582&lt;&gt;"", $M582&amp;" | "&amp;$J582)</f>
        <v/>
      </c>
      <c r="G582" s="989"/>
      <c r="H582" s="990"/>
      <c r="I582" s="941" t="str">
        <f>IFERROR(VLOOKUP(J582,'Category Index'!$K$10:$L$258,2,FALSE),"")</f>
        <v/>
      </c>
      <c r="J582" s="986"/>
      <c r="K582" s="987" t="s">
        <v>866</v>
      </c>
      <c r="L582" s="3"/>
      <c r="M582" s="982"/>
      <c r="N582" s="983"/>
      <c r="O582" s="943" t="str">
        <f>IFERROR(VLOOKUP(Q582,Tables!$CE$8:$CF$22,2,FALSE),"")</f>
        <v/>
      </c>
      <c r="P582" s="973"/>
      <c r="Q582" s="974"/>
      <c r="R582" s="975"/>
      <c r="S582" s="976"/>
      <c r="T582" s="670" t="str">
        <f>IFERROR(IF(R582="","",R582*(VLOOKUP(D582, 'Unit Conversion Table'!$E$3:$F$132, 2, FALSE))),"")</f>
        <v/>
      </c>
      <c r="U582" s="3"/>
      <c r="V582" s="971" t="s">
        <v>826</v>
      </c>
      <c r="W582" s="945" t="str" cm="1">
        <f t="array" ref="W582">_xlfn.IFS(V582="No",(IFERROR(VLOOKUP($M582&amp;" | "&amp;$X582,'Emissions Factors'!$C$3:$N$1705,MATCH(W$11,'Emissions Factors'!$C$3:$N$3,0),FALSE),"")),V582="Yes", "", V582="", "")</f>
        <v/>
      </c>
      <c r="X582" s="946">
        <f>IFERROR(IF(OR($V582="Yes", $V582=""), "",
VLOOKUP($F582, 'Emissions Factors'!$C$3:$O$717, 4,FALSE)),
IFERROR(VLOOKUP($E582, 'Emissions Factors'!$C$3:$O$717, 4,FALSE),""))</f>
        <v>0</v>
      </c>
      <c r="Y582" s="947" t="str">
        <f>IFERROR(VLOOKUP($M582&amp;" | "&amp;$X582,'Emissions Factors'!$C$3:$N$3811,5,FALSE),"")</f>
        <v/>
      </c>
      <c r="Z582" s="948" t="str">
        <f>IFERROR(VLOOKUP($M582&amp;" | "&amp;$X582,'Emissions Factors'!$C$3:$N$3811,6,FALSE),"")</f>
        <v/>
      </c>
      <c r="AA582" s="949" t="str">
        <f>IFERROR(VLOOKUP($M582&amp;" | "&amp;$X582,'Emissions Factors'!$C$3:$N$3811,7,FALSE),"")</f>
        <v/>
      </c>
      <c r="AB582" s="961"/>
      <c r="AC582" s="962"/>
      <c r="AD582" s="963"/>
      <c r="AE582" s="964"/>
      <c r="AF582" s="965"/>
      <c r="AG582" s="955" t="str" cm="1">
        <f t="array" ref="AG582">IFERROR(_xlfn.IFS($V582="No", Y582*$T582/1000,$V582="Yes", AD582*$T582/1000, $V582="", ""),"")</f>
        <v/>
      </c>
      <c r="AH582" s="956" t="str" cm="1">
        <f t="array" ref="AH582">IFERROR(_xlfn.IFS($V582="No", Z582*$T582/1000,$V582="Yes", AE582*$T582/1000, $V582="", ""),"")</f>
        <v/>
      </c>
      <c r="AI582" s="956" t="str" cm="1">
        <f t="array" ref="AI582">IFERROR(_xlfn.IFS($V582="No", AA582*$T582/1000,$V582="Yes", AF582*$T582/1000, $V582="", ""),"")</f>
        <v/>
      </c>
      <c r="AJ582" s="1029" t="str">
        <f>IFERROR($AG582
+IFERROR(HLOOKUP(Introduction!$H$29,'GWP Values'!$D$3:$G$46,MATCH("CH4",'GWP Values'!$C$3:$C$41,0),FALSE)*$AH582,0)
+IFERROR(HLOOKUP(Introduction!$H$29,'GWP Values'!$D$3:$G$46,MATCH("N2O",'GWP Values'!$C$3:$C$41,0),FALSE)*$AI582,0),"")</f>
        <v/>
      </c>
    </row>
    <row r="583" spans="1:36" ht="24" customHeight="1" x14ac:dyDescent="0.25">
      <c r="A583" s="441"/>
      <c r="B583" s="458" t="str" cm="1">
        <f t="array" ref="B583">IFERROR(_xlfn.IFS($J583="","",VLOOKUP(CONCATENATE($M583," | ",$J583),'Emissions Factors'!$C$3:$O$718,5,FALSE)&lt;&gt;"",CONCATENATE($M583," | ",$J583), COUNTIF('Emissions Factors'!$C$3:$C$718,CONCATENATE($M583," | ",$J583))&lt;0, CONCATENATE($M583," | ",$I583)),"")</f>
        <v/>
      </c>
      <c r="C583" s="650" t="str">
        <f t="shared" si="16"/>
        <v/>
      </c>
      <c r="D583" s="650" t="str">
        <f t="shared" si="17"/>
        <v/>
      </c>
      <c r="E583" s="650" t="str">
        <f>IFERROR(IF($J583="","",
IF($J583="United States",$M583&amp;" | "&amp;$J583&amp;" - "&amp;(VLOOKUP(K583,'EFs - EPA eGRID'!$B$2:$D$53,3,FALSE)),
IF($J583="Canada",$M583&amp;" | "&amp;$J583&amp;" - "&amp;$K583,$M583&amp;" | "&amp;$I583))),"")</f>
        <v/>
      </c>
      <c r="F583" s="650" t="str" cm="1">
        <f t="array" ref="F583">_xlfn.IFS($J583="","",AND($J583="United States", $K583=""), $M583&amp;" | "&amp;$J583,AND($J583="Canada", $K583=""), $M583&amp;" | "&amp;$J583,$J583="United States", $E583,$J583="Canada",$E583,$J583&lt;&gt;"", $M583&amp;" | "&amp;$J583)</f>
        <v/>
      </c>
      <c r="G583" s="989"/>
      <c r="H583" s="990"/>
      <c r="I583" s="941" t="str">
        <f>IFERROR(VLOOKUP(J583,'Category Index'!$K$10:$L$258,2,FALSE),"")</f>
        <v/>
      </c>
      <c r="J583" s="986"/>
      <c r="K583" s="987" t="s">
        <v>866</v>
      </c>
      <c r="L583" s="3"/>
      <c r="M583" s="982"/>
      <c r="N583" s="983"/>
      <c r="O583" s="943" t="str">
        <f>IFERROR(VLOOKUP(Q583,Tables!$CE$8:$CF$22,2,FALSE),"")</f>
        <v/>
      </c>
      <c r="P583" s="973"/>
      <c r="Q583" s="974"/>
      <c r="R583" s="975"/>
      <c r="S583" s="976"/>
      <c r="T583" s="670" t="str">
        <f>IFERROR(IF(R583="","",R583*(VLOOKUP(D583, 'Unit Conversion Table'!$E$3:$F$132, 2, FALSE))),"")</f>
        <v/>
      </c>
      <c r="U583" s="3"/>
      <c r="V583" s="971" t="s">
        <v>826</v>
      </c>
      <c r="W583" s="945" t="str" cm="1">
        <f t="array" ref="W583">_xlfn.IFS(V583="No",(IFERROR(VLOOKUP($M583&amp;" | "&amp;$X583,'Emissions Factors'!$C$3:$N$1705,MATCH(W$11,'Emissions Factors'!$C$3:$N$3,0),FALSE),"")),V583="Yes", "", V583="", "")</f>
        <v/>
      </c>
      <c r="X583" s="946">
        <f>IFERROR(IF(OR($V583="Yes", $V583=""), "",
VLOOKUP($F583, 'Emissions Factors'!$C$3:$O$717, 4,FALSE)),
IFERROR(VLOOKUP($E583, 'Emissions Factors'!$C$3:$O$717, 4,FALSE),""))</f>
        <v>0</v>
      </c>
      <c r="Y583" s="947" t="str">
        <f>IFERROR(VLOOKUP($M583&amp;" | "&amp;$X583,'Emissions Factors'!$C$3:$N$3811,5,FALSE),"")</f>
        <v/>
      </c>
      <c r="Z583" s="948" t="str">
        <f>IFERROR(VLOOKUP($M583&amp;" | "&amp;$X583,'Emissions Factors'!$C$3:$N$3811,6,FALSE),"")</f>
        <v/>
      </c>
      <c r="AA583" s="949" t="str">
        <f>IFERROR(VLOOKUP($M583&amp;" | "&amp;$X583,'Emissions Factors'!$C$3:$N$3811,7,FALSE),"")</f>
        <v/>
      </c>
      <c r="AB583" s="961"/>
      <c r="AC583" s="962"/>
      <c r="AD583" s="963"/>
      <c r="AE583" s="964"/>
      <c r="AF583" s="965"/>
      <c r="AG583" s="955" t="str" cm="1">
        <f t="array" ref="AG583">IFERROR(_xlfn.IFS($V583="No", Y583*$T583/1000,$V583="Yes", AD583*$T583/1000, $V583="", ""),"")</f>
        <v/>
      </c>
      <c r="AH583" s="956" t="str" cm="1">
        <f t="array" ref="AH583">IFERROR(_xlfn.IFS($V583="No", Z583*$T583/1000,$V583="Yes", AE583*$T583/1000, $V583="", ""),"")</f>
        <v/>
      </c>
      <c r="AI583" s="956" t="str" cm="1">
        <f t="array" ref="AI583">IFERROR(_xlfn.IFS($V583="No", AA583*$T583/1000,$V583="Yes", AF583*$T583/1000, $V583="", ""),"")</f>
        <v/>
      </c>
      <c r="AJ583" s="1029" t="str">
        <f>IFERROR($AG583
+IFERROR(HLOOKUP(Introduction!$H$29,'GWP Values'!$D$3:$G$46,MATCH("CH4",'GWP Values'!$C$3:$C$41,0),FALSE)*$AH583,0)
+IFERROR(HLOOKUP(Introduction!$H$29,'GWP Values'!$D$3:$G$46,MATCH("N2O",'GWP Values'!$C$3:$C$41,0),FALSE)*$AI583,0),"")</f>
        <v/>
      </c>
    </row>
    <row r="584" spans="1:36" ht="24" customHeight="1" x14ac:dyDescent="0.25">
      <c r="A584" s="441"/>
      <c r="B584" s="458" t="str" cm="1">
        <f t="array" ref="B584">IFERROR(_xlfn.IFS($J584="","",VLOOKUP(CONCATENATE($M584," | ",$J584),'Emissions Factors'!$C$3:$O$718,5,FALSE)&lt;&gt;"",CONCATENATE($M584," | ",$J584), COUNTIF('Emissions Factors'!$C$3:$C$718,CONCATENATE($M584," | ",$J584))&lt;0, CONCATENATE($M584," | ",$I584)),"")</f>
        <v/>
      </c>
      <c r="C584" s="650" t="str">
        <f t="shared" si="16"/>
        <v/>
      </c>
      <c r="D584" s="650" t="str">
        <f t="shared" si="17"/>
        <v/>
      </c>
      <c r="E584" s="650" t="str">
        <f>IFERROR(IF($J584="","",
IF($J584="United States",$M584&amp;" | "&amp;$J584&amp;" - "&amp;(VLOOKUP(K584,'EFs - EPA eGRID'!$B$2:$D$53,3,FALSE)),
IF($J584="Canada",$M584&amp;" | "&amp;$J584&amp;" - "&amp;$K584,$M584&amp;" | "&amp;$I584))),"")</f>
        <v/>
      </c>
      <c r="F584" s="650" t="str" cm="1">
        <f t="array" ref="F584">_xlfn.IFS($J584="","",AND($J584="United States", $K584=""), $M584&amp;" | "&amp;$J584,AND($J584="Canada", $K584=""), $M584&amp;" | "&amp;$J584,$J584="United States", $E584,$J584="Canada",$E584,$J584&lt;&gt;"", $M584&amp;" | "&amp;$J584)</f>
        <v/>
      </c>
      <c r="G584" s="989"/>
      <c r="H584" s="990"/>
      <c r="I584" s="941" t="str">
        <f>IFERROR(VLOOKUP(J584,'Category Index'!$K$10:$L$258,2,FALSE),"")</f>
        <v/>
      </c>
      <c r="J584" s="986"/>
      <c r="K584" s="987" t="s">
        <v>866</v>
      </c>
      <c r="L584" s="3"/>
      <c r="M584" s="982"/>
      <c r="N584" s="983"/>
      <c r="O584" s="943" t="str">
        <f>IFERROR(VLOOKUP(Q584,Tables!$CE$8:$CF$22,2,FALSE),"")</f>
        <v/>
      </c>
      <c r="P584" s="973"/>
      <c r="Q584" s="974"/>
      <c r="R584" s="975"/>
      <c r="S584" s="976"/>
      <c r="T584" s="670" t="str">
        <f>IFERROR(IF(R584="","",R584*(VLOOKUP(D584, 'Unit Conversion Table'!$E$3:$F$132, 2, FALSE))),"")</f>
        <v/>
      </c>
      <c r="U584" s="3"/>
      <c r="V584" s="971" t="s">
        <v>826</v>
      </c>
      <c r="W584" s="945" t="str" cm="1">
        <f t="array" ref="W584">_xlfn.IFS(V584="No",(IFERROR(VLOOKUP($M584&amp;" | "&amp;$X584,'Emissions Factors'!$C$3:$N$1705,MATCH(W$11,'Emissions Factors'!$C$3:$N$3,0),FALSE),"")),V584="Yes", "", V584="", "")</f>
        <v/>
      </c>
      <c r="X584" s="946">
        <f>IFERROR(IF(OR($V584="Yes", $V584=""), "",
VLOOKUP($F584, 'Emissions Factors'!$C$3:$O$717, 4,FALSE)),
IFERROR(VLOOKUP($E584, 'Emissions Factors'!$C$3:$O$717, 4,FALSE),""))</f>
        <v>0</v>
      </c>
      <c r="Y584" s="947" t="str">
        <f>IFERROR(VLOOKUP($M584&amp;" | "&amp;$X584,'Emissions Factors'!$C$3:$N$3811,5,FALSE),"")</f>
        <v/>
      </c>
      <c r="Z584" s="948" t="str">
        <f>IFERROR(VLOOKUP($M584&amp;" | "&amp;$X584,'Emissions Factors'!$C$3:$N$3811,6,FALSE),"")</f>
        <v/>
      </c>
      <c r="AA584" s="949" t="str">
        <f>IFERROR(VLOOKUP($M584&amp;" | "&amp;$X584,'Emissions Factors'!$C$3:$N$3811,7,FALSE),"")</f>
        <v/>
      </c>
      <c r="AB584" s="961"/>
      <c r="AC584" s="962"/>
      <c r="AD584" s="963"/>
      <c r="AE584" s="964"/>
      <c r="AF584" s="965"/>
      <c r="AG584" s="955" t="str" cm="1">
        <f t="array" ref="AG584">IFERROR(_xlfn.IFS($V584="No", Y584*$T584/1000,$V584="Yes", AD584*$T584/1000, $V584="", ""),"")</f>
        <v/>
      </c>
      <c r="AH584" s="956" t="str" cm="1">
        <f t="array" ref="AH584">IFERROR(_xlfn.IFS($V584="No", Z584*$T584/1000,$V584="Yes", AE584*$T584/1000, $V584="", ""),"")</f>
        <v/>
      </c>
      <c r="AI584" s="956" t="str" cm="1">
        <f t="array" ref="AI584">IFERROR(_xlfn.IFS($V584="No", AA584*$T584/1000,$V584="Yes", AF584*$T584/1000, $V584="", ""),"")</f>
        <v/>
      </c>
      <c r="AJ584" s="1029" t="str">
        <f>IFERROR($AG584
+IFERROR(HLOOKUP(Introduction!$H$29,'GWP Values'!$D$3:$G$46,MATCH("CH4",'GWP Values'!$C$3:$C$41,0),FALSE)*$AH584,0)
+IFERROR(HLOOKUP(Introduction!$H$29,'GWP Values'!$D$3:$G$46,MATCH("N2O",'GWP Values'!$C$3:$C$41,0),FALSE)*$AI584,0),"")</f>
        <v/>
      </c>
    </row>
    <row r="585" spans="1:36" ht="24" customHeight="1" x14ac:dyDescent="0.25">
      <c r="A585" s="441"/>
      <c r="B585" s="458" t="str" cm="1">
        <f t="array" ref="B585">IFERROR(_xlfn.IFS($J585="","",VLOOKUP(CONCATENATE($M585," | ",$J585),'Emissions Factors'!$C$3:$O$718,5,FALSE)&lt;&gt;"",CONCATENATE($M585," | ",$J585), COUNTIF('Emissions Factors'!$C$3:$C$718,CONCATENATE($M585," | ",$J585))&lt;0, CONCATENATE($M585," | ",$I585)),"")</f>
        <v/>
      </c>
      <c r="C585" s="650" t="str">
        <f t="shared" si="16"/>
        <v/>
      </c>
      <c r="D585" s="650" t="str">
        <f t="shared" si="17"/>
        <v/>
      </c>
      <c r="E585" s="650" t="str">
        <f>IFERROR(IF($J585="","",
IF($J585="United States",$M585&amp;" | "&amp;$J585&amp;" - "&amp;(VLOOKUP(K585,'EFs - EPA eGRID'!$B$2:$D$53,3,FALSE)),
IF($J585="Canada",$M585&amp;" | "&amp;$J585&amp;" - "&amp;$K585,$M585&amp;" | "&amp;$I585))),"")</f>
        <v/>
      </c>
      <c r="F585" s="650" t="str" cm="1">
        <f t="array" ref="F585">_xlfn.IFS($J585="","",AND($J585="United States", $K585=""), $M585&amp;" | "&amp;$J585,AND($J585="Canada", $K585=""), $M585&amp;" | "&amp;$J585,$J585="United States", $E585,$J585="Canada",$E585,$J585&lt;&gt;"", $M585&amp;" | "&amp;$J585)</f>
        <v/>
      </c>
      <c r="G585" s="989"/>
      <c r="H585" s="990"/>
      <c r="I585" s="941" t="str">
        <f>IFERROR(VLOOKUP(J585,'Category Index'!$K$10:$L$258,2,FALSE),"")</f>
        <v/>
      </c>
      <c r="J585" s="986"/>
      <c r="K585" s="987" t="s">
        <v>866</v>
      </c>
      <c r="L585" s="3"/>
      <c r="M585" s="982"/>
      <c r="N585" s="983"/>
      <c r="O585" s="943" t="str">
        <f>IFERROR(VLOOKUP(Q585,Tables!$CE$8:$CF$22,2,FALSE),"")</f>
        <v/>
      </c>
      <c r="P585" s="973"/>
      <c r="Q585" s="974"/>
      <c r="R585" s="975"/>
      <c r="S585" s="976"/>
      <c r="T585" s="670" t="str">
        <f>IFERROR(IF(R585="","",R585*(VLOOKUP(D585, 'Unit Conversion Table'!$E$3:$F$132, 2, FALSE))),"")</f>
        <v/>
      </c>
      <c r="U585" s="3"/>
      <c r="V585" s="971" t="s">
        <v>826</v>
      </c>
      <c r="W585" s="945" t="str" cm="1">
        <f t="array" ref="W585">_xlfn.IFS(V585="No",(IFERROR(VLOOKUP($M585&amp;" | "&amp;$X585,'Emissions Factors'!$C$3:$N$1705,MATCH(W$11,'Emissions Factors'!$C$3:$N$3,0),FALSE),"")),V585="Yes", "", V585="", "")</f>
        <v/>
      </c>
      <c r="X585" s="946">
        <f>IFERROR(IF(OR($V585="Yes", $V585=""), "",
VLOOKUP($F585, 'Emissions Factors'!$C$3:$O$717, 4,FALSE)),
IFERROR(VLOOKUP($E585, 'Emissions Factors'!$C$3:$O$717, 4,FALSE),""))</f>
        <v>0</v>
      </c>
      <c r="Y585" s="947" t="str">
        <f>IFERROR(VLOOKUP($M585&amp;" | "&amp;$X585,'Emissions Factors'!$C$3:$N$3811,5,FALSE),"")</f>
        <v/>
      </c>
      <c r="Z585" s="948" t="str">
        <f>IFERROR(VLOOKUP($M585&amp;" | "&amp;$X585,'Emissions Factors'!$C$3:$N$3811,6,FALSE),"")</f>
        <v/>
      </c>
      <c r="AA585" s="949" t="str">
        <f>IFERROR(VLOOKUP($M585&amp;" | "&amp;$X585,'Emissions Factors'!$C$3:$N$3811,7,FALSE),"")</f>
        <v/>
      </c>
      <c r="AB585" s="961"/>
      <c r="AC585" s="962"/>
      <c r="AD585" s="963"/>
      <c r="AE585" s="964"/>
      <c r="AF585" s="965"/>
      <c r="AG585" s="955" t="str" cm="1">
        <f t="array" ref="AG585">IFERROR(_xlfn.IFS($V585="No", Y585*$T585/1000,$V585="Yes", AD585*$T585/1000, $V585="", ""),"")</f>
        <v/>
      </c>
      <c r="AH585" s="956" t="str" cm="1">
        <f t="array" ref="AH585">IFERROR(_xlfn.IFS($V585="No", Z585*$T585/1000,$V585="Yes", AE585*$T585/1000, $V585="", ""),"")</f>
        <v/>
      </c>
      <c r="AI585" s="956" t="str" cm="1">
        <f t="array" ref="AI585">IFERROR(_xlfn.IFS($V585="No", AA585*$T585/1000,$V585="Yes", AF585*$T585/1000, $V585="", ""),"")</f>
        <v/>
      </c>
      <c r="AJ585" s="1029" t="str">
        <f>IFERROR($AG585
+IFERROR(HLOOKUP(Introduction!$H$29,'GWP Values'!$D$3:$G$46,MATCH("CH4",'GWP Values'!$C$3:$C$41,0),FALSE)*$AH585,0)
+IFERROR(HLOOKUP(Introduction!$H$29,'GWP Values'!$D$3:$G$46,MATCH("N2O",'GWP Values'!$C$3:$C$41,0),FALSE)*$AI585,0),"")</f>
        <v/>
      </c>
    </row>
    <row r="586" spans="1:36" ht="24" customHeight="1" x14ac:dyDescent="0.25">
      <c r="A586" s="441"/>
      <c r="B586" s="458" t="str" cm="1">
        <f t="array" ref="B586">IFERROR(_xlfn.IFS($J586="","",VLOOKUP(CONCATENATE($M586," | ",$J586),'Emissions Factors'!$C$3:$O$718,5,FALSE)&lt;&gt;"",CONCATENATE($M586," | ",$J586), COUNTIF('Emissions Factors'!$C$3:$C$718,CONCATENATE($M586," | ",$J586))&lt;0, CONCATENATE($M586," | ",$I586)),"")</f>
        <v/>
      </c>
      <c r="C586" s="650" t="str">
        <f t="shared" si="16"/>
        <v/>
      </c>
      <c r="D586" s="650" t="str">
        <f t="shared" si="17"/>
        <v/>
      </c>
      <c r="E586" s="650" t="str">
        <f>IFERROR(IF($J586="","",
IF($J586="United States",$M586&amp;" | "&amp;$J586&amp;" - "&amp;(VLOOKUP(K586,'EFs - EPA eGRID'!$B$2:$D$53,3,FALSE)),
IF($J586="Canada",$M586&amp;" | "&amp;$J586&amp;" - "&amp;$K586,$M586&amp;" | "&amp;$I586))),"")</f>
        <v/>
      </c>
      <c r="F586" s="650" t="str" cm="1">
        <f t="array" ref="F586">_xlfn.IFS($J586="","",AND($J586="United States", $K586=""), $M586&amp;" | "&amp;$J586,AND($J586="Canada", $K586=""), $M586&amp;" | "&amp;$J586,$J586="United States", $E586,$J586="Canada",$E586,$J586&lt;&gt;"", $M586&amp;" | "&amp;$J586)</f>
        <v/>
      </c>
      <c r="G586" s="989"/>
      <c r="H586" s="990"/>
      <c r="I586" s="941" t="str">
        <f>IFERROR(VLOOKUP(J586,'Category Index'!$K$10:$L$258,2,FALSE),"")</f>
        <v/>
      </c>
      <c r="J586" s="986"/>
      <c r="K586" s="987" t="s">
        <v>866</v>
      </c>
      <c r="L586" s="3"/>
      <c r="M586" s="982"/>
      <c r="N586" s="983"/>
      <c r="O586" s="943" t="str">
        <f>IFERROR(VLOOKUP(Q586,Tables!$CE$8:$CF$22,2,FALSE),"")</f>
        <v/>
      </c>
      <c r="P586" s="973"/>
      <c r="Q586" s="974"/>
      <c r="R586" s="975"/>
      <c r="S586" s="976"/>
      <c r="T586" s="670" t="str">
        <f>IFERROR(IF(R586="","",R586*(VLOOKUP(D586, 'Unit Conversion Table'!$E$3:$F$132, 2, FALSE))),"")</f>
        <v/>
      </c>
      <c r="U586" s="3"/>
      <c r="V586" s="971" t="s">
        <v>826</v>
      </c>
      <c r="W586" s="945" t="str" cm="1">
        <f t="array" ref="W586">_xlfn.IFS(V586="No",(IFERROR(VLOOKUP($M586&amp;" | "&amp;$X586,'Emissions Factors'!$C$3:$N$1705,MATCH(W$11,'Emissions Factors'!$C$3:$N$3,0),FALSE),"")),V586="Yes", "", V586="", "")</f>
        <v/>
      </c>
      <c r="X586" s="946">
        <f>IFERROR(IF(OR($V586="Yes", $V586=""), "",
VLOOKUP($F586, 'Emissions Factors'!$C$3:$O$717, 4,FALSE)),
IFERROR(VLOOKUP($E586, 'Emissions Factors'!$C$3:$O$717, 4,FALSE),""))</f>
        <v>0</v>
      </c>
      <c r="Y586" s="947" t="str">
        <f>IFERROR(VLOOKUP($M586&amp;" | "&amp;$X586,'Emissions Factors'!$C$3:$N$3811,5,FALSE),"")</f>
        <v/>
      </c>
      <c r="Z586" s="948" t="str">
        <f>IFERROR(VLOOKUP($M586&amp;" | "&amp;$X586,'Emissions Factors'!$C$3:$N$3811,6,FALSE),"")</f>
        <v/>
      </c>
      <c r="AA586" s="949" t="str">
        <f>IFERROR(VLOOKUP($M586&amp;" | "&amp;$X586,'Emissions Factors'!$C$3:$N$3811,7,FALSE),"")</f>
        <v/>
      </c>
      <c r="AB586" s="961"/>
      <c r="AC586" s="962"/>
      <c r="AD586" s="963"/>
      <c r="AE586" s="964"/>
      <c r="AF586" s="965"/>
      <c r="AG586" s="955" t="str" cm="1">
        <f t="array" ref="AG586">IFERROR(_xlfn.IFS($V586="No", Y586*$T586/1000,$V586="Yes", AD586*$T586/1000, $V586="", ""),"")</f>
        <v/>
      </c>
      <c r="AH586" s="956" t="str" cm="1">
        <f t="array" ref="AH586">IFERROR(_xlfn.IFS($V586="No", Z586*$T586/1000,$V586="Yes", AE586*$T586/1000, $V586="", ""),"")</f>
        <v/>
      </c>
      <c r="AI586" s="956" t="str" cm="1">
        <f t="array" ref="AI586">IFERROR(_xlfn.IFS($V586="No", AA586*$T586/1000,$V586="Yes", AF586*$T586/1000, $V586="", ""),"")</f>
        <v/>
      </c>
      <c r="AJ586" s="1029" t="str">
        <f>IFERROR($AG586
+IFERROR(HLOOKUP(Introduction!$H$29,'GWP Values'!$D$3:$G$46,MATCH("CH4",'GWP Values'!$C$3:$C$41,0),FALSE)*$AH586,0)
+IFERROR(HLOOKUP(Introduction!$H$29,'GWP Values'!$D$3:$G$46,MATCH("N2O",'GWP Values'!$C$3:$C$41,0),FALSE)*$AI586,0),"")</f>
        <v/>
      </c>
    </row>
    <row r="587" spans="1:36" ht="24" customHeight="1" x14ac:dyDescent="0.25">
      <c r="A587" s="441"/>
      <c r="B587" s="458" t="str" cm="1">
        <f t="array" ref="B587">IFERROR(_xlfn.IFS($J587="","",VLOOKUP(CONCATENATE($M587," | ",$J587),'Emissions Factors'!$C$3:$O$718,5,FALSE)&lt;&gt;"",CONCATENATE($M587," | ",$J587), COUNTIF('Emissions Factors'!$C$3:$C$718,CONCATENATE($M587," | ",$J587))&lt;0, CONCATENATE($M587," | ",$I587)),"")</f>
        <v/>
      </c>
      <c r="C587" s="650" t="str">
        <f t="shared" si="16"/>
        <v/>
      </c>
      <c r="D587" s="650" t="str">
        <f t="shared" si="17"/>
        <v/>
      </c>
      <c r="E587" s="650" t="str">
        <f>IFERROR(IF($J587="","",
IF($J587="United States",$M587&amp;" | "&amp;$J587&amp;" - "&amp;(VLOOKUP(K587,'EFs - EPA eGRID'!$B$2:$D$53,3,FALSE)),
IF($J587="Canada",$M587&amp;" | "&amp;$J587&amp;" - "&amp;$K587,$M587&amp;" | "&amp;$I587))),"")</f>
        <v/>
      </c>
      <c r="F587" s="650" t="str" cm="1">
        <f t="array" ref="F587">_xlfn.IFS($J587="","",AND($J587="United States", $K587=""), $M587&amp;" | "&amp;$J587,AND($J587="Canada", $K587=""), $M587&amp;" | "&amp;$J587,$J587="United States", $E587,$J587="Canada",$E587,$J587&lt;&gt;"", $M587&amp;" | "&amp;$J587)</f>
        <v/>
      </c>
      <c r="G587" s="989"/>
      <c r="H587" s="990"/>
      <c r="I587" s="941" t="str">
        <f>IFERROR(VLOOKUP(J587,'Category Index'!$K$10:$L$258,2,FALSE),"")</f>
        <v/>
      </c>
      <c r="J587" s="986"/>
      <c r="K587" s="987" t="s">
        <v>866</v>
      </c>
      <c r="L587" s="3"/>
      <c r="M587" s="982"/>
      <c r="N587" s="983"/>
      <c r="O587" s="943" t="str">
        <f>IFERROR(VLOOKUP(Q587,Tables!$CE$8:$CF$22,2,FALSE),"")</f>
        <v/>
      </c>
      <c r="P587" s="973"/>
      <c r="Q587" s="974"/>
      <c r="R587" s="975"/>
      <c r="S587" s="976"/>
      <c r="T587" s="670" t="str">
        <f>IFERROR(IF(R587="","",R587*(VLOOKUP(D587, 'Unit Conversion Table'!$E$3:$F$132, 2, FALSE))),"")</f>
        <v/>
      </c>
      <c r="U587" s="3"/>
      <c r="V587" s="971" t="s">
        <v>826</v>
      </c>
      <c r="W587" s="945" t="str" cm="1">
        <f t="array" ref="W587">_xlfn.IFS(V587="No",(IFERROR(VLOOKUP($M587&amp;" | "&amp;$X587,'Emissions Factors'!$C$3:$N$1705,MATCH(W$11,'Emissions Factors'!$C$3:$N$3,0),FALSE),"")),V587="Yes", "", V587="", "")</f>
        <v/>
      </c>
      <c r="X587" s="946">
        <f>IFERROR(IF(OR($V587="Yes", $V587=""), "",
VLOOKUP($F587, 'Emissions Factors'!$C$3:$O$717, 4,FALSE)),
IFERROR(VLOOKUP($E587, 'Emissions Factors'!$C$3:$O$717, 4,FALSE),""))</f>
        <v>0</v>
      </c>
      <c r="Y587" s="947" t="str">
        <f>IFERROR(VLOOKUP($M587&amp;" | "&amp;$X587,'Emissions Factors'!$C$3:$N$3811,5,FALSE),"")</f>
        <v/>
      </c>
      <c r="Z587" s="948" t="str">
        <f>IFERROR(VLOOKUP($M587&amp;" | "&amp;$X587,'Emissions Factors'!$C$3:$N$3811,6,FALSE),"")</f>
        <v/>
      </c>
      <c r="AA587" s="949" t="str">
        <f>IFERROR(VLOOKUP($M587&amp;" | "&amp;$X587,'Emissions Factors'!$C$3:$N$3811,7,FALSE),"")</f>
        <v/>
      </c>
      <c r="AB587" s="961"/>
      <c r="AC587" s="962"/>
      <c r="AD587" s="963"/>
      <c r="AE587" s="964"/>
      <c r="AF587" s="965"/>
      <c r="AG587" s="955" t="str" cm="1">
        <f t="array" ref="AG587">IFERROR(_xlfn.IFS($V587="No", Y587*$T587/1000,$V587="Yes", AD587*$T587/1000, $V587="", ""),"")</f>
        <v/>
      </c>
      <c r="AH587" s="956" t="str" cm="1">
        <f t="array" ref="AH587">IFERROR(_xlfn.IFS($V587="No", Z587*$T587/1000,$V587="Yes", AE587*$T587/1000, $V587="", ""),"")</f>
        <v/>
      </c>
      <c r="AI587" s="956" t="str" cm="1">
        <f t="array" ref="AI587">IFERROR(_xlfn.IFS($V587="No", AA587*$T587/1000,$V587="Yes", AF587*$T587/1000, $V587="", ""),"")</f>
        <v/>
      </c>
      <c r="AJ587" s="1029" t="str">
        <f>IFERROR($AG587
+IFERROR(HLOOKUP(Introduction!$H$29,'GWP Values'!$D$3:$G$46,MATCH("CH4",'GWP Values'!$C$3:$C$41,0),FALSE)*$AH587,0)
+IFERROR(HLOOKUP(Introduction!$H$29,'GWP Values'!$D$3:$G$46,MATCH("N2O",'GWP Values'!$C$3:$C$41,0),FALSE)*$AI587,0),"")</f>
        <v/>
      </c>
    </row>
    <row r="588" spans="1:36" ht="24" customHeight="1" x14ac:dyDescent="0.25">
      <c r="A588" s="441"/>
      <c r="B588" s="458" t="str" cm="1">
        <f t="array" ref="B588">IFERROR(_xlfn.IFS($J588="","",VLOOKUP(CONCATENATE($M588," | ",$J588),'Emissions Factors'!$C$3:$O$718,5,FALSE)&lt;&gt;"",CONCATENATE($M588," | ",$J588), COUNTIF('Emissions Factors'!$C$3:$C$718,CONCATENATE($M588," | ",$J588))&lt;0, CONCATENATE($M588," | ",$I588)),"")</f>
        <v/>
      </c>
      <c r="C588" s="650" t="str">
        <f t="shared" si="16"/>
        <v/>
      </c>
      <c r="D588" s="650" t="str">
        <f t="shared" si="17"/>
        <v/>
      </c>
      <c r="E588" s="650" t="str">
        <f>IFERROR(IF($J588="","",
IF($J588="United States",$M588&amp;" | "&amp;$J588&amp;" - "&amp;(VLOOKUP(K588,'EFs - EPA eGRID'!$B$2:$D$53,3,FALSE)),
IF($J588="Canada",$M588&amp;" | "&amp;$J588&amp;" - "&amp;$K588,$M588&amp;" | "&amp;$I588))),"")</f>
        <v/>
      </c>
      <c r="F588" s="650" t="str" cm="1">
        <f t="array" ref="F588">_xlfn.IFS($J588="","",AND($J588="United States", $K588=""), $M588&amp;" | "&amp;$J588,AND($J588="Canada", $K588=""), $M588&amp;" | "&amp;$J588,$J588="United States", $E588,$J588="Canada",$E588,$J588&lt;&gt;"", $M588&amp;" | "&amp;$J588)</f>
        <v/>
      </c>
      <c r="G588" s="989"/>
      <c r="H588" s="990"/>
      <c r="I588" s="941" t="str">
        <f>IFERROR(VLOOKUP(J588,'Category Index'!$K$10:$L$258,2,FALSE),"")</f>
        <v/>
      </c>
      <c r="J588" s="986"/>
      <c r="K588" s="987" t="s">
        <v>866</v>
      </c>
      <c r="L588" s="3"/>
      <c r="M588" s="982"/>
      <c r="N588" s="983"/>
      <c r="O588" s="943" t="str">
        <f>IFERROR(VLOOKUP(Q588,Tables!$CE$8:$CF$22,2,FALSE),"")</f>
        <v/>
      </c>
      <c r="P588" s="973"/>
      <c r="Q588" s="974"/>
      <c r="R588" s="975"/>
      <c r="S588" s="976"/>
      <c r="T588" s="670" t="str">
        <f>IFERROR(IF(R588="","",R588*(VLOOKUP(D588, 'Unit Conversion Table'!$E$3:$F$132, 2, FALSE))),"")</f>
        <v/>
      </c>
      <c r="U588" s="3"/>
      <c r="V588" s="971" t="s">
        <v>826</v>
      </c>
      <c r="W588" s="945" t="str" cm="1">
        <f t="array" ref="W588">_xlfn.IFS(V588="No",(IFERROR(VLOOKUP($M588&amp;" | "&amp;$X588,'Emissions Factors'!$C$3:$N$1705,MATCH(W$11,'Emissions Factors'!$C$3:$N$3,0),FALSE),"")),V588="Yes", "", V588="", "")</f>
        <v/>
      </c>
      <c r="X588" s="946">
        <f>IFERROR(IF(OR($V588="Yes", $V588=""), "",
VLOOKUP($F588, 'Emissions Factors'!$C$3:$O$717, 4,FALSE)),
IFERROR(VLOOKUP($E588, 'Emissions Factors'!$C$3:$O$717, 4,FALSE),""))</f>
        <v>0</v>
      </c>
      <c r="Y588" s="947" t="str">
        <f>IFERROR(VLOOKUP($M588&amp;" | "&amp;$X588,'Emissions Factors'!$C$3:$N$3811,5,FALSE),"")</f>
        <v/>
      </c>
      <c r="Z588" s="948" t="str">
        <f>IFERROR(VLOOKUP($M588&amp;" | "&amp;$X588,'Emissions Factors'!$C$3:$N$3811,6,FALSE),"")</f>
        <v/>
      </c>
      <c r="AA588" s="949" t="str">
        <f>IFERROR(VLOOKUP($M588&amp;" | "&amp;$X588,'Emissions Factors'!$C$3:$N$3811,7,FALSE),"")</f>
        <v/>
      </c>
      <c r="AB588" s="961"/>
      <c r="AC588" s="962"/>
      <c r="AD588" s="963"/>
      <c r="AE588" s="964"/>
      <c r="AF588" s="965"/>
      <c r="AG588" s="955" t="str" cm="1">
        <f t="array" ref="AG588">IFERROR(_xlfn.IFS($V588="No", Y588*$T588/1000,$V588="Yes", AD588*$T588/1000, $V588="", ""),"")</f>
        <v/>
      </c>
      <c r="AH588" s="956" t="str" cm="1">
        <f t="array" ref="AH588">IFERROR(_xlfn.IFS($V588="No", Z588*$T588/1000,$V588="Yes", AE588*$T588/1000, $V588="", ""),"")</f>
        <v/>
      </c>
      <c r="AI588" s="956" t="str" cm="1">
        <f t="array" ref="AI588">IFERROR(_xlfn.IFS($V588="No", AA588*$T588/1000,$V588="Yes", AF588*$T588/1000, $V588="", ""),"")</f>
        <v/>
      </c>
      <c r="AJ588" s="1029" t="str">
        <f>IFERROR($AG588
+IFERROR(HLOOKUP(Introduction!$H$29,'GWP Values'!$D$3:$G$46,MATCH("CH4",'GWP Values'!$C$3:$C$41,0),FALSE)*$AH588,0)
+IFERROR(HLOOKUP(Introduction!$H$29,'GWP Values'!$D$3:$G$46,MATCH("N2O",'GWP Values'!$C$3:$C$41,0),FALSE)*$AI588,0),"")</f>
        <v/>
      </c>
    </row>
    <row r="589" spans="1:36" ht="24" customHeight="1" x14ac:dyDescent="0.25">
      <c r="A589" s="441"/>
      <c r="B589" s="458" t="str" cm="1">
        <f t="array" ref="B589">IFERROR(_xlfn.IFS($J589="","",VLOOKUP(CONCATENATE($M589," | ",$J589),'Emissions Factors'!$C$3:$O$718,5,FALSE)&lt;&gt;"",CONCATENATE($M589," | ",$J589), COUNTIF('Emissions Factors'!$C$3:$C$718,CONCATENATE($M589," | ",$J589))&lt;0, CONCATENATE($M589," | ",$I589)),"")</f>
        <v/>
      </c>
      <c r="C589" s="650" t="str">
        <f t="shared" ref="C589:C652" si="18">IF(J589="United States","UnitedStatesT",IF(J589="Canada","CanadaT",""))</f>
        <v/>
      </c>
      <c r="D589" s="650" t="str">
        <f t="shared" ref="D589:D652" si="19">IF($S589="","",CONCATENATE("MWh / ",$S589, " | Energy"))</f>
        <v/>
      </c>
      <c r="E589" s="650" t="str">
        <f>IFERROR(IF($J589="","",
IF($J589="United States",$M589&amp;" | "&amp;$J589&amp;" - "&amp;(VLOOKUP(K589,'EFs - EPA eGRID'!$B$2:$D$53,3,FALSE)),
IF($J589="Canada",$M589&amp;" | "&amp;$J589&amp;" - "&amp;$K589,$M589&amp;" | "&amp;$I589))),"")</f>
        <v/>
      </c>
      <c r="F589" s="650" t="str" cm="1">
        <f t="array" ref="F589">_xlfn.IFS($J589="","",AND($J589="United States", $K589=""), $M589&amp;" | "&amp;$J589,AND($J589="Canada", $K589=""), $M589&amp;" | "&amp;$J589,$J589="United States", $E589,$J589="Canada",$E589,$J589&lt;&gt;"", $M589&amp;" | "&amp;$J589)</f>
        <v/>
      </c>
      <c r="G589" s="989"/>
      <c r="H589" s="990"/>
      <c r="I589" s="941" t="str">
        <f>IFERROR(VLOOKUP(J589,'Category Index'!$K$10:$L$258,2,FALSE),"")</f>
        <v/>
      </c>
      <c r="J589" s="986"/>
      <c r="K589" s="987" t="s">
        <v>866</v>
      </c>
      <c r="L589" s="3"/>
      <c r="M589" s="982"/>
      <c r="N589" s="983"/>
      <c r="O589" s="943" t="str">
        <f>IFERROR(VLOOKUP(Q589,Tables!$CE$8:$CF$22,2,FALSE),"")</f>
        <v/>
      </c>
      <c r="P589" s="973"/>
      <c r="Q589" s="974"/>
      <c r="R589" s="975"/>
      <c r="S589" s="976"/>
      <c r="T589" s="670" t="str">
        <f>IFERROR(IF(R589="","",R589*(VLOOKUP(D589, 'Unit Conversion Table'!$E$3:$F$132, 2, FALSE))),"")</f>
        <v/>
      </c>
      <c r="U589" s="3"/>
      <c r="V589" s="971" t="s">
        <v>826</v>
      </c>
      <c r="W589" s="945" t="str" cm="1">
        <f t="array" ref="W589">_xlfn.IFS(V589="No",(IFERROR(VLOOKUP($M589&amp;" | "&amp;$X589,'Emissions Factors'!$C$3:$N$1705,MATCH(W$11,'Emissions Factors'!$C$3:$N$3,0),FALSE),"")),V589="Yes", "", V589="", "")</f>
        <v/>
      </c>
      <c r="X589" s="946">
        <f>IFERROR(IF(OR($V589="Yes", $V589=""), "",
VLOOKUP($F589, 'Emissions Factors'!$C$3:$O$717, 4,FALSE)),
IFERROR(VLOOKUP($E589, 'Emissions Factors'!$C$3:$O$717, 4,FALSE),""))</f>
        <v>0</v>
      </c>
      <c r="Y589" s="947" t="str">
        <f>IFERROR(VLOOKUP($M589&amp;" | "&amp;$X589,'Emissions Factors'!$C$3:$N$3811,5,FALSE),"")</f>
        <v/>
      </c>
      <c r="Z589" s="948" t="str">
        <f>IFERROR(VLOOKUP($M589&amp;" | "&amp;$X589,'Emissions Factors'!$C$3:$N$3811,6,FALSE),"")</f>
        <v/>
      </c>
      <c r="AA589" s="949" t="str">
        <f>IFERROR(VLOOKUP($M589&amp;" | "&amp;$X589,'Emissions Factors'!$C$3:$N$3811,7,FALSE),"")</f>
        <v/>
      </c>
      <c r="AB589" s="961"/>
      <c r="AC589" s="962"/>
      <c r="AD589" s="963"/>
      <c r="AE589" s="964"/>
      <c r="AF589" s="965"/>
      <c r="AG589" s="955" t="str" cm="1">
        <f t="array" ref="AG589">IFERROR(_xlfn.IFS($V589="No", Y589*$T589/1000,$V589="Yes", AD589*$T589/1000, $V589="", ""),"")</f>
        <v/>
      </c>
      <c r="AH589" s="956" t="str" cm="1">
        <f t="array" ref="AH589">IFERROR(_xlfn.IFS($V589="No", Z589*$T589/1000,$V589="Yes", AE589*$T589/1000, $V589="", ""),"")</f>
        <v/>
      </c>
      <c r="AI589" s="956" t="str" cm="1">
        <f t="array" ref="AI589">IFERROR(_xlfn.IFS($V589="No", AA589*$T589/1000,$V589="Yes", AF589*$T589/1000, $V589="", ""),"")</f>
        <v/>
      </c>
      <c r="AJ589" s="1029" t="str">
        <f>IFERROR($AG589
+IFERROR(HLOOKUP(Introduction!$H$29,'GWP Values'!$D$3:$G$46,MATCH("CH4",'GWP Values'!$C$3:$C$41,0),FALSE)*$AH589,0)
+IFERROR(HLOOKUP(Introduction!$H$29,'GWP Values'!$D$3:$G$46,MATCH("N2O",'GWP Values'!$C$3:$C$41,0),FALSE)*$AI589,0),"")</f>
        <v/>
      </c>
    </row>
    <row r="590" spans="1:36" ht="24" customHeight="1" x14ac:dyDescent="0.25">
      <c r="A590" s="441"/>
      <c r="B590" s="458" t="str" cm="1">
        <f t="array" ref="B590">IFERROR(_xlfn.IFS($J590="","",VLOOKUP(CONCATENATE($M590," | ",$J590),'Emissions Factors'!$C$3:$O$718,5,FALSE)&lt;&gt;"",CONCATENATE($M590," | ",$J590), COUNTIF('Emissions Factors'!$C$3:$C$718,CONCATENATE($M590," | ",$J590))&lt;0, CONCATENATE($M590," | ",$I590)),"")</f>
        <v/>
      </c>
      <c r="C590" s="650" t="str">
        <f t="shared" si="18"/>
        <v/>
      </c>
      <c r="D590" s="650" t="str">
        <f t="shared" si="19"/>
        <v/>
      </c>
      <c r="E590" s="650" t="str">
        <f>IFERROR(IF($J590="","",
IF($J590="United States",$M590&amp;" | "&amp;$J590&amp;" - "&amp;(VLOOKUP(K590,'EFs - EPA eGRID'!$B$2:$D$53,3,FALSE)),
IF($J590="Canada",$M590&amp;" | "&amp;$J590&amp;" - "&amp;$K590,$M590&amp;" | "&amp;$I590))),"")</f>
        <v/>
      </c>
      <c r="F590" s="650" t="str" cm="1">
        <f t="array" ref="F590">_xlfn.IFS($J590="","",AND($J590="United States", $K590=""), $M590&amp;" | "&amp;$J590,AND($J590="Canada", $K590=""), $M590&amp;" | "&amp;$J590,$J590="United States", $E590,$J590="Canada",$E590,$J590&lt;&gt;"", $M590&amp;" | "&amp;$J590)</f>
        <v/>
      </c>
      <c r="G590" s="989"/>
      <c r="H590" s="990"/>
      <c r="I590" s="941" t="str">
        <f>IFERROR(VLOOKUP(J590,'Category Index'!$K$10:$L$258,2,FALSE),"")</f>
        <v/>
      </c>
      <c r="J590" s="986"/>
      <c r="K590" s="987" t="s">
        <v>866</v>
      </c>
      <c r="L590" s="3"/>
      <c r="M590" s="982"/>
      <c r="N590" s="983"/>
      <c r="O590" s="943" t="str">
        <f>IFERROR(VLOOKUP(Q590,Tables!$CE$8:$CF$22,2,FALSE),"")</f>
        <v/>
      </c>
      <c r="P590" s="973"/>
      <c r="Q590" s="974"/>
      <c r="R590" s="975"/>
      <c r="S590" s="976"/>
      <c r="T590" s="670" t="str">
        <f>IFERROR(IF(R590="","",R590*(VLOOKUP(D590, 'Unit Conversion Table'!$E$3:$F$132, 2, FALSE))),"")</f>
        <v/>
      </c>
      <c r="U590" s="3"/>
      <c r="V590" s="971" t="s">
        <v>826</v>
      </c>
      <c r="W590" s="945" t="str" cm="1">
        <f t="array" ref="W590">_xlfn.IFS(V590="No",(IFERROR(VLOOKUP($M590&amp;" | "&amp;$X590,'Emissions Factors'!$C$3:$N$1705,MATCH(W$11,'Emissions Factors'!$C$3:$N$3,0),FALSE),"")),V590="Yes", "", V590="", "")</f>
        <v/>
      </c>
      <c r="X590" s="946">
        <f>IFERROR(IF(OR($V590="Yes", $V590=""), "",
VLOOKUP($F590, 'Emissions Factors'!$C$3:$O$717, 4,FALSE)),
IFERROR(VLOOKUP($E590, 'Emissions Factors'!$C$3:$O$717, 4,FALSE),""))</f>
        <v>0</v>
      </c>
      <c r="Y590" s="947" t="str">
        <f>IFERROR(VLOOKUP($M590&amp;" | "&amp;$X590,'Emissions Factors'!$C$3:$N$3811,5,FALSE),"")</f>
        <v/>
      </c>
      <c r="Z590" s="948" t="str">
        <f>IFERROR(VLOOKUP($M590&amp;" | "&amp;$X590,'Emissions Factors'!$C$3:$N$3811,6,FALSE),"")</f>
        <v/>
      </c>
      <c r="AA590" s="949" t="str">
        <f>IFERROR(VLOOKUP($M590&amp;" | "&amp;$X590,'Emissions Factors'!$C$3:$N$3811,7,FALSE),"")</f>
        <v/>
      </c>
      <c r="AB590" s="961"/>
      <c r="AC590" s="962"/>
      <c r="AD590" s="963"/>
      <c r="AE590" s="964"/>
      <c r="AF590" s="965"/>
      <c r="AG590" s="955" t="str" cm="1">
        <f t="array" ref="AG590">IFERROR(_xlfn.IFS($V590="No", Y590*$T590/1000,$V590="Yes", AD590*$T590/1000, $V590="", ""),"")</f>
        <v/>
      </c>
      <c r="AH590" s="956" t="str" cm="1">
        <f t="array" ref="AH590">IFERROR(_xlfn.IFS($V590="No", Z590*$T590/1000,$V590="Yes", AE590*$T590/1000, $V590="", ""),"")</f>
        <v/>
      </c>
      <c r="AI590" s="956" t="str" cm="1">
        <f t="array" ref="AI590">IFERROR(_xlfn.IFS($V590="No", AA590*$T590/1000,$V590="Yes", AF590*$T590/1000, $V590="", ""),"")</f>
        <v/>
      </c>
      <c r="AJ590" s="1029" t="str">
        <f>IFERROR($AG590
+IFERROR(HLOOKUP(Introduction!$H$29,'GWP Values'!$D$3:$G$46,MATCH("CH4",'GWP Values'!$C$3:$C$41,0),FALSE)*$AH590,0)
+IFERROR(HLOOKUP(Introduction!$H$29,'GWP Values'!$D$3:$G$46,MATCH("N2O",'GWP Values'!$C$3:$C$41,0),FALSE)*$AI590,0),"")</f>
        <v/>
      </c>
    </row>
    <row r="591" spans="1:36" ht="24" customHeight="1" x14ac:dyDescent="0.25">
      <c r="A591" s="441"/>
      <c r="B591" s="458" t="str" cm="1">
        <f t="array" ref="B591">IFERROR(_xlfn.IFS($J591="","",VLOOKUP(CONCATENATE($M591," | ",$J591),'Emissions Factors'!$C$3:$O$718,5,FALSE)&lt;&gt;"",CONCATENATE($M591," | ",$J591), COUNTIF('Emissions Factors'!$C$3:$C$718,CONCATENATE($M591," | ",$J591))&lt;0, CONCATENATE($M591," | ",$I591)),"")</f>
        <v/>
      </c>
      <c r="C591" s="650" t="str">
        <f t="shared" si="18"/>
        <v/>
      </c>
      <c r="D591" s="650" t="str">
        <f t="shared" si="19"/>
        <v/>
      </c>
      <c r="E591" s="650" t="str">
        <f>IFERROR(IF($J591="","",
IF($J591="United States",$M591&amp;" | "&amp;$J591&amp;" - "&amp;(VLOOKUP(K591,'EFs - EPA eGRID'!$B$2:$D$53,3,FALSE)),
IF($J591="Canada",$M591&amp;" | "&amp;$J591&amp;" - "&amp;$K591,$M591&amp;" | "&amp;$I591))),"")</f>
        <v/>
      </c>
      <c r="F591" s="650" t="str" cm="1">
        <f t="array" ref="F591">_xlfn.IFS($J591="","",AND($J591="United States", $K591=""), $M591&amp;" | "&amp;$J591,AND($J591="Canada", $K591=""), $M591&amp;" | "&amp;$J591,$J591="United States", $E591,$J591="Canada",$E591,$J591&lt;&gt;"", $M591&amp;" | "&amp;$J591)</f>
        <v/>
      </c>
      <c r="G591" s="989"/>
      <c r="H591" s="990"/>
      <c r="I591" s="941" t="str">
        <f>IFERROR(VLOOKUP(J591,'Category Index'!$K$10:$L$258,2,FALSE),"")</f>
        <v/>
      </c>
      <c r="J591" s="986"/>
      <c r="K591" s="987" t="s">
        <v>866</v>
      </c>
      <c r="L591" s="3"/>
      <c r="M591" s="982"/>
      <c r="N591" s="983"/>
      <c r="O591" s="943" t="str">
        <f>IFERROR(VLOOKUP(Q591,Tables!$CE$8:$CF$22,2,FALSE),"")</f>
        <v/>
      </c>
      <c r="P591" s="973"/>
      <c r="Q591" s="974"/>
      <c r="R591" s="975"/>
      <c r="S591" s="976"/>
      <c r="T591" s="670" t="str">
        <f>IFERROR(IF(R591="","",R591*(VLOOKUP(D591, 'Unit Conversion Table'!$E$3:$F$132, 2, FALSE))),"")</f>
        <v/>
      </c>
      <c r="U591" s="3"/>
      <c r="V591" s="971" t="s">
        <v>826</v>
      </c>
      <c r="W591" s="945" t="str" cm="1">
        <f t="array" ref="W591">_xlfn.IFS(V591="No",(IFERROR(VLOOKUP($M591&amp;" | "&amp;$X591,'Emissions Factors'!$C$3:$N$1705,MATCH(W$11,'Emissions Factors'!$C$3:$N$3,0),FALSE),"")),V591="Yes", "", V591="", "")</f>
        <v/>
      </c>
      <c r="X591" s="946">
        <f>IFERROR(IF(OR($V591="Yes", $V591=""), "",
VLOOKUP($F591, 'Emissions Factors'!$C$3:$O$717, 4,FALSE)),
IFERROR(VLOOKUP($E591, 'Emissions Factors'!$C$3:$O$717, 4,FALSE),""))</f>
        <v>0</v>
      </c>
      <c r="Y591" s="947" t="str">
        <f>IFERROR(VLOOKUP($M591&amp;" | "&amp;$X591,'Emissions Factors'!$C$3:$N$3811,5,FALSE),"")</f>
        <v/>
      </c>
      <c r="Z591" s="948" t="str">
        <f>IFERROR(VLOOKUP($M591&amp;" | "&amp;$X591,'Emissions Factors'!$C$3:$N$3811,6,FALSE),"")</f>
        <v/>
      </c>
      <c r="AA591" s="949" t="str">
        <f>IFERROR(VLOOKUP($M591&amp;" | "&amp;$X591,'Emissions Factors'!$C$3:$N$3811,7,FALSE),"")</f>
        <v/>
      </c>
      <c r="AB591" s="961"/>
      <c r="AC591" s="962"/>
      <c r="AD591" s="963"/>
      <c r="AE591" s="964"/>
      <c r="AF591" s="965"/>
      <c r="AG591" s="955" t="str" cm="1">
        <f t="array" ref="AG591">IFERROR(_xlfn.IFS($V591="No", Y591*$T591/1000,$V591="Yes", AD591*$T591/1000, $V591="", ""),"")</f>
        <v/>
      </c>
      <c r="AH591" s="956" t="str" cm="1">
        <f t="array" ref="AH591">IFERROR(_xlfn.IFS($V591="No", Z591*$T591/1000,$V591="Yes", AE591*$T591/1000, $V591="", ""),"")</f>
        <v/>
      </c>
      <c r="AI591" s="956" t="str" cm="1">
        <f t="array" ref="AI591">IFERROR(_xlfn.IFS($V591="No", AA591*$T591/1000,$V591="Yes", AF591*$T591/1000, $V591="", ""),"")</f>
        <v/>
      </c>
      <c r="AJ591" s="1029" t="str">
        <f>IFERROR($AG591
+IFERROR(HLOOKUP(Introduction!$H$29,'GWP Values'!$D$3:$G$46,MATCH("CH4",'GWP Values'!$C$3:$C$41,0),FALSE)*$AH591,0)
+IFERROR(HLOOKUP(Introduction!$H$29,'GWP Values'!$D$3:$G$46,MATCH("N2O",'GWP Values'!$C$3:$C$41,0),FALSE)*$AI591,0),"")</f>
        <v/>
      </c>
    </row>
    <row r="592" spans="1:36" ht="24" customHeight="1" x14ac:dyDescent="0.25">
      <c r="A592" s="441"/>
      <c r="B592" s="458" t="str" cm="1">
        <f t="array" ref="B592">IFERROR(_xlfn.IFS($J592="","",VLOOKUP(CONCATENATE($M592," | ",$J592),'Emissions Factors'!$C$3:$O$718,5,FALSE)&lt;&gt;"",CONCATENATE($M592," | ",$J592), COUNTIF('Emissions Factors'!$C$3:$C$718,CONCATENATE($M592," | ",$J592))&lt;0, CONCATENATE($M592," | ",$I592)),"")</f>
        <v/>
      </c>
      <c r="C592" s="650" t="str">
        <f t="shared" si="18"/>
        <v/>
      </c>
      <c r="D592" s="650" t="str">
        <f t="shared" si="19"/>
        <v/>
      </c>
      <c r="E592" s="650" t="str">
        <f>IFERROR(IF($J592="","",
IF($J592="United States",$M592&amp;" | "&amp;$J592&amp;" - "&amp;(VLOOKUP(K592,'EFs - EPA eGRID'!$B$2:$D$53,3,FALSE)),
IF($J592="Canada",$M592&amp;" | "&amp;$J592&amp;" - "&amp;$K592,$M592&amp;" | "&amp;$I592))),"")</f>
        <v/>
      </c>
      <c r="F592" s="650" t="str" cm="1">
        <f t="array" ref="F592">_xlfn.IFS($J592="","",AND($J592="United States", $K592=""), $M592&amp;" | "&amp;$J592,AND($J592="Canada", $K592=""), $M592&amp;" | "&amp;$J592,$J592="United States", $E592,$J592="Canada",$E592,$J592&lt;&gt;"", $M592&amp;" | "&amp;$J592)</f>
        <v/>
      </c>
      <c r="G592" s="989"/>
      <c r="H592" s="990"/>
      <c r="I592" s="941" t="str">
        <f>IFERROR(VLOOKUP(J592,'Category Index'!$K$10:$L$258,2,FALSE),"")</f>
        <v/>
      </c>
      <c r="J592" s="986"/>
      <c r="K592" s="987" t="s">
        <v>866</v>
      </c>
      <c r="L592" s="3"/>
      <c r="M592" s="982"/>
      <c r="N592" s="983"/>
      <c r="O592" s="943" t="str">
        <f>IFERROR(VLOOKUP(Q592,Tables!$CE$8:$CF$22,2,FALSE),"")</f>
        <v/>
      </c>
      <c r="P592" s="973"/>
      <c r="Q592" s="974"/>
      <c r="R592" s="975"/>
      <c r="S592" s="976"/>
      <c r="T592" s="670" t="str">
        <f>IFERROR(IF(R592="","",R592*(VLOOKUP(D592, 'Unit Conversion Table'!$E$3:$F$132, 2, FALSE))),"")</f>
        <v/>
      </c>
      <c r="U592" s="3"/>
      <c r="V592" s="971" t="s">
        <v>826</v>
      </c>
      <c r="W592" s="945" t="str" cm="1">
        <f t="array" ref="W592">_xlfn.IFS(V592="No",(IFERROR(VLOOKUP($M592&amp;" | "&amp;$X592,'Emissions Factors'!$C$3:$N$1705,MATCH(W$11,'Emissions Factors'!$C$3:$N$3,0),FALSE),"")),V592="Yes", "", V592="", "")</f>
        <v/>
      </c>
      <c r="X592" s="946">
        <f>IFERROR(IF(OR($V592="Yes", $V592=""), "",
VLOOKUP($F592, 'Emissions Factors'!$C$3:$O$717, 4,FALSE)),
IFERROR(VLOOKUP($E592, 'Emissions Factors'!$C$3:$O$717, 4,FALSE),""))</f>
        <v>0</v>
      </c>
      <c r="Y592" s="947" t="str">
        <f>IFERROR(VLOOKUP($M592&amp;" | "&amp;$X592,'Emissions Factors'!$C$3:$N$3811,5,FALSE),"")</f>
        <v/>
      </c>
      <c r="Z592" s="948" t="str">
        <f>IFERROR(VLOOKUP($M592&amp;" | "&amp;$X592,'Emissions Factors'!$C$3:$N$3811,6,FALSE),"")</f>
        <v/>
      </c>
      <c r="AA592" s="949" t="str">
        <f>IFERROR(VLOOKUP($M592&amp;" | "&amp;$X592,'Emissions Factors'!$C$3:$N$3811,7,FALSE),"")</f>
        <v/>
      </c>
      <c r="AB592" s="961"/>
      <c r="AC592" s="962"/>
      <c r="AD592" s="963"/>
      <c r="AE592" s="964"/>
      <c r="AF592" s="965"/>
      <c r="AG592" s="955" t="str" cm="1">
        <f t="array" ref="AG592">IFERROR(_xlfn.IFS($V592="No", Y592*$T592/1000,$V592="Yes", AD592*$T592/1000, $V592="", ""),"")</f>
        <v/>
      </c>
      <c r="AH592" s="956" t="str" cm="1">
        <f t="array" ref="AH592">IFERROR(_xlfn.IFS($V592="No", Z592*$T592/1000,$V592="Yes", AE592*$T592/1000, $V592="", ""),"")</f>
        <v/>
      </c>
      <c r="AI592" s="956" t="str" cm="1">
        <f t="array" ref="AI592">IFERROR(_xlfn.IFS($V592="No", AA592*$T592/1000,$V592="Yes", AF592*$T592/1000, $V592="", ""),"")</f>
        <v/>
      </c>
      <c r="AJ592" s="1029" t="str">
        <f>IFERROR($AG592
+IFERROR(HLOOKUP(Introduction!$H$29,'GWP Values'!$D$3:$G$46,MATCH("CH4",'GWP Values'!$C$3:$C$41,0),FALSE)*$AH592,0)
+IFERROR(HLOOKUP(Introduction!$H$29,'GWP Values'!$D$3:$G$46,MATCH("N2O",'GWP Values'!$C$3:$C$41,0),FALSE)*$AI592,0),"")</f>
        <v/>
      </c>
    </row>
    <row r="593" spans="1:36" ht="24" customHeight="1" x14ac:dyDescent="0.25">
      <c r="A593" s="441"/>
      <c r="B593" s="458" t="str" cm="1">
        <f t="array" ref="B593">IFERROR(_xlfn.IFS($J593="","",VLOOKUP(CONCATENATE($M593," | ",$J593),'Emissions Factors'!$C$3:$O$718,5,FALSE)&lt;&gt;"",CONCATENATE($M593," | ",$J593), COUNTIF('Emissions Factors'!$C$3:$C$718,CONCATENATE($M593," | ",$J593))&lt;0, CONCATENATE($M593," | ",$I593)),"")</f>
        <v/>
      </c>
      <c r="C593" s="650" t="str">
        <f t="shared" si="18"/>
        <v/>
      </c>
      <c r="D593" s="650" t="str">
        <f t="shared" si="19"/>
        <v/>
      </c>
      <c r="E593" s="650" t="str">
        <f>IFERROR(IF($J593="","",
IF($J593="United States",$M593&amp;" | "&amp;$J593&amp;" - "&amp;(VLOOKUP(K593,'EFs - EPA eGRID'!$B$2:$D$53,3,FALSE)),
IF($J593="Canada",$M593&amp;" | "&amp;$J593&amp;" - "&amp;$K593,$M593&amp;" | "&amp;$I593))),"")</f>
        <v/>
      </c>
      <c r="F593" s="650" t="str" cm="1">
        <f t="array" ref="F593">_xlfn.IFS($J593="","",AND($J593="United States", $K593=""), $M593&amp;" | "&amp;$J593,AND($J593="Canada", $K593=""), $M593&amp;" | "&amp;$J593,$J593="United States", $E593,$J593="Canada",$E593,$J593&lt;&gt;"", $M593&amp;" | "&amp;$J593)</f>
        <v/>
      </c>
      <c r="G593" s="989"/>
      <c r="H593" s="990"/>
      <c r="I593" s="941" t="str">
        <f>IFERROR(VLOOKUP(J593,'Category Index'!$K$10:$L$258,2,FALSE),"")</f>
        <v/>
      </c>
      <c r="J593" s="986"/>
      <c r="K593" s="987" t="s">
        <v>866</v>
      </c>
      <c r="L593" s="3"/>
      <c r="M593" s="982"/>
      <c r="N593" s="983"/>
      <c r="O593" s="943" t="str">
        <f>IFERROR(VLOOKUP(Q593,Tables!$CE$8:$CF$22,2,FALSE),"")</f>
        <v/>
      </c>
      <c r="P593" s="973"/>
      <c r="Q593" s="974"/>
      <c r="R593" s="975"/>
      <c r="S593" s="976"/>
      <c r="T593" s="670" t="str">
        <f>IFERROR(IF(R593="","",R593*(VLOOKUP(D593, 'Unit Conversion Table'!$E$3:$F$132, 2, FALSE))),"")</f>
        <v/>
      </c>
      <c r="U593" s="3"/>
      <c r="V593" s="971" t="s">
        <v>826</v>
      </c>
      <c r="W593" s="945" t="str" cm="1">
        <f t="array" ref="W593">_xlfn.IFS(V593="No",(IFERROR(VLOOKUP($M593&amp;" | "&amp;$X593,'Emissions Factors'!$C$3:$N$1705,MATCH(W$11,'Emissions Factors'!$C$3:$N$3,0),FALSE),"")),V593="Yes", "", V593="", "")</f>
        <v/>
      </c>
      <c r="X593" s="946">
        <f>IFERROR(IF(OR($V593="Yes", $V593=""), "",
VLOOKUP($F593, 'Emissions Factors'!$C$3:$O$717, 4,FALSE)),
IFERROR(VLOOKUP($E593, 'Emissions Factors'!$C$3:$O$717, 4,FALSE),""))</f>
        <v>0</v>
      </c>
      <c r="Y593" s="947" t="str">
        <f>IFERROR(VLOOKUP($M593&amp;" | "&amp;$X593,'Emissions Factors'!$C$3:$N$3811,5,FALSE),"")</f>
        <v/>
      </c>
      <c r="Z593" s="948" t="str">
        <f>IFERROR(VLOOKUP($M593&amp;" | "&amp;$X593,'Emissions Factors'!$C$3:$N$3811,6,FALSE),"")</f>
        <v/>
      </c>
      <c r="AA593" s="949" t="str">
        <f>IFERROR(VLOOKUP($M593&amp;" | "&amp;$X593,'Emissions Factors'!$C$3:$N$3811,7,FALSE),"")</f>
        <v/>
      </c>
      <c r="AB593" s="961"/>
      <c r="AC593" s="962"/>
      <c r="AD593" s="963"/>
      <c r="AE593" s="964"/>
      <c r="AF593" s="965"/>
      <c r="AG593" s="955" t="str" cm="1">
        <f t="array" ref="AG593">IFERROR(_xlfn.IFS($V593="No", Y593*$T593/1000,$V593="Yes", AD593*$T593/1000, $V593="", ""),"")</f>
        <v/>
      </c>
      <c r="AH593" s="956" t="str" cm="1">
        <f t="array" ref="AH593">IFERROR(_xlfn.IFS($V593="No", Z593*$T593/1000,$V593="Yes", AE593*$T593/1000, $V593="", ""),"")</f>
        <v/>
      </c>
      <c r="AI593" s="956" t="str" cm="1">
        <f t="array" ref="AI593">IFERROR(_xlfn.IFS($V593="No", AA593*$T593/1000,$V593="Yes", AF593*$T593/1000, $V593="", ""),"")</f>
        <v/>
      </c>
      <c r="AJ593" s="1029" t="str">
        <f>IFERROR($AG593
+IFERROR(HLOOKUP(Introduction!$H$29,'GWP Values'!$D$3:$G$46,MATCH("CH4",'GWP Values'!$C$3:$C$41,0),FALSE)*$AH593,0)
+IFERROR(HLOOKUP(Introduction!$H$29,'GWP Values'!$D$3:$G$46,MATCH("N2O",'GWP Values'!$C$3:$C$41,0),FALSE)*$AI593,0),"")</f>
        <v/>
      </c>
    </row>
    <row r="594" spans="1:36" ht="24" customHeight="1" x14ac:dyDescent="0.25">
      <c r="A594" s="441"/>
      <c r="B594" s="458" t="str" cm="1">
        <f t="array" ref="B594">IFERROR(_xlfn.IFS($J594="","",VLOOKUP(CONCATENATE($M594," | ",$J594),'Emissions Factors'!$C$3:$O$718,5,FALSE)&lt;&gt;"",CONCATENATE($M594," | ",$J594), COUNTIF('Emissions Factors'!$C$3:$C$718,CONCATENATE($M594," | ",$J594))&lt;0, CONCATENATE($M594," | ",$I594)),"")</f>
        <v/>
      </c>
      <c r="C594" s="650" t="str">
        <f t="shared" si="18"/>
        <v/>
      </c>
      <c r="D594" s="650" t="str">
        <f t="shared" si="19"/>
        <v/>
      </c>
      <c r="E594" s="650" t="str">
        <f>IFERROR(IF($J594="","",
IF($J594="United States",$M594&amp;" | "&amp;$J594&amp;" - "&amp;(VLOOKUP(K594,'EFs - EPA eGRID'!$B$2:$D$53,3,FALSE)),
IF($J594="Canada",$M594&amp;" | "&amp;$J594&amp;" - "&amp;$K594,$M594&amp;" | "&amp;$I594))),"")</f>
        <v/>
      </c>
      <c r="F594" s="650" t="str" cm="1">
        <f t="array" ref="F594">_xlfn.IFS($J594="","",AND($J594="United States", $K594=""), $M594&amp;" | "&amp;$J594,AND($J594="Canada", $K594=""), $M594&amp;" | "&amp;$J594,$J594="United States", $E594,$J594="Canada",$E594,$J594&lt;&gt;"", $M594&amp;" | "&amp;$J594)</f>
        <v/>
      </c>
      <c r="G594" s="989"/>
      <c r="H594" s="990"/>
      <c r="I594" s="941" t="str">
        <f>IFERROR(VLOOKUP(J594,'Category Index'!$K$10:$L$258,2,FALSE),"")</f>
        <v/>
      </c>
      <c r="J594" s="986"/>
      <c r="K594" s="987" t="s">
        <v>866</v>
      </c>
      <c r="L594" s="3"/>
      <c r="M594" s="982"/>
      <c r="N594" s="983"/>
      <c r="O594" s="943" t="str">
        <f>IFERROR(VLOOKUP(Q594,Tables!$CE$8:$CF$22,2,FALSE),"")</f>
        <v/>
      </c>
      <c r="P594" s="973"/>
      <c r="Q594" s="974"/>
      <c r="R594" s="975"/>
      <c r="S594" s="976"/>
      <c r="T594" s="670" t="str">
        <f>IFERROR(IF(R594="","",R594*(VLOOKUP(D594, 'Unit Conversion Table'!$E$3:$F$132, 2, FALSE))),"")</f>
        <v/>
      </c>
      <c r="U594" s="3"/>
      <c r="V594" s="971" t="s">
        <v>826</v>
      </c>
      <c r="W594" s="945" t="str" cm="1">
        <f t="array" ref="W594">_xlfn.IFS(V594="No",(IFERROR(VLOOKUP($M594&amp;" | "&amp;$X594,'Emissions Factors'!$C$3:$N$1705,MATCH(W$11,'Emissions Factors'!$C$3:$N$3,0),FALSE),"")),V594="Yes", "", V594="", "")</f>
        <v/>
      </c>
      <c r="X594" s="946">
        <f>IFERROR(IF(OR($V594="Yes", $V594=""), "",
VLOOKUP($F594, 'Emissions Factors'!$C$3:$O$717, 4,FALSE)),
IFERROR(VLOOKUP($E594, 'Emissions Factors'!$C$3:$O$717, 4,FALSE),""))</f>
        <v>0</v>
      </c>
      <c r="Y594" s="947" t="str">
        <f>IFERROR(VLOOKUP($M594&amp;" | "&amp;$X594,'Emissions Factors'!$C$3:$N$3811,5,FALSE),"")</f>
        <v/>
      </c>
      <c r="Z594" s="948" t="str">
        <f>IFERROR(VLOOKUP($M594&amp;" | "&amp;$X594,'Emissions Factors'!$C$3:$N$3811,6,FALSE),"")</f>
        <v/>
      </c>
      <c r="AA594" s="949" t="str">
        <f>IFERROR(VLOOKUP($M594&amp;" | "&amp;$X594,'Emissions Factors'!$C$3:$N$3811,7,FALSE),"")</f>
        <v/>
      </c>
      <c r="AB594" s="961"/>
      <c r="AC594" s="962"/>
      <c r="AD594" s="963"/>
      <c r="AE594" s="964"/>
      <c r="AF594" s="965"/>
      <c r="AG594" s="955" t="str" cm="1">
        <f t="array" ref="AG594">IFERROR(_xlfn.IFS($V594="No", Y594*$T594/1000,$V594="Yes", AD594*$T594/1000, $V594="", ""),"")</f>
        <v/>
      </c>
      <c r="AH594" s="956" t="str" cm="1">
        <f t="array" ref="AH594">IFERROR(_xlfn.IFS($V594="No", Z594*$T594/1000,$V594="Yes", AE594*$T594/1000, $V594="", ""),"")</f>
        <v/>
      </c>
      <c r="AI594" s="956" t="str" cm="1">
        <f t="array" ref="AI594">IFERROR(_xlfn.IFS($V594="No", AA594*$T594/1000,$V594="Yes", AF594*$T594/1000, $V594="", ""),"")</f>
        <v/>
      </c>
      <c r="AJ594" s="1029" t="str">
        <f>IFERROR($AG594
+IFERROR(HLOOKUP(Introduction!$H$29,'GWP Values'!$D$3:$G$46,MATCH("CH4",'GWP Values'!$C$3:$C$41,0),FALSE)*$AH594,0)
+IFERROR(HLOOKUP(Introduction!$H$29,'GWP Values'!$D$3:$G$46,MATCH("N2O",'GWP Values'!$C$3:$C$41,0),FALSE)*$AI594,0),"")</f>
        <v/>
      </c>
    </row>
    <row r="595" spans="1:36" ht="24" customHeight="1" x14ac:dyDescent="0.25">
      <c r="A595" s="441"/>
      <c r="B595" s="458" t="str" cm="1">
        <f t="array" ref="B595">IFERROR(_xlfn.IFS($J595="","",VLOOKUP(CONCATENATE($M595," | ",$J595),'Emissions Factors'!$C$3:$O$718,5,FALSE)&lt;&gt;"",CONCATENATE($M595," | ",$J595), COUNTIF('Emissions Factors'!$C$3:$C$718,CONCATENATE($M595," | ",$J595))&lt;0, CONCATENATE($M595," | ",$I595)),"")</f>
        <v/>
      </c>
      <c r="C595" s="650" t="str">
        <f t="shared" si="18"/>
        <v/>
      </c>
      <c r="D595" s="650" t="str">
        <f t="shared" si="19"/>
        <v/>
      </c>
      <c r="E595" s="650" t="str">
        <f>IFERROR(IF($J595="","",
IF($J595="United States",$M595&amp;" | "&amp;$J595&amp;" - "&amp;(VLOOKUP(K595,'EFs - EPA eGRID'!$B$2:$D$53,3,FALSE)),
IF($J595="Canada",$M595&amp;" | "&amp;$J595&amp;" - "&amp;$K595,$M595&amp;" | "&amp;$I595))),"")</f>
        <v/>
      </c>
      <c r="F595" s="650" t="str" cm="1">
        <f t="array" ref="F595">_xlfn.IFS($J595="","",AND($J595="United States", $K595=""), $M595&amp;" | "&amp;$J595,AND($J595="Canada", $K595=""), $M595&amp;" | "&amp;$J595,$J595="United States", $E595,$J595="Canada",$E595,$J595&lt;&gt;"", $M595&amp;" | "&amp;$J595)</f>
        <v/>
      </c>
      <c r="G595" s="989"/>
      <c r="H595" s="990"/>
      <c r="I595" s="941" t="str">
        <f>IFERROR(VLOOKUP(J595,'Category Index'!$K$10:$L$258,2,FALSE),"")</f>
        <v/>
      </c>
      <c r="J595" s="986"/>
      <c r="K595" s="987" t="s">
        <v>866</v>
      </c>
      <c r="L595" s="3"/>
      <c r="M595" s="982"/>
      <c r="N595" s="983"/>
      <c r="O595" s="943" t="str">
        <f>IFERROR(VLOOKUP(Q595,Tables!$CE$8:$CF$22,2,FALSE),"")</f>
        <v/>
      </c>
      <c r="P595" s="973"/>
      <c r="Q595" s="974"/>
      <c r="R595" s="975"/>
      <c r="S595" s="976"/>
      <c r="T595" s="670" t="str">
        <f>IFERROR(IF(R595="","",R595*(VLOOKUP(D595, 'Unit Conversion Table'!$E$3:$F$132, 2, FALSE))),"")</f>
        <v/>
      </c>
      <c r="U595" s="3"/>
      <c r="V595" s="971" t="s">
        <v>826</v>
      </c>
      <c r="W595" s="945" t="str" cm="1">
        <f t="array" ref="W595">_xlfn.IFS(V595="No",(IFERROR(VLOOKUP($M595&amp;" | "&amp;$X595,'Emissions Factors'!$C$3:$N$1705,MATCH(W$11,'Emissions Factors'!$C$3:$N$3,0),FALSE),"")),V595="Yes", "", V595="", "")</f>
        <v/>
      </c>
      <c r="X595" s="946">
        <f>IFERROR(IF(OR($V595="Yes", $V595=""), "",
VLOOKUP($F595, 'Emissions Factors'!$C$3:$O$717, 4,FALSE)),
IFERROR(VLOOKUP($E595, 'Emissions Factors'!$C$3:$O$717, 4,FALSE),""))</f>
        <v>0</v>
      </c>
      <c r="Y595" s="947" t="str">
        <f>IFERROR(VLOOKUP($M595&amp;" | "&amp;$X595,'Emissions Factors'!$C$3:$N$3811,5,FALSE),"")</f>
        <v/>
      </c>
      <c r="Z595" s="948" t="str">
        <f>IFERROR(VLOOKUP($M595&amp;" | "&amp;$X595,'Emissions Factors'!$C$3:$N$3811,6,FALSE),"")</f>
        <v/>
      </c>
      <c r="AA595" s="949" t="str">
        <f>IFERROR(VLOOKUP($M595&amp;" | "&amp;$X595,'Emissions Factors'!$C$3:$N$3811,7,FALSE),"")</f>
        <v/>
      </c>
      <c r="AB595" s="961"/>
      <c r="AC595" s="962"/>
      <c r="AD595" s="963"/>
      <c r="AE595" s="964"/>
      <c r="AF595" s="965"/>
      <c r="AG595" s="955" t="str" cm="1">
        <f t="array" ref="AG595">IFERROR(_xlfn.IFS($V595="No", Y595*$T595/1000,$V595="Yes", AD595*$T595/1000, $V595="", ""),"")</f>
        <v/>
      </c>
      <c r="AH595" s="956" t="str" cm="1">
        <f t="array" ref="AH595">IFERROR(_xlfn.IFS($V595="No", Z595*$T595/1000,$V595="Yes", AE595*$T595/1000, $V595="", ""),"")</f>
        <v/>
      </c>
      <c r="AI595" s="956" t="str" cm="1">
        <f t="array" ref="AI595">IFERROR(_xlfn.IFS($V595="No", AA595*$T595/1000,$V595="Yes", AF595*$T595/1000, $V595="", ""),"")</f>
        <v/>
      </c>
      <c r="AJ595" s="1029" t="str">
        <f>IFERROR($AG595
+IFERROR(HLOOKUP(Introduction!$H$29,'GWP Values'!$D$3:$G$46,MATCH("CH4",'GWP Values'!$C$3:$C$41,0),FALSE)*$AH595,0)
+IFERROR(HLOOKUP(Introduction!$H$29,'GWP Values'!$D$3:$G$46,MATCH("N2O",'GWP Values'!$C$3:$C$41,0),FALSE)*$AI595,0),"")</f>
        <v/>
      </c>
    </row>
    <row r="596" spans="1:36" ht="24" customHeight="1" x14ac:dyDescent="0.25">
      <c r="A596" s="441"/>
      <c r="B596" s="458" t="str" cm="1">
        <f t="array" ref="B596">IFERROR(_xlfn.IFS($J596="","",VLOOKUP(CONCATENATE($M596," | ",$J596),'Emissions Factors'!$C$3:$O$718,5,FALSE)&lt;&gt;"",CONCATENATE($M596," | ",$J596), COUNTIF('Emissions Factors'!$C$3:$C$718,CONCATENATE($M596," | ",$J596))&lt;0, CONCATENATE($M596," | ",$I596)),"")</f>
        <v/>
      </c>
      <c r="C596" s="650" t="str">
        <f t="shared" si="18"/>
        <v/>
      </c>
      <c r="D596" s="650" t="str">
        <f t="shared" si="19"/>
        <v/>
      </c>
      <c r="E596" s="650" t="str">
        <f>IFERROR(IF($J596="","",
IF($J596="United States",$M596&amp;" | "&amp;$J596&amp;" - "&amp;(VLOOKUP(K596,'EFs - EPA eGRID'!$B$2:$D$53,3,FALSE)),
IF($J596="Canada",$M596&amp;" | "&amp;$J596&amp;" - "&amp;$K596,$M596&amp;" | "&amp;$I596))),"")</f>
        <v/>
      </c>
      <c r="F596" s="650" t="str" cm="1">
        <f t="array" ref="F596">_xlfn.IFS($J596="","",AND($J596="United States", $K596=""), $M596&amp;" | "&amp;$J596,AND($J596="Canada", $K596=""), $M596&amp;" | "&amp;$J596,$J596="United States", $E596,$J596="Canada",$E596,$J596&lt;&gt;"", $M596&amp;" | "&amp;$J596)</f>
        <v/>
      </c>
      <c r="G596" s="989"/>
      <c r="H596" s="990"/>
      <c r="I596" s="941" t="str">
        <f>IFERROR(VLOOKUP(J596,'Category Index'!$K$10:$L$258,2,FALSE),"")</f>
        <v/>
      </c>
      <c r="J596" s="986"/>
      <c r="K596" s="987" t="s">
        <v>866</v>
      </c>
      <c r="L596" s="3"/>
      <c r="M596" s="982"/>
      <c r="N596" s="983"/>
      <c r="O596" s="943" t="str">
        <f>IFERROR(VLOOKUP(Q596,Tables!$CE$8:$CF$22,2,FALSE),"")</f>
        <v/>
      </c>
      <c r="P596" s="973"/>
      <c r="Q596" s="974"/>
      <c r="R596" s="975"/>
      <c r="S596" s="976"/>
      <c r="T596" s="670" t="str">
        <f>IFERROR(IF(R596="","",R596*(VLOOKUP(D596, 'Unit Conversion Table'!$E$3:$F$132, 2, FALSE))),"")</f>
        <v/>
      </c>
      <c r="U596" s="3"/>
      <c r="V596" s="971" t="s">
        <v>826</v>
      </c>
      <c r="W596" s="945" t="str" cm="1">
        <f t="array" ref="W596">_xlfn.IFS(V596="No",(IFERROR(VLOOKUP($M596&amp;" | "&amp;$X596,'Emissions Factors'!$C$3:$N$1705,MATCH(W$11,'Emissions Factors'!$C$3:$N$3,0),FALSE),"")),V596="Yes", "", V596="", "")</f>
        <v/>
      </c>
      <c r="X596" s="946">
        <f>IFERROR(IF(OR($V596="Yes", $V596=""), "",
VLOOKUP($F596, 'Emissions Factors'!$C$3:$O$717, 4,FALSE)),
IFERROR(VLOOKUP($E596, 'Emissions Factors'!$C$3:$O$717, 4,FALSE),""))</f>
        <v>0</v>
      </c>
      <c r="Y596" s="947" t="str">
        <f>IFERROR(VLOOKUP($M596&amp;" | "&amp;$X596,'Emissions Factors'!$C$3:$N$3811,5,FALSE),"")</f>
        <v/>
      </c>
      <c r="Z596" s="948" t="str">
        <f>IFERROR(VLOOKUP($M596&amp;" | "&amp;$X596,'Emissions Factors'!$C$3:$N$3811,6,FALSE),"")</f>
        <v/>
      </c>
      <c r="AA596" s="949" t="str">
        <f>IFERROR(VLOOKUP($M596&amp;" | "&amp;$X596,'Emissions Factors'!$C$3:$N$3811,7,FALSE),"")</f>
        <v/>
      </c>
      <c r="AB596" s="961"/>
      <c r="AC596" s="962"/>
      <c r="AD596" s="963"/>
      <c r="AE596" s="964"/>
      <c r="AF596" s="965"/>
      <c r="AG596" s="955" t="str" cm="1">
        <f t="array" ref="AG596">IFERROR(_xlfn.IFS($V596="No", Y596*$T596/1000,$V596="Yes", AD596*$T596/1000, $V596="", ""),"")</f>
        <v/>
      </c>
      <c r="AH596" s="956" t="str" cm="1">
        <f t="array" ref="AH596">IFERROR(_xlfn.IFS($V596="No", Z596*$T596/1000,$V596="Yes", AE596*$T596/1000, $V596="", ""),"")</f>
        <v/>
      </c>
      <c r="AI596" s="956" t="str" cm="1">
        <f t="array" ref="AI596">IFERROR(_xlfn.IFS($V596="No", AA596*$T596/1000,$V596="Yes", AF596*$T596/1000, $V596="", ""),"")</f>
        <v/>
      </c>
      <c r="AJ596" s="1029" t="str">
        <f>IFERROR($AG596
+IFERROR(HLOOKUP(Introduction!$H$29,'GWP Values'!$D$3:$G$46,MATCH("CH4",'GWP Values'!$C$3:$C$41,0),FALSE)*$AH596,0)
+IFERROR(HLOOKUP(Introduction!$H$29,'GWP Values'!$D$3:$G$46,MATCH("N2O",'GWP Values'!$C$3:$C$41,0),FALSE)*$AI596,0),"")</f>
        <v/>
      </c>
    </row>
    <row r="597" spans="1:36" ht="24" customHeight="1" x14ac:dyDescent="0.25">
      <c r="A597" s="441"/>
      <c r="B597" s="458" t="str" cm="1">
        <f t="array" ref="B597">IFERROR(_xlfn.IFS($J597="","",VLOOKUP(CONCATENATE($M597," | ",$J597),'Emissions Factors'!$C$3:$O$718,5,FALSE)&lt;&gt;"",CONCATENATE($M597," | ",$J597), COUNTIF('Emissions Factors'!$C$3:$C$718,CONCATENATE($M597," | ",$J597))&lt;0, CONCATENATE($M597," | ",$I597)),"")</f>
        <v/>
      </c>
      <c r="C597" s="650" t="str">
        <f t="shared" si="18"/>
        <v/>
      </c>
      <c r="D597" s="650" t="str">
        <f t="shared" si="19"/>
        <v/>
      </c>
      <c r="E597" s="650" t="str">
        <f>IFERROR(IF($J597="","",
IF($J597="United States",$M597&amp;" | "&amp;$J597&amp;" - "&amp;(VLOOKUP(K597,'EFs - EPA eGRID'!$B$2:$D$53,3,FALSE)),
IF($J597="Canada",$M597&amp;" | "&amp;$J597&amp;" - "&amp;$K597,$M597&amp;" | "&amp;$I597))),"")</f>
        <v/>
      </c>
      <c r="F597" s="650" t="str" cm="1">
        <f t="array" ref="F597">_xlfn.IFS($J597="","",AND($J597="United States", $K597=""), $M597&amp;" | "&amp;$J597,AND($J597="Canada", $K597=""), $M597&amp;" | "&amp;$J597,$J597="United States", $E597,$J597="Canada",$E597,$J597&lt;&gt;"", $M597&amp;" | "&amp;$J597)</f>
        <v/>
      </c>
      <c r="G597" s="989"/>
      <c r="H597" s="990"/>
      <c r="I597" s="941" t="str">
        <f>IFERROR(VLOOKUP(J597,'Category Index'!$K$10:$L$258,2,FALSE),"")</f>
        <v/>
      </c>
      <c r="J597" s="986"/>
      <c r="K597" s="987" t="s">
        <v>866</v>
      </c>
      <c r="L597" s="3"/>
      <c r="M597" s="982"/>
      <c r="N597" s="983"/>
      <c r="O597" s="943" t="str">
        <f>IFERROR(VLOOKUP(Q597,Tables!$CE$8:$CF$22,2,FALSE),"")</f>
        <v/>
      </c>
      <c r="P597" s="973"/>
      <c r="Q597" s="974"/>
      <c r="R597" s="975"/>
      <c r="S597" s="976"/>
      <c r="T597" s="670" t="str">
        <f>IFERROR(IF(R597="","",R597*(VLOOKUP(D597, 'Unit Conversion Table'!$E$3:$F$132, 2, FALSE))),"")</f>
        <v/>
      </c>
      <c r="U597" s="3"/>
      <c r="V597" s="971" t="s">
        <v>826</v>
      </c>
      <c r="W597" s="945" t="str" cm="1">
        <f t="array" ref="W597">_xlfn.IFS(V597="No",(IFERROR(VLOOKUP($M597&amp;" | "&amp;$X597,'Emissions Factors'!$C$3:$N$1705,MATCH(W$11,'Emissions Factors'!$C$3:$N$3,0),FALSE),"")),V597="Yes", "", V597="", "")</f>
        <v/>
      </c>
      <c r="X597" s="946">
        <f>IFERROR(IF(OR($V597="Yes", $V597=""), "",
VLOOKUP($F597, 'Emissions Factors'!$C$3:$O$717, 4,FALSE)),
IFERROR(VLOOKUP($E597, 'Emissions Factors'!$C$3:$O$717, 4,FALSE),""))</f>
        <v>0</v>
      </c>
      <c r="Y597" s="947" t="str">
        <f>IFERROR(VLOOKUP($M597&amp;" | "&amp;$X597,'Emissions Factors'!$C$3:$N$3811,5,FALSE),"")</f>
        <v/>
      </c>
      <c r="Z597" s="948" t="str">
        <f>IFERROR(VLOOKUP($M597&amp;" | "&amp;$X597,'Emissions Factors'!$C$3:$N$3811,6,FALSE),"")</f>
        <v/>
      </c>
      <c r="AA597" s="949" t="str">
        <f>IFERROR(VLOOKUP($M597&amp;" | "&amp;$X597,'Emissions Factors'!$C$3:$N$3811,7,FALSE),"")</f>
        <v/>
      </c>
      <c r="AB597" s="961"/>
      <c r="AC597" s="962"/>
      <c r="AD597" s="963"/>
      <c r="AE597" s="964"/>
      <c r="AF597" s="965"/>
      <c r="AG597" s="955" t="str" cm="1">
        <f t="array" ref="AG597">IFERROR(_xlfn.IFS($V597="No", Y597*$T597/1000,$V597="Yes", AD597*$T597/1000, $V597="", ""),"")</f>
        <v/>
      </c>
      <c r="AH597" s="956" t="str" cm="1">
        <f t="array" ref="AH597">IFERROR(_xlfn.IFS($V597="No", Z597*$T597/1000,$V597="Yes", AE597*$T597/1000, $V597="", ""),"")</f>
        <v/>
      </c>
      <c r="AI597" s="956" t="str" cm="1">
        <f t="array" ref="AI597">IFERROR(_xlfn.IFS($V597="No", AA597*$T597/1000,$V597="Yes", AF597*$T597/1000, $V597="", ""),"")</f>
        <v/>
      </c>
      <c r="AJ597" s="1029" t="str">
        <f>IFERROR($AG597
+IFERROR(HLOOKUP(Introduction!$H$29,'GWP Values'!$D$3:$G$46,MATCH("CH4",'GWP Values'!$C$3:$C$41,0),FALSE)*$AH597,0)
+IFERROR(HLOOKUP(Introduction!$H$29,'GWP Values'!$D$3:$G$46,MATCH("N2O",'GWP Values'!$C$3:$C$41,0),FALSE)*$AI597,0),"")</f>
        <v/>
      </c>
    </row>
    <row r="598" spans="1:36" ht="24" customHeight="1" x14ac:dyDescent="0.25">
      <c r="A598" s="441"/>
      <c r="B598" s="458" t="str" cm="1">
        <f t="array" ref="B598">IFERROR(_xlfn.IFS($J598="","",VLOOKUP(CONCATENATE($M598," | ",$J598),'Emissions Factors'!$C$3:$O$718,5,FALSE)&lt;&gt;"",CONCATENATE($M598," | ",$J598), COUNTIF('Emissions Factors'!$C$3:$C$718,CONCATENATE($M598," | ",$J598))&lt;0, CONCATENATE($M598," | ",$I598)),"")</f>
        <v/>
      </c>
      <c r="C598" s="650" t="str">
        <f t="shared" si="18"/>
        <v/>
      </c>
      <c r="D598" s="650" t="str">
        <f t="shared" si="19"/>
        <v/>
      </c>
      <c r="E598" s="650" t="str">
        <f>IFERROR(IF($J598="","",
IF($J598="United States",$M598&amp;" | "&amp;$J598&amp;" - "&amp;(VLOOKUP(K598,'EFs - EPA eGRID'!$B$2:$D$53,3,FALSE)),
IF($J598="Canada",$M598&amp;" | "&amp;$J598&amp;" - "&amp;$K598,$M598&amp;" | "&amp;$I598))),"")</f>
        <v/>
      </c>
      <c r="F598" s="650" t="str" cm="1">
        <f t="array" ref="F598">_xlfn.IFS($J598="","",AND($J598="United States", $K598=""), $M598&amp;" | "&amp;$J598,AND($J598="Canada", $K598=""), $M598&amp;" | "&amp;$J598,$J598="United States", $E598,$J598="Canada",$E598,$J598&lt;&gt;"", $M598&amp;" | "&amp;$J598)</f>
        <v/>
      </c>
      <c r="G598" s="989"/>
      <c r="H598" s="990"/>
      <c r="I598" s="941" t="str">
        <f>IFERROR(VLOOKUP(J598,'Category Index'!$K$10:$L$258,2,FALSE),"")</f>
        <v/>
      </c>
      <c r="J598" s="986"/>
      <c r="K598" s="987" t="s">
        <v>866</v>
      </c>
      <c r="L598" s="3"/>
      <c r="M598" s="982"/>
      <c r="N598" s="983"/>
      <c r="O598" s="943" t="str">
        <f>IFERROR(VLOOKUP(Q598,Tables!$CE$8:$CF$22,2,FALSE),"")</f>
        <v/>
      </c>
      <c r="P598" s="973"/>
      <c r="Q598" s="974"/>
      <c r="R598" s="975"/>
      <c r="S598" s="976"/>
      <c r="T598" s="670" t="str">
        <f>IFERROR(IF(R598="","",R598*(VLOOKUP(D598, 'Unit Conversion Table'!$E$3:$F$132, 2, FALSE))),"")</f>
        <v/>
      </c>
      <c r="U598" s="3"/>
      <c r="V598" s="971" t="s">
        <v>826</v>
      </c>
      <c r="W598" s="945" t="str" cm="1">
        <f t="array" ref="W598">_xlfn.IFS(V598="No",(IFERROR(VLOOKUP($M598&amp;" | "&amp;$X598,'Emissions Factors'!$C$3:$N$1705,MATCH(W$11,'Emissions Factors'!$C$3:$N$3,0),FALSE),"")),V598="Yes", "", V598="", "")</f>
        <v/>
      </c>
      <c r="X598" s="946">
        <f>IFERROR(IF(OR($V598="Yes", $V598=""), "",
VLOOKUP($F598, 'Emissions Factors'!$C$3:$O$717, 4,FALSE)),
IFERROR(VLOOKUP($E598, 'Emissions Factors'!$C$3:$O$717, 4,FALSE),""))</f>
        <v>0</v>
      </c>
      <c r="Y598" s="947" t="str">
        <f>IFERROR(VLOOKUP($M598&amp;" | "&amp;$X598,'Emissions Factors'!$C$3:$N$3811,5,FALSE),"")</f>
        <v/>
      </c>
      <c r="Z598" s="948" t="str">
        <f>IFERROR(VLOOKUP($M598&amp;" | "&amp;$X598,'Emissions Factors'!$C$3:$N$3811,6,FALSE),"")</f>
        <v/>
      </c>
      <c r="AA598" s="949" t="str">
        <f>IFERROR(VLOOKUP($M598&amp;" | "&amp;$X598,'Emissions Factors'!$C$3:$N$3811,7,FALSE),"")</f>
        <v/>
      </c>
      <c r="AB598" s="961"/>
      <c r="AC598" s="962"/>
      <c r="AD598" s="963"/>
      <c r="AE598" s="964"/>
      <c r="AF598" s="965"/>
      <c r="AG598" s="955" t="str" cm="1">
        <f t="array" ref="AG598">IFERROR(_xlfn.IFS($V598="No", Y598*$T598/1000,$V598="Yes", AD598*$T598/1000, $V598="", ""),"")</f>
        <v/>
      </c>
      <c r="AH598" s="956" t="str" cm="1">
        <f t="array" ref="AH598">IFERROR(_xlfn.IFS($V598="No", Z598*$T598/1000,$V598="Yes", AE598*$T598/1000, $V598="", ""),"")</f>
        <v/>
      </c>
      <c r="AI598" s="956" t="str" cm="1">
        <f t="array" ref="AI598">IFERROR(_xlfn.IFS($V598="No", AA598*$T598/1000,$V598="Yes", AF598*$T598/1000, $V598="", ""),"")</f>
        <v/>
      </c>
      <c r="AJ598" s="1029" t="str">
        <f>IFERROR($AG598
+IFERROR(HLOOKUP(Introduction!$H$29,'GWP Values'!$D$3:$G$46,MATCH("CH4",'GWP Values'!$C$3:$C$41,0),FALSE)*$AH598,0)
+IFERROR(HLOOKUP(Introduction!$H$29,'GWP Values'!$D$3:$G$46,MATCH("N2O",'GWP Values'!$C$3:$C$41,0),FALSE)*$AI598,0),"")</f>
        <v/>
      </c>
    </row>
    <row r="599" spans="1:36" ht="24" customHeight="1" x14ac:dyDescent="0.25">
      <c r="A599" s="441"/>
      <c r="B599" s="458" t="str" cm="1">
        <f t="array" ref="B599">IFERROR(_xlfn.IFS($J599="","",VLOOKUP(CONCATENATE($M599," | ",$J599),'Emissions Factors'!$C$3:$O$718,5,FALSE)&lt;&gt;"",CONCATENATE($M599," | ",$J599), COUNTIF('Emissions Factors'!$C$3:$C$718,CONCATENATE($M599," | ",$J599))&lt;0, CONCATENATE($M599," | ",$I599)),"")</f>
        <v/>
      </c>
      <c r="C599" s="650" t="str">
        <f t="shared" si="18"/>
        <v/>
      </c>
      <c r="D599" s="650" t="str">
        <f t="shared" si="19"/>
        <v/>
      </c>
      <c r="E599" s="650" t="str">
        <f>IFERROR(IF($J599="","",
IF($J599="United States",$M599&amp;" | "&amp;$J599&amp;" - "&amp;(VLOOKUP(K599,'EFs - EPA eGRID'!$B$2:$D$53,3,FALSE)),
IF($J599="Canada",$M599&amp;" | "&amp;$J599&amp;" - "&amp;$K599,$M599&amp;" | "&amp;$I599))),"")</f>
        <v/>
      </c>
      <c r="F599" s="650" t="str" cm="1">
        <f t="array" ref="F599">_xlfn.IFS($J599="","",AND($J599="United States", $K599=""), $M599&amp;" | "&amp;$J599,AND($J599="Canada", $K599=""), $M599&amp;" | "&amp;$J599,$J599="United States", $E599,$J599="Canada",$E599,$J599&lt;&gt;"", $M599&amp;" | "&amp;$J599)</f>
        <v/>
      </c>
      <c r="G599" s="989"/>
      <c r="H599" s="990"/>
      <c r="I599" s="941" t="str">
        <f>IFERROR(VLOOKUP(J599,'Category Index'!$K$10:$L$258,2,FALSE),"")</f>
        <v/>
      </c>
      <c r="J599" s="986"/>
      <c r="K599" s="987" t="s">
        <v>866</v>
      </c>
      <c r="L599" s="3"/>
      <c r="M599" s="982"/>
      <c r="N599" s="983"/>
      <c r="O599" s="943" t="str">
        <f>IFERROR(VLOOKUP(Q599,Tables!$CE$8:$CF$22,2,FALSE),"")</f>
        <v/>
      </c>
      <c r="P599" s="973"/>
      <c r="Q599" s="974"/>
      <c r="R599" s="975"/>
      <c r="S599" s="976"/>
      <c r="T599" s="670" t="str">
        <f>IFERROR(IF(R599="","",R599*(VLOOKUP(D599, 'Unit Conversion Table'!$E$3:$F$132, 2, FALSE))),"")</f>
        <v/>
      </c>
      <c r="U599" s="3"/>
      <c r="V599" s="971" t="s">
        <v>826</v>
      </c>
      <c r="W599" s="945" t="str" cm="1">
        <f t="array" ref="W599">_xlfn.IFS(V599="No",(IFERROR(VLOOKUP($M599&amp;" | "&amp;$X599,'Emissions Factors'!$C$3:$N$1705,MATCH(W$11,'Emissions Factors'!$C$3:$N$3,0),FALSE),"")),V599="Yes", "", V599="", "")</f>
        <v/>
      </c>
      <c r="X599" s="946">
        <f>IFERROR(IF(OR($V599="Yes", $V599=""), "",
VLOOKUP($F599, 'Emissions Factors'!$C$3:$O$717, 4,FALSE)),
IFERROR(VLOOKUP($E599, 'Emissions Factors'!$C$3:$O$717, 4,FALSE),""))</f>
        <v>0</v>
      </c>
      <c r="Y599" s="947" t="str">
        <f>IFERROR(VLOOKUP($M599&amp;" | "&amp;$X599,'Emissions Factors'!$C$3:$N$3811,5,FALSE),"")</f>
        <v/>
      </c>
      <c r="Z599" s="948" t="str">
        <f>IFERROR(VLOOKUP($M599&amp;" | "&amp;$X599,'Emissions Factors'!$C$3:$N$3811,6,FALSE),"")</f>
        <v/>
      </c>
      <c r="AA599" s="949" t="str">
        <f>IFERROR(VLOOKUP($M599&amp;" | "&amp;$X599,'Emissions Factors'!$C$3:$N$3811,7,FALSE),"")</f>
        <v/>
      </c>
      <c r="AB599" s="961"/>
      <c r="AC599" s="962"/>
      <c r="AD599" s="963"/>
      <c r="AE599" s="964"/>
      <c r="AF599" s="965"/>
      <c r="AG599" s="955" t="str" cm="1">
        <f t="array" ref="AG599">IFERROR(_xlfn.IFS($V599="No", Y599*$T599/1000,$V599="Yes", AD599*$T599/1000, $V599="", ""),"")</f>
        <v/>
      </c>
      <c r="AH599" s="956" t="str" cm="1">
        <f t="array" ref="AH599">IFERROR(_xlfn.IFS($V599="No", Z599*$T599/1000,$V599="Yes", AE599*$T599/1000, $V599="", ""),"")</f>
        <v/>
      </c>
      <c r="AI599" s="956" t="str" cm="1">
        <f t="array" ref="AI599">IFERROR(_xlfn.IFS($V599="No", AA599*$T599/1000,$V599="Yes", AF599*$T599/1000, $V599="", ""),"")</f>
        <v/>
      </c>
      <c r="AJ599" s="1029" t="str">
        <f>IFERROR($AG599
+IFERROR(HLOOKUP(Introduction!$H$29,'GWP Values'!$D$3:$G$46,MATCH("CH4",'GWP Values'!$C$3:$C$41,0),FALSE)*$AH599,0)
+IFERROR(HLOOKUP(Introduction!$H$29,'GWP Values'!$D$3:$G$46,MATCH("N2O",'GWP Values'!$C$3:$C$41,0),FALSE)*$AI599,0),"")</f>
        <v/>
      </c>
    </row>
    <row r="600" spans="1:36" ht="24" customHeight="1" x14ac:dyDescent="0.25">
      <c r="A600" s="441"/>
      <c r="B600" s="458" t="str" cm="1">
        <f t="array" ref="B600">IFERROR(_xlfn.IFS($J600="","",VLOOKUP(CONCATENATE($M600," | ",$J600),'Emissions Factors'!$C$3:$O$718,5,FALSE)&lt;&gt;"",CONCATENATE($M600," | ",$J600), COUNTIF('Emissions Factors'!$C$3:$C$718,CONCATENATE($M600," | ",$J600))&lt;0, CONCATENATE($M600," | ",$I600)),"")</f>
        <v/>
      </c>
      <c r="C600" s="650" t="str">
        <f t="shared" si="18"/>
        <v/>
      </c>
      <c r="D600" s="650" t="str">
        <f t="shared" si="19"/>
        <v/>
      </c>
      <c r="E600" s="650" t="str">
        <f>IFERROR(IF($J600="","",
IF($J600="United States",$M600&amp;" | "&amp;$J600&amp;" - "&amp;(VLOOKUP(K600,'EFs - EPA eGRID'!$B$2:$D$53,3,FALSE)),
IF($J600="Canada",$M600&amp;" | "&amp;$J600&amp;" - "&amp;$K600,$M600&amp;" | "&amp;$I600))),"")</f>
        <v/>
      </c>
      <c r="F600" s="650" t="str" cm="1">
        <f t="array" ref="F600">_xlfn.IFS($J600="","",AND($J600="United States", $K600=""), $M600&amp;" | "&amp;$J600,AND($J600="Canada", $K600=""), $M600&amp;" | "&amp;$J600,$J600="United States", $E600,$J600="Canada",$E600,$J600&lt;&gt;"", $M600&amp;" | "&amp;$J600)</f>
        <v/>
      </c>
      <c r="G600" s="989"/>
      <c r="H600" s="990"/>
      <c r="I600" s="941" t="str">
        <f>IFERROR(VLOOKUP(J600,'Category Index'!$K$10:$L$258,2,FALSE),"")</f>
        <v/>
      </c>
      <c r="J600" s="986"/>
      <c r="K600" s="987" t="s">
        <v>866</v>
      </c>
      <c r="L600" s="3"/>
      <c r="M600" s="982"/>
      <c r="N600" s="983"/>
      <c r="O600" s="943" t="str">
        <f>IFERROR(VLOOKUP(Q600,Tables!$CE$8:$CF$22,2,FALSE),"")</f>
        <v/>
      </c>
      <c r="P600" s="973"/>
      <c r="Q600" s="974"/>
      <c r="R600" s="975"/>
      <c r="S600" s="976"/>
      <c r="T600" s="670" t="str">
        <f>IFERROR(IF(R600="","",R600*(VLOOKUP(D600, 'Unit Conversion Table'!$E$3:$F$132, 2, FALSE))),"")</f>
        <v/>
      </c>
      <c r="U600" s="3"/>
      <c r="V600" s="971" t="s">
        <v>826</v>
      </c>
      <c r="W600" s="945" t="str" cm="1">
        <f t="array" ref="W600">_xlfn.IFS(V600="No",(IFERROR(VLOOKUP($M600&amp;" | "&amp;$X600,'Emissions Factors'!$C$3:$N$1705,MATCH(W$11,'Emissions Factors'!$C$3:$N$3,0),FALSE),"")),V600="Yes", "", V600="", "")</f>
        <v/>
      </c>
      <c r="X600" s="946">
        <f>IFERROR(IF(OR($V600="Yes", $V600=""), "",
VLOOKUP($F600, 'Emissions Factors'!$C$3:$O$717, 4,FALSE)),
IFERROR(VLOOKUP($E600, 'Emissions Factors'!$C$3:$O$717, 4,FALSE),""))</f>
        <v>0</v>
      </c>
      <c r="Y600" s="947" t="str">
        <f>IFERROR(VLOOKUP($M600&amp;" | "&amp;$X600,'Emissions Factors'!$C$3:$N$3811,5,FALSE),"")</f>
        <v/>
      </c>
      <c r="Z600" s="948" t="str">
        <f>IFERROR(VLOOKUP($M600&amp;" | "&amp;$X600,'Emissions Factors'!$C$3:$N$3811,6,FALSE),"")</f>
        <v/>
      </c>
      <c r="AA600" s="949" t="str">
        <f>IFERROR(VLOOKUP($M600&amp;" | "&amp;$X600,'Emissions Factors'!$C$3:$N$3811,7,FALSE),"")</f>
        <v/>
      </c>
      <c r="AB600" s="961"/>
      <c r="AC600" s="962"/>
      <c r="AD600" s="963"/>
      <c r="AE600" s="964"/>
      <c r="AF600" s="965"/>
      <c r="AG600" s="955" t="str" cm="1">
        <f t="array" ref="AG600">IFERROR(_xlfn.IFS($V600="No", Y600*$T600/1000,$V600="Yes", AD600*$T600/1000, $V600="", ""),"")</f>
        <v/>
      </c>
      <c r="AH600" s="956" t="str" cm="1">
        <f t="array" ref="AH600">IFERROR(_xlfn.IFS($V600="No", Z600*$T600/1000,$V600="Yes", AE600*$T600/1000, $V600="", ""),"")</f>
        <v/>
      </c>
      <c r="AI600" s="956" t="str" cm="1">
        <f t="array" ref="AI600">IFERROR(_xlfn.IFS($V600="No", AA600*$T600/1000,$V600="Yes", AF600*$T600/1000, $V600="", ""),"")</f>
        <v/>
      </c>
      <c r="AJ600" s="1029" t="str">
        <f>IFERROR($AG600
+IFERROR(HLOOKUP(Introduction!$H$29,'GWP Values'!$D$3:$G$46,MATCH("CH4",'GWP Values'!$C$3:$C$41,0),FALSE)*$AH600,0)
+IFERROR(HLOOKUP(Introduction!$H$29,'GWP Values'!$D$3:$G$46,MATCH("N2O",'GWP Values'!$C$3:$C$41,0),FALSE)*$AI600,0),"")</f>
        <v/>
      </c>
    </row>
    <row r="601" spans="1:36" ht="24" customHeight="1" x14ac:dyDescent="0.25">
      <c r="A601" s="441"/>
      <c r="B601" s="458" t="str" cm="1">
        <f t="array" ref="B601">IFERROR(_xlfn.IFS($J601="","",VLOOKUP(CONCATENATE($M601," | ",$J601),'Emissions Factors'!$C$3:$O$718,5,FALSE)&lt;&gt;"",CONCATENATE($M601," | ",$J601), COUNTIF('Emissions Factors'!$C$3:$C$718,CONCATENATE($M601," | ",$J601))&lt;0, CONCATENATE($M601," | ",$I601)),"")</f>
        <v/>
      </c>
      <c r="C601" s="650" t="str">
        <f t="shared" si="18"/>
        <v/>
      </c>
      <c r="D601" s="650" t="str">
        <f t="shared" si="19"/>
        <v/>
      </c>
      <c r="E601" s="650" t="str">
        <f>IFERROR(IF($J601="","",
IF($J601="United States",$M601&amp;" | "&amp;$J601&amp;" - "&amp;(VLOOKUP(K601,'EFs - EPA eGRID'!$B$2:$D$53,3,FALSE)),
IF($J601="Canada",$M601&amp;" | "&amp;$J601&amp;" - "&amp;$K601,$M601&amp;" | "&amp;$I601))),"")</f>
        <v/>
      </c>
      <c r="F601" s="650" t="str" cm="1">
        <f t="array" ref="F601">_xlfn.IFS($J601="","",AND($J601="United States", $K601=""), $M601&amp;" | "&amp;$J601,AND($J601="Canada", $K601=""), $M601&amp;" | "&amp;$J601,$J601="United States", $E601,$J601="Canada",$E601,$J601&lt;&gt;"", $M601&amp;" | "&amp;$J601)</f>
        <v/>
      </c>
      <c r="G601" s="989"/>
      <c r="H601" s="990"/>
      <c r="I601" s="941" t="str">
        <f>IFERROR(VLOOKUP(J601,'Category Index'!$K$10:$L$258,2,FALSE),"")</f>
        <v/>
      </c>
      <c r="J601" s="986"/>
      <c r="K601" s="987" t="s">
        <v>866</v>
      </c>
      <c r="L601" s="3"/>
      <c r="M601" s="982"/>
      <c r="N601" s="983"/>
      <c r="O601" s="943" t="str">
        <f>IFERROR(VLOOKUP(Q601,Tables!$CE$8:$CF$22,2,FALSE),"")</f>
        <v/>
      </c>
      <c r="P601" s="973"/>
      <c r="Q601" s="974"/>
      <c r="R601" s="975"/>
      <c r="S601" s="976"/>
      <c r="T601" s="670" t="str">
        <f>IFERROR(IF(R601="","",R601*(VLOOKUP(D601, 'Unit Conversion Table'!$E$3:$F$132, 2, FALSE))),"")</f>
        <v/>
      </c>
      <c r="U601" s="3"/>
      <c r="V601" s="971" t="s">
        <v>826</v>
      </c>
      <c r="W601" s="945" t="str" cm="1">
        <f t="array" ref="W601">_xlfn.IFS(V601="No",(IFERROR(VLOOKUP($M601&amp;" | "&amp;$X601,'Emissions Factors'!$C$3:$N$1705,MATCH(W$11,'Emissions Factors'!$C$3:$N$3,0),FALSE),"")),V601="Yes", "", V601="", "")</f>
        <v/>
      </c>
      <c r="X601" s="946">
        <f>IFERROR(IF(OR($V601="Yes", $V601=""), "",
VLOOKUP($F601, 'Emissions Factors'!$C$3:$O$717, 4,FALSE)),
IFERROR(VLOOKUP($E601, 'Emissions Factors'!$C$3:$O$717, 4,FALSE),""))</f>
        <v>0</v>
      </c>
      <c r="Y601" s="947" t="str">
        <f>IFERROR(VLOOKUP($M601&amp;" | "&amp;$X601,'Emissions Factors'!$C$3:$N$3811,5,FALSE),"")</f>
        <v/>
      </c>
      <c r="Z601" s="948" t="str">
        <f>IFERROR(VLOOKUP($M601&amp;" | "&amp;$X601,'Emissions Factors'!$C$3:$N$3811,6,FALSE),"")</f>
        <v/>
      </c>
      <c r="AA601" s="949" t="str">
        <f>IFERROR(VLOOKUP($M601&amp;" | "&amp;$X601,'Emissions Factors'!$C$3:$N$3811,7,FALSE),"")</f>
        <v/>
      </c>
      <c r="AB601" s="961"/>
      <c r="AC601" s="962"/>
      <c r="AD601" s="963"/>
      <c r="AE601" s="964"/>
      <c r="AF601" s="965"/>
      <c r="AG601" s="955" t="str" cm="1">
        <f t="array" ref="AG601">IFERROR(_xlfn.IFS($V601="No", Y601*$T601/1000,$V601="Yes", AD601*$T601/1000, $V601="", ""),"")</f>
        <v/>
      </c>
      <c r="AH601" s="956" t="str" cm="1">
        <f t="array" ref="AH601">IFERROR(_xlfn.IFS($V601="No", Z601*$T601/1000,$V601="Yes", AE601*$T601/1000, $V601="", ""),"")</f>
        <v/>
      </c>
      <c r="AI601" s="956" t="str" cm="1">
        <f t="array" ref="AI601">IFERROR(_xlfn.IFS($V601="No", AA601*$T601/1000,$V601="Yes", AF601*$T601/1000, $V601="", ""),"")</f>
        <v/>
      </c>
      <c r="AJ601" s="1029" t="str">
        <f>IFERROR($AG601
+IFERROR(HLOOKUP(Introduction!$H$29,'GWP Values'!$D$3:$G$46,MATCH("CH4",'GWP Values'!$C$3:$C$41,0),FALSE)*$AH601,0)
+IFERROR(HLOOKUP(Introduction!$H$29,'GWP Values'!$D$3:$G$46,MATCH("N2O",'GWP Values'!$C$3:$C$41,0),FALSE)*$AI601,0),"")</f>
        <v/>
      </c>
    </row>
    <row r="602" spans="1:36" ht="24" customHeight="1" x14ac:dyDescent="0.25">
      <c r="A602" s="441"/>
      <c r="B602" s="458" t="str" cm="1">
        <f t="array" ref="B602">IFERROR(_xlfn.IFS($J602="","",VLOOKUP(CONCATENATE($M602," | ",$J602),'Emissions Factors'!$C$3:$O$718,5,FALSE)&lt;&gt;"",CONCATENATE($M602," | ",$J602), COUNTIF('Emissions Factors'!$C$3:$C$718,CONCATENATE($M602," | ",$J602))&lt;0, CONCATENATE($M602," | ",$I602)),"")</f>
        <v/>
      </c>
      <c r="C602" s="650" t="str">
        <f t="shared" si="18"/>
        <v/>
      </c>
      <c r="D602" s="650" t="str">
        <f t="shared" si="19"/>
        <v/>
      </c>
      <c r="E602" s="650" t="str">
        <f>IFERROR(IF($J602="","",
IF($J602="United States",$M602&amp;" | "&amp;$J602&amp;" - "&amp;(VLOOKUP(K602,'EFs - EPA eGRID'!$B$2:$D$53,3,FALSE)),
IF($J602="Canada",$M602&amp;" | "&amp;$J602&amp;" - "&amp;$K602,$M602&amp;" | "&amp;$I602))),"")</f>
        <v/>
      </c>
      <c r="F602" s="650" t="str" cm="1">
        <f t="array" ref="F602">_xlfn.IFS($J602="","",AND($J602="United States", $K602=""), $M602&amp;" | "&amp;$J602,AND($J602="Canada", $K602=""), $M602&amp;" | "&amp;$J602,$J602="United States", $E602,$J602="Canada",$E602,$J602&lt;&gt;"", $M602&amp;" | "&amp;$J602)</f>
        <v/>
      </c>
      <c r="G602" s="989"/>
      <c r="H602" s="990"/>
      <c r="I602" s="941" t="str">
        <f>IFERROR(VLOOKUP(J602,'Category Index'!$K$10:$L$258,2,FALSE),"")</f>
        <v/>
      </c>
      <c r="J602" s="986"/>
      <c r="K602" s="987" t="s">
        <v>866</v>
      </c>
      <c r="L602" s="3"/>
      <c r="M602" s="982"/>
      <c r="N602" s="983"/>
      <c r="O602" s="943" t="str">
        <f>IFERROR(VLOOKUP(Q602,Tables!$CE$8:$CF$22,2,FALSE),"")</f>
        <v/>
      </c>
      <c r="P602" s="973"/>
      <c r="Q602" s="974"/>
      <c r="R602" s="975"/>
      <c r="S602" s="976"/>
      <c r="T602" s="670" t="str">
        <f>IFERROR(IF(R602="","",R602*(VLOOKUP(D602, 'Unit Conversion Table'!$E$3:$F$132, 2, FALSE))),"")</f>
        <v/>
      </c>
      <c r="U602" s="3"/>
      <c r="V602" s="971" t="s">
        <v>826</v>
      </c>
      <c r="W602" s="945" t="str" cm="1">
        <f t="array" ref="W602">_xlfn.IFS(V602="No",(IFERROR(VLOOKUP($M602&amp;" | "&amp;$X602,'Emissions Factors'!$C$3:$N$1705,MATCH(W$11,'Emissions Factors'!$C$3:$N$3,0),FALSE),"")),V602="Yes", "", V602="", "")</f>
        <v/>
      </c>
      <c r="X602" s="946">
        <f>IFERROR(IF(OR($V602="Yes", $V602=""), "",
VLOOKUP($F602, 'Emissions Factors'!$C$3:$O$717, 4,FALSE)),
IFERROR(VLOOKUP($E602, 'Emissions Factors'!$C$3:$O$717, 4,FALSE),""))</f>
        <v>0</v>
      </c>
      <c r="Y602" s="947" t="str">
        <f>IFERROR(VLOOKUP($M602&amp;" | "&amp;$X602,'Emissions Factors'!$C$3:$N$3811,5,FALSE),"")</f>
        <v/>
      </c>
      <c r="Z602" s="948" t="str">
        <f>IFERROR(VLOOKUP($M602&amp;" | "&amp;$X602,'Emissions Factors'!$C$3:$N$3811,6,FALSE),"")</f>
        <v/>
      </c>
      <c r="AA602" s="949" t="str">
        <f>IFERROR(VLOOKUP($M602&amp;" | "&amp;$X602,'Emissions Factors'!$C$3:$N$3811,7,FALSE),"")</f>
        <v/>
      </c>
      <c r="AB602" s="961"/>
      <c r="AC602" s="962"/>
      <c r="AD602" s="963"/>
      <c r="AE602" s="964"/>
      <c r="AF602" s="965"/>
      <c r="AG602" s="955" t="str" cm="1">
        <f t="array" ref="AG602">IFERROR(_xlfn.IFS($V602="No", Y602*$T602/1000,$V602="Yes", AD602*$T602/1000, $V602="", ""),"")</f>
        <v/>
      </c>
      <c r="AH602" s="956" t="str" cm="1">
        <f t="array" ref="AH602">IFERROR(_xlfn.IFS($V602="No", Z602*$T602/1000,$V602="Yes", AE602*$T602/1000, $V602="", ""),"")</f>
        <v/>
      </c>
      <c r="AI602" s="956" t="str" cm="1">
        <f t="array" ref="AI602">IFERROR(_xlfn.IFS($V602="No", AA602*$T602/1000,$V602="Yes", AF602*$T602/1000, $V602="", ""),"")</f>
        <v/>
      </c>
      <c r="AJ602" s="1029" t="str">
        <f>IFERROR($AG602
+IFERROR(HLOOKUP(Introduction!$H$29,'GWP Values'!$D$3:$G$46,MATCH("CH4",'GWP Values'!$C$3:$C$41,0),FALSE)*$AH602,0)
+IFERROR(HLOOKUP(Introduction!$H$29,'GWP Values'!$D$3:$G$46,MATCH("N2O",'GWP Values'!$C$3:$C$41,0),FALSE)*$AI602,0),"")</f>
        <v/>
      </c>
    </row>
    <row r="603" spans="1:36" ht="24" customHeight="1" x14ac:dyDescent="0.25">
      <c r="A603" s="441"/>
      <c r="B603" s="458" t="str" cm="1">
        <f t="array" ref="B603">IFERROR(_xlfn.IFS($J603="","",VLOOKUP(CONCATENATE($M603," | ",$J603),'Emissions Factors'!$C$3:$O$718,5,FALSE)&lt;&gt;"",CONCATENATE($M603," | ",$J603), COUNTIF('Emissions Factors'!$C$3:$C$718,CONCATENATE($M603," | ",$J603))&lt;0, CONCATENATE($M603," | ",$I603)),"")</f>
        <v/>
      </c>
      <c r="C603" s="650" t="str">
        <f t="shared" si="18"/>
        <v/>
      </c>
      <c r="D603" s="650" t="str">
        <f t="shared" si="19"/>
        <v/>
      </c>
      <c r="E603" s="650" t="str">
        <f>IFERROR(IF($J603="","",
IF($J603="United States",$M603&amp;" | "&amp;$J603&amp;" - "&amp;(VLOOKUP(K603,'EFs - EPA eGRID'!$B$2:$D$53,3,FALSE)),
IF($J603="Canada",$M603&amp;" | "&amp;$J603&amp;" - "&amp;$K603,$M603&amp;" | "&amp;$I603))),"")</f>
        <v/>
      </c>
      <c r="F603" s="650" t="str" cm="1">
        <f t="array" ref="F603">_xlfn.IFS($J603="","",AND($J603="United States", $K603=""), $M603&amp;" | "&amp;$J603,AND($J603="Canada", $K603=""), $M603&amp;" | "&amp;$J603,$J603="United States", $E603,$J603="Canada",$E603,$J603&lt;&gt;"", $M603&amp;" | "&amp;$J603)</f>
        <v/>
      </c>
      <c r="G603" s="989"/>
      <c r="H603" s="990"/>
      <c r="I603" s="941" t="str">
        <f>IFERROR(VLOOKUP(J603,'Category Index'!$K$10:$L$258,2,FALSE),"")</f>
        <v/>
      </c>
      <c r="J603" s="986"/>
      <c r="K603" s="987" t="s">
        <v>866</v>
      </c>
      <c r="L603" s="3"/>
      <c r="M603" s="982"/>
      <c r="N603" s="983"/>
      <c r="O603" s="943" t="str">
        <f>IFERROR(VLOOKUP(Q603,Tables!$CE$8:$CF$22,2,FALSE),"")</f>
        <v/>
      </c>
      <c r="P603" s="973"/>
      <c r="Q603" s="974"/>
      <c r="R603" s="975"/>
      <c r="S603" s="976"/>
      <c r="T603" s="670" t="str">
        <f>IFERROR(IF(R603="","",R603*(VLOOKUP(D603, 'Unit Conversion Table'!$E$3:$F$132, 2, FALSE))),"")</f>
        <v/>
      </c>
      <c r="U603" s="3"/>
      <c r="V603" s="971" t="s">
        <v>826</v>
      </c>
      <c r="W603" s="945" t="str" cm="1">
        <f t="array" ref="W603">_xlfn.IFS(V603="No",(IFERROR(VLOOKUP($M603&amp;" | "&amp;$X603,'Emissions Factors'!$C$3:$N$1705,MATCH(W$11,'Emissions Factors'!$C$3:$N$3,0),FALSE),"")),V603="Yes", "", V603="", "")</f>
        <v/>
      </c>
      <c r="X603" s="946">
        <f>IFERROR(IF(OR($V603="Yes", $V603=""), "",
VLOOKUP($F603, 'Emissions Factors'!$C$3:$O$717, 4,FALSE)),
IFERROR(VLOOKUP($E603, 'Emissions Factors'!$C$3:$O$717, 4,FALSE),""))</f>
        <v>0</v>
      </c>
      <c r="Y603" s="947" t="str">
        <f>IFERROR(VLOOKUP($M603&amp;" | "&amp;$X603,'Emissions Factors'!$C$3:$N$3811,5,FALSE),"")</f>
        <v/>
      </c>
      <c r="Z603" s="948" t="str">
        <f>IFERROR(VLOOKUP($M603&amp;" | "&amp;$X603,'Emissions Factors'!$C$3:$N$3811,6,FALSE),"")</f>
        <v/>
      </c>
      <c r="AA603" s="949" t="str">
        <f>IFERROR(VLOOKUP($M603&amp;" | "&amp;$X603,'Emissions Factors'!$C$3:$N$3811,7,FALSE),"")</f>
        <v/>
      </c>
      <c r="AB603" s="961"/>
      <c r="AC603" s="962"/>
      <c r="AD603" s="963"/>
      <c r="AE603" s="964"/>
      <c r="AF603" s="965"/>
      <c r="AG603" s="955" t="str" cm="1">
        <f t="array" ref="AG603">IFERROR(_xlfn.IFS($V603="No", Y603*$T603/1000,$V603="Yes", AD603*$T603/1000, $V603="", ""),"")</f>
        <v/>
      </c>
      <c r="AH603" s="956" t="str" cm="1">
        <f t="array" ref="AH603">IFERROR(_xlfn.IFS($V603="No", Z603*$T603/1000,$V603="Yes", AE603*$T603/1000, $V603="", ""),"")</f>
        <v/>
      </c>
      <c r="AI603" s="956" t="str" cm="1">
        <f t="array" ref="AI603">IFERROR(_xlfn.IFS($V603="No", AA603*$T603/1000,$V603="Yes", AF603*$T603/1000, $V603="", ""),"")</f>
        <v/>
      </c>
      <c r="AJ603" s="1029" t="str">
        <f>IFERROR($AG603
+IFERROR(HLOOKUP(Introduction!$H$29,'GWP Values'!$D$3:$G$46,MATCH("CH4",'GWP Values'!$C$3:$C$41,0),FALSE)*$AH603,0)
+IFERROR(HLOOKUP(Introduction!$H$29,'GWP Values'!$D$3:$G$46,MATCH("N2O",'GWP Values'!$C$3:$C$41,0),FALSE)*$AI603,0),"")</f>
        <v/>
      </c>
    </row>
    <row r="604" spans="1:36" ht="24" customHeight="1" x14ac:dyDescent="0.25">
      <c r="A604" s="441"/>
      <c r="B604" s="458" t="str" cm="1">
        <f t="array" ref="B604">IFERROR(_xlfn.IFS($J604="","",VLOOKUP(CONCATENATE($M604," | ",$J604),'Emissions Factors'!$C$3:$O$718,5,FALSE)&lt;&gt;"",CONCATENATE($M604," | ",$J604), COUNTIF('Emissions Factors'!$C$3:$C$718,CONCATENATE($M604," | ",$J604))&lt;0, CONCATENATE($M604," | ",$I604)),"")</f>
        <v/>
      </c>
      <c r="C604" s="650" t="str">
        <f t="shared" si="18"/>
        <v/>
      </c>
      <c r="D604" s="650" t="str">
        <f t="shared" si="19"/>
        <v/>
      </c>
      <c r="E604" s="650" t="str">
        <f>IFERROR(IF($J604="","",
IF($J604="United States",$M604&amp;" | "&amp;$J604&amp;" - "&amp;(VLOOKUP(K604,'EFs - EPA eGRID'!$B$2:$D$53,3,FALSE)),
IF($J604="Canada",$M604&amp;" | "&amp;$J604&amp;" - "&amp;$K604,$M604&amp;" | "&amp;$I604))),"")</f>
        <v/>
      </c>
      <c r="F604" s="650" t="str" cm="1">
        <f t="array" ref="F604">_xlfn.IFS($J604="","",AND($J604="United States", $K604=""), $M604&amp;" | "&amp;$J604,AND($J604="Canada", $K604=""), $M604&amp;" | "&amp;$J604,$J604="United States", $E604,$J604="Canada",$E604,$J604&lt;&gt;"", $M604&amp;" | "&amp;$J604)</f>
        <v/>
      </c>
      <c r="G604" s="989"/>
      <c r="H604" s="990"/>
      <c r="I604" s="941" t="str">
        <f>IFERROR(VLOOKUP(J604,'Category Index'!$K$10:$L$258,2,FALSE),"")</f>
        <v/>
      </c>
      <c r="J604" s="986"/>
      <c r="K604" s="987" t="s">
        <v>866</v>
      </c>
      <c r="L604" s="3"/>
      <c r="M604" s="982"/>
      <c r="N604" s="983"/>
      <c r="O604" s="943" t="str">
        <f>IFERROR(VLOOKUP(Q604,Tables!$CE$8:$CF$22,2,FALSE),"")</f>
        <v/>
      </c>
      <c r="P604" s="973"/>
      <c r="Q604" s="974"/>
      <c r="R604" s="975"/>
      <c r="S604" s="976"/>
      <c r="T604" s="670" t="str">
        <f>IFERROR(IF(R604="","",R604*(VLOOKUP(D604, 'Unit Conversion Table'!$E$3:$F$132, 2, FALSE))),"")</f>
        <v/>
      </c>
      <c r="U604" s="3"/>
      <c r="V604" s="971" t="s">
        <v>826</v>
      </c>
      <c r="W604" s="945" t="str" cm="1">
        <f t="array" ref="W604">_xlfn.IFS(V604="No",(IFERROR(VLOOKUP($M604&amp;" | "&amp;$X604,'Emissions Factors'!$C$3:$N$1705,MATCH(W$11,'Emissions Factors'!$C$3:$N$3,0),FALSE),"")),V604="Yes", "", V604="", "")</f>
        <v/>
      </c>
      <c r="X604" s="946">
        <f>IFERROR(IF(OR($V604="Yes", $V604=""), "",
VLOOKUP($F604, 'Emissions Factors'!$C$3:$O$717, 4,FALSE)),
IFERROR(VLOOKUP($E604, 'Emissions Factors'!$C$3:$O$717, 4,FALSE),""))</f>
        <v>0</v>
      </c>
      <c r="Y604" s="947" t="str">
        <f>IFERROR(VLOOKUP($M604&amp;" | "&amp;$X604,'Emissions Factors'!$C$3:$N$3811,5,FALSE),"")</f>
        <v/>
      </c>
      <c r="Z604" s="948" t="str">
        <f>IFERROR(VLOOKUP($M604&amp;" | "&amp;$X604,'Emissions Factors'!$C$3:$N$3811,6,FALSE),"")</f>
        <v/>
      </c>
      <c r="AA604" s="949" t="str">
        <f>IFERROR(VLOOKUP($M604&amp;" | "&amp;$X604,'Emissions Factors'!$C$3:$N$3811,7,FALSE),"")</f>
        <v/>
      </c>
      <c r="AB604" s="961"/>
      <c r="AC604" s="962"/>
      <c r="AD604" s="963"/>
      <c r="AE604" s="964"/>
      <c r="AF604" s="965"/>
      <c r="AG604" s="955" t="str" cm="1">
        <f t="array" ref="AG604">IFERROR(_xlfn.IFS($V604="No", Y604*$T604/1000,$V604="Yes", AD604*$T604/1000, $V604="", ""),"")</f>
        <v/>
      </c>
      <c r="AH604" s="956" t="str" cm="1">
        <f t="array" ref="AH604">IFERROR(_xlfn.IFS($V604="No", Z604*$T604/1000,$V604="Yes", AE604*$T604/1000, $V604="", ""),"")</f>
        <v/>
      </c>
      <c r="AI604" s="956" t="str" cm="1">
        <f t="array" ref="AI604">IFERROR(_xlfn.IFS($V604="No", AA604*$T604/1000,$V604="Yes", AF604*$T604/1000, $V604="", ""),"")</f>
        <v/>
      </c>
      <c r="AJ604" s="1029" t="str">
        <f>IFERROR($AG604
+IFERROR(HLOOKUP(Introduction!$H$29,'GWP Values'!$D$3:$G$46,MATCH("CH4",'GWP Values'!$C$3:$C$41,0),FALSE)*$AH604,0)
+IFERROR(HLOOKUP(Introduction!$H$29,'GWP Values'!$D$3:$G$46,MATCH("N2O",'GWP Values'!$C$3:$C$41,0),FALSE)*$AI604,0),"")</f>
        <v/>
      </c>
    </row>
    <row r="605" spans="1:36" ht="24" customHeight="1" x14ac:dyDescent="0.25">
      <c r="A605" s="441"/>
      <c r="B605" s="458" t="str" cm="1">
        <f t="array" ref="B605">IFERROR(_xlfn.IFS($J605="","",VLOOKUP(CONCATENATE($M605," | ",$J605),'Emissions Factors'!$C$3:$O$718,5,FALSE)&lt;&gt;"",CONCATENATE($M605," | ",$J605), COUNTIF('Emissions Factors'!$C$3:$C$718,CONCATENATE($M605," | ",$J605))&lt;0, CONCATENATE($M605," | ",$I605)),"")</f>
        <v/>
      </c>
      <c r="C605" s="650" t="str">
        <f t="shared" si="18"/>
        <v/>
      </c>
      <c r="D605" s="650" t="str">
        <f t="shared" si="19"/>
        <v/>
      </c>
      <c r="E605" s="650" t="str">
        <f>IFERROR(IF($J605="","",
IF($J605="United States",$M605&amp;" | "&amp;$J605&amp;" - "&amp;(VLOOKUP(K605,'EFs - EPA eGRID'!$B$2:$D$53,3,FALSE)),
IF($J605="Canada",$M605&amp;" | "&amp;$J605&amp;" - "&amp;$K605,$M605&amp;" | "&amp;$I605))),"")</f>
        <v/>
      </c>
      <c r="F605" s="650" t="str" cm="1">
        <f t="array" ref="F605">_xlfn.IFS($J605="","",AND($J605="United States", $K605=""), $M605&amp;" | "&amp;$J605,AND($J605="Canada", $K605=""), $M605&amp;" | "&amp;$J605,$J605="United States", $E605,$J605="Canada",$E605,$J605&lt;&gt;"", $M605&amp;" | "&amp;$J605)</f>
        <v/>
      </c>
      <c r="G605" s="989"/>
      <c r="H605" s="990"/>
      <c r="I605" s="941" t="str">
        <f>IFERROR(VLOOKUP(J605,'Category Index'!$K$10:$L$258,2,FALSE),"")</f>
        <v/>
      </c>
      <c r="J605" s="986"/>
      <c r="K605" s="987" t="s">
        <v>866</v>
      </c>
      <c r="L605" s="3"/>
      <c r="M605" s="982"/>
      <c r="N605" s="983"/>
      <c r="O605" s="943" t="str">
        <f>IFERROR(VLOOKUP(Q605,Tables!$CE$8:$CF$22,2,FALSE),"")</f>
        <v/>
      </c>
      <c r="P605" s="973"/>
      <c r="Q605" s="974"/>
      <c r="R605" s="975"/>
      <c r="S605" s="976"/>
      <c r="T605" s="670" t="str">
        <f>IFERROR(IF(R605="","",R605*(VLOOKUP(D605, 'Unit Conversion Table'!$E$3:$F$132, 2, FALSE))),"")</f>
        <v/>
      </c>
      <c r="U605" s="3"/>
      <c r="V605" s="971" t="s">
        <v>826</v>
      </c>
      <c r="W605" s="945" t="str" cm="1">
        <f t="array" ref="W605">_xlfn.IFS(V605="No",(IFERROR(VLOOKUP($M605&amp;" | "&amp;$X605,'Emissions Factors'!$C$3:$N$1705,MATCH(W$11,'Emissions Factors'!$C$3:$N$3,0),FALSE),"")),V605="Yes", "", V605="", "")</f>
        <v/>
      </c>
      <c r="X605" s="946">
        <f>IFERROR(IF(OR($V605="Yes", $V605=""), "",
VLOOKUP($F605, 'Emissions Factors'!$C$3:$O$717, 4,FALSE)),
IFERROR(VLOOKUP($E605, 'Emissions Factors'!$C$3:$O$717, 4,FALSE),""))</f>
        <v>0</v>
      </c>
      <c r="Y605" s="947" t="str">
        <f>IFERROR(VLOOKUP($M605&amp;" | "&amp;$X605,'Emissions Factors'!$C$3:$N$3811,5,FALSE),"")</f>
        <v/>
      </c>
      <c r="Z605" s="948" t="str">
        <f>IFERROR(VLOOKUP($M605&amp;" | "&amp;$X605,'Emissions Factors'!$C$3:$N$3811,6,FALSE),"")</f>
        <v/>
      </c>
      <c r="AA605" s="949" t="str">
        <f>IFERROR(VLOOKUP($M605&amp;" | "&amp;$X605,'Emissions Factors'!$C$3:$N$3811,7,FALSE),"")</f>
        <v/>
      </c>
      <c r="AB605" s="961"/>
      <c r="AC605" s="962"/>
      <c r="AD605" s="963"/>
      <c r="AE605" s="964"/>
      <c r="AF605" s="965"/>
      <c r="AG605" s="955" t="str" cm="1">
        <f t="array" ref="AG605">IFERROR(_xlfn.IFS($V605="No", Y605*$T605/1000,$V605="Yes", AD605*$T605/1000, $V605="", ""),"")</f>
        <v/>
      </c>
      <c r="AH605" s="956" t="str" cm="1">
        <f t="array" ref="AH605">IFERROR(_xlfn.IFS($V605="No", Z605*$T605/1000,$V605="Yes", AE605*$T605/1000, $V605="", ""),"")</f>
        <v/>
      </c>
      <c r="AI605" s="956" t="str" cm="1">
        <f t="array" ref="AI605">IFERROR(_xlfn.IFS($V605="No", AA605*$T605/1000,$V605="Yes", AF605*$T605/1000, $V605="", ""),"")</f>
        <v/>
      </c>
      <c r="AJ605" s="1029" t="str">
        <f>IFERROR($AG605
+IFERROR(HLOOKUP(Introduction!$H$29,'GWP Values'!$D$3:$G$46,MATCH("CH4",'GWP Values'!$C$3:$C$41,0),FALSE)*$AH605,0)
+IFERROR(HLOOKUP(Introduction!$H$29,'GWP Values'!$D$3:$G$46,MATCH("N2O",'GWP Values'!$C$3:$C$41,0),FALSE)*$AI605,0),"")</f>
        <v/>
      </c>
    </row>
    <row r="606" spans="1:36" ht="24" customHeight="1" x14ac:dyDescent="0.25">
      <c r="A606" s="441"/>
      <c r="B606" s="458" t="str" cm="1">
        <f t="array" ref="B606">IFERROR(_xlfn.IFS($J606="","",VLOOKUP(CONCATENATE($M606," | ",$J606),'Emissions Factors'!$C$3:$O$718,5,FALSE)&lt;&gt;"",CONCATENATE($M606," | ",$J606), COUNTIF('Emissions Factors'!$C$3:$C$718,CONCATENATE($M606," | ",$J606))&lt;0, CONCATENATE($M606," | ",$I606)),"")</f>
        <v/>
      </c>
      <c r="C606" s="650" t="str">
        <f t="shared" si="18"/>
        <v/>
      </c>
      <c r="D606" s="650" t="str">
        <f t="shared" si="19"/>
        <v/>
      </c>
      <c r="E606" s="650" t="str">
        <f>IFERROR(IF($J606="","",
IF($J606="United States",$M606&amp;" | "&amp;$J606&amp;" - "&amp;(VLOOKUP(K606,'EFs - EPA eGRID'!$B$2:$D$53,3,FALSE)),
IF($J606="Canada",$M606&amp;" | "&amp;$J606&amp;" - "&amp;$K606,$M606&amp;" | "&amp;$I606))),"")</f>
        <v/>
      </c>
      <c r="F606" s="650" t="str" cm="1">
        <f t="array" ref="F606">_xlfn.IFS($J606="","",AND($J606="United States", $K606=""), $M606&amp;" | "&amp;$J606,AND($J606="Canada", $K606=""), $M606&amp;" | "&amp;$J606,$J606="United States", $E606,$J606="Canada",$E606,$J606&lt;&gt;"", $M606&amp;" | "&amp;$J606)</f>
        <v/>
      </c>
      <c r="G606" s="989"/>
      <c r="H606" s="990"/>
      <c r="I606" s="941" t="str">
        <f>IFERROR(VLOOKUP(J606,'Category Index'!$K$10:$L$258,2,FALSE),"")</f>
        <v/>
      </c>
      <c r="J606" s="986"/>
      <c r="K606" s="987" t="s">
        <v>866</v>
      </c>
      <c r="L606" s="3"/>
      <c r="M606" s="982"/>
      <c r="N606" s="983"/>
      <c r="O606" s="943" t="str">
        <f>IFERROR(VLOOKUP(Q606,Tables!$CE$8:$CF$22,2,FALSE),"")</f>
        <v/>
      </c>
      <c r="P606" s="973"/>
      <c r="Q606" s="974"/>
      <c r="R606" s="975"/>
      <c r="S606" s="976"/>
      <c r="T606" s="670" t="str">
        <f>IFERROR(IF(R606="","",R606*(VLOOKUP(D606, 'Unit Conversion Table'!$E$3:$F$132, 2, FALSE))),"")</f>
        <v/>
      </c>
      <c r="U606" s="3"/>
      <c r="V606" s="971" t="s">
        <v>826</v>
      </c>
      <c r="W606" s="945" t="str" cm="1">
        <f t="array" ref="W606">_xlfn.IFS(V606="No",(IFERROR(VLOOKUP($M606&amp;" | "&amp;$X606,'Emissions Factors'!$C$3:$N$1705,MATCH(W$11,'Emissions Factors'!$C$3:$N$3,0),FALSE),"")),V606="Yes", "", V606="", "")</f>
        <v/>
      </c>
      <c r="X606" s="946">
        <f>IFERROR(IF(OR($V606="Yes", $V606=""), "",
VLOOKUP($F606, 'Emissions Factors'!$C$3:$O$717, 4,FALSE)),
IFERROR(VLOOKUP($E606, 'Emissions Factors'!$C$3:$O$717, 4,FALSE),""))</f>
        <v>0</v>
      </c>
      <c r="Y606" s="947" t="str">
        <f>IFERROR(VLOOKUP($M606&amp;" | "&amp;$X606,'Emissions Factors'!$C$3:$N$3811,5,FALSE),"")</f>
        <v/>
      </c>
      <c r="Z606" s="948" t="str">
        <f>IFERROR(VLOOKUP($M606&amp;" | "&amp;$X606,'Emissions Factors'!$C$3:$N$3811,6,FALSE),"")</f>
        <v/>
      </c>
      <c r="AA606" s="949" t="str">
        <f>IFERROR(VLOOKUP($M606&amp;" | "&amp;$X606,'Emissions Factors'!$C$3:$N$3811,7,FALSE),"")</f>
        <v/>
      </c>
      <c r="AB606" s="961"/>
      <c r="AC606" s="962"/>
      <c r="AD606" s="963"/>
      <c r="AE606" s="964"/>
      <c r="AF606" s="965"/>
      <c r="AG606" s="955" t="str" cm="1">
        <f t="array" ref="AG606">IFERROR(_xlfn.IFS($V606="No", Y606*$T606/1000,$V606="Yes", AD606*$T606/1000, $V606="", ""),"")</f>
        <v/>
      </c>
      <c r="AH606" s="956" t="str" cm="1">
        <f t="array" ref="AH606">IFERROR(_xlfn.IFS($V606="No", Z606*$T606/1000,$V606="Yes", AE606*$T606/1000, $V606="", ""),"")</f>
        <v/>
      </c>
      <c r="AI606" s="956" t="str" cm="1">
        <f t="array" ref="AI606">IFERROR(_xlfn.IFS($V606="No", AA606*$T606/1000,$V606="Yes", AF606*$T606/1000, $V606="", ""),"")</f>
        <v/>
      </c>
      <c r="AJ606" s="1029" t="str">
        <f>IFERROR($AG606
+IFERROR(HLOOKUP(Introduction!$H$29,'GWP Values'!$D$3:$G$46,MATCH("CH4",'GWP Values'!$C$3:$C$41,0),FALSE)*$AH606,0)
+IFERROR(HLOOKUP(Introduction!$H$29,'GWP Values'!$D$3:$G$46,MATCH("N2O",'GWP Values'!$C$3:$C$41,0),FALSE)*$AI606,0),"")</f>
        <v/>
      </c>
    </row>
    <row r="607" spans="1:36" ht="24" customHeight="1" x14ac:dyDescent="0.25">
      <c r="A607" s="441"/>
      <c r="B607" s="458" t="str" cm="1">
        <f t="array" ref="B607">IFERROR(_xlfn.IFS($J607="","",VLOOKUP(CONCATENATE($M607," | ",$J607),'Emissions Factors'!$C$3:$O$718,5,FALSE)&lt;&gt;"",CONCATENATE($M607," | ",$J607), COUNTIF('Emissions Factors'!$C$3:$C$718,CONCATENATE($M607," | ",$J607))&lt;0, CONCATENATE($M607," | ",$I607)),"")</f>
        <v/>
      </c>
      <c r="C607" s="650" t="str">
        <f t="shared" si="18"/>
        <v/>
      </c>
      <c r="D607" s="650" t="str">
        <f t="shared" si="19"/>
        <v/>
      </c>
      <c r="E607" s="650" t="str">
        <f>IFERROR(IF($J607="","",
IF($J607="United States",$M607&amp;" | "&amp;$J607&amp;" - "&amp;(VLOOKUP(K607,'EFs - EPA eGRID'!$B$2:$D$53,3,FALSE)),
IF($J607="Canada",$M607&amp;" | "&amp;$J607&amp;" - "&amp;$K607,$M607&amp;" | "&amp;$I607))),"")</f>
        <v/>
      </c>
      <c r="F607" s="650" t="str" cm="1">
        <f t="array" ref="F607">_xlfn.IFS($J607="","",AND($J607="United States", $K607=""), $M607&amp;" | "&amp;$J607,AND($J607="Canada", $K607=""), $M607&amp;" | "&amp;$J607,$J607="United States", $E607,$J607="Canada",$E607,$J607&lt;&gt;"", $M607&amp;" | "&amp;$J607)</f>
        <v/>
      </c>
      <c r="G607" s="989"/>
      <c r="H607" s="990"/>
      <c r="I607" s="941" t="str">
        <f>IFERROR(VLOOKUP(J607,'Category Index'!$K$10:$L$258,2,FALSE),"")</f>
        <v/>
      </c>
      <c r="J607" s="986"/>
      <c r="K607" s="987" t="s">
        <v>866</v>
      </c>
      <c r="L607" s="3"/>
      <c r="M607" s="982"/>
      <c r="N607" s="983"/>
      <c r="O607" s="943" t="str">
        <f>IFERROR(VLOOKUP(Q607,Tables!$CE$8:$CF$22,2,FALSE),"")</f>
        <v/>
      </c>
      <c r="P607" s="973"/>
      <c r="Q607" s="974"/>
      <c r="R607" s="975"/>
      <c r="S607" s="976"/>
      <c r="T607" s="670" t="str">
        <f>IFERROR(IF(R607="","",R607*(VLOOKUP(D607, 'Unit Conversion Table'!$E$3:$F$132, 2, FALSE))),"")</f>
        <v/>
      </c>
      <c r="U607" s="3"/>
      <c r="V607" s="971" t="s">
        <v>826</v>
      </c>
      <c r="W607" s="945" t="str" cm="1">
        <f t="array" ref="W607">_xlfn.IFS(V607="No",(IFERROR(VLOOKUP($M607&amp;" | "&amp;$X607,'Emissions Factors'!$C$3:$N$1705,MATCH(W$11,'Emissions Factors'!$C$3:$N$3,0),FALSE),"")),V607="Yes", "", V607="", "")</f>
        <v/>
      </c>
      <c r="X607" s="946">
        <f>IFERROR(IF(OR($V607="Yes", $V607=""), "",
VLOOKUP($F607, 'Emissions Factors'!$C$3:$O$717, 4,FALSE)),
IFERROR(VLOOKUP($E607, 'Emissions Factors'!$C$3:$O$717, 4,FALSE),""))</f>
        <v>0</v>
      </c>
      <c r="Y607" s="947" t="str">
        <f>IFERROR(VLOOKUP($M607&amp;" | "&amp;$X607,'Emissions Factors'!$C$3:$N$3811,5,FALSE),"")</f>
        <v/>
      </c>
      <c r="Z607" s="948" t="str">
        <f>IFERROR(VLOOKUP($M607&amp;" | "&amp;$X607,'Emissions Factors'!$C$3:$N$3811,6,FALSE),"")</f>
        <v/>
      </c>
      <c r="AA607" s="949" t="str">
        <f>IFERROR(VLOOKUP($M607&amp;" | "&amp;$X607,'Emissions Factors'!$C$3:$N$3811,7,FALSE),"")</f>
        <v/>
      </c>
      <c r="AB607" s="961"/>
      <c r="AC607" s="962"/>
      <c r="AD607" s="963"/>
      <c r="AE607" s="964"/>
      <c r="AF607" s="965"/>
      <c r="AG607" s="955" t="str" cm="1">
        <f t="array" ref="AG607">IFERROR(_xlfn.IFS($V607="No", Y607*$T607/1000,$V607="Yes", AD607*$T607/1000, $V607="", ""),"")</f>
        <v/>
      </c>
      <c r="AH607" s="956" t="str" cm="1">
        <f t="array" ref="AH607">IFERROR(_xlfn.IFS($V607="No", Z607*$T607/1000,$V607="Yes", AE607*$T607/1000, $V607="", ""),"")</f>
        <v/>
      </c>
      <c r="AI607" s="956" t="str" cm="1">
        <f t="array" ref="AI607">IFERROR(_xlfn.IFS($V607="No", AA607*$T607/1000,$V607="Yes", AF607*$T607/1000, $V607="", ""),"")</f>
        <v/>
      </c>
      <c r="AJ607" s="1029" t="str">
        <f>IFERROR($AG607
+IFERROR(HLOOKUP(Introduction!$H$29,'GWP Values'!$D$3:$G$46,MATCH("CH4",'GWP Values'!$C$3:$C$41,0),FALSE)*$AH607,0)
+IFERROR(HLOOKUP(Introduction!$H$29,'GWP Values'!$D$3:$G$46,MATCH("N2O",'GWP Values'!$C$3:$C$41,0),FALSE)*$AI607,0),"")</f>
        <v/>
      </c>
    </row>
    <row r="608" spans="1:36" ht="24" customHeight="1" x14ac:dyDescent="0.25">
      <c r="A608" s="441"/>
      <c r="B608" s="458" t="str" cm="1">
        <f t="array" ref="B608">IFERROR(_xlfn.IFS($J608="","",VLOOKUP(CONCATENATE($M608," | ",$J608),'Emissions Factors'!$C$3:$O$718,5,FALSE)&lt;&gt;"",CONCATENATE($M608," | ",$J608), COUNTIF('Emissions Factors'!$C$3:$C$718,CONCATENATE($M608," | ",$J608))&lt;0, CONCATENATE($M608," | ",$I608)),"")</f>
        <v/>
      </c>
      <c r="C608" s="650" t="str">
        <f t="shared" si="18"/>
        <v/>
      </c>
      <c r="D608" s="650" t="str">
        <f t="shared" si="19"/>
        <v/>
      </c>
      <c r="E608" s="650" t="str">
        <f>IFERROR(IF($J608="","",
IF($J608="United States",$M608&amp;" | "&amp;$J608&amp;" - "&amp;(VLOOKUP(K608,'EFs - EPA eGRID'!$B$2:$D$53,3,FALSE)),
IF($J608="Canada",$M608&amp;" | "&amp;$J608&amp;" - "&amp;$K608,$M608&amp;" | "&amp;$I608))),"")</f>
        <v/>
      </c>
      <c r="F608" s="650" t="str" cm="1">
        <f t="array" ref="F608">_xlfn.IFS($J608="","",AND($J608="United States", $K608=""), $M608&amp;" | "&amp;$J608,AND($J608="Canada", $K608=""), $M608&amp;" | "&amp;$J608,$J608="United States", $E608,$J608="Canada",$E608,$J608&lt;&gt;"", $M608&amp;" | "&amp;$J608)</f>
        <v/>
      </c>
      <c r="G608" s="989"/>
      <c r="H608" s="990"/>
      <c r="I608" s="941" t="str">
        <f>IFERROR(VLOOKUP(J608,'Category Index'!$K$10:$L$258,2,FALSE),"")</f>
        <v/>
      </c>
      <c r="J608" s="986"/>
      <c r="K608" s="987" t="s">
        <v>866</v>
      </c>
      <c r="L608" s="3"/>
      <c r="M608" s="982"/>
      <c r="N608" s="983"/>
      <c r="O608" s="943" t="str">
        <f>IFERROR(VLOOKUP(Q608,Tables!$CE$8:$CF$22,2,FALSE),"")</f>
        <v/>
      </c>
      <c r="P608" s="973"/>
      <c r="Q608" s="974"/>
      <c r="R608" s="975"/>
      <c r="S608" s="976"/>
      <c r="T608" s="670" t="str">
        <f>IFERROR(IF(R608="","",R608*(VLOOKUP(D608, 'Unit Conversion Table'!$E$3:$F$132, 2, FALSE))),"")</f>
        <v/>
      </c>
      <c r="U608" s="3"/>
      <c r="V608" s="971" t="s">
        <v>826</v>
      </c>
      <c r="W608" s="945" t="str" cm="1">
        <f t="array" ref="W608">_xlfn.IFS(V608="No",(IFERROR(VLOOKUP($M608&amp;" | "&amp;$X608,'Emissions Factors'!$C$3:$N$1705,MATCH(W$11,'Emissions Factors'!$C$3:$N$3,0),FALSE),"")),V608="Yes", "", V608="", "")</f>
        <v/>
      </c>
      <c r="X608" s="946">
        <f>IFERROR(IF(OR($V608="Yes", $V608=""), "",
VLOOKUP($F608, 'Emissions Factors'!$C$3:$O$717, 4,FALSE)),
IFERROR(VLOOKUP($E608, 'Emissions Factors'!$C$3:$O$717, 4,FALSE),""))</f>
        <v>0</v>
      </c>
      <c r="Y608" s="947" t="str">
        <f>IFERROR(VLOOKUP($M608&amp;" | "&amp;$X608,'Emissions Factors'!$C$3:$N$3811,5,FALSE),"")</f>
        <v/>
      </c>
      <c r="Z608" s="948" t="str">
        <f>IFERROR(VLOOKUP($M608&amp;" | "&amp;$X608,'Emissions Factors'!$C$3:$N$3811,6,FALSE),"")</f>
        <v/>
      </c>
      <c r="AA608" s="949" t="str">
        <f>IFERROR(VLOOKUP($M608&amp;" | "&amp;$X608,'Emissions Factors'!$C$3:$N$3811,7,FALSE),"")</f>
        <v/>
      </c>
      <c r="AB608" s="961"/>
      <c r="AC608" s="962"/>
      <c r="AD608" s="963"/>
      <c r="AE608" s="964"/>
      <c r="AF608" s="965"/>
      <c r="AG608" s="955" t="str" cm="1">
        <f t="array" ref="AG608">IFERROR(_xlfn.IFS($V608="No", Y608*$T608/1000,$V608="Yes", AD608*$T608/1000, $V608="", ""),"")</f>
        <v/>
      </c>
      <c r="AH608" s="956" t="str" cm="1">
        <f t="array" ref="AH608">IFERROR(_xlfn.IFS($V608="No", Z608*$T608/1000,$V608="Yes", AE608*$T608/1000, $V608="", ""),"")</f>
        <v/>
      </c>
      <c r="AI608" s="956" t="str" cm="1">
        <f t="array" ref="AI608">IFERROR(_xlfn.IFS($V608="No", AA608*$T608/1000,$V608="Yes", AF608*$T608/1000, $V608="", ""),"")</f>
        <v/>
      </c>
      <c r="AJ608" s="1029" t="str">
        <f>IFERROR($AG608
+IFERROR(HLOOKUP(Introduction!$H$29,'GWP Values'!$D$3:$G$46,MATCH("CH4",'GWP Values'!$C$3:$C$41,0),FALSE)*$AH608,0)
+IFERROR(HLOOKUP(Introduction!$H$29,'GWP Values'!$D$3:$G$46,MATCH("N2O",'GWP Values'!$C$3:$C$41,0),FALSE)*$AI608,0),"")</f>
        <v/>
      </c>
    </row>
    <row r="609" spans="1:36" ht="24" customHeight="1" x14ac:dyDescent="0.25">
      <c r="A609" s="441"/>
      <c r="B609" s="458" t="str" cm="1">
        <f t="array" ref="B609">IFERROR(_xlfn.IFS($J609="","",VLOOKUP(CONCATENATE($M609," | ",$J609),'Emissions Factors'!$C$3:$O$718,5,FALSE)&lt;&gt;"",CONCATENATE($M609," | ",$J609), COUNTIF('Emissions Factors'!$C$3:$C$718,CONCATENATE($M609," | ",$J609))&lt;0, CONCATENATE($M609," | ",$I609)),"")</f>
        <v/>
      </c>
      <c r="C609" s="650" t="str">
        <f t="shared" si="18"/>
        <v/>
      </c>
      <c r="D609" s="650" t="str">
        <f t="shared" si="19"/>
        <v/>
      </c>
      <c r="E609" s="650" t="str">
        <f>IFERROR(IF($J609="","",
IF($J609="United States",$M609&amp;" | "&amp;$J609&amp;" - "&amp;(VLOOKUP(K609,'EFs - EPA eGRID'!$B$2:$D$53,3,FALSE)),
IF($J609="Canada",$M609&amp;" | "&amp;$J609&amp;" - "&amp;$K609,$M609&amp;" | "&amp;$I609))),"")</f>
        <v/>
      </c>
      <c r="F609" s="650" t="str" cm="1">
        <f t="array" ref="F609">_xlfn.IFS($J609="","",AND($J609="United States", $K609=""), $M609&amp;" | "&amp;$J609,AND($J609="Canada", $K609=""), $M609&amp;" | "&amp;$J609,$J609="United States", $E609,$J609="Canada",$E609,$J609&lt;&gt;"", $M609&amp;" | "&amp;$J609)</f>
        <v/>
      </c>
      <c r="G609" s="989"/>
      <c r="H609" s="990"/>
      <c r="I609" s="941" t="str">
        <f>IFERROR(VLOOKUP(J609,'Category Index'!$K$10:$L$258,2,FALSE),"")</f>
        <v/>
      </c>
      <c r="J609" s="986"/>
      <c r="K609" s="987" t="s">
        <v>866</v>
      </c>
      <c r="L609" s="3"/>
      <c r="M609" s="982"/>
      <c r="N609" s="983"/>
      <c r="O609" s="943" t="str">
        <f>IFERROR(VLOOKUP(Q609,Tables!$CE$8:$CF$22,2,FALSE),"")</f>
        <v/>
      </c>
      <c r="P609" s="973"/>
      <c r="Q609" s="974"/>
      <c r="R609" s="975"/>
      <c r="S609" s="976"/>
      <c r="T609" s="670" t="str">
        <f>IFERROR(IF(R609="","",R609*(VLOOKUP(D609, 'Unit Conversion Table'!$E$3:$F$132, 2, FALSE))),"")</f>
        <v/>
      </c>
      <c r="U609" s="3"/>
      <c r="V609" s="971" t="s">
        <v>826</v>
      </c>
      <c r="W609" s="945" t="str" cm="1">
        <f t="array" ref="W609">_xlfn.IFS(V609="No",(IFERROR(VLOOKUP($M609&amp;" | "&amp;$X609,'Emissions Factors'!$C$3:$N$1705,MATCH(W$11,'Emissions Factors'!$C$3:$N$3,0),FALSE),"")),V609="Yes", "", V609="", "")</f>
        <v/>
      </c>
      <c r="X609" s="946">
        <f>IFERROR(IF(OR($V609="Yes", $V609=""), "",
VLOOKUP($F609, 'Emissions Factors'!$C$3:$O$717, 4,FALSE)),
IFERROR(VLOOKUP($E609, 'Emissions Factors'!$C$3:$O$717, 4,FALSE),""))</f>
        <v>0</v>
      </c>
      <c r="Y609" s="947" t="str">
        <f>IFERROR(VLOOKUP($M609&amp;" | "&amp;$X609,'Emissions Factors'!$C$3:$N$3811,5,FALSE),"")</f>
        <v/>
      </c>
      <c r="Z609" s="948" t="str">
        <f>IFERROR(VLOOKUP($M609&amp;" | "&amp;$X609,'Emissions Factors'!$C$3:$N$3811,6,FALSE),"")</f>
        <v/>
      </c>
      <c r="AA609" s="949" t="str">
        <f>IFERROR(VLOOKUP($M609&amp;" | "&amp;$X609,'Emissions Factors'!$C$3:$N$3811,7,FALSE),"")</f>
        <v/>
      </c>
      <c r="AB609" s="961"/>
      <c r="AC609" s="962"/>
      <c r="AD609" s="963"/>
      <c r="AE609" s="964"/>
      <c r="AF609" s="965"/>
      <c r="AG609" s="955" t="str" cm="1">
        <f t="array" ref="AG609">IFERROR(_xlfn.IFS($V609="No", Y609*$T609/1000,$V609="Yes", AD609*$T609/1000, $V609="", ""),"")</f>
        <v/>
      </c>
      <c r="AH609" s="956" t="str" cm="1">
        <f t="array" ref="AH609">IFERROR(_xlfn.IFS($V609="No", Z609*$T609/1000,$V609="Yes", AE609*$T609/1000, $V609="", ""),"")</f>
        <v/>
      </c>
      <c r="AI609" s="956" t="str" cm="1">
        <f t="array" ref="AI609">IFERROR(_xlfn.IFS($V609="No", AA609*$T609/1000,$V609="Yes", AF609*$T609/1000, $V609="", ""),"")</f>
        <v/>
      </c>
      <c r="AJ609" s="1029" t="str">
        <f>IFERROR($AG609
+IFERROR(HLOOKUP(Introduction!$H$29,'GWP Values'!$D$3:$G$46,MATCH("CH4",'GWP Values'!$C$3:$C$41,0),FALSE)*$AH609,0)
+IFERROR(HLOOKUP(Introduction!$H$29,'GWP Values'!$D$3:$G$46,MATCH("N2O",'GWP Values'!$C$3:$C$41,0),FALSE)*$AI609,0),"")</f>
        <v/>
      </c>
    </row>
    <row r="610" spans="1:36" ht="24" customHeight="1" x14ac:dyDescent="0.25">
      <c r="A610" s="441"/>
      <c r="B610" s="458" t="str" cm="1">
        <f t="array" ref="B610">IFERROR(_xlfn.IFS($J610="","",VLOOKUP(CONCATENATE($M610," | ",$J610),'Emissions Factors'!$C$3:$O$718,5,FALSE)&lt;&gt;"",CONCATENATE($M610," | ",$J610), COUNTIF('Emissions Factors'!$C$3:$C$718,CONCATENATE($M610," | ",$J610))&lt;0, CONCATENATE($M610," | ",$I610)),"")</f>
        <v/>
      </c>
      <c r="C610" s="650" t="str">
        <f t="shared" si="18"/>
        <v/>
      </c>
      <c r="D610" s="650" t="str">
        <f t="shared" si="19"/>
        <v/>
      </c>
      <c r="E610" s="650" t="str">
        <f>IFERROR(IF($J610="","",
IF($J610="United States",$M610&amp;" | "&amp;$J610&amp;" - "&amp;(VLOOKUP(K610,'EFs - EPA eGRID'!$B$2:$D$53,3,FALSE)),
IF($J610="Canada",$M610&amp;" | "&amp;$J610&amp;" - "&amp;$K610,$M610&amp;" | "&amp;$I610))),"")</f>
        <v/>
      </c>
      <c r="F610" s="650" t="str" cm="1">
        <f t="array" ref="F610">_xlfn.IFS($J610="","",AND($J610="United States", $K610=""), $M610&amp;" | "&amp;$J610,AND($J610="Canada", $K610=""), $M610&amp;" | "&amp;$J610,$J610="United States", $E610,$J610="Canada",$E610,$J610&lt;&gt;"", $M610&amp;" | "&amp;$J610)</f>
        <v/>
      </c>
      <c r="G610" s="989"/>
      <c r="H610" s="990"/>
      <c r="I610" s="941" t="str">
        <f>IFERROR(VLOOKUP(J610,'Category Index'!$K$10:$L$258,2,FALSE),"")</f>
        <v/>
      </c>
      <c r="J610" s="986"/>
      <c r="K610" s="987" t="s">
        <v>866</v>
      </c>
      <c r="L610" s="3"/>
      <c r="M610" s="982"/>
      <c r="N610" s="983"/>
      <c r="O610" s="943" t="str">
        <f>IFERROR(VLOOKUP(Q610,Tables!$CE$8:$CF$22,2,FALSE),"")</f>
        <v/>
      </c>
      <c r="P610" s="973"/>
      <c r="Q610" s="974"/>
      <c r="R610" s="975"/>
      <c r="S610" s="976"/>
      <c r="T610" s="670" t="str">
        <f>IFERROR(IF(R610="","",R610*(VLOOKUP(D610, 'Unit Conversion Table'!$E$3:$F$132, 2, FALSE))),"")</f>
        <v/>
      </c>
      <c r="U610" s="3"/>
      <c r="V610" s="971" t="s">
        <v>826</v>
      </c>
      <c r="W610" s="945" t="str" cm="1">
        <f t="array" ref="W610">_xlfn.IFS(V610="No",(IFERROR(VLOOKUP($M610&amp;" | "&amp;$X610,'Emissions Factors'!$C$3:$N$1705,MATCH(W$11,'Emissions Factors'!$C$3:$N$3,0),FALSE),"")),V610="Yes", "", V610="", "")</f>
        <v/>
      </c>
      <c r="X610" s="946">
        <f>IFERROR(IF(OR($V610="Yes", $V610=""), "",
VLOOKUP($F610, 'Emissions Factors'!$C$3:$O$717, 4,FALSE)),
IFERROR(VLOOKUP($E610, 'Emissions Factors'!$C$3:$O$717, 4,FALSE),""))</f>
        <v>0</v>
      </c>
      <c r="Y610" s="947" t="str">
        <f>IFERROR(VLOOKUP($M610&amp;" | "&amp;$X610,'Emissions Factors'!$C$3:$N$3811,5,FALSE),"")</f>
        <v/>
      </c>
      <c r="Z610" s="948" t="str">
        <f>IFERROR(VLOOKUP($M610&amp;" | "&amp;$X610,'Emissions Factors'!$C$3:$N$3811,6,FALSE),"")</f>
        <v/>
      </c>
      <c r="AA610" s="949" t="str">
        <f>IFERROR(VLOOKUP($M610&amp;" | "&amp;$X610,'Emissions Factors'!$C$3:$N$3811,7,FALSE),"")</f>
        <v/>
      </c>
      <c r="AB610" s="961"/>
      <c r="AC610" s="962"/>
      <c r="AD610" s="963"/>
      <c r="AE610" s="964"/>
      <c r="AF610" s="965"/>
      <c r="AG610" s="955" t="str" cm="1">
        <f t="array" ref="AG610">IFERROR(_xlfn.IFS($V610="No", Y610*$T610/1000,$V610="Yes", AD610*$T610/1000, $V610="", ""),"")</f>
        <v/>
      </c>
      <c r="AH610" s="956" t="str" cm="1">
        <f t="array" ref="AH610">IFERROR(_xlfn.IFS($V610="No", Z610*$T610/1000,$V610="Yes", AE610*$T610/1000, $V610="", ""),"")</f>
        <v/>
      </c>
      <c r="AI610" s="956" t="str" cm="1">
        <f t="array" ref="AI610">IFERROR(_xlfn.IFS($V610="No", AA610*$T610/1000,$V610="Yes", AF610*$T610/1000, $V610="", ""),"")</f>
        <v/>
      </c>
      <c r="AJ610" s="1029" t="str">
        <f>IFERROR($AG610
+IFERROR(HLOOKUP(Introduction!$H$29,'GWP Values'!$D$3:$G$46,MATCH("CH4",'GWP Values'!$C$3:$C$41,0),FALSE)*$AH610,0)
+IFERROR(HLOOKUP(Introduction!$H$29,'GWP Values'!$D$3:$G$46,MATCH("N2O",'GWP Values'!$C$3:$C$41,0),FALSE)*$AI610,0),"")</f>
        <v/>
      </c>
    </row>
    <row r="611" spans="1:36" ht="24" customHeight="1" x14ac:dyDescent="0.25">
      <c r="A611" s="441"/>
      <c r="B611" s="458" t="str" cm="1">
        <f t="array" ref="B611">IFERROR(_xlfn.IFS($J611="","",VLOOKUP(CONCATENATE($M611," | ",$J611),'Emissions Factors'!$C$3:$O$718,5,FALSE)&lt;&gt;"",CONCATENATE($M611," | ",$J611), COUNTIF('Emissions Factors'!$C$3:$C$718,CONCATENATE($M611," | ",$J611))&lt;0, CONCATENATE($M611," | ",$I611)),"")</f>
        <v/>
      </c>
      <c r="C611" s="650" t="str">
        <f t="shared" si="18"/>
        <v/>
      </c>
      <c r="D611" s="650" t="str">
        <f t="shared" si="19"/>
        <v/>
      </c>
      <c r="E611" s="650" t="str">
        <f>IFERROR(IF($J611="","",
IF($J611="United States",$M611&amp;" | "&amp;$J611&amp;" - "&amp;(VLOOKUP(K611,'EFs - EPA eGRID'!$B$2:$D$53,3,FALSE)),
IF($J611="Canada",$M611&amp;" | "&amp;$J611&amp;" - "&amp;$K611,$M611&amp;" | "&amp;$I611))),"")</f>
        <v/>
      </c>
      <c r="F611" s="650" t="str" cm="1">
        <f t="array" ref="F611">_xlfn.IFS($J611="","",AND($J611="United States", $K611=""), $M611&amp;" | "&amp;$J611,AND($J611="Canada", $K611=""), $M611&amp;" | "&amp;$J611,$J611="United States", $E611,$J611="Canada",$E611,$J611&lt;&gt;"", $M611&amp;" | "&amp;$J611)</f>
        <v/>
      </c>
      <c r="G611" s="989"/>
      <c r="H611" s="990"/>
      <c r="I611" s="941" t="str">
        <f>IFERROR(VLOOKUP(J611,'Category Index'!$K$10:$L$258,2,FALSE),"")</f>
        <v/>
      </c>
      <c r="J611" s="986"/>
      <c r="K611" s="987" t="s">
        <v>866</v>
      </c>
      <c r="L611" s="3"/>
      <c r="M611" s="982"/>
      <c r="N611" s="983"/>
      <c r="O611" s="943" t="str">
        <f>IFERROR(VLOOKUP(Q611,Tables!$CE$8:$CF$22,2,FALSE),"")</f>
        <v/>
      </c>
      <c r="P611" s="973"/>
      <c r="Q611" s="974"/>
      <c r="R611" s="975"/>
      <c r="S611" s="976"/>
      <c r="T611" s="670" t="str">
        <f>IFERROR(IF(R611="","",R611*(VLOOKUP(D611, 'Unit Conversion Table'!$E$3:$F$132, 2, FALSE))),"")</f>
        <v/>
      </c>
      <c r="U611" s="3"/>
      <c r="V611" s="971" t="s">
        <v>826</v>
      </c>
      <c r="W611" s="945" t="str" cm="1">
        <f t="array" ref="W611">_xlfn.IFS(V611="No",(IFERROR(VLOOKUP($M611&amp;" | "&amp;$X611,'Emissions Factors'!$C$3:$N$1705,MATCH(W$11,'Emissions Factors'!$C$3:$N$3,0),FALSE),"")),V611="Yes", "", V611="", "")</f>
        <v/>
      </c>
      <c r="X611" s="946">
        <f>IFERROR(IF(OR($V611="Yes", $V611=""), "",
VLOOKUP($F611, 'Emissions Factors'!$C$3:$O$717, 4,FALSE)),
IFERROR(VLOOKUP($E611, 'Emissions Factors'!$C$3:$O$717, 4,FALSE),""))</f>
        <v>0</v>
      </c>
      <c r="Y611" s="947" t="str">
        <f>IFERROR(VLOOKUP($M611&amp;" | "&amp;$X611,'Emissions Factors'!$C$3:$N$3811,5,FALSE),"")</f>
        <v/>
      </c>
      <c r="Z611" s="948" t="str">
        <f>IFERROR(VLOOKUP($M611&amp;" | "&amp;$X611,'Emissions Factors'!$C$3:$N$3811,6,FALSE),"")</f>
        <v/>
      </c>
      <c r="AA611" s="949" t="str">
        <f>IFERROR(VLOOKUP($M611&amp;" | "&amp;$X611,'Emissions Factors'!$C$3:$N$3811,7,FALSE),"")</f>
        <v/>
      </c>
      <c r="AB611" s="961"/>
      <c r="AC611" s="962"/>
      <c r="AD611" s="963"/>
      <c r="AE611" s="964"/>
      <c r="AF611" s="965"/>
      <c r="AG611" s="955" t="str" cm="1">
        <f t="array" ref="AG611">IFERROR(_xlfn.IFS($V611="No", Y611*$T611/1000,$V611="Yes", AD611*$T611/1000, $V611="", ""),"")</f>
        <v/>
      </c>
      <c r="AH611" s="956" t="str" cm="1">
        <f t="array" ref="AH611">IFERROR(_xlfn.IFS($V611="No", Z611*$T611/1000,$V611="Yes", AE611*$T611/1000, $V611="", ""),"")</f>
        <v/>
      </c>
      <c r="AI611" s="956" t="str" cm="1">
        <f t="array" ref="AI611">IFERROR(_xlfn.IFS($V611="No", AA611*$T611/1000,$V611="Yes", AF611*$T611/1000, $V611="", ""),"")</f>
        <v/>
      </c>
      <c r="AJ611" s="1029" t="str">
        <f>IFERROR($AG611
+IFERROR(HLOOKUP(Introduction!$H$29,'GWP Values'!$D$3:$G$46,MATCH("CH4",'GWP Values'!$C$3:$C$41,0),FALSE)*$AH611,0)
+IFERROR(HLOOKUP(Introduction!$H$29,'GWP Values'!$D$3:$G$46,MATCH("N2O",'GWP Values'!$C$3:$C$41,0),FALSE)*$AI611,0),"")</f>
        <v/>
      </c>
    </row>
    <row r="612" spans="1:36" ht="24" customHeight="1" x14ac:dyDescent="0.25">
      <c r="A612" s="441"/>
      <c r="B612" s="458" t="str" cm="1">
        <f t="array" ref="B612">IFERROR(_xlfn.IFS($J612="","",VLOOKUP(CONCATENATE($M612," | ",$J612),'Emissions Factors'!$C$3:$O$718,5,FALSE)&lt;&gt;"",CONCATENATE($M612," | ",$J612), COUNTIF('Emissions Factors'!$C$3:$C$718,CONCATENATE($M612," | ",$J612))&lt;0, CONCATENATE($M612," | ",$I612)),"")</f>
        <v/>
      </c>
      <c r="C612" s="650" t="str">
        <f t="shared" si="18"/>
        <v/>
      </c>
      <c r="D612" s="650" t="str">
        <f t="shared" si="19"/>
        <v/>
      </c>
      <c r="E612" s="650" t="str">
        <f>IFERROR(IF($J612="","",
IF($J612="United States",$M612&amp;" | "&amp;$J612&amp;" - "&amp;(VLOOKUP(K612,'EFs - EPA eGRID'!$B$2:$D$53,3,FALSE)),
IF($J612="Canada",$M612&amp;" | "&amp;$J612&amp;" - "&amp;$K612,$M612&amp;" | "&amp;$I612))),"")</f>
        <v/>
      </c>
      <c r="F612" s="650" t="str" cm="1">
        <f t="array" ref="F612">_xlfn.IFS($J612="","",AND($J612="United States", $K612=""), $M612&amp;" | "&amp;$J612,AND($J612="Canada", $K612=""), $M612&amp;" | "&amp;$J612,$J612="United States", $E612,$J612="Canada",$E612,$J612&lt;&gt;"", $M612&amp;" | "&amp;$J612)</f>
        <v/>
      </c>
      <c r="G612" s="989"/>
      <c r="H612" s="990"/>
      <c r="I612" s="941" t="str">
        <f>IFERROR(VLOOKUP(J612,'Category Index'!$K$10:$L$258,2,FALSE),"")</f>
        <v/>
      </c>
      <c r="J612" s="986"/>
      <c r="K612" s="987" t="s">
        <v>866</v>
      </c>
      <c r="L612" s="3"/>
      <c r="M612" s="982"/>
      <c r="N612" s="983"/>
      <c r="O612" s="943" t="str">
        <f>IFERROR(VLOOKUP(Q612,Tables!$CE$8:$CF$22,2,FALSE),"")</f>
        <v/>
      </c>
      <c r="P612" s="973"/>
      <c r="Q612" s="974"/>
      <c r="R612" s="975"/>
      <c r="S612" s="976"/>
      <c r="T612" s="670" t="str">
        <f>IFERROR(IF(R612="","",R612*(VLOOKUP(D612, 'Unit Conversion Table'!$E$3:$F$132, 2, FALSE))),"")</f>
        <v/>
      </c>
      <c r="U612" s="3"/>
      <c r="V612" s="971" t="s">
        <v>826</v>
      </c>
      <c r="W612" s="945" t="str" cm="1">
        <f t="array" ref="W612">_xlfn.IFS(V612="No",(IFERROR(VLOOKUP($M612&amp;" | "&amp;$X612,'Emissions Factors'!$C$3:$N$1705,MATCH(W$11,'Emissions Factors'!$C$3:$N$3,0),FALSE),"")),V612="Yes", "", V612="", "")</f>
        <v/>
      </c>
      <c r="X612" s="946">
        <f>IFERROR(IF(OR($V612="Yes", $V612=""), "",
VLOOKUP($F612, 'Emissions Factors'!$C$3:$O$717, 4,FALSE)),
IFERROR(VLOOKUP($E612, 'Emissions Factors'!$C$3:$O$717, 4,FALSE),""))</f>
        <v>0</v>
      </c>
      <c r="Y612" s="947" t="str">
        <f>IFERROR(VLOOKUP($M612&amp;" | "&amp;$X612,'Emissions Factors'!$C$3:$N$3811,5,FALSE),"")</f>
        <v/>
      </c>
      <c r="Z612" s="948" t="str">
        <f>IFERROR(VLOOKUP($M612&amp;" | "&amp;$X612,'Emissions Factors'!$C$3:$N$3811,6,FALSE),"")</f>
        <v/>
      </c>
      <c r="AA612" s="949" t="str">
        <f>IFERROR(VLOOKUP($M612&amp;" | "&amp;$X612,'Emissions Factors'!$C$3:$N$3811,7,FALSE),"")</f>
        <v/>
      </c>
      <c r="AB612" s="961"/>
      <c r="AC612" s="962"/>
      <c r="AD612" s="963"/>
      <c r="AE612" s="964"/>
      <c r="AF612" s="965"/>
      <c r="AG612" s="955" t="str" cm="1">
        <f t="array" ref="AG612">IFERROR(_xlfn.IFS($V612="No", Y612*$T612/1000,$V612="Yes", AD612*$T612/1000, $V612="", ""),"")</f>
        <v/>
      </c>
      <c r="AH612" s="956" t="str" cm="1">
        <f t="array" ref="AH612">IFERROR(_xlfn.IFS($V612="No", Z612*$T612/1000,$V612="Yes", AE612*$T612/1000, $V612="", ""),"")</f>
        <v/>
      </c>
      <c r="AI612" s="956" t="str" cm="1">
        <f t="array" ref="AI612">IFERROR(_xlfn.IFS($V612="No", AA612*$T612/1000,$V612="Yes", AF612*$T612/1000, $V612="", ""),"")</f>
        <v/>
      </c>
      <c r="AJ612" s="1029" t="str">
        <f>IFERROR($AG612
+IFERROR(HLOOKUP(Introduction!$H$29,'GWP Values'!$D$3:$G$46,MATCH("CH4",'GWP Values'!$C$3:$C$41,0),FALSE)*$AH612,0)
+IFERROR(HLOOKUP(Introduction!$H$29,'GWP Values'!$D$3:$G$46,MATCH("N2O",'GWP Values'!$C$3:$C$41,0),FALSE)*$AI612,0),"")</f>
        <v/>
      </c>
    </row>
    <row r="613" spans="1:36" ht="24" customHeight="1" x14ac:dyDescent="0.25">
      <c r="A613" s="441"/>
      <c r="B613" s="458" t="str" cm="1">
        <f t="array" ref="B613">IFERROR(_xlfn.IFS($J613="","",VLOOKUP(CONCATENATE($M613," | ",$J613),'Emissions Factors'!$C$3:$O$718,5,FALSE)&lt;&gt;"",CONCATENATE($M613," | ",$J613), COUNTIF('Emissions Factors'!$C$3:$C$718,CONCATENATE($M613," | ",$J613))&lt;0, CONCATENATE($M613," | ",$I613)),"")</f>
        <v/>
      </c>
      <c r="C613" s="650" t="str">
        <f t="shared" si="18"/>
        <v/>
      </c>
      <c r="D613" s="650" t="str">
        <f t="shared" si="19"/>
        <v/>
      </c>
      <c r="E613" s="650" t="str">
        <f>IFERROR(IF($J613="","",
IF($J613="United States",$M613&amp;" | "&amp;$J613&amp;" - "&amp;(VLOOKUP(K613,'EFs - EPA eGRID'!$B$2:$D$53,3,FALSE)),
IF($J613="Canada",$M613&amp;" | "&amp;$J613&amp;" - "&amp;$K613,$M613&amp;" | "&amp;$I613))),"")</f>
        <v/>
      </c>
      <c r="F613" s="650" t="str" cm="1">
        <f t="array" ref="F613">_xlfn.IFS($J613="","",AND($J613="United States", $K613=""), $M613&amp;" | "&amp;$J613,AND($J613="Canada", $K613=""), $M613&amp;" | "&amp;$J613,$J613="United States", $E613,$J613="Canada",$E613,$J613&lt;&gt;"", $M613&amp;" | "&amp;$J613)</f>
        <v/>
      </c>
      <c r="G613" s="989"/>
      <c r="H613" s="990"/>
      <c r="I613" s="941" t="str">
        <f>IFERROR(VLOOKUP(J613,'Category Index'!$K$10:$L$258,2,FALSE),"")</f>
        <v/>
      </c>
      <c r="J613" s="986"/>
      <c r="K613" s="987" t="s">
        <v>866</v>
      </c>
      <c r="L613" s="3"/>
      <c r="M613" s="982"/>
      <c r="N613" s="983"/>
      <c r="O613" s="943" t="str">
        <f>IFERROR(VLOOKUP(Q613,Tables!$CE$8:$CF$22,2,FALSE),"")</f>
        <v/>
      </c>
      <c r="P613" s="973"/>
      <c r="Q613" s="974"/>
      <c r="R613" s="975"/>
      <c r="S613" s="976"/>
      <c r="T613" s="670" t="str">
        <f>IFERROR(IF(R613="","",R613*(VLOOKUP(D613, 'Unit Conversion Table'!$E$3:$F$132, 2, FALSE))),"")</f>
        <v/>
      </c>
      <c r="U613" s="3"/>
      <c r="V613" s="971" t="s">
        <v>826</v>
      </c>
      <c r="W613" s="945" t="str" cm="1">
        <f t="array" ref="W613">_xlfn.IFS(V613="No",(IFERROR(VLOOKUP($M613&amp;" | "&amp;$X613,'Emissions Factors'!$C$3:$N$1705,MATCH(W$11,'Emissions Factors'!$C$3:$N$3,0),FALSE),"")),V613="Yes", "", V613="", "")</f>
        <v/>
      </c>
      <c r="X613" s="946">
        <f>IFERROR(IF(OR($V613="Yes", $V613=""), "",
VLOOKUP($F613, 'Emissions Factors'!$C$3:$O$717, 4,FALSE)),
IFERROR(VLOOKUP($E613, 'Emissions Factors'!$C$3:$O$717, 4,FALSE),""))</f>
        <v>0</v>
      </c>
      <c r="Y613" s="947" t="str">
        <f>IFERROR(VLOOKUP($M613&amp;" | "&amp;$X613,'Emissions Factors'!$C$3:$N$3811,5,FALSE),"")</f>
        <v/>
      </c>
      <c r="Z613" s="948" t="str">
        <f>IFERROR(VLOOKUP($M613&amp;" | "&amp;$X613,'Emissions Factors'!$C$3:$N$3811,6,FALSE),"")</f>
        <v/>
      </c>
      <c r="AA613" s="949" t="str">
        <f>IFERROR(VLOOKUP($M613&amp;" | "&amp;$X613,'Emissions Factors'!$C$3:$N$3811,7,FALSE),"")</f>
        <v/>
      </c>
      <c r="AB613" s="961"/>
      <c r="AC613" s="962"/>
      <c r="AD613" s="963"/>
      <c r="AE613" s="964"/>
      <c r="AF613" s="965"/>
      <c r="AG613" s="955" t="str" cm="1">
        <f t="array" ref="AG613">IFERROR(_xlfn.IFS($V613="No", Y613*$T613/1000,$V613="Yes", AD613*$T613/1000, $V613="", ""),"")</f>
        <v/>
      </c>
      <c r="AH613" s="956" t="str" cm="1">
        <f t="array" ref="AH613">IFERROR(_xlfn.IFS($V613="No", Z613*$T613/1000,$V613="Yes", AE613*$T613/1000, $V613="", ""),"")</f>
        <v/>
      </c>
      <c r="AI613" s="956" t="str" cm="1">
        <f t="array" ref="AI613">IFERROR(_xlfn.IFS($V613="No", AA613*$T613/1000,$V613="Yes", AF613*$T613/1000, $V613="", ""),"")</f>
        <v/>
      </c>
      <c r="AJ613" s="1029" t="str">
        <f>IFERROR($AG613
+IFERROR(HLOOKUP(Introduction!$H$29,'GWP Values'!$D$3:$G$46,MATCH("CH4",'GWP Values'!$C$3:$C$41,0),FALSE)*$AH613,0)
+IFERROR(HLOOKUP(Introduction!$H$29,'GWP Values'!$D$3:$G$46,MATCH("N2O",'GWP Values'!$C$3:$C$41,0),FALSE)*$AI613,0),"")</f>
        <v/>
      </c>
    </row>
    <row r="614" spans="1:36" ht="24" customHeight="1" x14ac:dyDescent="0.25">
      <c r="A614" s="441"/>
      <c r="B614" s="458" t="str" cm="1">
        <f t="array" ref="B614">IFERROR(_xlfn.IFS($J614="","",VLOOKUP(CONCATENATE($M614," | ",$J614),'Emissions Factors'!$C$3:$O$718,5,FALSE)&lt;&gt;"",CONCATENATE($M614," | ",$J614), COUNTIF('Emissions Factors'!$C$3:$C$718,CONCATENATE($M614," | ",$J614))&lt;0, CONCATENATE($M614," | ",$I614)),"")</f>
        <v/>
      </c>
      <c r="C614" s="650" t="str">
        <f t="shared" si="18"/>
        <v/>
      </c>
      <c r="D614" s="650" t="str">
        <f t="shared" si="19"/>
        <v/>
      </c>
      <c r="E614" s="650" t="str">
        <f>IFERROR(IF($J614="","",
IF($J614="United States",$M614&amp;" | "&amp;$J614&amp;" - "&amp;(VLOOKUP(K614,'EFs - EPA eGRID'!$B$2:$D$53,3,FALSE)),
IF($J614="Canada",$M614&amp;" | "&amp;$J614&amp;" - "&amp;$K614,$M614&amp;" | "&amp;$I614))),"")</f>
        <v/>
      </c>
      <c r="F614" s="650" t="str" cm="1">
        <f t="array" ref="F614">_xlfn.IFS($J614="","",AND($J614="United States", $K614=""), $M614&amp;" | "&amp;$J614,AND($J614="Canada", $K614=""), $M614&amp;" | "&amp;$J614,$J614="United States", $E614,$J614="Canada",$E614,$J614&lt;&gt;"", $M614&amp;" | "&amp;$J614)</f>
        <v/>
      </c>
      <c r="G614" s="989"/>
      <c r="H614" s="990"/>
      <c r="I614" s="941" t="str">
        <f>IFERROR(VLOOKUP(J614,'Category Index'!$K$10:$L$258,2,FALSE),"")</f>
        <v/>
      </c>
      <c r="J614" s="986"/>
      <c r="K614" s="987" t="s">
        <v>866</v>
      </c>
      <c r="L614" s="3"/>
      <c r="M614" s="982"/>
      <c r="N614" s="983"/>
      <c r="O614" s="943" t="str">
        <f>IFERROR(VLOOKUP(Q614,Tables!$CE$8:$CF$22,2,FALSE),"")</f>
        <v/>
      </c>
      <c r="P614" s="973"/>
      <c r="Q614" s="974"/>
      <c r="R614" s="975"/>
      <c r="S614" s="976"/>
      <c r="T614" s="670" t="str">
        <f>IFERROR(IF(R614="","",R614*(VLOOKUP(D614, 'Unit Conversion Table'!$E$3:$F$132, 2, FALSE))),"")</f>
        <v/>
      </c>
      <c r="U614" s="3"/>
      <c r="V614" s="971" t="s">
        <v>826</v>
      </c>
      <c r="W614" s="945" t="str" cm="1">
        <f t="array" ref="W614">_xlfn.IFS(V614="No",(IFERROR(VLOOKUP($M614&amp;" | "&amp;$X614,'Emissions Factors'!$C$3:$N$1705,MATCH(W$11,'Emissions Factors'!$C$3:$N$3,0),FALSE),"")),V614="Yes", "", V614="", "")</f>
        <v/>
      </c>
      <c r="X614" s="946">
        <f>IFERROR(IF(OR($V614="Yes", $V614=""), "",
VLOOKUP($F614, 'Emissions Factors'!$C$3:$O$717, 4,FALSE)),
IFERROR(VLOOKUP($E614, 'Emissions Factors'!$C$3:$O$717, 4,FALSE),""))</f>
        <v>0</v>
      </c>
      <c r="Y614" s="947" t="str">
        <f>IFERROR(VLOOKUP($M614&amp;" | "&amp;$X614,'Emissions Factors'!$C$3:$N$3811,5,FALSE),"")</f>
        <v/>
      </c>
      <c r="Z614" s="948" t="str">
        <f>IFERROR(VLOOKUP($M614&amp;" | "&amp;$X614,'Emissions Factors'!$C$3:$N$3811,6,FALSE),"")</f>
        <v/>
      </c>
      <c r="AA614" s="949" t="str">
        <f>IFERROR(VLOOKUP($M614&amp;" | "&amp;$X614,'Emissions Factors'!$C$3:$N$3811,7,FALSE),"")</f>
        <v/>
      </c>
      <c r="AB614" s="961"/>
      <c r="AC614" s="962"/>
      <c r="AD614" s="963"/>
      <c r="AE614" s="964"/>
      <c r="AF614" s="965"/>
      <c r="AG614" s="955" t="str" cm="1">
        <f t="array" ref="AG614">IFERROR(_xlfn.IFS($V614="No", Y614*$T614/1000,$V614="Yes", AD614*$T614/1000, $V614="", ""),"")</f>
        <v/>
      </c>
      <c r="AH614" s="956" t="str" cm="1">
        <f t="array" ref="AH614">IFERROR(_xlfn.IFS($V614="No", Z614*$T614/1000,$V614="Yes", AE614*$T614/1000, $V614="", ""),"")</f>
        <v/>
      </c>
      <c r="AI614" s="956" t="str" cm="1">
        <f t="array" ref="AI614">IFERROR(_xlfn.IFS($V614="No", AA614*$T614/1000,$V614="Yes", AF614*$T614/1000, $V614="", ""),"")</f>
        <v/>
      </c>
      <c r="AJ614" s="1029" t="str">
        <f>IFERROR($AG614
+IFERROR(HLOOKUP(Introduction!$H$29,'GWP Values'!$D$3:$G$46,MATCH("CH4",'GWP Values'!$C$3:$C$41,0),FALSE)*$AH614,0)
+IFERROR(HLOOKUP(Introduction!$H$29,'GWP Values'!$D$3:$G$46,MATCH("N2O",'GWP Values'!$C$3:$C$41,0),FALSE)*$AI614,0),"")</f>
        <v/>
      </c>
    </row>
    <row r="615" spans="1:36" ht="24" customHeight="1" x14ac:dyDescent="0.25">
      <c r="A615" s="441"/>
      <c r="B615" s="458" t="str" cm="1">
        <f t="array" ref="B615">IFERROR(_xlfn.IFS($J615="","",VLOOKUP(CONCATENATE($M615," | ",$J615),'Emissions Factors'!$C$3:$O$718,5,FALSE)&lt;&gt;"",CONCATENATE($M615," | ",$J615), COUNTIF('Emissions Factors'!$C$3:$C$718,CONCATENATE($M615," | ",$J615))&lt;0, CONCATENATE($M615," | ",$I615)),"")</f>
        <v/>
      </c>
      <c r="C615" s="650" t="str">
        <f t="shared" si="18"/>
        <v/>
      </c>
      <c r="D615" s="650" t="str">
        <f t="shared" si="19"/>
        <v/>
      </c>
      <c r="E615" s="650" t="str">
        <f>IFERROR(IF($J615="","",
IF($J615="United States",$M615&amp;" | "&amp;$J615&amp;" - "&amp;(VLOOKUP(K615,'EFs - EPA eGRID'!$B$2:$D$53,3,FALSE)),
IF($J615="Canada",$M615&amp;" | "&amp;$J615&amp;" - "&amp;$K615,$M615&amp;" | "&amp;$I615))),"")</f>
        <v/>
      </c>
      <c r="F615" s="650" t="str" cm="1">
        <f t="array" ref="F615">_xlfn.IFS($J615="","",AND($J615="United States", $K615=""), $M615&amp;" | "&amp;$J615,AND($J615="Canada", $K615=""), $M615&amp;" | "&amp;$J615,$J615="United States", $E615,$J615="Canada",$E615,$J615&lt;&gt;"", $M615&amp;" | "&amp;$J615)</f>
        <v/>
      </c>
      <c r="G615" s="989"/>
      <c r="H615" s="990"/>
      <c r="I615" s="941" t="str">
        <f>IFERROR(VLOOKUP(J615,'Category Index'!$K$10:$L$258,2,FALSE),"")</f>
        <v/>
      </c>
      <c r="J615" s="986"/>
      <c r="K615" s="987" t="s">
        <v>866</v>
      </c>
      <c r="L615" s="3"/>
      <c r="M615" s="982"/>
      <c r="N615" s="983"/>
      <c r="O615" s="943" t="str">
        <f>IFERROR(VLOOKUP(Q615,Tables!$CE$8:$CF$22,2,FALSE),"")</f>
        <v/>
      </c>
      <c r="P615" s="973"/>
      <c r="Q615" s="974"/>
      <c r="R615" s="975"/>
      <c r="S615" s="976"/>
      <c r="T615" s="670" t="str">
        <f>IFERROR(IF(R615="","",R615*(VLOOKUP(D615, 'Unit Conversion Table'!$E$3:$F$132, 2, FALSE))),"")</f>
        <v/>
      </c>
      <c r="U615" s="3"/>
      <c r="V615" s="971" t="s">
        <v>826</v>
      </c>
      <c r="W615" s="945" t="str" cm="1">
        <f t="array" ref="W615">_xlfn.IFS(V615="No",(IFERROR(VLOOKUP($M615&amp;" | "&amp;$X615,'Emissions Factors'!$C$3:$N$1705,MATCH(W$11,'Emissions Factors'!$C$3:$N$3,0),FALSE),"")),V615="Yes", "", V615="", "")</f>
        <v/>
      </c>
      <c r="X615" s="946">
        <f>IFERROR(IF(OR($V615="Yes", $V615=""), "",
VLOOKUP($F615, 'Emissions Factors'!$C$3:$O$717, 4,FALSE)),
IFERROR(VLOOKUP($E615, 'Emissions Factors'!$C$3:$O$717, 4,FALSE),""))</f>
        <v>0</v>
      </c>
      <c r="Y615" s="947" t="str">
        <f>IFERROR(VLOOKUP($M615&amp;" | "&amp;$X615,'Emissions Factors'!$C$3:$N$3811,5,FALSE),"")</f>
        <v/>
      </c>
      <c r="Z615" s="948" t="str">
        <f>IFERROR(VLOOKUP($M615&amp;" | "&amp;$X615,'Emissions Factors'!$C$3:$N$3811,6,FALSE),"")</f>
        <v/>
      </c>
      <c r="AA615" s="949" t="str">
        <f>IFERROR(VLOOKUP($M615&amp;" | "&amp;$X615,'Emissions Factors'!$C$3:$N$3811,7,FALSE),"")</f>
        <v/>
      </c>
      <c r="AB615" s="961"/>
      <c r="AC615" s="962"/>
      <c r="AD615" s="963"/>
      <c r="AE615" s="964"/>
      <c r="AF615" s="965"/>
      <c r="AG615" s="955" t="str" cm="1">
        <f t="array" ref="AG615">IFERROR(_xlfn.IFS($V615="No", Y615*$T615/1000,$V615="Yes", AD615*$T615/1000, $V615="", ""),"")</f>
        <v/>
      </c>
      <c r="AH615" s="956" t="str" cm="1">
        <f t="array" ref="AH615">IFERROR(_xlfn.IFS($V615="No", Z615*$T615/1000,$V615="Yes", AE615*$T615/1000, $V615="", ""),"")</f>
        <v/>
      </c>
      <c r="AI615" s="956" t="str" cm="1">
        <f t="array" ref="AI615">IFERROR(_xlfn.IFS($V615="No", AA615*$T615/1000,$V615="Yes", AF615*$T615/1000, $V615="", ""),"")</f>
        <v/>
      </c>
      <c r="AJ615" s="1029" t="str">
        <f>IFERROR($AG615
+IFERROR(HLOOKUP(Introduction!$H$29,'GWP Values'!$D$3:$G$46,MATCH("CH4",'GWP Values'!$C$3:$C$41,0),FALSE)*$AH615,0)
+IFERROR(HLOOKUP(Introduction!$H$29,'GWP Values'!$D$3:$G$46,MATCH("N2O",'GWP Values'!$C$3:$C$41,0),FALSE)*$AI615,0),"")</f>
        <v/>
      </c>
    </row>
    <row r="616" spans="1:36" ht="24" customHeight="1" x14ac:dyDescent="0.25">
      <c r="A616" s="441"/>
      <c r="B616" s="458" t="str" cm="1">
        <f t="array" ref="B616">IFERROR(_xlfn.IFS($J616="","",VLOOKUP(CONCATENATE($M616," | ",$J616),'Emissions Factors'!$C$3:$O$718,5,FALSE)&lt;&gt;"",CONCATENATE($M616," | ",$J616), COUNTIF('Emissions Factors'!$C$3:$C$718,CONCATENATE($M616," | ",$J616))&lt;0, CONCATENATE($M616," | ",$I616)),"")</f>
        <v/>
      </c>
      <c r="C616" s="650" t="str">
        <f t="shared" si="18"/>
        <v/>
      </c>
      <c r="D616" s="650" t="str">
        <f t="shared" si="19"/>
        <v/>
      </c>
      <c r="E616" s="650" t="str">
        <f>IFERROR(IF($J616="","",
IF($J616="United States",$M616&amp;" | "&amp;$J616&amp;" - "&amp;(VLOOKUP(K616,'EFs - EPA eGRID'!$B$2:$D$53,3,FALSE)),
IF($J616="Canada",$M616&amp;" | "&amp;$J616&amp;" - "&amp;$K616,$M616&amp;" | "&amp;$I616))),"")</f>
        <v/>
      </c>
      <c r="F616" s="650" t="str" cm="1">
        <f t="array" ref="F616">_xlfn.IFS($J616="","",AND($J616="United States", $K616=""), $M616&amp;" | "&amp;$J616,AND($J616="Canada", $K616=""), $M616&amp;" | "&amp;$J616,$J616="United States", $E616,$J616="Canada",$E616,$J616&lt;&gt;"", $M616&amp;" | "&amp;$J616)</f>
        <v/>
      </c>
      <c r="G616" s="989"/>
      <c r="H616" s="990"/>
      <c r="I616" s="941" t="str">
        <f>IFERROR(VLOOKUP(J616,'Category Index'!$K$10:$L$258,2,FALSE),"")</f>
        <v/>
      </c>
      <c r="J616" s="986"/>
      <c r="K616" s="987" t="s">
        <v>866</v>
      </c>
      <c r="L616" s="3"/>
      <c r="M616" s="982"/>
      <c r="N616" s="983"/>
      <c r="O616" s="943" t="str">
        <f>IFERROR(VLOOKUP(Q616,Tables!$CE$8:$CF$22,2,FALSE),"")</f>
        <v/>
      </c>
      <c r="P616" s="973"/>
      <c r="Q616" s="974"/>
      <c r="R616" s="975"/>
      <c r="S616" s="976"/>
      <c r="T616" s="670" t="str">
        <f>IFERROR(IF(R616="","",R616*(VLOOKUP(D616, 'Unit Conversion Table'!$E$3:$F$132, 2, FALSE))),"")</f>
        <v/>
      </c>
      <c r="U616" s="3"/>
      <c r="V616" s="971" t="s">
        <v>826</v>
      </c>
      <c r="W616" s="945" t="str" cm="1">
        <f t="array" ref="W616">_xlfn.IFS(V616="No",(IFERROR(VLOOKUP($M616&amp;" | "&amp;$X616,'Emissions Factors'!$C$3:$N$1705,MATCH(W$11,'Emissions Factors'!$C$3:$N$3,0),FALSE),"")),V616="Yes", "", V616="", "")</f>
        <v/>
      </c>
      <c r="X616" s="946">
        <f>IFERROR(IF(OR($V616="Yes", $V616=""), "",
VLOOKUP($F616, 'Emissions Factors'!$C$3:$O$717, 4,FALSE)),
IFERROR(VLOOKUP($E616, 'Emissions Factors'!$C$3:$O$717, 4,FALSE),""))</f>
        <v>0</v>
      </c>
      <c r="Y616" s="947" t="str">
        <f>IFERROR(VLOOKUP($M616&amp;" | "&amp;$X616,'Emissions Factors'!$C$3:$N$3811,5,FALSE),"")</f>
        <v/>
      </c>
      <c r="Z616" s="948" t="str">
        <f>IFERROR(VLOOKUP($M616&amp;" | "&amp;$X616,'Emissions Factors'!$C$3:$N$3811,6,FALSE),"")</f>
        <v/>
      </c>
      <c r="AA616" s="949" t="str">
        <f>IFERROR(VLOOKUP($M616&amp;" | "&amp;$X616,'Emissions Factors'!$C$3:$N$3811,7,FALSE),"")</f>
        <v/>
      </c>
      <c r="AB616" s="961"/>
      <c r="AC616" s="962"/>
      <c r="AD616" s="963"/>
      <c r="AE616" s="964"/>
      <c r="AF616" s="965"/>
      <c r="AG616" s="955" t="str" cm="1">
        <f t="array" ref="AG616">IFERROR(_xlfn.IFS($V616="No", Y616*$T616/1000,$V616="Yes", AD616*$T616/1000, $V616="", ""),"")</f>
        <v/>
      </c>
      <c r="AH616" s="956" t="str" cm="1">
        <f t="array" ref="AH616">IFERROR(_xlfn.IFS($V616="No", Z616*$T616/1000,$V616="Yes", AE616*$T616/1000, $V616="", ""),"")</f>
        <v/>
      </c>
      <c r="AI616" s="956" t="str" cm="1">
        <f t="array" ref="AI616">IFERROR(_xlfn.IFS($V616="No", AA616*$T616/1000,$V616="Yes", AF616*$T616/1000, $V616="", ""),"")</f>
        <v/>
      </c>
      <c r="AJ616" s="1029" t="str">
        <f>IFERROR($AG616
+IFERROR(HLOOKUP(Introduction!$H$29,'GWP Values'!$D$3:$G$46,MATCH("CH4",'GWP Values'!$C$3:$C$41,0),FALSE)*$AH616,0)
+IFERROR(HLOOKUP(Introduction!$H$29,'GWP Values'!$D$3:$G$46,MATCH("N2O",'GWP Values'!$C$3:$C$41,0),FALSE)*$AI616,0),"")</f>
        <v/>
      </c>
    </row>
    <row r="617" spans="1:36" ht="24" customHeight="1" x14ac:dyDescent="0.25">
      <c r="A617" s="441"/>
      <c r="B617" s="458" t="str" cm="1">
        <f t="array" ref="B617">IFERROR(_xlfn.IFS($J617="","",VLOOKUP(CONCATENATE($M617," | ",$J617),'Emissions Factors'!$C$3:$O$718,5,FALSE)&lt;&gt;"",CONCATENATE($M617," | ",$J617), COUNTIF('Emissions Factors'!$C$3:$C$718,CONCATENATE($M617," | ",$J617))&lt;0, CONCATENATE($M617," | ",$I617)),"")</f>
        <v/>
      </c>
      <c r="C617" s="650" t="str">
        <f t="shared" si="18"/>
        <v/>
      </c>
      <c r="D617" s="650" t="str">
        <f t="shared" si="19"/>
        <v/>
      </c>
      <c r="E617" s="650" t="str">
        <f>IFERROR(IF($J617="","",
IF($J617="United States",$M617&amp;" | "&amp;$J617&amp;" - "&amp;(VLOOKUP(K617,'EFs - EPA eGRID'!$B$2:$D$53,3,FALSE)),
IF($J617="Canada",$M617&amp;" | "&amp;$J617&amp;" - "&amp;$K617,$M617&amp;" | "&amp;$I617))),"")</f>
        <v/>
      </c>
      <c r="F617" s="650" t="str" cm="1">
        <f t="array" ref="F617">_xlfn.IFS($J617="","",AND($J617="United States", $K617=""), $M617&amp;" | "&amp;$J617,AND($J617="Canada", $K617=""), $M617&amp;" | "&amp;$J617,$J617="United States", $E617,$J617="Canada",$E617,$J617&lt;&gt;"", $M617&amp;" | "&amp;$J617)</f>
        <v/>
      </c>
      <c r="G617" s="989"/>
      <c r="H617" s="990"/>
      <c r="I617" s="941" t="str">
        <f>IFERROR(VLOOKUP(J617,'Category Index'!$K$10:$L$258,2,FALSE),"")</f>
        <v/>
      </c>
      <c r="J617" s="986"/>
      <c r="K617" s="987" t="s">
        <v>866</v>
      </c>
      <c r="L617" s="3"/>
      <c r="M617" s="982"/>
      <c r="N617" s="983"/>
      <c r="O617" s="943" t="str">
        <f>IFERROR(VLOOKUP(Q617,Tables!$CE$8:$CF$22,2,FALSE),"")</f>
        <v/>
      </c>
      <c r="P617" s="973"/>
      <c r="Q617" s="974"/>
      <c r="R617" s="975"/>
      <c r="S617" s="976"/>
      <c r="T617" s="670" t="str">
        <f>IFERROR(IF(R617="","",R617*(VLOOKUP(D617, 'Unit Conversion Table'!$E$3:$F$132, 2, FALSE))),"")</f>
        <v/>
      </c>
      <c r="U617" s="3"/>
      <c r="V617" s="971" t="s">
        <v>826</v>
      </c>
      <c r="W617" s="945" t="str" cm="1">
        <f t="array" ref="W617">_xlfn.IFS(V617="No",(IFERROR(VLOOKUP($M617&amp;" | "&amp;$X617,'Emissions Factors'!$C$3:$N$1705,MATCH(W$11,'Emissions Factors'!$C$3:$N$3,0),FALSE),"")),V617="Yes", "", V617="", "")</f>
        <v/>
      </c>
      <c r="X617" s="946">
        <f>IFERROR(IF(OR($V617="Yes", $V617=""), "",
VLOOKUP($F617, 'Emissions Factors'!$C$3:$O$717, 4,FALSE)),
IFERROR(VLOOKUP($E617, 'Emissions Factors'!$C$3:$O$717, 4,FALSE),""))</f>
        <v>0</v>
      </c>
      <c r="Y617" s="947" t="str">
        <f>IFERROR(VLOOKUP($M617&amp;" | "&amp;$X617,'Emissions Factors'!$C$3:$N$3811,5,FALSE),"")</f>
        <v/>
      </c>
      <c r="Z617" s="948" t="str">
        <f>IFERROR(VLOOKUP($M617&amp;" | "&amp;$X617,'Emissions Factors'!$C$3:$N$3811,6,FALSE),"")</f>
        <v/>
      </c>
      <c r="AA617" s="949" t="str">
        <f>IFERROR(VLOOKUP($M617&amp;" | "&amp;$X617,'Emissions Factors'!$C$3:$N$3811,7,FALSE),"")</f>
        <v/>
      </c>
      <c r="AB617" s="961"/>
      <c r="AC617" s="962"/>
      <c r="AD617" s="963"/>
      <c r="AE617" s="964"/>
      <c r="AF617" s="965"/>
      <c r="AG617" s="955" t="str" cm="1">
        <f t="array" ref="AG617">IFERROR(_xlfn.IFS($V617="No", Y617*$T617/1000,$V617="Yes", AD617*$T617/1000, $V617="", ""),"")</f>
        <v/>
      </c>
      <c r="AH617" s="956" t="str" cm="1">
        <f t="array" ref="AH617">IFERROR(_xlfn.IFS($V617="No", Z617*$T617/1000,$V617="Yes", AE617*$T617/1000, $V617="", ""),"")</f>
        <v/>
      </c>
      <c r="AI617" s="956" t="str" cm="1">
        <f t="array" ref="AI617">IFERROR(_xlfn.IFS($V617="No", AA617*$T617/1000,$V617="Yes", AF617*$T617/1000, $V617="", ""),"")</f>
        <v/>
      </c>
      <c r="AJ617" s="1029" t="str">
        <f>IFERROR($AG617
+IFERROR(HLOOKUP(Introduction!$H$29,'GWP Values'!$D$3:$G$46,MATCH("CH4",'GWP Values'!$C$3:$C$41,0),FALSE)*$AH617,0)
+IFERROR(HLOOKUP(Introduction!$H$29,'GWP Values'!$D$3:$G$46,MATCH("N2O",'GWP Values'!$C$3:$C$41,0),FALSE)*$AI617,0),"")</f>
        <v/>
      </c>
    </row>
    <row r="618" spans="1:36" ht="24" customHeight="1" x14ac:dyDescent="0.25">
      <c r="A618" s="441"/>
      <c r="B618" s="458" t="str" cm="1">
        <f t="array" ref="B618">IFERROR(_xlfn.IFS($J618="","",VLOOKUP(CONCATENATE($M618," | ",$J618),'Emissions Factors'!$C$3:$O$718,5,FALSE)&lt;&gt;"",CONCATENATE($M618," | ",$J618), COUNTIF('Emissions Factors'!$C$3:$C$718,CONCATENATE($M618," | ",$J618))&lt;0, CONCATENATE($M618," | ",$I618)),"")</f>
        <v/>
      </c>
      <c r="C618" s="650" t="str">
        <f t="shared" si="18"/>
        <v/>
      </c>
      <c r="D618" s="650" t="str">
        <f t="shared" si="19"/>
        <v/>
      </c>
      <c r="E618" s="650" t="str">
        <f>IFERROR(IF($J618="","",
IF($J618="United States",$M618&amp;" | "&amp;$J618&amp;" - "&amp;(VLOOKUP(K618,'EFs - EPA eGRID'!$B$2:$D$53,3,FALSE)),
IF($J618="Canada",$M618&amp;" | "&amp;$J618&amp;" - "&amp;$K618,$M618&amp;" | "&amp;$I618))),"")</f>
        <v/>
      </c>
      <c r="F618" s="650" t="str" cm="1">
        <f t="array" ref="F618">_xlfn.IFS($J618="","",AND($J618="United States", $K618=""), $M618&amp;" | "&amp;$J618,AND($J618="Canada", $K618=""), $M618&amp;" | "&amp;$J618,$J618="United States", $E618,$J618="Canada",$E618,$J618&lt;&gt;"", $M618&amp;" | "&amp;$J618)</f>
        <v/>
      </c>
      <c r="G618" s="989"/>
      <c r="H618" s="990"/>
      <c r="I618" s="941" t="str">
        <f>IFERROR(VLOOKUP(J618,'Category Index'!$K$10:$L$258,2,FALSE),"")</f>
        <v/>
      </c>
      <c r="J618" s="986"/>
      <c r="K618" s="987" t="s">
        <v>866</v>
      </c>
      <c r="L618" s="3"/>
      <c r="M618" s="982"/>
      <c r="N618" s="983"/>
      <c r="O618" s="943" t="str">
        <f>IFERROR(VLOOKUP(Q618,Tables!$CE$8:$CF$22,2,FALSE),"")</f>
        <v/>
      </c>
      <c r="P618" s="973"/>
      <c r="Q618" s="974"/>
      <c r="R618" s="975"/>
      <c r="S618" s="976"/>
      <c r="T618" s="670" t="str">
        <f>IFERROR(IF(R618="","",R618*(VLOOKUP(D618, 'Unit Conversion Table'!$E$3:$F$132, 2, FALSE))),"")</f>
        <v/>
      </c>
      <c r="U618" s="3"/>
      <c r="V618" s="971" t="s">
        <v>826</v>
      </c>
      <c r="W618" s="945" t="str" cm="1">
        <f t="array" ref="W618">_xlfn.IFS(V618="No",(IFERROR(VLOOKUP($M618&amp;" | "&amp;$X618,'Emissions Factors'!$C$3:$N$1705,MATCH(W$11,'Emissions Factors'!$C$3:$N$3,0),FALSE),"")),V618="Yes", "", V618="", "")</f>
        <v/>
      </c>
      <c r="X618" s="946">
        <f>IFERROR(IF(OR($V618="Yes", $V618=""), "",
VLOOKUP($F618, 'Emissions Factors'!$C$3:$O$717, 4,FALSE)),
IFERROR(VLOOKUP($E618, 'Emissions Factors'!$C$3:$O$717, 4,FALSE),""))</f>
        <v>0</v>
      </c>
      <c r="Y618" s="947" t="str">
        <f>IFERROR(VLOOKUP($M618&amp;" | "&amp;$X618,'Emissions Factors'!$C$3:$N$3811,5,FALSE),"")</f>
        <v/>
      </c>
      <c r="Z618" s="948" t="str">
        <f>IFERROR(VLOOKUP($M618&amp;" | "&amp;$X618,'Emissions Factors'!$C$3:$N$3811,6,FALSE),"")</f>
        <v/>
      </c>
      <c r="AA618" s="949" t="str">
        <f>IFERROR(VLOOKUP($M618&amp;" | "&amp;$X618,'Emissions Factors'!$C$3:$N$3811,7,FALSE),"")</f>
        <v/>
      </c>
      <c r="AB618" s="961"/>
      <c r="AC618" s="962"/>
      <c r="AD618" s="963"/>
      <c r="AE618" s="964"/>
      <c r="AF618" s="965"/>
      <c r="AG618" s="955" t="str" cm="1">
        <f t="array" ref="AG618">IFERROR(_xlfn.IFS($V618="No", Y618*$T618/1000,$V618="Yes", AD618*$T618/1000, $V618="", ""),"")</f>
        <v/>
      </c>
      <c r="AH618" s="956" t="str" cm="1">
        <f t="array" ref="AH618">IFERROR(_xlfn.IFS($V618="No", Z618*$T618/1000,$V618="Yes", AE618*$T618/1000, $V618="", ""),"")</f>
        <v/>
      </c>
      <c r="AI618" s="956" t="str" cm="1">
        <f t="array" ref="AI618">IFERROR(_xlfn.IFS($V618="No", AA618*$T618/1000,$V618="Yes", AF618*$T618/1000, $V618="", ""),"")</f>
        <v/>
      </c>
      <c r="AJ618" s="1029" t="str">
        <f>IFERROR($AG618
+IFERROR(HLOOKUP(Introduction!$H$29,'GWP Values'!$D$3:$G$46,MATCH("CH4",'GWP Values'!$C$3:$C$41,0),FALSE)*$AH618,0)
+IFERROR(HLOOKUP(Introduction!$H$29,'GWP Values'!$D$3:$G$46,MATCH("N2O",'GWP Values'!$C$3:$C$41,0),FALSE)*$AI618,0),"")</f>
        <v/>
      </c>
    </row>
    <row r="619" spans="1:36" ht="24" customHeight="1" x14ac:dyDescent="0.25">
      <c r="A619" s="441"/>
      <c r="B619" s="458" t="str" cm="1">
        <f t="array" ref="B619">IFERROR(_xlfn.IFS($J619="","",VLOOKUP(CONCATENATE($M619," | ",$J619),'Emissions Factors'!$C$3:$O$718,5,FALSE)&lt;&gt;"",CONCATENATE($M619," | ",$J619), COUNTIF('Emissions Factors'!$C$3:$C$718,CONCATENATE($M619," | ",$J619))&lt;0, CONCATENATE($M619," | ",$I619)),"")</f>
        <v/>
      </c>
      <c r="C619" s="650" t="str">
        <f t="shared" si="18"/>
        <v/>
      </c>
      <c r="D619" s="650" t="str">
        <f t="shared" si="19"/>
        <v/>
      </c>
      <c r="E619" s="650" t="str">
        <f>IFERROR(IF($J619="","",
IF($J619="United States",$M619&amp;" | "&amp;$J619&amp;" - "&amp;(VLOOKUP(K619,'EFs - EPA eGRID'!$B$2:$D$53,3,FALSE)),
IF($J619="Canada",$M619&amp;" | "&amp;$J619&amp;" - "&amp;$K619,$M619&amp;" | "&amp;$I619))),"")</f>
        <v/>
      </c>
      <c r="F619" s="650" t="str" cm="1">
        <f t="array" ref="F619">_xlfn.IFS($J619="","",AND($J619="United States", $K619=""), $M619&amp;" | "&amp;$J619,AND($J619="Canada", $K619=""), $M619&amp;" | "&amp;$J619,$J619="United States", $E619,$J619="Canada",$E619,$J619&lt;&gt;"", $M619&amp;" | "&amp;$J619)</f>
        <v/>
      </c>
      <c r="G619" s="989"/>
      <c r="H619" s="990"/>
      <c r="I619" s="941" t="str">
        <f>IFERROR(VLOOKUP(J619,'Category Index'!$K$10:$L$258,2,FALSE),"")</f>
        <v/>
      </c>
      <c r="J619" s="986"/>
      <c r="K619" s="987" t="s">
        <v>866</v>
      </c>
      <c r="L619" s="3"/>
      <c r="M619" s="982"/>
      <c r="N619" s="983"/>
      <c r="O619" s="943" t="str">
        <f>IFERROR(VLOOKUP(Q619,Tables!$CE$8:$CF$22,2,FALSE),"")</f>
        <v/>
      </c>
      <c r="P619" s="973"/>
      <c r="Q619" s="974"/>
      <c r="R619" s="975"/>
      <c r="S619" s="976"/>
      <c r="T619" s="670" t="str">
        <f>IFERROR(IF(R619="","",R619*(VLOOKUP(D619, 'Unit Conversion Table'!$E$3:$F$132, 2, FALSE))),"")</f>
        <v/>
      </c>
      <c r="U619" s="3"/>
      <c r="V619" s="971" t="s">
        <v>826</v>
      </c>
      <c r="W619" s="945" t="str" cm="1">
        <f t="array" ref="W619">_xlfn.IFS(V619="No",(IFERROR(VLOOKUP($M619&amp;" | "&amp;$X619,'Emissions Factors'!$C$3:$N$1705,MATCH(W$11,'Emissions Factors'!$C$3:$N$3,0),FALSE),"")),V619="Yes", "", V619="", "")</f>
        <v/>
      </c>
      <c r="X619" s="946">
        <f>IFERROR(IF(OR($V619="Yes", $V619=""), "",
VLOOKUP($F619, 'Emissions Factors'!$C$3:$O$717, 4,FALSE)),
IFERROR(VLOOKUP($E619, 'Emissions Factors'!$C$3:$O$717, 4,FALSE),""))</f>
        <v>0</v>
      </c>
      <c r="Y619" s="947" t="str">
        <f>IFERROR(VLOOKUP($M619&amp;" | "&amp;$X619,'Emissions Factors'!$C$3:$N$3811,5,FALSE),"")</f>
        <v/>
      </c>
      <c r="Z619" s="948" t="str">
        <f>IFERROR(VLOOKUP($M619&amp;" | "&amp;$X619,'Emissions Factors'!$C$3:$N$3811,6,FALSE),"")</f>
        <v/>
      </c>
      <c r="AA619" s="949" t="str">
        <f>IFERROR(VLOOKUP($M619&amp;" | "&amp;$X619,'Emissions Factors'!$C$3:$N$3811,7,FALSE),"")</f>
        <v/>
      </c>
      <c r="AB619" s="961"/>
      <c r="AC619" s="962"/>
      <c r="AD619" s="963"/>
      <c r="AE619" s="964"/>
      <c r="AF619" s="965"/>
      <c r="AG619" s="955" t="str" cm="1">
        <f t="array" ref="AG619">IFERROR(_xlfn.IFS($V619="No", Y619*$T619/1000,$V619="Yes", AD619*$T619/1000, $V619="", ""),"")</f>
        <v/>
      </c>
      <c r="AH619" s="956" t="str" cm="1">
        <f t="array" ref="AH619">IFERROR(_xlfn.IFS($V619="No", Z619*$T619/1000,$V619="Yes", AE619*$T619/1000, $V619="", ""),"")</f>
        <v/>
      </c>
      <c r="AI619" s="956" t="str" cm="1">
        <f t="array" ref="AI619">IFERROR(_xlfn.IFS($V619="No", AA619*$T619/1000,$V619="Yes", AF619*$T619/1000, $V619="", ""),"")</f>
        <v/>
      </c>
      <c r="AJ619" s="1029" t="str">
        <f>IFERROR($AG619
+IFERROR(HLOOKUP(Introduction!$H$29,'GWP Values'!$D$3:$G$46,MATCH("CH4",'GWP Values'!$C$3:$C$41,0),FALSE)*$AH619,0)
+IFERROR(HLOOKUP(Introduction!$H$29,'GWP Values'!$D$3:$G$46,MATCH("N2O",'GWP Values'!$C$3:$C$41,0),FALSE)*$AI619,0),"")</f>
        <v/>
      </c>
    </row>
    <row r="620" spans="1:36" ht="24" customHeight="1" x14ac:dyDescent="0.25">
      <c r="A620" s="441"/>
      <c r="B620" s="458" t="str" cm="1">
        <f t="array" ref="B620">IFERROR(_xlfn.IFS($J620="","",VLOOKUP(CONCATENATE($M620," | ",$J620),'Emissions Factors'!$C$3:$O$718,5,FALSE)&lt;&gt;"",CONCATENATE($M620," | ",$J620), COUNTIF('Emissions Factors'!$C$3:$C$718,CONCATENATE($M620," | ",$J620))&lt;0, CONCATENATE($M620," | ",$I620)),"")</f>
        <v/>
      </c>
      <c r="C620" s="650" t="str">
        <f t="shared" si="18"/>
        <v/>
      </c>
      <c r="D620" s="650" t="str">
        <f t="shared" si="19"/>
        <v/>
      </c>
      <c r="E620" s="650" t="str">
        <f>IFERROR(IF($J620="","",
IF($J620="United States",$M620&amp;" | "&amp;$J620&amp;" - "&amp;(VLOOKUP(K620,'EFs - EPA eGRID'!$B$2:$D$53,3,FALSE)),
IF($J620="Canada",$M620&amp;" | "&amp;$J620&amp;" - "&amp;$K620,$M620&amp;" | "&amp;$I620))),"")</f>
        <v/>
      </c>
      <c r="F620" s="650" t="str" cm="1">
        <f t="array" ref="F620">_xlfn.IFS($J620="","",AND($J620="United States", $K620=""), $M620&amp;" | "&amp;$J620,AND($J620="Canada", $K620=""), $M620&amp;" | "&amp;$J620,$J620="United States", $E620,$J620="Canada",$E620,$J620&lt;&gt;"", $M620&amp;" | "&amp;$J620)</f>
        <v/>
      </c>
      <c r="G620" s="989"/>
      <c r="H620" s="990"/>
      <c r="I620" s="941" t="str">
        <f>IFERROR(VLOOKUP(J620,'Category Index'!$K$10:$L$258,2,FALSE),"")</f>
        <v/>
      </c>
      <c r="J620" s="986"/>
      <c r="K620" s="987" t="s">
        <v>866</v>
      </c>
      <c r="L620" s="3"/>
      <c r="M620" s="982"/>
      <c r="N620" s="983"/>
      <c r="O620" s="943" t="str">
        <f>IFERROR(VLOOKUP(Q620,Tables!$CE$8:$CF$22,2,FALSE),"")</f>
        <v/>
      </c>
      <c r="P620" s="973"/>
      <c r="Q620" s="974"/>
      <c r="R620" s="975"/>
      <c r="S620" s="976"/>
      <c r="T620" s="670" t="str">
        <f>IFERROR(IF(R620="","",R620*(VLOOKUP(D620, 'Unit Conversion Table'!$E$3:$F$132, 2, FALSE))),"")</f>
        <v/>
      </c>
      <c r="U620" s="3"/>
      <c r="V620" s="971" t="s">
        <v>826</v>
      </c>
      <c r="W620" s="945" t="str" cm="1">
        <f t="array" ref="W620">_xlfn.IFS(V620="No",(IFERROR(VLOOKUP($M620&amp;" | "&amp;$X620,'Emissions Factors'!$C$3:$N$1705,MATCH(W$11,'Emissions Factors'!$C$3:$N$3,0),FALSE),"")),V620="Yes", "", V620="", "")</f>
        <v/>
      </c>
      <c r="X620" s="946">
        <f>IFERROR(IF(OR($V620="Yes", $V620=""), "",
VLOOKUP($F620, 'Emissions Factors'!$C$3:$O$717, 4,FALSE)),
IFERROR(VLOOKUP($E620, 'Emissions Factors'!$C$3:$O$717, 4,FALSE),""))</f>
        <v>0</v>
      </c>
      <c r="Y620" s="947" t="str">
        <f>IFERROR(VLOOKUP($M620&amp;" | "&amp;$X620,'Emissions Factors'!$C$3:$N$3811,5,FALSE),"")</f>
        <v/>
      </c>
      <c r="Z620" s="948" t="str">
        <f>IFERROR(VLOOKUP($M620&amp;" | "&amp;$X620,'Emissions Factors'!$C$3:$N$3811,6,FALSE),"")</f>
        <v/>
      </c>
      <c r="AA620" s="949" t="str">
        <f>IFERROR(VLOOKUP($M620&amp;" | "&amp;$X620,'Emissions Factors'!$C$3:$N$3811,7,FALSE),"")</f>
        <v/>
      </c>
      <c r="AB620" s="961"/>
      <c r="AC620" s="962"/>
      <c r="AD620" s="963"/>
      <c r="AE620" s="964"/>
      <c r="AF620" s="965"/>
      <c r="AG620" s="955" t="str" cm="1">
        <f t="array" ref="AG620">IFERROR(_xlfn.IFS($V620="No", Y620*$T620/1000,$V620="Yes", AD620*$T620/1000, $V620="", ""),"")</f>
        <v/>
      </c>
      <c r="AH620" s="956" t="str" cm="1">
        <f t="array" ref="AH620">IFERROR(_xlfn.IFS($V620="No", Z620*$T620/1000,$V620="Yes", AE620*$T620/1000, $V620="", ""),"")</f>
        <v/>
      </c>
      <c r="AI620" s="956" t="str" cm="1">
        <f t="array" ref="AI620">IFERROR(_xlfn.IFS($V620="No", AA620*$T620/1000,$V620="Yes", AF620*$T620/1000, $V620="", ""),"")</f>
        <v/>
      </c>
      <c r="AJ620" s="1029" t="str">
        <f>IFERROR($AG620
+IFERROR(HLOOKUP(Introduction!$H$29,'GWP Values'!$D$3:$G$46,MATCH("CH4",'GWP Values'!$C$3:$C$41,0),FALSE)*$AH620,0)
+IFERROR(HLOOKUP(Introduction!$H$29,'GWP Values'!$D$3:$G$46,MATCH("N2O",'GWP Values'!$C$3:$C$41,0),FALSE)*$AI620,0),"")</f>
        <v/>
      </c>
    </row>
    <row r="621" spans="1:36" ht="24" customHeight="1" x14ac:dyDescent="0.25">
      <c r="A621" s="441"/>
      <c r="B621" s="458" t="str" cm="1">
        <f t="array" ref="B621">IFERROR(_xlfn.IFS($J621="","",VLOOKUP(CONCATENATE($M621," | ",$J621),'Emissions Factors'!$C$3:$O$718,5,FALSE)&lt;&gt;"",CONCATENATE($M621," | ",$J621), COUNTIF('Emissions Factors'!$C$3:$C$718,CONCATENATE($M621," | ",$J621))&lt;0, CONCATENATE($M621," | ",$I621)),"")</f>
        <v/>
      </c>
      <c r="C621" s="650" t="str">
        <f t="shared" si="18"/>
        <v/>
      </c>
      <c r="D621" s="650" t="str">
        <f t="shared" si="19"/>
        <v/>
      </c>
      <c r="E621" s="650" t="str">
        <f>IFERROR(IF($J621="","",
IF($J621="United States",$M621&amp;" | "&amp;$J621&amp;" - "&amp;(VLOOKUP(K621,'EFs - EPA eGRID'!$B$2:$D$53,3,FALSE)),
IF($J621="Canada",$M621&amp;" | "&amp;$J621&amp;" - "&amp;$K621,$M621&amp;" | "&amp;$I621))),"")</f>
        <v/>
      </c>
      <c r="F621" s="650" t="str" cm="1">
        <f t="array" ref="F621">_xlfn.IFS($J621="","",AND($J621="United States", $K621=""), $M621&amp;" | "&amp;$J621,AND($J621="Canada", $K621=""), $M621&amp;" | "&amp;$J621,$J621="United States", $E621,$J621="Canada",$E621,$J621&lt;&gt;"", $M621&amp;" | "&amp;$J621)</f>
        <v/>
      </c>
      <c r="G621" s="989"/>
      <c r="H621" s="990"/>
      <c r="I621" s="941" t="str">
        <f>IFERROR(VLOOKUP(J621,'Category Index'!$K$10:$L$258,2,FALSE),"")</f>
        <v/>
      </c>
      <c r="J621" s="986"/>
      <c r="K621" s="987" t="s">
        <v>866</v>
      </c>
      <c r="L621" s="3"/>
      <c r="M621" s="982"/>
      <c r="N621" s="983"/>
      <c r="O621" s="943" t="str">
        <f>IFERROR(VLOOKUP(Q621,Tables!$CE$8:$CF$22,2,FALSE),"")</f>
        <v/>
      </c>
      <c r="P621" s="973"/>
      <c r="Q621" s="974"/>
      <c r="R621" s="975"/>
      <c r="S621" s="976"/>
      <c r="T621" s="670" t="str">
        <f>IFERROR(IF(R621="","",R621*(VLOOKUP(D621, 'Unit Conversion Table'!$E$3:$F$132, 2, FALSE))),"")</f>
        <v/>
      </c>
      <c r="U621" s="3"/>
      <c r="V621" s="971" t="s">
        <v>826</v>
      </c>
      <c r="W621" s="945" t="str" cm="1">
        <f t="array" ref="W621">_xlfn.IFS(V621="No",(IFERROR(VLOOKUP($M621&amp;" | "&amp;$X621,'Emissions Factors'!$C$3:$N$1705,MATCH(W$11,'Emissions Factors'!$C$3:$N$3,0),FALSE),"")),V621="Yes", "", V621="", "")</f>
        <v/>
      </c>
      <c r="X621" s="946">
        <f>IFERROR(IF(OR($V621="Yes", $V621=""), "",
VLOOKUP($F621, 'Emissions Factors'!$C$3:$O$717, 4,FALSE)),
IFERROR(VLOOKUP($E621, 'Emissions Factors'!$C$3:$O$717, 4,FALSE),""))</f>
        <v>0</v>
      </c>
      <c r="Y621" s="947" t="str">
        <f>IFERROR(VLOOKUP($M621&amp;" | "&amp;$X621,'Emissions Factors'!$C$3:$N$3811,5,FALSE),"")</f>
        <v/>
      </c>
      <c r="Z621" s="948" t="str">
        <f>IFERROR(VLOOKUP($M621&amp;" | "&amp;$X621,'Emissions Factors'!$C$3:$N$3811,6,FALSE),"")</f>
        <v/>
      </c>
      <c r="AA621" s="949" t="str">
        <f>IFERROR(VLOOKUP($M621&amp;" | "&amp;$X621,'Emissions Factors'!$C$3:$N$3811,7,FALSE),"")</f>
        <v/>
      </c>
      <c r="AB621" s="961"/>
      <c r="AC621" s="962"/>
      <c r="AD621" s="963"/>
      <c r="AE621" s="964"/>
      <c r="AF621" s="965"/>
      <c r="AG621" s="955" t="str" cm="1">
        <f t="array" ref="AG621">IFERROR(_xlfn.IFS($V621="No", Y621*$T621/1000,$V621="Yes", AD621*$T621/1000, $V621="", ""),"")</f>
        <v/>
      </c>
      <c r="AH621" s="956" t="str" cm="1">
        <f t="array" ref="AH621">IFERROR(_xlfn.IFS($V621="No", Z621*$T621/1000,$V621="Yes", AE621*$T621/1000, $V621="", ""),"")</f>
        <v/>
      </c>
      <c r="AI621" s="956" t="str" cm="1">
        <f t="array" ref="AI621">IFERROR(_xlfn.IFS($V621="No", AA621*$T621/1000,$V621="Yes", AF621*$T621/1000, $V621="", ""),"")</f>
        <v/>
      </c>
      <c r="AJ621" s="1029" t="str">
        <f>IFERROR($AG621
+IFERROR(HLOOKUP(Introduction!$H$29,'GWP Values'!$D$3:$G$46,MATCH("CH4",'GWP Values'!$C$3:$C$41,0),FALSE)*$AH621,0)
+IFERROR(HLOOKUP(Introduction!$H$29,'GWP Values'!$D$3:$G$46,MATCH("N2O",'GWP Values'!$C$3:$C$41,0),FALSE)*$AI621,0),"")</f>
        <v/>
      </c>
    </row>
    <row r="622" spans="1:36" ht="24" customHeight="1" x14ac:dyDescent="0.25">
      <c r="A622" s="441"/>
      <c r="B622" s="458" t="str" cm="1">
        <f t="array" ref="B622">IFERROR(_xlfn.IFS($J622="","",VLOOKUP(CONCATENATE($M622," | ",$J622),'Emissions Factors'!$C$3:$O$718,5,FALSE)&lt;&gt;"",CONCATENATE($M622," | ",$J622), COUNTIF('Emissions Factors'!$C$3:$C$718,CONCATENATE($M622," | ",$J622))&lt;0, CONCATENATE($M622," | ",$I622)),"")</f>
        <v/>
      </c>
      <c r="C622" s="650" t="str">
        <f t="shared" si="18"/>
        <v/>
      </c>
      <c r="D622" s="650" t="str">
        <f t="shared" si="19"/>
        <v/>
      </c>
      <c r="E622" s="650" t="str">
        <f>IFERROR(IF($J622="","",
IF($J622="United States",$M622&amp;" | "&amp;$J622&amp;" - "&amp;(VLOOKUP(K622,'EFs - EPA eGRID'!$B$2:$D$53,3,FALSE)),
IF($J622="Canada",$M622&amp;" | "&amp;$J622&amp;" - "&amp;$K622,$M622&amp;" | "&amp;$I622))),"")</f>
        <v/>
      </c>
      <c r="F622" s="650" t="str" cm="1">
        <f t="array" ref="F622">_xlfn.IFS($J622="","",AND($J622="United States", $K622=""), $M622&amp;" | "&amp;$J622,AND($J622="Canada", $K622=""), $M622&amp;" | "&amp;$J622,$J622="United States", $E622,$J622="Canada",$E622,$J622&lt;&gt;"", $M622&amp;" | "&amp;$J622)</f>
        <v/>
      </c>
      <c r="G622" s="989"/>
      <c r="H622" s="990"/>
      <c r="I622" s="941" t="str">
        <f>IFERROR(VLOOKUP(J622,'Category Index'!$K$10:$L$258,2,FALSE),"")</f>
        <v/>
      </c>
      <c r="J622" s="986"/>
      <c r="K622" s="987" t="s">
        <v>866</v>
      </c>
      <c r="L622" s="3"/>
      <c r="M622" s="982"/>
      <c r="N622" s="983"/>
      <c r="O622" s="943" t="str">
        <f>IFERROR(VLOOKUP(Q622,Tables!$CE$8:$CF$22,2,FALSE),"")</f>
        <v/>
      </c>
      <c r="P622" s="973"/>
      <c r="Q622" s="974"/>
      <c r="R622" s="975"/>
      <c r="S622" s="976"/>
      <c r="T622" s="670" t="str">
        <f>IFERROR(IF(R622="","",R622*(VLOOKUP(D622, 'Unit Conversion Table'!$E$3:$F$132, 2, FALSE))),"")</f>
        <v/>
      </c>
      <c r="U622" s="3"/>
      <c r="V622" s="971" t="s">
        <v>826</v>
      </c>
      <c r="W622" s="945" t="str" cm="1">
        <f t="array" ref="W622">_xlfn.IFS(V622="No",(IFERROR(VLOOKUP($M622&amp;" | "&amp;$X622,'Emissions Factors'!$C$3:$N$1705,MATCH(W$11,'Emissions Factors'!$C$3:$N$3,0),FALSE),"")),V622="Yes", "", V622="", "")</f>
        <v/>
      </c>
      <c r="X622" s="946">
        <f>IFERROR(IF(OR($V622="Yes", $V622=""), "",
VLOOKUP($F622, 'Emissions Factors'!$C$3:$O$717, 4,FALSE)),
IFERROR(VLOOKUP($E622, 'Emissions Factors'!$C$3:$O$717, 4,FALSE),""))</f>
        <v>0</v>
      </c>
      <c r="Y622" s="947" t="str">
        <f>IFERROR(VLOOKUP($M622&amp;" | "&amp;$X622,'Emissions Factors'!$C$3:$N$3811,5,FALSE),"")</f>
        <v/>
      </c>
      <c r="Z622" s="948" t="str">
        <f>IFERROR(VLOOKUP($M622&amp;" | "&amp;$X622,'Emissions Factors'!$C$3:$N$3811,6,FALSE),"")</f>
        <v/>
      </c>
      <c r="AA622" s="949" t="str">
        <f>IFERROR(VLOOKUP($M622&amp;" | "&amp;$X622,'Emissions Factors'!$C$3:$N$3811,7,FALSE),"")</f>
        <v/>
      </c>
      <c r="AB622" s="961"/>
      <c r="AC622" s="962"/>
      <c r="AD622" s="963"/>
      <c r="AE622" s="964"/>
      <c r="AF622" s="965"/>
      <c r="AG622" s="955" t="str" cm="1">
        <f t="array" ref="AG622">IFERROR(_xlfn.IFS($V622="No", Y622*$T622/1000,$V622="Yes", AD622*$T622/1000, $V622="", ""),"")</f>
        <v/>
      </c>
      <c r="AH622" s="956" t="str" cm="1">
        <f t="array" ref="AH622">IFERROR(_xlfn.IFS($V622="No", Z622*$T622/1000,$V622="Yes", AE622*$T622/1000, $V622="", ""),"")</f>
        <v/>
      </c>
      <c r="AI622" s="956" t="str" cm="1">
        <f t="array" ref="AI622">IFERROR(_xlfn.IFS($V622="No", AA622*$T622/1000,$V622="Yes", AF622*$T622/1000, $V622="", ""),"")</f>
        <v/>
      </c>
      <c r="AJ622" s="1029" t="str">
        <f>IFERROR($AG622
+IFERROR(HLOOKUP(Introduction!$H$29,'GWP Values'!$D$3:$G$46,MATCH("CH4",'GWP Values'!$C$3:$C$41,0),FALSE)*$AH622,0)
+IFERROR(HLOOKUP(Introduction!$H$29,'GWP Values'!$D$3:$G$46,MATCH("N2O",'GWP Values'!$C$3:$C$41,0),FALSE)*$AI622,0),"")</f>
        <v/>
      </c>
    </row>
    <row r="623" spans="1:36" ht="24" customHeight="1" x14ac:dyDescent="0.25">
      <c r="A623" s="441"/>
      <c r="B623" s="458" t="str" cm="1">
        <f t="array" ref="B623">IFERROR(_xlfn.IFS($J623="","",VLOOKUP(CONCATENATE($M623," | ",$J623),'Emissions Factors'!$C$3:$O$718,5,FALSE)&lt;&gt;"",CONCATENATE($M623," | ",$J623), COUNTIF('Emissions Factors'!$C$3:$C$718,CONCATENATE($M623," | ",$J623))&lt;0, CONCATENATE($M623," | ",$I623)),"")</f>
        <v/>
      </c>
      <c r="C623" s="650" t="str">
        <f t="shared" si="18"/>
        <v/>
      </c>
      <c r="D623" s="650" t="str">
        <f t="shared" si="19"/>
        <v/>
      </c>
      <c r="E623" s="650" t="str">
        <f>IFERROR(IF($J623="","",
IF($J623="United States",$M623&amp;" | "&amp;$J623&amp;" - "&amp;(VLOOKUP(K623,'EFs - EPA eGRID'!$B$2:$D$53,3,FALSE)),
IF($J623="Canada",$M623&amp;" | "&amp;$J623&amp;" - "&amp;$K623,$M623&amp;" | "&amp;$I623))),"")</f>
        <v/>
      </c>
      <c r="F623" s="650" t="str" cm="1">
        <f t="array" ref="F623">_xlfn.IFS($J623="","",AND($J623="United States", $K623=""), $M623&amp;" | "&amp;$J623,AND($J623="Canada", $K623=""), $M623&amp;" | "&amp;$J623,$J623="United States", $E623,$J623="Canada",$E623,$J623&lt;&gt;"", $M623&amp;" | "&amp;$J623)</f>
        <v/>
      </c>
      <c r="G623" s="989"/>
      <c r="H623" s="990"/>
      <c r="I623" s="941" t="str">
        <f>IFERROR(VLOOKUP(J623,'Category Index'!$K$10:$L$258,2,FALSE),"")</f>
        <v/>
      </c>
      <c r="J623" s="986"/>
      <c r="K623" s="987" t="s">
        <v>866</v>
      </c>
      <c r="L623" s="3"/>
      <c r="M623" s="982"/>
      <c r="N623" s="983"/>
      <c r="O623" s="943" t="str">
        <f>IFERROR(VLOOKUP(Q623,Tables!$CE$8:$CF$22,2,FALSE),"")</f>
        <v/>
      </c>
      <c r="P623" s="973"/>
      <c r="Q623" s="974"/>
      <c r="R623" s="975"/>
      <c r="S623" s="976"/>
      <c r="T623" s="670" t="str">
        <f>IFERROR(IF(R623="","",R623*(VLOOKUP(D623, 'Unit Conversion Table'!$E$3:$F$132, 2, FALSE))),"")</f>
        <v/>
      </c>
      <c r="U623" s="3"/>
      <c r="V623" s="971" t="s">
        <v>826</v>
      </c>
      <c r="W623" s="945" t="str" cm="1">
        <f t="array" ref="W623">_xlfn.IFS(V623="No",(IFERROR(VLOOKUP($M623&amp;" | "&amp;$X623,'Emissions Factors'!$C$3:$N$1705,MATCH(W$11,'Emissions Factors'!$C$3:$N$3,0),FALSE),"")),V623="Yes", "", V623="", "")</f>
        <v/>
      </c>
      <c r="X623" s="946">
        <f>IFERROR(IF(OR($V623="Yes", $V623=""), "",
VLOOKUP($F623, 'Emissions Factors'!$C$3:$O$717, 4,FALSE)),
IFERROR(VLOOKUP($E623, 'Emissions Factors'!$C$3:$O$717, 4,FALSE),""))</f>
        <v>0</v>
      </c>
      <c r="Y623" s="947" t="str">
        <f>IFERROR(VLOOKUP($M623&amp;" | "&amp;$X623,'Emissions Factors'!$C$3:$N$3811,5,FALSE),"")</f>
        <v/>
      </c>
      <c r="Z623" s="948" t="str">
        <f>IFERROR(VLOOKUP($M623&amp;" | "&amp;$X623,'Emissions Factors'!$C$3:$N$3811,6,FALSE),"")</f>
        <v/>
      </c>
      <c r="AA623" s="949" t="str">
        <f>IFERROR(VLOOKUP($M623&amp;" | "&amp;$X623,'Emissions Factors'!$C$3:$N$3811,7,FALSE),"")</f>
        <v/>
      </c>
      <c r="AB623" s="961"/>
      <c r="AC623" s="962"/>
      <c r="AD623" s="963"/>
      <c r="AE623" s="964"/>
      <c r="AF623" s="965"/>
      <c r="AG623" s="955" t="str" cm="1">
        <f t="array" ref="AG623">IFERROR(_xlfn.IFS($V623="No", Y623*$T623/1000,$V623="Yes", AD623*$T623/1000, $V623="", ""),"")</f>
        <v/>
      </c>
      <c r="AH623" s="956" t="str" cm="1">
        <f t="array" ref="AH623">IFERROR(_xlfn.IFS($V623="No", Z623*$T623/1000,$V623="Yes", AE623*$T623/1000, $V623="", ""),"")</f>
        <v/>
      </c>
      <c r="AI623" s="956" t="str" cm="1">
        <f t="array" ref="AI623">IFERROR(_xlfn.IFS($V623="No", AA623*$T623/1000,$V623="Yes", AF623*$T623/1000, $V623="", ""),"")</f>
        <v/>
      </c>
      <c r="AJ623" s="1029" t="str">
        <f>IFERROR($AG623
+IFERROR(HLOOKUP(Introduction!$H$29,'GWP Values'!$D$3:$G$46,MATCH("CH4",'GWP Values'!$C$3:$C$41,0),FALSE)*$AH623,0)
+IFERROR(HLOOKUP(Introduction!$H$29,'GWP Values'!$D$3:$G$46,MATCH("N2O",'GWP Values'!$C$3:$C$41,0),FALSE)*$AI623,0),"")</f>
        <v/>
      </c>
    </row>
    <row r="624" spans="1:36" ht="24" customHeight="1" x14ac:dyDescent="0.25">
      <c r="A624" s="441"/>
      <c r="B624" s="458" t="str" cm="1">
        <f t="array" ref="B624">IFERROR(_xlfn.IFS($J624="","",VLOOKUP(CONCATENATE($M624," | ",$J624),'Emissions Factors'!$C$3:$O$718,5,FALSE)&lt;&gt;"",CONCATENATE($M624," | ",$J624), COUNTIF('Emissions Factors'!$C$3:$C$718,CONCATENATE($M624," | ",$J624))&lt;0, CONCATENATE($M624," | ",$I624)),"")</f>
        <v/>
      </c>
      <c r="C624" s="650" t="str">
        <f t="shared" si="18"/>
        <v/>
      </c>
      <c r="D624" s="650" t="str">
        <f t="shared" si="19"/>
        <v/>
      </c>
      <c r="E624" s="650" t="str">
        <f>IFERROR(IF($J624="","",
IF($J624="United States",$M624&amp;" | "&amp;$J624&amp;" - "&amp;(VLOOKUP(K624,'EFs - EPA eGRID'!$B$2:$D$53,3,FALSE)),
IF($J624="Canada",$M624&amp;" | "&amp;$J624&amp;" - "&amp;$K624,$M624&amp;" | "&amp;$I624))),"")</f>
        <v/>
      </c>
      <c r="F624" s="650" t="str" cm="1">
        <f t="array" ref="F624">_xlfn.IFS($J624="","",AND($J624="United States", $K624=""), $M624&amp;" | "&amp;$J624,AND($J624="Canada", $K624=""), $M624&amp;" | "&amp;$J624,$J624="United States", $E624,$J624="Canada",$E624,$J624&lt;&gt;"", $M624&amp;" | "&amp;$J624)</f>
        <v/>
      </c>
      <c r="G624" s="989"/>
      <c r="H624" s="990"/>
      <c r="I624" s="941" t="str">
        <f>IFERROR(VLOOKUP(J624,'Category Index'!$K$10:$L$258,2,FALSE),"")</f>
        <v/>
      </c>
      <c r="J624" s="986"/>
      <c r="K624" s="987" t="s">
        <v>866</v>
      </c>
      <c r="L624" s="3"/>
      <c r="M624" s="982"/>
      <c r="N624" s="983"/>
      <c r="O624" s="943" t="str">
        <f>IFERROR(VLOOKUP(Q624,Tables!$CE$8:$CF$22,2,FALSE),"")</f>
        <v/>
      </c>
      <c r="P624" s="973"/>
      <c r="Q624" s="974"/>
      <c r="R624" s="975"/>
      <c r="S624" s="976"/>
      <c r="T624" s="670" t="str">
        <f>IFERROR(IF(R624="","",R624*(VLOOKUP(D624, 'Unit Conversion Table'!$E$3:$F$132, 2, FALSE))),"")</f>
        <v/>
      </c>
      <c r="U624" s="3"/>
      <c r="V624" s="971" t="s">
        <v>826</v>
      </c>
      <c r="W624" s="945" t="str" cm="1">
        <f t="array" ref="W624">_xlfn.IFS(V624="No",(IFERROR(VLOOKUP($M624&amp;" | "&amp;$X624,'Emissions Factors'!$C$3:$N$1705,MATCH(W$11,'Emissions Factors'!$C$3:$N$3,0),FALSE),"")),V624="Yes", "", V624="", "")</f>
        <v/>
      </c>
      <c r="X624" s="946">
        <f>IFERROR(IF(OR($V624="Yes", $V624=""), "",
VLOOKUP($F624, 'Emissions Factors'!$C$3:$O$717, 4,FALSE)),
IFERROR(VLOOKUP($E624, 'Emissions Factors'!$C$3:$O$717, 4,FALSE),""))</f>
        <v>0</v>
      </c>
      <c r="Y624" s="947" t="str">
        <f>IFERROR(VLOOKUP($M624&amp;" | "&amp;$X624,'Emissions Factors'!$C$3:$N$3811,5,FALSE),"")</f>
        <v/>
      </c>
      <c r="Z624" s="948" t="str">
        <f>IFERROR(VLOOKUP($M624&amp;" | "&amp;$X624,'Emissions Factors'!$C$3:$N$3811,6,FALSE),"")</f>
        <v/>
      </c>
      <c r="AA624" s="949" t="str">
        <f>IFERROR(VLOOKUP($M624&amp;" | "&amp;$X624,'Emissions Factors'!$C$3:$N$3811,7,FALSE),"")</f>
        <v/>
      </c>
      <c r="AB624" s="961"/>
      <c r="AC624" s="962"/>
      <c r="AD624" s="963"/>
      <c r="AE624" s="964"/>
      <c r="AF624" s="965"/>
      <c r="AG624" s="955" t="str" cm="1">
        <f t="array" ref="AG624">IFERROR(_xlfn.IFS($V624="No", Y624*$T624/1000,$V624="Yes", AD624*$T624/1000, $V624="", ""),"")</f>
        <v/>
      </c>
      <c r="AH624" s="956" t="str" cm="1">
        <f t="array" ref="AH624">IFERROR(_xlfn.IFS($V624="No", Z624*$T624/1000,$V624="Yes", AE624*$T624/1000, $V624="", ""),"")</f>
        <v/>
      </c>
      <c r="AI624" s="956" t="str" cm="1">
        <f t="array" ref="AI624">IFERROR(_xlfn.IFS($V624="No", AA624*$T624/1000,$V624="Yes", AF624*$T624/1000, $V624="", ""),"")</f>
        <v/>
      </c>
      <c r="AJ624" s="1029" t="str">
        <f>IFERROR($AG624
+IFERROR(HLOOKUP(Introduction!$H$29,'GWP Values'!$D$3:$G$46,MATCH("CH4",'GWP Values'!$C$3:$C$41,0),FALSE)*$AH624,0)
+IFERROR(HLOOKUP(Introduction!$H$29,'GWP Values'!$D$3:$G$46,MATCH("N2O",'GWP Values'!$C$3:$C$41,0),FALSE)*$AI624,0),"")</f>
        <v/>
      </c>
    </row>
    <row r="625" spans="1:36" ht="24" customHeight="1" x14ac:dyDescent="0.25">
      <c r="A625" s="441"/>
      <c r="B625" s="458" t="str" cm="1">
        <f t="array" ref="B625">IFERROR(_xlfn.IFS($J625="","",VLOOKUP(CONCATENATE($M625," | ",$J625),'Emissions Factors'!$C$3:$O$718,5,FALSE)&lt;&gt;"",CONCATENATE($M625," | ",$J625), COUNTIF('Emissions Factors'!$C$3:$C$718,CONCATENATE($M625," | ",$J625))&lt;0, CONCATENATE($M625," | ",$I625)),"")</f>
        <v/>
      </c>
      <c r="C625" s="650" t="str">
        <f t="shared" si="18"/>
        <v/>
      </c>
      <c r="D625" s="650" t="str">
        <f t="shared" si="19"/>
        <v/>
      </c>
      <c r="E625" s="650" t="str">
        <f>IFERROR(IF($J625="","",
IF($J625="United States",$M625&amp;" | "&amp;$J625&amp;" - "&amp;(VLOOKUP(K625,'EFs - EPA eGRID'!$B$2:$D$53,3,FALSE)),
IF($J625="Canada",$M625&amp;" | "&amp;$J625&amp;" - "&amp;$K625,$M625&amp;" | "&amp;$I625))),"")</f>
        <v/>
      </c>
      <c r="F625" s="650" t="str" cm="1">
        <f t="array" ref="F625">_xlfn.IFS($J625="","",AND($J625="United States", $K625=""), $M625&amp;" | "&amp;$J625,AND($J625="Canada", $K625=""), $M625&amp;" | "&amp;$J625,$J625="United States", $E625,$J625="Canada",$E625,$J625&lt;&gt;"", $M625&amp;" | "&amp;$J625)</f>
        <v/>
      </c>
      <c r="G625" s="989"/>
      <c r="H625" s="990"/>
      <c r="I625" s="941" t="str">
        <f>IFERROR(VLOOKUP(J625,'Category Index'!$K$10:$L$258,2,FALSE),"")</f>
        <v/>
      </c>
      <c r="J625" s="986"/>
      <c r="K625" s="987" t="s">
        <v>866</v>
      </c>
      <c r="L625" s="3"/>
      <c r="M625" s="982"/>
      <c r="N625" s="983"/>
      <c r="O625" s="943" t="str">
        <f>IFERROR(VLOOKUP(Q625,Tables!$CE$8:$CF$22,2,FALSE),"")</f>
        <v/>
      </c>
      <c r="P625" s="973"/>
      <c r="Q625" s="974"/>
      <c r="R625" s="975"/>
      <c r="S625" s="976"/>
      <c r="T625" s="670" t="str">
        <f>IFERROR(IF(R625="","",R625*(VLOOKUP(D625, 'Unit Conversion Table'!$E$3:$F$132, 2, FALSE))),"")</f>
        <v/>
      </c>
      <c r="U625" s="3"/>
      <c r="V625" s="971" t="s">
        <v>826</v>
      </c>
      <c r="W625" s="945" t="str" cm="1">
        <f t="array" ref="W625">_xlfn.IFS(V625="No",(IFERROR(VLOOKUP($M625&amp;" | "&amp;$X625,'Emissions Factors'!$C$3:$N$1705,MATCH(W$11,'Emissions Factors'!$C$3:$N$3,0),FALSE),"")),V625="Yes", "", V625="", "")</f>
        <v/>
      </c>
      <c r="X625" s="946">
        <f>IFERROR(IF(OR($V625="Yes", $V625=""), "",
VLOOKUP($F625, 'Emissions Factors'!$C$3:$O$717, 4,FALSE)),
IFERROR(VLOOKUP($E625, 'Emissions Factors'!$C$3:$O$717, 4,FALSE),""))</f>
        <v>0</v>
      </c>
      <c r="Y625" s="947" t="str">
        <f>IFERROR(VLOOKUP($M625&amp;" | "&amp;$X625,'Emissions Factors'!$C$3:$N$3811,5,FALSE),"")</f>
        <v/>
      </c>
      <c r="Z625" s="948" t="str">
        <f>IFERROR(VLOOKUP($M625&amp;" | "&amp;$X625,'Emissions Factors'!$C$3:$N$3811,6,FALSE),"")</f>
        <v/>
      </c>
      <c r="AA625" s="949" t="str">
        <f>IFERROR(VLOOKUP($M625&amp;" | "&amp;$X625,'Emissions Factors'!$C$3:$N$3811,7,FALSE),"")</f>
        <v/>
      </c>
      <c r="AB625" s="961"/>
      <c r="AC625" s="962"/>
      <c r="AD625" s="963"/>
      <c r="AE625" s="964"/>
      <c r="AF625" s="965"/>
      <c r="AG625" s="955" t="str" cm="1">
        <f t="array" ref="AG625">IFERROR(_xlfn.IFS($V625="No", Y625*$T625/1000,$V625="Yes", AD625*$T625/1000, $V625="", ""),"")</f>
        <v/>
      </c>
      <c r="AH625" s="956" t="str" cm="1">
        <f t="array" ref="AH625">IFERROR(_xlfn.IFS($V625="No", Z625*$T625/1000,$V625="Yes", AE625*$T625/1000, $V625="", ""),"")</f>
        <v/>
      </c>
      <c r="AI625" s="956" t="str" cm="1">
        <f t="array" ref="AI625">IFERROR(_xlfn.IFS($V625="No", AA625*$T625/1000,$V625="Yes", AF625*$T625/1000, $V625="", ""),"")</f>
        <v/>
      </c>
      <c r="AJ625" s="1029" t="str">
        <f>IFERROR($AG625
+IFERROR(HLOOKUP(Introduction!$H$29,'GWP Values'!$D$3:$G$46,MATCH("CH4",'GWP Values'!$C$3:$C$41,0),FALSE)*$AH625,0)
+IFERROR(HLOOKUP(Introduction!$H$29,'GWP Values'!$D$3:$G$46,MATCH("N2O",'GWP Values'!$C$3:$C$41,0),FALSE)*$AI625,0),"")</f>
        <v/>
      </c>
    </row>
    <row r="626" spans="1:36" ht="24" customHeight="1" x14ac:dyDescent="0.25">
      <c r="A626" s="441"/>
      <c r="B626" s="458" t="str" cm="1">
        <f t="array" ref="B626">IFERROR(_xlfn.IFS($J626="","",VLOOKUP(CONCATENATE($M626," | ",$J626),'Emissions Factors'!$C$3:$O$718,5,FALSE)&lt;&gt;"",CONCATENATE($M626," | ",$J626), COUNTIF('Emissions Factors'!$C$3:$C$718,CONCATENATE($M626," | ",$J626))&lt;0, CONCATENATE($M626," | ",$I626)),"")</f>
        <v/>
      </c>
      <c r="C626" s="650" t="str">
        <f t="shared" si="18"/>
        <v/>
      </c>
      <c r="D626" s="650" t="str">
        <f t="shared" si="19"/>
        <v/>
      </c>
      <c r="E626" s="650" t="str">
        <f>IFERROR(IF($J626="","",
IF($J626="United States",$M626&amp;" | "&amp;$J626&amp;" - "&amp;(VLOOKUP(K626,'EFs - EPA eGRID'!$B$2:$D$53,3,FALSE)),
IF($J626="Canada",$M626&amp;" | "&amp;$J626&amp;" - "&amp;$K626,$M626&amp;" | "&amp;$I626))),"")</f>
        <v/>
      </c>
      <c r="F626" s="650" t="str" cm="1">
        <f t="array" ref="F626">_xlfn.IFS($J626="","",AND($J626="United States", $K626=""), $M626&amp;" | "&amp;$J626,AND($J626="Canada", $K626=""), $M626&amp;" | "&amp;$J626,$J626="United States", $E626,$J626="Canada",$E626,$J626&lt;&gt;"", $M626&amp;" | "&amp;$J626)</f>
        <v/>
      </c>
      <c r="G626" s="989"/>
      <c r="H626" s="990"/>
      <c r="I626" s="941" t="str">
        <f>IFERROR(VLOOKUP(J626,'Category Index'!$K$10:$L$258,2,FALSE),"")</f>
        <v/>
      </c>
      <c r="J626" s="986"/>
      <c r="K626" s="987" t="s">
        <v>866</v>
      </c>
      <c r="L626" s="3"/>
      <c r="M626" s="982"/>
      <c r="N626" s="983"/>
      <c r="O626" s="943" t="str">
        <f>IFERROR(VLOOKUP(Q626,Tables!$CE$8:$CF$22,2,FALSE),"")</f>
        <v/>
      </c>
      <c r="P626" s="973"/>
      <c r="Q626" s="974"/>
      <c r="R626" s="975"/>
      <c r="S626" s="976"/>
      <c r="T626" s="670" t="str">
        <f>IFERROR(IF(R626="","",R626*(VLOOKUP(D626, 'Unit Conversion Table'!$E$3:$F$132, 2, FALSE))),"")</f>
        <v/>
      </c>
      <c r="U626" s="3"/>
      <c r="V626" s="971" t="s">
        <v>826</v>
      </c>
      <c r="W626" s="945" t="str" cm="1">
        <f t="array" ref="W626">_xlfn.IFS(V626="No",(IFERROR(VLOOKUP($M626&amp;" | "&amp;$X626,'Emissions Factors'!$C$3:$N$1705,MATCH(W$11,'Emissions Factors'!$C$3:$N$3,0),FALSE),"")),V626="Yes", "", V626="", "")</f>
        <v/>
      </c>
      <c r="X626" s="946">
        <f>IFERROR(IF(OR($V626="Yes", $V626=""), "",
VLOOKUP($F626, 'Emissions Factors'!$C$3:$O$717, 4,FALSE)),
IFERROR(VLOOKUP($E626, 'Emissions Factors'!$C$3:$O$717, 4,FALSE),""))</f>
        <v>0</v>
      </c>
      <c r="Y626" s="947" t="str">
        <f>IFERROR(VLOOKUP($M626&amp;" | "&amp;$X626,'Emissions Factors'!$C$3:$N$3811,5,FALSE),"")</f>
        <v/>
      </c>
      <c r="Z626" s="948" t="str">
        <f>IFERROR(VLOOKUP($M626&amp;" | "&amp;$X626,'Emissions Factors'!$C$3:$N$3811,6,FALSE),"")</f>
        <v/>
      </c>
      <c r="AA626" s="949" t="str">
        <f>IFERROR(VLOOKUP($M626&amp;" | "&amp;$X626,'Emissions Factors'!$C$3:$N$3811,7,FALSE),"")</f>
        <v/>
      </c>
      <c r="AB626" s="961"/>
      <c r="AC626" s="962"/>
      <c r="AD626" s="963"/>
      <c r="AE626" s="964"/>
      <c r="AF626" s="965"/>
      <c r="AG626" s="955" t="str" cm="1">
        <f t="array" ref="AG626">IFERROR(_xlfn.IFS($V626="No", Y626*$T626/1000,$V626="Yes", AD626*$T626/1000, $V626="", ""),"")</f>
        <v/>
      </c>
      <c r="AH626" s="956" t="str" cm="1">
        <f t="array" ref="AH626">IFERROR(_xlfn.IFS($V626="No", Z626*$T626/1000,$V626="Yes", AE626*$T626/1000, $V626="", ""),"")</f>
        <v/>
      </c>
      <c r="AI626" s="956" t="str" cm="1">
        <f t="array" ref="AI626">IFERROR(_xlfn.IFS($V626="No", AA626*$T626/1000,$V626="Yes", AF626*$T626/1000, $V626="", ""),"")</f>
        <v/>
      </c>
      <c r="AJ626" s="1029" t="str">
        <f>IFERROR($AG626
+IFERROR(HLOOKUP(Introduction!$H$29,'GWP Values'!$D$3:$G$46,MATCH("CH4",'GWP Values'!$C$3:$C$41,0),FALSE)*$AH626,0)
+IFERROR(HLOOKUP(Introduction!$H$29,'GWP Values'!$D$3:$G$46,MATCH("N2O",'GWP Values'!$C$3:$C$41,0),FALSE)*$AI626,0),"")</f>
        <v/>
      </c>
    </row>
    <row r="627" spans="1:36" ht="24" customHeight="1" x14ac:dyDescent="0.25">
      <c r="A627" s="441"/>
      <c r="B627" s="458" t="str" cm="1">
        <f t="array" ref="B627">IFERROR(_xlfn.IFS($J627="","",VLOOKUP(CONCATENATE($M627," | ",$J627),'Emissions Factors'!$C$3:$O$718,5,FALSE)&lt;&gt;"",CONCATENATE($M627," | ",$J627), COUNTIF('Emissions Factors'!$C$3:$C$718,CONCATENATE($M627," | ",$J627))&lt;0, CONCATENATE($M627," | ",$I627)),"")</f>
        <v/>
      </c>
      <c r="C627" s="650" t="str">
        <f t="shared" si="18"/>
        <v/>
      </c>
      <c r="D627" s="650" t="str">
        <f t="shared" si="19"/>
        <v/>
      </c>
      <c r="E627" s="650" t="str">
        <f>IFERROR(IF($J627="","",
IF($J627="United States",$M627&amp;" | "&amp;$J627&amp;" - "&amp;(VLOOKUP(K627,'EFs - EPA eGRID'!$B$2:$D$53,3,FALSE)),
IF($J627="Canada",$M627&amp;" | "&amp;$J627&amp;" - "&amp;$K627,$M627&amp;" | "&amp;$I627))),"")</f>
        <v/>
      </c>
      <c r="F627" s="650" t="str" cm="1">
        <f t="array" ref="F627">_xlfn.IFS($J627="","",AND($J627="United States", $K627=""), $M627&amp;" | "&amp;$J627,AND($J627="Canada", $K627=""), $M627&amp;" | "&amp;$J627,$J627="United States", $E627,$J627="Canada",$E627,$J627&lt;&gt;"", $M627&amp;" | "&amp;$J627)</f>
        <v/>
      </c>
      <c r="G627" s="989"/>
      <c r="H627" s="990"/>
      <c r="I627" s="941" t="str">
        <f>IFERROR(VLOOKUP(J627,'Category Index'!$K$10:$L$258,2,FALSE),"")</f>
        <v/>
      </c>
      <c r="J627" s="986"/>
      <c r="K627" s="987" t="s">
        <v>866</v>
      </c>
      <c r="L627" s="3"/>
      <c r="M627" s="982"/>
      <c r="N627" s="983"/>
      <c r="O627" s="943" t="str">
        <f>IFERROR(VLOOKUP(Q627,Tables!$CE$8:$CF$22,2,FALSE),"")</f>
        <v/>
      </c>
      <c r="P627" s="973"/>
      <c r="Q627" s="974"/>
      <c r="R627" s="975"/>
      <c r="S627" s="976"/>
      <c r="T627" s="670" t="str">
        <f>IFERROR(IF(R627="","",R627*(VLOOKUP(D627, 'Unit Conversion Table'!$E$3:$F$132, 2, FALSE))),"")</f>
        <v/>
      </c>
      <c r="U627" s="3"/>
      <c r="V627" s="971" t="s">
        <v>826</v>
      </c>
      <c r="W627" s="945" t="str" cm="1">
        <f t="array" ref="W627">_xlfn.IFS(V627="No",(IFERROR(VLOOKUP($M627&amp;" | "&amp;$X627,'Emissions Factors'!$C$3:$N$1705,MATCH(W$11,'Emissions Factors'!$C$3:$N$3,0),FALSE),"")),V627="Yes", "", V627="", "")</f>
        <v/>
      </c>
      <c r="X627" s="946">
        <f>IFERROR(IF(OR($V627="Yes", $V627=""), "",
VLOOKUP($F627, 'Emissions Factors'!$C$3:$O$717, 4,FALSE)),
IFERROR(VLOOKUP($E627, 'Emissions Factors'!$C$3:$O$717, 4,FALSE),""))</f>
        <v>0</v>
      </c>
      <c r="Y627" s="947" t="str">
        <f>IFERROR(VLOOKUP($M627&amp;" | "&amp;$X627,'Emissions Factors'!$C$3:$N$3811,5,FALSE),"")</f>
        <v/>
      </c>
      <c r="Z627" s="948" t="str">
        <f>IFERROR(VLOOKUP($M627&amp;" | "&amp;$X627,'Emissions Factors'!$C$3:$N$3811,6,FALSE),"")</f>
        <v/>
      </c>
      <c r="AA627" s="949" t="str">
        <f>IFERROR(VLOOKUP($M627&amp;" | "&amp;$X627,'Emissions Factors'!$C$3:$N$3811,7,FALSE),"")</f>
        <v/>
      </c>
      <c r="AB627" s="961"/>
      <c r="AC627" s="962"/>
      <c r="AD627" s="963"/>
      <c r="AE627" s="964"/>
      <c r="AF627" s="965"/>
      <c r="AG627" s="955" t="str" cm="1">
        <f t="array" ref="AG627">IFERROR(_xlfn.IFS($V627="No", Y627*$T627/1000,$V627="Yes", AD627*$T627/1000, $V627="", ""),"")</f>
        <v/>
      </c>
      <c r="AH627" s="956" t="str" cm="1">
        <f t="array" ref="AH627">IFERROR(_xlfn.IFS($V627="No", Z627*$T627/1000,$V627="Yes", AE627*$T627/1000, $V627="", ""),"")</f>
        <v/>
      </c>
      <c r="AI627" s="956" t="str" cm="1">
        <f t="array" ref="AI627">IFERROR(_xlfn.IFS($V627="No", AA627*$T627/1000,$V627="Yes", AF627*$T627/1000, $V627="", ""),"")</f>
        <v/>
      </c>
      <c r="AJ627" s="1029" t="str">
        <f>IFERROR($AG627
+IFERROR(HLOOKUP(Introduction!$H$29,'GWP Values'!$D$3:$G$46,MATCH("CH4",'GWP Values'!$C$3:$C$41,0),FALSE)*$AH627,0)
+IFERROR(HLOOKUP(Introduction!$H$29,'GWP Values'!$D$3:$G$46,MATCH("N2O",'GWP Values'!$C$3:$C$41,0),FALSE)*$AI627,0),"")</f>
        <v/>
      </c>
    </row>
    <row r="628" spans="1:36" ht="24" customHeight="1" x14ac:dyDescent="0.25">
      <c r="A628" s="441"/>
      <c r="B628" s="458" t="str" cm="1">
        <f t="array" ref="B628">IFERROR(_xlfn.IFS($J628="","",VLOOKUP(CONCATENATE($M628," | ",$J628),'Emissions Factors'!$C$3:$O$718,5,FALSE)&lt;&gt;"",CONCATENATE($M628," | ",$J628), COUNTIF('Emissions Factors'!$C$3:$C$718,CONCATENATE($M628," | ",$J628))&lt;0, CONCATENATE($M628," | ",$I628)),"")</f>
        <v/>
      </c>
      <c r="C628" s="650" t="str">
        <f t="shared" si="18"/>
        <v/>
      </c>
      <c r="D628" s="650" t="str">
        <f t="shared" si="19"/>
        <v/>
      </c>
      <c r="E628" s="650" t="str">
        <f>IFERROR(IF($J628="","",
IF($J628="United States",$M628&amp;" | "&amp;$J628&amp;" - "&amp;(VLOOKUP(K628,'EFs - EPA eGRID'!$B$2:$D$53,3,FALSE)),
IF($J628="Canada",$M628&amp;" | "&amp;$J628&amp;" - "&amp;$K628,$M628&amp;" | "&amp;$I628))),"")</f>
        <v/>
      </c>
      <c r="F628" s="650" t="str" cm="1">
        <f t="array" ref="F628">_xlfn.IFS($J628="","",AND($J628="United States", $K628=""), $M628&amp;" | "&amp;$J628,AND($J628="Canada", $K628=""), $M628&amp;" | "&amp;$J628,$J628="United States", $E628,$J628="Canada",$E628,$J628&lt;&gt;"", $M628&amp;" | "&amp;$J628)</f>
        <v/>
      </c>
      <c r="G628" s="989"/>
      <c r="H628" s="990"/>
      <c r="I628" s="941" t="str">
        <f>IFERROR(VLOOKUP(J628,'Category Index'!$K$10:$L$258,2,FALSE),"")</f>
        <v/>
      </c>
      <c r="J628" s="986"/>
      <c r="K628" s="987" t="s">
        <v>866</v>
      </c>
      <c r="L628" s="3"/>
      <c r="M628" s="982"/>
      <c r="N628" s="983"/>
      <c r="O628" s="943" t="str">
        <f>IFERROR(VLOOKUP(Q628,Tables!$CE$8:$CF$22,2,FALSE),"")</f>
        <v/>
      </c>
      <c r="P628" s="973"/>
      <c r="Q628" s="974"/>
      <c r="R628" s="975"/>
      <c r="S628" s="976"/>
      <c r="T628" s="670" t="str">
        <f>IFERROR(IF(R628="","",R628*(VLOOKUP(D628, 'Unit Conversion Table'!$E$3:$F$132, 2, FALSE))),"")</f>
        <v/>
      </c>
      <c r="U628" s="3"/>
      <c r="V628" s="971" t="s">
        <v>826</v>
      </c>
      <c r="W628" s="945" t="str" cm="1">
        <f t="array" ref="W628">_xlfn.IFS(V628="No",(IFERROR(VLOOKUP($M628&amp;" | "&amp;$X628,'Emissions Factors'!$C$3:$N$1705,MATCH(W$11,'Emissions Factors'!$C$3:$N$3,0),FALSE),"")),V628="Yes", "", V628="", "")</f>
        <v/>
      </c>
      <c r="X628" s="946">
        <f>IFERROR(IF(OR($V628="Yes", $V628=""), "",
VLOOKUP($F628, 'Emissions Factors'!$C$3:$O$717, 4,FALSE)),
IFERROR(VLOOKUP($E628, 'Emissions Factors'!$C$3:$O$717, 4,FALSE),""))</f>
        <v>0</v>
      </c>
      <c r="Y628" s="947" t="str">
        <f>IFERROR(VLOOKUP($M628&amp;" | "&amp;$X628,'Emissions Factors'!$C$3:$N$3811,5,FALSE),"")</f>
        <v/>
      </c>
      <c r="Z628" s="948" t="str">
        <f>IFERROR(VLOOKUP($M628&amp;" | "&amp;$X628,'Emissions Factors'!$C$3:$N$3811,6,FALSE),"")</f>
        <v/>
      </c>
      <c r="AA628" s="949" t="str">
        <f>IFERROR(VLOOKUP($M628&amp;" | "&amp;$X628,'Emissions Factors'!$C$3:$N$3811,7,FALSE),"")</f>
        <v/>
      </c>
      <c r="AB628" s="961"/>
      <c r="AC628" s="962"/>
      <c r="AD628" s="963"/>
      <c r="AE628" s="964"/>
      <c r="AF628" s="965"/>
      <c r="AG628" s="955" t="str" cm="1">
        <f t="array" ref="AG628">IFERROR(_xlfn.IFS($V628="No", Y628*$T628/1000,$V628="Yes", AD628*$T628/1000, $V628="", ""),"")</f>
        <v/>
      </c>
      <c r="AH628" s="956" t="str" cm="1">
        <f t="array" ref="AH628">IFERROR(_xlfn.IFS($V628="No", Z628*$T628/1000,$V628="Yes", AE628*$T628/1000, $V628="", ""),"")</f>
        <v/>
      </c>
      <c r="AI628" s="956" t="str" cm="1">
        <f t="array" ref="AI628">IFERROR(_xlfn.IFS($V628="No", AA628*$T628/1000,$V628="Yes", AF628*$T628/1000, $V628="", ""),"")</f>
        <v/>
      </c>
      <c r="AJ628" s="1029" t="str">
        <f>IFERROR($AG628
+IFERROR(HLOOKUP(Introduction!$H$29,'GWP Values'!$D$3:$G$46,MATCH("CH4",'GWP Values'!$C$3:$C$41,0),FALSE)*$AH628,0)
+IFERROR(HLOOKUP(Introduction!$H$29,'GWP Values'!$D$3:$G$46,MATCH("N2O",'GWP Values'!$C$3:$C$41,0),FALSE)*$AI628,0),"")</f>
        <v/>
      </c>
    </row>
    <row r="629" spans="1:36" ht="24" customHeight="1" x14ac:dyDescent="0.25">
      <c r="A629" s="441"/>
      <c r="B629" s="458" t="str" cm="1">
        <f t="array" ref="B629">IFERROR(_xlfn.IFS($J629="","",VLOOKUP(CONCATENATE($M629," | ",$J629),'Emissions Factors'!$C$3:$O$718,5,FALSE)&lt;&gt;"",CONCATENATE($M629," | ",$J629), COUNTIF('Emissions Factors'!$C$3:$C$718,CONCATENATE($M629," | ",$J629))&lt;0, CONCATENATE($M629," | ",$I629)),"")</f>
        <v/>
      </c>
      <c r="C629" s="650" t="str">
        <f t="shared" si="18"/>
        <v/>
      </c>
      <c r="D629" s="650" t="str">
        <f t="shared" si="19"/>
        <v/>
      </c>
      <c r="E629" s="650" t="str">
        <f>IFERROR(IF($J629="","",
IF($J629="United States",$M629&amp;" | "&amp;$J629&amp;" - "&amp;(VLOOKUP(K629,'EFs - EPA eGRID'!$B$2:$D$53,3,FALSE)),
IF($J629="Canada",$M629&amp;" | "&amp;$J629&amp;" - "&amp;$K629,$M629&amp;" | "&amp;$I629))),"")</f>
        <v/>
      </c>
      <c r="F629" s="650" t="str" cm="1">
        <f t="array" ref="F629">_xlfn.IFS($J629="","",AND($J629="United States", $K629=""), $M629&amp;" | "&amp;$J629,AND($J629="Canada", $K629=""), $M629&amp;" | "&amp;$J629,$J629="United States", $E629,$J629="Canada",$E629,$J629&lt;&gt;"", $M629&amp;" | "&amp;$J629)</f>
        <v/>
      </c>
      <c r="G629" s="989"/>
      <c r="H629" s="990"/>
      <c r="I629" s="941" t="str">
        <f>IFERROR(VLOOKUP(J629,'Category Index'!$K$10:$L$258,2,FALSE),"")</f>
        <v/>
      </c>
      <c r="J629" s="986"/>
      <c r="K629" s="987" t="s">
        <v>866</v>
      </c>
      <c r="L629" s="3"/>
      <c r="M629" s="982"/>
      <c r="N629" s="983"/>
      <c r="O629" s="943" t="str">
        <f>IFERROR(VLOOKUP(Q629,Tables!$CE$8:$CF$22,2,FALSE),"")</f>
        <v/>
      </c>
      <c r="P629" s="973"/>
      <c r="Q629" s="974"/>
      <c r="R629" s="975"/>
      <c r="S629" s="976"/>
      <c r="T629" s="670" t="str">
        <f>IFERROR(IF(R629="","",R629*(VLOOKUP(D629, 'Unit Conversion Table'!$E$3:$F$132, 2, FALSE))),"")</f>
        <v/>
      </c>
      <c r="U629" s="3"/>
      <c r="V629" s="971" t="s">
        <v>826</v>
      </c>
      <c r="W629" s="945" t="str" cm="1">
        <f t="array" ref="W629">_xlfn.IFS(V629="No",(IFERROR(VLOOKUP($M629&amp;" | "&amp;$X629,'Emissions Factors'!$C$3:$N$1705,MATCH(W$11,'Emissions Factors'!$C$3:$N$3,0),FALSE),"")),V629="Yes", "", V629="", "")</f>
        <v/>
      </c>
      <c r="X629" s="946">
        <f>IFERROR(IF(OR($V629="Yes", $V629=""), "",
VLOOKUP($F629, 'Emissions Factors'!$C$3:$O$717, 4,FALSE)),
IFERROR(VLOOKUP($E629, 'Emissions Factors'!$C$3:$O$717, 4,FALSE),""))</f>
        <v>0</v>
      </c>
      <c r="Y629" s="947" t="str">
        <f>IFERROR(VLOOKUP($M629&amp;" | "&amp;$X629,'Emissions Factors'!$C$3:$N$3811,5,FALSE),"")</f>
        <v/>
      </c>
      <c r="Z629" s="948" t="str">
        <f>IFERROR(VLOOKUP($M629&amp;" | "&amp;$X629,'Emissions Factors'!$C$3:$N$3811,6,FALSE),"")</f>
        <v/>
      </c>
      <c r="AA629" s="949" t="str">
        <f>IFERROR(VLOOKUP($M629&amp;" | "&amp;$X629,'Emissions Factors'!$C$3:$N$3811,7,FALSE),"")</f>
        <v/>
      </c>
      <c r="AB629" s="961"/>
      <c r="AC629" s="962"/>
      <c r="AD629" s="963"/>
      <c r="AE629" s="964"/>
      <c r="AF629" s="965"/>
      <c r="AG629" s="955" t="str" cm="1">
        <f t="array" ref="AG629">IFERROR(_xlfn.IFS($V629="No", Y629*$T629/1000,$V629="Yes", AD629*$T629/1000, $V629="", ""),"")</f>
        <v/>
      </c>
      <c r="AH629" s="956" t="str" cm="1">
        <f t="array" ref="AH629">IFERROR(_xlfn.IFS($V629="No", Z629*$T629/1000,$V629="Yes", AE629*$T629/1000, $V629="", ""),"")</f>
        <v/>
      </c>
      <c r="AI629" s="956" t="str" cm="1">
        <f t="array" ref="AI629">IFERROR(_xlfn.IFS($V629="No", AA629*$T629/1000,$V629="Yes", AF629*$T629/1000, $V629="", ""),"")</f>
        <v/>
      </c>
      <c r="AJ629" s="1029" t="str">
        <f>IFERROR($AG629
+IFERROR(HLOOKUP(Introduction!$H$29,'GWP Values'!$D$3:$G$46,MATCH("CH4",'GWP Values'!$C$3:$C$41,0),FALSE)*$AH629,0)
+IFERROR(HLOOKUP(Introduction!$H$29,'GWP Values'!$D$3:$G$46,MATCH("N2O",'GWP Values'!$C$3:$C$41,0),FALSE)*$AI629,0),"")</f>
        <v/>
      </c>
    </row>
    <row r="630" spans="1:36" ht="24" customHeight="1" x14ac:dyDescent="0.25">
      <c r="A630" s="441"/>
      <c r="B630" s="458" t="str" cm="1">
        <f t="array" ref="B630">IFERROR(_xlfn.IFS($J630="","",VLOOKUP(CONCATENATE($M630," | ",$J630),'Emissions Factors'!$C$3:$O$718,5,FALSE)&lt;&gt;"",CONCATENATE($M630," | ",$J630), COUNTIF('Emissions Factors'!$C$3:$C$718,CONCATENATE($M630," | ",$J630))&lt;0, CONCATENATE($M630," | ",$I630)),"")</f>
        <v/>
      </c>
      <c r="C630" s="650" t="str">
        <f t="shared" si="18"/>
        <v/>
      </c>
      <c r="D630" s="650" t="str">
        <f t="shared" si="19"/>
        <v/>
      </c>
      <c r="E630" s="650" t="str">
        <f>IFERROR(IF($J630="","",
IF($J630="United States",$M630&amp;" | "&amp;$J630&amp;" - "&amp;(VLOOKUP(K630,'EFs - EPA eGRID'!$B$2:$D$53,3,FALSE)),
IF($J630="Canada",$M630&amp;" | "&amp;$J630&amp;" - "&amp;$K630,$M630&amp;" | "&amp;$I630))),"")</f>
        <v/>
      </c>
      <c r="F630" s="650" t="str" cm="1">
        <f t="array" ref="F630">_xlfn.IFS($J630="","",AND($J630="United States", $K630=""), $M630&amp;" | "&amp;$J630,AND($J630="Canada", $K630=""), $M630&amp;" | "&amp;$J630,$J630="United States", $E630,$J630="Canada",$E630,$J630&lt;&gt;"", $M630&amp;" | "&amp;$J630)</f>
        <v/>
      </c>
      <c r="G630" s="989"/>
      <c r="H630" s="990"/>
      <c r="I630" s="941" t="str">
        <f>IFERROR(VLOOKUP(J630,'Category Index'!$K$10:$L$258,2,FALSE),"")</f>
        <v/>
      </c>
      <c r="J630" s="986"/>
      <c r="K630" s="987" t="s">
        <v>866</v>
      </c>
      <c r="L630" s="3"/>
      <c r="M630" s="982"/>
      <c r="N630" s="983"/>
      <c r="O630" s="943" t="str">
        <f>IFERROR(VLOOKUP(Q630,Tables!$CE$8:$CF$22,2,FALSE),"")</f>
        <v/>
      </c>
      <c r="P630" s="973"/>
      <c r="Q630" s="974"/>
      <c r="R630" s="975"/>
      <c r="S630" s="976"/>
      <c r="T630" s="670" t="str">
        <f>IFERROR(IF(R630="","",R630*(VLOOKUP(D630, 'Unit Conversion Table'!$E$3:$F$132, 2, FALSE))),"")</f>
        <v/>
      </c>
      <c r="U630" s="3"/>
      <c r="V630" s="971" t="s">
        <v>826</v>
      </c>
      <c r="W630" s="945" t="str" cm="1">
        <f t="array" ref="W630">_xlfn.IFS(V630="No",(IFERROR(VLOOKUP($M630&amp;" | "&amp;$X630,'Emissions Factors'!$C$3:$N$1705,MATCH(W$11,'Emissions Factors'!$C$3:$N$3,0),FALSE),"")),V630="Yes", "", V630="", "")</f>
        <v/>
      </c>
      <c r="X630" s="946">
        <f>IFERROR(IF(OR($V630="Yes", $V630=""), "",
VLOOKUP($F630, 'Emissions Factors'!$C$3:$O$717, 4,FALSE)),
IFERROR(VLOOKUP($E630, 'Emissions Factors'!$C$3:$O$717, 4,FALSE),""))</f>
        <v>0</v>
      </c>
      <c r="Y630" s="947" t="str">
        <f>IFERROR(VLOOKUP($M630&amp;" | "&amp;$X630,'Emissions Factors'!$C$3:$N$3811,5,FALSE),"")</f>
        <v/>
      </c>
      <c r="Z630" s="948" t="str">
        <f>IFERROR(VLOOKUP($M630&amp;" | "&amp;$X630,'Emissions Factors'!$C$3:$N$3811,6,FALSE),"")</f>
        <v/>
      </c>
      <c r="AA630" s="949" t="str">
        <f>IFERROR(VLOOKUP($M630&amp;" | "&amp;$X630,'Emissions Factors'!$C$3:$N$3811,7,FALSE),"")</f>
        <v/>
      </c>
      <c r="AB630" s="961"/>
      <c r="AC630" s="962"/>
      <c r="AD630" s="963"/>
      <c r="AE630" s="964"/>
      <c r="AF630" s="965"/>
      <c r="AG630" s="955" t="str" cm="1">
        <f t="array" ref="AG630">IFERROR(_xlfn.IFS($V630="No", Y630*$T630/1000,$V630="Yes", AD630*$T630/1000, $V630="", ""),"")</f>
        <v/>
      </c>
      <c r="AH630" s="956" t="str" cm="1">
        <f t="array" ref="AH630">IFERROR(_xlfn.IFS($V630="No", Z630*$T630/1000,$V630="Yes", AE630*$T630/1000, $V630="", ""),"")</f>
        <v/>
      </c>
      <c r="AI630" s="956" t="str" cm="1">
        <f t="array" ref="AI630">IFERROR(_xlfn.IFS($V630="No", AA630*$T630/1000,$V630="Yes", AF630*$T630/1000, $V630="", ""),"")</f>
        <v/>
      </c>
      <c r="AJ630" s="1029" t="str">
        <f>IFERROR($AG630
+IFERROR(HLOOKUP(Introduction!$H$29,'GWP Values'!$D$3:$G$46,MATCH("CH4",'GWP Values'!$C$3:$C$41,0),FALSE)*$AH630,0)
+IFERROR(HLOOKUP(Introduction!$H$29,'GWP Values'!$D$3:$G$46,MATCH("N2O",'GWP Values'!$C$3:$C$41,0),FALSE)*$AI630,0),"")</f>
        <v/>
      </c>
    </row>
    <row r="631" spans="1:36" ht="24" customHeight="1" x14ac:dyDescent="0.25">
      <c r="A631" s="441"/>
      <c r="B631" s="458" t="str" cm="1">
        <f t="array" ref="B631">IFERROR(_xlfn.IFS($J631="","",VLOOKUP(CONCATENATE($M631," | ",$J631),'Emissions Factors'!$C$3:$O$718,5,FALSE)&lt;&gt;"",CONCATENATE($M631," | ",$J631), COUNTIF('Emissions Factors'!$C$3:$C$718,CONCATENATE($M631," | ",$J631))&lt;0, CONCATENATE($M631," | ",$I631)),"")</f>
        <v/>
      </c>
      <c r="C631" s="650" t="str">
        <f t="shared" si="18"/>
        <v/>
      </c>
      <c r="D631" s="650" t="str">
        <f t="shared" si="19"/>
        <v/>
      </c>
      <c r="E631" s="650" t="str">
        <f>IFERROR(IF($J631="","",
IF($J631="United States",$M631&amp;" | "&amp;$J631&amp;" - "&amp;(VLOOKUP(K631,'EFs - EPA eGRID'!$B$2:$D$53,3,FALSE)),
IF($J631="Canada",$M631&amp;" | "&amp;$J631&amp;" - "&amp;$K631,$M631&amp;" | "&amp;$I631))),"")</f>
        <v/>
      </c>
      <c r="F631" s="650" t="str" cm="1">
        <f t="array" ref="F631">_xlfn.IFS($J631="","",AND($J631="United States", $K631=""), $M631&amp;" | "&amp;$J631,AND($J631="Canada", $K631=""), $M631&amp;" | "&amp;$J631,$J631="United States", $E631,$J631="Canada",$E631,$J631&lt;&gt;"", $M631&amp;" | "&amp;$J631)</f>
        <v/>
      </c>
      <c r="G631" s="989"/>
      <c r="H631" s="990"/>
      <c r="I631" s="941" t="str">
        <f>IFERROR(VLOOKUP(J631,'Category Index'!$K$10:$L$258,2,FALSE),"")</f>
        <v/>
      </c>
      <c r="J631" s="986"/>
      <c r="K631" s="987" t="s">
        <v>866</v>
      </c>
      <c r="L631" s="3"/>
      <c r="M631" s="982"/>
      <c r="N631" s="983"/>
      <c r="O631" s="943" t="str">
        <f>IFERROR(VLOOKUP(Q631,Tables!$CE$8:$CF$22,2,FALSE),"")</f>
        <v/>
      </c>
      <c r="P631" s="973"/>
      <c r="Q631" s="974"/>
      <c r="R631" s="975"/>
      <c r="S631" s="976"/>
      <c r="T631" s="670" t="str">
        <f>IFERROR(IF(R631="","",R631*(VLOOKUP(D631, 'Unit Conversion Table'!$E$3:$F$132, 2, FALSE))),"")</f>
        <v/>
      </c>
      <c r="U631" s="3"/>
      <c r="V631" s="971" t="s">
        <v>826</v>
      </c>
      <c r="W631" s="945" t="str" cm="1">
        <f t="array" ref="W631">_xlfn.IFS(V631="No",(IFERROR(VLOOKUP($M631&amp;" | "&amp;$X631,'Emissions Factors'!$C$3:$N$1705,MATCH(W$11,'Emissions Factors'!$C$3:$N$3,0),FALSE),"")),V631="Yes", "", V631="", "")</f>
        <v/>
      </c>
      <c r="X631" s="946">
        <f>IFERROR(IF(OR($V631="Yes", $V631=""), "",
VLOOKUP($F631, 'Emissions Factors'!$C$3:$O$717, 4,FALSE)),
IFERROR(VLOOKUP($E631, 'Emissions Factors'!$C$3:$O$717, 4,FALSE),""))</f>
        <v>0</v>
      </c>
      <c r="Y631" s="947" t="str">
        <f>IFERROR(VLOOKUP($M631&amp;" | "&amp;$X631,'Emissions Factors'!$C$3:$N$3811,5,FALSE),"")</f>
        <v/>
      </c>
      <c r="Z631" s="948" t="str">
        <f>IFERROR(VLOOKUP($M631&amp;" | "&amp;$X631,'Emissions Factors'!$C$3:$N$3811,6,FALSE),"")</f>
        <v/>
      </c>
      <c r="AA631" s="949" t="str">
        <f>IFERROR(VLOOKUP($M631&amp;" | "&amp;$X631,'Emissions Factors'!$C$3:$N$3811,7,FALSE),"")</f>
        <v/>
      </c>
      <c r="AB631" s="961"/>
      <c r="AC631" s="962"/>
      <c r="AD631" s="963"/>
      <c r="AE631" s="964"/>
      <c r="AF631" s="965"/>
      <c r="AG631" s="955" t="str" cm="1">
        <f t="array" ref="AG631">IFERROR(_xlfn.IFS($V631="No", Y631*$T631/1000,$V631="Yes", AD631*$T631/1000, $V631="", ""),"")</f>
        <v/>
      </c>
      <c r="AH631" s="956" t="str" cm="1">
        <f t="array" ref="AH631">IFERROR(_xlfn.IFS($V631="No", Z631*$T631/1000,$V631="Yes", AE631*$T631/1000, $V631="", ""),"")</f>
        <v/>
      </c>
      <c r="AI631" s="956" t="str" cm="1">
        <f t="array" ref="AI631">IFERROR(_xlfn.IFS($V631="No", AA631*$T631/1000,$V631="Yes", AF631*$T631/1000, $V631="", ""),"")</f>
        <v/>
      </c>
      <c r="AJ631" s="1029" t="str">
        <f>IFERROR($AG631
+IFERROR(HLOOKUP(Introduction!$H$29,'GWP Values'!$D$3:$G$46,MATCH("CH4",'GWP Values'!$C$3:$C$41,0),FALSE)*$AH631,0)
+IFERROR(HLOOKUP(Introduction!$H$29,'GWP Values'!$D$3:$G$46,MATCH("N2O",'GWP Values'!$C$3:$C$41,0),FALSE)*$AI631,0),"")</f>
        <v/>
      </c>
    </row>
    <row r="632" spans="1:36" ht="24" customHeight="1" x14ac:dyDescent="0.25">
      <c r="A632" s="441"/>
      <c r="B632" s="458" t="str" cm="1">
        <f t="array" ref="B632">IFERROR(_xlfn.IFS($J632="","",VLOOKUP(CONCATENATE($M632," | ",$J632),'Emissions Factors'!$C$3:$O$718,5,FALSE)&lt;&gt;"",CONCATENATE($M632," | ",$J632), COUNTIF('Emissions Factors'!$C$3:$C$718,CONCATENATE($M632," | ",$J632))&lt;0, CONCATENATE($M632," | ",$I632)),"")</f>
        <v/>
      </c>
      <c r="C632" s="650" t="str">
        <f t="shared" si="18"/>
        <v/>
      </c>
      <c r="D632" s="650" t="str">
        <f t="shared" si="19"/>
        <v/>
      </c>
      <c r="E632" s="650" t="str">
        <f>IFERROR(IF($J632="","",
IF($J632="United States",$M632&amp;" | "&amp;$J632&amp;" - "&amp;(VLOOKUP(K632,'EFs - EPA eGRID'!$B$2:$D$53,3,FALSE)),
IF($J632="Canada",$M632&amp;" | "&amp;$J632&amp;" - "&amp;$K632,$M632&amp;" | "&amp;$I632))),"")</f>
        <v/>
      </c>
      <c r="F632" s="650" t="str" cm="1">
        <f t="array" ref="F632">_xlfn.IFS($J632="","",AND($J632="United States", $K632=""), $M632&amp;" | "&amp;$J632,AND($J632="Canada", $K632=""), $M632&amp;" | "&amp;$J632,$J632="United States", $E632,$J632="Canada",$E632,$J632&lt;&gt;"", $M632&amp;" | "&amp;$J632)</f>
        <v/>
      </c>
      <c r="G632" s="989"/>
      <c r="H632" s="990"/>
      <c r="I632" s="941" t="str">
        <f>IFERROR(VLOOKUP(J632,'Category Index'!$K$10:$L$258,2,FALSE),"")</f>
        <v/>
      </c>
      <c r="J632" s="986"/>
      <c r="K632" s="987" t="s">
        <v>866</v>
      </c>
      <c r="L632" s="3"/>
      <c r="M632" s="982"/>
      <c r="N632" s="983"/>
      <c r="O632" s="943" t="str">
        <f>IFERROR(VLOOKUP(Q632,Tables!$CE$8:$CF$22,2,FALSE),"")</f>
        <v/>
      </c>
      <c r="P632" s="973"/>
      <c r="Q632" s="974"/>
      <c r="R632" s="975"/>
      <c r="S632" s="976"/>
      <c r="T632" s="670" t="str">
        <f>IFERROR(IF(R632="","",R632*(VLOOKUP(D632, 'Unit Conversion Table'!$E$3:$F$132, 2, FALSE))),"")</f>
        <v/>
      </c>
      <c r="U632" s="3"/>
      <c r="V632" s="971" t="s">
        <v>826</v>
      </c>
      <c r="W632" s="945" t="str" cm="1">
        <f t="array" ref="W632">_xlfn.IFS(V632="No",(IFERROR(VLOOKUP($M632&amp;" | "&amp;$X632,'Emissions Factors'!$C$3:$N$1705,MATCH(W$11,'Emissions Factors'!$C$3:$N$3,0),FALSE),"")),V632="Yes", "", V632="", "")</f>
        <v/>
      </c>
      <c r="X632" s="946">
        <f>IFERROR(IF(OR($V632="Yes", $V632=""), "",
VLOOKUP($F632, 'Emissions Factors'!$C$3:$O$717, 4,FALSE)),
IFERROR(VLOOKUP($E632, 'Emissions Factors'!$C$3:$O$717, 4,FALSE),""))</f>
        <v>0</v>
      </c>
      <c r="Y632" s="947" t="str">
        <f>IFERROR(VLOOKUP($M632&amp;" | "&amp;$X632,'Emissions Factors'!$C$3:$N$3811,5,FALSE),"")</f>
        <v/>
      </c>
      <c r="Z632" s="948" t="str">
        <f>IFERROR(VLOOKUP($M632&amp;" | "&amp;$X632,'Emissions Factors'!$C$3:$N$3811,6,FALSE),"")</f>
        <v/>
      </c>
      <c r="AA632" s="949" t="str">
        <f>IFERROR(VLOOKUP($M632&amp;" | "&amp;$X632,'Emissions Factors'!$C$3:$N$3811,7,FALSE),"")</f>
        <v/>
      </c>
      <c r="AB632" s="961"/>
      <c r="AC632" s="962"/>
      <c r="AD632" s="963"/>
      <c r="AE632" s="964"/>
      <c r="AF632" s="965"/>
      <c r="AG632" s="955" t="str" cm="1">
        <f t="array" ref="AG632">IFERROR(_xlfn.IFS($V632="No", Y632*$T632/1000,$V632="Yes", AD632*$T632/1000, $V632="", ""),"")</f>
        <v/>
      </c>
      <c r="AH632" s="956" t="str" cm="1">
        <f t="array" ref="AH632">IFERROR(_xlfn.IFS($V632="No", Z632*$T632/1000,$V632="Yes", AE632*$T632/1000, $V632="", ""),"")</f>
        <v/>
      </c>
      <c r="AI632" s="956" t="str" cm="1">
        <f t="array" ref="AI632">IFERROR(_xlfn.IFS($V632="No", AA632*$T632/1000,$V632="Yes", AF632*$T632/1000, $V632="", ""),"")</f>
        <v/>
      </c>
      <c r="AJ632" s="1029" t="str">
        <f>IFERROR($AG632
+IFERROR(HLOOKUP(Introduction!$H$29,'GWP Values'!$D$3:$G$46,MATCH("CH4",'GWP Values'!$C$3:$C$41,0),FALSE)*$AH632,0)
+IFERROR(HLOOKUP(Introduction!$H$29,'GWP Values'!$D$3:$G$46,MATCH("N2O",'GWP Values'!$C$3:$C$41,0),FALSE)*$AI632,0),"")</f>
        <v/>
      </c>
    </row>
    <row r="633" spans="1:36" ht="24" customHeight="1" x14ac:dyDescent="0.25">
      <c r="A633" s="441"/>
      <c r="B633" s="458" t="str" cm="1">
        <f t="array" ref="B633">IFERROR(_xlfn.IFS($J633="","",VLOOKUP(CONCATENATE($M633," | ",$J633),'Emissions Factors'!$C$3:$O$718,5,FALSE)&lt;&gt;"",CONCATENATE($M633," | ",$J633), COUNTIF('Emissions Factors'!$C$3:$C$718,CONCATENATE($M633," | ",$J633))&lt;0, CONCATENATE($M633," | ",$I633)),"")</f>
        <v/>
      </c>
      <c r="C633" s="650" t="str">
        <f t="shared" si="18"/>
        <v/>
      </c>
      <c r="D633" s="650" t="str">
        <f t="shared" si="19"/>
        <v/>
      </c>
      <c r="E633" s="650" t="str">
        <f>IFERROR(IF($J633="","",
IF($J633="United States",$M633&amp;" | "&amp;$J633&amp;" - "&amp;(VLOOKUP(K633,'EFs - EPA eGRID'!$B$2:$D$53,3,FALSE)),
IF($J633="Canada",$M633&amp;" | "&amp;$J633&amp;" - "&amp;$K633,$M633&amp;" | "&amp;$I633))),"")</f>
        <v/>
      </c>
      <c r="F633" s="650" t="str" cm="1">
        <f t="array" ref="F633">_xlfn.IFS($J633="","",AND($J633="United States", $K633=""), $M633&amp;" | "&amp;$J633,AND($J633="Canada", $K633=""), $M633&amp;" | "&amp;$J633,$J633="United States", $E633,$J633="Canada",$E633,$J633&lt;&gt;"", $M633&amp;" | "&amp;$J633)</f>
        <v/>
      </c>
      <c r="G633" s="989"/>
      <c r="H633" s="990"/>
      <c r="I633" s="941" t="str">
        <f>IFERROR(VLOOKUP(J633,'Category Index'!$K$10:$L$258,2,FALSE),"")</f>
        <v/>
      </c>
      <c r="J633" s="986"/>
      <c r="K633" s="987" t="s">
        <v>866</v>
      </c>
      <c r="L633" s="3"/>
      <c r="M633" s="982"/>
      <c r="N633" s="983"/>
      <c r="O633" s="943" t="str">
        <f>IFERROR(VLOOKUP(Q633,Tables!$CE$8:$CF$22,2,FALSE),"")</f>
        <v/>
      </c>
      <c r="P633" s="973"/>
      <c r="Q633" s="974"/>
      <c r="R633" s="975"/>
      <c r="S633" s="976"/>
      <c r="T633" s="670" t="str">
        <f>IFERROR(IF(R633="","",R633*(VLOOKUP(D633, 'Unit Conversion Table'!$E$3:$F$132, 2, FALSE))),"")</f>
        <v/>
      </c>
      <c r="U633" s="3"/>
      <c r="V633" s="971" t="s">
        <v>826</v>
      </c>
      <c r="W633" s="945" t="str" cm="1">
        <f t="array" ref="W633">_xlfn.IFS(V633="No",(IFERROR(VLOOKUP($M633&amp;" | "&amp;$X633,'Emissions Factors'!$C$3:$N$1705,MATCH(W$11,'Emissions Factors'!$C$3:$N$3,0),FALSE),"")),V633="Yes", "", V633="", "")</f>
        <v/>
      </c>
      <c r="X633" s="946">
        <f>IFERROR(IF(OR($V633="Yes", $V633=""), "",
VLOOKUP($F633, 'Emissions Factors'!$C$3:$O$717, 4,FALSE)),
IFERROR(VLOOKUP($E633, 'Emissions Factors'!$C$3:$O$717, 4,FALSE),""))</f>
        <v>0</v>
      </c>
      <c r="Y633" s="947" t="str">
        <f>IFERROR(VLOOKUP($M633&amp;" | "&amp;$X633,'Emissions Factors'!$C$3:$N$3811,5,FALSE),"")</f>
        <v/>
      </c>
      <c r="Z633" s="948" t="str">
        <f>IFERROR(VLOOKUP($M633&amp;" | "&amp;$X633,'Emissions Factors'!$C$3:$N$3811,6,FALSE),"")</f>
        <v/>
      </c>
      <c r="AA633" s="949" t="str">
        <f>IFERROR(VLOOKUP($M633&amp;" | "&amp;$X633,'Emissions Factors'!$C$3:$N$3811,7,FALSE),"")</f>
        <v/>
      </c>
      <c r="AB633" s="961"/>
      <c r="AC633" s="962"/>
      <c r="AD633" s="963"/>
      <c r="AE633" s="964"/>
      <c r="AF633" s="965"/>
      <c r="AG633" s="955" t="str" cm="1">
        <f t="array" ref="AG633">IFERROR(_xlfn.IFS($V633="No", Y633*$T633/1000,$V633="Yes", AD633*$T633/1000, $V633="", ""),"")</f>
        <v/>
      </c>
      <c r="AH633" s="956" t="str" cm="1">
        <f t="array" ref="AH633">IFERROR(_xlfn.IFS($V633="No", Z633*$T633/1000,$V633="Yes", AE633*$T633/1000, $V633="", ""),"")</f>
        <v/>
      </c>
      <c r="AI633" s="956" t="str" cm="1">
        <f t="array" ref="AI633">IFERROR(_xlfn.IFS($V633="No", AA633*$T633/1000,$V633="Yes", AF633*$T633/1000, $V633="", ""),"")</f>
        <v/>
      </c>
      <c r="AJ633" s="1029" t="str">
        <f>IFERROR($AG633
+IFERROR(HLOOKUP(Introduction!$H$29,'GWP Values'!$D$3:$G$46,MATCH("CH4",'GWP Values'!$C$3:$C$41,0),FALSE)*$AH633,0)
+IFERROR(HLOOKUP(Introduction!$H$29,'GWP Values'!$D$3:$G$46,MATCH("N2O",'GWP Values'!$C$3:$C$41,0),FALSE)*$AI633,0),"")</f>
        <v/>
      </c>
    </row>
    <row r="634" spans="1:36" ht="24" customHeight="1" x14ac:dyDescent="0.25">
      <c r="A634" s="441"/>
      <c r="B634" s="458" t="str" cm="1">
        <f t="array" ref="B634">IFERROR(_xlfn.IFS($J634="","",VLOOKUP(CONCATENATE($M634," | ",$J634),'Emissions Factors'!$C$3:$O$718,5,FALSE)&lt;&gt;"",CONCATENATE($M634," | ",$J634), COUNTIF('Emissions Factors'!$C$3:$C$718,CONCATENATE($M634," | ",$J634))&lt;0, CONCATENATE($M634," | ",$I634)),"")</f>
        <v/>
      </c>
      <c r="C634" s="650" t="str">
        <f t="shared" si="18"/>
        <v/>
      </c>
      <c r="D634" s="650" t="str">
        <f t="shared" si="19"/>
        <v/>
      </c>
      <c r="E634" s="650" t="str">
        <f>IFERROR(IF($J634="","",
IF($J634="United States",$M634&amp;" | "&amp;$J634&amp;" - "&amp;(VLOOKUP(K634,'EFs - EPA eGRID'!$B$2:$D$53,3,FALSE)),
IF($J634="Canada",$M634&amp;" | "&amp;$J634&amp;" - "&amp;$K634,$M634&amp;" | "&amp;$I634))),"")</f>
        <v/>
      </c>
      <c r="F634" s="650" t="str" cm="1">
        <f t="array" ref="F634">_xlfn.IFS($J634="","",AND($J634="United States", $K634=""), $M634&amp;" | "&amp;$J634,AND($J634="Canada", $K634=""), $M634&amp;" | "&amp;$J634,$J634="United States", $E634,$J634="Canada",$E634,$J634&lt;&gt;"", $M634&amp;" | "&amp;$J634)</f>
        <v/>
      </c>
      <c r="G634" s="989"/>
      <c r="H634" s="990"/>
      <c r="I634" s="941" t="str">
        <f>IFERROR(VLOOKUP(J634,'Category Index'!$K$10:$L$258,2,FALSE),"")</f>
        <v/>
      </c>
      <c r="J634" s="986"/>
      <c r="K634" s="987" t="s">
        <v>866</v>
      </c>
      <c r="L634" s="3"/>
      <c r="M634" s="982"/>
      <c r="N634" s="983"/>
      <c r="O634" s="943" t="str">
        <f>IFERROR(VLOOKUP(Q634,Tables!$CE$8:$CF$22,2,FALSE),"")</f>
        <v/>
      </c>
      <c r="P634" s="973"/>
      <c r="Q634" s="974"/>
      <c r="R634" s="975"/>
      <c r="S634" s="976"/>
      <c r="T634" s="670" t="str">
        <f>IFERROR(IF(R634="","",R634*(VLOOKUP(D634, 'Unit Conversion Table'!$E$3:$F$132, 2, FALSE))),"")</f>
        <v/>
      </c>
      <c r="U634" s="3"/>
      <c r="V634" s="971" t="s">
        <v>826</v>
      </c>
      <c r="W634" s="945" t="str" cm="1">
        <f t="array" ref="W634">_xlfn.IFS(V634="No",(IFERROR(VLOOKUP($M634&amp;" | "&amp;$X634,'Emissions Factors'!$C$3:$N$1705,MATCH(W$11,'Emissions Factors'!$C$3:$N$3,0),FALSE),"")),V634="Yes", "", V634="", "")</f>
        <v/>
      </c>
      <c r="X634" s="946">
        <f>IFERROR(IF(OR($V634="Yes", $V634=""), "",
VLOOKUP($F634, 'Emissions Factors'!$C$3:$O$717, 4,FALSE)),
IFERROR(VLOOKUP($E634, 'Emissions Factors'!$C$3:$O$717, 4,FALSE),""))</f>
        <v>0</v>
      </c>
      <c r="Y634" s="947" t="str">
        <f>IFERROR(VLOOKUP($M634&amp;" | "&amp;$X634,'Emissions Factors'!$C$3:$N$3811,5,FALSE),"")</f>
        <v/>
      </c>
      <c r="Z634" s="948" t="str">
        <f>IFERROR(VLOOKUP($M634&amp;" | "&amp;$X634,'Emissions Factors'!$C$3:$N$3811,6,FALSE),"")</f>
        <v/>
      </c>
      <c r="AA634" s="949" t="str">
        <f>IFERROR(VLOOKUP($M634&amp;" | "&amp;$X634,'Emissions Factors'!$C$3:$N$3811,7,FALSE),"")</f>
        <v/>
      </c>
      <c r="AB634" s="961"/>
      <c r="AC634" s="962"/>
      <c r="AD634" s="963"/>
      <c r="AE634" s="964"/>
      <c r="AF634" s="965"/>
      <c r="AG634" s="955" t="str" cm="1">
        <f t="array" ref="AG634">IFERROR(_xlfn.IFS($V634="No", Y634*$T634/1000,$V634="Yes", AD634*$T634/1000, $V634="", ""),"")</f>
        <v/>
      </c>
      <c r="AH634" s="956" t="str" cm="1">
        <f t="array" ref="AH634">IFERROR(_xlfn.IFS($V634="No", Z634*$T634/1000,$V634="Yes", AE634*$T634/1000, $V634="", ""),"")</f>
        <v/>
      </c>
      <c r="AI634" s="956" t="str" cm="1">
        <f t="array" ref="AI634">IFERROR(_xlfn.IFS($V634="No", AA634*$T634/1000,$V634="Yes", AF634*$T634/1000, $V634="", ""),"")</f>
        <v/>
      </c>
      <c r="AJ634" s="1029" t="str">
        <f>IFERROR($AG634
+IFERROR(HLOOKUP(Introduction!$H$29,'GWP Values'!$D$3:$G$46,MATCH("CH4",'GWP Values'!$C$3:$C$41,0),FALSE)*$AH634,0)
+IFERROR(HLOOKUP(Introduction!$H$29,'GWP Values'!$D$3:$G$46,MATCH("N2O",'GWP Values'!$C$3:$C$41,0),FALSE)*$AI634,0),"")</f>
        <v/>
      </c>
    </row>
    <row r="635" spans="1:36" ht="24" customHeight="1" x14ac:dyDescent="0.25">
      <c r="A635" s="441"/>
      <c r="B635" s="458" t="str" cm="1">
        <f t="array" ref="B635">IFERROR(_xlfn.IFS($J635="","",VLOOKUP(CONCATENATE($M635," | ",$J635),'Emissions Factors'!$C$3:$O$718,5,FALSE)&lt;&gt;"",CONCATENATE($M635," | ",$J635), COUNTIF('Emissions Factors'!$C$3:$C$718,CONCATENATE($M635," | ",$J635))&lt;0, CONCATENATE($M635," | ",$I635)),"")</f>
        <v/>
      </c>
      <c r="C635" s="650" t="str">
        <f t="shared" si="18"/>
        <v/>
      </c>
      <c r="D635" s="650" t="str">
        <f t="shared" si="19"/>
        <v/>
      </c>
      <c r="E635" s="650" t="str">
        <f>IFERROR(IF($J635="","",
IF($J635="United States",$M635&amp;" | "&amp;$J635&amp;" - "&amp;(VLOOKUP(K635,'EFs - EPA eGRID'!$B$2:$D$53,3,FALSE)),
IF($J635="Canada",$M635&amp;" | "&amp;$J635&amp;" - "&amp;$K635,$M635&amp;" | "&amp;$I635))),"")</f>
        <v/>
      </c>
      <c r="F635" s="650" t="str" cm="1">
        <f t="array" ref="F635">_xlfn.IFS($J635="","",AND($J635="United States", $K635=""), $M635&amp;" | "&amp;$J635,AND($J635="Canada", $K635=""), $M635&amp;" | "&amp;$J635,$J635="United States", $E635,$J635="Canada",$E635,$J635&lt;&gt;"", $M635&amp;" | "&amp;$J635)</f>
        <v/>
      </c>
      <c r="G635" s="989"/>
      <c r="H635" s="990"/>
      <c r="I635" s="941" t="str">
        <f>IFERROR(VLOOKUP(J635,'Category Index'!$K$10:$L$258,2,FALSE),"")</f>
        <v/>
      </c>
      <c r="J635" s="986"/>
      <c r="K635" s="987" t="s">
        <v>866</v>
      </c>
      <c r="L635" s="3"/>
      <c r="M635" s="982"/>
      <c r="N635" s="983"/>
      <c r="O635" s="943" t="str">
        <f>IFERROR(VLOOKUP(Q635,Tables!$CE$8:$CF$22,2,FALSE),"")</f>
        <v/>
      </c>
      <c r="P635" s="973"/>
      <c r="Q635" s="974"/>
      <c r="R635" s="975"/>
      <c r="S635" s="976"/>
      <c r="T635" s="670" t="str">
        <f>IFERROR(IF(R635="","",R635*(VLOOKUP(D635, 'Unit Conversion Table'!$E$3:$F$132, 2, FALSE))),"")</f>
        <v/>
      </c>
      <c r="U635" s="3"/>
      <c r="V635" s="971" t="s">
        <v>826</v>
      </c>
      <c r="W635" s="945" t="str" cm="1">
        <f t="array" ref="W635">_xlfn.IFS(V635="No",(IFERROR(VLOOKUP($M635&amp;" | "&amp;$X635,'Emissions Factors'!$C$3:$N$1705,MATCH(W$11,'Emissions Factors'!$C$3:$N$3,0),FALSE),"")),V635="Yes", "", V635="", "")</f>
        <v/>
      </c>
      <c r="X635" s="946">
        <f>IFERROR(IF(OR($V635="Yes", $V635=""), "",
VLOOKUP($F635, 'Emissions Factors'!$C$3:$O$717, 4,FALSE)),
IFERROR(VLOOKUP($E635, 'Emissions Factors'!$C$3:$O$717, 4,FALSE),""))</f>
        <v>0</v>
      </c>
      <c r="Y635" s="947" t="str">
        <f>IFERROR(VLOOKUP($M635&amp;" | "&amp;$X635,'Emissions Factors'!$C$3:$N$3811,5,FALSE),"")</f>
        <v/>
      </c>
      <c r="Z635" s="948" t="str">
        <f>IFERROR(VLOOKUP($M635&amp;" | "&amp;$X635,'Emissions Factors'!$C$3:$N$3811,6,FALSE),"")</f>
        <v/>
      </c>
      <c r="AA635" s="949" t="str">
        <f>IFERROR(VLOOKUP($M635&amp;" | "&amp;$X635,'Emissions Factors'!$C$3:$N$3811,7,FALSE),"")</f>
        <v/>
      </c>
      <c r="AB635" s="961"/>
      <c r="AC635" s="962"/>
      <c r="AD635" s="963"/>
      <c r="AE635" s="964"/>
      <c r="AF635" s="965"/>
      <c r="AG635" s="955" t="str" cm="1">
        <f t="array" ref="AG635">IFERROR(_xlfn.IFS($V635="No", Y635*$T635/1000,$V635="Yes", AD635*$T635/1000, $V635="", ""),"")</f>
        <v/>
      </c>
      <c r="AH635" s="956" t="str" cm="1">
        <f t="array" ref="AH635">IFERROR(_xlfn.IFS($V635="No", Z635*$T635/1000,$V635="Yes", AE635*$T635/1000, $V635="", ""),"")</f>
        <v/>
      </c>
      <c r="AI635" s="956" t="str" cm="1">
        <f t="array" ref="AI635">IFERROR(_xlfn.IFS($V635="No", AA635*$T635/1000,$V635="Yes", AF635*$T635/1000, $V635="", ""),"")</f>
        <v/>
      </c>
      <c r="AJ635" s="1029" t="str">
        <f>IFERROR($AG635
+IFERROR(HLOOKUP(Introduction!$H$29,'GWP Values'!$D$3:$G$46,MATCH("CH4",'GWP Values'!$C$3:$C$41,0),FALSE)*$AH635,0)
+IFERROR(HLOOKUP(Introduction!$H$29,'GWP Values'!$D$3:$G$46,MATCH("N2O",'GWP Values'!$C$3:$C$41,0),FALSE)*$AI635,0),"")</f>
        <v/>
      </c>
    </row>
    <row r="636" spans="1:36" ht="24" customHeight="1" x14ac:dyDescent="0.25">
      <c r="A636" s="441"/>
      <c r="B636" s="458" t="str" cm="1">
        <f t="array" ref="B636">IFERROR(_xlfn.IFS($J636="","",VLOOKUP(CONCATENATE($M636," | ",$J636),'Emissions Factors'!$C$3:$O$718,5,FALSE)&lt;&gt;"",CONCATENATE($M636," | ",$J636), COUNTIF('Emissions Factors'!$C$3:$C$718,CONCATENATE($M636," | ",$J636))&lt;0, CONCATENATE($M636," | ",$I636)),"")</f>
        <v/>
      </c>
      <c r="C636" s="650" t="str">
        <f t="shared" si="18"/>
        <v/>
      </c>
      <c r="D636" s="650" t="str">
        <f t="shared" si="19"/>
        <v/>
      </c>
      <c r="E636" s="650" t="str">
        <f>IFERROR(IF($J636="","",
IF($J636="United States",$M636&amp;" | "&amp;$J636&amp;" - "&amp;(VLOOKUP(K636,'EFs - EPA eGRID'!$B$2:$D$53,3,FALSE)),
IF($J636="Canada",$M636&amp;" | "&amp;$J636&amp;" - "&amp;$K636,$M636&amp;" | "&amp;$I636))),"")</f>
        <v/>
      </c>
      <c r="F636" s="650" t="str" cm="1">
        <f t="array" ref="F636">_xlfn.IFS($J636="","",AND($J636="United States", $K636=""), $M636&amp;" | "&amp;$J636,AND($J636="Canada", $K636=""), $M636&amp;" | "&amp;$J636,$J636="United States", $E636,$J636="Canada",$E636,$J636&lt;&gt;"", $M636&amp;" | "&amp;$J636)</f>
        <v/>
      </c>
      <c r="G636" s="989"/>
      <c r="H636" s="990"/>
      <c r="I636" s="941" t="str">
        <f>IFERROR(VLOOKUP(J636,'Category Index'!$K$10:$L$258,2,FALSE),"")</f>
        <v/>
      </c>
      <c r="J636" s="986"/>
      <c r="K636" s="987" t="s">
        <v>866</v>
      </c>
      <c r="L636" s="3"/>
      <c r="M636" s="982"/>
      <c r="N636" s="983"/>
      <c r="O636" s="943" t="str">
        <f>IFERROR(VLOOKUP(Q636,Tables!$CE$8:$CF$22,2,FALSE),"")</f>
        <v/>
      </c>
      <c r="P636" s="973"/>
      <c r="Q636" s="974"/>
      <c r="R636" s="975"/>
      <c r="S636" s="976"/>
      <c r="T636" s="670" t="str">
        <f>IFERROR(IF(R636="","",R636*(VLOOKUP(D636, 'Unit Conversion Table'!$E$3:$F$132, 2, FALSE))),"")</f>
        <v/>
      </c>
      <c r="U636" s="3"/>
      <c r="V636" s="971" t="s">
        <v>826</v>
      </c>
      <c r="W636" s="945" t="str" cm="1">
        <f t="array" ref="W636">_xlfn.IFS(V636="No",(IFERROR(VLOOKUP($M636&amp;" | "&amp;$X636,'Emissions Factors'!$C$3:$N$1705,MATCH(W$11,'Emissions Factors'!$C$3:$N$3,0),FALSE),"")),V636="Yes", "", V636="", "")</f>
        <v/>
      </c>
      <c r="X636" s="946">
        <f>IFERROR(IF(OR($V636="Yes", $V636=""), "",
VLOOKUP($F636, 'Emissions Factors'!$C$3:$O$717, 4,FALSE)),
IFERROR(VLOOKUP($E636, 'Emissions Factors'!$C$3:$O$717, 4,FALSE),""))</f>
        <v>0</v>
      </c>
      <c r="Y636" s="947" t="str">
        <f>IFERROR(VLOOKUP($M636&amp;" | "&amp;$X636,'Emissions Factors'!$C$3:$N$3811,5,FALSE),"")</f>
        <v/>
      </c>
      <c r="Z636" s="948" t="str">
        <f>IFERROR(VLOOKUP($M636&amp;" | "&amp;$X636,'Emissions Factors'!$C$3:$N$3811,6,FALSE),"")</f>
        <v/>
      </c>
      <c r="AA636" s="949" t="str">
        <f>IFERROR(VLOOKUP($M636&amp;" | "&amp;$X636,'Emissions Factors'!$C$3:$N$3811,7,FALSE),"")</f>
        <v/>
      </c>
      <c r="AB636" s="961"/>
      <c r="AC636" s="962"/>
      <c r="AD636" s="963"/>
      <c r="AE636" s="964"/>
      <c r="AF636" s="965"/>
      <c r="AG636" s="955" t="str" cm="1">
        <f t="array" ref="AG636">IFERROR(_xlfn.IFS($V636="No", Y636*$T636/1000,$V636="Yes", AD636*$T636/1000, $V636="", ""),"")</f>
        <v/>
      </c>
      <c r="AH636" s="956" t="str" cm="1">
        <f t="array" ref="AH636">IFERROR(_xlfn.IFS($V636="No", Z636*$T636/1000,$V636="Yes", AE636*$T636/1000, $V636="", ""),"")</f>
        <v/>
      </c>
      <c r="AI636" s="956" t="str" cm="1">
        <f t="array" ref="AI636">IFERROR(_xlfn.IFS($V636="No", AA636*$T636/1000,$V636="Yes", AF636*$T636/1000, $V636="", ""),"")</f>
        <v/>
      </c>
      <c r="AJ636" s="1029" t="str">
        <f>IFERROR($AG636
+IFERROR(HLOOKUP(Introduction!$H$29,'GWP Values'!$D$3:$G$46,MATCH("CH4",'GWP Values'!$C$3:$C$41,0),FALSE)*$AH636,0)
+IFERROR(HLOOKUP(Introduction!$H$29,'GWP Values'!$D$3:$G$46,MATCH("N2O",'GWP Values'!$C$3:$C$41,0),FALSE)*$AI636,0),"")</f>
        <v/>
      </c>
    </row>
    <row r="637" spans="1:36" ht="24" customHeight="1" x14ac:dyDescent="0.25">
      <c r="A637" s="441"/>
      <c r="B637" s="458" t="str" cm="1">
        <f t="array" ref="B637">IFERROR(_xlfn.IFS($J637="","",VLOOKUP(CONCATENATE($M637," | ",$J637),'Emissions Factors'!$C$3:$O$718,5,FALSE)&lt;&gt;"",CONCATENATE($M637," | ",$J637), COUNTIF('Emissions Factors'!$C$3:$C$718,CONCATENATE($M637," | ",$J637))&lt;0, CONCATENATE($M637," | ",$I637)),"")</f>
        <v/>
      </c>
      <c r="C637" s="650" t="str">
        <f t="shared" si="18"/>
        <v/>
      </c>
      <c r="D637" s="650" t="str">
        <f t="shared" si="19"/>
        <v/>
      </c>
      <c r="E637" s="650" t="str">
        <f>IFERROR(IF($J637="","",
IF($J637="United States",$M637&amp;" | "&amp;$J637&amp;" - "&amp;(VLOOKUP(K637,'EFs - EPA eGRID'!$B$2:$D$53,3,FALSE)),
IF($J637="Canada",$M637&amp;" | "&amp;$J637&amp;" - "&amp;$K637,$M637&amp;" | "&amp;$I637))),"")</f>
        <v/>
      </c>
      <c r="F637" s="650" t="str" cm="1">
        <f t="array" ref="F637">_xlfn.IFS($J637="","",AND($J637="United States", $K637=""), $M637&amp;" | "&amp;$J637,AND($J637="Canada", $K637=""), $M637&amp;" | "&amp;$J637,$J637="United States", $E637,$J637="Canada",$E637,$J637&lt;&gt;"", $M637&amp;" | "&amp;$J637)</f>
        <v/>
      </c>
      <c r="G637" s="989"/>
      <c r="H637" s="990"/>
      <c r="I637" s="941" t="str">
        <f>IFERROR(VLOOKUP(J637,'Category Index'!$K$10:$L$258,2,FALSE),"")</f>
        <v/>
      </c>
      <c r="J637" s="986"/>
      <c r="K637" s="987" t="s">
        <v>866</v>
      </c>
      <c r="L637" s="3"/>
      <c r="M637" s="982"/>
      <c r="N637" s="983"/>
      <c r="O637" s="943" t="str">
        <f>IFERROR(VLOOKUP(Q637,Tables!$CE$8:$CF$22,2,FALSE),"")</f>
        <v/>
      </c>
      <c r="P637" s="973"/>
      <c r="Q637" s="974"/>
      <c r="R637" s="975"/>
      <c r="S637" s="976"/>
      <c r="T637" s="670" t="str">
        <f>IFERROR(IF(R637="","",R637*(VLOOKUP(D637, 'Unit Conversion Table'!$E$3:$F$132, 2, FALSE))),"")</f>
        <v/>
      </c>
      <c r="U637" s="3"/>
      <c r="V637" s="971" t="s">
        <v>826</v>
      </c>
      <c r="W637" s="945" t="str" cm="1">
        <f t="array" ref="W637">_xlfn.IFS(V637="No",(IFERROR(VLOOKUP($M637&amp;" | "&amp;$X637,'Emissions Factors'!$C$3:$N$1705,MATCH(W$11,'Emissions Factors'!$C$3:$N$3,0),FALSE),"")),V637="Yes", "", V637="", "")</f>
        <v/>
      </c>
      <c r="X637" s="946">
        <f>IFERROR(IF(OR($V637="Yes", $V637=""), "",
VLOOKUP($F637, 'Emissions Factors'!$C$3:$O$717, 4,FALSE)),
IFERROR(VLOOKUP($E637, 'Emissions Factors'!$C$3:$O$717, 4,FALSE),""))</f>
        <v>0</v>
      </c>
      <c r="Y637" s="947" t="str">
        <f>IFERROR(VLOOKUP($M637&amp;" | "&amp;$X637,'Emissions Factors'!$C$3:$N$3811,5,FALSE),"")</f>
        <v/>
      </c>
      <c r="Z637" s="948" t="str">
        <f>IFERROR(VLOOKUP($M637&amp;" | "&amp;$X637,'Emissions Factors'!$C$3:$N$3811,6,FALSE),"")</f>
        <v/>
      </c>
      <c r="AA637" s="949" t="str">
        <f>IFERROR(VLOOKUP($M637&amp;" | "&amp;$X637,'Emissions Factors'!$C$3:$N$3811,7,FALSE),"")</f>
        <v/>
      </c>
      <c r="AB637" s="961"/>
      <c r="AC637" s="962"/>
      <c r="AD637" s="963"/>
      <c r="AE637" s="964"/>
      <c r="AF637" s="965"/>
      <c r="AG637" s="955" t="str" cm="1">
        <f t="array" ref="AG637">IFERROR(_xlfn.IFS($V637="No", Y637*$T637/1000,$V637="Yes", AD637*$T637/1000, $V637="", ""),"")</f>
        <v/>
      </c>
      <c r="AH637" s="956" t="str" cm="1">
        <f t="array" ref="AH637">IFERROR(_xlfn.IFS($V637="No", Z637*$T637/1000,$V637="Yes", AE637*$T637/1000, $V637="", ""),"")</f>
        <v/>
      </c>
      <c r="AI637" s="956" t="str" cm="1">
        <f t="array" ref="AI637">IFERROR(_xlfn.IFS($V637="No", AA637*$T637/1000,$V637="Yes", AF637*$T637/1000, $V637="", ""),"")</f>
        <v/>
      </c>
      <c r="AJ637" s="1029" t="str">
        <f>IFERROR($AG637
+IFERROR(HLOOKUP(Introduction!$H$29,'GWP Values'!$D$3:$G$46,MATCH("CH4",'GWP Values'!$C$3:$C$41,0),FALSE)*$AH637,0)
+IFERROR(HLOOKUP(Introduction!$H$29,'GWP Values'!$D$3:$G$46,MATCH("N2O",'GWP Values'!$C$3:$C$41,0),FALSE)*$AI637,0),"")</f>
        <v/>
      </c>
    </row>
    <row r="638" spans="1:36" ht="24" customHeight="1" x14ac:dyDescent="0.25">
      <c r="A638" s="441"/>
      <c r="B638" s="458" t="str" cm="1">
        <f t="array" ref="B638">IFERROR(_xlfn.IFS($J638="","",VLOOKUP(CONCATENATE($M638," | ",$J638),'Emissions Factors'!$C$3:$O$718,5,FALSE)&lt;&gt;"",CONCATENATE($M638," | ",$J638), COUNTIF('Emissions Factors'!$C$3:$C$718,CONCATENATE($M638," | ",$J638))&lt;0, CONCATENATE($M638," | ",$I638)),"")</f>
        <v/>
      </c>
      <c r="C638" s="650" t="str">
        <f t="shared" si="18"/>
        <v/>
      </c>
      <c r="D638" s="650" t="str">
        <f t="shared" si="19"/>
        <v/>
      </c>
      <c r="E638" s="650" t="str">
        <f>IFERROR(IF($J638="","",
IF($J638="United States",$M638&amp;" | "&amp;$J638&amp;" - "&amp;(VLOOKUP(K638,'EFs - EPA eGRID'!$B$2:$D$53,3,FALSE)),
IF($J638="Canada",$M638&amp;" | "&amp;$J638&amp;" - "&amp;$K638,$M638&amp;" | "&amp;$I638))),"")</f>
        <v/>
      </c>
      <c r="F638" s="650" t="str" cm="1">
        <f t="array" ref="F638">_xlfn.IFS($J638="","",AND($J638="United States", $K638=""), $M638&amp;" | "&amp;$J638,AND($J638="Canada", $K638=""), $M638&amp;" | "&amp;$J638,$J638="United States", $E638,$J638="Canada",$E638,$J638&lt;&gt;"", $M638&amp;" | "&amp;$J638)</f>
        <v/>
      </c>
      <c r="G638" s="989"/>
      <c r="H638" s="990"/>
      <c r="I638" s="941" t="str">
        <f>IFERROR(VLOOKUP(J638,'Category Index'!$K$10:$L$258,2,FALSE),"")</f>
        <v/>
      </c>
      <c r="J638" s="986"/>
      <c r="K638" s="987" t="s">
        <v>866</v>
      </c>
      <c r="L638" s="3"/>
      <c r="M638" s="982"/>
      <c r="N638" s="983"/>
      <c r="O638" s="943" t="str">
        <f>IFERROR(VLOOKUP(Q638,Tables!$CE$8:$CF$22,2,FALSE),"")</f>
        <v/>
      </c>
      <c r="P638" s="973"/>
      <c r="Q638" s="974"/>
      <c r="R638" s="975"/>
      <c r="S638" s="976"/>
      <c r="T638" s="670" t="str">
        <f>IFERROR(IF(R638="","",R638*(VLOOKUP(D638, 'Unit Conversion Table'!$E$3:$F$132, 2, FALSE))),"")</f>
        <v/>
      </c>
      <c r="U638" s="3"/>
      <c r="V638" s="971" t="s">
        <v>826</v>
      </c>
      <c r="W638" s="945" t="str" cm="1">
        <f t="array" ref="W638">_xlfn.IFS(V638="No",(IFERROR(VLOOKUP($M638&amp;" | "&amp;$X638,'Emissions Factors'!$C$3:$N$1705,MATCH(W$11,'Emissions Factors'!$C$3:$N$3,0),FALSE),"")),V638="Yes", "", V638="", "")</f>
        <v/>
      </c>
      <c r="X638" s="946">
        <f>IFERROR(IF(OR($V638="Yes", $V638=""), "",
VLOOKUP($F638, 'Emissions Factors'!$C$3:$O$717, 4,FALSE)),
IFERROR(VLOOKUP($E638, 'Emissions Factors'!$C$3:$O$717, 4,FALSE),""))</f>
        <v>0</v>
      </c>
      <c r="Y638" s="947" t="str">
        <f>IFERROR(VLOOKUP($M638&amp;" | "&amp;$X638,'Emissions Factors'!$C$3:$N$3811,5,FALSE),"")</f>
        <v/>
      </c>
      <c r="Z638" s="948" t="str">
        <f>IFERROR(VLOOKUP($M638&amp;" | "&amp;$X638,'Emissions Factors'!$C$3:$N$3811,6,FALSE),"")</f>
        <v/>
      </c>
      <c r="AA638" s="949" t="str">
        <f>IFERROR(VLOOKUP($M638&amp;" | "&amp;$X638,'Emissions Factors'!$C$3:$N$3811,7,FALSE),"")</f>
        <v/>
      </c>
      <c r="AB638" s="961"/>
      <c r="AC638" s="962"/>
      <c r="AD638" s="963"/>
      <c r="AE638" s="964"/>
      <c r="AF638" s="965"/>
      <c r="AG638" s="955" t="str" cm="1">
        <f t="array" ref="AG638">IFERROR(_xlfn.IFS($V638="No", Y638*$T638/1000,$V638="Yes", AD638*$T638/1000, $V638="", ""),"")</f>
        <v/>
      </c>
      <c r="AH638" s="956" t="str" cm="1">
        <f t="array" ref="AH638">IFERROR(_xlfn.IFS($V638="No", Z638*$T638/1000,$V638="Yes", AE638*$T638/1000, $V638="", ""),"")</f>
        <v/>
      </c>
      <c r="AI638" s="956" t="str" cm="1">
        <f t="array" ref="AI638">IFERROR(_xlfn.IFS($V638="No", AA638*$T638/1000,$V638="Yes", AF638*$T638/1000, $V638="", ""),"")</f>
        <v/>
      </c>
      <c r="AJ638" s="1029" t="str">
        <f>IFERROR($AG638
+IFERROR(HLOOKUP(Introduction!$H$29,'GWP Values'!$D$3:$G$46,MATCH("CH4",'GWP Values'!$C$3:$C$41,0),FALSE)*$AH638,0)
+IFERROR(HLOOKUP(Introduction!$H$29,'GWP Values'!$D$3:$G$46,MATCH("N2O",'GWP Values'!$C$3:$C$41,0),FALSE)*$AI638,0),"")</f>
        <v/>
      </c>
    </row>
    <row r="639" spans="1:36" ht="24" customHeight="1" x14ac:dyDescent="0.25">
      <c r="A639" s="441"/>
      <c r="B639" s="458" t="str" cm="1">
        <f t="array" ref="B639">IFERROR(_xlfn.IFS($J639="","",VLOOKUP(CONCATENATE($M639," | ",$J639),'Emissions Factors'!$C$3:$O$718,5,FALSE)&lt;&gt;"",CONCATENATE($M639," | ",$J639), COUNTIF('Emissions Factors'!$C$3:$C$718,CONCATENATE($M639," | ",$J639))&lt;0, CONCATENATE($M639," | ",$I639)),"")</f>
        <v/>
      </c>
      <c r="C639" s="650" t="str">
        <f t="shared" si="18"/>
        <v/>
      </c>
      <c r="D639" s="650" t="str">
        <f t="shared" si="19"/>
        <v/>
      </c>
      <c r="E639" s="650" t="str">
        <f>IFERROR(IF($J639="","",
IF($J639="United States",$M639&amp;" | "&amp;$J639&amp;" - "&amp;(VLOOKUP(K639,'EFs - EPA eGRID'!$B$2:$D$53,3,FALSE)),
IF($J639="Canada",$M639&amp;" | "&amp;$J639&amp;" - "&amp;$K639,$M639&amp;" | "&amp;$I639))),"")</f>
        <v/>
      </c>
      <c r="F639" s="650" t="str" cm="1">
        <f t="array" ref="F639">_xlfn.IFS($J639="","",AND($J639="United States", $K639=""), $M639&amp;" | "&amp;$J639,AND($J639="Canada", $K639=""), $M639&amp;" | "&amp;$J639,$J639="United States", $E639,$J639="Canada",$E639,$J639&lt;&gt;"", $M639&amp;" | "&amp;$J639)</f>
        <v/>
      </c>
      <c r="G639" s="989"/>
      <c r="H639" s="990"/>
      <c r="I639" s="941" t="str">
        <f>IFERROR(VLOOKUP(J639,'Category Index'!$K$10:$L$258,2,FALSE),"")</f>
        <v/>
      </c>
      <c r="J639" s="986"/>
      <c r="K639" s="987" t="s">
        <v>866</v>
      </c>
      <c r="L639" s="3"/>
      <c r="M639" s="982"/>
      <c r="N639" s="983"/>
      <c r="O639" s="943" t="str">
        <f>IFERROR(VLOOKUP(Q639,Tables!$CE$8:$CF$22,2,FALSE),"")</f>
        <v/>
      </c>
      <c r="P639" s="973"/>
      <c r="Q639" s="974"/>
      <c r="R639" s="975"/>
      <c r="S639" s="976"/>
      <c r="T639" s="670" t="str">
        <f>IFERROR(IF(R639="","",R639*(VLOOKUP(D639, 'Unit Conversion Table'!$E$3:$F$132, 2, FALSE))),"")</f>
        <v/>
      </c>
      <c r="U639" s="3"/>
      <c r="V639" s="971" t="s">
        <v>826</v>
      </c>
      <c r="W639" s="945" t="str" cm="1">
        <f t="array" ref="W639">_xlfn.IFS(V639="No",(IFERROR(VLOOKUP($M639&amp;" | "&amp;$X639,'Emissions Factors'!$C$3:$N$1705,MATCH(W$11,'Emissions Factors'!$C$3:$N$3,0),FALSE),"")),V639="Yes", "", V639="", "")</f>
        <v/>
      </c>
      <c r="X639" s="946">
        <f>IFERROR(IF(OR($V639="Yes", $V639=""), "",
VLOOKUP($F639, 'Emissions Factors'!$C$3:$O$717, 4,FALSE)),
IFERROR(VLOOKUP($E639, 'Emissions Factors'!$C$3:$O$717, 4,FALSE),""))</f>
        <v>0</v>
      </c>
      <c r="Y639" s="947" t="str">
        <f>IFERROR(VLOOKUP($M639&amp;" | "&amp;$X639,'Emissions Factors'!$C$3:$N$3811,5,FALSE),"")</f>
        <v/>
      </c>
      <c r="Z639" s="948" t="str">
        <f>IFERROR(VLOOKUP($M639&amp;" | "&amp;$X639,'Emissions Factors'!$C$3:$N$3811,6,FALSE),"")</f>
        <v/>
      </c>
      <c r="AA639" s="949" t="str">
        <f>IFERROR(VLOOKUP($M639&amp;" | "&amp;$X639,'Emissions Factors'!$C$3:$N$3811,7,FALSE),"")</f>
        <v/>
      </c>
      <c r="AB639" s="961"/>
      <c r="AC639" s="962"/>
      <c r="AD639" s="963"/>
      <c r="AE639" s="964"/>
      <c r="AF639" s="965"/>
      <c r="AG639" s="955" t="str" cm="1">
        <f t="array" ref="AG639">IFERROR(_xlfn.IFS($V639="No", Y639*$T639/1000,$V639="Yes", AD639*$T639/1000, $V639="", ""),"")</f>
        <v/>
      </c>
      <c r="AH639" s="956" t="str" cm="1">
        <f t="array" ref="AH639">IFERROR(_xlfn.IFS($V639="No", Z639*$T639/1000,$V639="Yes", AE639*$T639/1000, $V639="", ""),"")</f>
        <v/>
      </c>
      <c r="AI639" s="956" t="str" cm="1">
        <f t="array" ref="AI639">IFERROR(_xlfn.IFS($V639="No", AA639*$T639/1000,$V639="Yes", AF639*$T639/1000, $V639="", ""),"")</f>
        <v/>
      </c>
      <c r="AJ639" s="1029" t="str">
        <f>IFERROR($AG639
+IFERROR(HLOOKUP(Introduction!$H$29,'GWP Values'!$D$3:$G$46,MATCH("CH4",'GWP Values'!$C$3:$C$41,0),FALSE)*$AH639,0)
+IFERROR(HLOOKUP(Introduction!$H$29,'GWP Values'!$D$3:$G$46,MATCH("N2O",'GWP Values'!$C$3:$C$41,0),FALSE)*$AI639,0),"")</f>
        <v/>
      </c>
    </row>
    <row r="640" spans="1:36" ht="24" customHeight="1" x14ac:dyDescent="0.25">
      <c r="A640" s="441"/>
      <c r="B640" s="458" t="str" cm="1">
        <f t="array" ref="B640">IFERROR(_xlfn.IFS($J640="","",VLOOKUP(CONCATENATE($M640," | ",$J640),'Emissions Factors'!$C$3:$O$718,5,FALSE)&lt;&gt;"",CONCATENATE($M640," | ",$J640), COUNTIF('Emissions Factors'!$C$3:$C$718,CONCATENATE($M640," | ",$J640))&lt;0, CONCATENATE($M640," | ",$I640)),"")</f>
        <v/>
      </c>
      <c r="C640" s="650" t="str">
        <f t="shared" si="18"/>
        <v/>
      </c>
      <c r="D640" s="650" t="str">
        <f t="shared" si="19"/>
        <v/>
      </c>
      <c r="E640" s="650" t="str">
        <f>IFERROR(IF($J640="","",
IF($J640="United States",$M640&amp;" | "&amp;$J640&amp;" - "&amp;(VLOOKUP(K640,'EFs - EPA eGRID'!$B$2:$D$53,3,FALSE)),
IF($J640="Canada",$M640&amp;" | "&amp;$J640&amp;" - "&amp;$K640,$M640&amp;" | "&amp;$I640))),"")</f>
        <v/>
      </c>
      <c r="F640" s="650" t="str" cm="1">
        <f t="array" ref="F640">_xlfn.IFS($J640="","",AND($J640="United States", $K640=""), $M640&amp;" | "&amp;$J640,AND($J640="Canada", $K640=""), $M640&amp;" | "&amp;$J640,$J640="United States", $E640,$J640="Canada",$E640,$J640&lt;&gt;"", $M640&amp;" | "&amp;$J640)</f>
        <v/>
      </c>
      <c r="G640" s="989"/>
      <c r="H640" s="990"/>
      <c r="I640" s="941" t="str">
        <f>IFERROR(VLOOKUP(J640,'Category Index'!$K$10:$L$258,2,FALSE),"")</f>
        <v/>
      </c>
      <c r="J640" s="986"/>
      <c r="K640" s="987" t="s">
        <v>866</v>
      </c>
      <c r="L640" s="3"/>
      <c r="M640" s="982"/>
      <c r="N640" s="983"/>
      <c r="O640" s="943" t="str">
        <f>IFERROR(VLOOKUP(Q640,Tables!$CE$8:$CF$22,2,FALSE),"")</f>
        <v/>
      </c>
      <c r="P640" s="973"/>
      <c r="Q640" s="974"/>
      <c r="R640" s="975"/>
      <c r="S640" s="976"/>
      <c r="T640" s="670" t="str">
        <f>IFERROR(IF(R640="","",R640*(VLOOKUP(D640, 'Unit Conversion Table'!$E$3:$F$132, 2, FALSE))),"")</f>
        <v/>
      </c>
      <c r="U640" s="3"/>
      <c r="V640" s="971" t="s">
        <v>826</v>
      </c>
      <c r="W640" s="945" t="str" cm="1">
        <f t="array" ref="W640">_xlfn.IFS(V640="No",(IFERROR(VLOOKUP($M640&amp;" | "&amp;$X640,'Emissions Factors'!$C$3:$N$1705,MATCH(W$11,'Emissions Factors'!$C$3:$N$3,0),FALSE),"")),V640="Yes", "", V640="", "")</f>
        <v/>
      </c>
      <c r="X640" s="946">
        <f>IFERROR(IF(OR($V640="Yes", $V640=""), "",
VLOOKUP($F640, 'Emissions Factors'!$C$3:$O$717, 4,FALSE)),
IFERROR(VLOOKUP($E640, 'Emissions Factors'!$C$3:$O$717, 4,FALSE),""))</f>
        <v>0</v>
      </c>
      <c r="Y640" s="947" t="str">
        <f>IFERROR(VLOOKUP($M640&amp;" | "&amp;$X640,'Emissions Factors'!$C$3:$N$3811,5,FALSE),"")</f>
        <v/>
      </c>
      <c r="Z640" s="948" t="str">
        <f>IFERROR(VLOOKUP($M640&amp;" | "&amp;$X640,'Emissions Factors'!$C$3:$N$3811,6,FALSE),"")</f>
        <v/>
      </c>
      <c r="AA640" s="949" t="str">
        <f>IFERROR(VLOOKUP($M640&amp;" | "&amp;$X640,'Emissions Factors'!$C$3:$N$3811,7,FALSE),"")</f>
        <v/>
      </c>
      <c r="AB640" s="961"/>
      <c r="AC640" s="962"/>
      <c r="AD640" s="963"/>
      <c r="AE640" s="964"/>
      <c r="AF640" s="965"/>
      <c r="AG640" s="955" t="str" cm="1">
        <f t="array" ref="AG640">IFERROR(_xlfn.IFS($V640="No", Y640*$T640/1000,$V640="Yes", AD640*$T640/1000, $V640="", ""),"")</f>
        <v/>
      </c>
      <c r="AH640" s="956" t="str" cm="1">
        <f t="array" ref="AH640">IFERROR(_xlfn.IFS($V640="No", Z640*$T640/1000,$V640="Yes", AE640*$T640/1000, $V640="", ""),"")</f>
        <v/>
      </c>
      <c r="AI640" s="956" t="str" cm="1">
        <f t="array" ref="AI640">IFERROR(_xlfn.IFS($V640="No", AA640*$T640/1000,$V640="Yes", AF640*$T640/1000, $V640="", ""),"")</f>
        <v/>
      </c>
      <c r="AJ640" s="1029" t="str">
        <f>IFERROR($AG640
+IFERROR(HLOOKUP(Introduction!$H$29,'GWP Values'!$D$3:$G$46,MATCH("CH4",'GWP Values'!$C$3:$C$41,0),FALSE)*$AH640,0)
+IFERROR(HLOOKUP(Introduction!$H$29,'GWP Values'!$D$3:$G$46,MATCH("N2O",'GWP Values'!$C$3:$C$41,0),FALSE)*$AI640,0),"")</f>
        <v/>
      </c>
    </row>
    <row r="641" spans="1:36" ht="24" customHeight="1" x14ac:dyDescent="0.25">
      <c r="A641" s="441"/>
      <c r="B641" s="458" t="str" cm="1">
        <f t="array" ref="B641">IFERROR(_xlfn.IFS($J641="","",VLOOKUP(CONCATENATE($M641," | ",$J641),'Emissions Factors'!$C$3:$O$718,5,FALSE)&lt;&gt;"",CONCATENATE($M641," | ",$J641), COUNTIF('Emissions Factors'!$C$3:$C$718,CONCATENATE($M641," | ",$J641))&lt;0, CONCATENATE($M641," | ",$I641)),"")</f>
        <v/>
      </c>
      <c r="C641" s="650" t="str">
        <f t="shared" si="18"/>
        <v/>
      </c>
      <c r="D641" s="650" t="str">
        <f t="shared" si="19"/>
        <v/>
      </c>
      <c r="E641" s="650" t="str">
        <f>IFERROR(IF($J641="","",
IF($J641="United States",$M641&amp;" | "&amp;$J641&amp;" - "&amp;(VLOOKUP(K641,'EFs - EPA eGRID'!$B$2:$D$53,3,FALSE)),
IF($J641="Canada",$M641&amp;" | "&amp;$J641&amp;" - "&amp;$K641,$M641&amp;" | "&amp;$I641))),"")</f>
        <v/>
      </c>
      <c r="F641" s="650" t="str" cm="1">
        <f t="array" ref="F641">_xlfn.IFS($J641="","",AND($J641="United States", $K641=""), $M641&amp;" | "&amp;$J641,AND($J641="Canada", $K641=""), $M641&amp;" | "&amp;$J641,$J641="United States", $E641,$J641="Canada",$E641,$J641&lt;&gt;"", $M641&amp;" | "&amp;$J641)</f>
        <v/>
      </c>
      <c r="G641" s="989"/>
      <c r="H641" s="990"/>
      <c r="I641" s="941" t="str">
        <f>IFERROR(VLOOKUP(J641,'Category Index'!$K$10:$L$258,2,FALSE),"")</f>
        <v/>
      </c>
      <c r="J641" s="986"/>
      <c r="K641" s="987" t="s">
        <v>866</v>
      </c>
      <c r="L641" s="3"/>
      <c r="M641" s="982"/>
      <c r="N641" s="983"/>
      <c r="O641" s="943" t="str">
        <f>IFERROR(VLOOKUP(Q641,Tables!$CE$8:$CF$22,2,FALSE),"")</f>
        <v/>
      </c>
      <c r="P641" s="973"/>
      <c r="Q641" s="974"/>
      <c r="R641" s="975"/>
      <c r="S641" s="976"/>
      <c r="T641" s="670" t="str">
        <f>IFERROR(IF(R641="","",R641*(VLOOKUP(D641, 'Unit Conversion Table'!$E$3:$F$132, 2, FALSE))),"")</f>
        <v/>
      </c>
      <c r="U641" s="3"/>
      <c r="V641" s="971" t="s">
        <v>826</v>
      </c>
      <c r="W641" s="945" t="str" cm="1">
        <f t="array" ref="W641">_xlfn.IFS(V641="No",(IFERROR(VLOOKUP($M641&amp;" | "&amp;$X641,'Emissions Factors'!$C$3:$N$1705,MATCH(W$11,'Emissions Factors'!$C$3:$N$3,0),FALSE),"")),V641="Yes", "", V641="", "")</f>
        <v/>
      </c>
      <c r="X641" s="946">
        <f>IFERROR(IF(OR($V641="Yes", $V641=""), "",
VLOOKUP($F641, 'Emissions Factors'!$C$3:$O$717, 4,FALSE)),
IFERROR(VLOOKUP($E641, 'Emissions Factors'!$C$3:$O$717, 4,FALSE),""))</f>
        <v>0</v>
      </c>
      <c r="Y641" s="947" t="str">
        <f>IFERROR(VLOOKUP($M641&amp;" | "&amp;$X641,'Emissions Factors'!$C$3:$N$3811,5,FALSE),"")</f>
        <v/>
      </c>
      <c r="Z641" s="948" t="str">
        <f>IFERROR(VLOOKUP($M641&amp;" | "&amp;$X641,'Emissions Factors'!$C$3:$N$3811,6,FALSE),"")</f>
        <v/>
      </c>
      <c r="AA641" s="949" t="str">
        <f>IFERROR(VLOOKUP($M641&amp;" | "&amp;$X641,'Emissions Factors'!$C$3:$N$3811,7,FALSE),"")</f>
        <v/>
      </c>
      <c r="AB641" s="961"/>
      <c r="AC641" s="962"/>
      <c r="AD641" s="963"/>
      <c r="AE641" s="964"/>
      <c r="AF641" s="965"/>
      <c r="AG641" s="955" t="str" cm="1">
        <f t="array" ref="AG641">IFERROR(_xlfn.IFS($V641="No", Y641*$T641/1000,$V641="Yes", AD641*$T641/1000, $V641="", ""),"")</f>
        <v/>
      </c>
      <c r="AH641" s="956" t="str" cm="1">
        <f t="array" ref="AH641">IFERROR(_xlfn.IFS($V641="No", Z641*$T641/1000,$V641="Yes", AE641*$T641/1000, $V641="", ""),"")</f>
        <v/>
      </c>
      <c r="AI641" s="956" t="str" cm="1">
        <f t="array" ref="AI641">IFERROR(_xlfn.IFS($V641="No", AA641*$T641/1000,$V641="Yes", AF641*$T641/1000, $V641="", ""),"")</f>
        <v/>
      </c>
      <c r="AJ641" s="1029" t="str">
        <f>IFERROR($AG641
+IFERROR(HLOOKUP(Introduction!$H$29,'GWP Values'!$D$3:$G$46,MATCH("CH4",'GWP Values'!$C$3:$C$41,0),FALSE)*$AH641,0)
+IFERROR(HLOOKUP(Introduction!$H$29,'GWP Values'!$D$3:$G$46,MATCH("N2O",'GWP Values'!$C$3:$C$41,0),FALSE)*$AI641,0),"")</f>
        <v/>
      </c>
    </row>
    <row r="642" spans="1:36" ht="24" customHeight="1" x14ac:dyDescent="0.25">
      <c r="A642" s="441"/>
      <c r="B642" s="458" t="str" cm="1">
        <f t="array" ref="B642">IFERROR(_xlfn.IFS($J642="","",VLOOKUP(CONCATENATE($M642," | ",$J642),'Emissions Factors'!$C$3:$O$718,5,FALSE)&lt;&gt;"",CONCATENATE($M642," | ",$J642), COUNTIF('Emissions Factors'!$C$3:$C$718,CONCATENATE($M642," | ",$J642))&lt;0, CONCATENATE($M642," | ",$I642)),"")</f>
        <v/>
      </c>
      <c r="C642" s="650" t="str">
        <f t="shared" si="18"/>
        <v/>
      </c>
      <c r="D642" s="650" t="str">
        <f t="shared" si="19"/>
        <v/>
      </c>
      <c r="E642" s="650" t="str">
        <f>IFERROR(IF($J642="","",
IF($J642="United States",$M642&amp;" | "&amp;$J642&amp;" - "&amp;(VLOOKUP(K642,'EFs - EPA eGRID'!$B$2:$D$53,3,FALSE)),
IF($J642="Canada",$M642&amp;" | "&amp;$J642&amp;" - "&amp;$K642,$M642&amp;" | "&amp;$I642))),"")</f>
        <v/>
      </c>
      <c r="F642" s="650" t="str" cm="1">
        <f t="array" ref="F642">_xlfn.IFS($J642="","",AND($J642="United States", $K642=""), $M642&amp;" | "&amp;$J642,AND($J642="Canada", $K642=""), $M642&amp;" | "&amp;$J642,$J642="United States", $E642,$J642="Canada",$E642,$J642&lt;&gt;"", $M642&amp;" | "&amp;$J642)</f>
        <v/>
      </c>
      <c r="G642" s="989"/>
      <c r="H642" s="990"/>
      <c r="I642" s="941" t="str">
        <f>IFERROR(VLOOKUP(J642,'Category Index'!$K$10:$L$258,2,FALSE),"")</f>
        <v/>
      </c>
      <c r="J642" s="986"/>
      <c r="K642" s="987" t="s">
        <v>866</v>
      </c>
      <c r="L642" s="3"/>
      <c r="M642" s="982"/>
      <c r="N642" s="983"/>
      <c r="O642" s="943" t="str">
        <f>IFERROR(VLOOKUP(Q642,Tables!$CE$8:$CF$22,2,FALSE),"")</f>
        <v/>
      </c>
      <c r="P642" s="973"/>
      <c r="Q642" s="974"/>
      <c r="R642" s="975"/>
      <c r="S642" s="976"/>
      <c r="T642" s="670" t="str">
        <f>IFERROR(IF(R642="","",R642*(VLOOKUP(D642, 'Unit Conversion Table'!$E$3:$F$132, 2, FALSE))),"")</f>
        <v/>
      </c>
      <c r="U642" s="3"/>
      <c r="V642" s="971" t="s">
        <v>826</v>
      </c>
      <c r="W642" s="945" t="str" cm="1">
        <f t="array" ref="W642">_xlfn.IFS(V642="No",(IFERROR(VLOOKUP($M642&amp;" | "&amp;$X642,'Emissions Factors'!$C$3:$N$1705,MATCH(W$11,'Emissions Factors'!$C$3:$N$3,0),FALSE),"")),V642="Yes", "", V642="", "")</f>
        <v/>
      </c>
      <c r="X642" s="946">
        <f>IFERROR(IF(OR($V642="Yes", $V642=""), "",
VLOOKUP($F642, 'Emissions Factors'!$C$3:$O$717, 4,FALSE)),
IFERROR(VLOOKUP($E642, 'Emissions Factors'!$C$3:$O$717, 4,FALSE),""))</f>
        <v>0</v>
      </c>
      <c r="Y642" s="947" t="str">
        <f>IFERROR(VLOOKUP($M642&amp;" | "&amp;$X642,'Emissions Factors'!$C$3:$N$3811,5,FALSE),"")</f>
        <v/>
      </c>
      <c r="Z642" s="948" t="str">
        <f>IFERROR(VLOOKUP($M642&amp;" | "&amp;$X642,'Emissions Factors'!$C$3:$N$3811,6,FALSE),"")</f>
        <v/>
      </c>
      <c r="AA642" s="949" t="str">
        <f>IFERROR(VLOOKUP($M642&amp;" | "&amp;$X642,'Emissions Factors'!$C$3:$N$3811,7,FALSE),"")</f>
        <v/>
      </c>
      <c r="AB642" s="961"/>
      <c r="AC642" s="962"/>
      <c r="AD642" s="963"/>
      <c r="AE642" s="964"/>
      <c r="AF642" s="965"/>
      <c r="AG642" s="955" t="str" cm="1">
        <f t="array" ref="AG642">IFERROR(_xlfn.IFS($V642="No", Y642*$T642/1000,$V642="Yes", AD642*$T642/1000, $V642="", ""),"")</f>
        <v/>
      </c>
      <c r="AH642" s="956" t="str" cm="1">
        <f t="array" ref="AH642">IFERROR(_xlfn.IFS($V642="No", Z642*$T642/1000,$V642="Yes", AE642*$T642/1000, $V642="", ""),"")</f>
        <v/>
      </c>
      <c r="AI642" s="956" t="str" cm="1">
        <f t="array" ref="AI642">IFERROR(_xlfn.IFS($V642="No", AA642*$T642/1000,$V642="Yes", AF642*$T642/1000, $V642="", ""),"")</f>
        <v/>
      </c>
      <c r="AJ642" s="1029" t="str">
        <f>IFERROR($AG642
+IFERROR(HLOOKUP(Introduction!$H$29,'GWP Values'!$D$3:$G$46,MATCH("CH4",'GWP Values'!$C$3:$C$41,0),FALSE)*$AH642,0)
+IFERROR(HLOOKUP(Introduction!$H$29,'GWP Values'!$D$3:$G$46,MATCH("N2O",'GWP Values'!$C$3:$C$41,0),FALSE)*$AI642,0),"")</f>
        <v/>
      </c>
    </row>
    <row r="643" spans="1:36" ht="24" customHeight="1" x14ac:dyDescent="0.25">
      <c r="A643" s="441"/>
      <c r="B643" s="458" t="str" cm="1">
        <f t="array" ref="B643">IFERROR(_xlfn.IFS($J643="","",VLOOKUP(CONCATENATE($M643," | ",$J643),'Emissions Factors'!$C$3:$O$718,5,FALSE)&lt;&gt;"",CONCATENATE($M643," | ",$J643), COUNTIF('Emissions Factors'!$C$3:$C$718,CONCATENATE($M643," | ",$J643))&lt;0, CONCATENATE($M643," | ",$I643)),"")</f>
        <v/>
      </c>
      <c r="C643" s="650" t="str">
        <f t="shared" si="18"/>
        <v/>
      </c>
      <c r="D643" s="650" t="str">
        <f t="shared" si="19"/>
        <v/>
      </c>
      <c r="E643" s="650" t="str">
        <f>IFERROR(IF($J643="","",
IF($J643="United States",$M643&amp;" | "&amp;$J643&amp;" - "&amp;(VLOOKUP(K643,'EFs - EPA eGRID'!$B$2:$D$53,3,FALSE)),
IF($J643="Canada",$M643&amp;" | "&amp;$J643&amp;" - "&amp;$K643,$M643&amp;" | "&amp;$I643))),"")</f>
        <v/>
      </c>
      <c r="F643" s="650" t="str" cm="1">
        <f t="array" ref="F643">_xlfn.IFS($J643="","",AND($J643="United States", $K643=""), $M643&amp;" | "&amp;$J643,AND($J643="Canada", $K643=""), $M643&amp;" | "&amp;$J643,$J643="United States", $E643,$J643="Canada",$E643,$J643&lt;&gt;"", $M643&amp;" | "&amp;$J643)</f>
        <v/>
      </c>
      <c r="G643" s="989"/>
      <c r="H643" s="990"/>
      <c r="I643" s="941" t="str">
        <f>IFERROR(VLOOKUP(J643,'Category Index'!$K$10:$L$258,2,FALSE),"")</f>
        <v/>
      </c>
      <c r="J643" s="986"/>
      <c r="K643" s="987" t="s">
        <v>866</v>
      </c>
      <c r="L643" s="3"/>
      <c r="M643" s="982"/>
      <c r="N643" s="983"/>
      <c r="O643" s="943" t="str">
        <f>IFERROR(VLOOKUP(Q643,Tables!$CE$8:$CF$22,2,FALSE),"")</f>
        <v/>
      </c>
      <c r="P643" s="973"/>
      <c r="Q643" s="974"/>
      <c r="R643" s="975"/>
      <c r="S643" s="976"/>
      <c r="T643" s="670" t="str">
        <f>IFERROR(IF(R643="","",R643*(VLOOKUP(D643, 'Unit Conversion Table'!$E$3:$F$132, 2, FALSE))),"")</f>
        <v/>
      </c>
      <c r="U643" s="3"/>
      <c r="V643" s="971" t="s">
        <v>826</v>
      </c>
      <c r="W643" s="945" t="str" cm="1">
        <f t="array" ref="W643">_xlfn.IFS(V643="No",(IFERROR(VLOOKUP($M643&amp;" | "&amp;$X643,'Emissions Factors'!$C$3:$N$1705,MATCH(W$11,'Emissions Factors'!$C$3:$N$3,0),FALSE),"")),V643="Yes", "", V643="", "")</f>
        <v/>
      </c>
      <c r="X643" s="946">
        <f>IFERROR(IF(OR($V643="Yes", $V643=""), "",
VLOOKUP($F643, 'Emissions Factors'!$C$3:$O$717, 4,FALSE)),
IFERROR(VLOOKUP($E643, 'Emissions Factors'!$C$3:$O$717, 4,FALSE),""))</f>
        <v>0</v>
      </c>
      <c r="Y643" s="947" t="str">
        <f>IFERROR(VLOOKUP($M643&amp;" | "&amp;$X643,'Emissions Factors'!$C$3:$N$3811,5,FALSE),"")</f>
        <v/>
      </c>
      <c r="Z643" s="948" t="str">
        <f>IFERROR(VLOOKUP($M643&amp;" | "&amp;$X643,'Emissions Factors'!$C$3:$N$3811,6,FALSE),"")</f>
        <v/>
      </c>
      <c r="AA643" s="949" t="str">
        <f>IFERROR(VLOOKUP($M643&amp;" | "&amp;$X643,'Emissions Factors'!$C$3:$N$3811,7,FALSE),"")</f>
        <v/>
      </c>
      <c r="AB643" s="961"/>
      <c r="AC643" s="962"/>
      <c r="AD643" s="963"/>
      <c r="AE643" s="964"/>
      <c r="AF643" s="965"/>
      <c r="AG643" s="955" t="str" cm="1">
        <f t="array" ref="AG643">IFERROR(_xlfn.IFS($V643="No", Y643*$T643/1000,$V643="Yes", AD643*$T643/1000, $V643="", ""),"")</f>
        <v/>
      </c>
      <c r="AH643" s="956" t="str" cm="1">
        <f t="array" ref="AH643">IFERROR(_xlfn.IFS($V643="No", Z643*$T643/1000,$V643="Yes", AE643*$T643/1000, $V643="", ""),"")</f>
        <v/>
      </c>
      <c r="AI643" s="956" t="str" cm="1">
        <f t="array" ref="AI643">IFERROR(_xlfn.IFS($V643="No", AA643*$T643/1000,$V643="Yes", AF643*$T643/1000, $V643="", ""),"")</f>
        <v/>
      </c>
      <c r="AJ643" s="1029" t="str">
        <f>IFERROR($AG643
+IFERROR(HLOOKUP(Introduction!$H$29,'GWP Values'!$D$3:$G$46,MATCH("CH4",'GWP Values'!$C$3:$C$41,0),FALSE)*$AH643,0)
+IFERROR(HLOOKUP(Introduction!$H$29,'GWP Values'!$D$3:$G$46,MATCH("N2O",'GWP Values'!$C$3:$C$41,0),FALSE)*$AI643,0),"")</f>
        <v/>
      </c>
    </row>
    <row r="644" spans="1:36" ht="24" customHeight="1" x14ac:dyDescent="0.25">
      <c r="A644" s="441"/>
      <c r="B644" s="458" t="str" cm="1">
        <f t="array" ref="B644">IFERROR(_xlfn.IFS($J644="","",VLOOKUP(CONCATENATE($M644," | ",$J644),'Emissions Factors'!$C$3:$O$718,5,FALSE)&lt;&gt;"",CONCATENATE($M644," | ",$J644), COUNTIF('Emissions Factors'!$C$3:$C$718,CONCATENATE($M644," | ",$J644))&lt;0, CONCATENATE($M644," | ",$I644)),"")</f>
        <v/>
      </c>
      <c r="C644" s="650" t="str">
        <f t="shared" si="18"/>
        <v/>
      </c>
      <c r="D644" s="650" t="str">
        <f t="shared" si="19"/>
        <v/>
      </c>
      <c r="E644" s="650" t="str">
        <f>IFERROR(IF($J644="","",
IF($J644="United States",$M644&amp;" | "&amp;$J644&amp;" - "&amp;(VLOOKUP(K644,'EFs - EPA eGRID'!$B$2:$D$53,3,FALSE)),
IF($J644="Canada",$M644&amp;" | "&amp;$J644&amp;" - "&amp;$K644,$M644&amp;" | "&amp;$I644))),"")</f>
        <v/>
      </c>
      <c r="F644" s="650" t="str" cm="1">
        <f t="array" ref="F644">_xlfn.IFS($J644="","",AND($J644="United States", $K644=""), $M644&amp;" | "&amp;$J644,AND($J644="Canada", $K644=""), $M644&amp;" | "&amp;$J644,$J644="United States", $E644,$J644="Canada",$E644,$J644&lt;&gt;"", $M644&amp;" | "&amp;$J644)</f>
        <v/>
      </c>
      <c r="G644" s="989"/>
      <c r="H644" s="990"/>
      <c r="I644" s="941" t="str">
        <f>IFERROR(VLOOKUP(J644,'Category Index'!$K$10:$L$258,2,FALSE),"")</f>
        <v/>
      </c>
      <c r="J644" s="986"/>
      <c r="K644" s="987" t="s">
        <v>866</v>
      </c>
      <c r="L644" s="3"/>
      <c r="M644" s="982"/>
      <c r="N644" s="983"/>
      <c r="O644" s="943" t="str">
        <f>IFERROR(VLOOKUP(Q644,Tables!$CE$8:$CF$22,2,FALSE),"")</f>
        <v/>
      </c>
      <c r="P644" s="973"/>
      <c r="Q644" s="974"/>
      <c r="R644" s="975"/>
      <c r="S644" s="976"/>
      <c r="T644" s="670" t="str">
        <f>IFERROR(IF(R644="","",R644*(VLOOKUP(D644, 'Unit Conversion Table'!$E$3:$F$132, 2, FALSE))),"")</f>
        <v/>
      </c>
      <c r="U644" s="3"/>
      <c r="V644" s="971" t="s">
        <v>826</v>
      </c>
      <c r="W644" s="945" t="str" cm="1">
        <f t="array" ref="W644">_xlfn.IFS(V644="No",(IFERROR(VLOOKUP($M644&amp;" | "&amp;$X644,'Emissions Factors'!$C$3:$N$1705,MATCH(W$11,'Emissions Factors'!$C$3:$N$3,0),FALSE),"")),V644="Yes", "", V644="", "")</f>
        <v/>
      </c>
      <c r="X644" s="946">
        <f>IFERROR(IF(OR($V644="Yes", $V644=""), "",
VLOOKUP($F644, 'Emissions Factors'!$C$3:$O$717, 4,FALSE)),
IFERROR(VLOOKUP($E644, 'Emissions Factors'!$C$3:$O$717, 4,FALSE),""))</f>
        <v>0</v>
      </c>
      <c r="Y644" s="947" t="str">
        <f>IFERROR(VLOOKUP($M644&amp;" | "&amp;$X644,'Emissions Factors'!$C$3:$N$3811,5,FALSE),"")</f>
        <v/>
      </c>
      <c r="Z644" s="948" t="str">
        <f>IFERROR(VLOOKUP($M644&amp;" | "&amp;$X644,'Emissions Factors'!$C$3:$N$3811,6,FALSE),"")</f>
        <v/>
      </c>
      <c r="AA644" s="949" t="str">
        <f>IFERROR(VLOOKUP($M644&amp;" | "&amp;$X644,'Emissions Factors'!$C$3:$N$3811,7,FALSE),"")</f>
        <v/>
      </c>
      <c r="AB644" s="961"/>
      <c r="AC644" s="962"/>
      <c r="AD644" s="963"/>
      <c r="AE644" s="964"/>
      <c r="AF644" s="965"/>
      <c r="AG644" s="955" t="str" cm="1">
        <f t="array" ref="AG644">IFERROR(_xlfn.IFS($V644="No", Y644*$T644/1000,$V644="Yes", AD644*$T644/1000, $V644="", ""),"")</f>
        <v/>
      </c>
      <c r="AH644" s="956" t="str" cm="1">
        <f t="array" ref="AH644">IFERROR(_xlfn.IFS($V644="No", Z644*$T644/1000,$V644="Yes", AE644*$T644/1000, $V644="", ""),"")</f>
        <v/>
      </c>
      <c r="AI644" s="956" t="str" cm="1">
        <f t="array" ref="AI644">IFERROR(_xlfn.IFS($V644="No", AA644*$T644/1000,$V644="Yes", AF644*$T644/1000, $V644="", ""),"")</f>
        <v/>
      </c>
      <c r="AJ644" s="1029" t="str">
        <f>IFERROR($AG644
+IFERROR(HLOOKUP(Introduction!$H$29,'GWP Values'!$D$3:$G$46,MATCH("CH4",'GWP Values'!$C$3:$C$41,0),FALSE)*$AH644,0)
+IFERROR(HLOOKUP(Introduction!$H$29,'GWP Values'!$D$3:$G$46,MATCH("N2O",'GWP Values'!$C$3:$C$41,0),FALSE)*$AI644,0),"")</f>
        <v/>
      </c>
    </row>
    <row r="645" spans="1:36" ht="24" customHeight="1" x14ac:dyDescent="0.25">
      <c r="A645" s="441"/>
      <c r="B645" s="458" t="str" cm="1">
        <f t="array" ref="B645">IFERROR(_xlfn.IFS($J645="","",VLOOKUP(CONCATENATE($M645," | ",$J645),'Emissions Factors'!$C$3:$O$718,5,FALSE)&lt;&gt;"",CONCATENATE($M645," | ",$J645), COUNTIF('Emissions Factors'!$C$3:$C$718,CONCATENATE($M645," | ",$J645))&lt;0, CONCATENATE($M645," | ",$I645)),"")</f>
        <v/>
      </c>
      <c r="C645" s="650" t="str">
        <f t="shared" si="18"/>
        <v/>
      </c>
      <c r="D645" s="650" t="str">
        <f t="shared" si="19"/>
        <v/>
      </c>
      <c r="E645" s="650" t="str">
        <f>IFERROR(IF($J645="","",
IF($J645="United States",$M645&amp;" | "&amp;$J645&amp;" - "&amp;(VLOOKUP(K645,'EFs - EPA eGRID'!$B$2:$D$53,3,FALSE)),
IF($J645="Canada",$M645&amp;" | "&amp;$J645&amp;" - "&amp;$K645,$M645&amp;" | "&amp;$I645))),"")</f>
        <v/>
      </c>
      <c r="F645" s="650" t="str" cm="1">
        <f t="array" ref="F645">_xlfn.IFS($J645="","",AND($J645="United States", $K645=""), $M645&amp;" | "&amp;$J645,AND($J645="Canada", $K645=""), $M645&amp;" | "&amp;$J645,$J645="United States", $E645,$J645="Canada",$E645,$J645&lt;&gt;"", $M645&amp;" | "&amp;$J645)</f>
        <v/>
      </c>
      <c r="G645" s="989"/>
      <c r="H645" s="990"/>
      <c r="I645" s="941" t="str">
        <f>IFERROR(VLOOKUP(J645,'Category Index'!$K$10:$L$258,2,FALSE),"")</f>
        <v/>
      </c>
      <c r="J645" s="986"/>
      <c r="K645" s="987" t="s">
        <v>866</v>
      </c>
      <c r="L645" s="3"/>
      <c r="M645" s="982"/>
      <c r="N645" s="983"/>
      <c r="O645" s="943" t="str">
        <f>IFERROR(VLOOKUP(Q645,Tables!$CE$8:$CF$22,2,FALSE),"")</f>
        <v/>
      </c>
      <c r="P645" s="973"/>
      <c r="Q645" s="974"/>
      <c r="R645" s="975"/>
      <c r="S645" s="976"/>
      <c r="T645" s="670" t="str">
        <f>IFERROR(IF(R645="","",R645*(VLOOKUP(D645, 'Unit Conversion Table'!$E$3:$F$132, 2, FALSE))),"")</f>
        <v/>
      </c>
      <c r="U645" s="3"/>
      <c r="V645" s="971" t="s">
        <v>826</v>
      </c>
      <c r="W645" s="945" t="str" cm="1">
        <f t="array" ref="W645">_xlfn.IFS(V645="No",(IFERROR(VLOOKUP($M645&amp;" | "&amp;$X645,'Emissions Factors'!$C$3:$N$1705,MATCH(W$11,'Emissions Factors'!$C$3:$N$3,0),FALSE),"")),V645="Yes", "", V645="", "")</f>
        <v/>
      </c>
      <c r="X645" s="946">
        <f>IFERROR(IF(OR($V645="Yes", $V645=""), "",
VLOOKUP($F645, 'Emissions Factors'!$C$3:$O$717, 4,FALSE)),
IFERROR(VLOOKUP($E645, 'Emissions Factors'!$C$3:$O$717, 4,FALSE),""))</f>
        <v>0</v>
      </c>
      <c r="Y645" s="947" t="str">
        <f>IFERROR(VLOOKUP($M645&amp;" | "&amp;$X645,'Emissions Factors'!$C$3:$N$3811,5,FALSE),"")</f>
        <v/>
      </c>
      <c r="Z645" s="948" t="str">
        <f>IFERROR(VLOOKUP($M645&amp;" | "&amp;$X645,'Emissions Factors'!$C$3:$N$3811,6,FALSE),"")</f>
        <v/>
      </c>
      <c r="AA645" s="949" t="str">
        <f>IFERROR(VLOOKUP($M645&amp;" | "&amp;$X645,'Emissions Factors'!$C$3:$N$3811,7,FALSE),"")</f>
        <v/>
      </c>
      <c r="AB645" s="961"/>
      <c r="AC645" s="962"/>
      <c r="AD645" s="963"/>
      <c r="AE645" s="964"/>
      <c r="AF645" s="965"/>
      <c r="AG645" s="955" t="str" cm="1">
        <f t="array" ref="AG645">IFERROR(_xlfn.IFS($V645="No", Y645*$T645/1000,$V645="Yes", AD645*$T645/1000, $V645="", ""),"")</f>
        <v/>
      </c>
      <c r="AH645" s="956" t="str" cm="1">
        <f t="array" ref="AH645">IFERROR(_xlfn.IFS($V645="No", Z645*$T645/1000,$V645="Yes", AE645*$T645/1000, $V645="", ""),"")</f>
        <v/>
      </c>
      <c r="AI645" s="956" t="str" cm="1">
        <f t="array" ref="AI645">IFERROR(_xlfn.IFS($V645="No", AA645*$T645/1000,$V645="Yes", AF645*$T645/1000, $V645="", ""),"")</f>
        <v/>
      </c>
      <c r="AJ645" s="1029" t="str">
        <f>IFERROR($AG645
+IFERROR(HLOOKUP(Introduction!$H$29,'GWP Values'!$D$3:$G$46,MATCH("CH4",'GWP Values'!$C$3:$C$41,0),FALSE)*$AH645,0)
+IFERROR(HLOOKUP(Introduction!$H$29,'GWP Values'!$D$3:$G$46,MATCH("N2O",'GWP Values'!$C$3:$C$41,0),FALSE)*$AI645,0),"")</f>
        <v/>
      </c>
    </row>
    <row r="646" spans="1:36" ht="24" customHeight="1" x14ac:dyDescent="0.25">
      <c r="A646" s="441"/>
      <c r="B646" s="458" t="str" cm="1">
        <f t="array" ref="B646">IFERROR(_xlfn.IFS($J646="","",VLOOKUP(CONCATENATE($M646," | ",$J646),'Emissions Factors'!$C$3:$O$718,5,FALSE)&lt;&gt;"",CONCATENATE($M646," | ",$J646), COUNTIF('Emissions Factors'!$C$3:$C$718,CONCATENATE($M646," | ",$J646))&lt;0, CONCATENATE($M646," | ",$I646)),"")</f>
        <v/>
      </c>
      <c r="C646" s="650" t="str">
        <f t="shared" si="18"/>
        <v/>
      </c>
      <c r="D646" s="650" t="str">
        <f t="shared" si="19"/>
        <v/>
      </c>
      <c r="E646" s="650" t="str">
        <f>IFERROR(IF($J646="","",
IF($J646="United States",$M646&amp;" | "&amp;$J646&amp;" - "&amp;(VLOOKUP(K646,'EFs - EPA eGRID'!$B$2:$D$53,3,FALSE)),
IF($J646="Canada",$M646&amp;" | "&amp;$J646&amp;" - "&amp;$K646,$M646&amp;" | "&amp;$I646))),"")</f>
        <v/>
      </c>
      <c r="F646" s="650" t="str" cm="1">
        <f t="array" ref="F646">_xlfn.IFS($J646="","",AND($J646="United States", $K646=""), $M646&amp;" | "&amp;$J646,AND($J646="Canada", $K646=""), $M646&amp;" | "&amp;$J646,$J646="United States", $E646,$J646="Canada",$E646,$J646&lt;&gt;"", $M646&amp;" | "&amp;$J646)</f>
        <v/>
      </c>
      <c r="G646" s="989"/>
      <c r="H646" s="990"/>
      <c r="I646" s="941" t="str">
        <f>IFERROR(VLOOKUP(J646,'Category Index'!$K$10:$L$258,2,FALSE),"")</f>
        <v/>
      </c>
      <c r="J646" s="986"/>
      <c r="K646" s="987" t="s">
        <v>866</v>
      </c>
      <c r="L646" s="3"/>
      <c r="M646" s="982"/>
      <c r="N646" s="983"/>
      <c r="O646" s="943" t="str">
        <f>IFERROR(VLOOKUP(Q646,Tables!$CE$8:$CF$22,2,FALSE),"")</f>
        <v/>
      </c>
      <c r="P646" s="973"/>
      <c r="Q646" s="974"/>
      <c r="R646" s="975"/>
      <c r="S646" s="976"/>
      <c r="T646" s="670" t="str">
        <f>IFERROR(IF(R646="","",R646*(VLOOKUP(D646, 'Unit Conversion Table'!$E$3:$F$132, 2, FALSE))),"")</f>
        <v/>
      </c>
      <c r="U646" s="3"/>
      <c r="V646" s="971" t="s">
        <v>826</v>
      </c>
      <c r="W646" s="945" t="str" cm="1">
        <f t="array" ref="W646">_xlfn.IFS(V646="No",(IFERROR(VLOOKUP($M646&amp;" | "&amp;$X646,'Emissions Factors'!$C$3:$N$1705,MATCH(W$11,'Emissions Factors'!$C$3:$N$3,0),FALSE),"")),V646="Yes", "", V646="", "")</f>
        <v/>
      </c>
      <c r="X646" s="946">
        <f>IFERROR(IF(OR($V646="Yes", $V646=""), "",
VLOOKUP($F646, 'Emissions Factors'!$C$3:$O$717, 4,FALSE)),
IFERROR(VLOOKUP($E646, 'Emissions Factors'!$C$3:$O$717, 4,FALSE),""))</f>
        <v>0</v>
      </c>
      <c r="Y646" s="947" t="str">
        <f>IFERROR(VLOOKUP($M646&amp;" | "&amp;$X646,'Emissions Factors'!$C$3:$N$3811,5,FALSE),"")</f>
        <v/>
      </c>
      <c r="Z646" s="948" t="str">
        <f>IFERROR(VLOOKUP($M646&amp;" | "&amp;$X646,'Emissions Factors'!$C$3:$N$3811,6,FALSE),"")</f>
        <v/>
      </c>
      <c r="AA646" s="949" t="str">
        <f>IFERROR(VLOOKUP($M646&amp;" | "&amp;$X646,'Emissions Factors'!$C$3:$N$3811,7,FALSE),"")</f>
        <v/>
      </c>
      <c r="AB646" s="961"/>
      <c r="AC646" s="962"/>
      <c r="AD646" s="963"/>
      <c r="AE646" s="964"/>
      <c r="AF646" s="965"/>
      <c r="AG646" s="955" t="str" cm="1">
        <f t="array" ref="AG646">IFERROR(_xlfn.IFS($V646="No", Y646*$T646/1000,$V646="Yes", AD646*$T646/1000, $V646="", ""),"")</f>
        <v/>
      </c>
      <c r="AH646" s="956" t="str" cm="1">
        <f t="array" ref="AH646">IFERROR(_xlfn.IFS($V646="No", Z646*$T646/1000,$V646="Yes", AE646*$T646/1000, $V646="", ""),"")</f>
        <v/>
      </c>
      <c r="AI646" s="956" t="str" cm="1">
        <f t="array" ref="AI646">IFERROR(_xlfn.IFS($V646="No", AA646*$T646/1000,$V646="Yes", AF646*$T646/1000, $V646="", ""),"")</f>
        <v/>
      </c>
      <c r="AJ646" s="1029" t="str">
        <f>IFERROR($AG646
+IFERROR(HLOOKUP(Introduction!$H$29,'GWP Values'!$D$3:$G$46,MATCH("CH4",'GWP Values'!$C$3:$C$41,0),FALSE)*$AH646,0)
+IFERROR(HLOOKUP(Introduction!$H$29,'GWP Values'!$D$3:$G$46,MATCH("N2O",'GWP Values'!$C$3:$C$41,0),FALSE)*$AI646,0),"")</f>
        <v/>
      </c>
    </row>
    <row r="647" spans="1:36" ht="24" customHeight="1" x14ac:dyDescent="0.25">
      <c r="A647" s="441"/>
      <c r="B647" s="458" t="str" cm="1">
        <f t="array" ref="B647">IFERROR(_xlfn.IFS($J647="","",VLOOKUP(CONCATENATE($M647," | ",$J647),'Emissions Factors'!$C$3:$O$718,5,FALSE)&lt;&gt;"",CONCATENATE($M647," | ",$J647), COUNTIF('Emissions Factors'!$C$3:$C$718,CONCATENATE($M647," | ",$J647))&lt;0, CONCATENATE($M647," | ",$I647)),"")</f>
        <v/>
      </c>
      <c r="C647" s="650" t="str">
        <f t="shared" si="18"/>
        <v/>
      </c>
      <c r="D647" s="650" t="str">
        <f t="shared" si="19"/>
        <v/>
      </c>
      <c r="E647" s="650" t="str">
        <f>IFERROR(IF($J647="","",
IF($J647="United States",$M647&amp;" | "&amp;$J647&amp;" - "&amp;(VLOOKUP(K647,'EFs - EPA eGRID'!$B$2:$D$53,3,FALSE)),
IF($J647="Canada",$M647&amp;" | "&amp;$J647&amp;" - "&amp;$K647,$M647&amp;" | "&amp;$I647))),"")</f>
        <v/>
      </c>
      <c r="F647" s="650" t="str" cm="1">
        <f t="array" ref="F647">_xlfn.IFS($J647="","",AND($J647="United States", $K647=""), $M647&amp;" | "&amp;$J647,AND($J647="Canada", $K647=""), $M647&amp;" | "&amp;$J647,$J647="United States", $E647,$J647="Canada",$E647,$J647&lt;&gt;"", $M647&amp;" | "&amp;$J647)</f>
        <v/>
      </c>
      <c r="G647" s="989"/>
      <c r="H647" s="990"/>
      <c r="I647" s="941" t="str">
        <f>IFERROR(VLOOKUP(J647,'Category Index'!$K$10:$L$258,2,FALSE),"")</f>
        <v/>
      </c>
      <c r="J647" s="986"/>
      <c r="K647" s="987" t="s">
        <v>866</v>
      </c>
      <c r="L647" s="3"/>
      <c r="M647" s="982"/>
      <c r="N647" s="983"/>
      <c r="O647" s="943" t="str">
        <f>IFERROR(VLOOKUP(Q647,Tables!$CE$8:$CF$22,2,FALSE),"")</f>
        <v/>
      </c>
      <c r="P647" s="973"/>
      <c r="Q647" s="974"/>
      <c r="R647" s="975"/>
      <c r="S647" s="976"/>
      <c r="T647" s="670" t="str">
        <f>IFERROR(IF(R647="","",R647*(VLOOKUP(D647, 'Unit Conversion Table'!$E$3:$F$132, 2, FALSE))),"")</f>
        <v/>
      </c>
      <c r="U647" s="3"/>
      <c r="V647" s="971" t="s">
        <v>826</v>
      </c>
      <c r="W647" s="945" t="str" cm="1">
        <f t="array" ref="W647">_xlfn.IFS(V647="No",(IFERROR(VLOOKUP($M647&amp;" | "&amp;$X647,'Emissions Factors'!$C$3:$N$1705,MATCH(W$11,'Emissions Factors'!$C$3:$N$3,0),FALSE),"")),V647="Yes", "", V647="", "")</f>
        <v/>
      </c>
      <c r="X647" s="946">
        <f>IFERROR(IF(OR($V647="Yes", $V647=""), "",
VLOOKUP($F647, 'Emissions Factors'!$C$3:$O$717, 4,FALSE)),
IFERROR(VLOOKUP($E647, 'Emissions Factors'!$C$3:$O$717, 4,FALSE),""))</f>
        <v>0</v>
      </c>
      <c r="Y647" s="947" t="str">
        <f>IFERROR(VLOOKUP($M647&amp;" | "&amp;$X647,'Emissions Factors'!$C$3:$N$3811,5,FALSE),"")</f>
        <v/>
      </c>
      <c r="Z647" s="948" t="str">
        <f>IFERROR(VLOOKUP($M647&amp;" | "&amp;$X647,'Emissions Factors'!$C$3:$N$3811,6,FALSE),"")</f>
        <v/>
      </c>
      <c r="AA647" s="949" t="str">
        <f>IFERROR(VLOOKUP($M647&amp;" | "&amp;$X647,'Emissions Factors'!$C$3:$N$3811,7,FALSE),"")</f>
        <v/>
      </c>
      <c r="AB647" s="961"/>
      <c r="AC647" s="962"/>
      <c r="AD647" s="963"/>
      <c r="AE647" s="964"/>
      <c r="AF647" s="965"/>
      <c r="AG647" s="955" t="str" cm="1">
        <f t="array" ref="AG647">IFERROR(_xlfn.IFS($V647="No", Y647*$T647/1000,$V647="Yes", AD647*$T647/1000, $V647="", ""),"")</f>
        <v/>
      </c>
      <c r="AH647" s="956" t="str" cm="1">
        <f t="array" ref="AH647">IFERROR(_xlfn.IFS($V647="No", Z647*$T647/1000,$V647="Yes", AE647*$T647/1000, $V647="", ""),"")</f>
        <v/>
      </c>
      <c r="AI647" s="956" t="str" cm="1">
        <f t="array" ref="AI647">IFERROR(_xlfn.IFS($V647="No", AA647*$T647/1000,$V647="Yes", AF647*$T647/1000, $V647="", ""),"")</f>
        <v/>
      </c>
      <c r="AJ647" s="1029" t="str">
        <f>IFERROR($AG647
+IFERROR(HLOOKUP(Introduction!$H$29,'GWP Values'!$D$3:$G$46,MATCH("CH4",'GWP Values'!$C$3:$C$41,0),FALSE)*$AH647,0)
+IFERROR(HLOOKUP(Introduction!$H$29,'GWP Values'!$D$3:$G$46,MATCH("N2O",'GWP Values'!$C$3:$C$41,0),FALSE)*$AI647,0),"")</f>
        <v/>
      </c>
    </row>
    <row r="648" spans="1:36" ht="24" customHeight="1" x14ac:dyDescent="0.25">
      <c r="A648" s="441"/>
      <c r="B648" s="458" t="str" cm="1">
        <f t="array" ref="B648">IFERROR(_xlfn.IFS($J648="","",VLOOKUP(CONCATENATE($M648," | ",$J648),'Emissions Factors'!$C$3:$O$718,5,FALSE)&lt;&gt;"",CONCATENATE($M648," | ",$J648), COUNTIF('Emissions Factors'!$C$3:$C$718,CONCATENATE($M648," | ",$J648))&lt;0, CONCATENATE($M648," | ",$I648)),"")</f>
        <v/>
      </c>
      <c r="C648" s="650" t="str">
        <f t="shared" si="18"/>
        <v/>
      </c>
      <c r="D648" s="650" t="str">
        <f t="shared" si="19"/>
        <v/>
      </c>
      <c r="E648" s="650" t="str">
        <f>IFERROR(IF($J648="","",
IF($J648="United States",$M648&amp;" | "&amp;$J648&amp;" - "&amp;(VLOOKUP(K648,'EFs - EPA eGRID'!$B$2:$D$53,3,FALSE)),
IF($J648="Canada",$M648&amp;" | "&amp;$J648&amp;" - "&amp;$K648,$M648&amp;" | "&amp;$I648))),"")</f>
        <v/>
      </c>
      <c r="F648" s="650" t="str" cm="1">
        <f t="array" ref="F648">_xlfn.IFS($J648="","",AND($J648="United States", $K648=""), $M648&amp;" | "&amp;$J648,AND($J648="Canada", $K648=""), $M648&amp;" | "&amp;$J648,$J648="United States", $E648,$J648="Canada",$E648,$J648&lt;&gt;"", $M648&amp;" | "&amp;$J648)</f>
        <v/>
      </c>
      <c r="G648" s="989"/>
      <c r="H648" s="990"/>
      <c r="I648" s="941" t="str">
        <f>IFERROR(VLOOKUP(J648,'Category Index'!$K$10:$L$258,2,FALSE),"")</f>
        <v/>
      </c>
      <c r="J648" s="986"/>
      <c r="K648" s="987" t="s">
        <v>866</v>
      </c>
      <c r="L648" s="3"/>
      <c r="M648" s="982"/>
      <c r="N648" s="983"/>
      <c r="O648" s="943" t="str">
        <f>IFERROR(VLOOKUP(Q648,Tables!$CE$8:$CF$22,2,FALSE),"")</f>
        <v/>
      </c>
      <c r="P648" s="973"/>
      <c r="Q648" s="974"/>
      <c r="R648" s="975"/>
      <c r="S648" s="976"/>
      <c r="T648" s="670" t="str">
        <f>IFERROR(IF(R648="","",R648*(VLOOKUP(D648, 'Unit Conversion Table'!$E$3:$F$132, 2, FALSE))),"")</f>
        <v/>
      </c>
      <c r="U648" s="3"/>
      <c r="V648" s="971" t="s">
        <v>826</v>
      </c>
      <c r="W648" s="945" t="str" cm="1">
        <f t="array" ref="W648">_xlfn.IFS(V648="No",(IFERROR(VLOOKUP($M648&amp;" | "&amp;$X648,'Emissions Factors'!$C$3:$N$1705,MATCH(W$11,'Emissions Factors'!$C$3:$N$3,0),FALSE),"")),V648="Yes", "", V648="", "")</f>
        <v/>
      </c>
      <c r="X648" s="946">
        <f>IFERROR(IF(OR($V648="Yes", $V648=""), "",
VLOOKUP($F648, 'Emissions Factors'!$C$3:$O$717, 4,FALSE)),
IFERROR(VLOOKUP($E648, 'Emissions Factors'!$C$3:$O$717, 4,FALSE),""))</f>
        <v>0</v>
      </c>
      <c r="Y648" s="947" t="str">
        <f>IFERROR(VLOOKUP($M648&amp;" | "&amp;$X648,'Emissions Factors'!$C$3:$N$3811,5,FALSE),"")</f>
        <v/>
      </c>
      <c r="Z648" s="948" t="str">
        <f>IFERROR(VLOOKUP($M648&amp;" | "&amp;$X648,'Emissions Factors'!$C$3:$N$3811,6,FALSE),"")</f>
        <v/>
      </c>
      <c r="AA648" s="949" t="str">
        <f>IFERROR(VLOOKUP($M648&amp;" | "&amp;$X648,'Emissions Factors'!$C$3:$N$3811,7,FALSE),"")</f>
        <v/>
      </c>
      <c r="AB648" s="961"/>
      <c r="AC648" s="962"/>
      <c r="AD648" s="963"/>
      <c r="AE648" s="964"/>
      <c r="AF648" s="965"/>
      <c r="AG648" s="955" t="str" cm="1">
        <f t="array" ref="AG648">IFERROR(_xlfn.IFS($V648="No", Y648*$T648/1000,$V648="Yes", AD648*$T648/1000, $V648="", ""),"")</f>
        <v/>
      </c>
      <c r="AH648" s="956" t="str" cm="1">
        <f t="array" ref="AH648">IFERROR(_xlfn.IFS($V648="No", Z648*$T648/1000,$V648="Yes", AE648*$T648/1000, $V648="", ""),"")</f>
        <v/>
      </c>
      <c r="AI648" s="956" t="str" cm="1">
        <f t="array" ref="AI648">IFERROR(_xlfn.IFS($V648="No", AA648*$T648/1000,$V648="Yes", AF648*$T648/1000, $V648="", ""),"")</f>
        <v/>
      </c>
      <c r="AJ648" s="1029" t="str">
        <f>IFERROR($AG648
+IFERROR(HLOOKUP(Introduction!$H$29,'GWP Values'!$D$3:$G$46,MATCH("CH4",'GWP Values'!$C$3:$C$41,0),FALSE)*$AH648,0)
+IFERROR(HLOOKUP(Introduction!$H$29,'GWP Values'!$D$3:$G$46,MATCH("N2O",'GWP Values'!$C$3:$C$41,0),FALSE)*$AI648,0),"")</f>
        <v/>
      </c>
    </row>
    <row r="649" spans="1:36" ht="24" customHeight="1" x14ac:dyDescent="0.25">
      <c r="A649" s="441"/>
      <c r="B649" s="458" t="str" cm="1">
        <f t="array" ref="B649">IFERROR(_xlfn.IFS($J649="","",VLOOKUP(CONCATENATE($M649," | ",$J649),'Emissions Factors'!$C$3:$O$718,5,FALSE)&lt;&gt;"",CONCATENATE($M649," | ",$J649), COUNTIF('Emissions Factors'!$C$3:$C$718,CONCATENATE($M649," | ",$J649))&lt;0, CONCATENATE($M649," | ",$I649)),"")</f>
        <v/>
      </c>
      <c r="C649" s="650" t="str">
        <f t="shared" si="18"/>
        <v/>
      </c>
      <c r="D649" s="650" t="str">
        <f t="shared" si="19"/>
        <v/>
      </c>
      <c r="E649" s="650" t="str">
        <f>IFERROR(IF($J649="","",
IF($J649="United States",$M649&amp;" | "&amp;$J649&amp;" - "&amp;(VLOOKUP(K649,'EFs - EPA eGRID'!$B$2:$D$53,3,FALSE)),
IF($J649="Canada",$M649&amp;" | "&amp;$J649&amp;" - "&amp;$K649,$M649&amp;" | "&amp;$I649))),"")</f>
        <v/>
      </c>
      <c r="F649" s="650" t="str" cm="1">
        <f t="array" ref="F649">_xlfn.IFS($J649="","",AND($J649="United States", $K649=""), $M649&amp;" | "&amp;$J649,AND($J649="Canada", $K649=""), $M649&amp;" | "&amp;$J649,$J649="United States", $E649,$J649="Canada",$E649,$J649&lt;&gt;"", $M649&amp;" | "&amp;$J649)</f>
        <v/>
      </c>
      <c r="G649" s="989"/>
      <c r="H649" s="990"/>
      <c r="I649" s="941" t="str">
        <f>IFERROR(VLOOKUP(J649,'Category Index'!$K$10:$L$258,2,FALSE),"")</f>
        <v/>
      </c>
      <c r="J649" s="986"/>
      <c r="K649" s="987" t="s">
        <v>866</v>
      </c>
      <c r="L649" s="3"/>
      <c r="M649" s="982"/>
      <c r="N649" s="983"/>
      <c r="O649" s="943" t="str">
        <f>IFERROR(VLOOKUP(Q649,Tables!$CE$8:$CF$22,2,FALSE),"")</f>
        <v/>
      </c>
      <c r="P649" s="973"/>
      <c r="Q649" s="974"/>
      <c r="R649" s="975"/>
      <c r="S649" s="976"/>
      <c r="T649" s="670" t="str">
        <f>IFERROR(IF(R649="","",R649*(VLOOKUP(D649, 'Unit Conversion Table'!$E$3:$F$132, 2, FALSE))),"")</f>
        <v/>
      </c>
      <c r="U649" s="3"/>
      <c r="V649" s="971" t="s">
        <v>826</v>
      </c>
      <c r="W649" s="945" t="str" cm="1">
        <f t="array" ref="W649">_xlfn.IFS(V649="No",(IFERROR(VLOOKUP($M649&amp;" | "&amp;$X649,'Emissions Factors'!$C$3:$N$1705,MATCH(W$11,'Emissions Factors'!$C$3:$N$3,0),FALSE),"")),V649="Yes", "", V649="", "")</f>
        <v/>
      </c>
      <c r="X649" s="946">
        <f>IFERROR(IF(OR($V649="Yes", $V649=""), "",
VLOOKUP($F649, 'Emissions Factors'!$C$3:$O$717, 4,FALSE)),
IFERROR(VLOOKUP($E649, 'Emissions Factors'!$C$3:$O$717, 4,FALSE),""))</f>
        <v>0</v>
      </c>
      <c r="Y649" s="947" t="str">
        <f>IFERROR(VLOOKUP($M649&amp;" | "&amp;$X649,'Emissions Factors'!$C$3:$N$3811,5,FALSE),"")</f>
        <v/>
      </c>
      <c r="Z649" s="948" t="str">
        <f>IFERROR(VLOOKUP($M649&amp;" | "&amp;$X649,'Emissions Factors'!$C$3:$N$3811,6,FALSE),"")</f>
        <v/>
      </c>
      <c r="AA649" s="949" t="str">
        <f>IFERROR(VLOOKUP($M649&amp;" | "&amp;$X649,'Emissions Factors'!$C$3:$N$3811,7,FALSE),"")</f>
        <v/>
      </c>
      <c r="AB649" s="961"/>
      <c r="AC649" s="962"/>
      <c r="AD649" s="963"/>
      <c r="AE649" s="964"/>
      <c r="AF649" s="965"/>
      <c r="AG649" s="955" t="str" cm="1">
        <f t="array" ref="AG649">IFERROR(_xlfn.IFS($V649="No", Y649*$T649/1000,$V649="Yes", AD649*$T649/1000, $V649="", ""),"")</f>
        <v/>
      </c>
      <c r="AH649" s="956" t="str" cm="1">
        <f t="array" ref="AH649">IFERROR(_xlfn.IFS($V649="No", Z649*$T649/1000,$V649="Yes", AE649*$T649/1000, $V649="", ""),"")</f>
        <v/>
      </c>
      <c r="AI649" s="956" t="str" cm="1">
        <f t="array" ref="AI649">IFERROR(_xlfn.IFS($V649="No", AA649*$T649/1000,$V649="Yes", AF649*$T649/1000, $V649="", ""),"")</f>
        <v/>
      </c>
      <c r="AJ649" s="1029" t="str">
        <f>IFERROR($AG649
+IFERROR(HLOOKUP(Introduction!$H$29,'GWP Values'!$D$3:$G$46,MATCH("CH4",'GWP Values'!$C$3:$C$41,0),FALSE)*$AH649,0)
+IFERROR(HLOOKUP(Introduction!$H$29,'GWP Values'!$D$3:$G$46,MATCH("N2O",'GWP Values'!$C$3:$C$41,0),FALSE)*$AI649,0),"")</f>
        <v/>
      </c>
    </row>
    <row r="650" spans="1:36" ht="24" customHeight="1" x14ac:dyDescent="0.25">
      <c r="A650" s="441"/>
      <c r="B650" s="458" t="str" cm="1">
        <f t="array" ref="B650">IFERROR(_xlfn.IFS($J650="","",VLOOKUP(CONCATENATE($M650," | ",$J650),'Emissions Factors'!$C$3:$O$718,5,FALSE)&lt;&gt;"",CONCATENATE($M650," | ",$J650), COUNTIF('Emissions Factors'!$C$3:$C$718,CONCATENATE($M650," | ",$J650))&lt;0, CONCATENATE($M650," | ",$I650)),"")</f>
        <v/>
      </c>
      <c r="C650" s="650" t="str">
        <f t="shared" si="18"/>
        <v/>
      </c>
      <c r="D650" s="650" t="str">
        <f t="shared" si="19"/>
        <v/>
      </c>
      <c r="E650" s="650" t="str">
        <f>IFERROR(IF($J650="","",
IF($J650="United States",$M650&amp;" | "&amp;$J650&amp;" - "&amp;(VLOOKUP(K650,'EFs - EPA eGRID'!$B$2:$D$53,3,FALSE)),
IF($J650="Canada",$M650&amp;" | "&amp;$J650&amp;" - "&amp;$K650,$M650&amp;" | "&amp;$I650))),"")</f>
        <v/>
      </c>
      <c r="F650" s="650" t="str" cm="1">
        <f t="array" ref="F650">_xlfn.IFS($J650="","",AND($J650="United States", $K650=""), $M650&amp;" | "&amp;$J650,AND($J650="Canada", $K650=""), $M650&amp;" | "&amp;$J650,$J650="United States", $E650,$J650="Canada",$E650,$J650&lt;&gt;"", $M650&amp;" | "&amp;$J650)</f>
        <v/>
      </c>
      <c r="G650" s="989"/>
      <c r="H650" s="990"/>
      <c r="I650" s="941" t="str">
        <f>IFERROR(VLOOKUP(J650,'Category Index'!$K$10:$L$258,2,FALSE),"")</f>
        <v/>
      </c>
      <c r="J650" s="986"/>
      <c r="K650" s="987" t="s">
        <v>866</v>
      </c>
      <c r="L650" s="3"/>
      <c r="M650" s="982"/>
      <c r="N650" s="983"/>
      <c r="O650" s="943" t="str">
        <f>IFERROR(VLOOKUP(Q650,Tables!$CE$8:$CF$22,2,FALSE),"")</f>
        <v/>
      </c>
      <c r="P650" s="973"/>
      <c r="Q650" s="974"/>
      <c r="R650" s="975"/>
      <c r="S650" s="976"/>
      <c r="T650" s="670" t="str">
        <f>IFERROR(IF(R650="","",R650*(VLOOKUP(D650, 'Unit Conversion Table'!$E$3:$F$132, 2, FALSE))),"")</f>
        <v/>
      </c>
      <c r="U650" s="3"/>
      <c r="V650" s="971" t="s">
        <v>826</v>
      </c>
      <c r="W650" s="945" t="str" cm="1">
        <f t="array" ref="W650">_xlfn.IFS(V650="No",(IFERROR(VLOOKUP($M650&amp;" | "&amp;$X650,'Emissions Factors'!$C$3:$N$1705,MATCH(W$11,'Emissions Factors'!$C$3:$N$3,0),FALSE),"")),V650="Yes", "", V650="", "")</f>
        <v/>
      </c>
      <c r="X650" s="946">
        <f>IFERROR(IF(OR($V650="Yes", $V650=""), "",
VLOOKUP($F650, 'Emissions Factors'!$C$3:$O$717, 4,FALSE)),
IFERROR(VLOOKUP($E650, 'Emissions Factors'!$C$3:$O$717, 4,FALSE),""))</f>
        <v>0</v>
      </c>
      <c r="Y650" s="947" t="str">
        <f>IFERROR(VLOOKUP($M650&amp;" | "&amp;$X650,'Emissions Factors'!$C$3:$N$3811,5,FALSE),"")</f>
        <v/>
      </c>
      <c r="Z650" s="948" t="str">
        <f>IFERROR(VLOOKUP($M650&amp;" | "&amp;$X650,'Emissions Factors'!$C$3:$N$3811,6,FALSE),"")</f>
        <v/>
      </c>
      <c r="AA650" s="949" t="str">
        <f>IFERROR(VLOOKUP($M650&amp;" | "&amp;$X650,'Emissions Factors'!$C$3:$N$3811,7,FALSE),"")</f>
        <v/>
      </c>
      <c r="AB650" s="961"/>
      <c r="AC650" s="962"/>
      <c r="AD650" s="963"/>
      <c r="AE650" s="964"/>
      <c r="AF650" s="965"/>
      <c r="AG650" s="955" t="str" cm="1">
        <f t="array" ref="AG650">IFERROR(_xlfn.IFS($V650="No", Y650*$T650/1000,$V650="Yes", AD650*$T650/1000, $V650="", ""),"")</f>
        <v/>
      </c>
      <c r="AH650" s="956" t="str" cm="1">
        <f t="array" ref="AH650">IFERROR(_xlfn.IFS($V650="No", Z650*$T650/1000,$V650="Yes", AE650*$T650/1000, $V650="", ""),"")</f>
        <v/>
      </c>
      <c r="AI650" s="956" t="str" cm="1">
        <f t="array" ref="AI650">IFERROR(_xlfn.IFS($V650="No", AA650*$T650/1000,$V650="Yes", AF650*$T650/1000, $V650="", ""),"")</f>
        <v/>
      </c>
      <c r="AJ650" s="1029" t="str">
        <f>IFERROR($AG650
+IFERROR(HLOOKUP(Introduction!$H$29,'GWP Values'!$D$3:$G$46,MATCH("CH4",'GWP Values'!$C$3:$C$41,0),FALSE)*$AH650,0)
+IFERROR(HLOOKUP(Introduction!$H$29,'GWP Values'!$D$3:$G$46,MATCH("N2O",'GWP Values'!$C$3:$C$41,0),FALSE)*$AI650,0),"")</f>
        <v/>
      </c>
    </row>
    <row r="651" spans="1:36" ht="24" customHeight="1" x14ac:dyDescent="0.25">
      <c r="A651" s="441"/>
      <c r="B651" s="458" t="str" cm="1">
        <f t="array" ref="B651">IFERROR(_xlfn.IFS($J651="","",VLOOKUP(CONCATENATE($M651," | ",$J651),'Emissions Factors'!$C$3:$O$718,5,FALSE)&lt;&gt;"",CONCATENATE($M651," | ",$J651), COUNTIF('Emissions Factors'!$C$3:$C$718,CONCATENATE($M651," | ",$J651))&lt;0, CONCATENATE($M651," | ",$I651)),"")</f>
        <v/>
      </c>
      <c r="C651" s="650" t="str">
        <f t="shared" si="18"/>
        <v/>
      </c>
      <c r="D651" s="650" t="str">
        <f t="shared" si="19"/>
        <v/>
      </c>
      <c r="E651" s="650" t="str">
        <f>IFERROR(IF($J651="","",
IF($J651="United States",$M651&amp;" | "&amp;$J651&amp;" - "&amp;(VLOOKUP(K651,'EFs - EPA eGRID'!$B$2:$D$53,3,FALSE)),
IF($J651="Canada",$M651&amp;" | "&amp;$J651&amp;" - "&amp;$K651,$M651&amp;" | "&amp;$I651))),"")</f>
        <v/>
      </c>
      <c r="F651" s="650" t="str" cm="1">
        <f t="array" ref="F651">_xlfn.IFS($J651="","",AND($J651="United States", $K651=""), $M651&amp;" | "&amp;$J651,AND($J651="Canada", $K651=""), $M651&amp;" | "&amp;$J651,$J651="United States", $E651,$J651="Canada",$E651,$J651&lt;&gt;"", $M651&amp;" | "&amp;$J651)</f>
        <v/>
      </c>
      <c r="G651" s="989"/>
      <c r="H651" s="990"/>
      <c r="I651" s="941" t="str">
        <f>IFERROR(VLOOKUP(J651,'Category Index'!$K$10:$L$258,2,FALSE),"")</f>
        <v/>
      </c>
      <c r="J651" s="986"/>
      <c r="K651" s="987" t="s">
        <v>866</v>
      </c>
      <c r="L651" s="3"/>
      <c r="M651" s="982"/>
      <c r="N651" s="983"/>
      <c r="O651" s="943" t="str">
        <f>IFERROR(VLOOKUP(Q651,Tables!$CE$8:$CF$22,2,FALSE),"")</f>
        <v/>
      </c>
      <c r="P651" s="973"/>
      <c r="Q651" s="974"/>
      <c r="R651" s="975"/>
      <c r="S651" s="976"/>
      <c r="T651" s="670" t="str">
        <f>IFERROR(IF(R651="","",R651*(VLOOKUP(D651, 'Unit Conversion Table'!$E$3:$F$132, 2, FALSE))),"")</f>
        <v/>
      </c>
      <c r="U651" s="3"/>
      <c r="V651" s="971" t="s">
        <v>826</v>
      </c>
      <c r="W651" s="945" t="str" cm="1">
        <f t="array" ref="W651">_xlfn.IFS(V651="No",(IFERROR(VLOOKUP($M651&amp;" | "&amp;$X651,'Emissions Factors'!$C$3:$N$1705,MATCH(W$11,'Emissions Factors'!$C$3:$N$3,0),FALSE),"")),V651="Yes", "", V651="", "")</f>
        <v/>
      </c>
      <c r="X651" s="946">
        <f>IFERROR(IF(OR($V651="Yes", $V651=""), "",
VLOOKUP($F651, 'Emissions Factors'!$C$3:$O$717, 4,FALSE)),
IFERROR(VLOOKUP($E651, 'Emissions Factors'!$C$3:$O$717, 4,FALSE),""))</f>
        <v>0</v>
      </c>
      <c r="Y651" s="947" t="str">
        <f>IFERROR(VLOOKUP($M651&amp;" | "&amp;$X651,'Emissions Factors'!$C$3:$N$3811,5,FALSE),"")</f>
        <v/>
      </c>
      <c r="Z651" s="948" t="str">
        <f>IFERROR(VLOOKUP($M651&amp;" | "&amp;$X651,'Emissions Factors'!$C$3:$N$3811,6,FALSE),"")</f>
        <v/>
      </c>
      <c r="AA651" s="949" t="str">
        <f>IFERROR(VLOOKUP($M651&amp;" | "&amp;$X651,'Emissions Factors'!$C$3:$N$3811,7,FALSE),"")</f>
        <v/>
      </c>
      <c r="AB651" s="961"/>
      <c r="AC651" s="962"/>
      <c r="AD651" s="963"/>
      <c r="AE651" s="964"/>
      <c r="AF651" s="965"/>
      <c r="AG651" s="955" t="str" cm="1">
        <f t="array" ref="AG651">IFERROR(_xlfn.IFS($V651="No", Y651*$T651/1000,$V651="Yes", AD651*$T651/1000, $V651="", ""),"")</f>
        <v/>
      </c>
      <c r="AH651" s="956" t="str" cm="1">
        <f t="array" ref="AH651">IFERROR(_xlfn.IFS($V651="No", Z651*$T651/1000,$V651="Yes", AE651*$T651/1000, $V651="", ""),"")</f>
        <v/>
      </c>
      <c r="AI651" s="956" t="str" cm="1">
        <f t="array" ref="AI651">IFERROR(_xlfn.IFS($V651="No", AA651*$T651/1000,$V651="Yes", AF651*$T651/1000, $V651="", ""),"")</f>
        <v/>
      </c>
      <c r="AJ651" s="1029" t="str">
        <f>IFERROR($AG651
+IFERROR(HLOOKUP(Introduction!$H$29,'GWP Values'!$D$3:$G$46,MATCH("CH4",'GWP Values'!$C$3:$C$41,0),FALSE)*$AH651,0)
+IFERROR(HLOOKUP(Introduction!$H$29,'GWP Values'!$D$3:$G$46,MATCH("N2O",'GWP Values'!$C$3:$C$41,0),FALSE)*$AI651,0),"")</f>
        <v/>
      </c>
    </row>
    <row r="652" spans="1:36" ht="24" customHeight="1" x14ac:dyDescent="0.25">
      <c r="A652" s="441"/>
      <c r="B652" s="458" t="str" cm="1">
        <f t="array" ref="B652">IFERROR(_xlfn.IFS($J652="","",VLOOKUP(CONCATENATE($M652," | ",$J652),'Emissions Factors'!$C$3:$O$718,5,FALSE)&lt;&gt;"",CONCATENATE($M652," | ",$J652), COUNTIF('Emissions Factors'!$C$3:$C$718,CONCATENATE($M652," | ",$J652))&lt;0, CONCATENATE($M652," | ",$I652)),"")</f>
        <v/>
      </c>
      <c r="C652" s="650" t="str">
        <f t="shared" si="18"/>
        <v/>
      </c>
      <c r="D652" s="650" t="str">
        <f t="shared" si="19"/>
        <v/>
      </c>
      <c r="E652" s="650" t="str">
        <f>IFERROR(IF($J652="","",
IF($J652="United States",$M652&amp;" | "&amp;$J652&amp;" - "&amp;(VLOOKUP(K652,'EFs - EPA eGRID'!$B$2:$D$53,3,FALSE)),
IF($J652="Canada",$M652&amp;" | "&amp;$J652&amp;" - "&amp;$K652,$M652&amp;" | "&amp;$I652))),"")</f>
        <v/>
      </c>
      <c r="F652" s="650" t="str" cm="1">
        <f t="array" ref="F652">_xlfn.IFS($J652="","",AND($J652="United States", $K652=""), $M652&amp;" | "&amp;$J652,AND($J652="Canada", $K652=""), $M652&amp;" | "&amp;$J652,$J652="United States", $E652,$J652="Canada",$E652,$J652&lt;&gt;"", $M652&amp;" | "&amp;$J652)</f>
        <v/>
      </c>
      <c r="G652" s="989"/>
      <c r="H652" s="990"/>
      <c r="I652" s="941" t="str">
        <f>IFERROR(VLOOKUP(J652,'Category Index'!$K$10:$L$258,2,FALSE),"")</f>
        <v/>
      </c>
      <c r="J652" s="986"/>
      <c r="K652" s="987" t="s">
        <v>866</v>
      </c>
      <c r="L652" s="3"/>
      <c r="M652" s="982"/>
      <c r="N652" s="983"/>
      <c r="O652" s="943" t="str">
        <f>IFERROR(VLOOKUP(Q652,Tables!$CE$8:$CF$22,2,FALSE),"")</f>
        <v/>
      </c>
      <c r="P652" s="973"/>
      <c r="Q652" s="974"/>
      <c r="R652" s="975"/>
      <c r="S652" s="976"/>
      <c r="T652" s="670" t="str">
        <f>IFERROR(IF(R652="","",R652*(VLOOKUP(D652, 'Unit Conversion Table'!$E$3:$F$132, 2, FALSE))),"")</f>
        <v/>
      </c>
      <c r="U652" s="3"/>
      <c r="V652" s="971" t="s">
        <v>826</v>
      </c>
      <c r="W652" s="945" t="str" cm="1">
        <f t="array" ref="W652">_xlfn.IFS(V652="No",(IFERROR(VLOOKUP($M652&amp;" | "&amp;$X652,'Emissions Factors'!$C$3:$N$1705,MATCH(W$11,'Emissions Factors'!$C$3:$N$3,0),FALSE),"")),V652="Yes", "", V652="", "")</f>
        <v/>
      </c>
      <c r="X652" s="946">
        <f>IFERROR(IF(OR($V652="Yes", $V652=""), "",
VLOOKUP($F652, 'Emissions Factors'!$C$3:$O$717, 4,FALSE)),
IFERROR(VLOOKUP($E652, 'Emissions Factors'!$C$3:$O$717, 4,FALSE),""))</f>
        <v>0</v>
      </c>
      <c r="Y652" s="947" t="str">
        <f>IFERROR(VLOOKUP($M652&amp;" | "&amp;$X652,'Emissions Factors'!$C$3:$N$3811,5,FALSE),"")</f>
        <v/>
      </c>
      <c r="Z652" s="948" t="str">
        <f>IFERROR(VLOOKUP($M652&amp;" | "&amp;$X652,'Emissions Factors'!$C$3:$N$3811,6,FALSE),"")</f>
        <v/>
      </c>
      <c r="AA652" s="949" t="str">
        <f>IFERROR(VLOOKUP($M652&amp;" | "&amp;$X652,'Emissions Factors'!$C$3:$N$3811,7,FALSE),"")</f>
        <v/>
      </c>
      <c r="AB652" s="961"/>
      <c r="AC652" s="962"/>
      <c r="AD652" s="963"/>
      <c r="AE652" s="964"/>
      <c r="AF652" s="965"/>
      <c r="AG652" s="955" t="str" cm="1">
        <f t="array" ref="AG652">IFERROR(_xlfn.IFS($V652="No", Y652*$T652/1000,$V652="Yes", AD652*$T652/1000, $V652="", ""),"")</f>
        <v/>
      </c>
      <c r="AH652" s="956" t="str" cm="1">
        <f t="array" ref="AH652">IFERROR(_xlfn.IFS($V652="No", Z652*$T652/1000,$V652="Yes", AE652*$T652/1000, $V652="", ""),"")</f>
        <v/>
      </c>
      <c r="AI652" s="956" t="str" cm="1">
        <f t="array" ref="AI652">IFERROR(_xlfn.IFS($V652="No", AA652*$T652/1000,$V652="Yes", AF652*$T652/1000, $V652="", ""),"")</f>
        <v/>
      </c>
      <c r="AJ652" s="1029" t="str">
        <f>IFERROR($AG652
+IFERROR(HLOOKUP(Introduction!$H$29,'GWP Values'!$D$3:$G$46,MATCH("CH4",'GWP Values'!$C$3:$C$41,0),FALSE)*$AH652,0)
+IFERROR(HLOOKUP(Introduction!$H$29,'GWP Values'!$D$3:$G$46,MATCH("N2O",'GWP Values'!$C$3:$C$41,0),FALSE)*$AI652,0),"")</f>
        <v/>
      </c>
    </row>
    <row r="653" spans="1:36" ht="24" customHeight="1" x14ac:dyDescent="0.25">
      <c r="A653" s="441"/>
      <c r="B653" s="458" t="str" cm="1">
        <f t="array" ref="B653">IFERROR(_xlfn.IFS($J653="","",VLOOKUP(CONCATENATE($M653," | ",$J653),'Emissions Factors'!$C$3:$O$718,5,FALSE)&lt;&gt;"",CONCATENATE($M653," | ",$J653), COUNTIF('Emissions Factors'!$C$3:$C$718,CONCATENATE($M653," | ",$J653))&lt;0, CONCATENATE($M653," | ",$I653)),"")</f>
        <v/>
      </c>
      <c r="C653" s="650" t="str">
        <f t="shared" ref="C653:C698" si="20">IF(J653="United States","UnitedStatesT",IF(J653="Canada","CanadaT",""))</f>
        <v/>
      </c>
      <c r="D653" s="650" t="str">
        <f t="shared" ref="D653:D698" si="21">IF($S653="","",CONCATENATE("MWh / ",$S653, " | Energy"))</f>
        <v/>
      </c>
      <c r="E653" s="650" t="str">
        <f>IFERROR(IF($J653="","",
IF($J653="United States",$M653&amp;" | "&amp;$J653&amp;" - "&amp;(VLOOKUP(K653,'EFs - EPA eGRID'!$B$2:$D$53,3,FALSE)),
IF($J653="Canada",$M653&amp;" | "&amp;$J653&amp;" - "&amp;$K653,$M653&amp;" | "&amp;$I653))),"")</f>
        <v/>
      </c>
      <c r="F653" s="650" t="str" cm="1">
        <f t="array" ref="F653">_xlfn.IFS($J653="","",AND($J653="United States", $K653=""), $M653&amp;" | "&amp;$J653,AND($J653="Canada", $K653=""), $M653&amp;" | "&amp;$J653,$J653="United States", $E653,$J653="Canada",$E653,$J653&lt;&gt;"", $M653&amp;" | "&amp;$J653)</f>
        <v/>
      </c>
      <c r="G653" s="989"/>
      <c r="H653" s="990"/>
      <c r="I653" s="941" t="str">
        <f>IFERROR(VLOOKUP(J653,'Category Index'!$K$10:$L$258,2,FALSE),"")</f>
        <v/>
      </c>
      <c r="J653" s="986"/>
      <c r="K653" s="987" t="s">
        <v>866</v>
      </c>
      <c r="L653" s="3"/>
      <c r="M653" s="982"/>
      <c r="N653" s="983"/>
      <c r="O653" s="943" t="str">
        <f>IFERROR(VLOOKUP(Q653,Tables!$CE$8:$CF$22,2,FALSE),"")</f>
        <v/>
      </c>
      <c r="P653" s="973"/>
      <c r="Q653" s="974"/>
      <c r="R653" s="975"/>
      <c r="S653" s="976"/>
      <c r="T653" s="670" t="str">
        <f>IFERROR(IF(R653="","",R653*(VLOOKUP(D653, 'Unit Conversion Table'!$E$3:$F$132, 2, FALSE))),"")</f>
        <v/>
      </c>
      <c r="U653" s="3"/>
      <c r="V653" s="971" t="s">
        <v>826</v>
      </c>
      <c r="W653" s="945" t="str" cm="1">
        <f t="array" ref="W653">_xlfn.IFS(V653="No",(IFERROR(VLOOKUP($M653&amp;" | "&amp;$X653,'Emissions Factors'!$C$3:$N$1705,MATCH(W$11,'Emissions Factors'!$C$3:$N$3,0),FALSE),"")),V653="Yes", "", V653="", "")</f>
        <v/>
      </c>
      <c r="X653" s="946">
        <f>IFERROR(IF(OR($V653="Yes", $V653=""), "",
VLOOKUP($F653, 'Emissions Factors'!$C$3:$O$717, 4,FALSE)),
IFERROR(VLOOKUP($E653, 'Emissions Factors'!$C$3:$O$717, 4,FALSE),""))</f>
        <v>0</v>
      </c>
      <c r="Y653" s="947" t="str">
        <f>IFERROR(VLOOKUP($M653&amp;" | "&amp;$X653,'Emissions Factors'!$C$3:$N$3811,5,FALSE),"")</f>
        <v/>
      </c>
      <c r="Z653" s="948" t="str">
        <f>IFERROR(VLOOKUP($M653&amp;" | "&amp;$X653,'Emissions Factors'!$C$3:$N$3811,6,FALSE),"")</f>
        <v/>
      </c>
      <c r="AA653" s="949" t="str">
        <f>IFERROR(VLOOKUP($M653&amp;" | "&amp;$X653,'Emissions Factors'!$C$3:$N$3811,7,FALSE),"")</f>
        <v/>
      </c>
      <c r="AB653" s="961"/>
      <c r="AC653" s="962"/>
      <c r="AD653" s="963"/>
      <c r="AE653" s="964"/>
      <c r="AF653" s="965"/>
      <c r="AG653" s="955" t="str" cm="1">
        <f t="array" ref="AG653">IFERROR(_xlfn.IFS($V653="No", Y653*$T653/1000,$V653="Yes", AD653*$T653/1000, $V653="", ""),"")</f>
        <v/>
      </c>
      <c r="AH653" s="956" t="str" cm="1">
        <f t="array" ref="AH653">IFERROR(_xlfn.IFS($V653="No", Z653*$T653/1000,$V653="Yes", AE653*$T653/1000, $V653="", ""),"")</f>
        <v/>
      </c>
      <c r="AI653" s="956" t="str" cm="1">
        <f t="array" ref="AI653">IFERROR(_xlfn.IFS($V653="No", AA653*$T653/1000,$V653="Yes", AF653*$T653/1000, $V653="", ""),"")</f>
        <v/>
      </c>
      <c r="AJ653" s="1029" t="str">
        <f>IFERROR($AG653
+IFERROR(HLOOKUP(Introduction!$H$29,'GWP Values'!$D$3:$G$46,MATCH("CH4",'GWP Values'!$C$3:$C$41,0),FALSE)*$AH653,0)
+IFERROR(HLOOKUP(Introduction!$H$29,'GWP Values'!$D$3:$G$46,MATCH("N2O",'GWP Values'!$C$3:$C$41,0),FALSE)*$AI653,0),"")</f>
        <v/>
      </c>
    </row>
    <row r="654" spans="1:36" ht="24" customHeight="1" x14ac:dyDescent="0.25">
      <c r="A654" s="441"/>
      <c r="B654" s="458" t="str" cm="1">
        <f t="array" ref="B654">IFERROR(_xlfn.IFS($J654="","",VLOOKUP(CONCATENATE($M654," | ",$J654),'Emissions Factors'!$C$3:$O$718,5,FALSE)&lt;&gt;"",CONCATENATE($M654," | ",$J654), COUNTIF('Emissions Factors'!$C$3:$C$718,CONCATENATE($M654," | ",$J654))&lt;0, CONCATENATE($M654," | ",$I654)),"")</f>
        <v/>
      </c>
      <c r="C654" s="650" t="str">
        <f t="shared" si="20"/>
        <v/>
      </c>
      <c r="D654" s="650" t="str">
        <f t="shared" si="21"/>
        <v/>
      </c>
      <c r="E654" s="650" t="str">
        <f>IFERROR(IF($J654="","",
IF($J654="United States",$M654&amp;" | "&amp;$J654&amp;" - "&amp;(VLOOKUP(K654,'EFs - EPA eGRID'!$B$2:$D$53,3,FALSE)),
IF($J654="Canada",$M654&amp;" | "&amp;$J654&amp;" - "&amp;$K654,$M654&amp;" | "&amp;$I654))),"")</f>
        <v/>
      </c>
      <c r="F654" s="650" t="str" cm="1">
        <f t="array" ref="F654">_xlfn.IFS($J654="","",AND($J654="United States", $K654=""), $M654&amp;" | "&amp;$J654,AND($J654="Canada", $K654=""), $M654&amp;" | "&amp;$J654,$J654="United States", $E654,$J654="Canada",$E654,$J654&lt;&gt;"", $M654&amp;" | "&amp;$J654)</f>
        <v/>
      </c>
      <c r="G654" s="989"/>
      <c r="H654" s="990"/>
      <c r="I654" s="941" t="str">
        <f>IFERROR(VLOOKUP(J654,'Category Index'!$K$10:$L$258,2,FALSE),"")</f>
        <v/>
      </c>
      <c r="J654" s="986"/>
      <c r="K654" s="987" t="s">
        <v>866</v>
      </c>
      <c r="L654" s="3"/>
      <c r="M654" s="982"/>
      <c r="N654" s="983"/>
      <c r="O654" s="943" t="str">
        <f>IFERROR(VLOOKUP(Q654,Tables!$CE$8:$CF$22,2,FALSE),"")</f>
        <v/>
      </c>
      <c r="P654" s="973"/>
      <c r="Q654" s="974"/>
      <c r="R654" s="975"/>
      <c r="S654" s="976"/>
      <c r="T654" s="670" t="str">
        <f>IFERROR(IF(R654="","",R654*(VLOOKUP(D654, 'Unit Conversion Table'!$E$3:$F$132, 2, FALSE))),"")</f>
        <v/>
      </c>
      <c r="U654" s="3"/>
      <c r="V654" s="971" t="s">
        <v>826</v>
      </c>
      <c r="W654" s="945" t="str" cm="1">
        <f t="array" ref="W654">_xlfn.IFS(V654="No",(IFERROR(VLOOKUP($M654&amp;" | "&amp;$X654,'Emissions Factors'!$C$3:$N$1705,MATCH(W$11,'Emissions Factors'!$C$3:$N$3,0),FALSE),"")),V654="Yes", "", V654="", "")</f>
        <v/>
      </c>
      <c r="X654" s="946">
        <f>IFERROR(IF(OR($V654="Yes", $V654=""), "",
VLOOKUP($F654, 'Emissions Factors'!$C$3:$O$717, 4,FALSE)),
IFERROR(VLOOKUP($E654, 'Emissions Factors'!$C$3:$O$717, 4,FALSE),""))</f>
        <v>0</v>
      </c>
      <c r="Y654" s="947" t="str">
        <f>IFERROR(VLOOKUP($M654&amp;" | "&amp;$X654,'Emissions Factors'!$C$3:$N$3811,5,FALSE),"")</f>
        <v/>
      </c>
      <c r="Z654" s="948" t="str">
        <f>IFERROR(VLOOKUP($M654&amp;" | "&amp;$X654,'Emissions Factors'!$C$3:$N$3811,6,FALSE),"")</f>
        <v/>
      </c>
      <c r="AA654" s="949" t="str">
        <f>IFERROR(VLOOKUP($M654&amp;" | "&amp;$X654,'Emissions Factors'!$C$3:$N$3811,7,FALSE),"")</f>
        <v/>
      </c>
      <c r="AB654" s="961"/>
      <c r="AC654" s="962"/>
      <c r="AD654" s="963"/>
      <c r="AE654" s="964"/>
      <c r="AF654" s="965"/>
      <c r="AG654" s="955" t="str" cm="1">
        <f t="array" ref="AG654">IFERROR(_xlfn.IFS($V654="No", Y654*$T654/1000,$V654="Yes", AD654*$T654/1000, $V654="", ""),"")</f>
        <v/>
      </c>
      <c r="AH654" s="956" t="str" cm="1">
        <f t="array" ref="AH654">IFERROR(_xlfn.IFS($V654="No", Z654*$T654/1000,$V654="Yes", AE654*$T654/1000, $V654="", ""),"")</f>
        <v/>
      </c>
      <c r="AI654" s="956" t="str" cm="1">
        <f t="array" ref="AI654">IFERROR(_xlfn.IFS($V654="No", AA654*$T654/1000,$V654="Yes", AF654*$T654/1000, $V654="", ""),"")</f>
        <v/>
      </c>
      <c r="AJ654" s="1029" t="str">
        <f>IFERROR($AG654
+IFERROR(HLOOKUP(Introduction!$H$29,'GWP Values'!$D$3:$G$46,MATCH("CH4",'GWP Values'!$C$3:$C$41,0),FALSE)*$AH654,0)
+IFERROR(HLOOKUP(Introduction!$H$29,'GWP Values'!$D$3:$G$46,MATCH("N2O",'GWP Values'!$C$3:$C$41,0),FALSE)*$AI654,0),"")</f>
        <v/>
      </c>
    </row>
    <row r="655" spans="1:36" ht="24" customHeight="1" x14ac:dyDescent="0.25">
      <c r="A655" s="441"/>
      <c r="B655" s="458" t="str" cm="1">
        <f t="array" ref="B655">IFERROR(_xlfn.IFS($J655="","",VLOOKUP(CONCATENATE($M655," | ",$J655),'Emissions Factors'!$C$3:$O$718,5,FALSE)&lt;&gt;"",CONCATENATE($M655," | ",$J655), COUNTIF('Emissions Factors'!$C$3:$C$718,CONCATENATE($M655," | ",$J655))&lt;0, CONCATENATE($M655," | ",$I655)),"")</f>
        <v/>
      </c>
      <c r="C655" s="650" t="str">
        <f t="shared" si="20"/>
        <v/>
      </c>
      <c r="D655" s="650" t="str">
        <f t="shared" si="21"/>
        <v/>
      </c>
      <c r="E655" s="650" t="str">
        <f>IFERROR(IF($J655="","",
IF($J655="United States",$M655&amp;" | "&amp;$J655&amp;" - "&amp;(VLOOKUP(K655,'EFs - EPA eGRID'!$B$2:$D$53,3,FALSE)),
IF($J655="Canada",$M655&amp;" | "&amp;$J655&amp;" - "&amp;$K655,$M655&amp;" | "&amp;$I655))),"")</f>
        <v/>
      </c>
      <c r="F655" s="650" t="str" cm="1">
        <f t="array" ref="F655">_xlfn.IFS($J655="","",AND($J655="United States", $K655=""), $M655&amp;" | "&amp;$J655,AND($J655="Canada", $K655=""), $M655&amp;" | "&amp;$J655,$J655="United States", $E655,$J655="Canada",$E655,$J655&lt;&gt;"", $M655&amp;" | "&amp;$J655)</f>
        <v/>
      </c>
      <c r="G655" s="989"/>
      <c r="H655" s="990"/>
      <c r="I655" s="941" t="str">
        <f>IFERROR(VLOOKUP(J655,'Category Index'!$K$10:$L$258,2,FALSE),"")</f>
        <v/>
      </c>
      <c r="J655" s="986"/>
      <c r="K655" s="987" t="s">
        <v>866</v>
      </c>
      <c r="L655" s="3"/>
      <c r="M655" s="982"/>
      <c r="N655" s="983"/>
      <c r="O655" s="943" t="str">
        <f>IFERROR(VLOOKUP(Q655,Tables!$CE$8:$CF$22,2,FALSE),"")</f>
        <v/>
      </c>
      <c r="P655" s="973"/>
      <c r="Q655" s="974"/>
      <c r="R655" s="975"/>
      <c r="S655" s="976"/>
      <c r="T655" s="670" t="str">
        <f>IFERROR(IF(R655="","",R655*(VLOOKUP(D655, 'Unit Conversion Table'!$E$3:$F$132, 2, FALSE))),"")</f>
        <v/>
      </c>
      <c r="U655" s="3"/>
      <c r="V655" s="971" t="s">
        <v>826</v>
      </c>
      <c r="W655" s="945" t="str" cm="1">
        <f t="array" ref="W655">_xlfn.IFS(V655="No",(IFERROR(VLOOKUP($M655&amp;" | "&amp;$X655,'Emissions Factors'!$C$3:$N$1705,MATCH(W$11,'Emissions Factors'!$C$3:$N$3,0),FALSE),"")),V655="Yes", "", V655="", "")</f>
        <v/>
      </c>
      <c r="X655" s="946">
        <f>IFERROR(IF(OR($V655="Yes", $V655=""), "",
VLOOKUP($F655, 'Emissions Factors'!$C$3:$O$717, 4,FALSE)),
IFERROR(VLOOKUP($E655, 'Emissions Factors'!$C$3:$O$717, 4,FALSE),""))</f>
        <v>0</v>
      </c>
      <c r="Y655" s="947" t="str">
        <f>IFERROR(VLOOKUP($M655&amp;" | "&amp;$X655,'Emissions Factors'!$C$3:$N$3811,5,FALSE),"")</f>
        <v/>
      </c>
      <c r="Z655" s="948" t="str">
        <f>IFERROR(VLOOKUP($M655&amp;" | "&amp;$X655,'Emissions Factors'!$C$3:$N$3811,6,FALSE),"")</f>
        <v/>
      </c>
      <c r="AA655" s="949" t="str">
        <f>IFERROR(VLOOKUP($M655&amp;" | "&amp;$X655,'Emissions Factors'!$C$3:$N$3811,7,FALSE),"")</f>
        <v/>
      </c>
      <c r="AB655" s="961"/>
      <c r="AC655" s="962"/>
      <c r="AD655" s="963"/>
      <c r="AE655" s="964"/>
      <c r="AF655" s="965"/>
      <c r="AG655" s="955" t="str" cm="1">
        <f t="array" ref="AG655">IFERROR(_xlfn.IFS($V655="No", Y655*$T655/1000,$V655="Yes", AD655*$T655/1000, $V655="", ""),"")</f>
        <v/>
      </c>
      <c r="AH655" s="956" t="str" cm="1">
        <f t="array" ref="AH655">IFERROR(_xlfn.IFS($V655="No", Z655*$T655/1000,$V655="Yes", AE655*$T655/1000, $V655="", ""),"")</f>
        <v/>
      </c>
      <c r="AI655" s="956" t="str" cm="1">
        <f t="array" ref="AI655">IFERROR(_xlfn.IFS($V655="No", AA655*$T655/1000,$V655="Yes", AF655*$T655/1000, $V655="", ""),"")</f>
        <v/>
      </c>
      <c r="AJ655" s="1029" t="str">
        <f>IFERROR($AG655
+IFERROR(HLOOKUP(Introduction!$H$29,'GWP Values'!$D$3:$G$46,MATCH("CH4",'GWP Values'!$C$3:$C$41,0),FALSE)*$AH655,0)
+IFERROR(HLOOKUP(Introduction!$H$29,'GWP Values'!$D$3:$G$46,MATCH("N2O",'GWP Values'!$C$3:$C$41,0),FALSE)*$AI655,0),"")</f>
        <v/>
      </c>
    </row>
    <row r="656" spans="1:36" ht="24" customHeight="1" x14ac:dyDescent="0.25">
      <c r="A656" s="441"/>
      <c r="B656" s="458" t="str" cm="1">
        <f t="array" ref="B656">IFERROR(_xlfn.IFS($J656="","",VLOOKUP(CONCATENATE($M656," | ",$J656),'Emissions Factors'!$C$3:$O$718,5,FALSE)&lt;&gt;"",CONCATENATE($M656," | ",$J656), COUNTIF('Emissions Factors'!$C$3:$C$718,CONCATENATE($M656," | ",$J656))&lt;0, CONCATENATE($M656," | ",$I656)),"")</f>
        <v/>
      </c>
      <c r="C656" s="650" t="str">
        <f t="shared" si="20"/>
        <v/>
      </c>
      <c r="D656" s="650" t="str">
        <f t="shared" si="21"/>
        <v/>
      </c>
      <c r="E656" s="650" t="str">
        <f>IFERROR(IF($J656="","",
IF($J656="United States",$M656&amp;" | "&amp;$J656&amp;" - "&amp;(VLOOKUP(K656,'EFs - EPA eGRID'!$B$2:$D$53,3,FALSE)),
IF($J656="Canada",$M656&amp;" | "&amp;$J656&amp;" - "&amp;$K656,$M656&amp;" | "&amp;$I656))),"")</f>
        <v/>
      </c>
      <c r="F656" s="650" t="str" cm="1">
        <f t="array" ref="F656">_xlfn.IFS($J656="","",AND($J656="United States", $K656=""), $M656&amp;" | "&amp;$J656,AND($J656="Canada", $K656=""), $M656&amp;" | "&amp;$J656,$J656="United States", $E656,$J656="Canada",$E656,$J656&lt;&gt;"", $M656&amp;" | "&amp;$J656)</f>
        <v/>
      </c>
      <c r="G656" s="989"/>
      <c r="H656" s="990"/>
      <c r="I656" s="941" t="str">
        <f>IFERROR(VLOOKUP(J656,'Category Index'!$K$10:$L$258,2,FALSE),"")</f>
        <v/>
      </c>
      <c r="J656" s="986"/>
      <c r="K656" s="987" t="s">
        <v>866</v>
      </c>
      <c r="L656" s="3"/>
      <c r="M656" s="982"/>
      <c r="N656" s="983"/>
      <c r="O656" s="943" t="str">
        <f>IFERROR(VLOOKUP(Q656,Tables!$CE$8:$CF$22,2,FALSE),"")</f>
        <v/>
      </c>
      <c r="P656" s="973"/>
      <c r="Q656" s="974"/>
      <c r="R656" s="975"/>
      <c r="S656" s="976"/>
      <c r="T656" s="670" t="str">
        <f>IFERROR(IF(R656="","",R656*(VLOOKUP(D656, 'Unit Conversion Table'!$E$3:$F$132, 2, FALSE))),"")</f>
        <v/>
      </c>
      <c r="U656" s="3"/>
      <c r="V656" s="971" t="s">
        <v>826</v>
      </c>
      <c r="W656" s="945" t="str" cm="1">
        <f t="array" ref="W656">_xlfn.IFS(V656="No",(IFERROR(VLOOKUP($M656&amp;" | "&amp;$X656,'Emissions Factors'!$C$3:$N$1705,MATCH(W$11,'Emissions Factors'!$C$3:$N$3,0),FALSE),"")),V656="Yes", "", V656="", "")</f>
        <v/>
      </c>
      <c r="X656" s="946">
        <f>IFERROR(IF(OR($V656="Yes", $V656=""), "",
VLOOKUP($F656, 'Emissions Factors'!$C$3:$O$717, 4,FALSE)),
IFERROR(VLOOKUP($E656, 'Emissions Factors'!$C$3:$O$717, 4,FALSE),""))</f>
        <v>0</v>
      </c>
      <c r="Y656" s="947" t="str">
        <f>IFERROR(VLOOKUP($M656&amp;" | "&amp;$X656,'Emissions Factors'!$C$3:$N$3811,5,FALSE),"")</f>
        <v/>
      </c>
      <c r="Z656" s="948" t="str">
        <f>IFERROR(VLOOKUP($M656&amp;" | "&amp;$X656,'Emissions Factors'!$C$3:$N$3811,6,FALSE),"")</f>
        <v/>
      </c>
      <c r="AA656" s="949" t="str">
        <f>IFERROR(VLOOKUP($M656&amp;" | "&amp;$X656,'Emissions Factors'!$C$3:$N$3811,7,FALSE),"")</f>
        <v/>
      </c>
      <c r="AB656" s="961"/>
      <c r="AC656" s="962"/>
      <c r="AD656" s="963"/>
      <c r="AE656" s="964"/>
      <c r="AF656" s="965"/>
      <c r="AG656" s="955" t="str" cm="1">
        <f t="array" ref="AG656">IFERROR(_xlfn.IFS($V656="No", Y656*$T656/1000,$V656="Yes", AD656*$T656/1000, $V656="", ""),"")</f>
        <v/>
      </c>
      <c r="AH656" s="956" t="str" cm="1">
        <f t="array" ref="AH656">IFERROR(_xlfn.IFS($V656="No", Z656*$T656/1000,$V656="Yes", AE656*$T656/1000, $V656="", ""),"")</f>
        <v/>
      </c>
      <c r="AI656" s="956" t="str" cm="1">
        <f t="array" ref="AI656">IFERROR(_xlfn.IFS($V656="No", AA656*$T656/1000,$V656="Yes", AF656*$T656/1000, $V656="", ""),"")</f>
        <v/>
      </c>
      <c r="AJ656" s="1029" t="str">
        <f>IFERROR($AG656
+IFERROR(HLOOKUP(Introduction!$H$29,'GWP Values'!$D$3:$G$46,MATCH("CH4",'GWP Values'!$C$3:$C$41,0),FALSE)*$AH656,0)
+IFERROR(HLOOKUP(Introduction!$H$29,'GWP Values'!$D$3:$G$46,MATCH("N2O",'GWP Values'!$C$3:$C$41,0),FALSE)*$AI656,0),"")</f>
        <v/>
      </c>
    </row>
    <row r="657" spans="1:36" ht="24" customHeight="1" x14ac:dyDescent="0.25">
      <c r="A657" s="441"/>
      <c r="B657" s="458" t="str" cm="1">
        <f t="array" ref="B657">IFERROR(_xlfn.IFS($J657="","",VLOOKUP(CONCATENATE($M657," | ",$J657),'Emissions Factors'!$C$3:$O$718,5,FALSE)&lt;&gt;"",CONCATENATE($M657," | ",$J657), COUNTIF('Emissions Factors'!$C$3:$C$718,CONCATENATE($M657," | ",$J657))&lt;0, CONCATENATE($M657," | ",$I657)),"")</f>
        <v/>
      </c>
      <c r="C657" s="650" t="str">
        <f t="shared" si="20"/>
        <v/>
      </c>
      <c r="D657" s="650" t="str">
        <f t="shared" si="21"/>
        <v/>
      </c>
      <c r="E657" s="650" t="str">
        <f>IFERROR(IF($J657="","",
IF($J657="United States",$M657&amp;" | "&amp;$J657&amp;" - "&amp;(VLOOKUP(K657,'EFs - EPA eGRID'!$B$2:$D$53,3,FALSE)),
IF($J657="Canada",$M657&amp;" | "&amp;$J657&amp;" - "&amp;$K657,$M657&amp;" | "&amp;$I657))),"")</f>
        <v/>
      </c>
      <c r="F657" s="650" t="str" cm="1">
        <f t="array" ref="F657">_xlfn.IFS($J657="","",AND($J657="United States", $K657=""), $M657&amp;" | "&amp;$J657,AND($J657="Canada", $K657=""), $M657&amp;" | "&amp;$J657,$J657="United States", $E657,$J657="Canada",$E657,$J657&lt;&gt;"", $M657&amp;" | "&amp;$J657)</f>
        <v/>
      </c>
      <c r="G657" s="989"/>
      <c r="H657" s="990"/>
      <c r="I657" s="941" t="str">
        <f>IFERROR(VLOOKUP(J657,'Category Index'!$K$10:$L$258,2,FALSE),"")</f>
        <v/>
      </c>
      <c r="J657" s="986"/>
      <c r="K657" s="987" t="s">
        <v>866</v>
      </c>
      <c r="L657" s="3"/>
      <c r="M657" s="982"/>
      <c r="N657" s="983"/>
      <c r="O657" s="943" t="str">
        <f>IFERROR(VLOOKUP(Q657,Tables!$CE$8:$CF$22,2,FALSE),"")</f>
        <v/>
      </c>
      <c r="P657" s="973"/>
      <c r="Q657" s="974"/>
      <c r="R657" s="975"/>
      <c r="S657" s="976"/>
      <c r="T657" s="670" t="str">
        <f>IFERROR(IF(R657="","",R657*(VLOOKUP(D657, 'Unit Conversion Table'!$E$3:$F$132, 2, FALSE))),"")</f>
        <v/>
      </c>
      <c r="U657" s="3"/>
      <c r="V657" s="971" t="s">
        <v>826</v>
      </c>
      <c r="W657" s="945" t="str" cm="1">
        <f t="array" ref="W657">_xlfn.IFS(V657="No",(IFERROR(VLOOKUP($M657&amp;" | "&amp;$X657,'Emissions Factors'!$C$3:$N$1705,MATCH(W$11,'Emissions Factors'!$C$3:$N$3,0),FALSE),"")),V657="Yes", "", V657="", "")</f>
        <v/>
      </c>
      <c r="X657" s="946">
        <f>IFERROR(IF(OR($V657="Yes", $V657=""), "",
VLOOKUP($F657, 'Emissions Factors'!$C$3:$O$717, 4,FALSE)),
IFERROR(VLOOKUP($E657, 'Emissions Factors'!$C$3:$O$717, 4,FALSE),""))</f>
        <v>0</v>
      </c>
      <c r="Y657" s="947" t="str">
        <f>IFERROR(VLOOKUP($M657&amp;" | "&amp;$X657,'Emissions Factors'!$C$3:$N$3811,5,FALSE),"")</f>
        <v/>
      </c>
      <c r="Z657" s="948" t="str">
        <f>IFERROR(VLOOKUP($M657&amp;" | "&amp;$X657,'Emissions Factors'!$C$3:$N$3811,6,FALSE),"")</f>
        <v/>
      </c>
      <c r="AA657" s="949" t="str">
        <f>IFERROR(VLOOKUP($M657&amp;" | "&amp;$X657,'Emissions Factors'!$C$3:$N$3811,7,FALSE),"")</f>
        <v/>
      </c>
      <c r="AB657" s="961"/>
      <c r="AC657" s="962"/>
      <c r="AD657" s="963"/>
      <c r="AE657" s="964"/>
      <c r="AF657" s="965"/>
      <c r="AG657" s="955" t="str" cm="1">
        <f t="array" ref="AG657">IFERROR(_xlfn.IFS($V657="No", Y657*$T657/1000,$V657="Yes", AD657*$T657/1000, $V657="", ""),"")</f>
        <v/>
      </c>
      <c r="AH657" s="956" t="str" cm="1">
        <f t="array" ref="AH657">IFERROR(_xlfn.IFS($V657="No", Z657*$T657/1000,$V657="Yes", AE657*$T657/1000, $V657="", ""),"")</f>
        <v/>
      </c>
      <c r="AI657" s="956" t="str" cm="1">
        <f t="array" ref="AI657">IFERROR(_xlfn.IFS($V657="No", AA657*$T657/1000,$V657="Yes", AF657*$T657/1000, $V657="", ""),"")</f>
        <v/>
      </c>
      <c r="AJ657" s="1029" t="str">
        <f>IFERROR($AG657
+IFERROR(HLOOKUP(Introduction!$H$29,'GWP Values'!$D$3:$G$46,MATCH("CH4",'GWP Values'!$C$3:$C$41,0),FALSE)*$AH657,0)
+IFERROR(HLOOKUP(Introduction!$H$29,'GWP Values'!$D$3:$G$46,MATCH("N2O",'GWP Values'!$C$3:$C$41,0),FALSE)*$AI657,0),"")</f>
        <v/>
      </c>
    </row>
    <row r="658" spans="1:36" ht="24" customHeight="1" x14ac:dyDescent="0.25">
      <c r="A658" s="441"/>
      <c r="B658" s="458" t="str" cm="1">
        <f t="array" ref="B658">IFERROR(_xlfn.IFS($J658="","",VLOOKUP(CONCATENATE($M658," | ",$J658),'Emissions Factors'!$C$3:$O$718,5,FALSE)&lt;&gt;"",CONCATENATE($M658," | ",$J658), COUNTIF('Emissions Factors'!$C$3:$C$718,CONCATENATE($M658," | ",$J658))&lt;0, CONCATENATE($M658," | ",$I658)),"")</f>
        <v/>
      </c>
      <c r="C658" s="650" t="str">
        <f t="shared" si="20"/>
        <v/>
      </c>
      <c r="D658" s="650" t="str">
        <f t="shared" si="21"/>
        <v/>
      </c>
      <c r="E658" s="650" t="str">
        <f>IFERROR(IF($J658="","",
IF($J658="United States",$M658&amp;" | "&amp;$J658&amp;" - "&amp;(VLOOKUP(K658,'EFs - EPA eGRID'!$B$2:$D$53,3,FALSE)),
IF($J658="Canada",$M658&amp;" | "&amp;$J658&amp;" - "&amp;$K658,$M658&amp;" | "&amp;$I658))),"")</f>
        <v/>
      </c>
      <c r="F658" s="650" t="str" cm="1">
        <f t="array" ref="F658">_xlfn.IFS($J658="","",AND($J658="United States", $K658=""), $M658&amp;" | "&amp;$J658,AND($J658="Canada", $K658=""), $M658&amp;" | "&amp;$J658,$J658="United States", $E658,$J658="Canada",$E658,$J658&lt;&gt;"", $M658&amp;" | "&amp;$J658)</f>
        <v/>
      </c>
      <c r="G658" s="989"/>
      <c r="H658" s="990"/>
      <c r="I658" s="941" t="str">
        <f>IFERROR(VLOOKUP(J658,'Category Index'!$K$10:$L$258,2,FALSE),"")</f>
        <v/>
      </c>
      <c r="J658" s="986"/>
      <c r="K658" s="987" t="s">
        <v>866</v>
      </c>
      <c r="L658" s="3"/>
      <c r="M658" s="982"/>
      <c r="N658" s="983"/>
      <c r="O658" s="943" t="str">
        <f>IFERROR(VLOOKUP(Q658,Tables!$CE$8:$CF$22,2,FALSE),"")</f>
        <v/>
      </c>
      <c r="P658" s="973"/>
      <c r="Q658" s="974"/>
      <c r="R658" s="975"/>
      <c r="S658" s="976"/>
      <c r="T658" s="670" t="str">
        <f>IFERROR(IF(R658="","",R658*(VLOOKUP(D658, 'Unit Conversion Table'!$E$3:$F$132, 2, FALSE))),"")</f>
        <v/>
      </c>
      <c r="U658" s="3"/>
      <c r="V658" s="971" t="s">
        <v>826</v>
      </c>
      <c r="W658" s="945" t="str" cm="1">
        <f t="array" ref="W658">_xlfn.IFS(V658="No",(IFERROR(VLOOKUP($M658&amp;" | "&amp;$X658,'Emissions Factors'!$C$3:$N$1705,MATCH(W$11,'Emissions Factors'!$C$3:$N$3,0),FALSE),"")),V658="Yes", "", V658="", "")</f>
        <v/>
      </c>
      <c r="X658" s="946">
        <f>IFERROR(IF(OR($V658="Yes", $V658=""), "",
VLOOKUP($F658, 'Emissions Factors'!$C$3:$O$717, 4,FALSE)),
IFERROR(VLOOKUP($E658, 'Emissions Factors'!$C$3:$O$717, 4,FALSE),""))</f>
        <v>0</v>
      </c>
      <c r="Y658" s="947" t="str">
        <f>IFERROR(VLOOKUP($M658&amp;" | "&amp;$X658,'Emissions Factors'!$C$3:$N$3811,5,FALSE),"")</f>
        <v/>
      </c>
      <c r="Z658" s="948" t="str">
        <f>IFERROR(VLOOKUP($M658&amp;" | "&amp;$X658,'Emissions Factors'!$C$3:$N$3811,6,FALSE),"")</f>
        <v/>
      </c>
      <c r="AA658" s="949" t="str">
        <f>IFERROR(VLOOKUP($M658&amp;" | "&amp;$X658,'Emissions Factors'!$C$3:$N$3811,7,FALSE),"")</f>
        <v/>
      </c>
      <c r="AB658" s="961"/>
      <c r="AC658" s="962"/>
      <c r="AD658" s="963"/>
      <c r="AE658" s="964"/>
      <c r="AF658" s="965"/>
      <c r="AG658" s="955" t="str" cm="1">
        <f t="array" ref="AG658">IFERROR(_xlfn.IFS($V658="No", Y658*$T658/1000,$V658="Yes", AD658*$T658/1000, $V658="", ""),"")</f>
        <v/>
      </c>
      <c r="AH658" s="956" t="str" cm="1">
        <f t="array" ref="AH658">IFERROR(_xlfn.IFS($V658="No", Z658*$T658/1000,$V658="Yes", AE658*$T658/1000, $V658="", ""),"")</f>
        <v/>
      </c>
      <c r="AI658" s="956" t="str" cm="1">
        <f t="array" ref="AI658">IFERROR(_xlfn.IFS($V658="No", AA658*$T658/1000,$V658="Yes", AF658*$T658/1000, $V658="", ""),"")</f>
        <v/>
      </c>
      <c r="AJ658" s="1029" t="str">
        <f>IFERROR($AG658
+IFERROR(HLOOKUP(Introduction!$H$29,'GWP Values'!$D$3:$G$46,MATCH("CH4",'GWP Values'!$C$3:$C$41,0),FALSE)*$AH658,0)
+IFERROR(HLOOKUP(Introduction!$H$29,'GWP Values'!$D$3:$G$46,MATCH("N2O",'GWP Values'!$C$3:$C$41,0),FALSE)*$AI658,0),"")</f>
        <v/>
      </c>
    </row>
    <row r="659" spans="1:36" ht="24" customHeight="1" x14ac:dyDescent="0.25">
      <c r="A659" s="441"/>
      <c r="B659" s="458" t="str" cm="1">
        <f t="array" ref="B659">IFERROR(_xlfn.IFS($J659="","",VLOOKUP(CONCATENATE($M659," | ",$J659),'Emissions Factors'!$C$3:$O$718,5,FALSE)&lt;&gt;"",CONCATENATE($M659," | ",$J659), COUNTIF('Emissions Factors'!$C$3:$C$718,CONCATENATE($M659," | ",$J659))&lt;0, CONCATENATE($M659," | ",$I659)),"")</f>
        <v/>
      </c>
      <c r="C659" s="650" t="str">
        <f t="shared" si="20"/>
        <v/>
      </c>
      <c r="D659" s="650" t="str">
        <f t="shared" si="21"/>
        <v/>
      </c>
      <c r="E659" s="650" t="str">
        <f>IFERROR(IF($J659="","",
IF($J659="United States",$M659&amp;" | "&amp;$J659&amp;" - "&amp;(VLOOKUP(K659,'EFs - EPA eGRID'!$B$2:$D$53,3,FALSE)),
IF($J659="Canada",$M659&amp;" | "&amp;$J659&amp;" - "&amp;$K659,$M659&amp;" | "&amp;$I659))),"")</f>
        <v/>
      </c>
      <c r="F659" s="650" t="str" cm="1">
        <f t="array" ref="F659">_xlfn.IFS($J659="","",AND($J659="United States", $K659=""), $M659&amp;" | "&amp;$J659,AND($J659="Canada", $K659=""), $M659&amp;" | "&amp;$J659,$J659="United States", $E659,$J659="Canada",$E659,$J659&lt;&gt;"", $M659&amp;" | "&amp;$J659)</f>
        <v/>
      </c>
      <c r="G659" s="989"/>
      <c r="H659" s="990"/>
      <c r="I659" s="941" t="str">
        <f>IFERROR(VLOOKUP(J659,'Category Index'!$K$10:$L$258,2,FALSE),"")</f>
        <v/>
      </c>
      <c r="J659" s="986"/>
      <c r="K659" s="987" t="s">
        <v>866</v>
      </c>
      <c r="L659" s="3"/>
      <c r="M659" s="982"/>
      <c r="N659" s="983"/>
      <c r="O659" s="943" t="str">
        <f>IFERROR(VLOOKUP(Q659,Tables!$CE$8:$CF$22,2,FALSE),"")</f>
        <v/>
      </c>
      <c r="P659" s="973"/>
      <c r="Q659" s="974"/>
      <c r="R659" s="975"/>
      <c r="S659" s="976"/>
      <c r="T659" s="670" t="str">
        <f>IFERROR(IF(R659="","",R659*(VLOOKUP(D659, 'Unit Conversion Table'!$E$3:$F$132, 2, FALSE))),"")</f>
        <v/>
      </c>
      <c r="U659" s="3"/>
      <c r="V659" s="971" t="s">
        <v>826</v>
      </c>
      <c r="W659" s="945" t="str" cm="1">
        <f t="array" ref="W659">_xlfn.IFS(V659="No",(IFERROR(VLOOKUP($M659&amp;" | "&amp;$X659,'Emissions Factors'!$C$3:$N$1705,MATCH(W$11,'Emissions Factors'!$C$3:$N$3,0),FALSE),"")),V659="Yes", "", V659="", "")</f>
        <v/>
      </c>
      <c r="X659" s="946">
        <f>IFERROR(IF(OR($V659="Yes", $V659=""), "",
VLOOKUP($F659, 'Emissions Factors'!$C$3:$O$717, 4,FALSE)),
IFERROR(VLOOKUP($E659, 'Emissions Factors'!$C$3:$O$717, 4,FALSE),""))</f>
        <v>0</v>
      </c>
      <c r="Y659" s="947" t="str">
        <f>IFERROR(VLOOKUP($M659&amp;" | "&amp;$X659,'Emissions Factors'!$C$3:$N$3811,5,FALSE),"")</f>
        <v/>
      </c>
      <c r="Z659" s="948" t="str">
        <f>IFERROR(VLOOKUP($M659&amp;" | "&amp;$X659,'Emissions Factors'!$C$3:$N$3811,6,FALSE),"")</f>
        <v/>
      </c>
      <c r="AA659" s="949" t="str">
        <f>IFERROR(VLOOKUP($M659&amp;" | "&amp;$X659,'Emissions Factors'!$C$3:$N$3811,7,FALSE),"")</f>
        <v/>
      </c>
      <c r="AB659" s="961"/>
      <c r="AC659" s="962"/>
      <c r="AD659" s="963"/>
      <c r="AE659" s="964"/>
      <c r="AF659" s="965"/>
      <c r="AG659" s="955" t="str" cm="1">
        <f t="array" ref="AG659">IFERROR(_xlfn.IFS($V659="No", Y659*$T659/1000,$V659="Yes", AD659*$T659/1000, $V659="", ""),"")</f>
        <v/>
      </c>
      <c r="AH659" s="956" t="str" cm="1">
        <f t="array" ref="AH659">IFERROR(_xlfn.IFS($V659="No", Z659*$T659/1000,$V659="Yes", AE659*$T659/1000, $V659="", ""),"")</f>
        <v/>
      </c>
      <c r="AI659" s="956" t="str" cm="1">
        <f t="array" ref="AI659">IFERROR(_xlfn.IFS($V659="No", AA659*$T659/1000,$V659="Yes", AF659*$T659/1000, $V659="", ""),"")</f>
        <v/>
      </c>
      <c r="AJ659" s="1029" t="str">
        <f>IFERROR($AG659
+IFERROR(HLOOKUP(Introduction!$H$29,'GWP Values'!$D$3:$G$46,MATCH("CH4",'GWP Values'!$C$3:$C$41,0),FALSE)*$AH659,0)
+IFERROR(HLOOKUP(Introduction!$H$29,'GWP Values'!$D$3:$G$46,MATCH("N2O",'GWP Values'!$C$3:$C$41,0),FALSE)*$AI659,0),"")</f>
        <v/>
      </c>
    </row>
    <row r="660" spans="1:36" ht="24" customHeight="1" x14ac:dyDescent="0.25">
      <c r="A660" s="441"/>
      <c r="B660" s="458" t="str" cm="1">
        <f t="array" ref="B660">IFERROR(_xlfn.IFS($J660="","",VLOOKUP(CONCATENATE($M660," | ",$J660),'Emissions Factors'!$C$3:$O$718,5,FALSE)&lt;&gt;"",CONCATENATE($M660," | ",$J660), COUNTIF('Emissions Factors'!$C$3:$C$718,CONCATENATE($M660," | ",$J660))&lt;0, CONCATENATE($M660," | ",$I660)),"")</f>
        <v/>
      </c>
      <c r="C660" s="650" t="str">
        <f t="shared" si="20"/>
        <v/>
      </c>
      <c r="D660" s="650" t="str">
        <f t="shared" si="21"/>
        <v/>
      </c>
      <c r="E660" s="650" t="str">
        <f>IFERROR(IF($J660="","",
IF($J660="United States",$M660&amp;" | "&amp;$J660&amp;" - "&amp;(VLOOKUP(K660,'EFs - EPA eGRID'!$B$2:$D$53,3,FALSE)),
IF($J660="Canada",$M660&amp;" | "&amp;$J660&amp;" - "&amp;$K660,$M660&amp;" | "&amp;$I660))),"")</f>
        <v/>
      </c>
      <c r="F660" s="650" t="str" cm="1">
        <f t="array" ref="F660">_xlfn.IFS($J660="","",AND($J660="United States", $K660=""), $M660&amp;" | "&amp;$J660,AND($J660="Canada", $K660=""), $M660&amp;" | "&amp;$J660,$J660="United States", $E660,$J660="Canada",$E660,$J660&lt;&gt;"", $M660&amp;" | "&amp;$J660)</f>
        <v/>
      </c>
      <c r="G660" s="989"/>
      <c r="H660" s="990"/>
      <c r="I660" s="941" t="str">
        <f>IFERROR(VLOOKUP(J660,'Category Index'!$K$10:$L$258,2,FALSE),"")</f>
        <v/>
      </c>
      <c r="J660" s="986"/>
      <c r="K660" s="987" t="s">
        <v>866</v>
      </c>
      <c r="L660" s="3"/>
      <c r="M660" s="982"/>
      <c r="N660" s="983"/>
      <c r="O660" s="943" t="str">
        <f>IFERROR(VLOOKUP(Q660,Tables!$CE$8:$CF$22,2,FALSE),"")</f>
        <v/>
      </c>
      <c r="P660" s="973"/>
      <c r="Q660" s="974"/>
      <c r="R660" s="975"/>
      <c r="S660" s="976"/>
      <c r="T660" s="670" t="str">
        <f>IFERROR(IF(R660="","",R660*(VLOOKUP(D660, 'Unit Conversion Table'!$E$3:$F$132, 2, FALSE))),"")</f>
        <v/>
      </c>
      <c r="U660" s="3"/>
      <c r="V660" s="971" t="s">
        <v>826</v>
      </c>
      <c r="W660" s="945" t="str" cm="1">
        <f t="array" ref="W660">_xlfn.IFS(V660="No",(IFERROR(VLOOKUP($M660&amp;" | "&amp;$X660,'Emissions Factors'!$C$3:$N$1705,MATCH(W$11,'Emissions Factors'!$C$3:$N$3,0),FALSE),"")),V660="Yes", "", V660="", "")</f>
        <v/>
      </c>
      <c r="X660" s="946">
        <f>IFERROR(IF(OR($V660="Yes", $V660=""), "",
VLOOKUP($F660, 'Emissions Factors'!$C$3:$O$717, 4,FALSE)),
IFERROR(VLOOKUP($E660, 'Emissions Factors'!$C$3:$O$717, 4,FALSE),""))</f>
        <v>0</v>
      </c>
      <c r="Y660" s="947" t="str">
        <f>IFERROR(VLOOKUP($M660&amp;" | "&amp;$X660,'Emissions Factors'!$C$3:$N$3811,5,FALSE),"")</f>
        <v/>
      </c>
      <c r="Z660" s="948" t="str">
        <f>IFERROR(VLOOKUP($M660&amp;" | "&amp;$X660,'Emissions Factors'!$C$3:$N$3811,6,FALSE),"")</f>
        <v/>
      </c>
      <c r="AA660" s="949" t="str">
        <f>IFERROR(VLOOKUP($M660&amp;" | "&amp;$X660,'Emissions Factors'!$C$3:$N$3811,7,FALSE),"")</f>
        <v/>
      </c>
      <c r="AB660" s="961"/>
      <c r="AC660" s="962"/>
      <c r="AD660" s="963"/>
      <c r="AE660" s="964"/>
      <c r="AF660" s="965"/>
      <c r="AG660" s="955" t="str" cm="1">
        <f t="array" ref="AG660">IFERROR(_xlfn.IFS($V660="No", Y660*$T660/1000,$V660="Yes", AD660*$T660/1000, $V660="", ""),"")</f>
        <v/>
      </c>
      <c r="AH660" s="956" t="str" cm="1">
        <f t="array" ref="AH660">IFERROR(_xlfn.IFS($V660="No", Z660*$T660/1000,$V660="Yes", AE660*$T660/1000, $V660="", ""),"")</f>
        <v/>
      </c>
      <c r="AI660" s="956" t="str" cm="1">
        <f t="array" ref="AI660">IFERROR(_xlfn.IFS($V660="No", AA660*$T660/1000,$V660="Yes", AF660*$T660/1000, $V660="", ""),"")</f>
        <v/>
      </c>
      <c r="AJ660" s="1029" t="str">
        <f>IFERROR($AG660
+IFERROR(HLOOKUP(Introduction!$H$29,'GWP Values'!$D$3:$G$46,MATCH("CH4",'GWP Values'!$C$3:$C$41,0),FALSE)*$AH660,0)
+IFERROR(HLOOKUP(Introduction!$H$29,'GWP Values'!$D$3:$G$46,MATCH("N2O",'GWP Values'!$C$3:$C$41,0),FALSE)*$AI660,0),"")</f>
        <v/>
      </c>
    </row>
    <row r="661" spans="1:36" ht="24" customHeight="1" x14ac:dyDescent="0.25">
      <c r="A661" s="441"/>
      <c r="B661" s="458" t="str" cm="1">
        <f t="array" ref="B661">IFERROR(_xlfn.IFS($J661="","",VLOOKUP(CONCATENATE($M661," | ",$J661),'Emissions Factors'!$C$3:$O$718,5,FALSE)&lt;&gt;"",CONCATENATE($M661," | ",$J661), COUNTIF('Emissions Factors'!$C$3:$C$718,CONCATENATE($M661," | ",$J661))&lt;0, CONCATENATE($M661," | ",$I661)),"")</f>
        <v/>
      </c>
      <c r="C661" s="650" t="str">
        <f t="shared" si="20"/>
        <v/>
      </c>
      <c r="D661" s="650" t="str">
        <f t="shared" si="21"/>
        <v/>
      </c>
      <c r="E661" s="650" t="str">
        <f>IFERROR(IF($J661="","",
IF($J661="United States",$M661&amp;" | "&amp;$J661&amp;" - "&amp;(VLOOKUP(K661,'EFs - EPA eGRID'!$B$2:$D$53,3,FALSE)),
IF($J661="Canada",$M661&amp;" | "&amp;$J661&amp;" - "&amp;$K661,$M661&amp;" | "&amp;$I661))),"")</f>
        <v/>
      </c>
      <c r="F661" s="650" t="str" cm="1">
        <f t="array" ref="F661">_xlfn.IFS($J661="","",AND($J661="United States", $K661=""), $M661&amp;" | "&amp;$J661,AND($J661="Canada", $K661=""), $M661&amp;" | "&amp;$J661,$J661="United States", $E661,$J661="Canada",$E661,$J661&lt;&gt;"", $M661&amp;" | "&amp;$J661)</f>
        <v/>
      </c>
      <c r="G661" s="989"/>
      <c r="H661" s="990"/>
      <c r="I661" s="941" t="str">
        <f>IFERROR(VLOOKUP(J661,'Category Index'!$K$10:$L$258,2,FALSE),"")</f>
        <v/>
      </c>
      <c r="J661" s="986"/>
      <c r="K661" s="987" t="s">
        <v>866</v>
      </c>
      <c r="L661" s="3"/>
      <c r="M661" s="982"/>
      <c r="N661" s="983"/>
      <c r="O661" s="943" t="str">
        <f>IFERROR(VLOOKUP(Q661,Tables!$CE$8:$CF$22,2,FALSE),"")</f>
        <v/>
      </c>
      <c r="P661" s="973"/>
      <c r="Q661" s="974"/>
      <c r="R661" s="975"/>
      <c r="S661" s="976"/>
      <c r="T661" s="670" t="str">
        <f>IFERROR(IF(R661="","",R661*(VLOOKUP(D661, 'Unit Conversion Table'!$E$3:$F$132, 2, FALSE))),"")</f>
        <v/>
      </c>
      <c r="U661" s="3"/>
      <c r="V661" s="971" t="s">
        <v>826</v>
      </c>
      <c r="W661" s="945" t="str" cm="1">
        <f t="array" ref="W661">_xlfn.IFS(V661="No",(IFERROR(VLOOKUP($M661&amp;" | "&amp;$X661,'Emissions Factors'!$C$3:$N$1705,MATCH(W$11,'Emissions Factors'!$C$3:$N$3,0),FALSE),"")),V661="Yes", "", V661="", "")</f>
        <v/>
      </c>
      <c r="X661" s="946">
        <f>IFERROR(IF(OR($V661="Yes", $V661=""), "",
VLOOKUP($F661, 'Emissions Factors'!$C$3:$O$717, 4,FALSE)),
IFERROR(VLOOKUP($E661, 'Emissions Factors'!$C$3:$O$717, 4,FALSE),""))</f>
        <v>0</v>
      </c>
      <c r="Y661" s="947" t="str">
        <f>IFERROR(VLOOKUP($M661&amp;" | "&amp;$X661,'Emissions Factors'!$C$3:$N$3811,5,FALSE),"")</f>
        <v/>
      </c>
      <c r="Z661" s="948" t="str">
        <f>IFERROR(VLOOKUP($M661&amp;" | "&amp;$X661,'Emissions Factors'!$C$3:$N$3811,6,FALSE),"")</f>
        <v/>
      </c>
      <c r="AA661" s="949" t="str">
        <f>IFERROR(VLOOKUP($M661&amp;" | "&amp;$X661,'Emissions Factors'!$C$3:$N$3811,7,FALSE),"")</f>
        <v/>
      </c>
      <c r="AB661" s="961"/>
      <c r="AC661" s="962"/>
      <c r="AD661" s="963"/>
      <c r="AE661" s="964"/>
      <c r="AF661" s="965"/>
      <c r="AG661" s="955" t="str" cm="1">
        <f t="array" ref="AG661">IFERROR(_xlfn.IFS($V661="No", Y661*$T661/1000,$V661="Yes", AD661*$T661/1000, $V661="", ""),"")</f>
        <v/>
      </c>
      <c r="AH661" s="956" t="str" cm="1">
        <f t="array" ref="AH661">IFERROR(_xlfn.IFS($V661="No", Z661*$T661/1000,$V661="Yes", AE661*$T661/1000, $V661="", ""),"")</f>
        <v/>
      </c>
      <c r="AI661" s="956" t="str" cm="1">
        <f t="array" ref="AI661">IFERROR(_xlfn.IFS($V661="No", AA661*$T661/1000,$V661="Yes", AF661*$T661/1000, $V661="", ""),"")</f>
        <v/>
      </c>
      <c r="AJ661" s="1029" t="str">
        <f>IFERROR($AG661
+IFERROR(HLOOKUP(Introduction!$H$29,'GWP Values'!$D$3:$G$46,MATCH("CH4",'GWP Values'!$C$3:$C$41,0),FALSE)*$AH661,0)
+IFERROR(HLOOKUP(Introduction!$H$29,'GWP Values'!$D$3:$G$46,MATCH("N2O",'GWP Values'!$C$3:$C$41,0),FALSE)*$AI661,0),"")</f>
        <v/>
      </c>
    </row>
    <row r="662" spans="1:36" ht="24" customHeight="1" x14ac:dyDescent="0.25">
      <c r="A662" s="441"/>
      <c r="B662" s="458" t="str" cm="1">
        <f t="array" ref="B662">IFERROR(_xlfn.IFS($J662="","",VLOOKUP(CONCATENATE($M662," | ",$J662),'Emissions Factors'!$C$3:$O$718,5,FALSE)&lt;&gt;"",CONCATENATE($M662," | ",$J662), COUNTIF('Emissions Factors'!$C$3:$C$718,CONCATENATE($M662," | ",$J662))&lt;0, CONCATENATE($M662," | ",$I662)),"")</f>
        <v/>
      </c>
      <c r="C662" s="650" t="str">
        <f t="shared" si="20"/>
        <v/>
      </c>
      <c r="D662" s="650" t="str">
        <f t="shared" si="21"/>
        <v/>
      </c>
      <c r="E662" s="650" t="str">
        <f>IFERROR(IF($J662="","",
IF($J662="United States",$M662&amp;" | "&amp;$J662&amp;" - "&amp;(VLOOKUP(K662,'EFs - EPA eGRID'!$B$2:$D$53,3,FALSE)),
IF($J662="Canada",$M662&amp;" | "&amp;$J662&amp;" - "&amp;$K662,$M662&amp;" | "&amp;$I662))),"")</f>
        <v/>
      </c>
      <c r="F662" s="650" t="str" cm="1">
        <f t="array" ref="F662">_xlfn.IFS($J662="","",AND($J662="United States", $K662=""), $M662&amp;" | "&amp;$J662,AND($J662="Canada", $K662=""), $M662&amp;" | "&amp;$J662,$J662="United States", $E662,$J662="Canada",$E662,$J662&lt;&gt;"", $M662&amp;" | "&amp;$J662)</f>
        <v/>
      </c>
      <c r="G662" s="989"/>
      <c r="H662" s="990"/>
      <c r="I662" s="941" t="str">
        <f>IFERROR(VLOOKUP(J662,'Category Index'!$K$10:$L$258,2,FALSE),"")</f>
        <v/>
      </c>
      <c r="J662" s="986"/>
      <c r="K662" s="987" t="s">
        <v>866</v>
      </c>
      <c r="L662" s="3"/>
      <c r="M662" s="982"/>
      <c r="N662" s="983"/>
      <c r="O662" s="943" t="str">
        <f>IFERROR(VLOOKUP(Q662,Tables!$CE$8:$CF$22,2,FALSE),"")</f>
        <v/>
      </c>
      <c r="P662" s="973"/>
      <c r="Q662" s="974"/>
      <c r="R662" s="975"/>
      <c r="S662" s="976"/>
      <c r="T662" s="670" t="str">
        <f>IFERROR(IF(R662="","",R662*(VLOOKUP(D662, 'Unit Conversion Table'!$E$3:$F$132, 2, FALSE))),"")</f>
        <v/>
      </c>
      <c r="U662" s="3"/>
      <c r="V662" s="971" t="s">
        <v>826</v>
      </c>
      <c r="W662" s="945" t="str" cm="1">
        <f t="array" ref="W662">_xlfn.IFS(V662="No",(IFERROR(VLOOKUP($M662&amp;" | "&amp;$X662,'Emissions Factors'!$C$3:$N$1705,MATCH(W$11,'Emissions Factors'!$C$3:$N$3,0),FALSE),"")),V662="Yes", "", V662="", "")</f>
        <v/>
      </c>
      <c r="X662" s="946">
        <f>IFERROR(IF(OR($V662="Yes", $V662=""), "",
VLOOKUP($F662, 'Emissions Factors'!$C$3:$O$717, 4,FALSE)),
IFERROR(VLOOKUP($E662, 'Emissions Factors'!$C$3:$O$717, 4,FALSE),""))</f>
        <v>0</v>
      </c>
      <c r="Y662" s="947" t="str">
        <f>IFERROR(VLOOKUP($M662&amp;" | "&amp;$X662,'Emissions Factors'!$C$3:$N$3811,5,FALSE),"")</f>
        <v/>
      </c>
      <c r="Z662" s="948" t="str">
        <f>IFERROR(VLOOKUP($M662&amp;" | "&amp;$X662,'Emissions Factors'!$C$3:$N$3811,6,FALSE),"")</f>
        <v/>
      </c>
      <c r="AA662" s="949" t="str">
        <f>IFERROR(VLOOKUP($M662&amp;" | "&amp;$X662,'Emissions Factors'!$C$3:$N$3811,7,FALSE),"")</f>
        <v/>
      </c>
      <c r="AB662" s="961"/>
      <c r="AC662" s="962"/>
      <c r="AD662" s="963"/>
      <c r="AE662" s="964"/>
      <c r="AF662" s="965"/>
      <c r="AG662" s="955" t="str" cm="1">
        <f t="array" ref="AG662">IFERROR(_xlfn.IFS($V662="No", Y662*$T662/1000,$V662="Yes", AD662*$T662/1000, $V662="", ""),"")</f>
        <v/>
      </c>
      <c r="AH662" s="956" t="str" cm="1">
        <f t="array" ref="AH662">IFERROR(_xlfn.IFS($V662="No", Z662*$T662/1000,$V662="Yes", AE662*$T662/1000, $V662="", ""),"")</f>
        <v/>
      </c>
      <c r="AI662" s="956" t="str" cm="1">
        <f t="array" ref="AI662">IFERROR(_xlfn.IFS($V662="No", AA662*$T662/1000,$V662="Yes", AF662*$T662/1000, $V662="", ""),"")</f>
        <v/>
      </c>
      <c r="AJ662" s="1029" t="str">
        <f>IFERROR($AG662
+IFERROR(HLOOKUP(Introduction!$H$29,'GWP Values'!$D$3:$G$46,MATCH("CH4",'GWP Values'!$C$3:$C$41,0),FALSE)*$AH662,0)
+IFERROR(HLOOKUP(Introduction!$H$29,'GWP Values'!$D$3:$G$46,MATCH("N2O",'GWP Values'!$C$3:$C$41,0),FALSE)*$AI662,0),"")</f>
        <v/>
      </c>
    </row>
    <row r="663" spans="1:36" ht="24" customHeight="1" x14ac:dyDescent="0.25">
      <c r="A663" s="441"/>
      <c r="B663" s="458" t="str" cm="1">
        <f t="array" ref="B663">IFERROR(_xlfn.IFS($J663="","",VLOOKUP(CONCATENATE($M663," | ",$J663),'Emissions Factors'!$C$3:$O$718,5,FALSE)&lt;&gt;"",CONCATENATE($M663," | ",$J663), COUNTIF('Emissions Factors'!$C$3:$C$718,CONCATENATE($M663," | ",$J663))&lt;0, CONCATENATE($M663," | ",$I663)),"")</f>
        <v/>
      </c>
      <c r="C663" s="650" t="str">
        <f t="shared" si="20"/>
        <v/>
      </c>
      <c r="D663" s="650" t="str">
        <f t="shared" si="21"/>
        <v/>
      </c>
      <c r="E663" s="650" t="str">
        <f>IFERROR(IF($J663="","",
IF($J663="United States",$M663&amp;" | "&amp;$J663&amp;" - "&amp;(VLOOKUP(K663,'EFs - EPA eGRID'!$B$2:$D$53,3,FALSE)),
IF($J663="Canada",$M663&amp;" | "&amp;$J663&amp;" - "&amp;$K663,$M663&amp;" | "&amp;$I663))),"")</f>
        <v/>
      </c>
      <c r="F663" s="650" t="str" cm="1">
        <f t="array" ref="F663">_xlfn.IFS($J663="","",AND($J663="United States", $K663=""), $M663&amp;" | "&amp;$J663,AND($J663="Canada", $K663=""), $M663&amp;" | "&amp;$J663,$J663="United States", $E663,$J663="Canada",$E663,$J663&lt;&gt;"", $M663&amp;" | "&amp;$J663)</f>
        <v/>
      </c>
      <c r="G663" s="989"/>
      <c r="H663" s="990"/>
      <c r="I663" s="941" t="str">
        <f>IFERROR(VLOOKUP(J663,'Category Index'!$K$10:$L$258,2,FALSE),"")</f>
        <v/>
      </c>
      <c r="J663" s="986"/>
      <c r="K663" s="987" t="s">
        <v>866</v>
      </c>
      <c r="L663" s="3"/>
      <c r="M663" s="982"/>
      <c r="N663" s="983"/>
      <c r="O663" s="943" t="str">
        <f>IFERROR(VLOOKUP(Q663,Tables!$CE$8:$CF$22,2,FALSE),"")</f>
        <v/>
      </c>
      <c r="P663" s="973"/>
      <c r="Q663" s="974"/>
      <c r="R663" s="975"/>
      <c r="S663" s="976"/>
      <c r="T663" s="670" t="str">
        <f>IFERROR(IF(R663="","",R663*(VLOOKUP(D663, 'Unit Conversion Table'!$E$3:$F$132, 2, FALSE))),"")</f>
        <v/>
      </c>
      <c r="U663" s="3"/>
      <c r="V663" s="971" t="s">
        <v>826</v>
      </c>
      <c r="W663" s="945" t="str" cm="1">
        <f t="array" ref="W663">_xlfn.IFS(V663="No",(IFERROR(VLOOKUP($M663&amp;" | "&amp;$X663,'Emissions Factors'!$C$3:$N$1705,MATCH(W$11,'Emissions Factors'!$C$3:$N$3,0),FALSE),"")),V663="Yes", "", V663="", "")</f>
        <v/>
      </c>
      <c r="X663" s="946">
        <f>IFERROR(IF(OR($V663="Yes", $V663=""), "",
VLOOKUP($F663, 'Emissions Factors'!$C$3:$O$717, 4,FALSE)),
IFERROR(VLOOKUP($E663, 'Emissions Factors'!$C$3:$O$717, 4,FALSE),""))</f>
        <v>0</v>
      </c>
      <c r="Y663" s="947" t="str">
        <f>IFERROR(VLOOKUP($M663&amp;" | "&amp;$X663,'Emissions Factors'!$C$3:$N$3811,5,FALSE),"")</f>
        <v/>
      </c>
      <c r="Z663" s="948" t="str">
        <f>IFERROR(VLOOKUP($M663&amp;" | "&amp;$X663,'Emissions Factors'!$C$3:$N$3811,6,FALSE),"")</f>
        <v/>
      </c>
      <c r="AA663" s="949" t="str">
        <f>IFERROR(VLOOKUP($M663&amp;" | "&amp;$X663,'Emissions Factors'!$C$3:$N$3811,7,FALSE),"")</f>
        <v/>
      </c>
      <c r="AB663" s="961"/>
      <c r="AC663" s="962"/>
      <c r="AD663" s="963"/>
      <c r="AE663" s="964"/>
      <c r="AF663" s="965"/>
      <c r="AG663" s="955" t="str" cm="1">
        <f t="array" ref="AG663">IFERROR(_xlfn.IFS($V663="No", Y663*$T663/1000,$V663="Yes", AD663*$T663/1000, $V663="", ""),"")</f>
        <v/>
      </c>
      <c r="AH663" s="956" t="str" cm="1">
        <f t="array" ref="AH663">IFERROR(_xlfn.IFS($V663="No", Z663*$T663/1000,$V663="Yes", AE663*$T663/1000, $V663="", ""),"")</f>
        <v/>
      </c>
      <c r="AI663" s="956" t="str" cm="1">
        <f t="array" ref="AI663">IFERROR(_xlfn.IFS($V663="No", AA663*$T663/1000,$V663="Yes", AF663*$T663/1000, $V663="", ""),"")</f>
        <v/>
      </c>
      <c r="AJ663" s="1029" t="str">
        <f>IFERROR($AG663
+IFERROR(HLOOKUP(Introduction!$H$29,'GWP Values'!$D$3:$G$46,MATCH("CH4",'GWP Values'!$C$3:$C$41,0),FALSE)*$AH663,0)
+IFERROR(HLOOKUP(Introduction!$H$29,'GWP Values'!$D$3:$G$46,MATCH("N2O",'GWP Values'!$C$3:$C$41,0),FALSE)*$AI663,0),"")</f>
        <v/>
      </c>
    </row>
    <row r="664" spans="1:36" ht="24" customHeight="1" x14ac:dyDescent="0.25">
      <c r="A664" s="441"/>
      <c r="B664" s="458" t="str" cm="1">
        <f t="array" ref="B664">IFERROR(_xlfn.IFS($J664="","",VLOOKUP(CONCATENATE($M664," | ",$J664),'Emissions Factors'!$C$3:$O$718,5,FALSE)&lt;&gt;"",CONCATENATE($M664," | ",$J664), COUNTIF('Emissions Factors'!$C$3:$C$718,CONCATENATE($M664," | ",$J664))&lt;0, CONCATENATE($M664," | ",$I664)),"")</f>
        <v/>
      </c>
      <c r="C664" s="650" t="str">
        <f t="shared" si="20"/>
        <v/>
      </c>
      <c r="D664" s="650" t="str">
        <f t="shared" si="21"/>
        <v/>
      </c>
      <c r="E664" s="650" t="str">
        <f>IFERROR(IF($J664="","",
IF($J664="United States",$M664&amp;" | "&amp;$J664&amp;" - "&amp;(VLOOKUP(K664,'EFs - EPA eGRID'!$B$2:$D$53,3,FALSE)),
IF($J664="Canada",$M664&amp;" | "&amp;$J664&amp;" - "&amp;$K664,$M664&amp;" | "&amp;$I664))),"")</f>
        <v/>
      </c>
      <c r="F664" s="650" t="str" cm="1">
        <f t="array" ref="F664">_xlfn.IFS($J664="","",AND($J664="United States", $K664=""), $M664&amp;" | "&amp;$J664,AND($J664="Canada", $K664=""), $M664&amp;" | "&amp;$J664,$J664="United States", $E664,$J664="Canada",$E664,$J664&lt;&gt;"", $M664&amp;" | "&amp;$J664)</f>
        <v/>
      </c>
      <c r="G664" s="989"/>
      <c r="H664" s="990"/>
      <c r="I664" s="941" t="str">
        <f>IFERROR(VLOOKUP(J664,'Category Index'!$K$10:$L$258,2,FALSE),"")</f>
        <v/>
      </c>
      <c r="J664" s="986"/>
      <c r="K664" s="987" t="s">
        <v>866</v>
      </c>
      <c r="L664" s="3"/>
      <c r="M664" s="982"/>
      <c r="N664" s="983"/>
      <c r="O664" s="943" t="str">
        <f>IFERROR(VLOOKUP(Q664,Tables!$CE$8:$CF$22,2,FALSE),"")</f>
        <v/>
      </c>
      <c r="P664" s="973"/>
      <c r="Q664" s="974"/>
      <c r="R664" s="975"/>
      <c r="S664" s="976"/>
      <c r="T664" s="670" t="str">
        <f>IFERROR(IF(R664="","",R664*(VLOOKUP(D664, 'Unit Conversion Table'!$E$3:$F$132, 2, FALSE))),"")</f>
        <v/>
      </c>
      <c r="U664" s="3"/>
      <c r="V664" s="971" t="s">
        <v>826</v>
      </c>
      <c r="W664" s="945" t="str" cm="1">
        <f t="array" ref="W664">_xlfn.IFS(V664="No",(IFERROR(VLOOKUP($M664&amp;" | "&amp;$X664,'Emissions Factors'!$C$3:$N$1705,MATCH(W$11,'Emissions Factors'!$C$3:$N$3,0),FALSE),"")),V664="Yes", "", V664="", "")</f>
        <v/>
      </c>
      <c r="X664" s="946">
        <f>IFERROR(IF(OR($V664="Yes", $V664=""), "",
VLOOKUP($F664, 'Emissions Factors'!$C$3:$O$717, 4,FALSE)),
IFERROR(VLOOKUP($E664, 'Emissions Factors'!$C$3:$O$717, 4,FALSE),""))</f>
        <v>0</v>
      </c>
      <c r="Y664" s="947" t="str">
        <f>IFERROR(VLOOKUP($M664&amp;" | "&amp;$X664,'Emissions Factors'!$C$3:$N$3811,5,FALSE),"")</f>
        <v/>
      </c>
      <c r="Z664" s="948" t="str">
        <f>IFERROR(VLOOKUP($M664&amp;" | "&amp;$X664,'Emissions Factors'!$C$3:$N$3811,6,FALSE),"")</f>
        <v/>
      </c>
      <c r="AA664" s="949" t="str">
        <f>IFERROR(VLOOKUP($M664&amp;" | "&amp;$X664,'Emissions Factors'!$C$3:$N$3811,7,FALSE),"")</f>
        <v/>
      </c>
      <c r="AB664" s="961"/>
      <c r="AC664" s="962"/>
      <c r="AD664" s="963"/>
      <c r="AE664" s="964"/>
      <c r="AF664" s="965"/>
      <c r="AG664" s="955" t="str" cm="1">
        <f t="array" ref="AG664">IFERROR(_xlfn.IFS($V664="No", Y664*$T664/1000,$V664="Yes", AD664*$T664/1000, $V664="", ""),"")</f>
        <v/>
      </c>
      <c r="AH664" s="956" t="str" cm="1">
        <f t="array" ref="AH664">IFERROR(_xlfn.IFS($V664="No", Z664*$T664/1000,$V664="Yes", AE664*$T664/1000, $V664="", ""),"")</f>
        <v/>
      </c>
      <c r="AI664" s="956" t="str" cm="1">
        <f t="array" ref="AI664">IFERROR(_xlfn.IFS($V664="No", AA664*$T664/1000,$V664="Yes", AF664*$T664/1000, $V664="", ""),"")</f>
        <v/>
      </c>
      <c r="AJ664" s="1029" t="str">
        <f>IFERROR($AG664
+IFERROR(HLOOKUP(Introduction!$H$29,'GWP Values'!$D$3:$G$46,MATCH("CH4",'GWP Values'!$C$3:$C$41,0),FALSE)*$AH664,0)
+IFERROR(HLOOKUP(Introduction!$H$29,'GWP Values'!$D$3:$G$46,MATCH("N2O",'GWP Values'!$C$3:$C$41,0),FALSE)*$AI664,0),"")</f>
        <v/>
      </c>
    </row>
    <row r="665" spans="1:36" ht="24" customHeight="1" x14ac:dyDescent="0.25">
      <c r="A665" s="441"/>
      <c r="B665" s="458" t="str" cm="1">
        <f t="array" ref="B665">IFERROR(_xlfn.IFS($J665="","",VLOOKUP(CONCATENATE($M665," | ",$J665),'Emissions Factors'!$C$3:$O$718,5,FALSE)&lt;&gt;"",CONCATENATE($M665," | ",$J665), COUNTIF('Emissions Factors'!$C$3:$C$718,CONCATENATE($M665," | ",$J665))&lt;0, CONCATENATE($M665," | ",$I665)),"")</f>
        <v/>
      </c>
      <c r="C665" s="650" t="str">
        <f t="shared" si="20"/>
        <v/>
      </c>
      <c r="D665" s="650" t="str">
        <f t="shared" si="21"/>
        <v/>
      </c>
      <c r="E665" s="650" t="str">
        <f>IFERROR(IF($J665="","",
IF($J665="United States",$M665&amp;" | "&amp;$J665&amp;" - "&amp;(VLOOKUP(K665,'EFs - EPA eGRID'!$B$2:$D$53,3,FALSE)),
IF($J665="Canada",$M665&amp;" | "&amp;$J665&amp;" - "&amp;$K665,$M665&amp;" | "&amp;$I665))),"")</f>
        <v/>
      </c>
      <c r="F665" s="650" t="str" cm="1">
        <f t="array" ref="F665">_xlfn.IFS($J665="","",AND($J665="United States", $K665=""), $M665&amp;" | "&amp;$J665,AND($J665="Canada", $K665=""), $M665&amp;" | "&amp;$J665,$J665="United States", $E665,$J665="Canada",$E665,$J665&lt;&gt;"", $M665&amp;" | "&amp;$J665)</f>
        <v/>
      </c>
      <c r="G665" s="989"/>
      <c r="H665" s="990"/>
      <c r="I665" s="941" t="str">
        <f>IFERROR(VLOOKUP(J665,'Category Index'!$K$10:$L$258,2,FALSE),"")</f>
        <v/>
      </c>
      <c r="J665" s="986"/>
      <c r="K665" s="987" t="s">
        <v>866</v>
      </c>
      <c r="L665" s="3"/>
      <c r="M665" s="982"/>
      <c r="N665" s="983"/>
      <c r="O665" s="943" t="str">
        <f>IFERROR(VLOOKUP(Q665,Tables!$CE$8:$CF$22,2,FALSE),"")</f>
        <v/>
      </c>
      <c r="P665" s="973"/>
      <c r="Q665" s="974"/>
      <c r="R665" s="975"/>
      <c r="S665" s="976"/>
      <c r="T665" s="670" t="str">
        <f>IFERROR(IF(R665="","",R665*(VLOOKUP(D665, 'Unit Conversion Table'!$E$3:$F$132, 2, FALSE))),"")</f>
        <v/>
      </c>
      <c r="U665" s="3"/>
      <c r="V665" s="971" t="s">
        <v>826</v>
      </c>
      <c r="W665" s="945" t="str" cm="1">
        <f t="array" ref="W665">_xlfn.IFS(V665="No",(IFERROR(VLOOKUP($M665&amp;" | "&amp;$X665,'Emissions Factors'!$C$3:$N$1705,MATCH(W$11,'Emissions Factors'!$C$3:$N$3,0),FALSE),"")),V665="Yes", "", V665="", "")</f>
        <v/>
      </c>
      <c r="X665" s="946">
        <f>IFERROR(IF(OR($V665="Yes", $V665=""), "",
VLOOKUP($F665, 'Emissions Factors'!$C$3:$O$717, 4,FALSE)),
IFERROR(VLOOKUP($E665, 'Emissions Factors'!$C$3:$O$717, 4,FALSE),""))</f>
        <v>0</v>
      </c>
      <c r="Y665" s="947" t="str">
        <f>IFERROR(VLOOKUP($M665&amp;" | "&amp;$X665,'Emissions Factors'!$C$3:$N$3811,5,FALSE),"")</f>
        <v/>
      </c>
      <c r="Z665" s="948" t="str">
        <f>IFERROR(VLOOKUP($M665&amp;" | "&amp;$X665,'Emissions Factors'!$C$3:$N$3811,6,FALSE),"")</f>
        <v/>
      </c>
      <c r="AA665" s="949" t="str">
        <f>IFERROR(VLOOKUP($M665&amp;" | "&amp;$X665,'Emissions Factors'!$C$3:$N$3811,7,FALSE),"")</f>
        <v/>
      </c>
      <c r="AB665" s="961"/>
      <c r="AC665" s="962"/>
      <c r="AD665" s="963"/>
      <c r="AE665" s="964"/>
      <c r="AF665" s="965"/>
      <c r="AG665" s="955" t="str" cm="1">
        <f t="array" ref="AG665">IFERROR(_xlfn.IFS($V665="No", Y665*$T665/1000,$V665="Yes", AD665*$T665/1000, $V665="", ""),"")</f>
        <v/>
      </c>
      <c r="AH665" s="956" t="str" cm="1">
        <f t="array" ref="AH665">IFERROR(_xlfn.IFS($V665="No", Z665*$T665/1000,$V665="Yes", AE665*$T665/1000, $V665="", ""),"")</f>
        <v/>
      </c>
      <c r="AI665" s="956" t="str" cm="1">
        <f t="array" ref="AI665">IFERROR(_xlfn.IFS($V665="No", AA665*$T665/1000,$V665="Yes", AF665*$T665/1000, $V665="", ""),"")</f>
        <v/>
      </c>
      <c r="AJ665" s="1029" t="str">
        <f>IFERROR($AG665
+IFERROR(HLOOKUP(Introduction!$H$29,'GWP Values'!$D$3:$G$46,MATCH("CH4",'GWP Values'!$C$3:$C$41,0),FALSE)*$AH665,0)
+IFERROR(HLOOKUP(Introduction!$H$29,'GWP Values'!$D$3:$G$46,MATCH("N2O",'GWP Values'!$C$3:$C$41,0),FALSE)*$AI665,0),"")</f>
        <v/>
      </c>
    </row>
    <row r="666" spans="1:36" ht="24" customHeight="1" x14ac:dyDescent="0.25">
      <c r="A666" s="441"/>
      <c r="B666" s="458" t="str" cm="1">
        <f t="array" ref="B666">IFERROR(_xlfn.IFS($J666="","",VLOOKUP(CONCATENATE($M666," | ",$J666),'Emissions Factors'!$C$3:$O$718,5,FALSE)&lt;&gt;"",CONCATENATE($M666," | ",$J666), COUNTIF('Emissions Factors'!$C$3:$C$718,CONCATENATE($M666," | ",$J666))&lt;0, CONCATENATE($M666," | ",$I666)),"")</f>
        <v/>
      </c>
      <c r="C666" s="650" t="str">
        <f t="shared" si="20"/>
        <v/>
      </c>
      <c r="D666" s="650" t="str">
        <f t="shared" si="21"/>
        <v/>
      </c>
      <c r="E666" s="650" t="str">
        <f>IFERROR(IF($J666="","",
IF($J666="United States",$M666&amp;" | "&amp;$J666&amp;" - "&amp;(VLOOKUP(K666,'EFs - EPA eGRID'!$B$2:$D$53,3,FALSE)),
IF($J666="Canada",$M666&amp;" | "&amp;$J666&amp;" - "&amp;$K666,$M666&amp;" | "&amp;$I666))),"")</f>
        <v/>
      </c>
      <c r="F666" s="650" t="str" cm="1">
        <f t="array" ref="F666">_xlfn.IFS($J666="","",AND($J666="United States", $K666=""), $M666&amp;" | "&amp;$J666,AND($J666="Canada", $K666=""), $M666&amp;" | "&amp;$J666,$J666="United States", $E666,$J666="Canada",$E666,$J666&lt;&gt;"", $M666&amp;" | "&amp;$J666)</f>
        <v/>
      </c>
      <c r="G666" s="989"/>
      <c r="H666" s="990"/>
      <c r="I666" s="941" t="str">
        <f>IFERROR(VLOOKUP(J666,'Category Index'!$K$10:$L$258,2,FALSE),"")</f>
        <v/>
      </c>
      <c r="J666" s="986"/>
      <c r="K666" s="987" t="s">
        <v>866</v>
      </c>
      <c r="L666" s="3"/>
      <c r="M666" s="982"/>
      <c r="N666" s="983"/>
      <c r="O666" s="943" t="str">
        <f>IFERROR(VLOOKUP(Q666,Tables!$CE$8:$CF$22,2,FALSE),"")</f>
        <v/>
      </c>
      <c r="P666" s="973"/>
      <c r="Q666" s="974"/>
      <c r="R666" s="975"/>
      <c r="S666" s="976"/>
      <c r="T666" s="670" t="str">
        <f>IFERROR(IF(R666="","",R666*(VLOOKUP(D666, 'Unit Conversion Table'!$E$3:$F$132, 2, FALSE))),"")</f>
        <v/>
      </c>
      <c r="U666" s="3"/>
      <c r="V666" s="971" t="s">
        <v>826</v>
      </c>
      <c r="W666" s="945" t="str" cm="1">
        <f t="array" ref="W666">_xlfn.IFS(V666="No",(IFERROR(VLOOKUP($M666&amp;" | "&amp;$X666,'Emissions Factors'!$C$3:$N$1705,MATCH(W$11,'Emissions Factors'!$C$3:$N$3,0),FALSE),"")),V666="Yes", "", V666="", "")</f>
        <v/>
      </c>
      <c r="X666" s="946">
        <f>IFERROR(IF(OR($V666="Yes", $V666=""), "",
VLOOKUP($F666, 'Emissions Factors'!$C$3:$O$717, 4,FALSE)),
IFERROR(VLOOKUP($E666, 'Emissions Factors'!$C$3:$O$717, 4,FALSE),""))</f>
        <v>0</v>
      </c>
      <c r="Y666" s="947" t="str">
        <f>IFERROR(VLOOKUP($M666&amp;" | "&amp;$X666,'Emissions Factors'!$C$3:$N$3811,5,FALSE),"")</f>
        <v/>
      </c>
      <c r="Z666" s="948" t="str">
        <f>IFERROR(VLOOKUP($M666&amp;" | "&amp;$X666,'Emissions Factors'!$C$3:$N$3811,6,FALSE),"")</f>
        <v/>
      </c>
      <c r="AA666" s="949" t="str">
        <f>IFERROR(VLOOKUP($M666&amp;" | "&amp;$X666,'Emissions Factors'!$C$3:$N$3811,7,FALSE),"")</f>
        <v/>
      </c>
      <c r="AB666" s="961"/>
      <c r="AC666" s="962"/>
      <c r="AD666" s="963"/>
      <c r="AE666" s="964"/>
      <c r="AF666" s="965"/>
      <c r="AG666" s="955" t="str" cm="1">
        <f t="array" ref="AG666">IFERROR(_xlfn.IFS($V666="No", Y666*$T666/1000,$V666="Yes", AD666*$T666/1000, $V666="", ""),"")</f>
        <v/>
      </c>
      <c r="AH666" s="956" t="str" cm="1">
        <f t="array" ref="AH666">IFERROR(_xlfn.IFS($V666="No", Z666*$T666/1000,$V666="Yes", AE666*$T666/1000, $V666="", ""),"")</f>
        <v/>
      </c>
      <c r="AI666" s="956" t="str" cm="1">
        <f t="array" ref="AI666">IFERROR(_xlfn.IFS($V666="No", AA666*$T666/1000,$V666="Yes", AF666*$T666/1000, $V666="", ""),"")</f>
        <v/>
      </c>
      <c r="AJ666" s="1029" t="str">
        <f>IFERROR($AG666
+IFERROR(HLOOKUP(Introduction!$H$29,'GWP Values'!$D$3:$G$46,MATCH("CH4",'GWP Values'!$C$3:$C$41,0),FALSE)*$AH666,0)
+IFERROR(HLOOKUP(Introduction!$H$29,'GWP Values'!$D$3:$G$46,MATCH("N2O",'GWP Values'!$C$3:$C$41,0),FALSE)*$AI666,0),"")</f>
        <v/>
      </c>
    </row>
    <row r="667" spans="1:36" ht="24" customHeight="1" x14ac:dyDescent="0.25">
      <c r="A667" s="441"/>
      <c r="B667" s="458" t="str" cm="1">
        <f t="array" ref="B667">IFERROR(_xlfn.IFS($J667="","",VLOOKUP(CONCATENATE($M667," | ",$J667),'Emissions Factors'!$C$3:$O$718,5,FALSE)&lt;&gt;"",CONCATENATE($M667," | ",$J667), COUNTIF('Emissions Factors'!$C$3:$C$718,CONCATENATE($M667," | ",$J667))&lt;0, CONCATENATE($M667," | ",$I667)),"")</f>
        <v/>
      </c>
      <c r="C667" s="650" t="str">
        <f t="shared" si="20"/>
        <v/>
      </c>
      <c r="D667" s="650" t="str">
        <f t="shared" si="21"/>
        <v/>
      </c>
      <c r="E667" s="650" t="str">
        <f>IFERROR(IF($J667="","",
IF($J667="United States",$M667&amp;" | "&amp;$J667&amp;" - "&amp;(VLOOKUP(K667,'EFs - EPA eGRID'!$B$2:$D$53,3,FALSE)),
IF($J667="Canada",$M667&amp;" | "&amp;$J667&amp;" - "&amp;$K667,$M667&amp;" | "&amp;$I667))),"")</f>
        <v/>
      </c>
      <c r="F667" s="650" t="str" cm="1">
        <f t="array" ref="F667">_xlfn.IFS($J667="","",AND($J667="United States", $K667=""), $M667&amp;" | "&amp;$J667,AND($J667="Canada", $K667=""), $M667&amp;" | "&amp;$J667,$J667="United States", $E667,$J667="Canada",$E667,$J667&lt;&gt;"", $M667&amp;" | "&amp;$J667)</f>
        <v/>
      </c>
      <c r="G667" s="989"/>
      <c r="H667" s="990"/>
      <c r="I667" s="941" t="str">
        <f>IFERROR(VLOOKUP(J667,'Category Index'!$K$10:$L$258,2,FALSE),"")</f>
        <v/>
      </c>
      <c r="J667" s="986"/>
      <c r="K667" s="987" t="s">
        <v>866</v>
      </c>
      <c r="L667" s="3"/>
      <c r="M667" s="982"/>
      <c r="N667" s="983"/>
      <c r="O667" s="943" t="str">
        <f>IFERROR(VLOOKUP(Q667,Tables!$CE$8:$CF$22,2,FALSE),"")</f>
        <v/>
      </c>
      <c r="P667" s="973"/>
      <c r="Q667" s="974"/>
      <c r="R667" s="975"/>
      <c r="S667" s="976"/>
      <c r="T667" s="670" t="str">
        <f>IFERROR(IF(R667="","",R667*(VLOOKUP(D667, 'Unit Conversion Table'!$E$3:$F$132, 2, FALSE))),"")</f>
        <v/>
      </c>
      <c r="U667" s="3"/>
      <c r="V667" s="971" t="s">
        <v>826</v>
      </c>
      <c r="W667" s="945" t="str" cm="1">
        <f t="array" ref="W667">_xlfn.IFS(V667="No",(IFERROR(VLOOKUP($M667&amp;" | "&amp;$X667,'Emissions Factors'!$C$3:$N$1705,MATCH(W$11,'Emissions Factors'!$C$3:$N$3,0),FALSE),"")),V667="Yes", "", V667="", "")</f>
        <v/>
      </c>
      <c r="X667" s="946">
        <f>IFERROR(IF(OR($V667="Yes", $V667=""), "",
VLOOKUP($F667, 'Emissions Factors'!$C$3:$O$717, 4,FALSE)),
IFERROR(VLOOKUP($E667, 'Emissions Factors'!$C$3:$O$717, 4,FALSE),""))</f>
        <v>0</v>
      </c>
      <c r="Y667" s="947" t="str">
        <f>IFERROR(VLOOKUP($M667&amp;" | "&amp;$X667,'Emissions Factors'!$C$3:$N$3811,5,FALSE),"")</f>
        <v/>
      </c>
      <c r="Z667" s="948" t="str">
        <f>IFERROR(VLOOKUP($M667&amp;" | "&amp;$X667,'Emissions Factors'!$C$3:$N$3811,6,FALSE),"")</f>
        <v/>
      </c>
      <c r="AA667" s="949" t="str">
        <f>IFERROR(VLOOKUP($M667&amp;" | "&amp;$X667,'Emissions Factors'!$C$3:$N$3811,7,FALSE),"")</f>
        <v/>
      </c>
      <c r="AB667" s="961"/>
      <c r="AC667" s="962"/>
      <c r="AD667" s="963"/>
      <c r="AE667" s="964"/>
      <c r="AF667" s="965"/>
      <c r="AG667" s="955" t="str" cm="1">
        <f t="array" ref="AG667">IFERROR(_xlfn.IFS($V667="No", Y667*$T667/1000,$V667="Yes", AD667*$T667/1000, $V667="", ""),"")</f>
        <v/>
      </c>
      <c r="AH667" s="956" t="str" cm="1">
        <f t="array" ref="AH667">IFERROR(_xlfn.IFS($V667="No", Z667*$T667/1000,$V667="Yes", AE667*$T667/1000, $V667="", ""),"")</f>
        <v/>
      </c>
      <c r="AI667" s="956" t="str" cm="1">
        <f t="array" ref="AI667">IFERROR(_xlfn.IFS($V667="No", AA667*$T667/1000,$V667="Yes", AF667*$T667/1000, $V667="", ""),"")</f>
        <v/>
      </c>
      <c r="AJ667" s="1029" t="str">
        <f>IFERROR($AG667
+IFERROR(HLOOKUP(Introduction!$H$29,'GWP Values'!$D$3:$G$46,MATCH("CH4",'GWP Values'!$C$3:$C$41,0),FALSE)*$AH667,0)
+IFERROR(HLOOKUP(Introduction!$H$29,'GWP Values'!$D$3:$G$46,MATCH("N2O",'GWP Values'!$C$3:$C$41,0),FALSE)*$AI667,0),"")</f>
        <v/>
      </c>
    </row>
    <row r="668" spans="1:36" ht="24" customHeight="1" x14ac:dyDescent="0.25">
      <c r="A668" s="441"/>
      <c r="B668" s="458" t="str" cm="1">
        <f t="array" ref="B668">IFERROR(_xlfn.IFS($J668="","",VLOOKUP(CONCATENATE($M668," | ",$J668),'Emissions Factors'!$C$3:$O$718,5,FALSE)&lt;&gt;"",CONCATENATE($M668," | ",$J668), COUNTIF('Emissions Factors'!$C$3:$C$718,CONCATENATE($M668," | ",$J668))&lt;0, CONCATENATE($M668," | ",$I668)),"")</f>
        <v/>
      </c>
      <c r="C668" s="650" t="str">
        <f t="shared" si="20"/>
        <v/>
      </c>
      <c r="D668" s="650" t="str">
        <f t="shared" si="21"/>
        <v/>
      </c>
      <c r="E668" s="650" t="str">
        <f>IFERROR(IF($J668="","",
IF($J668="United States",$M668&amp;" | "&amp;$J668&amp;" - "&amp;(VLOOKUP(K668,'EFs - EPA eGRID'!$B$2:$D$53,3,FALSE)),
IF($J668="Canada",$M668&amp;" | "&amp;$J668&amp;" - "&amp;$K668,$M668&amp;" | "&amp;$I668))),"")</f>
        <v/>
      </c>
      <c r="F668" s="650" t="str" cm="1">
        <f t="array" ref="F668">_xlfn.IFS($J668="","",AND($J668="United States", $K668=""), $M668&amp;" | "&amp;$J668,AND($J668="Canada", $K668=""), $M668&amp;" | "&amp;$J668,$J668="United States", $E668,$J668="Canada",$E668,$J668&lt;&gt;"", $M668&amp;" | "&amp;$J668)</f>
        <v/>
      </c>
      <c r="G668" s="989"/>
      <c r="H668" s="990"/>
      <c r="I668" s="941" t="str">
        <f>IFERROR(VLOOKUP(J668,'Category Index'!$K$10:$L$258,2,FALSE),"")</f>
        <v/>
      </c>
      <c r="J668" s="986"/>
      <c r="K668" s="987" t="s">
        <v>866</v>
      </c>
      <c r="L668" s="3"/>
      <c r="M668" s="982"/>
      <c r="N668" s="983"/>
      <c r="O668" s="943" t="str">
        <f>IFERROR(VLOOKUP(Q668,Tables!$CE$8:$CF$22,2,FALSE),"")</f>
        <v/>
      </c>
      <c r="P668" s="973"/>
      <c r="Q668" s="974"/>
      <c r="R668" s="975"/>
      <c r="S668" s="976"/>
      <c r="T668" s="670" t="str">
        <f>IFERROR(IF(R668="","",R668*(VLOOKUP(D668, 'Unit Conversion Table'!$E$3:$F$132, 2, FALSE))),"")</f>
        <v/>
      </c>
      <c r="U668" s="3"/>
      <c r="V668" s="971" t="s">
        <v>826</v>
      </c>
      <c r="W668" s="945" t="str" cm="1">
        <f t="array" ref="W668">_xlfn.IFS(V668="No",(IFERROR(VLOOKUP($M668&amp;" | "&amp;$X668,'Emissions Factors'!$C$3:$N$1705,MATCH(W$11,'Emissions Factors'!$C$3:$N$3,0),FALSE),"")),V668="Yes", "", V668="", "")</f>
        <v/>
      </c>
      <c r="X668" s="946">
        <f>IFERROR(IF(OR($V668="Yes", $V668=""), "",
VLOOKUP($F668, 'Emissions Factors'!$C$3:$O$717, 4,FALSE)),
IFERROR(VLOOKUP($E668, 'Emissions Factors'!$C$3:$O$717, 4,FALSE),""))</f>
        <v>0</v>
      </c>
      <c r="Y668" s="947" t="str">
        <f>IFERROR(VLOOKUP($M668&amp;" | "&amp;$X668,'Emissions Factors'!$C$3:$N$3811,5,FALSE),"")</f>
        <v/>
      </c>
      <c r="Z668" s="948" t="str">
        <f>IFERROR(VLOOKUP($M668&amp;" | "&amp;$X668,'Emissions Factors'!$C$3:$N$3811,6,FALSE),"")</f>
        <v/>
      </c>
      <c r="AA668" s="949" t="str">
        <f>IFERROR(VLOOKUP($M668&amp;" | "&amp;$X668,'Emissions Factors'!$C$3:$N$3811,7,FALSE),"")</f>
        <v/>
      </c>
      <c r="AB668" s="961"/>
      <c r="AC668" s="962"/>
      <c r="AD668" s="963"/>
      <c r="AE668" s="964"/>
      <c r="AF668" s="965"/>
      <c r="AG668" s="955" t="str" cm="1">
        <f t="array" ref="AG668">IFERROR(_xlfn.IFS($V668="No", Y668*$T668/1000,$V668="Yes", AD668*$T668/1000, $V668="", ""),"")</f>
        <v/>
      </c>
      <c r="AH668" s="956" t="str" cm="1">
        <f t="array" ref="AH668">IFERROR(_xlfn.IFS($V668="No", Z668*$T668/1000,$V668="Yes", AE668*$T668/1000, $V668="", ""),"")</f>
        <v/>
      </c>
      <c r="AI668" s="956" t="str" cm="1">
        <f t="array" ref="AI668">IFERROR(_xlfn.IFS($V668="No", AA668*$T668/1000,$V668="Yes", AF668*$T668/1000, $V668="", ""),"")</f>
        <v/>
      </c>
      <c r="AJ668" s="1029" t="str">
        <f>IFERROR($AG668
+IFERROR(HLOOKUP(Introduction!$H$29,'GWP Values'!$D$3:$G$46,MATCH("CH4",'GWP Values'!$C$3:$C$41,0),FALSE)*$AH668,0)
+IFERROR(HLOOKUP(Introduction!$H$29,'GWP Values'!$D$3:$G$46,MATCH("N2O",'GWP Values'!$C$3:$C$41,0),FALSE)*$AI668,0),"")</f>
        <v/>
      </c>
    </row>
    <row r="669" spans="1:36" ht="24" customHeight="1" x14ac:dyDescent="0.25">
      <c r="A669" s="441"/>
      <c r="B669" s="458" t="str" cm="1">
        <f t="array" ref="B669">IFERROR(_xlfn.IFS($J669="","",VLOOKUP(CONCATENATE($M669," | ",$J669),'Emissions Factors'!$C$3:$O$718,5,FALSE)&lt;&gt;"",CONCATENATE($M669," | ",$J669), COUNTIF('Emissions Factors'!$C$3:$C$718,CONCATENATE($M669," | ",$J669))&lt;0, CONCATENATE($M669," | ",$I669)),"")</f>
        <v/>
      </c>
      <c r="C669" s="650" t="str">
        <f t="shared" si="20"/>
        <v/>
      </c>
      <c r="D669" s="650" t="str">
        <f t="shared" si="21"/>
        <v/>
      </c>
      <c r="E669" s="650" t="str">
        <f>IFERROR(IF($J669="","",
IF($J669="United States",$M669&amp;" | "&amp;$J669&amp;" - "&amp;(VLOOKUP(K669,'EFs - EPA eGRID'!$B$2:$D$53,3,FALSE)),
IF($J669="Canada",$M669&amp;" | "&amp;$J669&amp;" - "&amp;$K669,$M669&amp;" | "&amp;$I669))),"")</f>
        <v/>
      </c>
      <c r="F669" s="650" t="str" cm="1">
        <f t="array" ref="F669">_xlfn.IFS($J669="","",AND($J669="United States", $K669=""), $M669&amp;" | "&amp;$J669,AND($J669="Canada", $K669=""), $M669&amp;" | "&amp;$J669,$J669="United States", $E669,$J669="Canada",$E669,$J669&lt;&gt;"", $M669&amp;" | "&amp;$J669)</f>
        <v/>
      </c>
      <c r="G669" s="989"/>
      <c r="H669" s="990"/>
      <c r="I669" s="941" t="str">
        <f>IFERROR(VLOOKUP(J669,'Category Index'!$K$10:$L$258,2,FALSE),"")</f>
        <v/>
      </c>
      <c r="J669" s="986"/>
      <c r="K669" s="987" t="s">
        <v>866</v>
      </c>
      <c r="L669" s="3"/>
      <c r="M669" s="982"/>
      <c r="N669" s="983"/>
      <c r="O669" s="943" t="str">
        <f>IFERROR(VLOOKUP(Q669,Tables!$CE$8:$CF$22,2,FALSE),"")</f>
        <v/>
      </c>
      <c r="P669" s="973"/>
      <c r="Q669" s="974"/>
      <c r="R669" s="975"/>
      <c r="S669" s="976"/>
      <c r="T669" s="670" t="str">
        <f>IFERROR(IF(R669="","",R669*(VLOOKUP(D669, 'Unit Conversion Table'!$E$3:$F$132, 2, FALSE))),"")</f>
        <v/>
      </c>
      <c r="U669" s="3"/>
      <c r="V669" s="971" t="s">
        <v>826</v>
      </c>
      <c r="W669" s="945" t="str" cm="1">
        <f t="array" ref="W669">_xlfn.IFS(V669="No",(IFERROR(VLOOKUP($M669&amp;" | "&amp;$X669,'Emissions Factors'!$C$3:$N$1705,MATCH(W$11,'Emissions Factors'!$C$3:$N$3,0),FALSE),"")),V669="Yes", "", V669="", "")</f>
        <v/>
      </c>
      <c r="X669" s="946">
        <f>IFERROR(IF(OR($V669="Yes", $V669=""), "",
VLOOKUP($F669, 'Emissions Factors'!$C$3:$O$717, 4,FALSE)),
IFERROR(VLOOKUP($E669, 'Emissions Factors'!$C$3:$O$717, 4,FALSE),""))</f>
        <v>0</v>
      </c>
      <c r="Y669" s="947" t="str">
        <f>IFERROR(VLOOKUP($M669&amp;" | "&amp;$X669,'Emissions Factors'!$C$3:$N$3811,5,FALSE),"")</f>
        <v/>
      </c>
      <c r="Z669" s="948" t="str">
        <f>IFERROR(VLOOKUP($M669&amp;" | "&amp;$X669,'Emissions Factors'!$C$3:$N$3811,6,FALSE),"")</f>
        <v/>
      </c>
      <c r="AA669" s="949" t="str">
        <f>IFERROR(VLOOKUP($M669&amp;" | "&amp;$X669,'Emissions Factors'!$C$3:$N$3811,7,FALSE),"")</f>
        <v/>
      </c>
      <c r="AB669" s="961"/>
      <c r="AC669" s="962"/>
      <c r="AD669" s="963"/>
      <c r="AE669" s="964"/>
      <c r="AF669" s="965"/>
      <c r="AG669" s="955" t="str" cm="1">
        <f t="array" ref="AG669">IFERROR(_xlfn.IFS($V669="No", Y669*$T669/1000,$V669="Yes", AD669*$T669/1000, $V669="", ""),"")</f>
        <v/>
      </c>
      <c r="AH669" s="956" t="str" cm="1">
        <f t="array" ref="AH669">IFERROR(_xlfn.IFS($V669="No", Z669*$T669/1000,$V669="Yes", AE669*$T669/1000, $V669="", ""),"")</f>
        <v/>
      </c>
      <c r="AI669" s="956" t="str" cm="1">
        <f t="array" ref="AI669">IFERROR(_xlfn.IFS($V669="No", AA669*$T669/1000,$V669="Yes", AF669*$T669/1000, $V669="", ""),"")</f>
        <v/>
      </c>
      <c r="AJ669" s="1029" t="str">
        <f>IFERROR($AG669
+IFERROR(HLOOKUP(Introduction!$H$29,'GWP Values'!$D$3:$G$46,MATCH("CH4",'GWP Values'!$C$3:$C$41,0),FALSE)*$AH669,0)
+IFERROR(HLOOKUP(Introduction!$H$29,'GWP Values'!$D$3:$G$46,MATCH("N2O",'GWP Values'!$C$3:$C$41,0),FALSE)*$AI669,0),"")</f>
        <v/>
      </c>
    </row>
    <row r="670" spans="1:36" ht="24" customHeight="1" x14ac:dyDescent="0.25">
      <c r="A670" s="441"/>
      <c r="B670" s="458" t="str" cm="1">
        <f t="array" ref="B670">IFERROR(_xlfn.IFS($J670="","",VLOOKUP(CONCATENATE($M670," | ",$J670),'Emissions Factors'!$C$3:$O$718,5,FALSE)&lt;&gt;"",CONCATENATE($M670," | ",$J670), COUNTIF('Emissions Factors'!$C$3:$C$718,CONCATENATE($M670," | ",$J670))&lt;0, CONCATENATE($M670," | ",$I670)),"")</f>
        <v/>
      </c>
      <c r="C670" s="650" t="str">
        <f t="shared" si="20"/>
        <v/>
      </c>
      <c r="D670" s="650" t="str">
        <f t="shared" si="21"/>
        <v/>
      </c>
      <c r="E670" s="650" t="str">
        <f>IFERROR(IF($J670="","",
IF($J670="United States",$M670&amp;" | "&amp;$J670&amp;" - "&amp;(VLOOKUP(K670,'EFs - EPA eGRID'!$B$2:$D$53,3,FALSE)),
IF($J670="Canada",$M670&amp;" | "&amp;$J670&amp;" - "&amp;$K670,$M670&amp;" | "&amp;$I670))),"")</f>
        <v/>
      </c>
      <c r="F670" s="650" t="str" cm="1">
        <f t="array" ref="F670">_xlfn.IFS($J670="","",AND($J670="United States", $K670=""), $M670&amp;" | "&amp;$J670,AND($J670="Canada", $K670=""), $M670&amp;" | "&amp;$J670,$J670="United States", $E670,$J670="Canada",$E670,$J670&lt;&gt;"", $M670&amp;" | "&amp;$J670)</f>
        <v/>
      </c>
      <c r="G670" s="989"/>
      <c r="H670" s="990"/>
      <c r="I670" s="941" t="str">
        <f>IFERROR(VLOOKUP(J670,'Category Index'!$K$10:$L$258,2,FALSE),"")</f>
        <v/>
      </c>
      <c r="J670" s="986"/>
      <c r="K670" s="987" t="s">
        <v>866</v>
      </c>
      <c r="L670" s="3"/>
      <c r="M670" s="982"/>
      <c r="N670" s="983"/>
      <c r="O670" s="943" t="str">
        <f>IFERROR(VLOOKUP(Q670,Tables!$CE$8:$CF$22,2,FALSE),"")</f>
        <v/>
      </c>
      <c r="P670" s="973"/>
      <c r="Q670" s="974"/>
      <c r="R670" s="975"/>
      <c r="S670" s="976"/>
      <c r="T670" s="670" t="str">
        <f>IFERROR(IF(R670="","",R670*(VLOOKUP(D670, 'Unit Conversion Table'!$E$3:$F$132, 2, FALSE))),"")</f>
        <v/>
      </c>
      <c r="U670" s="3"/>
      <c r="V670" s="971" t="s">
        <v>826</v>
      </c>
      <c r="W670" s="945" t="str" cm="1">
        <f t="array" ref="W670">_xlfn.IFS(V670="No",(IFERROR(VLOOKUP($M670&amp;" | "&amp;$X670,'Emissions Factors'!$C$3:$N$1705,MATCH(W$11,'Emissions Factors'!$C$3:$N$3,0),FALSE),"")),V670="Yes", "", V670="", "")</f>
        <v/>
      </c>
      <c r="X670" s="946">
        <f>IFERROR(IF(OR($V670="Yes", $V670=""), "",
VLOOKUP($F670, 'Emissions Factors'!$C$3:$O$717, 4,FALSE)),
IFERROR(VLOOKUP($E670, 'Emissions Factors'!$C$3:$O$717, 4,FALSE),""))</f>
        <v>0</v>
      </c>
      <c r="Y670" s="947" t="str">
        <f>IFERROR(VLOOKUP($M670&amp;" | "&amp;$X670,'Emissions Factors'!$C$3:$N$3811,5,FALSE),"")</f>
        <v/>
      </c>
      <c r="Z670" s="948" t="str">
        <f>IFERROR(VLOOKUP($M670&amp;" | "&amp;$X670,'Emissions Factors'!$C$3:$N$3811,6,FALSE),"")</f>
        <v/>
      </c>
      <c r="AA670" s="949" t="str">
        <f>IFERROR(VLOOKUP($M670&amp;" | "&amp;$X670,'Emissions Factors'!$C$3:$N$3811,7,FALSE),"")</f>
        <v/>
      </c>
      <c r="AB670" s="961"/>
      <c r="AC670" s="962"/>
      <c r="AD670" s="963"/>
      <c r="AE670" s="964"/>
      <c r="AF670" s="965"/>
      <c r="AG670" s="955" t="str" cm="1">
        <f t="array" ref="AG670">IFERROR(_xlfn.IFS($V670="No", Y670*$T670/1000,$V670="Yes", AD670*$T670/1000, $V670="", ""),"")</f>
        <v/>
      </c>
      <c r="AH670" s="956" t="str" cm="1">
        <f t="array" ref="AH670">IFERROR(_xlfn.IFS($V670="No", Z670*$T670/1000,$V670="Yes", AE670*$T670/1000, $V670="", ""),"")</f>
        <v/>
      </c>
      <c r="AI670" s="956" t="str" cm="1">
        <f t="array" ref="AI670">IFERROR(_xlfn.IFS($V670="No", AA670*$T670/1000,$V670="Yes", AF670*$T670/1000, $V670="", ""),"")</f>
        <v/>
      </c>
      <c r="AJ670" s="1029" t="str">
        <f>IFERROR($AG670
+IFERROR(HLOOKUP(Introduction!$H$29,'GWP Values'!$D$3:$G$46,MATCH("CH4",'GWP Values'!$C$3:$C$41,0),FALSE)*$AH670,0)
+IFERROR(HLOOKUP(Introduction!$H$29,'GWP Values'!$D$3:$G$46,MATCH("N2O",'GWP Values'!$C$3:$C$41,0),FALSE)*$AI670,0),"")</f>
        <v/>
      </c>
    </row>
    <row r="671" spans="1:36" ht="24" customHeight="1" x14ac:dyDescent="0.25">
      <c r="A671" s="441"/>
      <c r="B671" s="458" t="str" cm="1">
        <f t="array" ref="B671">IFERROR(_xlfn.IFS($J671="","",VLOOKUP(CONCATENATE($M671," | ",$J671),'Emissions Factors'!$C$3:$O$718,5,FALSE)&lt;&gt;"",CONCATENATE($M671," | ",$J671), COUNTIF('Emissions Factors'!$C$3:$C$718,CONCATENATE($M671," | ",$J671))&lt;0, CONCATENATE($M671," | ",$I671)),"")</f>
        <v/>
      </c>
      <c r="C671" s="650" t="str">
        <f t="shared" si="20"/>
        <v/>
      </c>
      <c r="D671" s="650" t="str">
        <f t="shared" si="21"/>
        <v/>
      </c>
      <c r="E671" s="650" t="str">
        <f>IFERROR(IF($J671="","",
IF($J671="United States",$M671&amp;" | "&amp;$J671&amp;" - "&amp;(VLOOKUP(K671,'EFs - EPA eGRID'!$B$2:$D$53,3,FALSE)),
IF($J671="Canada",$M671&amp;" | "&amp;$J671&amp;" - "&amp;$K671,$M671&amp;" | "&amp;$I671))),"")</f>
        <v/>
      </c>
      <c r="F671" s="650" t="str" cm="1">
        <f t="array" ref="F671">_xlfn.IFS($J671="","",AND($J671="United States", $K671=""), $M671&amp;" | "&amp;$J671,AND($J671="Canada", $K671=""), $M671&amp;" | "&amp;$J671,$J671="United States", $E671,$J671="Canada",$E671,$J671&lt;&gt;"", $M671&amp;" | "&amp;$J671)</f>
        <v/>
      </c>
      <c r="G671" s="989"/>
      <c r="H671" s="990"/>
      <c r="I671" s="941" t="str">
        <f>IFERROR(VLOOKUP(J671,'Category Index'!$K$10:$L$258,2,FALSE),"")</f>
        <v/>
      </c>
      <c r="J671" s="986"/>
      <c r="K671" s="987" t="s">
        <v>866</v>
      </c>
      <c r="L671" s="3"/>
      <c r="M671" s="982"/>
      <c r="N671" s="983"/>
      <c r="O671" s="943" t="str">
        <f>IFERROR(VLOOKUP(Q671,Tables!$CE$8:$CF$22,2,FALSE),"")</f>
        <v/>
      </c>
      <c r="P671" s="973"/>
      <c r="Q671" s="974"/>
      <c r="R671" s="975"/>
      <c r="S671" s="976"/>
      <c r="T671" s="670" t="str">
        <f>IFERROR(IF(R671="","",R671*(VLOOKUP(D671, 'Unit Conversion Table'!$E$3:$F$132, 2, FALSE))),"")</f>
        <v/>
      </c>
      <c r="U671" s="3"/>
      <c r="V671" s="971" t="s">
        <v>826</v>
      </c>
      <c r="W671" s="945" t="str" cm="1">
        <f t="array" ref="W671">_xlfn.IFS(V671="No",(IFERROR(VLOOKUP($M671&amp;" | "&amp;$X671,'Emissions Factors'!$C$3:$N$1705,MATCH(W$11,'Emissions Factors'!$C$3:$N$3,0),FALSE),"")),V671="Yes", "", V671="", "")</f>
        <v/>
      </c>
      <c r="X671" s="946">
        <f>IFERROR(IF(OR($V671="Yes", $V671=""), "",
VLOOKUP($F671, 'Emissions Factors'!$C$3:$O$717, 4,FALSE)),
IFERROR(VLOOKUP($E671, 'Emissions Factors'!$C$3:$O$717, 4,FALSE),""))</f>
        <v>0</v>
      </c>
      <c r="Y671" s="947" t="str">
        <f>IFERROR(VLOOKUP($M671&amp;" | "&amp;$X671,'Emissions Factors'!$C$3:$N$3811,5,FALSE),"")</f>
        <v/>
      </c>
      <c r="Z671" s="948" t="str">
        <f>IFERROR(VLOOKUP($M671&amp;" | "&amp;$X671,'Emissions Factors'!$C$3:$N$3811,6,FALSE),"")</f>
        <v/>
      </c>
      <c r="AA671" s="949" t="str">
        <f>IFERROR(VLOOKUP($M671&amp;" | "&amp;$X671,'Emissions Factors'!$C$3:$N$3811,7,FALSE),"")</f>
        <v/>
      </c>
      <c r="AB671" s="961"/>
      <c r="AC671" s="962"/>
      <c r="AD671" s="963"/>
      <c r="AE671" s="964"/>
      <c r="AF671" s="965"/>
      <c r="AG671" s="955" t="str" cm="1">
        <f t="array" ref="AG671">IFERROR(_xlfn.IFS($V671="No", Y671*$T671/1000,$V671="Yes", AD671*$T671/1000, $V671="", ""),"")</f>
        <v/>
      </c>
      <c r="AH671" s="956" t="str" cm="1">
        <f t="array" ref="AH671">IFERROR(_xlfn.IFS($V671="No", Z671*$T671/1000,$V671="Yes", AE671*$T671/1000, $V671="", ""),"")</f>
        <v/>
      </c>
      <c r="AI671" s="956" t="str" cm="1">
        <f t="array" ref="AI671">IFERROR(_xlfn.IFS($V671="No", AA671*$T671/1000,$V671="Yes", AF671*$T671/1000, $V671="", ""),"")</f>
        <v/>
      </c>
      <c r="AJ671" s="1029" t="str">
        <f>IFERROR($AG671
+IFERROR(HLOOKUP(Introduction!$H$29,'GWP Values'!$D$3:$G$46,MATCH("CH4",'GWP Values'!$C$3:$C$41,0),FALSE)*$AH671,0)
+IFERROR(HLOOKUP(Introduction!$H$29,'GWP Values'!$D$3:$G$46,MATCH("N2O",'GWP Values'!$C$3:$C$41,0),FALSE)*$AI671,0),"")</f>
        <v/>
      </c>
    </row>
    <row r="672" spans="1:36" ht="24" customHeight="1" x14ac:dyDescent="0.25">
      <c r="A672" s="441"/>
      <c r="B672" s="458" t="str" cm="1">
        <f t="array" ref="B672">IFERROR(_xlfn.IFS($J672="","",VLOOKUP(CONCATENATE($M672," | ",$J672),'Emissions Factors'!$C$3:$O$718,5,FALSE)&lt;&gt;"",CONCATENATE($M672," | ",$J672), COUNTIF('Emissions Factors'!$C$3:$C$718,CONCATENATE($M672," | ",$J672))&lt;0, CONCATENATE($M672," | ",$I672)),"")</f>
        <v/>
      </c>
      <c r="C672" s="650" t="str">
        <f t="shared" si="20"/>
        <v/>
      </c>
      <c r="D672" s="650" t="str">
        <f t="shared" si="21"/>
        <v/>
      </c>
      <c r="E672" s="650" t="str">
        <f>IFERROR(IF($J672="","",
IF($J672="United States",$M672&amp;" | "&amp;$J672&amp;" - "&amp;(VLOOKUP(K672,'EFs - EPA eGRID'!$B$2:$D$53,3,FALSE)),
IF($J672="Canada",$M672&amp;" | "&amp;$J672&amp;" - "&amp;$K672,$M672&amp;" | "&amp;$I672))),"")</f>
        <v/>
      </c>
      <c r="F672" s="650" t="str" cm="1">
        <f t="array" ref="F672">_xlfn.IFS($J672="","",AND($J672="United States", $K672=""), $M672&amp;" | "&amp;$J672,AND($J672="Canada", $K672=""), $M672&amp;" | "&amp;$J672,$J672="United States", $E672,$J672="Canada",$E672,$J672&lt;&gt;"", $M672&amp;" | "&amp;$J672)</f>
        <v/>
      </c>
      <c r="G672" s="989"/>
      <c r="H672" s="990"/>
      <c r="I672" s="941" t="str">
        <f>IFERROR(VLOOKUP(J672,'Category Index'!$K$10:$L$258,2,FALSE),"")</f>
        <v/>
      </c>
      <c r="J672" s="986"/>
      <c r="K672" s="987" t="s">
        <v>866</v>
      </c>
      <c r="L672" s="3"/>
      <c r="M672" s="982"/>
      <c r="N672" s="983"/>
      <c r="O672" s="943" t="str">
        <f>IFERROR(VLOOKUP(Q672,Tables!$CE$8:$CF$22,2,FALSE),"")</f>
        <v/>
      </c>
      <c r="P672" s="973"/>
      <c r="Q672" s="974"/>
      <c r="R672" s="975"/>
      <c r="S672" s="976"/>
      <c r="T672" s="670" t="str">
        <f>IFERROR(IF(R672="","",R672*(VLOOKUP(D672, 'Unit Conversion Table'!$E$3:$F$132, 2, FALSE))),"")</f>
        <v/>
      </c>
      <c r="U672" s="3"/>
      <c r="V672" s="971" t="s">
        <v>826</v>
      </c>
      <c r="W672" s="945" t="str" cm="1">
        <f t="array" ref="W672">_xlfn.IFS(V672="No",(IFERROR(VLOOKUP($M672&amp;" | "&amp;$X672,'Emissions Factors'!$C$3:$N$1705,MATCH(W$11,'Emissions Factors'!$C$3:$N$3,0),FALSE),"")),V672="Yes", "", V672="", "")</f>
        <v/>
      </c>
      <c r="X672" s="946">
        <f>IFERROR(IF(OR($V672="Yes", $V672=""), "",
VLOOKUP($F672, 'Emissions Factors'!$C$3:$O$717, 4,FALSE)),
IFERROR(VLOOKUP($E672, 'Emissions Factors'!$C$3:$O$717, 4,FALSE),""))</f>
        <v>0</v>
      </c>
      <c r="Y672" s="947" t="str">
        <f>IFERROR(VLOOKUP($M672&amp;" | "&amp;$X672,'Emissions Factors'!$C$3:$N$3811,5,FALSE),"")</f>
        <v/>
      </c>
      <c r="Z672" s="948" t="str">
        <f>IFERROR(VLOOKUP($M672&amp;" | "&amp;$X672,'Emissions Factors'!$C$3:$N$3811,6,FALSE),"")</f>
        <v/>
      </c>
      <c r="AA672" s="949" t="str">
        <f>IFERROR(VLOOKUP($M672&amp;" | "&amp;$X672,'Emissions Factors'!$C$3:$N$3811,7,FALSE),"")</f>
        <v/>
      </c>
      <c r="AB672" s="961"/>
      <c r="AC672" s="962"/>
      <c r="AD672" s="963"/>
      <c r="AE672" s="964"/>
      <c r="AF672" s="965"/>
      <c r="AG672" s="955" t="str" cm="1">
        <f t="array" ref="AG672">IFERROR(_xlfn.IFS($V672="No", Y672*$T672/1000,$V672="Yes", AD672*$T672/1000, $V672="", ""),"")</f>
        <v/>
      </c>
      <c r="AH672" s="956" t="str" cm="1">
        <f t="array" ref="AH672">IFERROR(_xlfn.IFS($V672="No", Z672*$T672/1000,$V672="Yes", AE672*$T672/1000, $V672="", ""),"")</f>
        <v/>
      </c>
      <c r="AI672" s="956" t="str" cm="1">
        <f t="array" ref="AI672">IFERROR(_xlfn.IFS($V672="No", AA672*$T672/1000,$V672="Yes", AF672*$T672/1000, $V672="", ""),"")</f>
        <v/>
      </c>
      <c r="AJ672" s="1029" t="str">
        <f>IFERROR($AG672
+IFERROR(HLOOKUP(Introduction!$H$29,'GWP Values'!$D$3:$G$46,MATCH("CH4",'GWP Values'!$C$3:$C$41,0),FALSE)*$AH672,0)
+IFERROR(HLOOKUP(Introduction!$H$29,'GWP Values'!$D$3:$G$46,MATCH("N2O",'GWP Values'!$C$3:$C$41,0),FALSE)*$AI672,0),"")</f>
        <v/>
      </c>
    </row>
    <row r="673" spans="1:36" ht="24" customHeight="1" x14ac:dyDescent="0.25">
      <c r="A673" s="441"/>
      <c r="B673" s="458" t="str" cm="1">
        <f t="array" ref="B673">IFERROR(_xlfn.IFS($J673="","",VLOOKUP(CONCATENATE($M673," | ",$J673),'Emissions Factors'!$C$3:$O$718,5,FALSE)&lt;&gt;"",CONCATENATE($M673," | ",$J673), COUNTIF('Emissions Factors'!$C$3:$C$718,CONCATENATE($M673," | ",$J673))&lt;0, CONCATENATE($M673," | ",$I673)),"")</f>
        <v/>
      </c>
      <c r="C673" s="650" t="str">
        <f t="shared" si="20"/>
        <v/>
      </c>
      <c r="D673" s="650" t="str">
        <f t="shared" si="21"/>
        <v/>
      </c>
      <c r="E673" s="650" t="str">
        <f>IFERROR(IF($J673="","",
IF($J673="United States",$M673&amp;" | "&amp;$J673&amp;" - "&amp;(VLOOKUP(K673,'EFs - EPA eGRID'!$B$2:$D$53,3,FALSE)),
IF($J673="Canada",$M673&amp;" | "&amp;$J673&amp;" - "&amp;$K673,$M673&amp;" | "&amp;$I673))),"")</f>
        <v/>
      </c>
      <c r="F673" s="650" t="str" cm="1">
        <f t="array" ref="F673">_xlfn.IFS($J673="","",AND($J673="United States", $K673=""), $M673&amp;" | "&amp;$J673,AND($J673="Canada", $K673=""), $M673&amp;" | "&amp;$J673,$J673="United States", $E673,$J673="Canada",$E673,$J673&lt;&gt;"", $M673&amp;" | "&amp;$J673)</f>
        <v/>
      </c>
      <c r="G673" s="989"/>
      <c r="H673" s="990"/>
      <c r="I673" s="941" t="str">
        <f>IFERROR(VLOOKUP(J673,'Category Index'!$K$10:$L$258,2,FALSE),"")</f>
        <v/>
      </c>
      <c r="J673" s="986"/>
      <c r="K673" s="987" t="s">
        <v>866</v>
      </c>
      <c r="L673" s="3"/>
      <c r="M673" s="982"/>
      <c r="N673" s="983"/>
      <c r="O673" s="943" t="str">
        <f>IFERROR(VLOOKUP(Q673,Tables!$CE$8:$CF$22,2,FALSE),"")</f>
        <v/>
      </c>
      <c r="P673" s="973"/>
      <c r="Q673" s="974"/>
      <c r="R673" s="975"/>
      <c r="S673" s="976"/>
      <c r="T673" s="670" t="str">
        <f>IFERROR(IF(R673="","",R673*(VLOOKUP(D673, 'Unit Conversion Table'!$E$3:$F$132, 2, FALSE))),"")</f>
        <v/>
      </c>
      <c r="U673" s="3"/>
      <c r="V673" s="971" t="s">
        <v>826</v>
      </c>
      <c r="W673" s="945" t="str" cm="1">
        <f t="array" ref="W673">_xlfn.IFS(V673="No",(IFERROR(VLOOKUP($M673&amp;" | "&amp;$X673,'Emissions Factors'!$C$3:$N$1705,MATCH(W$11,'Emissions Factors'!$C$3:$N$3,0),FALSE),"")),V673="Yes", "", V673="", "")</f>
        <v/>
      </c>
      <c r="X673" s="946">
        <f>IFERROR(IF(OR($V673="Yes", $V673=""), "",
VLOOKUP($F673, 'Emissions Factors'!$C$3:$O$717, 4,FALSE)),
IFERROR(VLOOKUP($E673, 'Emissions Factors'!$C$3:$O$717, 4,FALSE),""))</f>
        <v>0</v>
      </c>
      <c r="Y673" s="947" t="str">
        <f>IFERROR(VLOOKUP($M673&amp;" | "&amp;$X673,'Emissions Factors'!$C$3:$N$3811,5,FALSE),"")</f>
        <v/>
      </c>
      <c r="Z673" s="948" t="str">
        <f>IFERROR(VLOOKUP($M673&amp;" | "&amp;$X673,'Emissions Factors'!$C$3:$N$3811,6,FALSE),"")</f>
        <v/>
      </c>
      <c r="AA673" s="949" t="str">
        <f>IFERROR(VLOOKUP($M673&amp;" | "&amp;$X673,'Emissions Factors'!$C$3:$N$3811,7,FALSE),"")</f>
        <v/>
      </c>
      <c r="AB673" s="961"/>
      <c r="AC673" s="962"/>
      <c r="AD673" s="963"/>
      <c r="AE673" s="964"/>
      <c r="AF673" s="965"/>
      <c r="AG673" s="955" t="str" cm="1">
        <f t="array" ref="AG673">IFERROR(_xlfn.IFS($V673="No", Y673*$T673/1000,$V673="Yes", AD673*$T673/1000, $V673="", ""),"")</f>
        <v/>
      </c>
      <c r="AH673" s="956" t="str" cm="1">
        <f t="array" ref="AH673">IFERROR(_xlfn.IFS($V673="No", Z673*$T673/1000,$V673="Yes", AE673*$T673/1000, $V673="", ""),"")</f>
        <v/>
      </c>
      <c r="AI673" s="956" t="str" cm="1">
        <f t="array" ref="AI673">IFERROR(_xlfn.IFS($V673="No", AA673*$T673/1000,$V673="Yes", AF673*$T673/1000, $V673="", ""),"")</f>
        <v/>
      </c>
      <c r="AJ673" s="1029" t="str">
        <f>IFERROR($AG673
+IFERROR(HLOOKUP(Introduction!$H$29,'GWP Values'!$D$3:$G$46,MATCH("CH4",'GWP Values'!$C$3:$C$41,0),FALSE)*$AH673,0)
+IFERROR(HLOOKUP(Introduction!$H$29,'GWP Values'!$D$3:$G$46,MATCH("N2O",'GWP Values'!$C$3:$C$41,0),FALSE)*$AI673,0),"")</f>
        <v/>
      </c>
    </row>
    <row r="674" spans="1:36" ht="24" customHeight="1" x14ac:dyDescent="0.25">
      <c r="A674" s="441"/>
      <c r="B674" s="458" t="str" cm="1">
        <f t="array" ref="B674">IFERROR(_xlfn.IFS($J674="","",VLOOKUP(CONCATENATE($M674," | ",$J674),'Emissions Factors'!$C$3:$O$718,5,FALSE)&lt;&gt;"",CONCATENATE($M674," | ",$J674), COUNTIF('Emissions Factors'!$C$3:$C$718,CONCATENATE($M674," | ",$J674))&lt;0, CONCATENATE($M674," | ",$I674)),"")</f>
        <v/>
      </c>
      <c r="C674" s="650" t="str">
        <f t="shared" si="20"/>
        <v/>
      </c>
      <c r="D674" s="650" t="str">
        <f t="shared" si="21"/>
        <v/>
      </c>
      <c r="E674" s="650" t="str">
        <f>IFERROR(IF($J674="","",
IF($J674="United States",$M674&amp;" | "&amp;$J674&amp;" - "&amp;(VLOOKUP(K674,'EFs - EPA eGRID'!$B$2:$D$53,3,FALSE)),
IF($J674="Canada",$M674&amp;" | "&amp;$J674&amp;" - "&amp;$K674,$M674&amp;" | "&amp;$I674))),"")</f>
        <v/>
      </c>
      <c r="F674" s="650" t="str" cm="1">
        <f t="array" ref="F674">_xlfn.IFS($J674="","",AND($J674="United States", $K674=""), $M674&amp;" | "&amp;$J674,AND($J674="Canada", $K674=""), $M674&amp;" | "&amp;$J674,$J674="United States", $E674,$J674="Canada",$E674,$J674&lt;&gt;"", $M674&amp;" | "&amp;$J674)</f>
        <v/>
      </c>
      <c r="G674" s="989"/>
      <c r="H674" s="990"/>
      <c r="I674" s="941" t="str">
        <f>IFERROR(VLOOKUP(J674,'Category Index'!$K$10:$L$258,2,FALSE),"")</f>
        <v/>
      </c>
      <c r="J674" s="986"/>
      <c r="K674" s="987" t="s">
        <v>866</v>
      </c>
      <c r="L674" s="3"/>
      <c r="M674" s="982"/>
      <c r="N674" s="983"/>
      <c r="O674" s="943" t="str">
        <f>IFERROR(VLOOKUP(Q674,Tables!$CE$8:$CF$22,2,FALSE),"")</f>
        <v/>
      </c>
      <c r="P674" s="973"/>
      <c r="Q674" s="974"/>
      <c r="R674" s="975"/>
      <c r="S674" s="976"/>
      <c r="T674" s="670" t="str">
        <f>IFERROR(IF(R674="","",R674*(VLOOKUP(D674, 'Unit Conversion Table'!$E$3:$F$132, 2, FALSE))),"")</f>
        <v/>
      </c>
      <c r="U674" s="3"/>
      <c r="V674" s="971" t="s">
        <v>826</v>
      </c>
      <c r="W674" s="945" t="str" cm="1">
        <f t="array" ref="W674">_xlfn.IFS(V674="No",(IFERROR(VLOOKUP($M674&amp;" | "&amp;$X674,'Emissions Factors'!$C$3:$N$1705,MATCH(W$11,'Emissions Factors'!$C$3:$N$3,0),FALSE),"")),V674="Yes", "", V674="", "")</f>
        <v/>
      </c>
      <c r="X674" s="946">
        <f>IFERROR(IF(OR($V674="Yes", $V674=""), "",
VLOOKUP($F674, 'Emissions Factors'!$C$3:$O$717, 4,FALSE)),
IFERROR(VLOOKUP($E674, 'Emissions Factors'!$C$3:$O$717, 4,FALSE),""))</f>
        <v>0</v>
      </c>
      <c r="Y674" s="947" t="str">
        <f>IFERROR(VLOOKUP($M674&amp;" | "&amp;$X674,'Emissions Factors'!$C$3:$N$3811,5,FALSE),"")</f>
        <v/>
      </c>
      <c r="Z674" s="948" t="str">
        <f>IFERROR(VLOOKUP($M674&amp;" | "&amp;$X674,'Emissions Factors'!$C$3:$N$3811,6,FALSE),"")</f>
        <v/>
      </c>
      <c r="AA674" s="949" t="str">
        <f>IFERROR(VLOOKUP($M674&amp;" | "&amp;$X674,'Emissions Factors'!$C$3:$N$3811,7,FALSE),"")</f>
        <v/>
      </c>
      <c r="AB674" s="961"/>
      <c r="AC674" s="962"/>
      <c r="AD674" s="963"/>
      <c r="AE674" s="964"/>
      <c r="AF674" s="965"/>
      <c r="AG674" s="955" t="str" cm="1">
        <f t="array" ref="AG674">IFERROR(_xlfn.IFS($V674="No", Y674*$T674/1000,$V674="Yes", AD674*$T674/1000, $V674="", ""),"")</f>
        <v/>
      </c>
      <c r="AH674" s="956" t="str" cm="1">
        <f t="array" ref="AH674">IFERROR(_xlfn.IFS($V674="No", Z674*$T674/1000,$V674="Yes", AE674*$T674/1000, $V674="", ""),"")</f>
        <v/>
      </c>
      <c r="AI674" s="956" t="str" cm="1">
        <f t="array" ref="AI674">IFERROR(_xlfn.IFS($V674="No", AA674*$T674/1000,$V674="Yes", AF674*$T674/1000, $V674="", ""),"")</f>
        <v/>
      </c>
      <c r="AJ674" s="1029" t="str">
        <f>IFERROR($AG674
+IFERROR(HLOOKUP(Introduction!$H$29,'GWP Values'!$D$3:$G$46,MATCH("CH4",'GWP Values'!$C$3:$C$41,0),FALSE)*$AH674,0)
+IFERROR(HLOOKUP(Introduction!$H$29,'GWP Values'!$D$3:$G$46,MATCH("N2O",'GWP Values'!$C$3:$C$41,0),FALSE)*$AI674,0),"")</f>
        <v/>
      </c>
    </row>
    <row r="675" spans="1:36" ht="24" customHeight="1" x14ac:dyDescent="0.25">
      <c r="A675" s="441"/>
      <c r="B675" s="458" t="str" cm="1">
        <f t="array" ref="B675">IFERROR(_xlfn.IFS($J675="","",VLOOKUP(CONCATENATE($M675," | ",$J675),'Emissions Factors'!$C$3:$O$718,5,FALSE)&lt;&gt;"",CONCATENATE($M675," | ",$J675), COUNTIF('Emissions Factors'!$C$3:$C$718,CONCATENATE($M675," | ",$J675))&lt;0, CONCATENATE($M675," | ",$I675)),"")</f>
        <v/>
      </c>
      <c r="C675" s="650" t="str">
        <f t="shared" si="20"/>
        <v/>
      </c>
      <c r="D675" s="650" t="str">
        <f t="shared" si="21"/>
        <v/>
      </c>
      <c r="E675" s="650" t="str">
        <f>IFERROR(IF($J675="","",
IF($J675="United States",$M675&amp;" | "&amp;$J675&amp;" - "&amp;(VLOOKUP(K675,'EFs - EPA eGRID'!$B$2:$D$53,3,FALSE)),
IF($J675="Canada",$M675&amp;" | "&amp;$J675&amp;" - "&amp;$K675,$M675&amp;" | "&amp;$I675))),"")</f>
        <v/>
      </c>
      <c r="F675" s="650" t="str" cm="1">
        <f t="array" ref="F675">_xlfn.IFS($J675="","",AND($J675="United States", $K675=""), $M675&amp;" | "&amp;$J675,AND($J675="Canada", $K675=""), $M675&amp;" | "&amp;$J675,$J675="United States", $E675,$J675="Canada",$E675,$J675&lt;&gt;"", $M675&amp;" | "&amp;$J675)</f>
        <v/>
      </c>
      <c r="G675" s="989"/>
      <c r="H675" s="990"/>
      <c r="I675" s="941" t="str">
        <f>IFERROR(VLOOKUP(J675,'Category Index'!$K$10:$L$258,2,FALSE),"")</f>
        <v/>
      </c>
      <c r="J675" s="986"/>
      <c r="K675" s="987" t="s">
        <v>866</v>
      </c>
      <c r="L675" s="3"/>
      <c r="M675" s="982"/>
      <c r="N675" s="983"/>
      <c r="O675" s="943" t="str">
        <f>IFERROR(VLOOKUP(Q675,Tables!$CE$8:$CF$22,2,FALSE),"")</f>
        <v/>
      </c>
      <c r="P675" s="973"/>
      <c r="Q675" s="974"/>
      <c r="R675" s="975"/>
      <c r="S675" s="976"/>
      <c r="T675" s="670" t="str">
        <f>IFERROR(IF(R675="","",R675*(VLOOKUP(D675, 'Unit Conversion Table'!$E$3:$F$132, 2, FALSE))),"")</f>
        <v/>
      </c>
      <c r="U675" s="3"/>
      <c r="V675" s="971" t="s">
        <v>826</v>
      </c>
      <c r="W675" s="945" t="str" cm="1">
        <f t="array" ref="W675">_xlfn.IFS(V675="No",(IFERROR(VLOOKUP($M675&amp;" | "&amp;$X675,'Emissions Factors'!$C$3:$N$1705,MATCH(W$11,'Emissions Factors'!$C$3:$N$3,0),FALSE),"")),V675="Yes", "", V675="", "")</f>
        <v/>
      </c>
      <c r="X675" s="946">
        <f>IFERROR(IF(OR($V675="Yes", $V675=""), "",
VLOOKUP($F675, 'Emissions Factors'!$C$3:$O$717, 4,FALSE)),
IFERROR(VLOOKUP($E675, 'Emissions Factors'!$C$3:$O$717, 4,FALSE),""))</f>
        <v>0</v>
      </c>
      <c r="Y675" s="947" t="str">
        <f>IFERROR(VLOOKUP($M675&amp;" | "&amp;$X675,'Emissions Factors'!$C$3:$N$3811,5,FALSE),"")</f>
        <v/>
      </c>
      <c r="Z675" s="948" t="str">
        <f>IFERROR(VLOOKUP($M675&amp;" | "&amp;$X675,'Emissions Factors'!$C$3:$N$3811,6,FALSE),"")</f>
        <v/>
      </c>
      <c r="AA675" s="949" t="str">
        <f>IFERROR(VLOOKUP($M675&amp;" | "&amp;$X675,'Emissions Factors'!$C$3:$N$3811,7,FALSE),"")</f>
        <v/>
      </c>
      <c r="AB675" s="961"/>
      <c r="AC675" s="962"/>
      <c r="AD675" s="963"/>
      <c r="AE675" s="964"/>
      <c r="AF675" s="965"/>
      <c r="AG675" s="955" t="str" cm="1">
        <f t="array" ref="AG675">IFERROR(_xlfn.IFS($V675="No", Y675*$T675/1000,$V675="Yes", AD675*$T675/1000, $V675="", ""),"")</f>
        <v/>
      </c>
      <c r="AH675" s="956" t="str" cm="1">
        <f t="array" ref="AH675">IFERROR(_xlfn.IFS($V675="No", Z675*$T675/1000,$V675="Yes", AE675*$T675/1000, $V675="", ""),"")</f>
        <v/>
      </c>
      <c r="AI675" s="956" t="str" cm="1">
        <f t="array" ref="AI675">IFERROR(_xlfn.IFS($V675="No", AA675*$T675/1000,$V675="Yes", AF675*$T675/1000, $V675="", ""),"")</f>
        <v/>
      </c>
      <c r="AJ675" s="1029" t="str">
        <f>IFERROR($AG675
+IFERROR(HLOOKUP(Introduction!$H$29,'GWP Values'!$D$3:$G$46,MATCH("CH4",'GWP Values'!$C$3:$C$41,0),FALSE)*$AH675,0)
+IFERROR(HLOOKUP(Introduction!$H$29,'GWP Values'!$D$3:$G$46,MATCH("N2O",'GWP Values'!$C$3:$C$41,0),FALSE)*$AI675,0),"")</f>
        <v/>
      </c>
    </row>
    <row r="676" spans="1:36" ht="24" customHeight="1" x14ac:dyDescent="0.25">
      <c r="A676" s="441"/>
      <c r="B676" s="458" t="str" cm="1">
        <f t="array" ref="B676">IFERROR(_xlfn.IFS($J676="","",VLOOKUP(CONCATENATE($M676," | ",$J676),'Emissions Factors'!$C$3:$O$718,5,FALSE)&lt;&gt;"",CONCATENATE($M676," | ",$J676), COUNTIF('Emissions Factors'!$C$3:$C$718,CONCATENATE($M676," | ",$J676))&lt;0, CONCATENATE($M676," | ",$I676)),"")</f>
        <v/>
      </c>
      <c r="C676" s="650" t="str">
        <f t="shared" si="20"/>
        <v/>
      </c>
      <c r="D676" s="650" t="str">
        <f t="shared" si="21"/>
        <v/>
      </c>
      <c r="E676" s="650" t="str">
        <f>IFERROR(IF($J676="","",
IF($J676="United States",$M676&amp;" | "&amp;$J676&amp;" - "&amp;(VLOOKUP(K676,'EFs - EPA eGRID'!$B$2:$D$53,3,FALSE)),
IF($J676="Canada",$M676&amp;" | "&amp;$J676&amp;" - "&amp;$K676,$M676&amp;" | "&amp;$I676))),"")</f>
        <v/>
      </c>
      <c r="F676" s="650" t="str" cm="1">
        <f t="array" ref="F676">_xlfn.IFS($J676="","",AND($J676="United States", $K676=""), $M676&amp;" | "&amp;$J676,AND($J676="Canada", $K676=""), $M676&amp;" | "&amp;$J676,$J676="United States", $E676,$J676="Canada",$E676,$J676&lt;&gt;"", $M676&amp;" | "&amp;$J676)</f>
        <v/>
      </c>
      <c r="G676" s="989"/>
      <c r="H676" s="990"/>
      <c r="I676" s="941" t="str">
        <f>IFERROR(VLOOKUP(J676,'Category Index'!$K$10:$L$258,2,FALSE),"")</f>
        <v/>
      </c>
      <c r="J676" s="986"/>
      <c r="K676" s="987" t="s">
        <v>866</v>
      </c>
      <c r="L676" s="3"/>
      <c r="M676" s="982"/>
      <c r="N676" s="983"/>
      <c r="O676" s="943" t="str">
        <f>IFERROR(VLOOKUP(Q676,Tables!$CE$8:$CF$22,2,FALSE),"")</f>
        <v/>
      </c>
      <c r="P676" s="973"/>
      <c r="Q676" s="974"/>
      <c r="R676" s="975"/>
      <c r="S676" s="976"/>
      <c r="T676" s="670" t="str">
        <f>IFERROR(IF(R676="","",R676*(VLOOKUP(D676, 'Unit Conversion Table'!$E$3:$F$132, 2, FALSE))),"")</f>
        <v/>
      </c>
      <c r="U676" s="3"/>
      <c r="V676" s="971" t="s">
        <v>826</v>
      </c>
      <c r="W676" s="945" t="str" cm="1">
        <f t="array" ref="W676">_xlfn.IFS(V676="No",(IFERROR(VLOOKUP($M676&amp;" | "&amp;$X676,'Emissions Factors'!$C$3:$N$1705,MATCH(W$11,'Emissions Factors'!$C$3:$N$3,0),FALSE),"")),V676="Yes", "", V676="", "")</f>
        <v/>
      </c>
      <c r="X676" s="946">
        <f>IFERROR(IF(OR($V676="Yes", $V676=""), "",
VLOOKUP($F676, 'Emissions Factors'!$C$3:$O$717, 4,FALSE)),
IFERROR(VLOOKUP($E676, 'Emissions Factors'!$C$3:$O$717, 4,FALSE),""))</f>
        <v>0</v>
      </c>
      <c r="Y676" s="947" t="str">
        <f>IFERROR(VLOOKUP($M676&amp;" | "&amp;$X676,'Emissions Factors'!$C$3:$N$3811,5,FALSE),"")</f>
        <v/>
      </c>
      <c r="Z676" s="948" t="str">
        <f>IFERROR(VLOOKUP($M676&amp;" | "&amp;$X676,'Emissions Factors'!$C$3:$N$3811,6,FALSE),"")</f>
        <v/>
      </c>
      <c r="AA676" s="949" t="str">
        <f>IFERROR(VLOOKUP($M676&amp;" | "&amp;$X676,'Emissions Factors'!$C$3:$N$3811,7,FALSE),"")</f>
        <v/>
      </c>
      <c r="AB676" s="961"/>
      <c r="AC676" s="962"/>
      <c r="AD676" s="963"/>
      <c r="AE676" s="964"/>
      <c r="AF676" s="965"/>
      <c r="AG676" s="955" t="str" cm="1">
        <f t="array" ref="AG676">IFERROR(_xlfn.IFS($V676="No", Y676*$T676/1000,$V676="Yes", AD676*$T676/1000, $V676="", ""),"")</f>
        <v/>
      </c>
      <c r="AH676" s="956" t="str" cm="1">
        <f t="array" ref="AH676">IFERROR(_xlfn.IFS($V676="No", Z676*$T676/1000,$V676="Yes", AE676*$T676/1000, $V676="", ""),"")</f>
        <v/>
      </c>
      <c r="AI676" s="956" t="str" cm="1">
        <f t="array" ref="AI676">IFERROR(_xlfn.IFS($V676="No", AA676*$T676/1000,$V676="Yes", AF676*$T676/1000, $V676="", ""),"")</f>
        <v/>
      </c>
      <c r="AJ676" s="1029" t="str">
        <f>IFERROR($AG676
+IFERROR(HLOOKUP(Introduction!$H$29,'GWP Values'!$D$3:$G$46,MATCH("CH4",'GWP Values'!$C$3:$C$41,0),FALSE)*$AH676,0)
+IFERROR(HLOOKUP(Introduction!$H$29,'GWP Values'!$D$3:$G$46,MATCH("N2O",'GWP Values'!$C$3:$C$41,0),FALSE)*$AI676,0),"")</f>
        <v/>
      </c>
    </row>
    <row r="677" spans="1:36" ht="24" customHeight="1" x14ac:dyDescent="0.25">
      <c r="A677" s="441"/>
      <c r="B677" s="458" t="str" cm="1">
        <f t="array" ref="B677">IFERROR(_xlfn.IFS($J677="","",VLOOKUP(CONCATENATE($M677," | ",$J677),'Emissions Factors'!$C$3:$O$718,5,FALSE)&lt;&gt;"",CONCATENATE($M677," | ",$J677), COUNTIF('Emissions Factors'!$C$3:$C$718,CONCATENATE($M677," | ",$J677))&lt;0, CONCATENATE($M677," | ",$I677)),"")</f>
        <v/>
      </c>
      <c r="C677" s="650" t="str">
        <f t="shared" si="20"/>
        <v/>
      </c>
      <c r="D677" s="650" t="str">
        <f t="shared" si="21"/>
        <v/>
      </c>
      <c r="E677" s="650" t="str">
        <f>IFERROR(IF($J677="","",
IF($J677="United States",$M677&amp;" | "&amp;$J677&amp;" - "&amp;(VLOOKUP(K677,'EFs - EPA eGRID'!$B$2:$D$53,3,FALSE)),
IF($J677="Canada",$M677&amp;" | "&amp;$J677&amp;" - "&amp;$K677,$M677&amp;" | "&amp;$I677))),"")</f>
        <v/>
      </c>
      <c r="F677" s="650" t="str" cm="1">
        <f t="array" ref="F677">_xlfn.IFS($J677="","",AND($J677="United States", $K677=""), $M677&amp;" | "&amp;$J677,AND($J677="Canada", $K677=""), $M677&amp;" | "&amp;$J677,$J677="United States", $E677,$J677="Canada",$E677,$J677&lt;&gt;"", $M677&amp;" | "&amp;$J677)</f>
        <v/>
      </c>
      <c r="G677" s="989"/>
      <c r="H677" s="990"/>
      <c r="I677" s="941" t="str">
        <f>IFERROR(VLOOKUP(J677,'Category Index'!$K$10:$L$258,2,FALSE),"")</f>
        <v/>
      </c>
      <c r="J677" s="986"/>
      <c r="K677" s="987" t="s">
        <v>866</v>
      </c>
      <c r="L677" s="3"/>
      <c r="M677" s="982"/>
      <c r="N677" s="983"/>
      <c r="O677" s="943" t="str">
        <f>IFERROR(VLOOKUP(Q677,Tables!$CE$8:$CF$22,2,FALSE),"")</f>
        <v/>
      </c>
      <c r="P677" s="973"/>
      <c r="Q677" s="974"/>
      <c r="R677" s="975"/>
      <c r="S677" s="976"/>
      <c r="T677" s="670" t="str">
        <f>IFERROR(IF(R677="","",R677*(VLOOKUP(D677, 'Unit Conversion Table'!$E$3:$F$132, 2, FALSE))),"")</f>
        <v/>
      </c>
      <c r="U677" s="3"/>
      <c r="V677" s="971" t="s">
        <v>826</v>
      </c>
      <c r="W677" s="945" t="str" cm="1">
        <f t="array" ref="W677">_xlfn.IFS(V677="No",(IFERROR(VLOOKUP($M677&amp;" | "&amp;$X677,'Emissions Factors'!$C$3:$N$1705,MATCH(W$11,'Emissions Factors'!$C$3:$N$3,0),FALSE),"")),V677="Yes", "", V677="", "")</f>
        <v/>
      </c>
      <c r="X677" s="946">
        <f>IFERROR(IF(OR($V677="Yes", $V677=""), "",
VLOOKUP($F677, 'Emissions Factors'!$C$3:$O$717, 4,FALSE)),
IFERROR(VLOOKUP($E677, 'Emissions Factors'!$C$3:$O$717, 4,FALSE),""))</f>
        <v>0</v>
      </c>
      <c r="Y677" s="947" t="str">
        <f>IFERROR(VLOOKUP($M677&amp;" | "&amp;$X677,'Emissions Factors'!$C$3:$N$3811,5,FALSE),"")</f>
        <v/>
      </c>
      <c r="Z677" s="948" t="str">
        <f>IFERROR(VLOOKUP($M677&amp;" | "&amp;$X677,'Emissions Factors'!$C$3:$N$3811,6,FALSE),"")</f>
        <v/>
      </c>
      <c r="AA677" s="949" t="str">
        <f>IFERROR(VLOOKUP($M677&amp;" | "&amp;$X677,'Emissions Factors'!$C$3:$N$3811,7,FALSE),"")</f>
        <v/>
      </c>
      <c r="AB677" s="961"/>
      <c r="AC677" s="962"/>
      <c r="AD677" s="963"/>
      <c r="AE677" s="964"/>
      <c r="AF677" s="965"/>
      <c r="AG677" s="955" t="str" cm="1">
        <f t="array" ref="AG677">IFERROR(_xlfn.IFS($V677="No", Y677*$T677/1000,$V677="Yes", AD677*$T677/1000, $V677="", ""),"")</f>
        <v/>
      </c>
      <c r="AH677" s="956" t="str" cm="1">
        <f t="array" ref="AH677">IFERROR(_xlfn.IFS($V677="No", Z677*$T677/1000,$V677="Yes", AE677*$T677/1000, $V677="", ""),"")</f>
        <v/>
      </c>
      <c r="AI677" s="956" t="str" cm="1">
        <f t="array" ref="AI677">IFERROR(_xlfn.IFS($V677="No", AA677*$T677/1000,$V677="Yes", AF677*$T677/1000, $V677="", ""),"")</f>
        <v/>
      </c>
      <c r="AJ677" s="1029" t="str">
        <f>IFERROR($AG677
+IFERROR(HLOOKUP(Introduction!$H$29,'GWP Values'!$D$3:$G$46,MATCH("CH4",'GWP Values'!$C$3:$C$41,0),FALSE)*$AH677,0)
+IFERROR(HLOOKUP(Introduction!$H$29,'GWP Values'!$D$3:$G$46,MATCH("N2O",'GWP Values'!$C$3:$C$41,0),FALSE)*$AI677,0),"")</f>
        <v/>
      </c>
    </row>
    <row r="678" spans="1:36" ht="24" customHeight="1" x14ac:dyDescent="0.25">
      <c r="A678" s="441"/>
      <c r="B678" s="458" t="str" cm="1">
        <f t="array" ref="B678">IFERROR(_xlfn.IFS($J678="","",VLOOKUP(CONCATENATE($M678," | ",$J678),'Emissions Factors'!$C$3:$O$718,5,FALSE)&lt;&gt;"",CONCATENATE($M678," | ",$J678), COUNTIF('Emissions Factors'!$C$3:$C$718,CONCATENATE($M678," | ",$J678))&lt;0, CONCATENATE($M678," | ",$I678)),"")</f>
        <v/>
      </c>
      <c r="C678" s="650" t="str">
        <f t="shared" si="20"/>
        <v/>
      </c>
      <c r="D678" s="650" t="str">
        <f t="shared" si="21"/>
        <v/>
      </c>
      <c r="E678" s="650" t="str">
        <f>IFERROR(IF($J678="","",
IF($J678="United States",$M678&amp;" | "&amp;$J678&amp;" - "&amp;(VLOOKUP(K678,'EFs - EPA eGRID'!$B$2:$D$53,3,FALSE)),
IF($J678="Canada",$M678&amp;" | "&amp;$J678&amp;" - "&amp;$K678,$M678&amp;" | "&amp;$I678))),"")</f>
        <v/>
      </c>
      <c r="F678" s="650" t="str" cm="1">
        <f t="array" ref="F678">_xlfn.IFS($J678="","",AND($J678="United States", $K678=""), $M678&amp;" | "&amp;$J678,AND($J678="Canada", $K678=""), $M678&amp;" | "&amp;$J678,$J678="United States", $E678,$J678="Canada",$E678,$J678&lt;&gt;"", $M678&amp;" | "&amp;$J678)</f>
        <v/>
      </c>
      <c r="G678" s="989"/>
      <c r="H678" s="990"/>
      <c r="I678" s="941" t="str">
        <f>IFERROR(VLOOKUP(J678,'Category Index'!$K$10:$L$258,2,FALSE),"")</f>
        <v/>
      </c>
      <c r="J678" s="986"/>
      <c r="K678" s="987" t="s">
        <v>866</v>
      </c>
      <c r="L678" s="3"/>
      <c r="M678" s="982"/>
      <c r="N678" s="983"/>
      <c r="O678" s="943" t="str">
        <f>IFERROR(VLOOKUP(Q678,Tables!$CE$8:$CF$22,2,FALSE),"")</f>
        <v/>
      </c>
      <c r="P678" s="973"/>
      <c r="Q678" s="974"/>
      <c r="R678" s="975"/>
      <c r="S678" s="976"/>
      <c r="T678" s="670" t="str">
        <f>IFERROR(IF(R678="","",R678*(VLOOKUP(D678, 'Unit Conversion Table'!$E$3:$F$132, 2, FALSE))),"")</f>
        <v/>
      </c>
      <c r="U678" s="3"/>
      <c r="V678" s="971" t="s">
        <v>826</v>
      </c>
      <c r="W678" s="945" t="str" cm="1">
        <f t="array" ref="W678">_xlfn.IFS(V678="No",(IFERROR(VLOOKUP($M678&amp;" | "&amp;$X678,'Emissions Factors'!$C$3:$N$1705,MATCH(W$11,'Emissions Factors'!$C$3:$N$3,0),FALSE),"")),V678="Yes", "", V678="", "")</f>
        <v/>
      </c>
      <c r="X678" s="946">
        <f>IFERROR(IF(OR($V678="Yes", $V678=""), "",
VLOOKUP($F678, 'Emissions Factors'!$C$3:$O$717, 4,FALSE)),
IFERROR(VLOOKUP($E678, 'Emissions Factors'!$C$3:$O$717, 4,FALSE),""))</f>
        <v>0</v>
      </c>
      <c r="Y678" s="947" t="str">
        <f>IFERROR(VLOOKUP($M678&amp;" | "&amp;$X678,'Emissions Factors'!$C$3:$N$3811,5,FALSE),"")</f>
        <v/>
      </c>
      <c r="Z678" s="948" t="str">
        <f>IFERROR(VLOOKUP($M678&amp;" | "&amp;$X678,'Emissions Factors'!$C$3:$N$3811,6,FALSE),"")</f>
        <v/>
      </c>
      <c r="AA678" s="949" t="str">
        <f>IFERROR(VLOOKUP($M678&amp;" | "&amp;$X678,'Emissions Factors'!$C$3:$N$3811,7,FALSE),"")</f>
        <v/>
      </c>
      <c r="AB678" s="961"/>
      <c r="AC678" s="962"/>
      <c r="AD678" s="963"/>
      <c r="AE678" s="964"/>
      <c r="AF678" s="965"/>
      <c r="AG678" s="955" t="str" cm="1">
        <f t="array" ref="AG678">IFERROR(_xlfn.IFS($V678="No", Y678*$T678/1000,$V678="Yes", AD678*$T678/1000, $V678="", ""),"")</f>
        <v/>
      </c>
      <c r="AH678" s="956" t="str" cm="1">
        <f t="array" ref="AH678">IFERROR(_xlfn.IFS($V678="No", Z678*$T678/1000,$V678="Yes", AE678*$T678/1000, $V678="", ""),"")</f>
        <v/>
      </c>
      <c r="AI678" s="956" t="str" cm="1">
        <f t="array" ref="AI678">IFERROR(_xlfn.IFS($V678="No", AA678*$T678/1000,$V678="Yes", AF678*$T678/1000, $V678="", ""),"")</f>
        <v/>
      </c>
      <c r="AJ678" s="1029" t="str">
        <f>IFERROR($AG678
+IFERROR(HLOOKUP(Introduction!$H$29,'GWP Values'!$D$3:$G$46,MATCH("CH4",'GWP Values'!$C$3:$C$41,0),FALSE)*$AH678,0)
+IFERROR(HLOOKUP(Introduction!$H$29,'GWP Values'!$D$3:$G$46,MATCH("N2O",'GWP Values'!$C$3:$C$41,0),FALSE)*$AI678,0),"")</f>
        <v/>
      </c>
    </row>
    <row r="679" spans="1:36" ht="24" customHeight="1" x14ac:dyDescent="0.25">
      <c r="A679" s="441"/>
      <c r="B679" s="458" t="str" cm="1">
        <f t="array" ref="B679">IFERROR(_xlfn.IFS($J679="","",VLOOKUP(CONCATENATE($M679," | ",$J679),'Emissions Factors'!$C$3:$O$718,5,FALSE)&lt;&gt;"",CONCATENATE($M679," | ",$J679), COUNTIF('Emissions Factors'!$C$3:$C$718,CONCATENATE($M679," | ",$J679))&lt;0, CONCATENATE($M679," | ",$I679)),"")</f>
        <v/>
      </c>
      <c r="C679" s="650" t="str">
        <f t="shared" si="20"/>
        <v/>
      </c>
      <c r="D679" s="650" t="str">
        <f t="shared" si="21"/>
        <v/>
      </c>
      <c r="E679" s="650" t="str">
        <f>IFERROR(IF($J679="","",
IF($J679="United States",$M679&amp;" | "&amp;$J679&amp;" - "&amp;(VLOOKUP(K679,'EFs - EPA eGRID'!$B$2:$D$53,3,FALSE)),
IF($J679="Canada",$M679&amp;" | "&amp;$J679&amp;" - "&amp;$K679,$M679&amp;" | "&amp;$I679))),"")</f>
        <v/>
      </c>
      <c r="F679" s="650" t="str" cm="1">
        <f t="array" ref="F679">_xlfn.IFS($J679="","",AND($J679="United States", $K679=""), $M679&amp;" | "&amp;$J679,AND($J679="Canada", $K679=""), $M679&amp;" | "&amp;$J679,$J679="United States", $E679,$J679="Canada",$E679,$J679&lt;&gt;"", $M679&amp;" | "&amp;$J679)</f>
        <v/>
      </c>
      <c r="G679" s="989"/>
      <c r="H679" s="990"/>
      <c r="I679" s="941" t="str">
        <f>IFERROR(VLOOKUP(J679,'Category Index'!$K$10:$L$258,2,FALSE),"")</f>
        <v/>
      </c>
      <c r="J679" s="986"/>
      <c r="K679" s="987" t="s">
        <v>866</v>
      </c>
      <c r="L679" s="3"/>
      <c r="M679" s="982"/>
      <c r="N679" s="983"/>
      <c r="O679" s="943" t="str">
        <f>IFERROR(VLOOKUP(Q679,Tables!$CE$8:$CF$22,2,FALSE),"")</f>
        <v/>
      </c>
      <c r="P679" s="973"/>
      <c r="Q679" s="974"/>
      <c r="R679" s="975"/>
      <c r="S679" s="976"/>
      <c r="T679" s="670" t="str">
        <f>IFERROR(IF(R679="","",R679*(VLOOKUP(D679, 'Unit Conversion Table'!$E$3:$F$132, 2, FALSE))),"")</f>
        <v/>
      </c>
      <c r="U679" s="3"/>
      <c r="V679" s="971" t="s">
        <v>826</v>
      </c>
      <c r="W679" s="945" t="str" cm="1">
        <f t="array" ref="W679">_xlfn.IFS(V679="No",(IFERROR(VLOOKUP($M679&amp;" | "&amp;$X679,'Emissions Factors'!$C$3:$N$1705,MATCH(W$11,'Emissions Factors'!$C$3:$N$3,0),FALSE),"")),V679="Yes", "", V679="", "")</f>
        <v/>
      </c>
      <c r="X679" s="946">
        <f>IFERROR(IF(OR($V679="Yes", $V679=""), "",
VLOOKUP($F679, 'Emissions Factors'!$C$3:$O$717, 4,FALSE)),
IFERROR(VLOOKUP($E679, 'Emissions Factors'!$C$3:$O$717, 4,FALSE),""))</f>
        <v>0</v>
      </c>
      <c r="Y679" s="947" t="str">
        <f>IFERROR(VLOOKUP($M679&amp;" | "&amp;$X679,'Emissions Factors'!$C$3:$N$3811,5,FALSE),"")</f>
        <v/>
      </c>
      <c r="Z679" s="948" t="str">
        <f>IFERROR(VLOOKUP($M679&amp;" | "&amp;$X679,'Emissions Factors'!$C$3:$N$3811,6,FALSE),"")</f>
        <v/>
      </c>
      <c r="AA679" s="949" t="str">
        <f>IFERROR(VLOOKUP($M679&amp;" | "&amp;$X679,'Emissions Factors'!$C$3:$N$3811,7,FALSE),"")</f>
        <v/>
      </c>
      <c r="AB679" s="961"/>
      <c r="AC679" s="962"/>
      <c r="AD679" s="963"/>
      <c r="AE679" s="964"/>
      <c r="AF679" s="965"/>
      <c r="AG679" s="955" t="str" cm="1">
        <f t="array" ref="AG679">IFERROR(_xlfn.IFS($V679="No", Y679*$T679/1000,$V679="Yes", AD679*$T679/1000, $V679="", ""),"")</f>
        <v/>
      </c>
      <c r="AH679" s="956" t="str" cm="1">
        <f t="array" ref="AH679">IFERROR(_xlfn.IFS($V679="No", Z679*$T679/1000,$V679="Yes", AE679*$T679/1000, $V679="", ""),"")</f>
        <v/>
      </c>
      <c r="AI679" s="956" t="str" cm="1">
        <f t="array" ref="AI679">IFERROR(_xlfn.IFS($V679="No", AA679*$T679/1000,$V679="Yes", AF679*$T679/1000, $V679="", ""),"")</f>
        <v/>
      </c>
      <c r="AJ679" s="1029" t="str">
        <f>IFERROR($AG679
+IFERROR(HLOOKUP(Introduction!$H$29,'GWP Values'!$D$3:$G$46,MATCH("CH4",'GWP Values'!$C$3:$C$41,0),FALSE)*$AH679,0)
+IFERROR(HLOOKUP(Introduction!$H$29,'GWP Values'!$D$3:$G$46,MATCH("N2O",'GWP Values'!$C$3:$C$41,0),FALSE)*$AI679,0),"")</f>
        <v/>
      </c>
    </row>
    <row r="680" spans="1:36" ht="24" customHeight="1" x14ac:dyDescent="0.25">
      <c r="A680" s="441"/>
      <c r="B680" s="458" t="str" cm="1">
        <f t="array" ref="B680">IFERROR(_xlfn.IFS($J680="","",VLOOKUP(CONCATENATE($M680," | ",$J680),'Emissions Factors'!$C$3:$O$718,5,FALSE)&lt;&gt;"",CONCATENATE($M680," | ",$J680), COUNTIF('Emissions Factors'!$C$3:$C$718,CONCATENATE($M680," | ",$J680))&lt;0, CONCATENATE($M680," | ",$I680)),"")</f>
        <v/>
      </c>
      <c r="C680" s="650" t="str">
        <f t="shared" si="20"/>
        <v/>
      </c>
      <c r="D680" s="650" t="str">
        <f t="shared" si="21"/>
        <v/>
      </c>
      <c r="E680" s="650" t="str">
        <f>IFERROR(IF($J680="","",
IF($J680="United States",$M680&amp;" | "&amp;$J680&amp;" - "&amp;(VLOOKUP(K680,'EFs - EPA eGRID'!$B$2:$D$53,3,FALSE)),
IF($J680="Canada",$M680&amp;" | "&amp;$J680&amp;" - "&amp;$K680,$M680&amp;" | "&amp;$I680))),"")</f>
        <v/>
      </c>
      <c r="F680" s="650" t="str" cm="1">
        <f t="array" ref="F680">_xlfn.IFS($J680="","",AND($J680="United States", $K680=""), $M680&amp;" | "&amp;$J680,AND($J680="Canada", $K680=""), $M680&amp;" | "&amp;$J680,$J680="United States", $E680,$J680="Canada",$E680,$J680&lt;&gt;"", $M680&amp;" | "&amp;$J680)</f>
        <v/>
      </c>
      <c r="G680" s="989"/>
      <c r="H680" s="990"/>
      <c r="I680" s="941" t="str">
        <f>IFERROR(VLOOKUP(J680,'Category Index'!$K$10:$L$258,2,FALSE),"")</f>
        <v/>
      </c>
      <c r="J680" s="986"/>
      <c r="K680" s="987" t="s">
        <v>866</v>
      </c>
      <c r="L680" s="3"/>
      <c r="M680" s="982"/>
      <c r="N680" s="983"/>
      <c r="O680" s="943" t="str">
        <f>IFERROR(VLOOKUP(Q680,Tables!$CE$8:$CF$22,2,FALSE),"")</f>
        <v/>
      </c>
      <c r="P680" s="973"/>
      <c r="Q680" s="974"/>
      <c r="R680" s="975"/>
      <c r="S680" s="976"/>
      <c r="T680" s="670" t="str">
        <f>IFERROR(IF(R680="","",R680*(VLOOKUP(D680, 'Unit Conversion Table'!$E$3:$F$132, 2, FALSE))),"")</f>
        <v/>
      </c>
      <c r="U680" s="3"/>
      <c r="V680" s="971" t="s">
        <v>826</v>
      </c>
      <c r="W680" s="945" t="str" cm="1">
        <f t="array" ref="W680">_xlfn.IFS(V680="No",(IFERROR(VLOOKUP($M680&amp;" | "&amp;$X680,'Emissions Factors'!$C$3:$N$1705,MATCH(W$11,'Emissions Factors'!$C$3:$N$3,0),FALSE),"")),V680="Yes", "", V680="", "")</f>
        <v/>
      </c>
      <c r="X680" s="946">
        <f>IFERROR(IF(OR($V680="Yes", $V680=""), "",
VLOOKUP($F680, 'Emissions Factors'!$C$3:$O$717, 4,FALSE)),
IFERROR(VLOOKUP($E680, 'Emissions Factors'!$C$3:$O$717, 4,FALSE),""))</f>
        <v>0</v>
      </c>
      <c r="Y680" s="947" t="str">
        <f>IFERROR(VLOOKUP($M680&amp;" | "&amp;$X680,'Emissions Factors'!$C$3:$N$3811,5,FALSE),"")</f>
        <v/>
      </c>
      <c r="Z680" s="948" t="str">
        <f>IFERROR(VLOOKUP($M680&amp;" | "&amp;$X680,'Emissions Factors'!$C$3:$N$3811,6,FALSE),"")</f>
        <v/>
      </c>
      <c r="AA680" s="949" t="str">
        <f>IFERROR(VLOOKUP($M680&amp;" | "&amp;$X680,'Emissions Factors'!$C$3:$N$3811,7,FALSE),"")</f>
        <v/>
      </c>
      <c r="AB680" s="961"/>
      <c r="AC680" s="962"/>
      <c r="AD680" s="963"/>
      <c r="AE680" s="964"/>
      <c r="AF680" s="965"/>
      <c r="AG680" s="955" t="str" cm="1">
        <f t="array" ref="AG680">IFERROR(_xlfn.IFS($V680="No", Y680*$T680/1000,$V680="Yes", AD680*$T680/1000, $V680="", ""),"")</f>
        <v/>
      </c>
      <c r="AH680" s="956" t="str" cm="1">
        <f t="array" ref="AH680">IFERROR(_xlfn.IFS($V680="No", Z680*$T680/1000,$V680="Yes", AE680*$T680/1000, $V680="", ""),"")</f>
        <v/>
      </c>
      <c r="AI680" s="956" t="str" cm="1">
        <f t="array" ref="AI680">IFERROR(_xlfn.IFS($V680="No", AA680*$T680/1000,$V680="Yes", AF680*$T680/1000, $V680="", ""),"")</f>
        <v/>
      </c>
      <c r="AJ680" s="1029" t="str">
        <f>IFERROR($AG680
+IFERROR(HLOOKUP(Introduction!$H$29,'GWP Values'!$D$3:$G$46,MATCH("CH4",'GWP Values'!$C$3:$C$41,0),FALSE)*$AH680,0)
+IFERROR(HLOOKUP(Introduction!$H$29,'GWP Values'!$D$3:$G$46,MATCH("N2O",'GWP Values'!$C$3:$C$41,0),FALSE)*$AI680,0),"")</f>
        <v/>
      </c>
    </row>
    <row r="681" spans="1:36" ht="24" customHeight="1" x14ac:dyDescent="0.25">
      <c r="A681" s="441"/>
      <c r="B681" s="458" t="str" cm="1">
        <f t="array" ref="B681">IFERROR(_xlfn.IFS($J681="","",VLOOKUP(CONCATENATE($M681," | ",$J681),'Emissions Factors'!$C$3:$O$718,5,FALSE)&lt;&gt;"",CONCATENATE($M681," | ",$J681), COUNTIF('Emissions Factors'!$C$3:$C$718,CONCATENATE($M681," | ",$J681))&lt;0, CONCATENATE($M681," | ",$I681)),"")</f>
        <v/>
      </c>
      <c r="C681" s="650" t="str">
        <f t="shared" si="20"/>
        <v/>
      </c>
      <c r="D681" s="650" t="str">
        <f t="shared" si="21"/>
        <v/>
      </c>
      <c r="E681" s="650" t="str">
        <f>IFERROR(IF($J681="","",
IF($J681="United States",$M681&amp;" | "&amp;$J681&amp;" - "&amp;(VLOOKUP(K681,'EFs - EPA eGRID'!$B$2:$D$53,3,FALSE)),
IF($J681="Canada",$M681&amp;" | "&amp;$J681&amp;" - "&amp;$K681,$M681&amp;" | "&amp;$I681))),"")</f>
        <v/>
      </c>
      <c r="F681" s="650" t="str" cm="1">
        <f t="array" ref="F681">_xlfn.IFS($J681="","",AND($J681="United States", $K681=""), $M681&amp;" | "&amp;$J681,AND($J681="Canada", $K681=""), $M681&amp;" | "&amp;$J681,$J681="United States", $E681,$J681="Canada",$E681,$J681&lt;&gt;"", $M681&amp;" | "&amp;$J681)</f>
        <v/>
      </c>
      <c r="G681" s="989"/>
      <c r="H681" s="990"/>
      <c r="I681" s="941" t="str">
        <f>IFERROR(VLOOKUP(J681,'Category Index'!$K$10:$L$258,2,FALSE),"")</f>
        <v/>
      </c>
      <c r="J681" s="986"/>
      <c r="K681" s="987" t="s">
        <v>866</v>
      </c>
      <c r="L681" s="3"/>
      <c r="M681" s="982"/>
      <c r="N681" s="983"/>
      <c r="O681" s="943" t="str">
        <f>IFERROR(VLOOKUP(Q681,Tables!$CE$8:$CF$22,2,FALSE),"")</f>
        <v/>
      </c>
      <c r="P681" s="973"/>
      <c r="Q681" s="974"/>
      <c r="R681" s="975"/>
      <c r="S681" s="976"/>
      <c r="T681" s="670" t="str">
        <f>IFERROR(IF(R681="","",R681*(VLOOKUP(D681, 'Unit Conversion Table'!$E$3:$F$132, 2, FALSE))),"")</f>
        <v/>
      </c>
      <c r="U681" s="3"/>
      <c r="V681" s="971" t="s">
        <v>826</v>
      </c>
      <c r="W681" s="945" t="str" cm="1">
        <f t="array" ref="W681">_xlfn.IFS(V681="No",(IFERROR(VLOOKUP($M681&amp;" | "&amp;$X681,'Emissions Factors'!$C$3:$N$1705,MATCH(W$11,'Emissions Factors'!$C$3:$N$3,0),FALSE),"")),V681="Yes", "", V681="", "")</f>
        <v/>
      </c>
      <c r="X681" s="946">
        <f>IFERROR(IF(OR($V681="Yes", $V681=""), "",
VLOOKUP($F681, 'Emissions Factors'!$C$3:$O$717, 4,FALSE)),
IFERROR(VLOOKUP($E681, 'Emissions Factors'!$C$3:$O$717, 4,FALSE),""))</f>
        <v>0</v>
      </c>
      <c r="Y681" s="947" t="str">
        <f>IFERROR(VLOOKUP($M681&amp;" | "&amp;$X681,'Emissions Factors'!$C$3:$N$3811,5,FALSE),"")</f>
        <v/>
      </c>
      <c r="Z681" s="948" t="str">
        <f>IFERROR(VLOOKUP($M681&amp;" | "&amp;$X681,'Emissions Factors'!$C$3:$N$3811,6,FALSE),"")</f>
        <v/>
      </c>
      <c r="AA681" s="949" t="str">
        <f>IFERROR(VLOOKUP($M681&amp;" | "&amp;$X681,'Emissions Factors'!$C$3:$N$3811,7,FALSE),"")</f>
        <v/>
      </c>
      <c r="AB681" s="961"/>
      <c r="AC681" s="962"/>
      <c r="AD681" s="963"/>
      <c r="AE681" s="964"/>
      <c r="AF681" s="965"/>
      <c r="AG681" s="955" t="str" cm="1">
        <f t="array" ref="AG681">IFERROR(_xlfn.IFS($V681="No", Y681*$T681/1000,$V681="Yes", AD681*$T681/1000, $V681="", ""),"")</f>
        <v/>
      </c>
      <c r="AH681" s="956" t="str" cm="1">
        <f t="array" ref="AH681">IFERROR(_xlfn.IFS($V681="No", Z681*$T681/1000,$V681="Yes", AE681*$T681/1000, $V681="", ""),"")</f>
        <v/>
      </c>
      <c r="AI681" s="956" t="str" cm="1">
        <f t="array" ref="AI681">IFERROR(_xlfn.IFS($V681="No", AA681*$T681/1000,$V681="Yes", AF681*$T681/1000, $V681="", ""),"")</f>
        <v/>
      </c>
      <c r="AJ681" s="1029" t="str">
        <f>IFERROR($AG681
+IFERROR(HLOOKUP(Introduction!$H$29,'GWP Values'!$D$3:$G$46,MATCH("CH4",'GWP Values'!$C$3:$C$41,0),FALSE)*$AH681,0)
+IFERROR(HLOOKUP(Introduction!$H$29,'GWP Values'!$D$3:$G$46,MATCH("N2O",'GWP Values'!$C$3:$C$41,0),FALSE)*$AI681,0),"")</f>
        <v/>
      </c>
    </row>
    <row r="682" spans="1:36" ht="24" customHeight="1" x14ac:dyDescent="0.25">
      <c r="A682" s="441"/>
      <c r="B682" s="458" t="str" cm="1">
        <f t="array" ref="B682">IFERROR(_xlfn.IFS($J682="","",VLOOKUP(CONCATENATE($M682," | ",$J682),'Emissions Factors'!$C$3:$O$718,5,FALSE)&lt;&gt;"",CONCATENATE($M682," | ",$J682), COUNTIF('Emissions Factors'!$C$3:$C$718,CONCATENATE($M682," | ",$J682))&lt;0, CONCATENATE($M682," | ",$I682)),"")</f>
        <v/>
      </c>
      <c r="C682" s="650" t="str">
        <f t="shared" si="20"/>
        <v/>
      </c>
      <c r="D682" s="650" t="str">
        <f t="shared" si="21"/>
        <v/>
      </c>
      <c r="E682" s="650" t="str">
        <f>IFERROR(IF($J682="","",
IF($J682="United States",$M682&amp;" | "&amp;$J682&amp;" - "&amp;(VLOOKUP(K682,'EFs - EPA eGRID'!$B$2:$D$53,3,FALSE)),
IF($J682="Canada",$M682&amp;" | "&amp;$J682&amp;" - "&amp;$K682,$M682&amp;" | "&amp;$I682))),"")</f>
        <v/>
      </c>
      <c r="F682" s="650" t="str" cm="1">
        <f t="array" ref="F682">_xlfn.IFS($J682="","",AND($J682="United States", $K682=""), $M682&amp;" | "&amp;$J682,AND($J682="Canada", $K682=""), $M682&amp;" | "&amp;$J682,$J682="United States", $E682,$J682="Canada",$E682,$J682&lt;&gt;"", $M682&amp;" | "&amp;$J682)</f>
        <v/>
      </c>
      <c r="G682" s="989"/>
      <c r="H682" s="990"/>
      <c r="I682" s="941" t="str">
        <f>IFERROR(VLOOKUP(J682,'Category Index'!$K$10:$L$258,2,FALSE),"")</f>
        <v/>
      </c>
      <c r="J682" s="986"/>
      <c r="K682" s="987" t="s">
        <v>866</v>
      </c>
      <c r="L682" s="3"/>
      <c r="M682" s="982"/>
      <c r="N682" s="983"/>
      <c r="O682" s="943" t="str">
        <f>IFERROR(VLOOKUP(Q682,Tables!$CE$8:$CF$22,2,FALSE),"")</f>
        <v/>
      </c>
      <c r="P682" s="973"/>
      <c r="Q682" s="974"/>
      <c r="R682" s="975"/>
      <c r="S682" s="976"/>
      <c r="T682" s="670" t="str">
        <f>IFERROR(IF(R682="","",R682*(VLOOKUP(D682, 'Unit Conversion Table'!$E$3:$F$132, 2, FALSE))),"")</f>
        <v/>
      </c>
      <c r="U682" s="3"/>
      <c r="V682" s="971" t="s">
        <v>826</v>
      </c>
      <c r="W682" s="945" t="str" cm="1">
        <f t="array" ref="W682">_xlfn.IFS(V682="No",(IFERROR(VLOOKUP($M682&amp;" | "&amp;$X682,'Emissions Factors'!$C$3:$N$1705,MATCH(W$11,'Emissions Factors'!$C$3:$N$3,0),FALSE),"")),V682="Yes", "", V682="", "")</f>
        <v/>
      </c>
      <c r="X682" s="946">
        <f>IFERROR(IF(OR($V682="Yes", $V682=""), "",
VLOOKUP($F682, 'Emissions Factors'!$C$3:$O$717, 4,FALSE)),
IFERROR(VLOOKUP($E682, 'Emissions Factors'!$C$3:$O$717, 4,FALSE),""))</f>
        <v>0</v>
      </c>
      <c r="Y682" s="947" t="str">
        <f>IFERROR(VLOOKUP($M682&amp;" | "&amp;$X682,'Emissions Factors'!$C$3:$N$3811,5,FALSE),"")</f>
        <v/>
      </c>
      <c r="Z682" s="948" t="str">
        <f>IFERROR(VLOOKUP($M682&amp;" | "&amp;$X682,'Emissions Factors'!$C$3:$N$3811,6,FALSE),"")</f>
        <v/>
      </c>
      <c r="AA682" s="949" t="str">
        <f>IFERROR(VLOOKUP($M682&amp;" | "&amp;$X682,'Emissions Factors'!$C$3:$N$3811,7,FALSE),"")</f>
        <v/>
      </c>
      <c r="AB682" s="961"/>
      <c r="AC682" s="962"/>
      <c r="AD682" s="963"/>
      <c r="AE682" s="964"/>
      <c r="AF682" s="965"/>
      <c r="AG682" s="955" t="str" cm="1">
        <f t="array" ref="AG682">IFERROR(_xlfn.IFS($V682="No", Y682*$T682/1000,$V682="Yes", AD682*$T682/1000, $V682="", ""),"")</f>
        <v/>
      </c>
      <c r="AH682" s="956" t="str" cm="1">
        <f t="array" ref="AH682">IFERROR(_xlfn.IFS($V682="No", Z682*$T682/1000,$V682="Yes", AE682*$T682/1000, $V682="", ""),"")</f>
        <v/>
      </c>
      <c r="AI682" s="956" t="str" cm="1">
        <f t="array" ref="AI682">IFERROR(_xlfn.IFS($V682="No", AA682*$T682/1000,$V682="Yes", AF682*$T682/1000, $V682="", ""),"")</f>
        <v/>
      </c>
      <c r="AJ682" s="1029" t="str">
        <f>IFERROR($AG682
+IFERROR(HLOOKUP(Introduction!$H$29,'GWP Values'!$D$3:$G$46,MATCH("CH4",'GWP Values'!$C$3:$C$41,0),FALSE)*$AH682,0)
+IFERROR(HLOOKUP(Introduction!$H$29,'GWP Values'!$D$3:$G$46,MATCH("N2O",'GWP Values'!$C$3:$C$41,0),FALSE)*$AI682,0),"")</f>
        <v/>
      </c>
    </row>
    <row r="683" spans="1:36" ht="24" customHeight="1" x14ac:dyDescent="0.25">
      <c r="A683" s="441"/>
      <c r="B683" s="458" t="str" cm="1">
        <f t="array" ref="B683">IFERROR(_xlfn.IFS($J683="","",VLOOKUP(CONCATENATE($M683," | ",$J683),'Emissions Factors'!$C$3:$O$718,5,FALSE)&lt;&gt;"",CONCATENATE($M683," | ",$J683), COUNTIF('Emissions Factors'!$C$3:$C$718,CONCATENATE($M683," | ",$J683))&lt;0, CONCATENATE($M683," | ",$I683)),"")</f>
        <v/>
      </c>
      <c r="C683" s="650" t="str">
        <f t="shared" si="20"/>
        <v/>
      </c>
      <c r="D683" s="650" t="str">
        <f t="shared" si="21"/>
        <v/>
      </c>
      <c r="E683" s="650" t="str">
        <f>IFERROR(IF($J683="","",
IF($J683="United States",$M683&amp;" | "&amp;$J683&amp;" - "&amp;(VLOOKUP(K683,'EFs - EPA eGRID'!$B$2:$D$53,3,FALSE)),
IF($J683="Canada",$M683&amp;" | "&amp;$J683&amp;" - "&amp;$K683,$M683&amp;" | "&amp;$I683))),"")</f>
        <v/>
      </c>
      <c r="F683" s="650" t="str" cm="1">
        <f t="array" ref="F683">_xlfn.IFS($J683="","",AND($J683="United States", $K683=""), $M683&amp;" | "&amp;$J683,AND($J683="Canada", $K683=""), $M683&amp;" | "&amp;$J683,$J683="United States", $E683,$J683="Canada",$E683,$J683&lt;&gt;"", $M683&amp;" | "&amp;$J683)</f>
        <v/>
      </c>
      <c r="G683" s="989"/>
      <c r="H683" s="990"/>
      <c r="I683" s="941" t="str">
        <f>IFERROR(VLOOKUP(J683,'Category Index'!$K$10:$L$258,2,FALSE),"")</f>
        <v/>
      </c>
      <c r="J683" s="986"/>
      <c r="K683" s="987" t="s">
        <v>866</v>
      </c>
      <c r="L683" s="3"/>
      <c r="M683" s="982"/>
      <c r="N683" s="983"/>
      <c r="O683" s="943" t="str">
        <f>IFERROR(VLOOKUP(Q683,Tables!$CE$8:$CF$22,2,FALSE),"")</f>
        <v/>
      </c>
      <c r="P683" s="973"/>
      <c r="Q683" s="974"/>
      <c r="R683" s="975"/>
      <c r="S683" s="976"/>
      <c r="T683" s="670" t="str">
        <f>IFERROR(IF(R683="","",R683*(VLOOKUP(D683, 'Unit Conversion Table'!$E$3:$F$132, 2, FALSE))),"")</f>
        <v/>
      </c>
      <c r="U683" s="3"/>
      <c r="V683" s="971" t="s">
        <v>826</v>
      </c>
      <c r="W683" s="945" t="str" cm="1">
        <f t="array" ref="W683">_xlfn.IFS(V683="No",(IFERROR(VLOOKUP($M683&amp;" | "&amp;$X683,'Emissions Factors'!$C$3:$N$1705,MATCH(W$11,'Emissions Factors'!$C$3:$N$3,0),FALSE),"")),V683="Yes", "", V683="", "")</f>
        <v/>
      </c>
      <c r="X683" s="946">
        <f>IFERROR(IF(OR($V683="Yes", $V683=""), "",
VLOOKUP($F683, 'Emissions Factors'!$C$3:$O$717, 4,FALSE)),
IFERROR(VLOOKUP($E683, 'Emissions Factors'!$C$3:$O$717, 4,FALSE),""))</f>
        <v>0</v>
      </c>
      <c r="Y683" s="947" t="str">
        <f>IFERROR(VLOOKUP($M683&amp;" | "&amp;$X683,'Emissions Factors'!$C$3:$N$3811,5,FALSE),"")</f>
        <v/>
      </c>
      <c r="Z683" s="948" t="str">
        <f>IFERROR(VLOOKUP($M683&amp;" | "&amp;$X683,'Emissions Factors'!$C$3:$N$3811,6,FALSE),"")</f>
        <v/>
      </c>
      <c r="AA683" s="949" t="str">
        <f>IFERROR(VLOOKUP($M683&amp;" | "&amp;$X683,'Emissions Factors'!$C$3:$N$3811,7,FALSE),"")</f>
        <v/>
      </c>
      <c r="AB683" s="961"/>
      <c r="AC683" s="962"/>
      <c r="AD683" s="963"/>
      <c r="AE683" s="964"/>
      <c r="AF683" s="965"/>
      <c r="AG683" s="955" t="str" cm="1">
        <f t="array" ref="AG683">IFERROR(_xlfn.IFS($V683="No", Y683*$T683/1000,$V683="Yes", AD683*$T683/1000, $V683="", ""),"")</f>
        <v/>
      </c>
      <c r="AH683" s="956" t="str" cm="1">
        <f t="array" ref="AH683">IFERROR(_xlfn.IFS($V683="No", Z683*$T683/1000,$V683="Yes", AE683*$T683/1000, $V683="", ""),"")</f>
        <v/>
      </c>
      <c r="AI683" s="956" t="str" cm="1">
        <f t="array" ref="AI683">IFERROR(_xlfn.IFS($V683="No", AA683*$T683/1000,$V683="Yes", AF683*$T683/1000, $V683="", ""),"")</f>
        <v/>
      </c>
      <c r="AJ683" s="1029" t="str">
        <f>IFERROR($AG683
+IFERROR(HLOOKUP(Introduction!$H$29,'GWP Values'!$D$3:$G$46,MATCH("CH4",'GWP Values'!$C$3:$C$41,0),FALSE)*$AH683,0)
+IFERROR(HLOOKUP(Introduction!$H$29,'GWP Values'!$D$3:$G$46,MATCH("N2O",'GWP Values'!$C$3:$C$41,0),FALSE)*$AI683,0),"")</f>
        <v/>
      </c>
    </row>
    <row r="684" spans="1:36" ht="24" customHeight="1" x14ac:dyDescent="0.25">
      <c r="A684" s="441"/>
      <c r="B684" s="458" t="str" cm="1">
        <f t="array" ref="B684">IFERROR(_xlfn.IFS($J684="","",VLOOKUP(CONCATENATE($M684," | ",$J684),'Emissions Factors'!$C$3:$O$718,5,FALSE)&lt;&gt;"",CONCATENATE($M684," | ",$J684), COUNTIF('Emissions Factors'!$C$3:$C$718,CONCATENATE($M684," | ",$J684))&lt;0, CONCATENATE($M684," | ",$I684)),"")</f>
        <v/>
      </c>
      <c r="C684" s="650" t="str">
        <f t="shared" si="20"/>
        <v/>
      </c>
      <c r="D684" s="650" t="str">
        <f t="shared" si="21"/>
        <v/>
      </c>
      <c r="E684" s="650" t="str">
        <f>IFERROR(IF($J684="","",
IF($J684="United States",$M684&amp;" | "&amp;$J684&amp;" - "&amp;(VLOOKUP(K684,'EFs - EPA eGRID'!$B$2:$D$53,3,FALSE)),
IF($J684="Canada",$M684&amp;" | "&amp;$J684&amp;" - "&amp;$K684,$M684&amp;" | "&amp;$I684))),"")</f>
        <v/>
      </c>
      <c r="F684" s="650" t="str" cm="1">
        <f t="array" ref="F684">_xlfn.IFS($J684="","",AND($J684="United States", $K684=""), $M684&amp;" | "&amp;$J684,AND($J684="Canada", $K684=""), $M684&amp;" | "&amp;$J684,$J684="United States", $E684,$J684="Canada",$E684,$J684&lt;&gt;"", $M684&amp;" | "&amp;$J684)</f>
        <v/>
      </c>
      <c r="G684" s="989"/>
      <c r="H684" s="990"/>
      <c r="I684" s="941" t="str">
        <f>IFERROR(VLOOKUP(J684,'Category Index'!$K$10:$L$258,2,FALSE),"")</f>
        <v/>
      </c>
      <c r="J684" s="986"/>
      <c r="K684" s="987" t="s">
        <v>866</v>
      </c>
      <c r="L684" s="3"/>
      <c r="M684" s="982"/>
      <c r="N684" s="983"/>
      <c r="O684" s="943" t="str">
        <f>IFERROR(VLOOKUP(Q684,Tables!$CE$8:$CF$22,2,FALSE),"")</f>
        <v/>
      </c>
      <c r="P684" s="973"/>
      <c r="Q684" s="974"/>
      <c r="R684" s="975"/>
      <c r="S684" s="976"/>
      <c r="T684" s="670" t="str">
        <f>IFERROR(IF(R684="","",R684*(VLOOKUP(D684, 'Unit Conversion Table'!$E$3:$F$132, 2, FALSE))),"")</f>
        <v/>
      </c>
      <c r="U684" s="3"/>
      <c r="V684" s="971" t="s">
        <v>826</v>
      </c>
      <c r="W684" s="945" t="str" cm="1">
        <f t="array" ref="W684">_xlfn.IFS(V684="No",(IFERROR(VLOOKUP($M684&amp;" | "&amp;$X684,'Emissions Factors'!$C$3:$N$1705,MATCH(W$11,'Emissions Factors'!$C$3:$N$3,0),FALSE),"")),V684="Yes", "", V684="", "")</f>
        <v/>
      </c>
      <c r="X684" s="946">
        <f>IFERROR(IF(OR($V684="Yes", $V684=""), "",
VLOOKUP($F684, 'Emissions Factors'!$C$3:$O$717, 4,FALSE)),
IFERROR(VLOOKUP($E684, 'Emissions Factors'!$C$3:$O$717, 4,FALSE),""))</f>
        <v>0</v>
      </c>
      <c r="Y684" s="947" t="str">
        <f>IFERROR(VLOOKUP($M684&amp;" | "&amp;$X684,'Emissions Factors'!$C$3:$N$3811,5,FALSE),"")</f>
        <v/>
      </c>
      <c r="Z684" s="948" t="str">
        <f>IFERROR(VLOOKUP($M684&amp;" | "&amp;$X684,'Emissions Factors'!$C$3:$N$3811,6,FALSE),"")</f>
        <v/>
      </c>
      <c r="AA684" s="949" t="str">
        <f>IFERROR(VLOOKUP($M684&amp;" | "&amp;$X684,'Emissions Factors'!$C$3:$N$3811,7,FALSE),"")</f>
        <v/>
      </c>
      <c r="AB684" s="961"/>
      <c r="AC684" s="962"/>
      <c r="AD684" s="963"/>
      <c r="AE684" s="964"/>
      <c r="AF684" s="965"/>
      <c r="AG684" s="955" t="str" cm="1">
        <f t="array" ref="AG684">IFERROR(_xlfn.IFS($V684="No", Y684*$T684/1000,$V684="Yes", AD684*$T684/1000, $V684="", ""),"")</f>
        <v/>
      </c>
      <c r="AH684" s="956" t="str" cm="1">
        <f t="array" ref="AH684">IFERROR(_xlfn.IFS($V684="No", Z684*$T684/1000,$V684="Yes", AE684*$T684/1000, $V684="", ""),"")</f>
        <v/>
      </c>
      <c r="AI684" s="956" t="str" cm="1">
        <f t="array" ref="AI684">IFERROR(_xlfn.IFS($V684="No", AA684*$T684/1000,$V684="Yes", AF684*$T684/1000, $V684="", ""),"")</f>
        <v/>
      </c>
      <c r="AJ684" s="1029" t="str">
        <f>IFERROR($AG684
+IFERROR(HLOOKUP(Introduction!$H$29,'GWP Values'!$D$3:$G$46,MATCH("CH4",'GWP Values'!$C$3:$C$41,0),FALSE)*$AH684,0)
+IFERROR(HLOOKUP(Introduction!$H$29,'GWP Values'!$D$3:$G$46,MATCH("N2O",'GWP Values'!$C$3:$C$41,0),FALSE)*$AI684,0),"")</f>
        <v/>
      </c>
    </row>
    <row r="685" spans="1:36" ht="24" customHeight="1" x14ac:dyDescent="0.25">
      <c r="A685" s="441"/>
      <c r="B685" s="458" t="str" cm="1">
        <f t="array" ref="B685">IFERROR(_xlfn.IFS($J685="","",VLOOKUP(CONCATENATE($M685," | ",$J685),'Emissions Factors'!$C$3:$O$718,5,FALSE)&lt;&gt;"",CONCATENATE($M685," | ",$J685), COUNTIF('Emissions Factors'!$C$3:$C$718,CONCATENATE($M685," | ",$J685))&lt;0, CONCATENATE($M685," | ",$I685)),"")</f>
        <v/>
      </c>
      <c r="C685" s="650" t="str">
        <f t="shared" si="20"/>
        <v/>
      </c>
      <c r="D685" s="650" t="str">
        <f t="shared" si="21"/>
        <v/>
      </c>
      <c r="E685" s="650" t="str">
        <f>IFERROR(IF($J685="","",
IF($J685="United States",$M685&amp;" | "&amp;$J685&amp;" - "&amp;(VLOOKUP(K685,'EFs - EPA eGRID'!$B$2:$D$53,3,FALSE)),
IF($J685="Canada",$M685&amp;" | "&amp;$J685&amp;" - "&amp;$K685,$M685&amp;" | "&amp;$I685))),"")</f>
        <v/>
      </c>
      <c r="F685" s="650" t="str" cm="1">
        <f t="array" ref="F685">_xlfn.IFS($J685="","",AND($J685="United States", $K685=""), $M685&amp;" | "&amp;$J685,AND($J685="Canada", $K685=""), $M685&amp;" | "&amp;$J685,$J685="United States", $E685,$J685="Canada",$E685,$J685&lt;&gt;"", $M685&amp;" | "&amp;$J685)</f>
        <v/>
      </c>
      <c r="G685" s="989"/>
      <c r="H685" s="990"/>
      <c r="I685" s="941" t="str">
        <f>IFERROR(VLOOKUP(J685,'Category Index'!$K$10:$L$258,2,FALSE),"")</f>
        <v/>
      </c>
      <c r="J685" s="986"/>
      <c r="K685" s="987" t="s">
        <v>866</v>
      </c>
      <c r="L685" s="3"/>
      <c r="M685" s="982"/>
      <c r="N685" s="983"/>
      <c r="O685" s="943" t="str">
        <f>IFERROR(VLOOKUP(Q685,Tables!$CE$8:$CF$22,2,FALSE),"")</f>
        <v/>
      </c>
      <c r="P685" s="973"/>
      <c r="Q685" s="974"/>
      <c r="R685" s="975"/>
      <c r="S685" s="976"/>
      <c r="T685" s="670" t="str">
        <f>IFERROR(IF(R685="","",R685*(VLOOKUP(D685, 'Unit Conversion Table'!$E$3:$F$132, 2, FALSE))),"")</f>
        <v/>
      </c>
      <c r="U685" s="3"/>
      <c r="V685" s="971" t="s">
        <v>826</v>
      </c>
      <c r="W685" s="945" t="str" cm="1">
        <f t="array" ref="W685">_xlfn.IFS(V685="No",(IFERROR(VLOOKUP($M685&amp;" | "&amp;$X685,'Emissions Factors'!$C$3:$N$1705,MATCH(W$11,'Emissions Factors'!$C$3:$N$3,0),FALSE),"")),V685="Yes", "", V685="", "")</f>
        <v/>
      </c>
      <c r="X685" s="946">
        <f>IFERROR(IF(OR($V685="Yes", $V685=""), "",
VLOOKUP($F685, 'Emissions Factors'!$C$3:$O$717, 4,FALSE)),
IFERROR(VLOOKUP($E685, 'Emissions Factors'!$C$3:$O$717, 4,FALSE),""))</f>
        <v>0</v>
      </c>
      <c r="Y685" s="947" t="str">
        <f>IFERROR(VLOOKUP($M685&amp;" | "&amp;$X685,'Emissions Factors'!$C$3:$N$3811,5,FALSE),"")</f>
        <v/>
      </c>
      <c r="Z685" s="948" t="str">
        <f>IFERROR(VLOOKUP($M685&amp;" | "&amp;$X685,'Emissions Factors'!$C$3:$N$3811,6,FALSE),"")</f>
        <v/>
      </c>
      <c r="AA685" s="949" t="str">
        <f>IFERROR(VLOOKUP($M685&amp;" | "&amp;$X685,'Emissions Factors'!$C$3:$N$3811,7,FALSE),"")</f>
        <v/>
      </c>
      <c r="AB685" s="961"/>
      <c r="AC685" s="962"/>
      <c r="AD685" s="963"/>
      <c r="AE685" s="964"/>
      <c r="AF685" s="965"/>
      <c r="AG685" s="955" t="str" cm="1">
        <f t="array" ref="AG685">IFERROR(_xlfn.IFS($V685="No", Y685*$T685/1000,$V685="Yes", AD685*$T685/1000, $V685="", ""),"")</f>
        <v/>
      </c>
      <c r="AH685" s="956" t="str" cm="1">
        <f t="array" ref="AH685">IFERROR(_xlfn.IFS($V685="No", Z685*$T685/1000,$V685="Yes", AE685*$T685/1000, $V685="", ""),"")</f>
        <v/>
      </c>
      <c r="AI685" s="956" t="str" cm="1">
        <f t="array" ref="AI685">IFERROR(_xlfn.IFS($V685="No", AA685*$T685/1000,$V685="Yes", AF685*$T685/1000, $V685="", ""),"")</f>
        <v/>
      </c>
      <c r="AJ685" s="1029" t="str">
        <f>IFERROR($AG685
+IFERROR(HLOOKUP(Introduction!$H$29,'GWP Values'!$D$3:$G$46,MATCH("CH4",'GWP Values'!$C$3:$C$41,0),FALSE)*$AH685,0)
+IFERROR(HLOOKUP(Introduction!$H$29,'GWP Values'!$D$3:$G$46,MATCH("N2O",'GWP Values'!$C$3:$C$41,0),FALSE)*$AI685,0),"")</f>
        <v/>
      </c>
    </row>
    <row r="686" spans="1:36" ht="24" customHeight="1" x14ac:dyDescent="0.25">
      <c r="A686" s="441"/>
      <c r="B686" s="458" t="str" cm="1">
        <f t="array" ref="B686">IFERROR(_xlfn.IFS($J686="","",VLOOKUP(CONCATENATE($M686," | ",$J686),'Emissions Factors'!$C$3:$O$718,5,FALSE)&lt;&gt;"",CONCATENATE($M686," | ",$J686), COUNTIF('Emissions Factors'!$C$3:$C$718,CONCATENATE($M686," | ",$J686))&lt;0, CONCATENATE($M686," | ",$I686)),"")</f>
        <v/>
      </c>
      <c r="C686" s="650" t="str">
        <f t="shared" si="20"/>
        <v/>
      </c>
      <c r="D686" s="650" t="str">
        <f t="shared" si="21"/>
        <v/>
      </c>
      <c r="E686" s="650" t="str">
        <f>IFERROR(IF($J686="","",
IF($J686="United States",$M686&amp;" | "&amp;$J686&amp;" - "&amp;(VLOOKUP(K686,'EFs - EPA eGRID'!$B$2:$D$53,3,FALSE)),
IF($J686="Canada",$M686&amp;" | "&amp;$J686&amp;" - "&amp;$K686,$M686&amp;" | "&amp;$I686))),"")</f>
        <v/>
      </c>
      <c r="F686" s="650" t="str" cm="1">
        <f t="array" ref="F686">_xlfn.IFS($J686="","",AND($J686="United States", $K686=""), $M686&amp;" | "&amp;$J686,AND($J686="Canada", $K686=""), $M686&amp;" | "&amp;$J686,$J686="United States", $E686,$J686="Canada",$E686,$J686&lt;&gt;"", $M686&amp;" | "&amp;$J686)</f>
        <v/>
      </c>
      <c r="G686" s="989"/>
      <c r="H686" s="990"/>
      <c r="I686" s="941" t="str">
        <f>IFERROR(VLOOKUP(J686,'Category Index'!$K$10:$L$258,2,FALSE),"")</f>
        <v/>
      </c>
      <c r="J686" s="986"/>
      <c r="K686" s="987" t="s">
        <v>866</v>
      </c>
      <c r="L686" s="3"/>
      <c r="M686" s="982"/>
      <c r="N686" s="983"/>
      <c r="O686" s="943" t="str">
        <f>IFERROR(VLOOKUP(Q686,Tables!$CE$8:$CF$22,2,FALSE),"")</f>
        <v/>
      </c>
      <c r="P686" s="973"/>
      <c r="Q686" s="974"/>
      <c r="R686" s="975"/>
      <c r="S686" s="976"/>
      <c r="T686" s="670" t="str">
        <f>IFERROR(IF(R686="","",R686*(VLOOKUP(D686, 'Unit Conversion Table'!$E$3:$F$132, 2, FALSE))),"")</f>
        <v/>
      </c>
      <c r="U686" s="3"/>
      <c r="V686" s="971" t="s">
        <v>826</v>
      </c>
      <c r="W686" s="945" t="str" cm="1">
        <f t="array" ref="W686">_xlfn.IFS(V686="No",(IFERROR(VLOOKUP($M686&amp;" | "&amp;$X686,'Emissions Factors'!$C$3:$N$1705,MATCH(W$11,'Emissions Factors'!$C$3:$N$3,0),FALSE),"")),V686="Yes", "", V686="", "")</f>
        <v/>
      </c>
      <c r="X686" s="946">
        <f>IFERROR(IF(OR($V686="Yes", $V686=""), "",
VLOOKUP($F686, 'Emissions Factors'!$C$3:$O$717, 4,FALSE)),
IFERROR(VLOOKUP($E686, 'Emissions Factors'!$C$3:$O$717, 4,FALSE),""))</f>
        <v>0</v>
      </c>
      <c r="Y686" s="947" t="str">
        <f>IFERROR(VLOOKUP($M686&amp;" | "&amp;$X686,'Emissions Factors'!$C$3:$N$3811,5,FALSE),"")</f>
        <v/>
      </c>
      <c r="Z686" s="948" t="str">
        <f>IFERROR(VLOOKUP($M686&amp;" | "&amp;$X686,'Emissions Factors'!$C$3:$N$3811,6,FALSE),"")</f>
        <v/>
      </c>
      <c r="AA686" s="949" t="str">
        <f>IFERROR(VLOOKUP($M686&amp;" | "&amp;$X686,'Emissions Factors'!$C$3:$N$3811,7,FALSE),"")</f>
        <v/>
      </c>
      <c r="AB686" s="961"/>
      <c r="AC686" s="962"/>
      <c r="AD686" s="963"/>
      <c r="AE686" s="964"/>
      <c r="AF686" s="965"/>
      <c r="AG686" s="955" t="str" cm="1">
        <f t="array" ref="AG686">IFERROR(_xlfn.IFS($V686="No", Y686*$T686/1000,$V686="Yes", AD686*$T686/1000, $V686="", ""),"")</f>
        <v/>
      </c>
      <c r="AH686" s="956" t="str" cm="1">
        <f t="array" ref="AH686">IFERROR(_xlfn.IFS($V686="No", Z686*$T686/1000,$V686="Yes", AE686*$T686/1000, $V686="", ""),"")</f>
        <v/>
      </c>
      <c r="AI686" s="956" t="str" cm="1">
        <f t="array" ref="AI686">IFERROR(_xlfn.IFS($V686="No", AA686*$T686/1000,$V686="Yes", AF686*$T686/1000, $V686="", ""),"")</f>
        <v/>
      </c>
      <c r="AJ686" s="1029" t="str">
        <f>IFERROR($AG686
+IFERROR(HLOOKUP(Introduction!$H$29,'GWP Values'!$D$3:$G$46,MATCH("CH4",'GWP Values'!$C$3:$C$41,0),FALSE)*$AH686,0)
+IFERROR(HLOOKUP(Introduction!$H$29,'GWP Values'!$D$3:$G$46,MATCH("N2O",'GWP Values'!$C$3:$C$41,0),FALSE)*$AI686,0),"")</f>
        <v/>
      </c>
    </row>
    <row r="687" spans="1:36" ht="24" customHeight="1" x14ac:dyDescent="0.25">
      <c r="A687" s="441"/>
      <c r="B687" s="458" t="str" cm="1">
        <f t="array" ref="B687">IFERROR(_xlfn.IFS($J687="","",VLOOKUP(CONCATENATE($M687," | ",$J687),'Emissions Factors'!$C$3:$O$718,5,FALSE)&lt;&gt;"",CONCATENATE($M687," | ",$J687), COUNTIF('Emissions Factors'!$C$3:$C$718,CONCATENATE($M687," | ",$J687))&lt;0, CONCATENATE($M687," | ",$I687)),"")</f>
        <v/>
      </c>
      <c r="C687" s="650" t="str">
        <f t="shared" si="20"/>
        <v/>
      </c>
      <c r="D687" s="650" t="str">
        <f t="shared" si="21"/>
        <v/>
      </c>
      <c r="E687" s="650" t="str">
        <f>IFERROR(IF($J687="","",
IF($J687="United States",$M687&amp;" | "&amp;$J687&amp;" - "&amp;(VLOOKUP(K687,'EFs - EPA eGRID'!$B$2:$D$53,3,FALSE)),
IF($J687="Canada",$M687&amp;" | "&amp;$J687&amp;" - "&amp;$K687,$M687&amp;" | "&amp;$I687))),"")</f>
        <v/>
      </c>
      <c r="F687" s="650" t="str" cm="1">
        <f t="array" ref="F687">_xlfn.IFS($J687="","",AND($J687="United States", $K687=""), $M687&amp;" | "&amp;$J687,AND($J687="Canada", $K687=""), $M687&amp;" | "&amp;$J687,$J687="United States", $E687,$J687="Canada",$E687,$J687&lt;&gt;"", $M687&amp;" | "&amp;$J687)</f>
        <v/>
      </c>
      <c r="G687" s="989"/>
      <c r="H687" s="990"/>
      <c r="I687" s="941" t="str">
        <f>IFERROR(VLOOKUP(J687,'Category Index'!$K$10:$L$258,2,FALSE),"")</f>
        <v/>
      </c>
      <c r="J687" s="986"/>
      <c r="K687" s="987" t="s">
        <v>866</v>
      </c>
      <c r="L687" s="3"/>
      <c r="M687" s="982"/>
      <c r="N687" s="983"/>
      <c r="O687" s="943" t="str">
        <f>IFERROR(VLOOKUP(Q687,Tables!$CE$8:$CF$22,2,FALSE),"")</f>
        <v/>
      </c>
      <c r="P687" s="973"/>
      <c r="Q687" s="974"/>
      <c r="R687" s="975"/>
      <c r="S687" s="976"/>
      <c r="T687" s="670" t="str">
        <f>IFERROR(IF(R687="","",R687*(VLOOKUP(D687, 'Unit Conversion Table'!$E$3:$F$132, 2, FALSE))),"")</f>
        <v/>
      </c>
      <c r="U687" s="3"/>
      <c r="V687" s="971" t="s">
        <v>826</v>
      </c>
      <c r="W687" s="945" t="str" cm="1">
        <f t="array" ref="W687">_xlfn.IFS(V687="No",(IFERROR(VLOOKUP($M687&amp;" | "&amp;$X687,'Emissions Factors'!$C$3:$N$1705,MATCH(W$11,'Emissions Factors'!$C$3:$N$3,0),FALSE),"")),V687="Yes", "", V687="", "")</f>
        <v/>
      </c>
      <c r="X687" s="946">
        <f>IFERROR(IF(OR($V687="Yes", $V687=""), "",
VLOOKUP($F687, 'Emissions Factors'!$C$3:$O$717, 4,FALSE)),
IFERROR(VLOOKUP($E687, 'Emissions Factors'!$C$3:$O$717, 4,FALSE),""))</f>
        <v>0</v>
      </c>
      <c r="Y687" s="947" t="str">
        <f>IFERROR(VLOOKUP($M687&amp;" | "&amp;$X687,'Emissions Factors'!$C$3:$N$3811,5,FALSE),"")</f>
        <v/>
      </c>
      <c r="Z687" s="948" t="str">
        <f>IFERROR(VLOOKUP($M687&amp;" | "&amp;$X687,'Emissions Factors'!$C$3:$N$3811,6,FALSE),"")</f>
        <v/>
      </c>
      <c r="AA687" s="949" t="str">
        <f>IFERROR(VLOOKUP($M687&amp;" | "&amp;$X687,'Emissions Factors'!$C$3:$N$3811,7,FALSE),"")</f>
        <v/>
      </c>
      <c r="AB687" s="961"/>
      <c r="AC687" s="962"/>
      <c r="AD687" s="963"/>
      <c r="AE687" s="964"/>
      <c r="AF687" s="965"/>
      <c r="AG687" s="955" t="str" cm="1">
        <f t="array" ref="AG687">IFERROR(_xlfn.IFS($V687="No", Y687*$T687/1000,$V687="Yes", AD687*$T687/1000, $V687="", ""),"")</f>
        <v/>
      </c>
      <c r="AH687" s="956" t="str" cm="1">
        <f t="array" ref="AH687">IFERROR(_xlfn.IFS($V687="No", Z687*$T687/1000,$V687="Yes", AE687*$T687/1000, $V687="", ""),"")</f>
        <v/>
      </c>
      <c r="AI687" s="956" t="str" cm="1">
        <f t="array" ref="AI687">IFERROR(_xlfn.IFS($V687="No", AA687*$T687/1000,$V687="Yes", AF687*$T687/1000, $V687="", ""),"")</f>
        <v/>
      </c>
      <c r="AJ687" s="1029" t="str">
        <f>IFERROR($AG687
+IFERROR(HLOOKUP(Introduction!$H$29,'GWP Values'!$D$3:$G$46,MATCH("CH4",'GWP Values'!$C$3:$C$41,0),FALSE)*$AH687,0)
+IFERROR(HLOOKUP(Introduction!$H$29,'GWP Values'!$D$3:$G$46,MATCH("N2O",'GWP Values'!$C$3:$C$41,0),FALSE)*$AI687,0),"")</f>
        <v/>
      </c>
    </row>
    <row r="688" spans="1:36" ht="24" customHeight="1" x14ac:dyDescent="0.25">
      <c r="A688" s="441"/>
      <c r="B688" s="458" t="str" cm="1">
        <f t="array" ref="B688">IFERROR(_xlfn.IFS($J688="","",VLOOKUP(CONCATENATE($M688," | ",$J688),'Emissions Factors'!$C$3:$O$718,5,FALSE)&lt;&gt;"",CONCATENATE($M688," | ",$J688), COUNTIF('Emissions Factors'!$C$3:$C$718,CONCATENATE($M688," | ",$J688))&lt;0, CONCATENATE($M688," | ",$I688)),"")</f>
        <v/>
      </c>
      <c r="C688" s="650" t="str">
        <f t="shared" si="20"/>
        <v/>
      </c>
      <c r="D688" s="650" t="str">
        <f t="shared" si="21"/>
        <v/>
      </c>
      <c r="E688" s="650" t="str">
        <f>IFERROR(IF($J688="","",
IF($J688="United States",$M688&amp;" | "&amp;$J688&amp;" - "&amp;(VLOOKUP(K688,'EFs - EPA eGRID'!$B$2:$D$53,3,FALSE)),
IF($J688="Canada",$M688&amp;" | "&amp;$J688&amp;" - "&amp;$K688,$M688&amp;" | "&amp;$I688))),"")</f>
        <v/>
      </c>
      <c r="F688" s="650" t="str" cm="1">
        <f t="array" ref="F688">_xlfn.IFS($J688="","",AND($J688="United States", $K688=""), $M688&amp;" | "&amp;$J688,AND($J688="Canada", $K688=""), $M688&amp;" | "&amp;$J688,$J688="United States", $E688,$J688="Canada",$E688,$J688&lt;&gt;"", $M688&amp;" | "&amp;$J688)</f>
        <v/>
      </c>
      <c r="G688" s="989"/>
      <c r="H688" s="990"/>
      <c r="I688" s="941" t="str">
        <f>IFERROR(VLOOKUP(J688,'Category Index'!$K$10:$L$258,2,FALSE),"")</f>
        <v/>
      </c>
      <c r="J688" s="986"/>
      <c r="K688" s="987" t="s">
        <v>866</v>
      </c>
      <c r="L688" s="3"/>
      <c r="M688" s="982"/>
      <c r="N688" s="983"/>
      <c r="O688" s="943" t="str">
        <f>IFERROR(VLOOKUP(Q688,Tables!$CE$8:$CF$22,2,FALSE),"")</f>
        <v/>
      </c>
      <c r="P688" s="973"/>
      <c r="Q688" s="974"/>
      <c r="R688" s="975"/>
      <c r="S688" s="976"/>
      <c r="T688" s="670" t="str">
        <f>IFERROR(IF(R688="","",R688*(VLOOKUP(D688, 'Unit Conversion Table'!$E$3:$F$132, 2, FALSE))),"")</f>
        <v/>
      </c>
      <c r="U688" s="3"/>
      <c r="V688" s="971" t="s">
        <v>826</v>
      </c>
      <c r="W688" s="945" t="str" cm="1">
        <f t="array" ref="W688">_xlfn.IFS(V688="No",(IFERROR(VLOOKUP($M688&amp;" | "&amp;$X688,'Emissions Factors'!$C$3:$N$1705,MATCH(W$11,'Emissions Factors'!$C$3:$N$3,0),FALSE),"")),V688="Yes", "", V688="", "")</f>
        <v/>
      </c>
      <c r="X688" s="946">
        <f>IFERROR(IF(OR($V688="Yes", $V688=""), "",
VLOOKUP($F688, 'Emissions Factors'!$C$3:$O$717, 4,FALSE)),
IFERROR(VLOOKUP($E688, 'Emissions Factors'!$C$3:$O$717, 4,FALSE),""))</f>
        <v>0</v>
      </c>
      <c r="Y688" s="947" t="str">
        <f>IFERROR(VLOOKUP($M688&amp;" | "&amp;$X688,'Emissions Factors'!$C$3:$N$3811,5,FALSE),"")</f>
        <v/>
      </c>
      <c r="Z688" s="948" t="str">
        <f>IFERROR(VLOOKUP($M688&amp;" | "&amp;$X688,'Emissions Factors'!$C$3:$N$3811,6,FALSE),"")</f>
        <v/>
      </c>
      <c r="AA688" s="949" t="str">
        <f>IFERROR(VLOOKUP($M688&amp;" | "&amp;$X688,'Emissions Factors'!$C$3:$N$3811,7,FALSE),"")</f>
        <v/>
      </c>
      <c r="AB688" s="961"/>
      <c r="AC688" s="962"/>
      <c r="AD688" s="963"/>
      <c r="AE688" s="964"/>
      <c r="AF688" s="965"/>
      <c r="AG688" s="955" t="str" cm="1">
        <f t="array" ref="AG688">IFERROR(_xlfn.IFS($V688="No", Y688*$T688/1000,$V688="Yes", AD688*$T688/1000, $V688="", ""),"")</f>
        <v/>
      </c>
      <c r="AH688" s="956" t="str" cm="1">
        <f t="array" ref="AH688">IFERROR(_xlfn.IFS($V688="No", Z688*$T688/1000,$V688="Yes", AE688*$T688/1000, $V688="", ""),"")</f>
        <v/>
      </c>
      <c r="AI688" s="956" t="str" cm="1">
        <f t="array" ref="AI688">IFERROR(_xlfn.IFS($V688="No", AA688*$T688/1000,$V688="Yes", AF688*$T688/1000, $V688="", ""),"")</f>
        <v/>
      </c>
      <c r="AJ688" s="1029" t="str">
        <f>IFERROR($AG688
+IFERROR(HLOOKUP(Introduction!$H$29,'GWP Values'!$D$3:$G$46,MATCH("CH4",'GWP Values'!$C$3:$C$41,0),FALSE)*$AH688,0)
+IFERROR(HLOOKUP(Introduction!$H$29,'GWP Values'!$D$3:$G$46,MATCH("N2O",'GWP Values'!$C$3:$C$41,0),FALSE)*$AI688,0),"")</f>
        <v/>
      </c>
    </row>
    <row r="689" spans="1:36" ht="24" customHeight="1" x14ac:dyDescent="0.25">
      <c r="A689" s="441"/>
      <c r="B689" s="458" t="str" cm="1">
        <f t="array" ref="B689">IFERROR(_xlfn.IFS($J689="","",VLOOKUP(CONCATENATE($M689," | ",$J689),'Emissions Factors'!$C$3:$O$718,5,FALSE)&lt;&gt;"",CONCATENATE($M689," | ",$J689), COUNTIF('Emissions Factors'!$C$3:$C$718,CONCATENATE($M689," | ",$J689))&lt;0, CONCATENATE($M689," | ",$I689)),"")</f>
        <v/>
      </c>
      <c r="C689" s="650" t="str">
        <f t="shared" si="20"/>
        <v/>
      </c>
      <c r="D689" s="650" t="str">
        <f t="shared" si="21"/>
        <v/>
      </c>
      <c r="E689" s="650" t="str">
        <f>IFERROR(IF($J689="","",
IF($J689="United States",$M689&amp;" | "&amp;$J689&amp;" - "&amp;(VLOOKUP(K689,'EFs - EPA eGRID'!$B$2:$D$53,3,FALSE)),
IF($J689="Canada",$M689&amp;" | "&amp;$J689&amp;" - "&amp;$K689,$M689&amp;" | "&amp;$I689))),"")</f>
        <v/>
      </c>
      <c r="F689" s="650" t="str" cm="1">
        <f t="array" ref="F689">_xlfn.IFS($J689="","",AND($J689="United States", $K689=""), $M689&amp;" | "&amp;$J689,AND($J689="Canada", $K689=""), $M689&amp;" | "&amp;$J689,$J689="United States", $E689,$J689="Canada",$E689,$J689&lt;&gt;"", $M689&amp;" | "&amp;$J689)</f>
        <v/>
      </c>
      <c r="G689" s="989"/>
      <c r="H689" s="990"/>
      <c r="I689" s="941" t="str">
        <f>IFERROR(VLOOKUP(J689,'Category Index'!$K$10:$L$258,2,FALSE),"")</f>
        <v/>
      </c>
      <c r="J689" s="986"/>
      <c r="K689" s="987" t="s">
        <v>866</v>
      </c>
      <c r="L689" s="3"/>
      <c r="M689" s="982"/>
      <c r="N689" s="983"/>
      <c r="O689" s="943" t="str">
        <f>IFERROR(VLOOKUP(Q689,Tables!$CE$8:$CF$22,2,FALSE),"")</f>
        <v/>
      </c>
      <c r="P689" s="973"/>
      <c r="Q689" s="974"/>
      <c r="R689" s="975"/>
      <c r="S689" s="976"/>
      <c r="T689" s="670" t="str">
        <f>IFERROR(IF(R689="","",R689*(VLOOKUP(D689, 'Unit Conversion Table'!$E$3:$F$132, 2, FALSE))),"")</f>
        <v/>
      </c>
      <c r="U689" s="3"/>
      <c r="V689" s="971" t="s">
        <v>826</v>
      </c>
      <c r="W689" s="945" t="str" cm="1">
        <f t="array" ref="W689">_xlfn.IFS(V689="No",(IFERROR(VLOOKUP($M689&amp;" | "&amp;$X689,'Emissions Factors'!$C$3:$N$1705,MATCH(W$11,'Emissions Factors'!$C$3:$N$3,0),FALSE),"")),V689="Yes", "", V689="", "")</f>
        <v/>
      </c>
      <c r="X689" s="946">
        <f>IFERROR(IF(OR($V689="Yes", $V689=""), "",
VLOOKUP($F689, 'Emissions Factors'!$C$3:$O$717, 4,FALSE)),
IFERROR(VLOOKUP($E689, 'Emissions Factors'!$C$3:$O$717, 4,FALSE),""))</f>
        <v>0</v>
      </c>
      <c r="Y689" s="947" t="str">
        <f>IFERROR(VLOOKUP($M689&amp;" | "&amp;$X689,'Emissions Factors'!$C$3:$N$3811,5,FALSE),"")</f>
        <v/>
      </c>
      <c r="Z689" s="948" t="str">
        <f>IFERROR(VLOOKUP($M689&amp;" | "&amp;$X689,'Emissions Factors'!$C$3:$N$3811,6,FALSE),"")</f>
        <v/>
      </c>
      <c r="AA689" s="949" t="str">
        <f>IFERROR(VLOOKUP($M689&amp;" | "&amp;$X689,'Emissions Factors'!$C$3:$N$3811,7,FALSE),"")</f>
        <v/>
      </c>
      <c r="AB689" s="961"/>
      <c r="AC689" s="962"/>
      <c r="AD689" s="963"/>
      <c r="AE689" s="964"/>
      <c r="AF689" s="965"/>
      <c r="AG689" s="955" t="str" cm="1">
        <f t="array" ref="AG689">IFERROR(_xlfn.IFS($V689="No", Y689*$T689/1000,$V689="Yes", AD689*$T689/1000, $V689="", ""),"")</f>
        <v/>
      </c>
      <c r="AH689" s="956" t="str" cm="1">
        <f t="array" ref="AH689">IFERROR(_xlfn.IFS($V689="No", Z689*$T689/1000,$V689="Yes", AE689*$T689/1000, $V689="", ""),"")</f>
        <v/>
      </c>
      <c r="AI689" s="956" t="str" cm="1">
        <f t="array" ref="AI689">IFERROR(_xlfn.IFS($V689="No", AA689*$T689/1000,$V689="Yes", AF689*$T689/1000, $V689="", ""),"")</f>
        <v/>
      </c>
      <c r="AJ689" s="1029" t="str">
        <f>IFERROR($AG689
+IFERROR(HLOOKUP(Introduction!$H$29,'GWP Values'!$D$3:$G$46,MATCH("CH4",'GWP Values'!$C$3:$C$41,0),FALSE)*$AH689,0)
+IFERROR(HLOOKUP(Introduction!$H$29,'GWP Values'!$D$3:$G$46,MATCH("N2O",'GWP Values'!$C$3:$C$41,0),FALSE)*$AI689,0),"")</f>
        <v/>
      </c>
    </row>
    <row r="690" spans="1:36" ht="24" customHeight="1" x14ac:dyDescent="0.25">
      <c r="A690" s="441"/>
      <c r="B690" s="458" t="str" cm="1">
        <f t="array" ref="B690">IFERROR(_xlfn.IFS($J690="","",VLOOKUP(CONCATENATE($M690," | ",$J690),'Emissions Factors'!$C$3:$O$718,5,FALSE)&lt;&gt;"",CONCATENATE($M690," | ",$J690), COUNTIF('Emissions Factors'!$C$3:$C$718,CONCATENATE($M690," | ",$J690))&lt;0, CONCATENATE($M690," | ",$I690)),"")</f>
        <v/>
      </c>
      <c r="C690" s="650" t="str">
        <f t="shared" si="20"/>
        <v/>
      </c>
      <c r="D690" s="650" t="str">
        <f t="shared" si="21"/>
        <v/>
      </c>
      <c r="E690" s="650" t="str">
        <f>IFERROR(IF($J690="","",
IF($J690="United States",$M690&amp;" | "&amp;$J690&amp;" - "&amp;(VLOOKUP(K690,'EFs - EPA eGRID'!$B$2:$D$53,3,FALSE)),
IF($J690="Canada",$M690&amp;" | "&amp;$J690&amp;" - "&amp;$K690,$M690&amp;" | "&amp;$I690))),"")</f>
        <v/>
      </c>
      <c r="F690" s="650" t="str" cm="1">
        <f t="array" ref="F690">_xlfn.IFS($J690="","",AND($J690="United States", $K690=""), $M690&amp;" | "&amp;$J690,AND($J690="Canada", $K690=""), $M690&amp;" | "&amp;$J690,$J690="United States", $E690,$J690="Canada",$E690,$J690&lt;&gt;"", $M690&amp;" | "&amp;$J690)</f>
        <v/>
      </c>
      <c r="G690" s="989"/>
      <c r="H690" s="990"/>
      <c r="I690" s="941" t="str">
        <f>IFERROR(VLOOKUP(J690,'Category Index'!$K$10:$L$258,2,FALSE),"")</f>
        <v/>
      </c>
      <c r="J690" s="986"/>
      <c r="K690" s="987" t="s">
        <v>866</v>
      </c>
      <c r="L690" s="3"/>
      <c r="M690" s="982"/>
      <c r="N690" s="983"/>
      <c r="O690" s="943" t="str">
        <f>IFERROR(VLOOKUP(Q690,Tables!$CE$8:$CF$22,2,FALSE),"")</f>
        <v/>
      </c>
      <c r="P690" s="973"/>
      <c r="Q690" s="974"/>
      <c r="R690" s="975"/>
      <c r="S690" s="976"/>
      <c r="T690" s="670" t="str">
        <f>IFERROR(IF(R690="","",R690*(VLOOKUP(D690, 'Unit Conversion Table'!$E$3:$F$132, 2, FALSE))),"")</f>
        <v/>
      </c>
      <c r="U690" s="3"/>
      <c r="V690" s="971" t="s">
        <v>826</v>
      </c>
      <c r="W690" s="945" t="str" cm="1">
        <f t="array" ref="W690">_xlfn.IFS(V690="No",(IFERROR(VLOOKUP($M690&amp;" | "&amp;$X690,'Emissions Factors'!$C$3:$N$1705,MATCH(W$11,'Emissions Factors'!$C$3:$N$3,0),FALSE),"")),V690="Yes", "", V690="", "")</f>
        <v/>
      </c>
      <c r="X690" s="946">
        <f>IFERROR(IF(OR($V690="Yes", $V690=""), "",
VLOOKUP($F690, 'Emissions Factors'!$C$3:$O$717, 4,FALSE)),
IFERROR(VLOOKUP($E690, 'Emissions Factors'!$C$3:$O$717, 4,FALSE),""))</f>
        <v>0</v>
      </c>
      <c r="Y690" s="947" t="str">
        <f>IFERROR(VLOOKUP($M690&amp;" | "&amp;$X690,'Emissions Factors'!$C$3:$N$3811,5,FALSE),"")</f>
        <v/>
      </c>
      <c r="Z690" s="948" t="str">
        <f>IFERROR(VLOOKUP($M690&amp;" | "&amp;$X690,'Emissions Factors'!$C$3:$N$3811,6,FALSE),"")</f>
        <v/>
      </c>
      <c r="AA690" s="949" t="str">
        <f>IFERROR(VLOOKUP($M690&amp;" | "&amp;$X690,'Emissions Factors'!$C$3:$N$3811,7,FALSE),"")</f>
        <v/>
      </c>
      <c r="AB690" s="961"/>
      <c r="AC690" s="962"/>
      <c r="AD690" s="963"/>
      <c r="AE690" s="964"/>
      <c r="AF690" s="965"/>
      <c r="AG690" s="955" t="str" cm="1">
        <f t="array" ref="AG690">IFERROR(_xlfn.IFS($V690="No", Y690*$T690/1000,$V690="Yes", AD690*$T690/1000, $V690="", ""),"")</f>
        <v/>
      </c>
      <c r="AH690" s="956" t="str" cm="1">
        <f t="array" ref="AH690">IFERROR(_xlfn.IFS($V690="No", Z690*$T690/1000,$V690="Yes", AE690*$T690/1000, $V690="", ""),"")</f>
        <v/>
      </c>
      <c r="AI690" s="956" t="str" cm="1">
        <f t="array" ref="AI690">IFERROR(_xlfn.IFS($V690="No", AA690*$T690/1000,$V690="Yes", AF690*$T690/1000, $V690="", ""),"")</f>
        <v/>
      </c>
      <c r="AJ690" s="1029" t="str">
        <f>IFERROR($AG690
+IFERROR(HLOOKUP(Introduction!$H$29,'GWP Values'!$D$3:$G$46,MATCH("CH4",'GWP Values'!$C$3:$C$41,0),FALSE)*$AH690,0)
+IFERROR(HLOOKUP(Introduction!$H$29,'GWP Values'!$D$3:$G$46,MATCH("N2O",'GWP Values'!$C$3:$C$41,0),FALSE)*$AI690,0),"")</f>
        <v/>
      </c>
    </row>
    <row r="691" spans="1:36" ht="24" customHeight="1" x14ac:dyDescent="0.25">
      <c r="A691" s="441"/>
      <c r="B691" s="458" t="str" cm="1">
        <f t="array" ref="B691">IFERROR(_xlfn.IFS($J691="","",VLOOKUP(CONCATENATE($M691," | ",$J691),'Emissions Factors'!$C$3:$O$718,5,FALSE)&lt;&gt;"",CONCATENATE($M691," | ",$J691), COUNTIF('Emissions Factors'!$C$3:$C$718,CONCATENATE($M691," | ",$J691))&lt;0, CONCATENATE($M691," | ",$I691)),"")</f>
        <v/>
      </c>
      <c r="C691" s="650" t="str">
        <f t="shared" si="20"/>
        <v/>
      </c>
      <c r="D691" s="650" t="str">
        <f t="shared" si="21"/>
        <v/>
      </c>
      <c r="E691" s="650" t="str">
        <f>IFERROR(IF($J691="","",
IF($J691="United States",$M691&amp;" | "&amp;$J691&amp;" - "&amp;(VLOOKUP(K691,'EFs - EPA eGRID'!$B$2:$D$53,3,FALSE)),
IF($J691="Canada",$M691&amp;" | "&amp;$J691&amp;" - "&amp;$K691,$M691&amp;" | "&amp;$I691))),"")</f>
        <v/>
      </c>
      <c r="F691" s="650" t="str" cm="1">
        <f t="array" ref="F691">_xlfn.IFS($J691="","",AND($J691="United States", $K691=""), $M691&amp;" | "&amp;$J691,AND($J691="Canada", $K691=""), $M691&amp;" | "&amp;$J691,$J691="United States", $E691,$J691="Canada",$E691,$J691&lt;&gt;"", $M691&amp;" | "&amp;$J691)</f>
        <v/>
      </c>
      <c r="G691" s="989"/>
      <c r="H691" s="990"/>
      <c r="I691" s="941" t="str">
        <f>IFERROR(VLOOKUP(J691,'Category Index'!$K$10:$L$258,2,FALSE),"")</f>
        <v/>
      </c>
      <c r="J691" s="986"/>
      <c r="K691" s="987" t="s">
        <v>866</v>
      </c>
      <c r="L691" s="3"/>
      <c r="M691" s="982"/>
      <c r="N691" s="983"/>
      <c r="O691" s="943" t="str">
        <f>IFERROR(VLOOKUP(Q691,Tables!$CE$8:$CF$22,2,FALSE),"")</f>
        <v/>
      </c>
      <c r="P691" s="973"/>
      <c r="Q691" s="974"/>
      <c r="R691" s="975"/>
      <c r="S691" s="976"/>
      <c r="T691" s="670" t="str">
        <f>IFERROR(IF(R691="","",R691*(VLOOKUP(D691, 'Unit Conversion Table'!$E$3:$F$132, 2, FALSE))),"")</f>
        <v/>
      </c>
      <c r="U691" s="3"/>
      <c r="V691" s="971" t="s">
        <v>826</v>
      </c>
      <c r="W691" s="945" t="str" cm="1">
        <f t="array" ref="W691">_xlfn.IFS(V691="No",(IFERROR(VLOOKUP($M691&amp;" | "&amp;$X691,'Emissions Factors'!$C$3:$N$1705,MATCH(W$11,'Emissions Factors'!$C$3:$N$3,0),FALSE),"")),V691="Yes", "", V691="", "")</f>
        <v/>
      </c>
      <c r="X691" s="946">
        <f>IFERROR(IF(OR($V691="Yes", $V691=""), "",
VLOOKUP($F691, 'Emissions Factors'!$C$3:$O$717, 4,FALSE)),
IFERROR(VLOOKUP($E691, 'Emissions Factors'!$C$3:$O$717, 4,FALSE),""))</f>
        <v>0</v>
      </c>
      <c r="Y691" s="947" t="str">
        <f>IFERROR(VLOOKUP($M691&amp;" | "&amp;$X691,'Emissions Factors'!$C$3:$N$3811,5,FALSE),"")</f>
        <v/>
      </c>
      <c r="Z691" s="948" t="str">
        <f>IFERROR(VLOOKUP($M691&amp;" | "&amp;$X691,'Emissions Factors'!$C$3:$N$3811,6,FALSE),"")</f>
        <v/>
      </c>
      <c r="AA691" s="949" t="str">
        <f>IFERROR(VLOOKUP($M691&amp;" | "&amp;$X691,'Emissions Factors'!$C$3:$N$3811,7,FALSE),"")</f>
        <v/>
      </c>
      <c r="AB691" s="961"/>
      <c r="AC691" s="962"/>
      <c r="AD691" s="963"/>
      <c r="AE691" s="964"/>
      <c r="AF691" s="965"/>
      <c r="AG691" s="955" t="str" cm="1">
        <f t="array" ref="AG691">IFERROR(_xlfn.IFS($V691="No", Y691*$T691/1000,$V691="Yes", AD691*$T691/1000, $V691="", ""),"")</f>
        <v/>
      </c>
      <c r="AH691" s="956" t="str" cm="1">
        <f t="array" ref="AH691">IFERROR(_xlfn.IFS($V691="No", Z691*$T691/1000,$V691="Yes", AE691*$T691/1000, $V691="", ""),"")</f>
        <v/>
      </c>
      <c r="AI691" s="956" t="str" cm="1">
        <f t="array" ref="AI691">IFERROR(_xlfn.IFS($V691="No", AA691*$T691/1000,$V691="Yes", AF691*$T691/1000, $V691="", ""),"")</f>
        <v/>
      </c>
      <c r="AJ691" s="1029" t="str">
        <f>IFERROR($AG691
+IFERROR(HLOOKUP(Introduction!$H$29,'GWP Values'!$D$3:$G$46,MATCH("CH4",'GWP Values'!$C$3:$C$41,0),FALSE)*$AH691,0)
+IFERROR(HLOOKUP(Introduction!$H$29,'GWP Values'!$D$3:$G$46,MATCH("N2O",'GWP Values'!$C$3:$C$41,0),FALSE)*$AI691,0),"")</f>
        <v/>
      </c>
    </row>
    <row r="692" spans="1:36" ht="24" customHeight="1" x14ac:dyDescent="0.25">
      <c r="A692" s="441"/>
      <c r="B692" s="458" t="str" cm="1">
        <f t="array" ref="B692">IFERROR(_xlfn.IFS($J692="","",VLOOKUP(CONCATENATE($M692," | ",$J692),'Emissions Factors'!$C$3:$O$718,5,FALSE)&lt;&gt;"",CONCATENATE($M692," | ",$J692), COUNTIF('Emissions Factors'!$C$3:$C$718,CONCATENATE($M692," | ",$J692))&lt;0, CONCATENATE($M692," | ",$I692)),"")</f>
        <v/>
      </c>
      <c r="C692" s="650" t="str">
        <f t="shared" si="20"/>
        <v/>
      </c>
      <c r="D692" s="650" t="str">
        <f t="shared" si="21"/>
        <v/>
      </c>
      <c r="E692" s="650" t="str">
        <f>IFERROR(IF($J692="","",
IF($J692="United States",$M692&amp;" | "&amp;$J692&amp;" - "&amp;(VLOOKUP(K692,'EFs - EPA eGRID'!$B$2:$D$53,3,FALSE)),
IF($J692="Canada",$M692&amp;" | "&amp;$J692&amp;" - "&amp;$K692,$M692&amp;" | "&amp;$I692))),"")</f>
        <v/>
      </c>
      <c r="F692" s="650" t="str" cm="1">
        <f t="array" ref="F692">_xlfn.IFS($J692="","",AND($J692="United States", $K692=""), $M692&amp;" | "&amp;$J692,AND($J692="Canada", $K692=""), $M692&amp;" | "&amp;$J692,$J692="United States", $E692,$J692="Canada",$E692,$J692&lt;&gt;"", $M692&amp;" | "&amp;$J692)</f>
        <v/>
      </c>
      <c r="G692" s="989"/>
      <c r="H692" s="990"/>
      <c r="I692" s="941" t="str">
        <f>IFERROR(VLOOKUP(J692,'Category Index'!$K$10:$L$258,2,FALSE),"")</f>
        <v/>
      </c>
      <c r="J692" s="986"/>
      <c r="K692" s="987" t="s">
        <v>866</v>
      </c>
      <c r="L692" s="3"/>
      <c r="M692" s="982"/>
      <c r="N692" s="983"/>
      <c r="O692" s="943" t="str">
        <f>IFERROR(VLOOKUP(Q692,Tables!$CE$8:$CF$22,2,FALSE),"")</f>
        <v/>
      </c>
      <c r="P692" s="973"/>
      <c r="Q692" s="974"/>
      <c r="R692" s="975"/>
      <c r="S692" s="976"/>
      <c r="T692" s="670" t="str">
        <f>IFERROR(IF(R692="","",R692*(VLOOKUP(D692, 'Unit Conversion Table'!$E$3:$F$132, 2, FALSE))),"")</f>
        <v/>
      </c>
      <c r="U692" s="3"/>
      <c r="V692" s="971" t="s">
        <v>826</v>
      </c>
      <c r="W692" s="945" t="str" cm="1">
        <f t="array" ref="W692">_xlfn.IFS(V692="No",(IFERROR(VLOOKUP($M692&amp;" | "&amp;$X692,'Emissions Factors'!$C$3:$N$1705,MATCH(W$11,'Emissions Factors'!$C$3:$N$3,0),FALSE),"")),V692="Yes", "", V692="", "")</f>
        <v/>
      </c>
      <c r="X692" s="946">
        <f>IFERROR(IF(OR($V692="Yes", $V692=""), "",
VLOOKUP($F692, 'Emissions Factors'!$C$3:$O$717, 4,FALSE)),
IFERROR(VLOOKUP($E692, 'Emissions Factors'!$C$3:$O$717, 4,FALSE),""))</f>
        <v>0</v>
      </c>
      <c r="Y692" s="947" t="str">
        <f>IFERROR(VLOOKUP($M692&amp;" | "&amp;$X692,'Emissions Factors'!$C$3:$N$3811,5,FALSE),"")</f>
        <v/>
      </c>
      <c r="Z692" s="948" t="str">
        <f>IFERROR(VLOOKUP($M692&amp;" | "&amp;$X692,'Emissions Factors'!$C$3:$N$3811,6,FALSE),"")</f>
        <v/>
      </c>
      <c r="AA692" s="949" t="str">
        <f>IFERROR(VLOOKUP($M692&amp;" | "&amp;$X692,'Emissions Factors'!$C$3:$N$3811,7,FALSE),"")</f>
        <v/>
      </c>
      <c r="AB692" s="961"/>
      <c r="AC692" s="962"/>
      <c r="AD692" s="963"/>
      <c r="AE692" s="964"/>
      <c r="AF692" s="965"/>
      <c r="AG692" s="955" t="str" cm="1">
        <f t="array" ref="AG692">IFERROR(_xlfn.IFS($V692="No", Y692*$T692/1000,$V692="Yes", AD692*$T692/1000, $V692="", ""),"")</f>
        <v/>
      </c>
      <c r="AH692" s="956" t="str" cm="1">
        <f t="array" ref="AH692">IFERROR(_xlfn.IFS($V692="No", Z692*$T692/1000,$V692="Yes", AE692*$T692/1000, $V692="", ""),"")</f>
        <v/>
      </c>
      <c r="AI692" s="956" t="str" cm="1">
        <f t="array" ref="AI692">IFERROR(_xlfn.IFS($V692="No", AA692*$T692/1000,$V692="Yes", AF692*$T692/1000, $V692="", ""),"")</f>
        <v/>
      </c>
      <c r="AJ692" s="1029" t="str">
        <f>IFERROR($AG692
+IFERROR(HLOOKUP(Introduction!$H$29,'GWP Values'!$D$3:$G$46,MATCH("CH4",'GWP Values'!$C$3:$C$41,0),FALSE)*$AH692,0)
+IFERROR(HLOOKUP(Introduction!$H$29,'GWP Values'!$D$3:$G$46,MATCH("N2O",'GWP Values'!$C$3:$C$41,0),FALSE)*$AI692,0),"")</f>
        <v/>
      </c>
    </row>
    <row r="693" spans="1:36" ht="24" customHeight="1" x14ac:dyDescent="0.25">
      <c r="A693" s="441"/>
      <c r="B693" s="458" t="str" cm="1">
        <f t="array" ref="B693">IFERROR(_xlfn.IFS($J693="","",VLOOKUP(CONCATENATE($M693," | ",$J693),'Emissions Factors'!$C$3:$O$718,5,FALSE)&lt;&gt;"",CONCATENATE($M693," | ",$J693), COUNTIF('Emissions Factors'!$C$3:$C$718,CONCATENATE($M693," | ",$J693))&lt;0, CONCATENATE($M693," | ",$I693)),"")</f>
        <v/>
      </c>
      <c r="C693" s="650" t="str">
        <f t="shared" si="20"/>
        <v/>
      </c>
      <c r="D693" s="650" t="str">
        <f t="shared" si="21"/>
        <v/>
      </c>
      <c r="E693" s="650" t="str">
        <f>IFERROR(IF($J693="","",
IF($J693="United States",$M693&amp;" | "&amp;$J693&amp;" - "&amp;(VLOOKUP(K693,'EFs - EPA eGRID'!$B$2:$D$53,3,FALSE)),
IF($J693="Canada",$M693&amp;" | "&amp;$J693&amp;" - "&amp;$K693,$M693&amp;" | "&amp;$I693))),"")</f>
        <v/>
      </c>
      <c r="F693" s="650" t="str" cm="1">
        <f t="array" ref="F693">_xlfn.IFS($J693="","",AND($J693="United States", $K693=""), $M693&amp;" | "&amp;$J693,AND($J693="Canada", $K693=""), $M693&amp;" | "&amp;$J693,$J693="United States", $E693,$J693="Canada",$E693,$J693&lt;&gt;"", $M693&amp;" | "&amp;$J693)</f>
        <v/>
      </c>
      <c r="G693" s="989"/>
      <c r="H693" s="990"/>
      <c r="I693" s="941" t="str">
        <f>IFERROR(VLOOKUP(J693,'Category Index'!$K$10:$L$258,2,FALSE),"")</f>
        <v/>
      </c>
      <c r="J693" s="986"/>
      <c r="K693" s="987" t="s">
        <v>866</v>
      </c>
      <c r="L693" s="3"/>
      <c r="M693" s="982"/>
      <c r="N693" s="983"/>
      <c r="O693" s="943" t="str">
        <f>IFERROR(VLOOKUP(Q693,Tables!$CE$8:$CF$22,2,FALSE),"")</f>
        <v/>
      </c>
      <c r="P693" s="973"/>
      <c r="Q693" s="974"/>
      <c r="R693" s="975"/>
      <c r="S693" s="976"/>
      <c r="T693" s="670" t="str">
        <f>IFERROR(IF(R693="","",R693*(VLOOKUP(D693, 'Unit Conversion Table'!$E$3:$F$132, 2, FALSE))),"")</f>
        <v/>
      </c>
      <c r="U693" s="3"/>
      <c r="V693" s="971" t="s">
        <v>826</v>
      </c>
      <c r="W693" s="945" t="str" cm="1">
        <f t="array" ref="W693">_xlfn.IFS(V693="No",(IFERROR(VLOOKUP($M693&amp;" | "&amp;$X693,'Emissions Factors'!$C$3:$N$1705,MATCH(W$11,'Emissions Factors'!$C$3:$N$3,0),FALSE),"")),V693="Yes", "", V693="", "")</f>
        <v/>
      </c>
      <c r="X693" s="946">
        <f>IFERROR(IF(OR($V693="Yes", $V693=""), "",
VLOOKUP($F693, 'Emissions Factors'!$C$3:$O$717, 4,FALSE)),
IFERROR(VLOOKUP($E693, 'Emissions Factors'!$C$3:$O$717, 4,FALSE),""))</f>
        <v>0</v>
      </c>
      <c r="Y693" s="947" t="str">
        <f>IFERROR(VLOOKUP($M693&amp;" | "&amp;$X693,'Emissions Factors'!$C$3:$N$3811,5,FALSE),"")</f>
        <v/>
      </c>
      <c r="Z693" s="948" t="str">
        <f>IFERROR(VLOOKUP($M693&amp;" | "&amp;$X693,'Emissions Factors'!$C$3:$N$3811,6,FALSE),"")</f>
        <v/>
      </c>
      <c r="AA693" s="949" t="str">
        <f>IFERROR(VLOOKUP($M693&amp;" | "&amp;$X693,'Emissions Factors'!$C$3:$N$3811,7,FALSE),"")</f>
        <v/>
      </c>
      <c r="AB693" s="961"/>
      <c r="AC693" s="962"/>
      <c r="AD693" s="963"/>
      <c r="AE693" s="964"/>
      <c r="AF693" s="965"/>
      <c r="AG693" s="955" t="str" cm="1">
        <f t="array" ref="AG693">IFERROR(_xlfn.IFS($V693="No", Y693*$T693/1000,$V693="Yes", AD693*$T693/1000, $V693="", ""),"")</f>
        <v/>
      </c>
      <c r="AH693" s="956" t="str" cm="1">
        <f t="array" ref="AH693">IFERROR(_xlfn.IFS($V693="No", Z693*$T693/1000,$V693="Yes", AE693*$T693/1000, $V693="", ""),"")</f>
        <v/>
      </c>
      <c r="AI693" s="956" t="str" cm="1">
        <f t="array" ref="AI693">IFERROR(_xlfn.IFS($V693="No", AA693*$T693/1000,$V693="Yes", AF693*$T693/1000, $V693="", ""),"")</f>
        <v/>
      </c>
      <c r="AJ693" s="1029" t="str">
        <f>IFERROR($AG693
+IFERROR(HLOOKUP(Introduction!$H$29,'GWP Values'!$D$3:$G$46,MATCH("CH4",'GWP Values'!$C$3:$C$41,0),FALSE)*$AH693,0)
+IFERROR(HLOOKUP(Introduction!$H$29,'GWP Values'!$D$3:$G$46,MATCH("N2O",'GWP Values'!$C$3:$C$41,0),FALSE)*$AI693,0),"")</f>
        <v/>
      </c>
    </row>
    <row r="694" spans="1:36" ht="24" customHeight="1" x14ac:dyDescent="0.25">
      <c r="A694" s="441"/>
      <c r="B694" s="458" t="str" cm="1">
        <f t="array" ref="B694">IFERROR(_xlfn.IFS($J694="","",VLOOKUP(CONCATENATE($M694," | ",$J694),'Emissions Factors'!$C$3:$O$718,5,FALSE)&lt;&gt;"",CONCATENATE($M694," | ",$J694), COUNTIF('Emissions Factors'!$C$3:$C$718,CONCATENATE($M694," | ",$J694))&lt;0, CONCATENATE($M694," | ",$I694)),"")</f>
        <v/>
      </c>
      <c r="C694" s="650" t="str">
        <f t="shared" si="20"/>
        <v/>
      </c>
      <c r="D694" s="650" t="str">
        <f t="shared" si="21"/>
        <v/>
      </c>
      <c r="E694" s="650" t="str">
        <f>IFERROR(IF($J694="","",
IF($J694="United States",$M694&amp;" | "&amp;$J694&amp;" - "&amp;(VLOOKUP(K694,'EFs - EPA eGRID'!$B$2:$D$53,3,FALSE)),
IF($J694="Canada",$M694&amp;" | "&amp;$J694&amp;" - "&amp;$K694,$M694&amp;" | "&amp;$I694))),"")</f>
        <v/>
      </c>
      <c r="F694" s="650" t="str" cm="1">
        <f t="array" ref="F694">_xlfn.IFS($J694="","",AND($J694="United States", $K694=""), $M694&amp;" | "&amp;$J694,AND($J694="Canada", $K694=""), $M694&amp;" | "&amp;$J694,$J694="United States", $E694,$J694="Canada",$E694,$J694&lt;&gt;"", $M694&amp;" | "&amp;$J694)</f>
        <v/>
      </c>
      <c r="G694" s="989"/>
      <c r="H694" s="990"/>
      <c r="I694" s="941" t="str">
        <f>IFERROR(VLOOKUP(J694,'Category Index'!$K$10:$L$258,2,FALSE),"")</f>
        <v/>
      </c>
      <c r="J694" s="986"/>
      <c r="K694" s="987" t="s">
        <v>866</v>
      </c>
      <c r="L694" s="3"/>
      <c r="M694" s="982"/>
      <c r="N694" s="983"/>
      <c r="O694" s="943" t="str">
        <f>IFERROR(VLOOKUP(Q694,Tables!$CE$8:$CF$22,2,FALSE),"")</f>
        <v/>
      </c>
      <c r="P694" s="973"/>
      <c r="Q694" s="974"/>
      <c r="R694" s="975"/>
      <c r="S694" s="976"/>
      <c r="T694" s="670" t="str">
        <f>IFERROR(IF(R694="","",R694*(VLOOKUP(D694, 'Unit Conversion Table'!$E$3:$F$132, 2, FALSE))),"")</f>
        <v/>
      </c>
      <c r="U694" s="3"/>
      <c r="V694" s="971" t="s">
        <v>826</v>
      </c>
      <c r="W694" s="945" t="str" cm="1">
        <f t="array" ref="W694">_xlfn.IFS(V694="No",(IFERROR(VLOOKUP($M694&amp;" | "&amp;$X694,'Emissions Factors'!$C$3:$N$1705,MATCH(W$11,'Emissions Factors'!$C$3:$N$3,0),FALSE),"")),V694="Yes", "", V694="", "")</f>
        <v/>
      </c>
      <c r="X694" s="946">
        <f>IFERROR(IF(OR($V694="Yes", $V694=""), "",
VLOOKUP($F694, 'Emissions Factors'!$C$3:$O$717, 4,FALSE)),
IFERROR(VLOOKUP($E694, 'Emissions Factors'!$C$3:$O$717, 4,FALSE),""))</f>
        <v>0</v>
      </c>
      <c r="Y694" s="947" t="str">
        <f>IFERROR(VLOOKUP($M694&amp;" | "&amp;$X694,'Emissions Factors'!$C$3:$N$3811,5,FALSE),"")</f>
        <v/>
      </c>
      <c r="Z694" s="948" t="str">
        <f>IFERROR(VLOOKUP($M694&amp;" | "&amp;$X694,'Emissions Factors'!$C$3:$N$3811,6,FALSE),"")</f>
        <v/>
      </c>
      <c r="AA694" s="949" t="str">
        <f>IFERROR(VLOOKUP($M694&amp;" | "&amp;$X694,'Emissions Factors'!$C$3:$N$3811,7,FALSE),"")</f>
        <v/>
      </c>
      <c r="AB694" s="961"/>
      <c r="AC694" s="962"/>
      <c r="AD694" s="963"/>
      <c r="AE694" s="964"/>
      <c r="AF694" s="965"/>
      <c r="AG694" s="955" t="str" cm="1">
        <f t="array" ref="AG694">IFERROR(_xlfn.IFS($V694="No", Y694*$T694/1000,$V694="Yes", AD694*$T694/1000, $V694="", ""),"")</f>
        <v/>
      </c>
      <c r="AH694" s="956" t="str" cm="1">
        <f t="array" ref="AH694">IFERROR(_xlfn.IFS($V694="No", Z694*$T694/1000,$V694="Yes", AE694*$T694/1000, $V694="", ""),"")</f>
        <v/>
      </c>
      <c r="AI694" s="956" t="str" cm="1">
        <f t="array" ref="AI694">IFERROR(_xlfn.IFS($V694="No", AA694*$T694/1000,$V694="Yes", AF694*$T694/1000, $V694="", ""),"")</f>
        <v/>
      </c>
      <c r="AJ694" s="1029" t="str">
        <f>IFERROR($AG694
+IFERROR(HLOOKUP(Introduction!$H$29,'GWP Values'!$D$3:$G$46,MATCH("CH4",'GWP Values'!$C$3:$C$41,0),FALSE)*$AH694,0)
+IFERROR(HLOOKUP(Introduction!$H$29,'GWP Values'!$D$3:$G$46,MATCH("N2O",'GWP Values'!$C$3:$C$41,0),FALSE)*$AI694,0),"")</f>
        <v/>
      </c>
    </row>
    <row r="695" spans="1:36" ht="24" customHeight="1" x14ac:dyDescent="0.25">
      <c r="A695" s="441"/>
      <c r="B695" s="458" t="str" cm="1">
        <f t="array" ref="B695">IFERROR(_xlfn.IFS($J695="","",VLOOKUP(CONCATENATE($M695," | ",$J695),'Emissions Factors'!$C$3:$O$718,5,FALSE)&lt;&gt;"",CONCATENATE($M695," | ",$J695), COUNTIF('Emissions Factors'!$C$3:$C$718,CONCATENATE($M695," | ",$J695))&lt;0, CONCATENATE($M695," | ",$I695)),"")</f>
        <v/>
      </c>
      <c r="C695" s="650" t="str">
        <f t="shared" si="20"/>
        <v/>
      </c>
      <c r="D695" s="650" t="str">
        <f t="shared" si="21"/>
        <v/>
      </c>
      <c r="E695" s="650" t="str">
        <f>IFERROR(IF($J695="","",
IF($J695="United States",$M695&amp;" | "&amp;$J695&amp;" - "&amp;(VLOOKUP(K695,'EFs - EPA eGRID'!$B$2:$D$53,3,FALSE)),
IF($J695="Canada",$M695&amp;" | "&amp;$J695&amp;" - "&amp;$K695,$M695&amp;" | "&amp;$I695))),"")</f>
        <v/>
      </c>
      <c r="F695" s="650" t="str" cm="1">
        <f t="array" ref="F695">_xlfn.IFS($J695="","",AND($J695="United States", $K695=""), $M695&amp;" | "&amp;$J695,AND($J695="Canada", $K695=""), $M695&amp;" | "&amp;$J695,$J695="United States", $E695,$J695="Canada",$E695,$J695&lt;&gt;"", $M695&amp;" | "&amp;$J695)</f>
        <v/>
      </c>
      <c r="G695" s="989"/>
      <c r="H695" s="990"/>
      <c r="I695" s="941" t="str">
        <f>IFERROR(VLOOKUP(J695,'Category Index'!$K$10:$L$258,2,FALSE),"")</f>
        <v/>
      </c>
      <c r="J695" s="986"/>
      <c r="K695" s="987" t="s">
        <v>866</v>
      </c>
      <c r="L695" s="3"/>
      <c r="M695" s="982"/>
      <c r="N695" s="983"/>
      <c r="O695" s="943" t="str">
        <f>IFERROR(VLOOKUP(Q695,Tables!$CE$8:$CF$22,2,FALSE),"")</f>
        <v/>
      </c>
      <c r="P695" s="973"/>
      <c r="Q695" s="974"/>
      <c r="R695" s="975"/>
      <c r="S695" s="976"/>
      <c r="T695" s="670" t="str">
        <f>IFERROR(IF(R695="","",R695*(VLOOKUP(D695, 'Unit Conversion Table'!$E$3:$F$132, 2, FALSE))),"")</f>
        <v/>
      </c>
      <c r="U695" s="3"/>
      <c r="V695" s="971" t="s">
        <v>826</v>
      </c>
      <c r="W695" s="945" t="str" cm="1">
        <f t="array" ref="W695">_xlfn.IFS(V695="No",(IFERROR(VLOOKUP($M695&amp;" | "&amp;$X695,'Emissions Factors'!$C$3:$N$1705,MATCH(W$11,'Emissions Factors'!$C$3:$N$3,0),FALSE),"")),V695="Yes", "", V695="", "")</f>
        <v/>
      </c>
      <c r="X695" s="946">
        <f>IFERROR(IF(OR($V695="Yes", $V695=""), "",
VLOOKUP($F695, 'Emissions Factors'!$C$3:$O$717, 4,FALSE)),
IFERROR(VLOOKUP($E695, 'Emissions Factors'!$C$3:$O$717, 4,FALSE),""))</f>
        <v>0</v>
      </c>
      <c r="Y695" s="947" t="str">
        <f>IFERROR(VLOOKUP($M695&amp;" | "&amp;$X695,'Emissions Factors'!$C$3:$N$3811,5,FALSE),"")</f>
        <v/>
      </c>
      <c r="Z695" s="948" t="str">
        <f>IFERROR(VLOOKUP($M695&amp;" | "&amp;$X695,'Emissions Factors'!$C$3:$N$3811,6,FALSE),"")</f>
        <v/>
      </c>
      <c r="AA695" s="949" t="str">
        <f>IFERROR(VLOOKUP($M695&amp;" | "&amp;$X695,'Emissions Factors'!$C$3:$N$3811,7,FALSE),"")</f>
        <v/>
      </c>
      <c r="AB695" s="961"/>
      <c r="AC695" s="962"/>
      <c r="AD695" s="963"/>
      <c r="AE695" s="964"/>
      <c r="AF695" s="965"/>
      <c r="AG695" s="955" t="str" cm="1">
        <f t="array" ref="AG695">IFERROR(_xlfn.IFS($V695="No", Y695*$T695/1000,$V695="Yes", AD695*$T695/1000, $V695="", ""),"")</f>
        <v/>
      </c>
      <c r="AH695" s="956" t="str" cm="1">
        <f t="array" ref="AH695">IFERROR(_xlfn.IFS($V695="No", Z695*$T695/1000,$V695="Yes", AE695*$T695/1000, $V695="", ""),"")</f>
        <v/>
      </c>
      <c r="AI695" s="956" t="str" cm="1">
        <f t="array" ref="AI695">IFERROR(_xlfn.IFS($V695="No", AA695*$T695/1000,$V695="Yes", AF695*$T695/1000, $V695="", ""),"")</f>
        <v/>
      </c>
      <c r="AJ695" s="1029" t="str">
        <f>IFERROR($AG695
+IFERROR(HLOOKUP(Introduction!$H$29,'GWP Values'!$D$3:$G$46,MATCH("CH4",'GWP Values'!$C$3:$C$41,0),FALSE)*$AH695,0)
+IFERROR(HLOOKUP(Introduction!$H$29,'GWP Values'!$D$3:$G$46,MATCH("N2O",'GWP Values'!$C$3:$C$41,0),FALSE)*$AI695,0),"")</f>
        <v/>
      </c>
    </row>
    <row r="696" spans="1:36" ht="24" customHeight="1" x14ac:dyDescent="0.25">
      <c r="A696" s="441"/>
      <c r="B696" s="458" t="str" cm="1">
        <f t="array" ref="B696">IFERROR(_xlfn.IFS($J696="","",VLOOKUP(CONCATENATE($M696," | ",$J696),'Emissions Factors'!$C$3:$O$718,5,FALSE)&lt;&gt;"",CONCATENATE($M696," | ",$J696), COUNTIF('Emissions Factors'!$C$3:$C$718,CONCATENATE($M696," | ",$J696))&lt;0, CONCATENATE($M696," | ",$I696)),"")</f>
        <v/>
      </c>
      <c r="C696" s="650" t="str">
        <f t="shared" si="20"/>
        <v/>
      </c>
      <c r="D696" s="650" t="str">
        <f t="shared" si="21"/>
        <v/>
      </c>
      <c r="E696" s="650" t="str">
        <f>IFERROR(IF($J696="","",
IF($J696="United States",$M696&amp;" | "&amp;$J696&amp;" - "&amp;(VLOOKUP(K696,'EFs - EPA eGRID'!$B$2:$D$53,3,FALSE)),
IF($J696="Canada",$M696&amp;" | "&amp;$J696&amp;" - "&amp;$K696,$M696&amp;" | "&amp;$I696))),"")</f>
        <v/>
      </c>
      <c r="F696" s="650" t="str" cm="1">
        <f t="array" ref="F696">_xlfn.IFS($J696="","",AND($J696="United States", $K696=""), $M696&amp;" | "&amp;$J696,AND($J696="Canada", $K696=""), $M696&amp;" | "&amp;$J696,$J696="United States", $E696,$J696="Canada",$E696,$J696&lt;&gt;"", $M696&amp;" | "&amp;$J696)</f>
        <v/>
      </c>
      <c r="G696" s="989"/>
      <c r="H696" s="990"/>
      <c r="I696" s="941" t="str">
        <f>IFERROR(VLOOKUP(J696,'Category Index'!$K$10:$L$258,2,FALSE),"")</f>
        <v/>
      </c>
      <c r="J696" s="986"/>
      <c r="K696" s="987" t="s">
        <v>866</v>
      </c>
      <c r="L696" s="3"/>
      <c r="M696" s="982"/>
      <c r="N696" s="983"/>
      <c r="O696" s="943" t="str">
        <f>IFERROR(VLOOKUP(Q696,Tables!$CE$8:$CF$22,2,FALSE),"")</f>
        <v/>
      </c>
      <c r="P696" s="973"/>
      <c r="Q696" s="974"/>
      <c r="R696" s="975"/>
      <c r="S696" s="976"/>
      <c r="T696" s="670" t="str">
        <f>IFERROR(IF(R696="","",R696*(VLOOKUP(D696, 'Unit Conversion Table'!$E$3:$F$132, 2, FALSE))),"")</f>
        <v/>
      </c>
      <c r="U696" s="3"/>
      <c r="V696" s="971" t="s">
        <v>826</v>
      </c>
      <c r="W696" s="945" t="str" cm="1">
        <f t="array" ref="W696">_xlfn.IFS(V696="No",(IFERROR(VLOOKUP($M696&amp;" | "&amp;$X696,'Emissions Factors'!$C$3:$N$1705,MATCH(W$11,'Emissions Factors'!$C$3:$N$3,0),FALSE),"")),V696="Yes", "", V696="", "")</f>
        <v/>
      </c>
      <c r="X696" s="946">
        <f>IFERROR(IF(OR($V696="Yes", $V696=""), "",
VLOOKUP($F696, 'Emissions Factors'!$C$3:$O$717, 4,FALSE)),
IFERROR(VLOOKUP($E696, 'Emissions Factors'!$C$3:$O$717, 4,FALSE),""))</f>
        <v>0</v>
      </c>
      <c r="Y696" s="947" t="str">
        <f>IFERROR(VLOOKUP($M696&amp;" | "&amp;$X696,'Emissions Factors'!$C$3:$N$3811,5,FALSE),"")</f>
        <v/>
      </c>
      <c r="Z696" s="948" t="str">
        <f>IFERROR(VLOOKUP($M696&amp;" | "&amp;$X696,'Emissions Factors'!$C$3:$N$3811,6,FALSE),"")</f>
        <v/>
      </c>
      <c r="AA696" s="949" t="str">
        <f>IFERROR(VLOOKUP($M696&amp;" | "&amp;$X696,'Emissions Factors'!$C$3:$N$3811,7,FALSE),"")</f>
        <v/>
      </c>
      <c r="AB696" s="961"/>
      <c r="AC696" s="962"/>
      <c r="AD696" s="963"/>
      <c r="AE696" s="964"/>
      <c r="AF696" s="965"/>
      <c r="AG696" s="955" t="str" cm="1">
        <f t="array" ref="AG696">IFERROR(_xlfn.IFS($V696="No", Y696*$T696/1000,$V696="Yes", AD696*$T696/1000, $V696="", ""),"")</f>
        <v/>
      </c>
      <c r="AH696" s="956" t="str" cm="1">
        <f t="array" ref="AH696">IFERROR(_xlfn.IFS($V696="No", Z696*$T696/1000,$V696="Yes", AE696*$T696/1000, $V696="", ""),"")</f>
        <v/>
      </c>
      <c r="AI696" s="956" t="str" cm="1">
        <f t="array" ref="AI696">IFERROR(_xlfn.IFS($V696="No", AA696*$T696/1000,$V696="Yes", AF696*$T696/1000, $V696="", ""),"")</f>
        <v/>
      </c>
      <c r="AJ696" s="1029" t="str">
        <f>IFERROR($AG696
+IFERROR(HLOOKUP(Introduction!$H$29,'GWP Values'!$D$3:$G$46,MATCH("CH4",'GWP Values'!$C$3:$C$41,0),FALSE)*$AH696,0)
+IFERROR(HLOOKUP(Introduction!$H$29,'GWP Values'!$D$3:$G$46,MATCH("N2O",'GWP Values'!$C$3:$C$41,0),FALSE)*$AI696,0),"")</f>
        <v/>
      </c>
    </row>
    <row r="697" spans="1:36" ht="24" customHeight="1" x14ac:dyDescent="0.25">
      <c r="A697" s="441"/>
      <c r="B697" s="458" t="str" cm="1">
        <f t="array" ref="B697">IFERROR(_xlfn.IFS($J697="","",VLOOKUP(CONCATENATE($M697," | ",$J697),'Emissions Factors'!$C$3:$O$718,5,FALSE)&lt;&gt;"",CONCATENATE($M697," | ",$J697), COUNTIF('Emissions Factors'!$C$3:$C$718,CONCATENATE($M697," | ",$J697))&lt;0, CONCATENATE($M697," | ",$I697)),"")</f>
        <v/>
      </c>
      <c r="C697" s="650" t="str">
        <f t="shared" si="20"/>
        <v/>
      </c>
      <c r="D697" s="650" t="str">
        <f t="shared" si="21"/>
        <v/>
      </c>
      <c r="E697" s="650" t="str">
        <f>IFERROR(IF($J697="","",
IF($J697="United States",$M697&amp;" | "&amp;$J697&amp;" - "&amp;(VLOOKUP(K697,'EFs - EPA eGRID'!$B$2:$D$53,3,FALSE)),
IF($J697="Canada",$M697&amp;" | "&amp;$J697&amp;" - "&amp;$K697,$M697&amp;" | "&amp;$I697))),"")</f>
        <v/>
      </c>
      <c r="F697" s="650" t="str" cm="1">
        <f t="array" ref="F697">_xlfn.IFS($J697="","",AND($J697="United States", $K697=""), $M697&amp;" | "&amp;$J697,AND($J697="Canada", $K697=""), $M697&amp;" | "&amp;$J697,$J697="United States", $E697,$J697="Canada",$E697,$J697&lt;&gt;"", $M697&amp;" | "&amp;$J697)</f>
        <v/>
      </c>
      <c r="G697" s="989"/>
      <c r="H697" s="990"/>
      <c r="I697" s="941" t="str">
        <f>IFERROR(VLOOKUP(J697,'Category Index'!$K$10:$L$258,2,FALSE),"")</f>
        <v/>
      </c>
      <c r="J697" s="986"/>
      <c r="K697" s="987" t="s">
        <v>866</v>
      </c>
      <c r="L697" s="3"/>
      <c r="M697" s="982"/>
      <c r="N697" s="983"/>
      <c r="O697" s="943" t="str">
        <f>IFERROR(VLOOKUP(Q697,Tables!$CE$8:$CF$22,2,FALSE),"")</f>
        <v/>
      </c>
      <c r="P697" s="973"/>
      <c r="Q697" s="974"/>
      <c r="R697" s="975"/>
      <c r="S697" s="976"/>
      <c r="T697" s="670" t="str">
        <f>IFERROR(IF(R697="","",R697*(VLOOKUP(D697, 'Unit Conversion Table'!$E$3:$F$132, 2, FALSE))),"")</f>
        <v/>
      </c>
      <c r="U697" s="3"/>
      <c r="V697" s="971" t="s">
        <v>826</v>
      </c>
      <c r="W697" s="945" t="str" cm="1">
        <f t="array" ref="W697">_xlfn.IFS(V697="No",(IFERROR(VLOOKUP($M697&amp;" | "&amp;$X697,'Emissions Factors'!$C$3:$N$1705,MATCH(W$11,'Emissions Factors'!$C$3:$N$3,0),FALSE),"")),V697="Yes", "", V697="", "")</f>
        <v/>
      </c>
      <c r="X697" s="946">
        <f>IFERROR(IF(OR($V697="Yes", $V697=""), "",
VLOOKUP($F697, 'Emissions Factors'!$C$3:$O$717, 4,FALSE)),
IFERROR(VLOOKUP($E697, 'Emissions Factors'!$C$3:$O$717, 4,FALSE),""))</f>
        <v>0</v>
      </c>
      <c r="Y697" s="947" t="str">
        <f>IFERROR(VLOOKUP($M697&amp;" | "&amp;$X697,'Emissions Factors'!$C$3:$N$3811,5,FALSE),"")</f>
        <v/>
      </c>
      <c r="Z697" s="948" t="str">
        <f>IFERROR(VLOOKUP($M697&amp;" | "&amp;$X697,'Emissions Factors'!$C$3:$N$3811,6,FALSE),"")</f>
        <v/>
      </c>
      <c r="AA697" s="949" t="str">
        <f>IFERROR(VLOOKUP($M697&amp;" | "&amp;$X697,'Emissions Factors'!$C$3:$N$3811,7,FALSE),"")</f>
        <v/>
      </c>
      <c r="AB697" s="961"/>
      <c r="AC697" s="962"/>
      <c r="AD697" s="963"/>
      <c r="AE697" s="964"/>
      <c r="AF697" s="965"/>
      <c r="AG697" s="955" t="str" cm="1">
        <f t="array" ref="AG697">IFERROR(_xlfn.IFS($V697="No", Y697*$T697/1000,$V697="Yes", AD697*$T697/1000, $V697="", ""),"")</f>
        <v/>
      </c>
      <c r="AH697" s="956" t="str" cm="1">
        <f t="array" ref="AH697">IFERROR(_xlfn.IFS($V697="No", Z697*$T697/1000,$V697="Yes", AE697*$T697/1000, $V697="", ""),"")</f>
        <v/>
      </c>
      <c r="AI697" s="956" t="str" cm="1">
        <f t="array" ref="AI697">IFERROR(_xlfn.IFS($V697="No", AA697*$T697/1000,$V697="Yes", AF697*$T697/1000, $V697="", ""),"")</f>
        <v/>
      </c>
      <c r="AJ697" s="1029" t="str">
        <f>IFERROR($AG697
+IFERROR(HLOOKUP(Introduction!$H$29,'GWP Values'!$D$3:$G$46,MATCH("CH4",'GWP Values'!$C$3:$C$41,0),FALSE)*$AH697,0)
+IFERROR(HLOOKUP(Introduction!$H$29,'GWP Values'!$D$3:$G$46,MATCH("N2O",'GWP Values'!$C$3:$C$41,0),FALSE)*$AI697,0),"")</f>
        <v/>
      </c>
    </row>
    <row r="698" spans="1:36" ht="24" customHeight="1" thickBot="1" x14ac:dyDescent="0.3">
      <c r="A698" s="441"/>
      <c r="B698" s="458" t="str" cm="1">
        <f t="array" ref="B698">IFERROR(_xlfn.IFS($J698="","",VLOOKUP(CONCATENATE($M698," | ",$J698),'Emissions Factors'!$C$3:$O$718,5,FALSE)&lt;&gt;"",CONCATENATE($M698," | ",$J698), COUNTIF('Emissions Factors'!$C$3:$C$718,CONCATENATE($M698," | ",$J698))&lt;0, CONCATENATE($M698," | ",$I698)),"")</f>
        <v/>
      </c>
      <c r="C698" s="650" t="str">
        <f t="shared" si="20"/>
        <v/>
      </c>
      <c r="D698" s="650" t="str">
        <f t="shared" si="21"/>
        <v/>
      </c>
      <c r="E698" s="650" t="str">
        <f>IFERROR(IF($J698="","",
IF($J698="United States",$M698&amp;" | "&amp;$J698&amp;" - "&amp;(VLOOKUP(K698,'EFs - EPA eGRID'!$B$2:$D$53,3,FALSE)),
IF($J698="Canada",$M698&amp;" | "&amp;$J698&amp;" - "&amp;$K698,$M698&amp;" | "&amp;$I698))),"")</f>
        <v/>
      </c>
      <c r="F698" s="650" t="str" cm="1">
        <f t="array" ref="F698">_xlfn.IFS($J698="","",AND($J698="United States", $K698=""), $M698&amp;" | "&amp;$J698,AND($J698="Canada", $K698=""), $M698&amp;" | "&amp;$J698,$J698="United States", $E698,$J698="Canada",$E698,$J698&lt;&gt;"", $M698&amp;" | "&amp;$J698)</f>
        <v/>
      </c>
      <c r="G698" s="991"/>
      <c r="H698" s="992"/>
      <c r="I698" s="942" t="str">
        <f>IFERROR(VLOOKUP(J698,'Category Index'!$K$10:$L$258,2,FALSE),"")</f>
        <v/>
      </c>
      <c r="J698" s="988"/>
      <c r="K698" s="987" t="s">
        <v>866</v>
      </c>
      <c r="L698" s="3"/>
      <c r="M698" s="984"/>
      <c r="N698" s="985"/>
      <c r="O698" s="944" t="str">
        <f>IFERROR(VLOOKUP(Q698,Tables!$CE$8:$CF$22,2,FALSE),"")</f>
        <v/>
      </c>
      <c r="P698" s="978"/>
      <c r="Q698" s="979"/>
      <c r="R698" s="980"/>
      <c r="S698" s="981"/>
      <c r="T698" s="671" t="str">
        <f>IFERROR(IF(R698="","",R698*(VLOOKUP(D698, 'Unit Conversion Table'!$E$3:$F$132, 2, FALSE))),"")</f>
        <v/>
      </c>
      <c r="U698" s="3"/>
      <c r="V698" s="972" t="s">
        <v>826</v>
      </c>
      <c r="W698" s="950" t="str" cm="1">
        <f t="array" ref="W698">_xlfn.IFS(V698="No",(IFERROR(VLOOKUP($M698&amp;" | "&amp;$X698,'Emissions Factors'!$C$3:$N$1705,MATCH(W$11,'Emissions Factors'!$C$3:$N$3,0),FALSE),"")),V698="Yes", "", V698="", "")</f>
        <v/>
      </c>
      <c r="X698" s="951">
        <f>IFERROR(IF(OR($V698="Yes", $V698=""), "",
VLOOKUP($F698, 'Emissions Factors'!$C$3:$O$717, 4,FALSE)),
IFERROR(VLOOKUP($E698, 'Emissions Factors'!$C$3:$O$717, 4,FALSE),""))</f>
        <v>0</v>
      </c>
      <c r="Y698" s="952" t="str">
        <f>IFERROR(VLOOKUP($M698&amp;" | "&amp;$X698,'Emissions Factors'!$C$3:$N$3811,5,FALSE),"")</f>
        <v/>
      </c>
      <c r="Z698" s="953" t="str">
        <f>IFERROR(VLOOKUP($M698&amp;" | "&amp;$X698,'Emissions Factors'!$C$3:$N$3811,6,FALSE),"")</f>
        <v/>
      </c>
      <c r="AA698" s="954" t="str">
        <f>IFERROR(VLOOKUP($M698&amp;" | "&amp;$X698,'Emissions Factors'!$C$3:$N$3811,7,FALSE),"")</f>
        <v/>
      </c>
      <c r="AB698" s="966"/>
      <c r="AC698" s="967"/>
      <c r="AD698" s="968"/>
      <c r="AE698" s="969"/>
      <c r="AF698" s="970"/>
      <c r="AG698" s="958" t="str" cm="1">
        <f t="array" ref="AG698">IFERROR(_xlfn.IFS($V698="No", Y698*$T698/1000,$V698="Yes", AD698*$T698/1000, $V698="", ""),"")</f>
        <v/>
      </c>
      <c r="AH698" s="959" t="str" cm="1">
        <f t="array" ref="AH698">IFERROR(_xlfn.IFS($V698="No", Z698*$T698/1000,$V698="Yes", AE698*$T698/1000, $V698="", ""),"")</f>
        <v/>
      </c>
      <c r="AI698" s="959" t="str" cm="1">
        <f t="array" ref="AI698">IFERROR(_xlfn.IFS($V698="No", AA698*$T698/1000,$V698="Yes", AF698*$T698/1000, $V698="", ""),"")</f>
        <v/>
      </c>
      <c r="AJ698" s="1030" t="str">
        <f>IFERROR($AG698
+IFERROR(HLOOKUP(Introduction!$H$29,'GWP Values'!$D$3:$G$46,MATCH("CH4",'GWP Values'!$C$3:$C$41,0),FALSE)*$AH698,0)
+IFERROR(HLOOKUP(Introduction!$H$29,'GWP Values'!$D$3:$G$46,MATCH("N2O",'GWP Values'!$C$3:$C$41,0),FALSE)*$AI698,0),"")</f>
        <v/>
      </c>
    </row>
    <row r="699" spans="1:36" s="648" customFormat="1" ht="14.25" customHeight="1" x14ac:dyDescent="0.25">
      <c r="A699" s="1"/>
      <c r="B699" s="1"/>
      <c r="C699" s="1"/>
      <c r="D699" s="1"/>
      <c r="E699" s="1"/>
      <c r="F699" s="1"/>
      <c r="G699" s="111"/>
      <c r="H699" s="111"/>
      <c r="I699" s="816"/>
      <c r="J699" s="816"/>
      <c r="K699" s="816"/>
      <c r="L699" s="3"/>
      <c r="M699" s="3"/>
      <c r="N699" s="3"/>
      <c r="O699" s="443"/>
      <c r="P699" s="443"/>
      <c r="Q699" s="442"/>
      <c r="R699" s="1"/>
      <c r="S699" s="1"/>
      <c r="T699" s="446"/>
      <c r="U699" s="3"/>
      <c r="V699" s="446"/>
      <c r="W699" s="446"/>
      <c r="X699" s="444"/>
      <c r="Y699" s="445"/>
      <c r="Z699" s="3"/>
      <c r="AA699" s="3"/>
      <c r="AB699" s="446"/>
      <c r="AC699" s="444"/>
      <c r="AD699" s="445"/>
      <c r="AE699" s="3"/>
      <c r="AF699" s="3"/>
      <c r="AI699" s="445"/>
      <c r="AJ699" s="448"/>
    </row>
    <row r="700" spans="1:36" s="648" customFormat="1" ht="15" customHeight="1" x14ac:dyDescent="0.25">
      <c r="G700" s="817"/>
      <c r="H700" s="817"/>
      <c r="I700" s="817"/>
      <c r="J700" s="817"/>
      <c r="K700" s="817"/>
      <c r="L700" s="3"/>
      <c r="U700" s="3"/>
    </row>
  </sheetData>
  <sheetProtection algorithmName="SHA-512" hashValue="g2GkOoih0WbJxV0MjjC+gFi5O2Onw63fNBH2Nucbi7nSLhYY+llJxH3BlXTw3nWHTFeadvtkai9yqWLWdj9KmQ==" saltValue="xJZpKXFKoTUD3Cy5E32pTA==" spinCount="100000" sheet="1" insertRows="0" deleteRows="0" sort="0" autoFilter="0"/>
  <autoFilter ref="B11:AJ698" xr:uid="{33703C01-7CD1-42EC-A0B9-7BBB45C776EE}"/>
  <mergeCells count="7">
    <mergeCell ref="AG9:AJ10"/>
    <mergeCell ref="G3:G6"/>
    <mergeCell ref="B9:F10"/>
    <mergeCell ref="M9:T10"/>
    <mergeCell ref="AB5:AF7"/>
    <mergeCell ref="G9:K10"/>
    <mergeCell ref="V9:AA10"/>
  </mergeCells>
  <phoneticPr fontId="14" type="noConversion"/>
  <conditionalFormatting sqref="K12:K698">
    <cfRule type="expression" dxfId="21" priority="3">
      <formula>AND($J12&lt;&gt;"Canada", $J12&lt;&gt;"United States")</formula>
    </cfRule>
  </conditionalFormatting>
  <conditionalFormatting sqref="M12:N698">
    <cfRule type="expression" dxfId="20" priority="2">
      <formula>AND($R12&lt;&gt;"",$R12&lt;&gt;0,M12="")</formula>
    </cfRule>
  </conditionalFormatting>
  <conditionalFormatting sqref="Q12:Q698 S12:S698">
    <cfRule type="expression" dxfId="19" priority="1">
      <formula>AND($R12&lt;&gt;"",$R12&lt;&gt;0,O12="")</formula>
    </cfRule>
  </conditionalFormatting>
  <conditionalFormatting sqref="W12:AA698">
    <cfRule type="expression" dxfId="18" priority="5">
      <formula>$V12="Yes"</formula>
    </cfRule>
  </conditionalFormatting>
  <conditionalFormatting sqref="AB12:AF698">
    <cfRule type="expression" dxfId="17" priority="4">
      <formula>$V12="No"</formula>
    </cfRule>
  </conditionalFormatting>
  <dataValidations count="1">
    <dataValidation type="list" allowBlank="1" showInputMessage="1" showErrorMessage="1" sqref="K12:K698" xr:uid="{E4530F9C-E536-45FE-A9C9-F70C85D6FE94}">
      <formula1>INDIRECT(C12)</formula1>
    </dataValidation>
  </dataValidations>
  <pageMargins left="0.7" right="0.7" top="0.75" bottom="0.75" header="0" footer="0"/>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CF054F8C-D883-487F-88AE-29F84B2FBBD2}">
          <x14:formula1>
            <xm:f>'Category Index'!$K$10:$K$258</xm:f>
          </x14:formula1>
          <xm:sqref>J12:J698</xm:sqref>
        </x14:dataValidation>
        <x14:dataValidation type="list" allowBlank="1" showInputMessage="1" showErrorMessage="1" xr:uid="{BD5B3829-C849-4BCF-A64C-E9FC5F80925D}">
          <x14:formula1>
            <xm:f>'Category Index'!$C$10:$C$12</xm:f>
          </x14:formula1>
          <xm:sqref>P12:P698</xm:sqref>
        </x14:dataValidation>
        <x14:dataValidation type="list" allowBlank="1" showInputMessage="1" showErrorMessage="1" xr:uid="{685B2F35-DF6F-4F01-ABE9-C80AB9AC9050}">
          <x14:formula1>
            <xm:f>'Category Index'!$B$10:$B$11</xm:f>
          </x14:formula1>
          <xm:sqref>V12:V698</xm:sqref>
        </x14:dataValidation>
        <x14:dataValidation type="list" allowBlank="1" showInputMessage="1" showErrorMessage="1" xr:uid="{1B1168B8-4AE1-42FA-9C5F-928135D4FBB7}">
          <x14:formula1>
            <xm:f>'Category Index'!$G$16:$G$18</xm:f>
          </x14:formula1>
          <xm:sqref>Q12:Q698</xm:sqref>
        </x14:dataValidation>
        <x14:dataValidation type="list" allowBlank="1" showInputMessage="1" showErrorMessage="1" xr:uid="{AC8F5A06-23EE-4FDF-8760-0539DC6DA544}">
          <x14:formula1>
            <xm:f>'Category Index'!$J$10:$J$15</xm:f>
          </x14:formula1>
          <xm:sqref>M12:M698</xm:sqref>
        </x14:dataValidation>
        <x14:dataValidation type="list" allowBlank="1" showInputMessage="1" showErrorMessage="1" xr:uid="{A0938FE6-78D3-4440-B33B-D88A6322E411}">
          <x14:formula1>
            <xm:f>'Category Index'!$P$28:$P$38</xm:f>
          </x14:formula1>
          <xm:sqref>S12:S698</xm:sqref>
        </x14:dataValidation>
        <x14:dataValidation type="list" allowBlank="1" showInputMessage="1" showErrorMessage="1" xr:uid="{0B5B00B8-D67D-4C09-AD7B-B094C44027EF}">
          <x14:formula1>
            <xm:f>'Category Index'!$E$11:$E$12</xm:f>
          </x14:formula1>
          <xm:sqref>N12:N698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FFA6-95EA-4E5C-963D-94870FEE328C}">
  <sheetPr codeName="Sheet6">
    <tabColor rgb="FF1F497D"/>
  </sheetPr>
  <dimension ref="A1:FR92"/>
  <sheetViews>
    <sheetView zoomScale="85" zoomScaleNormal="85" workbookViewId="0">
      <pane xSplit="2" ySplit="8" topLeftCell="C9" activePane="bottomRight" state="frozen"/>
      <selection pane="topRight" activeCell="C1" sqref="C1"/>
      <selection pane="bottomLeft" activeCell="A9" sqref="A9"/>
      <selection pane="bottomRight" activeCell="D28" sqref="D28"/>
    </sheetView>
  </sheetViews>
  <sheetFormatPr defaultColWidth="0" defaultRowHeight="15" x14ac:dyDescent="0.25"/>
  <cols>
    <col min="1" max="1" width="2.85546875" style="620" customWidth="1"/>
    <col min="2" max="2" width="16.140625" style="620" customWidth="1"/>
    <col min="3" max="3" width="50.42578125" style="620" customWidth="1"/>
    <col min="4" max="9" width="13.42578125" style="620" customWidth="1"/>
    <col min="10" max="10" width="6.28515625" style="620" customWidth="1"/>
    <col min="11" max="15" width="6.28515625" style="620" hidden="1" customWidth="1"/>
    <col min="16" max="16" width="28.42578125" style="620" hidden="1" customWidth="1"/>
    <col min="17" max="17" width="23.7109375" style="620" hidden="1" customWidth="1"/>
    <col min="18" max="18" width="23.5703125" style="620" hidden="1" customWidth="1"/>
    <col min="19" max="19" width="22.5703125" style="620" hidden="1" customWidth="1"/>
    <col min="20" max="20" width="24.5703125" style="620" hidden="1" customWidth="1"/>
    <col min="21" max="21" width="23.85546875" style="620" hidden="1" customWidth="1"/>
    <col min="22" max="22" width="22.5703125" style="620" hidden="1" customWidth="1"/>
    <col min="23" max="23" width="23.42578125" style="620" hidden="1" customWidth="1"/>
    <col min="24" max="24" width="23.5703125" style="620" hidden="1" customWidth="1"/>
    <col min="25" max="25" width="22.85546875" style="620" hidden="1" customWidth="1"/>
    <col min="26" max="26" width="23.42578125" style="620" hidden="1" customWidth="1"/>
    <col min="27" max="28" width="22.85546875" style="620" hidden="1" customWidth="1"/>
    <col min="29" max="29" width="6.7109375" style="620" hidden="1" customWidth="1"/>
    <col min="30" max="30" width="10.5703125" style="620" hidden="1" customWidth="1"/>
    <col min="31" max="31" width="21.7109375" style="620" hidden="1" customWidth="1"/>
    <col min="32" max="32" width="23.85546875" style="620" hidden="1" customWidth="1"/>
    <col min="33" max="33" width="24.5703125" style="620" hidden="1" customWidth="1"/>
    <col min="34" max="34" width="19.85546875" style="620" hidden="1" customWidth="1"/>
    <col min="35" max="35" width="26.5703125" style="620" hidden="1" customWidth="1"/>
    <col min="36" max="36" width="36.5703125" style="620" hidden="1" customWidth="1"/>
    <col min="37" max="37" width="29" style="620" hidden="1" customWidth="1"/>
    <col min="38" max="38" width="22.42578125" style="620" hidden="1" customWidth="1"/>
    <col min="39" max="39" width="28.42578125" style="620" hidden="1" customWidth="1"/>
    <col min="40" max="40" width="23.7109375" style="620" hidden="1" customWidth="1"/>
    <col min="41" max="41" width="23.5703125" style="620" hidden="1" customWidth="1"/>
    <col min="42" max="42" width="22.5703125" style="620" hidden="1" customWidth="1"/>
    <col min="43" max="43" width="24.5703125" style="620" hidden="1" customWidth="1"/>
    <col min="44" max="44" width="23.85546875" style="620" hidden="1" customWidth="1"/>
    <col min="45" max="45" width="22.5703125" style="620" hidden="1" customWidth="1"/>
    <col min="46" max="46" width="23.42578125" style="620" hidden="1" customWidth="1"/>
    <col min="47" max="47" width="23.5703125" style="620" hidden="1" customWidth="1"/>
    <col min="48" max="48" width="22.85546875" style="620" hidden="1" customWidth="1"/>
    <col min="49" max="49" width="23.42578125" style="620" hidden="1" customWidth="1"/>
    <col min="50" max="51" width="22.85546875" style="620" hidden="1" customWidth="1"/>
    <col min="52" max="52" width="6.7109375" style="620" hidden="1" customWidth="1"/>
    <col min="53" max="53" width="10.5703125" style="620" hidden="1" customWidth="1"/>
    <col min="54" max="54" width="21.7109375" style="620" hidden="1" customWidth="1"/>
    <col min="55" max="55" width="23.85546875" style="620" hidden="1" customWidth="1"/>
    <col min="56" max="56" width="24.5703125" style="620" hidden="1" customWidth="1"/>
    <col min="57" max="57" width="19.85546875" style="620" hidden="1" customWidth="1"/>
    <col min="58" max="58" width="26.5703125" style="620" hidden="1" customWidth="1"/>
    <col min="59" max="59" width="36.5703125" style="620" hidden="1" customWidth="1"/>
    <col min="60" max="60" width="29" style="620" hidden="1" customWidth="1"/>
    <col min="61" max="61" width="22.42578125" style="620" hidden="1" customWidth="1"/>
    <col min="62" max="62" width="28.42578125" style="620" hidden="1" customWidth="1"/>
    <col min="63" max="63" width="23.7109375" style="620" hidden="1" customWidth="1"/>
    <col min="64" max="64" width="23.5703125" style="620" hidden="1" customWidth="1"/>
    <col min="65" max="65" width="22.5703125" style="620" hidden="1" customWidth="1"/>
    <col min="66" max="66" width="24.5703125" style="620" hidden="1" customWidth="1"/>
    <col min="67" max="67" width="23.85546875" style="620" hidden="1" customWidth="1"/>
    <col min="68" max="68" width="22.5703125" style="620" hidden="1" customWidth="1"/>
    <col min="69" max="69" width="23.42578125" style="620" hidden="1" customWidth="1"/>
    <col min="70" max="70" width="23.5703125" style="620" hidden="1" customWidth="1"/>
    <col min="71" max="71" width="22.85546875" style="620" hidden="1" customWidth="1"/>
    <col min="72" max="72" width="23.42578125" style="620" hidden="1" customWidth="1"/>
    <col min="73" max="74" width="22.85546875" style="620" hidden="1" customWidth="1"/>
    <col min="75" max="75" width="6.7109375" style="620" hidden="1" customWidth="1"/>
    <col min="76" max="76" width="10.5703125" style="620" hidden="1" customWidth="1"/>
    <col min="77" max="77" width="21.7109375" style="620" hidden="1" customWidth="1"/>
    <col min="78" max="78" width="23.85546875" style="620" hidden="1" customWidth="1"/>
    <col min="79" max="79" width="24.5703125" style="620" hidden="1" customWidth="1"/>
    <col min="80" max="80" width="19.85546875" style="620" hidden="1" customWidth="1"/>
    <col min="81" max="81" width="26.5703125" style="620" hidden="1" customWidth="1"/>
    <col min="82" max="82" width="19.140625" style="620" hidden="1" customWidth="1"/>
    <col min="83" max="83" width="36.5703125" style="620" hidden="1" customWidth="1"/>
    <col min="84" max="84" width="29" style="620" hidden="1" customWidth="1"/>
    <col min="85" max="85" width="22.42578125" style="620" hidden="1" customWidth="1"/>
    <col min="86" max="86" width="28.42578125" style="620" hidden="1" customWidth="1"/>
    <col min="87" max="87" width="23.7109375" style="620" hidden="1" customWidth="1"/>
    <col min="88" max="88" width="23.5703125" style="620" hidden="1" customWidth="1"/>
    <col min="89" max="89" width="22.5703125" style="620" hidden="1" customWidth="1"/>
    <col min="90" max="90" width="24.5703125" style="620" hidden="1" customWidth="1"/>
    <col min="91" max="91" width="23.85546875" style="620" hidden="1" customWidth="1"/>
    <col min="92" max="92" width="22.5703125" style="620" hidden="1" customWidth="1"/>
    <col min="93" max="93" width="23.42578125" style="620" hidden="1" customWidth="1"/>
    <col min="94" max="94" width="23.5703125" style="620" hidden="1" customWidth="1"/>
    <col min="95" max="95" width="22.85546875" style="620" hidden="1" customWidth="1"/>
    <col min="96" max="96" width="23.42578125" style="620" hidden="1" customWidth="1"/>
    <col min="97" max="97" width="22.85546875" style="620" hidden="1" customWidth="1"/>
    <col min="98" max="98" width="22.7109375" style="620" hidden="1" customWidth="1"/>
    <col min="99" max="99" width="22.85546875" style="620" hidden="1" customWidth="1"/>
    <col min="100" max="100" width="6.7109375" style="620" hidden="1" customWidth="1"/>
    <col min="101" max="101" width="10.5703125" style="620" hidden="1" customWidth="1"/>
    <col min="102" max="102" width="21.7109375" style="620" hidden="1" customWidth="1"/>
    <col min="103" max="103" width="23.85546875" style="620" hidden="1" customWidth="1"/>
    <col min="104" max="104" width="24.5703125" style="620" hidden="1" customWidth="1"/>
    <col min="105" max="105" width="19.85546875" style="620" hidden="1" customWidth="1"/>
    <col min="106" max="106" width="26.5703125" style="620" hidden="1" customWidth="1"/>
    <col min="107" max="107" width="36.5703125" style="620" hidden="1" customWidth="1"/>
    <col min="108" max="108" width="29" style="613" hidden="1" customWidth="1"/>
    <col min="109" max="109" width="22.42578125" style="613" hidden="1" customWidth="1"/>
    <col min="110" max="110" width="28.42578125" style="613" hidden="1" customWidth="1"/>
    <col min="111" max="111" width="23.7109375" style="613" hidden="1" customWidth="1"/>
    <col min="112" max="112" width="23.5703125" style="613" hidden="1" customWidth="1"/>
    <col min="113" max="113" width="22.5703125" style="613" hidden="1" customWidth="1"/>
    <col min="114" max="114" width="24.5703125" style="613" hidden="1" customWidth="1"/>
    <col min="115" max="115" width="23.85546875" style="613" hidden="1" customWidth="1"/>
    <col min="116" max="116" width="22.5703125" style="613" hidden="1" customWidth="1"/>
    <col min="117" max="117" width="23.42578125" style="613" hidden="1" customWidth="1"/>
    <col min="118" max="118" width="23.5703125" style="613" hidden="1" customWidth="1"/>
    <col min="119" max="119" width="22.85546875" style="613" hidden="1" customWidth="1"/>
    <col min="120" max="120" width="23.42578125" style="613" hidden="1" customWidth="1"/>
    <col min="121" max="122" width="22.85546875" style="613" hidden="1" customWidth="1"/>
    <col min="123" max="123" width="6.7109375" style="613" hidden="1" customWidth="1"/>
    <col min="124" max="124" width="9.85546875" style="613" hidden="1" customWidth="1"/>
    <col min="125" max="125" width="21.7109375" style="613" hidden="1" customWidth="1"/>
    <col min="126" max="126" width="23.85546875" style="613" hidden="1" customWidth="1"/>
    <col min="127" max="127" width="24.5703125" style="613" hidden="1" customWidth="1"/>
    <col min="128" max="128" width="19.85546875" style="613" hidden="1" customWidth="1"/>
    <col min="129" max="129" width="26.5703125" style="613" hidden="1" customWidth="1"/>
    <col min="130" max="130" width="36.5703125" style="613" hidden="1" customWidth="1"/>
    <col min="131" max="131" width="29" style="613" hidden="1" customWidth="1"/>
    <col min="132" max="132" width="22.42578125" style="613" hidden="1" customWidth="1"/>
    <col min="133" max="133" width="28.42578125" style="613" hidden="1" customWidth="1"/>
    <col min="134" max="134" width="23.7109375" style="613" hidden="1" customWidth="1"/>
    <col min="135" max="135" width="23.5703125" style="613" hidden="1" customWidth="1"/>
    <col min="136" max="136" width="22.5703125" style="613" hidden="1" customWidth="1"/>
    <col min="137" max="137" width="24.5703125" style="613" hidden="1" customWidth="1"/>
    <col min="138" max="138" width="23.85546875" style="613" hidden="1" customWidth="1"/>
    <col min="139" max="139" width="22.5703125" style="613" hidden="1" customWidth="1"/>
    <col min="140" max="140" width="23.42578125" style="613" hidden="1" customWidth="1"/>
    <col min="141" max="141" width="23.5703125" style="613" hidden="1" customWidth="1"/>
    <col min="142" max="142" width="22.85546875" style="613" hidden="1" customWidth="1"/>
    <col min="143" max="143" width="23.42578125" style="613" hidden="1" customWidth="1"/>
    <col min="144" max="145" width="22.85546875" style="613" hidden="1" customWidth="1"/>
    <col min="146" max="146" width="6.7109375" style="613" hidden="1" customWidth="1"/>
    <col min="147" max="147" width="9.85546875" style="613" hidden="1" customWidth="1"/>
    <col min="148" max="148" width="21.7109375" style="613" hidden="1" customWidth="1"/>
    <col min="149" max="149" width="23.85546875" style="613" hidden="1" customWidth="1"/>
    <col min="150" max="150" width="24.5703125" style="613" hidden="1" customWidth="1"/>
    <col min="151" max="151" width="19.85546875" style="613" hidden="1" customWidth="1"/>
    <col min="152" max="152" width="26.5703125" style="613" hidden="1" customWidth="1"/>
    <col min="153" max="153" width="36.5703125" style="613" hidden="1" customWidth="1"/>
    <col min="154" max="154" width="29" style="613" hidden="1" customWidth="1"/>
    <col min="155" max="155" width="22.42578125" style="613" hidden="1" customWidth="1"/>
    <col min="156" max="156" width="28.42578125" style="613" hidden="1" customWidth="1"/>
    <col min="157" max="157" width="23.7109375" style="613" hidden="1" customWidth="1"/>
    <col min="158" max="158" width="23.5703125" style="613" hidden="1" customWidth="1"/>
    <col min="159" max="159" width="22.5703125" style="613" hidden="1" customWidth="1"/>
    <col min="160" max="160" width="24.5703125" style="613" hidden="1" customWidth="1"/>
    <col min="161" max="161" width="23.85546875" style="613" hidden="1" customWidth="1"/>
    <col min="162" max="162" width="22.5703125" style="613" hidden="1" customWidth="1"/>
    <col min="163" max="163" width="23.42578125" style="613" hidden="1" customWidth="1"/>
    <col min="164" max="164" width="23.5703125" style="613" hidden="1" customWidth="1"/>
    <col min="165" max="165" width="22.85546875" style="613" hidden="1" customWidth="1"/>
    <col min="166" max="166" width="23.42578125" style="613" hidden="1" customWidth="1"/>
    <col min="167" max="168" width="22.85546875" style="613" hidden="1" customWidth="1"/>
    <col min="169" max="169" width="6.7109375" style="613" hidden="1" customWidth="1"/>
    <col min="170" max="170" width="9.85546875" style="613" hidden="1" customWidth="1"/>
    <col min="171" max="171" width="8.5703125" style="613" hidden="1" customWidth="1"/>
    <col min="172" max="172" width="11.42578125" style="613" hidden="1" customWidth="1"/>
    <col min="173" max="174" width="11.5703125" style="613" hidden="1" customWidth="1"/>
    <col min="175" max="16384" width="8.7109375" style="613" hidden="1"/>
  </cols>
  <sheetData>
    <row r="1" spans="1:10" ht="3" customHeight="1" x14ac:dyDescent="0.25"/>
    <row r="2" spans="1:10" ht="3" customHeight="1" x14ac:dyDescent="0.25">
      <c r="C2" s="672"/>
    </row>
    <row r="3" spans="1:10" s="620" customFormat="1" ht="3" customHeight="1" x14ac:dyDescent="0.25">
      <c r="C3" s="1245"/>
      <c r="D3" s="1245"/>
      <c r="E3" s="1245"/>
      <c r="F3" s="1245"/>
      <c r="G3" s="1245"/>
      <c r="H3" s="1245"/>
    </row>
    <row r="4" spans="1:10" s="620" customFormat="1" ht="3" customHeight="1" thickBot="1" x14ac:dyDescent="0.3">
      <c r="C4" s="1246"/>
      <c r="D4" s="1246"/>
      <c r="E4" s="1246"/>
      <c r="F4" s="1246"/>
      <c r="G4" s="1246"/>
      <c r="H4" s="1246"/>
    </row>
    <row r="5" spans="1:10" s="620" customFormat="1" ht="14.25" customHeight="1" x14ac:dyDescent="0.25">
      <c r="B5" s="1250" t="s">
        <v>819</v>
      </c>
      <c r="C5" s="1251"/>
      <c r="D5" s="1251"/>
      <c r="E5" s="1251"/>
      <c r="F5" s="1251"/>
      <c r="G5" s="1251"/>
      <c r="H5" s="1251"/>
      <c r="I5" s="1252"/>
    </row>
    <row r="6" spans="1:10" s="620" customFormat="1" ht="10.5" customHeight="1" thickBot="1" x14ac:dyDescent="0.3">
      <c r="B6" s="1253"/>
      <c r="C6" s="1254"/>
      <c r="D6" s="1254"/>
      <c r="E6" s="1254"/>
      <c r="F6" s="1254"/>
      <c r="G6" s="1254"/>
      <c r="H6" s="1254"/>
      <c r="I6" s="1255"/>
    </row>
    <row r="7" spans="1:10" s="672" customFormat="1" ht="18.75" customHeight="1" thickBot="1" x14ac:dyDescent="0.3">
      <c r="B7" s="673"/>
      <c r="C7" s="821"/>
      <c r="D7" s="822">
        <v>2018</v>
      </c>
      <c r="E7" s="822">
        <v>2019</v>
      </c>
      <c r="F7" s="822">
        <v>2020</v>
      </c>
      <c r="G7" s="822">
        <v>2021</v>
      </c>
      <c r="H7" s="822">
        <v>2022</v>
      </c>
      <c r="I7" s="823">
        <v>2023</v>
      </c>
    </row>
    <row r="8" spans="1:10" s="620" customFormat="1" ht="14.25" customHeight="1" thickBot="1" x14ac:dyDescent="0.3">
      <c r="B8" s="818"/>
      <c r="C8" s="818"/>
      <c r="D8" s="818"/>
      <c r="E8" s="818"/>
      <c r="F8" s="818"/>
      <c r="G8" s="818"/>
      <c r="H8" s="818"/>
      <c r="I8" s="818"/>
    </row>
    <row r="9" spans="1:10" s="672" customFormat="1" ht="39" customHeight="1" x14ac:dyDescent="0.25">
      <c r="B9" s="1247" t="s">
        <v>1928</v>
      </c>
      <c r="C9" s="824" t="s">
        <v>15</v>
      </c>
      <c r="D9" s="825">
        <f>IFERROR(SUMIFS('Scope 1 - Combustion'!$AF$14:$AF$522,'Scope 1 - Combustion'!$J$14:$J$522,D$7,'Scope 1 - Combustion'!$K$14:$K$522,$C9),"")</f>
        <v>0</v>
      </c>
      <c r="E9" s="825">
        <f>IFERROR(SUMIFS('Scope 1 - Combustion'!$AF$14:$AF$522,'Scope 1 - Combustion'!$J$14:$J$522,E$7,'Scope 1 - Combustion'!$K$14:$K$522,$C9),"")</f>
        <v>0</v>
      </c>
      <c r="F9" s="825">
        <f>IFERROR(SUMIFS('Scope 1 - Combustion'!$AF$14:$AF$522,'Scope 1 - Combustion'!$J$14:$J$522,F$7,'Scope 1 - Combustion'!$K$14:$K$522,$C9),"")</f>
        <v>0</v>
      </c>
      <c r="G9" s="825">
        <f>IFERROR(SUMIFS('Scope 1 - Combustion'!$AF$14:$AF$522,'Scope 1 - Combustion'!$J$14:$J$522,G$7,'Scope 1 - Combustion'!$K$14:$K$522,$C9),"")</f>
        <v>0</v>
      </c>
      <c r="H9" s="825">
        <f>IFERROR(SUMIFS('Scope 1 - Combustion'!$AF$14:$AF$522,'Scope 1 - Combustion'!$J$14:$J$522,H$7,'Scope 1 - Combustion'!$K$14:$K$522,$C9),"")</f>
        <v>0</v>
      </c>
      <c r="I9" s="826">
        <f>IFERROR(SUMIFS('Scope 1 - Combustion'!$AF$14:$AF$522,'Scope 1 - Combustion'!$J$14:$J$522,I$7,'Scope 1 - Combustion'!$K$14:$K$522,$C9),"")</f>
        <v>0</v>
      </c>
    </row>
    <row r="10" spans="1:10" s="672" customFormat="1" ht="39" customHeight="1" x14ac:dyDescent="0.25">
      <c r="B10" s="1248"/>
      <c r="C10" s="827" t="s">
        <v>1974</v>
      </c>
      <c r="D10" s="828">
        <f>IFERROR(SUMIFS('Scope 2 - Electricity'!$AJ$13:$AJ$698,'Scope 2 - Electricity'!$M$13:$M$698,D$7),"")</f>
        <v>0</v>
      </c>
      <c r="E10" s="828">
        <f>IFERROR(SUMIFS('Scope 2 - Electricity'!$AJ$13:$AJ$698,'Scope 2 - Electricity'!$M$13:$M$698,E$7),"")</f>
        <v>0</v>
      </c>
      <c r="F10" s="828">
        <f>IFERROR(SUMIFS('Scope 2 - Electricity'!$AJ$13:$AJ$698,'Scope 2 - Electricity'!$M$13:$M$698,F$7),"")</f>
        <v>0</v>
      </c>
      <c r="G10" s="828">
        <f>IFERROR(SUMIFS('Scope 2 - Electricity'!$AJ$13:$AJ$698,'Scope 2 - Electricity'!$M$13:$M$698,G$7),"")</f>
        <v>0</v>
      </c>
      <c r="H10" s="828">
        <f>IFERROR(SUMIFS('Scope 2 - Electricity'!$AJ$13:$AJ$698,'Scope 2 - Electricity'!$M$13:$M$698,H$7),"")</f>
        <v>0</v>
      </c>
      <c r="I10" s="829">
        <f>IFERROR(SUMIFS('Scope 2 - Electricity'!$AJ$13:$AJ$698,'Scope 2 - Electricity'!$M$13:$M$698,I$7),"")</f>
        <v>0</v>
      </c>
    </row>
    <row r="11" spans="1:10" s="672" customFormat="1" ht="39" customHeight="1" x14ac:dyDescent="0.25">
      <c r="B11" s="1248"/>
      <c r="C11" s="830" t="s">
        <v>2008</v>
      </c>
      <c r="D11" s="831">
        <f>IFERROR(D9+D10,"")</f>
        <v>0</v>
      </c>
      <c r="E11" s="831">
        <f t="shared" ref="E11:I11" si="0">IFERROR(E9+E10,"")</f>
        <v>0</v>
      </c>
      <c r="F11" s="831">
        <f t="shared" si="0"/>
        <v>0</v>
      </c>
      <c r="G11" s="831">
        <f t="shared" si="0"/>
        <v>0</v>
      </c>
      <c r="H11" s="831">
        <f t="shared" si="0"/>
        <v>0</v>
      </c>
      <c r="I11" s="832">
        <f t="shared" si="0"/>
        <v>0</v>
      </c>
      <c r="J11"/>
    </row>
    <row r="12" spans="1:10" s="620" customFormat="1" ht="15.75" customHeight="1" x14ac:dyDescent="0.25">
      <c r="B12" s="1248"/>
      <c r="C12" s="833" t="s">
        <v>1933</v>
      </c>
      <c r="D12" s="1017"/>
      <c r="E12" s="1017"/>
      <c r="F12" s="1017"/>
      <c r="G12" s="1017"/>
      <c r="H12" s="1017"/>
      <c r="I12" s="1018"/>
    </row>
    <row r="13" spans="1:10" s="672" customFormat="1" ht="49.5" customHeight="1" thickBot="1" x14ac:dyDescent="0.3">
      <c r="B13" s="1249"/>
      <c r="C13" s="834" t="s">
        <v>946</v>
      </c>
      <c r="D13" s="933" t="str">
        <f t="shared" ref="D13:I13" si="1">IFERROR(D11/D12,"")</f>
        <v/>
      </c>
      <c r="E13" s="933" t="str">
        <f t="shared" si="1"/>
        <v/>
      </c>
      <c r="F13" s="933" t="str">
        <f t="shared" si="1"/>
        <v/>
      </c>
      <c r="G13" s="933" t="str">
        <f t="shared" si="1"/>
        <v/>
      </c>
      <c r="H13" s="933" t="str">
        <f t="shared" si="1"/>
        <v/>
      </c>
      <c r="I13" s="934" t="str">
        <f t="shared" si="1"/>
        <v/>
      </c>
    </row>
    <row r="14" spans="1:10" s="620" customFormat="1" ht="15.75" thickBot="1" x14ac:dyDescent="0.3">
      <c r="B14" s="818"/>
      <c r="C14" s="818"/>
      <c r="D14" s="818"/>
      <c r="E14" s="818"/>
      <c r="F14" s="818"/>
      <c r="G14" s="818"/>
      <c r="H14" s="818"/>
      <c r="I14" s="818"/>
    </row>
    <row r="15" spans="1:10" s="672" customFormat="1" ht="26.85" customHeight="1" x14ac:dyDescent="0.25">
      <c r="B15" s="1247" t="s">
        <v>950</v>
      </c>
      <c r="C15" s="835" t="s">
        <v>767</v>
      </c>
      <c r="D15" s="836">
        <f>IFERROR(SUMIFS('Scope 1 - Combustion'!$AC$14:$AC$522,'Scope 1 - Combustion'!$J$14:$J$522,D$7),"")</f>
        <v>0</v>
      </c>
      <c r="E15" s="836">
        <f>IFERROR(SUMIFS('Scope 1 - Combustion'!$AC$14:$AC$522,'Scope 1 - Combustion'!$J$14:$J$522,E$7),"")</f>
        <v>0</v>
      </c>
      <c r="F15" s="836">
        <f>IFERROR(SUMIFS('Scope 1 - Combustion'!$AC$14:$AC$522,'Scope 1 - Combustion'!$J$14:$J$522,F$7),"")</f>
        <v>0</v>
      </c>
      <c r="G15" s="836">
        <f>IFERROR(SUMIFS('Scope 1 - Combustion'!$AC$14:$AC$522,'Scope 1 - Combustion'!$J$14:$J$522,G$7),"")</f>
        <v>0</v>
      </c>
      <c r="H15" s="836">
        <f>IFERROR(SUMIFS('Scope 1 - Combustion'!$AC$14:$AC$522,'Scope 1 - Combustion'!$J$14:$J$522,H$7),"")</f>
        <v>0</v>
      </c>
      <c r="I15" s="837">
        <f>IFERROR(SUMIFS('Scope 1 - Combustion'!$AC$14:$AC$522,'Scope 1 - Combustion'!$J$14:$J$522,I$7),"")</f>
        <v>0</v>
      </c>
    </row>
    <row r="16" spans="1:10" s="672" customFormat="1" ht="26.85" customHeight="1" x14ac:dyDescent="0.25">
      <c r="A16" s="620"/>
      <c r="B16" s="1248"/>
      <c r="C16" s="838" t="s">
        <v>768</v>
      </c>
      <c r="D16" s="839">
        <f>IFERROR(SUMIFS('Scope 1 - Combustion'!$AD$14:$AD$522,'Scope 1 - Combustion'!$J$14:$J$522,D$7),"")</f>
        <v>0</v>
      </c>
      <c r="E16" s="839">
        <f>IFERROR(SUMIFS('Scope 1 - Combustion'!$AD$14:$AD$522,'Scope 1 - Combustion'!$J$14:$J$522,E$7),"")</f>
        <v>0</v>
      </c>
      <c r="F16" s="839">
        <f>IFERROR(SUMIFS('Scope 1 - Combustion'!$AD$14:$AD$522,'Scope 1 - Combustion'!$J$14:$J$522,F$7),"")</f>
        <v>0</v>
      </c>
      <c r="G16" s="839">
        <f>IFERROR(SUMIFS('Scope 1 - Combustion'!$AD$14:$AD$522,'Scope 1 - Combustion'!$J$14:$J$522,G$7),"")</f>
        <v>0</v>
      </c>
      <c r="H16" s="839">
        <f>IFERROR(SUMIFS('Scope 1 - Combustion'!$AD$14:$AD$522,'Scope 1 - Combustion'!$J$14:$J$522,H$7),"")</f>
        <v>0</v>
      </c>
      <c r="I16" s="840">
        <f>IFERROR(SUMIFS('Scope 1 - Combustion'!$AD$14:$AD$522,'Scope 1 - Combustion'!$J$14:$J$522,I$7),"")</f>
        <v>0</v>
      </c>
    </row>
    <row r="17" spans="1:10" s="620" customFormat="1" ht="26.85" customHeight="1" thickBot="1" x14ac:dyDescent="0.3">
      <c r="B17" s="1248"/>
      <c r="C17" s="841" t="s">
        <v>769</v>
      </c>
      <c r="D17" s="842">
        <f>IFERROR(SUMIFS('Scope 1 - Combustion'!$AE$14:$AE$522,'Scope 1 - Combustion'!$J$14:$J$522,D$7),"")</f>
        <v>0</v>
      </c>
      <c r="E17" s="842">
        <f>IFERROR(SUMIFS('Scope 1 - Combustion'!$AE$14:$AE$522,'Scope 1 - Combustion'!$J$14:$J$522,E$7),"")</f>
        <v>0</v>
      </c>
      <c r="F17" s="842">
        <f>IFERROR(SUMIFS('Scope 1 - Combustion'!$AE$14:$AE$522,'Scope 1 - Combustion'!$J$14:$J$522,F$7),"")</f>
        <v>0</v>
      </c>
      <c r="G17" s="842">
        <f>IFERROR(SUMIFS('Scope 1 - Combustion'!$AE$14:$AE$522,'Scope 1 - Combustion'!$J$14:$J$522,G$7),"")</f>
        <v>0</v>
      </c>
      <c r="H17" s="842">
        <f>IFERROR(SUMIFS('Scope 1 - Combustion'!$AE$14:$AE$522,'Scope 1 - Combustion'!$J$14:$J$522,H$7),"")</f>
        <v>0</v>
      </c>
      <c r="I17" s="843">
        <f>IFERROR(SUMIFS('Scope 1 - Combustion'!$AE$14:$AE$522,'Scope 1 - Combustion'!$J$14:$J$522,I$7),"")</f>
        <v>0</v>
      </c>
      <c r="J17" s="672"/>
    </row>
    <row r="18" spans="1:10" s="620" customFormat="1" ht="15.75" thickBot="1" x14ac:dyDescent="0.3">
      <c r="B18" s="818"/>
      <c r="C18" s="818"/>
      <c r="D18" s="818"/>
      <c r="E18" s="818"/>
      <c r="F18" s="818"/>
      <c r="G18" s="818"/>
      <c r="H18" s="818"/>
      <c r="I18" s="818"/>
    </row>
    <row r="19" spans="1:10" s="672" customFormat="1" ht="20.100000000000001" customHeight="1" x14ac:dyDescent="0.25">
      <c r="B19" s="1247" t="s">
        <v>947</v>
      </c>
      <c r="C19" s="835" t="s">
        <v>19</v>
      </c>
      <c r="D19" s="836">
        <f>IFERROR(SUMIFS('Scope 1 - Combustion'!$AF$14:$AF$522,'Scope 1 - Combustion'!$J$14:$J$522,D$7,'Scope 1 - Combustion'!$G$14:$G$522,$C19),"")</f>
        <v>0</v>
      </c>
      <c r="E19" s="836">
        <f>IFERROR(SUMIFS('Scope 1 - Combustion'!$AF$14:$AF$522,'Scope 1 - Combustion'!$J$14:$J$522,E$7,'Scope 1 - Combustion'!$G$14:$G$522,$C19),"")</f>
        <v>0</v>
      </c>
      <c r="F19" s="836">
        <f>IFERROR(SUMIFS('Scope 1 - Combustion'!$AF$14:$AF$522,'Scope 1 - Combustion'!$J$14:$J$522,F$7,'Scope 1 - Combustion'!$G$14:$G$522,$C19),"")</f>
        <v>0</v>
      </c>
      <c r="G19" s="836">
        <f>IFERROR(SUMIFS('Scope 1 - Combustion'!$AF$14:$AF$522,'Scope 1 - Combustion'!$J$14:$J$522,G$7,'Scope 1 - Combustion'!$G$14:$G$522,$C19),"")</f>
        <v>0</v>
      </c>
      <c r="H19" s="836">
        <f>IFERROR(SUMIFS('Scope 1 - Combustion'!$AF$14:$AF$522,'Scope 1 - Combustion'!$J$14:$J$522,H$7,'Scope 1 - Combustion'!$G$14:$G$522,$C19),"")</f>
        <v>0</v>
      </c>
      <c r="I19" s="837">
        <f>IFERROR(SUMIFS('Scope 1 - Combustion'!$AF$14:$AF$522,'Scope 1 - Combustion'!$J$14:$J$522,I$7,'Scope 1 - Combustion'!$G$14:$G$522,$C19),"")</f>
        <v>0</v>
      </c>
    </row>
    <row r="20" spans="1:10" s="672" customFormat="1" ht="20.100000000000001" customHeight="1" x14ac:dyDescent="0.25">
      <c r="A20" s="620"/>
      <c r="B20" s="1248"/>
      <c r="C20" s="838" t="s">
        <v>24</v>
      </c>
      <c r="D20" s="839">
        <f>IFERROR(SUMIFS('Scope 1 - Combustion'!$AF$14:$AF$522,'Scope 1 - Combustion'!$J$14:$J$522,D$7,'Scope 1 - Combustion'!$G$14:$G$522,$C20),"")</f>
        <v>0</v>
      </c>
      <c r="E20" s="839">
        <f>IFERROR(SUMIFS('Scope 1 - Combustion'!$AF$14:$AF$522,'Scope 1 - Combustion'!$J$14:$J$522,E$7,'Scope 1 - Combustion'!$G$14:$G$522,$C20),"")</f>
        <v>0</v>
      </c>
      <c r="F20" s="839">
        <f>IFERROR(SUMIFS('Scope 1 - Combustion'!$AF$14:$AF$522,'Scope 1 - Combustion'!$J$14:$J$522,F$7,'Scope 1 - Combustion'!$G$14:$G$522,$C20),"")</f>
        <v>0</v>
      </c>
      <c r="G20" s="839">
        <f>IFERROR(SUMIFS('Scope 1 - Combustion'!$AF$14:$AF$522,'Scope 1 - Combustion'!$J$14:$J$522,G$7,'Scope 1 - Combustion'!$G$14:$G$522,$C20),"")</f>
        <v>0</v>
      </c>
      <c r="H20" s="839">
        <f>IFERROR(SUMIFS('Scope 1 - Combustion'!$AF$14:$AF$522,'Scope 1 - Combustion'!$J$14:$J$522,H$7,'Scope 1 - Combustion'!$G$14:$G$522,$C20),"")</f>
        <v>0</v>
      </c>
      <c r="I20" s="840">
        <f>IFERROR(SUMIFS('Scope 1 - Combustion'!$AF$14:$AF$522,'Scope 1 - Combustion'!$J$14:$J$522,I$7,'Scope 1 - Combustion'!$G$14:$G$522,$C20),"")</f>
        <v>0</v>
      </c>
    </row>
    <row r="21" spans="1:10" s="620" customFormat="1" x14ac:dyDescent="0.25">
      <c r="B21" s="1248"/>
      <c r="C21" s="844" t="s">
        <v>29</v>
      </c>
      <c r="D21" s="845">
        <f>IFERROR(SUMIFS('Scope 1 - Combustion'!$AF$14:$AF$522,'Scope 1 - Combustion'!$J$14:$J$522,D$7,'Scope 1 - Combustion'!$G$14:$G$522,$C21),"")</f>
        <v>0</v>
      </c>
      <c r="E21" s="845">
        <f>IFERROR(SUMIFS('Scope 1 - Combustion'!$AF$14:$AF$522,'Scope 1 - Combustion'!$J$14:$J$522,E$7,'Scope 1 - Combustion'!$G$14:$G$522,$C21),"")</f>
        <v>0</v>
      </c>
      <c r="F21" s="845">
        <f>IFERROR(SUMIFS('Scope 1 - Combustion'!$AF$14:$AF$522,'Scope 1 - Combustion'!$J$14:$J$522,F$7,'Scope 1 - Combustion'!$G$14:$G$522,$C21),"")</f>
        <v>0</v>
      </c>
      <c r="G21" s="845">
        <f>IFERROR(SUMIFS('Scope 1 - Combustion'!$AF$14:$AF$522,'Scope 1 - Combustion'!$J$14:$J$522,G$7,'Scope 1 - Combustion'!$G$14:$G$522,$C21),"")</f>
        <v>0</v>
      </c>
      <c r="H21" s="845">
        <f>IFERROR(SUMIFS('Scope 1 - Combustion'!$AF$14:$AF$522,'Scope 1 - Combustion'!$J$14:$J$522,H$7,'Scope 1 - Combustion'!$G$14:$G$522,$C21),"")</f>
        <v>0</v>
      </c>
      <c r="I21" s="846">
        <f>IFERROR(SUMIFS('Scope 1 - Combustion'!$AF$14:$AF$522,'Scope 1 - Combustion'!$J$14:$J$522,I$7,'Scope 1 - Combustion'!$G$14:$G$522,$C21),"")</f>
        <v>0</v>
      </c>
      <c r="J21" s="672"/>
    </row>
    <row r="22" spans="1:10" s="620" customFormat="1" x14ac:dyDescent="0.25">
      <c r="B22" s="1248"/>
      <c r="C22" s="838" t="s">
        <v>32</v>
      </c>
      <c r="D22" s="839">
        <f>IFERROR(SUMIFS('Scope 1 - Combustion'!$AF$14:$AF$522,'Scope 1 - Combustion'!$J$14:$J$522,D$7,'Scope 1 - Combustion'!$G$14:$G$522,$C22),"")</f>
        <v>0</v>
      </c>
      <c r="E22" s="839">
        <f>IFERROR(SUMIFS('Scope 1 - Combustion'!$AF$14:$AF$522,'Scope 1 - Combustion'!$J$14:$J$522,E$7,'Scope 1 - Combustion'!$G$14:$G$522,$C22),"")</f>
        <v>0</v>
      </c>
      <c r="F22" s="839">
        <f>IFERROR(SUMIFS('Scope 1 - Combustion'!$AF$14:$AF$522,'Scope 1 - Combustion'!$J$14:$J$522,F$7,'Scope 1 - Combustion'!$G$14:$G$522,$C22),"")</f>
        <v>0</v>
      </c>
      <c r="G22" s="839">
        <f>IFERROR(SUMIFS('Scope 1 - Combustion'!$AF$14:$AF$522,'Scope 1 - Combustion'!$J$14:$J$522,G$7,'Scope 1 - Combustion'!$G$14:$G$522,$C22),"")</f>
        <v>0</v>
      </c>
      <c r="H22" s="839">
        <f>IFERROR(SUMIFS('Scope 1 - Combustion'!$AF$14:$AF$522,'Scope 1 - Combustion'!$J$14:$J$522,H$7,'Scope 1 - Combustion'!$G$14:$G$522,$C22),"")</f>
        <v>0</v>
      </c>
      <c r="I22" s="840">
        <f>IFERROR(SUMIFS('Scope 1 - Combustion'!$AF$14:$AF$522,'Scope 1 - Combustion'!$J$14:$J$522,I$7,'Scope 1 - Combustion'!$G$14:$G$522,$C22),"")</f>
        <v>0</v>
      </c>
    </row>
    <row r="23" spans="1:10" s="620" customFormat="1" x14ac:dyDescent="0.25">
      <c r="B23" s="1248"/>
      <c r="C23" s="844" t="s">
        <v>37</v>
      </c>
      <c r="D23" s="845">
        <f>IFERROR(SUMIFS('Scope 1 - Combustion'!$AF$14:$AF$522,'Scope 1 - Combustion'!$J$14:$J$522,D$7,'Scope 1 - Combustion'!$G$14:$G$522,$C23),"")</f>
        <v>0</v>
      </c>
      <c r="E23" s="845">
        <f>IFERROR(SUMIFS('Scope 1 - Combustion'!$AF$14:$AF$522,'Scope 1 - Combustion'!$J$14:$J$522,E$7,'Scope 1 - Combustion'!$G$14:$G$522,$C23),"")</f>
        <v>0</v>
      </c>
      <c r="F23" s="845">
        <f>IFERROR(SUMIFS('Scope 1 - Combustion'!$AF$14:$AF$522,'Scope 1 - Combustion'!$J$14:$J$522,F$7,'Scope 1 - Combustion'!$G$14:$G$522,$C23),"")</f>
        <v>0</v>
      </c>
      <c r="G23" s="845">
        <f>IFERROR(SUMIFS('Scope 1 - Combustion'!$AF$14:$AF$522,'Scope 1 - Combustion'!$J$14:$J$522,G$7,'Scope 1 - Combustion'!$G$14:$G$522,$C23),"")</f>
        <v>0</v>
      </c>
      <c r="H23" s="845">
        <f>IFERROR(SUMIFS('Scope 1 - Combustion'!$AF$14:$AF$522,'Scope 1 - Combustion'!$J$14:$J$522,H$7,'Scope 1 - Combustion'!$G$14:$G$522,$C23),"")</f>
        <v>0</v>
      </c>
      <c r="I23" s="846">
        <f>IFERROR(SUMIFS('Scope 1 - Combustion'!$AF$14:$AF$522,'Scope 1 - Combustion'!$J$14:$J$522,I$7,'Scope 1 - Combustion'!$G$14:$G$522,$C23),"")</f>
        <v>0</v>
      </c>
    </row>
    <row r="24" spans="1:10" s="620" customFormat="1" ht="15.75" thickBot="1" x14ac:dyDescent="0.3">
      <c r="B24" s="1249"/>
      <c r="C24" s="847" t="s">
        <v>42</v>
      </c>
      <c r="D24" s="848">
        <f>IFERROR(SUMIFS('Scope 1 - Combustion'!$AF$14:$AF$522,'Scope 1 - Combustion'!$J$14:$J$522,D$7,'Scope 1 - Combustion'!$G$14:$G$522,$C24),"")</f>
        <v>0</v>
      </c>
      <c r="E24" s="848">
        <f>IFERROR(SUMIFS('Scope 1 - Combustion'!$AF$14:$AF$522,'Scope 1 - Combustion'!$J$14:$J$522,E$7,'Scope 1 - Combustion'!$G$14:$G$522,$C24),"")</f>
        <v>0</v>
      </c>
      <c r="F24" s="848">
        <f>IFERROR(SUMIFS('Scope 1 - Combustion'!$AF$14:$AF$522,'Scope 1 - Combustion'!$J$14:$J$522,F$7,'Scope 1 - Combustion'!$G$14:$G$522,$C24),"")</f>
        <v>0</v>
      </c>
      <c r="G24" s="848">
        <f>IFERROR(SUMIFS('Scope 1 - Combustion'!$AF$14:$AF$522,'Scope 1 - Combustion'!$J$14:$J$522,G$7,'Scope 1 - Combustion'!$G$14:$G$522,$C24),"")</f>
        <v>0</v>
      </c>
      <c r="H24" s="848">
        <f>IFERROR(SUMIFS('Scope 1 - Combustion'!$AF$14:$AF$522,'Scope 1 - Combustion'!$J$14:$J$522,H$7,'Scope 1 - Combustion'!$G$14:$G$522,$C24),"")</f>
        <v>0</v>
      </c>
      <c r="I24" s="849">
        <f>IFERROR(SUMIFS('Scope 1 - Combustion'!$AF$14:$AF$522,'Scope 1 - Combustion'!$J$14:$J$522,I$7,'Scope 1 - Combustion'!$G$14:$G$522,$C24),"")</f>
        <v>0</v>
      </c>
    </row>
    <row r="25" spans="1:10" s="620" customFormat="1" ht="15.75" thickBot="1" x14ac:dyDescent="0.3">
      <c r="B25" s="818"/>
      <c r="C25" s="818"/>
      <c r="D25" s="818"/>
      <c r="E25" s="818"/>
      <c r="F25" s="818"/>
      <c r="G25" s="818"/>
      <c r="H25" s="818"/>
      <c r="I25" s="818"/>
    </row>
    <row r="26" spans="1:10" s="620" customFormat="1" x14ac:dyDescent="0.25">
      <c r="B26" s="1247" t="s">
        <v>948</v>
      </c>
      <c r="C26" s="835" t="s">
        <v>19</v>
      </c>
      <c r="D26" s="836">
        <f>IFERROR(SUMIFS('Scope 2 - Electricity'!$AJ$13:$AJ$698,'Scope 2 - Electricity'!$M$13:$M$698,D$7,'Scope 2 - Electricity'!$I$13:$I$698,$C26),"")</f>
        <v>0</v>
      </c>
      <c r="E26" s="836">
        <f>IFERROR(SUMIFS('Scope 2 - Electricity'!$AJ$13:$AJ$698,'Scope 2 - Electricity'!$M$13:$M$698,E$7,'Scope 2 - Electricity'!$I$13:$I$698,$C26),"")</f>
        <v>0</v>
      </c>
      <c r="F26" s="836">
        <f>IFERROR(SUMIFS('Scope 2 - Electricity'!$AJ$13:$AJ$698,'Scope 2 - Electricity'!$M$13:$M$698,F$7,'Scope 2 - Electricity'!$I$13:$I$698,$C26),"")</f>
        <v>0</v>
      </c>
      <c r="G26" s="836">
        <f>IFERROR(SUMIFS('Scope 2 - Electricity'!$AJ$13:$AJ$698,'Scope 2 - Electricity'!$M$13:$M$698,G$7,'Scope 2 - Electricity'!$I$13:$I$698,$C26),"")</f>
        <v>0</v>
      </c>
      <c r="H26" s="836">
        <f>IFERROR(SUMIFS('Scope 2 - Electricity'!$AJ$13:$AJ$698,'Scope 2 - Electricity'!$M$13:$M$698,H$7,'Scope 2 - Electricity'!$I$13:$I$698,$C26),"")</f>
        <v>0</v>
      </c>
      <c r="I26" s="837">
        <f>IFERROR(SUMIFS('Scope 2 - Electricity'!$AJ$13:$AJ$698,'Scope 2 - Electricity'!$M$13:$M$698,I$7,'Scope 2 - Electricity'!$I$13:$I$698,$C26),"")</f>
        <v>0</v>
      </c>
    </row>
    <row r="27" spans="1:10" s="620" customFormat="1" x14ac:dyDescent="0.25">
      <c r="B27" s="1248"/>
      <c r="C27" s="838" t="s">
        <v>24</v>
      </c>
      <c r="D27" s="839">
        <f>IFERROR(SUMIFS('Scope 2 - Electricity'!$AJ$13:$AJ$698,'Scope 2 - Electricity'!$M$13:$M$698,D$7,'Scope 2 - Electricity'!$I$13:$I$698,$C27),"")</f>
        <v>0</v>
      </c>
      <c r="E27" s="839">
        <f>IFERROR(SUMIFS('Scope 2 - Electricity'!$AJ$13:$AJ$698,'Scope 2 - Electricity'!$M$13:$M$698,E$7,'Scope 2 - Electricity'!$I$13:$I$698,$C27),"")</f>
        <v>0</v>
      </c>
      <c r="F27" s="839">
        <f>IFERROR(SUMIFS('Scope 2 - Electricity'!$AJ$13:$AJ$698,'Scope 2 - Electricity'!$M$13:$M$698,F$7,'Scope 2 - Electricity'!$I$13:$I$698,$C27),"")</f>
        <v>0</v>
      </c>
      <c r="G27" s="839">
        <f>IFERROR(SUMIFS('Scope 2 - Electricity'!$AJ$13:$AJ$698,'Scope 2 - Electricity'!$M$13:$M$698,G$7,'Scope 2 - Electricity'!$I$13:$I$698,$C27),"")</f>
        <v>0</v>
      </c>
      <c r="H27" s="839">
        <f>IFERROR(SUMIFS('Scope 2 - Electricity'!$AJ$13:$AJ$698,'Scope 2 - Electricity'!$M$13:$M$698,H$7,'Scope 2 - Electricity'!$I$13:$I$698,$C27),"")</f>
        <v>0</v>
      </c>
      <c r="I27" s="840">
        <f>IFERROR(SUMIFS('Scope 2 - Electricity'!$AJ$13:$AJ$698,'Scope 2 - Electricity'!$M$13:$M$698,I$7,'Scope 2 - Electricity'!$I$13:$I$698,$C27),"")</f>
        <v>0</v>
      </c>
    </row>
    <row r="28" spans="1:10" s="620" customFormat="1" x14ac:dyDescent="0.25">
      <c r="B28" s="1248"/>
      <c r="C28" s="844" t="s">
        <v>29</v>
      </c>
      <c r="D28" s="845">
        <f>IFERROR(SUMIFS('Scope 2 - Electricity'!$AJ$13:$AJ$698,'Scope 2 - Electricity'!$M$13:$M$698,D$7,'Scope 2 - Electricity'!$I$13:$I$698,$C28),"")</f>
        <v>0</v>
      </c>
      <c r="E28" s="845">
        <f>IFERROR(SUMIFS('Scope 2 - Electricity'!$AJ$13:$AJ$698,'Scope 2 - Electricity'!$M$13:$M$698,E$7,'Scope 2 - Electricity'!$I$13:$I$698,$C28),"")</f>
        <v>0</v>
      </c>
      <c r="F28" s="845">
        <f>IFERROR(SUMIFS('Scope 2 - Electricity'!$AJ$13:$AJ$698,'Scope 2 - Electricity'!$M$13:$M$698,F$7,'Scope 2 - Electricity'!$I$13:$I$698,$C28),"")</f>
        <v>0</v>
      </c>
      <c r="G28" s="845">
        <f>IFERROR(SUMIFS('Scope 2 - Electricity'!$AJ$13:$AJ$698,'Scope 2 - Electricity'!$M$13:$M$698,G$7,'Scope 2 - Electricity'!$I$13:$I$698,$C28),"")</f>
        <v>0</v>
      </c>
      <c r="H28" s="845">
        <f>IFERROR(SUMIFS('Scope 2 - Electricity'!$AJ$13:$AJ$698,'Scope 2 - Electricity'!$M$13:$M$698,H$7,'Scope 2 - Electricity'!$I$13:$I$698,$C28),"")</f>
        <v>0</v>
      </c>
      <c r="I28" s="846">
        <f>IFERROR(SUMIFS('Scope 2 - Electricity'!$AJ$13:$AJ$698,'Scope 2 - Electricity'!$M$13:$M$698,I$7,'Scope 2 - Electricity'!$I$13:$I$698,$C28),"")</f>
        <v>0</v>
      </c>
    </row>
    <row r="29" spans="1:10" s="620" customFormat="1" x14ac:dyDescent="0.25">
      <c r="B29" s="1248"/>
      <c r="C29" s="838" t="s">
        <v>32</v>
      </c>
      <c r="D29" s="839">
        <f>IFERROR(SUMIFS('Scope 2 - Electricity'!$AJ$13:$AJ$698,'Scope 2 - Electricity'!$M$13:$M$698,D$7,'Scope 2 - Electricity'!$I$13:$I$698,$C29),"")</f>
        <v>0</v>
      </c>
      <c r="E29" s="839">
        <f>IFERROR(SUMIFS('Scope 2 - Electricity'!$AJ$13:$AJ$698,'Scope 2 - Electricity'!$M$13:$M$698,E$7,'Scope 2 - Electricity'!$I$13:$I$698,$C29),"")</f>
        <v>0</v>
      </c>
      <c r="F29" s="839">
        <f>IFERROR(SUMIFS('Scope 2 - Electricity'!$AJ$13:$AJ$698,'Scope 2 - Electricity'!$M$13:$M$698,F$7,'Scope 2 - Electricity'!$I$13:$I$698,$C29),"")</f>
        <v>0</v>
      </c>
      <c r="G29" s="839">
        <f>IFERROR(SUMIFS('Scope 2 - Electricity'!$AJ$13:$AJ$698,'Scope 2 - Electricity'!$M$13:$M$698,G$7,'Scope 2 - Electricity'!$I$13:$I$698,$C29),"")</f>
        <v>0</v>
      </c>
      <c r="H29" s="839">
        <f>IFERROR(SUMIFS('Scope 2 - Electricity'!$AJ$13:$AJ$698,'Scope 2 - Electricity'!$M$13:$M$698,H$7,'Scope 2 - Electricity'!$I$13:$I$698,$C29),"")</f>
        <v>0</v>
      </c>
      <c r="I29" s="840">
        <f>IFERROR(SUMIFS('Scope 2 - Electricity'!$AJ$13:$AJ$698,'Scope 2 - Electricity'!$M$13:$M$698,I$7,'Scope 2 - Electricity'!$I$13:$I$698,$C29),"")</f>
        <v>0</v>
      </c>
    </row>
    <row r="30" spans="1:10" s="620" customFormat="1" x14ac:dyDescent="0.25">
      <c r="B30" s="1248"/>
      <c r="C30" s="844" t="s">
        <v>37</v>
      </c>
      <c r="D30" s="845">
        <f>IFERROR(SUMIFS('Scope 2 - Electricity'!$AJ$13:$AJ$698,'Scope 2 - Electricity'!$M$13:$M$698,D$7,'Scope 2 - Electricity'!$I$13:$I$698,$C30),"")</f>
        <v>0</v>
      </c>
      <c r="E30" s="845">
        <f>IFERROR(SUMIFS('Scope 2 - Electricity'!$AJ$13:$AJ$698,'Scope 2 - Electricity'!$M$13:$M$698,E$7,'Scope 2 - Electricity'!$I$13:$I$698,$C30),"")</f>
        <v>0</v>
      </c>
      <c r="F30" s="845">
        <f>IFERROR(SUMIFS('Scope 2 - Electricity'!$AJ$13:$AJ$698,'Scope 2 - Electricity'!$M$13:$M$698,F$7,'Scope 2 - Electricity'!$I$13:$I$698,$C30),"")</f>
        <v>0</v>
      </c>
      <c r="G30" s="845">
        <f>IFERROR(SUMIFS('Scope 2 - Electricity'!$AJ$13:$AJ$698,'Scope 2 - Electricity'!$M$13:$M$698,G$7,'Scope 2 - Electricity'!$I$13:$I$698,$C30),"")</f>
        <v>0</v>
      </c>
      <c r="H30" s="845">
        <f>IFERROR(SUMIFS('Scope 2 - Electricity'!$AJ$13:$AJ$698,'Scope 2 - Electricity'!$M$13:$M$698,H$7,'Scope 2 - Electricity'!$I$13:$I$698,$C30),"")</f>
        <v>0</v>
      </c>
      <c r="I30" s="846">
        <f>IFERROR(SUMIFS('Scope 2 - Electricity'!$AJ$13:$AJ$698,'Scope 2 - Electricity'!$M$13:$M$698,I$7,'Scope 2 - Electricity'!$I$13:$I$698,$C30),"")</f>
        <v>0</v>
      </c>
    </row>
    <row r="31" spans="1:10" s="620" customFormat="1" ht="15.75" thickBot="1" x14ac:dyDescent="0.3">
      <c r="B31" s="1249"/>
      <c r="C31" s="847" t="s">
        <v>42</v>
      </c>
      <c r="D31" s="848">
        <f>IFERROR(SUMIFS('Scope 2 - Electricity'!$AJ$13:$AJ$698,'Scope 2 - Electricity'!$M$13:$M$698,D$7,'Scope 2 - Electricity'!$I$13:$I$698,$C31),"")</f>
        <v>0</v>
      </c>
      <c r="E31" s="848">
        <f>IFERROR(SUMIFS('Scope 2 - Electricity'!$AJ$13:$AJ$698,'Scope 2 - Electricity'!$M$13:$M$698,E$7,'Scope 2 - Electricity'!$I$13:$I$698,$C31),"")</f>
        <v>0</v>
      </c>
      <c r="F31" s="848">
        <f>IFERROR(SUMIFS('Scope 2 - Electricity'!$AJ$13:$AJ$698,'Scope 2 - Electricity'!$M$13:$M$698,F$7,'Scope 2 - Electricity'!$I$13:$I$698,$C31),"")</f>
        <v>0</v>
      </c>
      <c r="G31" s="848">
        <f>IFERROR(SUMIFS('Scope 2 - Electricity'!$AJ$13:$AJ$698,'Scope 2 - Electricity'!$M$13:$M$698,G$7,'Scope 2 - Electricity'!$I$13:$I$698,$C31),"")</f>
        <v>0</v>
      </c>
      <c r="H31" s="848">
        <f>IFERROR(SUMIFS('Scope 2 - Electricity'!$AJ$13:$AJ$698,'Scope 2 - Electricity'!$M$13:$M$698,H$7,'Scope 2 - Electricity'!$I$13:$I$698,$C31),"")</f>
        <v>0</v>
      </c>
      <c r="I31" s="849">
        <f>IFERROR(SUMIFS('Scope 2 - Electricity'!$AJ$13:$AJ$698,'Scope 2 - Electricity'!$M$13:$M$698,I$7,'Scope 2 - Electricity'!$I$13:$I$698,$C31),"")</f>
        <v>0</v>
      </c>
    </row>
    <row r="32" spans="1:10" s="620" customFormat="1" ht="15.75" thickBot="1" x14ac:dyDescent="0.3">
      <c r="B32" s="818"/>
      <c r="C32" s="818"/>
      <c r="D32" s="818"/>
      <c r="E32" s="818"/>
      <c r="F32" s="818"/>
      <c r="G32" s="818"/>
      <c r="H32" s="818"/>
      <c r="I32" s="818"/>
    </row>
    <row r="33" spans="2:9" s="620" customFormat="1" x14ac:dyDescent="0.25">
      <c r="B33" s="1248" t="s">
        <v>949</v>
      </c>
      <c r="C33" s="835" t="s">
        <v>19</v>
      </c>
      <c r="D33" s="836">
        <f>D19+D26</f>
        <v>0</v>
      </c>
      <c r="E33" s="836">
        <f t="shared" ref="E33:I33" si="2">E19+E26</f>
        <v>0</v>
      </c>
      <c r="F33" s="836">
        <f t="shared" si="2"/>
        <v>0</v>
      </c>
      <c r="G33" s="836">
        <f t="shared" si="2"/>
        <v>0</v>
      </c>
      <c r="H33" s="836">
        <f t="shared" si="2"/>
        <v>0</v>
      </c>
      <c r="I33" s="837">
        <f t="shared" si="2"/>
        <v>0</v>
      </c>
    </row>
    <row r="34" spans="2:9" s="620" customFormat="1" x14ac:dyDescent="0.25">
      <c r="B34" s="1248"/>
      <c r="C34" s="838" t="s">
        <v>24</v>
      </c>
      <c r="D34" s="839">
        <f t="shared" ref="D34:I34" si="3">D20+D27</f>
        <v>0</v>
      </c>
      <c r="E34" s="839">
        <f t="shared" si="3"/>
        <v>0</v>
      </c>
      <c r="F34" s="839">
        <f t="shared" si="3"/>
        <v>0</v>
      </c>
      <c r="G34" s="839">
        <f t="shared" si="3"/>
        <v>0</v>
      </c>
      <c r="H34" s="839">
        <f t="shared" si="3"/>
        <v>0</v>
      </c>
      <c r="I34" s="840">
        <f t="shared" si="3"/>
        <v>0</v>
      </c>
    </row>
    <row r="35" spans="2:9" s="620" customFormat="1" x14ac:dyDescent="0.25">
      <c r="B35" s="1248"/>
      <c r="C35" s="844" t="s">
        <v>29</v>
      </c>
      <c r="D35" s="845">
        <f t="shared" ref="D35:I35" si="4">D21+D28</f>
        <v>0</v>
      </c>
      <c r="E35" s="845">
        <f t="shared" si="4"/>
        <v>0</v>
      </c>
      <c r="F35" s="845">
        <f t="shared" si="4"/>
        <v>0</v>
      </c>
      <c r="G35" s="845">
        <f t="shared" si="4"/>
        <v>0</v>
      </c>
      <c r="H35" s="845">
        <f t="shared" si="4"/>
        <v>0</v>
      </c>
      <c r="I35" s="846">
        <f t="shared" si="4"/>
        <v>0</v>
      </c>
    </row>
    <row r="36" spans="2:9" s="620" customFormat="1" x14ac:dyDescent="0.25">
      <c r="B36" s="1248"/>
      <c r="C36" s="838" t="s">
        <v>32</v>
      </c>
      <c r="D36" s="839">
        <f t="shared" ref="D36:I36" si="5">D22+D29</f>
        <v>0</v>
      </c>
      <c r="E36" s="839">
        <f t="shared" si="5"/>
        <v>0</v>
      </c>
      <c r="F36" s="839">
        <f>F22+F29</f>
        <v>0</v>
      </c>
      <c r="G36" s="839">
        <f t="shared" si="5"/>
        <v>0</v>
      </c>
      <c r="H36" s="839">
        <f t="shared" si="5"/>
        <v>0</v>
      </c>
      <c r="I36" s="840">
        <f t="shared" si="5"/>
        <v>0</v>
      </c>
    </row>
    <row r="37" spans="2:9" s="620" customFormat="1" x14ac:dyDescent="0.25">
      <c r="B37" s="1248"/>
      <c r="C37" s="844" t="s">
        <v>37</v>
      </c>
      <c r="D37" s="845">
        <f t="shared" ref="D37:I37" si="6">D23+D30</f>
        <v>0</v>
      </c>
      <c r="E37" s="845">
        <f t="shared" si="6"/>
        <v>0</v>
      </c>
      <c r="F37" s="845">
        <f t="shared" si="6"/>
        <v>0</v>
      </c>
      <c r="G37" s="845">
        <f t="shared" si="6"/>
        <v>0</v>
      </c>
      <c r="H37" s="845">
        <f t="shared" si="6"/>
        <v>0</v>
      </c>
      <c r="I37" s="846">
        <f t="shared" si="6"/>
        <v>0</v>
      </c>
    </row>
    <row r="38" spans="2:9" s="620" customFormat="1" ht="15.75" thickBot="1" x14ac:dyDescent="0.3">
      <c r="B38" s="1249"/>
      <c r="C38" s="847" t="s">
        <v>42</v>
      </c>
      <c r="D38" s="848">
        <f t="shared" ref="D38:I38" si="7">D24+D31</f>
        <v>0</v>
      </c>
      <c r="E38" s="848">
        <f t="shared" si="7"/>
        <v>0</v>
      </c>
      <c r="F38" s="848">
        <f t="shared" si="7"/>
        <v>0</v>
      </c>
      <c r="G38" s="848">
        <f t="shared" si="7"/>
        <v>0</v>
      </c>
      <c r="H38" s="848">
        <f t="shared" si="7"/>
        <v>0</v>
      </c>
      <c r="I38" s="849">
        <f t="shared" si="7"/>
        <v>0</v>
      </c>
    </row>
    <row r="39" spans="2:9" s="620" customFormat="1" x14ac:dyDescent="0.25"/>
    <row r="40" spans="2:9" s="620" customFormat="1" x14ac:dyDescent="0.25"/>
    <row r="41" spans="2:9" s="620" customFormat="1" x14ac:dyDescent="0.25"/>
    <row r="42" spans="2:9" s="620" customFormat="1" x14ac:dyDescent="0.25"/>
    <row r="43" spans="2:9" s="620" customFormat="1" x14ac:dyDescent="0.25"/>
    <row r="44" spans="2:9" s="620" customFormat="1" x14ac:dyDescent="0.25"/>
    <row r="45" spans="2:9" s="620" customFormat="1" x14ac:dyDescent="0.25"/>
    <row r="46" spans="2:9" s="620" customFormat="1" x14ac:dyDescent="0.25"/>
    <row r="47" spans="2:9" s="620" customFormat="1" x14ac:dyDescent="0.25"/>
    <row r="48" spans="2:9" s="620" customFormat="1" x14ac:dyDescent="0.25"/>
    <row r="49" s="620" customFormat="1" x14ac:dyDescent="0.25"/>
    <row r="50" s="620" customFormat="1" x14ac:dyDescent="0.25"/>
    <row r="51" s="620" customFormat="1" x14ac:dyDescent="0.25"/>
    <row r="52" s="620" customFormat="1" x14ac:dyDescent="0.25"/>
    <row r="53" s="620" customFormat="1" x14ac:dyDescent="0.25"/>
    <row r="54" s="620" customFormat="1" x14ac:dyDescent="0.25"/>
    <row r="55" s="620" customFormat="1" x14ac:dyDescent="0.25"/>
    <row r="56" s="620" customFormat="1" x14ac:dyDescent="0.25"/>
    <row r="57" s="620" customFormat="1" x14ac:dyDescent="0.25"/>
    <row r="58" s="620" customFormat="1" ht="29.45" customHeight="1" x14ac:dyDescent="0.25"/>
    <row r="59" s="620" customFormat="1" x14ac:dyDescent="0.25"/>
    <row r="60" s="620" customFormat="1" x14ac:dyDescent="0.25"/>
    <row r="61" s="620" customFormat="1" x14ac:dyDescent="0.25"/>
    <row r="62" s="620" customFormat="1" x14ac:dyDescent="0.25"/>
    <row r="63" s="620" customFormat="1" x14ac:dyDescent="0.25"/>
    <row r="64" s="620" customFormat="1" x14ac:dyDescent="0.25"/>
    <row r="65" s="620" customFormat="1" x14ac:dyDescent="0.25"/>
    <row r="66" s="620" customFormat="1" x14ac:dyDescent="0.25"/>
    <row r="67" s="620" customFormat="1" x14ac:dyDescent="0.25"/>
    <row r="68" s="620" customFormat="1" x14ac:dyDescent="0.25"/>
    <row r="69" s="620" customFormat="1" x14ac:dyDescent="0.25"/>
    <row r="70" s="620" customFormat="1" x14ac:dyDescent="0.25"/>
    <row r="71" s="620" customFormat="1" x14ac:dyDescent="0.25"/>
    <row r="72" s="620" customFormat="1" x14ac:dyDescent="0.25"/>
    <row r="73" s="620" customFormat="1" x14ac:dyDescent="0.25"/>
    <row r="74" s="620" customFormat="1" x14ac:dyDescent="0.25"/>
    <row r="75" s="620" customFormat="1" x14ac:dyDescent="0.25"/>
    <row r="76" s="620" customFormat="1" x14ac:dyDescent="0.25"/>
    <row r="77" s="620" customFormat="1" x14ac:dyDescent="0.25"/>
    <row r="78" s="620" customFormat="1" x14ac:dyDescent="0.25"/>
    <row r="79" s="620" customFormat="1" x14ac:dyDescent="0.25"/>
    <row r="80" s="620" customFormat="1" x14ac:dyDescent="0.25"/>
    <row r="81" s="620" customFormat="1" x14ac:dyDescent="0.25"/>
    <row r="82" s="620" customFormat="1" x14ac:dyDescent="0.25"/>
    <row r="83" s="620" customFormat="1" x14ac:dyDescent="0.25"/>
    <row r="84" s="620" customFormat="1" x14ac:dyDescent="0.25"/>
    <row r="85" s="620" customFormat="1" x14ac:dyDescent="0.25"/>
    <row r="86" s="620" customFormat="1" x14ac:dyDescent="0.25"/>
    <row r="87" s="620" customFormat="1" x14ac:dyDescent="0.25"/>
    <row r="88" s="620" customFormat="1" x14ac:dyDescent="0.25"/>
    <row r="89" s="620" customFormat="1" x14ac:dyDescent="0.25"/>
    <row r="90" s="620" customFormat="1" x14ac:dyDescent="0.25"/>
    <row r="91" s="620" customFormat="1" x14ac:dyDescent="0.25"/>
    <row r="92" s="620" customFormat="1" x14ac:dyDescent="0.25"/>
  </sheetData>
  <sheetProtection algorithmName="SHA-512" hashValue="QRm4L3AcRZwFwerJAKmpsB6a07FU/IzrF4r7HxDAvfaQ8b+7gXBMtg2evxHQTF5X3Ie+m12ygXWz1bUBwfIxYA==" saltValue="HdzlD+JyXrjMAv29d+3rqA==" spinCount="100000" sheet="1" objects="1" scenarios="1"/>
  <mergeCells count="7">
    <mergeCell ref="C3:H4"/>
    <mergeCell ref="B26:B31"/>
    <mergeCell ref="B33:B38"/>
    <mergeCell ref="B19:B24"/>
    <mergeCell ref="B5:I6"/>
    <mergeCell ref="B15:B17"/>
    <mergeCell ref="B9:B1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84303-1A3B-46C4-A9D9-E057E637A34D}">
  <sheetPr codeName="Sheet8">
    <tabColor theme="0" tint="-0.249977111117893"/>
    <pageSetUpPr fitToPage="1"/>
  </sheetPr>
  <dimension ref="A1:O717"/>
  <sheetViews>
    <sheetView showGridLines="0" zoomScale="70" zoomScaleNormal="70" workbookViewId="0">
      <pane xSplit="3" ySplit="3" topLeftCell="D4" activePane="bottomRight" state="frozen"/>
      <selection activeCell="B12" sqref="B12:S14"/>
      <selection pane="topRight" activeCell="B12" sqref="B12:S14"/>
      <selection pane="bottomLeft" activeCell="B12" sqref="B12:S14"/>
      <selection pane="bottomRight" activeCell="G28" sqref="G28"/>
    </sheetView>
  </sheetViews>
  <sheetFormatPr defaultColWidth="13.7109375" defaultRowHeight="15" customHeight="1" x14ac:dyDescent="0.2"/>
  <cols>
    <col min="1" max="2" width="2.5703125" style="2" customWidth="1"/>
    <col min="3" max="3" width="50.85546875" style="2" hidden="1" customWidth="1"/>
    <col min="4" max="4" width="32.85546875" style="2" bestFit="1" customWidth="1"/>
    <col min="5" max="5" width="8.140625" style="2" customWidth="1"/>
    <col min="6" max="6" width="45.85546875" style="2" bestFit="1" customWidth="1"/>
    <col min="7" max="7" width="11.42578125" style="2" customWidth="1"/>
    <col min="8" max="8" width="12.85546875" style="2" customWidth="1"/>
    <col min="9" max="9" width="11.5703125" style="2" customWidth="1"/>
    <col min="10" max="10" width="20.140625" style="2" customWidth="1"/>
    <col min="11" max="11" width="35.85546875" style="2" customWidth="1"/>
    <col min="12" max="12" width="25.5703125" style="1031" customWidth="1"/>
    <col min="13" max="13" width="17.7109375" style="2" customWidth="1"/>
    <col min="14" max="14" width="106.28515625" style="819" customWidth="1"/>
    <col min="15" max="15" width="43.140625" style="2" customWidth="1"/>
    <col min="16" max="16" width="13.7109375" style="2" customWidth="1"/>
    <col min="17" max="16384" width="13.7109375" style="2"/>
  </cols>
  <sheetData>
    <row r="1" spans="1:15" ht="14.25" customHeight="1" thickBot="1" x14ac:dyDescent="0.25"/>
    <row r="2" spans="1:15" ht="14.25" customHeight="1" thickBot="1" x14ac:dyDescent="0.3">
      <c r="G2" s="1256" t="s">
        <v>776</v>
      </c>
      <c r="H2" s="1257"/>
      <c r="I2" s="1258"/>
      <c r="M2" s="62"/>
    </row>
    <row r="3" spans="1:15" ht="43.35" customHeight="1" thickBot="1" x14ac:dyDescent="0.25">
      <c r="A3" s="459"/>
      <c r="B3" s="460"/>
      <c r="C3" s="461" t="s">
        <v>309</v>
      </c>
      <c r="D3" s="462" t="s">
        <v>777</v>
      </c>
      <c r="E3" s="463" t="s">
        <v>11</v>
      </c>
      <c r="F3" s="645" t="s">
        <v>763</v>
      </c>
      <c r="G3" s="464" t="s">
        <v>764</v>
      </c>
      <c r="H3" s="465" t="s">
        <v>765</v>
      </c>
      <c r="I3" s="466" t="s">
        <v>766</v>
      </c>
      <c r="J3" s="467" t="s">
        <v>316</v>
      </c>
      <c r="K3" s="468" t="s">
        <v>762</v>
      </c>
      <c r="L3" s="1098" t="s">
        <v>1999</v>
      </c>
      <c r="M3" s="469" t="s">
        <v>350</v>
      </c>
      <c r="N3" s="820" t="s">
        <v>1930</v>
      </c>
      <c r="O3" s="470" t="s">
        <v>311</v>
      </c>
    </row>
    <row r="4" spans="1:15" ht="15.6" customHeight="1" x14ac:dyDescent="0.2">
      <c r="A4" s="64"/>
      <c r="B4" s="471"/>
      <c r="C4" s="850" t="str">
        <f t="shared" ref="C4:C133" si="0">IF(OR(E4="",F4="",G4=""),"",E4&amp;" | "&amp;F4)</f>
        <v/>
      </c>
      <c r="D4" s="851"/>
      <c r="E4" s="852">
        <v>2018</v>
      </c>
      <c r="F4" s="853"/>
      <c r="G4" s="854"/>
      <c r="H4" s="855"/>
      <c r="I4" s="856"/>
      <c r="J4" s="852"/>
      <c r="K4" s="857"/>
      <c r="L4" s="857"/>
      <c r="M4" s="858"/>
      <c r="N4" s="1073"/>
      <c r="O4" s="859"/>
    </row>
    <row r="5" spans="1:15" ht="15.6" customHeight="1" x14ac:dyDescent="0.2">
      <c r="A5" s="64"/>
      <c r="B5" s="471"/>
      <c r="C5" s="860" t="str">
        <f t="shared" si="0"/>
        <v/>
      </c>
      <c r="D5" s="861"/>
      <c r="E5" s="862">
        <v>2019</v>
      </c>
      <c r="F5" s="863"/>
      <c r="G5" s="864"/>
      <c r="H5" s="865"/>
      <c r="I5" s="866"/>
      <c r="J5" s="867"/>
      <c r="K5" s="868"/>
      <c r="L5" s="868"/>
      <c r="M5" s="869"/>
      <c r="N5" s="1074"/>
      <c r="O5" s="870"/>
    </row>
    <row r="6" spans="1:15" ht="15.6" customHeight="1" x14ac:dyDescent="0.2">
      <c r="A6" s="64"/>
      <c r="B6" s="471"/>
      <c r="C6" s="860" t="str">
        <f t="shared" si="0"/>
        <v/>
      </c>
      <c r="D6" s="861"/>
      <c r="E6" s="862">
        <v>2020</v>
      </c>
      <c r="F6" s="863"/>
      <c r="G6" s="864"/>
      <c r="H6" s="865"/>
      <c r="I6" s="866"/>
      <c r="J6" s="867"/>
      <c r="K6" s="868"/>
      <c r="L6" s="868"/>
      <c r="M6" s="869"/>
      <c r="N6" s="1074"/>
      <c r="O6" s="870"/>
    </row>
    <row r="7" spans="1:15" ht="15.6" customHeight="1" x14ac:dyDescent="0.2">
      <c r="A7" s="64"/>
      <c r="B7" s="471"/>
      <c r="C7" s="860" t="str">
        <f t="shared" si="0"/>
        <v/>
      </c>
      <c r="D7" s="861"/>
      <c r="E7" s="862">
        <v>2021</v>
      </c>
      <c r="F7" s="863"/>
      <c r="G7" s="864"/>
      <c r="H7" s="865"/>
      <c r="I7" s="866"/>
      <c r="J7" s="867"/>
      <c r="K7" s="868"/>
      <c r="L7" s="868"/>
      <c r="M7" s="869"/>
      <c r="N7" s="1074"/>
      <c r="O7" s="870"/>
    </row>
    <row r="8" spans="1:15" ht="15.6" customHeight="1" x14ac:dyDescent="0.2">
      <c r="A8" s="64"/>
      <c r="B8" s="471"/>
      <c r="C8" s="860" t="str">
        <f t="shared" si="0"/>
        <v/>
      </c>
      <c r="D8" s="861"/>
      <c r="E8" s="862">
        <v>2022</v>
      </c>
      <c r="F8" s="863"/>
      <c r="G8" s="864"/>
      <c r="H8" s="865"/>
      <c r="I8" s="866"/>
      <c r="J8" s="867"/>
      <c r="K8" s="868"/>
      <c r="L8" s="868"/>
      <c r="M8" s="869"/>
      <c r="N8" s="1075"/>
      <c r="O8" s="870"/>
    </row>
    <row r="9" spans="1:15" ht="15.6" customHeight="1" x14ac:dyDescent="0.2">
      <c r="A9" s="64"/>
      <c r="B9" s="471"/>
      <c r="C9" s="860" t="str">
        <f t="shared" si="0"/>
        <v/>
      </c>
      <c r="D9" s="861"/>
      <c r="E9" s="862">
        <v>2023</v>
      </c>
      <c r="F9" s="863"/>
      <c r="G9" s="864"/>
      <c r="H9" s="865"/>
      <c r="I9" s="866"/>
      <c r="J9" s="867"/>
      <c r="K9" s="868"/>
      <c r="L9" s="868"/>
      <c r="M9" s="869"/>
      <c r="N9" s="1075"/>
      <c r="O9" s="870"/>
    </row>
    <row r="10" spans="1:15" ht="15.6" customHeight="1" x14ac:dyDescent="0.2">
      <c r="A10" s="64"/>
      <c r="B10" s="64"/>
      <c r="C10" s="860" t="str">
        <f t="shared" ref="C10:C39" si="1">IF(OR(E10="",F10="",G10=""),"",E10&amp;" | "&amp;F10)</f>
        <v>2018 | Gaseous Fuel - Coke Oven Gas</v>
      </c>
      <c r="D10" s="861" t="s">
        <v>778</v>
      </c>
      <c r="E10" s="862">
        <v>2018</v>
      </c>
      <c r="F10" s="863" t="s">
        <v>1952</v>
      </c>
      <c r="G10" s="864">
        <f>'EFs - US EPA Title 40'!M70</f>
        <v>159.85883560598458</v>
      </c>
      <c r="H10" s="865">
        <f>'EFs - US EPA Title 40'!N70</f>
        <v>1.6378279848638761E-3</v>
      </c>
      <c r="I10" s="866">
        <f>'EFs - US EPA Title 40'!O70</f>
        <v>3.412141635133075E-4</v>
      </c>
      <c r="J10" s="867" t="s">
        <v>85</v>
      </c>
      <c r="K10" s="868" t="s">
        <v>323</v>
      </c>
      <c r="L10" s="868" t="s">
        <v>15</v>
      </c>
      <c r="M10" s="869"/>
      <c r="N10" s="1075" t="s">
        <v>2002</v>
      </c>
      <c r="O10" s="870"/>
    </row>
    <row r="11" spans="1:15" ht="15.6" customHeight="1" x14ac:dyDescent="0.2">
      <c r="A11" s="64"/>
      <c r="B11" s="64"/>
      <c r="C11" s="860" t="str">
        <f t="shared" si="1"/>
        <v>2019 | Gaseous Fuel - Coke Oven Gas</v>
      </c>
      <c r="D11" s="861" t="s">
        <v>778</v>
      </c>
      <c r="E11" s="862">
        <v>2019</v>
      </c>
      <c r="F11" s="863" t="s">
        <v>1952</v>
      </c>
      <c r="G11" s="864">
        <f>G10</f>
        <v>159.85883560598458</v>
      </c>
      <c r="H11" s="865">
        <f t="shared" ref="H11:I15" si="2">H10</f>
        <v>1.6378279848638761E-3</v>
      </c>
      <c r="I11" s="866">
        <f t="shared" si="2"/>
        <v>3.412141635133075E-4</v>
      </c>
      <c r="J11" s="867" t="s">
        <v>85</v>
      </c>
      <c r="K11" s="868" t="s">
        <v>323</v>
      </c>
      <c r="L11" s="868" t="s">
        <v>15</v>
      </c>
      <c r="M11" s="869"/>
      <c r="N11" s="1075" t="s">
        <v>2002</v>
      </c>
      <c r="O11" s="870"/>
    </row>
    <row r="12" spans="1:15" ht="15.6" customHeight="1" x14ac:dyDescent="0.2">
      <c r="A12" s="64"/>
      <c r="B12" s="64"/>
      <c r="C12" s="860" t="str">
        <f t="shared" si="1"/>
        <v>2020 | Gaseous Fuel - Coke Oven Gas</v>
      </c>
      <c r="D12" s="861" t="s">
        <v>778</v>
      </c>
      <c r="E12" s="862">
        <v>2020</v>
      </c>
      <c r="F12" s="863" t="s">
        <v>1952</v>
      </c>
      <c r="G12" s="864">
        <f t="shared" ref="G12:G15" si="3">G11</f>
        <v>159.85883560598458</v>
      </c>
      <c r="H12" s="865">
        <f t="shared" si="2"/>
        <v>1.6378279848638761E-3</v>
      </c>
      <c r="I12" s="866">
        <f t="shared" si="2"/>
        <v>3.412141635133075E-4</v>
      </c>
      <c r="J12" s="867" t="s">
        <v>85</v>
      </c>
      <c r="K12" s="868" t="s">
        <v>323</v>
      </c>
      <c r="L12" s="868" t="s">
        <v>15</v>
      </c>
      <c r="M12" s="869"/>
      <c r="N12" s="1075" t="s">
        <v>2002</v>
      </c>
      <c r="O12" s="870"/>
    </row>
    <row r="13" spans="1:15" ht="15.6" customHeight="1" x14ac:dyDescent="0.2">
      <c r="A13" s="64"/>
      <c r="B13" s="64"/>
      <c r="C13" s="860" t="str">
        <f t="shared" si="1"/>
        <v>2021 | Gaseous Fuel - Coke Oven Gas</v>
      </c>
      <c r="D13" s="861" t="s">
        <v>778</v>
      </c>
      <c r="E13" s="862">
        <v>2021</v>
      </c>
      <c r="F13" s="863" t="s">
        <v>1952</v>
      </c>
      <c r="G13" s="864">
        <f t="shared" si="3"/>
        <v>159.85883560598458</v>
      </c>
      <c r="H13" s="865">
        <f t="shared" si="2"/>
        <v>1.6378279848638761E-3</v>
      </c>
      <c r="I13" s="866">
        <f t="shared" si="2"/>
        <v>3.412141635133075E-4</v>
      </c>
      <c r="J13" s="867" t="s">
        <v>85</v>
      </c>
      <c r="K13" s="868" t="s">
        <v>323</v>
      </c>
      <c r="L13" s="868" t="s">
        <v>15</v>
      </c>
      <c r="M13" s="869"/>
      <c r="N13" s="1075" t="s">
        <v>2002</v>
      </c>
      <c r="O13" s="870"/>
    </row>
    <row r="14" spans="1:15" ht="15.6" customHeight="1" x14ac:dyDescent="0.2">
      <c r="A14" s="64"/>
      <c r="B14" s="64"/>
      <c r="C14" s="860" t="str">
        <f t="shared" si="1"/>
        <v>2022 | Gaseous Fuel - Coke Oven Gas</v>
      </c>
      <c r="D14" s="861" t="s">
        <v>778</v>
      </c>
      <c r="E14" s="862">
        <v>2022</v>
      </c>
      <c r="F14" s="863" t="s">
        <v>1952</v>
      </c>
      <c r="G14" s="864">
        <f t="shared" si="3"/>
        <v>159.85883560598458</v>
      </c>
      <c r="H14" s="865">
        <f t="shared" si="2"/>
        <v>1.6378279848638761E-3</v>
      </c>
      <c r="I14" s="866">
        <f t="shared" si="2"/>
        <v>3.412141635133075E-4</v>
      </c>
      <c r="J14" s="867" t="s">
        <v>85</v>
      </c>
      <c r="K14" s="868" t="s">
        <v>323</v>
      </c>
      <c r="L14" s="868" t="s">
        <v>15</v>
      </c>
      <c r="M14" s="869"/>
      <c r="N14" s="1075" t="s">
        <v>2002</v>
      </c>
      <c r="O14" s="870"/>
    </row>
    <row r="15" spans="1:15" ht="15.6" customHeight="1" x14ac:dyDescent="0.2">
      <c r="A15" s="64"/>
      <c r="B15" s="64"/>
      <c r="C15" s="860" t="str">
        <f t="shared" si="1"/>
        <v>2023 | Gaseous Fuel - Coke Oven Gas</v>
      </c>
      <c r="D15" s="861" t="s">
        <v>778</v>
      </c>
      <c r="E15" s="862">
        <v>2023</v>
      </c>
      <c r="F15" s="863" t="s">
        <v>1952</v>
      </c>
      <c r="G15" s="864">
        <f t="shared" si="3"/>
        <v>159.85883560598458</v>
      </c>
      <c r="H15" s="865">
        <f t="shared" si="2"/>
        <v>1.6378279848638761E-3</v>
      </c>
      <c r="I15" s="866">
        <f t="shared" si="2"/>
        <v>3.412141635133075E-4</v>
      </c>
      <c r="J15" s="867" t="s">
        <v>85</v>
      </c>
      <c r="K15" s="868" t="s">
        <v>323</v>
      </c>
      <c r="L15" s="868" t="s">
        <v>15</v>
      </c>
      <c r="M15" s="869"/>
      <c r="N15" s="1075" t="s">
        <v>2002</v>
      </c>
      <c r="O15" s="870"/>
    </row>
    <row r="16" spans="1:15" ht="15.6" customHeight="1" x14ac:dyDescent="0.2">
      <c r="A16" s="64"/>
      <c r="B16" s="471"/>
      <c r="C16" s="860" t="str">
        <f t="shared" si="1"/>
        <v>2018 | Gaseous Fuel - Natural Gas</v>
      </c>
      <c r="D16" s="861" t="s">
        <v>778</v>
      </c>
      <c r="E16" s="867">
        <v>2018</v>
      </c>
      <c r="F16" s="863" t="s">
        <v>1951</v>
      </c>
      <c r="G16" s="864">
        <f>'EFs - US EPA Title 40'!M26</f>
        <v>181.04823516016097</v>
      </c>
      <c r="H16" s="865">
        <f>'EFs - US EPA Title 40'!N26</f>
        <v>3.4121416351330751E-3</v>
      </c>
      <c r="I16" s="866">
        <f>'EFs - US EPA Title 40'!O26</f>
        <v>3.4121416351330755E-4</v>
      </c>
      <c r="J16" s="867" t="s">
        <v>85</v>
      </c>
      <c r="K16" s="868" t="s">
        <v>323</v>
      </c>
      <c r="L16" s="868" t="s">
        <v>15</v>
      </c>
      <c r="M16" s="869"/>
      <c r="N16" s="1075" t="s">
        <v>2002</v>
      </c>
      <c r="O16" s="870"/>
    </row>
    <row r="17" spans="1:15" ht="15.6" customHeight="1" x14ac:dyDescent="0.2">
      <c r="A17" s="64"/>
      <c r="B17" s="471"/>
      <c r="C17" s="860" t="str">
        <f t="shared" si="1"/>
        <v>2019 | Gaseous Fuel - Natural Gas</v>
      </c>
      <c r="D17" s="861" t="s">
        <v>778</v>
      </c>
      <c r="E17" s="862">
        <v>2019</v>
      </c>
      <c r="F17" s="863" t="s">
        <v>1951</v>
      </c>
      <c r="G17" s="864">
        <f>G16</f>
        <v>181.04823516016097</v>
      </c>
      <c r="H17" s="865">
        <f t="shared" ref="H17:H21" si="4">H16</f>
        <v>3.4121416351330751E-3</v>
      </c>
      <c r="I17" s="866">
        <f t="shared" ref="I17:I21" si="5">I16</f>
        <v>3.4121416351330755E-4</v>
      </c>
      <c r="J17" s="867" t="s">
        <v>85</v>
      </c>
      <c r="K17" s="868" t="s">
        <v>323</v>
      </c>
      <c r="L17" s="868" t="s">
        <v>15</v>
      </c>
      <c r="M17" s="869"/>
      <c r="N17" s="1075" t="s">
        <v>2002</v>
      </c>
      <c r="O17" s="870"/>
    </row>
    <row r="18" spans="1:15" ht="15.6" customHeight="1" x14ac:dyDescent="0.2">
      <c r="A18" s="64"/>
      <c r="B18" s="471"/>
      <c r="C18" s="860" t="str">
        <f t="shared" si="1"/>
        <v>2020 | Gaseous Fuel - Natural Gas</v>
      </c>
      <c r="D18" s="861" t="s">
        <v>778</v>
      </c>
      <c r="E18" s="862">
        <v>2020</v>
      </c>
      <c r="F18" s="863" t="s">
        <v>1951</v>
      </c>
      <c r="G18" s="864">
        <f t="shared" ref="G18:G21" si="6">G17</f>
        <v>181.04823516016097</v>
      </c>
      <c r="H18" s="865">
        <f t="shared" si="4"/>
        <v>3.4121416351330751E-3</v>
      </c>
      <c r="I18" s="866">
        <f t="shared" si="5"/>
        <v>3.4121416351330755E-4</v>
      </c>
      <c r="J18" s="867" t="s">
        <v>85</v>
      </c>
      <c r="K18" s="868" t="s">
        <v>323</v>
      </c>
      <c r="L18" s="868" t="s">
        <v>15</v>
      </c>
      <c r="M18" s="869"/>
      <c r="N18" s="1075" t="s">
        <v>2002</v>
      </c>
      <c r="O18" s="870"/>
    </row>
    <row r="19" spans="1:15" ht="15.6" customHeight="1" x14ac:dyDescent="0.2">
      <c r="A19" s="64"/>
      <c r="B19" s="471"/>
      <c r="C19" s="860" t="str">
        <f t="shared" si="1"/>
        <v>2021 | Gaseous Fuel - Natural Gas</v>
      </c>
      <c r="D19" s="861" t="s">
        <v>778</v>
      </c>
      <c r="E19" s="862">
        <v>2021</v>
      </c>
      <c r="F19" s="863" t="s">
        <v>1951</v>
      </c>
      <c r="G19" s="864">
        <f t="shared" si="6"/>
        <v>181.04823516016097</v>
      </c>
      <c r="H19" s="865">
        <f t="shared" si="4"/>
        <v>3.4121416351330751E-3</v>
      </c>
      <c r="I19" s="866">
        <f t="shared" si="5"/>
        <v>3.4121416351330755E-4</v>
      </c>
      <c r="J19" s="867" t="s">
        <v>85</v>
      </c>
      <c r="K19" s="868" t="s">
        <v>323</v>
      </c>
      <c r="L19" s="868" t="s">
        <v>15</v>
      </c>
      <c r="M19" s="869"/>
      <c r="N19" s="1075" t="s">
        <v>2002</v>
      </c>
      <c r="O19" s="870"/>
    </row>
    <row r="20" spans="1:15" ht="15.6" customHeight="1" x14ac:dyDescent="0.2">
      <c r="A20" s="64"/>
      <c r="B20" s="471"/>
      <c r="C20" s="860" t="str">
        <f t="shared" si="1"/>
        <v>2022 | Gaseous Fuel - Natural Gas</v>
      </c>
      <c r="D20" s="861" t="s">
        <v>778</v>
      </c>
      <c r="E20" s="862">
        <v>2022</v>
      </c>
      <c r="F20" s="863" t="s">
        <v>1951</v>
      </c>
      <c r="G20" s="864">
        <f t="shared" si="6"/>
        <v>181.04823516016097</v>
      </c>
      <c r="H20" s="865">
        <f t="shared" si="4"/>
        <v>3.4121416351330751E-3</v>
      </c>
      <c r="I20" s="866">
        <f t="shared" si="5"/>
        <v>3.4121416351330755E-4</v>
      </c>
      <c r="J20" s="867" t="s">
        <v>85</v>
      </c>
      <c r="K20" s="868" t="s">
        <v>323</v>
      </c>
      <c r="L20" s="868" t="s">
        <v>15</v>
      </c>
      <c r="M20" s="869"/>
      <c r="N20" s="1075" t="s">
        <v>2002</v>
      </c>
      <c r="O20" s="870"/>
    </row>
    <row r="21" spans="1:15" ht="15.6" customHeight="1" x14ac:dyDescent="0.2">
      <c r="A21" s="64"/>
      <c r="B21" s="471"/>
      <c r="C21" s="860" t="str">
        <f t="shared" si="1"/>
        <v>2023 | Gaseous Fuel - Natural Gas</v>
      </c>
      <c r="D21" s="861" t="s">
        <v>778</v>
      </c>
      <c r="E21" s="862">
        <v>2023</v>
      </c>
      <c r="F21" s="863" t="s">
        <v>1951</v>
      </c>
      <c r="G21" s="864">
        <f t="shared" si="6"/>
        <v>181.04823516016097</v>
      </c>
      <c r="H21" s="865">
        <f t="shared" si="4"/>
        <v>3.4121416351330751E-3</v>
      </c>
      <c r="I21" s="866">
        <f t="shared" si="5"/>
        <v>3.4121416351330755E-4</v>
      </c>
      <c r="J21" s="867" t="s">
        <v>85</v>
      </c>
      <c r="K21" s="868" t="s">
        <v>323</v>
      </c>
      <c r="L21" s="868" t="s">
        <v>15</v>
      </c>
      <c r="M21" s="869"/>
      <c r="N21" s="1075" t="s">
        <v>2002</v>
      </c>
      <c r="O21" s="870"/>
    </row>
    <row r="22" spans="1:15" ht="15.6" customHeight="1" x14ac:dyDescent="0.2">
      <c r="A22" s="64"/>
      <c r="B22" s="471"/>
      <c r="C22" s="860" t="str">
        <f t="shared" si="1"/>
        <v>2018 | Gaseous Fuel - Propane Gas</v>
      </c>
      <c r="D22" s="861" t="s">
        <v>778</v>
      </c>
      <c r="E22" s="867">
        <v>2018</v>
      </c>
      <c r="F22" s="863" t="s">
        <v>1958</v>
      </c>
      <c r="G22" s="864">
        <f>'EFs - US EPA Title 40'!M63</f>
        <v>209.7102248952788</v>
      </c>
      <c r="H22" s="865">
        <f>'EFs - US EPA Title 40'!N63</f>
        <v>1.0236424905399225E-2</v>
      </c>
      <c r="I22" s="866">
        <f>'EFs - US EPA Title 40'!O63</f>
        <v>2.0472849810798449E-3</v>
      </c>
      <c r="J22" s="867" t="s">
        <v>85</v>
      </c>
      <c r="K22" s="868" t="s">
        <v>323</v>
      </c>
      <c r="L22" s="868" t="s">
        <v>15</v>
      </c>
      <c r="M22" s="869"/>
      <c r="N22" s="1075" t="s">
        <v>2002</v>
      </c>
      <c r="O22" s="870"/>
    </row>
    <row r="23" spans="1:15" ht="15.6" customHeight="1" x14ac:dyDescent="0.2">
      <c r="A23" s="64"/>
      <c r="B23" s="471"/>
      <c r="C23" s="860" t="str">
        <f t="shared" si="1"/>
        <v>2019 | Gaseous Fuel - Propane Gas</v>
      </c>
      <c r="D23" s="861" t="s">
        <v>778</v>
      </c>
      <c r="E23" s="862">
        <v>2019</v>
      </c>
      <c r="F23" s="863" t="s">
        <v>1958</v>
      </c>
      <c r="G23" s="864">
        <f>G22</f>
        <v>209.7102248952788</v>
      </c>
      <c r="H23" s="865">
        <f t="shared" ref="H23:H27" si="7">H22</f>
        <v>1.0236424905399225E-2</v>
      </c>
      <c r="I23" s="866">
        <f t="shared" ref="I23:I27" si="8">I22</f>
        <v>2.0472849810798449E-3</v>
      </c>
      <c r="J23" s="867" t="s">
        <v>85</v>
      </c>
      <c r="K23" s="868" t="s">
        <v>323</v>
      </c>
      <c r="L23" s="868" t="s">
        <v>15</v>
      </c>
      <c r="M23" s="869"/>
      <c r="N23" s="1075" t="s">
        <v>2002</v>
      </c>
      <c r="O23" s="870"/>
    </row>
    <row r="24" spans="1:15" ht="15.6" customHeight="1" x14ac:dyDescent="0.2">
      <c r="A24" s="64"/>
      <c r="B24" s="471"/>
      <c r="C24" s="860" t="str">
        <f t="shared" si="1"/>
        <v>2020 | Gaseous Fuel - Propane Gas</v>
      </c>
      <c r="D24" s="861" t="s">
        <v>778</v>
      </c>
      <c r="E24" s="862">
        <v>2020</v>
      </c>
      <c r="F24" s="863" t="s">
        <v>1958</v>
      </c>
      <c r="G24" s="864">
        <f t="shared" ref="G24:G27" si="9">G23</f>
        <v>209.7102248952788</v>
      </c>
      <c r="H24" s="865">
        <f t="shared" si="7"/>
        <v>1.0236424905399225E-2</v>
      </c>
      <c r="I24" s="866">
        <f t="shared" si="8"/>
        <v>2.0472849810798449E-3</v>
      </c>
      <c r="J24" s="867" t="s">
        <v>85</v>
      </c>
      <c r="K24" s="868" t="s">
        <v>323</v>
      </c>
      <c r="L24" s="868" t="s">
        <v>15</v>
      </c>
      <c r="M24" s="869"/>
      <c r="N24" s="1075" t="s">
        <v>2002</v>
      </c>
      <c r="O24" s="870"/>
    </row>
    <row r="25" spans="1:15" ht="15.6" customHeight="1" x14ac:dyDescent="0.2">
      <c r="A25" s="64"/>
      <c r="B25" s="471"/>
      <c r="C25" s="860" t="str">
        <f t="shared" si="1"/>
        <v>2021 | Gaseous Fuel - Propane Gas</v>
      </c>
      <c r="D25" s="861" t="s">
        <v>778</v>
      </c>
      <c r="E25" s="862">
        <v>2021</v>
      </c>
      <c r="F25" s="863" t="s">
        <v>1958</v>
      </c>
      <c r="G25" s="864">
        <f t="shared" si="9"/>
        <v>209.7102248952788</v>
      </c>
      <c r="H25" s="865">
        <f t="shared" si="7"/>
        <v>1.0236424905399225E-2</v>
      </c>
      <c r="I25" s="866">
        <f t="shared" si="8"/>
        <v>2.0472849810798449E-3</v>
      </c>
      <c r="J25" s="867" t="s">
        <v>85</v>
      </c>
      <c r="K25" s="868" t="s">
        <v>323</v>
      </c>
      <c r="L25" s="868" t="s">
        <v>15</v>
      </c>
      <c r="M25" s="869"/>
      <c r="N25" s="1075" t="s">
        <v>2002</v>
      </c>
      <c r="O25" s="870"/>
    </row>
    <row r="26" spans="1:15" ht="15.6" customHeight="1" x14ac:dyDescent="0.2">
      <c r="A26" s="64"/>
      <c r="B26" s="471"/>
      <c r="C26" s="860" t="str">
        <f t="shared" si="1"/>
        <v>2022 | Gaseous Fuel - Propane Gas</v>
      </c>
      <c r="D26" s="861" t="s">
        <v>778</v>
      </c>
      <c r="E26" s="862">
        <v>2022</v>
      </c>
      <c r="F26" s="863" t="s">
        <v>1958</v>
      </c>
      <c r="G26" s="864">
        <f t="shared" si="9"/>
        <v>209.7102248952788</v>
      </c>
      <c r="H26" s="865">
        <f t="shared" si="7"/>
        <v>1.0236424905399225E-2</v>
      </c>
      <c r="I26" s="866">
        <f t="shared" si="8"/>
        <v>2.0472849810798449E-3</v>
      </c>
      <c r="J26" s="867" t="s">
        <v>85</v>
      </c>
      <c r="K26" s="868" t="s">
        <v>323</v>
      </c>
      <c r="L26" s="868" t="s">
        <v>15</v>
      </c>
      <c r="M26" s="869"/>
      <c r="N26" s="1075" t="s">
        <v>2002</v>
      </c>
      <c r="O26" s="870"/>
    </row>
    <row r="27" spans="1:15" ht="15.6" customHeight="1" x14ac:dyDescent="0.2">
      <c r="A27" s="64"/>
      <c r="B27" s="471"/>
      <c r="C27" s="860" t="str">
        <f t="shared" si="1"/>
        <v>2023 | Gaseous Fuel - Propane Gas</v>
      </c>
      <c r="D27" s="861" t="s">
        <v>778</v>
      </c>
      <c r="E27" s="862">
        <v>2023</v>
      </c>
      <c r="F27" s="863" t="s">
        <v>1958</v>
      </c>
      <c r="G27" s="864">
        <f t="shared" si="9"/>
        <v>209.7102248952788</v>
      </c>
      <c r="H27" s="865">
        <f t="shared" si="7"/>
        <v>1.0236424905399225E-2</v>
      </c>
      <c r="I27" s="866">
        <f t="shared" si="8"/>
        <v>2.0472849810798449E-3</v>
      </c>
      <c r="J27" s="867" t="s">
        <v>85</v>
      </c>
      <c r="K27" s="868" t="s">
        <v>323</v>
      </c>
      <c r="L27" s="868" t="s">
        <v>15</v>
      </c>
      <c r="M27" s="869"/>
      <c r="N27" s="1075" t="s">
        <v>2002</v>
      </c>
      <c r="O27" s="870"/>
    </row>
    <row r="28" spans="1:15" ht="15.6" customHeight="1" x14ac:dyDescent="0.2">
      <c r="A28" s="64"/>
      <c r="B28" s="64"/>
      <c r="C28" s="860" t="str">
        <f t="shared" si="1"/>
        <v>2018 | Liquid Fuel - Aviation Gasoline</v>
      </c>
      <c r="D28" s="861" t="s">
        <v>778</v>
      </c>
      <c r="E28" s="862">
        <v>2018</v>
      </c>
      <c r="F28" s="863" t="s">
        <v>1946</v>
      </c>
      <c r="G28" s="864">
        <f>'EFs - US EPA Title 40'!P56</f>
        <v>236.29080823296553</v>
      </c>
      <c r="H28" s="865">
        <f>'EFs - US EPA Title 40'!Q56</f>
        <v>1.0236424905399227E-2</v>
      </c>
      <c r="I28" s="866">
        <f>'EFs - US EPA Title 40'!R56</f>
        <v>2.0472849810798457E-3</v>
      </c>
      <c r="J28" s="867" t="s">
        <v>85</v>
      </c>
      <c r="K28" s="868" t="s">
        <v>323</v>
      </c>
      <c r="L28" s="868" t="s">
        <v>15</v>
      </c>
      <c r="M28" s="869"/>
      <c r="N28" s="1075" t="s">
        <v>2002</v>
      </c>
      <c r="O28" s="870"/>
    </row>
    <row r="29" spans="1:15" ht="15.6" customHeight="1" x14ac:dyDescent="0.2">
      <c r="A29" s="64"/>
      <c r="B29" s="64"/>
      <c r="C29" s="860" t="str">
        <f t="shared" si="1"/>
        <v>2019 | Liquid Fuel - Aviation Gasoline</v>
      </c>
      <c r="D29" s="861" t="s">
        <v>778</v>
      </c>
      <c r="E29" s="862">
        <v>2019</v>
      </c>
      <c r="F29" s="863" t="s">
        <v>1946</v>
      </c>
      <c r="G29" s="864">
        <f>G28</f>
        <v>236.29080823296553</v>
      </c>
      <c r="H29" s="865">
        <f t="shared" ref="H29:H33" si="10">H28</f>
        <v>1.0236424905399227E-2</v>
      </c>
      <c r="I29" s="866">
        <f t="shared" ref="I29:I33" si="11">I28</f>
        <v>2.0472849810798457E-3</v>
      </c>
      <c r="J29" s="867" t="s">
        <v>85</v>
      </c>
      <c r="K29" s="868" t="s">
        <v>323</v>
      </c>
      <c r="L29" s="868" t="s">
        <v>15</v>
      </c>
      <c r="M29" s="869"/>
      <c r="N29" s="1075" t="s">
        <v>2002</v>
      </c>
      <c r="O29" s="870"/>
    </row>
    <row r="30" spans="1:15" ht="15.6" customHeight="1" x14ac:dyDescent="0.2">
      <c r="A30" s="64"/>
      <c r="B30" s="64"/>
      <c r="C30" s="860" t="str">
        <f t="shared" si="1"/>
        <v>2020 | Liquid Fuel - Aviation Gasoline</v>
      </c>
      <c r="D30" s="861" t="s">
        <v>778</v>
      </c>
      <c r="E30" s="862">
        <v>2020</v>
      </c>
      <c r="F30" s="863" t="s">
        <v>1946</v>
      </c>
      <c r="G30" s="864">
        <f t="shared" ref="G30:G33" si="12">G29</f>
        <v>236.29080823296553</v>
      </c>
      <c r="H30" s="865">
        <f t="shared" si="10"/>
        <v>1.0236424905399227E-2</v>
      </c>
      <c r="I30" s="866">
        <f t="shared" si="11"/>
        <v>2.0472849810798457E-3</v>
      </c>
      <c r="J30" s="867" t="s">
        <v>85</v>
      </c>
      <c r="K30" s="868" t="s">
        <v>323</v>
      </c>
      <c r="L30" s="868" t="s">
        <v>15</v>
      </c>
      <c r="M30" s="869"/>
      <c r="N30" s="1075" t="s">
        <v>2002</v>
      </c>
      <c r="O30" s="870"/>
    </row>
    <row r="31" spans="1:15" ht="15.6" customHeight="1" x14ac:dyDescent="0.2">
      <c r="A31" s="64"/>
      <c r="B31" s="64"/>
      <c r="C31" s="860" t="str">
        <f t="shared" si="1"/>
        <v>2021 | Liquid Fuel - Aviation Gasoline</v>
      </c>
      <c r="D31" s="861" t="s">
        <v>778</v>
      </c>
      <c r="E31" s="862">
        <v>2021</v>
      </c>
      <c r="F31" s="863" t="s">
        <v>1946</v>
      </c>
      <c r="G31" s="864">
        <f t="shared" si="12"/>
        <v>236.29080823296553</v>
      </c>
      <c r="H31" s="865">
        <f t="shared" si="10"/>
        <v>1.0236424905399227E-2</v>
      </c>
      <c r="I31" s="866">
        <f t="shared" si="11"/>
        <v>2.0472849810798457E-3</v>
      </c>
      <c r="J31" s="867" t="s">
        <v>85</v>
      </c>
      <c r="K31" s="868" t="s">
        <v>323</v>
      </c>
      <c r="L31" s="868" t="s">
        <v>15</v>
      </c>
      <c r="M31" s="869"/>
      <c r="N31" s="1075" t="s">
        <v>2002</v>
      </c>
      <c r="O31" s="870"/>
    </row>
    <row r="32" spans="1:15" ht="15.6" customHeight="1" x14ac:dyDescent="0.2">
      <c r="A32" s="64"/>
      <c r="B32" s="64"/>
      <c r="C32" s="860" t="str">
        <f t="shared" si="1"/>
        <v>2022 | Liquid Fuel - Aviation Gasoline</v>
      </c>
      <c r="D32" s="861" t="s">
        <v>778</v>
      </c>
      <c r="E32" s="862">
        <v>2022</v>
      </c>
      <c r="F32" s="863" t="s">
        <v>1946</v>
      </c>
      <c r="G32" s="864">
        <f t="shared" si="12"/>
        <v>236.29080823296553</v>
      </c>
      <c r="H32" s="865">
        <f t="shared" si="10"/>
        <v>1.0236424905399227E-2</v>
      </c>
      <c r="I32" s="866">
        <f t="shared" si="11"/>
        <v>2.0472849810798457E-3</v>
      </c>
      <c r="J32" s="867" t="s">
        <v>85</v>
      </c>
      <c r="K32" s="868" t="s">
        <v>323</v>
      </c>
      <c r="L32" s="868" t="s">
        <v>15</v>
      </c>
      <c r="M32" s="869"/>
      <c r="N32" s="1075" t="s">
        <v>2002</v>
      </c>
      <c r="O32" s="870"/>
    </row>
    <row r="33" spans="1:15" ht="15.6" customHeight="1" x14ac:dyDescent="0.2">
      <c r="A33" s="64"/>
      <c r="B33" s="64"/>
      <c r="C33" s="860" t="str">
        <f t="shared" si="1"/>
        <v>2023 | Liquid Fuel - Aviation Gasoline</v>
      </c>
      <c r="D33" s="861" t="s">
        <v>778</v>
      </c>
      <c r="E33" s="862">
        <v>2023</v>
      </c>
      <c r="F33" s="863" t="s">
        <v>1946</v>
      </c>
      <c r="G33" s="864">
        <f t="shared" si="12"/>
        <v>236.29080823296553</v>
      </c>
      <c r="H33" s="865">
        <f t="shared" si="10"/>
        <v>1.0236424905399227E-2</v>
      </c>
      <c r="I33" s="866">
        <f t="shared" si="11"/>
        <v>2.0472849810798457E-3</v>
      </c>
      <c r="J33" s="867" t="s">
        <v>85</v>
      </c>
      <c r="K33" s="868" t="s">
        <v>323</v>
      </c>
      <c r="L33" s="868" t="s">
        <v>15</v>
      </c>
      <c r="M33" s="869"/>
      <c r="N33" s="1075" t="s">
        <v>2002</v>
      </c>
      <c r="O33" s="870"/>
    </row>
    <row r="34" spans="1:15" ht="15.6" customHeight="1" x14ac:dyDescent="0.2">
      <c r="A34" s="64"/>
      <c r="B34" s="471"/>
      <c r="C34" s="860" t="str">
        <f t="shared" si="1"/>
        <v>2018 | Liquid Fuel - Butane</v>
      </c>
      <c r="D34" s="861" t="s">
        <v>778</v>
      </c>
      <c r="E34" s="867">
        <v>2018</v>
      </c>
      <c r="F34" s="863" t="s">
        <v>1957</v>
      </c>
      <c r="G34" s="864">
        <f>'EFs - US EPA Title 40'!P44</f>
        <v>221.00441370756931</v>
      </c>
      <c r="H34" s="865">
        <f>'EFs - US EPA Title 40'!Q44</f>
        <v>1.0236424905399227E-2</v>
      </c>
      <c r="I34" s="866">
        <f>'EFs - US EPA Title 40'!R44</f>
        <v>2.0472849810798453E-3</v>
      </c>
      <c r="J34" s="867" t="s">
        <v>85</v>
      </c>
      <c r="K34" s="868" t="s">
        <v>323</v>
      </c>
      <c r="L34" s="868" t="s">
        <v>15</v>
      </c>
      <c r="M34" s="869"/>
      <c r="N34" s="1075" t="s">
        <v>2002</v>
      </c>
      <c r="O34" s="870"/>
    </row>
    <row r="35" spans="1:15" ht="15.6" customHeight="1" x14ac:dyDescent="0.2">
      <c r="A35" s="64"/>
      <c r="B35" s="471"/>
      <c r="C35" s="860" t="str">
        <f t="shared" si="1"/>
        <v>2019 | Liquid Fuel - Butane</v>
      </c>
      <c r="D35" s="861" t="s">
        <v>778</v>
      </c>
      <c r="E35" s="862">
        <v>2019</v>
      </c>
      <c r="F35" s="863" t="s">
        <v>1957</v>
      </c>
      <c r="G35" s="864">
        <f>G34</f>
        <v>221.00441370756931</v>
      </c>
      <c r="H35" s="865">
        <f t="shared" ref="H35:H39" si="13">H34</f>
        <v>1.0236424905399227E-2</v>
      </c>
      <c r="I35" s="866">
        <f t="shared" ref="I35:I39" si="14">I34</f>
        <v>2.0472849810798453E-3</v>
      </c>
      <c r="J35" s="867" t="s">
        <v>85</v>
      </c>
      <c r="K35" s="868" t="s">
        <v>323</v>
      </c>
      <c r="L35" s="868" t="s">
        <v>15</v>
      </c>
      <c r="M35" s="869"/>
      <c r="N35" s="1075" t="s">
        <v>2002</v>
      </c>
      <c r="O35" s="870"/>
    </row>
    <row r="36" spans="1:15" ht="15.6" customHeight="1" x14ac:dyDescent="0.2">
      <c r="A36" s="64"/>
      <c r="B36" s="471"/>
      <c r="C36" s="860" t="str">
        <f t="shared" si="1"/>
        <v>2020 | Liquid Fuel - Butane</v>
      </c>
      <c r="D36" s="861" t="s">
        <v>778</v>
      </c>
      <c r="E36" s="862">
        <v>2020</v>
      </c>
      <c r="F36" s="863" t="s">
        <v>1957</v>
      </c>
      <c r="G36" s="864">
        <f t="shared" ref="G36:G39" si="15">G35</f>
        <v>221.00441370756931</v>
      </c>
      <c r="H36" s="865">
        <f t="shared" si="13"/>
        <v>1.0236424905399227E-2</v>
      </c>
      <c r="I36" s="866">
        <f t="shared" si="14"/>
        <v>2.0472849810798453E-3</v>
      </c>
      <c r="J36" s="867" t="s">
        <v>85</v>
      </c>
      <c r="K36" s="868" t="s">
        <v>323</v>
      </c>
      <c r="L36" s="868" t="s">
        <v>15</v>
      </c>
      <c r="M36" s="869"/>
      <c r="N36" s="1075" t="s">
        <v>2002</v>
      </c>
      <c r="O36" s="870"/>
    </row>
    <row r="37" spans="1:15" ht="15.6" customHeight="1" x14ac:dyDescent="0.2">
      <c r="A37" s="64"/>
      <c r="B37" s="471"/>
      <c r="C37" s="860" t="str">
        <f t="shared" si="1"/>
        <v>2021 | Liquid Fuel - Butane</v>
      </c>
      <c r="D37" s="861" t="s">
        <v>778</v>
      </c>
      <c r="E37" s="862">
        <v>2021</v>
      </c>
      <c r="F37" s="863" t="s">
        <v>1957</v>
      </c>
      <c r="G37" s="864">
        <f t="shared" si="15"/>
        <v>221.00441370756931</v>
      </c>
      <c r="H37" s="865">
        <f t="shared" si="13"/>
        <v>1.0236424905399227E-2</v>
      </c>
      <c r="I37" s="866">
        <f t="shared" si="14"/>
        <v>2.0472849810798453E-3</v>
      </c>
      <c r="J37" s="867" t="s">
        <v>85</v>
      </c>
      <c r="K37" s="868" t="s">
        <v>323</v>
      </c>
      <c r="L37" s="868" t="s">
        <v>15</v>
      </c>
      <c r="M37" s="869"/>
      <c r="N37" s="1075" t="s">
        <v>2002</v>
      </c>
      <c r="O37" s="870"/>
    </row>
    <row r="38" spans="1:15" ht="15.6" customHeight="1" x14ac:dyDescent="0.2">
      <c r="A38" s="64"/>
      <c r="B38" s="471"/>
      <c r="C38" s="860" t="str">
        <f t="shared" si="1"/>
        <v>2022 | Liquid Fuel - Butane</v>
      </c>
      <c r="D38" s="861" t="s">
        <v>778</v>
      </c>
      <c r="E38" s="862">
        <v>2022</v>
      </c>
      <c r="F38" s="863" t="s">
        <v>1957</v>
      </c>
      <c r="G38" s="864">
        <f t="shared" si="15"/>
        <v>221.00441370756931</v>
      </c>
      <c r="H38" s="865">
        <f t="shared" si="13"/>
        <v>1.0236424905399227E-2</v>
      </c>
      <c r="I38" s="866">
        <f t="shared" si="14"/>
        <v>2.0472849810798453E-3</v>
      </c>
      <c r="J38" s="867" t="s">
        <v>85</v>
      </c>
      <c r="K38" s="868" t="s">
        <v>323</v>
      </c>
      <c r="L38" s="868" t="s">
        <v>15</v>
      </c>
      <c r="M38" s="869"/>
      <c r="N38" s="1075" t="s">
        <v>2002</v>
      </c>
      <c r="O38" s="870"/>
    </row>
    <row r="39" spans="1:15" ht="15.6" customHeight="1" x14ac:dyDescent="0.2">
      <c r="A39" s="64"/>
      <c r="B39" s="471"/>
      <c r="C39" s="860" t="str">
        <f t="shared" si="1"/>
        <v>2023 | Liquid Fuel - Butane</v>
      </c>
      <c r="D39" s="861" t="s">
        <v>778</v>
      </c>
      <c r="E39" s="862">
        <v>2023</v>
      </c>
      <c r="F39" s="863" t="s">
        <v>1957</v>
      </c>
      <c r="G39" s="864">
        <f t="shared" si="15"/>
        <v>221.00441370756931</v>
      </c>
      <c r="H39" s="865">
        <f t="shared" si="13"/>
        <v>1.0236424905399227E-2</v>
      </c>
      <c r="I39" s="866">
        <f t="shared" si="14"/>
        <v>2.0472849810798453E-3</v>
      </c>
      <c r="J39" s="867" t="s">
        <v>85</v>
      </c>
      <c r="K39" s="868" t="s">
        <v>323</v>
      </c>
      <c r="L39" s="868" t="s">
        <v>15</v>
      </c>
      <c r="M39" s="869"/>
      <c r="N39" s="1075" t="s">
        <v>2002</v>
      </c>
      <c r="O39" s="870"/>
    </row>
    <row r="40" spans="1:15" ht="15.6" customHeight="1" x14ac:dyDescent="0.2">
      <c r="A40" s="64"/>
      <c r="B40" s="64"/>
      <c r="C40" s="860" t="str">
        <f t="shared" si="0"/>
        <v>2018 | Liquid Fuel - Compressed Natural Gas</v>
      </c>
      <c r="D40" s="861" t="s">
        <v>778</v>
      </c>
      <c r="E40" s="862">
        <v>2018</v>
      </c>
      <c r="F40" s="863" t="s">
        <v>1940</v>
      </c>
      <c r="G40" s="864">
        <f>'EFs - US EPA Title 40'!P47</f>
        <v>228.20403255770012</v>
      </c>
      <c r="H40" s="865">
        <f>'EFs - US EPA Title 40'!Q47</f>
        <v>1.0236424905399227E-2</v>
      </c>
      <c r="I40" s="866">
        <f>'EFs - US EPA Title 40'!R47</f>
        <v>2.0472849810798457E-3</v>
      </c>
      <c r="J40" s="867" t="s">
        <v>85</v>
      </c>
      <c r="K40" s="868" t="s">
        <v>323</v>
      </c>
      <c r="L40" s="868" t="s">
        <v>15</v>
      </c>
      <c r="M40" s="869"/>
      <c r="N40" s="1075" t="s">
        <v>2002</v>
      </c>
      <c r="O40" s="870"/>
    </row>
    <row r="41" spans="1:15" ht="15.6" customHeight="1" x14ac:dyDescent="0.2">
      <c r="A41" s="64"/>
      <c r="B41" s="64"/>
      <c r="C41" s="860" t="str">
        <f t="shared" si="0"/>
        <v>2019 | Liquid Fuel - Compressed Natural Gas</v>
      </c>
      <c r="D41" s="861" t="s">
        <v>778</v>
      </c>
      <c r="E41" s="862">
        <v>2019</v>
      </c>
      <c r="F41" s="863" t="s">
        <v>1940</v>
      </c>
      <c r="G41" s="864">
        <f>G40</f>
        <v>228.20403255770012</v>
      </c>
      <c r="H41" s="865">
        <f t="shared" ref="H41:H45" si="16">H40</f>
        <v>1.0236424905399227E-2</v>
      </c>
      <c r="I41" s="866">
        <f t="shared" ref="I41:I45" si="17">I40</f>
        <v>2.0472849810798457E-3</v>
      </c>
      <c r="J41" s="867" t="s">
        <v>85</v>
      </c>
      <c r="K41" s="868" t="s">
        <v>323</v>
      </c>
      <c r="L41" s="868" t="s">
        <v>15</v>
      </c>
      <c r="M41" s="869"/>
      <c r="N41" s="1075" t="s">
        <v>2002</v>
      </c>
      <c r="O41" s="870"/>
    </row>
    <row r="42" spans="1:15" ht="15.6" customHeight="1" x14ac:dyDescent="0.2">
      <c r="A42" s="64"/>
      <c r="B42" s="64"/>
      <c r="C42" s="860" t="str">
        <f t="shared" si="0"/>
        <v>2020 | Liquid Fuel - Compressed Natural Gas</v>
      </c>
      <c r="D42" s="861" t="s">
        <v>778</v>
      </c>
      <c r="E42" s="862">
        <v>2020</v>
      </c>
      <c r="F42" s="863" t="s">
        <v>1940</v>
      </c>
      <c r="G42" s="864">
        <f t="shared" ref="G42:G45" si="18">G41</f>
        <v>228.20403255770012</v>
      </c>
      <c r="H42" s="865">
        <f t="shared" si="16"/>
        <v>1.0236424905399227E-2</v>
      </c>
      <c r="I42" s="866">
        <f t="shared" si="17"/>
        <v>2.0472849810798457E-3</v>
      </c>
      <c r="J42" s="867" t="s">
        <v>85</v>
      </c>
      <c r="K42" s="868" t="s">
        <v>323</v>
      </c>
      <c r="L42" s="868" t="s">
        <v>15</v>
      </c>
      <c r="M42" s="869"/>
      <c r="N42" s="1075" t="s">
        <v>2002</v>
      </c>
      <c r="O42" s="870"/>
    </row>
    <row r="43" spans="1:15" ht="15.6" customHeight="1" x14ac:dyDescent="0.2">
      <c r="A43" s="64"/>
      <c r="B43" s="64"/>
      <c r="C43" s="860" t="str">
        <f t="shared" si="0"/>
        <v>2021 | Liquid Fuel - Compressed Natural Gas</v>
      </c>
      <c r="D43" s="861" t="s">
        <v>778</v>
      </c>
      <c r="E43" s="862">
        <v>2021</v>
      </c>
      <c r="F43" s="863" t="s">
        <v>1940</v>
      </c>
      <c r="G43" s="864">
        <f t="shared" si="18"/>
        <v>228.20403255770012</v>
      </c>
      <c r="H43" s="865">
        <f t="shared" si="16"/>
        <v>1.0236424905399227E-2</v>
      </c>
      <c r="I43" s="866">
        <f t="shared" si="17"/>
        <v>2.0472849810798457E-3</v>
      </c>
      <c r="J43" s="867" t="s">
        <v>85</v>
      </c>
      <c r="K43" s="868" t="s">
        <v>323</v>
      </c>
      <c r="L43" s="868" t="s">
        <v>15</v>
      </c>
      <c r="M43" s="869"/>
      <c r="N43" s="1075" t="s">
        <v>2002</v>
      </c>
      <c r="O43" s="870"/>
    </row>
    <row r="44" spans="1:15" ht="15.6" customHeight="1" x14ac:dyDescent="0.2">
      <c r="A44" s="64"/>
      <c r="B44" s="64"/>
      <c r="C44" s="860" t="str">
        <f t="shared" si="0"/>
        <v>2022 | Liquid Fuel - Compressed Natural Gas</v>
      </c>
      <c r="D44" s="861" t="s">
        <v>778</v>
      </c>
      <c r="E44" s="862">
        <v>2022</v>
      </c>
      <c r="F44" s="863" t="s">
        <v>1940</v>
      </c>
      <c r="G44" s="864">
        <f t="shared" si="18"/>
        <v>228.20403255770012</v>
      </c>
      <c r="H44" s="865">
        <f t="shared" si="16"/>
        <v>1.0236424905399227E-2</v>
      </c>
      <c r="I44" s="866">
        <f t="shared" si="17"/>
        <v>2.0472849810798457E-3</v>
      </c>
      <c r="J44" s="867" t="s">
        <v>85</v>
      </c>
      <c r="K44" s="868" t="s">
        <v>323</v>
      </c>
      <c r="L44" s="868" t="s">
        <v>15</v>
      </c>
      <c r="M44" s="869"/>
      <c r="N44" s="1075" t="s">
        <v>2002</v>
      </c>
      <c r="O44" s="870"/>
    </row>
    <row r="45" spans="1:15" ht="15.6" customHeight="1" x14ac:dyDescent="0.2">
      <c r="A45" s="64"/>
      <c r="B45" s="64"/>
      <c r="C45" s="860" t="str">
        <f t="shared" si="0"/>
        <v>2023 | Liquid Fuel - Compressed Natural Gas</v>
      </c>
      <c r="D45" s="861" t="s">
        <v>778</v>
      </c>
      <c r="E45" s="862">
        <v>2023</v>
      </c>
      <c r="F45" s="863" t="s">
        <v>1940</v>
      </c>
      <c r="G45" s="864">
        <f t="shared" si="18"/>
        <v>228.20403255770012</v>
      </c>
      <c r="H45" s="865">
        <f t="shared" si="16"/>
        <v>1.0236424905399227E-2</v>
      </c>
      <c r="I45" s="866">
        <f t="shared" si="17"/>
        <v>2.0472849810798457E-3</v>
      </c>
      <c r="J45" s="867" t="s">
        <v>85</v>
      </c>
      <c r="K45" s="868" t="s">
        <v>323</v>
      </c>
      <c r="L45" s="868" t="s">
        <v>15</v>
      </c>
      <c r="M45" s="869"/>
      <c r="N45" s="1075" t="s">
        <v>2002</v>
      </c>
      <c r="O45" s="870"/>
    </row>
    <row r="46" spans="1:15" ht="15.6" customHeight="1" x14ac:dyDescent="0.2">
      <c r="A46" s="64"/>
      <c r="B46" s="471"/>
      <c r="C46" s="860" t="str">
        <f t="shared" si="0"/>
        <v>2018 | Liquid Fuel - Diesel (Distallate No. 2)</v>
      </c>
      <c r="D46" s="861" t="s">
        <v>778</v>
      </c>
      <c r="E46" s="867">
        <v>2018</v>
      </c>
      <c r="F46" s="863" t="s">
        <v>1937</v>
      </c>
      <c r="G46" s="864">
        <f>'EFs - US EPA Title 40'!P29</f>
        <v>252.36199533444221</v>
      </c>
      <c r="H46" s="865">
        <f>'EFs - US EPA Title 40'!Q29</f>
        <v>1.0236424905399225E-2</v>
      </c>
      <c r="I46" s="866">
        <f>'EFs - US EPA Title 40'!R29</f>
        <v>2.0472849810798457E-3</v>
      </c>
      <c r="J46" s="867" t="s">
        <v>85</v>
      </c>
      <c r="K46" s="868" t="s">
        <v>323</v>
      </c>
      <c r="L46" s="868" t="s">
        <v>15</v>
      </c>
      <c r="M46" s="869"/>
      <c r="N46" s="1075" t="s">
        <v>2002</v>
      </c>
      <c r="O46" s="870"/>
    </row>
    <row r="47" spans="1:15" ht="15.6" customHeight="1" x14ac:dyDescent="0.2">
      <c r="A47" s="64"/>
      <c r="B47" s="471"/>
      <c r="C47" s="860" t="str">
        <f t="shared" si="0"/>
        <v>2019 | Liquid Fuel - Diesel (Distallate No. 2)</v>
      </c>
      <c r="D47" s="861" t="s">
        <v>778</v>
      </c>
      <c r="E47" s="862">
        <v>2019</v>
      </c>
      <c r="F47" s="863" t="s">
        <v>1937</v>
      </c>
      <c r="G47" s="864">
        <f>G46</f>
        <v>252.36199533444221</v>
      </c>
      <c r="H47" s="865">
        <f t="shared" ref="H47:H51" si="19">H46</f>
        <v>1.0236424905399225E-2</v>
      </c>
      <c r="I47" s="866">
        <f t="shared" ref="I47:I51" si="20">I46</f>
        <v>2.0472849810798457E-3</v>
      </c>
      <c r="J47" s="867" t="s">
        <v>85</v>
      </c>
      <c r="K47" s="868" t="s">
        <v>323</v>
      </c>
      <c r="L47" s="868" t="s">
        <v>15</v>
      </c>
      <c r="M47" s="869"/>
      <c r="N47" s="1075" t="s">
        <v>2002</v>
      </c>
      <c r="O47" s="870"/>
    </row>
    <row r="48" spans="1:15" ht="15.6" customHeight="1" x14ac:dyDescent="0.2">
      <c r="A48" s="64"/>
      <c r="B48" s="471"/>
      <c r="C48" s="860" t="str">
        <f t="shared" si="0"/>
        <v>2020 | Liquid Fuel - Diesel (Distallate No. 2)</v>
      </c>
      <c r="D48" s="861" t="s">
        <v>778</v>
      </c>
      <c r="E48" s="862">
        <v>2020</v>
      </c>
      <c r="F48" s="863" t="s">
        <v>1937</v>
      </c>
      <c r="G48" s="864">
        <f t="shared" ref="G48:G51" si="21">G47</f>
        <v>252.36199533444221</v>
      </c>
      <c r="H48" s="865">
        <f t="shared" si="19"/>
        <v>1.0236424905399225E-2</v>
      </c>
      <c r="I48" s="866">
        <f t="shared" si="20"/>
        <v>2.0472849810798457E-3</v>
      </c>
      <c r="J48" s="867" t="s">
        <v>85</v>
      </c>
      <c r="K48" s="868" t="s">
        <v>323</v>
      </c>
      <c r="L48" s="868" t="s">
        <v>15</v>
      </c>
      <c r="M48" s="869"/>
      <c r="N48" s="1075" t="s">
        <v>2002</v>
      </c>
      <c r="O48" s="870"/>
    </row>
    <row r="49" spans="1:15" ht="15.6" customHeight="1" x14ac:dyDescent="0.2">
      <c r="A49" s="64"/>
      <c r="B49" s="471"/>
      <c r="C49" s="860" t="str">
        <f t="shared" si="0"/>
        <v>2021 | Liquid Fuel - Diesel (Distallate No. 2)</v>
      </c>
      <c r="D49" s="861" t="s">
        <v>778</v>
      </c>
      <c r="E49" s="862">
        <v>2021</v>
      </c>
      <c r="F49" s="863" t="s">
        <v>1937</v>
      </c>
      <c r="G49" s="864">
        <f t="shared" si="21"/>
        <v>252.36199533444221</v>
      </c>
      <c r="H49" s="865">
        <f t="shared" si="19"/>
        <v>1.0236424905399225E-2</v>
      </c>
      <c r="I49" s="866">
        <f t="shared" si="20"/>
        <v>2.0472849810798457E-3</v>
      </c>
      <c r="J49" s="867" t="s">
        <v>85</v>
      </c>
      <c r="K49" s="868" t="s">
        <v>323</v>
      </c>
      <c r="L49" s="868" t="s">
        <v>15</v>
      </c>
      <c r="M49" s="869"/>
      <c r="N49" s="1075" t="s">
        <v>2002</v>
      </c>
      <c r="O49" s="870"/>
    </row>
    <row r="50" spans="1:15" ht="15.6" customHeight="1" x14ac:dyDescent="0.2">
      <c r="A50" s="64"/>
      <c r="B50" s="471"/>
      <c r="C50" s="860" t="str">
        <f t="shared" si="0"/>
        <v>2022 | Liquid Fuel - Diesel (Distallate No. 2)</v>
      </c>
      <c r="D50" s="861" t="s">
        <v>778</v>
      </c>
      <c r="E50" s="862">
        <v>2022</v>
      </c>
      <c r="F50" s="863" t="s">
        <v>1937</v>
      </c>
      <c r="G50" s="864">
        <f t="shared" si="21"/>
        <v>252.36199533444221</v>
      </c>
      <c r="H50" s="865">
        <f t="shared" si="19"/>
        <v>1.0236424905399225E-2</v>
      </c>
      <c r="I50" s="866">
        <f t="shared" si="20"/>
        <v>2.0472849810798457E-3</v>
      </c>
      <c r="J50" s="867" t="s">
        <v>85</v>
      </c>
      <c r="K50" s="868" t="s">
        <v>323</v>
      </c>
      <c r="L50" s="868" t="s">
        <v>15</v>
      </c>
      <c r="M50" s="869"/>
      <c r="N50" s="1075" t="s">
        <v>2002</v>
      </c>
      <c r="O50" s="870"/>
    </row>
    <row r="51" spans="1:15" ht="15.6" customHeight="1" x14ac:dyDescent="0.2">
      <c r="A51" s="64"/>
      <c r="B51" s="471"/>
      <c r="C51" s="860" t="str">
        <f t="shared" si="0"/>
        <v>2023 | Liquid Fuel - Diesel (Distallate No. 2)</v>
      </c>
      <c r="D51" s="861" t="s">
        <v>778</v>
      </c>
      <c r="E51" s="862">
        <v>2023</v>
      </c>
      <c r="F51" s="863" t="s">
        <v>1937</v>
      </c>
      <c r="G51" s="864">
        <f t="shared" si="21"/>
        <v>252.36199533444221</v>
      </c>
      <c r="H51" s="865">
        <f t="shared" si="19"/>
        <v>1.0236424905399225E-2</v>
      </c>
      <c r="I51" s="866">
        <f t="shared" si="20"/>
        <v>2.0472849810798457E-3</v>
      </c>
      <c r="J51" s="867" t="s">
        <v>85</v>
      </c>
      <c r="K51" s="868" t="s">
        <v>323</v>
      </c>
      <c r="L51" s="868" t="s">
        <v>15</v>
      </c>
      <c r="M51" s="869"/>
      <c r="N51" s="1075" t="s">
        <v>2002</v>
      </c>
      <c r="O51" s="870"/>
    </row>
    <row r="52" spans="1:15" ht="15.6" customHeight="1" x14ac:dyDescent="0.2">
      <c r="A52" s="64"/>
      <c r="B52" s="471"/>
      <c r="C52" s="860" t="str">
        <f t="shared" si="0"/>
        <v>2018 | Liquid Fuel - Distallate Fuel Oil No. 4</v>
      </c>
      <c r="D52" s="861" t="s">
        <v>778</v>
      </c>
      <c r="E52" s="867">
        <v>2018</v>
      </c>
      <c r="F52" s="863" t="s">
        <v>1941</v>
      </c>
      <c r="G52" s="864">
        <f>'EFs - US EPA Title 40'!P30</f>
        <v>256.04710830038601</v>
      </c>
      <c r="H52" s="865">
        <f>'EFs - US EPA Title 40'!Q30</f>
        <v>1.0236424905399227E-2</v>
      </c>
      <c r="I52" s="866">
        <f>'EFs - US EPA Title 40'!R30</f>
        <v>2.0472849810798453E-3</v>
      </c>
      <c r="J52" s="867" t="s">
        <v>85</v>
      </c>
      <c r="K52" s="868" t="s">
        <v>323</v>
      </c>
      <c r="L52" s="868" t="s">
        <v>15</v>
      </c>
      <c r="M52" s="869"/>
      <c r="N52" s="1075" t="s">
        <v>2002</v>
      </c>
      <c r="O52" s="870"/>
    </row>
    <row r="53" spans="1:15" ht="15.6" customHeight="1" x14ac:dyDescent="0.2">
      <c r="A53" s="64"/>
      <c r="B53" s="471"/>
      <c r="C53" s="860" t="str">
        <f t="shared" si="0"/>
        <v>2019 | Liquid Fuel - Distallate Fuel Oil No. 4</v>
      </c>
      <c r="D53" s="861" t="s">
        <v>778</v>
      </c>
      <c r="E53" s="862">
        <v>2019</v>
      </c>
      <c r="F53" s="863" t="s">
        <v>1941</v>
      </c>
      <c r="G53" s="864">
        <f>G52</f>
        <v>256.04710830038601</v>
      </c>
      <c r="H53" s="865">
        <f t="shared" ref="H53:H57" si="22">H52</f>
        <v>1.0236424905399227E-2</v>
      </c>
      <c r="I53" s="866">
        <f t="shared" ref="I53:I57" si="23">I52</f>
        <v>2.0472849810798453E-3</v>
      </c>
      <c r="J53" s="867" t="s">
        <v>85</v>
      </c>
      <c r="K53" s="868" t="s">
        <v>323</v>
      </c>
      <c r="L53" s="868" t="s">
        <v>15</v>
      </c>
      <c r="M53" s="869"/>
      <c r="N53" s="1075" t="s">
        <v>2002</v>
      </c>
      <c r="O53" s="870"/>
    </row>
    <row r="54" spans="1:15" ht="15.6" customHeight="1" x14ac:dyDescent="0.2">
      <c r="A54" s="64"/>
      <c r="B54" s="471"/>
      <c r="C54" s="860" t="str">
        <f t="shared" si="0"/>
        <v>2020 | Liquid Fuel - Distallate Fuel Oil No. 4</v>
      </c>
      <c r="D54" s="861" t="s">
        <v>778</v>
      </c>
      <c r="E54" s="862">
        <v>2020</v>
      </c>
      <c r="F54" s="863" t="s">
        <v>1941</v>
      </c>
      <c r="G54" s="864">
        <f t="shared" ref="G54:G57" si="24">G53</f>
        <v>256.04710830038601</v>
      </c>
      <c r="H54" s="865">
        <f t="shared" si="22"/>
        <v>1.0236424905399227E-2</v>
      </c>
      <c r="I54" s="866">
        <f t="shared" si="23"/>
        <v>2.0472849810798453E-3</v>
      </c>
      <c r="J54" s="867" t="s">
        <v>85</v>
      </c>
      <c r="K54" s="868" t="s">
        <v>323</v>
      </c>
      <c r="L54" s="868" t="s">
        <v>15</v>
      </c>
      <c r="M54" s="869"/>
      <c r="N54" s="1075" t="s">
        <v>2002</v>
      </c>
      <c r="O54" s="870"/>
    </row>
    <row r="55" spans="1:15" ht="15.6" customHeight="1" x14ac:dyDescent="0.2">
      <c r="A55" s="64"/>
      <c r="B55" s="471"/>
      <c r="C55" s="860" t="str">
        <f t="shared" si="0"/>
        <v>2021 | Liquid Fuel - Distallate Fuel Oil No. 4</v>
      </c>
      <c r="D55" s="861" t="s">
        <v>778</v>
      </c>
      <c r="E55" s="862">
        <v>2021</v>
      </c>
      <c r="F55" s="863" t="s">
        <v>1941</v>
      </c>
      <c r="G55" s="864">
        <f t="shared" si="24"/>
        <v>256.04710830038601</v>
      </c>
      <c r="H55" s="865">
        <f t="shared" si="22"/>
        <v>1.0236424905399227E-2</v>
      </c>
      <c r="I55" s="866">
        <f t="shared" si="23"/>
        <v>2.0472849810798453E-3</v>
      </c>
      <c r="J55" s="867" t="s">
        <v>85</v>
      </c>
      <c r="K55" s="868" t="s">
        <v>323</v>
      </c>
      <c r="L55" s="868" t="s">
        <v>15</v>
      </c>
      <c r="M55" s="869"/>
      <c r="N55" s="1075" t="s">
        <v>2002</v>
      </c>
      <c r="O55" s="870"/>
    </row>
    <row r="56" spans="1:15" ht="15.6" customHeight="1" x14ac:dyDescent="0.2">
      <c r="A56" s="64"/>
      <c r="B56" s="471"/>
      <c r="C56" s="860" t="str">
        <f t="shared" si="0"/>
        <v>2022 | Liquid Fuel - Distallate Fuel Oil No. 4</v>
      </c>
      <c r="D56" s="861" t="s">
        <v>778</v>
      </c>
      <c r="E56" s="862">
        <v>2022</v>
      </c>
      <c r="F56" s="863" t="s">
        <v>1941</v>
      </c>
      <c r="G56" s="864">
        <f t="shared" si="24"/>
        <v>256.04710830038601</v>
      </c>
      <c r="H56" s="865">
        <f t="shared" si="22"/>
        <v>1.0236424905399227E-2</v>
      </c>
      <c r="I56" s="866">
        <f t="shared" si="23"/>
        <v>2.0472849810798453E-3</v>
      </c>
      <c r="J56" s="867" t="s">
        <v>85</v>
      </c>
      <c r="K56" s="868" t="s">
        <v>323</v>
      </c>
      <c r="L56" s="868" t="s">
        <v>15</v>
      </c>
      <c r="M56" s="869"/>
      <c r="N56" s="1075" t="s">
        <v>2002</v>
      </c>
      <c r="O56" s="870"/>
    </row>
    <row r="57" spans="1:15" ht="15.6" customHeight="1" x14ac:dyDescent="0.2">
      <c r="A57" s="64"/>
      <c r="B57" s="471"/>
      <c r="C57" s="860" t="str">
        <f t="shared" si="0"/>
        <v>2023 | Liquid Fuel - Distallate Fuel Oil No. 4</v>
      </c>
      <c r="D57" s="861" t="s">
        <v>778</v>
      </c>
      <c r="E57" s="862">
        <v>2023</v>
      </c>
      <c r="F57" s="863" t="s">
        <v>1941</v>
      </c>
      <c r="G57" s="864">
        <f t="shared" si="24"/>
        <v>256.04710830038601</v>
      </c>
      <c r="H57" s="865">
        <f t="shared" si="22"/>
        <v>1.0236424905399227E-2</v>
      </c>
      <c r="I57" s="866">
        <f t="shared" si="23"/>
        <v>2.0472849810798453E-3</v>
      </c>
      <c r="J57" s="867" t="s">
        <v>85</v>
      </c>
      <c r="K57" s="868" t="s">
        <v>323</v>
      </c>
      <c r="L57" s="868" t="s">
        <v>15</v>
      </c>
      <c r="M57" s="869"/>
      <c r="N57" s="1075" t="s">
        <v>2002</v>
      </c>
      <c r="O57" s="870"/>
    </row>
    <row r="58" spans="1:15" ht="15.6" customHeight="1" x14ac:dyDescent="0.2">
      <c r="A58" s="64"/>
      <c r="B58" s="64"/>
      <c r="C58" s="860" t="str">
        <f t="shared" ref="C58:C75" si="25">IF(OR(E58="",F58="",G58=""),"",E58&amp;" | "&amp;F58)</f>
        <v>2018 | Liquid Fuel - Distallate Fuel Oil No. 5</v>
      </c>
      <c r="D58" s="861" t="s">
        <v>778</v>
      </c>
      <c r="E58" s="862">
        <v>2018</v>
      </c>
      <c r="F58" s="863" t="s">
        <v>1944</v>
      </c>
      <c r="G58" s="864">
        <f>'EFs - US EPA Title 40'!P31</f>
        <v>248.84748945025527</v>
      </c>
      <c r="H58" s="865">
        <f>'EFs - US EPA Title 40'!Q31</f>
        <v>1.0236424905399229E-2</v>
      </c>
      <c r="I58" s="866">
        <f>'EFs - US EPA Title 40'!R31</f>
        <v>2.0472849810798462E-3</v>
      </c>
      <c r="J58" s="867" t="s">
        <v>85</v>
      </c>
      <c r="K58" s="868" t="s">
        <v>323</v>
      </c>
      <c r="L58" s="868" t="s">
        <v>15</v>
      </c>
      <c r="M58" s="869"/>
      <c r="N58" s="1075" t="s">
        <v>2002</v>
      </c>
      <c r="O58" s="870"/>
    </row>
    <row r="59" spans="1:15" ht="15.6" customHeight="1" x14ac:dyDescent="0.2">
      <c r="A59" s="64"/>
      <c r="B59" s="64"/>
      <c r="C59" s="860" t="str">
        <f t="shared" si="25"/>
        <v>2019 | Liquid Fuel - Distallate Fuel Oil No. 5</v>
      </c>
      <c r="D59" s="861" t="s">
        <v>778</v>
      </c>
      <c r="E59" s="862">
        <v>2019</v>
      </c>
      <c r="F59" s="863" t="s">
        <v>1944</v>
      </c>
      <c r="G59" s="864">
        <f>G58</f>
        <v>248.84748945025527</v>
      </c>
      <c r="H59" s="865">
        <f t="shared" ref="H59:H63" si="26">H58</f>
        <v>1.0236424905399229E-2</v>
      </c>
      <c r="I59" s="866">
        <f t="shared" ref="I59:I63" si="27">I58</f>
        <v>2.0472849810798462E-3</v>
      </c>
      <c r="J59" s="867" t="s">
        <v>85</v>
      </c>
      <c r="K59" s="868" t="s">
        <v>323</v>
      </c>
      <c r="L59" s="868" t="s">
        <v>15</v>
      </c>
      <c r="M59" s="869"/>
      <c r="N59" s="1075" t="s">
        <v>2002</v>
      </c>
      <c r="O59" s="870"/>
    </row>
    <row r="60" spans="1:15" ht="15.6" customHeight="1" x14ac:dyDescent="0.2">
      <c r="A60" s="64"/>
      <c r="B60" s="64"/>
      <c r="C60" s="860" t="str">
        <f t="shared" si="25"/>
        <v>2020 | Liquid Fuel - Distallate Fuel Oil No. 5</v>
      </c>
      <c r="D60" s="861" t="s">
        <v>778</v>
      </c>
      <c r="E60" s="862">
        <v>2020</v>
      </c>
      <c r="F60" s="863" t="s">
        <v>1944</v>
      </c>
      <c r="G60" s="864">
        <f t="shared" ref="G60:G63" si="28">G59</f>
        <v>248.84748945025527</v>
      </c>
      <c r="H60" s="865">
        <f t="shared" si="26"/>
        <v>1.0236424905399229E-2</v>
      </c>
      <c r="I60" s="866">
        <f t="shared" si="27"/>
        <v>2.0472849810798462E-3</v>
      </c>
      <c r="J60" s="867" t="s">
        <v>85</v>
      </c>
      <c r="K60" s="868" t="s">
        <v>323</v>
      </c>
      <c r="L60" s="868" t="s">
        <v>15</v>
      </c>
      <c r="M60" s="869"/>
      <c r="N60" s="1075" t="s">
        <v>2002</v>
      </c>
      <c r="O60" s="870"/>
    </row>
    <row r="61" spans="1:15" ht="15.6" customHeight="1" x14ac:dyDescent="0.2">
      <c r="A61" s="64"/>
      <c r="B61" s="64"/>
      <c r="C61" s="860" t="str">
        <f t="shared" si="25"/>
        <v>2021 | Liquid Fuel - Distallate Fuel Oil No. 5</v>
      </c>
      <c r="D61" s="861" t="s">
        <v>778</v>
      </c>
      <c r="E61" s="862">
        <v>2021</v>
      </c>
      <c r="F61" s="863" t="s">
        <v>1944</v>
      </c>
      <c r="G61" s="864">
        <f t="shared" si="28"/>
        <v>248.84748945025527</v>
      </c>
      <c r="H61" s="865">
        <f t="shared" si="26"/>
        <v>1.0236424905399229E-2</v>
      </c>
      <c r="I61" s="866">
        <f t="shared" si="27"/>
        <v>2.0472849810798462E-3</v>
      </c>
      <c r="J61" s="867" t="s">
        <v>85</v>
      </c>
      <c r="K61" s="868" t="s">
        <v>323</v>
      </c>
      <c r="L61" s="868" t="s">
        <v>15</v>
      </c>
      <c r="M61" s="869"/>
      <c r="N61" s="1075" t="s">
        <v>2002</v>
      </c>
      <c r="O61" s="870"/>
    </row>
    <row r="62" spans="1:15" ht="15.6" customHeight="1" x14ac:dyDescent="0.2">
      <c r="A62" s="64"/>
      <c r="B62" s="64"/>
      <c r="C62" s="860" t="str">
        <f t="shared" si="25"/>
        <v>2022 | Liquid Fuel - Distallate Fuel Oil No. 5</v>
      </c>
      <c r="D62" s="861" t="s">
        <v>778</v>
      </c>
      <c r="E62" s="862">
        <v>2022</v>
      </c>
      <c r="F62" s="863" t="s">
        <v>1944</v>
      </c>
      <c r="G62" s="864">
        <f t="shared" si="28"/>
        <v>248.84748945025527</v>
      </c>
      <c r="H62" s="865">
        <f t="shared" si="26"/>
        <v>1.0236424905399229E-2</v>
      </c>
      <c r="I62" s="866">
        <f t="shared" si="27"/>
        <v>2.0472849810798462E-3</v>
      </c>
      <c r="J62" s="867" t="s">
        <v>85</v>
      </c>
      <c r="K62" s="868" t="s">
        <v>323</v>
      </c>
      <c r="L62" s="868" t="s">
        <v>15</v>
      </c>
      <c r="M62" s="869"/>
      <c r="N62" s="1075" t="s">
        <v>2002</v>
      </c>
      <c r="O62" s="870"/>
    </row>
    <row r="63" spans="1:15" ht="15.6" customHeight="1" x14ac:dyDescent="0.2">
      <c r="A63" s="64"/>
      <c r="B63" s="64"/>
      <c r="C63" s="860" t="str">
        <f t="shared" si="25"/>
        <v>2023 | Liquid Fuel - Distallate Fuel Oil No. 5</v>
      </c>
      <c r="D63" s="861" t="s">
        <v>778</v>
      </c>
      <c r="E63" s="862">
        <v>2023</v>
      </c>
      <c r="F63" s="863" t="s">
        <v>1944</v>
      </c>
      <c r="G63" s="864">
        <f t="shared" si="28"/>
        <v>248.84748945025527</v>
      </c>
      <c r="H63" s="865">
        <f t="shared" si="26"/>
        <v>1.0236424905399229E-2</v>
      </c>
      <c r="I63" s="866">
        <f t="shared" si="27"/>
        <v>2.0472849810798462E-3</v>
      </c>
      <c r="J63" s="867" t="s">
        <v>85</v>
      </c>
      <c r="K63" s="868" t="s">
        <v>323</v>
      </c>
      <c r="L63" s="868" t="s">
        <v>15</v>
      </c>
      <c r="M63" s="869"/>
      <c r="N63" s="1075" t="s">
        <v>2002</v>
      </c>
      <c r="O63" s="870"/>
    </row>
    <row r="64" spans="1:15" ht="15.6" customHeight="1" x14ac:dyDescent="0.2">
      <c r="A64" s="64"/>
      <c r="B64" s="471"/>
      <c r="C64" s="860" t="str">
        <f t="shared" si="25"/>
        <v>2018 | Liquid Fuel - Distallate Fuel Oil No. 6</v>
      </c>
      <c r="D64" s="861" t="s">
        <v>778</v>
      </c>
      <c r="E64" s="867">
        <v>2018</v>
      </c>
      <c r="F64" s="863" t="s">
        <v>1942</v>
      </c>
      <c r="G64" s="864">
        <f>'EFs - US EPA Title 40'!P32</f>
        <v>256.25183679849397</v>
      </c>
      <c r="H64" s="865">
        <f>'EFs - US EPA Title 40'!Q32</f>
        <v>1.0236424905399227E-2</v>
      </c>
      <c r="I64" s="866">
        <f>'EFs - US EPA Title 40'!R32</f>
        <v>2.0472849810798453E-3</v>
      </c>
      <c r="J64" s="867" t="s">
        <v>85</v>
      </c>
      <c r="K64" s="868" t="s">
        <v>323</v>
      </c>
      <c r="L64" s="868" t="s">
        <v>15</v>
      </c>
      <c r="M64" s="869"/>
      <c r="N64" s="1075" t="s">
        <v>2002</v>
      </c>
      <c r="O64" s="870"/>
    </row>
    <row r="65" spans="1:15" ht="15.6" customHeight="1" x14ac:dyDescent="0.2">
      <c r="A65" s="64"/>
      <c r="B65" s="471"/>
      <c r="C65" s="860" t="str">
        <f t="shared" si="25"/>
        <v>2019 | Liquid Fuel - Distallate Fuel Oil No. 6</v>
      </c>
      <c r="D65" s="861" t="s">
        <v>778</v>
      </c>
      <c r="E65" s="862">
        <v>2019</v>
      </c>
      <c r="F65" s="863" t="s">
        <v>1942</v>
      </c>
      <c r="G65" s="864">
        <f>G64</f>
        <v>256.25183679849397</v>
      </c>
      <c r="H65" s="865">
        <f t="shared" ref="H65:H69" si="29">H64</f>
        <v>1.0236424905399227E-2</v>
      </c>
      <c r="I65" s="866">
        <f t="shared" ref="I65:I69" si="30">I64</f>
        <v>2.0472849810798453E-3</v>
      </c>
      <c r="J65" s="867" t="s">
        <v>85</v>
      </c>
      <c r="K65" s="868" t="s">
        <v>323</v>
      </c>
      <c r="L65" s="868" t="s">
        <v>15</v>
      </c>
      <c r="M65" s="869"/>
      <c r="N65" s="1075" t="s">
        <v>2002</v>
      </c>
      <c r="O65" s="870"/>
    </row>
    <row r="66" spans="1:15" ht="15.6" customHeight="1" x14ac:dyDescent="0.2">
      <c r="A66" s="64"/>
      <c r="B66" s="471"/>
      <c r="C66" s="860" t="str">
        <f t="shared" si="25"/>
        <v>2020 | Liquid Fuel - Distallate Fuel Oil No. 6</v>
      </c>
      <c r="D66" s="861" t="s">
        <v>778</v>
      </c>
      <c r="E66" s="862">
        <v>2020</v>
      </c>
      <c r="F66" s="863" t="s">
        <v>1942</v>
      </c>
      <c r="G66" s="864">
        <f t="shared" ref="G66:G69" si="31">G65</f>
        <v>256.25183679849397</v>
      </c>
      <c r="H66" s="865">
        <f t="shared" si="29"/>
        <v>1.0236424905399227E-2</v>
      </c>
      <c r="I66" s="866">
        <f t="shared" si="30"/>
        <v>2.0472849810798453E-3</v>
      </c>
      <c r="J66" s="867" t="s">
        <v>85</v>
      </c>
      <c r="K66" s="868" t="s">
        <v>323</v>
      </c>
      <c r="L66" s="868" t="s">
        <v>15</v>
      </c>
      <c r="M66" s="869"/>
      <c r="N66" s="1075" t="s">
        <v>2002</v>
      </c>
      <c r="O66" s="870"/>
    </row>
    <row r="67" spans="1:15" ht="15.6" customHeight="1" x14ac:dyDescent="0.2">
      <c r="A67" s="64"/>
      <c r="B67" s="471"/>
      <c r="C67" s="860" t="str">
        <f t="shared" si="25"/>
        <v>2021 | Liquid Fuel - Distallate Fuel Oil No. 6</v>
      </c>
      <c r="D67" s="861" t="s">
        <v>778</v>
      </c>
      <c r="E67" s="862">
        <v>2021</v>
      </c>
      <c r="F67" s="863" t="s">
        <v>1942</v>
      </c>
      <c r="G67" s="864">
        <f t="shared" si="31"/>
        <v>256.25183679849397</v>
      </c>
      <c r="H67" s="865">
        <f t="shared" si="29"/>
        <v>1.0236424905399227E-2</v>
      </c>
      <c r="I67" s="866">
        <f t="shared" si="30"/>
        <v>2.0472849810798453E-3</v>
      </c>
      <c r="J67" s="867" t="s">
        <v>85</v>
      </c>
      <c r="K67" s="868" t="s">
        <v>323</v>
      </c>
      <c r="L67" s="868" t="s">
        <v>15</v>
      </c>
      <c r="M67" s="869"/>
      <c r="N67" s="1075" t="s">
        <v>2002</v>
      </c>
      <c r="O67" s="870"/>
    </row>
    <row r="68" spans="1:15" ht="15.6" customHeight="1" x14ac:dyDescent="0.2">
      <c r="A68" s="64"/>
      <c r="B68" s="471"/>
      <c r="C68" s="860" t="str">
        <f t="shared" si="25"/>
        <v>2022 | Liquid Fuel - Distallate Fuel Oil No. 6</v>
      </c>
      <c r="D68" s="861" t="s">
        <v>778</v>
      </c>
      <c r="E68" s="862">
        <v>2022</v>
      </c>
      <c r="F68" s="863" t="s">
        <v>1942</v>
      </c>
      <c r="G68" s="864">
        <f t="shared" si="31"/>
        <v>256.25183679849397</v>
      </c>
      <c r="H68" s="865">
        <f t="shared" si="29"/>
        <v>1.0236424905399227E-2</v>
      </c>
      <c r="I68" s="866">
        <f t="shared" si="30"/>
        <v>2.0472849810798453E-3</v>
      </c>
      <c r="J68" s="867" t="s">
        <v>85</v>
      </c>
      <c r="K68" s="868" t="s">
        <v>323</v>
      </c>
      <c r="L68" s="868" t="s">
        <v>15</v>
      </c>
      <c r="M68" s="869"/>
      <c r="N68" s="1075" t="s">
        <v>2002</v>
      </c>
      <c r="O68" s="870"/>
    </row>
    <row r="69" spans="1:15" ht="15.6" customHeight="1" x14ac:dyDescent="0.2">
      <c r="A69" s="64"/>
      <c r="B69" s="471"/>
      <c r="C69" s="860" t="str">
        <f t="shared" si="25"/>
        <v>2023 | Liquid Fuel - Distallate Fuel Oil No. 6</v>
      </c>
      <c r="D69" s="861" t="s">
        <v>778</v>
      </c>
      <c r="E69" s="862">
        <v>2023</v>
      </c>
      <c r="F69" s="863" t="s">
        <v>1942</v>
      </c>
      <c r="G69" s="864">
        <f t="shared" si="31"/>
        <v>256.25183679849397</v>
      </c>
      <c r="H69" s="865">
        <f t="shared" si="29"/>
        <v>1.0236424905399227E-2</v>
      </c>
      <c r="I69" s="866">
        <f t="shared" si="30"/>
        <v>2.0472849810798453E-3</v>
      </c>
      <c r="J69" s="867" t="s">
        <v>85</v>
      </c>
      <c r="K69" s="868" t="s">
        <v>323</v>
      </c>
      <c r="L69" s="868" t="s">
        <v>15</v>
      </c>
      <c r="M69" s="869"/>
      <c r="N69" s="1075" t="s">
        <v>2002</v>
      </c>
      <c r="O69" s="870"/>
    </row>
    <row r="70" spans="1:15" ht="15.6" customHeight="1" x14ac:dyDescent="0.2">
      <c r="A70" s="64"/>
      <c r="B70" s="471"/>
      <c r="C70" s="860" t="str">
        <f t="shared" si="25"/>
        <v>2018 | Liquid Fuel - Ethanol</v>
      </c>
      <c r="D70" s="861" t="s">
        <v>778</v>
      </c>
      <c r="E70" s="867">
        <v>2018</v>
      </c>
      <c r="F70" s="863" t="s">
        <v>1938</v>
      </c>
      <c r="G70" s="864">
        <f>'EFs - US EPA Title 40'!P39</f>
        <v>233.52697350850769</v>
      </c>
      <c r="H70" s="865">
        <f>'EFs - US EPA Title 40'!Q39</f>
        <v>1.0236424905399225E-2</v>
      </c>
      <c r="I70" s="866">
        <f>'EFs - US EPA Title 40'!R39</f>
        <v>2.0472849810798453E-3</v>
      </c>
      <c r="J70" s="867" t="s">
        <v>85</v>
      </c>
      <c r="K70" s="868" t="s">
        <v>323</v>
      </c>
      <c r="L70" s="868" t="s">
        <v>15</v>
      </c>
      <c r="M70" s="869"/>
      <c r="N70" s="1075" t="s">
        <v>2002</v>
      </c>
      <c r="O70" s="870"/>
    </row>
    <row r="71" spans="1:15" ht="15.6" customHeight="1" x14ac:dyDescent="0.2">
      <c r="A71" s="64"/>
      <c r="B71" s="471"/>
      <c r="C71" s="860" t="str">
        <f t="shared" si="25"/>
        <v>2019 | Liquid Fuel - Ethanol</v>
      </c>
      <c r="D71" s="861" t="s">
        <v>778</v>
      </c>
      <c r="E71" s="862">
        <v>2019</v>
      </c>
      <c r="F71" s="863" t="s">
        <v>1938</v>
      </c>
      <c r="G71" s="864">
        <f>G70</f>
        <v>233.52697350850769</v>
      </c>
      <c r="H71" s="865">
        <f t="shared" ref="H71:H75" si="32">H70</f>
        <v>1.0236424905399225E-2</v>
      </c>
      <c r="I71" s="866">
        <f t="shared" ref="I71:I75" si="33">I70</f>
        <v>2.0472849810798453E-3</v>
      </c>
      <c r="J71" s="867" t="s">
        <v>85</v>
      </c>
      <c r="K71" s="868" t="s">
        <v>323</v>
      </c>
      <c r="L71" s="868" t="s">
        <v>15</v>
      </c>
      <c r="M71" s="869"/>
      <c r="N71" s="1075" t="s">
        <v>2002</v>
      </c>
      <c r="O71" s="870"/>
    </row>
    <row r="72" spans="1:15" ht="15.6" customHeight="1" x14ac:dyDescent="0.2">
      <c r="A72" s="64"/>
      <c r="B72" s="471"/>
      <c r="C72" s="860" t="str">
        <f t="shared" si="25"/>
        <v>2020 | Liquid Fuel - Ethanol</v>
      </c>
      <c r="D72" s="861" t="s">
        <v>778</v>
      </c>
      <c r="E72" s="862">
        <v>2020</v>
      </c>
      <c r="F72" s="863" t="s">
        <v>1938</v>
      </c>
      <c r="G72" s="864">
        <f t="shared" ref="G72:G75" si="34">G71</f>
        <v>233.52697350850769</v>
      </c>
      <c r="H72" s="865">
        <f t="shared" si="32"/>
        <v>1.0236424905399225E-2</v>
      </c>
      <c r="I72" s="866">
        <f t="shared" si="33"/>
        <v>2.0472849810798453E-3</v>
      </c>
      <c r="J72" s="867" t="s">
        <v>85</v>
      </c>
      <c r="K72" s="868" t="s">
        <v>323</v>
      </c>
      <c r="L72" s="868" t="s">
        <v>15</v>
      </c>
      <c r="M72" s="869"/>
      <c r="N72" s="1075" t="s">
        <v>2002</v>
      </c>
      <c r="O72" s="870"/>
    </row>
    <row r="73" spans="1:15" ht="15.6" customHeight="1" x14ac:dyDescent="0.2">
      <c r="A73" s="64"/>
      <c r="B73" s="471"/>
      <c r="C73" s="860" t="str">
        <f t="shared" si="25"/>
        <v>2021 | Liquid Fuel - Ethanol</v>
      </c>
      <c r="D73" s="861" t="s">
        <v>778</v>
      </c>
      <c r="E73" s="862">
        <v>2021</v>
      </c>
      <c r="F73" s="863" t="s">
        <v>1938</v>
      </c>
      <c r="G73" s="864">
        <f t="shared" si="34"/>
        <v>233.52697350850769</v>
      </c>
      <c r="H73" s="865">
        <f t="shared" si="32"/>
        <v>1.0236424905399225E-2</v>
      </c>
      <c r="I73" s="866">
        <f t="shared" si="33"/>
        <v>2.0472849810798453E-3</v>
      </c>
      <c r="J73" s="867" t="s">
        <v>85</v>
      </c>
      <c r="K73" s="868" t="s">
        <v>323</v>
      </c>
      <c r="L73" s="868" t="s">
        <v>15</v>
      </c>
      <c r="M73" s="869"/>
      <c r="N73" s="1075" t="s">
        <v>2002</v>
      </c>
      <c r="O73" s="870"/>
    </row>
    <row r="74" spans="1:15" ht="15.6" customHeight="1" x14ac:dyDescent="0.2">
      <c r="A74" s="64"/>
      <c r="B74" s="471"/>
      <c r="C74" s="860" t="str">
        <f t="shared" si="25"/>
        <v>2022 | Liquid Fuel - Ethanol</v>
      </c>
      <c r="D74" s="861" t="s">
        <v>778</v>
      </c>
      <c r="E74" s="862">
        <v>2022</v>
      </c>
      <c r="F74" s="863" t="s">
        <v>1938</v>
      </c>
      <c r="G74" s="864">
        <f t="shared" si="34"/>
        <v>233.52697350850769</v>
      </c>
      <c r="H74" s="865">
        <f t="shared" si="32"/>
        <v>1.0236424905399225E-2</v>
      </c>
      <c r="I74" s="866">
        <f t="shared" si="33"/>
        <v>2.0472849810798453E-3</v>
      </c>
      <c r="J74" s="867" t="s">
        <v>85</v>
      </c>
      <c r="K74" s="868" t="s">
        <v>323</v>
      </c>
      <c r="L74" s="868" t="s">
        <v>15</v>
      </c>
      <c r="M74" s="869"/>
      <c r="N74" s="1075" t="s">
        <v>2002</v>
      </c>
      <c r="O74" s="870"/>
    </row>
    <row r="75" spans="1:15" ht="15.6" customHeight="1" x14ac:dyDescent="0.2">
      <c r="A75" s="64"/>
      <c r="B75" s="471"/>
      <c r="C75" s="860" t="str">
        <f t="shared" si="25"/>
        <v>2023 | Liquid Fuel - Ethanol</v>
      </c>
      <c r="D75" s="861" t="s">
        <v>778</v>
      </c>
      <c r="E75" s="862">
        <v>2023</v>
      </c>
      <c r="F75" s="863" t="s">
        <v>1938</v>
      </c>
      <c r="G75" s="864">
        <f t="shared" si="34"/>
        <v>233.52697350850769</v>
      </c>
      <c r="H75" s="865">
        <f t="shared" si="32"/>
        <v>1.0236424905399225E-2</v>
      </c>
      <c r="I75" s="866">
        <f t="shared" si="33"/>
        <v>2.0472849810798453E-3</v>
      </c>
      <c r="J75" s="867" t="s">
        <v>85</v>
      </c>
      <c r="K75" s="868" t="s">
        <v>323</v>
      </c>
      <c r="L75" s="868" t="s">
        <v>15</v>
      </c>
      <c r="M75" s="869"/>
      <c r="N75" s="1075" t="s">
        <v>2002</v>
      </c>
      <c r="O75" s="870"/>
    </row>
    <row r="76" spans="1:15" ht="15.6" customHeight="1" x14ac:dyDescent="0.2">
      <c r="A76" s="64"/>
      <c r="B76" s="64"/>
      <c r="C76" s="860" t="str">
        <f t="shared" ref="C76:C93" si="35">IF(OR(E76="",F76="",G76=""),"",E76&amp;" | "&amp;F76)</f>
        <v>2018 | Liquid Fuel - Ethyne (Acetylene)</v>
      </c>
      <c r="D76" s="861" t="s">
        <v>778</v>
      </c>
      <c r="E76" s="862">
        <v>2018</v>
      </c>
      <c r="F76" s="863" t="s">
        <v>1956</v>
      </c>
      <c r="G76" s="864">
        <f>'EFs - US EPA Title 40'!P40</f>
        <v>203.36364145393131</v>
      </c>
      <c r="H76" s="865">
        <f>'EFs - US EPA Title 40'!Q40</f>
        <v>0</v>
      </c>
      <c r="I76" s="866">
        <f>'EFs - US EPA Title 40'!R40</f>
        <v>0</v>
      </c>
      <c r="J76" s="867" t="s">
        <v>85</v>
      </c>
      <c r="K76" s="868" t="s">
        <v>323</v>
      </c>
      <c r="L76" s="868" t="s">
        <v>15</v>
      </c>
      <c r="M76" s="869"/>
      <c r="N76" s="1075" t="s">
        <v>2002</v>
      </c>
      <c r="O76" s="870"/>
    </row>
    <row r="77" spans="1:15" ht="15.6" customHeight="1" x14ac:dyDescent="0.2">
      <c r="A77" s="64"/>
      <c r="B77" s="64"/>
      <c r="C77" s="860" t="str">
        <f t="shared" si="35"/>
        <v>2019 | Liquid Fuel - Ethyne (Acetylene)</v>
      </c>
      <c r="D77" s="861" t="s">
        <v>778</v>
      </c>
      <c r="E77" s="862">
        <v>2019</v>
      </c>
      <c r="F77" s="863" t="s">
        <v>1956</v>
      </c>
      <c r="G77" s="864">
        <f>G76</f>
        <v>203.36364145393131</v>
      </c>
      <c r="H77" s="865">
        <f t="shared" ref="H77:H81" si="36">H76</f>
        <v>0</v>
      </c>
      <c r="I77" s="866">
        <f t="shared" ref="I77:I81" si="37">I76</f>
        <v>0</v>
      </c>
      <c r="J77" s="867" t="s">
        <v>85</v>
      </c>
      <c r="K77" s="868" t="s">
        <v>323</v>
      </c>
      <c r="L77" s="868" t="s">
        <v>15</v>
      </c>
      <c r="M77" s="869"/>
      <c r="N77" s="1075" t="s">
        <v>2002</v>
      </c>
      <c r="O77" s="870"/>
    </row>
    <row r="78" spans="1:15" ht="15.6" customHeight="1" x14ac:dyDescent="0.2">
      <c r="A78" s="64"/>
      <c r="B78" s="64"/>
      <c r="C78" s="860" t="str">
        <f t="shared" si="35"/>
        <v>2020 | Liquid Fuel - Ethyne (Acetylene)</v>
      </c>
      <c r="D78" s="861" t="s">
        <v>778</v>
      </c>
      <c r="E78" s="862">
        <v>2020</v>
      </c>
      <c r="F78" s="863" t="s">
        <v>1956</v>
      </c>
      <c r="G78" s="864">
        <f t="shared" ref="G78:G81" si="38">G77</f>
        <v>203.36364145393131</v>
      </c>
      <c r="H78" s="865">
        <f t="shared" si="36"/>
        <v>0</v>
      </c>
      <c r="I78" s="866">
        <f t="shared" si="37"/>
        <v>0</v>
      </c>
      <c r="J78" s="867" t="s">
        <v>85</v>
      </c>
      <c r="K78" s="868" t="s">
        <v>323</v>
      </c>
      <c r="L78" s="868" t="s">
        <v>15</v>
      </c>
      <c r="M78" s="869"/>
      <c r="N78" s="1075" t="s">
        <v>2002</v>
      </c>
      <c r="O78" s="870"/>
    </row>
    <row r="79" spans="1:15" ht="15.6" customHeight="1" x14ac:dyDescent="0.2">
      <c r="A79" s="64"/>
      <c r="B79" s="64"/>
      <c r="C79" s="860" t="str">
        <f t="shared" si="35"/>
        <v>2021 | Liquid Fuel - Ethyne (Acetylene)</v>
      </c>
      <c r="D79" s="861" t="s">
        <v>778</v>
      </c>
      <c r="E79" s="862">
        <v>2021</v>
      </c>
      <c r="F79" s="863" t="s">
        <v>1956</v>
      </c>
      <c r="G79" s="864">
        <f t="shared" si="38"/>
        <v>203.36364145393131</v>
      </c>
      <c r="H79" s="865">
        <f t="shared" si="36"/>
        <v>0</v>
      </c>
      <c r="I79" s="866">
        <f t="shared" si="37"/>
        <v>0</v>
      </c>
      <c r="J79" s="867" t="s">
        <v>85</v>
      </c>
      <c r="K79" s="868" t="s">
        <v>323</v>
      </c>
      <c r="L79" s="868" t="s">
        <v>15</v>
      </c>
      <c r="M79" s="869"/>
      <c r="N79" s="1075" t="s">
        <v>2002</v>
      </c>
      <c r="O79" s="870"/>
    </row>
    <row r="80" spans="1:15" ht="15.6" customHeight="1" x14ac:dyDescent="0.2">
      <c r="A80" s="64"/>
      <c r="B80" s="64"/>
      <c r="C80" s="860" t="str">
        <f t="shared" si="35"/>
        <v>2022 | Liquid Fuel - Ethyne (Acetylene)</v>
      </c>
      <c r="D80" s="861" t="s">
        <v>778</v>
      </c>
      <c r="E80" s="862">
        <v>2022</v>
      </c>
      <c r="F80" s="863" t="s">
        <v>1956</v>
      </c>
      <c r="G80" s="864">
        <f t="shared" si="38"/>
        <v>203.36364145393131</v>
      </c>
      <c r="H80" s="865">
        <f t="shared" si="36"/>
        <v>0</v>
      </c>
      <c r="I80" s="866">
        <f t="shared" si="37"/>
        <v>0</v>
      </c>
      <c r="J80" s="867" t="s">
        <v>85</v>
      </c>
      <c r="K80" s="868" t="s">
        <v>323</v>
      </c>
      <c r="L80" s="868" t="s">
        <v>15</v>
      </c>
      <c r="M80" s="869"/>
      <c r="N80" s="1075" t="s">
        <v>2002</v>
      </c>
      <c r="O80" s="870"/>
    </row>
    <row r="81" spans="1:15" ht="15.6" customHeight="1" x14ac:dyDescent="0.2">
      <c r="A81" s="64"/>
      <c r="B81" s="64"/>
      <c r="C81" s="860" t="str">
        <f t="shared" si="35"/>
        <v>2023 | Liquid Fuel - Ethyne (Acetylene)</v>
      </c>
      <c r="D81" s="861" t="s">
        <v>778</v>
      </c>
      <c r="E81" s="862">
        <v>2023</v>
      </c>
      <c r="F81" s="863" t="s">
        <v>1956</v>
      </c>
      <c r="G81" s="864">
        <f t="shared" si="38"/>
        <v>203.36364145393131</v>
      </c>
      <c r="H81" s="865">
        <f t="shared" si="36"/>
        <v>0</v>
      </c>
      <c r="I81" s="866">
        <f t="shared" si="37"/>
        <v>0</v>
      </c>
      <c r="J81" s="867" t="s">
        <v>85</v>
      </c>
      <c r="K81" s="868" t="s">
        <v>323</v>
      </c>
      <c r="L81" s="868" t="s">
        <v>15</v>
      </c>
      <c r="M81" s="869"/>
      <c r="N81" s="1075" t="s">
        <v>2002</v>
      </c>
      <c r="O81" s="870"/>
    </row>
    <row r="82" spans="1:15" ht="15.6" customHeight="1" x14ac:dyDescent="0.2">
      <c r="A82" s="64"/>
      <c r="B82" s="471"/>
      <c r="C82" s="860" t="str">
        <f t="shared" si="35"/>
        <v>2018 | Liquid Fuel - Fuel Oil (Distallate No. 1)</v>
      </c>
      <c r="D82" s="861" t="s">
        <v>778</v>
      </c>
      <c r="E82" s="867">
        <v>2018</v>
      </c>
      <c r="F82" s="863" t="s">
        <v>1943</v>
      </c>
      <c r="G82" s="864">
        <f>'EFs - US EPA Title 40'!P28</f>
        <v>249.93937477349778</v>
      </c>
      <c r="H82" s="865">
        <f>'EFs - US EPA Title 40'!Q28</f>
        <v>1.0236424905399227E-2</v>
      </c>
      <c r="I82" s="866">
        <f>'EFs - US EPA Title 40'!R28</f>
        <v>2.0472849810798457E-3</v>
      </c>
      <c r="J82" s="867" t="s">
        <v>85</v>
      </c>
      <c r="K82" s="868" t="s">
        <v>323</v>
      </c>
      <c r="L82" s="868" t="s">
        <v>15</v>
      </c>
      <c r="M82" s="869"/>
      <c r="N82" s="1075" t="s">
        <v>2002</v>
      </c>
      <c r="O82" s="870"/>
    </row>
    <row r="83" spans="1:15" ht="15.6" customHeight="1" x14ac:dyDescent="0.2">
      <c r="A83" s="64"/>
      <c r="B83" s="471"/>
      <c r="C83" s="860" t="str">
        <f t="shared" si="35"/>
        <v>2019 | Liquid Fuel - Fuel Oil (Distallate No. 1)</v>
      </c>
      <c r="D83" s="861" t="s">
        <v>778</v>
      </c>
      <c r="E83" s="862">
        <v>2019</v>
      </c>
      <c r="F83" s="863" t="s">
        <v>1943</v>
      </c>
      <c r="G83" s="864">
        <f>G82</f>
        <v>249.93937477349778</v>
      </c>
      <c r="H83" s="865">
        <f t="shared" ref="H83:H87" si="39">H82</f>
        <v>1.0236424905399227E-2</v>
      </c>
      <c r="I83" s="866">
        <f t="shared" ref="I83:I87" si="40">I82</f>
        <v>2.0472849810798457E-3</v>
      </c>
      <c r="J83" s="867" t="s">
        <v>85</v>
      </c>
      <c r="K83" s="868" t="s">
        <v>323</v>
      </c>
      <c r="L83" s="868" t="s">
        <v>15</v>
      </c>
      <c r="M83" s="869"/>
      <c r="N83" s="1075" t="s">
        <v>2002</v>
      </c>
      <c r="O83" s="870"/>
    </row>
    <row r="84" spans="1:15" ht="15.6" customHeight="1" x14ac:dyDescent="0.2">
      <c r="A84" s="64"/>
      <c r="B84" s="471"/>
      <c r="C84" s="860" t="str">
        <f t="shared" si="35"/>
        <v>2020 | Liquid Fuel - Fuel Oil (Distallate No. 1)</v>
      </c>
      <c r="D84" s="861" t="s">
        <v>778</v>
      </c>
      <c r="E84" s="862">
        <v>2020</v>
      </c>
      <c r="F84" s="863" t="s">
        <v>1943</v>
      </c>
      <c r="G84" s="864">
        <f t="shared" ref="G84:G87" si="41">G83</f>
        <v>249.93937477349778</v>
      </c>
      <c r="H84" s="865">
        <f t="shared" si="39"/>
        <v>1.0236424905399227E-2</v>
      </c>
      <c r="I84" s="866">
        <f t="shared" si="40"/>
        <v>2.0472849810798457E-3</v>
      </c>
      <c r="J84" s="867" t="s">
        <v>85</v>
      </c>
      <c r="K84" s="868" t="s">
        <v>323</v>
      </c>
      <c r="L84" s="868" t="s">
        <v>15</v>
      </c>
      <c r="M84" s="869"/>
      <c r="N84" s="1075" t="s">
        <v>2002</v>
      </c>
      <c r="O84" s="870"/>
    </row>
    <row r="85" spans="1:15" ht="15.6" customHeight="1" x14ac:dyDescent="0.2">
      <c r="A85" s="64"/>
      <c r="B85" s="471"/>
      <c r="C85" s="860" t="str">
        <f t="shared" si="35"/>
        <v>2021 | Liquid Fuel - Fuel Oil (Distallate No. 1)</v>
      </c>
      <c r="D85" s="861" t="s">
        <v>778</v>
      </c>
      <c r="E85" s="862">
        <v>2021</v>
      </c>
      <c r="F85" s="863" t="s">
        <v>1943</v>
      </c>
      <c r="G85" s="864">
        <f t="shared" si="41"/>
        <v>249.93937477349778</v>
      </c>
      <c r="H85" s="865">
        <f t="shared" si="39"/>
        <v>1.0236424905399227E-2</v>
      </c>
      <c r="I85" s="866">
        <f t="shared" si="40"/>
        <v>2.0472849810798457E-3</v>
      </c>
      <c r="J85" s="867" t="s">
        <v>85</v>
      </c>
      <c r="K85" s="868" t="s">
        <v>323</v>
      </c>
      <c r="L85" s="868" t="s">
        <v>15</v>
      </c>
      <c r="M85" s="869"/>
      <c r="N85" s="1075" t="s">
        <v>2002</v>
      </c>
      <c r="O85" s="870"/>
    </row>
    <row r="86" spans="1:15" ht="15.6" customHeight="1" x14ac:dyDescent="0.2">
      <c r="A86" s="64"/>
      <c r="B86" s="471"/>
      <c r="C86" s="860" t="str">
        <f t="shared" si="35"/>
        <v>2022 | Liquid Fuel - Fuel Oil (Distallate No. 1)</v>
      </c>
      <c r="D86" s="861" t="s">
        <v>778</v>
      </c>
      <c r="E86" s="862">
        <v>2022</v>
      </c>
      <c r="F86" s="863" t="s">
        <v>1943</v>
      </c>
      <c r="G86" s="864">
        <f t="shared" si="41"/>
        <v>249.93937477349778</v>
      </c>
      <c r="H86" s="865">
        <f t="shared" si="39"/>
        <v>1.0236424905399227E-2</v>
      </c>
      <c r="I86" s="866">
        <f t="shared" si="40"/>
        <v>2.0472849810798457E-3</v>
      </c>
      <c r="J86" s="867" t="s">
        <v>85</v>
      </c>
      <c r="K86" s="868" t="s">
        <v>323</v>
      </c>
      <c r="L86" s="868" t="s">
        <v>15</v>
      </c>
      <c r="M86" s="869"/>
      <c r="N86" s="1075" t="s">
        <v>2002</v>
      </c>
      <c r="O86" s="870"/>
    </row>
    <row r="87" spans="1:15" ht="15.6" customHeight="1" x14ac:dyDescent="0.2">
      <c r="A87" s="64"/>
      <c r="B87" s="471"/>
      <c r="C87" s="860" t="str">
        <f t="shared" si="35"/>
        <v>2023 | Liquid Fuel - Fuel Oil (Distallate No. 1)</v>
      </c>
      <c r="D87" s="861" t="s">
        <v>778</v>
      </c>
      <c r="E87" s="862">
        <v>2023</v>
      </c>
      <c r="F87" s="863" t="s">
        <v>1943</v>
      </c>
      <c r="G87" s="864">
        <f t="shared" si="41"/>
        <v>249.93937477349778</v>
      </c>
      <c r="H87" s="865">
        <f t="shared" si="39"/>
        <v>1.0236424905399227E-2</v>
      </c>
      <c r="I87" s="866">
        <f t="shared" si="40"/>
        <v>2.0472849810798457E-3</v>
      </c>
      <c r="J87" s="867" t="s">
        <v>85</v>
      </c>
      <c r="K87" s="868" t="s">
        <v>323</v>
      </c>
      <c r="L87" s="868" t="s">
        <v>15</v>
      </c>
      <c r="M87" s="869"/>
      <c r="N87" s="1075" t="s">
        <v>2002</v>
      </c>
      <c r="O87" s="870"/>
    </row>
    <row r="88" spans="1:15" ht="15.6" customHeight="1" x14ac:dyDescent="0.2">
      <c r="A88" s="64"/>
      <c r="B88" s="471"/>
      <c r="C88" s="860" t="str">
        <f t="shared" si="35"/>
        <v>2018 | Liquid Fuel - Kerosene</v>
      </c>
      <c r="D88" s="861" t="s">
        <v>778</v>
      </c>
      <c r="E88" s="867">
        <v>2018</v>
      </c>
      <c r="F88" s="863" t="s">
        <v>1939</v>
      </c>
      <c r="G88" s="864">
        <f>'EFs - US EPA Title 40'!P34</f>
        <v>256.59305096200728</v>
      </c>
      <c r="H88" s="865">
        <f>'EFs - US EPA Title 40'!Q34</f>
        <v>1.0236424905399227E-2</v>
      </c>
      <c r="I88" s="866">
        <f>'EFs - US EPA Title 40'!R34</f>
        <v>2.0472849810798457E-3</v>
      </c>
      <c r="J88" s="867" t="s">
        <v>85</v>
      </c>
      <c r="K88" s="868" t="s">
        <v>323</v>
      </c>
      <c r="L88" s="868" t="s">
        <v>15</v>
      </c>
      <c r="M88" s="869"/>
      <c r="N88" s="1075" t="s">
        <v>2002</v>
      </c>
      <c r="O88" s="870"/>
    </row>
    <row r="89" spans="1:15" ht="15.6" customHeight="1" x14ac:dyDescent="0.2">
      <c r="A89" s="64"/>
      <c r="B89" s="471"/>
      <c r="C89" s="860" t="str">
        <f t="shared" si="35"/>
        <v>2019 | Liquid Fuel - Kerosene</v>
      </c>
      <c r="D89" s="861" t="s">
        <v>778</v>
      </c>
      <c r="E89" s="862">
        <v>2019</v>
      </c>
      <c r="F89" s="863" t="s">
        <v>1939</v>
      </c>
      <c r="G89" s="864">
        <f>G88</f>
        <v>256.59305096200728</v>
      </c>
      <c r="H89" s="865">
        <f t="shared" ref="H89:H93" si="42">H88</f>
        <v>1.0236424905399227E-2</v>
      </c>
      <c r="I89" s="866">
        <f t="shared" ref="I89:I93" si="43">I88</f>
        <v>2.0472849810798457E-3</v>
      </c>
      <c r="J89" s="867" t="s">
        <v>85</v>
      </c>
      <c r="K89" s="868" t="s">
        <v>323</v>
      </c>
      <c r="L89" s="868" t="s">
        <v>15</v>
      </c>
      <c r="M89" s="869"/>
      <c r="N89" s="1075" t="s">
        <v>2002</v>
      </c>
      <c r="O89" s="870"/>
    </row>
    <row r="90" spans="1:15" ht="15.6" customHeight="1" x14ac:dyDescent="0.2">
      <c r="A90" s="64"/>
      <c r="B90" s="471"/>
      <c r="C90" s="860" t="str">
        <f t="shared" si="35"/>
        <v>2020 | Liquid Fuel - Kerosene</v>
      </c>
      <c r="D90" s="861" t="s">
        <v>778</v>
      </c>
      <c r="E90" s="862">
        <v>2020</v>
      </c>
      <c r="F90" s="863" t="s">
        <v>1939</v>
      </c>
      <c r="G90" s="864">
        <f t="shared" ref="G90:G93" si="44">G89</f>
        <v>256.59305096200728</v>
      </c>
      <c r="H90" s="865">
        <f t="shared" si="42"/>
        <v>1.0236424905399227E-2</v>
      </c>
      <c r="I90" s="866">
        <f t="shared" si="43"/>
        <v>2.0472849810798457E-3</v>
      </c>
      <c r="J90" s="867" t="s">
        <v>85</v>
      </c>
      <c r="K90" s="868" t="s">
        <v>323</v>
      </c>
      <c r="L90" s="868" t="s">
        <v>15</v>
      </c>
      <c r="M90" s="869"/>
      <c r="N90" s="1075" t="s">
        <v>2002</v>
      </c>
      <c r="O90" s="870"/>
    </row>
    <row r="91" spans="1:15" ht="15.6" customHeight="1" x14ac:dyDescent="0.2">
      <c r="A91" s="64"/>
      <c r="B91" s="471"/>
      <c r="C91" s="860" t="str">
        <f t="shared" si="35"/>
        <v>2021 | Liquid Fuel - Kerosene</v>
      </c>
      <c r="D91" s="861" t="s">
        <v>778</v>
      </c>
      <c r="E91" s="862">
        <v>2021</v>
      </c>
      <c r="F91" s="863" t="s">
        <v>1939</v>
      </c>
      <c r="G91" s="864">
        <f t="shared" si="44"/>
        <v>256.59305096200728</v>
      </c>
      <c r="H91" s="865">
        <f t="shared" si="42"/>
        <v>1.0236424905399227E-2</v>
      </c>
      <c r="I91" s="866">
        <f t="shared" si="43"/>
        <v>2.0472849810798457E-3</v>
      </c>
      <c r="J91" s="867" t="s">
        <v>85</v>
      </c>
      <c r="K91" s="868" t="s">
        <v>323</v>
      </c>
      <c r="L91" s="868" t="s">
        <v>15</v>
      </c>
      <c r="M91" s="869"/>
      <c r="N91" s="1075" t="s">
        <v>2002</v>
      </c>
      <c r="O91" s="870"/>
    </row>
    <row r="92" spans="1:15" ht="15.6" customHeight="1" x14ac:dyDescent="0.2">
      <c r="A92" s="64"/>
      <c r="B92" s="471"/>
      <c r="C92" s="860" t="str">
        <f t="shared" si="35"/>
        <v>2022 | Liquid Fuel - Kerosene</v>
      </c>
      <c r="D92" s="861" t="s">
        <v>778</v>
      </c>
      <c r="E92" s="862">
        <v>2022</v>
      </c>
      <c r="F92" s="863" t="s">
        <v>1939</v>
      </c>
      <c r="G92" s="864">
        <f t="shared" si="44"/>
        <v>256.59305096200728</v>
      </c>
      <c r="H92" s="865">
        <f t="shared" si="42"/>
        <v>1.0236424905399227E-2</v>
      </c>
      <c r="I92" s="866">
        <f t="shared" si="43"/>
        <v>2.0472849810798457E-3</v>
      </c>
      <c r="J92" s="867" t="s">
        <v>85</v>
      </c>
      <c r="K92" s="868" t="s">
        <v>323</v>
      </c>
      <c r="L92" s="868" t="s">
        <v>15</v>
      </c>
      <c r="M92" s="869"/>
      <c r="N92" s="1075" t="s">
        <v>2002</v>
      </c>
      <c r="O92" s="870"/>
    </row>
    <row r="93" spans="1:15" ht="15.6" customHeight="1" x14ac:dyDescent="0.2">
      <c r="A93" s="64"/>
      <c r="B93" s="471"/>
      <c r="C93" s="860" t="str">
        <f t="shared" si="35"/>
        <v>2023 | Liquid Fuel - Kerosene</v>
      </c>
      <c r="D93" s="861" t="s">
        <v>778</v>
      </c>
      <c r="E93" s="862">
        <v>2023</v>
      </c>
      <c r="F93" s="863" t="s">
        <v>1939</v>
      </c>
      <c r="G93" s="864">
        <f t="shared" si="44"/>
        <v>256.59305096200728</v>
      </c>
      <c r="H93" s="865">
        <f t="shared" si="42"/>
        <v>1.0236424905399227E-2</v>
      </c>
      <c r="I93" s="866">
        <f t="shared" si="43"/>
        <v>2.0472849810798457E-3</v>
      </c>
      <c r="J93" s="867" t="s">
        <v>85</v>
      </c>
      <c r="K93" s="868" t="s">
        <v>323</v>
      </c>
      <c r="L93" s="868" t="s">
        <v>15</v>
      </c>
      <c r="M93" s="869"/>
      <c r="N93" s="1075" t="s">
        <v>2002</v>
      </c>
      <c r="O93" s="870"/>
    </row>
    <row r="94" spans="1:15" ht="15.6" customHeight="1" x14ac:dyDescent="0.2">
      <c r="A94" s="64"/>
      <c r="B94" s="64"/>
      <c r="C94" s="860" t="str">
        <f t="shared" si="0"/>
        <v>2018 | Liquid Fuel - Kerosene - Jet Fuel</v>
      </c>
      <c r="D94" s="861" t="s">
        <v>778</v>
      </c>
      <c r="E94" s="862">
        <v>2018</v>
      </c>
      <c r="F94" s="863" t="s">
        <v>1945</v>
      </c>
      <c r="G94" s="864">
        <f>'EFs - US EPA Title 40'!P57</f>
        <v>246.42486888931072</v>
      </c>
      <c r="H94" s="865">
        <f>'EFs - US EPA Title 40'!Q57</f>
        <v>1.0236424905399227E-2</v>
      </c>
      <c r="I94" s="866">
        <f>'EFs - US EPA Title 40'!R57</f>
        <v>2.0472849810798457E-3</v>
      </c>
      <c r="J94" s="867" t="s">
        <v>85</v>
      </c>
      <c r="K94" s="868" t="s">
        <v>323</v>
      </c>
      <c r="L94" s="868" t="s">
        <v>15</v>
      </c>
      <c r="M94" s="869"/>
      <c r="N94" s="1075" t="s">
        <v>2002</v>
      </c>
      <c r="O94" s="870"/>
    </row>
    <row r="95" spans="1:15" ht="15.6" customHeight="1" x14ac:dyDescent="0.2">
      <c r="A95" s="64"/>
      <c r="B95" s="64"/>
      <c r="C95" s="860" t="str">
        <f t="shared" si="0"/>
        <v>2019 | Liquid Fuel - Kerosene - Jet Fuel</v>
      </c>
      <c r="D95" s="861" t="s">
        <v>778</v>
      </c>
      <c r="E95" s="862">
        <v>2019</v>
      </c>
      <c r="F95" s="863" t="s">
        <v>1945</v>
      </c>
      <c r="G95" s="864">
        <f>G94</f>
        <v>246.42486888931072</v>
      </c>
      <c r="H95" s="865">
        <f t="shared" ref="H95:H99" si="45">H94</f>
        <v>1.0236424905399227E-2</v>
      </c>
      <c r="I95" s="866">
        <f t="shared" ref="I95:I99" si="46">I94</f>
        <v>2.0472849810798457E-3</v>
      </c>
      <c r="J95" s="867" t="s">
        <v>85</v>
      </c>
      <c r="K95" s="868" t="s">
        <v>323</v>
      </c>
      <c r="L95" s="868" t="s">
        <v>15</v>
      </c>
      <c r="M95" s="869"/>
      <c r="N95" s="1075" t="s">
        <v>2002</v>
      </c>
      <c r="O95" s="870"/>
    </row>
    <row r="96" spans="1:15" ht="15.6" customHeight="1" x14ac:dyDescent="0.2">
      <c r="A96" s="64"/>
      <c r="B96" s="64"/>
      <c r="C96" s="860" t="str">
        <f t="shared" si="0"/>
        <v>2020 | Liquid Fuel - Kerosene - Jet Fuel</v>
      </c>
      <c r="D96" s="861" t="s">
        <v>778</v>
      </c>
      <c r="E96" s="862">
        <v>2020</v>
      </c>
      <c r="F96" s="863" t="s">
        <v>1945</v>
      </c>
      <c r="G96" s="864">
        <f t="shared" ref="G96:G99" si="47">G95</f>
        <v>246.42486888931072</v>
      </c>
      <c r="H96" s="865">
        <f t="shared" si="45"/>
        <v>1.0236424905399227E-2</v>
      </c>
      <c r="I96" s="866">
        <f t="shared" si="46"/>
        <v>2.0472849810798457E-3</v>
      </c>
      <c r="J96" s="867" t="s">
        <v>85</v>
      </c>
      <c r="K96" s="868" t="s">
        <v>323</v>
      </c>
      <c r="L96" s="868" t="s">
        <v>15</v>
      </c>
      <c r="M96" s="869"/>
      <c r="N96" s="1075" t="s">
        <v>2002</v>
      </c>
      <c r="O96" s="870"/>
    </row>
    <row r="97" spans="1:15" ht="15.6" customHeight="1" x14ac:dyDescent="0.2">
      <c r="A97" s="64"/>
      <c r="B97" s="64"/>
      <c r="C97" s="860" t="str">
        <f t="shared" si="0"/>
        <v>2021 | Liquid Fuel - Kerosene - Jet Fuel</v>
      </c>
      <c r="D97" s="861" t="s">
        <v>778</v>
      </c>
      <c r="E97" s="862">
        <v>2021</v>
      </c>
      <c r="F97" s="863" t="s">
        <v>1945</v>
      </c>
      <c r="G97" s="864">
        <f t="shared" si="47"/>
        <v>246.42486888931072</v>
      </c>
      <c r="H97" s="865">
        <f t="shared" si="45"/>
        <v>1.0236424905399227E-2</v>
      </c>
      <c r="I97" s="866">
        <f t="shared" si="46"/>
        <v>2.0472849810798457E-3</v>
      </c>
      <c r="J97" s="867" t="s">
        <v>85</v>
      </c>
      <c r="K97" s="868" t="s">
        <v>323</v>
      </c>
      <c r="L97" s="868" t="s">
        <v>15</v>
      </c>
      <c r="M97" s="869"/>
      <c r="N97" s="1075" t="s">
        <v>2002</v>
      </c>
      <c r="O97" s="870"/>
    </row>
    <row r="98" spans="1:15" ht="15.6" customHeight="1" x14ac:dyDescent="0.2">
      <c r="A98" s="64"/>
      <c r="B98" s="64"/>
      <c r="C98" s="860" t="str">
        <f t="shared" si="0"/>
        <v>2022 | Liquid Fuel - Kerosene - Jet Fuel</v>
      </c>
      <c r="D98" s="861" t="s">
        <v>778</v>
      </c>
      <c r="E98" s="862">
        <v>2022</v>
      </c>
      <c r="F98" s="863" t="s">
        <v>1945</v>
      </c>
      <c r="G98" s="864">
        <f t="shared" si="47"/>
        <v>246.42486888931072</v>
      </c>
      <c r="H98" s="865">
        <f t="shared" si="45"/>
        <v>1.0236424905399227E-2</v>
      </c>
      <c r="I98" s="866">
        <f t="shared" si="46"/>
        <v>2.0472849810798457E-3</v>
      </c>
      <c r="J98" s="867" t="s">
        <v>85</v>
      </c>
      <c r="K98" s="868" t="s">
        <v>323</v>
      </c>
      <c r="L98" s="868" t="s">
        <v>15</v>
      </c>
      <c r="M98" s="869"/>
      <c r="N98" s="1075" t="s">
        <v>2002</v>
      </c>
      <c r="O98" s="870"/>
    </row>
    <row r="99" spans="1:15" ht="15.6" customHeight="1" x14ac:dyDescent="0.2">
      <c r="A99" s="64"/>
      <c r="B99" s="64"/>
      <c r="C99" s="860" t="str">
        <f t="shared" si="0"/>
        <v>2023 | Liquid Fuel - Kerosene - Jet Fuel</v>
      </c>
      <c r="D99" s="861" t="s">
        <v>778</v>
      </c>
      <c r="E99" s="862">
        <v>2023</v>
      </c>
      <c r="F99" s="863" t="s">
        <v>1945</v>
      </c>
      <c r="G99" s="864">
        <f t="shared" si="47"/>
        <v>246.42486888931072</v>
      </c>
      <c r="H99" s="865">
        <f t="shared" si="45"/>
        <v>1.0236424905399227E-2</v>
      </c>
      <c r="I99" s="866">
        <f t="shared" si="46"/>
        <v>2.0472849810798457E-3</v>
      </c>
      <c r="J99" s="867" t="s">
        <v>85</v>
      </c>
      <c r="K99" s="868" t="s">
        <v>323</v>
      </c>
      <c r="L99" s="868" t="s">
        <v>15</v>
      </c>
      <c r="M99" s="869"/>
      <c r="N99" s="1075" t="s">
        <v>2002</v>
      </c>
      <c r="O99" s="870"/>
    </row>
    <row r="100" spans="1:15" ht="15.6" customHeight="1" x14ac:dyDescent="0.2">
      <c r="A100" s="64"/>
      <c r="B100" s="471"/>
      <c r="C100" s="860" t="str">
        <f t="shared" si="0"/>
        <v>2018 | Liquid Fuel - Liquefied Petroleum Gases (LPG)</v>
      </c>
      <c r="D100" s="861" t="s">
        <v>778</v>
      </c>
      <c r="E100" s="867">
        <v>2018</v>
      </c>
      <c r="F100" s="863" t="s">
        <v>1953</v>
      </c>
      <c r="G100" s="864">
        <f>'EFs - US EPA Title 40'!P35</f>
        <v>210.56326030406208</v>
      </c>
      <c r="H100" s="865">
        <f>'EFs - US EPA Title 40'!Q35</f>
        <v>1.0236424905399227E-2</v>
      </c>
      <c r="I100" s="866">
        <f>'EFs - US EPA Title 40'!R35</f>
        <v>2.0472849810798453E-3</v>
      </c>
      <c r="J100" s="867" t="s">
        <v>85</v>
      </c>
      <c r="K100" s="868" t="s">
        <v>323</v>
      </c>
      <c r="L100" s="868" t="s">
        <v>15</v>
      </c>
      <c r="M100" s="869"/>
      <c r="N100" s="1075" t="s">
        <v>2002</v>
      </c>
      <c r="O100" s="870"/>
    </row>
    <row r="101" spans="1:15" ht="15.6" customHeight="1" x14ac:dyDescent="0.2">
      <c r="A101" s="64"/>
      <c r="B101" s="471"/>
      <c r="C101" s="860" t="str">
        <f t="shared" si="0"/>
        <v>2019 | Liquid Fuel - Liquefied Petroleum Gases (LPG)</v>
      </c>
      <c r="D101" s="861" t="s">
        <v>778</v>
      </c>
      <c r="E101" s="862">
        <v>2019</v>
      </c>
      <c r="F101" s="863" t="s">
        <v>1953</v>
      </c>
      <c r="G101" s="864">
        <f>G100</f>
        <v>210.56326030406208</v>
      </c>
      <c r="H101" s="865">
        <f t="shared" ref="H101:H105" si="48">H100</f>
        <v>1.0236424905399227E-2</v>
      </c>
      <c r="I101" s="866">
        <f t="shared" ref="I101:I105" si="49">I100</f>
        <v>2.0472849810798453E-3</v>
      </c>
      <c r="J101" s="867" t="s">
        <v>85</v>
      </c>
      <c r="K101" s="868" t="s">
        <v>323</v>
      </c>
      <c r="L101" s="868" t="s">
        <v>15</v>
      </c>
      <c r="M101" s="869"/>
      <c r="N101" s="1075" t="s">
        <v>2002</v>
      </c>
      <c r="O101" s="870"/>
    </row>
    <row r="102" spans="1:15" ht="15.6" customHeight="1" x14ac:dyDescent="0.2">
      <c r="A102" s="64"/>
      <c r="B102" s="471"/>
      <c r="C102" s="860" t="str">
        <f t="shared" si="0"/>
        <v>2020 | Liquid Fuel - Liquefied Petroleum Gases (LPG)</v>
      </c>
      <c r="D102" s="861" t="s">
        <v>778</v>
      </c>
      <c r="E102" s="862">
        <v>2020</v>
      </c>
      <c r="F102" s="863" t="s">
        <v>1953</v>
      </c>
      <c r="G102" s="864">
        <f t="shared" ref="G102:G105" si="50">G101</f>
        <v>210.56326030406208</v>
      </c>
      <c r="H102" s="865">
        <f t="shared" si="48"/>
        <v>1.0236424905399227E-2</v>
      </c>
      <c r="I102" s="866">
        <f t="shared" si="49"/>
        <v>2.0472849810798453E-3</v>
      </c>
      <c r="J102" s="867" t="s">
        <v>85</v>
      </c>
      <c r="K102" s="868" t="s">
        <v>323</v>
      </c>
      <c r="L102" s="868" t="s">
        <v>15</v>
      </c>
      <c r="M102" s="869"/>
      <c r="N102" s="1075" t="s">
        <v>2002</v>
      </c>
      <c r="O102" s="870"/>
    </row>
    <row r="103" spans="1:15" ht="15.6" customHeight="1" x14ac:dyDescent="0.2">
      <c r="A103" s="64"/>
      <c r="B103" s="471"/>
      <c r="C103" s="860" t="str">
        <f t="shared" si="0"/>
        <v>2021 | Liquid Fuel - Liquefied Petroleum Gases (LPG)</v>
      </c>
      <c r="D103" s="861" t="s">
        <v>778</v>
      </c>
      <c r="E103" s="862">
        <v>2021</v>
      </c>
      <c r="F103" s="863" t="s">
        <v>1953</v>
      </c>
      <c r="G103" s="864">
        <f t="shared" si="50"/>
        <v>210.56326030406208</v>
      </c>
      <c r="H103" s="865">
        <f t="shared" si="48"/>
        <v>1.0236424905399227E-2</v>
      </c>
      <c r="I103" s="866">
        <f t="shared" si="49"/>
        <v>2.0472849810798453E-3</v>
      </c>
      <c r="J103" s="867" t="s">
        <v>85</v>
      </c>
      <c r="K103" s="868" t="s">
        <v>323</v>
      </c>
      <c r="L103" s="868" t="s">
        <v>15</v>
      </c>
      <c r="M103" s="869"/>
      <c r="N103" s="1075" t="s">
        <v>2002</v>
      </c>
      <c r="O103" s="870"/>
    </row>
    <row r="104" spans="1:15" ht="15.6" customHeight="1" x14ac:dyDescent="0.2">
      <c r="A104" s="64"/>
      <c r="B104" s="471"/>
      <c r="C104" s="860" t="str">
        <f t="shared" si="0"/>
        <v>2022 | Liquid Fuel - Liquefied Petroleum Gases (LPG)</v>
      </c>
      <c r="D104" s="861" t="s">
        <v>778</v>
      </c>
      <c r="E104" s="862">
        <v>2022</v>
      </c>
      <c r="F104" s="863" t="s">
        <v>1953</v>
      </c>
      <c r="G104" s="864">
        <f t="shared" si="50"/>
        <v>210.56326030406208</v>
      </c>
      <c r="H104" s="865">
        <f t="shared" si="48"/>
        <v>1.0236424905399227E-2</v>
      </c>
      <c r="I104" s="866">
        <f t="shared" si="49"/>
        <v>2.0472849810798453E-3</v>
      </c>
      <c r="J104" s="867" t="s">
        <v>85</v>
      </c>
      <c r="K104" s="868" t="s">
        <v>323</v>
      </c>
      <c r="L104" s="868" t="s">
        <v>15</v>
      </c>
      <c r="M104" s="869"/>
      <c r="N104" s="1075" t="s">
        <v>2002</v>
      </c>
      <c r="O104" s="870"/>
    </row>
    <row r="105" spans="1:15" ht="15.6" customHeight="1" x14ac:dyDescent="0.2">
      <c r="A105" s="64"/>
      <c r="B105" s="471"/>
      <c r="C105" s="860" t="str">
        <f t="shared" si="0"/>
        <v>2023 | Liquid Fuel - Liquefied Petroleum Gases (LPG)</v>
      </c>
      <c r="D105" s="861" t="s">
        <v>778</v>
      </c>
      <c r="E105" s="862">
        <v>2023</v>
      </c>
      <c r="F105" s="863" t="s">
        <v>1953</v>
      </c>
      <c r="G105" s="864">
        <f t="shared" si="50"/>
        <v>210.56326030406208</v>
      </c>
      <c r="H105" s="865">
        <f t="shared" si="48"/>
        <v>1.0236424905399227E-2</v>
      </c>
      <c r="I105" s="866">
        <f t="shared" si="49"/>
        <v>2.0472849810798453E-3</v>
      </c>
      <c r="J105" s="867" t="s">
        <v>85</v>
      </c>
      <c r="K105" s="868" t="s">
        <v>323</v>
      </c>
      <c r="L105" s="868" t="s">
        <v>15</v>
      </c>
      <c r="M105" s="869"/>
      <c r="N105" s="1075" t="s">
        <v>2002</v>
      </c>
      <c r="O105" s="870"/>
    </row>
    <row r="106" spans="1:15" ht="15.6" customHeight="1" x14ac:dyDescent="0.2">
      <c r="A106" s="64"/>
      <c r="B106" s="471"/>
      <c r="C106" s="860" t="str">
        <f t="shared" si="0"/>
        <v>2018 | Liquid Fuel - Motor Gasoline</v>
      </c>
      <c r="D106" s="861" t="s">
        <v>778</v>
      </c>
      <c r="E106" s="867">
        <v>2018</v>
      </c>
      <c r="F106" s="863" t="s">
        <v>1950</v>
      </c>
      <c r="G106" s="864">
        <f>'EFs - US EPA Title 40'!P55</f>
        <v>239.60058561904458</v>
      </c>
      <c r="H106" s="865">
        <f>'EFs - US EPA Title 40'!Q55</f>
        <v>1.0236424905399227E-2</v>
      </c>
      <c r="I106" s="866">
        <f>'EFs - US EPA Title 40'!R55</f>
        <v>2.0472849810798457E-3</v>
      </c>
      <c r="J106" s="867" t="s">
        <v>85</v>
      </c>
      <c r="K106" s="868" t="s">
        <v>323</v>
      </c>
      <c r="L106" s="868" t="s">
        <v>15</v>
      </c>
      <c r="M106" s="869"/>
      <c r="N106" s="1075" t="s">
        <v>2002</v>
      </c>
      <c r="O106" s="870"/>
    </row>
    <row r="107" spans="1:15" ht="15.6" customHeight="1" x14ac:dyDescent="0.2">
      <c r="A107" s="64"/>
      <c r="B107" s="471"/>
      <c r="C107" s="860" t="str">
        <f t="shared" si="0"/>
        <v>2019 | Liquid Fuel - Motor Gasoline</v>
      </c>
      <c r="D107" s="861" t="s">
        <v>778</v>
      </c>
      <c r="E107" s="862">
        <v>2019</v>
      </c>
      <c r="F107" s="863" t="s">
        <v>1950</v>
      </c>
      <c r="G107" s="864">
        <f>G106</f>
        <v>239.60058561904458</v>
      </c>
      <c r="H107" s="865">
        <f t="shared" ref="H107:H111" si="51">H106</f>
        <v>1.0236424905399227E-2</v>
      </c>
      <c r="I107" s="866">
        <f t="shared" ref="I107:I111" si="52">I106</f>
        <v>2.0472849810798457E-3</v>
      </c>
      <c r="J107" s="867" t="s">
        <v>85</v>
      </c>
      <c r="K107" s="868" t="s">
        <v>323</v>
      </c>
      <c r="L107" s="868" t="s">
        <v>15</v>
      </c>
      <c r="M107" s="869"/>
      <c r="N107" s="1075" t="s">
        <v>2002</v>
      </c>
      <c r="O107" s="870"/>
    </row>
    <row r="108" spans="1:15" ht="15.6" customHeight="1" x14ac:dyDescent="0.2">
      <c r="A108" s="64"/>
      <c r="B108" s="471"/>
      <c r="C108" s="860" t="str">
        <f t="shared" si="0"/>
        <v>2020 | Liquid Fuel - Motor Gasoline</v>
      </c>
      <c r="D108" s="861" t="s">
        <v>778</v>
      </c>
      <c r="E108" s="862">
        <v>2020</v>
      </c>
      <c r="F108" s="863" t="s">
        <v>1950</v>
      </c>
      <c r="G108" s="864">
        <f t="shared" ref="G108:G111" si="53">G107</f>
        <v>239.60058561904458</v>
      </c>
      <c r="H108" s="865">
        <f t="shared" si="51"/>
        <v>1.0236424905399227E-2</v>
      </c>
      <c r="I108" s="866">
        <f t="shared" si="52"/>
        <v>2.0472849810798457E-3</v>
      </c>
      <c r="J108" s="867" t="s">
        <v>85</v>
      </c>
      <c r="K108" s="868" t="s">
        <v>323</v>
      </c>
      <c r="L108" s="868" t="s">
        <v>15</v>
      </c>
      <c r="M108" s="869"/>
      <c r="N108" s="1075" t="s">
        <v>2002</v>
      </c>
      <c r="O108" s="870"/>
    </row>
    <row r="109" spans="1:15" ht="15.6" customHeight="1" x14ac:dyDescent="0.2">
      <c r="A109" s="64"/>
      <c r="B109" s="471"/>
      <c r="C109" s="860" t="str">
        <f t="shared" si="0"/>
        <v>2021 | Liquid Fuel - Motor Gasoline</v>
      </c>
      <c r="D109" s="861" t="s">
        <v>778</v>
      </c>
      <c r="E109" s="862">
        <v>2021</v>
      </c>
      <c r="F109" s="863" t="s">
        <v>1950</v>
      </c>
      <c r="G109" s="864">
        <f t="shared" si="53"/>
        <v>239.60058561904458</v>
      </c>
      <c r="H109" s="865">
        <f t="shared" si="51"/>
        <v>1.0236424905399227E-2</v>
      </c>
      <c r="I109" s="866">
        <f t="shared" si="52"/>
        <v>2.0472849810798457E-3</v>
      </c>
      <c r="J109" s="867" t="s">
        <v>85</v>
      </c>
      <c r="K109" s="868" t="s">
        <v>323</v>
      </c>
      <c r="L109" s="868" t="s">
        <v>15</v>
      </c>
      <c r="M109" s="869"/>
      <c r="N109" s="1075" t="s">
        <v>2002</v>
      </c>
      <c r="O109" s="870"/>
    </row>
    <row r="110" spans="1:15" ht="15.6" customHeight="1" x14ac:dyDescent="0.2">
      <c r="A110" s="64"/>
      <c r="B110" s="471"/>
      <c r="C110" s="860" t="str">
        <f t="shared" si="0"/>
        <v>2022 | Liquid Fuel - Motor Gasoline</v>
      </c>
      <c r="D110" s="861" t="s">
        <v>778</v>
      </c>
      <c r="E110" s="862">
        <v>2022</v>
      </c>
      <c r="F110" s="863" t="s">
        <v>1950</v>
      </c>
      <c r="G110" s="864">
        <f t="shared" si="53"/>
        <v>239.60058561904458</v>
      </c>
      <c r="H110" s="865">
        <f t="shared" si="51"/>
        <v>1.0236424905399227E-2</v>
      </c>
      <c r="I110" s="866">
        <f t="shared" si="52"/>
        <v>2.0472849810798457E-3</v>
      </c>
      <c r="J110" s="867" t="s">
        <v>85</v>
      </c>
      <c r="K110" s="868" t="s">
        <v>323</v>
      </c>
      <c r="L110" s="868" t="s">
        <v>15</v>
      </c>
      <c r="M110" s="869"/>
      <c r="N110" s="1075" t="s">
        <v>2002</v>
      </c>
      <c r="O110" s="870"/>
    </row>
    <row r="111" spans="1:15" ht="15.6" customHeight="1" x14ac:dyDescent="0.2">
      <c r="A111" s="64"/>
      <c r="B111" s="471"/>
      <c r="C111" s="860" t="str">
        <f t="shared" si="0"/>
        <v>2023 | Liquid Fuel - Motor Gasoline</v>
      </c>
      <c r="D111" s="861" t="s">
        <v>778</v>
      </c>
      <c r="E111" s="862">
        <v>2023</v>
      </c>
      <c r="F111" s="863" t="s">
        <v>1950</v>
      </c>
      <c r="G111" s="864">
        <f t="shared" si="53"/>
        <v>239.60058561904458</v>
      </c>
      <c r="H111" s="865">
        <f t="shared" si="51"/>
        <v>1.0236424905399227E-2</v>
      </c>
      <c r="I111" s="866">
        <f t="shared" si="52"/>
        <v>2.0472849810798457E-3</v>
      </c>
      <c r="J111" s="867" t="s">
        <v>85</v>
      </c>
      <c r="K111" s="868" t="s">
        <v>323</v>
      </c>
      <c r="L111" s="868" t="s">
        <v>15</v>
      </c>
      <c r="M111" s="869"/>
      <c r="N111" s="1075" t="s">
        <v>2002</v>
      </c>
      <c r="O111" s="870"/>
    </row>
    <row r="112" spans="1:15" ht="15.6" customHeight="1" x14ac:dyDescent="0.2">
      <c r="A112" s="64"/>
      <c r="B112" s="471"/>
      <c r="C112" s="860" t="str">
        <f t="shared" si="0"/>
        <v>2018 | Liquid Fuel - Propane</v>
      </c>
      <c r="D112" s="861" t="s">
        <v>778</v>
      </c>
      <c r="E112" s="867">
        <v>2018</v>
      </c>
      <c r="F112" s="863" t="s">
        <v>1954</v>
      </c>
      <c r="G112" s="864">
        <f>'EFs - US EPA Title 40'!P36</f>
        <v>214.52134460081643</v>
      </c>
      <c r="H112" s="865">
        <f>'EFs - US EPA Title 40'!Q36</f>
        <v>1.0236424905399227E-2</v>
      </c>
      <c r="I112" s="866">
        <f>'EFs - US EPA Title 40'!R36</f>
        <v>2.0472849810798453E-3</v>
      </c>
      <c r="J112" s="867" t="s">
        <v>85</v>
      </c>
      <c r="K112" s="868" t="s">
        <v>323</v>
      </c>
      <c r="L112" s="868" t="s">
        <v>15</v>
      </c>
      <c r="M112" s="869"/>
      <c r="N112" s="1075" t="s">
        <v>2002</v>
      </c>
      <c r="O112" s="870"/>
    </row>
    <row r="113" spans="1:15" ht="15.6" customHeight="1" x14ac:dyDescent="0.2">
      <c r="A113" s="64"/>
      <c r="B113" s="471"/>
      <c r="C113" s="860" t="str">
        <f t="shared" si="0"/>
        <v>2019 | Liquid Fuel - Propane</v>
      </c>
      <c r="D113" s="861" t="s">
        <v>778</v>
      </c>
      <c r="E113" s="862">
        <v>2019</v>
      </c>
      <c r="F113" s="863" t="s">
        <v>1954</v>
      </c>
      <c r="G113" s="864">
        <f>G112</f>
        <v>214.52134460081643</v>
      </c>
      <c r="H113" s="865">
        <f t="shared" ref="H113:H117" si="54">H112</f>
        <v>1.0236424905399227E-2</v>
      </c>
      <c r="I113" s="866">
        <f t="shared" ref="I113:I117" si="55">I112</f>
        <v>2.0472849810798453E-3</v>
      </c>
      <c r="J113" s="867" t="s">
        <v>85</v>
      </c>
      <c r="K113" s="868" t="s">
        <v>323</v>
      </c>
      <c r="L113" s="868" t="s">
        <v>15</v>
      </c>
      <c r="M113" s="869"/>
      <c r="N113" s="1075" t="s">
        <v>2002</v>
      </c>
      <c r="O113" s="870"/>
    </row>
    <row r="114" spans="1:15" ht="15.6" customHeight="1" x14ac:dyDescent="0.2">
      <c r="A114" s="64"/>
      <c r="B114" s="471"/>
      <c r="C114" s="860" t="str">
        <f t="shared" si="0"/>
        <v>2020 | Liquid Fuel - Propane</v>
      </c>
      <c r="D114" s="861" t="s">
        <v>778</v>
      </c>
      <c r="E114" s="862">
        <v>2020</v>
      </c>
      <c r="F114" s="863" t="s">
        <v>1954</v>
      </c>
      <c r="G114" s="864">
        <f t="shared" ref="G114:G117" si="56">G113</f>
        <v>214.52134460081643</v>
      </c>
      <c r="H114" s="865">
        <f t="shared" si="54"/>
        <v>1.0236424905399227E-2</v>
      </c>
      <c r="I114" s="866">
        <f t="shared" si="55"/>
        <v>2.0472849810798453E-3</v>
      </c>
      <c r="J114" s="867" t="s">
        <v>85</v>
      </c>
      <c r="K114" s="868" t="s">
        <v>323</v>
      </c>
      <c r="L114" s="868" t="s">
        <v>15</v>
      </c>
      <c r="M114" s="869"/>
      <c r="N114" s="1075" t="s">
        <v>2002</v>
      </c>
      <c r="O114" s="870"/>
    </row>
    <row r="115" spans="1:15" ht="15.6" customHeight="1" x14ac:dyDescent="0.2">
      <c r="A115" s="64"/>
      <c r="B115" s="471"/>
      <c r="C115" s="860" t="str">
        <f t="shared" si="0"/>
        <v>2021 | Liquid Fuel - Propane</v>
      </c>
      <c r="D115" s="861" t="s">
        <v>778</v>
      </c>
      <c r="E115" s="862">
        <v>2021</v>
      </c>
      <c r="F115" s="863" t="s">
        <v>1954</v>
      </c>
      <c r="G115" s="864">
        <f t="shared" si="56"/>
        <v>214.52134460081643</v>
      </c>
      <c r="H115" s="865">
        <f t="shared" si="54"/>
        <v>1.0236424905399227E-2</v>
      </c>
      <c r="I115" s="866">
        <f t="shared" si="55"/>
        <v>2.0472849810798453E-3</v>
      </c>
      <c r="J115" s="867" t="s">
        <v>85</v>
      </c>
      <c r="K115" s="868" t="s">
        <v>323</v>
      </c>
      <c r="L115" s="868" t="s">
        <v>15</v>
      </c>
      <c r="M115" s="869"/>
      <c r="N115" s="1075" t="s">
        <v>2002</v>
      </c>
      <c r="O115" s="870"/>
    </row>
    <row r="116" spans="1:15" ht="15.6" customHeight="1" x14ac:dyDescent="0.2">
      <c r="A116" s="64"/>
      <c r="B116" s="471"/>
      <c r="C116" s="860" t="str">
        <f t="shared" si="0"/>
        <v>2022 | Liquid Fuel - Propane</v>
      </c>
      <c r="D116" s="861" t="s">
        <v>778</v>
      </c>
      <c r="E116" s="862">
        <v>2022</v>
      </c>
      <c r="F116" s="863" t="s">
        <v>1954</v>
      </c>
      <c r="G116" s="864">
        <f t="shared" si="56"/>
        <v>214.52134460081643</v>
      </c>
      <c r="H116" s="865">
        <f t="shared" si="54"/>
        <v>1.0236424905399227E-2</v>
      </c>
      <c r="I116" s="866">
        <f t="shared" si="55"/>
        <v>2.0472849810798453E-3</v>
      </c>
      <c r="J116" s="867" t="s">
        <v>85</v>
      </c>
      <c r="K116" s="868" t="s">
        <v>323</v>
      </c>
      <c r="L116" s="868" t="s">
        <v>15</v>
      </c>
      <c r="M116" s="869"/>
      <c r="N116" s="1075" t="s">
        <v>2002</v>
      </c>
      <c r="O116" s="870"/>
    </row>
    <row r="117" spans="1:15" ht="15.6" customHeight="1" x14ac:dyDescent="0.2">
      <c r="A117" s="64"/>
      <c r="B117" s="471"/>
      <c r="C117" s="860" t="str">
        <f t="shared" si="0"/>
        <v>2023 | Liquid Fuel - Propane</v>
      </c>
      <c r="D117" s="861" t="s">
        <v>778</v>
      </c>
      <c r="E117" s="862">
        <v>2023</v>
      </c>
      <c r="F117" s="863" t="s">
        <v>1954</v>
      </c>
      <c r="G117" s="864">
        <f t="shared" si="56"/>
        <v>214.52134460081643</v>
      </c>
      <c r="H117" s="865">
        <f t="shared" si="54"/>
        <v>1.0236424905399227E-2</v>
      </c>
      <c r="I117" s="866">
        <f t="shared" si="55"/>
        <v>2.0472849810798453E-3</v>
      </c>
      <c r="J117" s="867" t="s">
        <v>85</v>
      </c>
      <c r="K117" s="868" t="s">
        <v>323</v>
      </c>
      <c r="L117" s="868" t="s">
        <v>15</v>
      </c>
      <c r="M117" s="869"/>
      <c r="N117" s="1075" t="s">
        <v>2002</v>
      </c>
      <c r="O117" s="870"/>
    </row>
    <row r="118" spans="1:15" ht="15.6" customHeight="1" x14ac:dyDescent="0.2">
      <c r="A118" s="64"/>
      <c r="B118" s="471"/>
      <c r="C118" s="860" t="str">
        <f t="shared" si="0"/>
        <v>2018 | Liquid Fuel - Propylene</v>
      </c>
      <c r="D118" s="861" t="s">
        <v>778</v>
      </c>
      <c r="E118" s="867">
        <v>2018</v>
      </c>
      <c r="F118" s="863" t="s">
        <v>1955</v>
      </c>
      <c r="G118" s="864">
        <f>'EFs - US EPA Title 40'!P37</f>
        <v>231.24083861296853</v>
      </c>
      <c r="H118" s="865">
        <f>'EFs - US EPA Title 40'!Q37</f>
        <v>1.0236424905399227E-2</v>
      </c>
      <c r="I118" s="866">
        <f>'EFs - US EPA Title 40'!R37</f>
        <v>2.0472849810798453E-3</v>
      </c>
      <c r="J118" s="867" t="s">
        <v>85</v>
      </c>
      <c r="K118" s="868" t="s">
        <v>323</v>
      </c>
      <c r="L118" s="868" t="s">
        <v>15</v>
      </c>
      <c r="M118" s="869"/>
      <c r="N118" s="1075" t="s">
        <v>2002</v>
      </c>
      <c r="O118" s="870"/>
    </row>
    <row r="119" spans="1:15" ht="15.6" customHeight="1" x14ac:dyDescent="0.2">
      <c r="A119" s="64"/>
      <c r="B119" s="471"/>
      <c r="C119" s="860" t="str">
        <f t="shared" si="0"/>
        <v>2019 | Liquid Fuel - Propylene</v>
      </c>
      <c r="D119" s="861" t="s">
        <v>778</v>
      </c>
      <c r="E119" s="862">
        <v>2019</v>
      </c>
      <c r="F119" s="863" t="s">
        <v>1955</v>
      </c>
      <c r="G119" s="864">
        <f>G118</f>
        <v>231.24083861296853</v>
      </c>
      <c r="H119" s="865">
        <f t="shared" ref="H119:H123" si="57">H118</f>
        <v>1.0236424905399227E-2</v>
      </c>
      <c r="I119" s="866">
        <f t="shared" ref="I119:I123" si="58">I118</f>
        <v>2.0472849810798453E-3</v>
      </c>
      <c r="J119" s="867" t="s">
        <v>85</v>
      </c>
      <c r="K119" s="868" t="s">
        <v>323</v>
      </c>
      <c r="L119" s="868" t="s">
        <v>15</v>
      </c>
      <c r="M119" s="869"/>
      <c r="N119" s="1075" t="s">
        <v>2002</v>
      </c>
      <c r="O119" s="870"/>
    </row>
    <row r="120" spans="1:15" ht="15.6" customHeight="1" x14ac:dyDescent="0.2">
      <c r="A120" s="64"/>
      <c r="B120" s="471"/>
      <c r="C120" s="860" t="str">
        <f t="shared" si="0"/>
        <v>2020 | Liquid Fuel - Propylene</v>
      </c>
      <c r="D120" s="861" t="s">
        <v>778</v>
      </c>
      <c r="E120" s="862">
        <v>2020</v>
      </c>
      <c r="F120" s="863" t="s">
        <v>1955</v>
      </c>
      <c r="G120" s="864">
        <f t="shared" ref="G120:G123" si="59">G119</f>
        <v>231.24083861296853</v>
      </c>
      <c r="H120" s="865">
        <f t="shared" si="57"/>
        <v>1.0236424905399227E-2</v>
      </c>
      <c r="I120" s="866">
        <f t="shared" si="58"/>
        <v>2.0472849810798453E-3</v>
      </c>
      <c r="J120" s="867" t="s">
        <v>85</v>
      </c>
      <c r="K120" s="868" t="s">
        <v>323</v>
      </c>
      <c r="L120" s="868" t="s">
        <v>15</v>
      </c>
      <c r="M120" s="869"/>
      <c r="N120" s="1075" t="s">
        <v>2002</v>
      </c>
      <c r="O120" s="870"/>
    </row>
    <row r="121" spans="1:15" ht="15.6" customHeight="1" x14ac:dyDescent="0.2">
      <c r="A121" s="64"/>
      <c r="B121" s="471"/>
      <c r="C121" s="860" t="str">
        <f t="shared" si="0"/>
        <v>2021 | Liquid Fuel - Propylene</v>
      </c>
      <c r="D121" s="861" t="s">
        <v>778</v>
      </c>
      <c r="E121" s="862">
        <v>2021</v>
      </c>
      <c r="F121" s="863" t="s">
        <v>1955</v>
      </c>
      <c r="G121" s="864">
        <f t="shared" si="59"/>
        <v>231.24083861296853</v>
      </c>
      <c r="H121" s="865">
        <f t="shared" si="57"/>
        <v>1.0236424905399227E-2</v>
      </c>
      <c r="I121" s="866">
        <f t="shared" si="58"/>
        <v>2.0472849810798453E-3</v>
      </c>
      <c r="J121" s="867" t="s">
        <v>85</v>
      </c>
      <c r="K121" s="868" t="s">
        <v>323</v>
      </c>
      <c r="L121" s="868" t="s">
        <v>15</v>
      </c>
      <c r="M121" s="869"/>
      <c r="N121" s="1075" t="s">
        <v>2002</v>
      </c>
      <c r="O121" s="870"/>
    </row>
    <row r="122" spans="1:15" ht="15.6" customHeight="1" x14ac:dyDescent="0.2">
      <c r="A122" s="64"/>
      <c r="B122" s="471"/>
      <c r="C122" s="860" t="str">
        <f t="shared" si="0"/>
        <v>2022 | Liquid Fuel - Propylene</v>
      </c>
      <c r="D122" s="861" t="s">
        <v>778</v>
      </c>
      <c r="E122" s="862">
        <v>2022</v>
      </c>
      <c r="F122" s="863" t="s">
        <v>1955</v>
      </c>
      <c r="G122" s="864">
        <f t="shared" si="59"/>
        <v>231.24083861296853</v>
      </c>
      <c r="H122" s="865">
        <f t="shared" si="57"/>
        <v>1.0236424905399227E-2</v>
      </c>
      <c r="I122" s="866">
        <f t="shared" si="58"/>
        <v>2.0472849810798453E-3</v>
      </c>
      <c r="J122" s="867" t="s">
        <v>85</v>
      </c>
      <c r="K122" s="868" t="s">
        <v>323</v>
      </c>
      <c r="L122" s="868" t="s">
        <v>15</v>
      </c>
      <c r="M122" s="869"/>
      <c r="N122" s="1075" t="s">
        <v>2002</v>
      </c>
      <c r="O122" s="870"/>
    </row>
    <row r="123" spans="1:15" ht="15.6" customHeight="1" x14ac:dyDescent="0.2">
      <c r="A123" s="64"/>
      <c r="B123" s="471"/>
      <c r="C123" s="860" t="str">
        <f t="shared" si="0"/>
        <v>2023 | Liquid Fuel - Propylene</v>
      </c>
      <c r="D123" s="861" t="s">
        <v>778</v>
      </c>
      <c r="E123" s="862">
        <v>2023</v>
      </c>
      <c r="F123" s="863" t="s">
        <v>1955</v>
      </c>
      <c r="G123" s="864">
        <f t="shared" si="59"/>
        <v>231.24083861296853</v>
      </c>
      <c r="H123" s="865">
        <f t="shared" si="57"/>
        <v>1.0236424905399227E-2</v>
      </c>
      <c r="I123" s="866">
        <f t="shared" si="58"/>
        <v>2.0472849810798453E-3</v>
      </c>
      <c r="J123" s="867" t="s">
        <v>85</v>
      </c>
      <c r="K123" s="868" t="s">
        <v>323</v>
      </c>
      <c r="L123" s="868" t="s">
        <v>15</v>
      </c>
      <c r="M123" s="869"/>
      <c r="N123" s="1075" t="s">
        <v>2002</v>
      </c>
      <c r="O123" s="870"/>
    </row>
    <row r="124" spans="1:15" ht="15.6" customHeight="1" x14ac:dyDescent="0.2">
      <c r="A124" s="64"/>
      <c r="B124" s="471"/>
      <c r="C124" s="860" t="str">
        <f t="shared" si="0"/>
        <v>2018 | Solid Fuel - Coal - Anthracite</v>
      </c>
      <c r="D124" s="861" t="s">
        <v>778</v>
      </c>
      <c r="E124" s="867">
        <v>2018</v>
      </c>
      <c r="F124" s="863" t="s">
        <v>1965</v>
      </c>
      <c r="G124" s="864">
        <f>'EFs - US EPA Title 40'!M16</f>
        <v>353.5829</v>
      </c>
      <c r="H124" s="865">
        <f>'EFs - US EPA Title 40'!N16</f>
        <v>3.7510000000000002E-2</v>
      </c>
      <c r="I124" s="866">
        <f>'EFs - US EPA Title 40'!O16</f>
        <v>5.4559999999999999E-3</v>
      </c>
      <c r="J124" s="867" t="s">
        <v>85</v>
      </c>
      <c r="K124" s="868" t="s">
        <v>323</v>
      </c>
      <c r="L124" s="868" t="s">
        <v>15</v>
      </c>
      <c r="M124" s="869"/>
      <c r="N124" s="1075" t="s">
        <v>2002</v>
      </c>
      <c r="O124" s="870"/>
    </row>
    <row r="125" spans="1:15" ht="15.6" customHeight="1" x14ac:dyDescent="0.2">
      <c r="A125" s="64"/>
      <c r="B125" s="471"/>
      <c r="C125" s="860" t="str">
        <f t="shared" si="0"/>
        <v>2019 | Solid Fuel - Coal - Anthracite</v>
      </c>
      <c r="D125" s="861" t="s">
        <v>778</v>
      </c>
      <c r="E125" s="862">
        <v>2019</v>
      </c>
      <c r="F125" s="863" t="s">
        <v>1965</v>
      </c>
      <c r="G125" s="864">
        <f>G124</f>
        <v>353.5829</v>
      </c>
      <c r="H125" s="865">
        <f>H124</f>
        <v>3.7510000000000002E-2</v>
      </c>
      <c r="I125" s="866">
        <f>I124</f>
        <v>5.4559999999999999E-3</v>
      </c>
      <c r="J125" s="867" t="s">
        <v>85</v>
      </c>
      <c r="K125" s="868" t="s">
        <v>323</v>
      </c>
      <c r="L125" s="868" t="s">
        <v>15</v>
      </c>
      <c r="M125" s="869"/>
      <c r="N125" s="1075" t="s">
        <v>2002</v>
      </c>
      <c r="O125" s="870"/>
    </row>
    <row r="126" spans="1:15" ht="15.6" customHeight="1" x14ac:dyDescent="0.2">
      <c r="A126" s="64"/>
      <c r="B126" s="471"/>
      <c r="C126" s="860" t="str">
        <f t="shared" si="0"/>
        <v>2020 | Solid Fuel - Coal - Anthracite</v>
      </c>
      <c r="D126" s="861" t="s">
        <v>778</v>
      </c>
      <c r="E126" s="862">
        <v>2020</v>
      </c>
      <c r="F126" s="863" t="s">
        <v>1965</v>
      </c>
      <c r="G126" s="864">
        <f t="shared" ref="G126:G129" si="60">G125</f>
        <v>353.5829</v>
      </c>
      <c r="H126" s="865">
        <f t="shared" ref="H126:H129" si="61">H125</f>
        <v>3.7510000000000002E-2</v>
      </c>
      <c r="I126" s="866">
        <f t="shared" ref="I126:I129" si="62">I125</f>
        <v>5.4559999999999999E-3</v>
      </c>
      <c r="J126" s="867" t="s">
        <v>85</v>
      </c>
      <c r="K126" s="868" t="s">
        <v>323</v>
      </c>
      <c r="L126" s="868" t="s">
        <v>15</v>
      </c>
      <c r="M126" s="869"/>
      <c r="N126" s="1075" t="s">
        <v>2002</v>
      </c>
      <c r="O126" s="870"/>
    </row>
    <row r="127" spans="1:15" ht="15.6" customHeight="1" x14ac:dyDescent="0.2">
      <c r="A127" s="64"/>
      <c r="B127" s="471"/>
      <c r="C127" s="860" t="str">
        <f t="shared" si="0"/>
        <v>2021 | Solid Fuel - Coal - Anthracite</v>
      </c>
      <c r="D127" s="861" t="s">
        <v>778</v>
      </c>
      <c r="E127" s="862">
        <v>2021</v>
      </c>
      <c r="F127" s="863" t="s">
        <v>1965</v>
      </c>
      <c r="G127" s="864">
        <f t="shared" si="60"/>
        <v>353.5829</v>
      </c>
      <c r="H127" s="865">
        <f t="shared" si="61"/>
        <v>3.7510000000000002E-2</v>
      </c>
      <c r="I127" s="866">
        <f t="shared" si="62"/>
        <v>5.4559999999999999E-3</v>
      </c>
      <c r="J127" s="867" t="s">
        <v>85</v>
      </c>
      <c r="K127" s="868" t="s">
        <v>323</v>
      </c>
      <c r="L127" s="868" t="s">
        <v>15</v>
      </c>
      <c r="M127" s="869"/>
      <c r="N127" s="1075" t="s">
        <v>2002</v>
      </c>
      <c r="O127" s="870"/>
    </row>
    <row r="128" spans="1:15" ht="15.6" customHeight="1" x14ac:dyDescent="0.2">
      <c r="A128" s="64"/>
      <c r="B128" s="471"/>
      <c r="C128" s="860" t="str">
        <f t="shared" si="0"/>
        <v>2022 | Solid Fuel - Coal - Anthracite</v>
      </c>
      <c r="D128" s="861" t="s">
        <v>778</v>
      </c>
      <c r="E128" s="862">
        <v>2022</v>
      </c>
      <c r="F128" s="863" t="s">
        <v>1965</v>
      </c>
      <c r="G128" s="864">
        <f t="shared" si="60"/>
        <v>353.5829</v>
      </c>
      <c r="H128" s="865">
        <f t="shared" si="61"/>
        <v>3.7510000000000002E-2</v>
      </c>
      <c r="I128" s="866">
        <f t="shared" si="62"/>
        <v>5.4559999999999999E-3</v>
      </c>
      <c r="J128" s="867" t="s">
        <v>85</v>
      </c>
      <c r="K128" s="868" t="s">
        <v>323</v>
      </c>
      <c r="L128" s="868" t="s">
        <v>15</v>
      </c>
      <c r="M128" s="869"/>
      <c r="N128" s="1075" t="s">
        <v>2002</v>
      </c>
      <c r="O128" s="870"/>
    </row>
    <row r="129" spans="1:15" ht="15.6" customHeight="1" x14ac:dyDescent="0.2">
      <c r="A129" s="64"/>
      <c r="B129" s="471"/>
      <c r="C129" s="860" t="str">
        <f t="shared" si="0"/>
        <v>2023 | Solid Fuel - Coal - Anthracite</v>
      </c>
      <c r="D129" s="861" t="s">
        <v>778</v>
      </c>
      <c r="E129" s="862">
        <v>2023</v>
      </c>
      <c r="F129" s="863" t="s">
        <v>1965</v>
      </c>
      <c r="G129" s="864">
        <f t="shared" si="60"/>
        <v>353.5829</v>
      </c>
      <c r="H129" s="865">
        <f t="shared" si="61"/>
        <v>3.7510000000000002E-2</v>
      </c>
      <c r="I129" s="866">
        <f t="shared" si="62"/>
        <v>5.4559999999999999E-3</v>
      </c>
      <c r="J129" s="867" t="s">
        <v>85</v>
      </c>
      <c r="K129" s="868" t="s">
        <v>323</v>
      </c>
      <c r="L129" s="868" t="s">
        <v>15</v>
      </c>
      <c r="M129" s="869"/>
      <c r="N129" s="1075" t="s">
        <v>2002</v>
      </c>
      <c r="O129" s="870"/>
    </row>
    <row r="130" spans="1:15" ht="15.6" customHeight="1" x14ac:dyDescent="0.2">
      <c r="A130" s="64"/>
      <c r="B130" s="64"/>
      <c r="C130" s="860" t="str">
        <f t="shared" si="0"/>
        <v>2018 | Solid Fuel - Coal - Bituminous Coal</v>
      </c>
      <c r="D130" s="861" t="s">
        <v>778</v>
      </c>
      <c r="E130" s="862">
        <v>2018</v>
      </c>
      <c r="F130" s="863" t="s">
        <v>1948</v>
      </c>
      <c r="G130" s="864">
        <f>'EFs - US EPA Title 40'!M17</f>
        <v>318.08479999999997</v>
      </c>
      <c r="H130" s="865">
        <f>'EFs - US EPA Title 40'!N17</f>
        <v>3.7510000000000002E-2</v>
      </c>
      <c r="I130" s="866">
        <f>'EFs - US EPA Title 40'!O17</f>
        <v>5.4559999999999999E-3</v>
      </c>
      <c r="J130" s="867" t="s">
        <v>85</v>
      </c>
      <c r="K130" s="868" t="s">
        <v>323</v>
      </c>
      <c r="L130" s="868" t="s">
        <v>15</v>
      </c>
      <c r="M130" s="869"/>
      <c r="N130" s="1075" t="s">
        <v>2002</v>
      </c>
      <c r="O130" s="871"/>
    </row>
    <row r="131" spans="1:15" ht="15.6" customHeight="1" x14ac:dyDescent="0.2">
      <c r="A131" s="64"/>
      <c r="B131" s="64"/>
      <c r="C131" s="860" t="str">
        <f t="shared" si="0"/>
        <v>2019 | Solid Fuel - Coal - Bituminous Coal</v>
      </c>
      <c r="D131" s="861" t="s">
        <v>778</v>
      </c>
      <c r="E131" s="862">
        <v>2019</v>
      </c>
      <c r="F131" s="863" t="s">
        <v>1948</v>
      </c>
      <c r="G131" s="864">
        <f>G130</f>
        <v>318.08479999999997</v>
      </c>
      <c r="H131" s="865">
        <f>H130</f>
        <v>3.7510000000000002E-2</v>
      </c>
      <c r="I131" s="866">
        <f>I130</f>
        <v>5.4559999999999999E-3</v>
      </c>
      <c r="J131" s="867" t="s">
        <v>85</v>
      </c>
      <c r="K131" s="868" t="s">
        <v>323</v>
      </c>
      <c r="L131" s="868" t="s">
        <v>15</v>
      </c>
      <c r="M131" s="869"/>
      <c r="N131" s="1075" t="s">
        <v>2002</v>
      </c>
      <c r="O131" s="870"/>
    </row>
    <row r="132" spans="1:15" ht="15.6" customHeight="1" x14ac:dyDescent="0.2">
      <c r="A132" s="64"/>
      <c r="B132" s="64"/>
      <c r="C132" s="860" t="str">
        <f t="shared" si="0"/>
        <v>2020 | Solid Fuel - Coal - Bituminous Coal</v>
      </c>
      <c r="D132" s="861" t="s">
        <v>778</v>
      </c>
      <c r="E132" s="862">
        <v>2020</v>
      </c>
      <c r="F132" s="863" t="s">
        <v>1948</v>
      </c>
      <c r="G132" s="864">
        <f t="shared" ref="G132:G135" si="63">G131</f>
        <v>318.08479999999997</v>
      </c>
      <c r="H132" s="865">
        <f t="shared" ref="H132:H135" si="64">H131</f>
        <v>3.7510000000000002E-2</v>
      </c>
      <c r="I132" s="866">
        <f t="shared" ref="I132:I135" si="65">I131</f>
        <v>5.4559999999999999E-3</v>
      </c>
      <c r="J132" s="867" t="s">
        <v>85</v>
      </c>
      <c r="K132" s="868" t="s">
        <v>323</v>
      </c>
      <c r="L132" s="868" t="s">
        <v>15</v>
      </c>
      <c r="M132" s="869"/>
      <c r="N132" s="1075" t="s">
        <v>2002</v>
      </c>
      <c r="O132" s="870"/>
    </row>
    <row r="133" spans="1:15" ht="15.6" customHeight="1" x14ac:dyDescent="0.2">
      <c r="A133" s="64"/>
      <c r="B133" s="64"/>
      <c r="C133" s="860" t="str">
        <f t="shared" si="0"/>
        <v>2021 | Solid Fuel - Coal - Bituminous Coal</v>
      </c>
      <c r="D133" s="861" t="s">
        <v>778</v>
      </c>
      <c r="E133" s="862">
        <v>2021</v>
      </c>
      <c r="F133" s="863" t="s">
        <v>1948</v>
      </c>
      <c r="G133" s="864">
        <f t="shared" si="63"/>
        <v>318.08479999999997</v>
      </c>
      <c r="H133" s="865">
        <f t="shared" si="64"/>
        <v>3.7510000000000002E-2</v>
      </c>
      <c r="I133" s="866">
        <f t="shared" si="65"/>
        <v>5.4559999999999999E-3</v>
      </c>
      <c r="J133" s="867" t="s">
        <v>85</v>
      </c>
      <c r="K133" s="868" t="s">
        <v>323</v>
      </c>
      <c r="L133" s="868" t="s">
        <v>15</v>
      </c>
      <c r="M133" s="869"/>
      <c r="N133" s="1075" t="s">
        <v>2002</v>
      </c>
      <c r="O133" s="870"/>
    </row>
    <row r="134" spans="1:15" ht="15.6" customHeight="1" x14ac:dyDescent="0.2">
      <c r="A134" s="64"/>
      <c r="B134" s="64"/>
      <c r="C134" s="860" t="str">
        <f t="shared" ref="C134:C185" si="66">IF(OR(E134="",F134="",G134=""),"",E134&amp;" | "&amp;F134)</f>
        <v>2022 | Solid Fuel - Coal - Bituminous Coal</v>
      </c>
      <c r="D134" s="861" t="s">
        <v>778</v>
      </c>
      <c r="E134" s="862">
        <v>2022</v>
      </c>
      <c r="F134" s="863" t="s">
        <v>1948</v>
      </c>
      <c r="G134" s="864">
        <f t="shared" si="63"/>
        <v>318.08479999999997</v>
      </c>
      <c r="H134" s="865">
        <f t="shared" si="64"/>
        <v>3.7510000000000002E-2</v>
      </c>
      <c r="I134" s="866">
        <f t="shared" si="65"/>
        <v>5.4559999999999999E-3</v>
      </c>
      <c r="J134" s="867" t="s">
        <v>85</v>
      </c>
      <c r="K134" s="868" t="s">
        <v>323</v>
      </c>
      <c r="L134" s="868" t="s">
        <v>15</v>
      </c>
      <c r="M134" s="869"/>
      <c r="N134" s="1075" t="s">
        <v>2002</v>
      </c>
      <c r="O134" s="870"/>
    </row>
    <row r="135" spans="1:15" ht="15.6" customHeight="1" x14ac:dyDescent="0.2">
      <c r="A135" s="64"/>
      <c r="B135" s="64"/>
      <c r="C135" s="860" t="str">
        <f t="shared" si="66"/>
        <v>2023 | Solid Fuel - Coal - Bituminous Coal</v>
      </c>
      <c r="D135" s="861" t="s">
        <v>778</v>
      </c>
      <c r="E135" s="862">
        <v>2023</v>
      </c>
      <c r="F135" s="863" t="s">
        <v>1948</v>
      </c>
      <c r="G135" s="864">
        <f t="shared" si="63"/>
        <v>318.08479999999997</v>
      </c>
      <c r="H135" s="865">
        <f t="shared" si="64"/>
        <v>3.7510000000000002E-2</v>
      </c>
      <c r="I135" s="866">
        <f t="shared" si="65"/>
        <v>5.4559999999999999E-3</v>
      </c>
      <c r="J135" s="867" t="s">
        <v>85</v>
      </c>
      <c r="K135" s="868" t="s">
        <v>323</v>
      </c>
      <c r="L135" s="868" t="s">
        <v>15</v>
      </c>
      <c r="M135" s="869"/>
      <c r="N135" s="1075" t="s">
        <v>2002</v>
      </c>
      <c r="O135" s="870"/>
    </row>
    <row r="136" spans="1:15" ht="15.6" customHeight="1" x14ac:dyDescent="0.2">
      <c r="A136" s="64"/>
      <c r="B136" s="471"/>
      <c r="C136" s="860" t="str">
        <f t="shared" si="66"/>
        <v>2018 | Solid Fuel - Coal - Lignite</v>
      </c>
      <c r="D136" s="861" t="s">
        <v>778</v>
      </c>
      <c r="E136" s="867">
        <v>2018</v>
      </c>
      <c r="F136" s="863" t="s">
        <v>1949</v>
      </c>
      <c r="G136" s="864">
        <f>'EFs - US EPA Title 40'!M19</f>
        <v>333.22519999999997</v>
      </c>
      <c r="H136" s="865">
        <f>'EFs - US EPA Title 40'!N19</f>
        <v>3.7510000000000002E-2</v>
      </c>
      <c r="I136" s="866">
        <f>'EFs - US EPA Title 40'!O19</f>
        <v>5.4559999999999999E-3</v>
      </c>
      <c r="J136" s="867" t="s">
        <v>85</v>
      </c>
      <c r="K136" s="868" t="s">
        <v>323</v>
      </c>
      <c r="L136" s="868" t="s">
        <v>15</v>
      </c>
      <c r="M136" s="869"/>
      <c r="N136" s="1075" t="s">
        <v>2002</v>
      </c>
      <c r="O136" s="870"/>
    </row>
    <row r="137" spans="1:15" ht="15.6" customHeight="1" x14ac:dyDescent="0.2">
      <c r="A137" s="64"/>
      <c r="B137" s="471"/>
      <c r="C137" s="860" t="str">
        <f t="shared" si="66"/>
        <v>2019 | Solid Fuel - Coal - Lignite</v>
      </c>
      <c r="D137" s="861" t="s">
        <v>778</v>
      </c>
      <c r="E137" s="862">
        <v>2019</v>
      </c>
      <c r="F137" s="863" t="s">
        <v>1949</v>
      </c>
      <c r="G137" s="864">
        <f>G136</f>
        <v>333.22519999999997</v>
      </c>
      <c r="H137" s="865">
        <f>H136</f>
        <v>3.7510000000000002E-2</v>
      </c>
      <c r="I137" s="866">
        <f>I136</f>
        <v>5.4559999999999999E-3</v>
      </c>
      <c r="J137" s="867" t="s">
        <v>85</v>
      </c>
      <c r="K137" s="868" t="s">
        <v>323</v>
      </c>
      <c r="L137" s="868" t="s">
        <v>15</v>
      </c>
      <c r="M137" s="869"/>
      <c r="N137" s="1075" t="s">
        <v>2002</v>
      </c>
      <c r="O137" s="870"/>
    </row>
    <row r="138" spans="1:15" ht="15.6" customHeight="1" x14ac:dyDescent="0.2">
      <c r="A138" s="64"/>
      <c r="B138" s="471"/>
      <c r="C138" s="860" t="str">
        <f t="shared" si="66"/>
        <v>2020 | Solid Fuel - Coal - Lignite</v>
      </c>
      <c r="D138" s="861" t="s">
        <v>778</v>
      </c>
      <c r="E138" s="862">
        <v>2020</v>
      </c>
      <c r="F138" s="863" t="s">
        <v>1949</v>
      </c>
      <c r="G138" s="864">
        <f t="shared" ref="G138:G141" si="67">G137</f>
        <v>333.22519999999997</v>
      </c>
      <c r="H138" s="865">
        <f t="shared" ref="H138:H141" si="68">H137</f>
        <v>3.7510000000000002E-2</v>
      </c>
      <c r="I138" s="866">
        <f t="shared" ref="I138:I141" si="69">I137</f>
        <v>5.4559999999999999E-3</v>
      </c>
      <c r="J138" s="867" t="s">
        <v>85</v>
      </c>
      <c r="K138" s="868" t="s">
        <v>323</v>
      </c>
      <c r="L138" s="868" t="s">
        <v>15</v>
      </c>
      <c r="M138" s="869"/>
      <c r="N138" s="1075" t="s">
        <v>2002</v>
      </c>
      <c r="O138" s="870"/>
    </row>
    <row r="139" spans="1:15" ht="15.6" customHeight="1" x14ac:dyDescent="0.2">
      <c r="A139" s="64"/>
      <c r="B139" s="471"/>
      <c r="C139" s="860" t="str">
        <f t="shared" si="66"/>
        <v>2021 | Solid Fuel - Coal - Lignite</v>
      </c>
      <c r="D139" s="861" t="s">
        <v>778</v>
      </c>
      <c r="E139" s="862">
        <v>2021</v>
      </c>
      <c r="F139" s="863" t="s">
        <v>1949</v>
      </c>
      <c r="G139" s="864">
        <f t="shared" si="67"/>
        <v>333.22519999999997</v>
      </c>
      <c r="H139" s="865">
        <f t="shared" si="68"/>
        <v>3.7510000000000002E-2</v>
      </c>
      <c r="I139" s="866">
        <f t="shared" si="69"/>
        <v>5.4559999999999999E-3</v>
      </c>
      <c r="J139" s="867" t="s">
        <v>85</v>
      </c>
      <c r="K139" s="868" t="s">
        <v>323</v>
      </c>
      <c r="L139" s="868" t="s">
        <v>15</v>
      </c>
      <c r="M139" s="869"/>
      <c r="N139" s="1075" t="s">
        <v>2002</v>
      </c>
      <c r="O139" s="870"/>
    </row>
    <row r="140" spans="1:15" ht="15.6" customHeight="1" x14ac:dyDescent="0.2">
      <c r="A140" s="64"/>
      <c r="B140" s="471"/>
      <c r="C140" s="860" t="str">
        <f t="shared" si="66"/>
        <v>2022 | Solid Fuel - Coal - Lignite</v>
      </c>
      <c r="D140" s="861" t="s">
        <v>778</v>
      </c>
      <c r="E140" s="862">
        <v>2022</v>
      </c>
      <c r="F140" s="863" t="s">
        <v>1949</v>
      </c>
      <c r="G140" s="864">
        <f t="shared" si="67"/>
        <v>333.22519999999997</v>
      </c>
      <c r="H140" s="865">
        <f t="shared" si="68"/>
        <v>3.7510000000000002E-2</v>
      </c>
      <c r="I140" s="866">
        <f t="shared" si="69"/>
        <v>5.4559999999999999E-3</v>
      </c>
      <c r="J140" s="867" t="s">
        <v>85</v>
      </c>
      <c r="K140" s="868" t="s">
        <v>323</v>
      </c>
      <c r="L140" s="868" t="s">
        <v>15</v>
      </c>
      <c r="M140" s="869"/>
      <c r="N140" s="1075" t="s">
        <v>2002</v>
      </c>
      <c r="O140" s="870"/>
    </row>
    <row r="141" spans="1:15" ht="15.6" customHeight="1" x14ac:dyDescent="0.2">
      <c r="A141" s="64"/>
      <c r="B141" s="471"/>
      <c r="C141" s="860" t="str">
        <f t="shared" si="66"/>
        <v>2023 | Solid Fuel - Coal - Lignite</v>
      </c>
      <c r="D141" s="861" t="s">
        <v>778</v>
      </c>
      <c r="E141" s="862">
        <v>2023</v>
      </c>
      <c r="F141" s="863" t="s">
        <v>1949</v>
      </c>
      <c r="G141" s="864">
        <f t="shared" si="67"/>
        <v>333.22519999999997</v>
      </c>
      <c r="H141" s="865">
        <f t="shared" si="68"/>
        <v>3.7510000000000002E-2</v>
      </c>
      <c r="I141" s="866">
        <f t="shared" si="69"/>
        <v>5.4559999999999999E-3</v>
      </c>
      <c r="J141" s="867" t="s">
        <v>85</v>
      </c>
      <c r="K141" s="868" t="s">
        <v>323</v>
      </c>
      <c r="L141" s="868" t="s">
        <v>15</v>
      </c>
      <c r="M141" s="869"/>
      <c r="N141" s="1075" t="s">
        <v>2002</v>
      </c>
      <c r="O141" s="870"/>
    </row>
    <row r="142" spans="1:15" ht="15.6" customHeight="1" x14ac:dyDescent="0.2">
      <c r="A142" s="64"/>
      <c r="B142" s="64"/>
      <c r="C142" s="860" t="str">
        <f t="shared" si="66"/>
        <v>2018 | Solid Fuel - Coal - Subbituminous</v>
      </c>
      <c r="D142" s="861" t="s">
        <v>778</v>
      </c>
      <c r="E142" s="867">
        <v>2018</v>
      </c>
      <c r="F142" s="863" t="s">
        <v>1966</v>
      </c>
      <c r="G142" s="864">
        <f>'EFs - US EPA Title 40'!M18</f>
        <v>331.34969999999998</v>
      </c>
      <c r="H142" s="865">
        <f>'EFs - US EPA Title 40'!N18</f>
        <v>3.7510000000000002E-2</v>
      </c>
      <c r="I142" s="866">
        <f>'EFs - US EPA Title 40'!O18</f>
        <v>5.4559999999999999E-3</v>
      </c>
      <c r="J142" s="867" t="s">
        <v>85</v>
      </c>
      <c r="K142" s="868" t="s">
        <v>323</v>
      </c>
      <c r="L142" s="868" t="s">
        <v>15</v>
      </c>
      <c r="M142" s="869"/>
      <c r="N142" s="1075" t="s">
        <v>2002</v>
      </c>
      <c r="O142" s="870"/>
    </row>
    <row r="143" spans="1:15" ht="15.6" customHeight="1" x14ac:dyDescent="0.2">
      <c r="A143" s="64"/>
      <c r="B143" s="64"/>
      <c r="C143" s="860" t="str">
        <f t="shared" si="66"/>
        <v>2019 | Solid Fuel - Coal - Subbituminous</v>
      </c>
      <c r="D143" s="861" t="s">
        <v>778</v>
      </c>
      <c r="E143" s="862">
        <v>2019</v>
      </c>
      <c r="F143" s="863" t="s">
        <v>1966</v>
      </c>
      <c r="G143" s="864">
        <f>G142</f>
        <v>331.34969999999998</v>
      </c>
      <c r="H143" s="865">
        <f>H142</f>
        <v>3.7510000000000002E-2</v>
      </c>
      <c r="I143" s="866">
        <f>I142</f>
        <v>5.4559999999999999E-3</v>
      </c>
      <c r="J143" s="867" t="s">
        <v>85</v>
      </c>
      <c r="K143" s="868" t="s">
        <v>323</v>
      </c>
      <c r="L143" s="868" t="s">
        <v>15</v>
      </c>
      <c r="M143" s="869"/>
      <c r="N143" s="1075" t="s">
        <v>2002</v>
      </c>
      <c r="O143" s="870"/>
    </row>
    <row r="144" spans="1:15" ht="15.6" customHeight="1" x14ac:dyDescent="0.2">
      <c r="A144" s="64"/>
      <c r="B144" s="64"/>
      <c r="C144" s="860" t="str">
        <f t="shared" si="66"/>
        <v>2020 | Solid Fuel - Coal - Subbituminous</v>
      </c>
      <c r="D144" s="861" t="s">
        <v>778</v>
      </c>
      <c r="E144" s="862">
        <v>2020</v>
      </c>
      <c r="F144" s="863" t="s">
        <v>1966</v>
      </c>
      <c r="G144" s="864">
        <f t="shared" ref="G144:G147" si="70">G143</f>
        <v>331.34969999999998</v>
      </c>
      <c r="H144" s="865">
        <f t="shared" ref="H144:H147" si="71">H143</f>
        <v>3.7510000000000002E-2</v>
      </c>
      <c r="I144" s="866">
        <f t="shared" ref="I144:I147" si="72">I143</f>
        <v>5.4559999999999999E-3</v>
      </c>
      <c r="J144" s="867" t="s">
        <v>85</v>
      </c>
      <c r="K144" s="868" t="s">
        <v>323</v>
      </c>
      <c r="L144" s="868" t="s">
        <v>15</v>
      </c>
      <c r="M144" s="869"/>
      <c r="N144" s="1075" t="s">
        <v>2002</v>
      </c>
      <c r="O144" s="870"/>
    </row>
    <row r="145" spans="1:15" ht="15.6" customHeight="1" x14ac:dyDescent="0.2">
      <c r="A145" s="64"/>
      <c r="B145" s="64"/>
      <c r="C145" s="860" t="str">
        <f t="shared" si="66"/>
        <v>2021 | Solid Fuel - Coal - Subbituminous</v>
      </c>
      <c r="D145" s="861" t="s">
        <v>778</v>
      </c>
      <c r="E145" s="862">
        <v>2021</v>
      </c>
      <c r="F145" s="863" t="s">
        <v>1966</v>
      </c>
      <c r="G145" s="864">
        <f t="shared" si="70"/>
        <v>331.34969999999998</v>
      </c>
      <c r="H145" s="865">
        <f t="shared" si="71"/>
        <v>3.7510000000000002E-2</v>
      </c>
      <c r="I145" s="866">
        <f t="shared" si="72"/>
        <v>5.4559999999999999E-3</v>
      </c>
      <c r="J145" s="867" t="s">
        <v>85</v>
      </c>
      <c r="K145" s="868" t="s">
        <v>323</v>
      </c>
      <c r="L145" s="868" t="s">
        <v>15</v>
      </c>
      <c r="M145" s="869"/>
      <c r="N145" s="1075" t="s">
        <v>2002</v>
      </c>
      <c r="O145" s="870"/>
    </row>
    <row r="146" spans="1:15" ht="15.6" customHeight="1" x14ac:dyDescent="0.2">
      <c r="A146" s="64"/>
      <c r="B146" s="64"/>
      <c r="C146" s="860" t="str">
        <f t="shared" si="66"/>
        <v>2022 | Solid Fuel - Coal - Subbituminous</v>
      </c>
      <c r="D146" s="861" t="s">
        <v>778</v>
      </c>
      <c r="E146" s="862">
        <v>2022</v>
      </c>
      <c r="F146" s="863" t="s">
        <v>1966</v>
      </c>
      <c r="G146" s="864">
        <f t="shared" si="70"/>
        <v>331.34969999999998</v>
      </c>
      <c r="H146" s="865">
        <f t="shared" si="71"/>
        <v>3.7510000000000002E-2</v>
      </c>
      <c r="I146" s="866">
        <f t="shared" si="72"/>
        <v>5.4559999999999999E-3</v>
      </c>
      <c r="J146" s="867" t="s">
        <v>85</v>
      </c>
      <c r="K146" s="868" t="s">
        <v>323</v>
      </c>
      <c r="L146" s="868" t="s">
        <v>15</v>
      </c>
      <c r="M146" s="869"/>
      <c r="N146" s="1075" t="s">
        <v>2002</v>
      </c>
      <c r="O146" s="870"/>
    </row>
    <row r="147" spans="1:15" ht="15.6" customHeight="1" x14ac:dyDescent="0.2">
      <c r="A147" s="64"/>
      <c r="B147" s="64"/>
      <c r="C147" s="860" t="str">
        <f t="shared" si="66"/>
        <v>2023 | Solid Fuel - Coal - Subbituminous</v>
      </c>
      <c r="D147" s="861" t="s">
        <v>778</v>
      </c>
      <c r="E147" s="862">
        <v>2023</v>
      </c>
      <c r="F147" s="863" t="s">
        <v>1966</v>
      </c>
      <c r="G147" s="864">
        <f t="shared" si="70"/>
        <v>331.34969999999998</v>
      </c>
      <c r="H147" s="865">
        <f t="shared" si="71"/>
        <v>3.7510000000000002E-2</v>
      </c>
      <c r="I147" s="866">
        <f t="shared" si="72"/>
        <v>5.4559999999999999E-3</v>
      </c>
      <c r="J147" s="867" t="s">
        <v>85</v>
      </c>
      <c r="K147" s="868" t="s">
        <v>323</v>
      </c>
      <c r="L147" s="868" t="s">
        <v>15</v>
      </c>
      <c r="M147" s="869"/>
      <c r="N147" s="1075" t="s">
        <v>2002</v>
      </c>
      <c r="O147" s="870"/>
    </row>
    <row r="148" spans="1:15" ht="15.6" customHeight="1" x14ac:dyDescent="0.2">
      <c r="A148" s="64"/>
      <c r="B148" s="64"/>
      <c r="C148" s="860" t="str">
        <f t="shared" si="66"/>
        <v>2018 | Solid Fuel - Coal Coke</v>
      </c>
      <c r="D148" s="861" t="s">
        <v>778</v>
      </c>
      <c r="E148" s="867">
        <v>2018</v>
      </c>
      <c r="F148" s="863" t="s">
        <v>1947</v>
      </c>
      <c r="G148" s="864">
        <f>'EFs - US EPA Title 40'!M20</f>
        <v>387.61469999999997</v>
      </c>
      <c r="H148" s="865">
        <f>'EFs - US EPA Title 40'!N20</f>
        <v>3.7510000000000002E-2</v>
      </c>
      <c r="I148" s="866">
        <f>'EFs - US EPA Title 40'!O20</f>
        <v>5.4559999999999999E-3</v>
      </c>
      <c r="J148" s="867" t="s">
        <v>85</v>
      </c>
      <c r="K148" s="868" t="s">
        <v>323</v>
      </c>
      <c r="L148" s="868" t="s">
        <v>15</v>
      </c>
      <c r="M148" s="869"/>
      <c r="N148" s="1075" t="s">
        <v>2002</v>
      </c>
      <c r="O148" s="870"/>
    </row>
    <row r="149" spans="1:15" ht="15.6" customHeight="1" x14ac:dyDescent="0.2">
      <c r="A149" s="64"/>
      <c r="B149" s="64"/>
      <c r="C149" s="860" t="str">
        <f t="shared" si="66"/>
        <v>2019 | Solid Fuel - Coal Coke</v>
      </c>
      <c r="D149" s="861" t="s">
        <v>778</v>
      </c>
      <c r="E149" s="862">
        <v>2019</v>
      </c>
      <c r="F149" s="863" t="s">
        <v>1947</v>
      </c>
      <c r="G149" s="864">
        <f>G148</f>
        <v>387.61469999999997</v>
      </c>
      <c r="H149" s="865">
        <f>H148</f>
        <v>3.7510000000000002E-2</v>
      </c>
      <c r="I149" s="866">
        <f>I148</f>
        <v>5.4559999999999999E-3</v>
      </c>
      <c r="J149" s="867" t="s">
        <v>85</v>
      </c>
      <c r="K149" s="868" t="s">
        <v>323</v>
      </c>
      <c r="L149" s="868" t="s">
        <v>15</v>
      </c>
      <c r="M149" s="869"/>
      <c r="N149" s="1075" t="s">
        <v>2002</v>
      </c>
      <c r="O149" s="870"/>
    </row>
    <row r="150" spans="1:15" ht="15.6" customHeight="1" x14ac:dyDescent="0.2">
      <c r="A150" s="64"/>
      <c r="B150" s="64"/>
      <c r="C150" s="860" t="str">
        <f t="shared" si="66"/>
        <v>2020 | Solid Fuel - Coal Coke</v>
      </c>
      <c r="D150" s="861" t="s">
        <v>778</v>
      </c>
      <c r="E150" s="862">
        <v>2020</v>
      </c>
      <c r="F150" s="863" t="s">
        <v>1947</v>
      </c>
      <c r="G150" s="864">
        <f t="shared" ref="G150:G153" si="73">G149</f>
        <v>387.61469999999997</v>
      </c>
      <c r="H150" s="865">
        <f t="shared" ref="H150:H153" si="74">H149</f>
        <v>3.7510000000000002E-2</v>
      </c>
      <c r="I150" s="866">
        <f t="shared" ref="I150:I153" si="75">I149</f>
        <v>5.4559999999999999E-3</v>
      </c>
      <c r="J150" s="867" t="s">
        <v>85</v>
      </c>
      <c r="K150" s="868" t="s">
        <v>323</v>
      </c>
      <c r="L150" s="868" t="s">
        <v>15</v>
      </c>
      <c r="M150" s="869"/>
      <c r="N150" s="1075" t="s">
        <v>2002</v>
      </c>
      <c r="O150" s="870"/>
    </row>
    <row r="151" spans="1:15" ht="15.6" customHeight="1" x14ac:dyDescent="0.2">
      <c r="A151" s="64"/>
      <c r="B151" s="64"/>
      <c r="C151" s="860" t="str">
        <f t="shared" si="66"/>
        <v>2021 | Solid Fuel - Coal Coke</v>
      </c>
      <c r="D151" s="861" t="s">
        <v>778</v>
      </c>
      <c r="E151" s="862">
        <v>2021</v>
      </c>
      <c r="F151" s="863" t="s">
        <v>1947</v>
      </c>
      <c r="G151" s="864">
        <f t="shared" si="73"/>
        <v>387.61469999999997</v>
      </c>
      <c r="H151" s="865">
        <f t="shared" si="74"/>
        <v>3.7510000000000002E-2</v>
      </c>
      <c r="I151" s="866">
        <f t="shared" si="75"/>
        <v>5.4559999999999999E-3</v>
      </c>
      <c r="J151" s="867" t="s">
        <v>85</v>
      </c>
      <c r="K151" s="868" t="s">
        <v>323</v>
      </c>
      <c r="L151" s="868" t="s">
        <v>15</v>
      </c>
      <c r="M151" s="869"/>
      <c r="N151" s="1075" t="s">
        <v>2002</v>
      </c>
      <c r="O151" s="870"/>
    </row>
    <row r="152" spans="1:15" ht="15.6" customHeight="1" x14ac:dyDescent="0.2">
      <c r="A152" s="64"/>
      <c r="B152" s="64"/>
      <c r="C152" s="860" t="str">
        <f t="shared" si="66"/>
        <v>2022 | Solid Fuel - Coal Coke</v>
      </c>
      <c r="D152" s="861" t="s">
        <v>778</v>
      </c>
      <c r="E152" s="862">
        <v>2022</v>
      </c>
      <c r="F152" s="863" t="s">
        <v>1947</v>
      </c>
      <c r="G152" s="864">
        <f t="shared" si="73"/>
        <v>387.61469999999997</v>
      </c>
      <c r="H152" s="865">
        <f t="shared" si="74"/>
        <v>3.7510000000000002E-2</v>
      </c>
      <c r="I152" s="866">
        <f t="shared" si="75"/>
        <v>5.4559999999999999E-3</v>
      </c>
      <c r="J152" s="867" t="s">
        <v>85</v>
      </c>
      <c r="K152" s="868" t="s">
        <v>323</v>
      </c>
      <c r="L152" s="868" t="s">
        <v>15</v>
      </c>
      <c r="M152" s="869"/>
      <c r="N152" s="1075" t="s">
        <v>2002</v>
      </c>
      <c r="O152" s="870"/>
    </row>
    <row r="153" spans="1:15" ht="15.6" customHeight="1" x14ac:dyDescent="0.2">
      <c r="A153" s="64"/>
      <c r="B153" s="64"/>
      <c r="C153" s="860" t="str">
        <f t="shared" si="66"/>
        <v>2023 | Solid Fuel - Coal Coke</v>
      </c>
      <c r="D153" s="861" t="s">
        <v>778</v>
      </c>
      <c r="E153" s="862">
        <v>2023</v>
      </c>
      <c r="F153" s="863" t="s">
        <v>1947</v>
      </c>
      <c r="G153" s="864">
        <f t="shared" si="73"/>
        <v>387.61469999999997</v>
      </c>
      <c r="H153" s="865">
        <f t="shared" si="74"/>
        <v>3.7510000000000002E-2</v>
      </c>
      <c r="I153" s="866">
        <f t="shared" si="75"/>
        <v>5.4559999999999999E-3</v>
      </c>
      <c r="J153" s="867" t="s">
        <v>85</v>
      </c>
      <c r="K153" s="868" t="s">
        <v>323</v>
      </c>
      <c r="L153" s="868" t="s">
        <v>15</v>
      </c>
      <c r="M153" s="869"/>
      <c r="N153" s="1075" t="s">
        <v>2002</v>
      </c>
      <c r="O153" s="870"/>
    </row>
    <row r="154" spans="1:15" ht="15.6" customHeight="1" x14ac:dyDescent="0.2">
      <c r="A154" s="64"/>
      <c r="B154" s="64"/>
      <c r="C154" s="860" t="str">
        <f t="shared" si="66"/>
        <v>2018 | Solid Fuel - Mixed Coal (Commercial sector)</v>
      </c>
      <c r="D154" s="861" t="s">
        <v>778</v>
      </c>
      <c r="E154" s="867">
        <v>2018</v>
      </c>
      <c r="F154" s="863" t="s">
        <v>1935</v>
      </c>
      <c r="G154" s="864">
        <f>'EFs - US EPA Title 40'!M21</f>
        <v>321.46069999999997</v>
      </c>
      <c r="H154" s="865">
        <f>'EFs - US EPA Title 40'!N21</f>
        <v>3.7510000000000002E-2</v>
      </c>
      <c r="I154" s="866">
        <f>'EFs - US EPA Title 40'!O21</f>
        <v>5.4559999999999999E-3</v>
      </c>
      <c r="J154" s="867" t="s">
        <v>85</v>
      </c>
      <c r="K154" s="868" t="s">
        <v>323</v>
      </c>
      <c r="L154" s="868" t="s">
        <v>15</v>
      </c>
      <c r="M154" s="869"/>
      <c r="N154" s="1075" t="s">
        <v>2002</v>
      </c>
      <c r="O154" s="870"/>
    </row>
    <row r="155" spans="1:15" ht="15.6" customHeight="1" x14ac:dyDescent="0.2">
      <c r="A155" s="64"/>
      <c r="B155" s="64"/>
      <c r="C155" s="860" t="str">
        <f t="shared" si="66"/>
        <v>2019 | Solid Fuel - Mixed Coal (Commercial sector)</v>
      </c>
      <c r="D155" s="861" t="s">
        <v>778</v>
      </c>
      <c r="E155" s="862">
        <v>2019</v>
      </c>
      <c r="F155" s="863" t="s">
        <v>1935</v>
      </c>
      <c r="G155" s="864">
        <f>G154</f>
        <v>321.46069999999997</v>
      </c>
      <c r="H155" s="865">
        <f>H154</f>
        <v>3.7510000000000002E-2</v>
      </c>
      <c r="I155" s="866">
        <f>I154</f>
        <v>5.4559999999999999E-3</v>
      </c>
      <c r="J155" s="867" t="s">
        <v>85</v>
      </c>
      <c r="K155" s="868" t="s">
        <v>323</v>
      </c>
      <c r="L155" s="868" t="s">
        <v>15</v>
      </c>
      <c r="M155" s="869"/>
      <c r="N155" s="1075" t="s">
        <v>2002</v>
      </c>
      <c r="O155" s="870"/>
    </row>
    <row r="156" spans="1:15" ht="15.6" customHeight="1" x14ac:dyDescent="0.2">
      <c r="A156" s="64"/>
      <c r="B156" s="64"/>
      <c r="C156" s="860" t="str">
        <f t="shared" si="66"/>
        <v>2020 | Solid Fuel - Mixed Coal (Commercial sector)</v>
      </c>
      <c r="D156" s="861" t="s">
        <v>778</v>
      </c>
      <c r="E156" s="862">
        <v>2020</v>
      </c>
      <c r="F156" s="863" t="s">
        <v>1935</v>
      </c>
      <c r="G156" s="864">
        <f t="shared" ref="G156:G159" si="76">G155</f>
        <v>321.46069999999997</v>
      </c>
      <c r="H156" s="865">
        <f t="shared" ref="H156:H159" si="77">H155</f>
        <v>3.7510000000000002E-2</v>
      </c>
      <c r="I156" s="866">
        <f t="shared" ref="I156:I159" si="78">I155</f>
        <v>5.4559999999999999E-3</v>
      </c>
      <c r="J156" s="867" t="s">
        <v>85</v>
      </c>
      <c r="K156" s="868" t="s">
        <v>323</v>
      </c>
      <c r="L156" s="868" t="s">
        <v>15</v>
      </c>
      <c r="M156" s="869"/>
      <c r="N156" s="1075" t="s">
        <v>2002</v>
      </c>
      <c r="O156" s="870"/>
    </row>
    <row r="157" spans="1:15" ht="15.6" customHeight="1" x14ac:dyDescent="0.2">
      <c r="A157" s="64"/>
      <c r="B157" s="64"/>
      <c r="C157" s="860" t="str">
        <f t="shared" si="66"/>
        <v>2021 | Solid Fuel - Mixed Coal (Commercial sector)</v>
      </c>
      <c r="D157" s="861" t="s">
        <v>778</v>
      </c>
      <c r="E157" s="862">
        <v>2021</v>
      </c>
      <c r="F157" s="863" t="s">
        <v>1935</v>
      </c>
      <c r="G157" s="864">
        <f t="shared" si="76"/>
        <v>321.46069999999997</v>
      </c>
      <c r="H157" s="865">
        <f t="shared" si="77"/>
        <v>3.7510000000000002E-2</v>
      </c>
      <c r="I157" s="866">
        <f t="shared" si="78"/>
        <v>5.4559999999999999E-3</v>
      </c>
      <c r="J157" s="867" t="s">
        <v>85</v>
      </c>
      <c r="K157" s="868" t="s">
        <v>323</v>
      </c>
      <c r="L157" s="868" t="s">
        <v>15</v>
      </c>
      <c r="M157" s="869"/>
      <c r="N157" s="1075" t="s">
        <v>2002</v>
      </c>
      <c r="O157" s="870"/>
    </row>
    <row r="158" spans="1:15" ht="15.6" customHeight="1" x14ac:dyDescent="0.2">
      <c r="A158" s="64"/>
      <c r="B158" s="64"/>
      <c r="C158" s="860" t="str">
        <f t="shared" si="66"/>
        <v>2022 | Solid Fuel - Mixed Coal (Commercial sector)</v>
      </c>
      <c r="D158" s="861" t="s">
        <v>778</v>
      </c>
      <c r="E158" s="862">
        <v>2022</v>
      </c>
      <c r="F158" s="863" t="s">
        <v>1935</v>
      </c>
      <c r="G158" s="864">
        <f t="shared" si="76"/>
        <v>321.46069999999997</v>
      </c>
      <c r="H158" s="865">
        <f t="shared" si="77"/>
        <v>3.7510000000000002E-2</v>
      </c>
      <c r="I158" s="866">
        <f t="shared" si="78"/>
        <v>5.4559999999999999E-3</v>
      </c>
      <c r="J158" s="867" t="s">
        <v>85</v>
      </c>
      <c r="K158" s="868" t="s">
        <v>323</v>
      </c>
      <c r="L158" s="868" t="s">
        <v>15</v>
      </c>
      <c r="M158" s="869"/>
      <c r="N158" s="1075" t="s">
        <v>2002</v>
      </c>
      <c r="O158" s="870"/>
    </row>
    <row r="159" spans="1:15" ht="15.6" customHeight="1" x14ac:dyDescent="0.2">
      <c r="A159" s="64"/>
      <c r="B159" s="64"/>
      <c r="C159" s="860" t="str">
        <f t="shared" si="66"/>
        <v>2023 | Solid Fuel - Mixed Coal (Commercial sector)</v>
      </c>
      <c r="D159" s="861" t="s">
        <v>778</v>
      </c>
      <c r="E159" s="862">
        <v>2023</v>
      </c>
      <c r="F159" s="863" t="s">
        <v>1935</v>
      </c>
      <c r="G159" s="864">
        <f t="shared" si="76"/>
        <v>321.46069999999997</v>
      </c>
      <c r="H159" s="865">
        <f t="shared" si="77"/>
        <v>3.7510000000000002E-2</v>
      </c>
      <c r="I159" s="866">
        <f t="shared" si="78"/>
        <v>5.4559999999999999E-3</v>
      </c>
      <c r="J159" s="867" t="s">
        <v>85</v>
      </c>
      <c r="K159" s="868" t="s">
        <v>323</v>
      </c>
      <c r="L159" s="868" t="s">
        <v>15</v>
      </c>
      <c r="M159" s="869"/>
      <c r="N159" s="1075" t="s">
        <v>2002</v>
      </c>
      <c r="O159" s="870"/>
    </row>
    <row r="160" spans="1:15" ht="15.6" customHeight="1" x14ac:dyDescent="0.2">
      <c r="A160" s="64"/>
      <c r="B160" s="471"/>
      <c r="C160" s="860" t="str">
        <f t="shared" si="66"/>
        <v>2018 | Solid Fuel - Mixed Coal (Industrial sector)</v>
      </c>
      <c r="D160" s="861" t="s">
        <v>778</v>
      </c>
      <c r="E160" s="867">
        <v>2018</v>
      </c>
      <c r="F160" s="863" t="s">
        <v>1936</v>
      </c>
      <c r="G160" s="864">
        <f>'EFs - US EPA Title 40'!M23</f>
        <v>322.82469999999995</v>
      </c>
      <c r="H160" s="865">
        <f>'EFs - US EPA Title 40'!N23</f>
        <v>3.7510000000000002E-2</v>
      </c>
      <c r="I160" s="866">
        <f>'EFs - US EPA Title 40'!O23</f>
        <v>5.4559999999999999E-3</v>
      </c>
      <c r="J160" s="867" t="s">
        <v>85</v>
      </c>
      <c r="K160" s="868" t="s">
        <v>323</v>
      </c>
      <c r="L160" s="868" t="s">
        <v>15</v>
      </c>
      <c r="M160" s="869"/>
      <c r="N160" s="1075" t="s">
        <v>2002</v>
      </c>
      <c r="O160" s="870"/>
    </row>
    <row r="161" spans="1:15" ht="15.6" customHeight="1" x14ac:dyDescent="0.2">
      <c r="A161" s="64"/>
      <c r="B161" s="471"/>
      <c r="C161" s="860" t="str">
        <f t="shared" si="66"/>
        <v>2019 | Solid Fuel - Mixed Coal (Industrial sector)</v>
      </c>
      <c r="D161" s="861" t="s">
        <v>778</v>
      </c>
      <c r="E161" s="862">
        <v>2019</v>
      </c>
      <c r="F161" s="863" t="s">
        <v>1936</v>
      </c>
      <c r="G161" s="864">
        <f>G160</f>
        <v>322.82469999999995</v>
      </c>
      <c r="H161" s="865">
        <f>H160</f>
        <v>3.7510000000000002E-2</v>
      </c>
      <c r="I161" s="866">
        <f>I160</f>
        <v>5.4559999999999999E-3</v>
      </c>
      <c r="J161" s="867" t="s">
        <v>85</v>
      </c>
      <c r="K161" s="868" t="s">
        <v>323</v>
      </c>
      <c r="L161" s="868" t="s">
        <v>15</v>
      </c>
      <c r="M161" s="869"/>
      <c r="N161" s="1075" t="s">
        <v>2002</v>
      </c>
      <c r="O161" s="870"/>
    </row>
    <row r="162" spans="1:15" ht="15.6" customHeight="1" x14ac:dyDescent="0.2">
      <c r="A162" s="64"/>
      <c r="B162" s="471"/>
      <c r="C162" s="860" t="str">
        <f t="shared" si="66"/>
        <v>2020 | Solid Fuel - Mixed Coal (Industrial sector)</v>
      </c>
      <c r="D162" s="861" t="s">
        <v>778</v>
      </c>
      <c r="E162" s="862">
        <v>2020</v>
      </c>
      <c r="F162" s="863" t="s">
        <v>1936</v>
      </c>
      <c r="G162" s="864">
        <f t="shared" ref="G162:G165" si="79">G161</f>
        <v>322.82469999999995</v>
      </c>
      <c r="H162" s="865">
        <f t="shared" ref="H162:H165" si="80">H161</f>
        <v>3.7510000000000002E-2</v>
      </c>
      <c r="I162" s="866">
        <f t="shared" ref="I162:I165" si="81">I161</f>
        <v>5.4559999999999999E-3</v>
      </c>
      <c r="J162" s="867" t="s">
        <v>85</v>
      </c>
      <c r="K162" s="868" t="s">
        <v>323</v>
      </c>
      <c r="L162" s="868" t="s">
        <v>15</v>
      </c>
      <c r="M162" s="869"/>
      <c r="N162" s="1075" t="s">
        <v>2002</v>
      </c>
      <c r="O162" s="870"/>
    </row>
    <row r="163" spans="1:15" ht="15.6" customHeight="1" x14ac:dyDescent="0.2">
      <c r="A163" s="64"/>
      <c r="B163" s="471"/>
      <c r="C163" s="860" t="str">
        <f t="shared" si="66"/>
        <v>2021 | Solid Fuel - Mixed Coal (Industrial sector)</v>
      </c>
      <c r="D163" s="861" t="s">
        <v>778</v>
      </c>
      <c r="E163" s="862">
        <v>2021</v>
      </c>
      <c r="F163" s="863" t="s">
        <v>1936</v>
      </c>
      <c r="G163" s="864">
        <f t="shared" si="79"/>
        <v>322.82469999999995</v>
      </c>
      <c r="H163" s="865">
        <f t="shared" si="80"/>
        <v>3.7510000000000002E-2</v>
      </c>
      <c r="I163" s="866">
        <f t="shared" si="81"/>
        <v>5.4559999999999999E-3</v>
      </c>
      <c r="J163" s="867" t="s">
        <v>85</v>
      </c>
      <c r="K163" s="868" t="s">
        <v>323</v>
      </c>
      <c r="L163" s="868" t="s">
        <v>15</v>
      </c>
      <c r="M163" s="869"/>
      <c r="N163" s="1075" t="s">
        <v>2002</v>
      </c>
      <c r="O163" s="870"/>
    </row>
    <row r="164" spans="1:15" ht="15.6" customHeight="1" x14ac:dyDescent="0.2">
      <c r="A164" s="64"/>
      <c r="B164" s="471"/>
      <c r="C164" s="860" t="str">
        <f t="shared" si="66"/>
        <v>2022 | Solid Fuel - Mixed Coal (Industrial sector)</v>
      </c>
      <c r="D164" s="861" t="s">
        <v>778</v>
      </c>
      <c r="E164" s="862">
        <v>2022</v>
      </c>
      <c r="F164" s="863" t="s">
        <v>1936</v>
      </c>
      <c r="G164" s="864">
        <f t="shared" si="79"/>
        <v>322.82469999999995</v>
      </c>
      <c r="H164" s="865">
        <f t="shared" si="80"/>
        <v>3.7510000000000002E-2</v>
      </c>
      <c r="I164" s="866">
        <f t="shared" si="81"/>
        <v>5.4559999999999999E-3</v>
      </c>
      <c r="J164" s="867" t="s">
        <v>85</v>
      </c>
      <c r="K164" s="868" t="s">
        <v>323</v>
      </c>
      <c r="L164" s="868" t="s">
        <v>15</v>
      </c>
      <c r="M164" s="869"/>
      <c r="N164" s="1075" t="s">
        <v>2002</v>
      </c>
      <c r="O164" s="870"/>
    </row>
    <row r="165" spans="1:15" ht="15.6" customHeight="1" x14ac:dyDescent="0.2">
      <c r="A165" s="64"/>
      <c r="B165" s="471"/>
      <c r="C165" s="860" t="str">
        <f t="shared" si="66"/>
        <v>2023 | Solid Fuel - Mixed Coal (Industrial sector)</v>
      </c>
      <c r="D165" s="1105" t="s">
        <v>778</v>
      </c>
      <c r="E165" s="1106">
        <v>2023</v>
      </c>
      <c r="F165" s="1107" t="s">
        <v>1936</v>
      </c>
      <c r="G165" s="1108">
        <f t="shared" si="79"/>
        <v>322.82469999999995</v>
      </c>
      <c r="H165" s="1109">
        <f t="shared" si="80"/>
        <v>3.7510000000000002E-2</v>
      </c>
      <c r="I165" s="1110">
        <f t="shared" si="81"/>
        <v>5.4559999999999999E-3</v>
      </c>
      <c r="J165" s="1111" t="s">
        <v>85</v>
      </c>
      <c r="K165" s="1112" t="s">
        <v>323</v>
      </c>
      <c r="L165" s="1112" t="s">
        <v>15</v>
      </c>
      <c r="M165" s="1113"/>
      <c r="N165" s="1114" t="s">
        <v>2002</v>
      </c>
      <c r="O165" s="1115"/>
    </row>
    <row r="166" spans="1:15" customFormat="1" ht="15.6" customHeight="1" x14ac:dyDescent="0.25">
      <c r="A166" s="617"/>
      <c r="B166" s="617"/>
      <c r="C166" s="872" t="str">
        <f t="shared" si="66"/>
        <v>2018 | Argentina</v>
      </c>
      <c r="D166" s="1076" t="s">
        <v>779</v>
      </c>
      <c r="E166" s="1077">
        <v>2018</v>
      </c>
      <c r="F166" s="1078" t="s">
        <v>52</v>
      </c>
      <c r="G166" s="1079">
        <v>394</v>
      </c>
      <c r="H166" s="1080"/>
      <c r="I166" s="1081"/>
      <c r="J166" s="1082" t="s">
        <v>85</v>
      </c>
      <c r="K166" s="1083" t="s">
        <v>943</v>
      </c>
      <c r="L166" s="1103" t="s">
        <v>1974</v>
      </c>
      <c r="M166" s="1084">
        <v>2016</v>
      </c>
      <c r="N166" s="1085" t="s">
        <v>791</v>
      </c>
      <c r="O166" s="1104" t="s">
        <v>2021</v>
      </c>
    </row>
    <row r="167" spans="1:15" customFormat="1" ht="15.6" customHeight="1" x14ac:dyDescent="0.25">
      <c r="A167" s="617"/>
      <c r="B167" s="617"/>
      <c r="C167" s="872" t="str">
        <f t="shared" si="66"/>
        <v>2019 | Argentina</v>
      </c>
      <c r="D167" s="873" t="s">
        <v>779</v>
      </c>
      <c r="E167" s="874">
        <v>2019</v>
      </c>
      <c r="F167" s="875" t="s">
        <v>52</v>
      </c>
      <c r="G167" s="929">
        <v>358.3</v>
      </c>
      <c r="H167" s="877"/>
      <c r="I167" s="878"/>
      <c r="J167" s="879" t="s">
        <v>85</v>
      </c>
      <c r="K167" s="880" t="s">
        <v>943</v>
      </c>
      <c r="L167" s="1102" t="s">
        <v>1974</v>
      </c>
      <c r="M167" s="881">
        <v>2017</v>
      </c>
      <c r="N167" s="882" t="s">
        <v>830</v>
      </c>
      <c r="O167" s="883" t="s">
        <v>2021</v>
      </c>
    </row>
    <row r="168" spans="1:15" customFormat="1" ht="15.6" customHeight="1" x14ac:dyDescent="0.25">
      <c r="A168" s="617"/>
      <c r="B168" s="617"/>
      <c r="C168" s="872" t="str">
        <f t="shared" si="66"/>
        <v>2020 | Argentina</v>
      </c>
      <c r="D168" s="873" t="s">
        <v>779</v>
      </c>
      <c r="E168" s="874">
        <v>2020</v>
      </c>
      <c r="F168" s="875" t="s">
        <v>52</v>
      </c>
      <c r="G168" s="929">
        <v>313</v>
      </c>
      <c r="H168" s="877"/>
      <c r="I168" s="878"/>
      <c r="J168" s="879" t="s">
        <v>85</v>
      </c>
      <c r="K168" s="880" t="s">
        <v>943</v>
      </c>
      <c r="L168" s="1102" t="s">
        <v>1974</v>
      </c>
      <c r="M168" s="881">
        <v>2018</v>
      </c>
      <c r="N168" s="882" t="s">
        <v>790</v>
      </c>
      <c r="O168" s="883" t="s">
        <v>2021</v>
      </c>
    </row>
    <row r="169" spans="1:15" customFormat="1" ht="15.6" customHeight="1" x14ac:dyDescent="0.25">
      <c r="A169" s="617"/>
      <c r="B169" s="617"/>
      <c r="C169" s="872" t="str">
        <f t="shared" si="66"/>
        <v>2021 | Argentina</v>
      </c>
      <c r="D169" s="873" t="s">
        <v>779</v>
      </c>
      <c r="E169" s="874">
        <v>2021</v>
      </c>
      <c r="F169" s="875" t="s">
        <v>52</v>
      </c>
      <c r="G169" s="929">
        <v>307</v>
      </c>
      <c r="H169" s="884"/>
      <c r="I169" s="878"/>
      <c r="J169" s="879" t="s">
        <v>85</v>
      </c>
      <c r="K169" s="880" t="s">
        <v>943</v>
      </c>
      <c r="L169" s="1102" t="s">
        <v>1974</v>
      </c>
      <c r="M169" s="881">
        <v>2020</v>
      </c>
      <c r="N169" s="882" t="s">
        <v>830</v>
      </c>
      <c r="O169" s="883" t="s">
        <v>2021</v>
      </c>
    </row>
    <row r="170" spans="1:15" customFormat="1" ht="15.6" customHeight="1" x14ac:dyDescent="0.25">
      <c r="A170" s="617"/>
      <c r="B170" s="617"/>
      <c r="C170" s="872" t="str">
        <f t="shared" si="66"/>
        <v>2022 | Argentina</v>
      </c>
      <c r="D170" s="873" t="s">
        <v>779</v>
      </c>
      <c r="E170" s="874">
        <v>2022</v>
      </c>
      <c r="F170" s="875" t="s">
        <v>52</v>
      </c>
      <c r="G170" s="929">
        <v>288.10000000000002</v>
      </c>
      <c r="H170" s="877"/>
      <c r="I170" s="878"/>
      <c r="J170" s="879" t="s">
        <v>85</v>
      </c>
      <c r="K170" s="880" t="s">
        <v>943</v>
      </c>
      <c r="L170" s="1102" t="s">
        <v>1974</v>
      </c>
      <c r="M170" s="881">
        <v>2021</v>
      </c>
      <c r="N170" s="882" t="s">
        <v>829</v>
      </c>
      <c r="O170" s="883" t="s">
        <v>2021</v>
      </c>
    </row>
    <row r="171" spans="1:15" customFormat="1" ht="15.6" customHeight="1" x14ac:dyDescent="0.25">
      <c r="A171" s="617"/>
      <c r="B171" s="617"/>
      <c r="C171" s="872" t="str">
        <f t="shared" si="66"/>
        <v>2023 | Argentina</v>
      </c>
      <c r="D171" s="873" t="s">
        <v>779</v>
      </c>
      <c r="E171" s="874">
        <v>2023</v>
      </c>
      <c r="F171" s="875" t="s">
        <v>52</v>
      </c>
      <c r="G171" s="929">
        <v>288.10000000000002</v>
      </c>
      <c r="H171" s="877"/>
      <c r="I171" s="878"/>
      <c r="J171" s="879" t="s">
        <v>85</v>
      </c>
      <c r="K171" s="885"/>
      <c r="L171" s="1099" t="s">
        <v>1974</v>
      </c>
      <c r="M171" s="881"/>
      <c r="N171" s="886"/>
      <c r="O171" s="883" t="s">
        <v>2021</v>
      </c>
    </row>
    <row r="172" spans="1:15" customFormat="1" ht="15.6" customHeight="1" x14ac:dyDescent="0.25">
      <c r="A172" s="617"/>
      <c r="B172" s="617"/>
      <c r="C172" s="872" t="str">
        <f t="shared" si="66"/>
        <v>2018 | Australia</v>
      </c>
      <c r="D172" s="873" t="s">
        <v>779</v>
      </c>
      <c r="E172" s="874">
        <v>2018</v>
      </c>
      <c r="F172" s="875" t="s">
        <v>57</v>
      </c>
      <c r="G172" s="929">
        <v>900</v>
      </c>
      <c r="H172" s="877"/>
      <c r="I172" s="878"/>
      <c r="J172" s="879" t="s">
        <v>85</v>
      </c>
      <c r="K172" s="880" t="s">
        <v>943</v>
      </c>
      <c r="L172" s="1102" t="s">
        <v>1974</v>
      </c>
      <c r="M172" s="881">
        <v>2017</v>
      </c>
      <c r="N172" s="882" t="s">
        <v>791</v>
      </c>
      <c r="O172" s="883" t="s">
        <v>2021</v>
      </c>
    </row>
    <row r="173" spans="1:15" customFormat="1" ht="15.6" customHeight="1" x14ac:dyDescent="0.25">
      <c r="A173" s="617"/>
      <c r="B173" s="617"/>
      <c r="C173" s="872" t="str">
        <f t="shared" si="66"/>
        <v>2019 | Australia</v>
      </c>
      <c r="D173" s="873" t="s">
        <v>779</v>
      </c>
      <c r="E173" s="874">
        <v>2019</v>
      </c>
      <c r="F173" s="875" t="s">
        <v>57</v>
      </c>
      <c r="G173" s="929">
        <v>800</v>
      </c>
      <c r="H173" s="877"/>
      <c r="I173" s="878"/>
      <c r="J173" s="879" t="s">
        <v>85</v>
      </c>
      <c r="K173" s="880" t="s">
        <v>943</v>
      </c>
      <c r="L173" s="1102" t="s">
        <v>1974</v>
      </c>
      <c r="M173" s="881">
        <v>2018</v>
      </c>
      <c r="N173" s="882" t="s">
        <v>830</v>
      </c>
      <c r="O173" s="883" t="s">
        <v>2021</v>
      </c>
    </row>
    <row r="174" spans="1:15" customFormat="1" ht="15.6" customHeight="1" x14ac:dyDescent="0.25">
      <c r="A174" s="617"/>
      <c r="B174" s="617"/>
      <c r="C174" s="872" t="str">
        <f t="shared" si="66"/>
        <v>2020 | Australia</v>
      </c>
      <c r="D174" s="873" t="s">
        <v>779</v>
      </c>
      <c r="E174" s="874">
        <v>2020</v>
      </c>
      <c r="F174" s="875" t="s">
        <v>57</v>
      </c>
      <c r="G174" s="929">
        <v>790</v>
      </c>
      <c r="H174" s="877"/>
      <c r="I174" s="878"/>
      <c r="J174" s="879" t="s">
        <v>85</v>
      </c>
      <c r="K174" s="880" t="s">
        <v>943</v>
      </c>
      <c r="L174" s="1102" t="s">
        <v>1974</v>
      </c>
      <c r="M174" s="881">
        <v>2018</v>
      </c>
      <c r="N174" s="882" t="s">
        <v>790</v>
      </c>
      <c r="O174" s="883" t="s">
        <v>2021</v>
      </c>
    </row>
    <row r="175" spans="1:15" customFormat="1" ht="15.6" customHeight="1" x14ac:dyDescent="0.25">
      <c r="A175" s="617"/>
      <c r="B175" s="617"/>
      <c r="C175" s="872" t="str">
        <f t="shared" si="66"/>
        <v>2021 | Australia</v>
      </c>
      <c r="D175" s="873" t="s">
        <v>779</v>
      </c>
      <c r="E175" s="874">
        <v>2021</v>
      </c>
      <c r="F175" s="875" t="s">
        <v>57</v>
      </c>
      <c r="G175" s="929">
        <v>760</v>
      </c>
      <c r="H175" s="877"/>
      <c r="I175" s="878"/>
      <c r="J175" s="879" t="s">
        <v>85</v>
      </c>
      <c r="K175" s="880" t="s">
        <v>943</v>
      </c>
      <c r="L175" s="1102" t="s">
        <v>1974</v>
      </c>
      <c r="M175" s="881">
        <v>2019</v>
      </c>
      <c r="N175" s="882" t="s">
        <v>830</v>
      </c>
      <c r="O175" s="883" t="s">
        <v>2021</v>
      </c>
    </row>
    <row r="176" spans="1:15" customFormat="1" ht="15.6" customHeight="1" x14ac:dyDescent="0.25">
      <c r="A176" s="617"/>
      <c r="B176" s="617"/>
      <c r="C176" s="872" t="str">
        <f t="shared" si="66"/>
        <v>2022 | Australia</v>
      </c>
      <c r="D176" s="873" t="s">
        <v>779</v>
      </c>
      <c r="E176" s="874">
        <v>2022</v>
      </c>
      <c r="F176" s="875" t="s">
        <v>57</v>
      </c>
      <c r="G176" s="929">
        <v>680</v>
      </c>
      <c r="H176" s="877"/>
      <c r="I176" s="878"/>
      <c r="J176" s="879" t="s">
        <v>85</v>
      </c>
      <c r="K176" s="880" t="s">
        <v>943</v>
      </c>
      <c r="L176" s="1102" t="s">
        <v>1974</v>
      </c>
      <c r="M176" s="881">
        <v>2020</v>
      </c>
      <c r="N176" s="882" t="s">
        <v>829</v>
      </c>
      <c r="O176" s="883" t="s">
        <v>2021</v>
      </c>
    </row>
    <row r="177" spans="1:15" customFormat="1" ht="15.6" customHeight="1" x14ac:dyDescent="0.25">
      <c r="A177" s="617"/>
      <c r="B177" s="617"/>
      <c r="C177" s="872" t="str">
        <f t="shared" si="66"/>
        <v>2023 | Australia</v>
      </c>
      <c r="D177" s="873" t="s">
        <v>779</v>
      </c>
      <c r="E177" s="874">
        <v>2023</v>
      </c>
      <c r="F177" s="875" t="s">
        <v>57</v>
      </c>
      <c r="G177" s="929">
        <v>680</v>
      </c>
      <c r="H177" s="877"/>
      <c r="I177" s="878"/>
      <c r="J177" s="879" t="s">
        <v>85</v>
      </c>
      <c r="K177" s="885"/>
      <c r="L177" s="1099" t="s">
        <v>1974</v>
      </c>
      <c r="M177" s="881"/>
      <c r="N177" s="886"/>
      <c r="O177" s="883" t="s">
        <v>2021</v>
      </c>
    </row>
    <row r="178" spans="1:15" customFormat="1" ht="15.6" customHeight="1" x14ac:dyDescent="0.25">
      <c r="A178" s="617"/>
      <c r="B178" s="617"/>
      <c r="C178" s="872" t="str">
        <f t="shared" si="66"/>
        <v>2018 | Austria</v>
      </c>
      <c r="D178" s="873" t="s">
        <v>779</v>
      </c>
      <c r="E178" s="874">
        <v>2018</v>
      </c>
      <c r="F178" s="875" t="s">
        <v>13</v>
      </c>
      <c r="G178" s="929">
        <v>148</v>
      </c>
      <c r="H178" s="877"/>
      <c r="I178" s="878"/>
      <c r="J178" s="879" t="s">
        <v>85</v>
      </c>
      <c r="K178" s="880" t="s">
        <v>943</v>
      </c>
      <c r="L178" s="1102" t="s">
        <v>1974</v>
      </c>
      <c r="M178" s="881">
        <v>2017</v>
      </c>
      <c r="N178" s="882" t="s">
        <v>791</v>
      </c>
      <c r="O178" s="883" t="s">
        <v>2021</v>
      </c>
    </row>
    <row r="179" spans="1:15" customFormat="1" ht="15.6" customHeight="1" x14ac:dyDescent="0.25">
      <c r="A179" s="617"/>
      <c r="B179" s="617"/>
      <c r="C179" s="872" t="str">
        <f t="shared" si="66"/>
        <v>2019 | Austria</v>
      </c>
      <c r="D179" s="873" t="s">
        <v>779</v>
      </c>
      <c r="E179" s="874">
        <v>2019</v>
      </c>
      <c r="F179" s="875" t="s">
        <v>13</v>
      </c>
      <c r="G179" s="929">
        <v>142</v>
      </c>
      <c r="H179" s="877"/>
      <c r="I179" s="878"/>
      <c r="J179" s="879" t="s">
        <v>85</v>
      </c>
      <c r="K179" s="880" t="s">
        <v>943</v>
      </c>
      <c r="L179" s="1102" t="s">
        <v>1974</v>
      </c>
      <c r="M179" s="881">
        <v>2018</v>
      </c>
      <c r="N179" s="882" t="s">
        <v>830</v>
      </c>
      <c r="O179" s="883" t="s">
        <v>2021</v>
      </c>
    </row>
    <row r="180" spans="1:15" customFormat="1" ht="15.6" customHeight="1" x14ac:dyDescent="0.25">
      <c r="A180" s="617"/>
      <c r="B180" s="617"/>
      <c r="C180" s="872" t="str">
        <f t="shared" si="66"/>
        <v>2020 | Austria</v>
      </c>
      <c r="D180" s="873" t="s">
        <v>779</v>
      </c>
      <c r="E180" s="874">
        <v>2020</v>
      </c>
      <c r="F180" s="875" t="s">
        <v>13</v>
      </c>
      <c r="G180" s="929">
        <v>132.86000000000001</v>
      </c>
      <c r="H180" s="877"/>
      <c r="I180" s="878"/>
      <c r="J180" s="879" t="s">
        <v>85</v>
      </c>
      <c r="K180" s="880" t="s">
        <v>943</v>
      </c>
      <c r="L180" s="1102" t="s">
        <v>1974</v>
      </c>
      <c r="M180" s="881">
        <v>2019</v>
      </c>
      <c r="N180" s="882" t="s">
        <v>790</v>
      </c>
      <c r="O180" s="883" t="s">
        <v>2021</v>
      </c>
    </row>
    <row r="181" spans="1:15" customFormat="1" ht="15.6" customHeight="1" x14ac:dyDescent="0.25">
      <c r="A181" s="617"/>
      <c r="B181" s="617"/>
      <c r="C181" s="872" t="str">
        <f t="shared" si="66"/>
        <v>2021 | Austria</v>
      </c>
      <c r="D181" s="873" t="s">
        <v>779</v>
      </c>
      <c r="E181" s="874">
        <v>2021</v>
      </c>
      <c r="F181" s="875" t="s">
        <v>13</v>
      </c>
      <c r="G181" s="929">
        <v>111.18</v>
      </c>
      <c r="H181" s="877"/>
      <c r="I181" s="878"/>
      <c r="J181" s="879" t="s">
        <v>85</v>
      </c>
      <c r="K181" s="880" t="s">
        <v>943</v>
      </c>
      <c r="L181" s="1102" t="s">
        <v>1974</v>
      </c>
      <c r="M181" s="881">
        <v>2020</v>
      </c>
      <c r="N181" s="882" t="s">
        <v>830</v>
      </c>
      <c r="O181" s="883" t="s">
        <v>2021</v>
      </c>
    </row>
    <row r="182" spans="1:15" customFormat="1" ht="15.6" customHeight="1" x14ac:dyDescent="0.25">
      <c r="A182" s="617"/>
      <c r="B182" s="617"/>
      <c r="C182" s="872" t="str">
        <f t="shared" si="66"/>
        <v>2022 | Austria</v>
      </c>
      <c r="D182" s="873" t="s">
        <v>779</v>
      </c>
      <c r="E182" s="874">
        <v>2022</v>
      </c>
      <c r="F182" s="875" t="s">
        <v>13</v>
      </c>
      <c r="G182" s="929">
        <v>118.47</v>
      </c>
      <c r="H182" s="877"/>
      <c r="I182" s="878"/>
      <c r="J182" s="879" t="s">
        <v>85</v>
      </c>
      <c r="K182" s="880" t="s">
        <v>943</v>
      </c>
      <c r="L182" s="1102" t="s">
        <v>1974</v>
      </c>
      <c r="M182" s="881">
        <v>2021</v>
      </c>
      <c r="N182" s="882" t="s">
        <v>829</v>
      </c>
      <c r="O182" s="883" t="s">
        <v>2021</v>
      </c>
    </row>
    <row r="183" spans="1:15" customFormat="1" ht="15.6" customHeight="1" x14ac:dyDescent="0.25">
      <c r="A183" s="617"/>
      <c r="B183" s="617"/>
      <c r="C183" s="872" t="str">
        <f t="shared" si="66"/>
        <v>2023 | Austria</v>
      </c>
      <c r="D183" s="873" t="s">
        <v>779</v>
      </c>
      <c r="E183" s="874">
        <v>2023</v>
      </c>
      <c r="F183" s="875" t="s">
        <v>13</v>
      </c>
      <c r="G183" s="929">
        <v>118.47</v>
      </c>
      <c r="H183" s="877"/>
      <c r="I183" s="878"/>
      <c r="J183" s="879" t="s">
        <v>85</v>
      </c>
      <c r="K183" s="885"/>
      <c r="L183" s="1099" t="s">
        <v>1974</v>
      </c>
      <c r="M183" s="881"/>
      <c r="N183" s="886"/>
      <c r="O183" s="883" t="s">
        <v>2021</v>
      </c>
    </row>
    <row r="184" spans="1:15" customFormat="1" ht="15.6" customHeight="1" x14ac:dyDescent="0.25">
      <c r="A184" s="617"/>
      <c r="B184" s="617"/>
      <c r="C184" s="872" t="str">
        <f t="shared" si="66"/>
        <v>2018 | Belgium</v>
      </c>
      <c r="D184" s="873" t="s">
        <v>779</v>
      </c>
      <c r="E184" s="874">
        <v>2018</v>
      </c>
      <c r="F184" s="875" t="s">
        <v>34</v>
      </c>
      <c r="G184" s="929">
        <v>139</v>
      </c>
      <c r="H184" s="877"/>
      <c r="I184" s="878"/>
      <c r="J184" s="879" t="s">
        <v>85</v>
      </c>
      <c r="K184" s="880" t="s">
        <v>943</v>
      </c>
      <c r="L184" s="1102" t="s">
        <v>1974</v>
      </c>
      <c r="M184" s="881">
        <v>2017</v>
      </c>
      <c r="N184" s="882" t="s">
        <v>791</v>
      </c>
      <c r="O184" s="883" t="s">
        <v>2021</v>
      </c>
    </row>
    <row r="185" spans="1:15" customFormat="1" ht="15.6" customHeight="1" x14ac:dyDescent="0.25">
      <c r="A185" s="617"/>
      <c r="B185" s="617"/>
      <c r="C185" s="872" t="str">
        <f t="shared" si="66"/>
        <v>2019 | Belgium</v>
      </c>
      <c r="D185" s="873" t="s">
        <v>779</v>
      </c>
      <c r="E185" s="874">
        <v>2019</v>
      </c>
      <c r="F185" s="875" t="s">
        <v>34</v>
      </c>
      <c r="G185" s="929">
        <v>167</v>
      </c>
      <c r="H185" s="877"/>
      <c r="I185" s="878"/>
      <c r="J185" s="879" t="s">
        <v>85</v>
      </c>
      <c r="K185" s="880" t="s">
        <v>943</v>
      </c>
      <c r="L185" s="1102" t="s">
        <v>1974</v>
      </c>
      <c r="M185" s="881">
        <v>2018</v>
      </c>
      <c r="N185" s="882" t="s">
        <v>830</v>
      </c>
      <c r="O185" s="883" t="s">
        <v>2021</v>
      </c>
    </row>
    <row r="186" spans="1:15" customFormat="1" ht="15.6" customHeight="1" x14ac:dyDescent="0.25">
      <c r="A186" s="617"/>
      <c r="B186" s="617"/>
      <c r="C186" s="872" t="str">
        <f t="shared" ref="C186:C243" si="82">IF(OR(E186="",F186="",G186=""),"",E186&amp;" | "&amp;F186)</f>
        <v>2020 | Belgium</v>
      </c>
      <c r="D186" s="873" t="s">
        <v>779</v>
      </c>
      <c r="E186" s="874">
        <v>2020</v>
      </c>
      <c r="F186" s="875" t="s">
        <v>34</v>
      </c>
      <c r="G186" s="929">
        <v>153.13</v>
      </c>
      <c r="H186" s="877"/>
      <c r="I186" s="878"/>
      <c r="J186" s="879" t="s">
        <v>85</v>
      </c>
      <c r="K186" s="880" t="s">
        <v>943</v>
      </c>
      <c r="L186" s="1102" t="s">
        <v>1974</v>
      </c>
      <c r="M186" s="881">
        <v>2019</v>
      </c>
      <c r="N186" s="882" t="s">
        <v>790</v>
      </c>
      <c r="O186" s="883" t="s">
        <v>2021</v>
      </c>
    </row>
    <row r="187" spans="1:15" customFormat="1" ht="15.6" customHeight="1" x14ac:dyDescent="0.25">
      <c r="A187" s="617"/>
      <c r="B187" s="617"/>
      <c r="C187" s="872" t="str">
        <f t="shared" si="82"/>
        <v>2021 | Belgium</v>
      </c>
      <c r="D187" s="873" t="s">
        <v>779</v>
      </c>
      <c r="E187" s="874">
        <v>2021</v>
      </c>
      <c r="F187" s="875" t="s">
        <v>34</v>
      </c>
      <c r="G187" s="929">
        <v>161.89000000000001</v>
      </c>
      <c r="H187" s="877"/>
      <c r="I187" s="878"/>
      <c r="J187" s="879" t="s">
        <v>85</v>
      </c>
      <c r="K187" s="880" t="s">
        <v>943</v>
      </c>
      <c r="L187" s="1102" t="s">
        <v>1974</v>
      </c>
      <c r="M187" s="881">
        <v>2020</v>
      </c>
      <c r="N187" s="882" t="s">
        <v>830</v>
      </c>
      <c r="O187" s="883" t="s">
        <v>2021</v>
      </c>
    </row>
    <row r="188" spans="1:15" customFormat="1" ht="15.6" customHeight="1" x14ac:dyDescent="0.25">
      <c r="A188" s="617"/>
      <c r="B188" s="617"/>
      <c r="C188" s="872" t="str">
        <f t="shared" si="82"/>
        <v>2022 | Belgium</v>
      </c>
      <c r="D188" s="873" t="s">
        <v>779</v>
      </c>
      <c r="E188" s="874">
        <v>2022</v>
      </c>
      <c r="F188" s="875" t="s">
        <v>34</v>
      </c>
      <c r="G188" s="929">
        <v>122.64</v>
      </c>
      <c r="H188" s="877"/>
      <c r="I188" s="878"/>
      <c r="J188" s="879" t="s">
        <v>85</v>
      </c>
      <c r="K188" s="880" t="s">
        <v>943</v>
      </c>
      <c r="L188" s="1102" t="s">
        <v>1974</v>
      </c>
      <c r="M188" s="881">
        <v>2021</v>
      </c>
      <c r="N188" s="882" t="s">
        <v>829</v>
      </c>
      <c r="O188" s="883" t="s">
        <v>2021</v>
      </c>
    </row>
    <row r="189" spans="1:15" customFormat="1" ht="15.6" customHeight="1" x14ac:dyDescent="0.25">
      <c r="A189" s="617"/>
      <c r="B189" s="617"/>
      <c r="C189" s="872" t="str">
        <f t="shared" si="82"/>
        <v>2023 | Belgium</v>
      </c>
      <c r="D189" s="873" t="s">
        <v>779</v>
      </c>
      <c r="E189" s="874">
        <v>2023</v>
      </c>
      <c r="F189" s="875" t="s">
        <v>34</v>
      </c>
      <c r="G189" s="929">
        <v>122.64</v>
      </c>
      <c r="H189" s="877"/>
      <c r="I189" s="878"/>
      <c r="J189" s="879" t="s">
        <v>85</v>
      </c>
      <c r="K189" s="885"/>
      <c r="L189" s="1099" t="s">
        <v>1974</v>
      </c>
      <c r="M189" s="881"/>
      <c r="N189" s="886"/>
      <c r="O189" s="883" t="s">
        <v>2021</v>
      </c>
    </row>
    <row r="190" spans="1:15" customFormat="1" ht="15.6" customHeight="1" x14ac:dyDescent="0.25">
      <c r="A190" s="617"/>
      <c r="B190" s="617"/>
      <c r="C190" s="872" t="str">
        <f t="shared" si="82"/>
        <v>2018 | Brazil</v>
      </c>
      <c r="D190" s="873" t="s">
        <v>779</v>
      </c>
      <c r="E190" s="874">
        <v>2018</v>
      </c>
      <c r="F190" s="875" t="s">
        <v>39</v>
      </c>
      <c r="G190" s="929">
        <v>160</v>
      </c>
      <c r="H190" s="877"/>
      <c r="I190" s="878"/>
      <c r="J190" s="879" t="s">
        <v>85</v>
      </c>
      <c r="K190" s="880" t="s">
        <v>943</v>
      </c>
      <c r="L190" s="1102" t="s">
        <v>1974</v>
      </c>
      <c r="M190" s="881">
        <v>2017</v>
      </c>
      <c r="N190" s="882" t="s">
        <v>791</v>
      </c>
      <c r="O190" s="883" t="s">
        <v>2021</v>
      </c>
    </row>
    <row r="191" spans="1:15" customFormat="1" ht="15.6" customHeight="1" x14ac:dyDescent="0.25">
      <c r="A191" s="617"/>
      <c r="B191" s="617"/>
      <c r="C191" s="872" t="str">
        <f t="shared" si="82"/>
        <v>2019 | Brazil</v>
      </c>
      <c r="D191" s="873" t="s">
        <v>779</v>
      </c>
      <c r="E191" s="874">
        <v>2019</v>
      </c>
      <c r="F191" s="875" t="s">
        <v>39</v>
      </c>
      <c r="G191" s="929">
        <v>92.7</v>
      </c>
      <c r="H191" s="877"/>
      <c r="I191" s="878"/>
      <c r="J191" s="879" t="s">
        <v>85</v>
      </c>
      <c r="K191" s="880" t="s">
        <v>943</v>
      </c>
      <c r="L191" s="1102" t="s">
        <v>1974</v>
      </c>
      <c r="M191" s="881">
        <v>2018</v>
      </c>
      <c r="N191" s="882" t="s">
        <v>830</v>
      </c>
      <c r="O191" s="883" t="s">
        <v>2021</v>
      </c>
    </row>
    <row r="192" spans="1:15" customFormat="1" ht="15.6" customHeight="1" x14ac:dyDescent="0.25">
      <c r="A192" s="617"/>
      <c r="B192" s="617"/>
      <c r="C192" s="872" t="str">
        <f t="shared" si="82"/>
        <v>2020 | Brazil</v>
      </c>
      <c r="D192" s="873" t="s">
        <v>779</v>
      </c>
      <c r="E192" s="874">
        <v>2020</v>
      </c>
      <c r="F192" s="875" t="s">
        <v>39</v>
      </c>
      <c r="G192" s="929">
        <v>74</v>
      </c>
      <c r="H192" s="877"/>
      <c r="I192" s="878"/>
      <c r="J192" s="879" t="s">
        <v>85</v>
      </c>
      <c r="K192" s="880" t="s">
        <v>943</v>
      </c>
      <c r="L192" s="1102" t="s">
        <v>1974</v>
      </c>
      <c r="M192" s="881">
        <v>2019</v>
      </c>
      <c r="N192" s="882" t="s">
        <v>790</v>
      </c>
      <c r="O192" s="883" t="s">
        <v>2021</v>
      </c>
    </row>
    <row r="193" spans="1:15" customFormat="1" ht="15.6" customHeight="1" x14ac:dyDescent="0.25">
      <c r="A193" s="617"/>
      <c r="B193" s="617"/>
      <c r="C193" s="872" t="str">
        <f t="shared" si="82"/>
        <v>2021 | Brazil</v>
      </c>
      <c r="D193" s="873" t="s">
        <v>779</v>
      </c>
      <c r="E193" s="874">
        <v>2021</v>
      </c>
      <c r="F193" s="875" t="s">
        <v>39</v>
      </c>
      <c r="G193" s="929">
        <v>61.699999999999996</v>
      </c>
      <c r="H193" s="877"/>
      <c r="I193" s="878"/>
      <c r="J193" s="879" t="s">
        <v>85</v>
      </c>
      <c r="K193" s="880" t="s">
        <v>943</v>
      </c>
      <c r="L193" s="1102" t="s">
        <v>1974</v>
      </c>
      <c r="M193" s="881">
        <v>2020</v>
      </c>
      <c r="N193" s="882" t="s">
        <v>830</v>
      </c>
      <c r="O193" s="883" t="s">
        <v>2021</v>
      </c>
    </row>
    <row r="194" spans="1:15" customFormat="1" ht="15.6" customHeight="1" x14ac:dyDescent="0.25">
      <c r="A194" s="617"/>
      <c r="B194" s="617"/>
      <c r="C194" s="872" t="str">
        <f t="shared" si="82"/>
        <v>2022 | Brazil</v>
      </c>
      <c r="D194" s="873" t="s">
        <v>779</v>
      </c>
      <c r="E194" s="874">
        <v>2022</v>
      </c>
      <c r="F194" s="875" t="s">
        <v>39</v>
      </c>
      <c r="G194" s="929">
        <v>129.5</v>
      </c>
      <c r="H194" s="877"/>
      <c r="I194" s="878"/>
      <c r="J194" s="879" t="s">
        <v>85</v>
      </c>
      <c r="K194" s="880" t="s">
        <v>943</v>
      </c>
      <c r="L194" s="1102" t="s">
        <v>1974</v>
      </c>
      <c r="M194" s="881">
        <v>2021</v>
      </c>
      <c r="N194" s="882" t="s">
        <v>829</v>
      </c>
      <c r="O194" s="883" t="s">
        <v>2021</v>
      </c>
    </row>
    <row r="195" spans="1:15" customFormat="1" ht="15.6" customHeight="1" x14ac:dyDescent="0.25">
      <c r="A195" s="617"/>
      <c r="B195" s="617"/>
      <c r="C195" s="872" t="str">
        <f t="shared" si="82"/>
        <v>2023 | Brazil</v>
      </c>
      <c r="D195" s="873" t="s">
        <v>779</v>
      </c>
      <c r="E195" s="874">
        <v>2023</v>
      </c>
      <c r="F195" s="875" t="s">
        <v>39</v>
      </c>
      <c r="G195" s="929">
        <v>129.5</v>
      </c>
      <c r="H195" s="877"/>
      <c r="I195" s="878"/>
      <c r="J195" s="879" t="s">
        <v>85</v>
      </c>
      <c r="K195" s="885"/>
      <c r="L195" s="1099" t="s">
        <v>1974</v>
      </c>
      <c r="M195" s="881"/>
      <c r="N195" s="886"/>
      <c r="O195" s="883" t="s">
        <v>2021</v>
      </c>
    </row>
    <row r="196" spans="1:15" customFormat="1" ht="15.6" customHeight="1" x14ac:dyDescent="0.25">
      <c r="A196" s="617"/>
      <c r="B196" s="617"/>
      <c r="C196" s="872" t="str">
        <f t="shared" si="82"/>
        <v>2018 | Bulgaria</v>
      </c>
      <c r="D196" s="873" t="s">
        <v>779</v>
      </c>
      <c r="E196" s="874">
        <v>2018</v>
      </c>
      <c r="F196" s="875" t="s">
        <v>97</v>
      </c>
      <c r="G196" s="929">
        <v>514</v>
      </c>
      <c r="H196" s="877"/>
      <c r="I196" s="878"/>
      <c r="J196" s="879" t="s">
        <v>85</v>
      </c>
      <c r="K196" s="880" t="s">
        <v>943</v>
      </c>
      <c r="L196" s="1102" t="s">
        <v>1974</v>
      </c>
      <c r="M196" s="881">
        <v>2017</v>
      </c>
      <c r="N196" s="882" t="s">
        <v>791</v>
      </c>
      <c r="O196" s="883" t="s">
        <v>2021</v>
      </c>
    </row>
    <row r="197" spans="1:15" customFormat="1" ht="15.6" customHeight="1" x14ac:dyDescent="0.25">
      <c r="A197" s="617"/>
      <c r="B197" s="617"/>
      <c r="C197" s="872" t="str">
        <f t="shared" si="82"/>
        <v>2019 | Bulgaria</v>
      </c>
      <c r="D197" s="873" t="s">
        <v>779</v>
      </c>
      <c r="E197" s="874">
        <v>2019</v>
      </c>
      <c r="F197" s="875" t="s">
        <v>97</v>
      </c>
      <c r="G197" s="929">
        <v>470</v>
      </c>
      <c r="H197" s="877"/>
      <c r="I197" s="878"/>
      <c r="J197" s="879" t="s">
        <v>85</v>
      </c>
      <c r="K197" s="880" t="s">
        <v>943</v>
      </c>
      <c r="L197" s="1102" t="s">
        <v>1974</v>
      </c>
      <c r="M197" s="881">
        <v>2018</v>
      </c>
      <c r="N197" s="882" t="s">
        <v>830</v>
      </c>
      <c r="O197" s="883" t="s">
        <v>2021</v>
      </c>
    </row>
    <row r="198" spans="1:15" customFormat="1" ht="15.6" customHeight="1" x14ac:dyDescent="0.25">
      <c r="A198" s="617"/>
      <c r="B198" s="617"/>
      <c r="C198" s="872" t="str">
        <f t="shared" si="82"/>
        <v>2020 | Bulgaria</v>
      </c>
      <c r="D198" s="873" t="s">
        <v>779</v>
      </c>
      <c r="E198" s="874">
        <v>2020</v>
      </c>
      <c r="F198" s="875" t="s">
        <v>97</v>
      </c>
      <c r="G198" s="929">
        <v>437.37</v>
      </c>
      <c r="H198" s="877"/>
      <c r="I198" s="878"/>
      <c r="J198" s="879" t="s">
        <v>85</v>
      </c>
      <c r="K198" s="880" t="s">
        <v>943</v>
      </c>
      <c r="L198" s="1102" t="s">
        <v>1974</v>
      </c>
      <c r="M198" s="881">
        <v>2019</v>
      </c>
      <c r="N198" s="882" t="s">
        <v>790</v>
      </c>
      <c r="O198" s="883" t="s">
        <v>2021</v>
      </c>
    </row>
    <row r="199" spans="1:15" customFormat="1" ht="15.6" customHeight="1" x14ac:dyDescent="0.25">
      <c r="A199" s="617"/>
      <c r="B199" s="617"/>
      <c r="C199" s="872" t="str">
        <f t="shared" si="82"/>
        <v>2021 | Bulgaria</v>
      </c>
      <c r="D199" s="873" t="s">
        <v>779</v>
      </c>
      <c r="E199" s="874">
        <v>2021</v>
      </c>
      <c r="F199" s="875" t="s">
        <v>97</v>
      </c>
      <c r="G199" s="929">
        <v>372.12</v>
      </c>
      <c r="H199" s="877"/>
      <c r="I199" s="878"/>
      <c r="J199" s="879" t="s">
        <v>85</v>
      </c>
      <c r="K199" s="880" t="s">
        <v>943</v>
      </c>
      <c r="L199" s="1102" t="s">
        <v>1974</v>
      </c>
      <c r="M199" s="881">
        <v>2020</v>
      </c>
      <c r="N199" s="882" t="s">
        <v>830</v>
      </c>
      <c r="O199" s="883" t="s">
        <v>2021</v>
      </c>
    </row>
    <row r="200" spans="1:15" customFormat="1" ht="15.6" customHeight="1" x14ac:dyDescent="0.25">
      <c r="A200" s="617"/>
      <c r="B200" s="617"/>
      <c r="C200" s="872" t="str">
        <f t="shared" si="82"/>
        <v>2022 | Bulgaria</v>
      </c>
      <c r="D200" s="873" t="s">
        <v>779</v>
      </c>
      <c r="E200" s="874">
        <v>2022</v>
      </c>
      <c r="F200" s="875" t="s">
        <v>97</v>
      </c>
      <c r="G200" s="929">
        <v>404.12</v>
      </c>
      <c r="H200" s="877"/>
      <c r="I200" s="878"/>
      <c r="J200" s="879" t="s">
        <v>85</v>
      </c>
      <c r="K200" s="880" t="s">
        <v>943</v>
      </c>
      <c r="L200" s="1102" t="s">
        <v>1974</v>
      </c>
      <c r="M200" s="881">
        <v>2021</v>
      </c>
      <c r="N200" s="882" t="s">
        <v>829</v>
      </c>
      <c r="O200" s="883" t="s">
        <v>2021</v>
      </c>
    </row>
    <row r="201" spans="1:15" customFormat="1" ht="15.6" customHeight="1" x14ac:dyDescent="0.25">
      <c r="A201" s="617"/>
      <c r="B201" s="617"/>
      <c r="C201" s="872" t="str">
        <f t="shared" si="82"/>
        <v>2023 | Bulgaria</v>
      </c>
      <c r="D201" s="873" t="s">
        <v>779</v>
      </c>
      <c r="E201" s="874">
        <v>2023</v>
      </c>
      <c r="F201" s="875" t="s">
        <v>97</v>
      </c>
      <c r="G201" s="929">
        <v>404.12</v>
      </c>
      <c r="H201" s="877"/>
      <c r="I201" s="878"/>
      <c r="J201" s="879" t="s">
        <v>85</v>
      </c>
      <c r="K201" s="885"/>
      <c r="L201" s="1099" t="s">
        <v>1974</v>
      </c>
      <c r="M201" s="881"/>
      <c r="N201" s="886"/>
      <c r="O201" s="883" t="s">
        <v>2021</v>
      </c>
    </row>
    <row r="202" spans="1:15" customFormat="1" ht="15.6" customHeight="1" x14ac:dyDescent="0.25">
      <c r="A202" s="617"/>
      <c r="B202" s="617"/>
      <c r="C202" s="872" t="str">
        <f t="shared" si="82"/>
        <v>2018 | Canada - Alberta</v>
      </c>
      <c r="D202" s="873" t="s">
        <v>779</v>
      </c>
      <c r="E202" s="874">
        <v>2018</v>
      </c>
      <c r="F202" s="875" t="s">
        <v>800</v>
      </c>
      <c r="G202" s="876">
        <v>760</v>
      </c>
      <c r="H202" s="877">
        <v>0.04</v>
      </c>
      <c r="I202" s="878">
        <v>0.01</v>
      </c>
      <c r="J202" s="879" t="s">
        <v>85</v>
      </c>
      <c r="K202" s="885" t="s">
        <v>795</v>
      </c>
      <c r="L202" s="1099" t="s">
        <v>1974</v>
      </c>
      <c r="M202" s="881">
        <v>2016</v>
      </c>
      <c r="N202" s="1158" t="s">
        <v>2016</v>
      </c>
      <c r="O202" s="883" t="s">
        <v>2021</v>
      </c>
    </row>
    <row r="203" spans="1:15" customFormat="1" ht="15.6" customHeight="1" x14ac:dyDescent="0.25">
      <c r="A203" s="617"/>
      <c r="B203" s="617"/>
      <c r="C203" s="872" t="str">
        <f t="shared" si="82"/>
        <v>2019 | Canada - Alberta</v>
      </c>
      <c r="D203" s="873" t="s">
        <v>779</v>
      </c>
      <c r="E203" s="874">
        <v>2019</v>
      </c>
      <c r="F203" s="875" t="s">
        <v>800</v>
      </c>
      <c r="G203" s="876">
        <v>750</v>
      </c>
      <c r="H203" s="877">
        <v>0.04</v>
      </c>
      <c r="I203" s="878">
        <v>0.01</v>
      </c>
      <c r="J203" s="879" t="s">
        <v>85</v>
      </c>
      <c r="K203" s="885" t="s">
        <v>795</v>
      </c>
      <c r="L203" s="1099" t="s">
        <v>1974</v>
      </c>
      <c r="M203" s="881">
        <v>2017</v>
      </c>
      <c r="N203" s="882" t="s">
        <v>2016</v>
      </c>
      <c r="O203" s="883" t="s">
        <v>2021</v>
      </c>
    </row>
    <row r="204" spans="1:15" customFormat="1" ht="15.6" customHeight="1" x14ac:dyDescent="0.25">
      <c r="A204" s="617"/>
      <c r="B204" s="617"/>
      <c r="C204" s="872" t="str">
        <f t="shared" si="82"/>
        <v>2020 | Canada - Alberta</v>
      </c>
      <c r="D204" s="873" t="s">
        <v>779</v>
      </c>
      <c r="E204" s="874">
        <v>2020</v>
      </c>
      <c r="F204" s="875" t="s">
        <v>800</v>
      </c>
      <c r="G204" s="876">
        <v>630</v>
      </c>
      <c r="H204" s="877">
        <v>0.05</v>
      </c>
      <c r="I204" s="878">
        <v>0.01</v>
      </c>
      <c r="J204" s="879" t="s">
        <v>85</v>
      </c>
      <c r="K204" s="885" t="s">
        <v>795</v>
      </c>
      <c r="L204" s="1099" t="s">
        <v>1974</v>
      </c>
      <c r="M204" s="881">
        <v>2018</v>
      </c>
      <c r="N204" s="882" t="s">
        <v>2016</v>
      </c>
      <c r="O204" s="883" t="s">
        <v>2021</v>
      </c>
    </row>
    <row r="205" spans="1:15" customFormat="1" ht="15.6" customHeight="1" x14ac:dyDescent="0.25">
      <c r="A205" s="617"/>
      <c r="B205" s="617"/>
      <c r="C205" s="872" t="str">
        <f t="shared" si="82"/>
        <v>2021 | Canada - Alberta</v>
      </c>
      <c r="D205" s="873" t="s">
        <v>779</v>
      </c>
      <c r="E205" s="874">
        <v>2021</v>
      </c>
      <c r="F205" s="875" t="s">
        <v>800</v>
      </c>
      <c r="G205" s="876">
        <v>620</v>
      </c>
      <c r="H205" s="877">
        <v>0.05</v>
      </c>
      <c r="I205" s="878">
        <v>0.01</v>
      </c>
      <c r="J205" s="879" t="s">
        <v>85</v>
      </c>
      <c r="K205" s="885" t="s">
        <v>795</v>
      </c>
      <c r="L205" s="1099" t="s">
        <v>1974</v>
      </c>
      <c r="M205" s="881">
        <v>2019</v>
      </c>
      <c r="N205" s="882" t="s">
        <v>2016</v>
      </c>
      <c r="O205" s="883" t="s">
        <v>2021</v>
      </c>
    </row>
    <row r="206" spans="1:15" customFormat="1" ht="15.6" customHeight="1" x14ac:dyDescent="0.25">
      <c r="A206" s="617"/>
      <c r="B206" s="617"/>
      <c r="C206" s="872" t="str">
        <f t="shared" si="82"/>
        <v>2022 | Canada - Alberta</v>
      </c>
      <c r="D206" s="873" t="s">
        <v>779</v>
      </c>
      <c r="E206" s="874">
        <v>2022</v>
      </c>
      <c r="F206" s="875" t="s">
        <v>800</v>
      </c>
      <c r="G206" s="876">
        <v>590</v>
      </c>
      <c r="H206" s="877">
        <v>0.06</v>
      </c>
      <c r="I206" s="878">
        <v>0.01</v>
      </c>
      <c r="J206" s="879" t="s">
        <v>85</v>
      </c>
      <c r="K206" s="885" t="s">
        <v>796</v>
      </c>
      <c r="L206" s="1099" t="s">
        <v>1974</v>
      </c>
      <c r="M206" s="881">
        <v>2020</v>
      </c>
      <c r="N206" s="882" t="s">
        <v>2016</v>
      </c>
      <c r="O206" s="883" t="s">
        <v>2021</v>
      </c>
    </row>
    <row r="207" spans="1:15" customFormat="1" ht="15.6" customHeight="1" x14ac:dyDescent="0.25">
      <c r="A207" s="617"/>
      <c r="B207" s="617"/>
      <c r="C207" s="872" t="str">
        <f t="shared" si="82"/>
        <v>2023 | Canada - Alberta</v>
      </c>
      <c r="D207" s="873" t="s">
        <v>779</v>
      </c>
      <c r="E207" s="874">
        <v>2023</v>
      </c>
      <c r="F207" s="875" t="s">
        <v>800</v>
      </c>
      <c r="G207" s="876">
        <v>590</v>
      </c>
      <c r="H207" s="877">
        <f>H206</f>
        <v>0.06</v>
      </c>
      <c r="I207" s="878">
        <f>I206</f>
        <v>0.01</v>
      </c>
      <c r="J207" s="879" t="s">
        <v>85</v>
      </c>
      <c r="K207" s="885"/>
      <c r="L207" s="1099" t="s">
        <v>1974</v>
      </c>
      <c r="M207" s="881"/>
      <c r="N207" s="882"/>
      <c r="O207" s="883" t="s">
        <v>2021</v>
      </c>
    </row>
    <row r="208" spans="1:15" customFormat="1" ht="15.6" customHeight="1" x14ac:dyDescent="0.25">
      <c r="A208" s="617"/>
      <c r="B208" s="617"/>
      <c r="C208" s="872" t="str">
        <f t="shared" si="82"/>
        <v>2018 | Canada - British Columbia</v>
      </c>
      <c r="D208" s="873" t="s">
        <v>779</v>
      </c>
      <c r="E208" s="874">
        <v>2018</v>
      </c>
      <c r="F208" s="875" t="s">
        <v>801</v>
      </c>
      <c r="G208" s="876">
        <v>11.5</v>
      </c>
      <c r="H208" s="877">
        <v>3.0000000000000001E-3</v>
      </c>
      <c r="I208" s="878">
        <v>8.0000000000000004E-4</v>
      </c>
      <c r="J208" s="879" t="s">
        <v>85</v>
      </c>
      <c r="K208" s="885" t="s">
        <v>795</v>
      </c>
      <c r="L208" s="1099" t="s">
        <v>1974</v>
      </c>
      <c r="M208" s="881">
        <v>2016</v>
      </c>
      <c r="N208" s="882" t="s">
        <v>2016</v>
      </c>
      <c r="O208" s="883" t="s">
        <v>2021</v>
      </c>
    </row>
    <row r="209" spans="1:15" customFormat="1" ht="15.6" customHeight="1" x14ac:dyDescent="0.25">
      <c r="A209" s="617"/>
      <c r="B209" s="617"/>
      <c r="C209" s="872" t="str">
        <f t="shared" si="82"/>
        <v>2019 | Canada - British Columbia</v>
      </c>
      <c r="D209" s="873" t="s">
        <v>779</v>
      </c>
      <c r="E209" s="874">
        <v>2019</v>
      </c>
      <c r="F209" s="875" t="s">
        <v>801</v>
      </c>
      <c r="G209" s="876">
        <v>9.3000000000000007</v>
      </c>
      <c r="H209" s="877">
        <v>3.0000000000000001E-3</v>
      </c>
      <c r="I209" s="878">
        <v>6.9999999999999999E-4</v>
      </c>
      <c r="J209" s="879" t="s">
        <v>85</v>
      </c>
      <c r="K209" s="885" t="s">
        <v>795</v>
      </c>
      <c r="L209" s="1099" t="s">
        <v>1974</v>
      </c>
      <c r="M209" s="881">
        <v>2017</v>
      </c>
      <c r="N209" s="882" t="s">
        <v>2016</v>
      </c>
      <c r="O209" s="883" t="s">
        <v>2021</v>
      </c>
    </row>
    <row r="210" spans="1:15" customFormat="1" ht="15.6" customHeight="1" x14ac:dyDescent="0.25">
      <c r="A210" s="617"/>
      <c r="B210" s="617"/>
      <c r="C210" s="872" t="str">
        <f t="shared" si="82"/>
        <v>2020 | Canada - British Columbia</v>
      </c>
      <c r="D210" s="873" t="s">
        <v>779</v>
      </c>
      <c r="E210" s="874">
        <v>2020</v>
      </c>
      <c r="F210" s="875" t="s">
        <v>801</v>
      </c>
      <c r="G210" s="876">
        <v>12.1</v>
      </c>
      <c r="H210" s="877">
        <v>3.0000000000000001E-3</v>
      </c>
      <c r="I210" s="878">
        <v>6.9999999999999999E-4</v>
      </c>
      <c r="J210" s="879" t="s">
        <v>85</v>
      </c>
      <c r="K210" s="885" t="s">
        <v>795</v>
      </c>
      <c r="L210" s="1099" t="s">
        <v>1974</v>
      </c>
      <c r="M210" s="881">
        <v>2018</v>
      </c>
      <c r="N210" s="882" t="s">
        <v>2016</v>
      </c>
      <c r="O210" s="883" t="s">
        <v>2021</v>
      </c>
    </row>
    <row r="211" spans="1:15" customFormat="1" ht="15.6" customHeight="1" x14ac:dyDescent="0.25">
      <c r="A211" s="617"/>
      <c r="B211" s="617"/>
      <c r="C211" s="872" t="str">
        <f t="shared" si="82"/>
        <v>2021 | Canada - British Columbia</v>
      </c>
      <c r="D211" s="873" t="s">
        <v>779</v>
      </c>
      <c r="E211" s="874">
        <v>2021</v>
      </c>
      <c r="F211" s="875" t="s">
        <v>801</v>
      </c>
      <c r="G211" s="876">
        <v>18.3</v>
      </c>
      <c r="H211" s="877">
        <v>5.0000000000000001E-3</v>
      </c>
      <c r="I211" s="878">
        <v>8.0000000000000004E-4</v>
      </c>
      <c r="J211" s="879" t="s">
        <v>85</v>
      </c>
      <c r="K211" s="885" t="s">
        <v>795</v>
      </c>
      <c r="L211" s="1099" t="s">
        <v>1974</v>
      </c>
      <c r="M211" s="881">
        <v>2019</v>
      </c>
      <c r="N211" s="882" t="s">
        <v>2016</v>
      </c>
      <c r="O211" s="883" t="s">
        <v>2021</v>
      </c>
    </row>
    <row r="212" spans="1:15" customFormat="1" ht="15.6" customHeight="1" x14ac:dyDescent="0.25">
      <c r="A212" s="617"/>
      <c r="B212" s="617"/>
      <c r="C212" s="872" t="str">
        <f t="shared" si="82"/>
        <v>2022 | Canada - British Columbia</v>
      </c>
      <c r="D212" s="873" t="s">
        <v>779</v>
      </c>
      <c r="E212" s="874">
        <v>2022</v>
      </c>
      <c r="F212" s="875" t="s">
        <v>801</v>
      </c>
      <c r="G212" s="876">
        <v>7.3</v>
      </c>
      <c r="H212" s="877">
        <v>2E-3</v>
      </c>
      <c r="I212" s="878">
        <v>5.9999999999999995E-4</v>
      </c>
      <c r="J212" s="879" t="s">
        <v>85</v>
      </c>
      <c r="K212" s="885" t="s">
        <v>796</v>
      </c>
      <c r="L212" s="1099" t="s">
        <v>1974</v>
      </c>
      <c r="M212" s="881">
        <v>2020</v>
      </c>
      <c r="N212" s="882" t="s">
        <v>2016</v>
      </c>
      <c r="O212" s="883" t="s">
        <v>2021</v>
      </c>
    </row>
    <row r="213" spans="1:15" customFormat="1" ht="15.6" customHeight="1" x14ac:dyDescent="0.25">
      <c r="A213" s="617"/>
      <c r="B213" s="617"/>
      <c r="C213" s="872" t="str">
        <f t="shared" si="82"/>
        <v>2023 | Canada - British Columbia</v>
      </c>
      <c r="D213" s="873" t="s">
        <v>779</v>
      </c>
      <c r="E213" s="874">
        <v>2023</v>
      </c>
      <c r="F213" s="875" t="s">
        <v>801</v>
      </c>
      <c r="G213" s="876">
        <f>G212</f>
        <v>7.3</v>
      </c>
      <c r="H213" s="877">
        <f>H212</f>
        <v>2E-3</v>
      </c>
      <c r="I213" s="878">
        <f>I212</f>
        <v>5.9999999999999995E-4</v>
      </c>
      <c r="J213" s="879" t="s">
        <v>85</v>
      </c>
      <c r="K213" s="885"/>
      <c r="L213" s="1099" t="s">
        <v>1974</v>
      </c>
      <c r="M213" s="881"/>
      <c r="N213" s="882"/>
      <c r="O213" s="883" t="s">
        <v>2021</v>
      </c>
    </row>
    <row r="214" spans="1:15" customFormat="1" ht="15.6" customHeight="1" x14ac:dyDescent="0.25">
      <c r="A214" s="617"/>
      <c r="B214" s="617"/>
      <c r="C214" s="872" t="str">
        <f t="shared" si="82"/>
        <v>2018 | Canada - Manitoba</v>
      </c>
      <c r="D214" s="873" t="s">
        <v>779</v>
      </c>
      <c r="E214" s="874">
        <v>2018</v>
      </c>
      <c r="F214" s="875" t="s">
        <v>802</v>
      </c>
      <c r="G214" s="876">
        <v>1.8</v>
      </c>
      <c r="H214" s="877">
        <v>1E-4</v>
      </c>
      <c r="I214" s="878">
        <v>0</v>
      </c>
      <c r="J214" s="879" t="s">
        <v>85</v>
      </c>
      <c r="K214" s="885" t="s">
        <v>795</v>
      </c>
      <c r="L214" s="1099" t="s">
        <v>1974</v>
      </c>
      <c r="M214" s="881">
        <v>2016</v>
      </c>
      <c r="N214" s="882" t="s">
        <v>2016</v>
      </c>
      <c r="O214" s="883" t="s">
        <v>2021</v>
      </c>
    </row>
    <row r="215" spans="1:15" customFormat="1" ht="15.6" customHeight="1" x14ac:dyDescent="0.25">
      <c r="A215" s="617"/>
      <c r="B215" s="617"/>
      <c r="C215" s="872" t="str">
        <f t="shared" si="82"/>
        <v>2019 | Canada - Manitoba</v>
      </c>
      <c r="D215" s="873" t="s">
        <v>779</v>
      </c>
      <c r="E215" s="874">
        <v>2019</v>
      </c>
      <c r="F215" s="875" t="s">
        <v>802</v>
      </c>
      <c r="G215" s="876">
        <v>1.9</v>
      </c>
      <c r="H215" s="877">
        <v>1E-4</v>
      </c>
      <c r="I215" s="878">
        <v>0</v>
      </c>
      <c r="J215" s="879" t="s">
        <v>85</v>
      </c>
      <c r="K215" s="885" t="s">
        <v>795</v>
      </c>
      <c r="L215" s="1099" t="s">
        <v>1974</v>
      </c>
      <c r="M215" s="881">
        <v>2017</v>
      </c>
      <c r="N215" s="882" t="s">
        <v>2016</v>
      </c>
      <c r="O215" s="883" t="s">
        <v>2021</v>
      </c>
    </row>
    <row r="216" spans="1:15" customFormat="1" ht="15.6" customHeight="1" x14ac:dyDescent="0.25">
      <c r="A216" s="617"/>
      <c r="B216" s="617"/>
      <c r="C216" s="872" t="str">
        <f t="shared" si="82"/>
        <v>2020 | Canada - Manitoba</v>
      </c>
      <c r="D216" s="873" t="s">
        <v>779</v>
      </c>
      <c r="E216" s="874">
        <v>2020</v>
      </c>
      <c r="F216" s="875" t="s">
        <v>802</v>
      </c>
      <c r="G216" s="876">
        <v>1.3</v>
      </c>
      <c r="H216" s="877">
        <v>1E-4</v>
      </c>
      <c r="I216" s="878">
        <v>0</v>
      </c>
      <c r="J216" s="879" t="s">
        <v>85</v>
      </c>
      <c r="K216" s="885" t="s">
        <v>795</v>
      </c>
      <c r="L216" s="1099" t="s">
        <v>1974</v>
      </c>
      <c r="M216" s="881">
        <v>2018</v>
      </c>
      <c r="N216" s="882" t="s">
        <v>2016</v>
      </c>
      <c r="O216" s="883" t="s">
        <v>2021</v>
      </c>
    </row>
    <row r="217" spans="1:15" customFormat="1" ht="15.6" customHeight="1" x14ac:dyDescent="0.25">
      <c r="A217" s="617"/>
      <c r="B217" s="617"/>
      <c r="C217" s="872" t="str">
        <f t="shared" si="82"/>
        <v>2021 | Canada - Manitoba</v>
      </c>
      <c r="D217" s="873" t="s">
        <v>779</v>
      </c>
      <c r="E217" s="874">
        <v>2021</v>
      </c>
      <c r="F217" s="875" t="s">
        <v>802</v>
      </c>
      <c r="G217" s="876">
        <v>1.2</v>
      </c>
      <c r="H217" s="877">
        <v>1E-4</v>
      </c>
      <c r="I217" s="878">
        <v>0</v>
      </c>
      <c r="J217" s="879" t="s">
        <v>85</v>
      </c>
      <c r="K217" s="885" t="s">
        <v>795</v>
      </c>
      <c r="L217" s="1099" t="s">
        <v>1974</v>
      </c>
      <c r="M217" s="881">
        <v>2019</v>
      </c>
      <c r="N217" s="882" t="s">
        <v>2016</v>
      </c>
      <c r="O217" s="883" t="s">
        <v>2021</v>
      </c>
    </row>
    <row r="218" spans="1:15" customFormat="1" ht="15.6" customHeight="1" x14ac:dyDescent="0.25">
      <c r="A218" s="617"/>
      <c r="B218" s="617"/>
      <c r="C218" s="872" t="str">
        <f t="shared" si="82"/>
        <v>2022 | Canada - Manitoba</v>
      </c>
      <c r="D218" s="873" t="s">
        <v>779</v>
      </c>
      <c r="E218" s="874">
        <v>2022</v>
      </c>
      <c r="F218" s="875" t="s">
        <v>802</v>
      </c>
      <c r="G218" s="876">
        <v>1.1000000000000001</v>
      </c>
      <c r="H218" s="877">
        <v>1E-4</v>
      </c>
      <c r="I218" s="878">
        <v>0</v>
      </c>
      <c r="J218" s="879" t="s">
        <v>85</v>
      </c>
      <c r="K218" s="885" t="s">
        <v>796</v>
      </c>
      <c r="L218" s="1099" t="s">
        <v>1974</v>
      </c>
      <c r="M218" s="881">
        <v>2020</v>
      </c>
      <c r="N218" s="882" t="s">
        <v>2016</v>
      </c>
      <c r="O218" s="883" t="s">
        <v>2021</v>
      </c>
    </row>
    <row r="219" spans="1:15" customFormat="1" ht="15.6" customHeight="1" x14ac:dyDescent="0.25">
      <c r="A219" s="617"/>
      <c r="B219" s="617"/>
      <c r="C219" s="872" t="str">
        <f t="shared" si="82"/>
        <v>2023 | Canada - Manitoba</v>
      </c>
      <c r="D219" s="873" t="s">
        <v>779</v>
      </c>
      <c r="E219" s="874">
        <v>2023</v>
      </c>
      <c r="F219" s="875" t="s">
        <v>802</v>
      </c>
      <c r="G219" s="876">
        <f>G218</f>
        <v>1.1000000000000001</v>
      </c>
      <c r="H219" s="877">
        <f>H218</f>
        <v>1E-4</v>
      </c>
      <c r="I219" s="878">
        <f>I218</f>
        <v>0</v>
      </c>
      <c r="J219" s="879" t="s">
        <v>85</v>
      </c>
      <c r="K219" s="885"/>
      <c r="L219" s="1099" t="s">
        <v>1974</v>
      </c>
      <c r="M219" s="881"/>
      <c r="N219" s="882"/>
      <c r="O219" s="883" t="s">
        <v>2021</v>
      </c>
    </row>
    <row r="220" spans="1:15" customFormat="1" ht="15.6" customHeight="1" x14ac:dyDescent="0.25">
      <c r="A220" s="617"/>
      <c r="B220" s="617"/>
      <c r="C220" s="872" t="str">
        <f t="shared" si="82"/>
        <v>2018 | Canada - New Brunswick</v>
      </c>
      <c r="D220" s="873" t="s">
        <v>779</v>
      </c>
      <c r="E220" s="874">
        <v>2018</v>
      </c>
      <c r="F220" s="875" t="s">
        <v>803</v>
      </c>
      <c r="G220" s="876">
        <v>270</v>
      </c>
      <c r="H220" s="877">
        <v>0.02</v>
      </c>
      <c r="I220" s="878">
        <v>5.0000000000000001E-3</v>
      </c>
      <c r="J220" s="879" t="s">
        <v>85</v>
      </c>
      <c r="K220" s="885" t="s">
        <v>795</v>
      </c>
      <c r="L220" s="1099" t="s">
        <v>1974</v>
      </c>
      <c r="M220" s="881">
        <v>2016</v>
      </c>
      <c r="N220" s="882" t="s">
        <v>2016</v>
      </c>
      <c r="O220" s="883" t="s">
        <v>2021</v>
      </c>
    </row>
    <row r="221" spans="1:15" customFormat="1" ht="15.6" customHeight="1" x14ac:dyDescent="0.25">
      <c r="A221" s="617"/>
      <c r="B221" s="617"/>
      <c r="C221" s="872" t="str">
        <f t="shared" si="82"/>
        <v>2019 | Canada - New Brunswick</v>
      </c>
      <c r="D221" s="873" t="s">
        <v>779</v>
      </c>
      <c r="E221" s="874">
        <v>2019</v>
      </c>
      <c r="F221" s="875" t="s">
        <v>803</v>
      </c>
      <c r="G221" s="876">
        <v>260</v>
      </c>
      <c r="H221" s="877">
        <v>0.02</v>
      </c>
      <c r="I221" s="878">
        <v>4.0000000000000001E-3</v>
      </c>
      <c r="J221" s="879" t="s">
        <v>85</v>
      </c>
      <c r="K221" s="885" t="s">
        <v>795</v>
      </c>
      <c r="L221" s="1099" t="s">
        <v>1974</v>
      </c>
      <c r="M221" s="881">
        <v>2017</v>
      </c>
      <c r="N221" s="882" t="s">
        <v>2016</v>
      </c>
      <c r="O221" s="883" t="s">
        <v>2021</v>
      </c>
    </row>
    <row r="222" spans="1:15" customFormat="1" ht="15.6" customHeight="1" x14ac:dyDescent="0.25">
      <c r="A222" s="617"/>
      <c r="B222" s="617"/>
      <c r="C222" s="872" t="str">
        <f t="shared" si="82"/>
        <v>2020 | Canada - New Brunswick</v>
      </c>
      <c r="D222" s="873" t="s">
        <v>779</v>
      </c>
      <c r="E222" s="874">
        <v>2020</v>
      </c>
      <c r="F222" s="875" t="s">
        <v>803</v>
      </c>
      <c r="G222" s="876">
        <v>280</v>
      </c>
      <c r="H222" s="877">
        <v>0.02</v>
      </c>
      <c r="I222" s="878">
        <v>5.0000000000000001E-3</v>
      </c>
      <c r="J222" s="879" t="s">
        <v>85</v>
      </c>
      <c r="K222" s="885" t="s">
        <v>795</v>
      </c>
      <c r="L222" s="1099" t="s">
        <v>1974</v>
      </c>
      <c r="M222" s="881">
        <v>2018</v>
      </c>
      <c r="N222" s="882" t="s">
        <v>2016</v>
      </c>
      <c r="O222" s="883" t="s">
        <v>2021</v>
      </c>
    </row>
    <row r="223" spans="1:15" customFormat="1" ht="15.6" customHeight="1" x14ac:dyDescent="0.25">
      <c r="A223" s="617"/>
      <c r="B223" s="617"/>
      <c r="C223" s="872" t="str">
        <f t="shared" si="82"/>
        <v>2021 | Canada - New Brunswick</v>
      </c>
      <c r="D223" s="873" t="s">
        <v>779</v>
      </c>
      <c r="E223" s="874">
        <v>2021</v>
      </c>
      <c r="F223" s="875" t="s">
        <v>803</v>
      </c>
      <c r="G223" s="876">
        <v>260</v>
      </c>
      <c r="H223" s="877">
        <v>0.02</v>
      </c>
      <c r="I223" s="878">
        <v>4.0000000000000001E-3</v>
      </c>
      <c r="J223" s="879" t="s">
        <v>85</v>
      </c>
      <c r="K223" s="885" t="s">
        <v>795</v>
      </c>
      <c r="L223" s="1099" t="s">
        <v>1974</v>
      </c>
      <c r="M223" s="881">
        <v>2019</v>
      </c>
      <c r="N223" s="882" t="s">
        <v>2016</v>
      </c>
      <c r="O223" s="883" t="s">
        <v>2021</v>
      </c>
    </row>
    <row r="224" spans="1:15" customFormat="1" ht="15.6" customHeight="1" x14ac:dyDescent="0.25">
      <c r="A224" s="617"/>
      <c r="B224" s="617"/>
      <c r="C224" s="872" t="str">
        <f t="shared" si="82"/>
        <v>2022 | Canada - New Brunswick</v>
      </c>
      <c r="D224" s="873" t="s">
        <v>779</v>
      </c>
      <c r="E224" s="874">
        <v>2022</v>
      </c>
      <c r="F224" s="875" t="s">
        <v>803</v>
      </c>
      <c r="G224" s="876">
        <v>290</v>
      </c>
      <c r="H224" s="877">
        <v>0.03</v>
      </c>
      <c r="I224" s="878">
        <v>4.0000000000000001E-3</v>
      </c>
      <c r="J224" s="879" t="s">
        <v>85</v>
      </c>
      <c r="K224" s="885" t="s">
        <v>796</v>
      </c>
      <c r="L224" s="1099" t="s">
        <v>1974</v>
      </c>
      <c r="M224" s="881">
        <v>2020</v>
      </c>
      <c r="N224" s="882" t="s">
        <v>2016</v>
      </c>
      <c r="O224" s="883" t="s">
        <v>2021</v>
      </c>
    </row>
    <row r="225" spans="1:15" customFormat="1" ht="15.6" customHeight="1" x14ac:dyDescent="0.25">
      <c r="A225" s="617"/>
      <c r="B225" s="617"/>
      <c r="C225" s="872" t="str">
        <f t="shared" si="82"/>
        <v>2023 | Canada - New Brunswick</v>
      </c>
      <c r="D225" s="873" t="s">
        <v>779</v>
      </c>
      <c r="E225" s="874">
        <v>2023</v>
      </c>
      <c r="F225" s="875" t="s">
        <v>803</v>
      </c>
      <c r="G225" s="876">
        <f>G224</f>
        <v>290</v>
      </c>
      <c r="H225" s="877">
        <f>H224</f>
        <v>0.03</v>
      </c>
      <c r="I225" s="878">
        <f>I224</f>
        <v>4.0000000000000001E-3</v>
      </c>
      <c r="J225" s="879" t="s">
        <v>85</v>
      </c>
      <c r="K225" s="885"/>
      <c r="L225" s="1099" t="s">
        <v>1974</v>
      </c>
      <c r="M225" s="881"/>
      <c r="N225" s="882"/>
      <c r="O225" s="883" t="s">
        <v>2021</v>
      </c>
    </row>
    <row r="226" spans="1:15" customFormat="1" ht="15.6" customHeight="1" x14ac:dyDescent="0.25">
      <c r="A226" s="617"/>
      <c r="B226" s="617"/>
      <c r="C226" s="872" t="str">
        <f t="shared" si="82"/>
        <v>2018 | Canada - Newfoundland and Labrador</v>
      </c>
      <c r="D226" s="873" t="s">
        <v>779</v>
      </c>
      <c r="E226" s="874">
        <v>2018</v>
      </c>
      <c r="F226" s="875" t="s">
        <v>804</v>
      </c>
      <c r="G226" s="876">
        <v>36</v>
      </c>
      <c r="H226" s="877">
        <v>5.9999999999999995E-4</v>
      </c>
      <c r="I226" s="878">
        <v>1E-3</v>
      </c>
      <c r="J226" s="879" t="s">
        <v>85</v>
      </c>
      <c r="K226" s="885" t="s">
        <v>795</v>
      </c>
      <c r="L226" s="1099" t="s">
        <v>1974</v>
      </c>
      <c r="M226" s="881">
        <v>2016</v>
      </c>
      <c r="N226" s="882" t="s">
        <v>2016</v>
      </c>
      <c r="O226" s="883" t="s">
        <v>2021</v>
      </c>
    </row>
    <row r="227" spans="1:15" customFormat="1" ht="15.6" customHeight="1" x14ac:dyDescent="0.25">
      <c r="A227" s="617"/>
      <c r="B227" s="617"/>
      <c r="C227" s="872" t="str">
        <f t="shared" si="82"/>
        <v>2019 | Canada - Newfoundland and Labrador</v>
      </c>
      <c r="D227" s="873" t="s">
        <v>779</v>
      </c>
      <c r="E227" s="874">
        <v>2019</v>
      </c>
      <c r="F227" s="875" t="s">
        <v>804</v>
      </c>
      <c r="G227" s="876">
        <v>39</v>
      </c>
      <c r="H227" s="877">
        <v>5.9999999999999995E-4</v>
      </c>
      <c r="I227" s="878">
        <v>1E-3</v>
      </c>
      <c r="J227" s="879" t="s">
        <v>85</v>
      </c>
      <c r="K227" s="885" t="s">
        <v>795</v>
      </c>
      <c r="L227" s="1099" t="s">
        <v>1974</v>
      </c>
      <c r="M227" s="881">
        <v>2017</v>
      </c>
      <c r="N227" s="882" t="s">
        <v>2016</v>
      </c>
      <c r="O227" s="883" t="s">
        <v>2021</v>
      </c>
    </row>
    <row r="228" spans="1:15" customFormat="1" ht="15.6" customHeight="1" x14ac:dyDescent="0.25">
      <c r="A228" s="617"/>
      <c r="B228" s="617"/>
      <c r="C228" s="872" t="str">
        <f t="shared" si="82"/>
        <v>2020 | Canada - Newfoundland and Labrador</v>
      </c>
      <c r="D228" s="873" t="s">
        <v>779</v>
      </c>
      <c r="E228" s="874">
        <v>2020</v>
      </c>
      <c r="F228" s="875" t="s">
        <v>804</v>
      </c>
      <c r="G228" s="876">
        <v>26</v>
      </c>
      <c r="H228" s="877">
        <v>4.0000000000000002E-4</v>
      </c>
      <c r="I228" s="878">
        <v>0</v>
      </c>
      <c r="J228" s="879" t="s">
        <v>85</v>
      </c>
      <c r="K228" s="885" t="s">
        <v>795</v>
      </c>
      <c r="L228" s="1099" t="s">
        <v>1974</v>
      </c>
      <c r="M228" s="881">
        <v>2018</v>
      </c>
      <c r="N228" s="882" t="s">
        <v>2016</v>
      </c>
      <c r="O228" s="883" t="s">
        <v>2021</v>
      </c>
    </row>
    <row r="229" spans="1:15" customFormat="1" ht="15.6" customHeight="1" x14ac:dyDescent="0.25">
      <c r="A229" s="617"/>
      <c r="B229" s="617"/>
      <c r="C229" s="872" t="str">
        <f t="shared" si="82"/>
        <v>2021 | Canada - Newfoundland and Labrador</v>
      </c>
      <c r="D229" s="873" t="s">
        <v>779</v>
      </c>
      <c r="E229" s="874">
        <v>2021</v>
      </c>
      <c r="F229" s="875" t="s">
        <v>804</v>
      </c>
      <c r="G229" s="876">
        <v>27</v>
      </c>
      <c r="H229" s="877">
        <v>4.0000000000000002E-4</v>
      </c>
      <c r="I229" s="878">
        <v>1E-3</v>
      </c>
      <c r="J229" s="879" t="s">
        <v>85</v>
      </c>
      <c r="K229" s="885" t="s">
        <v>795</v>
      </c>
      <c r="L229" s="1099" t="s">
        <v>1974</v>
      </c>
      <c r="M229" s="881">
        <v>2019</v>
      </c>
      <c r="N229" s="882" t="s">
        <v>2016</v>
      </c>
      <c r="O229" s="883" t="s">
        <v>2021</v>
      </c>
    </row>
    <row r="230" spans="1:15" customFormat="1" ht="15.6" customHeight="1" x14ac:dyDescent="0.25">
      <c r="A230" s="617"/>
      <c r="B230" s="617"/>
      <c r="C230" s="872" t="str">
        <f t="shared" si="82"/>
        <v>2022 | Canada - Newfoundland and Labrador</v>
      </c>
      <c r="D230" s="873" t="s">
        <v>779</v>
      </c>
      <c r="E230" s="874">
        <v>2022</v>
      </c>
      <c r="F230" s="875" t="s">
        <v>804</v>
      </c>
      <c r="G230" s="876">
        <v>24</v>
      </c>
      <c r="H230" s="877">
        <v>2.9999999999999997E-4</v>
      </c>
      <c r="I230" s="878">
        <v>0</v>
      </c>
      <c r="J230" s="879" t="s">
        <v>85</v>
      </c>
      <c r="K230" s="885" t="s">
        <v>796</v>
      </c>
      <c r="L230" s="1099" t="s">
        <v>1974</v>
      </c>
      <c r="M230" s="881">
        <v>2020</v>
      </c>
      <c r="N230" s="882" t="s">
        <v>2016</v>
      </c>
      <c r="O230" s="883" t="s">
        <v>2021</v>
      </c>
    </row>
    <row r="231" spans="1:15" customFormat="1" ht="15.6" customHeight="1" x14ac:dyDescent="0.25">
      <c r="A231" s="617"/>
      <c r="B231" s="617"/>
      <c r="C231" s="872" t="str">
        <f t="shared" si="82"/>
        <v>2023 | Canada - Newfoundland and Labrador</v>
      </c>
      <c r="D231" s="873" t="s">
        <v>779</v>
      </c>
      <c r="E231" s="874">
        <v>2023</v>
      </c>
      <c r="F231" s="875" t="s">
        <v>804</v>
      </c>
      <c r="G231" s="876">
        <f>G230</f>
        <v>24</v>
      </c>
      <c r="H231" s="877">
        <f>H230</f>
        <v>2.9999999999999997E-4</v>
      </c>
      <c r="I231" s="878">
        <f>I230</f>
        <v>0</v>
      </c>
      <c r="J231" s="879" t="s">
        <v>85</v>
      </c>
      <c r="K231" s="885"/>
      <c r="L231" s="1099" t="s">
        <v>1974</v>
      </c>
      <c r="M231" s="881"/>
      <c r="N231" s="882"/>
      <c r="O231" s="883" t="s">
        <v>2021</v>
      </c>
    </row>
    <row r="232" spans="1:15" customFormat="1" ht="15.6" customHeight="1" x14ac:dyDescent="0.25">
      <c r="A232" s="617"/>
      <c r="B232" s="617"/>
      <c r="C232" s="872" t="str">
        <f t="shared" si="82"/>
        <v>2018 | Canada - Northwest Territories</v>
      </c>
      <c r="D232" s="873" t="s">
        <v>779</v>
      </c>
      <c r="E232" s="874">
        <v>2018</v>
      </c>
      <c r="F232" s="875" t="s">
        <v>805</v>
      </c>
      <c r="G232" s="876">
        <v>170</v>
      </c>
      <c r="H232" s="877">
        <v>0.01</v>
      </c>
      <c r="I232" s="878">
        <v>0</v>
      </c>
      <c r="J232" s="879" t="s">
        <v>85</v>
      </c>
      <c r="K232" s="885" t="s">
        <v>795</v>
      </c>
      <c r="L232" s="1099" t="s">
        <v>1974</v>
      </c>
      <c r="M232" s="881">
        <v>2016</v>
      </c>
      <c r="N232" s="882" t="s">
        <v>2016</v>
      </c>
      <c r="O232" s="883" t="s">
        <v>2021</v>
      </c>
    </row>
    <row r="233" spans="1:15" customFormat="1" ht="15.6" customHeight="1" x14ac:dyDescent="0.25">
      <c r="A233" s="617"/>
      <c r="B233" s="617"/>
      <c r="C233" s="872" t="str">
        <f t="shared" si="82"/>
        <v>2019 | Canada - Northwest Territories</v>
      </c>
      <c r="D233" s="873" t="s">
        <v>779</v>
      </c>
      <c r="E233" s="874">
        <v>2019</v>
      </c>
      <c r="F233" s="875" t="s">
        <v>805</v>
      </c>
      <c r="G233" s="876">
        <v>150</v>
      </c>
      <c r="H233" s="877">
        <v>0.01</v>
      </c>
      <c r="I233" s="878">
        <v>0</v>
      </c>
      <c r="J233" s="879" t="s">
        <v>85</v>
      </c>
      <c r="K233" s="885" t="s">
        <v>795</v>
      </c>
      <c r="L233" s="1099" t="s">
        <v>1974</v>
      </c>
      <c r="M233" s="881">
        <v>2017</v>
      </c>
      <c r="N233" s="882" t="s">
        <v>2016</v>
      </c>
      <c r="O233" s="883" t="s">
        <v>2021</v>
      </c>
    </row>
    <row r="234" spans="1:15" customFormat="1" ht="15.6" customHeight="1" x14ac:dyDescent="0.25">
      <c r="A234" s="617"/>
      <c r="B234" s="617"/>
      <c r="C234" s="872" t="str">
        <f t="shared" si="82"/>
        <v>2020 | Canada - Northwest Territories</v>
      </c>
      <c r="D234" s="873" t="s">
        <v>779</v>
      </c>
      <c r="E234" s="874">
        <v>2020</v>
      </c>
      <c r="F234" s="875" t="s">
        <v>805</v>
      </c>
      <c r="G234" s="876">
        <v>160</v>
      </c>
      <c r="H234" s="877">
        <v>0.01</v>
      </c>
      <c r="I234" s="878">
        <v>0</v>
      </c>
      <c r="J234" s="879" t="s">
        <v>85</v>
      </c>
      <c r="K234" s="885" t="s">
        <v>795</v>
      </c>
      <c r="L234" s="1099" t="s">
        <v>1974</v>
      </c>
      <c r="M234" s="881">
        <v>2018</v>
      </c>
      <c r="N234" s="882" t="s">
        <v>2016</v>
      </c>
      <c r="O234" s="883" t="s">
        <v>2021</v>
      </c>
    </row>
    <row r="235" spans="1:15" customFormat="1" ht="15.6" customHeight="1" x14ac:dyDescent="0.25">
      <c r="A235" s="617"/>
      <c r="B235" s="617"/>
      <c r="C235" s="872" t="str">
        <f t="shared" si="82"/>
        <v>2021 | Canada - Northwest Territories</v>
      </c>
      <c r="D235" s="873" t="s">
        <v>779</v>
      </c>
      <c r="E235" s="874">
        <v>2021</v>
      </c>
      <c r="F235" s="875" t="s">
        <v>805</v>
      </c>
      <c r="G235" s="876">
        <v>200</v>
      </c>
      <c r="H235" s="877">
        <v>0.01</v>
      </c>
      <c r="I235" s="878">
        <v>0</v>
      </c>
      <c r="J235" s="879" t="s">
        <v>85</v>
      </c>
      <c r="K235" s="885" t="s">
        <v>795</v>
      </c>
      <c r="L235" s="1099" t="s">
        <v>1974</v>
      </c>
      <c r="M235" s="881">
        <v>2019</v>
      </c>
      <c r="N235" s="882" t="s">
        <v>2016</v>
      </c>
      <c r="O235" s="883" t="s">
        <v>2021</v>
      </c>
    </row>
    <row r="236" spans="1:15" customFormat="1" ht="15.6" customHeight="1" x14ac:dyDescent="0.25">
      <c r="A236" s="617"/>
      <c r="B236" s="617"/>
      <c r="C236" s="872" t="str">
        <f t="shared" si="82"/>
        <v>2022 | Canada - Northwest Territories</v>
      </c>
      <c r="D236" s="873" t="s">
        <v>779</v>
      </c>
      <c r="E236" s="874">
        <v>2022</v>
      </c>
      <c r="F236" s="875" t="s">
        <v>805</v>
      </c>
      <c r="G236" s="876">
        <v>180</v>
      </c>
      <c r="H236" s="877">
        <v>0.01</v>
      </c>
      <c r="I236" s="878">
        <v>0</v>
      </c>
      <c r="J236" s="879" t="s">
        <v>85</v>
      </c>
      <c r="K236" s="885" t="s">
        <v>796</v>
      </c>
      <c r="L236" s="1099" t="s">
        <v>1974</v>
      </c>
      <c r="M236" s="881">
        <v>2020</v>
      </c>
      <c r="N236" s="882" t="s">
        <v>2016</v>
      </c>
      <c r="O236" s="883" t="s">
        <v>2021</v>
      </c>
    </row>
    <row r="237" spans="1:15" customFormat="1" ht="15.6" customHeight="1" x14ac:dyDescent="0.25">
      <c r="A237" s="617"/>
      <c r="B237" s="617"/>
      <c r="C237" s="872" t="str">
        <f t="shared" si="82"/>
        <v/>
      </c>
      <c r="D237" s="873" t="s">
        <v>779</v>
      </c>
      <c r="E237" s="874">
        <v>2023</v>
      </c>
      <c r="F237" s="875" t="s">
        <v>805</v>
      </c>
      <c r="G237" s="876"/>
      <c r="H237" s="877"/>
      <c r="I237" s="878"/>
      <c r="J237" s="879" t="s">
        <v>85</v>
      </c>
      <c r="K237" s="885"/>
      <c r="L237" s="1099" t="s">
        <v>1974</v>
      </c>
      <c r="M237" s="881"/>
      <c r="N237" s="882"/>
      <c r="O237" s="883" t="s">
        <v>2021</v>
      </c>
    </row>
    <row r="238" spans="1:15" customFormat="1" ht="15.6" customHeight="1" x14ac:dyDescent="0.25">
      <c r="A238" s="617"/>
      <c r="B238" s="617"/>
      <c r="C238" s="872" t="str">
        <f t="shared" si="82"/>
        <v>2018 | Canada - Nova Scotia</v>
      </c>
      <c r="D238" s="873" t="s">
        <v>779</v>
      </c>
      <c r="E238" s="874">
        <v>2018</v>
      </c>
      <c r="F238" s="875" t="s">
        <v>806</v>
      </c>
      <c r="G238" s="876">
        <v>660</v>
      </c>
      <c r="H238" s="877">
        <v>0.03</v>
      </c>
      <c r="I238" s="878">
        <v>0.01</v>
      </c>
      <c r="J238" s="879" t="s">
        <v>85</v>
      </c>
      <c r="K238" s="885" t="s">
        <v>795</v>
      </c>
      <c r="L238" s="1099" t="s">
        <v>1974</v>
      </c>
      <c r="M238" s="881">
        <v>2016</v>
      </c>
      <c r="N238" s="882" t="s">
        <v>2016</v>
      </c>
      <c r="O238" s="883" t="s">
        <v>2021</v>
      </c>
    </row>
    <row r="239" spans="1:15" customFormat="1" ht="15.6" customHeight="1" x14ac:dyDescent="0.25">
      <c r="A239" s="617"/>
      <c r="B239" s="617"/>
      <c r="C239" s="872" t="str">
        <f t="shared" si="82"/>
        <v>2019 | Canada - Nova Scotia</v>
      </c>
      <c r="D239" s="873" t="s">
        <v>779</v>
      </c>
      <c r="E239" s="874">
        <v>2019</v>
      </c>
      <c r="F239" s="875" t="s">
        <v>806</v>
      </c>
      <c r="G239" s="876">
        <v>680</v>
      </c>
      <c r="H239" s="877">
        <v>0.03</v>
      </c>
      <c r="I239" s="878">
        <v>0.01</v>
      </c>
      <c r="J239" s="879" t="s">
        <v>85</v>
      </c>
      <c r="K239" s="885" t="s">
        <v>795</v>
      </c>
      <c r="L239" s="1099" t="s">
        <v>1974</v>
      </c>
      <c r="M239" s="881">
        <v>2017</v>
      </c>
      <c r="N239" s="882" t="s">
        <v>2016</v>
      </c>
      <c r="O239" s="883" t="s">
        <v>2021</v>
      </c>
    </row>
    <row r="240" spans="1:15" customFormat="1" ht="15.6" customHeight="1" x14ac:dyDescent="0.25">
      <c r="A240" s="617"/>
      <c r="B240" s="617"/>
      <c r="C240" s="872" t="str">
        <f t="shared" si="82"/>
        <v>2020 | Canada - Nova Scotia</v>
      </c>
      <c r="D240" s="873" t="s">
        <v>779</v>
      </c>
      <c r="E240" s="874">
        <v>2020</v>
      </c>
      <c r="F240" s="875" t="s">
        <v>806</v>
      </c>
      <c r="G240" s="876">
        <v>700</v>
      </c>
      <c r="H240" s="877">
        <v>0.03</v>
      </c>
      <c r="I240" s="878">
        <v>0.01</v>
      </c>
      <c r="J240" s="879" t="s">
        <v>85</v>
      </c>
      <c r="K240" s="885" t="s">
        <v>795</v>
      </c>
      <c r="L240" s="1099" t="s">
        <v>1974</v>
      </c>
      <c r="M240" s="881">
        <v>2018</v>
      </c>
      <c r="N240" s="882" t="s">
        <v>2016</v>
      </c>
      <c r="O240" s="883" t="s">
        <v>2021</v>
      </c>
    </row>
    <row r="241" spans="1:15" customFormat="1" ht="15.6" customHeight="1" x14ac:dyDescent="0.25">
      <c r="A241" s="617"/>
      <c r="B241" s="617"/>
      <c r="C241" s="872" t="str">
        <f t="shared" si="82"/>
        <v>2021 | Canada - Nova Scotia</v>
      </c>
      <c r="D241" s="873" t="s">
        <v>779</v>
      </c>
      <c r="E241" s="874">
        <v>2021</v>
      </c>
      <c r="F241" s="875" t="s">
        <v>806</v>
      </c>
      <c r="G241" s="876">
        <v>710</v>
      </c>
      <c r="H241" s="877">
        <v>0.03</v>
      </c>
      <c r="I241" s="878">
        <v>0.01</v>
      </c>
      <c r="J241" s="879" t="s">
        <v>85</v>
      </c>
      <c r="K241" s="885" t="s">
        <v>795</v>
      </c>
      <c r="L241" s="1099" t="s">
        <v>1974</v>
      </c>
      <c r="M241" s="881">
        <v>2019</v>
      </c>
      <c r="N241" s="882" t="s">
        <v>2016</v>
      </c>
      <c r="O241" s="883" t="s">
        <v>2021</v>
      </c>
    </row>
    <row r="242" spans="1:15" customFormat="1" ht="15.6" customHeight="1" x14ac:dyDescent="0.25">
      <c r="A242" s="617"/>
      <c r="B242" s="617"/>
      <c r="C242" s="872" t="str">
        <f t="shared" si="82"/>
        <v>2022 | Canada - Nova Scotia</v>
      </c>
      <c r="D242" s="873" t="s">
        <v>779</v>
      </c>
      <c r="E242" s="874">
        <v>2022</v>
      </c>
      <c r="F242" s="875" t="s">
        <v>806</v>
      </c>
      <c r="G242" s="876">
        <v>670</v>
      </c>
      <c r="H242" s="877">
        <v>0.03</v>
      </c>
      <c r="I242" s="878">
        <v>0.01</v>
      </c>
      <c r="J242" s="879" t="s">
        <v>85</v>
      </c>
      <c r="K242" s="885" t="s">
        <v>796</v>
      </c>
      <c r="L242" s="1099" t="s">
        <v>1974</v>
      </c>
      <c r="M242" s="881">
        <v>2020</v>
      </c>
      <c r="N242" s="882" t="s">
        <v>2016</v>
      </c>
      <c r="O242" s="883" t="s">
        <v>2021</v>
      </c>
    </row>
    <row r="243" spans="1:15" customFormat="1" ht="15.6" customHeight="1" x14ac:dyDescent="0.25">
      <c r="A243" s="617"/>
      <c r="B243" s="617"/>
      <c r="C243" s="872" t="str">
        <f t="shared" si="82"/>
        <v/>
      </c>
      <c r="D243" s="873" t="s">
        <v>779</v>
      </c>
      <c r="E243" s="874">
        <v>2023</v>
      </c>
      <c r="F243" s="875" t="s">
        <v>806</v>
      </c>
      <c r="G243" s="876"/>
      <c r="H243" s="877"/>
      <c r="I243" s="878"/>
      <c r="J243" s="879" t="s">
        <v>85</v>
      </c>
      <c r="K243" s="885"/>
      <c r="L243" s="1099" t="s">
        <v>1974</v>
      </c>
      <c r="M243" s="881"/>
      <c r="N243" s="882"/>
      <c r="O243" s="883" t="s">
        <v>2021</v>
      </c>
    </row>
    <row r="244" spans="1:15" customFormat="1" ht="15.6" customHeight="1" x14ac:dyDescent="0.25">
      <c r="A244" s="617"/>
      <c r="B244" s="617"/>
      <c r="C244" s="872" t="str">
        <f t="shared" ref="C244:C303" si="83">IF(OR(E244="",F244="",G244=""),"",E244&amp;" | "&amp;F244)</f>
        <v>2018 | Canada - Nunavut</v>
      </c>
      <c r="D244" s="873" t="s">
        <v>779</v>
      </c>
      <c r="E244" s="874">
        <v>2018</v>
      </c>
      <c r="F244" s="875" t="s">
        <v>807</v>
      </c>
      <c r="G244" s="876">
        <v>710</v>
      </c>
      <c r="H244" s="877">
        <v>0</v>
      </c>
      <c r="I244" s="878">
        <v>0</v>
      </c>
      <c r="J244" s="879" t="s">
        <v>85</v>
      </c>
      <c r="K244" s="885" t="s">
        <v>795</v>
      </c>
      <c r="L244" s="1099" t="s">
        <v>1974</v>
      </c>
      <c r="M244" s="881">
        <v>2016</v>
      </c>
      <c r="N244" s="882" t="s">
        <v>2016</v>
      </c>
      <c r="O244" s="883" t="s">
        <v>2021</v>
      </c>
    </row>
    <row r="245" spans="1:15" customFormat="1" ht="15.6" customHeight="1" x14ac:dyDescent="0.25">
      <c r="A245" s="617"/>
      <c r="B245" s="617"/>
      <c r="C245" s="872" t="str">
        <f t="shared" si="83"/>
        <v>2019 | Canada - Nunavut</v>
      </c>
      <c r="D245" s="873" t="s">
        <v>779</v>
      </c>
      <c r="E245" s="874">
        <v>2019</v>
      </c>
      <c r="F245" s="875" t="s">
        <v>807</v>
      </c>
      <c r="G245" s="876">
        <v>720</v>
      </c>
      <c r="H245" s="877">
        <v>0</v>
      </c>
      <c r="I245" s="878">
        <v>0</v>
      </c>
      <c r="J245" s="879" t="s">
        <v>85</v>
      </c>
      <c r="K245" s="885" t="s">
        <v>795</v>
      </c>
      <c r="L245" s="1099" t="s">
        <v>1974</v>
      </c>
      <c r="M245" s="881">
        <v>2017</v>
      </c>
      <c r="N245" s="882" t="s">
        <v>2016</v>
      </c>
      <c r="O245" s="883" t="s">
        <v>2021</v>
      </c>
    </row>
    <row r="246" spans="1:15" customFormat="1" ht="15.6" customHeight="1" x14ac:dyDescent="0.25">
      <c r="A246" s="617"/>
      <c r="B246" s="617"/>
      <c r="C246" s="872" t="str">
        <f t="shared" si="83"/>
        <v>2020 | Canada - Nunavut</v>
      </c>
      <c r="D246" s="873" t="s">
        <v>779</v>
      </c>
      <c r="E246" s="874">
        <v>2020</v>
      </c>
      <c r="F246" s="875" t="s">
        <v>807</v>
      </c>
      <c r="G246" s="876">
        <v>840</v>
      </c>
      <c r="H246" s="877">
        <v>0</v>
      </c>
      <c r="I246" s="878">
        <v>0</v>
      </c>
      <c r="J246" s="879" t="s">
        <v>85</v>
      </c>
      <c r="K246" s="885" t="s">
        <v>795</v>
      </c>
      <c r="L246" s="1099" t="s">
        <v>1974</v>
      </c>
      <c r="M246" s="881">
        <v>2018</v>
      </c>
      <c r="N246" s="882" t="s">
        <v>2016</v>
      </c>
      <c r="O246" s="883" t="s">
        <v>2021</v>
      </c>
    </row>
    <row r="247" spans="1:15" customFormat="1" ht="15.6" customHeight="1" x14ac:dyDescent="0.25">
      <c r="A247" s="617"/>
      <c r="B247" s="617"/>
      <c r="C247" s="872" t="str">
        <f t="shared" si="83"/>
        <v>2021 | Canada - Nunavut</v>
      </c>
      <c r="D247" s="873" t="s">
        <v>779</v>
      </c>
      <c r="E247" s="874">
        <v>2021</v>
      </c>
      <c r="F247" s="875" t="s">
        <v>807</v>
      </c>
      <c r="G247" s="876">
        <v>840</v>
      </c>
      <c r="H247" s="877">
        <v>0</v>
      </c>
      <c r="I247" s="878">
        <v>0</v>
      </c>
      <c r="J247" s="879" t="s">
        <v>85</v>
      </c>
      <c r="K247" s="885" t="s">
        <v>795</v>
      </c>
      <c r="L247" s="1099" t="s">
        <v>1974</v>
      </c>
      <c r="M247" s="881">
        <v>2019</v>
      </c>
      <c r="N247" s="882" t="s">
        <v>2016</v>
      </c>
      <c r="O247" s="883" t="s">
        <v>2021</v>
      </c>
    </row>
    <row r="248" spans="1:15" customFormat="1" ht="15.6" customHeight="1" x14ac:dyDescent="0.25">
      <c r="A248" s="617"/>
      <c r="B248" s="617"/>
      <c r="C248" s="872" t="str">
        <f t="shared" si="83"/>
        <v>2022 | Canada - Nunavut</v>
      </c>
      <c r="D248" s="873" t="s">
        <v>779</v>
      </c>
      <c r="E248" s="874">
        <v>2022</v>
      </c>
      <c r="F248" s="875" t="s">
        <v>807</v>
      </c>
      <c r="G248" s="876">
        <v>770</v>
      </c>
      <c r="H248" s="877">
        <v>0</v>
      </c>
      <c r="I248" s="878">
        <v>0</v>
      </c>
      <c r="J248" s="879" t="s">
        <v>85</v>
      </c>
      <c r="K248" s="885" t="s">
        <v>796</v>
      </c>
      <c r="L248" s="1099" t="s">
        <v>1974</v>
      </c>
      <c r="M248" s="881">
        <v>2020</v>
      </c>
      <c r="N248" s="882" t="s">
        <v>2016</v>
      </c>
      <c r="O248" s="883" t="s">
        <v>2021</v>
      </c>
    </row>
    <row r="249" spans="1:15" customFormat="1" ht="15.6" customHeight="1" x14ac:dyDescent="0.25">
      <c r="A249" s="617"/>
      <c r="B249" s="617"/>
      <c r="C249" s="872" t="str">
        <f t="shared" si="83"/>
        <v/>
      </c>
      <c r="D249" s="873" t="s">
        <v>779</v>
      </c>
      <c r="E249" s="874">
        <v>2023</v>
      </c>
      <c r="F249" s="875" t="s">
        <v>807</v>
      </c>
      <c r="G249" s="876"/>
      <c r="H249" s="877"/>
      <c r="I249" s="878"/>
      <c r="J249" s="879" t="s">
        <v>85</v>
      </c>
      <c r="K249" s="885"/>
      <c r="L249" s="1099" t="s">
        <v>1974</v>
      </c>
      <c r="M249" s="881"/>
      <c r="N249" s="882"/>
      <c r="O249" s="883" t="s">
        <v>2021</v>
      </c>
    </row>
    <row r="250" spans="1:15" customFormat="1" ht="15.6" customHeight="1" x14ac:dyDescent="0.25">
      <c r="A250" s="617"/>
      <c r="B250" s="617"/>
      <c r="C250" s="872" t="str">
        <f t="shared" si="83"/>
        <v>2018 | Canada - Ontario</v>
      </c>
      <c r="D250" s="873" t="s">
        <v>779</v>
      </c>
      <c r="E250" s="874">
        <v>2018</v>
      </c>
      <c r="F250" s="875" t="s">
        <v>808</v>
      </c>
      <c r="G250" s="876">
        <v>40</v>
      </c>
      <c r="H250" s="877">
        <v>8.9999999999999993E-3</v>
      </c>
      <c r="I250" s="878">
        <v>1E-3</v>
      </c>
      <c r="J250" s="879" t="s">
        <v>85</v>
      </c>
      <c r="K250" s="885" t="s">
        <v>795</v>
      </c>
      <c r="L250" s="1099" t="s">
        <v>1974</v>
      </c>
      <c r="M250" s="881">
        <v>2016</v>
      </c>
      <c r="N250" s="882" t="s">
        <v>2016</v>
      </c>
      <c r="O250" s="883" t="s">
        <v>2021</v>
      </c>
    </row>
    <row r="251" spans="1:15" customFormat="1" ht="15.6" customHeight="1" x14ac:dyDescent="0.25">
      <c r="A251" s="617"/>
      <c r="B251" s="617"/>
      <c r="C251" s="872" t="str">
        <f t="shared" si="83"/>
        <v>2019 | Canada - Ontario</v>
      </c>
      <c r="D251" s="873" t="s">
        <v>779</v>
      </c>
      <c r="E251" s="874">
        <v>2019</v>
      </c>
      <c r="F251" s="875" t="s">
        <v>808</v>
      </c>
      <c r="G251" s="876">
        <v>20</v>
      </c>
      <c r="H251" s="877">
        <v>4.0000000000000001E-3</v>
      </c>
      <c r="I251" s="878">
        <v>1E-3</v>
      </c>
      <c r="J251" s="879" t="s">
        <v>85</v>
      </c>
      <c r="K251" s="885" t="s">
        <v>795</v>
      </c>
      <c r="L251" s="1099" t="s">
        <v>1974</v>
      </c>
      <c r="M251" s="881">
        <v>2017</v>
      </c>
      <c r="N251" s="882" t="s">
        <v>2016</v>
      </c>
      <c r="O251" s="883" t="s">
        <v>2021</v>
      </c>
    </row>
    <row r="252" spans="1:15" customFormat="1" ht="15.6" customHeight="1" x14ac:dyDescent="0.25">
      <c r="A252" s="617"/>
      <c r="B252" s="617"/>
      <c r="C252" s="872" t="str">
        <f t="shared" si="83"/>
        <v>2020 | Canada - Ontario</v>
      </c>
      <c r="D252" s="873" t="s">
        <v>779</v>
      </c>
      <c r="E252" s="874">
        <v>2020</v>
      </c>
      <c r="F252" s="875" t="s">
        <v>808</v>
      </c>
      <c r="G252" s="876">
        <v>30</v>
      </c>
      <c r="H252" s="877">
        <v>7.0000000000000001E-3</v>
      </c>
      <c r="I252" s="878">
        <v>1E-3</v>
      </c>
      <c r="J252" s="879" t="s">
        <v>85</v>
      </c>
      <c r="K252" s="885" t="s">
        <v>795</v>
      </c>
      <c r="L252" s="1099" t="s">
        <v>1974</v>
      </c>
      <c r="M252" s="881">
        <v>2018</v>
      </c>
      <c r="N252" s="882" t="s">
        <v>2016</v>
      </c>
      <c r="O252" s="883" t="s">
        <v>2021</v>
      </c>
    </row>
    <row r="253" spans="1:15" customFormat="1" ht="15.6" customHeight="1" x14ac:dyDescent="0.25">
      <c r="A253" s="617"/>
      <c r="B253" s="617"/>
      <c r="C253" s="872" t="str">
        <f t="shared" si="83"/>
        <v>2021 | Canada - Ontario</v>
      </c>
      <c r="D253" s="873" t="s">
        <v>779</v>
      </c>
      <c r="E253" s="874">
        <v>2021</v>
      </c>
      <c r="F253" s="875" t="s">
        <v>808</v>
      </c>
      <c r="G253" s="876">
        <v>30</v>
      </c>
      <c r="H253" s="877">
        <v>7.0000000000000001E-3</v>
      </c>
      <c r="I253" s="878">
        <v>1E-3</v>
      </c>
      <c r="J253" s="879" t="s">
        <v>85</v>
      </c>
      <c r="K253" s="885" t="s">
        <v>795</v>
      </c>
      <c r="L253" s="1099" t="s">
        <v>1974</v>
      </c>
      <c r="M253" s="881">
        <v>2019</v>
      </c>
      <c r="N253" s="882" t="s">
        <v>2016</v>
      </c>
      <c r="O253" s="883" t="s">
        <v>2021</v>
      </c>
    </row>
    <row r="254" spans="1:15" customFormat="1" ht="15.6" customHeight="1" x14ac:dyDescent="0.25">
      <c r="A254" s="617"/>
      <c r="B254" s="617"/>
      <c r="C254" s="872" t="str">
        <f t="shared" si="83"/>
        <v>2022 | Canada - Ontario</v>
      </c>
      <c r="D254" s="873" t="s">
        <v>779</v>
      </c>
      <c r="E254" s="874">
        <v>2022</v>
      </c>
      <c r="F254" s="875" t="s">
        <v>808</v>
      </c>
      <c r="G254" s="876">
        <v>25</v>
      </c>
      <c r="H254" s="877">
        <v>6.0000000000000001E-3</v>
      </c>
      <c r="I254" s="878">
        <v>1E-3</v>
      </c>
      <c r="J254" s="879" t="s">
        <v>85</v>
      </c>
      <c r="K254" s="885" t="s">
        <v>796</v>
      </c>
      <c r="L254" s="1099" t="s">
        <v>1974</v>
      </c>
      <c r="M254" s="881">
        <v>2020</v>
      </c>
      <c r="N254" s="882" t="s">
        <v>2016</v>
      </c>
      <c r="O254" s="883" t="s">
        <v>2021</v>
      </c>
    </row>
    <row r="255" spans="1:15" customFormat="1" ht="15.6" customHeight="1" x14ac:dyDescent="0.25">
      <c r="A255" s="617"/>
      <c r="B255" s="617"/>
      <c r="C255" s="872" t="str">
        <f t="shared" si="83"/>
        <v/>
      </c>
      <c r="D255" s="873" t="s">
        <v>779</v>
      </c>
      <c r="E255" s="874">
        <v>2023</v>
      </c>
      <c r="F255" s="875" t="s">
        <v>808</v>
      </c>
      <c r="G255" s="876"/>
      <c r="H255" s="877"/>
      <c r="I255" s="878"/>
      <c r="J255" s="879" t="s">
        <v>85</v>
      </c>
      <c r="K255" s="885"/>
      <c r="L255" s="1099" t="s">
        <v>1974</v>
      </c>
      <c r="M255" s="881"/>
      <c r="N255" s="882"/>
      <c r="O255" s="883" t="s">
        <v>2021</v>
      </c>
    </row>
    <row r="256" spans="1:15" customFormat="1" ht="15.6" customHeight="1" x14ac:dyDescent="0.25">
      <c r="A256" s="617"/>
      <c r="B256" s="617"/>
      <c r="C256" s="872" t="str">
        <f t="shared" si="83"/>
        <v>2018 | Canada - Prince Edward Island</v>
      </c>
      <c r="D256" s="873" t="s">
        <v>779</v>
      </c>
      <c r="E256" s="874">
        <v>2018</v>
      </c>
      <c r="F256" s="875" t="s">
        <v>809</v>
      </c>
      <c r="G256" s="876">
        <v>7</v>
      </c>
      <c r="H256" s="877">
        <v>2.0000000000000001E-4</v>
      </c>
      <c r="I256" s="878">
        <v>1E-4</v>
      </c>
      <c r="J256" s="879" t="s">
        <v>85</v>
      </c>
      <c r="K256" s="885" t="s">
        <v>795</v>
      </c>
      <c r="L256" s="1099" t="s">
        <v>1974</v>
      </c>
      <c r="M256" s="881">
        <v>2016</v>
      </c>
      <c r="N256" s="882" t="s">
        <v>2016</v>
      </c>
      <c r="O256" s="883" t="s">
        <v>2021</v>
      </c>
    </row>
    <row r="257" spans="1:15" customFormat="1" ht="15.6" customHeight="1" x14ac:dyDescent="0.25">
      <c r="A257" s="617"/>
      <c r="B257" s="617"/>
      <c r="C257" s="872" t="str">
        <f t="shared" si="83"/>
        <v>2019 | Canada - Prince Edward Island</v>
      </c>
      <c r="D257" s="873" t="s">
        <v>779</v>
      </c>
      <c r="E257" s="874">
        <v>2019</v>
      </c>
      <c r="F257" s="875" t="s">
        <v>809</v>
      </c>
      <c r="G257" s="876">
        <v>14</v>
      </c>
      <c r="H257" s="877">
        <v>5.0000000000000001E-4</v>
      </c>
      <c r="I257" s="878">
        <v>2.0000000000000001E-4</v>
      </c>
      <c r="J257" s="879" t="s">
        <v>85</v>
      </c>
      <c r="K257" s="885" t="s">
        <v>795</v>
      </c>
      <c r="L257" s="1099" t="s">
        <v>1974</v>
      </c>
      <c r="M257" s="881">
        <v>2017</v>
      </c>
      <c r="N257" s="882" t="s">
        <v>2016</v>
      </c>
      <c r="O257" s="883" t="s">
        <v>2021</v>
      </c>
    </row>
    <row r="258" spans="1:15" customFormat="1" ht="15.6" customHeight="1" x14ac:dyDescent="0.25">
      <c r="A258" s="617"/>
      <c r="B258" s="617"/>
      <c r="C258" s="872" t="str">
        <f t="shared" si="83"/>
        <v>2020 | Canada - Prince Edward Island</v>
      </c>
      <c r="D258" s="873" t="s">
        <v>779</v>
      </c>
      <c r="E258" s="874">
        <v>2020</v>
      </c>
      <c r="F258" s="875" t="s">
        <v>809</v>
      </c>
      <c r="G258" s="876">
        <v>4</v>
      </c>
      <c r="H258" s="877">
        <v>2.9999999999999997E-4</v>
      </c>
      <c r="I258" s="878">
        <v>0</v>
      </c>
      <c r="J258" s="879" t="s">
        <v>85</v>
      </c>
      <c r="K258" s="885" t="s">
        <v>795</v>
      </c>
      <c r="L258" s="1099" t="s">
        <v>1974</v>
      </c>
      <c r="M258" s="881">
        <v>2018</v>
      </c>
      <c r="N258" s="882" t="s">
        <v>2016</v>
      </c>
      <c r="O258" s="883" t="s">
        <v>2021</v>
      </c>
    </row>
    <row r="259" spans="1:15" customFormat="1" ht="15.6" customHeight="1" x14ac:dyDescent="0.25">
      <c r="A259" s="617"/>
      <c r="B259" s="617"/>
      <c r="C259" s="872" t="str">
        <f t="shared" si="83"/>
        <v>2021 | Canada - Prince Edward Island</v>
      </c>
      <c r="D259" s="873" t="s">
        <v>779</v>
      </c>
      <c r="E259" s="874">
        <v>2021</v>
      </c>
      <c r="F259" s="875" t="s">
        <v>809</v>
      </c>
      <c r="G259" s="876">
        <v>2</v>
      </c>
      <c r="H259" s="877">
        <v>1E-4</v>
      </c>
      <c r="I259" s="878">
        <v>0</v>
      </c>
      <c r="J259" s="879" t="s">
        <v>85</v>
      </c>
      <c r="K259" s="885" t="s">
        <v>795</v>
      </c>
      <c r="L259" s="1099" t="s">
        <v>1974</v>
      </c>
      <c r="M259" s="881">
        <v>2019</v>
      </c>
      <c r="N259" s="882" t="s">
        <v>2016</v>
      </c>
      <c r="O259" s="883" t="s">
        <v>2021</v>
      </c>
    </row>
    <row r="260" spans="1:15" customFormat="1" ht="15.6" customHeight="1" x14ac:dyDescent="0.25">
      <c r="A260" s="617"/>
      <c r="B260" s="617"/>
      <c r="C260" s="872" t="str">
        <f t="shared" si="83"/>
        <v>2022 | Canada - Prince Edward Island</v>
      </c>
      <c r="D260" s="873" t="s">
        <v>779</v>
      </c>
      <c r="E260" s="874">
        <v>2022</v>
      </c>
      <c r="F260" s="875" t="s">
        <v>809</v>
      </c>
      <c r="G260" s="876">
        <v>0</v>
      </c>
      <c r="H260" s="877">
        <v>0</v>
      </c>
      <c r="I260" s="878">
        <v>0</v>
      </c>
      <c r="J260" s="879" t="s">
        <v>85</v>
      </c>
      <c r="K260" s="885" t="s">
        <v>796</v>
      </c>
      <c r="L260" s="1099" t="s">
        <v>1974</v>
      </c>
      <c r="M260" s="881">
        <v>2020</v>
      </c>
      <c r="N260" s="882" t="s">
        <v>2016</v>
      </c>
      <c r="O260" s="883" t="s">
        <v>2021</v>
      </c>
    </row>
    <row r="261" spans="1:15" customFormat="1" ht="15.6" customHeight="1" x14ac:dyDescent="0.25">
      <c r="A261" s="617"/>
      <c r="B261" s="617"/>
      <c r="C261" s="872" t="str">
        <f t="shared" si="83"/>
        <v/>
      </c>
      <c r="D261" s="873" t="s">
        <v>779</v>
      </c>
      <c r="E261" s="874">
        <v>2023</v>
      </c>
      <c r="F261" s="875" t="s">
        <v>809</v>
      </c>
      <c r="G261" s="876"/>
      <c r="H261" s="877"/>
      <c r="I261" s="878"/>
      <c r="J261" s="879" t="s">
        <v>85</v>
      </c>
      <c r="K261" s="885"/>
      <c r="L261" s="1099" t="s">
        <v>1974</v>
      </c>
      <c r="M261" s="881"/>
      <c r="N261" s="882"/>
      <c r="O261" s="883" t="s">
        <v>2021</v>
      </c>
    </row>
    <row r="262" spans="1:15" customFormat="1" ht="15.6" customHeight="1" x14ac:dyDescent="0.25">
      <c r="A262" s="617"/>
      <c r="B262" s="617"/>
      <c r="C262" s="872" t="str">
        <f t="shared" si="83"/>
        <v>2018 | Canada - Quebec</v>
      </c>
      <c r="D262" s="873" t="s">
        <v>779</v>
      </c>
      <c r="E262" s="874">
        <v>2018</v>
      </c>
      <c r="F262" s="875" t="s">
        <v>810</v>
      </c>
      <c r="G262" s="876">
        <v>1.2</v>
      </c>
      <c r="H262" s="877">
        <v>0</v>
      </c>
      <c r="I262" s="878">
        <v>0</v>
      </c>
      <c r="J262" s="879" t="s">
        <v>85</v>
      </c>
      <c r="K262" s="885" t="s">
        <v>795</v>
      </c>
      <c r="L262" s="1099" t="s">
        <v>1974</v>
      </c>
      <c r="M262" s="881">
        <v>2016</v>
      </c>
      <c r="N262" s="882" t="s">
        <v>2016</v>
      </c>
      <c r="O262" s="883" t="s">
        <v>2021</v>
      </c>
    </row>
    <row r="263" spans="1:15" customFormat="1" ht="15.6" customHeight="1" x14ac:dyDescent="0.25">
      <c r="A263" s="617"/>
      <c r="B263" s="617"/>
      <c r="C263" s="872" t="str">
        <f t="shared" si="83"/>
        <v>2019 | Canada - Quebec</v>
      </c>
      <c r="D263" s="873" t="s">
        <v>779</v>
      </c>
      <c r="E263" s="874">
        <v>2019</v>
      </c>
      <c r="F263" s="875" t="s">
        <v>810</v>
      </c>
      <c r="G263" s="876">
        <v>1.2</v>
      </c>
      <c r="H263" s="877">
        <v>0</v>
      </c>
      <c r="I263" s="878">
        <v>0</v>
      </c>
      <c r="J263" s="879" t="s">
        <v>85</v>
      </c>
      <c r="K263" s="885" t="s">
        <v>795</v>
      </c>
      <c r="L263" s="1099" t="s">
        <v>1974</v>
      </c>
      <c r="M263" s="881">
        <v>2017</v>
      </c>
      <c r="N263" s="882" t="s">
        <v>2016</v>
      </c>
      <c r="O263" s="883" t="s">
        <v>2021</v>
      </c>
    </row>
    <row r="264" spans="1:15" customFormat="1" ht="15.6" customHeight="1" x14ac:dyDescent="0.25">
      <c r="A264" s="617"/>
      <c r="B264" s="617"/>
      <c r="C264" s="872" t="str">
        <f t="shared" si="83"/>
        <v>2020 | Canada - Quebec</v>
      </c>
      <c r="D264" s="873" t="s">
        <v>779</v>
      </c>
      <c r="E264" s="874">
        <v>2020</v>
      </c>
      <c r="F264" s="875" t="s">
        <v>810</v>
      </c>
      <c r="G264" s="876">
        <v>1.3</v>
      </c>
      <c r="H264" s="877">
        <v>0</v>
      </c>
      <c r="I264" s="878">
        <v>0</v>
      </c>
      <c r="J264" s="879" t="s">
        <v>85</v>
      </c>
      <c r="K264" s="885" t="s">
        <v>795</v>
      </c>
      <c r="L264" s="1099" t="s">
        <v>1974</v>
      </c>
      <c r="M264" s="881">
        <v>2018</v>
      </c>
      <c r="N264" s="882" t="s">
        <v>2016</v>
      </c>
      <c r="O264" s="883" t="s">
        <v>2021</v>
      </c>
    </row>
    <row r="265" spans="1:15" customFormat="1" ht="15.6" customHeight="1" x14ac:dyDescent="0.25">
      <c r="A265" s="617"/>
      <c r="B265" s="617"/>
      <c r="C265" s="872" t="str">
        <f t="shared" si="83"/>
        <v>2021 | Canada - Quebec</v>
      </c>
      <c r="D265" s="873" t="s">
        <v>779</v>
      </c>
      <c r="E265" s="874">
        <v>2021</v>
      </c>
      <c r="F265" s="875" t="s">
        <v>810</v>
      </c>
      <c r="G265" s="876">
        <v>1.2</v>
      </c>
      <c r="H265" s="877">
        <v>2.0000000000000001E-4</v>
      </c>
      <c r="I265" s="878">
        <v>1E-4</v>
      </c>
      <c r="J265" s="879" t="s">
        <v>85</v>
      </c>
      <c r="K265" s="885" t="s">
        <v>795</v>
      </c>
      <c r="L265" s="1099" t="s">
        <v>1974</v>
      </c>
      <c r="M265" s="881">
        <v>2019</v>
      </c>
      <c r="N265" s="882" t="s">
        <v>2016</v>
      </c>
      <c r="O265" s="883" t="s">
        <v>2021</v>
      </c>
    </row>
    <row r="266" spans="1:15" customFormat="1" ht="15.6" customHeight="1" x14ac:dyDescent="0.25">
      <c r="A266" s="617"/>
      <c r="B266" s="617"/>
      <c r="C266" s="872" t="str">
        <f t="shared" si="83"/>
        <v>2022 | Canada - Quebec</v>
      </c>
      <c r="D266" s="873" t="s">
        <v>779</v>
      </c>
      <c r="E266" s="874">
        <v>2022</v>
      </c>
      <c r="F266" s="875" t="s">
        <v>810</v>
      </c>
      <c r="G266" s="876">
        <v>1.5</v>
      </c>
      <c r="H266" s="877">
        <v>0</v>
      </c>
      <c r="I266" s="878">
        <v>0</v>
      </c>
      <c r="J266" s="879" t="s">
        <v>85</v>
      </c>
      <c r="K266" s="885" t="s">
        <v>796</v>
      </c>
      <c r="L266" s="1099" t="s">
        <v>1974</v>
      </c>
      <c r="M266" s="881">
        <v>2020</v>
      </c>
      <c r="N266" s="882" t="s">
        <v>2016</v>
      </c>
      <c r="O266" s="883" t="s">
        <v>2021</v>
      </c>
    </row>
    <row r="267" spans="1:15" customFormat="1" ht="15.6" customHeight="1" x14ac:dyDescent="0.25">
      <c r="A267" s="617"/>
      <c r="B267" s="617"/>
      <c r="C267" s="872" t="str">
        <f t="shared" si="83"/>
        <v/>
      </c>
      <c r="D267" s="873" t="s">
        <v>779</v>
      </c>
      <c r="E267" s="874">
        <v>2023</v>
      </c>
      <c r="F267" s="875" t="s">
        <v>810</v>
      </c>
      <c r="G267" s="876"/>
      <c r="H267" s="877"/>
      <c r="I267" s="878"/>
      <c r="J267" s="879" t="s">
        <v>85</v>
      </c>
      <c r="K267" s="885"/>
      <c r="L267" s="1099" t="s">
        <v>1974</v>
      </c>
      <c r="M267" s="881"/>
      <c r="N267" s="882"/>
      <c r="O267" s="883" t="s">
        <v>2021</v>
      </c>
    </row>
    <row r="268" spans="1:15" customFormat="1" ht="15.6" customHeight="1" x14ac:dyDescent="0.25">
      <c r="A268" s="617"/>
      <c r="B268" s="617"/>
      <c r="C268" s="872" t="str">
        <f t="shared" si="83"/>
        <v>2018 | Canada - Saskatchewan</v>
      </c>
      <c r="D268" s="873" t="s">
        <v>779</v>
      </c>
      <c r="E268" s="874">
        <v>2018</v>
      </c>
      <c r="F268" s="875" t="s">
        <v>811</v>
      </c>
      <c r="G268" s="876">
        <v>650</v>
      </c>
      <c r="H268" s="877">
        <v>0.05</v>
      </c>
      <c r="I268" s="878">
        <v>0.02</v>
      </c>
      <c r="J268" s="879" t="s">
        <v>85</v>
      </c>
      <c r="K268" s="885" t="s">
        <v>795</v>
      </c>
      <c r="L268" s="1099" t="s">
        <v>1974</v>
      </c>
      <c r="M268" s="881">
        <v>2016</v>
      </c>
      <c r="N268" s="882" t="s">
        <v>2016</v>
      </c>
      <c r="O268" s="883" t="s">
        <v>2021</v>
      </c>
    </row>
    <row r="269" spans="1:15" customFormat="1" ht="15.6" customHeight="1" x14ac:dyDescent="0.25">
      <c r="A269" s="617"/>
      <c r="B269" s="617"/>
      <c r="C269" s="872" t="str">
        <f t="shared" si="83"/>
        <v>2019 | Canada - Saskatchewan</v>
      </c>
      <c r="D269" s="873" t="s">
        <v>779</v>
      </c>
      <c r="E269" s="874">
        <v>2019</v>
      </c>
      <c r="F269" s="875" t="s">
        <v>811</v>
      </c>
      <c r="G269" s="876">
        <v>650</v>
      </c>
      <c r="H269" s="877">
        <v>0.05</v>
      </c>
      <c r="I269" s="878">
        <v>0.02</v>
      </c>
      <c r="J269" s="879" t="s">
        <v>85</v>
      </c>
      <c r="K269" s="885" t="s">
        <v>795</v>
      </c>
      <c r="L269" s="1099" t="s">
        <v>1974</v>
      </c>
      <c r="M269" s="881">
        <v>2017</v>
      </c>
      <c r="N269" s="882" t="s">
        <v>2016</v>
      </c>
      <c r="O269" s="883" t="s">
        <v>2021</v>
      </c>
    </row>
    <row r="270" spans="1:15" customFormat="1" ht="15.6" customHeight="1" x14ac:dyDescent="0.25">
      <c r="A270" s="617"/>
      <c r="B270" s="617"/>
      <c r="C270" s="872" t="str">
        <f t="shared" si="83"/>
        <v>2020 | Canada - Saskatchewan</v>
      </c>
      <c r="D270" s="873" t="s">
        <v>779</v>
      </c>
      <c r="E270" s="874">
        <v>2020</v>
      </c>
      <c r="F270" s="875" t="s">
        <v>811</v>
      </c>
      <c r="G270" s="876">
        <v>670</v>
      </c>
      <c r="H270" s="877">
        <v>0.06</v>
      </c>
      <c r="I270" s="878">
        <v>0.02</v>
      </c>
      <c r="J270" s="879" t="s">
        <v>85</v>
      </c>
      <c r="K270" s="885" t="s">
        <v>795</v>
      </c>
      <c r="L270" s="1099" t="s">
        <v>1974</v>
      </c>
      <c r="M270" s="881">
        <v>2018</v>
      </c>
      <c r="N270" s="882" t="s">
        <v>2016</v>
      </c>
      <c r="O270" s="883" t="s">
        <v>2021</v>
      </c>
    </row>
    <row r="271" spans="1:15" customFormat="1" ht="15.6" customHeight="1" x14ac:dyDescent="0.25">
      <c r="A271" s="617"/>
      <c r="B271" s="617"/>
      <c r="C271" s="872" t="str">
        <f t="shared" si="83"/>
        <v>2021 | Canada - Saskatchewan</v>
      </c>
      <c r="D271" s="873" t="s">
        <v>779</v>
      </c>
      <c r="E271" s="874">
        <v>2021</v>
      </c>
      <c r="F271" s="875" t="s">
        <v>811</v>
      </c>
      <c r="G271" s="876">
        <v>660</v>
      </c>
      <c r="H271" s="877">
        <v>0.06</v>
      </c>
      <c r="I271" s="878">
        <v>0.02</v>
      </c>
      <c r="J271" s="879" t="s">
        <v>85</v>
      </c>
      <c r="K271" s="885" t="s">
        <v>795</v>
      </c>
      <c r="L271" s="1099" t="s">
        <v>1974</v>
      </c>
      <c r="M271" s="881">
        <v>2019</v>
      </c>
      <c r="N271" s="882" t="s">
        <v>2016</v>
      </c>
      <c r="O271" s="883" t="s">
        <v>2021</v>
      </c>
    </row>
    <row r="272" spans="1:15" customFormat="1" ht="15.6" customHeight="1" x14ac:dyDescent="0.25">
      <c r="A272" s="617"/>
      <c r="B272" s="617"/>
      <c r="C272" s="872" t="str">
        <f t="shared" si="83"/>
        <v>2022 | Canada - Saskatchewan</v>
      </c>
      <c r="D272" s="873" t="s">
        <v>779</v>
      </c>
      <c r="E272" s="874">
        <v>2022</v>
      </c>
      <c r="F272" s="875" t="s">
        <v>811</v>
      </c>
      <c r="G272" s="876">
        <v>580</v>
      </c>
      <c r="H272" s="877">
        <v>0.06</v>
      </c>
      <c r="I272" s="878">
        <v>0.01</v>
      </c>
      <c r="J272" s="879" t="s">
        <v>85</v>
      </c>
      <c r="K272" s="885" t="s">
        <v>796</v>
      </c>
      <c r="L272" s="1099" t="s">
        <v>1974</v>
      </c>
      <c r="M272" s="881">
        <v>2020</v>
      </c>
      <c r="N272" s="882" t="s">
        <v>2016</v>
      </c>
      <c r="O272" s="883" t="s">
        <v>2021</v>
      </c>
    </row>
    <row r="273" spans="1:15" customFormat="1" ht="15.6" customHeight="1" x14ac:dyDescent="0.25">
      <c r="A273" s="617"/>
      <c r="B273" s="617"/>
      <c r="C273" s="872" t="str">
        <f t="shared" si="83"/>
        <v/>
      </c>
      <c r="D273" s="873" t="s">
        <v>779</v>
      </c>
      <c r="E273" s="874">
        <v>2023</v>
      </c>
      <c r="F273" s="875" t="s">
        <v>811</v>
      </c>
      <c r="G273" s="876"/>
      <c r="H273" s="877"/>
      <c r="I273" s="878"/>
      <c r="J273" s="879" t="s">
        <v>85</v>
      </c>
      <c r="K273" s="885"/>
      <c r="L273" s="1099" t="s">
        <v>1974</v>
      </c>
      <c r="M273" s="881"/>
      <c r="N273" s="882"/>
      <c r="O273" s="883" t="s">
        <v>2021</v>
      </c>
    </row>
    <row r="274" spans="1:15" customFormat="1" ht="15.6" customHeight="1" x14ac:dyDescent="0.25">
      <c r="A274" s="617"/>
      <c r="B274" s="617"/>
      <c r="C274" s="872" t="str">
        <f t="shared" si="83"/>
        <v>2018 | Canada - Yukon</v>
      </c>
      <c r="D274" s="873" t="s">
        <v>779</v>
      </c>
      <c r="E274" s="874">
        <v>2018</v>
      </c>
      <c r="F274" s="875" t="s">
        <v>812</v>
      </c>
      <c r="G274" s="876">
        <v>43</v>
      </c>
      <c r="H274" s="877">
        <v>2E-3</v>
      </c>
      <c r="I274" s="878">
        <v>0</v>
      </c>
      <c r="J274" s="879" t="s">
        <v>85</v>
      </c>
      <c r="K274" s="885" t="s">
        <v>795</v>
      </c>
      <c r="L274" s="1099" t="s">
        <v>1974</v>
      </c>
      <c r="M274" s="881">
        <v>2016</v>
      </c>
      <c r="N274" s="882" t="s">
        <v>2016</v>
      </c>
      <c r="O274" s="883" t="s">
        <v>2021</v>
      </c>
    </row>
    <row r="275" spans="1:15" customFormat="1" ht="15.6" customHeight="1" x14ac:dyDescent="0.25">
      <c r="A275" s="617"/>
      <c r="B275" s="617"/>
      <c r="C275" s="872" t="str">
        <f t="shared" si="83"/>
        <v>2019 | Canada - Yukon</v>
      </c>
      <c r="D275" s="873" t="s">
        <v>779</v>
      </c>
      <c r="E275" s="874">
        <v>2019</v>
      </c>
      <c r="F275" s="875" t="s">
        <v>812</v>
      </c>
      <c r="G275" s="876">
        <v>48</v>
      </c>
      <c r="H275" s="877">
        <v>3.0000000000000001E-3</v>
      </c>
      <c r="I275" s="878">
        <v>1E-3</v>
      </c>
      <c r="J275" s="879" t="s">
        <v>85</v>
      </c>
      <c r="K275" s="885" t="s">
        <v>795</v>
      </c>
      <c r="L275" s="1099" t="s">
        <v>1974</v>
      </c>
      <c r="M275" s="881">
        <v>2017</v>
      </c>
      <c r="N275" s="882" t="s">
        <v>2016</v>
      </c>
      <c r="O275" s="883" t="s">
        <v>2021</v>
      </c>
    </row>
    <row r="276" spans="1:15" customFormat="1" ht="15.6" customHeight="1" x14ac:dyDescent="0.25">
      <c r="A276" s="617"/>
      <c r="B276" s="617"/>
      <c r="C276" s="872" t="str">
        <f t="shared" si="83"/>
        <v>2020 | Canada - Yukon</v>
      </c>
      <c r="D276" s="873" t="s">
        <v>779</v>
      </c>
      <c r="E276" s="874">
        <v>2020</v>
      </c>
      <c r="F276" s="875" t="s">
        <v>812</v>
      </c>
      <c r="G276" s="876">
        <v>68</v>
      </c>
      <c r="H276" s="877">
        <v>7.0000000000000001E-3</v>
      </c>
      <c r="I276" s="878">
        <v>1E-3</v>
      </c>
      <c r="J276" s="879" t="s">
        <v>85</v>
      </c>
      <c r="K276" s="885" t="s">
        <v>795</v>
      </c>
      <c r="L276" s="1099" t="s">
        <v>1974</v>
      </c>
      <c r="M276" s="881">
        <v>2018</v>
      </c>
      <c r="N276" s="882" t="s">
        <v>2016</v>
      </c>
      <c r="O276" s="883" t="s">
        <v>2021</v>
      </c>
    </row>
    <row r="277" spans="1:15" customFormat="1" ht="15.6" customHeight="1" x14ac:dyDescent="0.25">
      <c r="A277" s="617"/>
      <c r="B277" s="617"/>
      <c r="C277" s="872" t="str">
        <f t="shared" si="83"/>
        <v>2021 | Canada - Yukon</v>
      </c>
      <c r="D277" s="873" t="s">
        <v>779</v>
      </c>
      <c r="E277" s="874">
        <v>2021</v>
      </c>
      <c r="F277" s="875" t="s">
        <v>812</v>
      </c>
      <c r="G277" s="876">
        <v>100</v>
      </c>
      <c r="H277" s="877">
        <v>1.7000000000000001E-2</v>
      </c>
      <c r="I277" s="878">
        <v>2E-3</v>
      </c>
      <c r="J277" s="879" t="s">
        <v>85</v>
      </c>
      <c r="K277" s="885" t="s">
        <v>795</v>
      </c>
      <c r="L277" s="1099" t="s">
        <v>1974</v>
      </c>
      <c r="M277" s="881">
        <v>2019</v>
      </c>
      <c r="N277" s="882" t="s">
        <v>2016</v>
      </c>
      <c r="O277" s="883" t="s">
        <v>2021</v>
      </c>
    </row>
    <row r="278" spans="1:15" customFormat="1" ht="15.6" customHeight="1" x14ac:dyDescent="0.25">
      <c r="A278" s="617"/>
      <c r="B278" s="617"/>
      <c r="C278" s="872" t="str">
        <f t="shared" si="83"/>
        <v>2022 | Canada - Yukon</v>
      </c>
      <c r="D278" s="873" t="s">
        <v>779</v>
      </c>
      <c r="E278" s="874">
        <v>2022</v>
      </c>
      <c r="F278" s="875" t="s">
        <v>812</v>
      </c>
      <c r="G278" s="876">
        <v>100</v>
      </c>
      <c r="H278" s="877">
        <v>1.2E-2</v>
      </c>
      <c r="I278" s="878">
        <v>0</v>
      </c>
      <c r="J278" s="879" t="s">
        <v>85</v>
      </c>
      <c r="K278" s="885" t="s">
        <v>796</v>
      </c>
      <c r="L278" s="1099" t="s">
        <v>1974</v>
      </c>
      <c r="M278" s="881">
        <v>2020</v>
      </c>
      <c r="N278" s="882" t="s">
        <v>2016</v>
      </c>
      <c r="O278" s="883" t="s">
        <v>2021</v>
      </c>
    </row>
    <row r="279" spans="1:15" customFormat="1" ht="15.6" customHeight="1" x14ac:dyDescent="0.25">
      <c r="A279" s="617"/>
      <c r="B279" s="617"/>
      <c r="C279" s="872" t="str">
        <f t="shared" si="83"/>
        <v/>
      </c>
      <c r="D279" s="873" t="s">
        <v>779</v>
      </c>
      <c r="E279" s="874">
        <v>2023</v>
      </c>
      <c r="F279" s="875" t="s">
        <v>812</v>
      </c>
      <c r="G279" s="876"/>
      <c r="H279" s="877"/>
      <c r="I279" s="878"/>
      <c r="J279" s="879" t="s">
        <v>85</v>
      </c>
      <c r="K279" s="885"/>
      <c r="L279" s="1099" t="s">
        <v>1974</v>
      </c>
      <c r="M279" s="881"/>
      <c r="N279" s="882"/>
      <c r="O279" s="883" t="s">
        <v>2021</v>
      </c>
    </row>
    <row r="280" spans="1:15" customFormat="1" ht="15.6" customHeight="1" x14ac:dyDescent="0.25">
      <c r="A280" s="617"/>
      <c r="B280" s="617"/>
      <c r="C280" s="872" t="str">
        <f t="shared" si="83"/>
        <v>2018 | Canada</v>
      </c>
      <c r="D280" s="873" t="s">
        <v>779</v>
      </c>
      <c r="E280" s="874">
        <v>2018</v>
      </c>
      <c r="F280" s="875" t="s">
        <v>25</v>
      </c>
      <c r="G280" s="929">
        <v>150</v>
      </c>
      <c r="H280" s="877"/>
      <c r="I280" s="878"/>
      <c r="J280" s="879" t="s">
        <v>85</v>
      </c>
      <c r="K280" s="880" t="s">
        <v>943</v>
      </c>
      <c r="L280" s="1102" t="s">
        <v>1974</v>
      </c>
      <c r="M280" s="881">
        <v>2017</v>
      </c>
      <c r="N280" s="882" t="s">
        <v>791</v>
      </c>
      <c r="O280" s="883" t="s">
        <v>2021</v>
      </c>
    </row>
    <row r="281" spans="1:15" customFormat="1" ht="15.6" customHeight="1" x14ac:dyDescent="0.25">
      <c r="A281" s="617"/>
      <c r="B281" s="617"/>
      <c r="C281" s="872" t="str">
        <f t="shared" si="83"/>
        <v>2019 | Canada</v>
      </c>
      <c r="D281" s="873" t="s">
        <v>779</v>
      </c>
      <c r="E281" s="874">
        <v>2019</v>
      </c>
      <c r="F281" s="875" t="s">
        <v>25</v>
      </c>
      <c r="G281" s="929">
        <v>130</v>
      </c>
      <c r="H281" s="877"/>
      <c r="I281" s="878"/>
      <c r="J281" s="879" t="s">
        <v>85</v>
      </c>
      <c r="K281" s="880" t="s">
        <v>943</v>
      </c>
      <c r="L281" s="1102" t="s">
        <v>1974</v>
      </c>
      <c r="M281" s="881">
        <v>2017</v>
      </c>
      <c r="N281" s="882" t="s">
        <v>830</v>
      </c>
      <c r="O281" s="883" t="s">
        <v>2021</v>
      </c>
    </row>
    <row r="282" spans="1:15" customFormat="1" ht="15.6" customHeight="1" x14ac:dyDescent="0.25">
      <c r="A282" s="617"/>
      <c r="B282" s="617"/>
      <c r="C282" s="872" t="str">
        <f t="shared" si="83"/>
        <v>2020 | Canada</v>
      </c>
      <c r="D282" s="873" t="s">
        <v>779</v>
      </c>
      <c r="E282" s="874">
        <v>2020</v>
      </c>
      <c r="F282" s="875" t="s">
        <v>25</v>
      </c>
      <c r="G282" s="929">
        <v>130</v>
      </c>
      <c r="H282" s="877"/>
      <c r="I282" s="878"/>
      <c r="J282" s="879" t="s">
        <v>85</v>
      </c>
      <c r="K282" s="880" t="s">
        <v>943</v>
      </c>
      <c r="L282" s="1102" t="s">
        <v>1974</v>
      </c>
      <c r="M282" s="881">
        <v>2018</v>
      </c>
      <c r="N282" s="882" t="s">
        <v>790</v>
      </c>
      <c r="O282" s="883" t="s">
        <v>2021</v>
      </c>
    </row>
    <row r="283" spans="1:15" customFormat="1" ht="15.6" customHeight="1" x14ac:dyDescent="0.25">
      <c r="A283" s="617"/>
      <c r="B283" s="617"/>
      <c r="C283" s="872" t="str">
        <f t="shared" si="83"/>
        <v>2021 | Canada</v>
      </c>
      <c r="D283" s="873" t="s">
        <v>779</v>
      </c>
      <c r="E283" s="874">
        <v>2021</v>
      </c>
      <c r="F283" s="875" t="s">
        <v>25</v>
      </c>
      <c r="G283" s="929">
        <v>120</v>
      </c>
      <c r="H283" s="877"/>
      <c r="I283" s="878"/>
      <c r="J283" s="879" t="s">
        <v>85</v>
      </c>
      <c r="K283" s="880" t="s">
        <v>943</v>
      </c>
      <c r="L283" s="1102" t="s">
        <v>1974</v>
      </c>
      <c r="M283" s="881">
        <v>2019</v>
      </c>
      <c r="N283" s="882" t="s">
        <v>830</v>
      </c>
      <c r="O283" s="883" t="s">
        <v>2021</v>
      </c>
    </row>
    <row r="284" spans="1:15" customFormat="1" ht="15.6" customHeight="1" x14ac:dyDescent="0.25">
      <c r="A284" s="617"/>
      <c r="B284" s="617"/>
      <c r="C284" s="872" t="str">
        <f t="shared" si="83"/>
        <v>2022 | Canada</v>
      </c>
      <c r="D284" s="873" t="s">
        <v>779</v>
      </c>
      <c r="E284" s="874">
        <v>2022</v>
      </c>
      <c r="F284" s="875" t="s">
        <v>25</v>
      </c>
      <c r="G284" s="929">
        <v>110.81</v>
      </c>
      <c r="H284" s="877"/>
      <c r="I284" s="878"/>
      <c r="J284" s="879" t="s">
        <v>85</v>
      </c>
      <c r="K284" s="880" t="s">
        <v>943</v>
      </c>
      <c r="L284" s="1102" t="s">
        <v>1974</v>
      </c>
      <c r="M284" s="881">
        <v>2020</v>
      </c>
      <c r="N284" s="882" t="s">
        <v>829</v>
      </c>
      <c r="O284" s="883" t="s">
        <v>2021</v>
      </c>
    </row>
    <row r="285" spans="1:15" customFormat="1" ht="15.6" customHeight="1" x14ac:dyDescent="0.25">
      <c r="A285" s="617"/>
      <c r="B285" s="617"/>
      <c r="C285" s="872" t="str">
        <f t="shared" si="83"/>
        <v>2023 | Canada</v>
      </c>
      <c r="D285" s="873" t="s">
        <v>779</v>
      </c>
      <c r="E285" s="874">
        <v>2023</v>
      </c>
      <c r="F285" s="875" t="s">
        <v>25</v>
      </c>
      <c r="G285" s="929">
        <v>110.81</v>
      </c>
      <c r="H285" s="877"/>
      <c r="I285" s="878"/>
      <c r="J285" s="879" t="s">
        <v>85</v>
      </c>
      <c r="K285" s="885"/>
      <c r="L285" s="1099" t="s">
        <v>1974</v>
      </c>
      <c r="M285" s="881"/>
      <c r="N285" s="886"/>
      <c r="O285" s="883" t="s">
        <v>2021</v>
      </c>
    </row>
    <row r="286" spans="1:15" customFormat="1" ht="15.6" customHeight="1" x14ac:dyDescent="0.25">
      <c r="A286" s="617"/>
      <c r="B286" s="617"/>
      <c r="C286" s="872" t="str">
        <f t="shared" si="83"/>
        <v>2018 | Croatia</v>
      </c>
      <c r="D286" s="873" t="s">
        <v>779</v>
      </c>
      <c r="E286" s="874">
        <v>2018</v>
      </c>
      <c r="F286" s="875" t="s">
        <v>126</v>
      </c>
      <c r="G286" s="929">
        <v>303</v>
      </c>
      <c r="H286" s="877"/>
      <c r="I286" s="878"/>
      <c r="J286" s="879" t="s">
        <v>85</v>
      </c>
      <c r="K286" s="880" t="s">
        <v>943</v>
      </c>
      <c r="L286" s="1102" t="s">
        <v>1974</v>
      </c>
      <c r="M286" s="881">
        <v>2017</v>
      </c>
      <c r="N286" s="882" t="s">
        <v>791</v>
      </c>
      <c r="O286" s="883" t="s">
        <v>2021</v>
      </c>
    </row>
    <row r="287" spans="1:15" customFormat="1" ht="15.6" customHeight="1" x14ac:dyDescent="0.25">
      <c r="A287" s="617"/>
      <c r="B287" s="617"/>
      <c r="C287" s="872" t="str">
        <f t="shared" si="83"/>
        <v>2019 | Croatia</v>
      </c>
      <c r="D287" s="873" t="s">
        <v>779</v>
      </c>
      <c r="E287" s="874">
        <v>2019</v>
      </c>
      <c r="F287" s="875" t="s">
        <v>126</v>
      </c>
      <c r="G287" s="929">
        <v>417</v>
      </c>
      <c r="H287" s="877"/>
      <c r="I287" s="878"/>
      <c r="J287" s="879" t="s">
        <v>85</v>
      </c>
      <c r="K287" s="880" t="s">
        <v>943</v>
      </c>
      <c r="L287" s="1102" t="s">
        <v>1974</v>
      </c>
      <c r="M287" s="881">
        <v>2018</v>
      </c>
      <c r="N287" s="882" t="s">
        <v>830</v>
      </c>
      <c r="O287" s="883" t="s">
        <v>2021</v>
      </c>
    </row>
    <row r="288" spans="1:15" customFormat="1" ht="15.6" customHeight="1" x14ac:dyDescent="0.25">
      <c r="A288" s="617"/>
      <c r="B288" s="617"/>
      <c r="C288" s="872" t="str">
        <f t="shared" si="83"/>
        <v>2020 | Croatia</v>
      </c>
      <c r="D288" s="873" t="s">
        <v>779</v>
      </c>
      <c r="E288" s="874">
        <v>2020</v>
      </c>
      <c r="F288" s="875" t="s">
        <v>126</v>
      </c>
      <c r="G288" s="929">
        <v>273.14999999999998</v>
      </c>
      <c r="H288" s="877"/>
      <c r="I288" s="878"/>
      <c r="J288" s="879" t="s">
        <v>85</v>
      </c>
      <c r="K288" s="880" t="s">
        <v>943</v>
      </c>
      <c r="L288" s="1102" t="s">
        <v>1974</v>
      </c>
      <c r="M288" s="881">
        <v>2019</v>
      </c>
      <c r="N288" s="882" t="s">
        <v>790</v>
      </c>
      <c r="O288" s="883" t="s">
        <v>2021</v>
      </c>
    </row>
    <row r="289" spans="1:15" customFormat="1" ht="15.6" customHeight="1" x14ac:dyDescent="0.25">
      <c r="A289" s="617"/>
      <c r="B289" s="617"/>
      <c r="C289" s="872" t="str">
        <f t="shared" si="83"/>
        <v>2021 | Croatia</v>
      </c>
      <c r="D289" s="873" t="s">
        <v>779</v>
      </c>
      <c r="E289" s="874">
        <v>2021</v>
      </c>
      <c r="F289" s="875" t="s">
        <v>126</v>
      </c>
      <c r="G289" s="929">
        <v>226.96</v>
      </c>
      <c r="H289" s="877"/>
      <c r="I289" s="878"/>
      <c r="J289" s="879" t="s">
        <v>85</v>
      </c>
      <c r="K289" s="880" t="s">
        <v>943</v>
      </c>
      <c r="L289" s="1102" t="s">
        <v>1974</v>
      </c>
      <c r="M289" s="881">
        <v>2020</v>
      </c>
      <c r="N289" s="882" t="s">
        <v>830</v>
      </c>
      <c r="O289" s="883" t="s">
        <v>2021</v>
      </c>
    </row>
    <row r="290" spans="1:15" customFormat="1" ht="15.6" customHeight="1" x14ac:dyDescent="0.25">
      <c r="A290" s="617"/>
      <c r="B290" s="617"/>
      <c r="C290" s="872" t="str">
        <f t="shared" si="83"/>
        <v>2022 | Croatia</v>
      </c>
      <c r="D290" s="873" t="s">
        <v>779</v>
      </c>
      <c r="E290" s="874">
        <v>2022</v>
      </c>
      <c r="F290" s="875" t="s">
        <v>126</v>
      </c>
      <c r="G290" s="929">
        <v>200.52</v>
      </c>
      <c r="H290" s="877"/>
      <c r="I290" s="878"/>
      <c r="J290" s="879" t="s">
        <v>85</v>
      </c>
      <c r="K290" s="880" t="s">
        <v>943</v>
      </c>
      <c r="L290" s="1102" t="s">
        <v>1974</v>
      </c>
      <c r="M290" s="881">
        <v>2021</v>
      </c>
      <c r="N290" s="882" t="s">
        <v>829</v>
      </c>
      <c r="O290" s="883" t="s">
        <v>2021</v>
      </c>
    </row>
    <row r="291" spans="1:15" customFormat="1" ht="15.6" customHeight="1" x14ac:dyDescent="0.25">
      <c r="A291" s="617"/>
      <c r="B291" s="617"/>
      <c r="C291" s="872" t="str">
        <f t="shared" si="83"/>
        <v>2023 | Croatia</v>
      </c>
      <c r="D291" s="873" t="s">
        <v>779</v>
      </c>
      <c r="E291" s="874">
        <v>2023</v>
      </c>
      <c r="F291" s="875" t="s">
        <v>126</v>
      </c>
      <c r="G291" s="929">
        <v>200.52</v>
      </c>
      <c r="H291" s="877"/>
      <c r="I291" s="878"/>
      <c r="J291" s="879" t="s">
        <v>85</v>
      </c>
      <c r="K291" s="885"/>
      <c r="L291" s="1099" t="s">
        <v>1974</v>
      </c>
      <c r="M291" s="881"/>
      <c r="N291" s="886"/>
      <c r="O291" s="883" t="s">
        <v>2021</v>
      </c>
    </row>
    <row r="292" spans="1:15" customFormat="1" ht="15.6" customHeight="1" x14ac:dyDescent="0.25">
      <c r="A292" s="617"/>
      <c r="B292" s="617"/>
      <c r="C292" s="872" t="str">
        <f t="shared" si="83"/>
        <v>2018 | Czech Republic</v>
      </c>
      <c r="D292" s="873" t="s">
        <v>779</v>
      </c>
      <c r="E292" s="874">
        <v>2018</v>
      </c>
      <c r="F292" s="875" t="s">
        <v>78</v>
      </c>
      <c r="G292" s="929">
        <v>590</v>
      </c>
      <c r="H292" s="877"/>
      <c r="I292" s="878"/>
      <c r="J292" s="879" t="s">
        <v>85</v>
      </c>
      <c r="K292" s="880" t="s">
        <v>943</v>
      </c>
      <c r="L292" s="1102" t="s">
        <v>1974</v>
      </c>
      <c r="M292" s="881">
        <v>2017</v>
      </c>
      <c r="N292" s="882" t="s">
        <v>791</v>
      </c>
      <c r="O292" s="883" t="s">
        <v>2021</v>
      </c>
    </row>
    <row r="293" spans="1:15" customFormat="1" ht="15.6" customHeight="1" x14ac:dyDescent="0.25">
      <c r="A293" s="617"/>
      <c r="B293" s="617"/>
      <c r="C293" s="872" t="str">
        <f t="shared" si="83"/>
        <v>2019 | Czech Republic</v>
      </c>
      <c r="D293" s="873" t="s">
        <v>779</v>
      </c>
      <c r="E293" s="874">
        <v>2019</v>
      </c>
      <c r="F293" s="875" t="s">
        <v>78</v>
      </c>
      <c r="G293" s="929">
        <v>576</v>
      </c>
      <c r="H293" s="877"/>
      <c r="I293" s="878"/>
      <c r="J293" s="879" t="s">
        <v>85</v>
      </c>
      <c r="K293" s="880" t="s">
        <v>943</v>
      </c>
      <c r="L293" s="1102" t="s">
        <v>1974</v>
      </c>
      <c r="M293" s="881">
        <v>2018</v>
      </c>
      <c r="N293" s="882" t="s">
        <v>830</v>
      </c>
      <c r="O293" s="883" t="s">
        <v>2021</v>
      </c>
    </row>
    <row r="294" spans="1:15" customFormat="1" ht="15.6" customHeight="1" x14ac:dyDescent="0.25">
      <c r="A294" s="617"/>
      <c r="B294" s="617"/>
      <c r="C294" s="872" t="str">
        <f t="shared" si="83"/>
        <v>2020 | Czech Republic</v>
      </c>
      <c r="D294" s="873" t="s">
        <v>779</v>
      </c>
      <c r="E294" s="874">
        <v>2020</v>
      </c>
      <c r="F294" s="875" t="s">
        <v>78</v>
      </c>
      <c r="G294" s="929">
        <v>544.65</v>
      </c>
      <c r="H294" s="877"/>
      <c r="I294" s="878"/>
      <c r="J294" s="879" t="s">
        <v>85</v>
      </c>
      <c r="K294" s="880" t="s">
        <v>943</v>
      </c>
      <c r="L294" s="1102" t="s">
        <v>1974</v>
      </c>
      <c r="M294" s="881">
        <v>2019</v>
      </c>
      <c r="N294" s="882" t="s">
        <v>790</v>
      </c>
      <c r="O294" s="883" t="s">
        <v>2021</v>
      </c>
    </row>
    <row r="295" spans="1:15" customFormat="1" ht="15.6" customHeight="1" x14ac:dyDescent="0.25">
      <c r="A295" s="617"/>
      <c r="B295" s="617"/>
      <c r="C295" s="872" t="str">
        <f t="shared" si="83"/>
        <v>2021 | Czech Republic</v>
      </c>
      <c r="D295" s="873" t="s">
        <v>779</v>
      </c>
      <c r="E295" s="874">
        <v>2021</v>
      </c>
      <c r="F295" s="875" t="s">
        <v>78</v>
      </c>
      <c r="G295" s="929">
        <v>495.49</v>
      </c>
      <c r="H295" s="877"/>
      <c r="I295" s="878"/>
      <c r="J295" s="879" t="s">
        <v>85</v>
      </c>
      <c r="K295" s="880" t="s">
        <v>943</v>
      </c>
      <c r="L295" s="1102" t="s">
        <v>1974</v>
      </c>
      <c r="M295" s="881">
        <v>2020</v>
      </c>
      <c r="N295" s="882" t="s">
        <v>830</v>
      </c>
      <c r="O295" s="883" t="s">
        <v>2021</v>
      </c>
    </row>
    <row r="296" spans="1:15" customFormat="1" ht="15.6" customHeight="1" x14ac:dyDescent="0.25">
      <c r="A296" s="617"/>
      <c r="B296" s="617"/>
      <c r="C296" s="872" t="str">
        <f t="shared" si="83"/>
        <v>2022 | Czech Republic</v>
      </c>
      <c r="D296" s="873" t="s">
        <v>779</v>
      </c>
      <c r="E296" s="874">
        <v>2022</v>
      </c>
      <c r="F296" s="875" t="s">
        <v>78</v>
      </c>
      <c r="G296" s="929">
        <v>506.71</v>
      </c>
      <c r="H296" s="877"/>
      <c r="I296" s="878"/>
      <c r="J296" s="879" t="s">
        <v>85</v>
      </c>
      <c r="K296" s="880" t="s">
        <v>943</v>
      </c>
      <c r="L296" s="1102" t="s">
        <v>1974</v>
      </c>
      <c r="M296" s="881">
        <v>2021</v>
      </c>
      <c r="N296" s="882" t="s">
        <v>829</v>
      </c>
      <c r="O296" s="883" t="s">
        <v>2021</v>
      </c>
    </row>
    <row r="297" spans="1:15" customFormat="1" ht="15.6" customHeight="1" x14ac:dyDescent="0.25">
      <c r="A297" s="617"/>
      <c r="B297" s="617"/>
      <c r="C297" s="872" t="str">
        <f t="shared" si="83"/>
        <v>2023 | Czech Republic</v>
      </c>
      <c r="D297" s="873" t="s">
        <v>779</v>
      </c>
      <c r="E297" s="874">
        <v>2023</v>
      </c>
      <c r="F297" s="875" t="s">
        <v>78</v>
      </c>
      <c r="G297" s="929">
        <v>506.71</v>
      </c>
      <c r="H297" s="877"/>
      <c r="I297" s="878"/>
      <c r="J297" s="879" t="s">
        <v>85</v>
      </c>
      <c r="K297" s="885"/>
      <c r="L297" s="1099" t="s">
        <v>1974</v>
      </c>
      <c r="M297" s="881"/>
      <c r="N297" s="886"/>
      <c r="O297" s="883" t="s">
        <v>2021</v>
      </c>
    </row>
    <row r="298" spans="1:15" customFormat="1" ht="15.6" customHeight="1" x14ac:dyDescent="0.25">
      <c r="A298" s="617"/>
      <c r="B298" s="617"/>
      <c r="C298" s="872" t="str">
        <f t="shared" si="83"/>
        <v>2018 | Denmark</v>
      </c>
      <c r="D298" s="873" t="s">
        <v>779</v>
      </c>
      <c r="E298" s="874">
        <v>2018</v>
      </c>
      <c r="F298" s="875" t="s">
        <v>88</v>
      </c>
      <c r="G298" s="929">
        <v>191</v>
      </c>
      <c r="H298" s="877"/>
      <c r="I298" s="878"/>
      <c r="J298" s="879" t="s">
        <v>85</v>
      </c>
      <c r="K298" s="880" t="s">
        <v>943</v>
      </c>
      <c r="L298" s="1102" t="s">
        <v>1974</v>
      </c>
      <c r="M298" s="881">
        <v>2017</v>
      </c>
      <c r="N298" s="882" t="s">
        <v>791</v>
      </c>
      <c r="O298" s="883" t="s">
        <v>2021</v>
      </c>
    </row>
    <row r="299" spans="1:15" customFormat="1" ht="15.6" customHeight="1" x14ac:dyDescent="0.25">
      <c r="A299" s="617"/>
      <c r="B299" s="617"/>
      <c r="C299" s="872" t="str">
        <f t="shared" si="83"/>
        <v>2019 | Denmark</v>
      </c>
      <c r="D299" s="873" t="s">
        <v>779</v>
      </c>
      <c r="E299" s="874">
        <v>2019</v>
      </c>
      <c r="F299" s="875" t="s">
        <v>88</v>
      </c>
      <c r="G299" s="929">
        <v>209</v>
      </c>
      <c r="H299" s="877"/>
      <c r="I299" s="878"/>
      <c r="J299" s="879" t="s">
        <v>85</v>
      </c>
      <c r="K299" s="880" t="s">
        <v>943</v>
      </c>
      <c r="L299" s="1102" t="s">
        <v>1974</v>
      </c>
      <c r="M299" s="881">
        <v>2018</v>
      </c>
      <c r="N299" s="882" t="s">
        <v>830</v>
      </c>
      <c r="O299" s="883" t="s">
        <v>2021</v>
      </c>
    </row>
    <row r="300" spans="1:15" customFormat="1" ht="15.6" customHeight="1" x14ac:dyDescent="0.25">
      <c r="A300" s="617"/>
      <c r="B300" s="617"/>
      <c r="C300" s="872" t="str">
        <f t="shared" si="83"/>
        <v>2020 | Denmark</v>
      </c>
      <c r="D300" s="873" t="s">
        <v>779</v>
      </c>
      <c r="E300" s="874">
        <v>2020</v>
      </c>
      <c r="F300" s="875" t="s">
        <v>88</v>
      </c>
      <c r="G300" s="929">
        <v>154.44</v>
      </c>
      <c r="H300" s="877"/>
      <c r="I300" s="878"/>
      <c r="J300" s="879" t="s">
        <v>85</v>
      </c>
      <c r="K300" s="880" t="s">
        <v>943</v>
      </c>
      <c r="L300" s="1102" t="s">
        <v>1974</v>
      </c>
      <c r="M300" s="881">
        <v>2019</v>
      </c>
      <c r="N300" s="882" t="s">
        <v>790</v>
      </c>
      <c r="O300" s="883" t="s">
        <v>2021</v>
      </c>
    </row>
    <row r="301" spans="1:15" customFormat="1" ht="15.6" customHeight="1" x14ac:dyDescent="0.25">
      <c r="A301" s="617"/>
      <c r="B301" s="617"/>
      <c r="C301" s="872" t="str">
        <f t="shared" si="83"/>
        <v>2021 | Denmark</v>
      </c>
      <c r="D301" s="873" t="s">
        <v>779</v>
      </c>
      <c r="E301" s="874">
        <v>2021</v>
      </c>
      <c r="F301" s="875" t="s">
        <v>88</v>
      </c>
      <c r="G301" s="929">
        <v>142.52000000000001</v>
      </c>
      <c r="H301" s="877"/>
      <c r="I301" s="878"/>
      <c r="J301" s="879" t="s">
        <v>85</v>
      </c>
      <c r="K301" s="880" t="s">
        <v>943</v>
      </c>
      <c r="L301" s="1102" t="s">
        <v>1974</v>
      </c>
      <c r="M301" s="881">
        <v>2020</v>
      </c>
      <c r="N301" s="882" t="s">
        <v>830</v>
      </c>
      <c r="O301" s="883" t="s">
        <v>2021</v>
      </c>
    </row>
    <row r="302" spans="1:15" customFormat="1" ht="15.6" customHeight="1" x14ac:dyDescent="0.25">
      <c r="A302" s="617"/>
      <c r="B302" s="617"/>
      <c r="C302" s="872" t="str">
        <f t="shared" si="83"/>
        <v>2022 | Denmark</v>
      </c>
      <c r="D302" s="873" t="s">
        <v>779</v>
      </c>
      <c r="E302" s="874">
        <v>2022</v>
      </c>
      <c r="F302" s="875" t="s">
        <v>88</v>
      </c>
      <c r="G302" s="929">
        <v>181.34</v>
      </c>
      <c r="H302" s="877"/>
      <c r="I302" s="878"/>
      <c r="J302" s="879" t="s">
        <v>85</v>
      </c>
      <c r="K302" s="880" t="s">
        <v>943</v>
      </c>
      <c r="L302" s="1102" t="s">
        <v>1974</v>
      </c>
      <c r="M302" s="881">
        <v>2021</v>
      </c>
      <c r="N302" s="882" t="s">
        <v>829</v>
      </c>
      <c r="O302" s="883" t="s">
        <v>2021</v>
      </c>
    </row>
    <row r="303" spans="1:15" customFormat="1" ht="15.6" customHeight="1" x14ac:dyDescent="0.25">
      <c r="A303" s="617"/>
      <c r="B303" s="617"/>
      <c r="C303" s="872" t="str">
        <f t="shared" si="83"/>
        <v>2023 | Denmark</v>
      </c>
      <c r="D303" s="1087" t="s">
        <v>779</v>
      </c>
      <c r="E303" s="1088">
        <v>2023</v>
      </c>
      <c r="F303" s="1089" t="s">
        <v>88</v>
      </c>
      <c r="G303" s="1090">
        <v>181.34</v>
      </c>
      <c r="H303" s="1091"/>
      <c r="I303" s="1092"/>
      <c r="J303" s="1093" t="s">
        <v>85</v>
      </c>
      <c r="K303" s="1094"/>
      <c r="L303" s="1100" t="s">
        <v>1974</v>
      </c>
      <c r="M303" s="1095"/>
      <c r="N303" s="1096"/>
      <c r="O303" s="1097" t="s">
        <v>2021</v>
      </c>
    </row>
    <row r="304" spans="1:15" customFormat="1" ht="15.6" customHeight="1" x14ac:dyDescent="0.25">
      <c r="A304" s="617"/>
      <c r="B304" s="617"/>
      <c r="C304" s="872" t="str">
        <f t="shared" ref="C304:C365" si="84">IF(OR(E304="",F304="",G304=""),"",E304&amp;" | "&amp;F304)</f>
        <v>2018 | Estonia</v>
      </c>
      <c r="D304" s="1076" t="s">
        <v>779</v>
      </c>
      <c r="E304" s="1077">
        <v>2018</v>
      </c>
      <c r="F304" s="1078" t="s">
        <v>152</v>
      </c>
      <c r="G304" s="1079">
        <v>872</v>
      </c>
      <c r="H304" s="1080"/>
      <c r="I304" s="1081"/>
      <c r="J304" s="1082" t="s">
        <v>85</v>
      </c>
      <c r="K304" s="1083" t="s">
        <v>943</v>
      </c>
      <c r="L304" s="1103" t="s">
        <v>1974</v>
      </c>
      <c r="M304" s="1084">
        <v>2017</v>
      </c>
      <c r="N304" s="1085" t="s">
        <v>791</v>
      </c>
      <c r="O304" s="1086" t="s">
        <v>2021</v>
      </c>
    </row>
    <row r="305" spans="1:15" customFormat="1" ht="15.6" customHeight="1" x14ac:dyDescent="0.25">
      <c r="A305" s="617"/>
      <c r="B305" s="617"/>
      <c r="C305" s="872" t="str">
        <f t="shared" si="84"/>
        <v>2019 | Estonia</v>
      </c>
      <c r="D305" s="873" t="s">
        <v>779</v>
      </c>
      <c r="E305" s="874">
        <v>2019</v>
      </c>
      <c r="F305" s="875" t="s">
        <v>152</v>
      </c>
      <c r="G305" s="929">
        <v>875</v>
      </c>
      <c r="H305" s="877"/>
      <c r="I305" s="878"/>
      <c r="J305" s="879" t="s">
        <v>85</v>
      </c>
      <c r="K305" s="880" t="s">
        <v>943</v>
      </c>
      <c r="L305" s="1102" t="s">
        <v>1974</v>
      </c>
      <c r="M305" s="881">
        <v>2018</v>
      </c>
      <c r="N305" s="882" t="s">
        <v>830</v>
      </c>
      <c r="O305" s="883" t="s">
        <v>2021</v>
      </c>
    </row>
    <row r="306" spans="1:15" customFormat="1" ht="15.6" customHeight="1" x14ac:dyDescent="0.25">
      <c r="A306" s="617"/>
      <c r="B306" s="617"/>
      <c r="C306" s="872" t="str">
        <f t="shared" si="84"/>
        <v>2020 | Estonia</v>
      </c>
      <c r="D306" s="873" t="s">
        <v>779</v>
      </c>
      <c r="E306" s="874">
        <v>2020</v>
      </c>
      <c r="F306" s="875" t="s">
        <v>152</v>
      </c>
      <c r="G306" s="929">
        <v>723.28000000000009</v>
      </c>
      <c r="H306" s="877"/>
      <c r="I306" s="878"/>
      <c r="J306" s="879" t="s">
        <v>85</v>
      </c>
      <c r="K306" s="880" t="s">
        <v>943</v>
      </c>
      <c r="L306" s="1102" t="s">
        <v>1974</v>
      </c>
      <c r="M306" s="881">
        <v>2019</v>
      </c>
      <c r="N306" s="882" t="s">
        <v>790</v>
      </c>
      <c r="O306" s="883" t="s">
        <v>2021</v>
      </c>
    </row>
    <row r="307" spans="1:15" customFormat="1" ht="15.6" customHeight="1" x14ac:dyDescent="0.25">
      <c r="A307" s="617"/>
      <c r="B307" s="617"/>
      <c r="C307" s="872" t="str">
        <f t="shared" si="84"/>
        <v>2021 | Estonia</v>
      </c>
      <c r="D307" s="873" t="s">
        <v>779</v>
      </c>
      <c r="E307" s="874">
        <v>2021</v>
      </c>
      <c r="F307" s="875" t="s">
        <v>152</v>
      </c>
      <c r="G307" s="929">
        <v>598.69000000000005</v>
      </c>
      <c r="H307" s="877"/>
      <c r="I307" s="878"/>
      <c r="J307" s="879" t="s">
        <v>85</v>
      </c>
      <c r="K307" s="880" t="s">
        <v>943</v>
      </c>
      <c r="L307" s="1102" t="s">
        <v>1974</v>
      </c>
      <c r="M307" s="881">
        <v>2020</v>
      </c>
      <c r="N307" s="882" t="s">
        <v>830</v>
      </c>
      <c r="O307" s="883" t="s">
        <v>2021</v>
      </c>
    </row>
    <row r="308" spans="1:15" customFormat="1" ht="15.6" customHeight="1" x14ac:dyDescent="0.25">
      <c r="A308" s="617"/>
      <c r="B308" s="617"/>
      <c r="C308" s="872" t="str">
        <f t="shared" si="84"/>
        <v>2022 | Estonia</v>
      </c>
      <c r="D308" s="873" t="s">
        <v>779</v>
      </c>
      <c r="E308" s="874">
        <v>2022</v>
      </c>
      <c r="F308" s="875" t="s">
        <v>152</v>
      </c>
      <c r="G308" s="929">
        <v>616.13</v>
      </c>
      <c r="H308" s="877"/>
      <c r="I308" s="878"/>
      <c r="J308" s="879" t="s">
        <v>85</v>
      </c>
      <c r="K308" s="880" t="s">
        <v>943</v>
      </c>
      <c r="L308" s="1102" t="s">
        <v>1974</v>
      </c>
      <c r="M308" s="881">
        <v>2021</v>
      </c>
      <c r="N308" s="882" t="s">
        <v>829</v>
      </c>
      <c r="O308" s="883" t="s">
        <v>2021</v>
      </c>
    </row>
    <row r="309" spans="1:15" customFormat="1" ht="15.6" customHeight="1" x14ac:dyDescent="0.25">
      <c r="A309" s="617"/>
      <c r="B309" s="617"/>
      <c r="C309" s="872" t="str">
        <f t="shared" si="84"/>
        <v>2023 | Estonia</v>
      </c>
      <c r="D309" s="873" t="s">
        <v>779</v>
      </c>
      <c r="E309" s="874">
        <v>2023</v>
      </c>
      <c r="F309" s="875" t="s">
        <v>152</v>
      </c>
      <c r="G309" s="929">
        <v>616.13</v>
      </c>
      <c r="H309" s="877"/>
      <c r="I309" s="878"/>
      <c r="J309" s="879" t="s">
        <v>85</v>
      </c>
      <c r="K309" s="885"/>
      <c r="L309" s="1099" t="s">
        <v>1974</v>
      </c>
      <c r="M309" s="881"/>
      <c r="N309" s="886"/>
      <c r="O309" s="883" t="s">
        <v>2021</v>
      </c>
    </row>
    <row r="310" spans="1:15" customFormat="1" ht="15.6" customHeight="1" x14ac:dyDescent="0.25">
      <c r="A310" s="617"/>
      <c r="B310" s="617"/>
      <c r="C310" s="872" t="str">
        <f t="shared" si="84"/>
        <v>2018 | Finland</v>
      </c>
      <c r="D310" s="873" t="s">
        <v>779</v>
      </c>
      <c r="E310" s="874">
        <v>2018</v>
      </c>
      <c r="F310" s="875" t="s">
        <v>91</v>
      </c>
      <c r="G310" s="929">
        <v>185</v>
      </c>
      <c r="H310" s="877"/>
      <c r="I310" s="878"/>
      <c r="J310" s="879" t="s">
        <v>85</v>
      </c>
      <c r="K310" s="880" t="s">
        <v>943</v>
      </c>
      <c r="L310" s="1102" t="s">
        <v>1974</v>
      </c>
      <c r="M310" s="881">
        <v>2017</v>
      </c>
      <c r="N310" s="882" t="s">
        <v>791</v>
      </c>
      <c r="O310" s="883" t="s">
        <v>2021</v>
      </c>
    </row>
    <row r="311" spans="1:15" customFormat="1" ht="15.6" customHeight="1" x14ac:dyDescent="0.25">
      <c r="A311" s="617"/>
      <c r="B311" s="617"/>
      <c r="C311" s="872" t="str">
        <f t="shared" si="84"/>
        <v>2019 | Finland</v>
      </c>
      <c r="D311" s="873" t="s">
        <v>779</v>
      </c>
      <c r="E311" s="874">
        <v>2019</v>
      </c>
      <c r="F311" s="875" t="s">
        <v>91</v>
      </c>
      <c r="G311" s="929">
        <v>143</v>
      </c>
      <c r="H311" s="877"/>
      <c r="I311" s="878"/>
      <c r="J311" s="879" t="s">
        <v>85</v>
      </c>
      <c r="K311" s="880" t="s">
        <v>943</v>
      </c>
      <c r="L311" s="1102" t="s">
        <v>1974</v>
      </c>
      <c r="M311" s="881">
        <v>2018</v>
      </c>
      <c r="N311" s="882" t="s">
        <v>830</v>
      </c>
      <c r="O311" s="883" t="s">
        <v>2021</v>
      </c>
    </row>
    <row r="312" spans="1:15" customFormat="1" ht="15.6" customHeight="1" x14ac:dyDescent="0.25">
      <c r="A312" s="617"/>
      <c r="B312" s="617"/>
      <c r="C312" s="872" t="str">
        <f t="shared" si="84"/>
        <v>2020 | Finland</v>
      </c>
      <c r="D312" s="873" t="s">
        <v>779</v>
      </c>
      <c r="E312" s="874">
        <v>2020</v>
      </c>
      <c r="F312" s="875" t="s">
        <v>91</v>
      </c>
      <c r="G312" s="929">
        <v>136.22</v>
      </c>
      <c r="H312" s="877"/>
      <c r="I312" s="878"/>
      <c r="J312" s="879" t="s">
        <v>85</v>
      </c>
      <c r="K312" s="880" t="s">
        <v>943</v>
      </c>
      <c r="L312" s="1102" t="s">
        <v>1974</v>
      </c>
      <c r="M312" s="881">
        <v>2019</v>
      </c>
      <c r="N312" s="882" t="s">
        <v>790</v>
      </c>
      <c r="O312" s="883" t="s">
        <v>2021</v>
      </c>
    </row>
    <row r="313" spans="1:15" customFormat="1" ht="15.6" customHeight="1" x14ac:dyDescent="0.25">
      <c r="A313" s="617"/>
      <c r="B313" s="617"/>
      <c r="C313" s="872" t="str">
        <f t="shared" si="84"/>
        <v>2021 | Finland</v>
      </c>
      <c r="D313" s="873" t="s">
        <v>779</v>
      </c>
      <c r="E313" s="874">
        <v>2021</v>
      </c>
      <c r="F313" s="875" t="s">
        <v>91</v>
      </c>
      <c r="G313" s="929">
        <v>95.320000000000007</v>
      </c>
      <c r="H313" s="877"/>
      <c r="I313" s="878"/>
      <c r="J313" s="879" t="s">
        <v>85</v>
      </c>
      <c r="K313" s="880" t="s">
        <v>943</v>
      </c>
      <c r="L313" s="1102" t="s">
        <v>1974</v>
      </c>
      <c r="M313" s="881">
        <v>2020</v>
      </c>
      <c r="N313" s="882" t="s">
        <v>830</v>
      </c>
      <c r="O313" s="883" t="s">
        <v>2021</v>
      </c>
    </row>
    <row r="314" spans="1:15" customFormat="1" ht="15.6" customHeight="1" x14ac:dyDescent="0.25">
      <c r="A314" s="617"/>
      <c r="B314" s="617"/>
      <c r="C314" s="872" t="str">
        <f t="shared" si="84"/>
        <v>2022 | Finland</v>
      </c>
      <c r="D314" s="873" t="s">
        <v>779</v>
      </c>
      <c r="E314" s="874">
        <v>2022</v>
      </c>
      <c r="F314" s="875" t="s">
        <v>91</v>
      </c>
      <c r="G314" s="929">
        <v>95.839999999999989</v>
      </c>
      <c r="H314" s="877"/>
      <c r="I314" s="878"/>
      <c r="J314" s="879" t="s">
        <v>85</v>
      </c>
      <c r="K314" s="880" t="s">
        <v>943</v>
      </c>
      <c r="L314" s="1102" t="s">
        <v>1974</v>
      </c>
      <c r="M314" s="881">
        <v>2021</v>
      </c>
      <c r="N314" s="882" t="s">
        <v>829</v>
      </c>
      <c r="O314" s="883" t="s">
        <v>2021</v>
      </c>
    </row>
    <row r="315" spans="1:15" customFormat="1" ht="15.6" customHeight="1" x14ac:dyDescent="0.25">
      <c r="A315" s="617"/>
      <c r="B315" s="617"/>
      <c r="C315" s="872" t="str">
        <f t="shared" si="84"/>
        <v>2023 | Finland</v>
      </c>
      <c r="D315" s="873" t="s">
        <v>779</v>
      </c>
      <c r="E315" s="874">
        <v>2023</v>
      </c>
      <c r="F315" s="875" t="s">
        <v>91</v>
      </c>
      <c r="G315" s="929">
        <v>95.839999999999989</v>
      </c>
      <c r="H315" s="877"/>
      <c r="I315" s="878"/>
      <c r="J315" s="879" t="s">
        <v>85</v>
      </c>
      <c r="K315" s="885"/>
      <c r="L315" s="1099" t="s">
        <v>1974</v>
      </c>
      <c r="M315" s="881"/>
      <c r="N315" s="886"/>
      <c r="O315" s="883" t="s">
        <v>2021</v>
      </c>
    </row>
    <row r="316" spans="1:15" customFormat="1" ht="15.6" customHeight="1" x14ac:dyDescent="0.25">
      <c r="A316" s="617"/>
      <c r="B316" s="617"/>
      <c r="C316" s="872" t="str">
        <f t="shared" si="84"/>
        <v>2018 | France</v>
      </c>
      <c r="D316" s="873" t="s">
        <v>779</v>
      </c>
      <c r="E316" s="874">
        <v>2018</v>
      </c>
      <c r="F316" s="875" t="s">
        <v>95</v>
      </c>
      <c r="G316" s="929">
        <v>53</v>
      </c>
      <c r="H316" s="877"/>
      <c r="I316" s="878"/>
      <c r="J316" s="879" t="s">
        <v>85</v>
      </c>
      <c r="K316" s="880" t="s">
        <v>943</v>
      </c>
      <c r="L316" s="1102" t="s">
        <v>1974</v>
      </c>
      <c r="M316" s="881">
        <v>2017</v>
      </c>
      <c r="N316" s="882" t="s">
        <v>791</v>
      </c>
      <c r="O316" s="883" t="s">
        <v>2021</v>
      </c>
    </row>
    <row r="317" spans="1:15" customFormat="1" ht="15.6" customHeight="1" x14ac:dyDescent="0.25">
      <c r="A317" s="617"/>
      <c r="B317" s="617"/>
      <c r="C317" s="872" t="str">
        <f t="shared" si="84"/>
        <v>2019 | France</v>
      </c>
      <c r="D317" s="873" t="s">
        <v>779</v>
      </c>
      <c r="E317" s="874">
        <v>2019</v>
      </c>
      <c r="F317" s="875" t="s">
        <v>95</v>
      </c>
      <c r="G317" s="929">
        <v>47</v>
      </c>
      <c r="H317" s="877"/>
      <c r="I317" s="878"/>
      <c r="J317" s="879" t="s">
        <v>85</v>
      </c>
      <c r="K317" s="880" t="s">
        <v>943</v>
      </c>
      <c r="L317" s="1102" t="s">
        <v>1974</v>
      </c>
      <c r="M317" s="881">
        <v>2018</v>
      </c>
      <c r="N317" s="882" t="s">
        <v>830</v>
      </c>
      <c r="O317" s="883" t="s">
        <v>2021</v>
      </c>
    </row>
    <row r="318" spans="1:15" customFormat="1" ht="15.6" customHeight="1" x14ac:dyDescent="0.25">
      <c r="A318" s="617"/>
      <c r="B318" s="617"/>
      <c r="C318" s="872" t="str">
        <f t="shared" si="84"/>
        <v>2020 | France</v>
      </c>
      <c r="D318" s="873" t="s">
        <v>779</v>
      </c>
      <c r="E318" s="874">
        <v>2020</v>
      </c>
      <c r="F318" s="875" t="s">
        <v>95</v>
      </c>
      <c r="G318" s="929">
        <v>38.949999999999996</v>
      </c>
      <c r="H318" s="877"/>
      <c r="I318" s="878"/>
      <c r="J318" s="879" t="s">
        <v>85</v>
      </c>
      <c r="K318" s="880" t="s">
        <v>943</v>
      </c>
      <c r="L318" s="1102" t="s">
        <v>1974</v>
      </c>
      <c r="M318" s="881">
        <v>2019</v>
      </c>
      <c r="N318" s="882" t="s">
        <v>790</v>
      </c>
      <c r="O318" s="883" t="s">
        <v>2021</v>
      </c>
    </row>
    <row r="319" spans="1:15" customFormat="1" ht="15.6" customHeight="1" x14ac:dyDescent="0.25">
      <c r="A319" s="617"/>
      <c r="B319" s="617"/>
      <c r="C319" s="872" t="str">
        <f t="shared" si="84"/>
        <v>2021 | France</v>
      </c>
      <c r="D319" s="873" t="s">
        <v>779</v>
      </c>
      <c r="E319" s="874">
        <v>2021</v>
      </c>
      <c r="F319" s="875" t="s">
        <v>95</v>
      </c>
      <c r="G319" s="929">
        <v>51.28</v>
      </c>
      <c r="H319" s="877"/>
      <c r="I319" s="878"/>
      <c r="J319" s="879" t="s">
        <v>85</v>
      </c>
      <c r="K319" s="880" t="s">
        <v>943</v>
      </c>
      <c r="L319" s="1102" t="s">
        <v>1974</v>
      </c>
      <c r="M319" s="881">
        <v>2020</v>
      </c>
      <c r="N319" s="882" t="s">
        <v>830</v>
      </c>
      <c r="O319" s="883" t="s">
        <v>2021</v>
      </c>
    </row>
    <row r="320" spans="1:15" customFormat="1" ht="15.6" customHeight="1" x14ac:dyDescent="0.25">
      <c r="A320" s="617"/>
      <c r="B320" s="617"/>
      <c r="C320" s="872" t="str">
        <f t="shared" si="84"/>
        <v>2022 | France</v>
      </c>
      <c r="D320" s="873" t="s">
        <v>779</v>
      </c>
      <c r="E320" s="874">
        <v>2022</v>
      </c>
      <c r="F320" s="875" t="s">
        <v>95</v>
      </c>
      <c r="G320" s="929">
        <v>40.980000000000004</v>
      </c>
      <c r="H320" s="877"/>
      <c r="I320" s="878"/>
      <c r="J320" s="879" t="s">
        <v>85</v>
      </c>
      <c r="K320" s="880" t="s">
        <v>943</v>
      </c>
      <c r="L320" s="1102" t="s">
        <v>1974</v>
      </c>
      <c r="M320" s="881">
        <v>2021</v>
      </c>
      <c r="N320" s="882" t="s">
        <v>829</v>
      </c>
      <c r="O320" s="883" t="s">
        <v>2021</v>
      </c>
    </row>
    <row r="321" spans="1:15" customFormat="1" ht="15.6" customHeight="1" x14ac:dyDescent="0.25">
      <c r="A321" s="617"/>
      <c r="B321" s="617"/>
      <c r="C321" s="872" t="str">
        <f t="shared" si="84"/>
        <v>2023 | France</v>
      </c>
      <c r="D321" s="873" t="s">
        <v>779</v>
      </c>
      <c r="E321" s="874">
        <v>2023</v>
      </c>
      <c r="F321" s="875" t="s">
        <v>95</v>
      </c>
      <c r="G321" s="929">
        <v>40.980000000000004</v>
      </c>
      <c r="H321" s="877"/>
      <c r="I321" s="878"/>
      <c r="J321" s="879" t="s">
        <v>85</v>
      </c>
      <c r="K321" s="885"/>
      <c r="L321" s="1099" t="s">
        <v>1974</v>
      </c>
      <c r="M321" s="881"/>
      <c r="N321" s="886"/>
      <c r="O321" s="883" t="s">
        <v>2021</v>
      </c>
    </row>
    <row r="322" spans="1:15" customFormat="1" ht="15.6" customHeight="1" x14ac:dyDescent="0.25">
      <c r="A322" s="617"/>
      <c r="B322" s="617"/>
      <c r="C322" s="872" t="str">
        <f t="shared" si="84"/>
        <v>2018 | Germany</v>
      </c>
      <c r="D322" s="873" t="s">
        <v>779</v>
      </c>
      <c r="E322" s="874">
        <v>2018</v>
      </c>
      <c r="F322" s="875" t="s">
        <v>98</v>
      </c>
      <c r="G322" s="929">
        <v>488</v>
      </c>
      <c r="H322" s="877"/>
      <c r="I322" s="878"/>
      <c r="J322" s="879" t="s">
        <v>85</v>
      </c>
      <c r="K322" s="880" t="s">
        <v>943</v>
      </c>
      <c r="L322" s="1102" t="s">
        <v>1974</v>
      </c>
      <c r="M322" s="881">
        <v>2017</v>
      </c>
      <c r="N322" s="882" t="s">
        <v>791</v>
      </c>
      <c r="O322" s="883" t="s">
        <v>2021</v>
      </c>
    </row>
    <row r="323" spans="1:15" customFormat="1" ht="15.6" customHeight="1" x14ac:dyDescent="0.25">
      <c r="A323" s="617"/>
      <c r="B323" s="617"/>
      <c r="C323" s="872" t="str">
        <f t="shared" si="84"/>
        <v>2019 | Germany</v>
      </c>
      <c r="D323" s="873" t="s">
        <v>779</v>
      </c>
      <c r="E323" s="874">
        <v>2019</v>
      </c>
      <c r="F323" s="875" t="s">
        <v>98</v>
      </c>
      <c r="G323" s="929">
        <v>469</v>
      </c>
      <c r="H323" s="877"/>
      <c r="I323" s="878"/>
      <c r="J323" s="879" t="s">
        <v>85</v>
      </c>
      <c r="K323" s="880" t="s">
        <v>943</v>
      </c>
      <c r="L323" s="1102" t="s">
        <v>1974</v>
      </c>
      <c r="M323" s="881">
        <v>2018</v>
      </c>
      <c r="N323" s="882" t="s">
        <v>830</v>
      </c>
      <c r="O323" s="883" t="s">
        <v>2021</v>
      </c>
    </row>
    <row r="324" spans="1:15" customFormat="1" ht="15.6" customHeight="1" x14ac:dyDescent="0.25">
      <c r="A324" s="617"/>
      <c r="B324" s="617"/>
      <c r="C324" s="872" t="str">
        <f t="shared" si="84"/>
        <v>2020 | Germany</v>
      </c>
      <c r="D324" s="873" t="s">
        <v>779</v>
      </c>
      <c r="E324" s="874">
        <v>2020</v>
      </c>
      <c r="F324" s="875" t="s">
        <v>98</v>
      </c>
      <c r="G324" s="929">
        <v>378.62</v>
      </c>
      <c r="H324" s="877"/>
      <c r="I324" s="878"/>
      <c r="J324" s="879" t="s">
        <v>85</v>
      </c>
      <c r="K324" s="880" t="s">
        <v>943</v>
      </c>
      <c r="L324" s="1102" t="s">
        <v>1974</v>
      </c>
      <c r="M324" s="881">
        <v>2019</v>
      </c>
      <c r="N324" s="882" t="s">
        <v>790</v>
      </c>
      <c r="O324" s="883" t="s">
        <v>2021</v>
      </c>
    </row>
    <row r="325" spans="1:15" customFormat="1" ht="15.6" customHeight="1" x14ac:dyDescent="0.25">
      <c r="A325" s="617"/>
      <c r="B325" s="617"/>
      <c r="C325" s="872" t="str">
        <f t="shared" si="84"/>
        <v>2021 | Germany</v>
      </c>
      <c r="D325" s="873" t="s">
        <v>779</v>
      </c>
      <c r="E325" s="874">
        <v>2021</v>
      </c>
      <c r="F325" s="875" t="s">
        <v>98</v>
      </c>
      <c r="G325" s="929">
        <v>338.66</v>
      </c>
      <c r="H325" s="877"/>
      <c r="I325" s="878"/>
      <c r="J325" s="879" t="s">
        <v>85</v>
      </c>
      <c r="K325" s="880" t="s">
        <v>943</v>
      </c>
      <c r="L325" s="1102" t="s">
        <v>1974</v>
      </c>
      <c r="M325" s="881">
        <v>2020</v>
      </c>
      <c r="N325" s="882" t="s">
        <v>830</v>
      </c>
      <c r="O325" s="883" t="s">
        <v>2021</v>
      </c>
    </row>
    <row r="326" spans="1:15" customFormat="1" ht="15.6" customHeight="1" x14ac:dyDescent="0.25">
      <c r="A326" s="617"/>
      <c r="B326" s="617"/>
      <c r="C326" s="872" t="str">
        <f t="shared" si="84"/>
        <v>2022 | Germany</v>
      </c>
      <c r="D326" s="873" t="s">
        <v>779</v>
      </c>
      <c r="E326" s="874">
        <v>2022</v>
      </c>
      <c r="F326" s="875" t="s">
        <v>98</v>
      </c>
      <c r="G326" s="929">
        <v>377.64</v>
      </c>
      <c r="H326" s="877"/>
      <c r="I326" s="878"/>
      <c r="J326" s="879" t="s">
        <v>85</v>
      </c>
      <c r="K326" s="880" t="s">
        <v>943</v>
      </c>
      <c r="L326" s="1102" t="s">
        <v>1974</v>
      </c>
      <c r="M326" s="881">
        <v>2021</v>
      </c>
      <c r="N326" s="882" t="s">
        <v>829</v>
      </c>
      <c r="O326" s="883" t="s">
        <v>2021</v>
      </c>
    </row>
    <row r="327" spans="1:15" customFormat="1" ht="15.6" customHeight="1" x14ac:dyDescent="0.25">
      <c r="A327" s="617"/>
      <c r="B327" s="617"/>
      <c r="C327" s="872" t="str">
        <f t="shared" si="84"/>
        <v>2023 | Germany</v>
      </c>
      <c r="D327" s="873" t="s">
        <v>779</v>
      </c>
      <c r="E327" s="874">
        <v>2023</v>
      </c>
      <c r="F327" s="875" t="s">
        <v>98</v>
      </c>
      <c r="G327" s="929">
        <v>377.64</v>
      </c>
      <c r="H327" s="877"/>
      <c r="I327" s="878"/>
      <c r="J327" s="879" t="s">
        <v>85</v>
      </c>
      <c r="K327" s="885"/>
      <c r="L327" s="1099" t="s">
        <v>1974</v>
      </c>
      <c r="M327" s="881"/>
      <c r="N327" s="886"/>
      <c r="O327" s="883" t="s">
        <v>2021</v>
      </c>
    </row>
    <row r="328" spans="1:15" customFormat="1" ht="15.6" customHeight="1" x14ac:dyDescent="0.25">
      <c r="A328" s="617"/>
      <c r="B328" s="617"/>
      <c r="C328" s="872" t="str">
        <f t="shared" si="84"/>
        <v>2018 | Greece</v>
      </c>
      <c r="D328" s="873" t="s">
        <v>779</v>
      </c>
      <c r="E328" s="874">
        <v>2018</v>
      </c>
      <c r="F328" s="875" t="s">
        <v>176</v>
      </c>
      <c r="G328" s="929">
        <v>620</v>
      </c>
      <c r="H328" s="877"/>
      <c r="I328" s="878"/>
      <c r="J328" s="879" t="s">
        <v>85</v>
      </c>
      <c r="K328" s="880" t="s">
        <v>943</v>
      </c>
      <c r="L328" s="1102" t="s">
        <v>1974</v>
      </c>
      <c r="M328" s="881">
        <v>2016</v>
      </c>
      <c r="N328" s="882" t="s">
        <v>791</v>
      </c>
      <c r="O328" s="883" t="s">
        <v>2021</v>
      </c>
    </row>
    <row r="329" spans="1:15" customFormat="1" ht="15.6" customHeight="1" x14ac:dyDescent="0.25">
      <c r="A329" s="617"/>
      <c r="B329" s="617"/>
      <c r="C329" s="872" t="str">
        <f t="shared" si="84"/>
        <v>2019 | Greece</v>
      </c>
      <c r="D329" s="873" t="s">
        <v>779</v>
      </c>
      <c r="E329" s="874">
        <v>2019</v>
      </c>
      <c r="F329" s="875" t="s">
        <v>176</v>
      </c>
      <c r="G329" s="929">
        <v>567</v>
      </c>
      <c r="H329" s="877"/>
      <c r="I329" s="878"/>
      <c r="J329" s="879" t="s">
        <v>85</v>
      </c>
      <c r="K329" s="880" t="s">
        <v>943</v>
      </c>
      <c r="L329" s="1102" t="s">
        <v>1974</v>
      </c>
      <c r="M329" s="881">
        <v>2017</v>
      </c>
      <c r="N329" s="882" t="s">
        <v>830</v>
      </c>
      <c r="O329" s="883" t="s">
        <v>2021</v>
      </c>
    </row>
    <row r="330" spans="1:15" customFormat="1" ht="15.6" customHeight="1" x14ac:dyDescent="0.25">
      <c r="A330" s="617"/>
      <c r="B330" s="617"/>
      <c r="C330" s="872" t="str">
        <f t="shared" si="84"/>
        <v>2020 | Greece</v>
      </c>
      <c r="D330" s="873" t="s">
        <v>779</v>
      </c>
      <c r="E330" s="874">
        <v>2020</v>
      </c>
      <c r="F330" s="875" t="s">
        <v>176</v>
      </c>
      <c r="G330" s="929">
        <v>549.01</v>
      </c>
      <c r="H330" s="877"/>
      <c r="I330" s="878"/>
      <c r="J330" s="879" t="s">
        <v>85</v>
      </c>
      <c r="K330" s="880" t="s">
        <v>943</v>
      </c>
      <c r="L330" s="1102" t="s">
        <v>1974</v>
      </c>
      <c r="M330" s="881">
        <v>2018</v>
      </c>
      <c r="N330" s="882" t="s">
        <v>790</v>
      </c>
      <c r="O330" s="883" t="s">
        <v>2021</v>
      </c>
    </row>
    <row r="331" spans="1:15" customFormat="1" ht="15.6" customHeight="1" x14ac:dyDescent="0.25">
      <c r="A331" s="617"/>
      <c r="B331" s="617"/>
      <c r="C331" s="872" t="str">
        <f t="shared" si="84"/>
        <v>2021 | Greece</v>
      </c>
      <c r="D331" s="873" t="s">
        <v>779</v>
      </c>
      <c r="E331" s="874">
        <v>2021</v>
      </c>
      <c r="F331" s="875" t="s">
        <v>176</v>
      </c>
      <c r="G331" s="929">
        <v>410.01</v>
      </c>
      <c r="H331" s="877"/>
      <c r="I331" s="878"/>
      <c r="J331" s="879" t="s">
        <v>85</v>
      </c>
      <c r="K331" s="880" t="s">
        <v>943</v>
      </c>
      <c r="L331" s="1102" t="s">
        <v>1974</v>
      </c>
      <c r="M331" s="881">
        <v>2019</v>
      </c>
      <c r="N331" s="882" t="s">
        <v>830</v>
      </c>
      <c r="O331" s="883" t="s">
        <v>2021</v>
      </c>
    </row>
    <row r="332" spans="1:15" customFormat="1" ht="15.6" customHeight="1" x14ac:dyDescent="0.25">
      <c r="A332" s="617"/>
      <c r="B332" s="617"/>
      <c r="C332" s="872" t="str">
        <f t="shared" si="84"/>
        <v>2022 | Greece</v>
      </c>
      <c r="D332" s="873" t="s">
        <v>779</v>
      </c>
      <c r="E332" s="874">
        <v>2022</v>
      </c>
      <c r="F332" s="875" t="s">
        <v>176</v>
      </c>
      <c r="G332" s="929">
        <v>336.64</v>
      </c>
      <c r="H332" s="877"/>
      <c r="I332" s="878"/>
      <c r="J332" s="879" t="s">
        <v>85</v>
      </c>
      <c r="K332" s="880" t="s">
        <v>943</v>
      </c>
      <c r="L332" s="1102" t="s">
        <v>1974</v>
      </c>
      <c r="M332" s="881">
        <v>2020</v>
      </c>
      <c r="N332" s="882" t="s">
        <v>829</v>
      </c>
      <c r="O332" s="883" t="s">
        <v>2021</v>
      </c>
    </row>
    <row r="333" spans="1:15" customFormat="1" ht="15.6" customHeight="1" x14ac:dyDescent="0.25">
      <c r="A333" s="617"/>
      <c r="B333" s="617"/>
      <c r="C333" s="872" t="str">
        <f t="shared" si="84"/>
        <v>2023 | Greece</v>
      </c>
      <c r="D333" s="873" t="s">
        <v>779</v>
      </c>
      <c r="E333" s="874">
        <v>2023</v>
      </c>
      <c r="F333" s="875" t="s">
        <v>176</v>
      </c>
      <c r="G333" s="929">
        <v>336.64</v>
      </c>
      <c r="H333" s="877"/>
      <c r="I333" s="878"/>
      <c r="J333" s="879" t="s">
        <v>85</v>
      </c>
      <c r="K333" s="885"/>
      <c r="L333" s="1099" t="s">
        <v>1974</v>
      </c>
      <c r="M333" s="881"/>
      <c r="N333" s="886"/>
      <c r="O333" s="883" t="s">
        <v>2021</v>
      </c>
    </row>
    <row r="334" spans="1:15" customFormat="1" ht="15.6" customHeight="1" x14ac:dyDescent="0.25">
      <c r="A334" s="617"/>
      <c r="B334" s="617"/>
      <c r="C334" s="872" t="str">
        <f t="shared" si="84"/>
        <v>2018 | Hong Kong</v>
      </c>
      <c r="D334" s="873" t="s">
        <v>779</v>
      </c>
      <c r="E334" s="874">
        <v>2018</v>
      </c>
      <c r="F334" s="875" t="s">
        <v>198</v>
      </c>
      <c r="G334" s="929">
        <v>790</v>
      </c>
      <c r="H334" s="877"/>
      <c r="I334" s="878"/>
      <c r="J334" s="879" t="s">
        <v>85</v>
      </c>
      <c r="K334" s="880" t="s">
        <v>943</v>
      </c>
      <c r="L334" s="1102" t="s">
        <v>1974</v>
      </c>
      <c r="M334" s="881">
        <v>2016</v>
      </c>
      <c r="N334" s="882" t="s">
        <v>791</v>
      </c>
      <c r="O334" s="883" t="s">
        <v>2021</v>
      </c>
    </row>
    <row r="335" spans="1:15" customFormat="1" ht="15.6" customHeight="1" x14ac:dyDescent="0.25">
      <c r="A335" s="617"/>
      <c r="B335" s="617"/>
      <c r="C335" s="872" t="str">
        <f t="shared" si="84"/>
        <v>2019 | Hong Kong</v>
      </c>
      <c r="D335" s="873" t="s">
        <v>779</v>
      </c>
      <c r="E335" s="874">
        <v>2019</v>
      </c>
      <c r="F335" s="875" t="s">
        <v>198</v>
      </c>
      <c r="G335" s="929">
        <v>800</v>
      </c>
      <c r="H335" s="877"/>
      <c r="I335" s="878"/>
      <c r="J335" s="879" t="s">
        <v>85</v>
      </c>
      <c r="K335" s="880" t="s">
        <v>943</v>
      </c>
      <c r="L335" s="1102" t="s">
        <v>1974</v>
      </c>
      <c r="M335" s="881">
        <v>2017</v>
      </c>
      <c r="N335" s="882" t="s">
        <v>830</v>
      </c>
      <c r="O335" s="883" t="s">
        <v>2021</v>
      </c>
    </row>
    <row r="336" spans="1:15" customFormat="1" ht="15.6" customHeight="1" x14ac:dyDescent="0.25">
      <c r="A336" s="617"/>
      <c r="B336" s="617"/>
      <c r="C336" s="872" t="str">
        <f t="shared" si="84"/>
        <v>2020 | Hong Kong</v>
      </c>
      <c r="D336" s="873" t="s">
        <v>779</v>
      </c>
      <c r="E336" s="874">
        <v>2020</v>
      </c>
      <c r="F336" s="875" t="s">
        <v>198</v>
      </c>
      <c r="G336" s="929">
        <v>810</v>
      </c>
      <c r="H336" s="877"/>
      <c r="I336" s="878"/>
      <c r="J336" s="879" t="s">
        <v>85</v>
      </c>
      <c r="K336" s="880" t="s">
        <v>943</v>
      </c>
      <c r="L336" s="1102" t="s">
        <v>1974</v>
      </c>
      <c r="M336" s="881">
        <v>2018</v>
      </c>
      <c r="N336" s="882" t="s">
        <v>790</v>
      </c>
      <c r="O336" s="883" t="s">
        <v>2021</v>
      </c>
    </row>
    <row r="337" spans="1:15" customFormat="1" ht="15.6" customHeight="1" x14ac:dyDescent="0.25">
      <c r="A337" s="617"/>
      <c r="B337" s="617"/>
      <c r="C337" s="872" t="str">
        <f t="shared" si="84"/>
        <v>2021 | Hong Kong</v>
      </c>
      <c r="D337" s="873" t="s">
        <v>779</v>
      </c>
      <c r="E337" s="874">
        <v>2021</v>
      </c>
      <c r="F337" s="875" t="s">
        <v>198</v>
      </c>
      <c r="G337" s="929">
        <v>710</v>
      </c>
      <c r="H337" s="877"/>
      <c r="I337" s="878"/>
      <c r="J337" s="879" t="s">
        <v>85</v>
      </c>
      <c r="K337" s="880" t="s">
        <v>943</v>
      </c>
      <c r="L337" s="1102" t="s">
        <v>1974</v>
      </c>
      <c r="M337" s="881">
        <v>2019</v>
      </c>
      <c r="N337" s="882" t="s">
        <v>830</v>
      </c>
      <c r="O337" s="883" t="s">
        <v>2021</v>
      </c>
    </row>
    <row r="338" spans="1:15" customFormat="1" ht="15.6" customHeight="1" x14ac:dyDescent="0.25">
      <c r="A338" s="617"/>
      <c r="B338" s="617"/>
      <c r="C338" s="872" t="str">
        <f t="shared" si="84"/>
        <v>2022 | Hong Kong</v>
      </c>
      <c r="D338" s="873" t="s">
        <v>779</v>
      </c>
      <c r="E338" s="874">
        <v>2022</v>
      </c>
      <c r="F338" s="875" t="s">
        <v>198</v>
      </c>
      <c r="G338" s="929">
        <v>710</v>
      </c>
      <c r="H338" s="877"/>
      <c r="I338" s="878"/>
      <c r="J338" s="879" t="s">
        <v>85</v>
      </c>
      <c r="K338" s="880" t="s">
        <v>943</v>
      </c>
      <c r="L338" s="1102" t="s">
        <v>1974</v>
      </c>
      <c r="M338" s="881">
        <v>2020</v>
      </c>
      <c r="N338" s="882" t="s">
        <v>829</v>
      </c>
      <c r="O338" s="883" t="s">
        <v>2021</v>
      </c>
    </row>
    <row r="339" spans="1:15" customFormat="1" ht="15.6" customHeight="1" x14ac:dyDescent="0.25">
      <c r="A339" s="617"/>
      <c r="B339" s="617"/>
      <c r="C339" s="872" t="str">
        <f t="shared" si="84"/>
        <v>2023 | Hong Kong</v>
      </c>
      <c r="D339" s="873" t="s">
        <v>779</v>
      </c>
      <c r="E339" s="874">
        <v>2023</v>
      </c>
      <c r="F339" s="875" t="s">
        <v>198</v>
      </c>
      <c r="G339" s="929">
        <v>710</v>
      </c>
      <c r="H339" s="877"/>
      <c r="I339" s="878"/>
      <c r="J339" s="879" t="s">
        <v>85</v>
      </c>
      <c r="K339" s="885"/>
      <c r="L339" s="1099" t="s">
        <v>1974</v>
      </c>
      <c r="M339" s="881"/>
      <c r="N339" s="886"/>
      <c r="O339" s="883" t="s">
        <v>2021</v>
      </c>
    </row>
    <row r="340" spans="1:15" customFormat="1" ht="15.6" customHeight="1" x14ac:dyDescent="0.25">
      <c r="A340" s="617"/>
      <c r="B340" s="617"/>
      <c r="C340" s="872" t="str">
        <f t="shared" si="84"/>
        <v>2018 | Hungary</v>
      </c>
      <c r="D340" s="873" t="s">
        <v>779</v>
      </c>
      <c r="E340" s="874">
        <v>2018</v>
      </c>
      <c r="F340" s="875" t="s">
        <v>110</v>
      </c>
      <c r="G340" s="929">
        <v>304</v>
      </c>
      <c r="H340" s="877"/>
      <c r="I340" s="878"/>
      <c r="J340" s="879" t="s">
        <v>85</v>
      </c>
      <c r="K340" s="880" t="s">
        <v>943</v>
      </c>
      <c r="L340" s="1102" t="s">
        <v>1974</v>
      </c>
      <c r="M340" s="881">
        <v>2016</v>
      </c>
      <c r="N340" s="882" t="s">
        <v>791</v>
      </c>
      <c r="O340" s="883" t="s">
        <v>2021</v>
      </c>
    </row>
    <row r="341" spans="1:15" customFormat="1" ht="15.6" customHeight="1" x14ac:dyDescent="0.25">
      <c r="A341" s="617"/>
      <c r="B341" s="617"/>
      <c r="C341" s="872" t="str">
        <f t="shared" si="84"/>
        <v>2019 | Hungary</v>
      </c>
      <c r="D341" s="873" t="s">
        <v>779</v>
      </c>
      <c r="E341" s="874">
        <v>2019</v>
      </c>
      <c r="F341" s="875" t="s">
        <v>110</v>
      </c>
      <c r="G341" s="929">
        <v>314</v>
      </c>
      <c r="H341" s="877"/>
      <c r="I341" s="878"/>
      <c r="J341" s="879" t="s">
        <v>85</v>
      </c>
      <c r="K341" s="880" t="s">
        <v>943</v>
      </c>
      <c r="L341" s="1102" t="s">
        <v>1974</v>
      </c>
      <c r="M341" s="881">
        <v>2017</v>
      </c>
      <c r="N341" s="882" t="s">
        <v>830</v>
      </c>
      <c r="O341" s="883" t="s">
        <v>2021</v>
      </c>
    </row>
    <row r="342" spans="1:15" customFormat="1" ht="15.6" customHeight="1" x14ac:dyDescent="0.25">
      <c r="A342" s="617"/>
      <c r="B342" s="617"/>
      <c r="C342" s="872" t="str">
        <f t="shared" si="84"/>
        <v>2020 | Hungary</v>
      </c>
      <c r="D342" s="873" t="s">
        <v>779</v>
      </c>
      <c r="E342" s="874">
        <v>2020</v>
      </c>
      <c r="F342" s="875" t="s">
        <v>110</v>
      </c>
      <c r="G342" s="929">
        <v>252.98</v>
      </c>
      <c r="H342" s="877"/>
      <c r="I342" s="878"/>
      <c r="J342" s="879" t="s">
        <v>85</v>
      </c>
      <c r="K342" s="880" t="s">
        <v>943</v>
      </c>
      <c r="L342" s="1102" t="s">
        <v>1974</v>
      </c>
      <c r="M342" s="881">
        <v>2018</v>
      </c>
      <c r="N342" s="882" t="s">
        <v>790</v>
      </c>
      <c r="O342" s="883" t="s">
        <v>2021</v>
      </c>
    </row>
    <row r="343" spans="1:15" customFormat="1" ht="15.6" customHeight="1" x14ac:dyDescent="0.25">
      <c r="A343" s="617"/>
      <c r="B343" s="617"/>
      <c r="C343" s="872" t="str">
        <f t="shared" si="84"/>
        <v>2021 | Hungary</v>
      </c>
      <c r="D343" s="873" t="s">
        <v>779</v>
      </c>
      <c r="E343" s="874">
        <v>2021</v>
      </c>
      <c r="F343" s="875" t="s">
        <v>110</v>
      </c>
      <c r="G343" s="929">
        <v>243.75</v>
      </c>
      <c r="H343" s="877"/>
      <c r="I343" s="878"/>
      <c r="J343" s="879" t="s">
        <v>85</v>
      </c>
      <c r="K343" s="880" t="s">
        <v>943</v>
      </c>
      <c r="L343" s="1102" t="s">
        <v>1974</v>
      </c>
      <c r="M343" s="881">
        <v>2019</v>
      </c>
      <c r="N343" s="882" t="s">
        <v>830</v>
      </c>
      <c r="O343" s="883" t="s">
        <v>2021</v>
      </c>
    </row>
    <row r="344" spans="1:15" customFormat="1" ht="15.6" customHeight="1" x14ac:dyDescent="0.25">
      <c r="A344" s="617"/>
      <c r="B344" s="617"/>
      <c r="C344" s="872" t="str">
        <f t="shared" si="84"/>
        <v>2022 | Hungary</v>
      </c>
      <c r="D344" s="873" t="s">
        <v>779</v>
      </c>
      <c r="E344" s="874">
        <v>2022</v>
      </c>
      <c r="F344" s="875" t="s">
        <v>110</v>
      </c>
      <c r="G344" s="929">
        <v>243.75</v>
      </c>
      <c r="H344" s="877"/>
      <c r="I344" s="878"/>
      <c r="J344" s="879" t="s">
        <v>85</v>
      </c>
      <c r="K344" s="880" t="s">
        <v>943</v>
      </c>
      <c r="L344" s="1102" t="s">
        <v>1974</v>
      </c>
      <c r="M344" s="881">
        <v>2020</v>
      </c>
      <c r="N344" s="882" t="s">
        <v>829</v>
      </c>
      <c r="O344" s="883" t="s">
        <v>2021</v>
      </c>
    </row>
    <row r="345" spans="1:15" customFormat="1" ht="15.6" customHeight="1" x14ac:dyDescent="0.25">
      <c r="A345" s="617"/>
      <c r="B345" s="617"/>
      <c r="C345" s="872" t="str">
        <f t="shared" si="84"/>
        <v>2023 | Hungary</v>
      </c>
      <c r="D345" s="873" t="s">
        <v>779</v>
      </c>
      <c r="E345" s="874">
        <v>2023</v>
      </c>
      <c r="F345" s="875" t="s">
        <v>110</v>
      </c>
      <c r="G345" s="929">
        <v>243.75</v>
      </c>
      <c r="H345" s="877"/>
      <c r="I345" s="878"/>
      <c r="J345" s="879" t="s">
        <v>85</v>
      </c>
      <c r="K345" s="885"/>
      <c r="L345" s="1099" t="s">
        <v>1974</v>
      </c>
      <c r="M345" s="881"/>
      <c r="N345" s="886"/>
      <c r="O345" s="883" t="s">
        <v>2021</v>
      </c>
    </row>
    <row r="346" spans="1:15" customFormat="1" ht="15.6" customHeight="1" x14ac:dyDescent="0.25">
      <c r="A346" s="617"/>
      <c r="B346" s="617"/>
      <c r="C346" s="872" t="str">
        <f t="shared" si="84"/>
        <v>2018 | India</v>
      </c>
      <c r="D346" s="873" t="s">
        <v>779</v>
      </c>
      <c r="E346" s="874">
        <v>2018</v>
      </c>
      <c r="F346" s="875" t="s">
        <v>203</v>
      </c>
      <c r="G346" s="929">
        <v>813</v>
      </c>
      <c r="H346" s="877"/>
      <c r="I346" s="878"/>
      <c r="J346" s="879" t="s">
        <v>85</v>
      </c>
      <c r="K346" s="880" t="s">
        <v>943</v>
      </c>
      <c r="L346" s="1102" t="s">
        <v>1974</v>
      </c>
      <c r="M346" s="881">
        <v>2016</v>
      </c>
      <c r="N346" s="882" t="s">
        <v>791</v>
      </c>
      <c r="O346" s="883" t="s">
        <v>2021</v>
      </c>
    </row>
    <row r="347" spans="1:15" customFormat="1" ht="15.6" customHeight="1" x14ac:dyDescent="0.25">
      <c r="A347" s="617"/>
      <c r="B347" s="617"/>
      <c r="C347" s="872" t="str">
        <f t="shared" si="84"/>
        <v>2019 | India</v>
      </c>
      <c r="D347" s="873" t="s">
        <v>779</v>
      </c>
      <c r="E347" s="874">
        <v>2019</v>
      </c>
      <c r="F347" s="875" t="s">
        <v>203</v>
      </c>
      <c r="G347" s="929">
        <v>742.9</v>
      </c>
      <c r="H347" s="877"/>
      <c r="I347" s="878"/>
      <c r="J347" s="879" t="s">
        <v>85</v>
      </c>
      <c r="K347" s="880" t="s">
        <v>943</v>
      </c>
      <c r="L347" s="1102" t="s">
        <v>1974</v>
      </c>
      <c r="M347" s="881">
        <v>2017</v>
      </c>
      <c r="N347" s="882" t="s">
        <v>830</v>
      </c>
      <c r="O347" s="883" t="s">
        <v>2021</v>
      </c>
    </row>
    <row r="348" spans="1:15" customFormat="1" ht="15.6" customHeight="1" x14ac:dyDescent="0.25">
      <c r="A348" s="617"/>
      <c r="B348" s="617"/>
      <c r="C348" s="872" t="str">
        <f t="shared" si="84"/>
        <v>2020 | India</v>
      </c>
      <c r="D348" s="873" t="s">
        <v>779</v>
      </c>
      <c r="E348" s="874">
        <v>2020</v>
      </c>
      <c r="F348" s="875" t="s">
        <v>203</v>
      </c>
      <c r="G348" s="929">
        <v>708</v>
      </c>
      <c r="H348" s="877"/>
      <c r="I348" s="878"/>
      <c r="J348" s="879" t="s">
        <v>85</v>
      </c>
      <c r="K348" s="880" t="s">
        <v>943</v>
      </c>
      <c r="L348" s="1102" t="s">
        <v>1974</v>
      </c>
      <c r="M348" s="881">
        <v>2018</v>
      </c>
      <c r="N348" s="882" t="s">
        <v>790</v>
      </c>
      <c r="O348" s="883" t="s">
        <v>2021</v>
      </c>
    </row>
    <row r="349" spans="1:15" customFormat="1" ht="15.6" customHeight="1" x14ac:dyDescent="0.25">
      <c r="A349" s="617"/>
      <c r="B349" s="617"/>
      <c r="C349" s="872" t="str">
        <f t="shared" si="84"/>
        <v>2021 | India</v>
      </c>
      <c r="D349" s="873" t="s">
        <v>779</v>
      </c>
      <c r="E349" s="874">
        <v>2021</v>
      </c>
      <c r="F349" s="875" t="s">
        <v>203</v>
      </c>
      <c r="G349" s="929">
        <v>708.2</v>
      </c>
      <c r="H349" s="877"/>
      <c r="I349" s="878"/>
      <c r="J349" s="879" t="s">
        <v>85</v>
      </c>
      <c r="K349" s="880" t="s">
        <v>943</v>
      </c>
      <c r="L349" s="1102" t="s">
        <v>1974</v>
      </c>
      <c r="M349" s="881">
        <v>2019</v>
      </c>
      <c r="N349" s="882" t="s">
        <v>830</v>
      </c>
      <c r="O349" s="883" t="s">
        <v>2021</v>
      </c>
    </row>
    <row r="350" spans="1:15" customFormat="1" ht="15.6" customHeight="1" x14ac:dyDescent="0.25">
      <c r="A350" s="617"/>
      <c r="B350" s="617"/>
      <c r="C350" s="872" t="str">
        <f t="shared" si="84"/>
        <v>2022 | India</v>
      </c>
      <c r="D350" s="873" t="s">
        <v>779</v>
      </c>
      <c r="E350" s="874">
        <v>2022</v>
      </c>
      <c r="F350" s="875" t="s">
        <v>203</v>
      </c>
      <c r="G350" s="929">
        <v>713.19999999999993</v>
      </c>
      <c r="H350" s="877"/>
      <c r="I350" s="878"/>
      <c r="J350" s="879" t="s">
        <v>85</v>
      </c>
      <c r="K350" s="880" t="s">
        <v>943</v>
      </c>
      <c r="L350" s="1102" t="s">
        <v>1974</v>
      </c>
      <c r="M350" s="881">
        <v>2020</v>
      </c>
      <c r="N350" s="882" t="s">
        <v>829</v>
      </c>
      <c r="O350" s="883" t="s">
        <v>2021</v>
      </c>
    </row>
    <row r="351" spans="1:15" customFormat="1" ht="15.6" customHeight="1" x14ac:dyDescent="0.25">
      <c r="A351" s="617"/>
      <c r="B351" s="617"/>
      <c r="C351" s="872" t="str">
        <f t="shared" si="84"/>
        <v>2023 | India</v>
      </c>
      <c r="D351" s="873" t="s">
        <v>779</v>
      </c>
      <c r="E351" s="874">
        <v>2023</v>
      </c>
      <c r="F351" s="875" t="s">
        <v>203</v>
      </c>
      <c r="G351" s="929">
        <v>713.19999999999993</v>
      </c>
      <c r="H351" s="877"/>
      <c r="I351" s="878"/>
      <c r="J351" s="879" t="s">
        <v>85</v>
      </c>
      <c r="K351" s="885"/>
      <c r="L351" s="1099" t="s">
        <v>1974</v>
      </c>
      <c r="M351" s="881"/>
      <c r="N351" s="886"/>
      <c r="O351" s="883" t="s">
        <v>2021</v>
      </c>
    </row>
    <row r="352" spans="1:15" customFormat="1" ht="15.6" customHeight="1" x14ac:dyDescent="0.25">
      <c r="A352" s="617"/>
      <c r="B352" s="617"/>
      <c r="C352" s="872" t="str">
        <f t="shared" si="84"/>
        <v>2018 | Indonesia</v>
      </c>
      <c r="D352" s="873" t="s">
        <v>779</v>
      </c>
      <c r="E352" s="874">
        <v>2018</v>
      </c>
      <c r="F352" s="875" t="s">
        <v>205</v>
      </c>
      <c r="G352" s="929">
        <v>736</v>
      </c>
      <c r="H352" s="877"/>
      <c r="I352" s="878"/>
      <c r="J352" s="879" t="s">
        <v>85</v>
      </c>
      <c r="K352" s="880" t="s">
        <v>943</v>
      </c>
      <c r="L352" s="1102" t="s">
        <v>1974</v>
      </c>
      <c r="M352" s="881">
        <v>2016</v>
      </c>
      <c r="N352" s="882" t="s">
        <v>791</v>
      </c>
      <c r="O352" s="883" t="s">
        <v>2021</v>
      </c>
    </row>
    <row r="353" spans="1:15" customFormat="1" ht="15.6" customHeight="1" x14ac:dyDescent="0.25">
      <c r="A353" s="617"/>
      <c r="B353" s="617"/>
      <c r="C353" s="872" t="str">
        <f t="shared" si="84"/>
        <v>2019 | Indonesia</v>
      </c>
      <c r="D353" s="873" t="s">
        <v>779</v>
      </c>
      <c r="E353" s="874">
        <v>2019</v>
      </c>
      <c r="F353" s="875" t="s">
        <v>205</v>
      </c>
      <c r="G353" s="929">
        <v>755.1</v>
      </c>
      <c r="H353" s="877"/>
      <c r="I353" s="878"/>
      <c r="J353" s="879" t="s">
        <v>85</v>
      </c>
      <c r="K353" s="880" t="s">
        <v>943</v>
      </c>
      <c r="L353" s="1102" t="s">
        <v>1974</v>
      </c>
      <c r="M353" s="881">
        <v>2017</v>
      </c>
      <c r="N353" s="882" t="s">
        <v>830</v>
      </c>
      <c r="O353" s="883" t="s">
        <v>2021</v>
      </c>
    </row>
    <row r="354" spans="1:15" customFormat="1" ht="15.6" customHeight="1" x14ac:dyDescent="0.25">
      <c r="C354" s="872" t="str">
        <f t="shared" si="84"/>
        <v>2020 | Indonesia</v>
      </c>
      <c r="D354" s="873" t="s">
        <v>779</v>
      </c>
      <c r="E354" s="874">
        <v>2020</v>
      </c>
      <c r="F354" s="875" t="s">
        <v>205</v>
      </c>
      <c r="G354" s="929">
        <v>761</v>
      </c>
      <c r="H354" s="877"/>
      <c r="I354" s="878"/>
      <c r="J354" s="879" t="s">
        <v>85</v>
      </c>
      <c r="K354" s="880" t="s">
        <v>943</v>
      </c>
      <c r="L354" s="1102" t="s">
        <v>1974</v>
      </c>
      <c r="M354" s="881">
        <v>2018</v>
      </c>
      <c r="N354" s="882" t="s">
        <v>790</v>
      </c>
      <c r="O354" s="883" t="s">
        <v>2021</v>
      </c>
    </row>
    <row r="355" spans="1:15" customFormat="1" ht="15.6" customHeight="1" x14ac:dyDescent="0.25">
      <c r="C355" s="872" t="str">
        <f t="shared" si="84"/>
        <v>2021 | Indonesia</v>
      </c>
      <c r="D355" s="873" t="s">
        <v>779</v>
      </c>
      <c r="E355" s="874">
        <v>2021</v>
      </c>
      <c r="F355" s="875" t="s">
        <v>205</v>
      </c>
      <c r="G355" s="929">
        <v>717.7</v>
      </c>
      <c r="H355" s="877"/>
      <c r="I355" s="878"/>
      <c r="J355" s="879" t="s">
        <v>85</v>
      </c>
      <c r="K355" s="880" t="s">
        <v>943</v>
      </c>
      <c r="L355" s="1102" t="s">
        <v>1974</v>
      </c>
      <c r="M355" s="881">
        <v>2019</v>
      </c>
      <c r="N355" s="882" t="s">
        <v>830</v>
      </c>
      <c r="O355" s="883" t="s">
        <v>2021</v>
      </c>
    </row>
    <row r="356" spans="1:15" customFormat="1" ht="15.6" customHeight="1" x14ac:dyDescent="0.25">
      <c r="C356" s="872" t="str">
        <f t="shared" si="84"/>
        <v>2022 | Indonesia</v>
      </c>
      <c r="D356" s="873" t="s">
        <v>779</v>
      </c>
      <c r="E356" s="874">
        <v>2022</v>
      </c>
      <c r="F356" s="875" t="s">
        <v>205</v>
      </c>
      <c r="G356" s="929">
        <v>784.80000000000007</v>
      </c>
      <c r="H356" s="877"/>
      <c r="I356" s="878"/>
      <c r="J356" s="879" t="s">
        <v>85</v>
      </c>
      <c r="K356" s="880" t="s">
        <v>943</v>
      </c>
      <c r="L356" s="1102" t="s">
        <v>1974</v>
      </c>
      <c r="M356" s="881">
        <v>2020</v>
      </c>
      <c r="N356" s="882" t="s">
        <v>829</v>
      </c>
      <c r="O356" s="883" t="s">
        <v>2021</v>
      </c>
    </row>
    <row r="357" spans="1:15" customFormat="1" ht="15.6" customHeight="1" x14ac:dyDescent="0.25">
      <c r="C357" s="872" t="str">
        <f t="shared" si="84"/>
        <v>2023 | Indonesia</v>
      </c>
      <c r="D357" s="873" t="s">
        <v>779</v>
      </c>
      <c r="E357" s="874">
        <v>2023</v>
      </c>
      <c r="F357" s="875" t="s">
        <v>205</v>
      </c>
      <c r="G357" s="929">
        <v>784.80000000000007</v>
      </c>
      <c r="H357" s="877"/>
      <c r="I357" s="878"/>
      <c r="J357" s="879" t="s">
        <v>85</v>
      </c>
      <c r="K357" s="885"/>
      <c r="L357" s="1099" t="s">
        <v>1974</v>
      </c>
      <c r="M357" s="881"/>
      <c r="N357" s="886"/>
      <c r="O357" s="883" t="s">
        <v>2021</v>
      </c>
    </row>
    <row r="358" spans="1:15" customFormat="1" ht="15.6" customHeight="1" x14ac:dyDescent="0.25">
      <c r="C358" s="872" t="str">
        <f t="shared" si="84"/>
        <v>2018 | Ireland</v>
      </c>
      <c r="D358" s="873" t="s">
        <v>779</v>
      </c>
      <c r="E358" s="874">
        <v>2018</v>
      </c>
      <c r="F358" s="875" t="s">
        <v>112</v>
      </c>
      <c r="G358" s="929">
        <v>442</v>
      </c>
      <c r="H358" s="877"/>
      <c r="I358" s="878"/>
      <c r="J358" s="879" t="s">
        <v>85</v>
      </c>
      <c r="K358" s="880" t="s">
        <v>943</v>
      </c>
      <c r="L358" s="1102" t="s">
        <v>1974</v>
      </c>
      <c r="M358" s="881">
        <v>2016</v>
      </c>
      <c r="N358" s="882" t="s">
        <v>791</v>
      </c>
      <c r="O358" s="883" t="s">
        <v>2021</v>
      </c>
    </row>
    <row r="359" spans="1:15" customFormat="1" ht="15.6" customHeight="1" x14ac:dyDescent="0.25">
      <c r="C359" s="872" t="str">
        <f t="shared" si="84"/>
        <v>2019 | Ireland</v>
      </c>
      <c r="D359" s="873" t="s">
        <v>779</v>
      </c>
      <c r="E359" s="874">
        <v>2019</v>
      </c>
      <c r="F359" s="875" t="s">
        <v>112</v>
      </c>
      <c r="G359" s="929">
        <v>393</v>
      </c>
      <c r="H359" s="877"/>
      <c r="I359" s="878"/>
      <c r="J359" s="879" t="s">
        <v>85</v>
      </c>
      <c r="K359" s="880" t="s">
        <v>943</v>
      </c>
      <c r="L359" s="1102" t="s">
        <v>1974</v>
      </c>
      <c r="M359" s="881">
        <v>2017</v>
      </c>
      <c r="N359" s="882" t="s">
        <v>830</v>
      </c>
      <c r="O359" s="883" t="s">
        <v>2021</v>
      </c>
    </row>
    <row r="360" spans="1:15" customFormat="1" ht="15" customHeight="1" x14ac:dyDescent="0.25">
      <c r="C360" s="887" t="str">
        <f t="shared" si="84"/>
        <v>2020 | Ireland</v>
      </c>
      <c r="D360" s="873" t="s">
        <v>779</v>
      </c>
      <c r="E360" s="874">
        <v>2020</v>
      </c>
      <c r="F360" s="875" t="s">
        <v>112</v>
      </c>
      <c r="G360" s="929">
        <v>348.04</v>
      </c>
      <c r="H360" s="877"/>
      <c r="I360" s="878"/>
      <c r="J360" s="879" t="s">
        <v>85</v>
      </c>
      <c r="K360" s="880" t="s">
        <v>943</v>
      </c>
      <c r="L360" s="1102" t="s">
        <v>1974</v>
      </c>
      <c r="M360" s="881">
        <v>2018</v>
      </c>
      <c r="N360" s="882" t="s">
        <v>790</v>
      </c>
      <c r="O360" s="888" t="s">
        <v>2021</v>
      </c>
    </row>
    <row r="361" spans="1:15" customFormat="1" ht="15" customHeight="1" x14ac:dyDescent="0.25">
      <c r="C361" s="887" t="str">
        <f t="shared" si="84"/>
        <v>2021 | Ireland</v>
      </c>
      <c r="D361" s="873" t="s">
        <v>779</v>
      </c>
      <c r="E361" s="874">
        <v>2021</v>
      </c>
      <c r="F361" s="875" t="s">
        <v>112</v>
      </c>
      <c r="G361" s="929">
        <v>335.99</v>
      </c>
      <c r="H361" s="877"/>
      <c r="I361" s="878"/>
      <c r="J361" s="879" t="s">
        <v>85</v>
      </c>
      <c r="K361" s="880" t="s">
        <v>943</v>
      </c>
      <c r="L361" s="1102" t="s">
        <v>1974</v>
      </c>
      <c r="M361" s="881">
        <v>2019</v>
      </c>
      <c r="N361" s="882" t="s">
        <v>830</v>
      </c>
      <c r="O361" s="888" t="s">
        <v>2021</v>
      </c>
    </row>
    <row r="362" spans="1:15" customFormat="1" ht="15" customHeight="1" x14ac:dyDescent="0.25">
      <c r="C362" s="887" t="str">
        <f t="shared" si="84"/>
        <v>2022 | Ireland</v>
      </c>
      <c r="D362" s="873" t="s">
        <v>779</v>
      </c>
      <c r="E362" s="874">
        <v>2022</v>
      </c>
      <c r="F362" s="875" t="s">
        <v>112</v>
      </c>
      <c r="G362" s="929">
        <v>377.09999999999997</v>
      </c>
      <c r="H362" s="877"/>
      <c r="I362" s="878"/>
      <c r="J362" s="879" t="s">
        <v>85</v>
      </c>
      <c r="K362" s="880" t="s">
        <v>943</v>
      </c>
      <c r="L362" s="1102" t="s">
        <v>1974</v>
      </c>
      <c r="M362" s="881">
        <v>2020</v>
      </c>
      <c r="N362" s="882" t="s">
        <v>829</v>
      </c>
      <c r="O362" s="888" t="s">
        <v>2021</v>
      </c>
    </row>
    <row r="363" spans="1:15" customFormat="1" ht="15" customHeight="1" x14ac:dyDescent="0.25">
      <c r="C363" s="887" t="str">
        <f t="shared" si="84"/>
        <v>2023 | Ireland</v>
      </c>
      <c r="D363" s="873" t="s">
        <v>779</v>
      </c>
      <c r="E363" s="874">
        <v>2023</v>
      </c>
      <c r="F363" s="875" t="s">
        <v>112</v>
      </c>
      <c r="G363" s="929">
        <v>377.09999999999997</v>
      </c>
      <c r="H363" s="877"/>
      <c r="I363" s="878"/>
      <c r="J363" s="879" t="s">
        <v>85</v>
      </c>
      <c r="K363" s="885"/>
      <c r="L363" s="1099" t="s">
        <v>1974</v>
      </c>
      <c r="M363" s="881"/>
      <c r="N363" s="886"/>
      <c r="O363" s="888" t="s">
        <v>2021</v>
      </c>
    </row>
    <row r="364" spans="1:15" customFormat="1" ht="15" customHeight="1" x14ac:dyDescent="0.25">
      <c r="C364" s="887" t="str">
        <f t="shared" si="84"/>
        <v>2018 | Italy</v>
      </c>
      <c r="D364" s="873" t="s">
        <v>779</v>
      </c>
      <c r="E364" s="874">
        <v>2018</v>
      </c>
      <c r="F364" s="875" t="s">
        <v>114</v>
      </c>
      <c r="G364" s="929">
        <v>352</v>
      </c>
      <c r="H364" s="877"/>
      <c r="I364" s="878"/>
      <c r="J364" s="879" t="s">
        <v>85</v>
      </c>
      <c r="K364" s="880" t="s">
        <v>943</v>
      </c>
      <c r="L364" s="1102" t="s">
        <v>1974</v>
      </c>
      <c r="M364" s="881">
        <v>2016</v>
      </c>
      <c r="N364" s="882" t="s">
        <v>791</v>
      </c>
      <c r="O364" s="888" t="s">
        <v>2021</v>
      </c>
    </row>
    <row r="365" spans="1:15" customFormat="1" ht="15" customHeight="1" x14ac:dyDescent="0.25">
      <c r="C365" s="887" t="str">
        <f t="shared" si="84"/>
        <v>2019 | Italy</v>
      </c>
      <c r="D365" s="873" t="s">
        <v>779</v>
      </c>
      <c r="E365" s="874">
        <v>2019</v>
      </c>
      <c r="F365" s="875" t="s">
        <v>114</v>
      </c>
      <c r="G365" s="929">
        <v>327</v>
      </c>
      <c r="H365" s="877"/>
      <c r="I365" s="878"/>
      <c r="J365" s="879" t="s">
        <v>85</v>
      </c>
      <c r="K365" s="880" t="s">
        <v>943</v>
      </c>
      <c r="L365" s="1102" t="s">
        <v>1974</v>
      </c>
      <c r="M365" s="881">
        <v>2017</v>
      </c>
      <c r="N365" s="882" t="s">
        <v>830</v>
      </c>
      <c r="O365" s="888" t="s">
        <v>2021</v>
      </c>
    </row>
    <row r="366" spans="1:15" customFormat="1" ht="15" customHeight="1" x14ac:dyDescent="0.25">
      <c r="C366" s="887" t="str">
        <f t="shared" ref="C366:C429" si="85">IF(OR(E366="",F366="",G366=""),"",E366&amp;" | "&amp;F366)</f>
        <v>2020 | Italy</v>
      </c>
      <c r="D366" s="873" t="s">
        <v>779</v>
      </c>
      <c r="E366" s="874">
        <v>2020</v>
      </c>
      <c r="F366" s="875" t="s">
        <v>114</v>
      </c>
      <c r="G366" s="929">
        <v>338.54</v>
      </c>
      <c r="H366" s="877"/>
      <c r="I366" s="878"/>
      <c r="J366" s="879" t="s">
        <v>85</v>
      </c>
      <c r="K366" s="880" t="s">
        <v>943</v>
      </c>
      <c r="L366" s="1102" t="s">
        <v>1974</v>
      </c>
      <c r="M366" s="881">
        <v>2018</v>
      </c>
      <c r="N366" s="882" t="s">
        <v>790</v>
      </c>
      <c r="O366" s="888" t="s">
        <v>2021</v>
      </c>
    </row>
    <row r="367" spans="1:15" customFormat="1" ht="15" customHeight="1" x14ac:dyDescent="0.25">
      <c r="C367" s="887" t="str">
        <f t="shared" si="85"/>
        <v>2021 | Italy</v>
      </c>
      <c r="D367" s="873" t="s">
        <v>779</v>
      </c>
      <c r="E367" s="874">
        <v>2021</v>
      </c>
      <c r="F367" s="875" t="s">
        <v>114</v>
      </c>
      <c r="G367" s="929">
        <v>323.84000000000003</v>
      </c>
      <c r="H367" s="877"/>
      <c r="I367" s="878"/>
      <c r="J367" s="879" t="s">
        <v>85</v>
      </c>
      <c r="K367" s="880" t="s">
        <v>943</v>
      </c>
      <c r="L367" s="1102" t="s">
        <v>1974</v>
      </c>
      <c r="M367" s="881">
        <v>2019</v>
      </c>
      <c r="N367" s="882" t="s">
        <v>830</v>
      </c>
      <c r="O367" s="888" t="s">
        <v>2021</v>
      </c>
    </row>
    <row r="368" spans="1:15" customFormat="1" ht="15" customHeight="1" x14ac:dyDescent="0.25">
      <c r="C368" s="887" t="str">
        <f t="shared" si="85"/>
        <v>2022 | Italy</v>
      </c>
      <c r="D368" s="873" t="s">
        <v>779</v>
      </c>
      <c r="E368" s="874">
        <v>2022</v>
      </c>
      <c r="F368" s="875" t="s">
        <v>114</v>
      </c>
      <c r="G368" s="929">
        <v>306.85000000000002</v>
      </c>
      <c r="H368" s="877"/>
      <c r="I368" s="878"/>
      <c r="J368" s="879" t="s">
        <v>85</v>
      </c>
      <c r="K368" s="880" t="s">
        <v>943</v>
      </c>
      <c r="L368" s="1102" t="s">
        <v>1974</v>
      </c>
      <c r="M368" s="881">
        <v>2020</v>
      </c>
      <c r="N368" s="882" t="s">
        <v>829</v>
      </c>
      <c r="O368" s="888" t="s">
        <v>2021</v>
      </c>
    </row>
    <row r="369" spans="3:15" customFormat="1" ht="15" customHeight="1" x14ac:dyDescent="0.25">
      <c r="C369" s="887" t="str">
        <f t="shared" si="85"/>
        <v>2023 | Italy</v>
      </c>
      <c r="D369" s="873" t="s">
        <v>779</v>
      </c>
      <c r="E369" s="874">
        <v>2023</v>
      </c>
      <c r="F369" s="875" t="s">
        <v>114</v>
      </c>
      <c r="G369" s="929">
        <v>306.85000000000002</v>
      </c>
      <c r="H369" s="877"/>
      <c r="I369" s="878"/>
      <c r="J369" s="879" t="s">
        <v>85</v>
      </c>
      <c r="K369" s="885"/>
      <c r="L369" s="1099" t="s">
        <v>1974</v>
      </c>
      <c r="M369" s="881"/>
      <c r="N369" s="886"/>
      <c r="O369" s="888" t="s">
        <v>2021</v>
      </c>
    </row>
    <row r="370" spans="3:15" customFormat="1" ht="15" customHeight="1" x14ac:dyDescent="0.25">
      <c r="C370" s="887" t="str">
        <f t="shared" si="85"/>
        <v>2018 | Japan</v>
      </c>
      <c r="D370" s="873" t="s">
        <v>779</v>
      </c>
      <c r="E370" s="874">
        <v>2018</v>
      </c>
      <c r="F370" s="875" t="s">
        <v>115</v>
      </c>
      <c r="G370" s="929">
        <v>556</v>
      </c>
      <c r="H370" s="877"/>
      <c r="I370" s="878"/>
      <c r="J370" s="879" t="s">
        <v>85</v>
      </c>
      <c r="K370" s="880" t="s">
        <v>943</v>
      </c>
      <c r="L370" s="1102" t="s">
        <v>1974</v>
      </c>
      <c r="M370" s="881">
        <v>2016</v>
      </c>
      <c r="N370" s="882" t="s">
        <v>791</v>
      </c>
      <c r="O370" s="888" t="s">
        <v>2021</v>
      </c>
    </row>
    <row r="371" spans="3:15" customFormat="1" ht="15" customHeight="1" x14ac:dyDescent="0.25">
      <c r="C371" s="887" t="str">
        <f t="shared" si="85"/>
        <v>2019 | Japan</v>
      </c>
      <c r="D371" s="873" t="s">
        <v>779</v>
      </c>
      <c r="E371" s="874">
        <v>2019</v>
      </c>
      <c r="F371" s="875" t="s">
        <v>115</v>
      </c>
      <c r="G371" s="929">
        <v>491.59999999999997</v>
      </c>
      <c r="H371" s="877"/>
      <c r="I371" s="878"/>
      <c r="J371" s="879" t="s">
        <v>85</v>
      </c>
      <c r="K371" s="880" t="s">
        <v>943</v>
      </c>
      <c r="L371" s="1102" t="s">
        <v>1974</v>
      </c>
      <c r="M371" s="881">
        <v>2017</v>
      </c>
      <c r="N371" s="882" t="s">
        <v>830</v>
      </c>
      <c r="O371" s="888" t="s">
        <v>2021</v>
      </c>
    </row>
    <row r="372" spans="3:15" customFormat="1" ht="15" customHeight="1" x14ac:dyDescent="0.25">
      <c r="C372" s="887" t="str">
        <f t="shared" si="85"/>
        <v>2020 | Japan</v>
      </c>
      <c r="D372" s="873" t="s">
        <v>779</v>
      </c>
      <c r="E372" s="874">
        <v>2020</v>
      </c>
      <c r="F372" s="875" t="s">
        <v>115</v>
      </c>
      <c r="G372" s="929">
        <v>506</v>
      </c>
      <c r="H372" s="877"/>
      <c r="I372" s="878"/>
      <c r="J372" s="879" t="s">
        <v>85</v>
      </c>
      <c r="K372" s="880" t="s">
        <v>943</v>
      </c>
      <c r="L372" s="1102" t="s">
        <v>1974</v>
      </c>
      <c r="M372" s="881">
        <v>2018</v>
      </c>
      <c r="N372" s="882" t="s">
        <v>790</v>
      </c>
      <c r="O372" s="888" t="s">
        <v>2021</v>
      </c>
    </row>
    <row r="373" spans="3:15" customFormat="1" ht="15" customHeight="1" x14ac:dyDescent="0.25">
      <c r="C373" s="887" t="str">
        <f t="shared" si="85"/>
        <v>2021 | Japan</v>
      </c>
      <c r="D373" s="873" t="s">
        <v>779</v>
      </c>
      <c r="E373" s="874">
        <v>2021</v>
      </c>
      <c r="F373" s="875" t="s">
        <v>115</v>
      </c>
      <c r="G373" s="929">
        <v>465.8</v>
      </c>
      <c r="H373" s="877"/>
      <c r="I373" s="878"/>
      <c r="J373" s="879" t="s">
        <v>85</v>
      </c>
      <c r="K373" s="880" t="s">
        <v>943</v>
      </c>
      <c r="L373" s="1102" t="s">
        <v>1974</v>
      </c>
      <c r="M373" s="881">
        <v>2019</v>
      </c>
      <c r="N373" s="882" t="s">
        <v>830</v>
      </c>
      <c r="O373" s="888" t="s">
        <v>2021</v>
      </c>
    </row>
    <row r="374" spans="3:15" customFormat="1" ht="15" customHeight="1" x14ac:dyDescent="0.25">
      <c r="C374" s="887" t="str">
        <f t="shared" si="85"/>
        <v>2022 | Japan</v>
      </c>
      <c r="D374" s="873" t="s">
        <v>779</v>
      </c>
      <c r="E374" s="874">
        <v>2022</v>
      </c>
      <c r="F374" s="875" t="s">
        <v>115</v>
      </c>
      <c r="G374" s="929">
        <v>461.5</v>
      </c>
      <c r="H374" s="877"/>
      <c r="I374" s="878"/>
      <c r="J374" s="879" t="s">
        <v>85</v>
      </c>
      <c r="K374" s="880" t="s">
        <v>943</v>
      </c>
      <c r="L374" s="1102" t="s">
        <v>1974</v>
      </c>
      <c r="M374" s="881">
        <v>2020</v>
      </c>
      <c r="N374" s="882" t="s">
        <v>829</v>
      </c>
      <c r="O374" s="888" t="s">
        <v>2021</v>
      </c>
    </row>
    <row r="375" spans="3:15" customFormat="1" ht="15" customHeight="1" x14ac:dyDescent="0.25">
      <c r="C375" s="887" t="str">
        <f t="shared" si="85"/>
        <v>2023 | Japan</v>
      </c>
      <c r="D375" s="873" t="s">
        <v>779</v>
      </c>
      <c r="E375" s="874">
        <v>2023</v>
      </c>
      <c r="F375" s="875" t="s">
        <v>115</v>
      </c>
      <c r="G375" s="929">
        <v>461.5</v>
      </c>
      <c r="H375" s="877"/>
      <c r="I375" s="878"/>
      <c r="J375" s="879" t="s">
        <v>85</v>
      </c>
      <c r="K375" s="885"/>
      <c r="L375" s="1099" t="s">
        <v>1974</v>
      </c>
      <c r="M375" s="881"/>
      <c r="N375" s="886"/>
      <c r="O375" s="888" t="s">
        <v>2021</v>
      </c>
    </row>
    <row r="376" spans="3:15" customFormat="1" ht="15" customHeight="1" x14ac:dyDescent="0.25">
      <c r="C376" s="887" t="str">
        <f t="shared" si="85"/>
        <v>2018 | Korea</v>
      </c>
      <c r="D376" s="873" t="s">
        <v>779</v>
      </c>
      <c r="E376" s="874">
        <v>2018</v>
      </c>
      <c r="F376" s="875" t="s">
        <v>814</v>
      </c>
      <c r="G376" s="929">
        <v>517</v>
      </c>
      <c r="H376" s="877"/>
      <c r="I376" s="878"/>
      <c r="J376" s="879" t="s">
        <v>85</v>
      </c>
      <c r="K376" s="880" t="s">
        <v>943</v>
      </c>
      <c r="L376" s="1102" t="s">
        <v>1974</v>
      </c>
      <c r="M376" s="881">
        <v>2016</v>
      </c>
      <c r="N376" s="882" t="s">
        <v>791</v>
      </c>
      <c r="O376" s="888" t="s">
        <v>2021</v>
      </c>
    </row>
    <row r="377" spans="3:15" customFormat="1" ht="15" customHeight="1" x14ac:dyDescent="0.25">
      <c r="C377" s="887" t="str">
        <f t="shared" si="85"/>
        <v>2019 | Korea</v>
      </c>
      <c r="D377" s="873" t="s">
        <v>779</v>
      </c>
      <c r="E377" s="874">
        <v>2019</v>
      </c>
      <c r="F377" s="875" t="s">
        <v>814</v>
      </c>
      <c r="G377" s="929">
        <v>517</v>
      </c>
      <c r="H377" s="877"/>
      <c r="I377" s="878"/>
      <c r="J377" s="879" t="s">
        <v>85</v>
      </c>
      <c r="K377" s="880" t="s">
        <v>943</v>
      </c>
      <c r="L377" s="1102" t="s">
        <v>1974</v>
      </c>
      <c r="M377" s="881">
        <v>2017</v>
      </c>
      <c r="N377" s="882" t="s">
        <v>830</v>
      </c>
      <c r="O377" s="888" t="s">
        <v>2021</v>
      </c>
    </row>
    <row r="378" spans="3:15" customFormat="1" ht="15" customHeight="1" x14ac:dyDescent="0.25">
      <c r="C378" s="887" t="str">
        <f t="shared" si="85"/>
        <v>2020 | Korea</v>
      </c>
      <c r="D378" s="873" t="s">
        <v>779</v>
      </c>
      <c r="E378" s="874">
        <v>2020</v>
      </c>
      <c r="F378" s="875" t="s">
        <v>814</v>
      </c>
      <c r="G378" s="929">
        <v>500</v>
      </c>
      <c r="H378" s="877"/>
      <c r="I378" s="878"/>
      <c r="J378" s="879" t="s">
        <v>85</v>
      </c>
      <c r="K378" s="880" t="s">
        <v>943</v>
      </c>
      <c r="L378" s="1102" t="s">
        <v>1974</v>
      </c>
      <c r="M378" s="881">
        <v>2018</v>
      </c>
      <c r="N378" s="882" t="s">
        <v>790</v>
      </c>
      <c r="O378" s="888" t="s">
        <v>2021</v>
      </c>
    </row>
    <row r="379" spans="3:15" customFormat="1" ht="15" customHeight="1" x14ac:dyDescent="0.25">
      <c r="C379" s="887" t="str">
        <f t="shared" si="85"/>
        <v>2021 | Korea</v>
      </c>
      <c r="D379" s="873" t="s">
        <v>779</v>
      </c>
      <c r="E379" s="874">
        <v>2021</v>
      </c>
      <c r="F379" s="875" t="s">
        <v>814</v>
      </c>
      <c r="G379" s="929">
        <v>415.6</v>
      </c>
      <c r="H379" s="877"/>
      <c r="I379" s="878"/>
      <c r="J379" s="879" t="s">
        <v>85</v>
      </c>
      <c r="K379" s="880" t="s">
        <v>943</v>
      </c>
      <c r="L379" s="1102" t="s">
        <v>1974</v>
      </c>
      <c r="M379" s="881">
        <v>2019</v>
      </c>
      <c r="N379" s="882" t="s">
        <v>830</v>
      </c>
      <c r="O379" s="888" t="s">
        <v>2021</v>
      </c>
    </row>
    <row r="380" spans="3:15" customFormat="1" ht="15" customHeight="1" x14ac:dyDescent="0.25">
      <c r="C380" s="887" t="str">
        <f t="shared" si="85"/>
        <v>2022 | Korea</v>
      </c>
      <c r="D380" s="873" t="s">
        <v>779</v>
      </c>
      <c r="E380" s="874">
        <v>2022</v>
      </c>
      <c r="F380" s="875" t="s">
        <v>814</v>
      </c>
      <c r="G380" s="929">
        <v>411.3</v>
      </c>
      <c r="H380" s="877"/>
      <c r="I380" s="878"/>
      <c r="J380" s="879" t="s">
        <v>85</v>
      </c>
      <c r="K380" s="880" t="s">
        <v>943</v>
      </c>
      <c r="L380" s="1102" t="s">
        <v>1974</v>
      </c>
      <c r="M380" s="881">
        <v>2020</v>
      </c>
      <c r="N380" s="882" t="s">
        <v>829</v>
      </c>
      <c r="O380" s="888" t="s">
        <v>2021</v>
      </c>
    </row>
    <row r="381" spans="3:15" customFormat="1" ht="15" customHeight="1" x14ac:dyDescent="0.25">
      <c r="C381" s="887" t="str">
        <f t="shared" si="85"/>
        <v>2023 | Korea</v>
      </c>
      <c r="D381" s="873" t="s">
        <v>779</v>
      </c>
      <c r="E381" s="874">
        <v>2023</v>
      </c>
      <c r="F381" s="875" t="s">
        <v>814</v>
      </c>
      <c r="G381" s="929">
        <v>411.3</v>
      </c>
      <c r="H381" s="877"/>
      <c r="I381" s="878"/>
      <c r="J381" s="879" t="s">
        <v>85</v>
      </c>
      <c r="K381" s="885"/>
      <c r="L381" s="1099" t="s">
        <v>1974</v>
      </c>
      <c r="M381" s="881"/>
      <c r="N381" s="886"/>
      <c r="O381" s="888" t="s">
        <v>2021</v>
      </c>
    </row>
    <row r="382" spans="3:15" customFormat="1" ht="15" customHeight="1" x14ac:dyDescent="0.25">
      <c r="C382" s="887" t="str">
        <f t="shared" si="85"/>
        <v>2018 | Latvia</v>
      </c>
      <c r="D382" s="873" t="s">
        <v>779</v>
      </c>
      <c r="E382" s="874">
        <v>2018</v>
      </c>
      <c r="F382" s="875" t="s">
        <v>228</v>
      </c>
      <c r="G382" s="929">
        <v>244</v>
      </c>
      <c r="H382" s="877"/>
      <c r="I382" s="878"/>
      <c r="J382" s="879" t="s">
        <v>85</v>
      </c>
      <c r="K382" s="880" t="s">
        <v>943</v>
      </c>
      <c r="L382" s="1102" t="s">
        <v>1974</v>
      </c>
      <c r="M382" s="881">
        <v>2016</v>
      </c>
      <c r="N382" s="882" t="s">
        <v>791</v>
      </c>
      <c r="O382" s="888" t="s">
        <v>2021</v>
      </c>
    </row>
    <row r="383" spans="3:15" customFormat="1" ht="15" customHeight="1" x14ac:dyDescent="0.25">
      <c r="C383" s="887" t="str">
        <f t="shared" si="85"/>
        <v>2019 | Latvia</v>
      </c>
      <c r="D383" s="873" t="s">
        <v>779</v>
      </c>
      <c r="E383" s="874">
        <v>2019</v>
      </c>
      <c r="F383" s="875" t="s">
        <v>228</v>
      </c>
      <c r="G383" s="929">
        <v>313</v>
      </c>
      <c r="H383" s="877"/>
      <c r="I383" s="878"/>
      <c r="J383" s="879" t="s">
        <v>85</v>
      </c>
      <c r="K383" s="880" t="s">
        <v>943</v>
      </c>
      <c r="L383" s="1102" t="s">
        <v>1974</v>
      </c>
      <c r="M383" s="881">
        <v>2017</v>
      </c>
      <c r="N383" s="882" t="s">
        <v>830</v>
      </c>
      <c r="O383" s="888" t="s">
        <v>2021</v>
      </c>
    </row>
    <row r="384" spans="3:15" customFormat="1" ht="15" customHeight="1" x14ac:dyDescent="0.25">
      <c r="C384" s="887" t="str">
        <f t="shared" si="85"/>
        <v>2020 | Latvia</v>
      </c>
      <c r="D384" s="873" t="s">
        <v>779</v>
      </c>
      <c r="E384" s="874">
        <v>2020</v>
      </c>
      <c r="F384" s="875" t="s">
        <v>228</v>
      </c>
      <c r="G384" s="929">
        <v>303.33</v>
      </c>
      <c r="H384" s="877"/>
      <c r="I384" s="878"/>
      <c r="J384" s="879" t="s">
        <v>85</v>
      </c>
      <c r="K384" s="880" t="s">
        <v>943</v>
      </c>
      <c r="L384" s="1102" t="s">
        <v>1974</v>
      </c>
      <c r="M384" s="881">
        <v>2018</v>
      </c>
      <c r="N384" s="882" t="s">
        <v>790</v>
      </c>
      <c r="O384" s="888" t="s">
        <v>2021</v>
      </c>
    </row>
    <row r="385" spans="3:15" customFormat="1" ht="15" customHeight="1" x14ac:dyDescent="0.25">
      <c r="C385" s="887" t="str">
        <f t="shared" si="85"/>
        <v>2021 | Latvia</v>
      </c>
      <c r="D385" s="873" t="s">
        <v>779</v>
      </c>
      <c r="E385" s="874">
        <v>2021</v>
      </c>
      <c r="F385" s="875" t="s">
        <v>228</v>
      </c>
      <c r="G385" s="929">
        <v>215.67</v>
      </c>
      <c r="H385" s="877"/>
      <c r="I385" s="878"/>
      <c r="J385" s="879" t="s">
        <v>85</v>
      </c>
      <c r="K385" s="880" t="s">
        <v>943</v>
      </c>
      <c r="L385" s="1102" t="s">
        <v>1974</v>
      </c>
      <c r="M385" s="881">
        <v>2019</v>
      </c>
      <c r="N385" s="882" t="s">
        <v>830</v>
      </c>
      <c r="O385" s="888" t="s">
        <v>2021</v>
      </c>
    </row>
    <row r="386" spans="3:15" customFormat="1" ht="15" customHeight="1" x14ac:dyDescent="0.25">
      <c r="C386" s="887" t="str">
        <f t="shared" si="85"/>
        <v>2022 | Latvia</v>
      </c>
      <c r="D386" s="873" t="s">
        <v>779</v>
      </c>
      <c r="E386" s="874">
        <v>2022</v>
      </c>
      <c r="F386" s="875" t="s">
        <v>228</v>
      </c>
      <c r="G386" s="929">
        <v>219.65</v>
      </c>
      <c r="H386" s="877"/>
      <c r="I386" s="878"/>
      <c r="J386" s="879" t="s">
        <v>85</v>
      </c>
      <c r="K386" s="880" t="s">
        <v>943</v>
      </c>
      <c r="L386" s="1102" t="s">
        <v>1974</v>
      </c>
      <c r="M386" s="881">
        <v>2020</v>
      </c>
      <c r="N386" s="882" t="s">
        <v>829</v>
      </c>
      <c r="O386" s="888" t="s">
        <v>2021</v>
      </c>
    </row>
    <row r="387" spans="3:15" customFormat="1" ht="15" customHeight="1" x14ac:dyDescent="0.25">
      <c r="C387" s="887" t="str">
        <f t="shared" si="85"/>
        <v>2023 | Latvia</v>
      </c>
      <c r="D387" s="873" t="s">
        <v>779</v>
      </c>
      <c r="E387" s="874">
        <v>2023</v>
      </c>
      <c r="F387" s="875" t="s">
        <v>228</v>
      </c>
      <c r="G387" s="929">
        <v>219.65</v>
      </c>
      <c r="H387" s="877"/>
      <c r="I387" s="878"/>
      <c r="J387" s="879" t="s">
        <v>85</v>
      </c>
      <c r="K387" s="885"/>
      <c r="L387" s="1099" t="s">
        <v>1974</v>
      </c>
      <c r="M387" s="881"/>
      <c r="N387" s="886"/>
      <c r="O387" s="888" t="s">
        <v>2021</v>
      </c>
    </row>
    <row r="388" spans="3:15" customFormat="1" ht="15" customHeight="1" x14ac:dyDescent="0.25">
      <c r="C388" s="887" t="str">
        <f t="shared" si="85"/>
        <v>2018 | Lithuania</v>
      </c>
      <c r="D388" s="873" t="s">
        <v>779</v>
      </c>
      <c r="E388" s="874">
        <v>2018</v>
      </c>
      <c r="F388" s="875" t="s">
        <v>234</v>
      </c>
      <c r="G388" s="929">
        <v>534</v>
      </c>
      <c r="H388" s="877"/>
      <c r="I388" s="878"/>
      <c r="J388" s="879" t="s">
        <v>85</v>
      </c>
      <c r="K388" s="880" t="s">
        <v>943</v>
      </c>
      <c r="L388" s="1102" t="s">
        <v>1974</v>
      </c>
      <c r="M388" s="881">
        <v>2016</v>
      </c>
      <c r="N388" s="882" t="s">
        <v>791</v>
      </c>
      <c r="O388" s="888" t="s">
        <v>2021</v>
      </c>
    </row>
    <row r="389" spans="3:15" customFormat="1" ht="15" customHeight="1" x14ac:dyDescent="0.25">
      <c r="C389" s="887" t="str">
        <f t="shared" si="85"/>
        <v>2019 | Lithuania</v>
      </c>
      <c r="D389" s="873" t="s">
        <v>779</v>
      </c>
      <c r="E389" s="874">
        <v>2019</v>
      </c>
      <c r="F389" s="875" t="s">
        <v>234</v>
      </c>
      <c r="G389" s="929">
        <v>362</v>
      </c>
      <c r="H389" s="877"/>
      <c r="I389" s="878"/>
      <c r="J389" s="879" t="s">
        <v>85</v>
      </c>
      <c r="K389" s="880" t="s">
        <v>943</v>
      </c>
      <c r="L389" s="1102" t="s">
        <v>1974</v>
      </c>
      <c r="M389" s="881">
        <v>2017</v>
      </c>
      <c r="N389" s="882" t="s">
        <v>830</v>
      </c>
      <c r="O389" s="888" t="s">
        <v>2021</v>
      </c>
    </row>
    <row r="390" spans="3:15" customFormat="1" ht="15" customHeight="1" x14ac:dyDescent="0.25">
      <c r="C390" s="887" t="str">
        <f t="shared" si="85"/>
        <v>2020 | Lithuania</v>
      </c>
      <c r="D390" s="873" t="s">
        <v>779</v>
      </c>
      <c r="E390" s="874">
        <v>2020</v>
      </c>
      <c r="F390" s="875" t="s">
        <v>234</v>
      </c>
      <c r="G390" s="929">
        <v>149.13000000000002</v>
      </c>
      <c r="H390" s="877"/>
      <c r="I390" s="878"/>
      <c r="J390" s="879" t="s">
        <v>85</v>
      </c>
      <c r="K390" s="880" t="s">
        <v>943</v>
      </c>
      <c r="L390" s="1102" t="s">
        <v>1974</v>
      </c>
      <c r="M390" s="881">
        <v>2018</v>
      </c>
      <c r="N390" s="882" t="s">
        <v>790</v>
      </c>
      <c r="O390" s="888" t="s">
        <v>2021</v>
      </c>
    </row>
    <row r="391" spans="3:15" customFormat="1" ht="15" customHeight="1" x14ac:dyDescent="0.25">
      <c r="C391" s="887" t="str">
        <f t="shared" si="85"/>
        <v>2021 | Lithuania</v>
      </c>
      <c r="D391" s="873" t="s">
        <v>779</v>
      </c>
      <c r="E391" s="874">
        <v>2021</v>
      </c>
      <c r="F391" s="875" t="s">
        <v>234</v>
      </c>
      <c r="G391" s="929">
        <v>253.56</v>
      </c>
      <c r="H391" s="877"/>
      <c r="I391" s="878"/>
      <c r="J391" s="879" t="s">
        <v>85</v>
      </c>
      <c r="K391" s="880" t="s">
        <v>943</v>
      </c>
      <c r="L391" s="1102" t="s">
        <v>1974</v>
      </c>
      <c r="M391" s="881">
        <v>2019</v>
      </c>
      <c r="N391" s="882" t="s">
        <v>830</v>
      </c>
      <c r="O391" s="888" t="s">
        <v>2021</v>
      </c>
    </row>
    <row r="392" spans="3:15" customFormat="1" ht="15" customHeight="1" x14ac:dyDescent="0.25">
      <c r="C392" s="887" t="str">
        <f t="shared" si="85"/>
        <v>2022 | Lithuania</v>
      </c>
      <c r="D392" s="873" t="s">
        <v>779</v>
      </c>
      <c r="E392" s="874">
        <v>2022</v>
      </c>
      <c r="F392" s="875" t="s">
        <v>234</v>
      </c>
      <c r="G392" s="929">
        <v>218.51999999999998</v>
      </c>
      <c r="H392" s="877"/>
      <c r="I392" s="878"/>
      <c r="J392" s="879" t="s">
        <v>85</v>
      </c>
      <c r="K392" s="880" t="s">
        <v>943</v>
      </c>
      <c r="L392" s="1102" t="s">
        <v>1974</v>
      </c>
      <c r="M392" s="881">
        <v>2020</v>
      </c>
      <c r="N392" s="882" t="s">
        <v>829</v>
      </c>
      <c r="O392" s="888" t="s">
        <v>2021</v>
      </c>
    </row>
    <row r="393" spans="3:15" customFormat="1" ht="15" customHeight="1" x14ac:dyDescent="0.25">
      <c r="C393" s="887" t="str">
        <f t="shared" si="85"/>
        <v>2023 | Lithuania</v>
      </c>
      <c r="D393" s="873" t="s">
        <v>779</v>
      </c>
      <c r="E393" s="874">
        <v>2023</v>
      </c>
      <c r="F393" s="875" t="s">
        <v>234</v>
      </c>
      <c r="G393" s="929">
        <v>218.51999999999998</v>
      </c>
      <c r="H393" s="877"/>
      <c r="I393" s="878"/>
      <c r="J393" s="879" t="s">
        <v>85</v>
      </c>
      <c r="K393" s="885"/>
      <c r="L393" s="1099" t="s">
        <v>1974</v>
      </c>
      <c r="M393" s="881"/>
      <c r="N393" s="886"/>
      <c r="O393" s="888" t="s">
        <v>2021</v>
      </c>
    </row>
    <row r="394" spans="3:15" customFormat="1" ht="15" customHeight="1" x14ac:dyDescent="0.25">
      <c r="C394" s="887" t="str">
        <f t="shared" si="85"/>
        <v>2018 | Luxembourg</v>
      </c>
      <c r="D394" s="873" t="s">
        <v>779</v>
      </c>
      <c r="E394" s="874">
        <v>2018</v>
      </c>
      <c r="F394" s="875" t="s">
        <v>235</v>
      </c>
      <c r="G394" s="929">
        <v>200</v>
      </c>
      <c r="H394" s="877"/>
      <c r="I394" s="878"/>
      <c r="J394" s="879" t="s">
        <v>85</v>
      </c>
      <c r="K394" s="880" t="s">
        <v>943</v>
      </c>
      <c r="L394" s="1102" t="s">
        <v>1974</v>
      </c>
      <c r="M394" s="881">
        <v>2016</v>
      </c>
      <c r="N394" s="882" t="s">
        <v>791</v>
      </c>
      <c r="O394" s="888" t="s">
        <v>2021</v>
      </c>
    </row>
    <row r="395" spans="3:15" customFormat="1" ht="15" customHeight="1" x14ac:dyDescent="0.25">
      <c r="C395" s="887" t="str">
        <f t="shared" si="85"/>
        <v>2019 | Luxembourg</v>
      </c>
      <c r="D395" s="873" t="s">
        <v>779</v>
      </c>
      <c r="E395" s="874">
        <v>2019</v>
      </c>
      <c r="F395" s="875" t="s">
        <v>235</v>
      </c>
      <c r="G395" s="929">
        <v>201</v>
      </c>
      <c r="H395" s="877"/>
      <c r="I395" s="878"/>
      <c r="J395" s="879" t="s">
        <v>85</v>
      </c>
      <c r="K395" s="880" t="s">
        <v>943</v>
      </c>
      <c r="L395" s="1102" t="s">
        <v>1974</v>
      </c>
      <c r="M395" s="881">
        <v>2017</v>
      </c>
      <c r="N395" s="882" t="s">
        <v>830</v>
      </c>
      <c r="O395" s="888" t="s">
        <v>2021</v>
      </c>
    </row>
    <row r="396" spans="3:15" customFormat="1" ht="15" customHeight="1" x14ac:dyDescent="0.25">
      <c r="C396" s="887" t="str">
        <f t="shared" si="85"/>
        <v>2020 | Luxembourg</v>
      </c>
      <c r="D396" s="873" t="s">
        <v>779</v>
      </c>
      <c r="E396" s="874">
        <v>2020</v>
      </c>
      <c r="F396" s="875" t="s">
        <v>235</v>
      </c>
      <c r="G396" s="929">
        <v>139.38999999999999</v>
      </c>
      <c r="H396" s="877"/>
      <c r="I396" s="878"/>
      <c r="J396" s="879" t="s">
        <v>85</v>
      </c>
      <c r="K396" s="880" t="s">
        <v>943</v>
      </c>
      <c r="L396" s="1102" t="s">
        <v>1974</v>
      </c>
      <c r="M396" s="881">
        <v>2018</v>
      </c>
      <c r="N396" s="882" t="s">
        <v>790</v>
      </c>
      <c r="O396" s="888" t="s">
        <v>2021</v>
      </c>
    </row>
    <row r="397" spans="3:15" customFormat="1" ht="15" customHeight="1" x14ac:dyDescent="0.25">
      <c r="C397" s="887" t="str">
        <f t="shared" si="85"/>
        <v>2021 | Luxembourg</v>
      </c>
      <c r="D397" s="873" t="s">
        <v>779</v>
      </c>
      <c r="E397" s="874">
        <v>2021</v>
      </c>
      <c r="F397" s="875" t="s">
        <v>235</v>
      </c>
      <c r="G397" s="929">
        <v>101.36</v>
      </c>
      <c r="H397" s="877"/>
      <c r="I397" s="878"/>
      <c r="J397" s="879" t="s">
        <v>85</v>
      </c>
      <c r="K397" s="880" t="s">
        <v>943</v>
      </c>
      <c r="L397" s="1102" t="s">
        <v>1974</v>
      </c>
      <c r="M397" s="881">
        <v>2019</v>
      </c>
      <c r="N397" s="882" t="s">
        <v>830</v>
      </c>
      <c r="O397" s="888" t="s">
        <v>2021</v>
      </c>
    </row>
    <row r="398" spans="3:15" customFormat="1" ht="15" customHeight="1" x14ac:dyDescent="0.25">
      <c r="C398" s="887" t="str">
        <f t="shared" si="85"/>
        <v>2022 | Luxembourg</v>
      </c>
      <c r="D398" s="873" t="s">
        <v>779</v>
      </c>
      <c r="E398" s="874">
        <v>2022</v>
      </c>
      <c r="F398" s="875" t="s">
        <v>235</v>
      </c>
      <c r="G398" s="929">
        <v>98.83</v>
      </c>
      <c r="H398" s="877"/>
      <c r="I398" s="878"/>
      <c r="J398" s="879" t="s">
        <v>85</v>
      </c>
      <c r="K398" s="880" t="s">
        <v>943</v>
      </c>
      <c r="L398" s="1102" t="s">
        <v>1974</v>
      </c>
      <c r="M398" s="881">
        <v>2020</v>
      </c>
      <c r="N398" s="882" t="s">
        <v>829</v>
      </c>
      <c r="O398" s="888" t="s">
        <v>2021</v>
      </c>
    </row>
    <row r="399" spans="3:15" customFormat="1" ht="15" customHeight="1" x14ac:dyDescent="0.25">
      <c r="C399" s="887" t="str">
        <f t="shared" si="85"/>
        <v>2023 | Luxembourg</v>
      </c>
      <c r="D399" s="873" t="s">
        <v>779</v>
      </c>
      <c r="E399" s="874">
        <v>2023</v>
      </c>
      <c r="F399" s="875" t="s">
        <v>235</v>
      </c>
      <c r="G399" s="929">
        <v>98.83</v>
      </c>
      <c r="H399" s="877"/>
      <c r="I399" s="878"/>
      <c r="J399" s="879" t="s">
        <v>85</v>
      </c>
      <c r="K399" s="885"/>
      <c r="L399" s="1099" t="s">
        <v>1974</v>
      </c>
      <c r="M399" s="881"/>
      <c r="N399" s="886"/>
      <c r="O399" s="888" t="s">
        <v>2021</v>
      </c>
    </row>
    <row r="400" spans="3:15" customFormat="1" ht="15" customHeight="1" x14ac:dyDescent="0.25">
      <c r="C400" s="887" t="str">
        <f t="shared" si="85"/>
        <v>2018 | Mexico</v>
      </c>
      <c r="D400" s="873" t="s">
        <v>779</v>
      </c>
      <c r="E400" s="874">
        <v>2018</v>
      </c>
      <c r="F400" s="875" t="s">
        <v>30</v>
      </c>
      <c r="G400" s="929">
        <v>457</v>
      </c>
      <c r="H400" s="877"/>
      <c r="I400" s="878"/>
      <c r="J400" s="879" t="s">
        <v>85</v>
      </c>
      <c r="K400" s="880" t="s">
        <v>943</v>
      </c>
      <c r="L400" s="1102" t="s">
        <v>1974</v>
      </c>
      <c r="M400" s="881">
        <v>2016</v>
      </c>
      <c r="N400" s="882" t="s">
        <v>791</v>
      </c>
      <c r="O400" s="888" t="s">
        <v>2021</v>
      </c>
    </row>
    <row r="401" spans="3:15" customFormat="1" ht="15" customHeight="1" x14ac:dyDescent="0.25">
      <c r="C401" s="887" t="str">
        <f t="shared" si="85"/>
        <v>2019 | Mexico</v>
      </c>
      <c r="D401" s="873" t="s">
        <v>779</v>
      </c>
      <c r="E401" s="874">
        <v>2019</v>
      </c>
      <c r="F401" s="875" t="s">
        <v>30</v>
      </c>
      <c r="G401" s="929">
        <v>464</v>
      </c>
      <c r="H401" s="877"/>
      <c r="I401" s="878"/>
      <c r="J401" s="879" t="s">
        <v>85</v>
      </c>
      <c r="K401" s="880" t="s">
        <v>943</v>
      </c>
      <c r="L401" s="1102" t="s">
        <v>1974</v>
      </c>
      <c r="M401" s="881">
        <v>2017</v>
      </c>
      <c r="N401" s="882" t="s">
        <v>830</v>
      </c>
      <c r="O401" s="888" t="s">
        <v>2021</v>
      </c>
    </row>
    <row r="402" spans="3:15" customFormat="1" ht="15" customHeight="1" x14ac:dyDescent="0.25">
      <c r="C402" s="887" t="str">
        <f t="shared" si="85"/>
        <v>2020 | Mexico</v>
      </c>
      <c r="D402" s="873" t="s">
        <v>779</v>
      </c>
      <c r="E402" s="874">
        <v>2020</v>
      </c>
      <c r="F402" s="875" t="s">
        <v>30</v>
      </c>
      <c r="G402" s="929">
        <v>449</v>
      </c>
      <c r="H402" s="877"/>
      <c r="I402" s="878"/>
      <c r="J402" s="879" t="s">
        <v>85</v>
      </c>
      <c r="K402" s="880" t="s">
        <v>943</v>
      </c>
      <c r="L402" s="1102" t="s">
        <v>1974</v>
      </c>
      <c r="M402" s="881">
        <v>2018</v>
      </c>
      <c r="N402" s="882" t="s">
        <v>790</v>
      </c>
      <c r="O402" s="888" t="s">
        <v>2021</v>
      </c>
    </row>
    <row r="403" spans="3:15" customFormat="1" ht="15" customHeight="1" x14ac:dyDescent="0.25">
      <c r="C403" s="887" t="str">
        <f t="shared" si="85"/>
        <v>2021 | Mexico</v>
      </c>
      <c r="D403" s="873" t="s">
        <v>779</v>
      </c>
      <c r="E403" s="874">
        <v>2021</v>
      </c>
      <c r="F403" s="875" t="s">
        <v>30</v>
      </c>
      <c r="G403" s="929">
        <v>431.4</v>
      </c>
      <c r="H403" s="877"/>
      <c r="I403" s="878"/>
      <c r="J403" s="879" t="s">
        <v>85</v>
      </c>
      <c r="K403" s="880" t="s">
        <v>943</v>
      </c>
      <c r="L403" s="1102" t="s">
        <v>1974</v>
      </c>
      <c r="M403" s="881">
        <v>2019</v>
      </c>
      <c r="N403" s="882" t="s">
        <v>830</v>
      </c>
      <c r="O403" s="888" t="s">
        <v>2021</v>
      </c>
    </row>
    <row r="404" spans="3:15" customFormat="1" ht="15" customHeight="1" x14ac:dyDescent="0.25">
      <c r="C404" s="887" t="str">
        <f t="shared" si="85"/>
        <v>2022 | Mexico</v>
      </c>
      <c r="D404" s="873" t="s">
        <v>779</v>
      </c>
      <c r="E404" s="874">
        <v>2022</v>
      </c>
      <c r="F404" s="875" t="s">
        <v>30</v>
      </c>
      <c r="G404" s="929">
        <v>300</v>
      </c>
      <c r="H404" s="877"/>
      <c r="I404" s="878"/>
      <c r="J404" s="879" t="s">
        <v>85</v>
      </c>
      <c r="K404" s="880" t="s">
        <v>943</v>
      </c>
      <c r="L404" s="1102" t="s">
        <v>1974</v>
      </c>
      <c r="M404" s="881">
        <v>2020</v>
      </c>
      <c r="N404" s="882" t="s">
        <v>829</v>
      </c>
      <c r="O404" s="888" t="s">
        <v>2021</v>
      </c>
    </row>
    <row r="405" spans="3:15" customFormat="1" ht="15" customHeight="1" x14ac:dyDescent="0.25">
      <c r="C405" s="887" t="str">
        <f t="shared" si="85"/>
        <v>2023 | Mexico</v>
      </c>
      <c r="D405" s="873" t="s">
        <v>779</v>
      </c>
      <c r="E405" s="874">
        <v>2023</v>
      </c>
      <c r="F405" s="875" t="s">
        <v>30</v>
      </c>
      <c r="G405" s="929">
        <v>300</v>
      </c>
      <c r="H405" s="877"/>
      <c r="I405" s="878"/>
      <c r="J405" s="879" t="s">
        <v>85</v>
      </c>
      <c r="K405" s="885"/>
      <c r="L405" s="1099" t="s">
        <v>1974</v>
      </c>
      <c r="M405" s="881"/>
      <c r="N405" s="886"/>
      <c r="O405" s="888" t="s">
        <v>2021</v>
      </c>
    </row>
    <row r="406" spans="3:15" customFormat="1" ht="15" customHeight="1" x14ac:dyDescent="0.25">
      <c r="C406" s="887" t="str">
        <f t="shared" si="85"/>
        <v>2018 | Netherlands</v>
      </c>
      <c r="D406" s="873" t="s">
        <v>779</v>
      </c>
      <c r="E406" s="874">
        <v>2018</v>
      </c>
      <c r="F406" s="875" t="s">
        <v>118</v>
      </c>
      <c r="G406" s="929">
        <v>459</v>
      </c>
      <c r="H406" s="877"/>
      <c r="I406" s="878"/>
      <c r="J406" s="879" t="s">
        <v>85</v>
      </c>
      <c r="K406" s="880" t="s">
        <v>943</v>
      </c>
      <c r="L406" s="1102" t="s">
        <v>1974</v>
      </c>
      <c r="M406" s="881">
        <v>2016</v>
      </c>
      <c r="N406" s="882" t="s">
        <v>791</v>
      </c>
      <c r="O406" s="888" t="s">
        <v>2021</v>
      </c>
    </row>
    <row r="407" spans="3:15" customFormat="1" ht="15" customHeight="1" x14ac:dyDescent="0.25">
      <c r="C407" s="887" t="str">
        <f t="shared" si="85"/>
        <v>2019 | Netherlands</v>
      </c>
      <c r="D407" s="873" t="s">
        <v>779</v>
      </c>
      <c r="E407" s="874">
        <v>2019</v>
      </c>
      <c r="F407" s="875" t="s">
        <v>118</v>
      </c>
      <c r="G407" s="929">
        <v>457</v>
      </c>
      <c r="H407" s="877"/>
      <c r="I407" s="878"/>
      <c r="J407" s="879" t="s">
        <v>85</v>
      </c>
      <c r="K407" s="880" t="s">
        <v>943</v>
      </c>
      <c r="L407" s="1102" t="s">
        <v>1974</v>
      </c>
      <c r="M407" s="881">
        <v>2017</v>
      </c>
      <c r="N407" s="882" t="s">
        <v>830</v>
      </c>
      <c r="O407" s="888" t="s">
        <v>2021</v>
      </c>
    </row>
    <row r="408" spans="3:15" customFormat="1" ht="15" customHeight="1" x14ac:dyDescent="0.25">
      <c r="C408" s="887" t="str">
        <f t="shared" si="85"/>
        <v>2020 | Netherlands</v>
      </c>
      <c r="D408" s="873" t="s">
        <v>779</v>
      </c>
      <c r="E408" s="874">
        <v>2020</v>
      </c>
      <c r="F408" s="875" t="s">
        <v>118</v>
      </c>
      <c r="G408" s="929">
        <v>452.07000000000005</v>
      </c>
      <c r="H408" s="877"/>
      <c r="I408" s="878"/>
      <c r="J408" s="879" t="s">
        <v>85</v>
      </c>
      <c r="K408" s="880" t="s">
        <v>943</v>
      </c>
      <c r="L408" s="1102" t="s">
        <v>1974</v>
      </c>
      <c r="M408" s="881">
        <v>2018</v>
      </c>
      <c r="N408" s="882" t="s">
        <v>790</v>
      </c>
      <c r="O408" s="888" t="s">
        <v>2021</v>
      </c>
    </row>
    <row r="409" spans="3:15" customFormat="1" ht="15" customHeight="1" x14ac:dyDescent="0.25">
      <c r="C409" s="887" t="str">
        <f t="shared" si="85"/>
        <v>2021 | Netherlands</v>
      </c>
      <c r="D409" s="873" t="s">
        <v>779</v>
      </c>
      <c r="E409" s="874">
        <v>2021</v>
      </c>
      <c r="F409" s="875" t="s">
        <v>118</v>
      </c>
      <c r="G409" s="929">
        <v>374.34000000000003</v>
      </c>
      <c r="H409" s="877"/>
      <c r="I409" s="878"/>
      <c r="J409" s="879" t="s">
        <v>85</v>
      </c>
      <c r="K409" s="880" t="s">
        <v>943</v>
      </c>
      <c r="L409" s="1102" t="s">
        <v>1974</v>
      </c>
      <c r="M409" s="881">
        <v>2019</v>
      </c>
      <c r="N409" s="882" t="s">
        <v>830</v>
      </c>
      <c r="O409" s="888" t="s">
        <v>2021</v>
      </c>
    </row>
    <row r="410" spans="3:15" customFormat="1" ht="15" customHeight="1" x14ac:dyDescent="0.25">
      <c r="C410" s="887" t="str">
        <f t="shared" si="85"/>
        <v>2022 | Netherlands</v>
      </c>
      <c r="D410" s="873" t="s">
        <v>779</v>
      </c>
      <c r="E410" s="874">
        <v>2022</v>
      </c>
      <c r="F410" s="875" t="s">
        <v>118</v>
      </c>
      <c r="G410" s="929">
        <v>370.40000000000003</v>
      </c>
      <c r="H410" s="877"/>
      <c r="I410" s="878"/>
      <c r="J410" s="879" t="s">
        <v>85</v>
      </c>
      <c r="K410" s="880" t="s">
        <v>943</v>
      </c>
      <c r="L410" s="1102" t="s">
        <v>1974</v>
      </c>
      <c r="M410" s="881">
        <v>2020</v>
      </c>
      <c r="N410" s="882" t="s">
        <v>829</v>
      </c>
      <c r="O410" s="888" t="s">
        <v>2021</v>
      </c>
    </row>
    <row r="411" spans="3:15" customFormat="1" ht="15" customHeight="1" x14ac:dyDescent="0.25">
      <c r="C411" s="887" t="str">
        <f t="shared" si="85"/>
        <v>2023 | Netherlands</v>
      </c>
      <c r="D411" s="873" t="s">
        <v>779</v>
      </c>
      <c r="E411" s="874">
        <v>2023</v>
      </c>
      <c r="F411" s="875" t="s">
        <v>118</v>
      </c>
      <c r="G411" s="929">
        <v>370.40000000000003</v>
      </c>
      <c r="H411" s="877"/>
      <c r="I411" s="878"/>
      <c r="J411" s="879" t="s">
        <v>85</v>
      </c>
      <c r="K411" s="885"/>
      <c r="L411" s="1099" t="s">
        <v>1974</v>
      </c>
      <c r="M411" s="881"/>
      <c r="N411" s="886"/>
      <c r="O411" s="888" t="s">
        <v>2021</v>
      </c>
    </row>
    <row r="412" spans="3:15" customFormat="1" ht="15" customHeight="1" x14ac:dyDescent="0.25">
      <c r="C412" s="887" t="str">
        <f t="shared" si="85"/>
        <v>2018 | New Zealand</v>
      </c>
      <c r="D412" s="873" t="s">
        <v>779</v>
      </c>
      <c r="E412" s="874">
        <v>2018</v>
      </c>
      <c r="F412" s="875" t="s">
        <v>257</v>
      </c>
      <c r="G412" s="929">
        <v>775.59999999999991</v>
      </c>
      <c r="H412" s="877"/>
      <c r="I412" s="878"/>
      <c r="J412" s="879" t="s">
        <v>85</v>
      </c>
      <c r="K412" s="880" t="s">
        <v>943</v>
      </c>
      <c r="L412" s="1102" t="s">
        <v>1974</v>
      </c>
      <c r="M412" s="881">
        <v>2016</v>
      </c>
      <c r="N412" s="882" t="s">
        <v>791</v>
      </c>
      <c r="O412" s="888" t="s">
        <v>2021</v>
      </c>
    </row>
    <row r="413" spans="3:15" customFormat="1" ht="15" customHeight="1" x14ac:dyDescent="0.25">
      <c r="C413" s="887" t="str">
        <f t="shared" si="85"/>
        <v>2019 | New Zealand</v>
      </c>
      <c r="D413" s="873" t="s">
        <v>779</v>
      </c>
      <c r="E413" s="874">
        <v>2019</v>
      </c>
      <c r="F413" s="875" t="s">
        <v>257</v>
      </c>
      <c r="G413" s="929">
        <v>7.4</v>
      </c>
      <c r="H413" s="877"/>
      <c r="I413" s="878"/>
      <c r="J413" s="879" t="s">
        <v>85</v>
      </c>
      <c r="K413" s="880" t="s">
        <v>943</v>
      </c>
      <c r="L413" s="1102" t="s">
        <v>1974</v>
      </c>
      <c r="M413" s="881">
        <v>2017</v>
      </c>
      <c r="N413" s="882" t="s">
        <v>830</v>
      </c>
      <c r="O413" s="888" t="s">
        <v>2021</v>
      </c>
    </row>
    <row r="414" spans="3:15" customFormat="1" ht="15" customHeight="1" x14ac:dyDescent="0.25">
      <c r="C414" s="887" t="str">
        <f t="shared" si="85"/>
        <v>2020 | New Zealand</v>
      </c>
      <c r="D414" s="873" t="s">
        <v>779</v>
      </c>
      <c r="E414" s="874">
        <v>2020</v>
      </c>
      <c r="F414" s="875" t="s">
        <v>257</v>
      </c>
      <c r="G414" s="929">
        <v>97.699999999999989</v>
      </c>
      <c r="H414" s="877"/>
      <c r="I414" s="878"/>
      <c r="J414" s="879" t="s">
        <v>85</v>
      </c>
      <c r="K414" s="880" t="s">
        <v>943</v>
      </c>
      <c r="L414" s="1102" t="s">
        <v>1974</v>
      </c>
      <c r="M414" s="881">
        <v>2018</v>
      </c>
      <c r="N414" s="882" t="s">
        <v>790</v>
      </c>
      <c r="O414" s="888" t="s">
        <v>2021</v>
      </c>
    </row>
    <row r="415" spans="3:15" customFormat="1" ht="15" customHeight="1" x14ac:dyDescent="0.25">
      <c r="C415" s="887" t="str">
        <f t="shared" si="85"/>
        <v>2021 | New Zealand</v>
      </c>
      <c r="D415" s="873" t="s">
        <v>779</v>
      </c>
      <c r="E415" s="874">
        <v>2021</v>
      </c>
      <c r="F415" s="875" t="s">
        <v>257</v>
      </c>
      <c r="G415" s="929">
        <v>101.4</v>
      </c>
      <c r="H415" s="877"/>
      <c r="I415" s="878"/>
      <c r="J415" s="879" t="s">
        <v>85</v>
      </c>
      <c r="K415" s="880" t="s">
        <v>943</v>
      </c>
      <c r="L415" s="1102" t="s">
        <v>1974</v>
      </c>
      <c r="M415" s="881">
        <v>2019</v>
      </c>
      <c r="N415" s="882" t="s">
        <v>830</v>
      </c>
      <c r="O415" s="888" t="s">
        <v>2021</v>
      </c>
    </row>
    <row r="416" spans="3:15" customFormat="1" ht="15" customHeight="1" x14ac:dyDescent="0.25">
      <c r="C416" s="887" t="str">
        <f t="shared" si="85"/>
        <v>2022 | New Zealand</v>
      </c>
      <c r="D416" s="873" t="s">
        <v>779</v>
      </c>
      <c r="E416" s="874">
        <v>2022</v>
      </c>
      <c r="F416" s="875" t="s">
        <v>257</v>
      </c>
      <c r="G416" s="929">
        <v>103</v>
      </c>
      <c r="H416" s="877"/>
      <c r="I416" s="878"/>
      <c r="J416" s="879" t="s">
        <v>85</v>
      </c>
      <c r="K416" s="880" t="s">
        <v>943</v>
      </c>
      <c r="L416" s="1102" t="s">
        <v>1974</v>
      </c>
      <c r="M416" s="881">
        <v>2020</v>
      </c>
      <c r="N416" s="882" t="s">
        <v>829</v>
      </c>
      <c r="O416" s="888" t="s">
        <v>2021</v>
      </c>
    </row>
    <row r="417" spans="3:15" customFormat="1" ht="15" customHeight="1" x14ac:dyDescent="0.25">
      <c r="C417" s="887" t="str">
        <f t="shared" si="85"/>
        <v>2023 | New Zealand</v>
      </c>
      <c r="D417" s="873" t="s">
        <v>779</v>
      </c>
      <c r="E417" s="874">
        <v>2023</v>
      </c>
      <c r="F417" s="875" t="s">
        <v>257</v>
      </c>
      <c r="G417" s="929">
        <v>103</v>
      </c>
      <c r="H417" s="877"/>
      <c r="I417" s="878"/>
      <c r="J417" s="879" t="s">
        <v>85</v>
      </c>
      <c r="K417" s="885"/>
      <c r="L417" s="1099" t="s">
        <v>1974</v>
      </c>
      <c r="M417" s="881"/>
      <c r="N417" s="886"/>
      <c r="O417" s="888" t="s">
        <v>2021</v>
      </c>
    </row>
    <row r="418" spans="3:15" customFormat="1" ht="15" customHeight="1" x14ac:dyDescent="0.25">
      <c r="C418" s="887" t="str">
        <f t="shared" si="85"/>
        <v>2018 | Norway</v>
      </c>
      <c r="D418" s="873" t="s">
        <v>779</v>
      </c>
      <c r="E418" s="874">
        <v>2018</v>
      </c>
      <c r="F418" s="875" t="s">
        <v>119</v>
      </c>
      <c r="G418" s="929">
        <v>11</v>
      </c>
      <c r="H418" s="877"/>
      <c r="I418" s="878"/>
      <c r="J418" s="879" t="s">
        <v>85</v>
      </c>
      <c r="K418" s="880" t="s">
        <v>943</v>
      </c>
      <c r="L418" s="1102" t="s">
        <v>1974</v>
      </c>
      <c r="M418" s="881">
        <v>2016</v>
      </c>
      <c r="N418" s="882" t="s">
        <v>791</v>
      </c>
      <c r="O418" s="888" t="s">
        <v>2021</v>
      </c>
    </row>
    <row r="419" spans="3:15" customFormat="1" ht="15" customHeight="1" x14ac:dyDescent="0.25">
      <c r="C419" s="887" t="str">
        <f t="shared" si="85"/>
        <v>2019 | Norway</v>
      </c>
      <c r="D419" s="873" t="s">
        <v>779</v>
      </c>
      <c r="E419" s="874">
        <v>2019</v>
      </c>
      <c r="F419" s="875" t="s">
        <v>119</v>
      </c>
      <c r="G419" s="929">
        <v>11</v>
      </c>
      <c r="H419" s="877"/>
      <c r="I419" s="878"/>
      <c r="J419" s="879" t="s">
        <v>85</v>
      </c>
      <c r="K419" s="880" t="s">
        <v>943</v>
      </c>
      <c r="L419" s="1102" t="s">
        <v>1974</v>
      </c>
      <c r="M419" s="881">
        <v>2017</v>
      </c>
      <c r="N419" s="882" t="s">
        <v>830</v>
      </c>
      <c r="O419" s="888" t="s">
        <v>2021</v>
      </c>
    </row>
    <row r="420" spans="3:15" customFormat="1" ht="15" customHeight="1" x14ac:dyDescent="0.25">
      <c r="C420" s="887" t="str">
        <f t="shared" si="85"/>
        <v>2020 | Norway</v>
      </c>
      <c r="D420" s="873" t="s">
        <v>779</v>
      </c>
      <c r="E420" s="874">
        <v>2020</v>
      </c>
      <c r="F420" s="875" t="s">
        <v>119</v>
      </c>
      <c r="G420" s="929">
        <v>11.180000000000001</v>
      </c>
      <c r="H420" s="877"/>
      <c r="I420" s="878"/>
      <c r="J420" s="879" t="s">
        <v>85</v>
      </c>
      <c r="K420" s="880" t="s">
        <v>943</v>
      </c>
      <c r="L420" s="1102" t="s">
        <v>1974</v>
      </c>
      <c r="M420" s="881">
        <v>2018</v>
      </c>
      <c r="N420" s="882" t="s">
        <v>790</v>
      </c>
      <c r="O420" s="888" t="s">
        <v>2021</v>
      </c>
    </row>
    <row r="421" spans="3:15" customFormat="1" ht="15" customHeight="1" x14ac:dyDescent="0.25">
      <c r="C421" s="887" t="str">
        <f t="shared" si="85"/>
        <v>2021 | Norway</v>
      </c>
      <c r="D421" s="873" t="s">
        <v>779</v>
      </c>
      <c r="E421" s="874">
        <v>2021</v>
      </c>
      <c r="F421" s="875" t="s">
        <v>119</v>
      </c>
      <c r="G421" s="929">
        <v>7.62</v>
      </c>
      <c r="H421" s="877"/>
      <c r="I421" s="878"/>
      <c r="J421" s="879" t="s">
        <v>85</v>
      </c>
      <c r="K421" s="880" t="s">
        <v>943</v>
      </c>
      <c r="L421" s="1102" t="s">
        <v>1974</v>
      </c>
      <c r="M421" s="881">
        <v>2019</v>
      </c>
      <c r="N421" s="882" t="s">
        <v>830</v>
      </c>
      <c r="O421" s="888" t="s">
        <v>2021</v>
      </c>
    </row>
    <row r="422" spans="3:15" customFormat="1" ht="15" customHeight="1" x14ac:dyDescent="0.25">
      <c r="C422" s="887" t="str">
        <f t="shared" si="85"/>
        <v>2022 | Norway</v>
      </c>
      <c r="D422" s="873" t="s">
        <v>779</v>
      </c>
      <c r="E422" s="874">
        <v>2022</v>
      </c>
      <c r="F422" s="875" t="s">
        <v>119</v>
      </c>
      <c r="G422" s="929">
        <v>4.49</v>
      </c>
      <c r="H422" s="877"/>
      <c r="I422" s="878"/>
      <c r="J422" s="879" t="s">
        <v>85</v>
      </c>
      <c r="K422" s="880" t="s">
        <v>943</v>
      </c>
      <c r="L422" s="1102" t="s">
        <v>1974</v>
      </c>
      <c r="M422" s="881">
        <v>2020</v>
      </c>
      <c r="N422" s="882" t="s">
        <v>829</v>
      </c>
      <c r="O422" s="888" t="s">
        <v>2021</v>
      </c>
    </row>
    <row r="423" spans="3:15" customFormat="1" ht="15" customHeight="1" x14ac:dyDescent="0.25">
      <c r="C423" s="887" t="str">
        <f t="shared" si="85"/>
        <v>2023 | Norway</v>
      </c>
      <c r="D423" s="873" t="s">
        <v>779</v>
      </c>
      <c r="E423" s="874">
        <v>2023</v>
      </c>
      <c r="F423" s="875" t="s">
        <v>119</v>
      </c>
      <c r="G423" s="929">
        <v>4.49</v>
      </c>
      <c r="H423" s="877"/>
      <c r="I423" s="878"/>
      <c r="J423" s="879" t="s">
        <v>85</v>
      </c>
      <c r="K423" s="885"/>
      <c r="L423" s="1099" t="s">
        <v>1974</v>
      </c>
      <c r="M423" s="881"/>
      <c r="N423" s="886"/>
      <c r="O423" s="888" t="s">
        <v>2021</v>
      </c>
    </row>
    <row r="424" spans="3:15" customFormat="1" ht="15" customHeight="1" x14ac:dyDescent="0.25">
      <c r="C424" s="887" t="str">
        <f t="shared" si="85"/>
        <v>2018 | China</v>
      </c>
      <c r="D424" s="873" t="s">
        <v>779</v>
      </c>
      <c r="E424" s="874">
        <v>2018</v>
      </c>
      <c r="F424" s="875" t="s">
        <v>116</v>
      </c>
      <c r="G424" s="929">
        <v>680</v>
      </c>
      <c r="H424" s="877"/>
      <c r="I424" s="878"/>
      <c r="J424" s="879" t="s">
        <v>85</v>
      </c>
      <c r="K424" s="880" t="s">
        <v>943</v>
      </c>
      <c r="L424" s="1102" t="s">
        <v>1974</v>
      </c>
      <c r="M424" s="881">
        <v>2016</v>
      </c>
      <c r="N424" s="882" t="s">
        <v>791</v>
      </c>
      <c r="O424" s="888" t="s">
        <v>2021</v>
      </c>
    </row>
    <row r="425" spans="3:15" customFormat="1" ht="15" customHeight="1" x14ac:dyDescent="0.25">
      <c r="C425" s="887" t="str">
        <f t="shared" si="85"/>
        <v>2019 | China</v>
      </c>
      <c r="D425" s="873" t="s">
        <v>779</v>
      </c>
      <c r="E425" s="874">
        <v>2019</v>
      </c>
      <c r="F425" s="875" t="s">
        <v>116</v>
      </c>
      <c r="G425" s="929">
        <v>623.6</v>
      </c>
      <c r="H425" s="877"/>
      <c r="I425" s="878"/>
      <c r="J425" s="879" t="s">
        <v>85</v>
      </c>
      <c r="K425" s="880" t="s">
        <v>943</v>
      </c>
      <c r="L425" s="1102" t="s">
        <v>1974</v>
      </c>
      <c r="M425" s="881">
        <v>2017</v>
      </c>
      <c r="N425" s="882" t="s">
        <v>830</v>
      </c>
      <c r="O425" s="888" t="s">
        <v>2021</v>
      </c>
    </row>
    <row r="426" spans="3:15" customFormat="1" ht="15" customHeight="1" x14ac:dyDescent="0.25">
      <c r="C426" s="887" t="str">
        <f t="shared" si="85"/>
        <v>2020 | China</v>
      </c>
      <c r="D426" s="873" t="s">
        <v>779</v>
      </c>
      <c r="E426" s="874">
        <v>2020</v>
      </c>
      <c r="F426" s="875" t="s">
        <v>116</v>
      </c>
      <c r="G426" s="929">
        <v>555</v>
      </c>
      <c r="H426" s="877"/>
      <c r="I426" s="878"/>
      <c r="J426" s="879" t="s">
        <v>85</v>
      </c>
      <c r="K426" s="880" t="s">
        <v>943</v>
      </c>
      <c r="L426" s="1102" t="s">
        <v>1974</v>
      </c>
      <c r="M426" s="881">
        <v>2018</v>
      </c>
      <c r="N426" s="882" t="s">
        <v>790</v>
      </c>
      <c r="O426" s="888" t="s">
        <v>2021</v>
      </c>
    </row>
    <row r="427" spans="3:15" customFormat="1" ht="15" customHeight="1" x14ac:dyDescent="0.25">
      <c r="C427" s="887" t="str">
        <f t="shared" si="85"/>
        <v>2021 | China</v>
      </c>
      <c r="D427" s="873" t="s">
        <v>779</v>
      </c>
      <c r="E427" s="874">
        <v>2021</v>
      </c>
      <c r="F427" s="875" t="s">
        <v>116</v>
      </c>
      <c r="G427" s="929">
        <v>537.4</v>
      </c>
      <c r="H427" s="877"/>
      <c r="I427" s="878"/>
      <c r="J427" s="879" t="s">
        <v>85</v>
      </c>
      <c r="K427" s="880" t="s">
        <v>943</v>
      </c>
      <c r="L427" s="1102" t="s">
        <v>1974</v>
      </c>
      <c r="M427" s="881">
        <v>2019</v>
      </c>
      <c r="N427" s="882" t="s">
        <v>830</v>
      </c>
      <c r="O427" s="888" t="s">
        <v>2021</v>
      </c>
    </row>
    <row r="428" spans="3:15" customFormat="1" ht="15" customHeight="1" x14ac:dyDescent="0.25">
      <c r="C428" s="887" t="str">
        <f t="shared" si="85"/>
        <v>2022 | China</v>
      </c>
      <c r="D428" s="873" t="s">
        <v>779</v>
      </c>
      <c r="E428" s="874">
        <v>2022</v>
      </c>
      <c r="F428" s="875" t="s">
        <v>116</v>
      </c>
      <c r="G428" s="929">
        <v>557.20000000000005</v>
      </c>
      <c r="H428" s="877"/>
      <c r="I428" s="878"/>
      <c r="J428" s="879" t="s">
        <v>85</v>
      </c>
      <c r="K428" s="880" t="s">
        <v>943</v>
      </c>
      <c r="L428" s="1102" t="s">
        <v>1974</v>
      </c>
      <c r="M428" s="881">
        <v>2020</v>
      </c>
      <c r="N428" s="882" t="s">
        <v>829</v>
      </c>
      <c r="O428" s="888" t="s">
        <v>2021</v>
      </c>
    </row>
    <row r="429" spans="3:15" customFormat="1" ht="15" customHeight="1" x14ac:dyDescent="0.25">
      <c r="C429" s="887" t="str">
        <f t="shared" si="85"/>
        <v>2023 | China</v>
      </c>
      <c r="D429" s="873" t="s">
        <v>779</v>
      </c>
      <c r="E429" s="874">
        <v>2023</v>
      </c>
      <c r="F429" s="875" t="s">
        <v>116</v>
      </c>
      <c r="G429" s="929">
        <v>557.20000000000005</v>
      </c>
      <c r="H429" s="877"/>
      <c r="I429" s="878"/>
      <c r="J429" s="879" t="s">
        <v>85</v>
      </c>
      <c r="K429" s="885"/>
      <c r="L429" s="1099" t="s">
        <v>1974</v>
      </c>
      <c r="M429" s="881"/>
      <c r="N429" s="886"/>
      <c r="O429" s="888" t="s">
        <v>2021</v>
      </c>
    </row>
    <row r="430" spans="3:15" customFormat="1" ht="15" customHeight="1" x14ac:dyDescent="0.25">
      <c r="C430" s="887" t="str">
        <f t="shared" ref="C430:C459" si="86">IF(OR(E430="",F430="",G430=""),"",E430&amp;" | "&amp;F430)</f>
        <v>2018 | Poland</v>
      </c>
      <c r="D430" s="873" t="s">
        <v>779</v>
      </c>
      <c r="E430" s="874">
        <v>2018</v>
      </c>
      <c r="F430" s="875" t="s">
        <v>121</v>
      </c>
      <c r="G430" s="929">
        <v>836</v>
      </c>
      <c r="H430" s="877"/>
      <c r="I430" s="878"/>
      <c r="J430" s="879" t="s">
        <v>85</v>
      </c>
      <c r="K430" s="880" t="s">
        <v>943</v>
      </c>
      <c r="L430" s="1102" t="s">
        <v>1974</v>
      </c>
      <c r="M430" s="881">
        <v>2016</v>
      </c>
      <c r="N430" s="882" t="s">
        <v>791</v>
      </c>
      <c r="O430" s="888" t="s">
        <v>2021</v>
      </c>
    </row>
    <row r="431" spans="3:15" customFormat="1" ht="15" customHeight="1" x14ac:dyDescent="0.25">
      <c r="C431" s="887" t="str">
        <f t="shared" si="86"/>
        <v>2019 | Poland</v>
      </c>
      <c r="D431" s="873" t="s">
        <v>779</v>
      </c>
      <c r="E431" s="874">
        <v>2019</v>
      </c>
      <c r="F431" s="875" t="s">
        <v>121</v>
      </c>
      <c r="G431" s="929">
        <v>846</v>
      </c>
      <c r="H431" s="877"/>
      <c r="I431" s="878"/>
      <c r="J431" s="879" t="s">
        <v>85</v>
      </c>
      <c r="K431" s="880" t="s">
        <v>943</v>
      </c>
      <c r="L431" s="1102" t="s">
        <v>1974</v>
      </c>
      <c r="M431" s="881">
        <v>2017</v>
      </c>
      <c r="N431" s="882" t="s">
        <v>830</v>
      </c>
      <c r="O431" s="888" t="s">
        <v>2021</v>
      </c>
    </row>
    <row r="432" spans="3:15" customFormat="1" ht="15" customHeight="1" x14ac:dyDescent="0.25">
      <c r="C432" s="887" t="str">
        <f t="shared" si="86"/>
        <v>2020 | Poland</v>
      </c>
      <c r="D432" s="873" t="s">
        <v>779</v>
      </c>
      <c r="E432" s="874">
        <v>2020</v>
      </c>
      <c r="F432" s="875" t="s">
        <v>121</v>
      </c>
      <c r="G432" s="929">
        <v>791.07</v>
      </c>
      <c r="H432" s="877"/>
      <c r="I432" s="878"/>
      <c r="J432" s="879" t="s">
        <v>85</v>
      </c>
      <c r="K432" s="880" t="s">
        <v>943</v>
      </c>
      <c r="L432" s="1102" t="s">
        <v>1974</v>
      </c>
      <c r="M432" s="881">
        <v>2018</v>
      </c>
      <c r="N432" s="882" t="s">
        <v>790</v>
      </c>
      <c r="O432" s="888" t="s">
        <v>2021</v>
      </c>
    </row>
    <row r="433" spans="3:15" customFormat="1" ht="15" customHeight="1" x14ac:dyDescent="0.25">
      <c r="C433" s="887" t="str">
        <f t="shared" si="86"/>
        <v>2021 | Poland</v>
      </c>
      <c r="D433" s="873" t="s">
        <v>779</v>
      </c>
      <c r="E433" s="874">
        <v>2021</v>
      </c>
      <c r="F433" s="875" t="s">
        <v>121</v>
      </c>
      <c r="G433" s="929">
        <v>759.62</v>
      </c>
      <c r="H433" s="877"/>
      <c r="I433" s="878"/>
      <c r="J433" s="879" t="s">
        <v>85</v>
      </c>
      <c r="K433" s="880" t="s">
        <v>943</v>
      </c>
      <c r="L433" s="1102" t="s">
        <v>1974</v>
      </c>
      <c r="M433" s="881">
        <v>2019</v>
      </c>
      <c r="N433" s="882" t="s">
        <v>830</v>
      </c>
      <c r="O433" s="888" t="s">
        <v>2021</v>
      </c>
    </row>
    <row r="434" spans="3:15" customFormat="1" ht="15" customHeight="1" x14ac:dyDescent="0.25">
      <c r="C434" s="887" t="str">
        <f t="shared" si="86"/>
        <v>2022 | Poland</v>
      </c>
      <c r="D434" s="873" t="s">
        <v>779</v>
      </c>
      <c r="E434" s="874">
        <v>2022</v>
      </c>
      <c r="F434" s="875" t="s">
        <v>121</v>
      </c>
      <c r="G434" s="929">
        <v>776.59</v>
      </c>
      <c r="H434" s="877"/>
      <c r="I434" s="878"/>
      <c r="J434" s="879" t="s">
        <v>85</v>
      </c>
      <c r="K434" s="880" t="s">
        <v>943</v>
      </c>
      <c r="L434" s="1102" t="s">
        <v>1974</v>
      </c>
      <c r="M434" s="881">
        <v>2020</v>
      </c>
      <c r="N434" s="882" t="s">
        <v>829</v>
      </c>
      <c r="O434" s="888" t="s">
        <v>2021</v>
      </c>
    </row>
    <row r="435" spans="3:15" customFormat="1" ht="15" customHeight="1" x14ac:dyDescent="0.25">
      <c r="C435" s="887" t="str">
        <f t="shared" si="86"/>
        <v>2023 | Poland</v>
      </c>
      <c r="D435" s="873" t="s">
        <v>779</v>
      </c>
      <c r="E435" s="874">
        <v>2023</v>
      </c>
      <c r="F435" s="875" t="s">
        <v>121</v>
      </c>
      <c r="G435" s="929">
        <v>776.59</v>
      </c>
      <c r="H435" s="877"/>
      <c r="I435" s="878"/>
      <c r="J435" s="879" t="s">
        <v>85</v>
      </c>
      <c r="K435" s="885"/>
      <c r="L435" s="1099" t="s">
        <v>1974</v>
      </c>
      <c r="M435" s="881"/>
      <c r="N435" s="886"/>
      <c r="O435" s="888" t="s">
        <v>2021</v>
      </c>
    </row>
    <row r="436" spans="3:15" customFormat="1" ht="15" customHeight="1" x14ac:dyDescent="0.25">
      <c r="C436" s="887" t="str">
        <f t="shared" si="86"/>
        <v>2018 | Portugal</v>
      </c>
      <c r="D436" s="873" t="s">
        <v>779</v>
      </c>
      <c r="E436" s="874">
        <v>2018</v>
      </c>
      <c r="F436" s="875" t="s">
        <v>128</v>
      </c>
      <c r="G436" s="929">
        <v>383</v>
      </c>
      <c r="H436" s="877"/>
      <c r="I436" s="878"/>
      <c r="J436" s="879" t="s">
        <v>85</v>
      </c>
      <c r="K436" s="880" t="s">
        <v>943</v>
      </c>
      <c r="L436" s="1102" t="s">
        <v>1974</v>
      </c>
      <c r="M436" s="881">
        <v>2016</v>
      </c>
      <c r="N436" s="882" t="s">
        <v>791</v>
      </c>
      <c r="O436" s="888" t="s">
        <v>2021</v>
      </c>
    </row>
    <row r="437" spans="3:15" customFormat="1" ht="15" customHeight="1" x14ac:dyDescent="0.25">
      <c r="C437" s="887" t="str">
        <f t="shared" si="86"/>
        <v>2019 | Portugal</v>
      </c>
      <c r="D437" s="873" t="s">
        <v>779</v>
      </c>
      <c r="E437" s="874">
        <v>2019</v>
      </c>
      <c r="F437" s="875" t="s">
        <v>128</v>
      </c>
      <c r="G437" s="929">
        <v>307</v>
      </c>
      <c r="H437" s="877"/>
      <c r="I437" s="878"/>
      <c r="J437" s="879" t="s">
        <v>85</v>
      </c>
      <c r="K437" s="880" t="s">
        <v>943</v>
      </c>
      <c r="L437" s="1102" t="s">
        <v>1974</v>
      </c>
      <c r="M437" s="881">
        <v>2017</v>
      </c>
      <c r="N437" s="882" t="s">
        <v>830</v>
      </c>
      <c r="O437" s="888" t="s">
        <v>2021</v>
      </c>
    </row>
    <row r="438" spans="3:15" customFormat="1" ht="15" customHeight="1" x14ac:dyDescent="0.25">
      <c r="C438" s="887" t="str">
        <f t="shared" si="86"/>
        <v>2020 | Portugal</v>
      </c>
      <c r="D438" s="873" t="s">
        <v>779</v>
      </c>
      <c r="E438" s="874">
        <v>2020</v>
      </c>
      <c r="F438" s="875" t="s">
        <v>128</v>
      </c>
      <c r="G438" s="929">
        <v>252.54999999999998</v>
      </c>
      <c r="H438" s="877"/>
      <c r="I438" s="878"/>
      <c r="J438" s="879" t="s">
        <v>85</v>
      </c>
      <c r="K438" s="880" t="s">
        <v>943</v>
      </c>
      <c r="L438" s="1102" t="s">
        <v>1974</v>
      </c>
      <c r="M438" s="881">
        <v>2018</v>
      </c>
      <c r="N438" s="882" t="s">
        <v>790</v>
      </c>
      <c r="O438" s="888" t="s">
        <v>2021</v>
      </c>
    </row>
    <row r="439" spans="3:15" customFormat="1" ht="15" customHeight="1" x14ac:dyDescent="0.25">
      <c r="C439" s="887" t="str">
        <f t="shared" si="86"/>
        <v>2021 | Portugal</v>
      </c>
      <c r="D439" s="873" t="s">
        <v>779</v>
      </c>
      <c r="E439" s="874">
        <v>2021</v>
      </c>
      <c r="F439" s="875" t="s">
        <v>128</v>
      </c>
      <c r="G439" s="929">
        <v>201.55</v>
      </c>
      <c r="H439" s="877"/>
      <c r="I439" s="878"/>
      <c r="J439" s="879" t="s">
        <v>85</v>
      </c>
      <c r="K439" s="880" t="s">
        <v>943</v>
      </c>
      <c r="L439" s="1102" t="s">
        <v>1974</v>
      </c>
      <c r="M439" s="881">
        <v>2019</v>
      </c>
      <c r="N439" s="882" t="s">
        <v>830</v>
      </c>
      <c r="O439" s="888" t="s">
        <v>2021</v>
      </c>
    </row>
    <row r="440" spans="3:15" customFormat="1" ht="15" customHeight="1" x14ac:dyDescent="0.25">
      <c r="C440" s="887" t="str">
        <f t="shared" si="86"/>
        <v>2022 | Portugal</v>
      </c>
      <c r="D440" s="873" t="s">
        <v>779</v>
      </c>
      <c r="E440" s="874">
        <v>2022</v>
      </c>
      <c r="F440" s="875" t="s">
        <v>128</v>
      </c>
      <c r="G440" s="929">
        <v>164.18</v>
      </c>
      <c r="H440" s="877"/>
      <c r="I440" s="878"/>
      <c r="J440" s="879" t="s">
        <v>85</v>
      </c>
      <c r="K440" s="880" t="s">
        <v>943</v>
      </c>
      <c r="L440" s="1102" t="s">
        <v>1974</v>
      </c>
      <c r="M440" s="881">
        <v>2020</v>
      </c>
      <c r="N440" s="882" t="s">
        <v>829</v>
      </c>
      <c r="O440" s="888" t="s">
        <v>2021</v>
      </c>
    </row>
    <row r="441" spans="3:15" customFormat="1" ht="15" customHeight="1" x14ac:dyDescent="0.25">
      <c r="C441" s="887" t="str">
        <f t="shared" si="86"/>
        <v>2023 | Portugal</v>
      </c>
      <c r="D441" s="873" t="s">
        <v>779</v>
      </c>
      <c r="E441" s="874">
        <v>2023</v>
      </c>
      <c r="F441" s="875" t="s">
        <v>128</v>
      </c>
      <c r="G441" s="929">
        <v>164.18</v>
      </c>
      <c r="H441" s="877"/>
      <c r="I441" s="878"/>
      <c r="J441" s="879" t="s">
        <v>85</v>
      </c>
      <c r="K441" s="885"/>
      <c r="L441" s="1099" t="s">
        <v>1974</v>
      </c>
      <c r="M441" s="881"/>
      <c r="N441" s="886"/>
      <c r="O441" s="888" t="s">
        <v>2021</v>
      </c>
    </row>
    <row r="442" spans="3:15" customFormat="1" ht="15" customHeight="1" x14ac:dyDescent="0.25">
      <c r="C442" s="887" t="str">
        <f t="shared" si="86"/>
        <v>2018 | Romania</v>
      </c>
      <c r="D442" s="873" t="s">
        <v>779</v>
      </c>
      <c r="E442" s="874">
        <v>2018</v>
      </c>
      <c r="F442" s="875" t="s">
        <v>130</v>
      </c>
      <c r="G442" s="929">
        <v>425</v>
      </c>
      <c r="H442" s="877"/>
      <c r="I442" s="878"/>
      <c r="J442" s="879" t="s">
        <v>85</v>
      </c>
      <c r="K442" s="880" t="s">
        <v>943</v>
      </c>
      <c r="L442" s="1102" t="s">
        <v>1974</v>
      </c>
      <c r="M442" s="881">
        <v>2016</v>
      </c>
      <c r="N442" s="882" t="s">
        <v>791</v>
      </c>
      <c r="O442" s="888" t="s">
        <v>2021</v>
      </c>
    </row>
    <row r="443" spans="3:15" customFormat="1" ht="15" customHeight="1" x14ac:dyDescent="0.25">
      <c r="C443" s="887" t="str">
        <f t="shared" si="86"/>
        <v>2019 | Romania</v>
      </c>
      <c r="D443" s="873" t="s">
        <v>779</v>
      </c>
      <c r="E443" s="874">
        <v>2019</v>
      </c>
      <c r="F443" s="875" t="s">
        <v>130</v>
      </c>
      <c r="G443" s="929">
        <v>401</v>
      </c>
      <c r="H443" s="877"/>
      <c r="I443" s="878"/>
      <c r="J443" s="879" t="s">
        <v>85</v>
      </c>
      <c r="K443" s="880" t="s">
        <v>943</v>
      </c>
      <c r="L443" s="1102" t="s">
        <v>1974</v>
      </c>
      <c r="M443" s="881">
        <v>2017</v>
      </c>
      <c r="N443" s="882" t="s">
        <v>830</v>
      </c>
      <c r="O443" s="888" t="s">
        <v>2021</v>
      </c>
    </row>
    <row r="444" spans="3:15" customFormat="1" ht="15" customHeight="1" x14ac:dyDescent="0.25">
      <c r="C444" s="887" t="str">
        <f t="shared" si="86"/>
        <v>2020 | Romania</v>
      </c>
      <c r="D444" s="873" t="s">
        <v>779</v>
      </c>
      <c r="E444" s="874">
        <v>2020</v>
      </c>
      <c r="F444" s="875" t="s">
        <v>130</v>
      </c>
      <c r="G444" s="929">
        <v>310.11</v>
      </c>
      <c r="H444" s="877"/>
      <c r="I444" s="878"/>
      <c r="J444" s="879" t="s">
        <v>85</v>
      </c>
      <c r="K444" s="880" t="s">
        <v>943</v>
      </c>
      <c r="L444" s="1102" t="s">
        <v>1974</v>
      </c>
      <c r="M444" s="881">
        <v>2018</v>
      </c>
      <c r="N444" s="882" t="s">
        <v>790</v>
      </c>
      <c r="O444" s="888" t="s">
        <v>2021</v>
      </c>
    </row>
    <row r="445" spans="3:15" customFormat="1" ht="15" customHeight="1" x14ac:dyDescent="0.25">
      <c r="C445" s="887" t="str">
        <f t="shared" si="86"/>
        <v>2021 | Romania</v>
      </c>
      <c r="D445" s="873" t="s">
        <v>779</v>
      </c>
      <c r="E445" s="874">
        <v>2021</v>
      </c>
      <c r="F445" s="875" t="s">
        <v>130</v>
      </c>
      <c r="G445" s="929">
        <v>261.84000000000003</v>
      </c>
      <c r="H445" s="877"/>
      <c r="I445" s="878"/>
      <c r="J445" s="879" t="s">
        <v>85</v>
      </c>
      <c r="K445" s="880" t="s">
        <v>943</v>
      </c>
      <c r="L445" s="1102" t="s">
        <v>1974</v>
      </c>
      <c r="M445" s="881">
        <v>2019</v>
      </c>
      <c r="N445" s="882" t="s">
        <v>830</v>
      </c>
      <c r="O445" s="888" t="s">
        <v>2021</v>
      </c>
    </row>
    <row r="446" spans="3:15" customFormat="1" ht="15" customHeight="1" x14ac:dyDescent="0.25">
      <c r="C446" s="887" t="str">
        <f t="shared" si="86"/>
        <v>2022 | Romania</v>
      </c>
      <c r="D446" s="873" t="s">
        <v>779</v>
      </c>
      <c r="E446" s="874">
        <v>2022</v>
      </c>
      <c r="F446" s="875" t="s">
        <v>130</v>
      </c>
      <c r="G446" s="929">
        <v>277.45999999999998</v>
      </c>
      <c r="H446" s="877"/>
      <c r="I446" s="878"/>
      <c r="J446" s="879" t="s">
        <v>85</v>
      </c>
      <c r="K446" s="880" t="s">
        <v>943</v>
      </c>
      <c r="L446" s="1102" t="s">
        <v>1974</v>
      </c>
      <c r="M446" s="881">
        <v>2020</v>
      </c>
      <c r="N446" s="882" t="s">
        <v>829</v>
      </c>
      <c r="O446" s="888" t="s">
        <v>2021</v>
      </c>
    </row>
    <row r="447" spans="3:15" customFormat="1" ht="15" customHeight="1" x14ac:dyDescent="0.25">
      <c r="C447" s="887" t="str">
        <f t="shared" si="86"/>
        <v>2023 | Romania</v>
      </c>
      <c r="D447" s="873" t="s">
        <v>779</v>
      </c>
      <c r="E447" s="874">
        <v>2023</v>
      </c>
      <c r="F447" s="875" t="s">
        <v>130</v>
      </c>
      <c r="G447" s="929">
        <v>277.45999999999998</v>
      </c>
      <c r="H447" s="877"/>
      <c r="I447" s="878"/>
      <c r="J447" s="879" t="s">
        <v>85</v>
      </c>
      <c r="K447" s="885"/>
      <c r="L447" s="1099" t="s">
        <v>1974</v>
      </c>
      <c r="M447" s="881"/>
      <c r="N447" s="886"/>
      <c r="O447" s="888" t="s">
        <v>2021</v>
      </c>
    </row>
    <row r="448" spans="3:15" customFormat="1" ht="15" customHeight="1" x14ac:dyDescent="0.25">
      <c r="C448" s="887" t="str">
        <f t="shared" si="86"/>
        <v>2018 | Russia</v>
      </c>
      <c r="D448" s="873" t="s">
        <v>779</v>
      </c>
      <c r="E448" s="874">
        <v>2018</v>
      </c>
      <c r="F448" s="875" t="s">
        <v>274</v>
      </c>
      <c r="G448" s="929">
        <v>330.2</v>
      </c>
      <c r="H448" s="877"/>
      <c r="I448" s="878"/>
      <c r="J448" s="879" t="s">
        <v>85</v>
      </c>
      <c r="K448" s="880" t="s">
        <v>943</v>
      </c>
      <c r="L448" s="1102" t="s">
        <v>1974</v>
      </c>
      <c r="M448" s="881">
        <v>2016</v>
      </c>
      <c r="N448" s="882" t="s">
        <v>791</v>
      </c>
      <c r="O448" s="888" t="s">
        <v>2021</v>
      </c>
    </row>
    <row r="449" spans="3:15" customFormat="1" ht="15" customHeight="1" x14ac:dyDescent="0.25">
      <c r="C449" s="887" t="str">
        <f t="shared" si="86"/>
        <v>2019 | Russia</v>
      </c>
      <c r="D449" s="873" t="s">
        <v>779</v>
      </c>
      <c r="E449" s="874">
        <v>2019</v>
      </c>
      <c r="F449" s="875" t="s">
        <v>274</v>
      </c>
      <c r="G449" s="929">
        <v>330.2</v>
      </c>
      <c r="H449" s="877"/>
      <c r="I449" s="878"/>
      <c r="J449" s="879" t="s">
        <v>85</v>
      </c>
      <c r="K449" s="880" t="s">
        <v>943</v>
      </c>
      <c r="L449" s="1102" t="s">
        <v>1974</v>
      </c>
      <c r="M449" s="881">
        <v>2017</v>
      </c>
      <c r="N449" s="882" t="s">
        <v>830</v>
      </c>
      <c r="O449" s="888" t="s">
        <v>2021</v>
      </c>
    </row>
    <row r="450" spans="3:15" customFormat="1" ht="15" customHeight="1" x14ac:dyDescent="0.25">
      <c r="C450" s="887" t="str">
        <f t="shared" si="86"/>
        <v>2020 | Russia</v>
      </c>
      <c r="D450" s="873" t="s">
        <v>779</v>
      </c>
      <c r="E450" s="874">
        <v>2020</v>
      </c>
      <c r="F450" s="875" t="s">
        <v>274</v>
      </c>
      <c r="G450" s="929">
        <v>325</v>
      </c>
      <c r="H450" s="877"/>
      <c r="I450" s="878"/>
      <c r="J450" s="879" t="s">
        <v>85</v>
      </c>
      <c r="K450" s="880" t="s">
        <v>943</v>
      </c>
      <c r="L450" s="1102" t="s">
        <v>1974</v>
      </c>
      <c r="M450" s="881">
        <v>2018</v>
      </c>
      <c r="N450" s="882" t="s">
        <v>790</v>
      </c>
      <c r="O450" s="888" t="s">
        <v>2021</v>
      </c>
    </row>
    <row r="451" spans="3:15" customFormat="1" ht="15" customHeight="1" x14ac:dyDescent="0.25">
      <c r="C451" s="887" t="str">
        <f t="shared" si="86"/>
        <v>2021 | Russia</v>
      </c>
      <c r="D451" s="873" t="s">
        <v>779</v>
      </c>
      <c r="E451" s="874">
        <v>2021</v>
      </c>
      <c r="F451" s="875" t="s">
        <v>274</v>
      </c>
      <c r="G451" s="929">
        <v>310.2</v>
      </c>
      <c r="H451" s="877"/>
      <c r="I451" s="878"/>
      <c r="J451" s="879" t="s">
        <v>85</v>
      </c>
      <c r="K451" s="880" t="s">
        <v>943</v>
      </c>
      <c r="L451" s="1102" t="s">
        <v>1974</v>
      </c>
      <c r="M451" s="881">
        <v>2019</v>
      </c>
      <c r="N451" s="882" t="s">
        <v>830</v>
      </c>
      <c r="O451" s="888" t="s">
        <v>2021</v>
      </c>
    </row>
    <row r="452" spans="3:15" customFormat="1" ht="15" customHeight="1" x14ac:dyDescent="0.25">
      <c r="C452" s="887" t="str">
        <f t="shared" si="86"/>
        <v>2022 | Russia</v>
      </c>
      <c r="D452" s="873" t="s">
        <v>779</v>
      </c>
      <c r="E452" s="874">
        <v>2022</v>
      </c>
      <c r="F452" s="875" t="s">
        <v>274</v>
      </c>
      <c r="G452" s="929">
        <v>321.79999999999995</v>
      </c>
      <c r="H452" s="877"/>
      <c r="I452" s="878"/>
      <c r="J452" s="879" t="s">
        <v>85</v>
      </c>
      <c r="K452" s="880" t="s">
        <v>943</v>
      </c>
      <c r="L452" s="1102" t="s">
        <v>1974</v>
      </c>
      <c r="M452" s="881">
        <v>2020</v>
      </c>
      <c r="N452" s="882" t="s">
        <v>829</v>
      </c>
      <c r="O452" s="888" t="s">
        <v>2021</v>
      </c>
    </row>
    <row r="453" spans="3:15" customFormat="1" ht="15" customHeight="1" x14ac:dyDescent="0.25">
      <c r="C453" s="887" t="str">
        <f t="shared" si="86"/>
        <v>2023 | Russia</v>
      </c>
      <c r="D453" s="873" t="s">
        <v>779</v>
      </c>
      <c r="E453" s="874">
        <v>2023</v>
      </c>
      <c r="F453" s="875" t="s">
        <v>274</v>
      </c>
      <c r="G453" s="929">
        <v>321.79999999999995</v>
      </c>
      <c r="H453" s="877"/>
      <c r="I453" s="878"/>
      <c r="J453" s="879" t="s">
        <v>85</v>
      </c>
      <c r="K453" s="885"/>
      <c r="L453" s="1099" t="s">
        <v>1974</v>
      </c>
      <c r="M453" s="881"/>
      <c r="N453" s="886"/>
      <c r="O453" s="888" t="s">
        <v>2021</v>
      </c>
    </row>
    <row r="454" spans="3:15" customFormat="1" ht="15" customHeight="1" x14ac:dyDescent="0.25">
      <c r="C454" s="887" t="str">
        <f t="shared" si="86"/>
        <v>2018 | Saudi Arabia</v>
      </c>
      <c r="D454" s="873" t="s">
        <v>779</v>
      </c>
      <c r="E454" s="874">
        <v>2018</v>
      </c>
      <c r="F454" s="875" t="s">
        <v>277</v>
      </c>
      <c r="G454" s="929">
        <v>711</v>
      </c>
      <c r="H454" s="877"/>
      <c r="I454" s="878"/>
      <c r="J454" s="879" t="s">
        <v>85</v>
      </c>
      <c r="K454" s="880" t="s">
        <v>943</v>
      </c>
      <c r="L454" s="1102" t="s">
        <v>1974</v>
      </c>
      <c r="M454" s="881">
        <v>2016</v>
      </c>
      <c r="N454" s="882" t="s">
        <v>791</v>
      </c>
      <c r="O454" s="888" t="s">
        <v>2021</v>
      </c>
    </row>
    <row r="455" spans="3:15" customFormat="1" ht="15" customHeight="1" x14ac:dyDescent="0.25">
      <c r="C455" s="887" t="str">
        <f t="shared" si="86"/>
        <v>2019 | Saudi Arabia</v>
      </c>
      <c r="D455" s="873" t="s">
        <v>779</v>
      </c>
      <c r="E455" s="874">
        <v>2019</v>
      </c>
      <c r="F455" s="875" t="s">
        <v>277</v>
      </c>
      <c r="G455" s="929">
        <v>717.6</v>
      </c>
      <c r="H455" s="877"/>
      <c r="I455" s="878"/>
      <c r="J455" s="879" t="s">
        <v>85</v>
      </c>
      <c r="K455" s="880" t="s">
        <v>943</v>
      </c>
      <c r="L455" s="1102" t="s">
        <v>1974</v>
      </c>
      <c r="M455" s="881">
        <v>2017</v>
      </c>
      <c r="N455" s="882" t="s">
        <v>830</v>
      </c>
      <c r="O455" s="888" t="s">
        <v>2021</v>
      </c>
    </row>
    <row r="456" spans="3:15" customFormat="1" ht="15" customHeight="1" x14ac:dyDescent="0.25">
      <c r="C456" s="887" t="str">
        <f t="shared" si="86"/>
        <v>2020 | Saudi Arabia</v>
      </c>
      <c r="D456" s="873" t="s">
        <v>779</v>
      </c>
      <c r="E456" s="874">
        <v>2020</v>
      </c>
      <c r="F456" s="875" t="s">
        <v>277</v>
      </c>
      <c r="G456" s="929">
        <v>732</v>
      </c>
      <c r="H456" s="877"/>
      <c r="I456" s="878"/>
      <c r="J456" s="879" t="s">
        <v>85</v>
      </c>
      <c r="K456" s="880" t="s">
        <v>943</v>
      </c>
      <c r="L456" s="1102" t="s">
        <v>1974</v>
      </c>
      <c r="M456" s="881">
        <v>2018</v>
      </c>
      <c r="N456" s="882" t="s">
        <v>790</v>
      </c>
      <c r="O456" s="888" t="s">
        <v>2021</v>
      </c>
    </row>
    <row r="457" spans="3:15" customFormat="1" ht="15" customHeight="1" x14ac:dyDescent="0.25">
      <c r="C457" s="887" t="str">
        <f t="shared" si="86"/>
        <v>2021 | Saudi Arabia</v>
      </c>
      <c r="D457" s="873" t="s">
        <v>779</v>
      </c>
      <c r="E457" s="874">
        <v>2021</v>
      </c>
      <c r="F457" s="875" t="s">
        <v>277</v>
      </c>
      <c r="G457" s="929">
        <v>505.90000000000003</v>
      </c>
      <c r="H457" s="877"/>
      <c r="I457" s="878"/>
      <c r="J457" s="879" t="s">
        <v>85</v>
      </c>
      <c r="K457" s="880" t="s">
        <v>943</v>
      </c>
      <c r="L457" s="1102" t="s">
        <v>1974</v>
      </c>
      <c r="M457" s="881">
        <v>2019</v>
      </c>
      <c r="N457" s="882" t="s">
        <v>830</v>
      </c>
      <c r="O457" s="888" t="s">
        <v>2021</v>
      </c>
    </row>
    <row r="458" spans="3:15" customFormat="1" ht="15" customHeight="1" x14ac:dyDescent="0.25">
      <c r="C458" s="887" t="str">
        <f t="shared" si="86"/>
        <v>2022 | Saudi Arabia</v>
      </c>
      <c r="D458" s="873" t="s">
        <v>779</v>
      </c>
      <c r="E458" s="874">
        <v>2022</v>
      </c>
      <c r="F458" s="875" t="s">
        <v>277</v>
      </c>
      <c r="G458" s="929">
        <v>614.19999999999993</v>
      </c>
      <c r="H458" s="877"/>
      <c r="I458" s="878"/>
      <c r="J458" s="879" t="s">
        <v>85</v>
      </c>
      <c r="K458" s="880" t="s">
        <v>943</v>
      </c>
      <c r="L458" s="1102" t="s">
        <v>1974</v>
      </c>
      <c r="M458" s="881">
        <v>2020</v>
      </c>
      <c r="N458" s="882" t="s">
        <v>829</v>
      </c>
      <c r="O458" s="888" t="s">
        <v>2021</v>
      </c>
    </row>
    <row r="459" spans="3:15" customFormat="1" ht="15" customHeight="1" x14ac:dyDescent="0.25">
      <c r="C459" s="887" t="str">
        <f t="shared" si="86"/>
        <v>2023 | Saudi Arabia</v>
      </c>
      <c r="D459" s="873" t="s">
        <v>779</v>
      </c>
      <c r="E459" s="874">
        <v>2023</v>
      </c>
      <c r="F459" s="875" t="s">
        <v>277</v>
      </c>
      <c r="G459" s="929">
        <v>614.19999999999993</v>
      </c>
      <c r="H459" s="877"/>
      <c r="I459" s="878"/>
      <c r="J459" s="879" t="s">
        <v>85</v>
      </c>
      <c r="K459" s="885"/>
      <c r="L459" s="1099" t="s">
        <v>1974</v>
      </c>
      <c r="M459" s="881"/>
      <c r="N459" s="886"/>
      <c r="O459" s="888" t="s">
        <v>2021</v>
      </c>
    </row>
    <row r="460" spans="3:15" customFormat="1" ht="15" customHeight="1" x14ac:dyDescent="0.25">
      <c r="C460" s="887" t="str">
        <f>IF(OR(E460="",F460="",G460=""),"",E460&amp;" | "&amp;F460)</f>
        <v>2018 | Serbia</v>
      </c>
      <c r="D460" s="873" t="s">
        <v>779</v>
      </c>
      <c r="E460" s="874">
        <v>2018</v>
      </c>
      <c r="F460" s="875" t="s">
        <v>279</v>
      </c>
      <c r="G460" s="929">
        <v>762.53000000000009</v>
      </c>
      <c r="H460" s="877"/>
      <c r="I460" s="878"/>
      <c r="J460" s="879" t="s">
        <v>85</v>
      </c>
      <c r="K460" s="880" t="s">
        <v>943</v>
      </c>
      <c r="L460" s="1102" t="s">
        <v>1974</v>
      </c>
      <c r="M460" s="881">
        <v>2018</v>
      </c>
      <c r="N460" s="882" t="s">
        <v>790</v>
      </c>
      <c r="O460" s="888" t="s">
        <v>2021</v>
      </c>
    </row>
    <row r="461" spans="3:15" customFormat="1" ht="15" customHeight="1" x14ac:dyDescent="0.25">
      <c r="C461" s="887" t="str">
        <f t="shared" ref="C461:C524" si="87">IF(OR(E461="",F461="",G461=""),"",E461&amp;" | "&amp;F461)</f>
        <v>2019 | Serbia</v>
      </c>
      <c r="D461" s="873" t="s">
        <v>779</v>
      </c>
      <c r="E461" s="874">
        <v>2019</v>
      </c>
      <c r="F461" s="875" t="s">
        <v>279</v>
      </c>
      <c r="G461" s="929">
        <v>762.53000000000009</v>
      </c>
      <c r="H461" s="877"/>
      <c r="I461" s="878"/>
      <c r="J461" s="879" t="s">
        <v>85</v>
      </c>
      <c r="K461" s="880" t="s">
        <v>943</v>
      </c>
      <c r="L461" s="1102" t="s">
        <v>1974</v>
      </c>
      <c r="M461" s="881">
        <v>2018</v>
      </c>
      <c r="N461" s="882" t="s">
        <v>790</v>
      </c>
      <c r="O461" s="888" t="s">
        <v>2021</v>
      </c>
    </row>
    <row r="462" spans="3:15" customFormat="1" ht="15" customHeight="1" x14ac:dyDescent="0.25">
      <c r="C462" s="887" t="str">
        <f t="shared" si="87"/>
        <v>2020 | Serbia</v>
      </c>
      <c r="D462" s="873" t="s">
        <v>779</v>
      </c>
      <c r="E462" s="874">
        <v>2020</v>
      </c>
      <c r="F462" s="875" t="s">
        <v>279</v>
      </c>
      <c r="G462" s="929">
        <v>762.53000000000009</v>
      </c>
      <c r="H462" s="877"/>
      <c r="I462" s="878"/>
      <c r="J462" s="879" t="s">
        <v>85</v>
      </c>
      <c r="K462" s="880" t="s">
        <v>943</v>
      </c>
      <c r="L462" s="1102" t="s">
        <v>1974</v>
      </c>
      <c r="M462" s="881">
        <v>2018</v>
      </c>
      <c r="N462" s="882" t="s">
        <v>790</v>
      </c>
      <c r="O462" s="888" t="s">
        <v>2021</v>
      </c>
    </row>
    <row r="463" spans="3:15" customFormat="1" ht="15" customHeight="1" x14ac:dyDescent="0.25">
      <c r="C463" s="887" t="str">
        <f t="shared" si="87"/>
        <v>2021 | Serbia</v>
      </c>
      <c r="D463" s="873" t="s">
        <v>779</v>
      </c>
      <c r="E463" s="874">
        <v>2021</v>
      </c>
      <c r="F463" s="875" t="s">
        <v>279</v>
      </c>
      <c r="G463" s="929">
        <v>776.68999999999994</v>
      </c>
      <c r="H463" s="877"/>
      <c r="I463" s="878"/>
      <c r="J463" s="879" t="s">
        <v>85</v>
      </c>
      <c r="K463" s="880" t="s">
        <v>943</v>
      </c>
      <c r="L463" s="1102" t="s">
        <v>1974</v>
      </c>
      <c r="M463" s="881">
        <v>2019</v>
      </c>
      <c r="N463" s="882" t="s">
        <v>830</v>
      </c>
      <c r="O463" s="888" t="s">
        <v>2021</v>
      </c>
    </row>
    <row r="464" spans="3:15" customFormat="1" ht="15" customHeight="1" x14ac:dyDescent="0.25">
      <c r="C464" s="887" t="str">
        <f t="shared" si="87"/>
        <v>2022 | Serbia</v>
      </c>
      <c r="D464" s="873" t="s">
        <v>779</v>
      </c>
      <c r="E464" s="874">
        <v>2022</v>
      </c>
      <c r="F464" s="875" t="s">
        <v>279</v>
      </c>
      <c r="G464" s="929">
        <v>695.08</v>
      </c>
      <c r="H464" s="877"/>
      <c r="I464" s="878"/>
      <c r="J464" s="879" t="s">
        <v>85</v>
      </c>
      <c r="K464" s="880" t="s">
        <v>943</v>
      </c>
      <c r="L464" s="1102" t="s">
        <v>1974</v>
      </c>
      <c r="M464" s="881">
        <v>2020</v>
      </c>
      <c r="N464" s="882" t="s">
        <v>829</v>
      </c>
      <c r="O464" s="888" t="s">
        <v>2021</v>
      </c>
    </row>
    <row r="465" spans="3:15" customFormat="1" ht="15" customHeight="1" x14ac:dyDescent="0.25">
      <c r="C465" s="887" t="str">
        <f t="shared" si="87"/>
        <v>2023 | Serbia</v>
      </c>
      <c r="D465" s="873" t="s">
        <v>779</v>
      </c>
      <c r="E465" s="874">
        <v>2023</v>
      </c>
      <c r="F465" s="875" t="s">
        <v>279</v>
      </c>
      <c r="G465" s="929">
        <v>695.08</v>
      </c>
      <c r="H465" s="877"/>
      <c r="I465" s="878"/>
      <c r="J465" s="879" t="s">
        <v>85</v>
      </c>
      <c r="K465" s="885"/>
      <c r="L465" s="1099" t="s">
        <v>1974</v>
      </c>
      <c r="M465" s="881"/>
      <c r="N465" s="886"/>
      <c r="O465" s="888" t="s">
        <v>2021</v>
      </c>
    </row>
    <row r="466" spans="3:15" customFormat="1" ht="15" customHeight="1" x14ac:dyDescent="0.25">
      <c r="C466" s="887" t="str">
        <f t="shared" si="87"/>
        <v>2018 | Slovakia</v>
      </c>
      <c r="D466" s="873" t="s">
        <v>779</v>
      </c>
      <c r="E466" s="874">
        <v>2018</v>
      </c>
      <c r="F466" s="875" t="s">
        <v>282</v>
      </c>
      <c r="G466" s="929">
        <v>161</v>
      </c>
      <c r="H466" s="877"/>
      <c r="I466" s="878"/>
      <c r="J466" s="879" t="s">
        <v>85</v>
      </c>
      <c r="K466" s="880" t="s">
        <v>943</v>
      </c>
      <c r="L466" s="1102" t="s">
        <v>1974</v>
      </c>
      <c r="M466" s="881">
        <v>2016</v>
      </c>
      <c r="N466" s="882" t="s">
        <v>791</v>
      </c>
      <c r="O466" s="888" t="s">
        <v>2021</v>
      </c>
    </row>
    <row r="467" spans="3:15" customFormat="1" ht="15" customHeight="1" x14ac:dyDescent="0.25">
      <c r="C467" s="887" t="str">
        <f t="shared" si="87"/>
        <v>2019 | Slovakia</v>
      </c>
      <c r="D467" s="873" t="s">
        <v>779</v>
      </c>
      <c r="E467" s="874">
        <v>2019</v>
      </c>
      <c r="F467" s="875" t="s">
        <v>282</v>
      </c>
      <c r="G467" s="929">
        <v>169</v>
      </c>
      <c r="H467" s="877"/>
      <c r="I467" s="878"/>
      <c r="J467" s="879" t="s">
        <v>85</v>
      </c>
      <c r="K467" s="880" t="s">
        <v>943</v>
      </c>
      <c r="L467" s="1102" t="s">
        <v>1974</v>
      </c>
      <c r="M467" s="881">
        <v>2017</v>
      </c>
      <c r="N467" s="882" t="s">
        <v>830</v>
      </c>
      <c r="O467" s="888" t="s">
        <v>2021</v>
      </c>
    </row>
    <row r="468" spans="3:15" customFormat="1" ht="15" customHeight="1" x14ac:dyDescent="0.25">
      <c r="C468" s="887" t="str">
        <f t="shared" si="87"/>
        <v>2020 | Slovakia</v>
      </c>
      <c r="D468" s="873" t="s">
        <v>779</v>
      </c>
      <c r="E468" s="874">
        <v>2020</v>
      </c>
      <c r="F468" s="875" t="s">
        <v>282</v>
      </c>
      <c r="G468" s="929">
        <v>151.10000000000002</v>
      </c>
      <c r="H468" s="877"/>
      <c r="I468" s="878"/>
      <c r="J468" s="879" t="s">
        <v>85</v>
      </c>
      <c r="K468" s="880" t="s">
        <v>943</v>
      </c>
      <c r="L468" s="1102" t="s">
        <v>1974</v>
      </c>
      <c r="M468" s="881">
        <v>2018</v>
      </c>
      <c r="N468" s="882" t="s">
        <v>790</v>
      </c>
      <c r="O468" s="888" t="s">
        <v>2021</v>
      </c>
    </row>
    <row r="469" spans="3:15" customFormat="1" ht="15" customHeight="1" x14ac:dyDescent="0.25">
      <c r="C469" s="887" t="str">
        <f t="shared" si="87"/>
        <v>2021 | Slovakia</v>
      </c>
      <c r="D469" s="873" t="s">
        <v>779</v>
      </c>
      <c r="E469" s="874">
        <v>2021</v>
      </c>
      <c r="F469" s="875" t="s">
        <v>282</v>
      </c>
      <c r="G469" s="929">
        <v>155.48000000000002</v>
      </c>
      <c r="H469" s="877"/>
      <c r="I469" s="878"/>
      <c r="J469" s="879" t="s">
        <v>85</v>
      </c>
      <c r="K469" s="880" t="s">
        <v>943</v>
      </c>
      <c r="L469" s="1102" t="s">
        <v>1974</v>
      </c>
      <c r="M469" s="881">
        <v>2019</v>
      </c>
      <c r="N469" s="882" t="s">
        <v>830</v>
      </c>
      <c r="O469" s="888" t="s">
        <v>2021</v>
      </c>
    </row>
    <row r="470" spans="3:15" customFormat="1" ht="15" customHeight="1" x14ac:dyDescent="0.25">
      <c r="C470" s="887" t="str">
        <f t="shared" si="87"/>
        <v>2022 | Slovakia</v>
      </c>
      <c r="D470" s="873" t="s">
        <v>779</v>
      </c>
      <c r="E470" s="874">
        <v>2022</v>
      </c>
      <c r="F470" s="875" t="s">
        <v>282</v>
      </c>
      <c r="G470" s="929">
        <v>165.49</v>
      </c>
      <c r="H470" s="877"/>
      <c r="I470" s="878"/>
      <c r="J470" s="879" t="s">
        <v>85</v>
      </c>
      <c r="K470" s="880" t="s">
        <v>943</v>
      </c>
      <c r="L470" s="1102" t="s">
        <v>1974</v>
      </c>
      <c r="M470" s="881">
        <v>2020</v>
      </c>
      <c r="N470" s="882" t="s">
        <v>829</v>
      </c>
      <c r="O470" s="888" t="s">
        <v>2021</v>
      </c>
    </row>
    <row r="471" spans="3:15" customFormat="1" ht="15" customHeight="1" x14ac:dyDescent="0.25">
      <c r="C471" s="887" t="str">
        <f t="shared" si="87"/>
        <v>2023 | Slovakia</v>
      </c>
      <c r="D471" s="873" t="s">
        <v>779</v>
      </c>
      <c r="E471" s="874">
        <v>2023</v>
      </c>
      <c r="F471" s="875" t="s">
        <v>282</v>
      </c>
      <c r="G471" s="929">
        <v>165.49</v>
      </c>
      <c r="H471" s="877"/>
      <c r="I471" s="878"/>
      <c r="J471" s="879" t="s">
        <v>85</v>
      </c>
      <c r="K471" s="885"/>
      <c r="L471" s="1099" t="s">
        <v>1974</v>
      </c>
      <c r="M471" s="881"/>
      <c r="N471" s="886"/>
      <c r="O471" s="888" t="s">
        <v>2021</v>
      </c>
    </row>
    <row r="472" spans="3:15" customFormat="1" ht="15" customHeight="1" x14ac:dyDescent="0.25">
      <c r="C472" s="887" t="str">
        <f t="shared" si="87"/>
        <v>2018 | South Africa</v>
      </c>
      <c r="D472" s="873" t="s">
        <v>779</v>
      </c>
      <c r="E472" s="874">
        <v>2018</v>
      </c>
      <c r="F472" s="875" t="s">
        <v>286</v>
      </c>
      <c r="G472" s="929">
        <v>1008.9999999999999</v>
      </c>
      <c r="H472" s="877"/>
      <c r="I472" s="878"/>
      <c r="J472" s="879" t="s">
        <v>85</v>
      </c>
      <c r="K472" s="880" t="s">
        <v>943</v>
      </c>
      <c r="L472" s="1102" t="s">
        <v>1974</v>
      </c>
      <c r="M472" s="881">
        <v>2016</v>
      </c>
      <c r="N472" s="882" t="s">
        <v>791</v>
      </c>
      <c r="O472" s="888" t="s">
        <v>2021</v>
      </c>
    </row>
    <row r="473" spans="3:15" customFormat="1" ht="15" customHeight="1" x14ac:dyDescent="0.25">
      <c r="C473" s="887" t="str">
        <f t="shared" si="87"/>
        <v>2019 | South Africa</v>
      </c>
      <c r="D473" s="873" t="s">
        <v>779</v>
      </c>
      <c r="E473" s="874">
        <v>2019</v>
      </c>
      <c r="F473" s="875" t="s">
        <v>286</v>
      </c>
      <c r="G473" s="929">
        <v>960.6</v>
      </c>
      <c r="H473" s="877"/>
      <c r="I473" s="878"/>
      <c r="J473" s="879" t="s">
        <v>85</v>
      </c>
      <c r="K473" s="880" t="s">
        <v>943</v>
      </c>
      <c r="L473" s="1102" t="s">
        <v>1974</v>
      </c>
      <c r="M473" s="881">
        <v>2017</v>
      </c>
      <c r="N473" s="882" t="s">
        <v>830</v>
      </c>
      <c r="O473" s="888" t="s">
        <v>2021</v>
      </c>
    </row>
    <row r="474" spans="3:15" customFormat="1" ht="15" customHeight="1" x14ac:dyDescent="0.25">
      <c r="C474" s="887" t="str">
        <f t="shared" si="87"/>
        <v>2020 | South Africa</v>
      </c>
      <c r="D474" s="873" t="s">
        <v>779</v>
      </c>
      <c r="E474" s="874">
        <v>2020</v>
      </c>
      <c r="F474" s="875" t="s">
        <v>286</v>
      </c>
      <c r="G474" s="929">
        <v>928</v>
      </c>
      <c r="H474" s="877"/>
      <c r="I474" s="878"/>
      <c r="J474" s="879" t="s">
        <v>85</v>
      </c>
      <c r="K474" s="880" t="s">
        <v>943</v>
      </c>
      <c r="L474" s="1102" t="s">
        <v>1974</v>
      </c>
      <c r="M474" s="881">
        <v>2018</v>
      </c>
      <c r="N474" s="882" t="s">
        <v>790</v>
      </c>
      <c r="O474" s="888" t="s">
        <v>2021</v>
      </c>
    </row>
    <row r="475" spans="3:15" customFormat="1" ht="15" customHeight="1" x14ac:dyDescent="0.25">
      <c r="C475" s="887" t="str">
        <f t="shared" si="87"/>
        <v>2021 | South Africa</v>
      </c>
      <c r="D475" s="873" t="s">
        <v>779</v>
      </c>
      <c r="E475" s="874">
        <v>2021</v>
      </c>
      <c r="F475" s="875" t="s">
        <v>286</v>
      </c>
      <c r="G475" s="929">
        <v>900.59999999999991</v>
      </c>
      <c r="H475" s="877"/>
      <c r="I475" s="878"/>
      <c r="J475" s="879" t="s">
        <v>85</v>
      </c>
      <c r="K475" s="880" t="s">
        <v>943</v>
      </c>
      <c r="L475" s="1102" t="s">
        <v>1974</v>
      </c>
      <c r="M475" s="881">
        <v>2019</v>
      </c>
      <c r="N475" s="882" t="s">
        <v>830</v>
      </c>
      <c r="O475" s="888" t="s">
        <v>2021</v>
      </c>
    </row>
    <row r="476" spans="3:15" customFormat="1" ht="15" customHeight="1" x14ac:dyDescent="0.25">
      <c r="C476" s="887" t="str">
        <f t="shared" si="87"/>
        <v>2022 | South Africa</v>
      </c>
      <c r="D476" s="873" t="s">
        <v>779</v>
      </c>
      <c r="E476" s="874">
        <v>2022</v>
      </c>
      <c r="F476" s="875" t="s">
        <v>286</v>
      </c>
      <c r="G476" s="929">
        <v>866.5</v>
      </c>
      <c r="H476" s="877"/>
      <c r="I476" s="878"/>
      <c r="J476" s="879" t="s">
        <v>85</v>
      </c>
      <c r="K476" s="880" t="s">
        <v>943</v>
      </c>
      <c r="L476" s="1102" t="s">
        <v>1974</v>
      </c>
      <c r="M476" s="881">
        <v>2020</v>
      </c>
      <c r="N476" s="882" t="s">
        <v>829</v>
      </c>
      <c r="O476" s="888" t="s">
        <v>2021</v>
      </c>
    </row>
    <row r="477" spans="3:15" customFormat="1" ht="15" customHeight="1" x14ac:dyDescent="0.25">
      <c r="C477" s="887" t="str">
        <f t="shared" si="87"/>
        <v>2023 | South Africa</v>
      </c>
      <c r="D477" s="873" t="s">
        <v>779</v>
      </c>
      <c r="E477" s="874">
        <v>2023</v>
      </c>
      <c r="F477" s="875" t="s">
        <v>286</v>
      </c>
      <c r="G477" s="929">
        <v>866.5</v>
      </c>
      <c r="H477" s="877"/>
      <c r="I477" s="878"/>
      <c r="J477" s="879" t="s">
        <v>85</v>
      </c>
      <c r="K477" s="885"/>
      <c r="L477" s="1099" t="s">
        <v>1974</v>
      </c>
      <c r="M477" s="881"/>
      <c r="N477" s="886"/>
      <c r="O477" s="888" t="s">
        <v>2021</v>
      </c>
    </row>
    <row r="478" spans="3:15" customFormat="1" ht="15" customHeight="1" x14ac:dyDescent="0.25">
      <c r="C478" s="887" t="str">
        <f t="shared" si="87"/>
        <v>2018 | Spain</v>
      </c>
      <c r="D478" s="873" t="s">
        <v>779</v>
      </c>
      <c r="E478" s="874">
        <v>2018</v>
      </c>
      <c r="F478" s="875" t="s">
        <v>132</v>
      </c>
      <c r="G478" s="929">
        <v>309</v>
      </c>
      <c r="H478" s="877"/>
      <c r="I478" s="878"/>
      <c r="J478" s="879" t="s">
        <v>85</v>
      </c>
      <c r="K478" s="880" t="s">
        <v>943</v>
      </c>
      <c r="L478" s="1102" t="s">
        <v>1974</v>
      </c>
      <c r="M478" s="881">
        <v>2016</v>
      </c>
      <c r="N478" s="882" t="s">
        <v>791</v>
      </c>
      <c r="O478" s="888" t="s">
        <v>2021</v>
      </c>
    </row>
    <row r="479" spans="3:15" customFormat="1" ht="15" customHeight="1" x14ac:dyDescent="0.25">
      <c r="C479" s="887" t="str">
        <f t="shared" si="87"/>
        <v>2019 | Spain</v>
      </c>
      <c r="D479" s="873" t="s">
        <v>779</v>
      </c>
      <c r="E479" s="874">
        <v>2019</v>
      </c>
      <c r="F479" s="875" t="s">
        <v>132</v>
      </c>
      <c r="G479" s="929">
        <v>288</v>
      </c>
      <c r="H479" s="877"/>
      <c r="I479" s="878"/>
      <c r="J479" s="879" t="s">
        <v>85</v>
      </c>
      <c r="K479" s="880" t="s">
        <v>943</v>
      </c>
      <c r="L479" s="1102" t="s">
        <v>1974</v>
      </c>
      <c r="M479" s="881">
        <v>2017</v>
      </c>
      <c r="N479" s="882" t="s">
        <v>830</v>
      </c>
      <c r="O479" s="888" t="s">
        <v>2021</v>
      </c>
    </row>
    <row r="480" spans="3:15" customFormat="1" ht="15" customHeight="1" x14ac:dyDescent="0.25">
      <c r="C480" s="887" t="str">
        <f t="shared" si="87"/>
        <v>2020 | Spain</v>
      </c>
      <c r="D480" s="873" t="s">
        <v>779</v>
      </c>
      <c r="E480" s="874">
        <v>2020</v>
      </c>
      <c r="F480" s="875" t="s">
        <v>132</v>
      </c>
      <c r="G480" s="929">
        <v>220.26000000000002</v>
      </c>
      <c r="H480" s="877"/>
      <c r="I480" s="878"/>
      <c r="J480" s="879" t="s">
        <v>85</v>
      </c>
      <c r="K480" s="880" t="s">
        <v>943</v>
      </c>
      <c r="L480" s="1102" t="s">
        <v>1974</v>
      </c>
      <c r="M480" s="881">
        <v>2018</v>
      </c>
      <c r="N480" s="882" t="s">
        <v>790</v>
      </c>
      <c r="O480" s="888" t="s">
        <v>2021</v>
      </c>
    </row>
    <row r="481" spans="3:15" customFormat="1" ht="15" customHeight="1" x14ac:dyDescent="0.25">
      <c r="C481" s="887" t="str">
        <f t="shared" si="87"/>
        <v>2021 | Spain</v>
      </c>
      <c r="D481" s="873" t="s">
        <v>779</v>
      </c>
      <c r="E481" s="874">
        <v>2021</v>
      </c>
      <c r="F481" s="875" t="s">
        <v>132</v>
      </c>
      <c r="G481" s="929">
        <v>171.03</v>
      </c>
      <c r="H481" s="877"/>
      <c r="I481" s="878"/>
      <c r="J481" s="879" t="s">
        <v>85</v>
      </c>
      <c r="K481" s="880" t="s">
        <v>943</v>
      </c>
      <c r="L481" s="1102" t="s">
        <v>1974</v>
      </c>
      <c r="M481" s="881">
        <v>2019</v>
      </c>
      <c r="N481" s="882" t="s">
        <v>830</v>
      </c>
      <c r="O481" s="888" t="s">
        <v>2021</v>
      </c>
    </row>
    <row r="482" spans="3:15" customFormat="1" ht="15" customHeight="1" x14ac:dyDescent="0.25">
      <c r="C482" s="887" t="str">
        <f t="shared" si="87"/>
        <v>2022 | Spain</v>
      </c>
      <c r="D482" s="873" t="s">
        <v>779</v>
      </c>
      <c r="E482" s="874">
        <v>2022</v>
      </c>
      <c r="F482" s="875" t="s">
        <v>132</v>
      </c>
      <c r="G482" s="929">
        <v>153.29999999999998</v>
      </c>
      <c r="H482" s="877"/>
      <c r="I482" s="878"/>
      <c r="J482" s="879" t="s">
        <v>85</v>
      </c>
      <c r="K482" s="880" t="s">
        <v>943</v>
      </c>
      <c r="L482" s="1102" t="s">
        <v>1974</v>
      </c>
      <c r="M482" s="881">
        <v>2020</v>
      </c>
      <c r="N482" s="882" t="s">
        <v>829</v>
      </c>
      <c r="O482" s="888" t="s">
        <v>2021</v>
      </c>
    </row>
    <row r="483" spans="3:15" customFormat="1" ht="15" customHeight="1" x14ac:dyDescent="0.25">
      <c r="C483" s="887" t="str">
        <f t="shared" si="87"/>
        <v>2023 | Spain</v>
      </c>
      <c r="D483" s="873" t="s">
        <v>779</v>
      </c>
      <c r="E483" s="874">
        <v>2023</v>
      </c>
      <c r="F483" s="875" t="s">
        <v>132</v>
      </c>
      <c r="G483" s="929">
        <v>153.29999999999998</v>
      </c>
      <c r="H483" s="877"/>
      <c r="I483" s="878"/>
      <c r="J483" s="879" t="s">
        <v>85</v>
      </c>
      <c r="K483" s="885"/>
      <c r="L483" s="1099" t="s">
        <v>1974</v>
      </c>
      <c r="M483" s="881"/>
      <c r="N483" s="886"/>
      <c r="O483" s="888" t="s">
        <v>2021</v>
      </c>
    </row>
    <row r="484" spans="3:15" customFormat="1" ht="15" customHeight="1" x14ac:dyDescent="0.25">
      <c r="C484" s="887" t="str">
        <f t="shared" si="87"/>
        <v>2018 | Sweden</v>
      </c>
      <c r="D484" s="873" t="s">
        <v>779</v>
      </c>
      <c r="E484" s="874">
        <v>2018</v>
      </c>
      <c r="F484" s="875" t="s">
        <v>290</v>
      </c>
      <c r="G484" s="929">
        <v>12</v>
      </c>
      <c r="H484" s="877"/>
      <c r="I484" s="878"/>
      <c r="J484" s="879" t="s">
        <v>85</v>
      </c>
      <c r="K484" s="880" t="s">
        <v>943</v>
      </c>
      <c r="L484" s="1102" t="s">
        <v>1974</v>
      </c>
      <c r="M484" s="881">
        <v>2016</v>
      </c>
      <c r="N484" s="882" t="s">
        <v>791</v>
      </c>
      <c r="O484" s="888" t="s">
        <v>2021</v>
      </c>
    </row>
    <row r="485" spans="3:15" customFormat="1" ht="15" customHeight="1" x14ac:dyDescent="0.25">
      <c r="C485" s="887" t="str">
        <f t="shared" si="87"/>
        <v>2019 | Sweden</v>
      </c>
      <c r="D485" s="873" t="s">
        <v>779</v>
      </c>
      <c r="E485" s="874">
        <v>2019</v>
      </c>
      <c r="F485" s="875" t="s">
        <v>290</v>
      </c>
      <c r="G485" s="929">
        <v>12</v>
      </c>
      <c r="H485" s="877"/>
      <c r="I485" s="878"/>
      <c r="J485" s="879" t="s">
        <v>85</v>
      </c>
      <c r="K485" s="880" t="s">
        <v>943</v>
      </c>
      <c r="L485" s="1102" t="s">
        <v>1974</v>
      </c>
      <c r="M485" s="881">
        <v>2017</v>
      </c>
      <c r="N485" s="882" t="s">
        <v>830</v>
      </c>
      <c r="O485" s="888" t="s">
        <v>2021</v>
      </c>
    </row>
    <row r="486" spans="3:15" customFormat="1" ht="15" customHeight="1" x14ac:dyDescent="0.25">
      <c r="C486" s="887" t="str">
        <f t="shared" si="87"/>
        <v>2020 | Sweden</v>
      </c>
      <c r="D486" s="873" t="s">
        <v>779</v>
      </c>
      <c r="E486" s="874">
        <v>2020</v>
      </c>
      <c r="F486" s="875" t="s">
        <v>290</v>
      </c>
      <c r="G486" s="929">
        <v>11.889999999999999</v>
      </c>
      <c r="H486" s="877"/>
      <c r="I486" s="878"/>
      <c r="J486" s="879" t="s">
        <v>85</v>
      </c>
      <c r="K486" s="880" t="s">
        <v>943</v>
      </c>
      <c r="L486" s="1102" t="s">
        <v>1974</v>
      </c>
      <c r="M486" s="881">
        <v>2018</v>
      </c>
      <c r="N486" s="882" t="s">
        <v>790</v>
      </c>
      <c r="O486" s="888" t="s">
        <v>2021</v>
      </c>
    </row>
    <row r="487" spans="3:15" customFormat="1" ht="15" customHeight="1" x14ac:dyDescent="0.25">
      <c r="C487" s="887" t="str">
        <f t="shared" si="87"/>
        <v>2021 | Sweden</v>
      </c>
      <c r="D487" s="873" t="s">
        <v>779</v>
      </c>
      <c r="E487" s="874">
        <v>2021</v>
      </c>
      <c r="F487" s="875" t="s">
        <v>290</v>
      </c>
      <c r="G487" s="929">
        <v>5.67</v>
      </c>
      <c r="H487" s="877"/>
      <c r="I487" s="878"/>
      <c r="J487" s="879" t="s">
        <v>85</v>
      </c>
      <c r="K487" s="880" t="s">
        <v>943</v>
      </c>
      <c r="L487" s="1102" t="s">
        <v>1974</v>
      </c>
      <c r="M487" s="881">
        <v>2019</v>
      </c>
      <c r="N487" s="882" t="s">
        <v>830</v>
      </c>
      <c r="O487" s="888" t="s">
        <v>2021</v>
      </c>
    </row>
    <row r="488" spans="3:15" customFormat="1" ht="15" customHeight="1" x14ac:dyDescent="0.25">
      <c r="C488" s="887" t="str">
        <f t="shared" si="87"/>
        <v>2022 | Sweden</v>
      </c>
      <c r="D488" s="873" t="s">
        <v>779</v>
      </c>
      <c r="E488" s="874">
        <v>2022</v>
      </c>
      <c r="F488" s="875" t="s">
        <v>290</v>
      </c>
      <c r="G488" s="929">
        <v>7.67</v>
      </c>
      <c r="H488" s="877"/>
      <c r="I488" s="878"/>
      <c r="J488" s="879" t="s">
        <v>85</v>
      </c>
      <c r="K488" s="880" t="s">
        <v>943</v>
      </c>
      <c r="L488" s="1102" t="s">
        <v>1974</v>
      </c>
      <c r="M488" s="881">
        <v>2020</v>
      </c>
      <c r="N488" s="882" t="s">
        <v>829</v>
      </c>
      <c r="O488" s="888" t="s">
        <v>2021</v>
      </c>
    </row>
    <row r="489" spans="3:15" customFormat="1" ht="15" customHeight="1" x14ac:dyDescent="0.25">
      <c r="C489" s="887" t="str">
        <f t="shared" si="87"/>
        <v>2023 | Sweden</v>
      </c>
      <c r="D489" s="873" t="s">
        <v>779</v>
      </c>
      <c r="E489" s="874">
        <v>2023</v>
      </c>
      <c r="F489" s="875" t="s">
        <v>290</v>
      </c>
      <c r="G489" s="929">
        <v>7.67</v>
      </c>
      <c r="H489" s="877"/>
      <c r="I489" s="878"/>
      <c r="J489" s="879" t="s">
        <v>85</v>
      </c>
      <c r="K489" s="885"/>
      <c r="L489" s="1099" t="s">
        <v>1974</v>
      </c>
      <c r="M489" s="881"/>
      <c r="N489" s="886"/>
      <c r="O489" s="888" t="s">
        <v>2021</v>
      </c>
    </row>
    <row r="490" spans="3:15" customFormat="1" ht="15" customHeight="1" x14ac:dyDescent="0.25">
      <c r="C490" s="887" t="str">
        <f t="shared" si="87"/>
        <v>2018 | Switzerland</v>
      </c>
      <c r="D490" s="873" t="s">
        <v>779</v>
      </c>
      <c r="E490" s="874">
        <v>2018</v>
      </c>
      <c r="F490" s="875" t="s">
        <v>134</v>
      </c>
      <c r="G490" s="929">
        <v>16</v>
      </c>
      <c r="H490" s="877"/>
      <c r="I490" s="878"/>
      <c r="J490" s="879" t="s">
        <v>85</v>
      </c>
      <c r="K490" s="880" t="s">
        <v>943</v>
      </c>
      <c r="L490" s="1102" t="s">
        <v>1974</v>
      </c>
      <c r="M490" s="881">
        <v>2016</v>
      </c>
      <c r="N490" s="882" t="s">
        <v>791</v>
      </c>
      <c r="O490" s="888" t="s">
        <v>2021</v>
      </c>
    </row>
    <row r="491" spans="3:15" customFormat="1" ht="15" customHeight="1" x14ac:dyDescent="0.25">
      <c r="C491" s="887" t="str">
        <f t="shared" si="87"/>
        <v>2019 | Switzerland</v>
      </c>
      <c r="D491" s="873" t="s">
        <v>779</v>
      </c>
      <c r="E491" s="874">
        <v>2019</v>
      </c>
      <c r="F491" s="875" t="s">
        <v>134</v>
      </c>
      <c r="G491" s="929">
        <v>14</v>
      </c>
      <c r="H491" s="877"/>
      <c r="I491" s="878"/>
      <c r="J491" s="879" t="s">
        <v>85</v>
      </c>
      <c r="K491" s="880" t="s">
        <v>943</v>
      </c>
      <c r="L491" s="1102" t="s">
        <v>1974</v>
      </c>
      <c r="M491" s="881">
        <v>2017</v>
      </c>
      <c r="N491" s="882" t="s">
        <v>830</v>
      </c>
      <c r="O491" s="888" t="s">
        <v>2021</v>
      </c>
    </row>
    <row r="492" spans="3:15" customFormat="1" ht="15" customHeight="1" x14ac:dyDescent="0.25">
      <c r="C492" s="887" t="str">
        <f t="shared" si="87"/>
        <v>2020 | Switzerland</v>
      </c>
      <c r="D492" s="873" t="s">
        <v>779</v>
      </c>
      <c r="E492" s="874">
        <v>2020</v>
      </c>
      <c r="F492" s="875" t="s">
        <v>134</v>
      </c>
      <c r="G492" s="929">
        <v>11.82</v>
      </c>
      <c r="H492" s="877"/>
      <c r="I492" s="878"/>
      <c r="J492" s="879" t="s">
        <v>85</v>
      </c>
      <c r="K492" s="880" t="s">
        <v>943</v>
      </c>
      <c r="L492" s="1102" t="s">
        <v>1974</v>
      </c>
      <c r="M492" s="881">
        <v>2018</v>
      </c>
      <c r="N492" s="882" t="s">
        <v>790</v>
      </c>
      <c r="O492" s="888" t="s">
        <v>2021</v>
      </c>
    </row>
    <row r="493" spans="3:15" customFormat="1" ht="15" customHeight="1" x14ac:dyDescent="0.25">
      <c r="C493" s="887" t="str">
        <f t="shared" si="87"/>
        <v>2021 | Switzerland</v>
      </c>
      <c r="D493" s="873" t="s">
        <v>779</v>
      </c>
      <c r="E493" s="874">
        <v>2021</v>
      </c>
      <c r="F493" s="875" t="s">
        <v>134</v>
      </c>
      <c r="G493" s="929">
        <v>11.520000000000001</v>
      </c>
      <c r="H493" s="877"/>
      <c r="I493" s="878"/>
      <c r="J493" s="879" t="s">
        <v>85</v>
      </c>
      <c r="K493" s="880" t="s">
        <v>943</v>
      </c>
      <c r="L493" s="1102" t="s">
        <v>1974</v>
      </c>
      <c r="M493" s="881">
        <v>2019</v>
      </c>
      <c r="N493" s="882" t="s">
        <v>830</v>
      </c>
      <c r="O493" s="888" t="s">
        <v>2021</v>
      </c>
    </row>
    <row r="494" spans="3:15" customFormat="1" ht="15" customHeight="1" x14ac:dyDescent="0.25">
      <c r="C494" s="887" t="str">
        <f t="shared" si="87"/>
        <v>2022 | Switzerland</v>
      </c>
      <c r="D494" s="873" t="s">
        <v>779</v>
      </c>
      <c r="E494" s="874">
        <v>2022</v>
      </c>
      <c r="F494" s="875" t="s">
        <v>134</v>
      </c>
      <c r="G494" s="929">
        <v>11.629999999999999</v>
      </c>
      <c r="H494" s="877"/>
      <c r="I494" s="878"/>
      <c r="J494" s="879" t="s">
        <v>85</v>
      </c>
      <c r="K494" s="880" t="s">
        <v>943</v>
      </c>
      <c r="L494" s="1102" t="s">
        <v>1974</v>
      </c>
      <c r="M494" s="881">
        <v>2020</v>
      </c>
      <c r="N494" s="882" t="s">
        <v>829</v>
      </c>
      <c r="O494" s="888" t="s">
        <v>2021</v>
      </c>
    </row>
    <row r="495" spans="3:15" customFormat="1" ht="15" customHeight="1" x14ac:dyDescent="0.25">
      <c r="C495" s="887" t="str">
        <f t="shared" si="87"/>
        <v>2023 | Switzerland</v>
      </c>
      <c r="D495" s="873" t="s">
        <v>779</v>
      </c>
      <c r="E495" s="874">
        <v>2023</v>
      </c>
      <c r="F495" s="875" t="s">
        <v>134</v>
      </c>
      <c r="G495" s="929">
        <v>11.629999999999999</v>
      </c>
      <c r="H495" s="877"/>
      <c r="I495" s="878"/>
      <c r="J495" s="879" t="s">
        <v>85</v>
      </c>
      <c r="K495" s="885"/>
      <c r="L495" s="1099" t="s">
        <v>1974</v>
      </c>
      <c r="M495" s="881"/>
      <c r="N495" s="886"/>
      <c r="O495" s="888" t="s">
        <v>2021</v>
      </c>
    </row>
    <row r="496" spans="3:15" customFormat="1" ht="15" customHeight="1" x14ac:dyDescent="0.25">
      <c r="C496" s="887" t="str">
        <f t="shared" si="87"/>
        <v>2018 | Turkey</v>
      </c>
      <c r="D496" s="873" t="s">
        <v>779</v>
      </c>
      <c r="E496" s="874">
        <v>2018</v>
      </c>
      <c r="F496" s="875" t="s">
        <v>136</v>
      </c>
      <c r="G496" s="929">
        <v>497</v>
      </c>
      <c r="H496" s="877"/>
      <c r="I496" s="878"/>
      <c r="J496" s="879" t="s">
        <v>85</v>
      </c>
      <c r="K496" s="880" t="s">
        <v>943</v>
      </c>
      <c r="L496" s="1102" t="s">
        <v>1974</v>
      </c>
      <c r="M496" s="881">
        <v>2016</v>
      </c>
      <c r="N496" s="882" t="s">
        <v>791</v>
      </c>
      <c r="O496" s="888" t="s">
        <v>2021</v>
      </c>
    </row>
    <row r="497" spans="3:15" customFormat="1" ht="15" customHeight="1" x14ac:dyDescent="0.25">
      <c r="C497" s="887" t="str">
        <f t="shared" si="87"/>
        <v>2019 | Turkey</v>
      </c>
      <c r="D497" s="873" t="s">
        <v>779</v>
      </c>
      <c r="E497" s="874">
        <v>2019</v>
      </c>
      <c r="F497" s="875" t="s">
        <v>136</v>
      </c>
      <c r="G497" s="929">
        <v>543.4</v>
      </c>
      <c r="H497" s="877"/>
      <c r="I497" s="878"/>
      <c r="J497" s="879" t="s">
        <v>85</v>
      </c>
      <c r="K497" s="880" t="s">
        <v>943</v>
      </c>
      <c r="L497" s="1102" t="s">
        <v>1974</v>
      </c>
      <c r="M497" s="881">
        <v>2017</v>
      </c>
      <c r="N497" s="882" t="s">
        <v>830</v>
      </c>
      <c r="O497" s="888" t="s">
        <v>2021</v>
      </c>
    </row>
    <row r="498" spans="3:15" customFormat="1" ht="15" customHeight="1" x14ac:dyDescent="0.25">
      <c r="C498" s="887" t="str">
        <f t="shared" si="87"/>
        <v>2020 | Turkey</v>
      </c>
      <c r="D498" s="873" t="s">
        <v>779</v>
      </c>
      <c r="E498" s="874">
        <v>2020</v>
      </c>
      <c r="F498" s="875" t="s">
        <v>136</v>
      </c>
      <c r="G498" s="929">
        <v>481</v>
      </c>
      <c r="H498" s="877"/>
      <c r="I498" s="878"/>
      <c r="J498" s="879" t="s">
        <v>85</v>
      </c>
      <c r="K498" s="880" t="s">
        <v>943</v>
      </c>
      <c r="L498" s="1102" t="s">
        <v>1974</v>
      </c>
      <c r="M498" s="881">
        <v>2018</v>
      </c>
      <c r="N498" s="882" t="s">
        <v>790</v>
      </c>
      <c r="O498" s="888" t="s">
        <v>2021</v>
      </c>
    </row>
    <row r="499" spans="3:15" customFormat="1" ht="15" customHeight="1" x14ac:dyDescent="0.25">
      <c r="C499" s="887" t="str">
        <f t="shared" si="87"/>
        <v>2021 | Turkey</v>
      </c>
      <c r="D499" s="873" t="s">
        <v>779</v>
      </c>
      <c r="E499" s="874">
        <v>2021</v>
      </c>
      <c r="F499" s="875" t="s">
        <v>136</v>
      </c>
      <c r="G499" s="929">
        <v>375</v>
      </c>
      <c r="H499" s="877"/>
      <c r="I499" s="878"/>
      <c r="J499" s="879" t="s">
        <v>85</v>
      </c>
      <c r="K499" s="880" t="s">
        <v>943</v>
      </c>
      <c r="L499" s="1102" t="s">
        <v>1974</v>
      </c>
      <c r="M499" s="881">
        <v>2019</v>
      </c>
      <c r="N499" s="882" t="s">
        <v>830</v>
      </c>
      <c r="O499" s="888" t="s">
        <v>2021</v>
      </c>
    </row>
    <row r="500" spans="3:15" customFormat="1" ht="15" customHeight="1" x14ac:dyDescent="0.25">
      <c r="C500" s="887" t="str">
        <f t="shared" si="87"/>
        <v>2022 | Turkey</v>
      </c>
      <c r="D500" s="873" t="s">
        <v>779</v>
      </c>
      <c r="E500" s="874">
        <v>2022</v>
      </c>
      <c r="F500" s="875" t="s">
        <v>136</v>
      </c>
      <c r="G500" s="929">
        <v>426.09999999999997</v>
      </c>
      <c r="H500" s="877"/>
      <c r="I500" s="878"/>
      <c r="J500" s="879" t="s">
        <v>85</v>
      </c>
      <c r="K500" s="880" t="s">
        <v>943</v>
      </c>
      <c r="L500" s="1102" t="s">
        <v>1974</v>
      </c>
      <c r="M500" s="881">
        <v>2020</v>
      </c>
      <c r="N500" s="882" t="s">
        <v>829</v>
      </c>
      <c r="O500" s="888" t="s">
        <v>2021</v>
      </c>
    </row>
    <row r="501" spans="3:15" customFormat="1" ht="15" customHeight="1" x14ac:dyDescent="0.25">
      <c r="C501" s="887" t="str">
        <f t="shared" si="87"/>
        <v>2023 | Turkey</v>
      </c>
      <c r="D501" s="873" t="s">
        <v>779</v>
      </c>
      <c r="E501" s="874">
        <v>2023</v>
      </c>
      <c r="F501" s="875" t="s">
        <v>136</v>
      </c>
      <c r="G501" s="929">
        <v>426.09999999999997</v>
      </c>
      <c r="H501" s="877"/>
      <c r="I501" s="878"/>
      <c r="J501" s="879" t="s">
        <v>85</v>
      </c>
      <c r="K501" s="885"/>
      <c r="L501" s="1099" t="s">
        <v>1974</v>
      </c>
      <c r="M501" s="881"/>
      <c r="N501" s="886"/>
      <c r="O501" s="888" t="s">
        <v>2021</v>
      </c>
    </row>
    <row r="502" spans="3:15" customFormat="1" ht="15" customHeight="1" x14ac:dyDescent="0.25">
      <c r="C502" s="887" t="str">
        <f t="shared" si="87"/>
        <v>2018 | United Arab Emirates</v>
      </c>
      <c r="D502" s="873" t="s">
        <v>779</v>
      </c>
      <c r="E502" s="874">
        <v>2018</v>
      </c>
      <c r="F502" s="875" t="s">
        <v>301</v>
      </c>
      <c r="G502" s="929">
        <v>438.2</v>
      </c>
      <c r="H502" s="877"/>
      <c r="I502" s="878"/>
      <c r="J502" s="879" t="s">
        <v>85</v>
      </c>
      <c r="K502" s="880" t="s">
        <v>943</v>
      </c>
      <c r="L502" s="1102" t="s">
        <v>1974</v>
      </c>
      <c r="M502" s="881">
        <v>2016</v>
      </c>
      <c r="N502" s="882" t="s">
        <v>791</v>
      </c>
      <c r="O502" s="888" t="s">
        <v>2021</v>
      </c>
    </row>
    <row r="503" spans="3:15" customFormat="1" ht="15" customHeight="1" x14ac:dyDescent="0.25">
      <c r="C503" s="887" t="str">
        <f t="shared" si="87"/>
        <v>2019 | United Arab Emirates</v>
      </c>
      <c r="D503" s="873" t="s">
        <v>779</v>
      </c>
      <c r="E503" s="874">
        <v>2019</v>
      </c>
      <c r="F503" s="875" t="s">
        <v>301</v>
      </c>
      <c r="G503" s="929">
        <v>433.3</v>
      </c>
      <c r="H503" s="877"/>
      <c r="I503" s="878"/>
      <c r="J503" s="879" t="s">
        <v>85</v>
      </c>
      <c r="K503" s="880" t="s">
        <v>943</v>
      </c>
      <c r="L503" s="1102" t="s">
        <v>1974</v>
      </c>
      <c r="M503" s="881">
        <v>2017</v>
      </c>
      <c r="N503" s="882" t="s">
        <v>830</v>
      </c>
      <c r="O503" s="888" t="s">
        <v>2021</v>
      </c>
    </row>
    <row r="504" spans="3:15" customFormat="1" ht="15" customHeight="1" x14ac:dyDescent="0.25">
      <c r="C504" s="887" t="str">
        <f t="shared" si="87"/>
        <v>2020 | United Arab Emirates</v>
      </c>
      <c r="D504" s="873" t="s">
        <v>779</v>
      </c>
      <c r="E504" s="874">
        <v>2020</v>
      </c>
      <c r="F504" s="875" t="s">
        <v>301</v>
      </c>
      <c r="G504" s="929">
        <v>425.8</v>
      </c>
      <c r="H504" s="877"/>
      <c r="I504" s="878"/>
      <c r="J504" s="879" t="s">
        <v>85</v>
      </c>
      <c r="K504" s="880" t="s">
        <v>943</v>
      </c>
      <c r="L504" s="1102" t="s">
        <v>1974</v>
      </c>
      <c r="M504" s="881">
        <v>2018</v>
      </c>
      <c r="N504" s="882" t="s">
        <v>790</v>
      </c>
      <c r="O504" s="888" t="s">
        <v>2021</v>
      </c>
    </row>
    <row r="505" spans="3:15" customFormat="1" ht="15" customHeight="1" x14ac:dyDescent="0.25">
      <c r="C505" s="887" t="str">
        <f t="shared" si="87"/>
        <v>2021 | United Arab Emirates</v>
      </c>
      <c r="D505" s="873" t="s">
        <v>779</v>
      </c>
      <c r="E505" s="874">
        <v>2021</v>
      </c>
      <c r="F505" s="875" t="s">
        <v>301</v>
      </c>
      <c r="G505" s="929">
        <v>404.1</v>
      </c>
      <c r="H505" s="877"/>
      <c r="I505" s="878"/>
      <c r="J505" s="879" t="s">
        <v>85</v>
      </c>
      <c r="K505" s="880" t="s">
        <v>943</v>
      </c>
      <c r="L505" s="1102" t="s">
        <v>1974</v>
      </c>
      <c r="M505" s="881">
        <v>2019</v>
      </c>
      <c r="N505" s="882" t="s">
        <v>830</v>
      </c>
      <c r="O505" s="888" t="s">
        <v>2021</v>
      </c>
    </row>
    <row r="506" spans="3:15" customFormat="1" ht="15" customHeight="1" x14ac:dyDescent="0.25">
      <c r="C506" s="887" t="str">
        <f t="shared" si="87"/>
        <v>2022 | United Arab Emirates</v>
      </c>
      <c r="D506" s="873" t="s">
        <v>779</v>
      </c>
      <c r="E506" s="874">
        <v>2022</v>
      </c>
      <c r="F506" s="875" t="s">
        <v>301</v>
      </c>
      <c r="G506" s="929">
        <v>401</v>
      </c>
      <c r="H506" s="877"/>
      <c r="I506" s="878"/>
      <c r="J506" s="879" t="s">
        <v>85</v>
      </c>
      <c r="K506" s="880" t="s">
        <v>943</v>
      </c>
      <c r="L506" s="1102" t="s">
        <v>1974</v>
      </c>
      <c r="M506" s="881">
        <v>2020</v>
      </c>
      <c r="N506" s="882" t="s">
        <v>829</v>
      </c>
      <c r="O506" s="888" t="s">
        <v>2021</v>
      </c>
    </row>
    <row r="507" spans="3:15" customFormat="1" ht="15" customHeight="1" x14ac:dyDescent="0.25">
      <c r="C507" s="887" t="str">
        <f t="shared" si="87"/>
        <v>2023 | United Arab Emirates</v>
      </c>
      <c r="D507" s="873" t="s">
        <v>779</v>
      </c>
      <c r="E507" s="874">
        <v>2023</v>
      </c>
      <c r="F507" s="875" t="s">
        <v>301</v>
      </c>
      <c r="G507" s="929">
        <v>401</v>
      </c>
      <c r="H507" s="877"/>
      <c r="I507" s="878"/>
      <c r="J507" s="879" t="s">
        <v>85</v>
      </c>
      <c r="K507" s="885"/>
      <c r="L507" s="1099" t="s">
        <v>1974</v>
      </c>
      <c r="M507" s="881"/>
      <c r="N507" s="886"/>
      <c r="O507" s="888" t="s">
        <v>2021</v>
      </c>
    </row>
    <row r="508" spans="3:15" customFormat="1" ht="15" customHeight="1" x14ac:dyDescent="0.25">
      <c r="C508" s="887" t="str">
        <f t="shared" si="87"/>
        <v>2018 | United Kingdom</v>
      </c>
      <c r="D508" s="873" t="s">
        <v>779</v>
      </c>
      <c r="E508" s="874">
        <v>2018</v>
      </c>
      <c r="F508" s="875" t="s">
        <v>139</v>
      </c>
      <c r="G508" s="929">
        <v>307.2</v>
      </c>
      <c r="H508" s="877"/>
      <c r="I508" s="878"/>
      <c r="J508" s="879" t="s">
        <v>85</v>
      </c>
      <c r="K508" s="880" t="s">
        <v>943</v>
      </c>
      <c r="L508" s="1102" t="s">
        <v>1974</v>
      </c>
      <c r="M508" s="881">
        <v>2016</v>
      </c>
      <c r="N508" s="882" t="s">
        <v>791</v>
      </c>
      <c r="O508" s="888" t="s">
        <v>2021</v>
      </c>
    </row>
    <row r="509" spans="3:15" customFormat="1" ht="15" customHeight="1" x14ac:dyDescent="0.25">
      <c r="C509" s="887" t="str">
        <f t="shared" si="87"/>
        <v>2019 | United Kingdom</v>
      </c>
      <c r="D509" s="873" t="s">
        <v>779</v>
      </c>
      <c r="E509" s="874">
        <v>2019</v>
      </c>
      <c r="F509" s="875" t="s">
        <v>139</v>
      </c>
      <c r="G509" s="929">
        <v>277.3</v>
      </c>
      <c r="H509" s="877"/>
      <c r="I509" s="878"/>
      <c r="J509" s="879" t="s">
        <v>85</v>
      </c>
      <c r="K509" s="880" t="s">
        <v>943</v>
      </c>
      <c r="L509" s="1102" t="s">
        <v>1974</v>
      </c>
      <c r="M509" s="881">
        <v>2017</v>
      </c>
      <c r="N509" s="882" t="s">
        <v>830</v>
      </c>
      <c r="O509" s="888" t="s">
        <v>2021</v>
      </c>
    </row>
    <row r="510" spans="3:15" customFormat="1" ht="15" customHeight="1" x14ac:dyDescent="0.25">
      <c r="C510" s="887" t="str">
        <f t="shared" si="87"/>
        <v>2020 | United Kingdom</v>
      </c>
      <c r="D510" s="873" t="s">
        <v>779</v>
      </c>
      <c r="E510" s="874">
        <v>2020</v>
      </c>
      <c r="F510" s="875" t="s">
        <v>139</v>
      </c>
      <c r="G510" s="929">
        <v>233.14</v>
      </c>
      <c r="H510" s="877"/>
      <c r="I510" s="878"/>
      <c r="J510" s="879" t="s">
        <v>85</v>
      </c>
      <c r="K510" s="880" t="s">
        <v>943</v>
      </c>
      <c r="L510" s="1102" t="s">
        <v>1974</v>
      </c>
      <c r="M510" s="881">
        <v>2018</v>
      </c>
      <c r="N510" s="882" t="s">
        <v>790</v>
      </c>
      <c r="O510" s="888" t="s">
        <v>2021</v>
      </c>
    </row>
    <row r="511" spans="3:15" customFormat="1" ht="15" customHeight="1" x14ac:dyDescent="0.25">
      <c r="C511" s="887" t="str">
        <f t="shared" si="87"/>
        <v>2021 | United Kingdom</v>
      </c>
      <c r="D511" s="873" t="s">
        <v>779</v>
      </c>
      <c r="E511" s="874">
        <v>2021</v>
      </c>
      <c r="F511" s="875" t="s">
        <v>139</v>
      </c>
      <c r="G511" s="929">
        <v>212.32999999999998</v>
      </c>
      <c r="H511" s="877"/>
      <c r="I511" s="878"/>
      <c r="J511" s="879" t="s">
        <v>85</v>
      </c>
      <c r="K511" s="880" t="s">
        <v>943</v>
      </c>
      <c r="L511" s="1102" t="s">
        <v>1974</v>
      </c>
      <c r="M511" s="881">
        <v>2019</v>
      </c>
      <c r="N511" s="882" t="s">
        <v>830</v>
      </c>
      <c r="O511" s="888" t="s">
        <v>2021</v>
      </c>
    </row>
    <row r="512" spans="3:15" customFormat="1" ht="15" customHeight="1" x14ac:dyDescent="0.25">
      <c r="C512" s="887" t="str">
        <f t="shared" si="87"/>
        <v>2022 | United Kingdom</v>
      </c>
      <c r="D512" s="873" t="s">
        <v>779</v>
      </c>
      <c r="E512" s="874">
        <v>2022</v>
      </c>
      <c r="F512" s="875" t="s">
        <v>139</v>
      </c>
      <c r="G512" s="929">
        <v>193.38</v>
      </c>
      <c r="H512" s="877"/>
      <c r="I512" s="878"/>
      <c r="J512" s="879" t="s">
        <v>85</v>
      </c>
      <c r="K512" s="880" t="s">
        <v>943</v>
      </c>
      <c r="L512" s="1102" t="s">
        <v>1974</v>
      </c>
      <c r="M512" s="881">
        <v>2020</v>
      </c>
      <c r="N512" s="882" t="s">
        <v>829</v>
      </c>
      <c r="O512" s="888" t="s">
        <v>2021</v>
      </c>
    </row>
    <row r="513" spans="3:15" customFormat="1" ht="15" customHeight="1" x14ac:dyDescent="0.25">
      <c r="C513" s="887" t="str">
        <f t="shared" si="87"/>
        <v>2023 | United Kingdom</v>
      </c>
      <c r="D513" s="873" t="s">
        <v>779</v>
      </c>
      <c r="E513" s="874">
        <v>2023</v>
      </c>
      <c r="F513" s="875" t="s">
        <v>139</v>
      </c>
      <c r="G513" s="929">
        <v>193.38</v>
      </c>
      <c r="H513" s="877"/>
      <c r="I513" s="878"/>
      <c r="J513" s="879" t="s">
        <v>85</v>
      </c>
      <c r="K513" s="885"/>
      <c r="L513" s="1099" t="s">
        <v>1974</v>
      </c>
      <c r="M513" s="881"/>
      <c r="N513" s="886"/>
      <c r="O513" s="888" t="s">
        <v>2021</v>
      </c>
    </row>
    <row r="514" spans="3:15" customFormat="1" ht="15" customHeight="1" x14ac:dyDescent="0.25">
      <c r="C514" s="887" t="str">
        <f t="shared" si="87"/>
        <v>2018 | United States</v>
      </c>
      <c r="D514" s="873" t="s">
        <v>779</v>
      </c>
      <c r="E514" s="874">
        <v>2018</v>
      </c>
      <c r="F514" s="875" t="s">
        <v>20</v>
      </c>
      <c r="G514" s="929">
        <v>475.9</v>
      </c>
      <c r="H514" s="877"/>
      <c r="I514" s="878"/>
      <c r="J514" s="879" t="s">
        <v>85</v>
      </c>
      <c r="K514" s="880" t="s">
        <v>943</v>
      </c>
      <c r="L514" s="1102" t="s">
        <v>1974</v>
      </c>
      <c r="M514" s="881">
        <v>2016</v>
      </c>
      <c r="N514" s="882" t="s">
        <v>791</v>
      </c>
      <c r="O514" s="888" t="s">
        <v>2021</v>
      </c>
    </row>
    <row r="515" spans="3:15" customFormat="1" ht="15" customHeight="1" x14ac:dyDescent="0.25">
      <c r="C515" s="887" t="str">
        <f t="shared" si="87"/>
        <v>2019 | United States</v>
      </c>
      <c r="D515" s="873" t="s">
        <v>779</v>
      </c>
      <c r="E515" s="874">
        <v>2019</v>
      </c>
      <c r="F515" s="875" t="s">
        <v>20</v>
      </c>
      <c r="G515" s="929">
        <v>475.9</v>
      </c>
      <c r="H515" s="877"/>
      <c r="I515" s="878"/>
      <c r="J515" s="879" t="s">
        <v>85</v>
      </c>
      <c r="K515" s="880" t="s">
        <v>943</v>
      </c>
      <c r="L515" s="1102" t="s">
        <v>1974</v>
      </c>
      <c r="M515" s="881">
        <v>2017</v>
      </c>
      <c r="N515" s="882" t="s">
        <v>830</v>
      </c>
      <c r="O515" s="888" t="s">
        <v>2021</v>
      </c>
    </row>
    <row r="516" spans="3:15" customFormat="1" ht="15" customHeight="1" x14ac:dyDescent="0.25">
      <c r="C516" s="887" t="str">
        <f t="shared" si="87"/>
        <v>2020 | United States</v>
      </c>
      <c r="D516" s="873" t="s">
        <v>779</v>
      </c>
      <c r="E516" s="874">
        <v>2020</v>
      </c>
      <c r="F516" s="875" t="s">
        <v>20</v>
      </c>
      <c r="G516" s="929">
        <v>453.22</v>
      </c>
      <c r="H516" s="877"/>
      <c r="I516" s="878"/>
      <c r="J516" s="879" t="s">
        <v>85</v>
      </c>
      <c r="K516" s="880" t="s">
        <v>943</v>
      </c>
      <c r="L516" s="1102" t="s">
        <v>1974</v>
      </c>
      <c r="M516" s="881">
        <v>2018</v>
      </c>
      <c r="N516" s="882" t="s">
        <v>790</v>
      </c>
      <c r="O516" s="888" t="s">
        <v>2021</v>
      </c>
    </row>
    <row r="517" spans="3:15" customFormat="1" ht="15" customHeight="1" x14ac:dyDescent="0.25">
      <c r="C517" s="887" t="str">
        <f t="shared" si="87"/>
        <v>2021 | United States</v>
      </c>
      <c r="D517" s="873" t="s">
        <v>779</v>
      </c>
      <c r="E517" s="874">
        <v>2021</v>
      </c>
      <c r="F517" s="875" t="s">
        <v>20</v>
      </c>
      <c r="G517" s="929">
        <v>423.94</v>
      </c>
      <c r="H517" s="877"/>
      <c r="I517" s="878"/>
      <c r="J517" s="879" t="s">
        <v>85</v>
      </c>
      <c r="K517" s="880" t="s">
        <v>943</v>
      </c>
      <c r="L517" s="1102" t="s">
        <v>1974</v>
      </c>
      <c r="M517" s="881">
        <v>2019</v>
      </c>
      <c r="N517" s="882" t="s">
        <v>830</v>
      </c>
      <c r="O517" s="888" t="s">
        <v>2021</v>
      </c>
    </row>
    <row r="518" spans="3:15" customFormat="1" ht="15" customHeight="1" x14ac:dyDescent="0.25">
      <c r="C518" s="887" t="str">
        <f t="shared" si="87"/>
        <v>2022 | United States</v>
      </c>
      <c r="D518" s="873" t="s">
        <v>779</v>
      </c>
      <c r="E518" s="874">
        <v>2022</v>
      </c>
      <c r="F518" s="875" t="s">
        <v>20</v>
      </c>
      <c r="G518" s="929">
        <v>373.13800000000003</v>
      </c>
      <c r="H518" s="877"/>
      <c r="I518" s="878"/>
      <c r="J518" s="879" t="s">
        <v>85</v>
      </c>
      <c r="K518" s="880" t="s">
        <v>943</v>
      </c>
      <c r="L518" s="1102" t="s">
        <v>1974</v>
      </c>
      <c r="M518" s="881">
        <v>2020</v>
      </c>
      <c r="N518" s="882" t="s">
        <v>829</v>
      </c>
      <c r="O518" s="888" t="s">
        <v>2021</v>
      </c>
    </row>
    <row r="519" spans="3:15" customFormat="1" ht="15" customHeight="1" x14ac:dyDescent="0.25">
      <c r="C519" s="887" t="str">
        <f t="shared" si="87"/>
        <v>2023 | United States</v>
      </c>
      <c r="D519" s="873" t="s">
        <v>779</v>
      </c>
      <c r="E519" s="874">
        <v>2023</v>
      </c>
      <c r="F519" s="875" t="s">
        <v>20</v>
      </c>
      <c r="G519" s="929">
        <v>373.13800000000003</v>
      </c>
      <c r="H519" s="877"/>
      <c r="I519" s="878"/>
      <c r="J519" s="879" t="s">
        <v>85</v>
      </c>
      <c r="K519" s="885"/>
      <c r="L519" s="1099" t="s">
        <v>1974</v>
      </c>
      <c r="M519" s="881"/>
      <c r="N519" s="886"/>
      <c r="O519" s="888" t="s">
        <v>2021</v>
      </c>
    </row>
    <row r="520" spans="3:15" customFormat="1" ht="15" customHeight="1" x14ac:dyDescent="0.25">
      <c r="C520" s="887" t="str">
        <f t="shared" si="87"/>
        <v>2018 | United States - AKGD</v>
      </c>
      <c r="D520" s="873" t="s">
        <v>779</v>
      </c>
      <c r="E520" s="874">
        <v>2018</v>
      </c>
      <c r="F520" s="875" t="s">
        <v>832</v>
      </c>
      <c r="G520" s="876">
        <v>471.57027724568354</v>
      </c>
      <c r="H520" s="877">
        <v>3.7194556487753931E-2</v>
      </c>
      <c r="I520" s="878">
        <v>4.9895136751865023E-3</v>
      </c>
      <c r="J520" s="879" t="s">
        <v>85</v>
      </c>
      <c r="K520" s="885" t="s">
        <v>782</v>
      </c>
      <c r="L520" s="1099" t="s">
        <v>1974</v>
      </c>
      <c r="M520" s="881">
        <v>2018</v>
      </c>
      <c r="N520" s="882" t="s">
        <v>396</v>
      </c>
      <c r="O520" s="888"/>
    </row>
    <row r="521" spans="3:15" customFormat="1" ht="15" customHeight="1" x14ac:dyDescent="0.25">
      <c r="C521" s="887" t="str">
        <f t="shared" si="87"/>
        <v>2019 | United States - AKGD</v>
      </c>
      <c r="D521" s="873" t="s">
        <v>779</v>
      </c>
      <c r="E521" s="874">
        <v>2019</v>
      </c>
      <c r="F521" s="875" t="s">
        <v>832</v>
      </c>
      <c r="G521" s="876">
        <v>505.48309451162163</v>
      </c>
      <c r="H521" s="877">
        <v>4.445203092438884E-2</v>
      </c>
      <c r="I521" s="878">
        <v>5.8966979797658659E-3</v>
      </c>
      <c r="J521" s="879" t="s">
        <v>85</v>
      </c>
      <c r="K521" s="885" t="s">
        <v>780</v>
      </c>
      <c r="L521" s="1099" t="s">
        <v>1974</v>
      </c>
      <c r="M521" s="881">
        <v>2019</v>
      </c>
      <c r="N521" s="882" t="s">
        <v>396</v>
      </c>
      <c r="O521" s="888"/>
    </row>
    <row r="522" spans="3:15" customFormat="1" ht="15" customHeight="1" x14ac:dyDescent="0.25">
      <c r="C522" s="887" t="str">
        <f t="shared" si="87"/>
        <v>2020 | United States - AKGD</v>
      </c>
      <c r="D522" s="873" t="s">
        <v>779</v>
      </c>
      <c r="E522" s="874">
        <v>2020</v>
      </c>
      <c r="F522" s="875" t="s">
        <v>832</v>
      </c>
      <c r="G522" s="876">
        <v>505.48309451162163</v>
      </c>
      <c r="H522" s="877">
        <v>4.445203092438884E-2</v>
      </c>
      <c r="I522" s="878">
        <v>5.8966979797658659E-3</v>
      </c>
      <c r="J522" s="879" t="s">
        <v>85</v>
      </c>
      <c r="K522" s="885" t="s">
        <v>780</v>
      </c>
      <c r="L522" s="1099" t="s">
        <v>1974</v>
      </c>
      <c r="M522" s="881">
        <v>2019</v>
      </c>
      <c r="N522" s="882" t="s">
        <v>396</v>
      </c>
      <c r="O522" s="888"/>
    </row>
    <row r="523" spans="3:15" customFormat="1" ht="15" customHeight="1" x14ac:dyDescent="0.25">
      <c r="C523" s="887" t="str">
        <f t="shared" si="87"/>
        <v>2021 | United States - AKGD</v>
      </c>
      <c r="D523" s="873" t="s">
        <v>779</v>
      </c>
      <c r="E523" s="874">
        <v>2021</v>
      </c>
      <c r="F523" s="875" t="s">
        <v>832</v>
      </c>
      <c r="G523" s="876">
        <v>497.87635411772374</v>
      </c>
      <c r="H523" s="877">
        <v>4.5359215228968207E-2</v>
      </c>
      <c r="I523" s="878">
        <v>6.3502901320555485E-3</v>
      </c>
      <c r="J523" s="879" t="s">
        <v>85</v>
      </c>
      <c r="K523" s="885" t="s">
        <v>781</v>
      </c>
      <c r="L523" s="1099" t="s">
        <v>1974</v>
      </c>
      <c r="M523" s="881">
        <v>2020</v>
      </c>
      <c r="N523" s="882" t="s">
        <v>396</v>
      </c>
      <c r="O523" s="888"/>
    </row>
    <row r="524" spans="3:15" customFormat="1" ht="15" customHeight="1" x14ac:dyDescent="0.25">
      <c r="C524" s="887" t="str">
        <f t="shared" si="87"/>
        <v>2022 | United States - AKGD</v>
      </c>
      <c r="D524" s="873" t="s">
        <v>779</v>
      </c>
      <c r="E524" s="874">
        <v>2022</v>
      </c>
      <c r="F524" s="875" t="s">
        <v>832</v>
      </c>
      <c r="G524" s="876">
        <v>484.29126915664773</v>
      </c>
      <c r="H524" s="877">
        <v>4.1276885858361062E-2</v>
      </c>
      <c r="I524" s="878">
        <v>5.4431058274761841E-3</v>
      </c>
      <c r="J524" s="879" t="s">
        <v>85</v>
      </c>
      <c r="K524" s="885" t="s">
        <v>1968</v>
      </c>
      <c r="L524" s="1099" t="s">
        <v>1974</v>
      </c>
      <c r="M524" s="881">
        <v>2021</v>
      </c>
      <c r="N524" s="882" t="s">
        <v>396</v>
      </c>
      <c r="O524" s="888"/>
    </row>
    <row r="525" spans="3:15" customFormat="1" ht="15" customHeight="1" x14ac:dyDescent="0.25">
      <c r="C525" s="887" t="str">
        <f t="shared" ref="C525:C588" si="88">IF(OR(E525="",F525="",G525=""),"",E525&amp;" | "&amp;F525)</f>
        <v>2023 | United States - AKGD</v>
      </c>
      <c r="D525" s="873" t="s">
        <v>779</v>
      </c>
      <c r="E525" s="874">
        <v>2023</v>
      </c>
      <c r="F525" s="875" t="s">
        <v>832</v>
      </c>
      <c r="G525" s="876">
        <v>484.29126915664773</v>
      </c>
      <c r="H525" s="877">
        <v>4.1276885858361062E-2</v>
      </c>
      <c r="I525" s="878">
        <v>5.4431058274761841E-3</v>
      </c>
      <c r="J525" s="879" t="s">
        <v>85</v>
      </c>
      <c r="K525" s="885" t="s">
        <v>1968</v>
      </c>
      <c r="L525" s="1099" t="s">
        <v>1974</v>
      </c>
      <c r="M525" s="881">
        <v>2021</v>
      </c>
      <c r="N525" s="889"/>
      <c r="O525" s="888"/>
    </row>
    <row r="526" spans="3:15" customFormat="1" ht="15" customHeight="1" x14ac:dyDescent="0.25">
      <c r="C526" s="887" t="str">
        <f t="shared" si="88"/>
        <v>2018 | United States - AKMS</v>
      </c>
      <c r="D526" s="873" t="s">
        <v>779</v>
      </c>
      <c r="E526" s="874">
        <v>2018</v>
      </c>
      <c r="F526" s="875" t="s">
        <v>833</v>
      </c>
      <c r="G526" s="876">
        <v>238.1735281007231</v>
      </c>
      <c r="H526" s="877">
        <v>1.0886211654952368E-2</v>
      </c>
      <c r="I526" s="878">
        <v>1.8143686091587282E-3</v>
      </c>
      <c r="J526" s="879" t="s">
        <v>85</v>
      </c>
      <c r="K526" s="885" t="s">
        <v>782</v>
      </c>
      <c r="L526" s="1099" t="s">
        <v>1974</v>
      </c>
      <c r="M526" s="881">
        <v>2018</v>
      </c>
      <c r="N526" s="882" t="s">
        <v>396</v>
      </c>
      <c r="O526" s="888"/>
    </row>
    <row r="527" spans="3:15" customFormat="1" ht="15" customHeight="1" x14ac:dyDescent="0.25">
      <c r="C527" s="887" t="str">
        <f t="shared" si="88"/>
        <v>2019 | United States - AKMS</v>
      </c>
      <c r="D527" s="873" t="s">
        <v>779</v>
      </c>
      <c r="E527" s="874">
        <v>2019</v>
      </c>
      <c r="F527" s="875" t="s">
        <v>833</v>
      </c>
      <c r="G527" s="876">
        <v>249.16361235854981</v>
      </c>
      <c r="H527" s="877">
        <v>1.1793395959531732E-2</v>
      </c>
      <c r="I527" s="878">
        <v>1.8143686091587282E-3</v>
      </c>
      <c r="J527" s="879" t="s">
        <v>85</v>
      </c>
      <c r="K527" s="885" t="s">
        <v>780</v>
      </c>
      <c r="L527" s="1099" t="s">
        <v>1974</v>
      </c>
      <c r="M527" s="881">
        <v>2019</v>
      </c>
      <c r="N527" s="882" t="s">
        <v>396</v>
      </c>
      <c r="O527" s="888"/>
    </row>
    <row r="528" spans="3:15" customFormat="1" ht="15" customHeight="1" x14ac:dyDescent="0.25">
      <c r="C528" s="887" t="str">
        <f t="shared" si="88"/>
        <v>2020 | United States - AKMS</v>
      </c>
      <c r="D528" s="873" t="s">
        <v>779</v>
      </c>
      <c r="E528" s="874">
        <v>2020</v>
      </c>
      <c r="F528" s="875" t="s">
        <v>833</v>
      </c>
      <c r="G528" s="876">
        <v>249.16361235854981</v>
      </c>
      <c r="H528" s="877">
        <v>1.1793395959531732E-2</v>
      </c>
      <c r="I528" s="878">
        <v>1.8143686091587282E-3</v>
      </c>
      <c r="J528" s="879" t="s">
        <v>85</v>
      </c>
      <c r="K528" s="885" t="s">
        <v>780</v>
      </c>
      <c r="L528" s="1099" t="s">
        <v>1974</v>
      </c>
      <c r="M528" s="881">
        <v>2019</v>
      </c>
      <c r="N528" s="882" t="s">
        <v>396</v>
      </c>
      <c r="O528" s="888"/>
    </row>
    <row r="529" spans="3:15" customFormat="1" ht="15" customHeight="1" x14ac:dyDescent="0.25">
      <c r="C529" s="887" t="str">
        <f t="shared" si="88"/>
        <v>2021 | United States - AKMS</v>
      </c>
      <c r="D529" s="873" t="s">
        <v>779</v>
      </c>
      <c r="E529" s="874">
        <v>2021</v>
      </c>
      <c r="F529" s="875" t="s">
        <v>833</v>
      </c>
      <c r="G529" s="876">
        <v>242.25132154980733</v>
      </c>
      <c r="H529" s="877">
        <v>1.2246988111821415E-2</v>
      </c>
      <c r="I529" s="878">
        <v>2.2679607614484103E-3</v>
      </c>
      <c r="J529" s="879" t="s">
        <v>85</v>
      </c>
      <c r="K529" s="885" t="s">
        <v>781</v>
      </c>
      <c r="L529" s="1099" t="s">
        <v>1974</v>
      </c>
      <c r="M529" s="881">
        <v>2020</v>
      </c>
      <c r="N529" s="882" t="s">
        <v>396</v>
      </c>
      <c r="O529" s="888"/>
    </row>
    <row r="530" spans="3:15" customFormat="1" ht="15" customHeight="1" x14ac:dyDescent="0.25">
      <c r="C530" s="887" t="str">
        <f t="shared" si="88"/>
        <v>2022 | United States - AKMS</v>
      </c>
      <c r="D530" s="873" t="s">
        <v>779</v>
      </c>
      <c r="E530" s="874">
        <v>2022</v>
      </c>
      <c r="F530" s="875" t="s">
        <v>833</v>
      </c>
      <c r="G530" s="876">
        <v>220.07656200082167</v>
      </c>
      <c r="H530" s="877">
        <v>1.1339803807242052E-2</v>
      </c>
      <c r="I530" s="878">
        <v>1.8143686091587282E-3</v>
      </c>
      <c r="J530" s="879" t="s">
        <v>85</v>
      </c>
      <c r="K530" s="885" t="s">
        <v>1968</v>
      </c>
      <c r="L530" s="1099" t="s">
        <v>1974</v>
      </c>
      <c r="M530" s="881">
        <v>2021</v>
      </c>
      <c r="N530" s="882" t="s">
        <v>396</v>
      </c>
      <c r="O530" s="888"/>
    </row>
    <row r="531" spans="3:15" customFormat="1" ht="15" customHeight="1" x14ac:dyDescent="0.25">
      <c r="C531" s="887" t="str">
        <f t="shared" si="88"/>
        <v>2023 | United States - AKMS</v>
      </c>
      <c r="D531" s="873" t="s">
        <v>779</v>
      </c>
      <c r="E531" s="874">
        <v>2023</v>
      </c>
      <c r="F531" s="875" t="s">
        <v>833</v>
      </c>
      <c r="G531" s="876">
        <v>220.07656200082167</v>
      </c>
      <c r="H531" s="877">
        <v>1.1339803807242052E-2</v>
      </c>
      <c r="I531" s="878">
        <v>1.8143686091587282E-3</v>
      </c>
      <c r="J531" s="879" t="s">
        <v>85</v>
      </c>
      <c r="K531" s="885" t="s">
        <v>1968</v>
      </c>
      <c r="L531" s="1099" t="s">
        <v>1974</v>
      </c>
      <c r="M531" s="881">
        <v>2021</v>
      </c>
      <c r="N531" s="889"/>
      <c r="O531" s="888"/>
    </row>
    <row r="532" spans="3:15" customFormat="1" ht="15" customHeight="1" x14ac:dyDescent="0.25">
      <c r="C532" s="887" t="str">
        <f t="shared" si="88"/>
        <v>2018 | United States - AZNM</v>
      </c>
      <c r="D532" s="873" t="s">
        <v>779</v>
      </c>
      <c r="E532" s="874">
        <v>2018</v>
      </c>
      <c r="F532" s="875" t="s">
        <v>834</v>
      </c>
      <c r="G532" s="876">
        <v>463.73220485411787</v>
      </c>
      <c r="H532" s="877">
        <v>3.4926595726305514E-2</v>
      </c>
      <c r="I532" s="878">
        <v>4.9895136751865023E-3</v>
      </c>
      <c r="J532" s="879" t="s">
        <v>85</v>
      </c>
      <c r="K532" s="885" t="s">
        <v>782</v>
      </c>
      <c r="L532" s="1099" t="s">
        <v>1974</v>
      </c>
      <c r="M532" s="881">
        <v>2018</v>
      </c>
      <c r="N532" s="882" t="s">
        <v>396</v>
      </c>
      <c r="O532" s="888"/>
    </row>
    <row r="533" spans="3:15" customFormat="1" ht="15" customHeight="1" x14ac:dyDescent="0.25">
      <c r="C533" s="887" t="str">
        <f t="shared" si="88"/>
        <v>2019 | United States - AZNM</v>
      </c>
      <c r="D533" s="873" t="s">
        <v>779</v>
      </c>
      <c r="E533" s="874">
        <v>2019</v>
      </c>
      <c r="F533" s="875" t="s">
        <v>834</v>
      </c>
      <c r="G533" s="876">
        <v>431.96533206066226</v>
      </c>
      <c r="H533" s="877">
        <v>3.0844266355698379E-2</v>
      </c>
      <c r="I533" s="878">
        <v>4.5359215228968205E-3</v>
      </c>
      <c r="J533" s="879" t="s">
        <v>85</v>
      </c>
      <c r="K533" s="885" t="s">
        <v>780</v>
      </c>
      <c r="L533" s="1099" t="s">
        <v>1974</v>
      </c>
      <c r="M533" s="881">
        <v>2019</v>
      </c>
      <c r="N533" s="882" t="s">
        <v>396</v>
      </c>
      <c r="O533" s="888"/>
    </row>
    <row r="534" spans="3:15" customFormat="1" ht="15" customHeight="1" x14ac:dyDescent="0.25">
      <c r="C534" s="887" t="str">
        <f t="shared" si="88"/>
        <v>2020 | United States - AZNM</v>
      </c>
      <c r="D534" s="873" t="s">
        <v>779</v>
      </c>
      <c r="E534" s="874">
        <v>2020</v>
      </c>
      <c r="F534" s="875" t="s">
        <v>834</v>
      </c>
      <c r="G534" s="876">
        <v>431.96533206066226</v>
      </c>
      <c r="H534" s="877">
        <v>3.0844266355698379E-2</v>
      </c>
      <c r="I534" s="878">
        <v>4.5359215228968205E-3</v>
      </c>
      <c r="J534" s="879" t="s">
        <v>85</v>
      </c>
      <c r="K534" s="885" t="s">
        <v>780</v>
      </c>
      <c r="L534" s="1099" t="s">
        <v>1974</v>
      </c>
      <c r="M534" s="881">
        <v>2019</v>
      </c>
      <c r="N534" s="882" t="s">
        <v>396</v>
      </c>
      <c r="O534" s="888"/>
    </row>
    <row r="535" spans="3:15" customFormat="1" ht="15" customHeight="1" x14ac:dyDescent="0.25">
      <c r="C535" s="887" t="str">
        <f t="shared" si="88"/>
        <v>2021 | United States - AZNM</v>
      </c>
      <c r="D535" s="873" t="s">
        <v>779</v>
      </c>
      <c r="E535" s="874">
        <v>2021</v>
      </c>
      <c r="F535" s="875" t="s">
        <v>834</v>
      </c>
      <c r="G535" s="876">
        <v>384.01837360288141</v>
      </c>
      <c r="H535" s="877">
        <v>2.4493976223642831E-2</v>
      </c>
      <c r="I535" s="878">
        <v>3.1751450660277743E-3</v>
      </c>
      <c r="J535" s="879" t="s">
        <v>85</v>
      </c>
      <c r="K535" s="885" t="s">
        <v>781</v>
      </c>
      <c r="L535" s="1099" t="s">
        <v>1974</v>
      </c>
      <c r="M535" s="881">
        <v>2020</v>
      </c>
      <c r="N535" s="882" t="s">
        <v>396</v>
      </c>
      <c r="O535" s="888"/>
    </row>
    <row r="536" spans="3:15" customFormat="1" ht="15" customHeight="1" x14ac:dyDescent="0.25">
      <c r="C536" s="887" t="str">
        <f t="shared" si="88"/>
        <v>2022 | United States - AZNM</v>
      </c>
      <c r="D536" s="873" t="s">
        <v>779</v>
      </c>
      <c r="E536" s="874">
        <v>2022</v>
      </c>
      <c r="F536" s="875" t="s">
        <v>834</v>
      </c>
      <c r="G536" s="876">
        <v>371.78952917715156</v>
      </c>
      <c r="H536" s="877">
        <v>2.3586791919063464E-2</v>
      </c>
      <c r="I536" s="878">
        <v>3.1751450660277743E-3</v>
      </c>
      <c r="J536" s="879" t="s">
        <v>85</v>
      </c>
      <c r="K536" s="885" t="s">
        <v>1968</v>
      </c>
      <c r="L536" s="1099" t="s">
        <v>1974</v>
      </c>
      <c r="M536" s="881">
        <v>2021</v>
      </c>
      <c r="N536" s="882" t="s">
        <v>396</v>
      </c>
      <c r="O536" s="888"/>
    </row>
    <row r="537" spans="3:15" customFormat="1" ht="15" customHeight="1" x14ac:dyDescent="0.25">
      <c r="C537" s="887" t="str">
        <f t="shared" si="88"/>
        <v>2023 | United States - AZNM</v>
      </c>
      <c r="D537" s="873" t="s">
        <v>779</v>
      </c>
      <c r="E537" s="874">
        <v>2023</v>
      </c>
      <c r="F537" s="875" t="s">
        <v>834</v>
      </c>
      <c r="G537" s="876">
        <v>371.78952917715156</v>
      </c>
      <c r="H537" s="877">
        <v>2.3586791919063464E-2</v>
      </c>
      <c r="I537" s="878">
        <v>3.1751450660277743E-3</v>
      </c>
      <c r="J537" s="879" t="s">
        <v>85</v>
      </c>
      <c r="K537" s="885" t="s">
        <v>1968</v>
      </c>
      <c r="L537" s="1099" t="s">
        <v>1974</v>
      </c>
      <c r="M537" s="881">
        <v>2021</v>
      </c>
      <c r="N537" s="889"/>
      <c r="O537" s="888"/>
    </row>
    <row r="538" spans="3:15" customFormat="1" ht="15" customHeight="1" x14ac:dyDescent="0.25">
      <c r="C538" s="887" t="str">
        <f t="shared" si="88"/>
        <v>2018 | United States - CAMX</v>
      </c>
      <c r="D538" s="873" t="s">
        <v>779</v>
      </c>
      <c r="E538" s="874">
        <v>2018</v>
      </c>
      <c r="F538" s="875" t="s">
        <v>835</v>
      </c>
      <c r="G538" s="876">
        <v>225.22483292930954</v>
      </c>
      <c r="H538" s="877">
        <v>1.542213317784919E-2</v>
      </c>
      <c r="I538" s="878">
        <v>1.8143686091587282E-3</v>
      </c>
      <c r="J538" s="879" t="s">
        <v>85</v>
      </c>
      <c r="K538" s="885" t="s">
        <v>782</v>
      </c>
      <c r="L538" s="1099" t="s">
        <v>1974</v>
      </c>
      <c r="M538" s="881">
        <v>2018</v>
      </c>
      <c r="N538" s="882" t="s">
        <v>396</v>
      </c>
      <c r="O538" s="888"/>
    </row>
    <row r="539" spans="3:15" customFormat="1" ht="15" customHeight="1" x14ac:dyDescent="0.25">
      <c r="C539" s="887" t="str">
        <f t="shared" si="88"/>
        <v>2019 | United States - CAMX</v>
      </c>
      <c r="D539" s="873" t="s">
        <v>779</v>
      </c>
      <c r="E539" s="874">
        <v>2019</v>
      </c>
      <c r="F539" s="875" t="s">
        <v>835</v>
      </c>
      <c r="G539" s="876">
        <v>205.57204574705452</v>
      </c>
      <c r="H539" s="877">
        <v>1.4968541025559508E-2</v>
      </c>
      <c r="I539" s="878">
        <v>1.8143686091587282E-3</v>
      </c>
      <c r="J539" s="879" t="s">
        <v>85</v>
      </c>
      <c r="K539" s="885" t="s">
        <v>780</v>
      </c>
      <c r="L539" s="1099" t="s">
        <v>1974</v>
      </c>
      <c r="M539" s="881">
        <v>2019</v>
      </c>
      <c r="N539" s="882" t="s">
        <v>396</v>
      </c>
      <c r="O539" s="888"/>
    </row>
    <row r="540" spans="3:15" customFormat="1" ht="15" customHeight="1" x14ac:dyDescent="0.25">
      <c r="C540" s="887" t="str">
        <f t="shared" si="88"/>
        <v>2020 | United States - CAMX</v>
      </c>
      <c r="D540" s="873" t="s">
        <v>779</v>
      </c>
      <c r="E540" s="874">
        <v>2020</v>
      </c>
      <c r="F540" s="875" t="s">
        <v>835</v>
      </c>
      <c r="G540" s="876">
        <v>205.57204574705452</v>
      </c>
      <c r="H540" s="877">
        <v>1.4968541025559508E-2</v>
      </c>
      <c r="I540" s="878">
        <v>1.8143686091587282E-3</v>
      </c>
      <c r="J540" s="879" t="s">
        <v>85</v>
      </c>
      <c r="K540" s="885" t="s">
        <v>780</v>
      </c>
      <c r="L540" s="1099" t="s">
        <v>1974</v>
      </c>
      <c r="M540" s="881">
        <v>2019</v>
      </c>
      <c r="N540" s="882" t="s">
        <v>396</v>
      </c>
      <c r="O540" s="888"/>
    </row>
    <row r="541" spans="3:15" customFormat="1" ht="15" customHeight="1" x14ac:dyDescent="0.25">
      <c r="C541" s="887" t="str">
        <f t="shared" si="88"/>
        <v>2021 | United States - CAMX</v>
      </c>
      <c r="D541" s="873" t="s">
        <v>779</v>
      </c>
      <c r="E541" s="874">
        <v>2021</v>
      </c>
      <c r="F541" s="875" t="s">
        <v>835</v>
      </c>
      <c r="G541" s="876">
        <v>232.8991585538987</v>
      </c>
      <c r="H541" s="877">
        <v>1.4514948873269826E-2</v>
      </c>
      <c r="I541" s="878">
        <v>1.8143686091587282E-3</v>
      </c>
      <c r="J541" s="879" t="s">
        <v>85</v>
      </c>
      <c r="K541" s="885" t="s">
        <v>781</v>
      </c>
      <c r="L541" s="1099" t="s">
        <v>1974</v>
      </c>
      <c r="M541" s="881">
        <v>2020</v>
      </c>
      <c r="N541" s="882" t="s">
        <v>396</v>
      </c>
      <c r="O541" s="888"/>
    </row>
    <row r="542" spans="3:15" customFormat="1" ht="15" customHeight="1" x14ac:dyDescent="0.25">
      <c r="C542" s="887" t="str">
        <f t="shared" si="88"/>
        <v>2022 | United States - CAMX</v>
      </c>
      <c r="D542" s="873" t="s">
        <v>779</v>
      </c>
      <c r="E542" s="874">
        <v>2022</v>
      </c>
      <c r="F542" s="875" t="s">
        <v>835</v>
      </c>
      <c r="G542" s="876">
        <v>241.16496834507356</v>
      </c>
      <c r="H542" s="877">
        <v>1.4061356720980142E-2</v>
      </c>
      <c r="I542" s="878">
        <v>1.8143686091587282E-3</v>
      </c>
      <c r="J542" s="879" t="s">
        <v>85</v>
      </c>
      <c r="K542" s="885" t="s">
        <v>1968</v>
      </c>
      <c r="L542" s="1099" t="s">
        <v>1974</v>
      </c>
      <c r="M542" s="881">
        <v>2021</v>
      </c>
      <c r="N542" s="882" t="s">
        <v>396</v>
      </c>
      <c r="O542" s="888"/>
    </row>
    <row r="543" spans="3:15" customFormat="1" ht="15" customHeight="1" x14ac:dyDescent="0.25">
      <c r="C543" s="887" t="str">
        <f t="shared" si="88"/>
        <v>2023 | United States - CAMX</v>
      </c>
      <c r="D543" s="873" t="s">
        <v>779</v>
      </c>
      <c r="E543" s="874">
        <v>2023</v>
      </c>
      <c r="F543" s="875" t="s">
        <v>835</v>
      </c>
      <c r="G543" s="876">
        <v>241.16496834507356</v>
      </c>
      <c r="H543" s="877">
        <v>1.4061356720980142E-2</v>
      </c>
      <c r="I543" s="878">
        <v>1.8143686091587282E-3</v>
      </c>
      <c r="J543" s="879" t="s">
        <v>85</v>
      </c>
      <c r="K543" s="885" t="s">
        <v>1968</v>
      </c>
      <c r="L543" s="1099" t="s">
        <v>1974</v>
      </c>
      <c r="M543" s="881">
        <v>2021</v>
      </c>
      <c r="N543" s="889"/>
      <c r="O543" s="888"/>
    </row>
    <row r="544" spans="3:15" customFormat="1" ht="15" customHeight="1" x14ac:dyDescent="0.25">
      <c r="C544" s="887" t="str">
        <f t="shared" si="88"/>
        <v>2018 | United States - ERCT</v>
      </c>
      <c r="D544" s="873" t="s">
        <v>779</v>
      </c>
      <c r="E544" s="874">
        <v>2018</v>
      </c>
      <c r="F544" s="875" t="s">
        <v>836</v>
      </c>
      <c r="G544" s="876">
        <v>422.59910770803265</v>
      </c>
      <c r="H544" s="877">
        <v>2.9937082051119016E-2</v>
      </c>
      <c r="I544" s="878">
        <v>4.0823293706071379E-3</v>
      </c>
      <c r="J544" s="879" t="s">
        <v>85</v>
      </c>
      <c r="K544" s="885" t="s">
        <v>782</v>
      </c>
      <c r="L544" s="1099" t="s">
        <v>1974</v>
      </c>
      <c r="M544" s="881">
        <v>2018</v>
      </c>
      <c r="N544" s="882" t="s">
        <v>396</v>
      </c>
      <c r="O544" s="888"/>
    </row>
    <row r="545" spans="3:15" customFormat="1" ht="15" customHeight="1" x14ac:dyDescent="0.25">
      <c r="C545" s="887" t="str">
        <f t="shared" si="88"/>
        <v>2019 | United States - ERCT</v>
      </c>
      <c r="D545" s="873" t="s">
        <v>779</v>
      </c>
      <c r="E545" s="874">
        <v>2019</v>
      </c>
      <c r="F545" s="875" t="s">
        <v>836</v>
      </c>
      <c r="G545" s="876">
        <v>394.0082871649094</v>
      </c>
      <c r="H545" s="877">
        <v>2.5854752680511878E-2</v>
      </c>
      <c r="I545" s="878">
        <v>3.6287372183174565E-3</v>
      </c>
      <c r="J545" s="879" t="s">
        <v>85</v>
      </c>
      <c r="K545" s="885" t="s">
        <v>780</v>
      </c>
      <c r="L545" s="1099" t="s">
        <v>1974</v>
      </c>
      <c r="M545" s="881">
        <v>2019</v>
      </c>
      <c r="N545" s="882" t="s">
        <v>396</v>
      </c>
      <c r="O545" s="888"/>
    </row>
    <row r="546" spans="3:15" customFormat="1" ht="15" customHeight="1" x14ac:dyDescent="0.25">
      <c r="C546" s="887" t="str">
        <f t="shared" si="88"/>
        <v>2020 | United States - ERCT</v>
      </c>
      <c r="D546" s="873" t="s">
        <v>779</v>
      </c>
      <c r="E546" s="874">
        <v>2020</v>
      </c>
      <c r="F546" s="875" t="s">
        <v>836</v>
      </c>
      <c r="G546" s="876">
        <v>394.0082871649094</v>
      </c>
      <c r="H546" s="877">
        <v>2.5854752680511878E-2</v>
      </c>
      <c r="I546" s="878">
        <v>3.6287372183174565E-3</v>
      </c>
      <c r="J546" s="879" t="s">
        <v>85</v>
      </c>
      <c r="K546" s="885" t="s">
        <v>780</v>
      </c>
      <c r="L546" s="1099" t="s">
        <v>1974</v>
      </c>
      <c r="M546" s="881">
        <v>2019</v>
      </c>
      <c r="N546" s="882" t="s">
        <v>396</v>
      </c>
      <c r="O546" s="888"/>
    </row>
    <row r="547" spans="3:15" customFormat="1" ht="15" customHeight="1" x14ac:dyDescent="0.25">
      <c r="C547" s="887" t="str">
        <f t="shared" si="88"/>
        <v>2021 | United States - ERCT</v>
      </c>
      <c r="D547" s="873" t="s">
        <v>779</v>
      </c>
      <c r="E547" s="874">
        <v>2021</v>
      </c>
      <c r="F547" s="875" t="s">
        <v>836</v>
      </c>
      <c r="G547" s="876">
        <v>371.3105358643337</v>
      </c>
      <c r="H547" s="877">
        <v>2.3586791919063464E-2</v>
      </c>
      <c r="I547" s="878">
        <v>3.1751450660277743E-3</v>
      </c>
      <c r="J547" s="879" t="s">
        <v>85</v>
      </c>
      <c r="K547" s="885" t="s">
        <v>781</v>
      </c>
      <c r="L547" s="1099" t="s">
        <v>1974</v>
      </c>
      <c r="M547" s="881">
        <v>2020</v>
      </c>
      <c r="N547" s="882" t="s">
        <v>396</v>
      </c>
      <c r="O547" s="888"/>
    </row>
    <row r="548" spans="3:15" customFormat="1" ht="15" customHeight="1" x14ac:dyDescent="0.25">
      <c r="C548" s="887" t="str">
        <f t="shared" si="88"/>
        <v>2022 | United States - ERCT</v>
      </c>
      <c r="D548" s="873" t="s">
        <v>779</v>
      </c>
      <c r="E548" s="874">
        <v>2022</v>
      </c>
      <c r="F548" s="875" t="s">
        <v>836</v>
      </c>
      <c r="G548" s="876">
        <v>369.02080267957541</v>
      </c>
      <c r="H548" s="877">
        <v>2.4493976223642831E-2</v>
      </c>
      <c r="I548" s="878">
        <v>3.6287372183174565E-3</v>
      </c>
      <c r="J548" s="879" t="s">
        <v>85</v>
      </c>
      <c r="K548" s="885" t="s">
        <v>1968</v>
      </c>
      <c r="L548" s="1099" t="s">
        <v>1974</v>
      </c>
      <c r="M548" s="881">
        <v>2021</v>
      </c>
      <c r="N548" s="882" t="s">
        <v>396</v>
      </c>
      <c r="O548" s="888"/>
    </row>
    <row r="549" spans="3:15" customFormat="1" ht="15" customHeight="1" x14ac:dyDescent="0.25">
      <c r="C549" s="887" t="str">
        <f t="shared" si="88"/>
        <v>2023 | United States - ERCT</v>
      </c>
      <c r="D549" s="873" t="s">
        <v>779</v>
      </c>
      <c r="E549" s="874">
        <v>2023</v>
      </c>
      <c r="F549" s="875" t="s">
        <v>836</v>
      </c>
      <c r="G549" s="876">
        <v>369.02080267957541</v>
      </c>
      <c r="H549" s="877">
        <v>2.4493976223642831E-2</v>
      </c>
      <c r="I549" s="878">
        <v>3.6287372183174565E-3</v>
      </c>
      <c r="J549" s="879" t="s">
        <v>85</v>
      </c>
      <c r="K549" s="885" t="s">
        <v>1968</v>
      </c>
      <c r="L549" s="1099" t="s">
        <v>1974</v>
      </c>
      <c r="M549" s="881">
        <v>2021</v>
      </c>
      <c r="N549" s="889"/>
      <c r="O549" s="888"/>
    </row>
    <row r="550" spans="3:15" customFormat="1" ht="15" customHeight="1" x14ac:dyDescent="0.25">
      <c r="C550" s="887" t="str">
        <f t="shared" si="88"/>
        <v>2018 | United States - FRCC</v>
      </c>
      <c r="D550" s="873" t="s">
        <v>779</v>
      </c>
      <c r="E550" s="874">
        <v>2018</v>
      </c>
      <c r="F550" s="875" t="s">
        <v>837</v>
      </c>
      <c r="G550" s="876">
        <v>422.67621837392187</v>
      </c>
      <c r="H550" s="877">
        <v>2.9937082051119016E-2</v>
      </c>
      <c r="I550" s="878">
        <v>4.0823293706071379E-3</v>
      </c>
      <c r="J550" s="879" t="s">
        <v>85</v>
      </c>
      <c r="K550" s="885" t="s">
        <v>782</v>
      </c>
      <c r="L550" s="1099" t="s">
        <v>1974</v>
      </c>
      <c r="M550" s="881">
        <v>2018</v>
      </c>
      <c r="N550" s="882" t="s">
        <v>396</v>
      </c>
      <c r="O550" s="888"/>
    </row>
    <row r="551" spans="3:15" customFormat="1" ht="15" customHeight="1" x14ac:dyDescent="0.25">
      <c r="C551" s="887" t="str">
        <f t="shared" si="88"/>
        <v>2019 | United States - FRCC</v>
      </c>
      <c r="D551" s="873" t="s">
        <v>779</v>
      </c>
      <c r="E551" s="874">
        <v>2019</v>
      </c>
      <c r="F551" s="875" t="s">
        <v>837</v>
      </c>
      <c r="G551" s="876">
        <v>390.55554370168034</v>
      </c>
      <c r="H551" s="877">
        <v>2.4947568375932511E-2</v>
      </c>
      <c r="I551" s="878">
        <v>3.1751450660277743E-3</v>
      </c>
      <c r="J551" s="879" t="s">
        <v>85</v>
      </c>
      <c r="K551" s="885" t="s">
        <v>780</v>
      </c>
      <c r="L551" s="1099" t="s">
        <v>1974</v>
      </c>
      <c r="M551" s="881">
        <v>2019</v>
      </c>
      <c r="N551" s="882" t="s">
        <v>396</v>
      </c>
      <c r="O551" s="888"/>
    </row>
    <row r="552" spans="3:15" customFormat="1" ht="15" customHeight="1" x14ac:dyDescent="0.25">
      <c r="C552" s="887" t="str">
        <f t="shared" si="88"/>
        <v>2020 | United States - FRCC</v>
      </c>
      <c r="D552" s="873" t="s">
        <v>779</v>
      </c>
      <c r="E552" s="874">
        <v>2020</v>
      </c>
      <c r="F552" s="875" t="s">
        <v>837</v>
      </c>
      <c r="G552" s="876">
        <v>390.55554370168034</v>
      </c>
      <c r="H552" s="877">
        <v>2.4947568375932511E-2</v>
      </c>
      <c r="I552" s="878">
        <v>3.1751450660277743E-3</v>
      </c>
      <c r="J552" s="879" t="s">
        <v>85</v>
      </c>
      <c r="K552" s="885" t="s">
        <v>780</v>
      </c>
      <c r="L552" s="1099" t="s">
        <v>1974</v>
      </c>
      <c r="M552" s="881">
        <v>2019</v>
      </c>
      <c r="N552" s="882" t="s">
        <v>396</v>
      </c>
      <c r="O552" s="888"/>
    </row>
    <row r="553" spans="3:15" customFormat="1" ht="15" customHeight="1" x14ac:dyDescent="0.25">
      <c r="C553" s="887" t="str">
        <f t="shared" si="88"/>
        <v>2021 | United States - FRCC</v>
      </c>
      <c r="D553" s="873" t="s">
        <v>779</v>
      </c>
      <c r="E553" s="874">
        <v>2021</v>
      </c>
      <c r="F553" s="875" t="s">
        <v>837</v>
      </c>
      <c r="G553" s="876">
        <v>378.78528094191535</v>
      </c>
      <c r="H553" s="877">
        <v>2.222601546219442E-2</v>
      </c>
      <c r="I553" s="878">
        <v>2.721552913738092E-3</v>
      </c>
      <c r="J553" s="879" t="s">
        <v>85</v>
      </c>
      <c r="K553" s="885" t="s">
        <v>781</v>
      </c>
      <c r="L553" s="1099" t="s">
        <v>1974</v>
      </c>
      <c r="M553" s="881">
        <v>2020</v>
      </c>
      <c r="N553" s="882" t="s">
        <v>396</v>
      </c>
      <c r="O553" s="888"/>
    </row>
    <row r="554" spans="3:15" customFormat="1" ht="15" customHeight="1" x14ac:dyDescent="0.25">
      <c r="C554" s="887" t="str">
        <f t="shared" si="88"/>
        <v>2022 | United States - FRCC</v>
      </c>
      <c r="D554" s="873" t="s">
        <v>779</v>
      </c>
      <c r="E554" s="874">
        <v>2022</v>
      </c>
      <c r="F554" s="875" t="s">
        <v>837</v>
      </c>
      <c r="G554" s="876">
        <v>377.80778985373109</v>
      </c>
      <c r="H554" s="877">
        <v>2.4040384071353147E-2</v>
      </c>
      <c r="I554" s="878">
        <v>3.1751450660277743E-3</v>
      </c>
      <c r="J554" s="879" t="s">
        <v>85</v>
      </c>
      <c r="K554" s="885" t="s">
        <v>1968</v>
      </c>
      <c r="L554" s="1099" t="s">
        <v>1974</v>
      </c>
      <c r="M554" s="881">
        <v>2021</v>
      </c>
      <c r="N554" s="882" t="s">
        <v>396</v>
      </c>
      <c r="O554" s="888"/>
    </row>
    <row r="555" spans="3:15" customFormat="1" ht="15" customHeight="1" x14ac:dyDescent="0.25">
      <c r="C555" s="887" t="str">
        <f t="shared" si="88"/>
        <v>2023 | United States - FRCC</v>
      </c>
      <c r="D555" s="873" t="s">
        <v>779</v>
      </c>
      <c r="E555" s="874">
        <v>2023</v>
      </c>
      <c r="F555" s="875" t="s">
        <v>837</v>
      </c>
      <c r="G555" s="876">
        <v>377.80778985373109</v>
      </c>
      <c r="H555" s="877">
        <v>2.4040384071353147E-2</v>
      </c>
      <c r="I555" s="878">
        <v>3.1751450660277743E-3</v>
      </c>
      <c r="J555" s="879" t="s">
        <v>85</v>
      </c>
      <c r="K555" s="885" t="s">
        <v>1968</v>
      </c>
      <c r="L555" s="1099" t="s">
        <v>1974</v>
      </c>
      <c r="M555" s="881">
        <v>2021</v>
      </c>
      <c r="N555" s="889"/>
      <c r="O555" s="888"/>
    </row>
    <row r="556" spans="3:15" customFormat="1" ht="15" customHeight="1" x14ac:dyDescent="0.25">
      <c r="C556" s="887" t="str">
        <f t="shared" si="88"/>
        <v>2018 | United States - HIMS</v>
      </c>
      <c r="D556" s="873" t="s">
        <v>779</v>
      </c>
      <c r="E556" s="874">
        <v>2018</v>
      </c>
      <c r="F556" s="875" t="s">
        <v>838</v>
      </c>
      <c r="G556" s="876">
        <v>503.79981403447465</v>
      </c>
      <c r="H556" s="877">
        <v>5.3523873970182476E-2</v>
      </c>
      <c r="I556" s="878">
        <v>8.1646587412142757E-3</v>
      </c>
      <c r="J556" s="879" t="s">
        <v>85</v>
      </c>
      <c r="K556" s="885" t="s">
        <v>782</v>
      </c>
      <c r="L556" s="1099" t="s">
        <v>1974</v>
      </c>
      <c r="M556" s="881">
        <v>2018</v>
      </c>
      <c r="N556" s="882" t="s">
        <v>396</v>
      </c>
      <c r="O556" s="888"/>
    </row>
    <row r="557" spans="3:15" customFormat="1" ht="15" customHeight="1" x14ac:dyDescent="0.25">
      <c r="C557" s="887" t="str">
        <f t="shared" si="88"/>
        <v>2019 | United States - HIMS</v>
      </c>
      <c r="D557" s="873" t="s">
        <v>779</v>
      </c>
      <c r="E557" s="874">
        <v>2019</v>
      </c>
      <c r="F557" s="875" t="s">
        <v>838</v>
      </c>
      <c r="G557" s="876">
        <v>537.7765877938856</v>
      </c>
      <c r="H557" s="877">
        <v>6.4863677777424522E-2</v>
      </c>
      <c r="I557" s="878">
        <v>9.9790273503730046E-3</v>
      </c>
      <c r="J557" s="879" t="s">
        <v>85</v>
      </c>
      <c r="K557" s="885" t="s">
        <v>780</v>
      </c>
      <c r="L557" s="1099" t="s">
        <v>1974</v>
      </c>
      <c r="M557" s="881">
        <v>2019</v>
      </c>
      <c r="N557" s="882" t="s">
        <v>396</v>
      </c>
      <c r="O557" s="888"/>
    </row>
    <row r="558" spans="3:15" customFormat="1" ht="15" customHeight="1" x14ac:dyDescent="0.25">
      <c r="C558" s="887" t="str">
        <f t="shared" si="88"/>
        <v>2020 | United States - HIMS</v>
      </c>
      <c r="D558" s="873" t="s">
        <v>779</v>
      </c>
      <c r="E558" s="874">
        <v>2020</v>
      </c>
      <c r="F558" s="875" t="s">
        <v>838</v>
      </c>
      <c r="G558" s="876">
        <v>537.7765877938856</v>
      </c>
      <c r="H558" s="877">
        <v>6.4863677777424522E-2</v>
      </c>
      <c r="I558" s="878">
        <v>9.9790273503730046E-3</v>
      </c>
      <c r="J558" s="879" t="s">
        <v>85</v>
      </c>
      <c r="K558" s="885" t="s">
        <v>780</v>
      </c>
      <c r="L558" s="1099" t="s">
        <v>1974</v>
      </c>
      <c r="M558" s="881">
        <v>2019</v>
      </c>
      <c r="N558" s="882" t="s">
        <v>396</v>
      </c>
      <c r="O558" s="888"/>
    </row>
    <row r="559" spans="3:15" customFormat="1" ht="15" customHeight="1" x14ac:dyDescent="0.25">
      <c r="C559" s="887" t="str">
        <f t="shared" si="88"/>
        <v>2021 | United States - HIMS</v>
      </c>
      <c r="D559" s="873" t="s">
        <v>779</v>
      </c>
      <c r="E559" s="874">
        <v>2021</v>
      </c>
      <c r="F559" s="875" t="s">
        <v>838</v>
      </c>
      <c r="G559" s="876">
        <v>518.55879548567634</v>
      </c>
      <c r="H559" s="877">
        <v>4.9895136751865021E-2</v>
      </c>
      <c r="I559" s="878">
        <v>7.7110665889245948E-3</v>
      </c>
      <c r="J559" s="879" t="s">
        <v>85</v>
      </c>
      <c r="K559" s="885" t="s">
        <v>781</v>
      </c>
      <c r="L559" s="1099" t="s">
        <v>1974</v>
      </c>
      <c r="M559" s="881">
        <v>2020</v>
      </c>
      <c r="N559" s="882" t="s">
        <v>396</v>
      </c>
      <c r="O559" s="888"/>
    </row>
    <row r="560" spans="3:15" customFormat="1" ht="15" customHeight="1" x14ac:dyDescent="0.25">
      <c r="C560" s="887" t="str">
        <f t="shared" si="88"/>
        <v>2022 | United States - HIMS</v>
      </c>
      <c r="D560" s="873" t="s">
        <v>779</v>
      </c>
      <c r="E560" s="874">
        <v>2022</v>
      </c>
      <c r="F560" s="875" t="s">
        <v>838</v>
      </c>
      <c r="G560" s="876">
        <v>514.55085522804472</v>
      </c>
      <c r="H560" s="877">
        <v>6.1234940559107075E-2</v>
      </c>
      <c r="I560" s="878">
        <v>9.5254351980833228E-3</v>
      </c>
      <c r="J560" s="879" t="s">
        <v>85</v>
      </c>
      <c r="K560" s="885" t="s">
        <v>1968</v>
      </c>
      <c r="L560" s="1099" t="s">
        <v>1974</v>
      </c>
      <c r="M560" s="881">
        <v>2021</v>
      </c>
      <c r="N560" s="882" t="s">
        <v>396</v>
      </c>
      <c r="O560" s="888"/>
    </row>
    <row r="561" spans="3:15" customFormat="1" ht="15" customHeight="1" x14ac:dyDescent="0.25">
      <c r="C561" s="887" t="str">
        <f t="shared" si="88"/>
        <v>2023 | United States - HIMS</v>
      </c>
      <c r="D561" s="873" t="s">
        <v>779</v>
      </c>
      <c r="E561" s="874">
        <v>2023</v>
      </c>
      <c r="F561" s="875" t="s">
        <v>838</v>
      </c>
      <c r="G561" s="876">
        <v>514.55085522804472</v>
      </c>
      <c r="H561" s="877">
        <v>6.1234940559107075E-2</v>
      </c>
      <c r="I561" s="878">
        <v>9.5254351980833228E-3</v>
      </c>
      <c r="J561" s="879" t="s">
        <v>85</v>
      </c>
      <c r="K561" s="885" t="s">
        <v>1968</v>
      </c>
      <c r="L561" s="1099" t="s">
        <v>1974</v>
      </c>
      <c r="M561" s="881">
        <v>2021</v>
      </c>
      <c r="N561" s="889"/>
      <c r="O561" s="888"/>
    </row>
    <row r="562" spans="3:15" customFormat="1" ht="15" customHeight="1" x14ac:dyDescent="0.25">
      <c r="C562" s="887" t="str">
        <f t="shared" si="88"/>
        <v>2018 | United States - HIOA</v>
      </c>
      <c r="D562" s="873" t="s">
        <v>779</v>
      </c>
      <c r="E562" s="874">
        <v>2018</v>
      </c>
      <c r="F562" s="875" t="s">
        <v>839</v>
      </c>
      <c r="G562" s="876">
        <v>757.47303957108852</v>
      </c>
      <c r="H562" s="877">
        <v>8.1646587412142757E-2</v>
      </c>
      <c r="I562" s="878">
        <v>1.2246988111821415E-2</v>
      </c>
      <c r="J562" s="879" t="s">
        <v>85</v>
      </c>
      <c r="K562" s="885" t="s">
        <v>782</v>
      </c>
      <c r="L562" s="1099" t="s">
        <v>1974</v>
      </c>
      <c r="M562" s="881">
        <v>2018</v>
      </c>
      <c r="N562" s="882" t="s">
        <v>396</v>
      </c>
      <c r="O562" s="888"/>
    </row>
    <row r="563" spans="3:15" customFormat="1" ht="15" customHeight="1" x14ac:dyDescent="0.25">
      <c r="C563" s="887" t="str">
        <f t="shared" si="88"/>
        <v>2019 | United States - HIOA</v>
      </c>
      <c r="D563" s="873" t="s">
        <v>779</v>
      </c>
      <c r="E563" s="874">
        <v>2019</v>
      </c>
      <c r="F563" s="875" t="s">
        <v>839</v>
      </c>
      <c r="G563" s="876">
        <v>768.63049933311004</v>
      </c>
      <c r="H563" s="877">
        <v>8.3914548173591175E-2</v>
      </c>
      <c r="I563" s="878">
        <v>1.2700580264111097E-2</v>
      </c>
      <c r="J563" s="879" t="s">
        <v>85</v>
      </c>
      <c r="K563" s="885" t="s">
        <v>780</v>
      </c>
      <c r="L563" s="1099" t="s">
        <v>1974</v>
      </c>
      <c r="M563" s="881">
        <v>2019</v>
      </c>
      <c r="N563" s="882" t="s">
        <v>396</v>
      </c>
      <c r="O563" s="888"/>
    </row>
    <row r="564" spans="3:15" customFormat="1" ht="15" customHeight="1" x14ac:dyDescent="0.25">
      <c r="C564" s="887" t="str">
        <f t="shared" si="88"/>
        <v>2020 | United States - HIOA</v>
      </c>
      <c r="D564" s="873" t="s">
        <v>779</v>
      </c>
      <c r="E564" s="874">
        <v>2020</v>
      </c>
      <c r="F564" s="875" t="s">
        <v>839</v>
      </c>
      <c r="G564" s="876">
        <v>768.63049933311004</v>
      </c>
      <c r="H564" s="877">
        <v>8.3914548173591175E-2</v>
      </c>
      <c r="I564" s="878">
        <v>1.2700580264111097E-2</v>
      </c>
      <c r="J564" s="879" t="s">
        <v>85</v>
      </c>
      <c r="K564" s="885" t="s">
        <v>780</v>
      </c>
      <c r="L564" s="1099" t="s">
        <v>1974</v>
      </c>
      <c r="M564" s="881">
        <v>2019</v>
      </c>
      <c r="N564" s="882" t="s">
        <v>396</v>
      </c>
      <c r="O564" s="888"/>
    </row>
    <row r="565" spans="3:15" customFormat="1" ht="15" customHeight="1" x14ac:dyDescent="0.25">
      <c r="C565" s="887" t="str">
        <f t="shared" si="88"/>
        <v>2021 | United States - HIOA</v>
      </c>
      <c r="D565" s="873" t="s">
        <v>779</v>
      </c>
      <c r="E565" s="874">
        <v>2021</v>
      </c>
      <c r="F565" s="875" t="s">
        <v>839</v>
      </c>
      <c r="G565" s="876">
        <v>749.7660553115345</v>
      </c>
      <c r="H565" s="877">
        <v>8.073940310756339E-2</v>
      </c>
      <c r="I565" s="878">
        <v>1.2246988111821415E-2</v>
      </c>
      <c r="J565" s="879" t="s">
        <v>85</v>
      </c>
      <c r="K565" s="885" t="s">
        <v>781</v>
      </c>
      <c r="L565" s="1099" t="s">
        <v>1974</v>
      </c>
      <c r="M565" s="881">
        <v>2020</v>
      </c>
      <c r="N565" s="882" t="s">
        <v>396</v>
      </c>
      <c r="O565" s="888"/>
    </row>
    <row r="566" spans="3:15" customFormat="1" ht="15" customHeight="1" x14ac:dyDescent="0.25">
      <c r="C566" s="887" t="str">
        <f t="shared" si="88"/>
        <v>2022 | United States - HIOA</v>
      </c>
      <c r="D566" s="873" t="s">
        <v>779</v>
      </c>
      <c r="E566" s="874">
        <v>2022</v>
      </c>
      <c r="F566" s="875" t="s">
        <v>839</v>
      </c>
      <c r="G566" s="876">
        <v>740.75998312782281</v>
      </c>
      <c r="H566" s="877">
        <v>7.9832218802984037E-2</v>
      </c>
      <c r="I566" s="878">
        <v>1.2246988111821415E-2</v>
      </c>
      <c r="J566" s="879" t="s">
        <v>85</v>
      </c>
      <c r="K566" s="885" t="s">
        <v>1968</v>
      </c>
      <c r="L566" s="1099" t="s">
        <v>1974</v>
      </c>
      <c r="M566" s="881">
        <v>2021</v>
      </c>
      <c r="N566" s="882" t="s">
        <v>396</v>
      </c>
      <c r="O566" s="888"/>
    </row>
    <row r="567" spans="3:15" customFormat="1" ht="15" customHeight="1" x14ac:dyDescent="0.25">
      <c r="C567" s="887" t="str">
        <f t="shared" si="88"/>
        <v>2023 | United States - HIOA</v>
      </c>
      <c r="D567" s="873" t="s">
        <v>779</v>
      </c>
      <c r="E567" s="874">
        <v>2023</v>
      </c>
      <c r="F567" s="875" t="s">
        <v>839</v>
      </c>
      <c r="G567" s="876">
        <v>740.75998312782281</v>
      </c>
      <c r="H567" s="877">
        <v>7.9832218802984037E-2</v>
      </c>
      <c r="I567" s="878">
        <v>1.2246988111821415E-2</v>
      </c>
      <c r="J567" s="879" t="s">
        <v>85</v>
      </c>
      <c r="K567" s="885" t="s">
        <v>1968</v>
      </c>
      <c r="L567" s="1099" t="s">
        <v>1974</v>
      </c>
      <c r="M567" s="881">
        <v>2021</v>
      </c>
      <c r="N567" s="889"/>
      <c r="O567" s="888"/>
    </row>
    <row r="568" spans="3:15" customFormat="1" ht="15" customHeight="1" x14ac:dyDescent="0.25">
      <c r="C568" s="887" t="str">
        <f t="shared" si="88"/>
        <v>2018 | United States - MROE</v>
      </c>
      <c r="D568" s="873" t="s">
        <v>779</v>
      </c>
      <c r="E568" s="874">
        <v>2018</v>
      </c>
      <c r="F568" s="875" t="s">
        <v>840</v>
      </c>
      <c r="G568" s="876">
        <v>761.13488901652306</v>
      </c>
      <c r="H568" s="877">
        <v>7.6657073736956266E-2</v>
      </c>
      <c r="I568" s="878">
        <v>1.1339803807242052E-2</v>
      </c>
      <c r="J568" s="879" t="s">
        <v>85</v>
      </c>
      <c r="K568" s="885" t="s">
        <v>782</v>
      </c>
      <c r="L568" s="1099" t="s">
        <v>1974</v>
      </c>
      <c r="M568" s="881">
        <v>2018</v>
      </c>
      <c r="N568" s="882" t="s">
        <v>396</v>
      </c>
      <c r="O568" s="888"/>
    </row>
    <row r="569" spans="3:15" customFormat="1" ht="15" customHeight="1" x14ac:dyDescent="0.25">
      <c r="C569" s="887" t="str">
        <f t="shared" si="88"/>
        <v>2019 | United States - MROE</v>
      </c>
      <c r="D569" s="873" t="s">
        <v>779</v>
      </c>
      <c r="E569" s="874">
        <v>2019</v>
      </c>
      <c r="F569" s="875" t="s">
        <v>840</v>
      </c>
      <c r="G569" s="876">
        <v>681.54897075223232</v>
      </c>
      <c r="H569" s="877">
        <v>6.6678046386583256E-2</v>
      </c>
      <c r="I569" s="878">
        <v>9.9790273503730046E-3</v>
      </c>
      <c r="J569" s="879" t="s">
        <v>85</v>
      </c>
      <c r="K569" s="885" t="s">
        <v>780</v>
      </c>
      <c r="L569" s="1099" t="s">
        <v>1974</v>
      </c>
      <c r="M569" s="881">
        <v>2019</v>
      </c>
      <c r="N569" s="882" t="s">
        <v>396</v>
      </c>
      <c r="O569" s="888"/>
    </row>
    <row r="570" spans="3:15" customFormat="1" ht="15" customHeight="1" x14ac:dyDescent="0.25">
      <c r="C570" s="887" t="str">
        <f t="shared" si="88"/>
        <v>2020 | United States - MROE</v>
      </c>
      <c r="D570" s="873" t="s">
        <v>779</v>
      </c>
      <c r="E570" s="874">
        <v>2020</v>
      </c>
      <c r="F570" s="875" t="s">
        <v>840</v>
      </c>
      <c r="G570" s="876">
        <v>681.54897075223232</v>
      </c>
      <c r="H570" s="877">
        <v>6.6678046386583256E-2</v>
      </c>
      <c r="I570" s="878">
        <v>9.9790273503730046E-3</v>
      </c>
      <c r="J570" s="879" t="s">
        <v>85</v>
      </c>
      <c r="K570" s="885" t="s">
        <v>780</v>
      </c>
      <c r="L570" s="1099" t="s">
        <v>1974</v>
      </c>
      <c r="M570" s="881">
        <v>2019</v>
      </c>
      <c r="N570" s="882" t="s">
        <v>396</v>
      </c>
      <c r="O570" s="888"/>
    </row>
    <row r="571" spans="3:15" customFormat="1" ht="15" customHeight="1" x14ac:dyDescent="0.25">
      <c r="C571" s="887" t="str">
        <f t="shared" si="88"/>
        <v>2021 | United States - MROE</v>
      </c>
      <c r="D571" s="873" t="s">
        <v>779</v>
      </c>
      <c r="E571" s="874">
        <v>2021</v>
      </c>
      <c r="F571" s="875" t="s">
        <v>840</v>
      </c>
      <c r="G571" s="876">
        <v>692.35126785901116</v>
      </c>
      <c r="H571" s="877">
        <v>6.3049309168265802E-2</v>
      </c>
      <c r="I571" s="878">
        <v>9.071843045793641E-3</v>
      </c>
      <c r="J571" s="879" t="s">
        <v>85</v>
      </c>
      <c r="K571" s="885" t="s">
        <v>781</v>
      </c>
      <c r="L571" s="1099" t="s">
        <v>1974</v>
      </c>
      <c r="M571" s="881">
        <v>2020</v>
      </c>
      <c r="N571" s="882" t="s">
        <v>396</v>
      </c>
      <c r="O571" s="888"/>
    </row>
    <row r="572" spans="3:15" customFormat="1" ht="15" customHeight="1" x14ac:dyDescent="0.25">
      <c r="C572" s="887" t="str">
        <f t="shared" si="88"/>
        <v>2022 | United States - MROE</v>
      </c>
      <c r="D572" s="873" t="s">
        <v>779</v>
      </c>
      <c r="E572" s="874">
        <v>2022</v>
      </c>
      <c r="F572" s="875" t="s">
        <v>840</v>
      </c>
      <c r="G572" s="876">
        <v>717.6440198628361</v>
      </c>
      <c r="H572" s="877">
        <v>6.713163853887294E-2</v>
      </c>
      <c r="I572" s="878">
        <v>9.9790273503730046E-3</v>
      </c>
      <c r="J572" s="879" t="s">
        <v>85</v>
      </c>
      <c r="K572" s="885" t="s">
        <v>1968</v>
      </c>
      <c r="L572" s="1099" t="s">
        <v>1974</v>
      </c>
      <c r="M572" s="881">
        <v>2021</v>
      </c>
      <c r="N572" s="882" t="s">
        <v>396</v>
      </c>
      <c r="O572" s="888"/>
    </row>
    <row r="573" spans="3:15" customFormat="1" ht="15" customHeight="1" x14ac:dyDescent="0.25">
      <c r="C573" s="887" t="str">
        <f t="shared" si="88"/>
        <v>2023 | United States - MROE</v>
      </c>
      <c r="D573" s="873" t="s">
        <v>779</v>
      </c>
      <c r="E573" s="874">
        <v>2023</v>
      </c>
      <c r="F573" s="875" t="s">
        <v>840</v>
      </c>
      <c r="G573" s="876">
        <v>717.6440198628361</v>
      </c>
      <c r="H573" s="877">
        <v>6.713163853887294E-2</v>
      </c>
      <c r="I573" s="878">
        <v>9.9790273503730046E-3</v>
      </c>
      <c r="J573" s="879" t="s">
        <v>85</v>
      </c>
      <c r="K573" s="885" t="s">
        <v>1968</v>
      </c>
      <c r="L573" s="1099" t="s">
        <v>1974</v>
      </c>
      <c r="M573" s="881">
        <v>2021</v>
      </c>
      <c r="N573" s="889"/>
      <c r="O573" s="888"/>
    </row>
    <row r="574" spans="3:15" customFormat="1" ht="15" customHeight="1" x14ac:dyDescent="0.25">
      <c r="C574" s="887" t="str">
        <f t="shared" si="88"/>
        <v>2018 | United States - MROW</v>
      </c>
      <c r="D574" s="873" t="s">
        <v>779</v>
      </c>
      <c r="E574" s="874">
        <v>2018</v>
      </c>
      <c r="F574" s="875" t="s">
        <v>841</v>
      </c>
      <c r="G574" s="876">
        <v>562.38532283205768</v>
      </c>
      <c r="H574" s="877">
        <v>6.2595717015976118E-2</v>
      </c>
      <c r="I574" s="878">
        <v>9.071843045793641E-3</v>
      </c>
      <c r="J574" s="879" t="s">
        <v>85</v>
      </c>
      <c r="K574" s="885" t="s">
        <v>782</v>
      </c>
      <c r="L574" s="1099" t="s">
        <v>1974</v>
      </c>
      <c r="M574" s="881">
        <v>2018</v>
      </c>
      <c r="N574" s="882" t="s">
        <v>396</v>
      </c>
      <c r="O574" s="888"/>
    </row>
    <row r="575" spans="3:15" customFormat="1" ht="15" customHeight="1" x14ac:dyDescent="0.25">
      <c r="C575" s="887" t="str">
        <f t="shared" si="88"/>
        <v>2019 | United States - MROW</v>
      </c>
      <c r="D575" s="873" t="s">
        <v>779</v>
      </c>
      <c r="E575" s="874">
        <v>2019</v>
      </c>
      <c r="F575" s="875" t="s">
        <v>841</v>
      </c>
      <c r="G575" s="876">
        <v>498.20430124382915</v>
      </c>
      <c r="H575" s="877">
        <v>5.3977466122472159E-2</v>
      </c>
      <c r="I575" s="878">
        <v>7.7110665889245948E-3</v>
      </c>
      <c r="J575" s="879" t="s">
        <v>85</v>
      </c>
      <c r="K575" s="885" t="s">
        <v>780</v>
      </c>
      <c r="L575" s="1099" t="s">
        <v>1974</v>
      </c>
      <c r="M575" s="881">
        <v>2019</v>
      </c>
      <c r="N575" s="882" t="s">
        <v>396</v>
      </c>
      <c r="O575" s="888"/>
    </row>
    <row r="576" spans="3:15" customFormat="1" ht="15" customHeight="1" x14ac:dyDescent="0.25">
      <c r="C576" s="887" t="str">
        <f t="shared" si="88"/>
        <v>2020 | United States - MROW</v>
      </c>
      <c r="D576" s="873" t="s">
        <v>779</v>
      </c>
      <c r="E576" s="874">
        <v>2020</v>
      </c>
      <c r="F576" s="875" t="s">
        <v>841</v>
      </c>
      <c r="G576" s="876">
        <v>498.20430124382915</v>
      </c>
      <c r="H576" s="877">
        <v>5.3977466122472159E-2</v>
      </c>
      <c r="I576" s="878">
        <v>7.7110665889245948E-3</v>
      </c>
      <c r="J576" s="879" t="s">
        <v>85</v>
      </c>
      <c r="K576" s="885" t="s">
        <v>780</v>
      </c>
      <c r="L576" s="1099" t="s">
        <v>1974</v>
      </c>
      <c r="M576" s="881">
        <v>2019</v>
      </c>
      <c r="N576" s="882" t="s">
        <v>396</v>
      </c>
      <c r="O576" s="888"/>
    </row>
    <row r="577" spans="3:15" customFormat="1" ht="15" customHeight="1" x14ac:dyDescent="0.25">
      <c r="C577" s="887" t="str">
        <f t="shared" si="88"/>
        <v>2021 | United States - MROW</v>
      </c>
      <c r="D577" s="873" t="s">
        <v>779</v>
      </c>
      <c r="E577" s="874">
        <v>2021</v>
      </c>
      <c r="F577" s="875" t="s">
        <v>841</v>
      </c>
      <c r="G577" s="876">
        <v>444.30984248522594</v>
      </c>
      <c r="H577" s="877">
        <v>4.7173583838126927E-2</v>
      </c>
      <c r="I577" s="878">
        <v>6.8038822843452303E-3</v>
      </c>
      <c r="J577" s="879" t="s">
        <v>85</v>
      </c>
      <c r="K577" s="885" t="s">
        <v>781</v>
      </c>
      <c r="L577" s="1099" t="s">
        <v>1974</v>
      </c>
      <c r="M577" s="881">
        <v>2020</v>
      </c>
      <c r="N577" s="882" t="s">
        <v>396</v>
      </c>
      <c r="O577" s="888"/>
    </row>
    <row r="578" spans="3:15" customFormat="1" ht="15" customHeight="1" x14ac:dyDescent="0.25">
      <c r="C578" s="887" t="str">
        <f t="shared" si="88"/>
        <v>2022 | United States - MROW</v>
      </c>
      <c r="D578" s="873" t="s">
        <v>779</v>
      </c>
      <c r="E578" s="874">
        <v>2022</v>
      </c>
      <c r="F578" s="875" t="s">
        <v>841</v>
      </c>
      <c r="G578" s="876">
        <v>451.68252932854244</v>
      </c>
      <c r="H578" s="877">
        <v>4.8534360294995978E-2</v>
      </c>
      <c r="I578" s="878">
        <v>6.8038822843452303E-3</v>
      </c>
      <c r="J578" s="879" t="s">
        <v>85</v>
      </c>
      <c r="K578" s="885" t="s">
        <v>1968</v>
      </c>
      <c r="L578" s="1099" t="s">
        <v>1974</v>
      </c>
      <c r="M578" s="881">
        <v>2021</v>
      </c>
      <c r="N578" s="882" t="s">
        <v>396</v>
      </c>
      <c r="O578" s="888"/>
    </row>
    <row r="579" spans="3:15" customFormat="1" ht="15" customHeight="1" x14ac:dyDescent="0.25">
      <c r="C579" s="887" t="str">
        <f t="shared" si="88"/>
        <v>2023 | United States - MROW</v>
      </c>
      <c r="D579" s="873" t="s">
        <v>779</v>
      </c>
      <c r="E579" s="874">
        <v>2023</v>
      </c>
      <c r="F579" s="875" t="s">
        <v>841</v>
      </c>
      <c r="G579" s="876">
        <v>451.68252932854244</v>
      </c>
      <c r="H579" s="877">
        <v>4.8534360294995978E-2</v>
      </c>
      <c r="I579" s="878">
        <v>6.8038822843452303E-3</v>
      </c>
      <c r="J579" s="879" t="s">
        <v>85</v>
      </c>
      <c r="K579" s="885" t="s">
        <v>1968</v>
      </c>
      <c r="L579" s="1099" t="s">
        <v>1974</v>
      </c>
      <c r="M579" s="881">
        <v>2021</v>
      </c>
      <c r="N579" s="889"/>
      <c r="O579" s="888"/>
    </row>
    <row r="580" spans="3:15" customFormat="1" ht="15" customHeight="1" x14ac:dyDescent="0.25">
      <c r="C580" s="887" t="str">
        <f t="shared" si="88"/>
        <v>2018 | United States - NEWE</v>
      </c>
      <c r="D580" s="873" t="s">
        <v>779</v>
      </c>
      <c r="E580" s="874">
        <v>2018</v>
      </c>
      <c r="F580" s="875" t="s">
        <v>842</v>
      </c>
      <c r="G580" s="876">
        <v>236.91662424672842</v>
      </c>
      <c r="H580" s="877">
        <v>3.7194556487753931E-2</v>
      </c>
      <c r="I580" s="878">
        <v>4.9895136751865023E-3</v>
      </c>
      <c r="J580" s="879" t="s">
        <v>85</v>
      </c>
      <c r="K580" s="885" t="s">
        <v>782</v>
      </c>
      <c r="L580" s="1099" t="s">
        <v>1974</v>
      </c>
      <c r="M580" s="881">
        <v>2018</v>
      </c>
      <c r="N580" s="882" t="s">
        <v>396</v>
      </c>
      <c r="O580" s="888"/>
    </row>
    <row r="581" spans="3:15" customFormat="1" ht="15" customHeight="1" x14ac:dyDescent="0.25">
      <c r="C581" s="887" t="str">
        <f t="shared" si="88"/>
        <v>2019 | United States - NEWE</v>
      </c>
      <c r="D581" s="873" t="s">
        <v>779</v>
      </c>
      <c r="E581" s="874">
        <v>2019</v>
      </c>
      <c r="F581" s="875" t="s">
        <v>842</v>
      </c>
      <c r="G581" s="876">
        <v>221.75576014859806</v>
      </c>
      <c r="H581" s="877">
        <v>3.4926595726305514E-2</v>
      </c>
      <c r="I581" s="878">
        <v>4.5359215228968205E-3</v>
      </c>
      <c r="J581" s="879" t="s">
        <v>85</v>
      </c>
      <c r="K581" s="885" t="s">
        <v>780</v>
      </c>
      <c r="L581" s="1099" t="s">
        <v>1974</v>
      </c>
      <c r="M581" s="881">
        <v>2019</v>
      </c>
      <c r="N581" s="882" t="s">
        <v>396</v>
      </c>
      <c r="O581" s="888"/>
    </row>
    <row r="582" spans="3:15" customFormat="1" ht="15" customHeight="1" x14ac:dyDescent="0.25">
      <c r="C582" s="887" t="str">
        <f t="shared" si="88"/>
        <v>2020 | United States - NEWE</v>
      </c>
      <c r="D582" s="873" t="s">
        <v>779</v>
      </c>
      <c r="E582" s="874">
        <v>2020</v>
      </c>
      <c r="F582" s="875" t="s">
        <v>842</v>
      </c>
      <c r="G582" s="876">
        <v>221.75576014859806</v>
      </c>
      <c r="H582" s="877">
        <v>3.4926595726305514E-2</v>
      </c>
      <c r="I582" s="878">
        <v>4.5359215228968205E-3</v>
      </c>
      <c r="J582" s="879" t="s">
        <v>85</v>
      </c>
      <c r="K582" s="885" t="s">
        <v>780</v>
      </c>
      <c r="L582" s="1099" t="s">
        <v>1974</v>
      </c>
      <c r="M582" s="881">
        <v>2019</v>
      </c>
      <c r="N582" s="882" t="s">
        <v>396</v>
      </c>
      <c r="O582" s="888"/>
    </row>
    <row r="583" spans="3:15" customFormat="1" ht="15" customHeight="1" x14ac:dyDescent="0.25">
      <c r="C583" s="887" t="str">
        <f t="shared" si="88"/>
        <v>2021 | United States - NEWE</v>
      </c>
      <c r="D583" s="873" t="s">
        <v>779</v>
      </c>
      <c r="E583" s="874">
        <v>2021</v>
      </c>
      <c r="F583" s="875" t="s">
        <v>842</v>
      </c>
      <c r="G583" s="876">
        <v>239.60461134119709</v>
      </c>
      <c r="H583" s="877">
        <v>3.356581926943647E-2</v>
      </c>
      <c r="I583" s="878">
        <v>4.5359215228968205E-3</v>
      </c>
      <c r="J583" s="879" t="s">
        <v>85</v>
      </c>
      <c r="K583" s="885" t="s">
        <v>781</v>
      </c>
      <c r="L583" s="1099" t="s">
        <v>1974</v>
      </c>
      <c r="M583" s="881">
        <v>2020</v>
      </c>
      <c r="N583" s="882" t="s">
        <v>396</v>
      </c>
      <c r="O583" s="888"/>
    </row>
    <row r="584" spans="3:15" customFormat="1" ht="15" customHeight="1" x14ac:dyDescent="0.25">
      <c r="C584" s="887" t="str">
        <f t="shared" si="88"/>
        <v>2022 | United States - NEWE</v>
      </c>
      <c r="D584" s="873" t="s">
        <v>779</v>
      </c>
      <c r="E584" s="874">
        <v>2022</v>
      </c>
      <c r="F584" s="875" t="s">
        <v>842</v>
      </c>
      <c r="G584" s="876">
        <v>244.65263840402892</v>
      </c>
      <c r="H584" s="877">
        <v>3.2658634964857103E-2</v>
      </c>
      <c r="I584" s="878">
        <v>4.0823293706071379E-3</v>
      </c>
      <c r="J584" s="879" t="s">
        <v>85</v>
      </c>
      <c r="K584" s="885" t="s">
        <v>1968</v>
      </c>
      <c r="L584" s="1099" t="s">
        <v>1974</v>
      </c>
      <c r="M584" s="881">
        <v>2021</v>
      </c>
      <c r="N584" s="882" t="s">
        <v>396</v>
      </c>
      <c r="O584" s="888"/>
    </row>
    <row r="585" spans="3:15" customFormat="1" ht="15" customHeight="1" x14ac:dyDescent="0.25">
      <c r="C585" s="887" t="str">
        <f t="shared" si="88"/>
        <v>2023 | United States - NEWE</v>
      </c>
      <c r="D585" s="873" t="s">
        <v>779</v>
      </c>
      <c r="E585" s="874">
        <v>2023</v>
      </c>
      <c r="F585" s="875" t="s">
        <v>842</v>
      </c>
      <c r="G585" s="876">
        <v>244.65263840402892</v>
      </c>
      <c r="H585" s="877">
        <v>3.2658634964857103E-2</v>
      </c>
      <c r="I585" s="878">
        <v>4.0823293706071379E-3</v>
      </c>
      <c r="J585" s="879" t="s">
        <v>85</v>
      </c>
      <c r="K585" s="885" t="s">
        <v>1968</v>
      </c>
      <c r="L585" s="1099" t="s">
        <v>1974</v>
      </c>
      <c r="M585" s="881">
        <v>2021</v>
      </c>
      <c r="N585" s="889"/>
      <c r="O585" s="888"/>
    </row>
    <row r="586" spans="3:15" customFormat="1" ht="15" customHeight="1" x14ac:dyDescent="0.25">
      <c r="C586" s="887" t="str">
        <f t="shared" si="88"/>
        <v>2018 | United States - NWPP</v>
      </c>
      <c r="D586" s="873" t="s">
        <v>779</v>
      </c>
      <c r="E586" s="874">
        <v>2018</v>
      </c>
      <c r="F586" s="875" t="s">
        <v>843</v>
      </c>
      <c r="G586" s="876">
        <v>289.86216822274156</v>
      </c>
      <c r="H586" s="877">
        <v>2.9029897746539652E-2</v>
      </c>
      <c r="I586" s="878">
        <v>4.0823293706071379E-3</v>
      </c>
      <c r="J586" s="879" t="s">
        <v>85</v>
      </c>
      <c r="K586" s="885" t="s">
        <v>782</v>
      </c>
      <c r="L586" s="1099" t="s">
        <v>1974</v>
      </c>
      <c r="M586" s="881">
        <v>2018</v>
      </c>
      <c r="N586" s="882" t="s">
        <v>396</v>
      </c>
      <c r="O586" s="888"/>
    </row>
    <row r="587" spans="3:15" customFormat="1" ht="15" customHeight="1" x14ac:dyDescent="0.25">
      <c r="C587" s="887" t="str">
        <f t="shared" si="88"/>
        <v>2019 | United States - NWPP</v>
      </c>
      <c r="D587" s="873" t="s">
        <v>779</v>
      </c>
      <c r="E587" s="874">
        <v>2019</v>
      </c>
      <c r="F587" s="875" t="s">
        <v>843</v>
      </c>
      <c r="G587" s="876">
        <v>324.42770459582448</v>
      </c>
      <c r="H587" s="877">
        <v>3.0844266355698379E-2</v>
      </c>
      <c r="I587" s="878">
        <v>4.5359215228968205E-3</v>
      </c>
      <c r="J587" s="879" t="s">
        <v>85</v>
      </c>
      <c r="K587" s="885" t="s">
        <v>780</v>
      </c>
      <c r="L587" s="1099" t="s">
        <v>1974</v>
      </c>
      <c r="M587" s="881">
        <v>2019</v>
      </c>
      <c r="N587" s="882" t="s">
        <v>396</v>
      </c>
      <c r="O587" s="888"/>
    </row>
    <row r="588" spans="3:15" customFormat="1" ht="15" customHeight="1" x14ac:dyDescent="0.25">
      <c r="C588" s="887" t="str">
        <f t="shared" si="88"/>
        <v>2020 | United States - NWPP</v>
      </c>
      <c r="D588" s="873" t="s">
        <v>779</v>
      </c>
      <c r="E588" s="874">
        <v>2020</v>
      </c>
      <c r="F588" s="875" t="s">
        <v>843</v>
      </c>
      <c r="G588" s="876">
        <v>324.42770459582448</v>
      </c>
      <c r="H588" s="877">
        <v>3.0844266355698379E-2</v>
      </c>
      <c r="I588" s="878">
        <v>4.5359215228968205E-3</v>
      </c>
      <c r="J588" s="879" t="s">
        <v>85</v>
      </c>
      <c r="K588" s="885" t="s">
        <v>780</v>
      </c>
      <c r="L588" s="1099" t="s">
        <v>1974</v>
      </c>
      <c r="M588" s="881">
        <v>2019</v>
      </c>
      <c r="N588" s="882" t="s">
        <v>396</v>
      </c>
      <c r="O588" s="888"/>
    </row>
    <row r="589" spans="3:15" customFormat="1" ht="15" customHeight="1" x14ac:dyDescent="0.25">
      <c r="C589" s="887" t="str">
        <f t="shared" ref="C589:C652" si="89">IF(OR(E589="",F589="",G589=""),"",E589&amp;" | "&amp;F589)</f>
        <v>2021 | United States - NWPP</v>
      </c>
      <c r="D589" s="873" t="s">
        <v>779</v>
      </c>
      <c r="E589" s="874">
        <v>2021</v>
      </c>
      <c r="F589" s="875" t="s">
        <v>843</v>
      </c>
      <c r="G589" s="876">
        <v>272.14032283278362</v>
      </c>
      <c r="H589" s="877">
        <v>2.5401160528222194E-2</v>
      </c>
      <c r="I589" s="878">
        <v>3.6287372183174565E-3</v>
      </c>
      <c r="J589" s="879" t="s">
        <v>85</v>
      </c>
      <c r="K589" s="885" t="s">
        <v>781</v>
      </c>
      <c r="L589" s="1099" t="s">
        <v>1974</v>
      </c>
      <c r="M589" s="881">
        <v>2020</v>
      </c>
      <c r="N589" s="882" t="s">
        <v>396</v>
      </c>
      <c r="O589" s="888"/>
    </row>
    <row r="590" spans="3:15" customFormat="1" ht="15" customHeight="1" x14ac:dyDescent="0.25">
      <c r="C590" s="887" t="str">
        <f t="shared" si="89"/>
        <v>2022 | United States - NWPP</v>
      </c>
      <c r="D590" s="873" t="s">
        <v>779</v>
      </c>
      <c r="E590" s="874">
        <v>2022</v>
      </c>
      <c r="F590" s="875" t="s">
        <v>843</v>
      </c>
      <c r="G590" s="876">
        <v>287.84912625087992</v>
      </c>
      <c r="H590" s="877">
        <v>2.6308344832801558E-2</v>
      </c>
      <c r="I590" s="878">
        <v>3.6287372183174565E-3</v>
      </c>
      <c r="J590" s="879" t="s">
        <v>85</v>
      </c>
      <c r="K590" s="885" t="s">
        <v>1968</v>
      </c>
      <c r="L590" s="1099" t="s">
        <v>1974</v>
      </c>
      <c r="M590" s="881">
        <v>2021</v>
      </c>
      <c r="N590" s="882" t="s">
        <v>396</v>
      </c>
      <c r="O590" s="888"/>
    </row>
    <row r="591" spans="3:15" customFormat="1" ht="15" customHeight="1" x14ac:dyDescent="0.25">
      <c r="C591" s="887" t="str">
        <f t="shared" si="89"/>
        <v>2023 | United States - NWPP</v>
      </c>
      <c r="D591" s="873" t="s">
        <v>779</v>
      </c>
      <c r="E591" s="874">
        <v>2023</v>
      </c>
      <c r="F591" s="875" t="s">
        <v>843</v>
      </c>
      <c r="G591" s="876">
        <v>287.84912625087992</v>
      </c>
      <c r="H591" s="877">
        <v>2.6308344832801558E-2</v>
      </c>
      <c r="I591" s="878">
        <v>3.6287372183174565E-3</v>
      </c>
      <c r="J591" s="879" t="s">
        <v>85</v>
      </c>
      <c r="K591" s="885" t="s">
        <v>1968</v>
      </c>
      <c r="L591" s="1099" t="s">
        <v>1974</v>
      </c>
      <c r="M591" s="881">
        <v>2021</v>
      </c>
      <c r="N591" s="889"/>
      <c r="O591" s="888"/>
    </row>
    <row r="592" spans="3:15" customFormat="1" ht="15" customHeight="1" x14ac:dyDescent="0.25">
      <c r="C592" s="887" t="str">
        <f t="shared" si="89"/>
        <v>2018 | United States - NYCW</v>
      </c>
      <c r="D592" s="873" t="s">
        <v>779</v>
      </c>
      <c r="E592" s="874">
        <v>2018</v>
      </c>
      <c r="F592" s="875" t="s">
        <v>844</v>
      </c>
      <c r="G592" s="876">
        <v>270.52870991569841</v>
      </c>
      <c r="H592" s="877">
        <v>9.9790273503730046E-3</v>
      </c>
      <c r="I592" s="878">
        <v>1.360776456869046E-3</v>
      </c>
      <c r="J592" s="879" t="s">
        <v>85</v>
      </c>
      <c r="K592" s="885" t="s">
        <v>782</v>
      </c>
      <c r="L592" s="1099" t="s">
        <v>1974</v>
      </c>
      <c r="M592" s="881">
        <v>2018</v>
      </c>
      <c r="N592" s="882" t="s">
        <v>396</v>
      </c>
      <c r="O592" s="888"/>
    </row>
    <row r="593" spans="3:15" customFormat="1" ht="15" customHeight="1" x14ac:dyDescent="0.25">
      <c r="C593" s="887" t="str">
        <f t="shared" si="89"/>
        <v>2019 | United States - NYCW</v>
      </c>
      <c r="D593" s="873" t="s">
        <v>779</v>
      </c>
      <c r="E593" s="874">
        <v>2019</v>
      </c>
      <c r="F593" s="875" t="s">
        <v>844</v>
      </c>
      <c r="G593" s="876">
        <v>251.19978753017821</v>
      </c>
      <c r="H593" s="877">
        <v>9.5254351980833228E-3</v>
      </c>
      <c r="I593" s="878">
        <v>9.0718430457936412E-4</v>
      </c>
      <c r="J593" s="879" t="s">
        <v>85</v>
      </c>
      <c r="K593" s="885" t="s">
        <v>780</v>
      </c>
      <c r="L593" s="1099" t="s">
        <v>1974</v>
      </c>
      <c r="M593" s="881">
        <v>2019</v>
      </c>
      <c r="N593" s="882" t="s">
        <v>396</v>
      </c>
      <c r="O593" s="888"/>
    </row>
    <row r="594" spans="3:15" customFormat="1" ht="15" customHeight="1" x14ac:dyDescent="0.25">
      <c r="C594" s="887" t="str">
        <f t="shared" si="89"/>
        <v>2020 | United States - NYCW</v>
      </c>
      <c r="D594" s="873" t="s">
        <v>779</v>
      </c>
      <c r="E594" s="874">
        <v>2020</v>
      </c>
      <c r="F594" s="875" t="s">
        <v>844</v>
      </c>
      <c r="G594" s="876">
        <v>251.19978753017821</v>
      </c>
      <c r="H594" s="877">
        <v>9.5254351980833228E-3</v>
      </c>
      <c r="I594" s="878">
        <v>9.0718430457936412E-4</v>
      </c>
      <c r="J594" s="879" t="s">
        <v>85</v>
      </c>
      <c r="K594" s="885" t="s">
        <v>780</v>
      </c>
      <c r="L594" s="1099" t="s">
        <v>1974</v>
      </c>
      <c r="M594" s="881">
        <v>2019</v>
      </c>
      <c r="N594" s="882" t="s">
        <v>396</v>
      </c>
      <c r="O594" s="888"/>
    </row>
    <row r="595" spans="3:15" customFormat="1" ht="15" customHeight="1" x14ac:dyDescent="0.25">
      <c r="C595" s="887" t="str">
        <f t="shared" si="89"/>
        <v>2021 | United States - NYCW</v>
      </c>
      <c r="D595" s="873" t="s">
        <v>779</v>
      </c>
      <c r="E595" s="874">
        <v>2021</v>
      </c>
      <c r="F595" s="875" t="s">
        <v>844</v>
      </c>
      <c r="G595" s="876">
        <v>287.8550229488597</v>
      </c>
      <c r="H595" s="877">
        <v>9.9790273503730046E-3</v>
      </c>
      <c r="I595" s="878">
        <v>1.360776456869046E-3</v>
      </c>
      <c r="J595" s="879" t="s">
        <v>85</v>
      </c>
      <c r="K595" s="885" t="s">
        <v>781</v>
      </c>
      <c r="L595" s="1099" t="s">
        <v>1974</v>
      </c>
      <c r="M595" s="881">
        <v>2020</v>
      </c>
      <c r="N595" s="882" t="s">
        <v>396</v>
      </c>
      <c r="O595" s="888"/>
    </row>
    <row r="596" spans="3:15" customFormat="1" ht="15" customHeight="1" x14ac:dyDescent="0.25">
      <c r="C596" s="887" t="str">
        <f t="shared" si="89"/>
        <v>2022 | United States - NYCW</v>
      </c>
      <c r="D596" s="873" t="s">
        <v>779</v>
      </c>
      <c r="E596" s="874">
        <v>2022</v>
      </c>
      <c r="F596" s="875" t="s">
        <v>844</v>
      </c>
      <c r="G596" s="876">
        <v>370.47411193551153</v>
      </c>
      <c r="H596" s="877">
        <v>8.6182508935039575E-3</v>
      </c>
      <c r="I596" s="878">
        <v>9.0718430457936412E-4</v>
      </c>
      <c r="J596" s="879" t="s">
        <v>85</v>
      </c>
      <c r="K596" s="885" t="s">
        <v>1968</v>
      </c>
      <c r="L596" s="1099" t="s">
        <v>1974</v>
      </c>
      <c r="M596" s="881">
        <v>2021</v>
      </c>
      <c r="N596" s="882" t="s">
        <v>396</v>
      </c>
      <c r="O596" s="888"/>
    </row>
    <row r="597" spans="3:15" customFormat="1" ht="15" customHeight="1" x14ac:dyDescent="0.25">
      <c r="C597" s="887" t="str">
        <f t="shared" si="89"/>
        <v>2023 | United States - NYCW</v>
      </c>
      <c r="D597" s="873" t="s">
        <v>779</v>
      </c>
      <c r="E597" s="874">
        <v>2023</v>
      </c>
      <c r="F597" s="875" t="s">
        <v>844</v>
      </c>
      <c r="G597" s="876">
        <v>370.47411193551153</v>
      </c>
      <c r="H597" s="877">
        <v>8.6182508935039575E-3</v>
      </c>
      <c r="I597" s="878">
        <v>9.0718430457936412E-4</v>
      </c>
      <c r="J597" s="879" t="s">
        <v>85</v>
      </c>
      <c r="K597" s="885" t="s">
        <v>1968</v>
      </c>
      <c r="L597" s="1099" t="s">
        <v>1974</v>
      </c>
      <c r="M597" s="881">
        <v>2021</v>
      </c>
      <c r="N597" s="889"/>
      <c r="O597" s="888"/>
    </row>
    <row r="598" spans="3:15" customFormat="1" ht="15" customHeight="1" x14ac:dyDescent="0.25">
      <c r="C598" s="887" t="str">
        <f t="shared" si="89"/>
        <v>2018 | United States - NYLI</v>
      </c>
      <c r="D598" s="873" t="s">
        <v>779</v>
      </c>
      <c r="E598" s="874">
        <v>2018</v>
      </c>
      <c r="F598" s="875" t="s">
        <v>845</v>
      </c>
      <c r="G598" s="876">
        <v>537.16242401968532</v>
      </c>
      <c r="H598" s="877">
        <v>6.3049309168265802E-2</v>
      </c>
      <c r="I598" s="878">
        <v>8.1646587412142757E-3</v>
      </c>
      <c r="J598" s="879" t="s">
        <v>85</v>
      </c>
      <c r="K598" s="885" t="s">
        <v>782</v>
      </c>
      <c r="L598" s="1099" t="s">
        <v>1974</v>
      </c>
      <c r="M598" s="881">
        <v>2018</v>
      </c>
      <c r="N598" s="882" t="s">
        <v>396</v>
      </c>
      <c r="O598" s="888"/>
    </row>
    <row r="599" spans="3:15" customFormat="1" ht="15" customHeight="1" x14ac:dyDescent="0.25">
      <c r="C599" s="887" t="str">
        <f t="shared" si="89"/>
        <v>2019 | United States - NYLI</v>
      </c>
      <c r="D599" s="873" t="s">
        <v>779</v>
      </c>
      <c r="E599" s="874">
        <v>2019</v>
      </c>
      <c r="F599" s="875" t="s">
        <v>845</v>
      </c>
      <c r="G599" s="876">
        <v>548.38157231441824</v>
      </c>
      <c r="H599" s="877">
        <v>7.1213967909480078E-2</v>
      </c>
      <c r="I599" s="878">
        <v>9.071843045793641E-3</v>
      </c>
      <c r="J599" s="879" t="s">
        <v>85</v>
      </c>
      <c r="K599" s="885" t="s">
        <v>780</v>
      </c>
      <c r="L599" s="1099" t="s">
        <v>1974</v>
      </c>
      <c r="M599" s="881">
        <v>2019</v>
      </c>
      <c r="N599" s="882" t="s">
        <v>396</v>
      </c>
      <c r="O599" s="888"/>
    </row>
    <row r="600" spans="3:15" customFormat="1" ht="15" customHeight="1" x14ac:dyDescent="0.25">
      <c r="C600" s="887" t="str">
        <f t="shared" si="89"/>
        <v>2020 | United States - NYLI</v>
      </c>
      <c r="D600" s="873" t="s">
        <v>779</v>
      </c>
      <c r="E600" s="874">
        <v>2020</v>
      </c>
      <c r="F600" s="875" t="s">
        <v>845</v>
      </c>
      <c r="G600" s="876">
        <v>548.38157231441824</v>
      </c>
      <c r="H600" s="877">
        <v>7.1213967909480078E-2</v>
      </c>
      <c r="I600" s="878">
        <v>9.071843045793641E-3</v>
      </c>
      <c r="J600" s="879" t="s">
        <v>85</v>
      </c>
      <c r="K600" s="885" t="s">
        <v>780</v>
      </c>
      <c r="L600" s="1099" t="s">
        <v>1974</v>
      </c>
      <c r="M600" s="881">
        <v>2019</v>
      </c>
      <c r="N600" s="882" t="s">
        <v>396</v>
      </c>
      <c r="O600" s="888"/>
    </row>
    <row r="601" spans="3:15" customFormat="1" ht="15" customHeight="1" x14ac:dyDescent="0.25">
      <c r="C601" s="887" t="str">
        <f t="shared" si="89"/>
        <v>2021 | United States - NYLI</v>
      </c>
      <c r="D601" s="873" t="s">
        <v>779</v>
      </c>
      <c r="E601" s="874">
        <v>2021</v>
      </c>
      <c r="F601" s="875" t="s">
        <v>845</v>
      </c>
      <c r="G601" s="876">
        <v>546.09183912966</v>
      </c>
      <c r="H601" s="877">
        <v>6.2595717015976118E-2</v>
      </c>
      <c r="I601" s="878">
        <v>8.1646587412142757E-3</v>
      </c>
      <c r="J601" s="879" t="s">
        <v>85</v>
      </c>
      <c r="K601" s="885" t="s">
        <v>781</v>
      </c>
      <c r="L601" s="1099" t="s">
        <v>1974</v>
      </c>
      <c r="M601" s="881">
        <v>2020</v>
      </c>
      <c r="N601" s="882" t="s">
        <v>396</v>
      </c>
      <c r="O601" s="888"/>
    </row>
    <row r="602" spans="3:15" customFormat="1" ht="15" customHeight="1" x14ac:dyDescent="0.25">
      <c r="C602" s="887" t="str">
        <f t="shared" si="89"/>
        <v>2022 | United States - NYLI</v>
      </c>
      <c r="D602" s="873" t="s">
        <v>779</v>
      </c>
      <c r="E602" s="874">
        <v>2022</v>
      </c>
      <c r="F602" s="875" t="s">
        <v>845</v>
      </c>
      <c r="G602" s="876">
        <v>549.27288089366755</v>
      </c>
      <c r="H602" s="877">
        <v>5.7152611188499937E-2</v>
      </c>
      <c r="I602" s="878">
        <v>7.257474436634913E-3</v>
      </c>
      <c r="J602" s="879" t="s">
        <v>85</v>
      </c>
      <c r="K602" s="885" t="s">
        <v>1968</v>
      </c>
      <c r="L602" s="1099" t="s">
        <v>1974</v>
      </c>
      <c r="M602" s="881">
        <v>2021</v>
      </c>
      <c r="N602" s="882" t="s">
        <v>396</v>
      </c>
      <c r="O602" s="888"/>
    </row>
    <row r="603" spans="3:15" customFormat="1" ht="15" customHeight="1" x14ac:dyDescent="0.25">
      <c r="C603" s="887" t="str">
        <f t="shared" si="89"/>
        <v>2023 | United States - NYLI</v>
      </c>
      <c r="D603" s="873" t="s">
        <v>779</v>
      </c>
      <c r="E603" s="874">
        <v>2023</v>
      </c>
      <c r="F603" s="875" t="s">
        <v>845</v>
      </c>
      <c r="G603" s="876">
        <v>549.27288089366755</v>
      </c>
      <c r="H603" s="877">
        <v>5.7152611188499937E-2</v>
      </c>
      <c r="I603" s="878">
        <v>7.257474436634913E-3</v>
      </c>
      <c r="J603" s="879" t="s">
        <v>85</v>
      </c>
      <c r="K603" s="885" t="s">
        <v>1968</v>
      </c>
      <c r="L603" s="1099" t="s">
        <v>1974</v>
      </c>
      <c r="M603" s="881">
        <v>2021</v>
      </c>
      <c r="N603" s="889"/>
      <c r="O603" s="888"/>
    </row>
    <row r="604" spans="3:15" customFormat="1" ht="15" customHeight="1" x14ac:dyDescent="0.25">
      <c r="C604" s="887" t="str">
        <f t="shared" si="89"/>
        <v>2018 | United States - NYUP</v>
      </c>
      <c r="D604" s="873" t="s">
        <v>779</v>
      </c>
      <c r="E604" s="874">
        <v>2018</v>
      </c>
      <c r="F604" s="875" t="s">
        <v>846</v>
      </c>
      <c r="G604" s="876">
        <v>114.80961685034599</v>
      </c>
      <c r="H604" s="877">
        <v>8.1646587412142757E-3</v>
      </c>
      <c r="I604" s="878">
        <v>9.0718430457936412E-4</v>
      </c>
      <c r="J604" s="879" t="s">
        <v>85</v>
      </c>
      <c r="K604" s="885" t="s">
        <v>782</v>
      </c>
      <c r="L604" s="1099" t="s">
        <v>1974</v>
      </c>
      <c r="M604" s="881">
        <v>2018</v>
      </c>
      <c r="N604" s="882" t="s">
        <v>396</v>
      </c>
      <c r="O604" s="888"/>
    </row>
    <row r="605" spans="3:15" customFormat="1" ht="15" customHeight="1" x14ac:dyDescent="0.25">
      <c r="C605" s="887" t="str">
        <f t="shared" si="89"/>
        <v>2019 | United States - NYUP</v>
      </c>
      <c r="D605" s="873" t="s">
        <v>779</v>
      </c>
      <c r="E605" s="874">
        <v>2019</v>
      </c>
      <c r="F605" s="875" t="s">
        <v>846</v>
      </c>
      <c r="G605" s="876">
        <v>105.37172493765459</v>
      </c>
      <c r="H605" s="877">
        <v>7.7110665889245948E-3</v>
      </c>
      <c r="I605" s="878">
        <v>9.0718430457936412E-4</v>
      </c>
      <c r="J605" s="879" t="s">
        <v>85</v>
      </c>
      <c r="K605" s="885" t="s">
        <v>780</v>
      </c>
      <c r="L605" s="1099" t="s">
        <v>1974</v>
      </c>
      <c r="M605" s="881">
        <v>2019</v>
      </c>
      <c r="N605" s="882" t="s">
        <v>396</v>
      </c>
      <c r="O605" s="888"/>
    </row>
    <row r="606" spans="3:15" customFormat="1" ht="15" customHeight="1" x14ac:dyDescent="0.25">
      <c r="C606" s="887" t="str">
        <f t="shared" si="89"/>
        <v>2020 | United States - NYUP</v>
      </c>
      <c r="D606" s="873" t="s">
        <v>779</v>
      </c>
      <c r="E606" s="874">
        <v>2020</v>
      </c>
      <c r="F606" s="875" t="s">
        <v>846</v>
      </c>
      <c r="G606" s="876">
        <v>105.37172493765459</v>
      </c>
      <c r="H606" s="877">
        <v>7.7110665889245948E-3</v>
      </c>
      <c r="I606" s="878">
        <v>9.0718430457936412E-4</v>
      </c>
      <c r="J606" s="879" t="s">
        <v>85</v>
      </c>
      <c r="K606" s="885" t="s">
        <v>780</v>
      </c>
      <c r="L606" s="1099" t="s">
        <v>1974</v>
      </c>
      <c r="M606" s="881">
        <v>2019</v>
      </c>
      <c r="N606" s="882" t="s">
        <v>396</v>
      </c>
      <c r="O606" s="888"/>
    </row>
    <row r="607" spans="3:15" customFormat="1" ht="15" customHeight="1" x14ac:dyDescent="0.25">
      <c r="C607" s="887" t="str">
        <f t="shared" si="89"/>
        <v>2021 | United States - NYUP</v>
      </c>
      <c r="D607" s="873" t="s">
        <v>779</v>
      </c>
      <c r="E607" s="874">
        <v>2021</v>
      </c>
      <c r="F607" s="875" t="s">
        <v>846</v>
      </c>
      <c r="G607" s="876">
        <v>105.91921066546823</v>
      </c>
      <c r="H607" s="877">
        <v>7.257474436634913E-3</v>
      </c>
      <c r="I607" s="878">
        <v>9.0718430457936412E-4</v>
      </c>
      <c r="J607" s="879" t="s">
        <v>85</v>
      </c>
      <c r="K607" s="885" t="s">
        <v>781</v>
      </c>
      <c r="L607" s="1099" t="s">
        <v>1974</v>
      </c>
      <c r="M607" s="881">
        <v>2020</v>
      </c>
      <c r="N607" s="882" t="s">
        <v>396</v>
      </c>
      <c r="O607" s="888"/>
    </row>
    <row r="608" spans="3:15" customFormat="1" ht="15" customHeight="1" x14ac:dyDescent="0.25">
      <c r="C608" s="887" t="str">
        <f t="shared" si="89"/>
        <v>2022 | United States - NYUP</v>
      </c>
      <c r="D608" s="873" t="s">
        <v>779</v>
      </c>
      <c r="E608" s="874">
        <v>2022</v>
      </c>
      <c r="F608" s="875" t="s">
        <v>846</v>
      </c>
      <c r="G608" s="876">
        <v>105.72371244783137</v>
      </c>
      <c r="H608" s="877">
        <v>6.8038822843452303E-3</v>
      </c>
      <c r="I608" s="878">
        <v>9.0718430457936412E-4</v>
      </c>
      <c r="J608" s="879" t="s">
        <v>85</v>
      </c>
      <c r="K608" s="885" t="s">
        <v>1968</v>
      </c>
      <c r="L608" s="1099" t="s">
        <v>1974</v>
      </c>
      <c r="M608" s="881">
        <v>2021</v>
      </c>
      <c r="N608" s="882" t="s">
        <v>396</v>
      </c>
      <c r="O608" s="888"/>
    </row>
    <row r="609" spans="3:15" customFormat="1" ht="15" customHeight="1" x14ac:dyDescent="0.25">
      <c r="C609" s="887" t="str">
        <f t="shared" si="89"/>
        <v>2023 | United States - NYUP</v>
      </c>
      <c r="D609" s="873" t="s">
        <v>779</v>
      </c>
      <c r="E609" s="874">
        <v>2023</v>
      </c>
      <c r="F609" s="875" t="s">
        <v>846</v>
      </c>
      <c r="G609" s="876">
        <v>105.72371244783137</v>
      </c>
      <c r="H609" s="877">
        <v>6.8038822843452303E-3</v>
      </c>
      <c r="I609" s="878">
        <v>9.0718430457936412E-4</v>
      </c>
      <c r="J609" s="879" t="s">
        <v>85</v>
      </c>
      <c r="K609" s="885" t="s">
        <v>1968</v>
      </c>
      <c r="L609" s="1099" t="s">
        <v>1974</v>
      </c>
      <c r="M609" s="881">
        <v>2021</v>
      </c>
      <c r="N609" s="889"/>
      <c r="O609" s="888"/>
    </row>
    <row r="610" spans="3:15" customFormat="1" ht="15" customHeight="1" x14ac:dyDescent="0.25">
      <c r="C610" s="887" t="str">
        <f t="shared" si="89"/>
        <v>2018 | United States - PRMS</v>
      </c>
      <c r="D610" s="873" t="s">
        <v>779</v>
      </c>
      <c r="E610" s="874">
        <v>2018</v>
      </c>
      <c r="F610" s="875" t="s">
        <v>847</v>
      </c>
      <c r="G610" s="876">
        <v>697.31084445214651</v>
      </c>
      <c r="H610" s="877">
        <v>3.8101740792333291E-2</v>
      </c>
      <c r="I610" s="878">
        <v>5.8966979797658659E-3</v>
      </c>
      <c r="J610" s="879" t="s">
        <v>85</v>
      </c>
      <c r="K610" s="885" t="s">
        <v>782</v>
      </c>
      <c r="L610" s="1099" t="s">
        <v>1974</v>
      </c>
      <c r="M610" s="881">
        <v>2018</v>
      </c>
      <c r="N610" s="882" t="s">
        <v>396</v>
      </c>
      <c r="O610" s="888"/>
    </row>
    <row r="611" spans="3:15" customFormat="1" ht="15" customHeight="1" x14ac:dyDescent="0.25">
      <c r="C611" s="887" t="str">
        <f t="shared" si="89"/>
        <v>2019 | United States - PRMS</v>
      </c>
      <c r="D611" s="873" t="s">
        <v>779</v>
      </c>
      <c r="E611" s="874">
        <v>2019</v>
      </c>
      <c r="F611" s="875" t="s">
        <v>847</v>
      </c>
      <c r="G611" s="876">
        <v>697.31084445214651</v>
      </c>
      <c r="H611" s="877">
        <v>3.8101740792333291E-2</v>
      </c>
      <c r="I611" s="878">
        <v>5.8966979797658659E-3</v>
      </c>
      <c r="J611" s="879" t="s">
        <v>85</v>
      </c>
      <c r="K611" s="885" t="s">
        <v>780</v>
      </c>
      <c r="L611" s="1099" t="s">
        <v>1974</v>
      </c>
      <c r="M611" s="881">
        <v>2019</v>
      </c>
      <c r="N611" s="882" t="s">
        <v>396</v>
      </c>
      <c r="O611" s="888"/>
    </row>
    <row r="612" spans="3:15" customFormat="1" ht="15" customHeight="1" x14ac:dyDescent="0.25">
      <c r="C612" s="887" t="str">
        <f t="shared" si="89"/>
        <v>2020 | United States - PRMS</v>
      </c>
      <c r="D612" s="873" t="s">
        <v>779</v>
      </c>
      <c r="E612" s="874">
        <v>2020</v>
      </c>
      <c r="F612" s="875" t="s">
        <v>847</v>
      </c>
      <c r="G612" s="876">
        <v>697.31084445214651</v>
      </c>
      <c r="H612" s="877">
        <v>3.8101740792333291E-2</v>
      </c>
      <c r="I612" s="878">
        <v>5.8966979797658659E-3</v>
      </c>
      <c r="J612" s="879" t="s">
        <v>85</v>
      </c>
      <c r="K612" s="885" t="s">
        <v>780</v>
      </c>
      <c r="L612" s="1099" t="s">
        <v>1974</v>
      </c>
      <c r="M612" s="881">
        <v>2019</v>
      </c>
      <c r="N612" s="882" t="s">
        <v>396</v>
      </c>
      <c r="O612" s="888"/>
    </row>
    <row r="613" spans="3:15" customFormat="1" ht="15" customHeight="1" x14ac:dyDescent="0.25">
      <c r="C613" s="887" t="str">
        <f t="shared" si="89"/>
        <v>2021 | United States - PRMS</v>
      </c>
      <c r="D613" s="873" t="s">
        <v>779</v>
      </c>
      <c r="E613" s="874">
        <v>2021</v>
      </c>
      <c r="F613" s="875" t="s">
        <v>847</v>
      </c>
      <c r="G613" s="876">
        <v>726.73808892409193</v>
      </c>
      <c r="H613" s="877">
        <v>3.8555332944622975E-2</v>
      </c>
      <c r="I613" s="878">
        <v>6.3502901320555485E-3</v>
      </c>
      <c r="J613" s="879" t="s">
        <v>85</v>
      </c>
      <c r="K613" s="885" t="s">
        <v>781</v>
      </c>
      <c r="L613" s="1099" t="s">
        <v>1974</v>
      </c>
      <c r="M613" s="881">
        <v>2020</v>
      </c>
      <c r="N613" s="882" t="s">
        <v>396</v>
      </c>
      <c r="O613" s="888"/>
    </row>
    <row r="614" spans="3:15" customFormat="1" ht="15" customHeight="1" x14ac:dyDescent="0.25">
      <c r="C614" s="887" t="str">
        <f t="shared" si="89"/>
        <v>2022 | United States - PRMS</v>
      </c>
      <c r="D614" s="873" t="s">
        <v>779</v>
      </c>
      <c r="E614" s="874">
        <v>2022</v>
      </c>
      <c r="F614" s="875" t="s">
        <v>847</v>
      </c>
      <c r="G614" s="876">
        <v>706.70745947897944</v>
      </c>
      <c r="H614" s="877">
        <v>3.6740964335464248E-2</v>
      </c>
      <c r="I614" s="878">
        <v>5.8966979797658659E-3</v>
      </c>
      <c r="J614" s="879" t="s">
        <v>85</v>
      </c>
      <c r="K614" s="885" t="s">
        <v>1968</v>
      </c>
      <c r="L614" s="1099" t="s">
        <v>1974</v>
      </c>
      <c r="M614" s="881">
        <v>2021</v>
      </c>
      <c r="N614" s="882" t="s">
        <v>396</v>
      </c>
      <c r="O614" s="888"/>
    </row>
    <row r="615" spans="3:15" customFormat="1" ht="15" customHeight="1" x14ac:dyDescent="0.25">
      <c r="C615" s="887" t="str">
        <f t="shared" si="89"/>
        <v>2023 | United States - PRMS</v>
      </c>
      <c r="D615" s="873" t="s">
        <v>779</v>
      </c>
      <c r="E615" s="874">
        <v>2023</v>
      </c>
      <c r="F615" s="875" t="s">
        <v>847</v>
      </c>
      <c r="G615" s="876">
        <v>706.70745947897944</v>
      </c>
      <c r="H615" s="877">
        <v>3.6740964335464248E-2</v>
      </c>
      <c r="I615" s="878">
        <v>5.8966979797658659E-3</v>
      </c>
      <c r="J615" s="879" t="s">
        <v>85</v>
      </c>
      <c r="K615" s="885" t="s">
        <v>1968</v>
      </c>
      <c r="L615" s="1099" t="s">
        <v>1974</v>
      </c>
      <c r="M615" s="881">
        <v>2021</v>
      </c>
      <c r="N615" s="889"/>
      <c r="O615" s="888"/>
    </row>
    <row r="616" spans="3:15" customFormat="1" ht="15" customHeight="1" x14ac:dyDescent="0.25">
      <c r="C616" s="887" t="str">
        <f t="shared" si="89"/>
        <v>2018 | United States - RFCE</v>
      </c>
      <c r="D616" s="873" t="s">
        <v>779</v>
      </c>
      <c r="E616" s="874">
        <v>2018</v>
      </c>
      <c r="F616" s="875" t="s">
        <v>848</v>
      </c>
      <c r="G616" s="876">
        <v>324.75655890623449</v>
      </c>
      <c r="H616" s="877">
        <v>2.7669121289670601E-2</v>
      </c>
      <c r="I616" s="878">
        <v>3.6287372183174565E-3</v>
      </c>
      <c r="J616" s="879" t="s">
        <v>85</v>
      </c>
      <c r="K616" s="885" t="s">
        <v>782</v>
      </c>
      <c r="L616" s="1099" t="s">
        <v>1974</v>
      </c>
      <c r="M616" s="881">
        <v>2018</v>
      </c>
      <c r="N616" s="882" t="s">
        <v>396</v>
      </c>
      <c r="O616" s="888"/>
    </row>
    <row r="617" spans="3:15" customFormat="1" ht="15" customHeight="1" x14ac:dyDescent="0.25">
      <c r="C617" s="887" t="str">
        <f t="shared" si="89"/>
        <v>2019 | United States - RFCE</v>
      </c>
      <c r="D617" s="873" t="s">
        <v>779</v>
      </c>
      <c r="E617" s="874">
        <v>2019</v>
      </c>
      <c r="F617" s="875" t="s">
        <v>848</v>
      </c>
      <c r="G617" s="876">
        <v>315.26196797450683</v>
      </c>
      <c r="H617" s="877">
        <v>2.4040384071353147E-2</v>
      </c>
      <c r="I617" s="878">
        <v>3.1751450660277743E-3</v>
      </c>
      <c r="J617" s="879" t="s">
        <v>85</v>
      </c>
      <c r="K617" s="885" t="s">
        <v>780</v>
      </c>
      <c r="L617" s="1099" t="s">
        <v>1974</v>
      </c>
      <c r="M617" s="881">
        <v>2019</v>
      </c>
      <c r="N617" s="882" t="s">
        <v>396</v>
      </c>
      <c r="O617" s="888"/>
    </row>
    <row r="618" spans="3:15" customFormat="1" ht="15" customHeight="1" x14ac:dyDescent="0.25">
      <c r="C618" s="887" t="str">
        <f t="shared" si="89"/>
        <v>2020 | United States - RFCE</v>
      </c>
      <c r="D618" s="873" t="s">
        <v>779</v>
      </c>
      <c r="E618" s="874">
        <v>2020</v>
      </c>
      <c r="F618" s="875" t="s">
        <v>848</v>
      </c>
      <c r="G618" s="876">
        <v>315.26196797450683</v>
      </c>
      <c r="H618" s="877">
        <v>2.4040384071353147E-2</v>
      </c>
      <c r="I618" s="878">
        <v>3.1751450660277743E-3</v>
      </c>
      <c r="J618" s="879" t="s">
        <v>85</v>
      </c>
      <c r="K618" s="885" t="s">
        <v>780</v>
      </c>
      <c r="L618" s="1099" t="s">
        <v>1974</v>
      </c>
      <c r="M618" s="881">
        <v>2019</v>
      </c>
      <c r="N618" s="882" t="s">
        <v>396</v>
      </c>
      <c r="O618" s="888"/>
    </row>
    <row r="619" spans="3:15" customFormat="1" ht="15" customHeight="1" x14ac:dyDescent="0.25">
      <c r="C619" s="887" t="str">
        <f t="shared" si="89"/>
        <v>2021 | United States - RFCE</v>
      </c>
      <c r="D619" s="873" t="s">
        <v>779</v>
      </c>
      <c r="E619" s="874">
        <v>2021</v>
      </c>
      <c r="F619" s="875" t="s">
        <v>848</v>
      </c>
      <c r="G619" s="876">
        <v>295.94982849862134</v>
      </c>
      <c r="H619" s="877">
        <v>2.0411646853035689E-2</v>
      </c>
      <c r="I619" s="878">
        <v>2.721552913738092E-3</v>
      </c>
      <c r="J619" s="879" t="s">
        <v>85</v>
      </c>
      <c r="K619" s="885" t="s">
        <v>781</v>
      </c>
      <c r="L619" s="1099" t="s">
        <v>1974</v>
      </c>
      <c r="M619" s="881">
        <v>2020</v>
      </c>
      <c r="N619" s="882" t="s">
        <v>396</v>
      </c>
      <c r="O619" s="888"/>
    </row>
    <row r="620" spans="3:15" customFormat="1" ht="15" customHeight="1" x14ac:dyDescent="0.25">
      <c r="C620" s="887" t="str">
        <f t="shared" si="89"/>
        <v>2022 | United States - RFCE</v>
      </c>
      <c r="D620" s="873" t="s">
        <v>779</v>
      </c>
      <c r="E620" s="874">
        <v>2022</v>
      </c>
      <c r="F620" s="875" t="s">
        <v>848</v>
      </c>
      <c r="G620" s="876">
        <v>305.17090336251835</v>
      </c>
      <c r="H620" s="877">
        <v>2.222601546219442E-2</v>
      </c>
      <c r="I620" s="878">
        <v>3.1751450660277743E-3</v>
      </c>
      <c r="J620" s="879" t="s">
        <v>85</v>
      </c>
      <c r="K620" s="885" t="s">
        <v>1968</v>
      </c>
      <c r="L620" s="1099" t="s">
        <v>1974</v>
      </c>
      <c r="M620" s="881">
        <v>2021</v>
      </c>
      <c r="N620" s="882" t="s">
        <v>396</v>
      </c>
      <c r="O620" s="888"/>
    </row>
    <row r="621" spans="3:15" customFormat="1" ht="15" customHeight="1" x14ac:dyDescent="0.25">
      <c r="C621" s="887" t="str">
        <f t="shared" si="89"/>
        <v>2023 | United States - RFCE</v>
      </c>
      <c r="D621" s="873" t="s">
        <v>779</v>
      </c>
      <c r="E621" s="874">
        <v>2023</v>
      </c>
      <c r="F621" s="875" t="s">
        <v>848</v>
      </c>
      <c r="G621" s="876">
        <v>305.17090336251835</v>
      </c>
      <c r="H621" s="877">
        <v>2.222601546219442E-2</v>
      </c>
      <c r="I621" s="878">
        <v>3.1751450660277743E-3</v>
      </c>
      <c r="J621" s="879" t="s">
        <v>85</v>
      </c>
      <c r="K621" s="885" t="s">
        <v>1968</v>
      </c>
      <c r="L621" s="1099" t="s">
        <v>1974</v>
      </c>
      <c r="M621" s="881">
        <v>2021</v>
      </c>
      <c r="N621" s="889"/>
      <c r="O621" s="888"/>
    </row>
    <row r="622" spans="3:15" customFormat="1" ht="15" customHeight="1" x14ac:dyDescent="0.25">
      <c r="C622" s="887" t="str">
        <f t="shared" si="89"/>
        <v>2018 | United States - RFCM</v>
      </c>
      <c r="D622" s="873" t="s">
        <v>779</v>
      </c>
      <c r="E622" s="874">
        <v>2018</v>
      </c>
      <c r="F622" s="875" t="s">
        <v>849</v>
      </c>
      <c r="G622" s="876">
        <v>595.36691540934498</v>
      </c>
      <c r="H622" s="877">
        <v>5.8513387645368981E-2</v>
      </c>
      <c r="I622" s="878">
        <v>8.1646587412142757E-3</v>
      </c>
      <c r="J622" s="879" t="s">
        <v>85</v>
      </c>
      <c r="K622" s="885" t="s">
        <v>782</v>
      </c>
      <c r="L622" s="1099" t="s">
        <v>1974</v>
      </c>
      <c r="M622" s="881">
        <v>2018</v>
      </c>
      <c r="N622" s="882" t="s">
        <v>396</v>
      </c>
      <c r="O622" s="888"/>
    </row>
    <row r="623" spans="3:15" customFormat="1" ht="15" customHeight="1" x14ac:dyDescent="0.25">
      <c r="C623" s="887" t="str">
        <f t="shared" si="89"/>
        <v>2019 | United States - RFCM</v>
      </c>
      <c r="D623" s="873" t="s">
        <v>779</v>
      </c>
      <c r="E623" s="874">
        <v>2019</v>
      </c>
      <c r="F623" s="875" t="s">
        <v>849</v>
      </c>
      <c r="G623" s="876">
        <v>539.47302244344894</v>
      </c>
      <c r="H623" s="877">
        <v>5.1709505361023755E-2</v>
      </c>
      <c r="I623" s="878">
        <v>7.257474436634913E-3</v>
      </c>
      <c r="J623" s="879" t="s">
        <v>85</v>
      </c>
      <c r="K623" s="885" t="s">
        <v>780</v>
      </c>
      <c r="L623" s="1099" t="s">
        <v>1974</v>
      </c>
      <c r="M623" s="881">
        <v>2019</v>
      </c>
      <c r="N623" s="882" t="s">
        <v>396</v>
      </c>
      <c r="O623" s="888"/>
    </row>
    <row r="624" spans="3:15" customFormat="1" ht="15" customHeight="1" x14ac:dyDescent="0.25">
      <c r="C624" s="887" t="str">
        <f t="shared" si="89"/>
        <v>2020 | United States - RFCM</v>
      </c>
      <c r="D624" s="873" t="s">
        <v>779</v>
      </c>
      <c r="E624" s="874">
        <v>2020</v>
      </c>
      <c r="F624" s="875" t="s">
        <v>849</v>
      </c>
      <c r="G624" s="876">
        <v>539.47302244344894</v>
      </c>
      <c r="H624" s="877">
        <v>5.1709505361023755E-2</v>
      </c>
      <c r="I624" s="878">
        <v>7.257474436634913E-3</v>
      </c>
      <c r="J624" s="879" t="s">
        <v>85</v>
      </c>
      <c r="K624" s="885" t="s">
        <v>780</v>
      </c>
      <c r="L624" s="1099" t="s">
        <v>1974</v>
      </c>
      <c r="M624" s="881">
        <v>2019</v>
      </c>
      <c r="N624" s="882" t="s">
        <v>396</v>
      </c>
      <c r="O624" s="888"/>
    </row>
    <row r="625" spans="3:15" customFormat="1" ht="15" customHeight="1" x14ac:dyDescent="0.25">
      <c r="C625" s="887" t="str">
        <f t="shared" si="89"/>
        <v>2021 | United States - RFCM</v>
      </c>
      <c r="D625" s="873" t="s">
        <v>779</v>
      </c>
      <c r="E625" s="874">
        <v>2021</v>
      </c>
      <c r="F625" s="875" t="s">
        <v>849</v>
      </c>
      <c r="G625" s="876">
        <v>523.01805993483617</v>
      </c>
      <c r="H625" s="877">
        <v>4.581280738125789E-2</v>
      </c>
      <c r="I625" s="878">
        <v>6.3502901320555485E-3</v>
      </c>
      <c r="J625" s="879" t="s">
        <v>85</v>
      </c>
      <c r="K625" s="885" t="s">
        <v>781</v>
      </c>
      <c r="L625" s="1099" t="s">
        <v>1974</v>
      </c>
      <c r="M625" s="881">
        <v>2020</v>
      </c>
      <c r="N625" s="882" t="s">
        <v>396</v>
      </c>
      <c r="O625" s="888"/>
    </row>
    <row r="626" spans="3:15" customFormat="1" ht="15" customHeight="1" x14ac:dyDescent="0.25">
      <c r="C626" s="887" t="str">
        <f t="shared" si="89"/>
        <v>2022 | United States - RFCM</v>
      </c>
      <c r="D626" s="873" t="s">
        <v>779</v>
      </c>
      <c r="E626" s="874">
        <v>2022</v>
      </c>
      <c r="F626" s="875" t="s">
        <v>849</v>
      </c>
      <c r="G626" s="876">
        <v>550.68854200096359</v>
      </c>
      <c r="H626" s="877">
        <v>5.2163097513313432E-2</v>
      </c>
      <c r="I626" s="878">
        <v>7.257474436634913E-3</v>
      </c>
      <c r="J626" s="879" t="s">
        <v>85</v>
      </c>
      <c r="K626" s="885" t="s">
        <v>1968</v>
      </c>
      <c r="L626" s="1099" t="s">
        <v>1974</v>
      </c>
      <c r="M626" s="881">
        <v>2021</v>
      </c>
      <c r="N626" s="882" t="s">
        <v>396</v>
      </c>
      <c r="O626" s="888"/>
    </row>
    <row r="627" spans="3:15" customFormat="1" ht="15" customHeight="1" x14ac:dyDescent="0.25">
      <c r="C627" s="887" t="str">
        <f t="shared" si="89"/>
        <v>2023 | United States - RFCM</v>
      </c>
      <c r="D627" s="873" t="s">
        <v>779</v>
      </c>
      <c r="E627" s="874">
        <v>2023</v>
      </c>
      <c r="F627" s="875" t="s">
        <v>849</v>
      </c>
      <c r="G627" s="876">
        <v>550.68854200096359</v>
      </c>
      <c r="H627" s="877">
        <v>5.2163097513313432E-2</v>
      </c>
      <c r="I627" s="878">
        <v>7.257474436634913E-3</v>
      </c>
      <c r="J627" s="879" t="s">
        <v>85</v>
      </c>
      <c r="K627" s="885" t="s">
        <v>1968</v>
      </c>
      <c r="L627" s="1099" t="s">
        <v>1974</v>
      </c>
      <c r="M627" s="881">
        <v>2021</v>
      </c>
      <c r="N627" s="889"/>
      <c r="O627" s="888"/>
    </row>
    <row r="628" spans="3:15" customFormat="1" ht="15" customHeight="1" x14ac:dyDescent="0.25">
      <c r="C628" s="887" t="str">
        <f t="shared" si="89"/>
        <v>2018 | United States - RFCW</v>
      </c>
      <c r="D628" s="873" t="s">
        <v>779</v>
      </c>
      <c r="E628" s="874">
        <v>2018</v>
      </c>
      <c r="F628" s="875" t="s">
        <v>850</v>
      </c>
      <c r="G628" s="876">
        <v>528.9319944163891</v>
      </c>
      <c r="H628" s="877">
        <v>5.3070281817892799E-2</v>
      </c>
      <c r="I628" s="878">
        <v>7.7110665889245948E-3</v>
      </c>
      <c r="J628" s="879" t="s">
        <v>85</v>
      </c>
      <c r="K628" s="885" t="s">
        <v>782</v>
      </c>
      <c r="L628" s="1099" t="s">
        <v>1974</v>
      </c>
      <c r="M628" s="881">
        <v>2018</v>
      </c>
      <c r="N628" s="882" t="s">
        <v>396</v>
      </c>
      <c r="O628" s="888"/>
    </row>
    <row r="629" spans="3:15" customFormat="1" ht="15" customHeight="1" x14ac:dyDescent="0.25">
      <c r="C629" s="887" t="str">
        <f t="shared" si="89"/>
        <v>2019 | United States - RFCW</v>
      </c>
      <c r="D629" s="873" t="s">
        <v>779</v>
      </c>
      <c r="E629" s="874">
        <v>2019</v>
      </c>
      <c r="F629" s="875" t="s">
        <v>850</v>
      </c>
      <c r="G629" s="876">
        <v>484.29081556449546</v>
      </c>
      <c r="H629" s="877">
        <v>4.4905623076678523E-2</v>
      </c>
      <c r="I629" s="878">
        <v>6.3502901320555485E-3</v>
      </c>
      <c r="J629" s="879" t="s">
        <v>85</v>
      </c>
      <c r="K629" s="885" t="s">
        <v>780</v>
      </c>
      <c r="L629" s="1099" t="s">
        <v>1974</v>
      </c>
      <c r="M629" s="881">
        <v>2019</v>
      </c>
      <c r="N629" s="882" t="s">
        <v>396</v>
      </c>
      <c r="O629" s="888"/>
    </row>
    <row r="630" spans="3:15" customFormat="1" ht="15" customHeight="1" x14ac:dyDescent="0.25">
      <c r="C630" s="887" t="str">
        <f t="shared" si="89"/>
        <v>2020 | United States - RFCW</v>
      </c>
      <c r="D630" s="873" t="s">
        <v>779</v>
      </c>
      <c r="E630" s="874">
        <v>2020</v>
      </c>
      <c r="F630" s="875" t="s">
        <v>850</v>
      </c>
      <c r="G630" s="876">
        <v>484.29081556449546</v>
      </c>
      <c r="H630" s="877">
        <v>4.4905623076678523E-2</v>
      </c>
      <c r="I630" s="878">
        <v>6.3502901320555485E-3</v>
      </c>
      <c r="J630" s="879" t="s">
        <v>85</v>
      </c>
      <c r="K630" s="885" t="s">
        <v>780</v>
      </c>
      <c r="L630" s="1099" t="s">
        <v>1974</v>
      </c>
      <c r="M630" s="881">
        <v>2019</v>
      </c>
      <c r="N630" s="882" t="s">
        <v>396</v>
      </c>
      <c r="O630" s="888"/>
    </row>
    <row r="631" spans="3:15" customFormat="1" ht="15" customHeight="1" x14ac:dyDescent="0.25">
      <c r="C631" s="887" t="str">
        <f t="shared" si="89"/>
        <v>2021 | United States - RFCW</v>
      </c>
      <c r="D631" s="873" t="s">
        <v>779</v>
      </c>
      <c r="E631" s="874">
        <v>2021</v>
      </c>
      <c r="F631" s="875" t="s">
        <v>850</v>
      </c>
      <c r="G631" s="876">
        <v>446.77783738583412</v>
      </c>
      <c r="H631" s="877">
        <v>3.9008925096912651E-2</v>
      </c>
      <c r="I631" s="878">
        <v>5.4431058274761841E-3</v>
      </c>
      <c r="J631" s="879" t="s">
        <v>85</v>
      </c>
      <c r="K631" s="885" t="s">
        <v>781</v>
      </c>
      <c r="L631" s="1099" t="s">
        <v>1974</v>
      </c>
      <c r="M631" s="881">
        <v>2020</v>
      </c>
      <c r="N631" s="882" t="s">
        <v>396</v>
      </c>
      <c r="O631" s="888"/>
    </row>
    <row r="632" spans="3:15" customFormat="1" ht="15" customHeight="1" x14ac:dyDescent="0.25">
      <c r="C632" s="887" t="str">
        <f t="shared" si="89"/>
        <v>2022 | United States - RFCW</v>
      </c>
      <c r="D632" s="873" t="s">
        <v>779</v>
      </c>
      <c r="E632" s="874">
        <v>2022</v>
      </c>
      <c r="F632" s="875" t="s">
        <v>850</v>
      </c>
      <c r="G632" s="876">
        <v>474.51726545910969</v>
      </c>
      <c r="H632" s="877">
        <v>4.3091254467519796E-2</v>
      </c>
      <c r="I632" s="878">
        <v>6.3502901320555485E-3</v>
      </c>
      <c r="J632" s="879" t="s">
        <v>85</v>
      </c>
      <c r="K632" s="885" t="s">
        <v>1968</v>
      </c>
      <c r="L632" s="1099" t="s">
        <v>1974</v>
      </c>
      <c r="M632" s="881">
        <v>2021</v>
      </c>
      <c r="N632" s="882" t="s">
        <v>396</v>
      </c>
      <c r="O632" s="888"/>
    </row>
    <row r="633" spans="3:15" customFormat="1" ht="15" customHeight="1" x14ac:dyDescent="0.25">
      <c r="C633" s="887" t="str">
        <f t="shared" si="89"/>
        <v>2023 | United States - RFCW</v>
      </c>
      <c r="D633" s="873" t="s">
        <v>779</v>
      </c>
      <c r="E633" s="874">
        <v>2023</v>
      </c>
      <c r="F633" s="875" t="s">
        <v>850</v>
      </c>
      <c r="G633" s="876">
        <v>474.51726545910969</v>
      </c>
      <c r="H633" s="877">
        <v>4.3091254467519796E-2</v>
      </c>
      <c r="I633" s="878">
        <v>6.3502901320555485E-3</v>
      </c>
      <c r="J633" s="879" t="s">
        <v>85</v>
      </c>
      <c r="K633" s="885" t="s">
        <v>1968</v>
      </c>
      <c r="L633" s="1099" t="s">
        <v>1974</v>
      </c>
      <c r="M633" s="881">
        <v>2021</v>
      </c>
      <c r="N633" s="889"/>
      <c r="O633" s="888"/>
    </row>
    <row r="634" spans="3:15" customFormat="1" ht="15" customHeight="1" x14ac:dyDescent="0.25">
      <c r="C634" s="887" t="str">
        <f t="shared" si="89"/>
        <v>2018 | United States - RMPA</v>
      </c>
      <c r="D634" s="873" t="s">
        <v>779</v>
      </c>
      <c r="E634" s="874">
        <v>2018</v>
      </c>
      <c r="F634" s="875" t="s">
        <v>851</v>
      </c>
      <c r="G634" s="876">
        <v>577.70176903842332</v>
      </c>
      <c r="H634" s="877">
        <v>5.5791834731630886E-2</v>
      </c>
      <c r="I634" s="878">
        <v>8.1646587412142757E-3</v>
      </c>
      <c r="J634" s="879" t="s">
        <v>85</v>
      </c>
      <c r="K634" s="885" t="s">
        <v>782</v>
      </c>
      <c r="L634" s="1099" t="s">
        <v>1974</v>
      </c>
      <c r="M634" s="881">
        <v>2018</v>
      </c>
      <c r="N634" s="882" t="s">
        <v>396</v>
      </c>
      <c r="O634" s="888"/>
    </row>
    <row r="635" spans="3:15" customFormat="1" ht="15" customHeight="1" x14ac:dyDescent="0.25">
      <c r="C635" s="887" t="str">
        <f t="shared" si="89"/>
        <v>2019 | United States - RMPA</v>
      </c>
      <c r="D635" s="873" t="s">
        <v>779</v>
      </c>
      <c r="E635" s="874">
        <v>2019</v>
      </c>
      <c r="F635" s="875" t="s">
        <v>851</v>
      </c>
      <c r="G635" s="876">
        <v>563.6385979488341</v>
      </c>
      <c r="H635" s="877">
        <v>5.3070281817892799E-2</v>
      </c>
      <c r="I635" s="878">
        <v>7.7110665889245948E-3</v>
      </c>
      <c r="J635" s="879" t="s">
        <v>85</v>
      </c>
      <c r="K635" s="885" t="s">
        <v>780</v>
      </c>
      <c r="L635" s="1099" t="s">
        <v>1974</v>
      </c>
      <c r="M635" s="881">
        <v>2019</v>
      </c>
      <c r="N635" s="882" t="s">
        <v>396</v>
      </c>
      <c r="O635" s="888"/>
    </row>
    <row r="636" spans="3:15" customFormat="1" ht="15" customHeight="1" x14ac:dyDescent="0.25">
      <c r="C636" s="887" t="str">
        <f t="shared" si="89"/>
        <v>2020 | United States - RMPA</v>
      </c>
      <c r="D636" s="873" t="s">
        <v>779</v>
      </c>
      <c r="E636" s="874">
        <v>2020</v>
      </c>
      <c r="F636" s="875" t="s">
        <v>851</v>
      </c>
      <c r="G636" s="876">
        <v>563.6385979488341</v>
      </c>
      <c r="H636" s="877">
        <v>5.3070281817892799E-2</v>
      </c>
      <c r="I636" s="878">
        <v>7.7110665889245948E-3</v>
      </c>
      <c r="J636" s="879" t="s">
        <v>85</v>
      </c>
      <c r="K636" s="885" t="s">
        <v>780</v>
      </c>
      <c r="L636" s="1099" t="s">
        <v>1974</v>
      </c>
      <c r="M636" s="881">
        <v>2019</v>
      </c>
      <c r="N636" s="882" t="s">
        <v>396</v>
      </c>
      <c r="O636" s="888"/>
    </row>
    <row r="637" spans="3:15" customFormat="1" ht="15" customHeight="1" x14ac:dyDescent="0.25">
      <c r="C637" s="887" t="str">
        <f t="shared" si="89"/>
        <v>2021 | United States - RMPA</v>
      </c>
      <c r="D637" s="873" t="s">
        <v>779</v>
      </c>
      <c r="E637" s="874">
        <v>2021</v>
      </c>
      <c r="F637" s="875" t="s">
        <v>851</v>
      </c>
      <c r="G637" s="876">
        <v>519.27274953338019</v>
      </c>
      <c r="H637" s="877">
        <v>4.581280738125789E-2</v>
      </c>
      <c r="I637" s="878">
        <v>6.3502901320555485E-3</v>
      </c>
      <c r="J637" s="879" t="s">
        <v>85</v>
      </c>
      <c r="K637" s="885" t="s">
        <v>781</v>
      </c>
      <c r="L637" s="1099" t="s">
        <v>1974</v>
      </c>
      <c r="M637" s="881">
        <v>2020</v>
      </c>
      <c r="N637" s="882" t="s">
        <v>396</v>
      </c>
      <c r="O637" s="888"/>
    </row>
    <row r="638" spans="3:15" customFormat="1" ht="15" customHeight="1" x14ac:dyDescent="0.25">
      <c r="C638" s="887" t="str">
        <f t="shared" si="89"/>
        <v>2022 | United States - RMPA</v>
      </c>
      <c r="D638" s="873" t="s">
        <v>779</v>
      </c>
      <c r="E638" s="874">
        <v>2022</v>
      </c>
      <c r="F638" s="875" t="s">
        <v>851</v>
      </c>
      <c r="G638" s="876">
        <v>525.64980160242089</v>
      </c>
      <c r="H638" s="877">
        <v>4.9441544599575338E-2</v>
      </c>
      <c r="I638" s="878">
        <v>7.257474436634913E-3</v>
      </c>
      <c r="J638" s="879" t="s">
        <v>85</v>
      </c>
      <c r="K638" s="885" t="s">
        <v>1968</v>
      </c>
      <c r="L638" s="1099" t="s">
        <v>1974</v>
      </c>
      <c r="M638" s="881">
        <v>2021</v>
      </c>
      <c r="N638" s="882" t="s">
        <v>396</v>
      </c>
      <c r="O638" s="888"/>
    </row>
    <row r="639" spans="3:15" customFormat="1" ht="15" customHeight="1" x14ac:dyDescent="0.25">
      <c r="C639" s="887" t="str">
        <f t="shared" si="89"/>
        <v>2023 | United States - RMPA</v>
      </c>
      <c r="D639" s="873" t="s">
        <v>779</v>
      </c>
      <c r="E639" s="874">
        <v>2023</v>
      </c>
      <c r="F639" s="875" t="s">
        <v>851</v>
      </c>
      <c r="G639" s="876">
        <v>525.64980160242089</v>
      </c>
      <c r="H639" s="877">
        <v>4.9441544599575338E-2</v>
      </c>
      <c r="I639" s="878">
        <v>7.257474436634913E-3</v>
      </c>
      <c r="J639" s="879" t="s">
        <v>85</v>
      </c>
      <c r="K639" s="885" t="s">
        <v>1968</v>
      </c>
      <c r="L639" s="1099" t="s">
        <v>1974</v>
      </c>
      <c r="M639" s="881">
        <v>2021</v>
      </c>
      <c r="N639" s="889"/>
      <c r="O639" s="888"/>
    </row>
    <row r="640" spans="3:15" customFormat="1" ht="15" customHeight="1" x14ac:dyDescent="0.25">
      <c r="C640" s="887" t="str">
        <f t="shared" si="89"/>
        <v>2018 | United States - SPNO</v>
      </c>
      <c r="D640" s="873" t="s">
        <v>779</v>
      </c>
      <c r="E640" s="874">
        <v>2018</v>
      </c>
      <c r="F640" s="875" t="s">
        <v>852</v>
      </c>
      <c r="G640" s="876">
        <v>527.61249484537836</v>
      </c>
      <c r="H640" s="877">
        <v>5.624542688392057E-2</v>
      </c>
      <c r="I640" s="878">
        <v>8.1646587412142757E-3</v>
      </c>
      <c r="J640" s="879" t="s">
        <v>85</v>
      </c>
      <c r="K640" s="885" t="s">
        <v>782</v>
      </c>
      <c r="L640" s="1099" t="s">
        <v>1974</v>
      </c>
      <c r="M640" s="881">
        <v>2018</v>
      </c>
      <c r="N640" s="882" t="s">
        <v>396</v>
      </c>
      <c r="O640" s="888"/>
    </row>
    <row r="641" spans="3:15" customFormat="1" ht="15" customHeight="1" x14ac:dyDescent="0.25">
      <c r="C641" s="887" t="str">
        <f t="shared" si="89"/>
        <v>2019 | United States - SPNO</v>
      </c>
      <c r="D641" s="873" t="s">
        <v>779</v>
      </c>
      <c r="E641" s="874">
        <v>2019</v>
      </c>
      <c r="F641" s="875" t="s">
        <v>852</v>
      </c>
      <c r="G641" s="876">
        <v>485.33044877754338</v>
      </c>
      <c r="H641" s="877">
        <v>5.0802321056444388E-2</v>
      </c>
      <c r="I641" s="878">
        <v>7.257474436634913E-3</v>
      </c>
      <c r="J641" s="879" t="s">
        <v>85</v>
      </c>
      <c r="K641" s="885" t="s">
        <v>780</v>
      </c>
      <c r="L641" s="1099" t="s">
        <v>1974</v>
      </c>
      <c r="M641" s="881">
        <v>2019</v>
      </c>
      <c r="N641" s="882" t="s">
        <v>396</v>
      </c>
      <c r="O641" s="888"/>
    </row>
    <row r="642" spans="3:15" customFormat="1" ht="15" customHeight="1" x14ac:dyDescent="0.25">
      <c r="C642" s="887" t="str">
        <f t="shared" si="89"/>
        <v>2020 | United States - SPNO</v>
      </c>
      <c r="D642" s="873" t="s">
        <v>779</v>
      </c>
      <c r="E642" s="874">
        <v>2020</v>
      </c>
      <c r="F642" s="875" t="s">
        <v>852</v>
      </c>
      <c r="G642" s="876">
        <v>485.33044877754338</v>
      </c>
      <c r="H642" s="877">
        <v>5.0802321056444388E-2</v>
      </c>
      <c r="I642" s="878">
        <v>7.257474436634913E-3</v>
      </c>
      <c r="J642" s="879" t="s">
        <v>85</v>
      </c>
      <c r="K642" s="885" t="s">
        <v>780</v>
      </c>
      <c r="L642" s="1099" t="s">
        <v>1974</v>
      </c>
      <c r="M642" s="881">
        <v>2019</v>
      </c>
      <c r="N642" s="882" t="s">
        <v>396</v>
      </c>
      <c r="O642" s="888"/>
    </row>
    <row r="643" spans="3:15" customFormat="1" ht="15" customHeight="1" x14ac:dyDescent="0.25">
      <c r="C643" s="887" t="str">
        <f t="shared" si="89"/>
        <v>2021 | United States - SPNO</v>
      </c>
      <c r="D643" s="873" t="s">
        <v>779</v>
      </c>
      <c r="E643" s="874">
        <v>2021</v>
      </c>
      <c r="F643" s="875" t="s">
        <v>852</v>
      </c>
      <c r="G643" s="876">
        <v>432.74142823322995</v>
      </c>
      <c r="H643" s="877">
        <v>4.5359215228968207E-2</v>
      </c>
      <c r="I643" s="878">
        <v>6.3502901320555485E-3</v>
      </c>
      <c r="J643" s="879" t="s">
        <v>85</v>
      </c>
      <c r="K643" s="885" t="s">
        <v>781</v>
      </c>
      <c r="L643" s="1099" t="s">
        <v>1974</v>
      </c>
      <c r="M643" s="881">
        <v>2020</v>
      </c>
      <c r="N643" s="882" t="s">
        <v>396</v>
      </c>
      <c r="O643" s="888"/>
    </row>
    <row r="644" spans="3:15" customFormat="1" ht="15" customHeight="1" x14ac:dyDescent="0.25">
      <c r="C644" s="887" t="str">
        <f t="shared" si="89"/>
        <v>2022 | United States - SPNO</v>
      </c>
      <c r="D644" s="873" t="s">
        <v>779</v>
      </c>
      <c r="E644" s="874">
        <v>2022</v>
      </c>
      <c r="F644" s="875" t="s">
        <v>852</v>
      </c>
      <c r="G644" s="876">
        <v>449.8404915980941</v>
      </c>
      <c r="H644" s="877">
        <v>4.8987952447285661E-2</v>
      </c>
      <c r="I644" s="878">
        <v>7.257474436634913E-3</v>
      </c>
      <c r="J644" s="879" t="s">
        <v>85</v>
      </c>
      <c r="K644" s="885" t="s">
        <v>1968</v>
      </c>
      <c r="L644" s="1099" t="s">
        <v>1974</v>
      </c>
      <c r="M644" s="881">
        <v>2021</v>
      </c>
      <c r="N644" s="882" t="s">
        <v>396</v>
      </c>
      <c r="O644" s="888"/>
    </row>
    <row r="645" spans="3:15" customFormat="1" ht="15" customHeight="1" x14ac:dyDescent="0.25">
      <c r="C645" s="887" t="str">
        <f t="shared" si="89"/>
        <v>2023 | United States - SPNO</v>
      </c>
      <c r="D645" s="873" t="s">
        <v>779</v>
      </c>
      <c r="E645" s="874">
        <v>2023</v>
      </c>
      <c r="F645" s="875" t="s">
        <v>852</v>
      </c>
      <c r="G645" s="876">
        <v>449.8404915980941</v>
      </c>
      <c r="H645" s="877">
        <v>4.8987952447285661E-2</v>
      </c>
      <c r="I645" s="878">
        <v>7.257474436634913E-3</v>
      </c>
      <c r="J645" s="879" t="s">
        <v>85</v>
      </c>
      <c r="K645" s="885" t="s">
        <v>1968</v>
      </c>
      <c r="L645" s="1099" t="s">
        <v>1974</v>
      </c>
      <c r="M645" s="881">
        <v>2021</v>
      </c>
      <c r="N645" s="889"/>
      <c r="O645" s="888"/>
    </row>
    <row r="646" spans="3:15" customFormat="1" ht="15" customHeight="1" x14ac:dyDescent="0.25">
      <c r="C646" s="887" t="str">
        <f t="shared" si="89"/>
        <v>2018 | United States - SPSO</v>
      </c>
      <c r="D646" s="873" t="s">
        <v>779</v>
      </c>
      <c r="E646" s="874">
        <v>2018</v>
      </c>
      <c r="F646" s="875" t="s">
        <v>853</v>
      </c>
      <c r="G646" s="876">
        <v>529.15244020240186</v>
      </c>
      <c r="H646" s="877">
        <v>4.1276885858361062E-2</v>
      </c>
      <c r="I646" s="878">
        <v>5.8966979797658659E-3</v>
      </c>
      <c r="J646" s="879" t="s">
        <v>85</v>
      </c>
      <c r="K646" s="885" t="s">
        <v>782</v>
      </c>
      <c r="L646" s="1099" t="s">
        <v>1974</v>
      </c>
      <c r="M646" s="881">
        <v>2018</v>
      </c>
      <c r="N646" s="882" t="s">
        <v>396</v>
      </c>
      <c r="O646" s="888"/>
    </row>
    <row r="647" spans="3:15" customFormat="1" ht="15" customHeight="1" x14ac:dyDescent="0.25">
      <c r="C647" s="887" t="str">
        <f t="shared" si="89"/>
        <v>2019 | United States - SPSO</v>
      </c>
      <c r="D647" s="873" t="s">
        <v>779</v>
      </c>
      <c r="E647" s="874">
        <v>2019</v>
      </c>
      <c r="F647" s="875" t="s">
        <v>853</v>
      </c>
      <c r="G647" s="876">
        <v>454.49253271197705</v>
      </c>
      <c r="H647" s="877">
        <v>3.1751450660277743E-2</v>
      </c>
      <c r="I647" s="878">
        <v>4.5359215228968205E-3</v>
      </c>
      <c r="J647" s="879" t="s">
        <v>85</v>
      </c>
      <c r="K647" s="885" t="s">
        <v>780</v>
      </c>
      <c r="L647" s="1099" t="s">
        <v>1974</v>
      </c>
      <c r="M647" s="881">
        <v>2019</v>
      </c>
      <c r="N647" s="882" t="s">
        <v>396</v>
      </c>
      <c r="O647" s="888"/>
    </row>
    <row r="648" spans="3:15" customFormat="1" ht="15" customHeight="1" x14ac:dyDescent="0.25">
      <c r="C648" s="887" t="str">
        <f t="shared" si="89"/>
        <v>2020 | United States - SPSO</v>
      </c>
      <c r="D648" s="873" t="s">
        <v>779</v>
      </c>
      <c r="E648" s="874">
        <v>2020</v>
      </c>
      <c r="F648" s="875" t="s">
        <v>853</v>
      </c>
      <c r="G648" s="876">
        <v>454.49253271197705</v>
      </c>
      <c r="H648" s="877">
        <v>3.1751450660277743E-2</v>
      </c>
      <c r="I648" s="878">
        <v>4.5359215228968205E-3</v>
      </c>
      <c r="J648" s="879" t="s">
        <v>85</v>
      </c>
      <c r="K648" s="885" t="s">
        <v>780</v>
      </c>
      <c r="L648" s="1099" t="s">
        <v>1974</v>
      </c>
      <c r="M648" s="881">
        <v>2019</v>
      </c>
      <c r="N648" s="882" t="s">
        <v>396</v>
      </c>
      <c r="O648" s="888"/>
    </row>
    <row r="649" spans="3:15" customFormat="1" ht="15" customHeight="1" x14ac:dyDescent="0.25">
      <c r="C649" s="887" t="str">
        <f t="shared" si="89"/>
        <v>2021 | United States - SPSO</v>
      </c>
      <c r="D649" s="873" t="s">
        <v>779</v>
      </c>
      <c r="E649" s="874">
        <v>2021</v>
      </c>
      <c r="F649" s="875" t="s">
        <v>853</v>
      </c>
      <c r="G649" s="876">
        <v>422.63720944882493</v>
      </c>
      <c r="H649" s="877">
        <v>2.7215529137380921E-2</v>
      </c>
      <c r="I649" s="878">
        <v>4.0823293706071379E-3</v>
      </c>
      <c r="J649" s="879" t="s">
        <v>85</v>
      </c>
      <c r="K649" s="885" t="s">
        <v>781</v>
      </c>
      <c r="L649" s="1099" t="s">
        <v>1974</v>
      </c>
      <c r="M649" s="881">
        <v>2020</v>
      </c>
      <c r="N649" s="882" t="s">
        <v>396</v>
      </c>
      <c r="O649" s="888"/>
    </row>
    <row r="650" spans="3:15" customFormat="1" ht="15" customHeight="1" x14ac:dyDescent="0.25">
      <c r="C650" s="887" t="str">
        <f t="shared" si="89"/>
        <v>2022 | United States - SPSO</v>
      </c>
      <c r="D650" s="873" t="s">
        <v>779</v>
      </c>
      <c r="E650" s="874">
        <v>2022</v>
      </c>
      <c r="F650" s="875" t="s">
        <v>853</v>
      </c>
      <c r="G650" s="876">
        <v>467.92611789418834</v>
      </c>
      <c r="H650" s="877">
        <v>3.6287372183174564E-2</v>
      </c>
      <c r="I650" s="878">
        <v>5.4431058274761841E-3</v>
      </c>
      <c r="J650" s="879" t="s">
        <v>85</v>
      </c>
      <c r="K650" s="885" t="s">
        <v>1968</v>
      </c>
      <c r="L650" s="1099" t="s">
        <v>1974</v>
      </c>
      <c r="M650" s="881">
        <v>2021</v>
      </c>
      <c r="N650" s="882" t="s">
        <v>396</v>
      </c>
      <c r="O650" s="888"/>
    </row>
    <row r="651" spans="3:15" customFormat="1" ht="15" customHeight="1" x14ac:dyDescent="0.25">
      <c r="C651" s="887" t="str">
        <f t="shared" si="89"/>
        <v>2023 | United States - SPSO</v>
      </c>
      <c r="D651" s="873" t="s">
        <v>779</v>
      </c>
      <c r="E651" s="874">
        <v>2023</v>
      </c>
      <c r="F651" s="875" t="s">
        <v>853</v>
      </c>
      <c r="G651" s="876">
        <v>467.92611789418834</v>
      </c>
      <c r="H651" s="877">
        <v>3.6287372183174564E-2</v>
      </c>
      <c r="I651" s="878">
        <v>5.4431058274761841E-3</v>
      </c>
      <c r="J651" s="879" t="s">
        <v>85</v>
      </c>
      <c r="K651" s="885" t="s">
        <v>1968</v>
      </c>
      <c r="L651" s="1099" t="s">
        <v>1974</v>
      </c>
      <c r="M651" s="881">
        <v>2021</v>
      </c>
      <c r="N651" s="889"/>
      <c r="O651" s="888"/>
    </row>
    <row r="652" spans="3:15" customFormat="1" ht="15" customHeight="1" x14ac:dyDescent="0.25">
      <c r="C652" s="887" t="str">
        <f t="shared" si="89"/>
        <v>2018 | United States - SRMV</v>
      </c>
      <c r="D652" s="873" t="s">
        <v>779</v>
      </c>
      <c r="E652" s="874">
        <v>2018</v>
      </c>
      <c r="F652" s="875" t="s">
        <v>854</v>
      </c>
      <c r="G652" s="876">
        <v>387.66026499361527</v>
      </c>
      <c r="H652" s="877">
        <v>2.4947568375932511E-2</v>
      </c>
      <c r="I652" s="878">
        <v>3.6287372183174565E-3</v>
      </c>
      <c r="J652" s="879" t="s">
        <v>85</v>
      </c>
      <c r="K652" s="885" t="s">
        <v>782</v>
      </c>
      <c r="L652" s="1099" t="s">
        <v>1974</v>
      </c>
      <c r="M652" s="881">
        <v>2018</v>
      </c>
      <c r="N652" s="882" t="s">
        <v>396</v>
      </c>
      <c r="O652" s="888"/>
    </row>
    <row r="653" spans="3:15" customFormat="1" ht="15" customHeight="1" x14ac:dyDescent="0.25">
      <c r="C653" s="887" t="str">
        <f t="shared" ref="C653:C716" si="90">IF(OR(E653="",F653="",G653=""),"",E653&amp;" | "&amp;F653)</f>
        <v>2019 | United States - SRMV</v>
      </c>
      <c r="D653" s="873" t="s">
        <v>779</v>
      </c>
      <c r="E653" s="874">
        <v>2019</v>
      </c>
      <c r="F653" s="875" t="s">
        <v>854</v>
      </c>
      <c r="G653" s="876">
        <v>365.93773682046242</v>
      </c>
      <c r="H653" s="877">
        <v>1.9504462548456326E-2</v>
      </c>
      <c r="I653" s="878">
        <v>2.721552913738092E-3</v>
      </c>
      <c r="J653" s="879" t="s">
        <v>85</v>
      </c>
      <c r="K653" s="885" t="s">
        <v>780</v>
      </c>
      <c r="L653" s="1099" t="s">
        <v>1974</v>
      </c>
      <c r="M653" s="881">
        <v>2019</v>
      </c>
      <c r="N653" s="882" t="s">
        <v>396</v>
      </c>
      <c r="O653" s="888"/>
    </row>
    <row r="654" spans="3:15" customFormat="1" ht="15" customHeight="1" x14ac:dyDescent="0.25">
      <c r="C654" s="887" t="str">
        <f t="shared" si="90"/>
        <v>2020 | United States - SRMV</v>
      </c>
      <c r="D654" s="873" t="s">
        <v>779</v>
      </c>
      <c r="E654" s="874">
        <v>2020</v>
      </c>
      <c r="F654" s="875" t="s">
        <v>854</v>
      </c>
      <c r="G654" s="876">
        <v>365.93773682046242</v>
      </c>
      <c r="H654" s="877">
        <v>1.9504462548456326E-2</v>
      </c>
      <c r="I654" s="878">
        <v>2.721552913738092E-3</v>
      </c>
      <c r="J654" s="879" t="s">
        <v>85</v>
      </c>
      <c r="K654" s="885" t="s">
        <v>780</v>
      </c>
      <c r="L654" s="1099" t="s">
        <v>1974</v>
      </c>
      <c r="M654" s="881">
        <v>2019</v>
      </c>
      <c r="N654" s="882" t="s">
        <v>396</v>
      </c>
      <c r="O654" s="888"/>
    </row>
    <row r="655" spans="3:15" customFormat="1" ht="15" customHeight="1" x14ac:dyDescent="0.25">
      <c r="C655" s="887" t="str">
        <f t="shared" si="90"/>
        <v>2021 | United States - SRMV</v>
      </c>
      <c r="D655" s="873" t="s">
        <v>779</v>
      </c>
      <c r="E655" s="874">
        <v>2021</v>
      </c>
      <c r="F655" s="875" t="s">
        <v>854</v>
      </c>
      <c r="G655" s="876">
        <v>335.82103227703669</v>
      </c>
      <c r="H655" s="877">
        <v>1.4514948873269826E-2</v>
      </c>
      <c r="I655" s="878">
        <v>1.8143686091587282E-3</v>
      </c>
      <c r="J655" s="879" t="s">
        <v>85</v>
      </c>
      <c r="K655" s="885" t="s">
        <v>781</v>
      </c>
      <c r="L655" s="1099" t="s">
        <v>1974</v>
      </c>
      <c r="M655" s="881">
        <v>2020</v>
      </c>
      <c r="N655" s="882" t="s">
        <v>396</v>
      </c>
      <c r="O655" s="888"/>
    </row>
    <row r="656" spans="3:15" customFormat="1" ht="15" customHeight="1" x14ac:dyDescent="0.25">
      <c r="C656" s="887" t="str">
        <f t="shared" si="90"/>
        <v>2022 | United States - SRMV</v>
      </c>
      <c r="D656" s="873" t="s">
        <v>779</v>
      </c>
      <c r="E656" s="874">
        <v>2022</v>
      </c>
      <c r="F656" s="875" t="s">
        <v>854</v>
      </c>
      <c r="G656" s="876">
        <v>350.50743898387202</v>
      </c>
      <c r="H656" s="877">
        <v>1.8143686091587282E-2</v>
      </c>
      <c r="I656" s="878">
        <v>2.721552913738092E-3</v>
      </c>
      <c r="J656" s="879" t="s">
        <v>85</v>
      </c>
      <c r="K656" s="885" t="s">
        <v>1968</v>
      </c>
      <c r="L656" s="1099" t="s">
        <v>1974</v>
      </c>
      <c r="M656" s="881">
        <v>2021</v>
      </c>
      <c r="N656" s="882" t="s">
        <v>396</v>
      </c>
      <c r="O656" s="888"/>
    </row>
    <row r="657" spans="3:15" customFormat="1" ht="15" customHeight="1" x14ac:dyDescent="0.25">
      <c r="C657" s="887" t="str">
        <f t="shared" si="90"/>
        <v>2023 | United States - SRMV</v>
      </c>
      <c r="D657" s="873" t="s">
        <v>779</v>
      </c>
      <c r="E657" s="874">
        <v>2023</v>
      </c>
      <c r="F657" s="875" t="s">
        <v>854</v>
      </c>
      <c r="G657" s="876">
        <v>350.50743898387202</v>
      </c>
      <c r="H657" s="877">
        <v>1.8143686091587282E-2</v>
      </c>
      <c r="I657" s="878">
        <v>2.721552913738092E-3</v>
      </c>
      <c r="J657" s="879" t="s">
        <v>85</v>
      </c>
      <c r="K657" s="885" t="s">
        <v>1968</v>
      </c>
      <c r="L657" s="1099" t="s">
        <v>1974</v>
      </c>
      <c r="M657" s="881">
        <v>2021</v>
      </c>
      <c r="N657" s="889"/>
      <c r="O657" s="888"/>
    </row>
    <row r="658" spans="3:15" customFormat="1" ht="15" customHeight="1" x14ac:dyDescent="0.25">
      <c r="C658" s="887" t="str">
        <f t="shared" si="90"/>
        <v>2018 | United States - SRMW</v>
      </c>
      <c r="D658" s="873" t="s">
        <v>779</v>
      </c>
      <c r="E658" s="874">
        <v>2018</v>
      </c>
      <c r="F658" s="875" t="s">
        <v>855</v>
      </c>
      <c r="G658" s="876">
        <v>754.84538023287439</v>
      </c>
      <c r="H658" s="877">
        <v>8.3914548173591175E-2</v>
      </c>
      <c r="I658" s="878">
        <v>1.2246988111821415E-2</v>
      </c>
      <c r="J658" s="879" t="s">
        <v>85</v>
      </c>
      <c r="K658" s="885" t="s">
        <v>782</v>
      </c>
      <c r="L658" s="1099" t="s">
        <v>1974</v>
      </c>
      <c r="M658" s="881">
        <v>2018</v>
      </c>
      <c r="N658" s="882" t="s">
        <v>396</v>
      </c>
      <c r="O658" s="888"/>
    </row>
    <row r="659" spans="3:15" customFormat="1" ht="15" customHeight="1" x14ac:dyDescent="0.25">
      <c r="C659" s="887" t="str">
        <f t="shared" si="90"/>
        <v>2019 | United States - SRMW</v>
      </c>
      <c r="D659" s="873" t="s">
        <v>779</v>
      </c>
      <c r="E659" s="874">
        <v>2019</v>
      </c>
      <c r="F659" s="875" t="s">
        <v>855</v>
      </c>
      <c r="G659" s="876">
        <v>718.66732375840161</v>
      </c>
      <c r="H659" s="877">
        <v>7.6657073736956266E-2</v>
      </c>
      <c r="I659" s="878">
        <v>1.1339803807242052E-2</v>
      </c>
      <c r="J659" s="879" t="s">
        <v>85</v>
      </c>
      <c r="K659" s="885" t="s">
        <v>780</v>
      </c>
      <c r="L659" s="1099" t="s">
        <v>1974</v>
      </c>
      <c r="M659" s="881">
        <v>2019</v>
      </c>
      <c r="N659" s="882" t="s">
        <v>396</v>
      </c>
      <c r="O659" s="888"/>
    </row>
    <row r="660" spans="3:15" customFormat="1" ht="15" customHeight="1" x14ac:dyDescent="0.25">
      <c r="C660" s="887" t="str">
        <f t="shared" si="90"/>
        <v>2020 | United States - SRMW</v>
      </c>
      <c r="D660" s="873" t="s">
        <v>779</v>
      </c>
      <c r="E660" s="874">
        <v>2020</v>
      </c>
      <c r="F660" s="875" t="s">
        <v>855</v>
      </c>
      <c r="G660" s="876">
        <v>718.66732375840161</v>
      </c>
      <c r="H660" s="877">
        <v>7.6657073736956266E-2</v>
      </c>
      <c r="I660" s="878">
        <v>1.1339803807242052E-2</v>
      </c>
      <c r="J660" s="879" t="s">
        <v>85</v>
      </c>
      <c r="K660" s="885" t="s">
        <v>780</v>
      </c>
      <c r="L660" s="1099" t="s">
        <v>1974</v>
      </c>
      <c r="M660" s="881">
        <v>2019</v>
      </c>
      <c r="N660" s="882" t="s">
        <v>396</v>
      </c>
      <c r="O660" s="888"/>
    </row>
    <row r="661" spans="3:15" customFormat="1" ht="15" customHeight="1" x14ac:dyDescent="0.25">
      <c r="C661" s="887" t="str">
        <f t="shared" si="90"/>
        <v>2021 | United States - SRMW</v>
      </c>
      <c r="D661" s="873" t="s">
        <v>779</v>
      </c>
      <c r="E661" s="874">
        <v>2021</v>
      </c>
      <c r="F661" s="875" t="s">
        <v>855</v>
      </c>
      <c r="G661" s="876">
        <v>671.63344630317988</v>
      </c>
      <c r="H661" s="877">
        <v>7.0760375757190394E-2</v>
      </c>
      <c r="I661" s="878">
        <v>1.0432619502662686E-2</v>
      </c>
      <c r="J661" s="879" t="s">
        <v>85</v>
      </c>
      <c r="K661" s="885" t="s">
        <v>781</v>
      </c>
      <c r="L661" s="1099" t="s">
        <v>1974</v>
      </c>
      <c r="M661" s="881">
        <v>2020</v>
      </c>
      <c r="N661" s="882" t="s">
        <v>396</v>
      </c>
      <c r="O661" s="888"/>
    </row>
    <row r="662" spans="3:15" customFormat="1" ht="15" customHeight="1" x14ac:dyDescent="0.25">
      <c r="C662" s="887" t="str">
        <f t="shared" si="90"/>
        <v>2022 | United States - SRMW</v>
      </c>
      <c r="D662" s="873" t="s">
        <v>779</v>
      </c>
      <c r="E662" s="874">
        <v>2022</v>
      </c>
      <c r="F662" s="875" t="s">
        <v>855</v>
      </c>
      <c r="G662" s="876">
        <v>699.90811311615721</v>
      </c>
      <c r="H662" s="877">
        <v>7.7564258041535633E-2</v>
      </c>
      <c r="I662" s="878">
        <v>1.1339803807242052E-2</v>
      </c>
      <c r="J662" s="879" t="s">
        <v>85</v>
      </c>
      <c r="K662" s="885" t="s">
        <v>1968</v>
      </c>
      <c r="L662" s="1099" t="s">
        <v>1974</v>
      </c>
      <c r="M662" s="881">
        <v>2021</v>
      </c>
      <c r="N662" s="882" t="s">
        <v>396</v>
      </c>
      <c r="O662" s="888"/>
    </row>
    <row r="663" spans="3:15" customFormat="1" ht="15" customHeight="1" x14ac:dyDescent="0.25">
      <c r="C663" s="887" t="str">
        <f t="shared" si="90"/>
        <v>2023 | United States - SRMW</v>
      </c>
      <c r="D663" s="873" t="s">
        <v>779</v>
      </c>
      <c r="E663" s="874">
        <v>2023</v>
      </c>
      <c r="F663" s="875" t="s">
        <v>855</v>
      </c>
      <c r="G663" s="876">
        <v>699.90811311615721</v>
      </c>
      <c r="H663" s="877">
        <v>7.7564258041535633E-2</v>
      </c>
      <c r="I663" s="878">
        <v>1.1339803807242052E-2</v>
      </c>
      <c r="J663" s="879" t="s">
        <v>85</v>
      </c>
      <c r="K663" s="885" t="s">
        <v>1968</v>
      </c>
      <c r="L663" s="1099" t="s">
        <v>1974</v>
      </c>
      <c r="M663" s="881">
        <v>2021</v>
      </c>
      <c r="N663" s="889"/>
      <c r="O663" s="888"/>
    </row>
    <row r="664" spans="3:15" customFormat="1" ht="15" customHeight="1" x14ac:dyDescent="0.25">
      <c r="C664" s="887" t="str">
        <f t="shared" si="90"/>
        <v>2018 | United States - SRSO</v>
      </c>
      <c r="D664" s="873" t="s">
        <v>779</v>
      </c>
      <c r="E664" s="874">
        <v>2018</v>
      </c>
      <c r="F664" s="875" t="s">
        <v>856</v>
      </c>
      <c r="G664" s="876">
        <v>466.26007391882831</v>
      </c>
      <c r="H664" s="877">
        <v>3.6740964335464248E-2</v>
      </c>
      <c r="I664" s="878">
        <v>5.4431058274761841E-3</v>
      </c>
      <c r="J664" s="879" t="s">
        <v>85</v>
      </c>
      <c r="K664" s="885" t="s">
        <v>782</v>
      </c>
      <c r="L664" s="1099" t="s">
        <v>1974</v>
      </c>
      <c r="M664" s="881">
        <v>2018</v>
      </c>
      <c r="N664" s="882" t="s">
        <v>396</v>
      </c>
      <c r="O664" s="888"/>
    </row>
    <row r="665" spans="3:15" customFormat="1" ht="15" customHeight="1" x14ac:dyDescent="0.25">
      <c r="C665" s="887" t="str">
        <f t="shared" si="90"/>
        <v>2019 | United States - SRSO</v>
      </c>
      <c r="D665" s="873" t="s">
        <v>779</v>
      </c>
      <c r="E665" s="874">
        <v>2019</v>
      </c>
      <c r="F665" s="875" t="s">
        <v>856</v>
      </c>
      <c r="G665" s="876">
        <v>439.60563827382964</v>
      </c>
      <c r="H665" s="877">
        <v>3.2205042812567419E-2</v>
      </c>
      <c r="I665" s="878">
        <v>4.5359215228968205E-3</v>
      </c>
      <c r="J665" s="879" t="s">
        <v>85</v>
      </c>
      <c r="K665" s="885" t="s">
        <v>780</v>
      </c>
      <c r="L665" s="1099" t="s">
        <v>1974</v>
      </c>
      <c r="M665" s="881">
        <v>2019</v>
      </c>
      <c r="N665" s="882" t="s">
        <v>396</v>
      </c>
      <c r="O665" s="888"/>
    </row>
    <row r="666" spans="3:15" customFormat="1" ht="15" customHeight="1" x14ac:dyDescent="0.25">
      <c r="C666" s="887" t="str">
        <f t="shared" si="90"/>
        <v>2020 | United States - SRSO</v>
      </c>
      <c r="D666" s="873" t="s">
        <v>779</v>
      </c>
      <c r="E666" s="874">
        <v>2020</v>
      </c>
      <c r="F666" s="875" t="s">
        <v>856</v>
      </c>
      <c r="G666" s="876">
        <v>439.60563827382964</v>
      </c>
      <c r="H666" s="877">
        <v>3.2205042812567419E-2</v>
      </c>
      <c r="I666" s="878">
        <v>4.5359215228968205E-3</v>
      </c>
      <c r="J666" s="879" t="s">
        <v>85</v>
      </c>
      <c r="K666" s="885" t="s">
        <v>780</v>
      </c>
      <c r="L666" s="1099" t="s">
        <v>1974</v>
      </c>
      <c r="M666" s="881">
        <v>2019</v>
      </c>
      <c r="N666" s="882" t="s">
        <v>396</v>
      </c>
      <c r="O666" s="888"/>
    </row>
    <row r="667" spans="3:15" customFormat="1" ht="15" customHeight="1" x14ac:dyDescent="0.25">
      <c r="C667" s="887" t="str">
        <f t="shared" si="90"/>
        <v>2021 | United States - SRSO</v>
      </c>
      <c r="D667" s="873" t="s">
        <v>779</v>
      </c>
      <c r="E667" s="874">
        <v>2021</v>
      </c>
      <c r="F667" s="875" t="s">
        <v>856</v>
      </c>
      <c r="G667" s="876">
        <v>390.17044396438638</v>
      </c>
      <c r="H667" s="877">
        <v>2.7215529137380921E-2</v>
      </c>
      <c r="I667" s="878">
        <v>4.0823293706071379E-3</v>
      </c>
      <c r="J667" s="879" t="s">
        <v>85</v>
      </c>
      <c r="K667" s="885" t="s">
        <v>781</v>
      </c>
      <c r="L667" s="1099" t="s">
        <v>1974</v>
      </c>
      <c r="M667" s="881">
        <v>2020</v>
      </c>
      <c r="N667" s="882" t="s">
        <v>396</v>
      </c>
      <c r="O667" s="888"/>
    </row>
    <row r="668" spans="3:15" customFormat="1" ht="15" customHeight="1" x14ac:dyDescent="0.25">
      <c r="C668" s="887" t="str">
        <f t="shared" si="90"/>
        <v>2022 | United States - SRSO</v>
      </c>
      <c r="D668" s="873" t="s">
        <v>779</v>
      </c>
      <c r="E668" s="874">
        <v>2022</v>
      </c>
      <c r="F668" s="875" t="s">
        <v>856</v>
      </c>
      <c r="G668" s="876">
        <v>404.56201577223345</v>
      </c>
      <c r="H668" s="877">
        <v>3.0390674203408699E-2</v>
      </c>
      <c r="I668" s="878">
        <v>4.5359215228968205E-3</v>
      </c>
      <c r="J668" s="879" t="s">
        <v>85</v>
      </c>
      <c r="K668" s="885" t="s">
        <v>1968</v>
      </c>
      <c r="L668" s="1099" t="s">
        <v>1974</v>
      </c>
      <c r="M668" s="881">
        <v>2021</v>
      </c>
      <c r="N668" s="882" t="s">
        <v>396</v>
      </c>
      <c r="O668" s="888"/>
    </row>
    <row r="669" spans="3:15" customFormat="1" ht="15" customHeight="1" x14ac:dyDescent="0.25">
      <c r="C669" s="887" t="str">
        <f t="shared" si="90"/>
        <v>2023 | United States - SRSO</v>
      </c>
      <c r="D669" s="873" t="s">
        <v>779</v>
      </c>
      <c r="E669" s="874">
        <v>2023</v>
      </c>
      <c r="F669" s="875" t="s">
        <v>856</v>
      </c>
      <c r="G669" s="876">
        <v>404.56201577223345</v>
      </c>
      <c r="H669" s="877">
        <v>3.0390674203408699E-2</v>
      </c>
      <c r="I669" s="878">
        <v>4.5359215228968205E-3</v>
      </c>
      <c r="J669" s="879" t="s">
        <v>85</v>
      </c>
      <c r="K669" s="885" t="s">
        <v>1968</v>
      </c>
      <c r="L669" s="1099" t="s">
        <v>1974</v>
      </c>
      <c r="M669" s="881">
        <v>2021</v>
      </c>
      <c r="N669" s="889"/>
      <c r="O669" s="888"/>
    </row>
    <row r="670" spans="3:15" customFormat="1" ht="15" customHeight="1" x14ac:dyDescent="0.25">
      <c r="C670" s="887" t="str">
        <f t="shared" si="90"/>
        <v>2018 | United States - SRTV</v>
      </c>
      <c r="D670" s="873" t="s">
        <v>779</v>
      </c>
      <c r="E670" s="874">
        <v>2018</v>
      </c>
      <c r="F670" s="875" t="s">
        <v>857</v>
      </c>
      <c r="G670" s="876">
        <v>467.89708799644177</v>
      </c>
      <c r="H670" s="877">
        <v>4.3998438772099156E-2</v>
      </c>
      <c r="I670" s="878">
        <v>6.3502901320555485E-3</v>
      </c>
      <c r="J670" s="879" t="s">
        <v>85</v>
      </c>
      <c r="K670" s="885" t="s">
        <v>782</v>
      </c>
      <c r="L670" s="1099" t="s">
        <v>1974</v>
      </c>
      <c r="M670" s="881">
        <v>2018</v>
      </c>
      <c r="N670" s="882" t="s">
        <v>396</v>
      </c>
      <c r="O670" s="888"/>
    </row>
    <row r="671" spans="3:15" customFormat="1" ht="15" customHeight="1" x14ac:dyDescent="0.25">
      <c r="C671" s="887" t="str">
        <f t="shared" si="90"/>
        <v>2019 | United States - SRTV</v>
      </c>
      <c r="D671" s="873" t="s">
        <v>779</v>
      </c>
      <c r="E671" s="874">
        <v>2019</v>
      </c>
      <c r="F671" s="875" t="s">
        <v>857</v>
      </c>
      <c r="G671" s="876">
        <v>430.77419906874957</v>
      </c>
      <c r="H671" s="877">
        <v>3.9462517249202335E-2</v>
      </c>
      <c r="I671" s="878">
        <v>5.8966979797658659E-3</v>
      </c>
      <c r="J671" s="879" t="s">
        <v>85</v>
      </c>
      <c r="K671" s="885" t="s">
        <v>780</v>
      </c>
      <c r="L671" s="1099" t="s">
        <v>1974</v>
      </c>
      <c r="M671" s="881">
        <v>2019</v>
      </c>
      <c r="N671" s="882" t="s">
        <v>396</v>
      </c>
      <c r="O671" s="888"/>
    </row>
    <row r="672" spans="3:15" customFormat="1" ht="15" customHeight="1" x14ac:dyDescent="0.25">
      <c r="C672" s="887" t="str">
        <f t="shared" si="90"/>
        <v>2020 | United States - SRTV</v>
      </c>
      <c r="D672" s="873" t="s">
        <v>779</v>
      </c>
      <c r="E672" s="874">
        <v>2020</v>
      </c>
      <c r="F672" s="875" t="s">
        <v>857</v>
      </c>
      <c r="G672" s="876">
        <v>430.77419906874957</v>
      </c>
      <c r="H672" s="877">
        <v>3.9462517249202335E-2</v>
      </c>
      <c r="I672" s="878">
        <v>5.8966979797658659E-3</v>
      </c>
      <c r="J672" s="879" t="s">
        <v>85</v>
      </c>
      <c r="K672" s="885" t="s">
        <v>780</v>
      </c>
      <c r="L672" s="1099" t="s">
        <v>1974</v>
      </c>
      <c r="M672" s="881">
        <v>2019</v>
      </c>
      <c r="N672" s="882" t="s">
        <v>396</v>
      </c>
      <c r="O672" s="888"/>
    </row>
    <row r="673" spans="3:15" customFormat="1" ht="15" customHeight="1" x14ac:dyDescent="0.25">
      <c r="C673" s="887" t="str">
        <f t="shared" si="90"/>
        <v>2021 | United States - SRTV</v>
      </c>
      <c r="D673" s="873" t="s">
        <v>779</v>
      </c>
      <c r="E673" s="874">
        <v>2021</v>
      </c>
      <c r="F673" s="875" t="s">
        <v>857</v>
      </c>
      <c r="G673" s="876">
        <v>378.37840878131152</v>
      </c>
      <c r="H673" s="877">
        <v>3.4019411421726153E-2</v>
      </c>
      <c r="I673" s="878">
        <v>4.9895136751865023E-3</v>
      </c>
      <c r="J673" s="879" t="s">
        <v>85</v>
      </c>
      <c r="K673" s="885" t="s">
        <v>781</v>
      </c>
      <c r="L673" s="1099" t="s">
        <v>1974</v>
      </c>
      <c r="M673" s="881">
        <v>2020</v>
      </c>
      <c r="N673" s="882" t="s">
        <v>396</v>
      </c>
      <c r="O673" s="888"/>
    </row>
    <row r="674" spans="3:15" customFormat="1" ht="15" customHeight="1" x14ac:dyDescent="0.25">
      <c r="C674" s="887" t="str">
        <f t="shared" si="90"/>
        <v>2022 | United States - SRTV</v>
      </c>
      <c r="D674" s="873" t="s">
        <v>779</v>
      </c>
      <c r="E674" s="874">
        <v>2022</v>
      </c>
      <c r="F674" s="875" t="s">
        <v>857</v>
      </c>
      <c r="G674" s="876">
        <v>422.56009878293571</v>
      </c>
      <c r="H674" s="877">
        <v>3.9462517249202335E-2</v>
      </c>
      <c r="I674" s="878">
        <v>5.8966979797658659E-3</v>
      </c>
      <c r="J674" s="879" t="s">
        <v>85</v>
      </c>
      <c r="K674" s="885" t="s">
        <v>1968</v>
      </c>
      <c r="L674" s="1099" t="s">
        <v>1974</v>
      </c>
      <c r="M674" s="881">
        <v>2021</v>
      </c>
      <c r="N674" s="882" t="s">
        <v>396</v>
      </c>
      <c r="O674" s="888"/>
    </row>
    <row r="675" spans="3:15" customFormat="1" ht="15" customHeight="1" x14ac:dyDescent="0.25">
      <c r="C675" s="887" t="str">
        <f t="shared" si="90"/>
        <v>2023 | United States - SRTV</v>
      </c>
      <c r="D675" s="873" t="s">
        <v>779</v>
      </c>
      <c r="E675" s="874">
        <v>2023</v>
      </c>
      <c r="F675" s="875" t="s">
        <v>857</v>
      </c>
      <c r="G675" s="876">
        <v>422.56009878293571</v>
      </c>
      <c r="H675" s="877">
        <v>3.9462517249202335E-2</v>
      </c>
      <c r="I675" s="878">
        <v>5.8966979797658659E-3</v>
      </c>
      <c r="J675" s="879" t="s">
        <v>85</v>
      </c>
      <c r="K675" s="885" t="s">
        <v>1968</v>
      </c>
      <c r="L675" s="1099" t="s">
        <v>1974</v>
      </c>
      <c r="M675" s="881">
        <v>2021</v>
      </c>
      <c r="N675" s="889"/>
      <c r="O675" s="888"/>
    </row>
    <row r="676" spans="3:15" customFormat="1" ht="15" customHeight="1" x14ac:dyDescent="0.25">
      <c r="C676" s="887" t="str">
        <f t="shared" si="90"/>
        <v>2018 | United States - SRVC</v>
      </c>
      <c r="D676" s="873" t="s">
        <v>779</v>
      </c>
      <c r="E676" s="874">
        <v>2018</v>
      </c>
      <c r="F676" s="875" t="s">
        <v>858</v>
      </c>
      <c r="G676" s="876">
        <v>337.16774737718475</v>
      </c>
      <c r="H676" s="877">
        <v>3.0390674203408699E-2</v>
      </c>
      <c r="I676" s="878">
        <v>4.0823293706071379E-3</v>
      </c>
      <c r="J676" s="879" t="s">
        <v>85</v>
      </c>
      <c r="K676" s="885" t="s">
        <v>782</v>
      </c>
      <c r="L676" s="1099" t="s">
        <v>1974</v>
      </c>
      <c r="M676" s="881">
        <v>2018</v>
      </c>
      <c r="N676" s="882" t="s">
        <v>396</v>
      </c>
      <c r="O676" s="888"/>
    </row>
    <row r="677" spans="3:15" customFormat="1" ht="15" customHeight="1" x14ac:dyDescent="0.25">
      <c r="C677" s="887" t="str">
        <f t="shared" si="90"/>
        <v>2019 | United States - SRVC</v>
      </c>
      <c r="D677" s="873" t="s">
        <v>779</v>
      </c>
      <c r="E677" s="874">
        <v>2019</v>
      </c>
      <c r="F677" s="875" t="s">
        <v>858</v>
      </c>
      <c r="G677" s="876">
        <v>306.36385072304017</v>
      </c>
      <c r="H677" s="877">
        <v>2.6308344832801558E-2</v>
      </c>
      <c r="I677" s="878">
        <v>3.6287372183174565E-3</v>
      </c>
      <c r="J677" s="879" t="s">
        <v>85</v>
      </c>
      <c r="K677" s="885" t="s">
        <v>780</v>
      </c>
      <c r="L677" s="1099" t="s">
        <v>1974</v>
      </c>
      <c r="M677" s="881">
        <v>2019</v>
      </c>
      <c r="N677" s="882" t="s">
        <v>396</v>
      </c>
      <c r="O677" s="888"/>
    </row>
    <row r="678" spans="3:15" customFormat="1" ht="15" customHeight="1" x14ac:dyDescent="0.25">
      <c r="C678" s="887" t="str">
        <f t="shared" si="90"/>
        <v>2020 | United States - SRVC</v>
      </c>
      <c r="D678" s="873" t="s">
        <v>779</v>
      </c>
      <c r="E678" s="874">
        <v>2020</v>
      </c>
      <c r="F678" s="875" t="s">
        <v>858</v>
      </c>
      <c r="G678" s="876">
        <v>306.36385072304017</v>
      </c>
      <c r="H678" s="877">
        <v>2.6308344832801558E-2</v>
      </c>
      <c r="I678" s="878">
        <v>3.6287372183174565E-3</v>
      </c>
      <c r="J678" s="879" t="s">
        <v>85</v>
      </c>
      <c r="K678" s="885" t="s">
        <v>780</v>
      </c>
      <c r="L678" s="1099" t="s">
        <v>1974</v>
      </c>
      <c r="M678" s="881">
        <v>2019</v>
      </c>
      <c r="N678" s="882" t="s">
        <v>396</v>
      </c>
      <c r="O678" s="888"/>
    </row>
    <row r="679" spans="3:15" customFormat="1" ht="15" customHeight="1" x14ac:dyDescent="0.25">
      <c r="C679" s="887" t="str">
        <f t="shared" si="90"/>
        <v>2021 | United States - SRVC</v>
      </c>
      <c r="D679" s="873" t="s">
        <v>779</v>
      </c>
      <c r="E679" s="874">
        <v>2021</v>
      </c>
      <c r="F679" s="875" t="s">
        <v>858</v>
      </c>
      <c r="G679" s="876">
        <v>282.63825960537605</v>
      </c>
      <c r="H679" s="877">
        <v>2.2679607614484103E-2</v>
      </c>
      <c r="I679" s="878">
        <v>3.1751450660277743E-3</v>
      </c>
      <c r="J679" s="879" t="s">
        <v>85</v>
      </c>
      <c r="K679" s="885" t="s">
        <v>781</v>
      </c>
      <c r="L679" s="1099" t="s">
        <v>1974</v>
      </c>
      <c r="M679" s="881">
        <v>2020</v>
      </c>
      <c r="N679" s="882" t="s">
        <v>396</v>
      </c>
      <c r="O679" s="888"/>
    </row>
    <row r="680" spans="3:15" customFormat="1" ht="15" customHeight="1" x14ac:dyDescent="0.25">
      <c r="C680" s="887" t="str">
        <f t="shared" si="90"/>
        <v>2022 | United States - SRVC</v>
      </c>
      <c r="D680" s="873" t="s">
        <v>779</v>
      </c>
      <c r="E680" s="874">
        <v>2022</v>
      </c>
      <c r="F680" s="875" t="s">
        <v>858</v>
      </c>
      <c r="G680" s="876">
        <v>290.14702409437945</v>
      </c>
      <c r="H680" s="877">
        <v>2.3586791919063464E-2</v>
      </c>
      <c r="I680" s="878">
        <v>3.1751450660277743E-3</v>
      </c>
      <c r="J680" s="879" t="s">
        <v>85</v>
      </c>
      <c r="K680" s="885" t="s">
        <v>1968</v>
      </c>
      <c r="L680" s="1099" t="s">
        <v>1974</v>
      </c>
      <c r="M680" s="881">
        <v>2021</v>
      </c>
      <c r="N680" s="1158" t="s">
        <v>396</v>
      </c>
      <c r="O680" s="888"/>
    </row>
    <row r="681" spans="3:15" customFormat="1" ht="15" customHeight="1" x14ac:dyDescent="0.25">
      <c r="C681" s="887" t="str">
        <f t="shared" si="90"/>
        <v>2023 | United States - SRVC</v>
      </c>
      <c r="D681" s="873" t="s">
        <v>779</v>
      </c>
      <c r="E681" s="874">
        <v>2023</v>
      </c>
      <c r="F681" s="875" t="s">
        <v>858</v>
      </c>
      <c r="G681" s="876">
        <v>290.14702409437945</v>
      </c>
      <c r="H681" s="877">
        <v>2.3586791919063464E-2</v>
      </c>
      <c r="I681" s="878">
        <v>3.1751450660277743E-3</v>
      </c>
      <c r="J681" s="879" t="s">
        <v>85</v>
      </c>
      <c r="K681" s="885" t="s">
        <v>1968</v>
      </c>
      <c r="L681" s="1099" t="s">
        <v>1974</v>
      </c>
      <c r="M681" s="881">
        <v>2021</v>
      </c>
      <c r="N681" s="889"/>
      <c r="O681" s="888"/>
    </row>
    <row r="682" spans="3:15" customFormat="1" ht="15" customHeight="1" x14ac:dyDescent="0.25">
      <c r="C682" s="887" t="str">
        <f t="shared" si="90"/>
        <v>2018 | Africa</v>
      </c>
      <c r="D682" s="873" t="s">
        <v>779</v>
      </c>
      <c r="E682" s="874">
        <v>2018</v>
      </c>
      <c r="F682" s="875" t="s">
        <v>19</v>
      </c>
      <c r="G682" s="929">
        <v>1008.9999999999999</v>
      </c>
      <c r="H682" s="930"/>
      <c r="I682" s="878"/>
      <c r="J682" s="879" t="s">
        <v>85</v>
      </c>
      <c r="K682" s="885" t="s">
        <v>972</v>
      </c>
      <c r="L682" s="1099" t="s">
        <v>1974</v>
      </c>
      <c r="M682" s="881"/>
      <c r="N682" s="882" t="s">
        <v>791</v>
      </c>
      <c r="O682" s="888" t="s">
        <v>2021</v>
      </c>
    </row>
    <row r="683" spans="3:15" customFormat="1" ht="15" customHeight="1" x14ac:dyDescent="0.25">
      <c r="C683" s="887" t="str">
        <f t="shared" si="90"/>
        <v>2019 | Africa</v>
      </c>
      <c r="D683" s="873" t="s">
        <v>779</v>
      </c>
      <c r="E683" s="874">
        <v>2019</v>
      </c>
      <c r="F683" s="875" t="s">
        <v>19</v>
      </c>
      <c r="G683" s="929">
        <v>960.6</v>
      </c>
      <c r="H683" s="930"/>
      <c r="I683" s="878"/>
      <c r="J683" s="879" t="s">
        <v>85</v>
      </c>
      <c r="K683" s="885" t="s">
        <v>972</v>
      </c>
      <c r="L683" s="1099" t="s">
        <v>1974</v>
      </c>
      <c r="M683" s="881"/>
      <c r="N683" s="882" t="s">
        <v>830</v>
      </c>
      <c r="O683" s="888" t="s">
        <v>2021</v>
      </c>
    </row>
    <row r="684" spans="3:15" customFormat="1" ht="15" customHeight="1" x14ac:dyDescent="0.25">
      <c r="C684" s="887" t="str">
        <f t="shared" si="90"/>
        <v>2020 | Africa</v>
      </c>
      <c r="D684" s="873" t="s">
        <v>779</v>
      </c>
      <c r="E684" s="874">
        <v>2020</v>
      </c>
      <c r="F684" s="875" t="s">
        <v>19</v>
      </c>
      <c r="G684" s="929">
        <v>928</v>
      </c>
      <c r="H684" s="930"/>
      <c r="I684" s="878"/>
      <c r="J684" s="879" t="s">
        <v>85</v>
      </c>
      <c r="K684" s="885" t="s">
        <v>972</v>
      </c>
      <c r="L684" s="1099" t="s">
        <v>1974</v>
      </c>
      <c r="M684" s="881"/>
      <c r="N684" s="882" t="s">
        <v>790</v>
      </c>
      <c r="O684" s="888" t="s">
        <v>2021</v>
      </c>
    </row>
    <row r="685" spans="3:15" customFormat="1" ht="15" customHeight="1" x14ac:dyDescent="0.25">
      <c r="C685" s="887" t="str">
        <f t="shared" si="90"/>
        <v>2021 | Africa</v>
      </c>
      <c r="D685" s="873" t="s">
        <v>779</v>
      </c>
      <c r="E685" s="874">
        <v>2021</v>
      </c>
      <c r="F685" s="875" t="s">
        <v>19</v>
      </c>
      <c r="G685" s="929">
        <v>900.59999999999991</v>
      </c>
      <c r="H685" s="930"/>
      <c r="I685" s="878"/>
      <c r="J685" s="879" t="s">
        <v>85</v>
      </c>
      <c r="K685" s="885" t="s">
        <v>972</v>
      </c>
      <c r="L685" s="1099" t="s">
        <v>1974</v>
      </c>
      <c r="M685" s="881"/>
      <c r="N685" s="882" t="s">
        <v>830</v>
      </c>
      <c r="O685" s="888" t="s">
        <v>2021</v>
      </c>
    </row>
    <row r="686" spans="3:15" customFormat="1" ht="15" customHeight="1" x14ac:dyDescent="0.25">
      <c r="C686" s="887" t="str">
        <f t="shared" si="90"/>
        <v>2022 | Africa</v>
      </c>
      <c r="D686" s="873" t="s">
        <v>779</v>
      </c>
      <c r="E686" s="874">
        <v>2022</v>
      </c>
      <c r="F686" s="875" t="s">
        <v>19</v>
      </c>
      <c r="G686" s="929">
        <v>866.5</v>
      </c>
      <c r="H686" s="930"/>
      <c r="I686" s="878"/>
      <c r="J686" s="879" t="s">
        <v>85</v>
      </c>
      <c r="K686" s="885" t="s">
        <v>972</v>
      </c>
      <c r="L686" s="1099" t="s">
        <v>1974</v>
      </c>
      <c r="M686" s="881"/>
      <c r="N686" s="882" t="s">
        <v>829</v>
      </c>
      <c r="O686" s="888" t="s">
        <v>2021</v>
      </c>
    </row>
    <row r="687" spans="3:15" customFormat="1" ht="15" customHeight="1" x14ac:dyDescent="0.25">
      <c r="C687" s="887" t="str">
        <f t="shared" si="90"/>
        <v>2023 | Africa</v>
      </c>
      <c r="D687" s="873" t="s">
        <v>779</v>
      </c>
      <c r="E687" s="874">
        <v>2023</v>
      </c>
      <c r="F687" s="875" t="s">
        <v>19</v>
      </c>
      <c r="G687" s="929">
        <v>866.5</v>
      </c>
      <c r="H687" s="930"/>
      <c r="I687" s="878"/>
      <c r="J687" s="879" t="s">
        <v>85</v>
      </c>
      <c r="K687" s="885" t="s">
        <v>972</v>
      </c>
      <c r="L687" s="1099" t="s">
        <v>1974</v>
      </c>
      <c r="M687" s="881"/>
      <c r="N687" s="886"/>
      <c r="O687" s="888" t="s">
        <v>2021</v>
      </c>
    </row>
    <row r="688" spans="3:15" customFormat="1" ht="15" customHeight="1" x14ac:dyDescent="0.25">
      <c r="C688" s="887" t="str">
        <f t="shared" si="90"/>
        <v>2018 | Asia</v>
      </c>
      <c r="D688" s="873" t="s">
        <v>779</v>
      </c>
      <c r="E688" s="874">
        <v>2018</v>
      </c>
      <c r="F688" s="875" t="s">
        <v>24</v>
      </c>
      <c r="G688" s="929">
        <v>633.02857142857135</v>
      </c>
      <c r="H688" s="930"/>
      <c r="I688" s="878"/>
      <c r="J688" s="879" t="s">
        <v>85</v>
      </c>
      <c r="K688" s="885" t="s">
        <v>972</v>
      </c>
      <c r="L688" s="1099" t="s">
        <v>1974</v>
      </c>
      <c r="M688" s="881"/>
      <c r="N688" s="882" t="s">
        <v>791</v>
      </c>
      <c r="O688" s="888" t="s">
        <v>2021</v>
      </c>
    </row>
    <row r="689" spans="3:15" customFormat="1" ht="15" customHeight="1" x14ac:dyDescent="0.25">
      <c r="C689" s="887" t="str">
        <f t="shared" si="90"/>
        <v>2019 | Asia</v>
      </c>
      <c r="D689" s="873" t="s">
        <v>779</v>
      </c>
      <c r="E689" s="874">
        <v>2019</v>
      </c>
      <c r="F689" s="875" t="s">
        <v>24</v>
      </c>
      <c r="G689" s="929">
        <v>615.35714285714289</v>
      </c>
      <c r="H689" s="930"/>
      <c r="I689" s="878"/>
      <c r="J689" s="879" t="s">
        <v>85</v>
      </c>
      <c r="K689" s="885" t="s">
        <v>972</v>
      </c>
      <c r="L689" s="1099" t="s">
        <v>1974</v>
      </c>
      <c r="M689" s="881"/>
      <c r="N689" s="882" t="s">
        <v>830</v>
      </c>
      <c r="O689" s="888" t="s">
        <v>2021</v>
      </c>
    </row>
    <row r="690" spans="3:15" customFormat="1" ht="15" customHeight="1" x14ac:dyDescent="0.25">
      <c r="C690" s="887" t="str">
        <f t="shared" si="90"/>
        <v>2020 | Asia</v>
      </c>
      <c r="D690" s="873" t="s">
        <v>779</v>
      </c>
      <c r="E690" s="874">
        <v>2020</v>
      </c>
      <c r="F690" s="875" t="s">
        <v>24</v>
      </c>
      <c r="G690" s="929">
        <v>595.5428571428572</v>
      </c>
      <c r="H690" s="930"/>
      <c r="I690" s="878"/>
      <c r="J690" s="879" t="s">
        <v>85</v>
      </c>
      <c r="K690" s="885" t="s">
        <v>972</v>
      </c>
      <c r="L690" s="1099" t="s">
        <v>1974</v>
      </c>
      <c r="M690" s="881"/>
      <c r="N690" s="882" t="s">
        <v>790</v>
      </c>
      <c r="O690" s="888" t="s">
        <v>2021</v>
      </c>
    </row>
    <row r="691" spans="3:15" customFormat="1" ht="15" customHeight="1" x14ac:dyDescent="0.25">
      <c r="C691" s="887" t="str">
        <f t="shared" si="90"/>
        <v>2021 | Asia</v>
      </c>
      <c r="D691" s="873" t="s">
        <v>779</v>
      </c>
      <c r="E691" s="874">
        <v>2021</v>
      </c>
      <c r="F691" s="875" t="s">
        <v>24</v>
      </c>
      <c r="G691" s="929">
        <v>530.58571428571429</v>
      </c>
      <c r="H691" s="930"/>
      <c r="I691" s="878"/>
      <c r="J691" s="879" t="s">
        <v>85</v>
      </c>
      <c r="K691" s="885" t="s">
        <v>972</v>
      </c>
      <c r="L691" s="1099" t="s">
        <v>1974</v>
      </c>
      <c r="M691" s="881"/>
      <c r="N691" s="882" t="s">
        <v>830</v>
      </c>
      <c r="O691" s="888" t="s">
        <v>2021</v>
      </c>
    </row>
    <row r="692" spans="3:15" customFormat="1" ht="15" customHeight="1" x14ac:dyDescent="0.25">
      <c r="C692" s="887" t="str">
        <f t="shared" si="90"/>
        <v>2022 | Asia</v>
      </c>
      <c r="D692" s="873" t="s">
        <v>779</v>
      </c>
      <c r="E692" s="874">
        <v>2022</v>
      </c>
      <c r="F692" s="875" t="s">
        <v>24</v>
      </c>
      <c r="G692" s="929">
        <v>565.42857142857133</v>
      </c>
      <c r="H692" s="930"/>
      <c r="I692" s="878"/>
      <c r="J692" s="879" t="s">
        <v>85</v>
      </c>
      <c r="K692" s="885" t="s">
        <v>972</v>
      </c>
      <c r="L692" s="1099" t="s">
        <v>1974</v>
      </c>
      <c r="M692" s="881"/>
      <c r="N692" s="882" t="s">
        <v>829</v>
      </c>
      <c r="O692" s="888" t="s">
        <v>2021</v>
      </c>
    </row>
    <row r="693" spans="3:15" customFormat="1" ht="15" customHeight="1" x14ac:dyDescent="0.25">
      <c r="C693" s="887" t="str">
        <f t="shared" si="90"/>
        <v>2023 | Asia</v>
      </c>
      <c r="D693" s="873" t="s">
        <v>779</v>
      </c>
      <c r="E693" s="874">
        <v>2023</v>
      </c>
      <c r="F693" s="875" t="s">
        <v>24</v>
      </c>
      <c r="G693" s="929">
        <v>565.42857142857133</v>
      </c>
      <c r="H693" s="930"/>
      <c r="I693" s="878"/>
      <c r="J693" s="879" t="s">
        <v>85</v>
      </c>
      <c r="K693" s="885" t="s">
        <v>972</v>
      </c>
      <c r="L693" s="1099" t="s">
        <v>1974</v>
      </c>
      <c r="M693" s="881"/>
      <c r="N693" s="886"/>
      <c r="O693" s="888" t="s">
        <v>2021</v>
      </c>
    </row>
    <row r="694" spans="3:15" customFormat="1" ht="15" customHeight="1" x14ac:dyDescent="0.25">
      <c r="C694" s="887" t="str">
        <f t="shared" si="90"/>
        <v>2018 | Europe</v>
      </c>
      <c r="D694" s="873" t="s">
        <v>779</v>
      </c>
      <c r="E694" s="874">
        <v>2018</v>
      </c>
      <c r="F694" s="875" t="s">
        <v>29</v>
      </c>
      <c r="G694" s="929">
        <v>344.7511538461539</v>
      </c>
      <c r="H694" s="930"/>
      <c r="I694" s="878"/>
      <c r="J694" s="879" t="s">
        <v>85</v>
      </c>
      <c r="K694" s="885" t="s">
        <v>972</v>
      </c>
      <c r="L694" s="1099" t="s">
        <v>1974</v>
      </c>
      <c r="M694" s="881"/>
      <c r="N694" s="882" t="s">
        <v>791</v>
      </c>
      <c r="O694" s="888" t="s">
        <v>2021</v>
      </c>
    </row>
    <row r="695" spans="3:15" customFormat="1" ht="15" customHeight="1" x14ac:dyDescent="0.25">
      <c r="C695" s="887" t="str">
        <f t="shared" si="90"/>
        <v>2019 | Europe</v>
      </c>
      <c r="D695" s="873" t="s">
        <v>779</v>
      </c>
      <c r="E695" s="874">
        <v>2019</v>
      </c>
      <c r="F695" s="875" t="s">
        <v>29</v>
      </c>
      <c r="G695" s="929">
        <v>333.98192307692312</v>
      </c>
      <c r="H695" s="930"/>
      <c r="I695" s="878"/>
      <c r="J695" s="879" t="s">
        <v>85</v>
      </c>
      <c r="K695" s="885" t="s">
        <v>972</v>
      </c>
      <c r="L695" s="1099" t="s">
        <v>1974</v>
      </c>
      <c r="M695" s="881"/>
      <c r="N695" s="882" t="s">
        <v>830</v>
      </c>
      <c r="O695" s="888" t="s">
        <v>2021</v>
      </c>
    </row>
    <row r="696" spans="3:15" customFormat="1" ht="15" customHeight="1" x14ac:dyDescent="0.25">
      <c r="C696" s="887" t="str">
        <f t="shared" si="90"/>
        <v>2020 | Europe</v>
      </c>
      <c r="D696" s="873" t="s">
        <v>779</v>
      </c>
      <c r="E696" s="874">
        <v>2020</v>
      </c>
      <c r="F696" s="875" t="s">
        <v>29</v>
      </c>
      <c r="G696" s="929">
        <v>287.80846153846153</v>
      </c>
      <c r="H696" s="930"/>
      <c r="I696" s="878"/>
      <c r="J696" s="879" t="s">
        <v>85</v>
      </c>
      <c r="K696" s="885" t="s">
        <v>972</v>
      </c>
      <c r="L696" s="1099" t="s">
        <v>1974</v>
      </c>
      <c r="M696" s="881"/>
      <c r="N696" s="882" t="s">
        <v>790</v>
      </c>
      <c r="O696" s="888" t="s">
        <v>2021</v>
      </c>
    </row>
    <row r="697" spans="3:15" customFormat="1" ht="15" customHeight="1" x14ac:dyDescent="0.25">
      <c r="C697" s="887" t="str">
        <f t="shared" si="90"/>
        <v>2021 | Europe</v>
      </c>
      <c r="D697" s="873" t="s">
        <v>779</v>
      </c>
      <c r="E697" s="874">
        <v>2021</v>
      </c>
      <c r="F697" s="875" t="s">
        <v>29</v>
      </c>
      <c r="G697" s="929">
        <v>258.00615384615389</v>
      </c>
      <c r="H697" s="930"/>
      <c r="I697" s="878"/>
      <c r="J697" s="879" t="s">
        <v>85</v>
      </c>
      <c r="K697" s="885" t="s">
        <v>972</v>
      </c>
      <c r="L697" s="1099" t="s">
        <v>1974</v>
      </c>
      <c r="M697" s="881"/>
      <c r="N697" s="882" t="s">
        <v>830</v>
      </c>
      <c r="O697" s="888" t="s">
        <v>2021</v>
      </c>
    </row>
    <row r="698" spans="3:15" customFormat="1" ht="15" customHeight="1" x14ac:dyDescent="0.25">
      <c r="C698" s="887" t="str">
        <f t="shared" si="90"/>
        <v>2022 | Europe</v>
      </c>
      <c r="D698" s="873" t="s">
        <v>779</v>
      </c>
      <c r="E698" s="874">
        <v>2022</v>
      </c>
      <c r="F698" s="875" t="s">
        <v>29</v>
      </c>
      <c r="G698" s="929">
        <v>253.28115384615381</v>
      </c>
      <c r="H698" s="930"/>
      <c r="I698" s="878"/>
      <c r="J698" s="879" t="s">
        <v>85</v>
      </c>
      <c r="K698" s="885" t="s">
        <v>972</v>
      </c>
      <c r="L698" s="1099" t="s">
        <v>1974</v>
      </c>
      <c r="M698" s="881"/>
      <c r="N698" s="882" t="s">
        <v>829</v>
      </c>
      <c r="O698" s="888" t="s">
        <v>2021</v>
      </c>
    </row>
    <row r="699" spans="3:15" customFormat="1" ht="15" customHeight="1" x14ac:dyDescent="0.25">
      <c r="C699" s="887" t="str">
        <f t="shared" si="90"/>
        <v>2023 | Europe</v>
      </c>
      <c r="D699" s="873" t="s">
        <v>779</v>
      </c>
      <c r="E699" s="874">
        <v>2023</v>
      </c>
      <c r="F699" s="875" t="s">
        <v>29</v>
      </c>
      <c r="G699" s="929">
        <v>253.28115384615381</v>
      </c>
      <c r="H699" s="930"/>
      <c r="I699" s="878"/>
      <c r="J699" s="879" t="s">
        <v>85</v>
      </c>
      <c r="K699" s="885" t="s">
        <v>972</v>
      </c>
      <c r="L699" s="1099" t="s">
        <v>1974</v>
      </c>
      <c r="M699" s="881"/>
      <c r="N699" s="886"/>
      <c r="O699" s="888" t="s">
        <v>2021</v>
      </c>
    </row>
    <row r="700" spans="3:15" customFormat="1" ht="15" customHeight="1" x14ac:dyDescent="0.25">
      <c r="C700" s="887" t="str">
        <f t="shared" si="90"/>
        <v>2018 | North America</v>
      </c>
      <c r="D700" s="873" t="s">
        <v>779</v>
      </c>
      <c r="E700" s="874">
        <v>2018</v>
      </c>
      <c r="F700" s="875" t="s">
        <v>32</v>
      </c>
      <c r="G700" s="929">
        <v>360.9666666666667</v>
      </c>
      <c r="H700" s="930"/>
      <c r="I700" s="878"/>
      <c r="J700" s="879" t="s">
        <v>85</v>
      </c>
      <c r="K700" s="885" t="s">
        <v>972</v>
      </c>
      <c r="L700" s="1099" t="s">
        <v>1974</v>
      </c>
      <c r="M700" s="881"/>
      <c r="N700" s="882" t="s">
        <v>791</v>
      </c>
      <c r="O700" s="888" t="s">
        <v>2021</v>
      </c>
    </row>
    <row r="701" spans="3:15" customFormat="1" ht="15" customHeight="1" x14ac:dyDescent="0.25">
      <c r="C701" s="887" t="str">
        <f t="shared" si="90"/>
        <v>2019 | North America</v>
      </c>
      <c r="D701" s="873" t="s">
        <v>779</v>
      </c>
      <c r="E701" s="874">
        <v>2019</v>
      </c>
      <c r="F701" s="875" t="s">
        <v>32</v>
      </c>
      <c r="G701" s="929">
        <v>356.63333333333338</v>
      </c>
      <c r="H701" s="930"/>
      <c r="I701" s="878"/>
      <c r="J701" s="879" t="s">
        <v>85</v>
      </c>
      <c r="K701" s="885" t="s">
        <v>972</v>
      </c>
      <c r="L701" s="1099" t="s">
        <v>1974</v>
      </c>
      <c r="M701" s="881"/>
      <c r="N701" s="882" t="s">
        <v>830</v>
      </c>
      <c r="O701" s="888" t="s">
        <v>2021</v>
      </c>
    </row>
    <row r="702" spans="3:15" customFormat="1" ht="15" customHeight="1" x14ac:dyDescent="0.25">
      <c r="C702" s="887" t="str">
        <f t="shared" si="90"/>
        <v>2020 | North America</v>
      </c>
      <c r="D702" s="873" t="s">
        <v>779</v>
      </c>
      <c r="E702" s="874">
        <v>2020</v>
      </c>
      <c r="F702" s="875" t="s">
        <v>32</v>
      </c>
      <c r="G702" s="929">
        <v>344.07333333333332</v>
      </c>
      <c r="H702" s="930"/>
      <c r="I702" s="878"/>
      <c r="J702" s="879" t="s">
        <v>85</v>
      </c>
      <c r="K702" s="885" t="s">
        <v>972</v>
      </c>
      <c r="L702" s="1099" t="s">
        <v>1974</v>
      </c>
      <c r="M702" s="881"/>
      <c r="N702" s="882" t="s">
        <v>790</v>
      </c>
      <c r="O702" s="888" t="s">
        <v>2021</v>
      </c>
    </row>
    <row r="703" spans="3:15" customFormat="1" ht="15" customHeight="1" x14ac:dyDescent="0.25">
      <c r="C703" s="887" t="str">
        <f t="shared" si="90"/>
        <v>2021 | North America</v>
      </c>
      <c r="D703" s="873" t="s">
        <v>779</v>
      </c>
      <c r="E703" s="874">
        <v>2021</v>
      </c>
      <c r="F703" s="875" t="s">
        <v>32</v>
      </c>
      <c r="G703" s="929">
        <v>325.11333333333329</v>
      </c>
      <c r="H703" s="930"/>
      <c r="I703" s="878"/>
      <c r="J703" s="879" t="s">
        <v>85</v>
      </c>
      <c r="K703" s="885" t="s">
        <v>972</v>
      </c>
      <c r="L703" s="1099" t="s">
        <v>1974</v>
      </c>
      <c r="M703" s="881"/>
      <c r="N703" s="882" t="s">
        <v>830</v>
      </c>
      <c r="O703" s="888" t="s">
        <v>2021</v>
      </c>
    </row>
    <row r="704" spans="3:15" customFormat="1" ht="15" customHeight="1" x14ac:dyDescent="0.25">
      <c r="C704" s="887" t="str">
        <f t="shared" si="90"/>
        <v>2022 | North America</v>
      </c>
      <c r="D704" s="873" t="s">
        <v>779</v>
      </c>
      <c r="E704" s="874">
        <v>2022</v>
      </c>
      <c r="F704" s="875" t="s">
        <v>32</v>
      </c>
      <c r="G704" s="929">
        <v>261.31600000000003</v>
      </c>
      <c r="H704" s="930"/>
      <c r="I704" s="878"/>
      <c r="J704" s="879" t="s">
        <v>85</v>
      </c>
      <c r="K704" s="885" t="s">
        <v>972</v>
      </c>
      <c r="L704" s="1099" t="s">
        <v>1974</v>
      </c>
      <c r="M704" s="881"/>
      <c r="N704" s="882" t="s">
        <v>829</v>
      </c>
      <c r="O704" s="888" t="s">
        <v>2021</v>
      </c>
    </row>
    <row r="705" spans="3:15" customFormat="1" ht="15" customHeight="1" x14ac:dyDescent="0.25">
      <c r="C705" s="887" t="str">
        <f t="shared" si="90"/>
        <v>2023 | North America</v>
      </c>
      <c r="D705" s="873" t="s">
        <v>779</v>
      </c>
      <c r="E705" s="874">
        <v>2023</v>
      </c>
      <c r="F705" s="875" t="s">
        <v>32</v>
      </c>
      <c r="G705" s="929">
        <v>261.31600000000003</v>
      </c>
      <c r="H705" s="930"/>
      <c r="I705" s="878"/>
      <c r="J705" s="879" t="s">
        <v>85</v>
      </c>
      <c r="K705" s="885" t="s">
        <v>972</v>
      </c>
      <c r="L705" s="1099" t="s">
        <v>1974</v>
      </c>
      <c r="M705" s="881"/>
      <c r="N705" s="886"/>
      <c r="O705" s="888" t="s">
        <v>2021</v>
      </c>
    </row>
    <row r="706" spans="3:15" customFormat="1" ht="15" customHeight="1" x14ac:dyDescent="0.25">
      <c r="C706" s="887" t="str">
        <f t="shared" si="90"/>
        <v>2018 | Oceania</v>
      </c>
      <c r="D706" s="873" t="s">
        <v>779</v>
      </c>
      <c r="E706" s="874">
        <v>2018</v>
      </c>
      <c r="F706" s="875" t="s">
        <v>37</v>
      </c>
      <c r="G706" s="929">
        <v>837.8</v>
      </c>
      <c r="H706" s="930"/>
      <c r="I706" s="878"/>
      <c r="J706" s="879" t="s">
        <v>85</v>
      </c>
      <c r="K706" s="885" t="s">
        <v>972</v>
      </c>
      <c r="L706" s="1099" t="s">
        <v>1974</v>
      </c>
      <c r="M706" s="881"/>
      <c r="N706" s="882" t="s">
        <v>791</v>
      </c>
      <c r="O706" s="888" t="s">
        <v>2021</v>
      </c>
    </row>
    <row r="707" spans="3:15" customFormat="1" ht="15" customHeight="1" x14ac:dyDescent="0.25">
      <c r="C707" s="887" t="str">
        <f t="shared" si="90"/>
        <v>2019 | Oceania</v>
      </c>
      <c r="D707" s="873" t="s">
        <v>779</v>
      </c>
      <c r="E707" s="874">
        <v>2019</v>
      </c>
      <c r="F707" s="875" t="s">
        <v>37</v>
      </c>
      <c r="G707" s="929">
        <v>403.7</v>
      </c>
      <c r="H707" s="930"/>
      <c r="I707" s="878"/>
      <c r="J707" s="879" t="s">
        <v>85</v>
      </c>
      <c r="K707" s="885" t="s">
        <v>972</v>
      </c>
      <c r="L707" s="1099" t="s">
        <v>1974</v>
      </c>
      <c r="M707" s="881"/>
      <c r="N707" s="882" t="s">
        <v>830</v>
      </c>
      <c r="O707" s="888" t="s">
        <v>2021</v>
      </c>
    </row>
    <row r="708" spans="3:15" customFormat="1" ht="15" customHeight="1" x14ac:dyDescent="0.25">
      <c r="C708" s="887" t="str">
        <f t="shared" si="90"/>
        <v>2020 | Oceania</v>
      </c>
      <c r="D708" s="873" t="s">
        <v>779</v>
      </c>
      <c r="E708" s="874">
        <v>2020</v>
      </c>
      <c r="F708" s="875" t="s">
        <v>37</v>
      </c>
      <c r="G708" s="929">
        <v>443.85</v>
      </c>
      <c r="H708" s="930"/>
      <c r="I708" s="878"/>
      <c r="J708" s="879" t="s">
        <v>85</v>
      </c>
      <c r="K708" s="885" t="s">
        <v>972</v>
      </c>
      <c r="L708" s="1099" t="s">
        <v>1974</v>
      </c>
      <c r="M708" s="881"/>
      <c r="N708" s="882" t="s">
        <v>790</v>
      </c>
      <c r="O708" s="888" t="s">
        <v>2021</v>
      </c>
    </row>
    <row r="709" spans="3:15" customFormat="1" ht="15" customHeight="1" x14ac:dyDescent="0.25">
      <c r="C709" s="887" t="str">
        <f t="shared" si="90"/>
        <v>2021 | Oceania</v>
      </c>
      <c r="D709" s="873" t="s">
        <v>779</v>
      </c>
      <c r="E709" s="874">
        <v>2021</v>
      </c>
      <c r="F709" s="875" t="s">
        <v>37</v>
      </c>
      <c r="G709" s="929">
        <v>430.7</v>
      </c>
      <c r="H709" s="930"/>
      <c r="I709" s="878"/>
      <c r="J709" s="879" t="s">
        <v>85</v>
      </c>
      <c r="K709" s="885" t="s">
        <v>972</v>
      </c>
      <c r="L709" s="1099" t="s">
        <v>1974</v>
      </c>
      <c r="M709" s="881"/>
      <c r="N709" s="882" t="s">
        <v>830</v>
      </c>
      <c r="O709" s="888" t="s">
        <v>2021</v>
      </c>
    </row>
    <row r="710" spans="3:15" customFormat="1" ht="15" customHeight="1" x14ac:dyDescent="0.25">
      <c r="C710" s="887" t="str">
        <f t="shared" si="90"/>
        <v>2022 | Oceania</v>
      </c>
      <c r="D710" s="873" t="s">
        <v>779</v>
      </c>
      <c r="E710" s="874">
        <v>2022</v>
      </c>
      <c r="F710" s="875" t="s">
        <v>37</v>
      </c>
      <c r="G710" s="929">
        <v>391.5</v>
      </c>
      <c r="H710" s="930"/>
      <c r="I710" s="878"/>
      <c r="J710" s="879" t="s">
        <v>85</v>
      </c>
      <c r="K710" s="885" t="s">
        <v>972</v>
      </c>
      <c r="L710" s="1099" t="s">
        <v>1974</v>
      </c>
      <c r="M710" s="881"/>
      <c r="N710" s="882" t="s">
        <v>829</v>
      </c>
      <c r="O710" s="888" t="s">
        <v>2021</v>
      </c>
    </row>
    <row r="711" spans="3:15" customFormat="1" ht="15" customHeight="1" x14ac:dyDescent="0.25">
      <c r="C711" s="887" t="str">
        <f t="shared" si="90"/>
        <v>2023 | Oceania</v>
      </c>
      <c r="D711" s="873" t="s">
        <v>779</v>
      </c>
      <c r="E711" s="874">
        <v>2023</v>
      </c>
      <c r="F711" s="875" t="s">
        <v>37</v>
      </c>
      <c r="G711" s="929">
        <v>391.5</v>
      </c>
      <c r="H711" s="930"/>
      <c r="I711" s="878"/>
      <c r="J711" s="879" t="s">
        <v>85</v>
      </c>
      <c r="K711" s="885" t="s">
        <v>972</v>
      </c>
      <c r="L711" s="1099" t="s">
        <v>1974</v>
      </c>
      <c r="M711" s="881"/>
      <c r="N711" s="886"/>
      <c r="O711" s="888" t="s">
        <v>2021</v>
      </c>
    </row>
    <row r="712" spans="3:15" customFormat="1" ht="15" customHeight="1" x14ac:dyDescent="0.25">
      <c r="C712" s="887" t="str">
        <f t="shared" si="90"/>
        <v>2018 | South America</v>
      </c>
      <c r="D712" s="873" t="s">
        <v>779</v>
      </c>
      <c r="E712" s="874">
        <v>2018</v>
      </c>
      <c r="F712" s="875" t="s">
        <v>42</v>
      </c>
      <c r="G712" s="929">
        <v>277</v>
      </c>
      <c r="H712" s="930"/>
      <c r="I712" s="878"/>
      <c r="J712" s="879" t="s">
        <v>85</v>
      </c>
      <c r="K712" s="885" t="s">
        <v>972</v>
      </c>
      <c r="L712" s="1099" t="s">
        <v>1974</v>
      </c>
      <c r="M712" s="881"/>
      <c r="N712" s="882" t="s">
        <v>791</v>
      </c>
      <c r="O712" s="888" t="s">
        <v>2021</v>
      </c>
    </row>
    <row r="713" spans="3:15" customFormat="1" ht="15" customHeight="1" x14ac:dyDescent="0.25">
      <c r="C713" s="887" t="str">
        <f t="shared" si="90"/>
        <v>2019 | South America</v>
      </c>
      <c r="D713" s="873" t="s">
        <v>779</v>
      </c>
      <c r="E713" s="874">
        <v>2019</v>
      </c>
      <c r="F713" s="875" t="s">
        <v>42</v>
      </c>
      <c r="G713" s="929">
        <v>225.5</v>
      </c>
      <c r="H713" s="930"/>
      <c r="I713" s="878"/>
      <c r="J713" s="879" t="s">
        <v>85</v>
      </c>
      <c r="K713" s="885" t="s">
        <v>972</v>
      </c>
      <c r="L713" s="1099" t="s">
        <v>1974</v>
      </c>
      <c r="M713" s="881"/>
      <c r="N713" s="882" t="s">
        <v>830</v>
      </c>
      <c r="O713" s="888" t="s">
        <v>2021</v>
      </c>
    </row>
    <row r="714" spans="3:15" customFormat="1" ht="15" customHeight="1" x14ac:dyDescent="0.25">
      <c r="C714" s="887" t="str">
        <f t="shared" si="90"/>
        <v>2020 | South America</v>
      </c>
      <c r="D714" s="873" t="s">
        <v>779</v>
      </c>
      <c r="E714" s="874">
        <v>2020</v>
      </c>
      <c r="F714" s="875" t="s">
        <v>42</v>
      </c>
      <c r="G714" s="929">
        <v>193.5</v>
      </c>
      <c r="H714" s="930"/>
      <c r="I714" s="878"/>
      <c r="J714" s="879" t="s">
        <v>85</v>
      </c>
      <c r="K714" s="885" t="s">
        <v>972</v>
      </c>
      <c r="L714" s="1099" t="s">
        <v>1974</v>
      </c>
      <c r="M714" s="881"/>
      <c r="N714" s="882" t="s">
        <v>790</v>
      </c>
      <c r="O714" s="888" t="s">
        <v>2021</v>
      </c>
    </row>
    <row r="715" spans="3:15" customFormat="1" ht="15" customHeight="1" x14ac:dyDescent="0.25">
      <c r="C715" s="887" t="str">
        <f t="shared" si="90"/>
        <v>2021 | South America</v>
      </c>
      <c r="D715" s="873" t="s">
        <v>779</v>
      </c>
      <c r="E715" s="874">
        <v>2021</v>
      </c>
      <c r="F715" s="875" t="s">
        <v>42</v>
      </c>
      <c r="G715" s="929">
        <v>184.35</v>
      </c>
      <c r="H715" s="930"/>
      <c r="I715" s="878"/>
      <c r="J715" s="879" t="s">
        <v>85</v>
      </c>
      <c r="K715" s="885" t="s">
        <v>972</v>
      </c>
      <c r="L715" s="1099" t="s">
        <v>1974</v>
      </c>
      <c r="M715" s="881"/>
      <c r="N715" s="882" t="s">
        <v>830</v>
      </c>
      <c r="O715" s="888" t="s">
        <v>2021</v>
      </c>
    </row>
    <row r="716" spans="3:15" customFormat="1" ht="15" customHeight="1" x14ac:dyDescent="0.25">
      <c r="C716" s="887" t="str">
        <f t="shared" si="90"/>
        <v>2022 | South America</v>
      </c>
      <c r="D716" s="873" t="s">
        <v>779</v>
      </c>
      <c r="E716" s="874">
        <v>2022</v>
      </c>
      <c r="F716" s="875" t="s">
        <v>42</v>
      </c>
      <c r="G716" s="929">
        <v>208.8</v>
      </c>
      <c r="H716" s="930"/>
      <c r="I716" s="878"/>
      <c r="J716" s="879" t="s">
        <v>85</v>
      </c>
      <c r="K716" s="885" t="s">
        <v>972</v>
      </c>
      <c r="L716" s="1099" t="s">
        <v>1974</v>
      </c>
      <c r="M716" s="881"/>
      <c r="N716" s="882" t="s">
        <v>829</v>
      </c>
      <c r="O716" s="888" t="s">
        <v>2021</v>
      </c>
    </row>
    <row r="717" spans="3:15" customFormat="1" ht="15" customHeight="1" x14ac:dyDescent="0.25">
      <c r="C717" s="890" t="str">
        <f t="shared" ref="C717" si="91">IF(OR(E717="",F717="",G717=""),"",E717&amp;" | "&amp;F717)</f>
        <v>2023 | South America</v>
      </c>
      <c r="D717" s="891" t="s">
        <v>779</v>
      </c>
      <c r="E717" s="892">
        <v>2023</v>
      </c>
      <c r="F717" s="893" t="s">
        <v>42</v>
      </c>
      <c r="G717" s="932">
        <v>208.8</v>
      </c>
      <c r="H717" s="931"/>
      <c r="I717" s="894"/>
      <c r="J717" s="895" t="s">
        <v>85</v>
      </c>
      <c r="K717" s="896" t="s">
        <v>972</v>
      </c>
      <c r="L717" s="1101" t="s">
        <v>1974</v>
      </c>
      <c r="M717" s="897"/>
      <c r="N717" s="886"/>
      <c r="O717" s="898" t="s">
        <v>2021</v>
      </c>
    </row>
  </sheetData>
  <sheetProtection algorithmName="SHA-512" hashValue="PnnosQ5gNUPL90tf7HFwRnZM95FWoRFXojJaLFAELx/PyAMovOpFDVEUVyiDfGXjSCnaxiWkgT84kX/ojYCk7w==" saltValue="BGgp1Tr7+94Do6EQgeMjCQ==" spinCount="100000" sheet="1" formatColumns="0" formatRows="0" insertRows="0" sort="0" autoFilter="0"/>
  <autoFilter ref="C3:O717" xr:uid="{00000000-0001-0000-0D00-000000000000}"/>
  <mergeCells count="1">
    <mergeCell ref="G2:I2"/>
  </mergeCells>
  <conditionalFormatting sqref="C4:O165 C167:O195 C197:O303 C305:O717">
    <cfRule type="expression" dxfId="16" priority="6">
      <formula>$E4&lt;&gt;$E3+1</formula>
    </cfRule>
  </conditionalFormatting>
  <conditionalFormatting sqref="C166:O166">
    <cfRule type="expression" dxfId="15" priority="32">
      <formula>$E166&lt;&gt;#REF!+1</formula>
    </cfRule>
  </conditionalFormatting>
  <conditionalFormatting sqref="C196:O196 C304:O304">
    <cfRule type="expression" dxfId="14" priority="29">
      <formula>$E196&lt;&gt;#REF!+1</formula>
    </cfRule>
  </conditionalFormatting>
  <hyperlinks>
    <hyperlink ref="K166" r:id="rId1" display="https://www.carbonfootprint.com/docs/2018_8_electricity_factors_august_2018_-_online_sources.pdf" xr:uid="{E0301373-B202-4540-B72F-E0F5A0BAE916}"/>
    <hyperlink ref="K167" r:id="rId2" display="https://www.carbonfootprint.com/docs/2019_06_emissions_factors_sources_for_2019_electricity.pdf" xr:uid="{43DE70AF-6DE8-4338-9AFF-7E880335A409}"/>
    <hyperlink ref="K168" r:id="rId3" display="https://www.carbonfootprint.com/docs/2020_09_emissions_factors_sources_for_2020_electricity_v14.pdf" xr:uid="{303AA3CD-7DAE-4CF1-B0A7-0EC95328A6AC}"/>
    <hyperlink ref="K169" r:id="rId4" display="https://www.carbonfootprint.com/docs/2022_01_emissions_factors_sources_for_2021_electricity_v10.pdf" xr:uid="{3D2C0585-ABCC-40BD-BC46-924FDD3D243A}"/>
    <hyperlink ref="K170" r:id="rId5" display="https://www.carbonfootprint.com/docs/2023_02_emissions_factors_sources_for_2022_electricity_v10.pdf" xr:uid="{3C87864A-71B5-413F-83ED-C5FBEAC795C5}"/>
    <hyperlink ref="K172" r:id="rId6" display="https://www.carbonfootprint.com/docs/2018_8_electricity_factors_august_2018_-_online_sources.pdf" xr:uid="{C92C50D4-C56F-4DE0-B114-AF6430AE32D4}"/>
    <hyperlink ref="K173" r:id="rId7" display="https://www.carbonfootprint.com/docs/2019_06_emissions_factors_sources_for_2019_electricity.pdf" xr:uid="{504BA82E-5A1C-47E0-962B-FB3289845DDF}"/>
    <hyperlink ref="K174" r:id="rId8" display="https://www.carbonfootprint.com/docs/2020_09_emissions_factors_sources_for_2020_electricity_v14.pdf" xr:uid="{BFC91C6E-1E3A-4383-BCE9-60EC3EB8AFAA}"/>
    <hyperlink ref="K175" r:id="rId9" display="https://www.carbonfootprint.com/docs/2022_01_emissions_factors_sources_for_2021_electricity_v10.pdf" xr:uid="{5DE3F536-9370-487A-9FCD-BF7F5973AF2C}"/>
    <hyperlink ref="K176" r:id="rId10" display="https://www.carbonfootprint.com/docs/2023_02_emissions_factors_sources_for_2022_electricity_v10.pdf" xr:uid="{51362E33-B781-4B7B-A2C4-D345C0904F51}"/>
    <hyperlink ref="K184" r:id="rId11" display="https://www.carbonfootprint.com/docs/2018_8_electricity_factors_august_2018_-_online_sources.pdf" xr:uid="{46F24B20-DDAB-44C9-8FBF-CF3A61B6FCA4}"/>
    <hyperlink ref="K185" r:id="rId12" display="https://www.carbonfootprint.com/docs/2019_06_emissions_factors_sources_for_2019_electricity.pdf" xr:uid="{25D55B1A-8B65-4FD1-B4EC-55A57733A591}"/>
    <hyperlink ref="K186" r:id="rId13" display="https://www.carbonfootprint.com/docs/2020_09_emissions_factors_sources_for_2020_electricity_v14.pdf" xr:uid="{67119672-ED1E-4D17-9592-2372B1089B27}"/>
    <hyperlink ref="K187" r:id="rId14" display="https://www.carbonfootprint.com/docs/2022_01_emissions_factors_sources_for_2021_electricity_v10.pdf" xr:uid="{9663543E-FA49-4448-8543-2D4C6F5A4FA8}"/>
    <hyperlink ref="K188" r:id="rId15" display="https://www.carbonfootprint.com/docs/2023_02_emissions_factors_sources_for_2022_electricity_v10.pdf" xr:uid="{0B432B0B-5BB2-4399-8E33-59159EBF8E13}"/>
    <hyperlink ref="K190" r:id="rId16" display="https://www.carbonfootprint.com/docs/2018_8_electricity_factors_august_2018_-_online_sources.pdf" xr:uid="{AF6CB057-5C13-4632-8508-A2D34EFE05F8}"/>
    <hyperlink ref="K191" r:id="rId17" display="https://www.carbonfootprint.com/docs/2019_06_emissions_factors_sources_for_2019_electricity.pdf" xr:uid="{9224A6C0-AB14-431C-8995-8D6AF363588A}"/>
    <hyperlink ref="K192" r:id="rId18" display="https://www.carbonfootprint.com/docs/2020_09_emissions_factors_sources_for_2020_electricity_v14.pdf" xr:uid="{7113D465-D8D8-48BB-B258-5C69A33117E5}"/>
    <hyperlink ref="K193" r:id="rId19" display="https://www.carbonfootprint.com/docs/2022_01_emissions_factors_sources_for_2021_electricity_v10.pdf" xr:uid="{08DF3700-3379-47FB-8715-56F806B854F1}"/>
    <hyperlink ref="K194" r:id="rId20" display="https://www.carbonfootprint.com/docs/2023_02_emissions_factors_sources_for_2022_electricity_v10.pdf" xr:uid="{013A4332-519E-4766-9091-00215DC2237D}"/>
    <hyperlink ref="K196" r:id="rId21" display="https://www.carbonfootprint.com/docs/2018_8_electricity_factors_august_2018_-_online_sources.pdf" xr:uid="{BACAA672-64D5-4601-8A81-007B92A8F5A4}"/>
    <hyperlink ref="K197" r:id="rId22" display="https://www.carbonfootprint.com/docs/2019_06_emissions_factors_sources_for_2019_electricity.pdf" xr:uid="{157FD935-B28A-40F1-8CF5-E16D52024FC7}"/>
    <hyperlink ref="K198" r:id="rId23" display="https://www.carbonfootprint.com/docs/2020_09_emissions_factors_sources_for_2020_electricity_v14.pdf" xr:uid="{5BAD2024-4439-4794-ADF9-81E5FE23F536}"/>
    <hyperlink ref="K199" r:id="rId24" display="https://www.carbonfootprint.com/docs/2022_01_emissions_factors_sources_for_2021_electricity_v10.pdf" xr:uid="{9243748D-AD23-47E0-979D-C802EDF91FC6}"/>
    <hyperlink ref="K200" r:id="rId25" display="https://www.carbonfootprint.com/docs/2023_02_emissions_factors_sources_for_2022_electricity_v10.pdf" xr:uid="{425D02A4-2810-4F8B-AA59-440507048164}"/>
    <hyperlink ref="K280" r:id="rId26" display="https://www.carbonfootprint.com/docs/2018_8_electricity_factors_august_2018_-_online_sources.pdf" xr:uid="{102DEBFC-097A-4AF1-B460-B1D2E831CDB3}"/>
    <hyperlink ref="K281" r:id="rId27" display="https://www.carbonfootprint.com/docs/2019_06_emissions_factors_sources_for_2019_electricity.pdf" xr:uid="{87BBEB68-70A2-41B4-9B05-219200EFE2FF}"/>
    <hyperlink ref="K282" r:id="rId28" display="https://www.carbonfootprint.com/docs/2020_09_emissions_factors_sources_for_2020_electricity_v14.pdf" xr:uid="{0AC01919-49E2-4740-AAFD-66279864A6E6}"/>
    <hyperlink ref="K283" r:id="rId29" display="https://www.carbonfootprint.com/docs/2022_01_emissions_factors_sources_for_2021_electricity_v10.pdf" xr:uid="{4446B52A-CB3F-4A0D-A80E-4C8DF98CBFD4}"/>
    <hyperlink ref="K284" r:id="rId30" display="https://www.carbonfootprint.com/docs/2023_02_emissions_factors_sources_for_2022_electricity_v10.pdf" xr:uid="{492B7A50-309A-44BB-9DD3-B2526CDEE105}"/>
    <hyperlink ref="K286" r:id="rId31" display="https://www.carbonfootprint.com/docs/2018_8_electricity_factors_august_2018_-_online_sources.pdf" xr:uid="{79168568-ECEB-40E7-8B9E-99A06A324980}"/>
    <hyperlink ref="K287" r:id="rId32" display="https://www.carbonfootprint.com/docs/2019_06_emissions_factors_sources_for_2019_electricity.pdf" xr:uid="{80A3BFA5-4749-4AD8-ABE7-BD8CBE7246E9}"/>
    <hyperlink ref="K288" r:id="rId33" display="https://www.carbonfootprint.com/docs/2020_09_emissions_factors_sources_for_2020_electricity_v14.pdf" xr:uid="{51597D5E-B79A-482C-A7A6-E2372E51EB4A}"/>
    <hyperlink ref="K289" r:id="rId34" display="https://www.carbonfootprint.com/docs/2022_01_emissions_factors_sources_for_2021_electricity_v10.pdf" xr:uid="{C655F4EB-EB8E-4337-93DF-693F7189035D}"/>
    <hyperlink ref="K290" r:id="rId35" display="https://www.carbonfootprint.com/docs/2023_02_emissions_factors_sources_for_2022_electricity_v10.pdf" xr:uid="{E676D068-27FD-4F3A-B861-B43152D18355}"/>
    <hyperlink ref="K292" r:id="rId36" display="https://www.carbonfootprint.com/docs/2018_8_electricity_factors_august_2018_-_online_sources.pdf" xr:uid="{D7479FA9-182F-449C-999B-C36FB0F63379}"/>
    <hyperlink ref="K293" r:id="rId37" display="https://www.carbonfootprint.com/docs/2019_06_emissions_factors_sources_for_2019_electricity.pdf" xr:uid="{1B734886-79EB-4914-B29C-1E631103F68A}"/>
    <hyperlink ref="K294" r:id="rId38" display="https://www.carbonfootprint.com/docs/2020_09_emissions_factors_sources_for_2020_electricity_v14.pdf" xr:uid="{5FB46A7C-9C62-48DC-84F5-1CA336CBD593}"/>
    <hyperlink ref="K295" r:id="rId39" display="https://www.carbonfootprint.com/docs/2022_01_emissions_factors_sources_for_2021_electricity_v10.pdf" xr:uid="{3AB2A8AC-A68C-4E9E-BBFE-98E9BC9720F0}"/>
    <hyperlink ref="K296" r:id="rId40" display="https://www.carbonfootprint.com/docs/2023_02_emissions_factors_sources_for_2022_electricity_v10.pdf" xr:uid="{3545647C-7E82-4154-8939-2B7C4F68D2EC}"/>
    <hyperlink ref="K298" r:id="rId41" display="https://www.carbonfootprint.com/docs/2018_8_electricity_factors_august_2018_-_online_sources.pdf" xr:uid="{A11F10AD-2EEA-475E-98A0-C00A50A8F5E8}"/>
    <hyperlink ref="K299" r:id="rId42" display="https://www.carbonfootprint.com/docs/2019_06_emissions_factors_sources_for_2019_electricity.pdf" xr:uid="{03CD46CA-E723-485C-BFC1-3F462CDC38B2}"/>
    <hyperlink ref="K300" r:id="rId43" display="https://www.carbonfootprint.com/docs/2020_09_emissions_factors_sources_for_2020_electricity_v14.pdf" xr:uid="{AEA8D127-310A-4073-99EE-43541525147C}"/>
    <hyperlink ref="K301" r:id="rId44" display="https://www.carbonfootprint.com/docs/2022_01_emissions_factors_sources_for_2021_electricity_v10.pdf" xr:uid="{9E0297E2-9B59-4E7D-8D56-1AB3D721E389}"/>
    <hyperlink ref="K302" r:id="rId45" display="https://www.carbonfootprint.com/docs/2023_02_emissions_factors_sources_for_2022_electricity_v10.pdf" xr:uid="{62D041F5-0206-4C72-B8E7-9DD32B37EA64}"/>
    <hyperlink ref="K304" r:id="rId46" display="https://www.carbonfootprint.com/docs/2018_8_electricity_factors_august_2018_-_online_sources.pdf" xr:uid="{2DD287EE-DD34-4C22-93E0-D8DDF76FD26B}"/>
    <hyperlink ref="K305" r:id="rId47" display="https://www.carbonfootprint.com/docs/2019_06_emissions_factors_sources_for_2019_electricity.pdf" xr:uid="{64FDF177-0788-4052-8BCC-8951F658D534}"/>
    <hyperlink ref="K306" r:id="rId48" display="https://www.carbonfootprint.com/docs/2020_09_emissions_factors_sources_for_2020_electricity_v14.pdf" xr:uid="{4029B9BB-3BC0-4FB7-AAB8-FD14E42ABBBF}"/>
    <hyperlink ref="K307" r:id="rId49" display="https://www.carbonfootprint.com/docs/2022_01_emissions_factors_sources_for_2021_electricity_v10.pdf" xr:uid="{27408E67-F366-4102-8DB1-A2ACB436F718}"/>
    <hyperlink ref="K308" r:id="rId50" display="https://www.carbonfootprint.com/docs/2023_02_emissions_factors_sources_for_2022_electricity_v10.pdf" xr:uid="{9378710B-338D-433D-A6E2-93AEABA43B49}"/>
    <hyperlink ref="K310" r:id="rId51" display="https://www.carbonfootprint.com/docs/2018_8_electricity_factors_august_2018_-_online_sources.pdf" xr:uid="{7A0C2CC3-8221-4C0B-9F1F-DF8DDB12A5A9}"/>
    <hyperlink ref="K311" r:id="rId52" display="https://www.carbonfootprint.com/docs/2019_06_emissions_factors_sources_for_2019_electricity.pdf" xr:uid="{AF6831F2-3E8B-4D4D-AF02-9E5A4D1A406F}"/>
    <hyperlink ref="K312" r:id="rId53" display="https://www.carbonfootprint.com/docs/2020_09_emissions_factors_sources_for_2020_electricity_v14.pdf" xr:uid="{05FDF545-3331-4156-A184-01D819DC2542}"/>
    <hyperlink ref="K313" r:id="rId54" display="https://www.carbonfootprint.com/docs/2022_01_emissions_factors_sources_for_2021_electricity_v10.pdf" xr:uid="{5F5EE735-F85D-49B4-A14E-29B4D0BA9D8A}"/>
    <hyperlink ref="K314" r:id="rId55" display="https://www.carbonfootprint.com/docs/2023_02_emissions_factors_sources_for_2022_electricity_v10.pdf" xr:uid="{EF545E18-C329-4BEA-95A4-F42160B7A7FD}"/>
    <hyperlink ref="K316" r:id="rId56" display="https://www.carbonfootprint.com/docs/2018_8_electricity_factors_august_2018_-_online_sources.pdf" xr:uid="{101B2E64-2C61-4ADA-823C-A8B9682885BE}"/>
    <hyperlink ref="K317" r:id="rId57" display="https://www.carbonfootprint.com/docs/2019_06_emissions_factors_sources_for_2019_electricity.pdf" xr:uid="{63EE5454-EBD3-4F0A-9F45-511E95505B08}"/>
    <hyperlink ref="K318" r:id="rId58" display="https://www.carbonfootprint.com/docs/2020_09_emissions_factors_sources_for_2020_electricity_v14.pdf" xr:uid="{F26E53A6-CFD0-46C5-9131-11F586180DB7}"/>
    <hyperlink ref="K319" r:id="rId59" display="https://www.carbonfootprint.com/docs/2022_01_emissions_factors_sources_for_2021_electricity_v10.pdf" xr:uid="{D2300BAB-B983-4C3E-998E-AE990A6261C7}"/>
    <hyperlink ref="K320" r:id="rId60" display="https://www.carbonfootprint.com/docs/2023_02_emissions_factors_sources_for_2022_electricity_v10.pdf" xr:uid="{6663ED89-768A-430D-8594-52B866E29A08}"/>
    <hyperlink ref="K322" r:id="rId61" display="https://www.carbonfootprint.com/docs/2018_8_electricity_factors_august_2018_-_online_sources.pdf" xr:uid="{5EAC07D9-D967-49AD-B558-C4B94B09E1AB}"/>
    <hyperlink ref="K323" r:id="rId62" display="https://www.carbonfootprint.com/docs/2019_06_emissions_factors_sources_for_2019_electricity.pdf" xr:uid="{7CE77C3D-F685-4D81-8C16-56AA2A4764AF}"/>
    <hyperlink ref="K324" r:id="rId63" display="https://www.carbonfootprint.com/docs/2020_09_emissions_factors_sources_for_2020_electricity_v14.pdf" xr:uid="{ECB256C5-0959-4120-AE41-A0DFDA16D84E}"/>
    <hyperlink ref="K325" r:id="rId64" display="https://www.carbonfootprint.com/docs/2022_01_emissions_factors_sources_for_2021_electricity_v10.pdf" xr:uid="{55813783-8F32-4868-9DA3-239A192EF692}"/>
    <hyperlink ref="K326" r:id="rId65" display="https://www.carbonfootprint.com/docs/2023_02_emissions_factors_sources_for_2022_electricity_v10.pdf" xr:uid="{0EEB6709-6709-4253-9E6E-17A8887953A8}"/>
    <hyperlink ref="K328" r:id="rId66" display="https://www.carbonfootprint.com/docs/2018_8_electricity_factors_august_2018_-_online_sources.pdf" xr:uid="{93521E6E-17A9-4BEF-B1FA-0D8CD2DD1305}"/>
    <hyperlink ref="K329" r:id="rId67" display="https://www.carbonfootprint.com/docs/2019_06_emissions_factors_sources_for_2019_electricity.pdf" xr:uid="{FEA4BFB2-C59B-4131-AE64-91487D951656}"/>
    <hyperlink ref="K330" r:id="rId68" display="https://www.carbonfootprint.com/docs/2020_09_emissions_factors_sources_for_2020_electricity_v14.pdf" xr:uid="{E4D446AB-E61B-4429-8E44-F4ECE390DDF8}"/>
    <hyperlink ref="K331" r:id="rId69" display="https://www.carbonfootprint.com/docs/2022_01_emissions_factors_sources_for_2021_electricity_v10.pdf" xr:uid="{F8843A92-3F39-4A45-8540-02F01C3EFB60}"/>
    <hyperlink ref="K332" r:id="rId70" display="https://www.carbonfootprint.com/docs/2023_02_emissions_factors_sources_for_2022_electricity_v10.pdf" xr:uid="{D9545E84-6919-489A-AF3F-22AE8D019E28}"/>
    <hyperlink ref="K334" r:id="rId71" display="https://www.carbonfootprint.com/docs/2018_8_electricity_factors_august_2018_-_online_sources.pdf" xr:uid="{3B3F10FD-1A61-4085-B8D9-74837B30250C}"/>
    <hyperlink ref="K335" r:id="rId72" display="https://www.carbonfootprint.com/docs/2019_06_emissions_factors_sources_for_2019_electricity.pdf" xr:uid="{2B83C85E-6742-42DE-9DE3-DB2F9BF153F5}"/>
    <hyperlink ref="K336" r:id="rId73" display="https://www.carbonfootprint.com/docs/2020_09_emissions_factors_sources_for_2020_electricity_v14.pdf" xr:uid="{948DFABC-3B52-471D-924E-B303C51A6034}"/>
    <hyperlink ref="K337" r:id="rId74" display="https://www.carbonfootprint.com/docs/2022_01_emissions_factors_sources_for_2021_electricity_v10.pdf" xr:uid="{EA35F59F-A96F-4D11-BDF2-9602A4133B3D}"/>
    <hyperlink ref="K338" r:id="rId75" display="https://www.carbonfootprint.com/docs/2023_02_emissions_factors_sources_for_2022_electricity_v10.pdf" xr:uid="{1510002D-9B33-4CF9-BD57-7D74C0F83441}"/>
    <hyperlink ref="K340" r:id="rId76" display="https://www.carbonfootprint.com/docs/2018_8_electricity_factors_august_2018_-_online_sources.pdf" xr:uid="{7FF45275-2324-417D-B157-C88F807DE6B4}"/>
    <hyperlink ref="K341" r:id="rId77" display="https://www.carbonfootprint.com/docs/2019_06_emissions_factors_sources_for_2019_electricity.pdf" xr:uid="{80E712CE-C1BD-4867-9491-747097A2AAD6}"/>
    <hyperlink ref="K342" r:id="rId78" display="https://www.carbonfootprint.com/docs/2020_09_emissions_factors_sources_for_2020_electricity_v14.pdf" xr:uid="{6AA56C6B-B982-420E-8B22-D26D2D68F5C7}"/>
    <hyperlink ref="K343" r:id="rId79" display="https://www.carbonfootprint.com/docs/2022_01_emissions_factors_sources_for_2021_electricity_v10.pdf" xr:uid="{725B7FDF-5C12-46DF-A8F1-C5842AB4C832}"/>
    <hyperlink ref="K344" r:id="rId80" display="https://www.carbonfootprint.com/docs/2023_02_emissions_factors_sources_for_2022_electricity_v10.pdf" xr:uid="{67E9F1F5-3E28-4A84-9532-AD8940168051}"/>
    <hyperlink ref="K346" r:id="rId81" display="https://www.carbonfootprint.com/docs/2018_8_electricity_factors_august_2018_-_online_sources.pdf" xr:uid="{A38A69A0-D369-4D0D-BBF2-85966A292B37}"/>
    <hyperlink ref="K347" r:id="rId82" display="https://www.carbonfootprint.com/docs/2019_06_emissions_factors_sources_for_2019_electricity.pdf" xr:uid="{E5B19571-A496-4AF7-94CF-7560E8B08044}"/>
    <hyperlink ref="K348" r:id="rId83" display="https://www.carbonfootprint.com/docs/2020_09_emissions_factors_sources_for_2020_electricity_v14.pdf" xr:uid="{5A4BE604-B682-4B6F-9CC5-DC62F71528E8}"/>
    <hyperlink ref="K349" r:id="rId84" display="https://www.carbonfootprint.com/docs/2022_01_emissions_factors_sources_for_2021_electricity_v10.pdf" xr:uid="{6DBF7809-AE2D-47D1-8847-6CB04E34A3B7}"/>
    <hyperlink ref="K350" r:id="rId85" display="https://www.carbonfootprint.com/docs/2023_02_emissions_factors_sources_for_2022_electricity_v10.pdf" xr:uid="{1E36D9F4-0AC1-4386-92F6-E2D534F28621}"/>
    <hyperlink ref="K352" r:id="rId86" display="https://www.carbonfootprint.com/docs/2018_8_electricity_factors_august_2018_-_online_sources.pdf" xr:uid="{867D8703-CDA6-4B52-A294-061DD7F9E22B}"/>
    <hyperlink ref="K353" r:id="rId87" display="https://www.carbonfootprint.com/docs/2019_06_emissions_factors_sources_for_2019_electricity.pdf" xr:uid="{C2DF09D7-7AC1-40D6-B31D-F7A839BAA564}"/>
    <hyperlink ref="K354" r:id="rId88" display="https://www.carbonfootprint.com/docs/2020_09_emissions_factors_sources_for_2020_electricity_v14.pdf" xr:uid="{0D36D663-4294-4C8C-BB6F-E24642354D6D}"/>
    <hyperlink ref="K355" r:id="rId89" display="https://www.carbonfootprint.com/docs/2022_01_emissions_factors_sources_for_2021_electricity_v10.pdf" xr:uid="{8910D303-A3AF-4B18-973F-8093A2A84440}"/>
    <hyperlink ref="K356" r:id="rId90" display="https://www.carbonfootprint.com/docs/2023_02_emissions_factors_sources_for_2022_electricity_v10.pdf" xr:uid="{E70D7E4B-EBEB-4712-9E98-EA67DA3008B6}"/>
    <hyperlink ref="K358" r:id="rId91" display="https://www.carbonfootprint.com/docs/2018_8_electricity_factors_august_2018_-_online_sources.pdf" xr:uid="{C5E621F2-1004-403C-84DA-52B4BB44A2C4}"/>
    <hyperlink ref="K359" r:id="rId92" display="https://www.carbonfootprint.com/docs/2019_06_emissions_factors_sources_for_2019_electricity.pdf" xr:uid="{9D914A53-A39F-4248-B0F2-C53B1E258C90}"/>
    <hyperlink ref="K360" r:id="rId93" display="https://www.carbonfootprint.com/docs/2020_09_emissions_factors_sources_for_2020_electricity_v14.pdf" xr:uid="{CA9D5D06-DED4-45BD-844F-8D28C2B52B13}"/>
    <hyperlink ref="K361" r:id="rId94" display="https://www.carbonfootprint.com/docs/2022_01_emissions_factors_sources_for_2021_electricity_v10.pdf" xr:uid="{79563B66-6BC6-4C3A-BE9A-B77F1891E0A5}"/>
    <hyperlink ref="K362" r:id="rId95" display="https://www.carbonfootprint.com/docs/2023_02_emissions_factors_sources_for_2022_electricity_v10.pdf" xr:uid="{B83C189D-900B-45AF-A597-62DBF0180D3F}"/>
    <hyperlink ref="K364" r:id="rId96" display="https://www.carbonfootprint.com/docs/2018_8_electricity_factors_august_2018_-_online_sources.pdf" xr:uid="{DC2DF5A8-8893-46FA-8030-1ECEAA02F2F3}"/>
    <hyperlink ref="K365" r:id="rId97" display="https://www.carbonfootprint.com/docs/2019_06_emissions_factors_sources_for_2019_electricity.pdf" xr:uid="{45F9F4AB-CC1F-4B15-BAC0-98FDB7EE49AF}"/>
    <hyperlink ref="K366" r:id="rId98" display="https://www.carbonfootprint.com/docs/2020_09_emissions_factors_sources_for_2020_electricity_v14.pdf" xr:uid="{58D37F0B-6D85-494C-B3A6-D53E011EFB9D}"/>
    <hyperlink ref="K367" r:id="rId99" display="https://www.carbonfootprint.com/docs/2022_01_emissions_factors_sources_for_2021_electricity_v10.pdf" xr:uid="{7161CE88-92F4-419C-B43E-E9032E3B9433}"/>
    <hyperlink ref="K368" r:id="rId100" display="https://www.carbonfootprint.com/docs/2023_02_emissions_factors_sources_for_2022_electricity_v10.pdf" xr:uid="{F64E00D7-8422-44EC-A9D8-08BC5F6A0A29}"/>
    <hyperlink ref="K370" r:id="rId101" display="https://www.carbonfootprint.com/docs/2018_8_electricity_factors_august_2018_-_online_sources.pdf" xr:uid="{66D109EB-EC7B-4955-933D-FD9E1C503EFC}"/>
    <hyperlink ref="K371" r:id="rId102" display="https://www.carbonfootprint.com/docs/2019_06_emissions_factors_sources_for_2019_electricity.pdf" xr:uid="{678F77CF-4D18-4A6B-A1D0-736434B17DC7}"/>
    <hyperlink ref="K372" r:id="rId103" display="https://www.carbonfootprint.com/docs/2020_09_emissions_factors_sources_for_2020_electricity_v14.pdf" xr:uid="{3773633E-417C-407F-A760-611B044AC484}"/>
    <hyperlink ref="K373" r:id="rId104" display="https://www.carbonfootprint.com/docs/2022_01_emissions_factors_sources_for_2021_electricity_v10.pdf" xr:uid="{9ECF2D7A-93C4-4914-816C-DDA94EF19907}"/>
    <hyperlink ref="K374" r:id="rId105" display="https://www.carbonfootprint.com/docs/2023_02_emissions_factors_sources_for_2022_electricity_v10.pdf" xr:uid="{C8A17377-6172-4FA2-932B-6F5F4D599245}"/>
    <hyperlink ref="K376" r:id="rId106" display="https://www.carbonfootprint.com/docs/2018_8_electricity_factors_august_2018_-_online_sources.pdf" xr:uid="{8E760863-5BE1-4467-B3AD-D1DD7D368497}"/>
    <hyperlink ref="K377" r:id="rId107" display="https://www.carbonfootprint.com/docs/2019_06_emissions_factors_sources_for_2019_electricity.pdf" xr:uid="{1AD6FC81-3B55-47C2-B7D7-99B94346284F}"/>
    <hyperlink ref="K378" r:id="rId108" display="https://www.carbonfootprint.com/docs/2020_09_emissions_factors_sources_for_2020_electricity_v14.pdf" xr:uid="{5727BD19-A53A-4C8F-ACB9-9C65867B56FF}"/>
    <hyperlink ref="K379" r:id="rId109" display="https://www.carbonfootprint.com/docs/2022_01_emissions_factors_sources_for_2021_electricity_v10.pdf" xr:uid="{3CB06A8D-BA50-4CFE-B029-FAE0FF4B52C5}"/>
    <hyperlink ref="K380" r:id="rId110" display="https://www.carbonfootprint.com/docs/2023_02_emissions_factors_sources_for_2022_electricity_v10.pdf" xr:uid="{88DE6B24-2F1D-4CA5-B70E-CE3AB2877A70}"/>
    <hyperlink ref="K382" r:id="rId111" display="https://www.carbonfootprint.com/docs/2018_8_electricity_factors_august_2018_-_online_sources.pdf" xr:uid="{82D9FCEA-6054-4664-9871-F73EE168EA16}"/>
    <hyperlink ref="K383" r:id="rId112" display="https://www.carbonfootprint.com/docs/2019_06_emissions_factors_sources_for_2019_electricity.pdf" xr:uid="{C681827C-8EE9-420E-9304-3D493C53D887}"/>
    <hyperlink ref="K384" r:id="rId113" display="https://www.carbonfootprint.com/docs/2020_09_emissions_factors_sources_for_2020_electricity_v14.pdf" xr:uid="{62DFD149-DAB8-4525-AFCC-F9DBE5E61B62}"/>
    <hyperlink ref="K385" r:id="rId114" display="https://www.carbonfootprint.com/docs/2022_01_emissions_factors_sources_for_2021_electricity_v10.pdf" xr:uid="{43D2D3AA-73F4-4134-A702-42ECA2E00959}"/>
    <hyperlink ref="K386" r:id="rId115" display="https://www.carbonfootprint.com/docs/2023_02_emissions_factors_sources_for_2022_electricity_v10.pdf" xr:uid="{19984CDC-C48D-42E2-B314-FE58A9B8ADB0}"/>
    <hyperlink ref="K388" r:id="rId116" display="https://www.carbonfootprint.com/docs/2018_8_electricity_factors_august_2018_-_online_sources.pdf" xr:uid="{C2B8CF82-2635-490E-8EE6-F0B2EECB22D1}"/>
    <hyperlink ref="K389" r:id="rId117" display="https://www.carbonfootprint.com/docs/2019_06_emissions_factors_sources_for_2019_electricity.pdf" xr:uid="{805F353B-504C-434E-89DF-B18510439BF1}"/>
    <hyperlink ref="K390" r:id="rId118" display="https://www.carbonfootprint.com/docs/2020_09_emissions_factors_sources_for_2020_electricity_v14.pdf" xr:uid="{EB0909D2-106D-44A7-B8D7-A92B78CFB4F8}"/>
    <hyperlink ref="K391" r:id="rId119" display="https://www.carbonfootprint.com/docs/2022_01_emissions_factors_sources_for_2021_electricity_v10.pdf" xr:uid="{3FFC650F-1B1D-4BE2-9182-F894D267F3A4}"/>
    <hyperlink ref="K392" r:id="rId120" display="https://www.carbonfootprint.com/docs/2023_02_emissions_factors_sources_for_2022_electricity_v10.pdf" xr:uid="{2CE93483-92F0-4528-BB20-6707AC2115BE}"/>
    <hyperlink ref="K394" r:id="rId121" display="https://www.carbonfootprint.com/docs/2018_8_electricity_factors_august_2018_-_online_sources.pdf" xr:uid="{FCB80DEF-9511-4197-BD3B-4C32D3177FB1}"/>
    <hyperlink ref="K395" r:id="rId122" display="https://www.carbonfootprint.com/docs/2019_06_emissions_factors_sources_for_2019_electricity.pdf" xr:uid="{F99DD84D-D32F-4D06-AF2B-C9240EBC5682}"/>
    <hyperlink ref="K396" r:id="rId123" display="https://www.carbonfootprint.com/docs/2020_09_emissions_factors_sources_for_2020_electricity_v14.pdf" xr:uid="{02A043FD-F02A-4B4A-A0B9-7942D5B6C6A1}"/>
    <hyperlink ref="K397" r:id="rId124" display="https://www.carbonfootprint.com/docs/2022_01_emissions_factors_sources_for_2021_electricity_v10.pdf" xr:uid="{58C6A3C3-9764-4594-AEDD-36DA6A41C871}"/>
    <hyperlink ref="K398" r:id="rId125" display="https://www.carbonfootprint.com/docs/2023_02_emissions_factors_sources_for_2022_electricity_v10.pdf" xr:uid="{4BF3AA50-D665-46CF-8701-D2DCB14D3489}"/>
    <hyperlink ref="K400" r:id="rId126" display="https://www.carbonfootprint.com/docs/2018_8_electricity_factors_august_2018_-_online_sources.pdf" xr:uid="{7FF70F56-D0CE-4156-96EC-DD5732AC57B0}"/>
    <hyperlink ref="K401" r:id="rId127" display="https://www.carbonfootprint.com/docs/2019_06_emissions_factors_sources_for_2019_electricity.pdf" xr:uid="{66EA6BDF-DE32-41CA-BE06-0DBB6E8C5573}"/>
    <hyperlink ref="K402" r:id="rId128" display="https://www.carbonfootprint.com/docs/2020_09_emissions_factors_sources_for_2020_electricity_v14.pdf" xr:uid="{EEC6CCE9-C08D-4E8C-A408-CCA06A118ECC}"/>
    <hyperlink ref="K403" r:id="rId129" display="https://www.carbonfootprint.com/docs/2022_01_emissions_factors_sources_for_2021_electricity_v10.pdf" xr:uid="{B207AA54-4405-40C0-ACE5-036164553252}"/>
    <hyperlink ref="K404" r:id="rId130" display="https://www.carbonfootprint.com/docs/2023_02_emissions_factors_sources_for_2022_electricity_v10.pdf" xr:uid="{B37A007D-D07A-416D-BEF1-2FA690A05017}"/>
    <hyperlink ref="K406" r:id="rId131" display="https://www.carbonfootprint.com/docs/2018_8_electricity_factors_august_2018_-_online_sources.pdf" xr:uid="{269E76FD-F76D-4283-AF1D-CDDAC3FFC634}"/>
    <hyperlink ref="K407" r:id="rId132" display="https://www.carbonfootprint.com/docs/2019_06_emissions_factors_sources_for_2019_electricity.pdf" xr:uid="{389DF3E4-D0AE-4B9E-90ED-FDA55078D7C6}"/>
    <hyperlink ref="K408" r:id="rId133" display="https://www.carbonfootprint.com/docs/2020_09_emissions_factors_sources_for_2020_electricity_v14.pdf" xr:uid="{E8898C73-614B-46DA-A10F-ACB30A447472}"/>
    <hyperlink ref="K409" r:id="rId134" display="https://www.carbonfootprint.com/docs/2022_01_emissions_factors_sources_for_2021_electricity_v10.pdf" xr:uid="{552E8A15-58B4-487F-AE49-CA4223973957}"/>
    <hyperlink ref="K410" r:id="rId135" display="https://www.carbonfootprint.com/docs/2023_02_emissions_factors_sources_for_2022_electricity_v10.pdf" xr:uid="{EB402A66-1469-405E-A95F-BDC36E10482F}"/>
    <hyperlink ref="K412" r:id="rId136" display="https://www.carbonfootprint.com/docs/2018_8_electricity_factors_august_2018_-_online_sources.pdf" xr:uid="{B06B1CC4-1405-423E-B9FB-9FFD8BD54BF6}"/>
    <hyperlink ref="K413" r:id="rId137" display="https://www.carbonfootprint.com/docs/2019_06_emissions_factors_sources_for_2019_electricity.pdf" xr:uid="{678F19FB-7B08-4968-A85A-7EDA87A62E5E}"/>
    <hyperlink ref="K414" r:id="rId138" display="https://www.carbonfootprint.com/docs/2020_09_emissions_factors_sources_for_2020_electricity_v14.pdf" xr:uid="{061093BA-50DD-4176-A418-E743D62D9091}"/>
    <hyperlink ref="K415" r:id="rId139" display="https://www.carbonfootprint.com/docs/2022_01_emissions_factors_sources_for_2021_electricity_v10.pdf" xr:uid="{604F664F-BAB7-4B3B-ADB1-2F893393DA5F}"/>
    <hyperlink ref="K416" r:id="rId140" display="https://www.carbonfootprint.com/docs/2023_02_emissions_factors_sources_for_2022_electricity_v10.pdf" xr:uid="{3BA3FFBF-BF19-4F42-BB1D-66D3ED7A2DA5}"/>
    <hyperlink ref="K418" r:id="rId141" display="https://www.carbonfootprint.com/docs/2018_8_electricity_factors_august_2018_-_online_sources.pdf" xr:uid="{DBDE4F9B-A380-49ED-8682-D567BCFE64BA}"/>
    <hyperlink ref="K419" r:id="rId142" display="https://www.carbonfootprint.com/docs/2019_06_emissions_factors_sources_for_2019_electricity.pdf" xr:uid="{30E54375-15B4-4C16-B94E-E4D307E6BE37}"/>
    <hyperlink ref="K420" r:id="rId143" display="https://www.carbonfootprint.com/docs/2020_09_emissions_factors_sources_for_2020_electricity_v14.pdf" xr:uid="{02FCE5A2-B059-4BC5-B05A-3DAC3C78EB3C}"/>
    <hyperlink ref="K421" r:id="rId144" display="https://www.carbonfootprint.com/docs/2022_01_emissions_factors_sources_for_2021_electricity_v10.pdf" xr:uid="{39BCABD0-6E7D-4B59-991B-A507F937ADE8}"/>
    <hyperlink ref="K422" r:id="rId145" display="https://www.carbonfootprint.com/docs/2023_02_emissions_factors_sources_for_2022_electricity_v10.pdf" xr:uid="{E08E8175-9652-489F-83C7-75A2E701B194}"/>
    <hyperlink ref="K424" r:id="rId146" display="https://www.carbonfootprint.com/docs/2018_8_electricity_factors_august_2018_-_online_sources.pdf" xr:uid="{2ED9924E-BCFB-400C-86B8-16DBF1045A66}"/>
    <hyperlink ref="K425" r:id="rId147" display="https://www.carbonfootprint.com/docs/2019_06_emissions_factors_sources_for_2019_electricity.pdf" xr:uid="{F918F17D-AB42-4AAE-849C-FC2647339ECF}"/>
    <hyperlink ref="K426" r:id="rId148" display="https://www.carbonfootprint.com/docs/2020_09_emissions_factors_sources_for_2020_electricity_v14.pdf" xr:uid="{2D3D688A-4782-4D99-87AC-375284480E20}"/>
    <hyperlink ref="K427" r:id="rId149" display="https://www.carbonfootprint.com/docs/2022_01_emissions_factors_sources_for_2021_electricity_v10.pdf" xr:uid="{D99AAA5D-69AE-408D-A68E-548C1DEBAE70}"/>
    <hyperlink ref="K428" r:id="rId150" display="https://www.carbonfootprint.com/docs/2023_02_emissions_factors_sources_for_2022_electricity_v10.pdf" xr:uid="{1C94E282-CB2A-40C8-BFDD-6872A72136FB}"/>
    <hyperlink ref="K430" r:id="rId151" display="https://www.carbonfootprint.com/docs/2018_8_electricity_factors_august_2018_-_online_sources.pdf" xr:uid="{96DED3D2-405A-4AA5-B582-92DC0285F23B}"/>
    <hyperlink ref="K431" r:id="rId152" display="https://www.carbonfootprint.com/docs/2019_06_emissions_factors_sources_for_2019_electricity.pdf" xr:uid="{8A06CF25-7678-4599-A8DF-C0505740DD9A}"/>
    <hyperlink ref="K432" r:id="rId153" display="https://www.carbonfootprint.com/docs/2020_09_emissions_factors_sources_for_2020_electricity_v14.pdf" xr:uid="{BE6E8828-D4C7-4A39-85CC-D90DEBA88A5A}"/>
    <hyperlink ref="K433" r:id="rId154" display="https://www.carbonfootprint.com/docs/2022_01_emissions_factors_sources_for_2021_electricity_v10.pdf" xr:uid="{FF133DBA-25D1-437D-9BE8-22E3BE1CC3E8}"/>
    <hyperlink ref="K434" r:id="rId155" display="https://www.carbonfootprint.com/docs/2023_02_emissions_factors_sources_for_2022_electricity_v10.pdf" xr:uid="{1CEEAED3-D3D9-406D-8D4C-F39DACA5B9BA}"/>
    <hyperlink ref="K436" r:id="rId156" display="https://www.carbonfootprint.com/docs/2018_8_electricity_factors_august_2018_-_online_sources.pdf" xr:uid="{2719B4B3-8A51-49EC-930C-727EB6278A18}"/>
    <hyperlink ref="K437" r:id="rId157" display="https://www.carbonfootprint.com/docs/2019_06_emissions_factors_sources_for_2019_electricity.pdf" xr:uid="{A54EE94A-5ABA-47A5-AD35-85722F30BA5E}"/>
    <hyperlink ref="K438" r:id="rId158" display="https://www.carbonfootprint.com/docs/2020_09_emissions_factors_sources_for_2020_electricity_v14.pdf" xr:uid="{C6C0A245-FE91-426C-948F-75AD28263358}"/>
    <hyperlink ref="K439" r:id="rId159" display="https://www.carbonfootprint.com/docs/2022_01_emissions_factors_sources_for_2021_electricity_v10.pdf" xr:uid="{B54DAECD-376A-441F-B6D1-9956EA4221BC}"/>
    <hyperlink ref="K440" r:id="rId160" display="https://www.carbonfootprint.com/docs/2023_02_emissions_factors_sources_for_2022_electricity_v10.pdf" xr:uid="{ED6AC947-E799-48DD-B2F8-398B4A72E744}"/>
    <hyperlink ref="K442" r:id="rId161" display="https://www.carbonfootprint.com/docs/2018_8_electricity_factors_august_2018_-_online_sources.pdf" xr:uid="{0FDF8A33-54C7-4D70-BB86-39217A921258}"/>
    <hyperlink ref="K443" r:id="rId162" display="https://www.carbonfootprint.com/docs/2019_06_emissions_factors_sources_for_2019_electricity.pdf" xr:uid="{F7A114A7-B0EE-4F61-AC6B-2AFB8DAE40B9}"/>
    <hyperlink ref="K444" r:id="rId163" display="https://www.carbonfootprint.com/docs/2020_09_emissions_factors_sources_for_2020_electricity_v14.pdf" xr:uid="{3DEFA148-B45C-4676-AAA1-5550F7A1018A}"/>
    <hyperlink ref="K445" r:id="rId164" display="https://www.carbonfootprint.com/docs/2022_01_emissions_factors_sources_for_2021_electricity_v10.pdf" xr:uid="{780A8E4E-2F2B-412F-A1DB-3856822F558B}"/>
    <hyperlink ref="K446" r:id="rId165" display="https://www.carbonfootprint.com/docs/2023_02_emissions_factors_sources_for_2022_electricity_v10.pdf" xr:uid="{0B22B405-762B-4B20-A2A5-A3A6B89C267E}"/>
    <hyperlink ref="K448" r:id="rId166" display="https://www.carbonfootprint.com/docs/2018_8_electricity_factors_august_2018_-_online_sources.pdf" xr:uid="{DDFB73B9-1D38-4328-8FA1-D058C92B0053}"/>
    <hyperlink ref="K449" r:id="rId167" display="https://www.carbonfootprint.com/docs/2019_06_emissions_factors_sources_for_2019_electricity.pdf" xr:uid="{75F32F5A-2253-43F6-AE85-8008049D2C61}"/>
    <hyperlink ref="K450" r:id="rId168" display="https://www.carbonfootprint.com/docs/2020_09_emissions_factors_sources_for_2020_electricity_v14.pdf" xr:uid="{B1355DB1-A772-4D1A-851C-17F6E3A0A471}"/>
    <hyperlink ref="K451" r:id="rId169" display="https://www.carbonfootprint.com/docs/2022_01_emissions_factors_sources_for_2021_electricity_v10.pdf" xr:uid="{3116373A-33A0-4DAD-A75D-E36577DEAB42}"/>
    <hyperlink ref="K452" r:id="rId170" display="https://www.carbonfootprint.com/docs/2023_02_emissions_factors_sources_for_2022_electricity_v10.pdf" xr:uid="{BA1726D2-7C5F-42F1-A2C6-73723A131D32}"/>
    <hyperlink ref="K454" r:id="rId171" display="https://www.carbonfootprint.com/docs/2018_8_electricity_factors_august_2018_-_online_sources.pdf" xr:uid="{034F4843-451F-4EE4-81A9-A94085EE91DD}"/>
    <hyperlink ref="K455" r:id="rId172" display="https://www.carbonfootprint.com/docs/2019_06_emissions_factors_sources_for_2019_electricity.pdf" xr:uid="{0CF2B0D9-4BB6-4C05-AF8F-894903B1ACA3}"/>
    <hyperlink ref="K456" r:id="rId173" display="https://www.carbonfootprint.com/docs/2020_09_emissions_factors_sources_for_2020_electricity_v14.pdf" xr:uid="{E6EE9B14-02A0-43C7-A44E-71EA9E91D053}"/>
    <hyperlink ref="K457" r:id="rId174" display="https://www.carbonfootprint.com/docs/2022_01_emissions_factors_sources_for_2021_electricity_v10.pdf" xr:uid="{D44863EC-4E2F-44FE-824D-F131802C33A8}"/>
    <hyperlink ref="K458" r:id="rId175" display="https://www.carbonfootprint.com/docs/2023_02_emissions_factors_sources_for_2022_electricity_v10.pdf" xr:uid="{0723680A-6548-4BCE-A340-D6EFCBF98FEE}"/>
    <hyperlink ref="K462" r:id="rId176" display="https://www.carbonfootprint.com/docs/2020_09_emissions_factors_sources_for_2020_electricity_v14.pdf" xr:uid="{BA4FD659-9F67-418F-ACD8-DCCD340C6088}"/>
    <hyperlink ref="K463" r:id="rId177" display="https://www.carbonfootprint.com/docs/2022_01_emissions_factors_sources_for_2021_electricity_v10.pdf" xr:uid="{41320B09-4F9B-41F2-80B5-B37E2BDABFB8}"/>
    <hyperlink ref="K464" r:id="rId178" display="https://www.carbonfootprint.com/docs/2023_02_emissions_factors_sources_for_2022_electricity_v10.pdf" xr:uid="{E8C2A723-ED45-44A3-A7CF-09691F8C7004}"/>
    <hyperlink ref="K466" r:id="rId179" display="https://www.carbonfootprint.com/docs/2018_8_electricity_factors_august_2018_-_online_sources.pdf" xr:uid="{FE51C014-C95E-47F0-997B-2B2B9EEF1B69}"/>
    <hyperlink ref="K467" r:id="rId180" display="https://www.carbonfootprint.com/docs/2019_06_emissions_factors_sources_for_2019_electricity.pdf" xr:uid="{2DC98FA8-B701-4F59-95DB-B466B3996AD1}"/>
    <hyperlink ref="K468" r:id="rId181" display="https://www.carbonfootprint.com/docs/2020_09_emissions_factors_sources_for_2020_electricity_v14.pdf" xr:uid="{79CAE4ED-8252-473D-A61B-04AF68F2BCDB}"/>
    <hyperlink ref="K469" r:id="rId182" display="https://www.carbonfootprint.com/docs/2022_01_emissions_factors_sources_for_2021_electricity_v10.pdf" xr:uid="{A0BE7106-2BD1-4320-8BF9-C328126E1C31}"/>
    <hyperlink ref="K470" r:id="rId183" display="https://www.carbonfootprint.com/docs/2023_02_emissions_factors_sources_for_2022_electricity_v10.pdf" xr:uid="{87A80274-D269-45C8-B456-D93BBFF5641A}"/>
    <hyperlink ref="K472" r:id="rId184" display="https://www.carbonfootprint.com/docs/2018_8_electricity_factors_august_2018_-_online_sources.pdf" xr:uid="{1B0EEA0A-40C0-4098-8FB9-A1D14F599D6C}"/>
    <hyperlink ref="K473" r:id="rId185" display="https://www.carbonfootprint.com/docs/2019_06_emissions_factors_sources_for_2019_electricity.pdf" xr:uid="{D88FF517-5BD5-4BE8-8AAF-33429087FDC7}"/>
    <hyperlink ref="K474" r:id="rId186" display="https://www.carbonfootprint.com/docs/2020_09_emissions_factors_sources_for_2020_electricity_v14.pdf" xr:uid="{8F77E386-6AE7-4B03-9B70-5CB3CFBE7C13}"/>
    <hyperlink ref="K475" r:id="rId187" display="https://www.carbonfootprint.com/docs/2022_01_emissions_factors_sources_for_2021_electricity_v10.pdf" xr:uid="{A305B069-D8B2-4AF5-B899-DEC8738E3D1F}"/>
    <hyperlink ref="K476" r:id="rId188" display="https://www.carbonfootprint.com/docs/2023_02_emissions_factors_sources_for_2022_electricity_v10.pdf" xr:uid="{EFE4CDA8-4040-4FB2-8073-36CDA8E9E930}"/>
    <hyperlink ref="K478" r:id="rId189" display="https://www.carbonfootprint.com/docs/2018_8_electricity_factors_august_2018_-_online_sources.pdf" xr:uid="{570DBAF0-C6F5-4BFE-BC5D-85F3C352D100}"/>
    <hyperlink ref="K479" r:id="rId190" display="https://www.carbonfootprint.com/docs/2019_06_emissions_factors_sources_for_2019_electricity.pdf" xr:uid="{F1C2699B-DA4B-4B93-9429-C6F5B668F1CD}"/>
    <hyperlink ref="K480" r:id="rId191" display="https://www.carbonfootprint.com/docs/2020_09_emissions_factors_sources_for_2020_electricity_v14.pdf" xr:uid="{3E7790A7-125F-476E-BEE4-74BBF0755CF5}"/>
    <hyperlink ref="K481" r:id="rId192" display="https://www.carbonfootprint.com/docs/2022_01_emissions_factors_sources_for_2021_electricity_v10.pdf" xr:uid="{3E84C56E-D6E0-468B-8E68-296ACE43EC38}"/>
    <hyperlink ref="K482" r:id="rId193" display="https://www.carbonfootprint.com/docs/2023_02_emissions_factors_sources_for_2022_electricity_v10.pdf" xr:uid="{14169048-DDBB-4320-B81F-F7F706A9D5DC}"/>
    <hyperlink ref="K484" r:id="rId194" display="https://www.carbonfootprint.com/docs/2018_8_electricity_factors_august_2018_-_online_sources.pdf" xr:uid="{674A8259-BBB3-4CAA-81FA-8B7B691C9D79}"/>
    <hyperlink ref="K485" r:id="rId195" display="https://www.carbonfootprint.com/docs/2019_06_emissions_factors_sources_for_2019_electricity.pdf" xr:uid="{4CFDE01E-5146-485B-AB6A-5238FC5ED775}"/>
    <hyperlink ref="K486" r:id="rId196" display="https://www.carbonfootprint.com/docs/2020_09_emissions_factors_sources_for_2020_electricity_v14.pdf" xr:uid="{53F4070F-CE1B-4632-9C1B-487B4EE19001}"/>
    <hyperlink ref="K487" r:id="rId197" display="https://www.carbonfootprint.com/docs/2022_01_emissions_factors_sources_for_2021_electricity_v10.pdf" xr:uid="{154DFEC9-0D4F-46A0-968C-3DC1F3576CCC}"/>
    <hyperlink ref="K488" r:id="rId198" display="https://www.carbonfootprint.com/docs/2023_02_emissions_factors_sources_for_2022_electricity_v10.pdf" xr:uid="{B7731B2F-DBE7-4222-A0CA-801E161763E6}"/>
    <hyperlink ref="K490" r:id="rId199" display="https://www.carbonfootprint.com/docs/2018_8_electricity_factors_august_2018_-_online_sources.pdf" xr:uid="{754FA346-27CC-48A0-93ED-7F7553B80F7C}"/>
    <hyperlink ref="K491" r:id="rId200" display="https://www.carbonfootprint.com/docs/2019_06_emissions_factors_sources_for_2019_electricity.pdf" xr:uid="{9273EC40-5673-42B2-9798-A701A9929D21}"/>
    <hyperlink ref="K492" r:id="rId201" display="https://www.carbonfootprint.com/docs/2020_09_emissions_factors_sources_for_2020_electricity_v14.pdf" xr:uid="{E01B3E4B-A58E-4747-9C99-5E8D3D33BD85}"/>
    <hyperlink ref="K493" r:id="rId202" display="https://www.carbonfootprint.com/docs/2022_01_emissions_factors_sources_for_2021_electricity_v10.pdf" xr:uid="{F7F78EC5-FA44-4722-B5A4-7E47BEA04877}"/>
    <hyperlink ref="K494" r:id="rId203" display="https://www.carbonfootprint.com/docs/2023_02_emissions_factors_sources_for_2022_electricity_v10.pdf" xr:uid="{7D493DFF-77D7-47F5-BF24-83E06054792C}"/>
    <hyperlink ref="K496" r:id="rId204" display="https://www.carbonfootprint.com/docs/2018_8_electricity_factors_august_2018_-_online_sources.pdf" xr:uid="{0D61F5D8-1BB1-493F-B803-CBA7A29FCAD6}"/>
    <hyperlink ref="K497" r:id="rId205" display="https://www.carbonfootprint.com/docs/2019_06_emissions_factors_sources_for_2019_electricity.pdf" xr:uid="{F08D439D-9D8E-45EB-B912-C3EA8D6C62A2}"/>
    <hyperlink ref="K498" r:id="rId206" display="https://www.carbonfootprint.com/docs/2020_09_emissions_factors_sources_for_2020_electricity_v14.pdf" xr:uid="{A4F4DB29-E3F6-42B0-BC5D-F83369BA6038}"/>
    <hyperlink ref="K499" r:id="rId207" display="https://www.carbonfootprint.com/docs/2022_01_emissions_factors_sources_for_2021_electricity_v10.pdf" xr:uid="{A18AD01E-91A2-4F04-9D41-4E455CA7141A}"/>
    <hyperlink ref="K500" r:id="rId208" display="https://www.carbonfootprint.com/docs/2023_02_emissions_factors_sources_for_2022_electricity_v10.pdf" xr:uid="{B2F65FAB-1CE5-4B76-8F67-60CC16A49023}"/>
    <hyperlink ref="K502" r:id="rId209" display="https://www.carbonfootprint.com/docs/2018_8_electricity_factors_august_2018_-_online_sources.pdf" xr:uid="{15BF8DBB-9458-4C80-B267-CA604EA19D3E}"/>
    <hyperlink ref="K503" r:id="rId210" display="https://www.carbonfootprint.com/docs/2019_06_emissions_factors_sources_for_2019_electricity.pdf" xr:uid="{ED7CA5C5-D69F-4D28-9AD9-AF02BC8238E2}"/>
    <hyperlink ref="K504" r:id="rId211" display="https://www.carbonfootprint.com/docs/2020_09_emissions_factors_sources_for_2020_electricity_v14.pdf" xr:uid="{B12605F6-29E4-45FC-9FDB-AFB51130F3D1}"/>
    <hyperlink ref="K505" r:id="rId212" display="https://www.carbonfootprint.com/docs/2022_01_emissions_factors_sources_for_2021_electricity_v10.pdf" xr:uid="{A811DCA4-B538-4DD4-8D4B-4E2159B2EBB0}"/>
    <hyperlink ref="K506" r:id="rId213" display="https://www.carbonfootprint.com/docs/2023_02_emissions_factors_sources_for_2022_electricity_v10.pdf" xr:uid="{4898C8D0-01CE-4017-A0A1-FE6D350E61FD}"/>
    <hyperlink ref="K508" r:id="rId214" display="https://www.carbonfootprint.com/docs/2018_8_electricity_factors_august_2018_-_online_sources.pdf" xr:uid="{84D27E71-67B5-4C21-A32B-81B71E6F43CC}"/>
    <hyperlink ref="K509" r:id="rId215" display="https://www.carbonfootprint.com/docs/2019_06_emissions_factors_sources_for_2019_electricity.pdf" xr:uid="{2675FE3B-F5E0-46BB-9034-5ADF71E83386}"/>
    <hyperlink ref="K510" r:id="rId216" display="https://www.carbonfootprint.com/docs/2020_09_emissions_factors_sources_for_2020_electricity_v14.pdf" xr:uid="{B98C7F54-ADF2-4CDA-9D82-155B86E02432}"/>
    <hyperlink ref="K511" r:id="rId217" display="https://www.carbonfootprint.com/docs/2022_01_emissions_factors_sources_for_2021_electricity_v10.pdf" xr:uid="{B5D4FA0B-D76C-4F9A-81C6-1B2F254DCBED}"/>
    <hyperlink ref="K512" r:id="rId218" display="https://www.carbonfootprint.com/docs/2023_02_emissions_factors_sources_for_2022_electricity_v10.pdf" xr:uid="{EF15F0F4-D88E-492E-8E30-5AB7B077C854}"/>
    <hyperlink ref="K178" r:id="rId219" display="https://www.carbonfootprint.com/docs/2018_8_electricity_factors_august_2018_-_online_sources.pdf" xr:uid="{7F686DC3-9079-49F5-85F5-6382B183022E}"/>
    <hyperlink ref="K179" r:id="rId220" display="https://www.carbonfootprint.com/docs/2019_06_emissions_factors_sources_for_2019_electricity.pdf" xr:uid="{BB400C0A-8A0D-4668-A011-99249CAEE68A}"/>
    <hyperlink ref="K180" r:id="rId221" display="https://www.carbonfootprint.com/docs/2020_09_emissions_factors_sources_for_2020_electricity_v14.pdf" xr:uid="{2742932C-AF7E-44CA-A5B9-8011C24C0E79}"/>
    <hyperlink ref="K181" r:id="rId222" display="https://www.carbonfootprint.com/docs/2022_01_emissions_factors_sources_for_2021_electricity_v10.pdf" xr:uid="{65EF99C8-45D9-4A60-BE67-E0CE632399F4}"/>
    <hyperlink ref="K182" r:id="rId223" display="https://www.carbonfootprint.com/docs/2023_02_emissions_factors_sources_for_2022_electricity_v10.pdf" xr:uid="{BC3C9F25-1E4B-46D8-8324-1BAD84722BDF}"/>
    <hyperlink ref="N202" r:id="rId224" xr:uid="{D3736A58-5196-4503-B8D5-4FDDA5E3987E}"/>
    <hyperlink ref="N680" r:id="rId225" xr:uid="{4FBBBFB3-C99A-4286-9A3F-03D3D9BC9727}"/>
    <hyperlink ref="K518" r:id="rId226" display="https://www.carbonfootprint.com/docs/2023_02_emissions_factors_sources_for_2022_electricity_v10.pdf" xr:uid="{21D1F063-19B8-46AA-B75C-C0E67A8B0EC2}"/>
    <hyperlink ref="K517" r:id="rId227" display="https://www.carbonfootprint.com/docs/2022_01_emissions_factors_sources_for_2021_electricity_v10.pdf" xr:uid="{EF311E7D-33E3-4D32-8755-6D5205D63DCC}"/>
    <hyperlink ref="K516" r:id="rId228" display="https://www.carbonfootprint.com/docs/2020_09_emissions_factors_sources_for_2020_electricity_v14.pdf" xr:uid="{B3DF2DDC-BB89-4860-8E11-E39166945DD0}"/>
    <hyperlink ref="K515" r:id="rId229" display="https://www.carbonfootprint.com/docs/2019_06_emissions_factors_sources_for_2019_electricity.pdf" xr:uid="{40EDEB17-DF25-4C74-B68C-449BE68F8689}"/>
    <hyperlink ref="K514" r:id="rId230" display="https://www.carbonfootprint.com/docs/2018_8_electricity_factors_august_2018_-_online_sources.pdf" xr:uid="{7432598B-68B8-43E2-9521-D9CF64AF2674}"/>
  </hyperlinks>
  <pageMargins left="0.7" right="0.7" top="0.75" bottom="0.75" header="0" footer="0"/>
  <pageSetup scale="24" fitToHeight="0" orientation="portrait" r:id="rId2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64580-3413-494B-A63F-1712E08EA623}">
  <sheetPr codeName="Sheet1">
    <tabColor theme="4"/>
  </sheetPr>
  <dimension ref="A1:Q1005"/>
  <sheetViews>
    <sheetView showGridLines="0" zoomScale="85" zoomScaleNormal="85" workbookViewId="0">
      <pane xSplit="1" ySplit="9" topLeftCell="F10" activePane="bottomRight" state="frozen"/>
      <selection activeCell="CF22" sqref="CF22"/>
      <selection pane="topRight" activeCell="CF22" sqref="CF22"/>
      <selection pane="bottomLeft" activeCell="CF22" sqref="CF22"/>
      <selection pane="bottomRight" activeCell="CF22" sqref="CF22"/>
    </sheetView>
  </sheetViews>
  <sheetFormatPr defaultColWidth="13.7109375" defaultRowHeight="15" customHeight="1" x14ac:dyDescent="0.2"/>
  <cols>
    <col min="1" max="1" width="2.7109375" style="2" customWidth="1"/>
    <col min="2" max="2" width="26.85546875" style="2" customWidth="1"/>
    <col min="3" max="3" width="10.5703125" style="2" customWidth="1"/>
    <col min="4" max="4" width="19.5703125" style="2" customWidth="1"/>
    <col min="5" max="5" width="46.5703125" style="2" customWidth="1"/>
    <col min="6" max="6" width="16.42578125" style="2" bestFit="1" customWidth="1"/>
    <col min="7" max="7" width="46.140625" style="2" customWidth="1"/>
    <col min="8" max="8" width="15.140625" style="2" customWidth="1"/>
    <col min="9" max="9" width="42.85546875" style="2" customWidth="1"/>
    <col min="10" max="10" width="8.85546875" style="2" customWidth="1"/>
    <col min="11" max="12" width="25.7109375" style="2" customWidth="1"/>
    <col min="13" max="13" width="15.42578125" style="2" customWidth="1"/>
    <col min="14" max="14" width="26.5703125" style="2" bestFit="1" customWidth="1"/>
    <col min="15" max="15" width="13.42578125" style="2" customWidth="1"/>
    <col min="16" max="16" width="30.85546875" style="2" customWidth="1"/>
    <col min="17" max="17" width="18.5703125" style="2" customWidth="1"/>
    <col min="18" max="16384" width="13.7109375" style="2"/>
  </cols>
  <sheetData>
    <row r="1" spans="1:17" ht="5.45" customHeight="1" thickBot="1" x14ac:dyDescent="0.3">
      <c r="A1" s="3"/>
      <c r="B1" s="3"/>
      <c r="C1" s="3"/>
      <c r="D1" s="3"/>
      <c r="E1" s="3"/>
      <c r="F1" s="3"/>
      <c r="G1" s="3"/>
      <c r="H1" s="3"/>
      <c r="I1" s="3"/>
      <c r="J1" s="3"/>
      <c r="K1" s="3"/>
      <c r="L1" s="3"/>
      <c r="M1" s="3"/>
      <c r="N1" s="3"/>
      <c r="O1" s="3"/>
      <c r="P1" s="3"/>
      <c r="Q1" s="3"/>
    </row>
    <row r="2" spans="1:17" ht="14.25" customHeight="1" x14ac:dyDescent="0.25">
      <c r="A2" s="3"/>
      <c r="B2" s="3"/>
      <c r="C2" s="3"/>
      <c r="D2" s="3"/>
      <c r="G2" s="1264" t="s">
        <v>0</v>
      </c>
      <c r="H2" s="1265"/>
      <c r="I2" s="3"/>
      <c r="J2" s="3"/>
      <c r="K2" s="3"/>
      <c r="L2" s="3"/>
      <c r="M2" s="3"/>
      <c r="N2" s="3"/>
      <c r="O2" s="3"/>
      <c r="P2" s="3"/>
      <c r="Q2" s="3"/>
    </row>
    <row r="3" spans="1:17" ht="15" customHeight="1" thickBot="1" x14ac:dyDescent="0.3">
      <c r="A3" s="3"/>
      <c r="B3" s="3"/>
      <c r="C3" s="3"/>
      <c r="D3" s="3"/>
      <c r="G3" s="1266"/>
      <c r="H3" s="1267"/>
      <c r="I3" s="3"/>
      <c r="J3" s="3"/>
      <c r="K3" s="3"/>
      <c r="L3" s="3"/>
      <c r="M3" s="3"/>
      <c r="N3" s="3"/>
      <c r="O3" s="3"/>
      <c r="P3" s="3"/>
      <c r="Q3" s="3"/>
    </row>
    <row r="4" spans="1:17" ht="6" customHeight="1" x14ac:dyDescent="0.25">
      <c r="A4" s="3"/>
      <c r="B4" s="3"/>
      <c r="C4" s="3"/>
      <c r="D4" s="3"/>
      <c r="E4" s="3"/>
      <c r="F4" s="3"/>
      <c r="G4" s="3"/>
      <c r="H4" s="3"/>
      <c r="I4" s="3"/>
      <c r="J4" s="3"/>
      <c r="K4" s="3"/>
      <c r="L4" s="3"/>
      <c r="M4" s="3"/>
      <c r="N4" s="3"/>
      <c r="O4" s="3"/>
      <c r="P4" s="3"/>
      <c r="Q4" s="3"/>
    </row>
    <row r="5" spans="1:17" ht="6" customHeight="1" x14ac:dyDescent="0.25">
      <c r="A5" s="3"/>
      <c r="B5" s="3"/>
      <c r="C5" s="3"/>
      <c r="D5" s="3"/>
      <c r="E5" s="3"/>
      <c r="F5" s="3"/>
      <c r="G5" s="3"/>
      <c r="H5" s="3"/>
      <c r="I5" s="3"/>
      <c r="J5" s="3"/>
      <c r="K5" s="3"/>
      <c r="L5" s="3"/>
      <c r="M5" s="3"/>
      <c r="N5" s="3"/>
      <c r="O5" s="3"/>
      <c r="P5" s="3"/>
      <c r="Q5" s="3"/>
    </row>
    <row r="6" spans="1:17" ht="6" customHeight="1" x14ac:dyDescent="0.25">
      <c r="A6" s="3"/>
      <c r="B6" s="3"/>
      <c r="C6" s="3"/>
      <c r="E6" s="3"/>
      <c r="F6" s="3"/>
      <c r="G6" s="3"/>
      <c r="H6" s="3"/>
      <c r="I6" s="3"/>
      <c r="J6" s="3"/>
      <c r="K6" s="3"/>
      <c r="L6" s="3"/>
      <c r="M6" s="3"/>
      <c r="N6" s="3"/>
      <c r="O6" s="3"/>
      <c r="P6" s="3"/>
      <c r="Q6" s="3"/>
    </row>
    <row r="7" spans="1:17" ht="6" customHeight="1" thickBot="1" x14ac:dyDescent="0.3">
      <c r="A7" s="3"/>
      <c r="B7" s="3"/>
      <c r="C7" s="3"/>
      <c r="E7" s="3"/>
      <c r="F7" s="3"/>
      <c r="G7" s="3"/>
      <c r="H7" s="3"/>
      <c r="I7" s="3"/>
      <c r="J7" s="3"/>
      <c r="K7" s="3"/>
      <c r="L7" s="3"/>
      <c r="M7" s="3"/>
      <c r="N7" s="3"/>
      <c r="O7" s="3"/>
      <c r="P7" s="3"/>
      <c r="Q7" s="3"/>
    </row>
    <row r="8" spans="1:17" ht="37.5" customHeight="1" thickBot="1" x14ac:dyDescent="0.25">
      <c r="A8" s="4"/>
      <c r="B8" s="1260" t="s">
        <v>824</v>
      </c>
      <c r="C8" s="641"/>
      <c r="D8" s="1262" t="s">
        <v>758</v>
      </c>
      <c r="E8" s="1268" t="s">
        <v>1</v>
      </c>
      <c r="F8" s="1268"/>
      <c r="G8" s="1268"/>
      <c r="H8" s="1269" t="s">
        <v>2</v>
      </c>
      <c r="I8" s="1270"/>
      <c r="J8" s="1271" t="s">
        <v>3</v>
      </c>
      <c r="K8" s="1272"/>
      <c r="L8" s="1272"/>
      <c r="M8" s="1272"/>
      <c r="N8" s="1273"/>
      <c r="O8" s="1259" t="s">
        <v>4</v>
      </c>
      <c r="P8" s="1258"/>
      <c r="Q8" s="4"/>
    </row>
    <row r="9" spans="1:17" ht="28.5" customHeight="1" thickBot="1" x14ac:dyDescent="0.25">
      <c r="A9" s="5"/>
      <c r="B9" s="1261"/>
      <c r="C9" s="642"/>
      <c r="D9" s="1263"/>
      <c r="E9" s="6" t="s">
        <v>7</v>
      </c>
      <c r="F9" s="7" t="s">
        <v>8</v>
      </c>
      <c r="G9" s="8" t="s">
        <v>9</v>
      </c>
      <c r="H9" s="899"/>
      <c r="I9" s="900" t="s">
        <v>10</v>
      </c>
      <c r="J9" s="935" t="s">
        <v>11</v>
      </c>
      <c r="K9" s="936" t="s">
        <v>5</v>
      </c>
      <c r="L9" s="936" t="s">
        <v>310</v>
      </c>
      <c r="M9" s="937" t="s">
        <v>1854</v>
      </c>
      <c r="N9" s="938" t="s">
        <v>1855</v>
      </c>
      <c r="O9" s="9"/>
      <c r="P9" s="10" t="s">
        <v>12</v>
      </c>
      <c r="Q9" s="5"/>
    </row>
    <row r="10" spans="1:17" ht="14.25" customHeight="1" x14ac:dyDescent="0.25">
      <c r="A10" s="3"/>
      <c r="B10" s="643" t="s">
        <v>825</v>
      </c>
      <c r="C10" s="643" t="s">
        <v>944</v>
      </c>
      <c r="D10" s="614" t="s">
        <v>429</v>
      </c>
      <c r="E10" s="11" t="s">
        <v>15</v>
      </c>
      <c r="F10" s="12" t="s">
        <v>16</v>
      </c>
      <c r="G10" s="610" t="s">
        <v>827</v>
      </c>
      <c r="H10" s="27"/>
      <c r="I10" s="903"/>
      <c r="J10" s="18">
        <v>2018</v>
      </c>
      <c r="K10" s="20" t="s">
        <v>33</v>
      </c>
      <c r="L10" s="20" t="s">
        <v>24</v>
      </c>
      <c r="M10" s="20" t="s">
        <v>867</v>
      </c>
      <c r="N10" s="20" t="s">
        <v>951</v>
      </c>
      <c r="O10" s="651" t="s">
        <v>21</v>
      </c>
      <c r="P10" s="13" t="s">
        <v>914</v>
      </c>
    </row>
    <row r="11" spans="1:17" ht="14.25" customHeight="1" x14ac:dyDescent="0.25">
      <c r="A11" s="3"/>
      <c r="B11" s="643" t="s">
        <v>826</v>
      </c>
      <c r="C11" s="643" t="s">
        <v>945</v>
      </c>
      <c r="D11" s="615" t="s">
        <v>430</v>
      </c>
      <c r="E11" s="14" t="s">
        <v>22</v>
      </c>
      <c r="F11" s="15" t="s">
        <v>23</v>
      </c>
      <c r="G11" s="610" t="s">
        <v>828</v>
      </c>
      <c r="H11" s="27" t="s">
        <v>1934</v>
      </c>
      <c r="I11" s="903" t="s">
        <v>1965</v>
      </c>
      <c r="J11" s="18">
        <v>2019</v>
      </c>
      <c r="K11" s="20" t="s">
        <v>1856</v>
      </c>
      <c r="L11" s="20" t="s">
        <v>29</v>
      </c>
      <c r="M11" s="20" t="s">
        <v>571</v>
      </c>
      <c r="N11" s="20" t="s">
        <v>952</v>
      </c>
      <c r="O11" s="652"/>
      <c r="P11" s="21" t="s">
        <v>915</v>
      </c>
    </row>
    <row r="12" spans="1:17" ht="14.25" customHeight="1" thickBot="1" x14ac:dyDescent="0.3">
      <c r="A12" s="3"/>
      <c r="B12" s="644" t="s">
        <v>831</v>
      </c>
      <c r="C12" s="644" t="s">
        <v>831</v>
      </c>
      <c r="D12" s="616" t="s">
        <v>431</v>
      </c>
      <c r="E12" s="14" t="s">
        <v>26</v>
      </c>
      <c r="F12" s="15" t="s">
        <v>27</v>
      </c>
      <c r="G12" s="610"/>
      <c r="H12" s="27"/>
      <c r="I12" s="903" t="s">
        <v>1948</v>
      </c>
      <c r="J12" s="18">
        <v>2020</v>
      </c>
      <c r="K12" s="20" t="s">
        <v>38</v>
      </c>
      <c r="L12" s="20" t="s">
        <v>29</v>
      </c>
      <c r="M12" s="20" t="s">
        <v>869</v>
      </c>
      <c r="N12" s="20" t="s">
        <v>953</v>
      </c>
      <c r="O12" s="652"/>
      <c r="P12" s="21" t="s">
        <v>1963</v>
      </c>
    </row>
    <row r="13" spans="1:17" ht="14.25" customHeight="1" x14ac:dyDescent="0.25">
      <c r="A13" s="3"/>
      <c r="B13" s="3"/>
      <c r="C13" s="3"/>
      <c r="D13" s="3"/>
      <c r="E13" s="3"/>
      <c r="F13" s="3"/>
      <c r="G13" s="610" t="s">
        <v>28</v>
      </c>
      <c r="H13" s="27"/>
      <c r="I13" s="903" t="s">
        <v>1949</v>
      </c>
      <c r="J13" s="18">
        <v>2021</v>
      </c>
      <c r="K13" s="20" t="s">
        <v>43</v>
      </c>
      <c r="L13" s="20" t="s">
        <v>19</v>
      </c>
      <c r="M13" s="20" t="s">
        <v>868</v>
      </c>
      <c r="N13" s="20" t="s">
        <v>954</v>
      </c>
      <c r="O13" s="652"/>
      <c r="P13" s="21" t="s">
        <v>1964</v>
      </c>
    </row>
    <row r="14" spans="1:17" ht="14.25" customHeight="1" x14ac:dyDescent="0.25">
      <c r="A14" s="3"/>
      <c r="B14" s="3"/>
      <c r="C14" s="3"/>
      <c r="D14" s="3"/>
      <c r="E14" s="3"/>
      <c r="F14" s="3"/>
      <c r="G14" s="610" t="s">
        <v>40</v>
      </c>
      <c r="H14" s="27"/>
      <c r="I14" s="903" t="s">
        <v>1966</v>
      </c>
      <c r="J14" s="18">
        <v>2022</v>
      </c>
      <c r="K14" s="20" t="s">
        <v>44</v>
      </c>
      <c r="L14" s="20" t="s">
        <v>37</v>
      </c>
      <c r="M14" s="20" t="s">
        <v>870</v>
      </c>
      <c r="N14" s="20" t="s">
        <v>955</v>
      </c>
      <c r="O14" s="652"/>
      <c r="P14" s="23" t="s">
        <v>916</v>
      </c>
    </row>
    <row r="15" spans="1:17" ht="14.25" customHeight="1" x14ac:dyDescent="0.25">
      <c r="A15" s="3"/>
      <c r="B15" s="3"/>
      <c r="C15" s="3"/>
      <c r="D15" s="3"/>
      <c r="E15" s="3"/>
      <c r="F15" s="3"/>
      <c r="G15" s="610"/>
      <c r="H15" s="27"/>
      <c r="I15" s="903" t="s">
        <v>1947</v>
      </c>
      <c r="J15" s="18">
        <v>2023</v>
      </c>
      <c r="K15" s="20" t="s">
        <v>46</v>
      </c>
      <c r="L15" s="20" t="s">
        <v>29</v>
      </c>
      <c r="M15" s="20" t="s">
        <v>871</v>
      </c>
      <c r="N15" s="20" t="s">
        <v>956</v>
      </c>
      <c r="O15" s="653"/>
      <c r="P15" s="24"/>
    </row>
    <row r="16" spans="1:17" ht="14.25" customHeight="1" x14ac:dyDescent="0.25">
      <c r="A16" s="3"/>
      <c r="B16" s="3"/>
      <c r="C16" s="3"/>
      <c r="D16" s="3"/>
      <c r="E16" s="3"/>
      <c r="F16" s="3"/>
      <c r="G16" s="610" t="s">
        <v>1927</v>
      </c>
      <c r="H16" s="16"/>
      <c r="I16" s="903" t="s">
        <v>1935</v>
      </c>
      <c r="J16" s="19"/>
      <c r="K16" s="20" t="s">
        <v>47</v>
      </c>
      <c r="L16" s="20" t="s">
        <v>19</v>
      </c>
      <c r="M16" s="20" t="s">
        <v>872</v>
      </c>
      <c r="N16" s="20" t="s">
        <v>957</v>
      </c>
      <c r="O16" s="654" t="s">
        <v>58</v>
      </c>
      <c r="P16" s="21" t="s">
        <v>917</v>
      </c>
    </row>
    <row r="17" spans="1:16" ht="14.25" customHeight="1" x14ac:dyDescent="0.25">
      <c r="A17" s="3"/>
      <c r="B17" s="3"/>
      <c r="C17" s="3"/>
      <c r="D17" s="3"/>
      <c r="E17" s="3"/>
      <c r="F17" s="3"/>
      <c r="G17" s="610" t="s">
        <v>1976</v>
      </c>
      <c r="H17" s="16"/>
      <c r="I17" s="904" t="s">
        <v>1936</v>
      </c>
      <c r="J17" s="19"/>
      <c r="K17" s="20" t="s">
        <v>49</v>
      </c>
      <c r="L17" s="20" t="s">
        <v>32</v>
      </c>
      <c r="M17" s="20" t="s">
        <v>873</v>
      </c>
      <c r="N17" s="20" t="s">
        <v>958</v>
      </c>
      <c r="O17" s="652"/>
      <c r="P17" s="21" t="s">
        <v>926</v>
      </c>
    </row>
    <row r="18" spans="1:16" ht="14.25" customHeight="1" x14ac:dyDescent="0.25">
      <c r="A18" s="3"/>
      <c r="B18" s="3"/>
      <c r="C18" s="3"/>
      <c r="D18" s="3"/>
      <c r="E18" s="3"/>
      <c r="F18" s="3"/>
      <c r="G18" s="610" t="s">
        <v>1975</v>
      </c>
      <c r="H18" s="16"/>
      <c r="I18" s="903"/>
      <c r="J18" s="19"/>
      <c r="K18" s="20" t="s">
        <v>50</v>
      </c>
      <c r="L18" s="20" t="s">
        <v>50</v>
      </c>
      <c r="M18" s="20" t="s">
        <v>906</v>
      </c>
      <c r="N18" s="20" t="s">
        <v>959</v>
      </c>
      <c r="O18" s="652"/>
      <c r="P18" s="21" t="s">
        <v>925</v>
      </c>
    </row>
    <row r="19" spans="1:16" ht="14.25" customHeight="1" x14ac:dyDescent="0.25">
      <c r="A19" s="3"/>
      <c r="B19" s="3"/>
      <c r="C19" s="3"/>
      <c r="D19" s="3"/>
      <c r="E19" s="3"/>
      <c r="F19" s="3"/>
      <c r="G19" s="610"/>
      <c r="H19" s="27" t="s">
        <v>17</v>
      </c>
      <c r="I19" s="903" t="s">
        <v>1946</v>
      </c>
      <c r="J19" s="19"/>
      <c r="K19" s="20" t="s">
        <v>1857</v>
      </c>
      <c r="L19" s="20" t="s">
        <v>32</v>
      </c>
      <c r="M19" s="20" t="s">
        <v>874</v>
      </c>
      <c r="N19" s="20" t="s">
        <v>960</v>
      </c>
      <c r="O19" s="652"/>
      <c r="P19" s="21" t="s">
        <v>922</v>
      </c>
    </row>
    <row r="20" spans="1:16" ht="14.25" customHeight="1" x14ac:dyDescent="0.25">
      <c r="A20" s="3"/>
      <c r="B20" s="3"/>
      <c r="C20" s="3"/>
      <c r="D20" s="3"/>
      <c r="E20" s="3"/>
      <c r="F20" s="3"/>
      <c r="G20" s="610" t="s">
        <v>1983</v>
      </c>
      <c r="H20" s="16"/>
      <c r="I20" s="903" t="s">
        <v>1957</v>
      </c>
      <c r="J20" s="19"/>
      <c r="K20" s="20" t="s">
        <v>52</v>
      </c>
      <c r="L20" s="20" t="s">
        <v>42</v>
      </c>
      <c r="M20" s="20" t="s">
        <v>169</v>
      </c>
      <c r="N20" s="20" t="s">
        <v>961</v>
      </c>
      <c r="O20" s="652"/>
      <c r="P20" s="21" t="s">
        <v>923</v>
      </c>
    </row>
    <row r="21" spans="1:16" ht="14.25" customHeight="1" x14ac:dyDescent="0.25">
      <c r="A21" s="3"/>
      <c r="B21" s="3"/>
      <c r="C21" s="3"/>
      <c r="D21" s="3"/>
      <c r="E21" s="3"/>
      <c r="F21" s="3"/>
      <c r="G21" s="610" t="s">
        <v>1979</v>
      </c>
      <c r="H21" s="16"/>
      <c r="I21" s="903" t="s">
        <v>1940</v>
      </c>
      <c r="J21" s="19"/>
      <c r="K21" s="20" t="s">
        <v>53</v>
      </c>
      <c r="L21" s="20" t="s">
        <v>24</v>
      </c>
      <c r="M21" s="20" t="s">
        <v>575</v>
      </c>
      <c r="N21" s="20" t="s">
        <v>962</v>
      </c>
      <c r="O21" s="652"/>
      <c r="P21" s="21" t="s">
        <v>921</v>
      </c>
    </row>
    <row r="22" spans="1:16" ht="14.25" customHeight="1" x14ac:dyDescent="0.25">
      <c r="A22" s="3"/>
      <c r="B22" s="3"/>
      <c r="C22" s="3"/>
      <c r="D22" s="3"/>
      <c r="E22" s="3"/>
      <c r="F22" s="3"/>
      <c r="G22" s="610" t="s">
        <v>1977</v>
      </c>
      <c r="H22" s="16"/>
      <c r="I22" s="903" t="s">
        <v>1937</v>
      </c>
      <c r="J22" s="19"/>
      <c r="K22" s="20" t="s">
        <v>55</v>
      </c>
      <c r="L22" s="20" t="s">
        <v>32</v>
      </c>
      <c r="M22" s="20" t="s">
        <v>876</v>
      </c>
      <c r="N22" s="20" t="s">
        <v>963</v>
      </c>
      <c r="O22" s="652"/>
      <c r="P22" s="21" t="s">
        <v>924</v>
      </c>
    </row>
    <row r="23" spans="1:16" ht="14.25" customHeight="1" x14ac:dyDescent="0.25">
      <c r="A23" s="3"/>
      <c r="B23" s="3"/>
      <c r="C23" s="3"/>
      <c r="D23" s="3"/>
      <c r="E23" s="3"/>
      <c r="F23" s="3"/>
      <c r="G23" s="610"/>
      <c r="H23" s="16"/>
      <c r="I23" s="903" t="s">
        <v>1941</v>
      </c>
      <c r="J23" s="19"/>
      <c r="K23" s="20" t="s">
        <v>57</v>
      </c>
      <c r="L23" s="20" t="s">
        <v>37</v>
      </c>
      <c r="M23" s="20" t="s">
        <v>877</v>
      </c>
      <c r="N23" s="3"/>
      <c r="O23" s="652"/>
      <c r="P23" s="21" t="s">
        <v>927</v>
      </c>
    </row>
    <row r="24" spans="1:16" ht="14.25" customHeight="1" x14ac:dyDescent="0.25">
      <c r="A24" s="3"/>
      <c r="B24" s="3"/>
      <c r="C24" s="3"/>
      <c r="D24" s="3"/>
      <c r="E24" s="3"/>
      <c r="F24" s="3"/>
      <c r="G24" s="610" t="s">
        <v>1984</v>
      </c>
      <c r="H24" s="16"/>
      <c r="I24" s="903" t="s">
        <v>1944</v>
      </c>
      <c r="J24" s="19"/>
      <c r="K24" s="20" t="s">
        <v>13</v>
      </c>
      <c r="L24" s="20" t="s">
        <v>29</v>
      </c>
      <c r="M24" s="20" t="s">
        <v>878</v>
      </c>
      <c r="N24" s="3"/>
      <c r="O24" s="652"/>
      <c r="P24" s="21" t="s">
        <v>918</v>
      </c>
    </row>
    <row r="25" spans="1:16" ht="14.25" customHeight="1" x14ac:dyDescent="0.25">
      <c r="A25" s="3"/>
      <c r="B25" s="3"/>
      <c r="C25" s="3"/>
      <c r="D25" s="3"/>
      <c r="E25" s="3"/>
      <c r="F25" s="3"/>
      <c r="G25" s="610" t="s">
        <v>1980</v>
      </c>
      <c r="H25" s="16"/>
      <c r="I25" s="903" t="s">
        <v>1942</v>
      </c>
      <c r="J25" s="19"/>
      <c r="K25" s="20" t="s">
        <v>59</v>
      </c>
      <c r="L25" s="20" t="s">
        <v>24</v>
      </c>
      <c r="M25" s="20" t="s">
        <v>875</v>
      </c>
      <c r="N25" s="3"/>
      <c r="O25" s="652"/>
      <c r="P25" s="21" t="s">
        <v>920</v>
      </c>
    </row>
    <row r="26" spans="1:16" ht="14.25" customHeight="1" x14ac:dyDescent="0.25">
      <c r="A26" s="3"/>
      <c r="B26" s="3"/>
      <c r="C26" s="3"/>
      <c r="D26" s="3"/>
      <c r="E26" s="3"/>
      <c r="F26" s="3"/>
      <c r="G26" s="610" t="s">
        <v>1978</v>
      </c>
      <c r="H26" s="16"/>
      <c r="I26" s="903" t="s">
        <v>1938</v>
      </c>
      <c r="J26" s="19"/>
      <c r="K26" s="20" t="s">
        <v>60</v>
      </c>
      <c r="L26" s="20" t="s">
        <v>32</v>
      </c>
      <c r="M26" s="20" t="s">
        <v>879</v>
      </c>
      <c r="N26" s="3"/>
      <c r="O26" s="655"/>
      <c r="P26" s="21" t="s">
        <v>919</v>
      </c>
    </row>
    <row r="27" spans="1:16" ht="14.25" customHeight="1" x14ac:dyDescent="0.25">
      <c r="A27" s="3"/>
      <c r="B27" s="3"/>
      <c r="C27" s="3"/>
      <c r="D27" s="3"/>
      <c r="E27" s="3"/>
      <c r="F27" s="3"/>
      <c r="G27" s="611"/>
      <c r="H27" s="16"/>
      <c r="I27" s="903" t="s">
        <v>1956</v>
      </c>
      <c r="J27" s="19"/>
      <c r="K27" s="20" t="s">
        <v>62</v>
      </c>
      <c r="L27" s="20" t="s">
        <v>24</v>
      </c>
      <c r="M27" s="20" t="s">
        <v>880</v>
      </c>
      <c r="N27" s="3"/>
      <c r="O27" s="653"/>
      <c r="P27" s="24"/>
    </row>
    <row r="28" spans="1:16" ht="14.25" customHeight="1" x14ac:dyDescent="0.25">
      <c r="A28" s="3"/>
      <c r="B28" s="3"/>
      <c r="C28" s="3"/>
      <c r="D28" s="3"/>
      <c r="E28" s="3"/>
      <c r="F28" s="3"/>
      <c r="G28" s="611" t="s">
        <v>1985</v>
      </c>
      <c r="H28" s="16"/>
      <c r="I28" s="903" t="s">
        <v>1943</v>
      </c>
      <c r="J28" s="19"/>
      <c r="K28" s="20" t="s">
        <v>63</v>
      </c>
      <c r="L28" s="20" t="s">
        <v>24</v>
      </c>
      <c r="M28" s="20" t="s">
        <v>881</v>
      </c>
      <c r="N28" s="3"/>
      <c r="O28" s="654" t="s">
        <v>73</v>
      </c>
      <c r="P28" s="13" t="s">
        <v>928</v>
      </c>
    </row>
    <row r="29" spans="1:16" ht="14.25" customHeight="1" x14ac:dyDescent="0.25">
      <c r="A29" s="3"/>
      <c r="B29" s="3"/>
      <c r="C29" s="3"/>
      <c r="D29" s="3"/>
      <c r="E29" s="3"/>
      <c r="F29" s="3"/>
      <c r="G29" s="611" t="s">
        <v>1981</v>
      </c>
      <c r="H29" s="16"/>
      <c r="I29" s="903" t="s">
        <v>1939</v>
      </c>
      <c r="J29" s="19"/>
      <c r="K29" s="20" t="s">
        <v>65</v>
      </c>
      <c r="L29" s="20" t="s">
        <v>32</v>
      </c>
      <c r="M29" s="20" t="s">
        <v>859</v>
      </c>
      <c r="N29" s="3"/>
      <c r="O29" s="652"/>
      <c r="P29" s="21" t="s">
        <v>929</v>
      </c>
    </row>
    <row r="30" spans="1:16" ht="14.25" customHeight="1" x14ac:dyDescent="0.25">
      <c r="A30" s="3"/>
      <c r="B30" s="3"/>
      <c r="C30" s="3"/>
      <c r="D30" s="3"/>
      <c r="E30" s="3"/>
      <c r="F30" s="3"/>
      <c r="G30" s="611" t="s">
        <v>1982</v>
      </c>
      <c r="H30" s="16"/>
      <c r="I30" s="903" t="s">
        <v>1945</v>
      </c>
      <c r="J30" s="19"/>
      <c r="K30" s="20" t="s">
        <v>66</v>
      </c>
      <c r="L30" s="20" t="s">
        <v>29</v>
      </c>
      <c r="M30" s="20" t="s">
        <v>860</v>
      </c>
      <c r="N30" s="3"/>
      <c r="O30" s="652"/>
      <c r="P30" s="21" t="s">
        <v>82</v>
      </c>
    </row>
    <row r="31" spans="1:16" ht="14.25" customHeight="1" x14ac:dyDescent="0.25">
      <c r="A31" s="3"/>
      <c r="B31" s="3"/>
      <c r="C31" s="3"/>
      <c r="D31" s="3"/>
      <c r="E31" s="3"/>
      <c r="F31" s="3"/>
      <c r="G31" s="611"/>
      <c r="H31" s="16"/>
      <c r="I31" s="903" t="s">
        <v>1953</v>
      </c>
      <c r="J31" s="19"/>
      <c r="K31" s="20" t="s">
        <v>34</v>
      </c>
      <c r="L31" s="20" t="s">
        <v>29</v>
      </c>
      <c r="M31" s="20" t="s">
        <v>882</v>
      </c>
      <c r="N31" s="3"/>
      <c r="O31" s="652"/>
      <c r="P31" s="21" t="s">
        <v>85</v>
      </c>
    </row>
    <row r="32" spans="1:16" ht="14.25" customHeight="1" x14ac:dyDescent="0.25">
      <c r="A32" s="3"/>
      <c r="B32" s="3"/>
      <c r="C32" s="3"/>
      <c r="D32" s="3"/>
      <c r="E32" s="3"/>
      <c r="F32" s="3"/>
      <c r="G32" s="610"/>
      <c r="H32" s="16"/>
      <c r="I32" s="903" t="s">
        <v>1950</v>
      </c>
      <c r="J32" s="19"/>
      <c r="K32" s="20" t="s">
        <v>69</v>
      </c>
      <c r="L32" s="20" t="s">
        <v>32</v>
      </c>
      <c r="M32" s="20" t="s">
        <v>861</v>
      </c>
      <c r="N32" s="3"/>
      <c r="O32" s="652"/>
      <c r="P32" s="21" t="s">
        <v>87</v>
      </c>
    </row>
    <row r="33" spans="1:16" ht="14.25" customHeight="1" x14ac:dyDescent="0.25">
      <c r="A33" s="3"/>
      <c r="B33" s="3"/>
      <c r="C33" s="3"/>
      <c r="D33" s="3"/>
      <c r="E33" s="3"/>
      <c r="F33" s="3"/>
      <c r="G33" s="610"/>
      <c r="H33" s="16"/>
      <c r="I33" s="903" t="s">
        <v>1954</v>
      </c>
      <c r="J33" s="19"/>
      <c r="K33" s="20" t="s">
        <v>72</v>
      </c>
      <c r="L33" s="20" t="s">
        <v>19</v>
      </c>
      <c r="M33" s="20" t="s">
        <v>862</v>
      </c>
      <c r="N33" s="3"/>
      <c r="O33" s="652"/>
      <c r="P33" s="21" t="s">
        <v>930</v>
      </c>
    </row>
    <row r="34" spans="1:16" ht="14.25" customHeight="1" x14ac:dyDescent="0.25">
      <c r="A34" s="3"/>
      <c r="B34" s="3"/>
      <c r="C34" s="3"/>
      <c r="D34" s="3"/>
      <c r="E34" s="3"/>
      <c r="F34" s="3"/>
      <c r="G34" s="611"/>
      <c r="H34" s="16"/>
      <c r="I34" s="903" t="s">
        <v>1955</v>
      </c>
      <c r="J34" s="19"/>
      <c r="K34" s="20" t="s">
        <v>77</v>
      </c>
      <c r="L34" s="20" t="s">
        <v>32</v>
      </c>
      <c r="M34" s="20" t="s">
        <v>863</v>
      </c>
      <c r="N34" s="3"/>
      <c r="O34" s="652"/>
      <c r="P34" s="21" t="s">
        <v>931</v>
      </c>
    </row>
    <row r="35" spans="1:16" ht="14.25" customHeight="1" x14ac:dyDescent="0.25">
      <c r="A35" s="3"/>
      <c r="B35" s="3"/>
      <c r="C35" s="3"/>
      <c r="D35" s="3"/>
      <c r="E35" s="3"/>
      <c r="F35" s="3"/>
      <c r="G35" s="611"/>
      <c r="H35" s="16"/>
      <c r="I35" s="17"/>
      <c r="J35" s="19"/>
      <c r="K35" s="20" t="s">
        <v>81</v>
      </c>
      <c r="L35" s="20" t="s">
        <v>24</v>
      </c>
      <c r="M35" s="20" t="s">
        <v>864</v>
      </c>
      <c r="N35" s="3"/>
      <c r="O35" s="652"/>
      <c r="P35" s="21" t="s">
        <v>932</v>
      </c>
    </row>
    <row r="36" spans="1:16" ht="14.25" customHeight="1" x14ac:dyDescent="0.25">
      <c r="A36" s="3"/>
      <c r="B36" s="3"/>
      <c r="C36" s="3"/>
      <c r="D36" s="3"/>
      <c r="E36" s="3"/>
      <c r="F36" s="3"/>
      <c r="G36" s="611"/>
      <c r="H36" s="25" t="s">
        <v>67</v>
      </c>
      <c r="I36" s="903" t="s">
        <v>1951</v>
      </c>
      <c r="J36" s="19"/>
      <c r="K36" s="20" t="s">
        <v>1858</v>
      </c>
      <c r="L36" s="20" t="s">
        <v>42</v>
      </c>
      <c r="M36" s="20" t="s">
        <v>865</v>
      </c>
      <c r="N36" s="3"/>
      <c r="O36" s="652"/>
      <c r="P36" s="21" t="s">
        <v>933</v>
      </c>
    </row>
    <row r="37" spans="1:16" ht="14.25" customHeight="1" x14ac:dyDescent="0.25">
      <c r="A37" s="3"/>
      <c r="B37" s="3"/>
      <c r="C37" s="3"/>
      <c r="D37" s="3"/>
      <c r="E37" s="3"/>
      <c r="F37" s="3"/>
      <c r="G37" s="611"/>
      <c r="H37" s="25"/>
      <c r="I37" s="904" t="s">
        <v>1952</v>
      </c>
      <c r="J37" s="19"/>
      <c r="K37" s="20" t="s">
        <v>1859</v>
      </c>
      <c r="L37" s="20" t="s">
        <v>32</v>
      </c>
      <c r="M37" s="20" t="s">
        <v>884</v>
      </c>
      <c r="N37" s="3"/>
      <c r="O37" s="652"/>
      <c r="P37" s="21" t="s">
        <v>934</v>
      </c>
    </row>
    <row r="38" spans="1:16" ht="14.25" customHeight="1" x14ac:dyDescent="0.25">
      <c r="A38" s="3"/>
      <c r="B38" s="3"/>
      <c r="C38" s="3"/>
      <c r="D38" s="3"/>
      <c r="E38" s="3"/>
      <c r="F38" s="3"/>
      <c r="G38" s="610"/>
      <c r="H38" s="25"/>
      <c r="I38" s="904" t="s">
        <v>1958</v>
      </c>
      <c r="J38" s="19"/>
      <c r="K38" s="20" t="s">
        <v>1860</v>
      </c>
      <c r="L38" s="20" t="s">
        <v>29</v>
      </c>
      <c r="M38" s="20" t="s">
        <v>888</v>
      </c>
      <c r="N38" s="3"/>
      <c r="O38" s="655"/>
      <c r="P38" s="23" t="s">
        <v>102</v>
      </c>
    </row>
    <row r="39" spans="1:16" ht="14.25" customHeight="1" x14ac:dyDescent="0.25">
      <c r="A39" s="3"/>
      <c r="B39" s="3"/>
      <c r="C39" s="3"/>
      <c r="D39" s="3"/>
      <c r="E39" s="3"/>
      <c r="F39" s="3"/>
      <c r="G39" s="611"/>
      <c r="H39" s="16"/>
      <c r="I39" s="17"/>
      <c r="J39" s="19"/>
      <c r="K39" s="20" t="s">
        <v>90</v>
      </c>
      <c r="L39" s="20" t="s">
        <v>19</v>
      </c>
      <c r="M39" s="20" t="s">
        <v>885</v>
      </c>
      <c r="N39" s="3"/>
      <c r="O39" s="26"/>
      <c r="P39" s="21"/>
    </row>
    <row r="40" spans="1:16" ht="14.25" customHeight="1" x14ac:dyDescent="0.25">
      <c r="A40" s="3"/>
      <c r="B40" s="3"/>
      <c r="C40" s="3"/>
      <c r="D40" s="3"/>
      <c r="E40" s="3"/>
      <c r="F40" s="3"/>
      <c r="G40" s="611" t="s">
        <v>71</v>
      </c>
      <c r="H40" s="16"/>
      <c r="I40" s="17"/>
      <c r="J40" s="19"/>
      <c r="K40" s="20" t="s">
        <v>1861</v>
      </c>
      <c r="L40" s="20" t="s">
        <v>42</v>
      </c>
      <c r="M40" s="20" t="s">
        <v>886</v>
      </c>
      <c r="N40" s="3"/>
      <c r="O40" s="26"/>
      <c r="P40" s="21"/>
    </row>
    <row r="41" spans="1:16" ht="14.25" customHeight="1" x14ac:dyDescent="0.25">
      <c r="A41" s="3"/>
      <c r="B41" s="3"/>
      <c r="C41" s="3"/>
      <c r="D41" s="3"/>
      <c r="E41" s="3"/>
      <c r="F41" s="3"/>
      <c r="G41" s="611" t="s">
        <v>75</v>
      </c>
      <c r="H41" s="16"/>
      <c r="I41" s="17"/>
      <c r="J41" s="19"/>
      <c r="K41" s="20" t="s">
        <v>39</v>
      </c>
      <c r="L41" s="20" t="s">
        <v>42</v>
      </c>
      <c r="M41" s="20" t="s">
        <v>887</v>
      </c>
      <c r="N41" s="3"/>
      <c r="O41" s="26"/>
      <c r="P41" s="21"/>
    </row>
    <row r="42" spans="1:16" ht="14.25" customHeight="1" x14ac:dyDescent="0.25">
      <c r="A42" s="3"/>
      <c r="B42" s="3"/>
      <c r="C42" s="3"/>
      <c r="D42" s="3"/>
      <c r="E42" s="3"/>
      <c r="F42" s="3"/>
      <c r="G42" s="612" t="s">
        <v>79</v>
      </c>
      <c r="H42" s="16"/>
      <c r="I42" s="22"/>
      <c r="J42" s="19"/>
      <c r="K42" s="20" t="s">
        <v>1862</v>
      </c>
      <c r="L42" s="20" t="s">
        <v>19</v>
      </c>
      <c r="M42" s="20" t="s">
        <v>889</v>
      </c>
      <c r="N42" s="3"/>
      <c r="O42" s="26"/>
      <c r="P42" s="21"/>
    </row>
    <row r="43" spans="1:16" ht="14.25" customHeight="1" x14ac:dyDescent="0.25">
      <c r="A43" s="3"/>
      <c r="B43" s="3"/>
      <c r="C43" s="3"/>
      <c r="D43" s="3"/>
      <c r="E43" s="3"/>
      <c r="F43" s="3"/>
      <c r="G43" s="612" t="s">
        <v>83</v>
      </c>
      <c r="H43" s="16"/>
      <c r="I43" s="22"/>
      <c r="J43" s="19"/>
      <c r="K43" s="20" t="s">
        <v>94</v>
      </c>
      <c r="L43" s="20" t="s">
        <v>32</v>
      </c>
      <c r="M43" s="20" t="s">
        <v>866</v>
      </c>
      <c r="N43" s="3"/>
      <c r="O43" s="26"/>
      <c r="P43" s="21"/>
    </row>
    <row r="44" spans="1:16" ht="15" customHeight="1" x14ac:dyDescent="0.25">
      <c r="A44" s="3"/>
      <c r="B44" s="3"/>
      <c r="C44" s="3"/>
      <c r="D44" s="3"/>
      <c r="E44" s="3"/>
      <c r="F44" s="3"/>
      <c r="G44" s="612" t="s">
        <v>86</v>
      </c>
      <c r="H44" s="16"/>
      <c r="I44" s="22"/>
      <c r="J44" s="19"/>
      <c r="K44" s="20" t="s">
        <v>1863</v>
      </c>
      <c r="L44" s="20" t="s">
        <v>24</v>
      </c>
      <c r="M44" s="20" t="s">
        <v>883</v>
      </c>
      <c r="N44" s="3"/>
      <c r="O44" s="26"/>
      <c r="P44" s="21"/>
    </row>
    <row r="45" spans="1:16" ht="14.25" customHeight="1" x14ac:dyDescent="0.25">
      <c r="A45" s="3"/>
      <c r="B45" s="3"/>
      <c r="C45" s="3"/>
      <c r="D45" s="3"/>
      <c r="E45" s="3"/>
      <c r="F45" s="3"/>
      <c r="G45" s="612"/>
      <c r="H45" s="16"/>
      <c r="I45" s="22"/>
      <c r="J45" s="19"/>
      <c r="K45" s="20" t="s">
        <v>97</v>
      </c>
      <c r="L45" s="20" t="s">
        <v>29</v>
      </c>
      <c r="M45" s="20" t="s">
        <v>890</v>
      </c>
      <c r="N45" s="3"/>
      <c r="O45" s="26"/>
      <c r="P45" s="21"/>
    </row>
    <row r="46" spans="1:16" ht="14.25" customHeight="1" x14ac:dyDescent="0.25">
      <c r="A46" s="3"/>
      <c r="B46" s="3"/>
      <c r="C46" s="3"/>
      <c r="D46" s="3"/>
      <c r="E46" s="3"/>
      <c r="F46" s="3"/>
      <c r="G46" s="612" t="s">
        <v>92</v>
      </c>
      <c r="H46" s="29"/>
      <c r="I46" s="22"/>
      <c r="J46" s="19"/>
      <c r="K46" s="20" t="s">
        <v>101</v>
      </c>
      <c r="L46" s="20" t="s">
        <v>19</v>
      </c>
      <c r="M46" s="20" t="s">
        <v>891</v>
      </c>
      <c r="N46" s="3"/>
      <c r="O46" s="26"/>
      <c r="P46" s="21"/>
    </row>
    <row r="47" spans="1:16" ht="14.25" customHeight="1" x14ac:dyDescent="0.25">
      <c r="A47" s="3"/>
      <c r="B47" s="3"/>
      <c r="C47" s="3"/>
      <c r="D47" s="3"/>
      <c r="E47" s="3"/>
      <c r="F47" s="3"/>
      <c r="G47" s="612" t="s">
        <v>93</v>
      </c>
      <c r="H47" s="25" t="s">
        <v>99</v>
      </c>
      <c r="I47" s="22" t="s">
        <v>1927</v>
      </c>
      <c r="J47" s="19"/>
      <c r="K47" s="20" t="s">
        <v>104</v>
      </c>
      <c r="L47" s="20" t="s">
        <v>19</v>
      </c>
      <c r="M47" s="20" t="s">
        <v>892</v>
      </c>
      <c r="N47" s="3"/>
      <c r="O47" s="26"/>
      <c r="P47" s="21"/>
    </row>
    <row r="48" spans="1:16" ht="14.25" customHeight="1" x14ac:dyDescent="0.25">
      <c r="A48" s="3"/>
      <c r="B48" s="3"/>
      <c r="C48" s="3"/>
      <c r="D48" s="3"/>
      <c r="E48" s="3"/>
      <c r="F48" s="3"/>
      <c r="G48" s="612"/>
      <c r="H48" s="16"/>
      <c r="I48" s="22" t="s">
        <v>1976</v>
      </c>
      <c r="J48" s="19"/>
      <c r="K48" s="20" t="s">
        <v>1864</v>
      </c>
      <c r="L48" s="20" t="s">
        <v>19</v>
      </c>
      <c r="M48" s="20" t="s">
        <v>893</v>
      </c>
      <c r="N48" s="3"/>
      <c r="O48" s="26"/>
      <c r="P48" s="21"/>
    </row>
    <row r="49" spans="1:16" ht="14.25" customHeight="1" x14ac:dyDescent="0.25">
      <c r="A49" s="3"/>
      <c r="B49" s="3"/>
      <c r="C49" s="3"/>
      <c r="D49" s="3"/>
      <c r="E49" s="3"/>
      <c r="F49" s="3"/>
      <c r="G49" s="611"/>
      <c r="H49" s="16"/>
      <c r="I49" s="22" t="s">
        <v>1975</v>
      </c>
      <c r="J49" s="19"/>
      <c r="K49" s="20" t="s">
        <v>106</v>
      </c>
      <c r="L49" s="20" t="s">
        <v>24</v>
      </c>
      <c r="M49" s="20" t="s">
        <v>894</v>
      </c>
      <c r="N49" s="3"/>
      <c r="O49" s="26"/>
      <c r="P49" s="21"/>
    </row>
    <row r="50" spans="1:16" ht="14.25" customHeight="1" x14ac:dyDescent="0.25">
      <c r="A50" s="3"/>
      <c r="B50" s="3"/>
      <c r="C50" s="3"/>
      <c r="D50" s="3"/>
      <c r="E50" s="3"/>
      <c r="F50" s="3"/>
      <c r="G50" s="611"/>
      <c r="H50" s="29"/>
      <c r="I50" s="22"/>
      <c r="J50" s="19"/>
      <c r="K50" s="20" t="s">
        <v>107</v>
      </c>
      <c r="L50" s="20" t="s">
        <v>19</v>
      </c>
      <c r="M50" s="20" t="s">
        <v>895</v>
      </c>
      <c r="N50" s="3"/>
      <c r="O50" s="26"/>
      <c r="P50" s="21"/>
    </row>
    <row r="51" spans="1:16" ht="14.25" customHeight="1" x14ac:dyDescent="0.25">
      <c r="A51" s="3"/>
      <c r="B51" s="3"/>
      <c r="C51" s="3"/>
      <c r="D51" s="3"/>
      <c r="E51" s="3"/>
      <c r="F51" s="3"/>
      <c r="G51" s="3"/>
      <c r="H51" s="25" t="s">
        <v>108</v>
      </c>
      <c r="I51" s="22" t="s">
        <v>1983</v>
      </c>
      <c r="J51" s="19"/>
      <c r="K51" s="20" t="s">
        <v>25</v>
      </c>
      <c r="L51" s="20" t="s">
        <v>32</v>
      </c>
      <c r="M51" s="20" t="s">
        <v>896</v>
      </c>
      <c r="N51" s="3"/>
      <c r="O51" s="26"/>
      <c r="P51" s="21"/>
    </row>
    <row r="52" spans="1:16" ht="14.25" customHeight="1" x14ac:dyDescent="0.25">
      <c r="A52" s="3"/>
      <c r="B52" s="3"/>
      <c r="C52" s="3"/>
      <c r="D52" s="3"/>
      <c r="E52" s="3"/>
      <c r="F52" s="3"/>
      <c r="G52" s="3"/>
      <c r="H52" s="16"/>
      <c r="I52" s="22" t="s">
        <v>1979</v>
      </c>
      <c r="J52" s="19"/>
      <c r="K52" s="20" t="s">
        <v>109</v>
      </c>
      <c r="L52" s="20" t="s">
        <v>32</v>
      </c>
      <c r="M52" s="20" t="s">
        <v>897</v>
      </c>
      <c r="N52" s="3"/>
      <c r="O52" s="26"/>
      <c r="P52" s="21"/>
    </row>
    <row r="53" spans="1:16" ht="14.25" customHeight="1" x14ac:dyDescent="0.25">
      <c r="A53" s="3"/>
      <c r="B53" s="3"/>
      <c r="C53" s="3"/>
      <c r="D53" s="3"/>
      <c r="E53" s="3"/>
      <c r="F53" s="3"/>
      <c r="G53" s="3"/>
      <c r="H53" s="16"/>
      <c r="I53" s="22" t="s">
        <v>1977</v>
      </c>
      <c r="J53" s="19"/>
      <c r="K53" s="20" t="s">
        <v>111</v>
      </c>
      <c r="L53" s="20" t="s">
        <v>19</v>
      </c>
      <c r="M53" s="20" t="s">
        <v>898</v>
      </c>
      <c r="N53" s="3"/>
      <c r="O53" s="26"/>
      <c r="P53" s="21"/>
    </row>
    <row r="54" spans="1:16" ht="14.25" customHeight="1" x14ac:dyDescent="0.25">
      <c r="A54" s="3"/>
      <c r="B54" s="3"/>
      <c r="C54" s="3"/>
      <c r="D54" s="3"/>
      <c r="E54" s="3"/>
      <c r="F54" s="3"/>
      <c r="G54" s="3"/>
      <c r="H54" s="16"/>
      <c r="I54" s="22"/>
      <c r="J54" s="19"/>
      <c r="K54" s="20" t="s">
        <v>113</v>
      </c>
      <c r="L54" s="20" t="s">
        <v>19</v>
      </c>
      <c r="M54" s="20" t="s">
        <v>899</v>
      </c>
      <c r="N54" s="3"/>
      <c r="O54" s="26"/>
      <c r="P54" s="21"/>
    </row>
    <row r="55" spans="1:16" ht="14.25" customHeight="1" x14ac:dyDescent="0.25">
      <c r="A55" s="3"/>
      <c r="B55" s="3"/>
      <c r="C55" s="3"/>
      <c r="D55" s="3"/>
      <c r="E55" s="3"/>
      <c r="F55" s="3"/>
      <c r="G55" s="3"/>
      <c r="H55" s="16"/>
      <c r="I55" s="22" t="s">
        <v>1984</v>
      </c>
      <c r="J55" s="19"/>
      <c r="K55" s="20" t="s">
        <v>70</v>
      </c>
      <c r="L55" s="20" t="s">
        <v>42</v>
      </c>
      <c r="M55" s="20" t="s">
        <v>901</v>
      </c>
      <c r="N55" s="3"/>
      <c r="O55" s="26"/>
      <c r="P55" s="21"/>
    </row>
    <row r="56" spans="1:16" ht="14.25" customHeight="1" x14ac:dyDescent="0.25">
      <c r="A56" s="3"/>
      <c r="B56" s="3"/>
      <c r="C56" s="3"/>
      <c r="D56" s="3"/>
      <c r="E56" s="3"/>
      <c r="F56" s="3"/>
      <c r="G56" s="3"/>
      <c r="H56" s="16"/>
      <c r="I56" s="22" t="s">
        <v>1980</v>
      </c>
      <c r="J56" s="19"/>
      <c r="K56" s="20" t="s">
        <v>116</v>
      </c>
      <c r="L56" s="20" t="s">
        <v>24</v>
      </c>
      <c r="M56" s="20" t="s">
        <v>900</v>
      </c>
      <c r="N56" s="3"/>
      <c r="O56" s="26"/>
      <c r="P56" s="21"/>
    </row>
    <row r="57" spans="1:16" ht="14.25" customHeight="1" x14ac:dyDescent="0.25">
      <c r="A57" s="3"/>
      <c r="B57" s="3"/>
      <c r="C57" s="3"/>
      <c r="D57" s="3"/>
      <c r="E57" s="3"/>
      <c r="F57" s="3"/>
      <c r="G57" s="3"/>
      <c r="H57" s="16"/>
      <c r="I57" s="22" t="s">
        <v>1978</v>
      </c>
      <c r="J57" s="19"/>
      <c r="K57" s="20" t="s">
        <v>1865</v>
      </c>
      <c r="L57" s="20" t="s">
        <v>24</v>
      </c>
      <c r="M57" s="20" t="s">
        <v>902</v>
      </c>
      <c r="N57" s="3"/>
      <c r="O57" s="26"/>
      <c r="P57" s="21"/>
    </row>
    <row r="58" spans="1:16" ht="14.25" customHeight="1" x14ac:dyDescent="0.25">
      <c r="A58" s="3"/>
      <c r="B58" s="3"/>
      <c r="C58" s="3"/>
      <c r="D58" s="3"/>
      <c r="E58" s="3"/>
      <c r="F58" s="3"/>
      <c r="G58" s="3"/>
      <c r="H58" s="16"/>
      <c r="I58" s="22"/>
      <c r="J58" s="19"/>
      <c r="K58" s="20" t="s">
        <v>1866</v>
      </c>
      <c r="L58" s="20" t="s">
        <v>24</v>
      </c>
      <c r="M58" s="20" t="s">
        <v>904</v>
      </c>
      <c r="N58" s="3"/>
      <c r="O58" s="26"/>
      <c r="P58" s="21"/>
    </row>
    <row r="59" spans="1:16" ht="14.25" customHeight="1" x14ac:dyDescent="0.25">
      <c r="A59" s="3"/>
      <c r="B59" s="3"/>
      <c r="C59" s="3"/>
      <c r="D59" s="3"/>
      <c r="E59" s="3"/>
      <c r="F59" s="3"/>
      <c r="G59" s="3"/>
      <c r="H59" s="28"/>
      <c r="I59" s="17" t="s">
        <v>1985</v>
      </c>
      <c r="J59" s="19"/>
      <c r="K59" s="20" t="s">
        <v>117</v>
      </c>
      <c r="L59" s="20" t="s">
        <v>37</v>
      </c>
      <c r="M59" s="20" t="s">
        <v>903</v>
      </c>
      <c r="N59" s="3"/>
      <c r="O59" s="26"/>
      <c r="P59" s="21"/>
    </row>
    <row r="60" spans="1:16" ht="14.25" customHeight="1" x14ac:dyDescent="0.25">
      <c r="A60" s="3"/>
      <c r="B60" s="3"/>
      <c r="C60" s="3"/>
      <c r="D60" s="3"/>
      <c r="E60" s="3"/>
      <c r="F60" s="3"/>
      <c r="G60" s="3"/>
      <c r="H60" s="27"/>
      <c r="I60" s="22" t="s">
        <v>1981</v>
      </c>
      <c r="J60" s="19"/>
      <c r="K60" s="20" t="s">
        <v>1867</v>
      </c>
      <c r="L60" s="20" t="s">
        <v>37</v>
      </c>
      <c r="M60" s="20" t="s">
        <v>905</v>
      </c>
      <c r="N60" s="3"/>
      <c r="O60" s="26"/>
      <c r="P60" s="21"/>
    </row>
    <row r="61" spans="1:16" ht="14.25" customHeight="1" x14ac:dyDescent="0.25">
      <c r="A61" s="3"/>
      <c r="B61" s="3"/>
      <c r="C61" s="3"/>
      <c r="D61" s="3"/>
      <c r="E61" s="3"/>
      <c r="F61" s="3"/>
      <c r="G61" s="3"/>
      <c r="H61" s="16"/>
      <c r="I61" s="22" t="s">
        <v>1982</v>
      </c>
      <c r="J61" s="19"/>
      <c r="K61" s="20" t="s">
        <v>74</v>
      </c>
      <c r="L61" s="20" t="s">
        <v>42</v>
      </c>
      <c r="M61" s="3"/>
      <c r="N61" s="3"/>
      <c r="O61" s="26"/>
      <c r="P61" s="21"/>
    </row>
    <row r="62" spans="1:16" ht="14.25" customHeight="1" x14ac:dyDescent="0.25">
      <c r="A62" s="3"/>
      <c r="B62" s="3"/>
      <c r="C62" s="3"/>
      <c r="D62" s="3"/>
      <c r="E62" s="3"/>
      <c r="F62" s="3"/>
      <c r="G62" s="3"/>
      <c r="H62" s="16"/>
      <c r="I62" s="22"/>
      <c r="J62" s="19"/>
      <c r="K62" s="20" t="s">
        <v>120</v>
      </c>
      <c r="L62" s="20" t="s">
        <v>19</v>
      </c>
      <c r="M62" s="3"/>
      <c r="N62" s="3"/>
      <c r="O62" s="26"/>
      <c r="P62" s="21"/>
    </row>
    <row r="63" spans="1:16" ht="14.25" customHeight="1" x14ac:dyDescent="0.25">
      <c r="A63" s="3"/>
      <c r="B63" s="3"/>
      <c r="C63" s="3"/>
      <c r="D63" s="3"/>
      <c r="E63" s="3"/>
      <c r="F63" s="3"/>
      <c r="G63" s="3"/>
      <c r="H63" s="16"/>
      <c r="I63" s="22"/>
      <c r="J63" s="19"/>
      <c r="K63" s="20" t="s">
        <v>1868</v>
      </c>
      <c r="L63" s="20" t="s">
        <v>19</v>
      </c>
      <c r="M63" s="3"/>
      <c r="N63" s="3"/>
      <c r="O63" s="26"/>
      <c r="P63" s="21"/>
    </row>
    <row r="64" spans="1:16" ht="14.25" customHeight="1" x14ac:dyDescent="0.25">
      <c r="A64" s="3"/>
      <c r="B64" s="3"/>
      <c r="C64" s="3"/>
      <c r="D64" s="3"/>
      <c r="E64" s="3"/>
      <c r="F64" s="3"/>
      <c r="G64" s="3"/>
      <c r="H64" s="16"/>
      <c r="I64" s="22"/>
      <c r="J64" s="19"/>
      <c r="K64" s="20" t="s">
        <v>123</v>
      </c>
      <c r="L64" s="20" t="s">
        <v>37</v>
      </c>
      <c r="M64" s="3"/>
      <c r="N64" s="3"/>
      <c r="O64" s="26"/>
      <c r="P64" s="21"/>
    </row>
    <row r="65" spans="1:16" ht="14.25" customHeight="1" x14ac:dyDescent="0.25">
      <c r="A65" s="3"/>
      <c r="B65" s="3"/>
      <c r="C65" s="3"/>
      <c r="D65" s="3"/>
      <c r="E65" s="3"/>
      <c r="F65" s="3"/>
      <c r="G65" s="3"/>
      <c r="H65" s="16"/>
      <c r="I65" s="22"/>
      <c r="J65" s="19"/>
      <c r="K65" s="20" t="s">
        <v>124</v>
      </c>
      <c r="L65" s="20" t="s">
        <v>32</v>
      </c>
      <c r="M65" s="3"/>
      <c r="N65" s="3"/>
      <c r="O65" s="26"/>
      <c r="P65" s="21"/>
    </row>
    <row r="66" spans="1:16" ht="14.25" customHeight="1" x14ac:dyDescent="0.25">
      <c r="A66" s="3"/>
      <c r="B66" s="3"/>
      <c r="C66" s="3"/>
      <c r="D66" s="3"/>
      <c r="E66" s="3"/>
      <c r="F66" s="3"/>
      <c r="G66" s="3"/>
      <c r="H66" s="901" t="s">
        <v>798</v>
      </c>
      <c r="I66" s="22"/>
      <c r="J66" s="19"/>
      <c r="K66" s="20" t="s">
        <v>1869</v>
      </c>
      <c r="L66" s="20" t="s">
        <v>19</v>
      </c>
      <c r="M66" s="3"/>
      <c r="N66" s="3"/>
      <c r="O66" s="26"/>
      <c r="P66" s="21"/>
    </row>
    <row r="67" spans="1:16" ht="14.25" customHeight="1" x14ac:dyDescent="0.25">
      <c r="A67" s="3"/>
      <c r="B67" s="3"/>
      <c r="C67" s="3"/>
      <c r="D67" s="3"/>
      <c r="E67" s="3"/>
      <c r="F67" s="3"/>
      <c r="G67" s="3"/>
      <c r="H67" s="28"/>
      <c r="I67" s="17" t="s">
        <v>137</v>
      </c>
      <c r="J67" s="19"/>
      <c r="K67" s="20" t="s">
        <v>126</v>
      </c>
      <c r="L67" s="20" t="s">
        <v>29</v>
      </c>
      <c r="M67" s="3"/>
      <c r="N67" s="3"/>
      <c r="O67" s="26"/>
      <c r="P67" s="21"/>
    </row>
    <row r="68" spans="1:16" ht="14.25" customHeight="1" x14ac:dyDescent="0.25">
      <c r="A68" s="3"/>
      <c r="B68" s="3"/>
      <c r="C68" s="3"/>
      <c r="D68" s="3"/>
      <c r="E68" s="3"/>
      <c r="F68" s="3"/>
      <c r="G68" s="3"/>
      <c r="H68" s="28"/>
      <c r="I68" s="17" t="s">
        <v>141</v>
      </c>
      <c r="J68" s="19"/>
      <c r="K68" s="20" t="s">
        <v>127</v>
      </c>
      <c r="L68" s="20" t="s">
        <v>32</v>
      </c>
      <c r="M68" s="3"/>
      <c r="N68" s="3"/>
      <c r="O68" s="26"/>
      <c r="P68" s="21"/>
    </row>
    <row r="69" spans="1:16" ht="14.25" customHeight="1" x14ac:dyDescent="0.25">
      <c r="A69" s="3"/>
      <c r="B69" s="3"/>
      <c r="C69" s="3"/>
      <c r="D69" s="3"/>
      <c r="E69" s="3"/>
      <c r="F69" s="3"/>
      <c r="G69" s="3"/>
      <c r="H69" s="28"/>
      <c r="I69" s="17" t="s">
        <v>143</v>
      </c>
      <c r="J69" s="19"/>
      <c r="K69" s="20" t="s">
        <v>1870</v>
      </c>
      <c r="L69" s="20" t="s">
        <v>32</v>
      </c>
      <c r="M69" s="3"/>
      <c r="N69" s="3"/>
      <c r="O69" s="26"/>
      <c r="P69" s="21"/>
    </row>
    <row r="70" spans="1:16" ht="14.25" customHeight="1" x14ac:dyDescent="0.25">
      <c r="A70" s="3"/>
      <c r="B70" s="3"/>
      <c r="C70" s="3"/>
      <c r="D70" s="3"/>
      <c r="E70" s="3"/>
      <c r="F70" s="3"/>
      <c r="G70" s="3"/>
      <c r="H70" s="28"/>
      <c r="I70" s="17" t="s">
        <v>145</v>
      </c>
      <c r="J70" s="19"/>
      <c r="K70" s="20" t="s">
        <v>129</v>
      </c>
      <c r="L70" s="20" t="s">
        <v>24</v>
      </c>
      <c r="M70" s="3"/>
      <c r="N70" s="3"/>
      <c r="O70" s="26"/>
      <c r="P70" s="21"/>
    </row>
    <row r="71" spans="1:16" ht="14.25" customHeight="1" x14ac:dyDescent="0.25">
      <c r="A71" s="3"/>
      <c r="B71" s="3"/>
      <c r="C71" s="3"/>
      <c r="D71" s="3"/>
      <c r="E71" s="3"/>
      <c r="F71" s="3"/>
      <c r="G71" s="3"/>
      <c r="H71" s="28"/>
      <c r="I71" s="17" t="s">
        <v>147</v>
      </c>
      <c r="J71" s="19"/>
      <c r="K71" s="20" t="s">
        <v>1871</v>
      </c>
      <c r="L71" s="20" t="s">
        <v>29</v>
      </c>
      <c r="M71" s="3"/>
      <c r="N71" s="3"/>
      <c r="O71" s="26"/>
      <c r="P71" s="21"/>
    </row>
    <row r="72" spans="1:16" ht="14.25" customHeight="1" x14ac:dyDescent="0.25">
      <c r="A72" s="3"/>
      <c r="B72" s="3"/>
      <c r="C72" s="3"/>
      <c r="D72" s="3"/>
      <c r="E72" s="3"/>
      <c r="F72" s="3"/>
      <c r="G72" s="3"/>
      <c r="H72" s="28"/>
      <c r="I72" s="17" t="s">
        <v>149</v>
      </c>
      <c r="J72" s="19"/>
      <c r="K72" s="20" t="s">
        <v>1872</v>
      </c>
      <c r="L72" s="20" t="s">
        <v>24</v>
      </c>
      <c r="M72" s="3"/>
      <c r="N72" s="3"/>
      <c r="O72" s="26"/>
      <c r="P72" s="21"/>
    </row>
    <row r="73" spans="1:16" ht="14.25" customHeight="1" x14ac:dyDescent="0.25">
      <c r="A73" s="3"/>
      <c r="B73" s="3"/>
      <c r="C73" s="3"/>
      <c r="D73" s="3"/>
      <c r="E73" s="3"/>
      <c r="F73" s="3"/>
      <c r="G73" s="3"/>
      <c r="H73" s="29"/>
      <c r="I73" s="22" t="s">
        <v>151</v>
      </c>
      <c r="J73" s="19"/>
      <c r="K73" s="20" t="s">
        <v>1873</v>
      </c>
      <c r="L73" s="20" t="s">
        <v>19</v>
      </c>
      <c r="M73" s="3"/>
      <c r="N73" s="3"/>
      <c r="O73" s="26"/>
      <c r="P73" s="21"/>
    </row>
    <row r="74" spans="1:16" ht="14.25" customHeight="1" x14ac:dyDescent="0.25">
      <c r="A74" s="3"/>
      <c r="B74" s="3"/>
      <c r="C74" s="3"/>
      <c r="D74" s="3"/>
      <c r="E74" s="3"/>
      <c r="F74" s="3"/>
      <c r="G74" s="3"/>
      <c r="H74" s="29"/>
      <c r="I74" s="22" t="s">
        <v>153</v>
      </c>
      <c r="J74" s="19"/>
      <c r="K74" s="20" t="s">
        <v>88</v>
      </c>
      <c r="L74" s="20" t="s">
        <v>29</v>
      </c>
      <c r="M74" s="3"/>
      <c r="N74" s="3"/>
      <c r="O74" s="26"/>
      <c r="P74" s="21"/>
    </row>
    <row r="75" spans="1:16" ht="14.25" customHeight="1" x14ac:dyDescent="0.25">
      <c r="A75" s="3"/>
      <c r="B75" s="3"/>
      <c r="C75" s="3"/>
      <c r="D75" s="3"/>
      <c r="E75" s="3"/>
      <c r="F75" s="3"/>
      <c r="G75" s="3"/>
      <c r="H75" s="29"/>
      <c r="I75" s="17" t="s">
        <v>155</v>
      </c>
      <c r="J75" s="19"/>
      <c r="K75" s="20" t="s">
        <v>135</v>
      </c>
      <c r="L75" s="20" t="s">
        <v>19</v>
      </c>
      <c r="M75" s="3"/>
      <c r="N75" s="3"/>
      <c r="O75" s="26"/>
      <c r="P75" s="21"/>
    </row>
    <row r="76" spans="1:16" ht="14.25" customHeight="1" x14ac:dyDescent="0.25">
      <c r="A76" s="3"/>
      <c r="B76" s="3"/>
      <c r="C76" s="3"/>
      <c r="D76" s="3"/>
      <c r="E76" s="3"/>
      <c r="F76" s="3"/>
      <c r="G76" s="3"/>
      <c r="H76" s="29"/>
      <c r="I76" s="22" t="s">
        <v>156</v>
      </c>
      <c r="J76" s="19"/>
      <c r="K76" s="20" t="s">
        <v>138</v>
      </c>
      <c r="L76" s="20" t="s">
        <v>32</v>
      </c>
      <c r="M76" s="3"/>
      <c r="N76" s="3"/>
      <c r="O76" s="26"/>
      <c r="P76" s="21"/>
    </row>
    <row r="77" spans="1:16" ht="14.25" customHeight="1" x14ac:dyDescent="0.25">
      <c r="A77" s="3"/>
      <c r="B77" s="3"/>
      <c r="C77" s="3"/>
      <c r="D77" s="3"/>
      <c r="E77" s="3"/>
      <c r="F77" s="3"/>
      <c r="G77" s="3"/>
      <c r="H77" s="29"/>
      <c r="I77" s="22" t="s">
        <v>157</v>
      </c>
      <c r="J77" s="19"/>
      <c r="K77" s="20" t="s">
        <v>140</v>
      </c>
      <c r="L77" s="20" t="s">
        <v>32</v>
      </c>
      <c r="M77" s="3"/>
      <c r="N77" s="3"/>
      <c r="O77" s="26"/>
      <c r="P77" s="21"/>
    </row>
    <row r="78" spans="1:16" ht="14.25" customHeight="1" x14ac:dyDescent="0.25">
      <c r="A78" s="3"/>
      <c r="B78" s="3"/>
      <c r="C78" s="3"/>
      <c r="D78" s="3"/>
      <c r="E78" s="3"/>
      <c r="F78" s="3"/>
      <c r="G78" s="3"/>
      <c r="H78" s="29"/>
      <c r="I78" s="22" t="s">
        <v>158</v>
      </c>
      <c r="J78" s="19"/>
      <c r="K78" s="20" t="s">
        <v>142</v>
      </c>
      <c r="L78" s="20" t="s">
        <v>42</v>
      </c>
      <c r="M78" s="3"/>
      <c r="N78" s="3"/>
      <c r="O78" s="26"/>
      <c r="P78" s="21"/>
    </row>
    <row r="79" spans="1:16" ht="14.25" customHeight="1" x14ac:dyDescent="0.25">
      <c r="A79" s="3"/>
      <c r="B79" s="3"/>
      <c r="C79" s="3"/>
      <c r="D79" s="3"/>
      <c r="E79" s="3"/>
      <c r="F79" s="3"/>
      <c r="G79" s="3"/>
      <c r="H79" s="29"/>
      <c r="I79" s="17" t="s">
        <v>159</v>
      </c>
      <c r="J79" s="19"/>
      <c r="K79" s="20" t="s">
        <v>144</v>
      </c>
      <c r="L79" s="20" t="s">
        <v>19</v>
      </c>
      <c r="M79" s="3"/>
      <c r="N79" s="3"/>
      <c r="O79" s="26"/>
      <c r="P79" s="21"/>
    </row>
    <row r="80" spans="1:16" ht="14.25" customHeight="1" x14ac:dyDescent="0.25">
      <c r="A80" s="3"/>
      <c r="B80" s="3"/>
      <c r="C80" s="3"/>
      <c r="D80" s="3"/>
      <c r="E80" s="3"/>
      <c r="F80" s="3"/>
      <c r="G80" s="3"/>
      <c r="H80" s="29"/>
      <c r="I80" s="22" t="s">
        <v>160</v>
      </c>
      <c r="J80" s="19"/>
      <c r="K80" s="20" t="s">
        <v>146</v>
      </c>
      <c r="L80" s="20" t="s">
        <v>32</v>
      </c>
      <c r="M80" s="3"/>
      <c r="N80" s="3"/>
      <c r="O80" s="26"/>
      <c r="P80" s="21"/>
    </row>
    <row r="81" spans="1:17" ht="14.25" customHeight="1" x14ac:dyDescent="0.25">
      <c r="A81" s="3"/>
      <c r="B81" s="3"/>
      <c r="C81" s="3"/>
      <c r="D81" s="3"/>
      <c r="E81" s="3"/>
      <c r="F81" s="3"/>
      <c r="G81" s="3"/>
      <c r="H81" s="29"/>
      <c r="I81" s="22" t="s">
        <v>162</v>
      </c>
      <c r="J81" s="19"/>
      <c r="K81" s="20" t="s">
        <v>148</v>
      </c>
      <c r="L81" s="20" t="s">
        <v>19</v>
      </c>
      <c r="M81" s="3"/>
      <c r="N81" s="3"/>
      <c r="O81" s="26"/>
      <c r="P81" s="21"/>
    </row>
    <row r="82" spans="1:17" ht="14.25" customHeight="1" x14ac:dyDescent="0.25">
      <c r="A82" s="3"/>
      <c r="B82" s="3"/>
      <c r="C82" s="3"/>
      <c r="D82" s="3"/>
      <c r="E82" s="3"/>
      <c r="F82" s="3"/>
      <c r="G82" s="3"/>
      <c r="H82" s="29"/>
      <c r="I82" s="22" t="s">
        <v>164</v>
      </c>
      <c r="J82" s="19"/>
      <c r="K82" s="20" t="s">
        <v>150</v>
      </c>
      <c r="L82" s="20" t="s">
        <v>19</v>
      </c>
      <c r="M82" s="3"/>
      <c r="N82" s="3"/>
      <c r="O82" s="26"/>
      <c r="P82" s="21"/>
    </row>
    <row r="83" spans="1:17" ht="14.25" customHeight="1" x14ac:dyDescent="0.25">
      <c r="A83" s="3"/>
      <c r="B83" s="3"/>
      <c r="C83" s="3"/>
      <c r="D83" s="3"/>
      <c r="E83" s="3"/>
      <c r="F83" s="3"/>
      <c r="G83" s="3"/>
      <c r="H83" s="28"/>
      <c r="I83" s="17" t="s">
        <v>166</v>
      </c>
      <c r="J83" s="19"/>
      <c r="K83" s="20" t="s">
        <v>152</v>
      </c>
      <c r="L83" s="20" t="s">
        <v>29</v>
      </c>
      <c r="M83" s="3"/>
      <c r="N83" s="3"/>
      <c r="O83" s="26"/>
      <c r="P83" s="21"/>
    </row>
    <row r="84" spans="1:17" ht="14.25" customHeight="1" x14ac:dyDescent="0.25">
      <c r="A84" s="3"/>
      <c r="B84" s="3"/>
      <c r="C84" s="3"/>
      <c r="D84" s="3"/>
      <c r="E84" s="3"/>
      <c r="F84" s="3"/>
      <c r="G84" s="3"/>
      <c r="H84" s="28"/>
      <c r="I84" s="17" t="s">
        <v>168</v>
      </c>
      <c r="J84" s="19"/>
      <c r="K84" s="20" t="s">
        <v>1874</v>
      </c>
      <c r="L84" s="20" t="s">
        <v>19</v>
      </c>
      <c r="M84" s="3"/>
      <c r="N84" s="3"/>
      <c r="O84" s="26"/>
      <c r="P84" s="21"/>
    </row>
    <row r="85" spans="1:17" ht="14.25" customHeight="1" x14ac:dyDescent="0.25">
      <c r="A85" s="3"/>
      <c r="B85" s="3"/>
      <c r="C85" s="3"/>
      <c r="D85" s="3"/>
      <c r="E85" s="3"/>
      <c r="F85" s="3"/>
      <c r="G85" s="3"/>
      <c r="H85" s="28"/>
      <c r="I85" s="17" t="s">
        <v>170</v>
      </c>
      <c r="J85" s="19"/>
      <c r="K85" s="20" t="s">
        <v>154</v>
      </c>
      <c r="L85" s="20" t="s">
        <v>19</v>
      </c>
      <c r="M85" s="3"/>
      <c r="N85" s="3"/>
      <c r="O85" s="26"/>
      <c r="P85" s="21"/>
    </row>
    <row r="86" spans="1:17" ht="14.25" customHeight="1" x14ac:dyDescent="0.25">
      <c r="A86" s="3"/>
      <c r="B86" s="3"/>
      <c r="C86" s="3"/>
      <c r="D86" s="3"/>
      <c r="E86" s="3"/>
      <c r="F86" s="3"/>
      <c r="G86" s="3"/>
      <c r="H86" s="28"/>
      <c r="I86" s="17" t="s">
        <v>171</v>
      </c>
      <c r="J86" s="19"/>
      <c r="K86" s="20" t="s">
        <v>1875</v>
      </c>
      <c r="L86" s="20" t="s">
        <v>42</v>
      </c>
      <c r="M86" s="3"/>
      <c r="N86" s="3"/>
      <c r="O86" s="26"/>
      <c r="P86" s="21"/>
    </row>
    <row r="87" spans="1:17" ht="14.25" customHeight="1" x14ac:dyDescent="0.25">
      <c r="A87" s="3"/>
      <c r="B87" s="3"/>
      <c r="C87" s="3"/>
      <c r="D87" s="3"/>
      <c r="E87" s="3"/>
      <c r="F87" s="3"/>
      <c r="G87" s="3"/>
      <c r="H87" s="28"/>
      <c r="I87" s="17" t="s">
        <v>173</v>
      </c>
      <c r="J87" s="19"/>
      <c r="K87" s="20" t="s">
        <v>1876</v>
      </c>
      <c r="L87" s="20" t="s">
        <v>29</v>
      </c>
      <c r="M87" s="3"/>
      <c r="N87" s="3"/>
      <c r="O87" s="26"/>
      <c r="P87" s="21"/>
    </row>
    <row r="88" spans="1:17" ht="14.25" customHeight="1" x14ac:dyDescent="0.25">
      <c r="A88" s="3"/>
      <c r="B88" s="3"/>
      <c r="C88" s="3"/>
      <c r="D88" s="3"/>
      <c r="E88" s="3"/>
      <c r="F88" s="3"/>
      <c r="G88" s="3"/>
      <c r="H88" s="28"/>
      <c r="I88" s="17" t="s">
        <v>175</v>
      </c>
      <c r="J88" s="19"/>
      <c r="K88" s="20" t="s">
        <v>1877</v>
      </c>
      <c r="L88" s="20" t="s">
        <v>37</v>
      </c>
      <c r="M88" s="3"/>
      <c r="N88" s="3"/>
      <c r="O88" s="26"/>
      <c r="P88" s="21"/>
    </row>
    <row r="89" spans="1:17" ht="14.25" customHeight="1" x14ac:dyDescent="0.25">
      <c r="A89" s="3"/>
      <c r="B89" s="3"/>
      <c r="C89" s="3"/>
      <c r="D89" s="3"/>
      <c r="E89" s="3"/>
      <c r="F89" s="3"/>
      <c r="G89" s="3"/>
      <c r="H89" s="28"/>
      <c r="I89" s="17" t="s">
        <v>177</v>
      </c>
      <c r="J89" s="19"/>
      <c r="K89" s="20" t="s">
        <v>91</v>
      </c>
      <c r="L89" s="20" t="s">
        <v>29</v>
      </c>
      <c r="M89" s="3"/>
      <c r="N89" s="3"/>
      <c r="O89" s="26"/>
      <c r="P89" s="21"/>
      <c r="Q89" s="3"/>
    </row>
    <row r="90" spans="1:17" ht="14.25" customHeight="1" x14ac:dyDescent="0.25">
      <c r="A90" s="3"/>
      <c r="B90" s="3"/>
      <c r="C90" s="3"/>
      <c r="D90" s="3"/>
      <c r="E90" s="3"/>
      <c r="F90" s="3"/>
      <c r="G90" s="3"/>
      <c r="H90" s="28"/>
      <c r="I90" s="17" t="s">
        <v>179</v>
      </c>
      <c r="J90" s="19"/>
      <c r="K90" s="20" t="s">
        <v>95</v>
      </c>
      <c r="L90" s="20" t="s">
        <v>29</v>
      </c>
      <c r="M90" s="3"/>
      <c r="N90" s="3"/>
      <c r="O90" s="26"/>
      <c r="P90" s="21"/>
      <c r="Q90" s="3"/>
    </row>
    <row r="91" spans="1:17" ht="14.25" customHeight="1" x14ac:dyDescent="0.25">
      <c r="A91" s="3"/>
      <c r="B91" s="3"/>
      <c r="C91" s="3"/>
      <c r="D91" s="3"/>
      <c r="E91" s="3"/>
      <c r="F91" s="3"/>
      <c r="G91" s="3"/>
      <c r="H91" s="28"/>
      <c r="I91" s="17" t="s">
        <v>181</v>
      </c>
      <c r="J91" s="19"/>
      <c r="K91" s="20" t="s">
        <v>161</v>
      </c>
      <c r="L91" s="20" t="s">
        <v>42</v>
      </c>
      <c r="M91" s="3"/>
      <c r="N91" s="3"/>
      <c r="O91" s="26"/>
      <c r="P91" s="21"/>
      <c r="Q91" s="3"/>
    </row>
    <row r="92" spans="1:17" ht="14.25" customHeight="1" x14ac:dyDescent="0.25">
      <c r="A92" s="3"/>
      <c r="B92" s="3"/>
      <c r="C92" s="3"/>
      <c r="D92" s="3"/>
      <c r="E92" s="3"/>
      <c r="F92" s="3"/>
      <c r="G92" s="3"/>
      <c r="H92" s="28"/>
      <c r="I92" s="17" t="s">
        <v>183</v>
      </c>
      <c r="J92" s="19"/>
      <c r="K92" s="20" t="s">
        <v>163</v>
      </c>
      <c r="L92" s="20" t="s">
        <v>37</v>
      </c>
      <c r="M92" s="3"/>
      <c r="N92" s="3"/>
      <c r="O92" s="26"/>
      <c r="P92" s="21"/>
      <c r="Q92" s="3"/>
    </row>
    <row r="93" spans="1:17" ht="14.25" customHeight="1" x14ac:dyDescent="0.25">
      <c r="A93" s="3"/>
      <c r="B93" s="3"/>
      <c r="C93" s="3"/>
      <c r="D93" s="3"/>
      <c r="E93" s="3"/>
      <c r="F93" s="3"/>
      <c r="G93" s="3"/>
      <c r="H93" s="28"/>
      <c r="I93" s="17" t="s">
        <v>185</v>
      </c>
      <c r="J93" s="19"/>
      <c r="K93" s="20" t="s">
        <v>1878</v>
      </c>
      <c r="L93" s="20" t="s">
        <v>19</v>
      </c>
      <c r="M93" s="3"/>
      <c r="N93" s="3"/>
      <c r="O93" s="26"/>
      <c r="P93" s="21"/>
      <c r="Q93" s="3"/>
    </row>
    <row r="94" spans="1:17" ht="14.25" customHeight="1" x14ac:dyDescent="0.25">
      <c r="A94" s="3"/>
      <c r="B94" s="3"/>
      <c r="C94" s="3"/>
      <c r="D94" s="3"/>
      <c r="E94" s="3"/>
      <c r="F94" s="3"/>
      <c r="G94" s="3"/>
      <c r="H94" s="28"/>
      <c r="I94" s="17" t="s">
        <v>187</v>
      </c>
      <c r="J94" s="19"/>
      <c r="K94" s="20" t="s">
        <v>165</v>
      </c>
      <c r="L94" s="20" t="s">
        <v>19</v>
      </c>
      <c r="M94" s="3"/>
      <c r="N94" s="3"/>
      <c r="O94" s="26"/>
      <c r="P94" s="21"/>
      <c r="Q94" s="3"/>
    </row>
    <row r="95" spans="1:17" ht="14.25" customHeight="1" x14ac:dyDescent="0.25">
      <c r="A95" s="3"/>
      <c r="B95" s="3"/>
      <c r="C95" s="3"/>
      <c r="D95" s="3"/>
      <c r="E95" s="3"/>
      <c r="F95" s="3"/>
      <c r="G95" s="3"/>
      <c r="H95" s="28"/>
      <c r="I95" s="17" t="s">
        <v>189</v>
      </c>
      <c r="J95" s="19"/>
      <c r="K95" s="20" t="s">
        <v>167</v>
      </c>
      <c r="L95" s="20" t="s">
        <v>19</v>
      </c>
      <c r="M95" s="3"/>
      <c r="N95" s="3"/>
      <c r="O95" s="26"/>
      <c r="P95" s="21"/>
      <c r="Q95" s="3"/>
    </row>
    <row r="96" spans="1:17" ht="14.25" customHeight="1" x14ac:dyDescent="0.25">
      <c r="A96" s="3"/>
      <c r="B96" s="3"/>
      <c r="C96" s="3"/>
      <c r="D96" s="3"/>
      <c r="E96" s="3"/>
      <c r="F96" s="3"/>
      <c r="G96" s="3"/>
      <c r="H96" s="28"/>
      <c r="I96" s="17" t="s">
        <v>191</v>
      </c>
      <c r="J96" s="19"/>
      <c r="K96" s="20" t="s">
        <v>169</v>
      </c>
      <c r="L96" s="20" t="s">
        <v>24</v>
      </c>
      <c r="M96" s="3"/>
      <c r="N96" s="3"/>
      <c r="O96" s="26"/>
      <c r="P96" s="21"/>
      <c r="Q96" s="3"/>
    </row>
    <row r="97" spans="1:17" ht="14.25" customHeight="1" x14ac:dyDescent="0.25">
      <c r="A97" s="3"/>
      <c r="B97" s="3"/>
      <c r="C97" s="3"/>
      <c r="D97" s="3"/>
      <c r="E97" s="3"/>
      <c r="F97" s="3"/>
      <c r="G97" s="3"/>
      <c r="H97" s="28"/>
      <c r="I97" s="17" t="s">
        <v>193</v>
      </c>
      <c r="J97" s="19"/>
      <c r="K97" s="20" t="s">
        <v>98</v>
      </c>
      <c r="L97" s="20" t="s">
        <v>29</v>
      </c>
      <c r="M97" s="3"/>
      <c r="N97" s="3"/>
      <c r="O97" s="26"/>
      <c r="P97" s="21"/>
      <c r="Q97" s="3"/>
    </row>
    <row r="98" spans="1:17" ht="14.25" customHeight="1" x14ac:dyDescent="0.25">
      <c r="A98" s="3"/>
      <c r="B98" s="3"/>
      <c r="C98" s="3"/>
      <c r="D98" s="3"/>
      <c r="E98" s="3"/>
      <c r="F98" s="3"/>
      <c r="G98" s="3"/>
      <c r="H98" s="28"/>
      <c r="I98" s="17" t="s">
        <v>195</v>
      </c>
      <c r="J98" s="19"/>
      <c r="K98" s="20" t="s">
        <v>172</v>
      </c>
      <c r="L98" s="20" t="s">
        <v>19</v>
      </c>
      <c r="M98" s="3"/>
      <c r="N98" s="3"/>
      <c r="O98" s="26"/>
      <c r="P98" s="21"/>
      <c r="Q98" s="3"/>
    </row>
    <row r="99" spans="1:17" ht="14.25" customHeight="1" x14ac:dyDescent="0.25">
      <c r="A99" s="3"/>
      <c r="B99" s="3"/>
      <c r="C99" s="3"/>
      <c r="D99" s="3"/>
      <c r="E99" s="3"/>
      <c r="F99" s="3"/>
      <c r="G99" s="3"/>
      <c r="H99" s="28"/>
      <c r="I99" s="17" t="s">
        <v>197</v>
      </c>
      <c r="J99" s="19"/>
      <c r="K99" s="20" t="s">
        <v>174</v>
      </c>
      <c r="L99" s="20" t="s">
        <v>29</v>
      </c>
      <c r="M99" s="3"/>
      <c r="N99" s="3"/>
      <c r="O99" s="26"/>
      <c r="P99" s="21"/>
      <c r="Q99" s="3"/>
    </row>
    <row r="100" spans="1:17" ht="14.25" customHeight="1" x14ac:dyDescent="0.25">
      <c r="A100" s="3"/>
      <c r="B100" s="3"/>
      <c r="C100" s="3"/>
      <c r="D100" s="3"/>
      <c r="E100" s="3"/>
      <c r="F100" s="3"/>
      <c r="G100" s="3"/>
      <c r="H100" s="28"/>
      <c r="I100" s="17" t="s">
        <v>199</v>
      </c>
      <c r="J100" s="19"/>
      <c r="K100" s="20" t="s">
        <v>176</v>
      </c>
      <c r="L100" s="20" t="s">
        <v>29</v>
      </c>
      <c r="M100" s="3"/>
      <c r="N100" s="3"/>
      <c r="O100" s="26"/>
      <c r="P100" s="21"/>
      <c r="Q100" s="3"/>
    </row>
    <row r="101" spans="1:17" ht="14.25" customHeight="1" x14ac:dyDescent="0.25">
      <c r="A101" s="3"/>
      <c r="B101" s="3"/>
      <c r="C101" s="3"/>
      <c r="D101" s="3"/>
      <c r="E101" s="3"/>
      <c r="F101" s="3"/>
      <c r="G101" s="3"/>
      <c r="H101" s="28"/>
      <c r="I101" s="17" t="s">
        <v>200</v>
      </c>
      <c r="J101" s="19"/>
      <c r="K101" s="20" t="s">
        <v>178</v>
      </c>
      <c r="L101" s="20" t="s">
        <v>32</v>
      </c>
      <c r="M101" s="3"/>
      <c r="N101" s="3"/>
      <c r="O101" s="26"/>
      <c r="P101" s="21"/>
      <c r="Q101" s="3"/>
    </row>
    <row r="102" spans="1:17" ht="14.25" customHeight="1" x14ac:dyDescent="0.25">
      <c r="A102" s="3"/>
      <c r="B102" s="3"/>
      <c r="C102" s="3"/>
      <c r="D102" s="3"/>
      <c r="E102" s="3"/>
      <c r="F102" s="3"/>
      <c r="G102" s="3"/>
      <c r="H102" s="28"/>
      <c r="I102" s="17" t="s">
        <v>202</v>
      </c>
      <c r="J102" s="19"/>
      <c r="K102" s="20" t="s">
        <v>180</v>
      </c>
      <c r="L102" s="20" t="s">
        <v>32</v>
      </c>
      <c r="M102" s="3"/>
      <c r="N102" s="3"/>
      <c r="O102" s="26"/>
      <c r="P102" s="21"/>
      <c r="Q102" s="3"/>
    </row>
    <row r="103" spans="1:17" ht="14.25" customHeight="1" x14ac:dyDescent="0.25">
      <c r="A103" s="3"/>
      <c r="B103" s="3"/>
      <c r="C103" s="3"/>
      <c r="D103" s="3"/>
      <c r="E103" s="3"/>
      <c r="F103" s="3"/>
      <c r="G103" s="3"/>
      <c r="H103" s="28"/>
      <c r="I103" s="17" t="s">
        <v>204</v>
      </c>
      <c r="J103" s="19"/>
      <c r="K103" s="20" t="s">
        <v>182</v>
      </c>
      <c r="L103" s="20" t="s">
        <v>32</v>
      </c>
      <c r="M103" s="3"/>
      <c r="N103" s="3"/>
      <c r="O103" s="26"/>
      <c r="P103" s="21"/>
      <c r="Q103" s="3"/>
    </row>
    <row r="104" spans="1:17" ht="14.25" customHeight="1" x14ac:dyDescent="0.25">
      <c r="A104" s="3"/>
      <c r="B104" s="3"/>
      <c r="C104" s="3"/>
      <c r="D104" s="3"/>
      <c r="E104" s="3"/>
      <c r="F104" s="3"/>
      <c r="G104" s="3"/>
      <c r="H104" s="28"/>
      <c r="I104" s="17" t="s">
        <v>206</v>
      </c>
      <c r="J104" s="19"/>
      <c r="K104" s="20" t="s">
        <v>184</v>
      </c>
      <c r="L104" s="20" t="s">
        <v>37</v>
      </c>
      <c r="M104" s="3"/>
      <c r="N104" s="3"/>
      <c r="O104" s="26"/>
      <c r="P104" s="21"/>
      <c r="Q104" s="3"/>
    </row>
    <row r="105" spans="1:17" ht="14.25" customHeight="1" x14ac:dyDescent="0.25">
      <c r="A105" s="3"/>
      <c r="B105" s="3"/>
      <c r="C105" s="3"/>
      <c r="D105" s="3"/>
      <c r="E105" s="3"/>
      <c r="F105" s="3"/>
      <c r="G105" s="3"/>
      <c r="H105" s="28"/>
      <c r="I105" s="17" t="s">
        <v>207</v>
      </c>
      <c r="J105" s="19"/>
      <c r="K105" s="20" t="s">
        <v>186</v>
      </c>
      <c r="L105" s="20" t="s">
        <v>32</v>
      </c>
      <c r="M105" s="3"/>
      <c r="N105" s="3"/>
      <c r="O105" s="26"/>
      <c r="P105" s="21"/>
      <c r="Q105" s="3"/>
    </row>
    <row r="106" spans="1:17" ht="14.25" customHeight="1" x14ac:dyDescent="0.25">
      <c r="A106" s="3"/>
      <c r="B106" s="3"/>
      <c r="C106" s="3"/>
      <c r="D106" s="3"/>
      <c r="E106" s="3"/>
      <c r="F106" s="3"/>
      <c r="G106" s="3"/>
      <c r="H106" s="28"/>
      <c r="I106" s="17" t="s">
        <v>209</v>
      </c>
      <c r="J106" s="19"/>
      <c r="K106" s="20" t="s">
        <v>1879</v>
      </c>
      <c r="L106" s="20" t="s">
        <v>29</v>
      </c>
      <c r="M106" s="3"/>
      <c r="N106" s="3"/>
      <c r="O106" s="26"/>
      <c r="P106" s="21"/>
      <c r="Q106" s="3"/>
    </row>
    <row r="107" spans="1:17" ht="14.25" customHeight="1" x14ac:dyDescent="0.25">
      <c r="A107" s="3"/>
      <c r="B107" s="3"/>
      <c r="C107" s="3"/>
      <c r="D107" s="3"/>
      <c r="E107" s="3"/>
      <c r="F107" s="3"/>
      <c r="G107" s="3"/>
      <c r="H107" s="28"/>
      <c r="I107" s="17" t="s">
        <v>210</v>
      </c>
      <c r="J107" s="19"/>
      <c r="K107" s="20" t="s">
        <v>188</v>
      </c>
      <c r="L107" s="20" t="s">
        <v>19</v>
      </c>
      <c r="M107" s="3"/>
      <c r="N107" s="3"/>
      <c r="O107" s="26"/>
      <c r="P107" s="21"/>
      <c r="Q107" s="3"/>
    </row>
    <row r="108" spans="1:17" ht="14.25" customHeight="1" x14ac:dyDescent="0.25">
      <c r="A108" s="3"/>
      <c r="B108" s="3"/>
      <c r="C108" s="3"/>
      <c r="D108" s="3"/>
      <c r="E108" s="3"/>
      <c r="F108" s="3"/>
      <c r="G108" s="3"/>
      <c r="H108" s="28"/>
      <c r="I108" s="17" t="s">
        <v>212</v>
      </c>
      <c r="J108" s="19"/>
      <c r="K108" s="20" t="s">
        <v>190</v>
      </c>
      <c r="L108" s="20" t="s">
        <v>19</v>
      </c>
      <c r="M108" s="3"/>
      <c r="N108" s="3"/>
      <c r="O108" s="26"/>
      <c r="P108" s="21"/>
      <c r="Q108" s="3"/>
    </row>
    <row r="109" spans="1:17" ht="14.25" customHeight="1" x14ac:dyDescent="0.25">
      <c r="A109" s="3"/>
      <c r="B109" s="3"/>
      <c r="C109" s="3"/>
      <c r="D109" s="3"/>
      <c r="E109" s="3"/>
      <c r="F109" s="3"/>
      <c r="G109" s="3"/>
      <c r="H109" s="28"/>
      <c r="I109" s="17" t="s">
        <v>213</v>
      </c>
      <c r="J109" s="19"/>
      <c r="K109" s="20" t="s">
        <v>192</v>
      </c>
      <c r="L109" s="20" t="s">
        <v>42</v>
      </c>
      <c r="M109" s="3"/>
      <c r="N109" s="3"/>
      <c r="O109" s="26"/>
      <c r="P109" s="21"/>
      <c r="Q109" s="3"/>
    </row>
    <row r="110" spans="1:17" ht="14.25" customHeight="1" x14ac:dyDescent="0.25">
      <c r="A110" s="3"/>
      <c r="B110" s="3"/>
      <c r="C110" s="3"/>
      <c r="D110" s="3"/>
      <c r="E110" s="3"/>
      <c r="F110" s="3"/>
      <c r="G110" s="3"/>
      <c r="H110" s="28"/>
      <c r="I110" s="17" t="s">
        <v>214</v>
      </c>
      <c r="J110" s="19"/>
      <c r="K110" s="20" t="s">
        <v>194</v>
      </c>
      <c r="L110" s="20" t="s">
        <v>32</v>
      </c>
      <c r="M110" s="3"/>
      <c r="N110" s="3"/>
      <c r="O110" s="26"/>
      <c r="P110" s="21"/>
      <c r="Q110" s="3"/>
    </row>
    <row r="111" spans="1:17" ht="14.25" customHeight="1" x14ac:dyDescent="0.25">
      <c r="A111" s="3"/>
      <c r="B111" s="3"/>
      <c r="C111" s="3"/>
      <c r="D111" s="3"/>
      <c r="E111" s="3"/>
      <c r="F111" s="3"/>
      <c r="G111" s="3"/>
      <c r="H111" s="28"/>
      <c r="I111" s="17" t="s">
        <v>216</v>
      </c>
      <c r="J111" s="19"/>
      <c r="K111" s="20" t="s">
        <v>1880</v>
      </c>
      <c r="L111" s="20" t="s">
        <v>37</v>
      </c>
      <c r="M111" s="3"/>
      <c r="N111" s="3"/>
      <c r="O111" s="26"/>
      <c r="P111" s="21"/>
      <c r="Q111" s="3"/>
    </row>
    <row r="112" spans="1:17" ht="14.25" customHeight="1" x14ac:dyDescent="0.25">
      <c r="A112" s="3"/>
      <c r="B112" s="3"/>
      <c r="C112" s="3"/>
      <c r="D112" s="3"/>
      <c r="E112" s="3"/>
      <c r="F112" s="3"/>
      <c r="G112" s="3"/>
      <c r="H112" s="28"/>
      <c r="I112" s="17" t="s">
        <v>217</v>
      </c>
      <c r="J112" s="19"/>
      <c r="K112" s="20" t="s">
        <v>1881</v>
      </c>
      <c r="L112" s="20" t="s">
        <v>29</v>
      </c>
      <c r="M112" s="3"/>
      <c r="N112" s="3"/>
      <c r="O112" s="26"/>
      <c r="P112" s="21"/>
      <c r="Q112" s="3"/>
    </row>
    <row r="113" spans="1:17" ht="14.25" customHeight="1" x14ac:dyDescent="0.25">
      <c r="A113" s="3"/>
      <c r="B113" s="3"/>
      <c r="C113" s="3"/>
      <c r="D113" s="3"/>
      <c r="E113" s="3"/>
      <c r="F113" s="3"/>
      <c r="G113" s="3"/>
      <c r="H113" s="28"/>
      <c r="I113" s="17" t="s">
        <v>219</v>
      </c>
      <c r="J113" s="19"/>
      <c r="K113" s="20" t="s">
        <v>196</v>
      </c>
      <c r="L113" s="20" t="s">
        <v>32</v>
      </c>
      <c r="M113" s="3"/>
      <c r="N113" s="3"/>
      <c r="O113" s="26"/>
      <c r="P113" s="21"/>
      <c r="Q113" s="3"/>
    </row>
    <row r="114" spans="1:17" ht="14.25" customHeight="1" x14ac:dyDescent="0.25">
      <c r="A114" s="3"/>
      <c r="B114" s="3"/>
      <c r="C114" s="3"/>
      <c r="D114" s="3"/>
      <c r="E114" s="3"/>
      <c r="F114" s="3"/>
      <c r="G114" s="3"/>
      <c r="H114" s="28"/>
      <c r="I114" s="17" t="s">
        <v>221</v>
      </c>
      <c r="J114" s="19"/>
      <c r="K114" s="20" t="s">
        <v>110</v>
      </c>
      <c r="L114" s="20" t="s">
        <v>29</v>
      </c>
      <c r="M114" s="3"/>
      <c r="N114" s="3"/>
      <c r="O114" s="26"/>
      <c r="P114" s="21"/>
      <c r="Q114" s="3"/>
    </row>
    <row r="115" spans="1:17" ht="14.25" customHeight="1" x14ac:dyDescent="0.25">
      <c r="A115" s="3"/>
      <c r="B115" s="3"/>
      <c r="C115" s="3"/>
      <c r="D115" s="3"/>
      <c r="E115" s="3"/>
      <c r="F115" s="3"/>
      <c r="G115" s="3"/>
      <c r="H115" s="28"/>
      <c r="I115" s="17" t="s">
        <v>223</v>
      </c>
      <c r="J115" s="19"/>
      <c r="K115" s="20" t="s">
        <v>201</v>
      </c>
      <c r="L115" s="20" t="s">
        <v>29</v>
      </c>
      <c r="M115" s="3"/>
      <c r="N115" s="3"/>
      <c r="O115" s="26"/>
      <c r="P115" s="21"/>
      <c r="Q115" s="3"/>
    </row>
    <row r="116" spans="1:17" ht="14.25" customHeight="1" x14ac:dyDescent="0.25">
      <c r="A116" s="3"/>
      <c r="B116" s="3"/>
      <c r="C116" s="3"/>
      <c r="D116" s="3"/>
      <c r="E116" s="3"/>
      <c r="F116" s="3"/>
      <c r="G116" s="3"/>
      <c r="H116" s="28"/>
      <c r="I116" s="17" t="s">
        <v>225</v>
      </c>
      <c r="J116" s="19"/>
      <c r="K116" s="20" t="s">
        <v>203</v>
      </c>
      <c r="L116" s="20" t="s">
        <v>24</v>
      </c>
      <c r="M116" s="3"/>
      <c r="N116" s="3"/>
      <c r="O116" s="26"/>
      <c r="P116" s="21"/>
      <c r="Q116" s="3"/>
    </row>
    <row r="117" spans="1:17" ht="14.25" customHeight="1" x14ac:dyDescent="0.25">
      <c r="A117" s="3"/>
      <c r="B117" s="3"/>
      <c r="C117" s="3"/>
      <c r="D117" s="3"/>
      <c r="E117" s="3"/>
      <c r="F117" s="3"/>
      <c r="G117" s="3"/>
      <c r="H117" s="3"/>
      <c r="I117" s="3"/>
      <c r="J117" s="19"/>
      <c r="K117" s="20" t="s">
        <v>205</v>
      </c>
      <c r="L117" s="20" t="s">
        <v>24</v>
      </c>
      <c r="M117" s="3"/>
      <c r="N117" s="3"/>
      <c r="O117" s="26"/>
      <c r="P117" s="21"/>
      <c r="Q117" s="3"/>
    </row>
    <row r="118" spans="1:17" ht="14.25" customHeight="1" x14ac:dyDescent="0.25">
      <c r="A118" s="3"/>
      <c r="B118" s="3"/>
      <c r="C118" s="3"/>
      <c r="D118" s="3"/>
      <c r="E118" s="3"/>
      <c r="F118" s="3"/>
      <c r="G118" s="3"/>
      <c r="H118" s="3"/>
      <c r="I118" s="3"/>
      <c r="J118" s="19"/>
      <c r="K118" s="20" t="s">
        <v>1882</v>
      </c>
      <c r="L118" s="20" t="s">
        <v>24</v>
      </c>
      <c r="M118" s="3"/>
      <c r="N118" s="3"/>
      <c r="O118" s="26"/>
      <c r="P118" s="21"/>
      <c r="Q118" s="3"/>
    </row>
    <row r="119" spans="1:17" ht="14.25" customHeight="1" x14ac:dyDescent="0.25">
      <c r="A119" s="3"/>
      <c r="B119" s="3"/>
      <c r="C119" s="3"/>
      <c r="D119" s="3"/>
      <c r="E119" s="3"/>
      <c r="F119" s="3"/>
      <c r="G119" s="3"/>
      <c r="H119" s="3"/>
      <c r="I119" s="3"/>
      <c r="J119" s="19"/>
      <c r="K119" s="20" t="s">
        <v>208</v>
      </c>
      <c r="L119" s="20" t="s">
        <v>24</v>
      </c>
      <c r="M119" s="3"/>
      <c r="N119" s="3"/>
      <c r="O119" s="26"/>
      <c r="P119" s="21"/>
      <c r="Q119" s="3"/>
    </row>
    <row r="120" spans="1:17" ht="14.25" customHeight="1" x14ac:dyDescent="0.25">
      <c r="A120" s="3"/>
      <c r="B120" s="3"/>
      <c r="C120" s="3"/>
      <c r="D120" s="3"/>
      <c r="E120" s="3"/>
      <c r="F120" s="3"/>
      <c r="G120" s="3"/>
      <c r="H120" s="3"/>
      <c r="I120" s="3"/>
      <c r="J120" s="19"/>
      <c r="K120" s="20" t="s">
        <v>112</v>
      </c>
      <c r="L120" s="20" t="s">
        <v>29</v>
      </c>
      <c r="M120" s="3"/>
      <c r="N120" s="3"/>
      <c r="O120" s="26"/>
      <c r="P120" s="21"/>
      <c r="Q120" s="3"/>
    </row>
    <row r="121" spans="1:17" ht="14.25" customHeight="1" x14ac:dyDescent="0.25">
      <c r="A121" s="3"/>
      <c r="B121" s="3"/>
      <c r="C121" s="3"/>
      <c r="D121" s="3"/>
      <c r="E121" s="3"/>
      <c r="F121" s="3"/>
      <c r="G121" s="3"/>
      <c r="H121" s="3"/>
      <c r="I121" s="3"/>
      <c r="J121" s="19"/>
      <c r="K121" s="20" t="s">
        <v>1883</v>
      </c>
      <c r="L121" s="20" t="s">
        <v>29</v>
      </c>
      <c r="M121" s="3"/>
      <c r="N121" s="3"/>
      <c r="O121" s="26"/>
      <c r="P121" s="21"/>
      <c r="Q121" s="3"/>
    </row>
    <row r="122" spans="1:17" ht="14.25" customHeight="1" x14ac:dyDescent="0.25">
      <c r="A122" s="3"/>
      <c r="B122" s="3"/>
      <c r="C122" s="3"/>
      <c r="D122" s="3"/>
      <c r="E122" s="3"/>
      <c r="F122" s="3"/>
      <c r="G122" s="3"/>
      <c r="H122" s="3"/>
      <c r="I122" s="3"/>
      <c r="J122" s="19"/>
      <c r="K122" s="20" t="s">
        <v>211</v>
      </c>
      <c r="L122" s="20" t="s">
        <v>24</v>
      </c>
      <c r="M122" s="3"/>
      <c r="N122" s="3"/>
      <c r="O122" s="26"/>
      <c r="P122" s="21"/>
      <c r="Q122" s="3"/>
    </row>
    <row r="123" spans="1:17" ht="14.25" customHeight="1" x14ac:dyDescent="0.25">
      <c r="A123" s="3"/>
      <c r="B123" s="3"/>
      <c r="C123" s="3"/>
      <c r="D123" s="3"/>
      <c r="E123" s="3"/>
      <c r="F123" s="3"/>
      <c r="G123" s="3"/>
      <c r="H123" s="3"/>
      <c r="I123" s="3"/>
      <c r="J123" s="19"/>
      <c r="K123" s="20" t="s">
        <v>114</v>
      </c>
      <c r="L123" s="20" t="s">
        <v>29</v>
      </c>
      <c r="M123" s="3"/>
      <c r="N123" s="3"/>
      <c r="O123" s="26"/>
      <c r="P123" s="21"/>
      <c r="Q123" s="3"/>
    </row>
    <row r="124" spans="1:17" ht="14.25" customHeight="1" x14ac:dyDescent="0.25">
      <c r="A124" s="3"/>
      <c r="B124" s="3"/>
      <c r="C124" s="3"/>
      <c r="D124" s="3"/>
      <c r="E124" s="3"/>
      <c r="F124" s="3"/>
      <c r="G124" s="3"/>
      <c r="H124" s="3"/>
      <c r="I124" s="3"/>
      <c r="J124" s="19"/>
      <c r="K124" s="20" t="s">
        <v>215</v>
      </c>
      <c r="L124" s="20" t="s">
        <v>32</v>
      </c>
      <c r="M124" s="3"/>
      <c r="N124" s="3"/>
      <c r="O124" s="26"/>
      <c r="P124" s="21"/>
      <c r="Q124" s="3"/>
    </row>
    <row r="125" spans="1:17" ht="14.25" customHeight="1" x14ac:dyDescent="0.25">
      <c r="A125" s="3"/>
      <c r="B125" s="3"/>
      <c r="C125" s="3"/>
      <c r="D125" s="3"/>
      <c r="E125" s="3"/>
      <c r="F125" s="3"/>
      <c r="G125" s="3"/>
      <c r="H125" s="3"/>
      <c r="I125" s="3"/>
      <c r="J125" s="19"/>
      <c r="K125" s="20" t="s">
        <v>115</v>
      </c>
      <c r="L125" s="20" t="s">
        <v>24</v>
      </c>
      <c r="M125" s="3"/>
      <c r="N125" s="3"/>
      <c r="O125" s="26"/>
      <c r="P125" s="21"/>
      <c r="Q125" s="3"/>
    </row>
    <row r="126" spans="1:17" ht="14.25" customHeight="1" x14ac:dyDescent="0.25">
      <c r="A126" s="3"/>
      <c r="B126" s="3"/>
      <c r="C126" s="3"/>
      <c r="D126" s="3"/>
      <c r="E126" s="3"/>
      <c r="F126" s="3"/>
      <c r="G126" s="3"/>
      <c r="H126" s="3"/>
      <c r="I126" s="3"/>
      <c r="J126" s="19"/>
      <c r="K126" s="20" t="s">
        <v>1884</v>
      </c>
      <c r="L126" s="20" t="s">
        <v>29</v>
      </c>
      <c r="M126" s="3"/>
      <c r="N126" s="3"/>
      <c r="O126" s="26"/>
      <c r="P126" s="21"/>
      <c r="Q126" s="3"/>
    </row>
    <row r="127" spans="1:17" ht="14.25" customHeight="1" x14ac:dyDescent="0.25">
      <c r="A127" s="3"/>
      <c r="B127" s="3"/>
      <c r="C127" s="3"/>
      <c r="D127" s="3"/>
      <c r="E127" s="3"/>
      <c r="F127" s="3"/>
      <c r="G127" s="3"/>
      <c r="H127" s="3"/>
      <c r="I127" s="3"/>
      <c r="J127" s="19"/>
      <c r="K127" s="20" t="s">
        <v>218</v>
      </c>
      <c r="L127" s="20" t="s">
        <v>24</v>
      </c>
      <c r="M127" s="3"/>
      <c r="N127" s="3"/>
      <c r="O127" s="26"/>
      <c r="P127" s="21"/>
      <c r="Q127" s="3"/>
    </row>
    <row r="128" spans="1:17" ht="14.25" customHeight="1" x14ac:dyDescent="0.25">
      <c r="A128" s="3"/>
      <c r="B128" s="3"/>
      <c r="C128" s="3"/>
      <c r="D128" s="3"/>
      <c r="E128" s="3"/>
      <c r="F128" s="3"/>
      <c r="G128" s="3"/>
      <c r="H128" s="3"/>
      <c r="I128" s="3"/>
      <c r="J128" s="19"/>
      <c r="K128" s="20" t="s">
        <v>220</v>
      </c>
      <c r="L128" s="20" t="s">
        <v>24</v>
      </c>
      <c r="M128" s="3"/>
      <c r="N128" s="3"/>
      <c r="O128" s="26"/>
      <c r="P128" s="21"/>
      <c r="Q128" s="3"/>
    </row>
    <row r="129" spans="1:17" ht="14.25" customHeight="1" x14ac:dyDescent="0.25">
      <c r="A129" s="3"/>
      <c r="B129" s="3"/>
      <c r="C129" s="3"/>
      <c r="D129" s="3"/>
      <c r="E129" s="3"/>
      <c r="F129" s="3"/>
      <c r="G129" s="3"/>
      <c r="H129" s="3"/>
      <c r="I129" s="3"/>
      <c r="J129" s="19"/>
      <c r="K129" s="20" t="s">
        <v>222</v>
      </c>
      <c r="L129" s="20" t="s">
        <v>19</v>
      </c>
      <c r="M129" s="3"/>
      <c r="N129" s="3"/>
      <c r="O129" s="26"/>
      <c r="P129" s="21"/>
      <c r="Q129" s="3"/>
    </row>
    <row r="130" spans="1:17" ht="14.25" customHeight="1" x14ac:dyDescent="0.25">
      <c r="A130" s="3"/>
      <c r="B130" s="3"/>
      <c r="C130" s="3"/>
      <c r="D130" s="3"/>
      <c r="E130" s="3"/>
      <c r="F130" s="3"/>
      <c r="G130" s="3"/>
      <c r="H130" s="3"/>
      <c r="I130" s="3"/>
      <c r="J130" s="19"/>
      <c r="K130" s="20" t="s">
        <v>224</v>
      </c>
      <c r="L130" s="20" t="s">
        <v>37</v>
      </c>
      <c r="M130" s="3"/>
      <c r="N130" s="3"/>
      <c r="O130" s="26"/>
      <c r="P130" s="21"/>
      <c r="Q130" s="3"/>
    </row>
    <row r="131" spans="1:17" ht="14.25" customHeight="1" x14ac:dyDescent="0.25">
      <c r="A131" s="3"/>
      <c r="B131" s="3"/>
      <c r="C131" s="3"/>
      <c r="D131" s="3"/>
      <c r="E131" s="3"/>
      <c r="F131" s="3"/>
      <c r="G131" s="3"/>
      <c r="H131" s="3"/>
      <c r="I131" s="3"/>
      <c r="J131" s="19"/>
      <c r="K131" s="20" t="s">
        <v>226</v>
      </c>
      <c r="L131" s="20" t="s">
        <v>24</v>
      </c>
      <c r="M131" s="3"/>
      <c r="N131" s="3"/>
      <c r="O131" s="26"/>
      <c r="P131" s="21"/>
      <c r="Q131" s="3"/>
    </row>
    <row r="132" spans="1:17" ht="14.25" customHeight="1" x14ac:dyDescent="0.25">
      <c r="A132" s="3"/>
      <c r="B132" s="3"/>
      <c r="C132" s="3"/>
      <c r="D132" s="3"/>
      <c r="E132" s="3"/>
      <c r="F132" s="3"/>
      <c r="G132" s="3"/>
      <c r="H132" s="3"/>
      <c r="I132" s="3"/>
      <c r="J132" s="19"/>
      <c r="K132" s="20" t="s">
        <v>227</v>
      </c>
      <c r="L132" s="20" t="s">
        <v>24</v>
      </c>
      <c r="M132" s="3"/>
      <c r="N132" s="3"/>
      <c r="O132" s="26"/>
      <c r="P132" s="21"/>
      <c r="Q132" s="3"/>
    </row>
    <row r="133" spans="1:17" ht="14.25" customHeight="1" x14ac:dyDescent="0.25">
      <c r="A133" s="3"/>
      <c r="B133" s="3"/>
      <c r="C133" s="3"/>
      <c r="D133" s="3"/>
      <c r="E133" s="3"/>
      <c r="F133" s="3"/>
      <c r="G133" s="3"/>
      <c r="H133" s="3"/>
      <c r="I133" s="3"/>
      <c r="J133" s="19"/>
      <c r="K133" s="20" t="s">
        <v>1885</v>
      </c>
      <c r="L133" s="20" t="s">
        <v>24</v>
      </c>
      <c r="M133" s="3"/>
      <c r="N133" s="3"/>
      <c r="O133" s="26"/>
      <c r="P133" s="21"/>
      <c r="Q133" s="3"/>
    </row>
    <row r="134" spans="1:17" ht="14.25" customHeight="1" x14ac:dyDescent="0.25">
      <c r="A134" s="3"/>
      <c r="B134" s="3"/>
      <c r="C134" s="3"/>
      <c r="D134" s="3"/>
      <c r="E134" s="3"/>
      <c r="F134" s="3"/>
      <c r="G134" s="3"/>
      <c r="H134" s="3"/>
      <c r="I134" s="3"/>
      <c r="J134" s="19"/>
      <c r="K134" s="20" t="s">
        <v>228</v>
      </c>
      <c r="L134" s="20" t="s">
        <v>29</v>
      </c>
      <c r="M134" s="3"/>
      <c r="N134" s="3"/>
      <c r="O134" s="26"/>
      <c r="P134" s="21"/>
      <c r="Q134" s="3"/>
    </row>
    <row r="135" spans="1:17" ht="14.25" customHeight="1" x14ac:dyDescent="0.25">
      <c r="A135" s="3"/>
      <c r="B135" s="3"/>
      <c r="C135" s="3"/>
      <c r="D135" s="3"/>
      <c r="E135" s="3"/>
      <c r="F135" s="3"/>
      <c r="G135" s="3"/>
      <c r="H135" s="3"/>
      <c r="I135" s="3"/>
      <c r="J135" s="19"/>
      <c r="K135" s="20" t="s">
        <v>229</v>
      </c>
      <c r="L135" s="20" t="s">
        <v>24</v>
      </c>
      <c r="M135" s="3"/>
      <c r="N135" s="3"/>
      <c r="O135" s="26"/>
      <c r="P135" s="21"/>
      <c r="Q135" s="3"/>
    </row>
    <row r="136" spans="1:17" ht="14.25" customHeight="1" x14ac:dyDescent="0.25">
      <c r="A136" s="3"/>
      <c r="B136" s="3"/>
      <c r="C136" s="3"/>
      <c r="D136" s="3"/>
      <c r="E136" s="3"/>
      <c r="F136" s="3"/>
      <c r="G136" s="3"/>
      <c r="H136" s="3"/>
      <c r="I136" s="3"/>
      <c r="J136" s="19"/>
      <c r="K136" s="20" t="s">
        <v>230</v>
      </c>
      <c r="L136" s="20" t="s">
        <v>19</v>
      </c>
      <c r="M136" s="3"/>
      <c r="N136" s="3"/>
      <c r="O136" s="26"/>
      <c r="P136" s="21"/>
      <c r="Q136" s="3"/>
    </row>
    <row r="137" spans="1:17" ht="14.25" customHeight="1" x14ac:dyDescent="0.25">
      <c r="A137" s="3"/>
      <c r="B137" s="3"/>
      <c r="C137" s="3"/>
      <c r="D137" s="3"/>
      <c r="E137" s="3"/>
      <c r="F137" s="3"/>
      <c r="G137" s="3"/>
      <c r="H137" s="3"/>
      <c r="I137" s="3"/>
      <c r="J137" s="19"/>
      <c r="K137" s="20" t="s">
        <v>231</v>
      </c>
      <c r="L137" s="20" t="s">
        <v>19</v>
      </c>
      <c r="M137" s="3"/>
      <c r="N137" s="3"/>
      <c r="O137" s="26"/>
      <c r="P137" s="21"/>
      <c r="Q137" s="3"/>
    </row>
    <row r="138" spans="1:17" ht="14.25" customHeight="1" x14ac:dyDescent="0.25">
      <c r="A138" s="3"/>
      <c r="B138" s="3"/>
      <c r="C138" s="3"/>
      <c r="D138" s="3"/>
      <c r="E138" s="3"/>
      <c r="F138" s="3"/>
      <c r="G138" s="3"/>
      <c r="H138" s="3"/>
      <c r="I138" s="3"/>
      <c r="J138" s="19"/>
      <c r="K138" s="20" t="s">
        <v>232</v>
      </c>
      <c r="L138" s="20" t="s">
        <v>19</v>
      </c>
      <c r="M138" s="3"/>
      <c r="N138" s="3"/>
      <c r="O138" s="26"/>
      <c r="P138" s="21"/>
      <c r="Q138" s="3"/>
    </row>
    <row r="139" spans="1:17" ht="14.25" customHeight="1" x14ac:dyDescent="0.25">
      <c r="A139" s="3"/>
      <c r="B139" s="3"/>
      <c r="C139" s="3"/>
      <c r="D139" s="3"/>
      <c r="E139" s="3"/>
      <c r="F139" s="3"/>
      <c r="G139" s="3"/>
      <c r="H139" s="3"/>
      <c r="I139" s="3"/>
      <c r="J139" s="19"/>
      <c r="K139" s="20" t="s">
        <v>233</v>
      </c>
      <c r="L139" s="20" t="s">
        <v>29</v>
      </c>
      <c r="M139" s="3"/>
      <c r="N139" s="3"/>
      <c r="O139" s="26"/>
      <c r="P139" s="21"/>
      <c r="Q139" s="3"/>
    </row>
    <row r="140" spans="1:17" ht="14.25" customHeight="1" x14ac:dyDescent="0.25">
      <c r="A140" s="3"/>
      <c r="B140" s="3"/>
      <c r="C140" s="3"/>
      <c r="D140" s="3"/>
      <c r="E140" s="3"/>
      <c r="F140" s="3"/>
      <c r="G140" s="3"/>
      <c r="H140" s="3"/>
      <c r="I140" s="3"/>
      <c r="J140" s="19"/>
      <c r="K140" s="20" t="s">
        <v>234</v>
      </c>
      <c r="L140" s="20" t="s">
        <v>29</v>
      </c>
      <c r="M140" s="3"/>
      <c r="N140" s="3"/>
      <c r="O140" s="26"/>
      <c r="P140" s="21"/>
      <c r="Q140" s="3"/>
    </row>
    <row r="141" spans="1:17" ht="14.25" customHeight="1" x14ac:dyDescent="0.25">
      <c r="A141" s="3"/>
      <c r="B141" s="3"/>
      <c r="C141" s="3"/>
      <c r="D141" s="3"/>
      <c r="E141" s="3"/>
      <c r="F141" s="3"/>
      <c r="G141" s="3"/>
      <c r="H141" s="3"/>
      <c r="I141" s="3"/>
      <c r="J141" s="19"/>
      <c r="K141" s="20" t="s">
        <v>235</v>
      </c>
      <c r="L141" s="20" t="s">
        <v>29</v>
      </c>
      <c r="M141" s="3"/>
      <c r="N141" s="3"/>
      <c r="O141" s="26"/>
      <c r="P141" s="21"/>
      <c r="Q141" s="3"/>
    </row>
    <row r="142" spans="1:17" ht="14.25" customHeight="1" x14ac:dyDescent="0.25">
      <c r="A142" s="3"/>
      <c r="B142" s="3"/>
      <c r="C142" s="3"/>
      <c r="D142" s="3"/>
      <c r="E142" s="3"/>
      <c r="F142" s="3"/>
      <c r="G142" s="3"/>
      <c r="H142" s="3"/>
      <c r="I142" s="3"/>
      <c r="J142" s="19"/>
      <c r="K142" s="20" t="s">
        <v>236</v>
      </c>
      <c r="L142" s="20" t="s">
        <v>19</v>
      </c>
      <c r="M142" s="3"/>
      <c r="N142" s="3"/>
      <c r="O142" s="26"/>
      <c r="P142" s="21"/>
      <c r="Q142" s="3"/>
    </row>
    <row r="143" spans="1:17" ht="14.25" customHeight="1" x14ac:dyDescent="0.25">
      <c r="A143" s="3"/>
      <c r="B143" s="3"/>
      <c r="C143" s="3"/>
      <c r="D143" s="3"/>
      <c r="E143" s="3"/>
      <c r="F143" s="3"/>
      <c r="G143" s="3"/>
      <c r="H143" s="3"/>
      <c r="I143" s="3"/>
      <c r="J143" s="19"/>
      <c r="K143" s="20" t="s">
        <v>237</v>
      </c>
      <c r="L143" s="20" t="s">
        <v>19</v>
      </c>
      <c r="M143" s="3"/>
      <c r="N143" s="3"/>
      <c r="O143" s="26"/>
      <c r="P143" s="21"/>
      <c r="Q143" s="3"/>
    </row>
    <row r="144" spans="1:17" ht="14.25" customHeight="1" x14ac:dyDescent="0.25">
      <c r="A144" s="3"/>
      <c r="B144" s="3"/>
      <c r="C144" s="3"/>
      <c r="D144" s="3"/>
      <c r="E144" s="3"/>
      <c r="F144" s="3"/>
      <c r="G144" s="3"/>
      <c r="H144" s="3"/>
      <c r="I144" s="3"/>
      <c r="J144" s="19"/>
      <c r="K144" s="20" t="s">
        <v>238</v>
      </c>
      <c r="L144" s="20" t="s">
        <v>24</v>
      </c>
      <c r="M144" s="3"/>
      <c r="N144" s="3"/>
      <c r="O144" s="26"/>
      <c r="P144" s="21"/>
      <c r="Q144" s="3"/>
    </row>
    <row r="145" spans="1:17" ht="14.25" customHeight="1" x14ac:dyDescent="0.25">
      <c r="A145" s="3"/>
      <c r="B145" s="3"/>
      <c r="C145" s="3"/>
      <c r="D145" s="3"/>
      <c r="E145" s="3"/>
      <c r="F145" s="3"/>
      <c r="G145" s="3"/>
      <c r="H145" s="3"/>
      <c r="I145" s="3"/>
      <c r="J145" s="19"/>
      <c r="K145" s="20" t="s">
        <v>239</v>
      </c>
      <c r="L145" s="20" t="s">
        <v>24</v>
      </c>
      <c r="M145" s="3"/>
      <c r="N145" s="3"/>
      <c r="O145" s="26"/>
      <c r="P145" s="21"/>
      <c r="Q145" s="3"/>
    </row>
    <row r="146" spans="1:17" ht="14.25" customHeight="1" x14ac:dyDescent="0.25">
      <c r="A146" s="3"/>
      <c r="B146" s="3"/>
      <c r="C146" s="3"/>
      <c r="D146" s="3"/>
      <c r="E146" s="3"/>
      <c r="F146" s="3"/>
      <c r="G146" s="3"/>
      <c r="H146" s="3"/>
      <c r="I146" s="3"/>
      <c r="J146" s="19"/>
      <c r="K146" s="20" t="s">
        <v>240</v>
      </c>
      <c r="L146" s="20" t="s">
        <v>19</v>
      </c>
      <c r="M146" s="3"/>
      <c r="N146" s="3"/>
      <c r="O146" s="26"/>
      <c r="P146" s="21"/>
      <c r="Q146" s="3"/>
    </row>
    <row r="147" spans="1:17" ht="14.25" customHeight="1" x14ac:dyDescent="0.25">
      <c r="A147" s="3"/>
      <c r="B147" s="3"/>
      <c r="C147" s="3"/>
      <c r="D147" s="3"/>
      <c r="E147" s="3"/>
      <c r="F147" s="3"/>
      <c r="G147" s="3"/>
      <c r="H147" s="3"/>
      <c r="I147" s="3"/>
      <c r="J147" s="19"/>
      <c r="K147" s="20" t="s">
        <v>241</v>
      </c>
      <c r="L147" s="20" t="s">
        <v>29</v>
      </c>
      <c r="M147" s="3"/>
      <c r="N147" s="3"/>
      <c r="O147" s="26"/>
      <c r="P147" s="21"/>
      <c r="Q147" s="3"/>
    </row>
    <row r="148" spans="1:17" ht="14.25" customHeight="1" x14ac:dyDescent="0.25">
      <c r="A148" s="3"/>
      <c r="B148" s="3"/>
      <c r="C148" s="3"/>
      <c r="D148" s="3"/>
      <c r="E148" s="3"/>
      <c r="F148" s="3"/>
      <c r="G148" s="3"/>
      <c r="H148" s="3"/>
      <c r="I148" s="3"/>
      <c r="J148" s="19"/>
      <c r="K148" s="20" t="s">
        <v>242</v>
      </c>
      <c r="L148" s="20" t="s">
        <v>37</v>
      </c>
      <c r="M148" s="3"/>
      <c r="N148" s="3"/>
      <c r="O148" s="26"/>
      <c r="P148" s="21"/>
      <c r="Q148" s="3"/>
    </row>
    <row r="149" spans="1:17" ht="14.25" customHeight="1" x14ac:dyDescent="0.25">
      <c r="A149" s="3"/>
      <c r="B149" s="3"/>
      <c r="C149" s="3"/>
      <c r="D149" s="3"/>
      <c r="E149" s="3"/>
      <c r="F149" s="3"/>
      <c r="G149" s="3"/>
      <c r="H149" s="3"/>
      <c r="I149" s="3"/>
      <c r="J149" s="19"/>
      <c r="K149" s="20" t="s">
        <v>243</v>
      </c>
      <c r="L149" s="20" t="s">
        <v>32</v>
      </c>
      <c r="M149" s="3"/>
      <c r="N149" s="3"/>
      <c r="O149" s="26"/>
      <c r="P149" s="21"/>
      <c r="Q149" s="3"/>
    </row>
    <row r="150" spans="1:17" ht="14.25" customHeight="1" x14ac:dyDescent="0.25">
      <c r="A150" s="3"/>
      <c r="B150" s="3"/>
      <c r="C150" s="3"/>
      <c r="D150" s="3"/>
      <c r="E150" s="3"/>
      <c r="F150" s="3"/>
      <c r="G150" s="3"/>
      <c r="H150" s="3"/>
      <c r="I150" s="3"/>
      <c r="J150" s="19"/>
      <c r="K150" s="20" t="s">
        <v>244</v>
      </c>
      <c r="L150" s="20" t="s">
        <v>19</v>
      </c>
      <c r="M150" s="3"/>
      <c r="N150" s="3"/>
      <c r="O150" s="26"/>
      <c r="P150" s="21"/>
      <c r="Q150" s="3"/>
    </row>
    <row r="151" spans="1:17" ht="14.25" customHeight="1" x14ac:dyDescent="0.25">
      <c r="A151" s="3"/>
      <c r="B151" s="3"/>
      <c r="C151" s="3"/>
      <c r="D151" s="3"/>
      <c r="E151" s="3"/>
      <c r="F151" s="3"/>
      <c r="G151" s="3"/>
      <c r="H151" s="3"/>
      <c r="I151" s="3"/>
      <c r="J151" s="19"/>
      <c r="K151" s="20" t="s">
        <v>245</v>
      </c>
      <c r="L151" s="20" t="s">
        <v>19</v>
      </c>
      <c r="M151" s="3"/>
      <c r="N151" s="3"/>
      <c r="O151" s="26"/>
      <c r="P151" s="21"/>
      <c r="Q151" s="3"/>
    </row>
    <row r="152" spans="1:17" ht="14.25" customHeight="1" x14ac:dyDescent="0.25">
      <c r="A152" s="3"/>
      <c r="B152" s="3"/>
      <c r="C152" s="3"/>
      <c r="D152" s="3"/>
      <c r="E152" s="3"/>
      <c r="F152" s="3"/>
      <c r="G152" s="3"/>
      <c r="H152" s="3"/>
      <c r="I152" s="3"/>
      <c r="J152" s="19"/>
      <c r="K152" s="20" t="s">
        <v>1886</v>
      </c>
      <c r="L152" s="20" t="s">
        <v>19</v>
      </c>
      <c r="M152" s="3"/>
      <c r="N152" s="3"/>
      <c r="O152" s="26"/>
      <c r="P152" s="21"/>
      <c r="Q152" s="3"/>
    </row>
    <row r="153" spans="1:17" ht="14.25" customHeight="1" x14ac:dyDescent="0.25">
      <c r="A153" s="3"/>
      <c r="B153" s="3"/>
      <c r="C153" s="3"/>
      <c r="D153" s="3"/>
      <c r="E153" s="3"/>
      <c r="F153" s="3"/>
      <c r="G153" s="3"/>
      <c r="H153" s="3"/>
      <c r="I153" s="3"/>
      <c r="J153" s="19"/>
      <c r="K153" s="20" t="s">
        <v>30</v>
      </c>
      <c r="L153" s="20" t="s">
        <v>32</v>
      </c>
      <c r="M153" s="3"/>
      <c r="N153" s="3"/>
      <c r="O153" s="26"/>
      <c r="P153" s="21"/>
      <c r="Q153" s="3"/>
    </row>
    <row r="154" spans="1:17" ht="14.25" customHeight="1" x14ac:dyDescent="0.25">
      <c r="A154" s="3"/>
      <c r="B154" s="3"/>
      <c r="C154" s="3"/>
      <c r="D154" s="3"/>
      <c r="E154" s="3"/>
      <c r="F154" s="3"/>
      <c r="G154" s="3"/>
      <c r="H154" s="3"/>
      <c r="I154" s="3"/>
      <c r="J154" s="19"/>
      <c r="K154" s="20" t="s">
        <v>1887</v>
      </c>
      <c r="L154" s="20" t="s">
        <v>37</v>
      </c>
      <c r="M154" s="3"/>
      <c r="N154" s="3"/>
      <c r="O154" s="26"/>
      <c r="P154" s="21"/>
      <c r="Q154" s="3"/>
    </row>
    <row r="155" spans="1:17" ht="14.25" customHeight="1" x14ac:dyDescent="0.25">
      <c r="A155" s="3"/>
      <c r="B155" s="3"/>
      <c r="C155" s="3"/>
      <c r="D155" s="3"/>
      <c r="E155" s="3"/>
      <c r="F155" s="3"/>
      <c r="G155" s="3"/>
      <c r="H155" s="3"/>
      <c r="I155" s="3"/>
      <c r="J155" s="19"/>
      <c r="K155" s="20" t="s">
        <v>246</v>
      </c>
      <c r="L155" s="20" t="s">
        <v>29</v>
      </c>
      <c r="M155" s="3"/>
      <c r="N155" s="3"/>
      <c r="O155" s="26"/>
      <c r="P155" s="21"/>
      <c r="Q155" s="3"/>
    </row>
    <row r="156" spans="1:17" ht="14.25" customHeight="1" x14ac:dyDescent="0.25">
      <c r="A156" s="3"/>
      <c r="B156" s="3"/>
      <c r="C156" s="3"/>
      <c r="D156" s="3"/>
      <c r="E156" s="3"/>
      <c r="F156" s="3"/>
      <c r="G156" s="3"/>
      <c r="H156" s="3"/>
      <c r="I156" s="3"/>
      <c r="J156" s="19"/>
      <c r="K156" s="20" t="s">
        <v>247</v>
      </c>
      <c r="L156" s="20" t="s">
        <v>24</v>
      </c>
      <c r="M156" s="3"/>
      <c r="N156" s="3"/>
      <c r="O156" s="26"/>
      <c r="P156" s="21"/>
      <c r="Q156" s="3"/>
    </row>
    <row r="157" spans="1:17" ht="14.25" customHeight="1" x14ac:dyDescent="0.25">
      <c r="A157" s="3"/>
      <c r="B157" s="3"/>
      <c r="C157" s="3"/>
      <c r="D157" s="3"/>
      <c r="E157" s="3"/>
      <c r="F157" s="3"/>
      <c r="G157" s="3"/>
      <c r="H157" s="3"/>
      <c r="I157" s="3"/>
      <c r="J157" s="19"/>
      <c r="K157" s="20" t="s">
        <v>248</v>
      </c>
      <c r="L157" s="20" t="s">
        <v>29</v>
      </c>
      <c r="M157" s="3"/>
      <c r="N157" s="3"/>
      <c r="O157" s="26"/>
      <c r="P157" s="21"/>
      <c r="Q157" s="3"/>
    </row>
    <row r="158" spans="1:17" ht="14.25" customHeight="1" x14ac:dyDescent="0.25">
      <c r="A158" s="3"/>
      <c r="B158" s="3"/>
      <c r="C158" s="3"/>
      <c r="D158" s="3"/>
      <c r="E158" s="3"/>
      <c r="F158" s="3"/>
      <c r="G158" s="3"/>
      <c r="H158" s="3"/>
      <c r="I158" s="3"/>
      <c r="J158" s="19"/>
      <c r="K158" s="20" t="s">
        <v>249</v>
      </c>
      <c r="L158" s="20" t="s">
        <v>32</v>
      </c>
      <c r="M158" s="3"/>
      <c r="N158" s="3"/>
      <c r="O158" s="26"/>
      <c r="P158" s="21"/>
      <c r="Q158" s="3"/>
    </row>
    <row r="159" spans="1:17" ht="14.25" customHeight="1" x14ac:dyDescent="0.25">
      <c r="A159" s="3"/>
      <c r="B159" s="3"/>
      <c r="C159" s="3"/>
      <c r="D159" s="3"/>
      <c r="E159" s="3"/>
      <c r="F159" s="3"/>
      <c r="G159" s="3"/>
      <c r="H159" s="3"/>
      <c r="I159" s="3"/>
      <c r="J159" s="19"/>
      <c r="K159" s="20" t="s">
        <v>250</v>
      </c>
      <c r="L159" s="20" t="s">
        <v>19</v>
      </c>
      <c r="M159" s="3"/>
      <c r="N159" s="3"/>
      <c r="O159" s="26"/>
      <c r="P159" s="21"/>
      <c r="Q159" s="3"/>
    </row>
    <row r="160" spans="1:17" ht="14.25" customHeight="1" x14ac:dyDescent="0.25">
      <c r="A160" s="3"/>
      <c r="B160" s="3"/>
      <c r="C160" s="3"/>
      <c r="D160" s="3"/>
      <c r="E160" s="3"/>
      <c r="F160" s="3"/>
      <c r="G160" s="3"/>
      <c r="H160" s="3"/>
      <c r="I160" s="3"/>
      <c r="J160" s="19"/>
      <c r="K160" s="20" t="s">
        <v>251</v>
      </c>
      <c r="L160" s="20" t="s">
        <v>19</v>
      </c>
      <c r="M160" s="3"/>
      <c r="N160" s="3"/>
      <c r="O160" s="26"/>
      <c r="P160" s="21"/>
      <c r="Q160" s="3"/>
    </row>
    <row r="161" spans="1:17" ht="14.25" customHeight="1" x14ac:dyDescent="0.25">
      <c r="A161" s="3"/>
      <c r="B161" s="3"/>
      <c r="C161" s="3"/>
      <c r="D161" s="3"/>
      <c r="E161" s="3"/>
      <c r="F161" s="3"/>
      <c r="G161" s="3"/>
      <c r="H161" s="3"/>
      <c r="I161" s="3"/>
      <c r="J161" s="19"/>
      <c r="K161" s="20" t="s">
        <v>1888</v>
      </c>
      <c r="L161" s="20" t="s">
        <v>24</v>
      </c>
      <c r="M161" s="3"/>
      <c r="N161" s="3"/>
      <c r="O161" s="26" t="s">
        <v>271</v>
      </c>
      <c r="P161" s="21"/>
      <c r="Q161" s="3"/>
    </row>
    <row r="162" spans="1:17" ht="14.25" customHeight="1" x14ac:dyDescent="0.25">
      <c r="A162" s="3"/>
      <c r="B162" s="3"/>
      <c r="C162" s="3"/>
      <c r="D162" s="3"/>
      <c r="E162" s="3"/>
      <c r="F162" s="3"/>
      <c r="G162" s="3"/>
      <c r="H162" s="3"/>
      <c r="I162" s="3"/>
      <c r="J162" s="19"/>
      <c r="K162" s="20" t="s">
        <v>253</v>
      </c>
      <c r="L162" s="20" t="s">
        <v>19</v>
      </c>
      <c r="M162" s="3"/>
      <c r="N162" s="3"/>
      <c r="O162" s="26" t="s">
        <v>271</v>
      </c>
      <c r="P162" s="21"/>
      <c r="Q162" s="3"/>
    </row>
    <row r="163" spans="1:17" ht="14.25" customHeight="1" x14ac:dyDescent="0.25">
      <c r="A163" s="3"/>
      <c r="B163" s="3"/>
      <c r="C163" s="3"/>
      <c r="D163" s="3"/>
      <c r="E163" s="3"/>
      <c r="F163" s="3"/>
      <c r="G163" s="3"/>
      <c r="H163" s="3"/>
      <c r="I163" s="3"/>
      <c r="J163" s="19"/>
      <c r="K163" s="20" t="s">
        <v>254</v>
      </c>
      <c r="L163" s="20" t="s">
        <v>37</v>
      </c>
      <c r="M163" s="3"/>
      <c r="N163" s="3"/>
      <c r="O163" s="26" t="s">
        <v>271</v>
      </c>
      <c r="P163" s="21"/>
      <c r="Q163" s="3"/>
    </row>
    <row r="164" spans="1:17" ht="14.25" customHeight="1" x14ac:dyDescent="0.25">
      <c r="A164" s="3"/>
      <c r="B164" s="3"/>
      <c r="C164" s="3"/>
      <c r="D164" s="3"/>
      <c r="E164" s="3"/>
      <c r="F164" s="3"/>
      <c r="G164" s="3"/>
      <c r="H164" s="3"/>
      <c r="I164" s="3"/>
      <c r="J164" s="19"/>
      <c r="K164" s="20" t="s">
        <v>255</v>
      </c>
      <c r="L164" s="20" t="s">
        <v>24</v>
      </c>
      <c r="M164" s="3"/>
      <c r="N164" s="3"/>
      <c r="O164" s="26" t="s">
        <v>271</v>
      </c>
      <c r="P164" s="21"/>
      <c r="Q164" s="3"/>
    </row>
    <row r="165" spans="1:17" ht="14.25" customHeight="1" x14ac:dyDescent="0.25">
      <c r="A165" s="3"/>
      <c r="B165" s="3"/>
      <c r="C165" s="3"/>
      <c r="D165" s="3"/>
      <c r="E165" s="3"/>
      <c r="F165" s="3"/>
      <c r="G165" s="3"/>
      <c r="H165" s="3"/>
      <c r="I165" s="3"/>
      <c r="J165" s="19"/>
      <c r="K165" s="20" t="s">
        <v>118</v>
      </c>
      <c r="L165" s="20" t="s">
        <v>29</v>
      </c>
      <c r="M165" s="3"/>
      <c r="N165" s="3"/>
      <c r="O165" s="26" t="s">
        <v>271</v>
      </c>
      <c r="P165" s="21"/>
      <c r="Q165" s="3"/>
    </row>
    <row r="166" spans="1:17" ht="14.25" customHeight="1" x14ac:dyDescent="0.25">
      <c r="A166" s="3"/>
      <c r="B166" s="3"/>
      <c r="C166" s="3"/>
      <c r="D166" s="3"/>
      <c r="E166" s="3"/>
      <c r="F166" s="3"/>
      <c r="G166" s="3"/>
      <c r="H166" s="3"/>
      <c r="I166" s="3"/>
      <c r="J166" s="19"/>
      <c r="K166" s="20" t="s">
        <v>256</v>
      </c>
      <c r="L166" s="20" t="s">
        <v>37</v>
      </c>
      <c r="M166" s="3"/>
      <c r="N166" s="3"/>
      <c r="O166" s="26" t="s">
        <v>271</v>
      </c>
      <c r="P166" s="21"/>
      <c r="Q166" s="3"/>
    </row>
    <row r="167" spans="1:17" ht="14.25" customHeight="1" x14ac:dyDescent="0.25">
      <c r="A167" s="3"/>
      <c r="B167" s="3"/>
      <c r="C167" s="3"/>
      <c r="D167" s="3"/>
      <c r="E167" s="3"/>
      <c r="F167" s="3"/>
      <c r="G167" s="3"/>
      <c r="H167" s="3"/>
      <c r="I167" s="3"/>
      <c r="J167" s="19"/>
      <c r="K167" s="20" t="s">
        <v>257</v>
      </c>
      <c r="L167" s="20" t="s">
        <v>37</v>
      </c>
      <c r="M167" s="3"/>
      <c r="N167" s="3"/>
      <c r="O167" s="26" t="s">
        <v>271</v>
      </c>
      <c r="P167" s="21"/>
      <c r="Q167" s="3"/>
    </row>
    <row r="168" spans="1:17" ht="14.25" customHeight="1" x14ac:dyDescent="0.25">
      <c r="A168" s="3"/>
      <c r="B168" s="3"/>
      <c r="C168" s="3"/>
      <c r="D168" s="3"/>
      <c r="E168" s="3"/>
      <c r="F168" s="3"/>
      <c r="G168" s="3"/>
      <c r="H168" s="3"/>
      <c r="I168" s="3"/>
      <c r="J168" s="19"/>
      <c r="K168" s="20" t="s">
        <v>258</v>
      </c>
      <c r="L168" s="20" t="s">
        <v>32</v>
      </c>
      <c r="M168" s="3"/>
      <c r="N168" s="3"/>
      <c r="O168" s="26" t="s">
        <v>271</v>
      </c>
      <c r="P168" s="21"/>
      <c r="Q168" s="3"/>
    </row>
    <row r="169" spans="1:17" ht="14.25" customHeight="1" x14ac:dyDescent="0.25">
      <c r="A169" s="3"/>
      <c r="B169" s="3"/>
      <c r="C169" s="3"/>
      <c r="D169" s="3"/>
      <c r="E169" s="3"/>
      <c r="F169" s="3"/>
      <c r="G169" s="3"/>
      <c r="H169" s="3"/>
      <c r="I169" s="3"/>
      <c r="J169" s="19"/>
      <c r="K169" s="20" t="s">
        <v>259</v>
      </c>
      <c r="L169" s="20" t="s">
        <v>19</v>
      </c>
      <c r="M169" s="3"/>
      <c r="N169" s="3"/>
      <c r="O169" s="26" t="s">
        <v>271</v>
      </c>
      <c r="P169" s="21"/>
      <c r="Q169" s="3"/>
    </row>
    <row r="170" spans="1:17" ht="14.25" customHeight="1" x14ac:dyDescent="0.25">
      <c r="A170" s="3"/>
      <c r="B170" s="3"/>
      <c r="C170" s="3"/>
      <c r="D170" s="3"/>
      <c r="E170" s="3"/>
      <c r="F170" s="3"/>
      <c r="G170" s="3"/>
      <c r="H170" s="3"/>
      <c r="I170" s="3"/>
      <c r="J170" s="19"/>
      <c r="K170" s="20" t="s">
        <v>260</v>
      </c>
      <c r="L170" s="20" t="s">
        <v>19</v>
      </c>
      <c r="M170" s="3"/>
      <c r="N170" s="3"/>
      <c r="O170" s="26" t="s">
        <v>271</v>
      </c>
      <c r="P170" s="21"/>
      <c r="Q170" s="3"/>
    </row>
    <row r="171" spans="1:17" ht="14.25" customHeight="1" x14ac:dyDescent="0.25">
      <c r="A171" s="3"/>
      <c r="B171" s="3"/>
      <c r="C171" s="3"/>
      <c r="D171" s="3"/>
      <c r="E171" s="3"/>
      <c r="F171" s="3"/>
      <c r="G171" s="3"/>
      <c r="H171" s="3"/>
      <c r="I171" s="3"/>
      <c r="J171" s="19"/>
      <c r="K171" s="20" t="s">
        <v>261</v>
      </c>
      <c r="L171" s="20" t="s">
        <v>37</v>
      </c>
      <c r="M171" s="3"/>
      <c r="N171" s="3"/>
      <c r="O171" s="26" t="s">
        <v>271</v>
      </c>
      <c r="P171" s="21"/>
      <c r="Q171" s="3"/>
    </row>
    <row r="172" spans="1:17" ht="14.25" customHeight="1" x14ac:dyDescent="0.25">
      <c r="A172" s="3"/>
      <c r="B172" s="3"/>
      <c r="C172" s="3"/>
      <c r="D172" s="3"/>
      <c r="E172" s="3"/>
      <c r="F172" s="3"/>
      <c r="G172" s="3"/>
      <c r="H172" s="3"/>
      <c r="I172" s="3"/>
      <c r="J172" s="19"/>
      <c r="K172" s="20" t="s">
        <v>262</v>
      </c>
      <c r="L172" s="20" t="s">
        <v>37</v>
      </c>
      <c r="M172" s="3"/>
      <c r="N172" s="3"/>
      <c r="O172" s="26" t="s">
        <v>271</v>
      </c>
      <c r="P172" s="21"/>
      <c r="Q172" s="3"/>
    </row>
    <row r="173" spans="1:17" ht="14.25" customHeight="1" x14ac:dyDescent="0.25">
      <c r="A173" s="3"/>
      <c r="B173" s="3"/>
      <c r="C173" s="3"/>
      <c r="D173" s="3"/>
      <c r="E173" s="3"/>
      <c r="F173" s="3"/>
      <c r="G173" s="3"/>
      <c r="H173" s="3"/>
      <c r="I173" s="3"/>
      <c r="J173" s="19"/>
      <c r="K173" s="20" t="s">
        <v>1889</v>
      </c>
      <c r="L173" s="20" t="s">
        <v>29</v>
      </c>
      <c r="M173" s="3"/>
      <c r="N173" s="3"/>
      <c r="O173" s="26" t="s">
        <v>271</v>
      </c>
      <c r="P173" s="21"/>
      <c r="Q173" s="3"/>
    </row>
    <row r="174" spans="1:17" ht="14.25" customHeight="1" x14ac:dyDescent="0.25">
      <c r="A174" s="3"/>
      <c r="B174" s="3"/>
      <c r="C174" s="3"/>
      <c r="D174" s="3"/>
      <c r="E174" s="3"/>
      <c r="F174" s="3"/>
      <c r="G174" s="3"/>
      <c r="H174" s="3"/>
      <c r="I174" s="3"/>
      <c r="J174" s="19"/>
      <c r="K174" s="20" t="s">
        <v>1890</v>
      </c>
      <c r="L174" s="20" t="s">
        <v>37</v>
      </c>
      <c r="M174" s="3"/>
      <c r="N174" s="3"/>
      <c r="O174" s="26" t="s">
        <v>271</v>
      </c>
      <c r="P174" s="21"/>
      <c r="Q174" s="3"/>
    </row>
    <row r="175" spans="1:17" ht="14.25" customHeight="1" x14ac:dyDescent="0.25">
      <c r="A175" s="3"/>
      <c r="B175" s="3"/>
      <c r="C175" s="3"/>
      <c r="D175" s="3"/>
      <c r="E175" s="3"/>
      <c r="F175" s="3"/>
      <c r="G175" s="3"/>
      <c r="H175" s="3"/>
      <c r="I175" s="3"/>
      <c r="J175" s="19"/>
      <c r="K175" s="20" t="s">
        <v>119</v>
      </c>
      <c r="L175" s="20" t="s">
        <v>29</v>
      </c>
      <c r="M175" s="3"/>
      <c r="N175" s="3"/>
      <c r="O175" s="26" t="s">
        <v>271</v>
      </c>
      <c r="P175" s="21"/>
      <c r="Q175" s="3"/>
    </row>
    <row r="176" spans="1:17" ht="14.25" customHeight="1" x14ac:dyDescent="0.25">
      <c r="A176" s="3"/>
      <c r="B176" s="3"/>
      <c r="C176" s="3"/>
      <c r="D176" s="3"/>
      <c r="E176" s="3"/>
      <c r="F176" s="3"/>
      <c r="G176" s="3"/>
      <c r="H176" s="3"/>
      <c r="I176" s="3"/>
      <c r="J176" s="19"/>
      <c r="K176" s="20" t="s">
        <v>263</v>
      </c>
      <c r="L176" s="20" t="s">
        <v>24</v>
      </c>
      <c r="M176" s="3"/>
      <c r="N176" s="3"/>
      <c r="O176" s="26" t="s">
        <v>271</v>
      </c>
      <c r="P176" s="21"/>
      <c r="Q176" s="3"/>
    </row>
    <row r="177" spans="1:17" ht="14.25" customHeight="1" x14ac:dyDescent="0.25">
      <c r="A177" s="3"/>
      <c r="B177" s="3"/>
      <c r="C177" s="3"/>
      <c r="D177" s="3"/>
      <c r="E177" s="3"/>
      <c r="F177" s="3"/>
      <c r="G177" s="3"/>
      <c r="H177" s="3"/>
      <c r="I177" s="3"/>
      <c r="J177" s="19"/>
      <c r="K177" s="20" t="s">
        <v>264</v>
      </c>
      <c r="L177" s="20" t="s">
        <v>24</v>
      </c>
      <c r="M177" s="3"/>
      <c r="N177" s="3"/>
      <c r="O177" s="26" t="s">
        <v>271</v>
      </c>
      <c r="P177" s="21"/>
      <c r="Q177" s="3"/>
    </row>
    <row r="178" spans="1:17" ht="14.25" customHeight="1" x14ac:dyDescent="0.25">
      <c r="A178" s="3"/>
      <c r="B178" s="3"/>
      <c r="C178" s="3"/>
      <c r="D178" s="3"/>
      <c r="E178" s="3"/>
      <c r="F178" s="3"/>
      <c r="G178" s="3"/>
      <c r="H178" s="3"/>
      <c r="I178" s="3"/>
      <c r="J178" s="19"/>
      <c r="K178" s="20" t="s">
        <v>265</v>
      </c>
      <c r="L178" s="20" t="s">
        <v>37</v>
      </c>
      <c r="M178" s="3"/>
      <c r="N178" s="3"/>
      <c r="O178" s="26" t="s">
        <v>271</v>
      </c>
      <c r="P178" s="21"/>
      <c r="Q178" s="3"/>
    </row>
    <row r="179" spans="1:17" ht="14.25" customHeight="1" x14ac:dyDescent="0.25">
      <c r="A179" s="3"/>
      <c r="B179" s="3"/>
      <c r="C179" s="3"/>
      <c r="D179" s="3"/>
      <c r="E179" s="3"/>
      <c r="F179" s="3"/>
      <c r="G179" s="3"/>
      <c r="H179" s="3"/>
      <c r="I179" s="3"/>
      <c r="J179" s="19"/>
      <c r="K179" s="20" t="s">
        <v>266</v>
      </c>
      <c r="L179" s="20" t="s">
        <v>32</v>
      </c>
      <c r="M179" s="3"/>
      <c r="N179" s="3"/>
      <c r="O179" s="26" t="s">
        <v>271</v>
      </c>
      <c r="P179" s="21"/>
      <c r="Q179" s="3"/>
    </row>
    <row r="180" spans="1:17" ht="14.25" customHeight="1" x14ac:dyDescent="0.25">
      <c r="A180" s="3"/>
      <c r="B180" s="3"/>
      <c r="C180" s="3"/>
      <c r="D180" s="3"/>
      <c r="E180" s="3"/>
      <c r="F180" s="3"/>
      <c r="G180" s="3"/>
      <c r="H180" s="3"/>
      <c r="I180" s="3"/>
      <c r="J180" s="19"/>
      <c r="K180" s="20" t="s">
        <v>267</v>
      </c>
      <c r="L180" s="20" t="s">
        <v>37</v>
      </c>
      <c r="M180" s="3"/>
      <c r="N180" s="3"/>
      <c r="O180" s="26" t="s">
        <v>271</v>
      </c>
      <c r="P180" s="21"/>
      <c r="Q180" s="3"/>
    </row>
    <row r="181" spans="1:17" ht="14.25" customHeight="1" x14ac:dyDescent="0.25">
      <c r="A181" s="3"/>
      <c r="B181" s="3"/>
      <c r="C181" s="3"/>
      <c r="D181" s="3"/>
      <c r="E181" s="3"/>
      <c r="F181" s="3"/>
      <c r="G181" s="3"/>
      <c r="H181" s="3"/>
      <c r="I181" s="3"/>
      <c r="J181" s="19"/>
      <c r="K181" s="20" t="s">
        <v>268</v>
      </c>
      <c r="L181" s="20" t="s">
        <v>42</v>
      </c>
      <c r="M181" s="3"/>
      <c r="N181" s="3"/>
      <c r="O181" s="26" t="s">
        <v>271</v>
      </c>
      <c r="P181" s="21"/>
      <c r="Q181" s="3"/>
    </row>
    <row r="182" spans="1:17" ht="14.25" customHeight="1" x14ac:dyDescent="0.25">
      <c r="A182" s="3"/>
      <c r="B182" s="3"/>
      <c r="C182" s="3"/>
      <c r="D182" s="3"/>
      <c r="E182" s="3"/>
      <c r="F182" s="3"/>
      <c r="G182" s="3"/>
      <c r="H182" s="3"/>
      <c r="I182" s="3"/>
      <c r="J182" s="19"/>
      <c r="K182" s="20" t="s">
        <v>269</v>
      </c>
      <c r="L182" s="20" t="s">
        <v>42</v>
      </c>
      <c r="M182" s="3"/>
      <c r="N182" s="3"/>
      <c r="O182" s="26" t="s">
        <v>271</v>
      </c>
      <c r="P182" s="21"/>
      <c r="Q182" s="3"/>
    </row>
    <row r="183" spans="1:17" ht="14.25" customHeight="1" x14ac:dyDescent="0.25">
      <c r="A183" s="3"/>
      <c r="B183" s="3"/>
      <c r="C183" s="3"/>
      <c r="D183" s="3"/>
      <c r="E183" s="3"/>
      <c r="F183" s="3"/>
      <c r="G183" s="3"/>
      <c r="H183" s="3"/>
      <c r="I183" s="3"/>
      <c r="J183" s="19"/>
      <c r="K183" s="20" t="s">
        <v>270</v>
      </c>
      <c r="L183" s="20" t="s">
        <v>24</v>
      </c>
      <c r="M183" s="3"/>
      <c r="N183" s="3"/>
      <c r="O183" s="26" t="s">
        <v>271</v>
      </c>
      <c r="P183" s="21"/>
      <c r="Q183" s="3"/>
    </row>
    <row r="184" spans="1:17" ht="14.25" customHeight="1" x14ac:dyDescent="0.25">
      <c r="A184" s="3"/>
      <c r="B184" s="3"/>
      <c r="C184" s="3"/>
      <c r="D184" s="3"/>
      <c r="E184" s="3"/>
      <c r="F184" s="3"/>
      <c r="G184" s="3"/>
      <c r="H184" s="3"/>
      <c r="I184" s="3"/>
      <c r="J184" s="19"/>
      <c r="K184" s="20" t="s">
        <v>1891</v>
      </c>
      <c r="L184" s="20" t="s">
        <v>37</v>
      </c>
      <c r="M184" s="3"/>
      <c r="N184" s="3"/>
      <c r="O184" s="26" t="s">
        <v>271</v>
      </c>
      <c r="P184" s="21"/>
      <c r="Q184" s="3"/>
    </row>
    <row r="185" spans="1:17" ht="14.25" customHeight="1" x14ac:dyDescent="0.25">
      <c r="A185" s="3"/>
      <c r="B185" s="3"/>
      <c r="C185" s="3"/>
      <c r="D185" s="3"/>
      <c r="E185" s="3"/>
      <c r="F185" s="3"/>
      <c r="G185" s="3"/>
      <c r="H185" s="3"/>
      <c r="I185" s="3"/>
      <c r="J185" s="19"/>
      <c r="K185" s="20" t="s">
        <v>121</v>
      </c>
      <c r="L185" s="20" t="s">
        <v>29</v>
      </c>
      <c r="M185" s="3"/>
      <c r="N185" s="3"/>
      <c r="O185" s="26" t="s">
        <v>271</v>
      </c>
      <c r="P185" s="21"/>
      <c r="Q185" s="3"/>
    </row>
    <row r="186" spans="1:17" ht="14.25" customHeight="1" x14ac:dyDescent="0.25">
      <c r="A186" s="3"/>
      <c r="B186" s="3"/>
      <c r="C186" s="3"/>
      <c r="D186" s="3"/>
      <c r="E186" s="3"/>
      <c r="F186" s="3"/>
      <c r="G186" s="3"/>
      <c r="H186" s="3"/>
      <c r="I186" s="3"/>
      <c r="J186" s="19"/>
      <c r="K186" s="20" t="s">
        <v>128</v>
      </c>
      <c r="L186" s="20" t="s">
        <v>29</v>
      </c>
      <c r="M186" s="3"/>
      <c r="N186" s="3"/>
      <c r="O186" s="26" t="s">
        <v>271</v>
      </c>
      <c r="P186" s="21"/>
      <c r="Q186" s="3"/>
    </row>
    <row r="187" spans="1:17" ht="14.25" customHeight="1" x14ac:dyDescent="0.25">
      <c r="A187" s="3"/>
      <c r="B187" s="3"/>
      <c r="C187" s="3"/>
      <c r="D187" s="3"/>
      <c r="E187" s="3"/>
      <c r="F187" s="3"/>
      <c r="G187" s="3"/>
      <c r="H187" s="3"/>
      <c r="I187" s="3"/>
      <c r="J187" s="19"/>
      <c r="K187" s="20" t="s">
        <v>272</v>
      </c>
      <c r="L187" s="20" t="s">
        <v>32</v>
      </c>
      <c r="M187" s="3"/>
      <c r="N187" s="3"/>
      <c r="O187" s="26" t="s">
        <v>271</v>
      </c>
      <c r="P187" s="21"/>
      <c r="Q187" s="3"/>
    </row>
    <row r="188" spans="1:17" ht="14.25" customHeight="1" x14ac:dyDescent="0.25">
      <c r="A188" s="3"/>
      <c r="B188" s="3"/>
      <c r="C188" s="3"/>
      <c r="D188" s="3"/>
      <c r="E188" s="3"/>
      <c r="F188" s="3"/>
      <c r="G188" s="3"/>
      <c r="H188" s="3"/>
      <c r="I188" s="3"/>
      <c r="J188" s="19"/>
      <c r="K188" s="20" t="s">
        <v>273</v>
      </c>
      <c r="L188" s="20" t="s">
        <v>24</v>
      </c>
      <c r="M188" s="3"/>
      <c r="N188" s="3"/>
      <c r="O188" s="26" t="s">
        <v>271</v>
      </c>
      <c r="P188" s="21"/>
      <c r="Q188" s="3"/>
    </row>
    <row r="189" spans="1:17" ht="14.25" customHeight="1" x14ac:dyDescent="0.25">
      <c r="A189" s="3"/>
      <c r="B189" s="3"/>
      <c r="C189" s="3"/>
      <c r="D189" s="3"/>
      <c r="E189" s="3"/>
      <c r="F189" s="3"/>
      <c r="G189" s="3"/>
      <c r="H189" s="3"/>
      <c r="I189" s="3"/>
      <c r="J189" s="19"/>
      <c r="K189" s="20" t="s">
        <v>391</v>
      </c>
      <c r="L189" s="20" t="s">
        <v>24</v>
      </c>
      <c r="M189" s="3"/>
      <c r="N189" s="3"/>
      <c r="O189" s="26" t="s">
        <v>271</v>
      </c>
      <c r="P189" s="21"/>
      <c r="Q189" s="3"/>
    </row>
    <row r="190" spans="1:17" ht="14.25" customHeight="1" x14ac:dyDescent="0.25">
      <c r="A190" s="3"/>
      <c r="B190" s="3"/>
      <c r="C190" s="3"/>
      <c r="D190" s="3"/>
      <c r="E190" s="3"/>
      <c r="F190" s="3"/>
      <c r="G190" s="3"/>
      <c r="H190" s="3"/>
      <c r="I190" s="3"/>
      <c r="J190" s="19"/>
      <c r="K190" s="20" t="s">
        <v>1892</v>
      </c>
      <c r="L190" s="20" t="s">
        <v>29</v>
      </c>
      <c r="M190" s="3"/>
      <c r="N190" s="3"/>
      <c r="O190" s="26" t="s">
        <v>271</v>
      </c>
      <c r="P190" s="21"/>
      <c r="Q190" s="3"/>
    </row>
    <row r="191" spans="1:17" ht="14.25" customHeight="1" x14ac:dyDescent="0.25">
      <c r="A191" s="3"/>
      <c r="B191" s="3"/>
      <c r="C191" s="3"/>
      <c r="D191" s="3"/>
      <c r="E191" s="3"/>
      <c r="F191" s="3"/>
      <c r="G191" s="3"/>
      <c r="H191" s="3"/>
      <c r="I191" s="3"/>
      <c r="J191" s="19"/>
      <c r="K191" s="20" t="s">
        <v>1893</v>
      </c>
      <c r="L191" s="20" t="s">
        <v>19</v>
      </c>
      <c r="M191" s="3"/>
      <c r="N191" s="3"/>
      <c r="O191" s="26" t="s">
        <v>271</v>
      </c>
      <c r="P191" s="21"/>
      <c r="Q191" s="3"/>
    </row>
    <row r="192" spans="1:17" ht="14.25" customHeight="1" x14ac:dyDescent="0.25">
      <c r="A192" s="3"/>
      <c r="B192" s="3"/>
      <c r="C192" s="3"/>
      <c r="D192" s="3"/>
      <c r="E192" s="3"/>
      <c r="F192" s="3"/>
      <c r="G192" s="3"/>
      <c r="H192" s="3"/>
      <c r="I192" s="3"/>
      <c r="J192" s="19"/>
      <c r="K192" s="20" t="s">
        <v>130</v>
      </c>
      <c r="L192" s="20" t="s">
        <v>29</v>
      </c>
      <c r="M192" s="3"/>
      <c r="N192" s="3"/>
      <c r="O192" s="26" t="s">
        <v>271</v>
      </c>
      <c r="P192" s="21"/>
      <c r="Q192" s="3"/>
    </row>
    <row r="193" spans="1:17" ht="14.25" customHeight="1" x14ac:dyDescent="0.25">
      <c r="A193" s="3"/>
      <c r="B193" s="3"/>
      <c r="C193" s="3"/>
      <c r="D193" s="3"/>
      <c r="E193" s="3"/>
      <c r="F193" s="3"/>
      <c r="G193" s="3"/>
      <c r="H193" s="3"/>
      <c r="I193" s="3"/>
      <c r="J193" s="19"/>
      <c r="K193" s="20" t="s">
        <v>1894</v>
      </c>
      <c r="L193" s="20" t="s">
        <v>29</v>
      </c>
      <c r="M193" s="3"/>
      <c r="N193" s="3"/>
      <c r="O193" s="26" t="s">
        <v>271</v>
      </c>
      <c r="P193" s="21"/>
      <c r="Q193" s="3"/>
    </row>
    <row r="194" spans="1:17" ht="14.25" customHeight="1" x14ac:dyDescent="0.25">
      <c r="A194" s="3"/>
      <c r="B194" s="3"/>
      <c r="C194" s="3"/>
      <c r="D194" s="3"/>
      <c r="E194" s="3"/>
      <c r="F194" s="3"/>
      <c r="G194" s="3"/>
      <c r="H194" s="3"/>
      <c r="I194" s="3"/>
      <c r="J194" s="19"/>
      <c r="K194" s="20" t="s">
        <v>275</v>
      </c>
      <c r="L194" s="20" t="s">
        <v>19</v>
      </c>
      <c r="M194" s="3"/>
      <c r="N194" s="3"/>
      <c r="O194" s="26" t="s">
        <v>271</v>
      </c>
      <c r="P194" s="21"/>
      <c r="Q194" s="3"/>
    </row>
    <row r="195" spans="1:17" ht="14.25" customHeight="1" x14ac:dyDescent="0.25">
      <c r="A195" s="3"/>
      <c r="B195" s="3"/>
      <c r="C195" s="3"/>
      <c r="D195" s="3"/>
      <c r="E195" s="3"/>
      <c r="F195" s="3"/>
      <c r="G195" s="3"/>
      <c r="H195" s="3"/>
      <c r="I195" s="3"/>
      <c r="J195" s="19"/>
      <c r="K195" s="20" t="s">
        <v>1895</v>
      </c>
      <c r="L195" s="20" t="s">
        <v>32</v>
      </c>
      <c r="M195" s="3"/>
      <c r="N195" s="3"/>
      <c r="O195" s="26" t="s">
        <v>271</v>
      </c>
      <c r="P195" s="21"/>
      <c r="Q195" s="3"/>
    </row>
    <row r="196" spans="1:17" ht="14.25" customHeight="1" x14ac:dyDescent="0.25">
      <c r="A196" s="3"/>
      <c r="B196" s="3"/>
      <c r="C196" s="3"/>
      <c r="D196" s="3"/>
      <c r="E196" s="3"/>
      <c r="F196" s="3"/>
      <c r="G196" s="3"/>
      <c r="H196" s="3"/>
      <c r="I196" s="3"/>
      <c r="J196" s="19"/>
      <c r="K196" s="20" t="s">
        <v>1896</v>
      </c>
      <c r="L196" s="20" t="s">
        <v>19</v>
      </c>
      <c r="M196" s="3"/>
      <c r="N196" s="3"/>
      <c r="O196" s="26" t="s">
        <v>271</v>
      </c>
      <c r="P196" s="21"/>
      <c r="Q196" s="3"/>
    </row>
    <row r="197" spans="1:17" ht="14.25" customHeight="1" x14ac:dyDescent="0.25">
      <c r="A197" s="3"/>
      <c r="B197" s="3"/>
      <c r="C197" s="3"/>
      <c r="D197" s="3"/>
      <c r="E197" s="3"/>
      <c r="F197" s="3"/>
      <c r="G197" s="3"/>
      <c r="H197" s="3"/>
      <c r="I197" s="3"/>
      <c r="J197" s="19"/>
      <c r="K197" s="20" t="s">
        <v>1897</v>
      </c>
      <c r="L197" s="20" t="s">
        <v>32</v>
      </c>
      <c r="M197" s="3"/>
      <c r="N197" s="3"/>
      <c r="O197" s="26" t="s">
        <v>271</v>
      </c>
      <c r="P197" s="21"/>
      <c r="Q197" s="3"/>
    </row>
    <row r="198" spans="1:17" ht="14.25" customHeight="1" x14ac:dyDescent="0.25">
      <c r="A198" s="3"/>
      <c r="B198" s="3"/>
      <c r="C198" s="3"/>
      <c r="D198" s="3"/>
      <c r="E198" s="3"/>
      <c r="F198" s="3"/>
      <c r="G198" s="3"/>
      <c r="H198" s="3"/>
      <c r="I198" s="3"/>
      <c r="J198" s="19"/>
      <c r="K198" s="20" t="s">
        <v>1898</v>
      </c>
      <c r="L198" s="20" t="s">
        <v>32</v>
      </c>
      <c r="M198" s="3"/>
      <c r="N198" s="3"/>
      <c r="O198" s="26" t="s">
        <v>271</v>
      </c>
      <c r="P198" s="21"/>
      <c r="Q198" s="3"/>
    </row>
    <row r="199" spans="1:17" ht="14.25" customHeight="1" x14ac:dyDescent="0.25">
      <c r="A199" s="3"/>
      <c r="B199" s="3"/>
      <c r="C199" s="3"/>
      <c r="D199" s="3"/>
      <c r="E199" s="3"/>
      <c r="F199" s="3"/>
      <c r="G199" s="3"/>
      <c r="H199" s="3"/>
      <c r="I199" s="3"/>
      <c r="J199" s="19"/>
      <c r="K199" s="20" t="s">
        <v>1899</v>
      </c>
      <c r="L199" s="20" t="s">
        <v>32</v>
      </c>
      <c r="M199" s="3"/>
      <c r="N199" s="3"/>
      <c r="O199" s="26" t="s">
        <v>271</v>
      </c>
      <c r="P199" s="21"/>
      <c r="Q199" s="3"/>
    </row>
    <row r="200" spans="1:17" ht="14.25" customHeight="1" x14ac:dyDescent="0.25">
      <c r="A200" s="3"/>
      <c r="B200" s="3"/>
      <c r="C200" s="3"/>
      <c r="D200" s="3"/>
      <c r="E200" s="3"/>
      <c r="F200" s="3"/>
      <c r="G200" s="3"/>
      <c r="H200" s="3"/>
      <c r="I200" s="3"/>
      <c r="J200" s="19"/>
      <c r="K200" s="20" t="s">
        <v>1900</v>
      </c>
      <c r="L200" s="20" t="s">
        <v>32</v>
      </c>
      <c r="M200" s="3"/>
      <c r="N200" s="3"/>
      <c r="O200" s="26" t="s">
        <v>271</v>
      </c>
      <c r="P200" s="21"/>
      <c r="Q200" s="3"/>
    </row>
    <row r="201" spans="1:17" ht="14.25" customHeight="1" x14ac:dyDescent="0.25">
      <c r="A201" s="3"/>
      <c r="B201" s="3"/>
      <c r="C201" s="3"/>
      <c r="D201" s="3"/>
      <c r="E201" s="3"/>
      <c r="F201" s="3"/>
      <c r="G201" s="3"/>
      <c r="H201" s="3"/>
      <c r="I201" s="3"/>
      <c r="J201" s="19"/>
      <c r="K201" s="20" t="s">
        <v>1901</v>
      </c>
      <c r="L201" s="20" t="s">
        <v>32</v>
      </c>
      <c r="M201" s="3"/>
      <c r="N201" s="3"/>
      <c r="O201" s="26" t="s">
        <v>271</v>
      </c>
      <c r="P201" s="21"/>
      <c r="Q201" s="3"/>
    </row>
    <row r="202" spans="1:17" ht="14.25" customHeight="1" x14ac:dyDescent="0.25">
      <c r="A202" s="3"/>
      <c r="B202" s="3"/>
      <c r="C202" s="3"/>
      <c r="D202" s="3"/>
      <c r="E202" s="3"/>
      <c r="F202" s="3"/>
      <c r="G202" s="3"/>
      <c r="H202" s="3"/>
      <c r="I202" s="3"/>
      <c r="J202" s="19"/>
      <c r="K202" s="20" t="s">
        <v>1902</v>
      </c>
      <c r="L202" s="20" t="s">
        <v>37</v>
      </c>
      <c r="M202" s="3"/>
      <c r="N202" s="3"/>
      <c r="O202" s="26" t="s">
        <v>271</v>
      </c>
      <c r="P202" s="21"/>
      <c r="Q202" s="3"/>
    </row>
    <row r="203" spans="1:17" ht="14.25" customHeight="1" x14ac:dyDescent="0.25">
      <c r="A203" s="3"/>
      <c r="B203" s="3"/>
      <c r="C203" s="3"/>
      <c r="D203" s="3"/>
      <c r="E203" s="3"/>
      <c r="F203" s="3"/>
      <c r="G203" s="3"/>
      <c r="H203" s="3"/>
      <c r="I203" s="3"/>
      <c r="J203" s="19"/>
      <c r="K203" s="20" t="s">
        <v>276</v>
      </c>
      <c r="L203" s="20" t="s">
        <v>29</v>
      </c>
      <c r="M203" s="3"/>
      <c r="N203" s="3"/>
      <c r="O203" s="26" t="s">
        <v>271</v>
      </c>
      <c r="P203" s="21"/>
      <c r="Q203" s="3"/>
    </row>
    <row r="204" spans="1:17" ht="14.25" customHeight="1" x14ac:dyDescent="0.25">
      <c r="A204" s="3"/>
      <c r="B204" s="3"/>
      <c r="C204" s="3"/>
      <c r="D204" s="3"/>
      <c r="E204" s="3"/>
      <c r="F204" s="3"/>
      <c r="G204" s="3"/>
      <c r="H204" s="3"/>
      <c r="I204" s="3"/>
      <c r="J204" s="19"/>
      <c r="K204" s="20" t="s">
        <v>1903</v>
      </c>
      <c r="L204" s="20" t="s">
        <v>19</v>
      </c>
      <c r="M204" s="3"/>
      <c r="N204" s="3"/>
      <c r="O204" s="26" t="s">
        <v>271</v>
      </c>
      <c r="P204" s="21"/>
      <c r="Q204" s="3"/>
    </row>
    <row r="205" spans="1:17" ht="14.25" customHeight="1" x14ac:dyDescent="0.25">
      <c r="A205" s="3"/>
      <c r="B205" s="3"/>
      <c r="C205" s="3"/>
      <c r="D205" s="3"/>
      <c r="E205" s="3"/>
      <c r="F205" s="3"/>
      <c r="G205" s="3"/>
      <c r="H205" s="3"/>
      <c r="I205" s="3"/>
      <c r="J205" s="19"/>
      <c r="K205" s="20" t="s">
        <v>1904</v>
      </c>
      <c r="L205" s="20" t="s">
        <v>29</v>
      </c>
      <c r="M205" s="3"/>
      <c r="N205" s="3"/>
      <c r="O205" s="26" t="s">
        <v>271</v>
      </c>
      <c r="P205" s="21"/>
      <c r="Q205" s="3"/>
    </row>
    <row r="206" spans="1:17" ht="14.25" customHeight="1" x14ac:dyDescent="0.25">
      <c r="A206" s="3"/>
      <c r="B206" s="3"/>
      <c r="C206" s="3"/>
      <c r="D206" s="3"/>
      <c r="E206" s="3"/>
      <c r="F206" s="3"/>
      <c r="G206" s="3"/>
      <c r="H206" s="3"/>
      <c r="I206" s="3"/>
      <c r="J206" s="19"/>
      <c r="K206" s="20" t="s">
        <v>277</v>
      </c>
      <c r="L206" s="20" t="s">
        <v>24</v>
      </c>
      <c r="M206" s="3"/>
      <c r="N206" s="3"/>
      <c r="O206" s="26" t="s">
        <v>271</v>
      </c>
      <c r="P206" s="21"/>
      <c r="Q206" s="3"/>
    </row>
    <row r="207" spans="1:17" ht="14.25" customHeight="1" x14ac:dyDescent="0.25">
      <c r="A207" s="3"/>
      <c r="B207" s="3"/>
      <c r="C207" s="3"/>
      <c r="D207" s="3"/>
      <c r="E207" s="3"/>
      <c r="F207" s="3"/>
      <c r="G207" s="3"/>
      <c r="H207" s="3"/>
      <c r="I207" s="3"/>
      <c r="J207" s="19"/>
      <c r="K207" s="20" t="s">
        <v>278</v>
      </c>
      <c r="L207" s="20" t="s">
        <v>19</v>
      </c>
      <c r="M207" s="3"/>
      <c r="N207" s="3"/>
      <c r="O207" s="26" t="s">
        <v>271</v>
      </c>
      <c r="P207" s="21"/>
      <c r="Q207" s="3"/>
    </row>
    <row r="208" spans="1:17" ht="14.25" customHeight="1" x14ac:dyDescent="0.25">
      <c r="A208" s="3"/>
      <c r="B208" s="3"/>
      <c r="C208" s="3"/>
      <c r="D208" s="3"/>
      <c r="E208" s="3"/>
      <c r="F208" s="3"/>
      <c r="G208" s="3"/>
      <c r="H208" s="3"/>
      <c r="I208" s="3"/>
      <c r="J208" s="19"/>
      <c r="K208" s="20" t="s">
        <v>279</v>
      </c>
      <c r="L208" s="20" t="s">
        <v>29</v>
      </c>
      <c r="M208" s="3"/>
      <c r="N208" s="3"/>
      <c r="O208" s="26" t="s">
        <v>271</v>
      </c>
      <c r="P208" s="21"/>
      <c r="Q208" s="3"/>
    </row>
    <row r="209" spans="1:17" ht="14.25" customHeight="1" x14ac:dyDescent="0.25">
      <c r="A209" s="3"/>
      <c r="B209" s="3"/>
      <c r="C209" s="3"/>
      <c r="D209" s="3"/>
      <c r="E209" s="3"/>
      <c r="F209" s="3"/>
      <c r="G209" s="3"/>
      <c r="H209" s="3"/>
      <c r="I209" s="3"/>
      <c r="J209" s="19"/>
      <c r="K209" s="20" t="s">
        <v>280</v>
      </c>
      <c r="L209" s="20" t="s">
        <v>19</v>
      </c>
      <c r="M209" s="3"/>
      <c r="N209" s="3"/>
      <c r="O209" s="26" t="s">
        <v>271</v>
      </c>
      <c r="P209" s="21"/>
      <c r="Q209" s="3"/>
    </row>
    <row r="210" spans="1:17" ht="14.25" customHeight="1" x14ac:dyDescent="0.25">
      <c r="A210" s="3"/>
      <c r="B210" s="3"/>
      <c r="C210" s="3"/>
      <c r="D210" s="3"/>
      <c r="E210" s="3"/>
      <c r="F210" s="3"/>
      <c r="G210" s="3"/>
      <c r="H210" s="3"/>
      <c r="I210" s="3"/>
      <c r="J210" s="19"/>
      <c r="K210" s="20" t="s">
        <v>281</v>
      </c>
      <c r="L210" s="20" t="s">
        <v>19</v>
      </c>
      <c r="M210" s="3"/>
      <c r="N210" s="3"/>
      <c r="O210" s="26" t="s">
        <v>271</v>
      </c>
      <c r="P210" s="21"/>
      <c r="Q210" s="3"/>
    </row>
    <row r="211" spans="1:17" ht="14.25" customHeight="1" x14ac:dyDescent="0.25">
      <c r="A211" s="3"/>
      <c r="B211" s="3"/>
      <c r="C211" s="3"/>
      <c r="D211" s="3"/>
      <c r="E211" s="3"/>
      <c r="F211" s="3"/>
      <c r="G211" s="3"/>
      <c r="H211" s="3"/>
      <c r="I211" s="3"/>
      <c r="J211" s="19"/>
      <c r="K211" s="20" t="s">
        <v>131</v>
      </c>
      <c r="L211" s="20" t="s">
        <v>24</v>
      </c>
      <c r="M211" s="3"/>
      <c r="N211" s="3"/>
      <c r="O211" s="26" t="s">
        <v>271</v>
      </c>
      <c r="P211" s="21"/>
      <c r="Q211" s="3"/>
    </row>
    <row r="212" spans="1:17" ht="14.25" customHeight="1" x14ac:dyDescent="0.25">
      <c r="A212" s="3"/>
      <c r="B212" s="3"/>
      <c r="C212" s="3"/>
      <c r="D212" s="3"/>
      <c r="E212" s="3"/>
      <c r="F212" s="3"/>
      <c r="G212" s="3"/>
      <c r="H212" s="3"/>
      <c r="I212" s="3"/>
      <c r="J212" s="19"/>
      <c r="K212" s="20" t="s">
        <v>1905</v>
      </c>
      <c r="L212" s="20" t="s">
        <v>32</v>
      </c>
      <c r="M212" s="3"/>
      <c r="N212" s="3"/>
      <c r="O212" s="26" t="s">
        <v>271</v>
      </c>
      <c r="P212" s="21"/>
      <c r="Q212" s="3"/>
    </row>
    <row r="213" spans="1:17" ht="14.25" customHeight="1" x14ac:dyDescent="0.25">
      <c r="A213" s="3"/>
      <c r="B213" s="3"/>
      <c r="C213" s="3"/>
      <c r="D213" s="3"/>
      <c r="E213" s="3"/>
      <c r="F213" s="3"/>
      <c r="G213" s="3"/>
      <c r="H213" s="3"/>
      <c r="I213" s="3"/>
      <c r="J213" s="30"/>
      <c r="K213" s="20" t="s">
        <v>282</v>
      </c>
      <c r="L213" s="20" t="s">
        <v>29</v>
      </c>
      <c r="M213" s="3"/>
      <c r="N213" s="3"/>
      <c r="O213" s="26" t="s">
        <v>271</v>
      </c>
      <c r="P213" s="21"/>
      <c r="Q213" s="3"/>
    </row>
    <row r="214" spans="1:17" ht="14.25" customHeight="1" x14ac:dyDescent="0.25">
      <c r="A214" s="3"/>
      <c r="B214" s="3"/>
      <c r="C214" s="3"/>
      <c r="D214" s="3"/>
      <c r="E214" s="3"/>
      <c r="F214" s="3"/>
      <c r="G214" s="3"/>
      <c r="H214" s="3"/>
      <c r="I214" s="3"/>
      <c r="J214" s="30"/>
      <c r="K214" s="20" t="s">
        <v>283</v>
      </c>
      <c r="L214" s="20" t="s">
        <v>29</v>
      </c>
      <c r="M214" s="3"/>
      <c r="N214" s="3"/>
      <c r="O214" s="26" t="s">
        <v>271</v>
      </c>
      <c r="P214" s="21"/>
      <c r="Q214" s="3"/>
    </row>
    <row r="215" spans="1:17" ht="14.25" customHeight="1" x14ac:dyDescent="0.25">
      <c r="A215" s="3"/>
      <c r="B215" s="3"/>
      <c r="C215" s="3"/>
      <c r="D215" s="3"/>
      <c r="E215" s="3"/>
      <c r="F215" s="3"/>
      <c r="G215" s="3"/>
      <c r="H215" s="3"/>
      <c r="I215" s="3"/>
      <c r="J215" s="30"/>
      <c r="K215" s="20" t="s">
        <v>284</v>
      </c>
      <c r="L215" s="20" t="s">
        <v>37</v>
      </c>
      <c r="M215" s="3"/>
      <c r="N215" s="3"/>
      <c r="O215" s="26" t="s">
        <v>271</v>
      </c>
      <c r="P215" s="21"/>
      <c r="Q215" s="3"/>
    </row>
    <row r="216" spans="1:17" ht="14.25" customHeight="1" x14ac:dyDescent="0.25">
      <c r="A216" s="3"/>
      <c r="B216" s="3"/>
      <c r="C216" s="3"/>
      <c r="D216" s="3"/>
      <c r="E216" s="3"/>
      <c r="F216" s="3"/>
      <c r="G216" s="3"/>
      <c r="H216" s="3"/>
      <c r="I216" s="3"/>
      <c r="J216" s="30"/>
      <c r="K216" s="20" t="s">
        <v>285</v>
      </c>
      <c r="L216" s="20" t="s">
        <v>19</v>
      </c>
      <c r="M216" s="3"/>
      <c r="N216" s="3"/>
      <c r="O216" s="26" t="s">
        <v>271</v>
      </c>
      <c r="P216" s="21"/>
      <c r="Q216" s="3"/>
    </row>
    <row r="217" spans="1:17" ht="14.25" customHeight="1" x14ac:dyDescent="0.25">
      <c r="A217" s="3"/>
      <c r="B217" s="3"/>
      <c r="C217" s="3"/>
      <c r="D217" s="3"/>
      <c r="E217" s="3"/>
      <c r="F217" s="3"/>
      <c r="G217" s="3"/>
      <c r="H217" s="3"/>
      <c r="I217" s="3"/>
      <c r="J217" s="30"/>
      <c r="K217" s="20" t="s">
        <v>286</v>
      </c>
      <c r="L217" s="20" t="s">
        <v>19</v>
      </c>
      <c r="M217" s="3"/>
      <c r="N217" s="3"/>
      <c r="O217" s="26" t="s">
        <v>271</v>
      </c>
      <c r="P217" s="21"/>
      <c r="Q217" s="3"/>
    </row>
    <row r="218" spans="1:17" ht="14.25" customHeight="1" x14ac:dyDescent="0.25">
      <c r="A218" s="3"/>
      <c r="B218" s="3"/>
      <c r="C218" s="3"/>
      <c r="D218" s="3"/>
      <c r="E218" s="3"/>
      <c r="F218" s="3"/>
      <c r="G218" s="3"/>
      <c r="H218" s="3"/>
      <c r="I218" s="3"/>
      <c r="J218" s="30"/>
      <c r="K218" s="20" t="s">
        <v>1906</v>
      </c>
      <c r="L218" s="20" t="s">
        <v>42</v>
      </c>
      <c r="M218" s="3"/>
      <c r="N218" s="3"/>
      <c r="O218" s="26" t="s">
        <v>271</v>
      </c>
      <c r="P218" s="21"/>
      <c r="Q218" s="3"/>
    </row>
    <row r="219" spans="1:17" ht="14.25" customHeight="1" x14ac:dyDescent="0.25">
      <c r="A219" s="3"/>
      <c r="B219" s="3"/>
      <c r="C219" s="3"/>
      <c r="D219" s="3"/>
      <c r="E219" s="3"/>
      <c r="F219" s="3"/>
      <c r="G219" s="3"/>
      <c r="H219" s="3"/>
      <c r="I219" s="3"/>
      <c r="J219" s="30"/>
      <c r="K219" s="20" t="s">
        <v>1907</v>
      </c>
      <c r="L219" s="20" t="s">
        <v>19</v>
      </c>
      <c r="M219" s="3"/>
      <c r="N219" s="3"/>
      <c r="O219" s="26" t="s">
        <v>271</v>
      </c>
      <c r="P219" s="21"/>
      <c r="Q219" s="3"/>
    </row>
    <row r="220" spans="1:17" ht="14.25" customHeight="1" x14ac:dyDescent="0.25">
      <c r="A220" s="3"/>
      <c r="B220" s="3"/>
      <c r="C220" s="3"/>
      <c r="D220" s="3"/>
      <c r="E220" s="3"/>
      <c r="F220" s="3"/>
      <c r="G220" s="3"/>
      <c r="H220" s="3"/>
      <c r="I220" s="3"/>
      <c r="J220" s="30"/>
      <c r="K220" s="20" t="s">
        <v>132</v>
      </c>
      <c r="L220" s="20" t="s">
        <v>29</v>
      </c>
      <c r="M220" s="3"/>
      <c r="N220" s="3"/>
      <c r="O220" s="26" t="s">
        <v>271</v>
      </c>
      <c r="P220" s="21"/>
      <c r="Q220" s="3"/>
    </row>
    <row r="221" spans="1:17" ht="14.25" customHeight="1" x14ac:dyDescent="0.25">
      <c r="A221" s="3"/>
      <c r="B221" s="3"/>
      <c r="C221" s="3"/>
      <c r="D221" s="3"/>
      <c r="E221" s="3"/>
      <c r="F221" s="3"/>
      <c r="G221" s="3"/>
      <c r="H221" s="3"/>
      <c r="I221" s="3"/>
      <c r="J221" s="30"/>
      <c r="K221" s="20" t="s">
        <v>287</v>
      </c>
      <c r="L221" s="20" t="s">
        <v>24</v>
      </c>
      <c r="M221" s="3"/>
      <c r="N221" s="3"/>
      <c r="O221" s="26" t="s">
        <v>271</v>
      </c>
      <c r="P221" s="21"/>
      <c r="Q221" s="3"/>
    </row>
    <row r="222" spans="1:17" ht="14.25" customHeight="1" x14ac:dyDescent="0.25">
      <c r="A222" s="3"/>
      <c r="B222" s="3"/>
      <c r="C222" s="3"/>
      <c r="D222" s="3"/>
      <c r="E222" s="3"/>
      <c r="F222" s="3"/>
      <c r="G222" s="3"/>
      <c r="H222" s="3"/>
      <c r="I222" s="3"/>
      <c r="J222" s="30"/>
      <c r="K222" s="20" t="s">
        <v>1908</v>
      </c>
      <c r="L222" s="20" t="s">
        <v>24</v>
      </c>
      <c r="M222" s="3"/>
      <c r="N222" s="3"/>
      <c r="O222" s="26" t="s">
        <v>271</v>
      </c>
      <c r="P222" s="21"/>
      <c r="Q222" s="3"/>
    </row>
    <row r="223" spans="1:17" ht="14.25" customHeight="1" x14ac:dyDescent="0.25">
      <c r="A223" s="3"/>
      <c r="B223" s="3"/>
      <c r="C223" s="3"/>
      <c r="D223" s="3"/>
      <c r="E223" s="3"/>
      <c r="F223" s="3"/>
      <c r="G223" s="3"/>
      <c r="H223" s="3"/>
      <c r="I223" s="3"/>
      <c r="J223" s="30"/>
      <c r="K223" s="20" t="s">
        <v>288</v>
      </c>
      <c r="L223" s="20" t="s">
        <v>19</v>
      </c>
      <c r="M223" s="3"/>
      <c r="N223" s="3"/>
      <c r="O223" s="26" t="s">
        <v>271</v>
      </c>
      <c r="P223" s="21"/>
      <c r="Q223" s="3"/>
    </row>
    <row r="224" spans="1:17" ht="14.25" customHeight="1" x14ac:dyDescent="0.25">
      <c r="A224" s="3"/>
      <c r="B224" s="3"/>
      <c r="C224" s="3"/>
      <c r="D224" s="3"/>
      <c r="E224" s="3"/>
      <c r="F224" s="3"/>
      <c r="G224" s="3"/>
      <c r="H224" s="3"/>
      <c r="I224" s="3"/>
      <c r="J224" s="30"/>
      <c r="K224" s="20" t="s">
        <v>289</v>
      </c>
      <c r="L224" s="20" t="s">
        <v>42</v>
      </c>
      <c r="M224" s="3"/>
      <c r="N224" s="3"/>
      <c r="O224" s="26" t="s">
        <v>271</v>
      </c>
      <c r="P224" s="21"/>
      <c r="Q224" s="3"/>
    </row>
    <row r="225" spans="1:17" ht="14.25" customHeight="1" x14ac:dyDescent="0.25">
      <c r="A225" s="3"/>
      <c r="B225" s="3"/>
      <c r="C225" s="3"/>
      <c r="D225" s="3"/>
      <c r="E225" s="3"/>
      <c r="F225" s="3"/>
      <c r="G225" s="3"/>
      <c r="H225" s="3"/>
      <c r="I225" s="3"/>
      <c r="J225" s="3"/>
      <c r="K225" s="20" t="s">
        <v>1909</v>
      </c>
      <c r="L225" s="20" t="s">
        <v>29</v>
      </c>
      <c r="M225" s="3"/>
      <c r="N225" s="3"/>
      <c r="O225" s="26" t="s">
        <v>271</v>
      </c>
      <c r="P225" s="21"/>
      <c r="Q225" s="3"/>
    </row>
    <row r="226" spans="1:17" ht="14.25" customHeight="1" x14ac:dyDescent="0.25">
      <c r="A226" s="3"/>
      <c r="B226" s="3"/>
      <c r="C226" s="3"/>
      <c r="D226" s="3"/>
      <c r="E226" s="3"/>
      <c r="F226" s="3"/>
      <c r="G226" s="3"/>
      <c r="H226" s="3"/>
      <c r="I226" s="3"/>
      <c r="J226" s="3"/>
      <c r="K226" s="20" t="s">
        <v>290</v>
      </c>
      <c r="L226" s="20" t="s">
        <v>29</v>
      </c>
      <c r="M226" s="3"/>
      <c r="N226" s="3"/>
      <c r="O226" s="26" t="s">
        <v>271</v>
      </c>
      <c r="P226" s="21"/>
      <c r="Q226" s="3"/>
    </row>
    <row r="227" spans="1:17" ht="14.25" customHeight="1" x14ac:dyDescent="0.25">
      <c r="A227" s="3"/>
      <c r="B227" s="3"/>
      <c r="C227" s="3"/>
      <c r="D227" s="3"/>
      <c r="E227" s="3"/>
      <c r="F227" s="3"/>
      <c r="G227" s="3"/>
      <c r="H227" s="3"/>
      <c r="I227" s="3"/>
      <c r="J227" s="3"/>
      <c r="K227" s="20" t="s">
        <v>134</v>
      </c>
      <c r="L227" s="20" t="s">
        <v>29</v>
      </c>
      <c r="M227" s="3"/>
      <c r="N227" s="3"/>
      <c r="O227" s="26" t="s">
        <v>271</v>
      </c>
      <c r="P227" s="21"/>
      <c r="Q227" s="3"/>
    </row>
    <row r="228" spans="1:17" ht="14.25" customHeight="1" x14ac:dyDescent="0.25">
      <c r="A228" s="3"/>
      <c r="B228" s="3"/>
      <c r="C228" s="3"/>
      <c r="D228" s="3"/>
      <c r="E228" s="3"/>
      <c r="F228" s="3"/>
      <c r="G228" s="3"/>
      <c r="H228" s="3"/>
      <c r="I228" s="3"/>
      <c r="J228" s="3"/>
      <c r="K228" s="20" t="s">
        <v>1910</v>
      </c>
      <c r="L228" s="20" t="s">
        <v>24</v>
      </c>
      <c r="M228" s="3"/>
      <c r="N228" s="3"/>
      <c r="O228" s="26" t="s">
        <v>271</v>
      </c>
      <c r="P228" s="21"/>
      <c r="Q228" s="3"/>
    </row>
    <row r="229" spans="1:17" ht="14.25" customHeight="1" x14ac:dyDescent="0.25">
      <c r="A229" s="3"/>
      <c r="B229" s="3"/>
      <c r="C229" s="3"/>
      <c r="D229" s="3"/>
      <c r="E229" s="3"/>
      <c r="F229" s="3"/>
      <c r="G229" s="3"/>
      <c r="H229" s="3"/>
      <c r="I229" s="3"/>
      <c r="J229" s="3"/>
      <c r="K229" s="20" t="s">
        <v>292</v>
      </c>
      <c r="L229" s="20" t="s">
        <v>24</v>
      </c>
      <c r="M229" s="3"/>
      <c r="N229" s="3"/>
      <c r="O229" s="32"/>
      <c r="P229" s="33"/>
      <c r="Q229" s="3"/>
    </row>
    <row r="230" spans="1:17" ht="14.25" customHeight="1" x14ac:dyDescent="0.25">
      <c r="A230" s="3"/>
      <c r="B230" s="3"/>
      <c r="C230" s="3"/>
      <c r="D230" s="3"/>
      <c r="E230" s="3"/>
      <c r="F230" s="3"/>
      <c r="G230" s="3"/>
      <c r="H230" s="3"/>
      <c r="I230" s="3"/>
      <c r="J230" s="3"/>
      <c r="K230" s="20" t="s">
        <v>293</v>
      </c>
      <c r="L230" s="20" t="s">
        <v>24</v>
      </c>
      <c r="M230" s="3"/>
      <c r="N230" s="3"/>
      <c r="O230" s="32"/>
      <c r="P230" s="33"/>
      <c r="Q230" s="3"/>
    </row>
    <row r="231" spans="1:17" ht="14.25" customHeight="1" x14ac:dyDescent="0.25">
      <c r="A231" s="3"/>
      <c r="B231" s="3"/>
      <c r="C231" s="3"/>
      <c r="D231" s="3"/>
      <c r="E231" s="3"/>
      <c r="F231" s="3"/>
      <c r="G231" s="3"/>
      <c r="H231" s="3"/>
      <c r="I231" s="3"/>
      <c r="J231" s="3"/>
      <c r="K231" s="20" t="s">
        <v>1911</v>
      </c>
      <c r="L231" s="20" t="s">
        <v>24</v>
      </c>
      <c r="M231" s="3"/>
      <c r="N231" s="3"/>
      <c r="O231" s="32"/>
      <c r="P231" s="33"/>
      <c r="Q231" s="3"/>
    </row>
    <row r="232" spans="1:17" ht="14.25" customHeight="1" x14ac:dyDescent="0.25">
      <c r="A232" s="3"/>
      <c r="B232" s="3"/>
      <c r="C232" s="3"/>
      <c r="D232" s="3"/>
      <c r="E232" s="3"/>
      <c r="F232" s="3"/>
      <c r="G232" s="3"/>
      <c r="H232" s="3"/>
      <c r="I232" s="3"/>
      <c r="J232" s="3"/>
      <c r="K232" s="20" t="s">
        <v>294</v>
      </c>
      <c r="L232" s="20" t="s">
        <v>19</v>
      </c>
      <c r="M232" s="3"/>
      <c r="N232" s="3"/>
      <c r="O232" s="32"/>
      <c r="P232" s="33"/>
      <c r="Q232" s="3"/>
    </row>
    <row r="233" spans="1:17" ht="14.25" customHeight="1" x14ac:dyDescent="0.25">
      <c r="A233" s="3"/>
      <c r="B233" s="3"/>
      <c r="C233" s="3"/>
      <c r="D233" s="3"/>
      <c r="E233" s="3"/>
      <c r="F233" s="3"/>
      <c r="G233" s="3"/>
      <c r="H233" s="3"/>
      <c r="I233" s="3"/>
      <c r="J233" s="3"/>
      <c r="K233" s="20" t="s">
        <v>1912</v>
      </c>
      <c r="L233" s="20" t="s">
        <v>37</v>
      </c>
      <c r="M233" s="3"/>
      <c r="N233" s="3"/>
      <c r="O233" s="32"/>
      <c r="P233" s="33"/>
      <c r="Q233" s="3"/>
    </row>
    <row r="234" spans="1:17" ht="14.25" customHeight="1" x14ac:dyDescent="0.25">
      <c r="A234" s="3"/>
      <c r="B234" s="3"/>
      <c r="C234" s="3"/>
      <c r="D234" s="3"/>
      <c r="E234" s="3"/>
      <c r="F234" s="3"/>
      <c r="G234" s="3"/>
      <c r="H234" s="3"/>
      <c r="I234" s="3"/>
      <c r="J234" s="3"/>
      <c r="K234" s="20" t="s">
        <v>295</v>
      </c>
      <c r="L234" s="20" t="s">
        <v>37</v>
      </c>
      <c r="M234" s="3"/>
      <c r="N234" s="3"/>
      <c r="O234" s="32"/>
      <c r="P234" s="33"/>
      <c r="Q234" s="3"/>
    </row>
    <row r="235" spans="1:17" ht="14.25" customHeight="1" x14ac:dyDescent="0.25">
      <c r="A235" s="3"/>
      <c r="B235" s="3"/>
      <c r="C235" s="3"/>
      <c r="D235" s="3"/>
      <c r="E235" s="3"/>
      <c r="F235" s="3"/>
      <c r="G235" s="3"/>
      <c r="H235" s="3"/>
      <c r="I235" s="3"/>
      <c r="J235" s="3"/>
      <c r="K235" s="20" t="s">
        <v>1913</v>
      </c>
      <c r="L235" s="20" t="s">
        <v>32</v>
      </c>
      <c r="M235" s="3"/>
      <c r="N235" s="3"/>
      <c r="O235" s="32"/>
      <c r="P235" s="33"/>
      <c r="Q235" s="3"/>
    </row>
    <row r="236" spans="1:17" ht="14.25" customHeight="1" x14ac:dyDescent="0.25">
      <c r="A236" s="3"/>
      <c r="B236" s="3"/>
      <c r="C236" s="3"/>
      <c r="D236" s="3"/>
      <c r="E236" s="3"/>
      <c r="F236" s="3"/>
      <c r="G236" s="3"/>
      <c r="H236" s="3"/>
      <c r="I236" s="3"/>
      <c r="J236" s="3"/>
      <c r="K236" s="20" t="s">
        <v>296</v>
      </c>
      <c r="L236" s="20" t="s">
        <v>19</v>
      </c>
      <c r="M236" s="3"/>
      <c r="N236" s="3"/>
      <c r="O236" s="32"/>
      <c r="P236" s="33"/>
      <c r="Q236" s="3"/>
    </row>
    <row r="237" spans="1:17" ht="14.25" customHeight="1" x14ac:dyDescent="0.25">
      <c r="A237" s="3"/>
      <c r="B237" s="3"/>
      <c r="C237" s="3"/>
      <c r="D237" s="3"/>
      <c r="E237" s="3"/>
      <c r="F237" s="3"/>
      <c r="G237" s="3"/>
      <c r="H237" s="3"/>
      <c r="I237" s="3"/>
      <c r="J237" s="3"/>
      <c r="K237" s="20" t="s">
        <v>136</v>
      </c>
      <c r="L237" s="20" t="s">
        <v>24</v>
      </c>
      <c r="M237" s="3"/>
      <c r="N237" s="3"/>
      <c r="O237" s="3"/>
      <c r="P237" s="3"/>
      <c r="Q237" s="3"/>
    </row>
    <row r="238" spans="1:17" ht="14.25" customHeight="1" x14ac:dyDescent="0.25">
      <c r="A238" s="3"/>
      <c r="B238" s="3"/>
      <c r="C238" s="3"/>
      <c r="D238" s="3"/>
      <c r="E238" s="3"/>
      <c r="F238" s="3"/>
      <c r="G238" s="3"/>
      <c r="H238" s="3"/>
      <c r="I238" s="3"/>
      <c r="J238" s="3"/>
      <c r="K238" s="31" t="s">
        <v>297</v>
      </c>
      <c r="L238" s="31" t="s">
        <v>24</v>
      </c>
      <c r="M238" s="3"/>
      <c r="N238" s="3"/>
      <c r="O238" s="3"/>
      <c r="P238" s="3"/>
      <c r="Q238" s="3"/>
    </row>
    <row r="239" spans="1:17" ht="14.25" customHeight="1" x14ac:dyDescent="0.25">
      <c r="A239" s="3"/>
      <c r="B239" s="3"/>
      <c r="C239" s="3"/>
      <c r="D239" s="3"/>
      <c r="E239" s="3"/>
      <c r="F239" s="3"/>
      <c r="G239" s="3"/>
      <c r="H239" s="3"/>
      <c r="I239" s="3"/>
      <c r="J239" s="3"/>
      <c r="K239" s="31" t="s">
        <v>1914</v>
      </c>
      <c r="L239" s="31" t="s">
        <v>32</v>
      </c>
      <c r="M239" s="3"/>
      <c r="N239" s="3"/>
      <c r="O239" s="3"/>
      <c r="P239" s="3"/>
      <c r="Q239" s="3"/>
    </row>
    <row r="240" spans="1:17" ht="14.25" customHeight="1" x14ac:dyDescent="0.25">
      <c r="A240" s="3"/>
      <c r="B240" s="3"/>
      <c r="C240" s="3"/>
      <c r="D240" s="3"/>
      <c r="E240" s="3"/>
      <c r="F240" s="3"/>
      <c r="G240" s="3"/>
      <c r="H240" s="3"/>
      <c r="I240" s="3"/>
      <c r="J240" s="3"/>
      <c r="K240" s="31" t="s">
        <v>298</v>
      </c>
      <c r="L240" s="31" t="s">
        <v>37</v>
      </c>
      <c r="M240" s="3"/>
      <c r="N240" s="3"/>
      <c r="O240" s="3"/>
      <c r="P240" s="3"/>
      <c r="Q240" s="3"/>
    </row>
    <row r="241" spans="1:17" ht="14.25" customHeight="1" x14ac:dyDescent="0.25">
      <c r="A241" s="3"/>
      <c r="B241" s="3"/>
      <c r="C241" s="3"/>
      <c r="D241" s="3"/>
      <c r="E241" s="3"/>
      <c r="F241" s="3"/>
      <c r="G241" s="3"/>
      <c r="H241" s="3"/>
      <c r="I241" s="3"/>
      <c r="J241" s="3"/>
      <c r="K241" s="31" t="s">
        <v>299</v>
      </c>
      <c r="L241" s="31" t="s">
        <v>19</v>
      </c>
      <c r="M241" s="3"/>
      <c r="N241" s="3"/>
      <c r="O241" s="3"/>
      <c r="P241" s="3"/>
      <c r="Q241" s="3"/>
    </row>
    <row r="242" spans="1:17" ht="14.25" customHeight="1" x14ac:dyDescent="0.25">
      <c r="A242" s="3"/>
      <c r="B242" s="3"/>
      <c r="C242" s="3"/>
      <c r="D242" s="3"/>
      <c r="E242" s="3"/>
      <c r="F242" s="3"/>
      <c r="G242" s="3"/>
      <c r="H242" s="3"/>
      <c r="I242" s="3"/>
      <c r="J242" s="3"/>
      <c r="K242" s="31" t="s">
        <v>300</v>
      </c>
      <c r="L242" s="31" t="s">
        <v>29</v>
      </c>
      <c r="M242" s="3"/>
      <c r="N242" s="3"/>
      <c r="O242" s="3"/>
      <c r="P242" s="3"/>
      <c r="Q242" s="3"/>
    </row>
    <row r="243" spans="1:17" ht="14.25" customHeight="1" x14ac:dyDescent="0.25">
      <c r="A243" s="3"/>
      <c r="B243" s="3"/>
      <c r="C243" s="3"/>
      <c r="D243" s="3"/>
      <c r="E243" s="3"/>
      <c r="F243" s="3"/>
      <c r="G243" s="3"/>
      <c r="H243" s="3"/>
      <c r="I243" s="3"/>
      <c r="J243" s="3"/>
      <c r="K243" s="31" t="s">
        <v>301</v>
      </c>
      <c r="L243" s="31" t="s">
        <v>24</v>
      </c>
      <c r="M243" s="3"/>
      <c r="N243" s="3"/>
      <c r="O243" s="3"/>
      <c r="P243" s="3"/>
      <c r="Q243" s="3"/>
    </row>
    <row r="244" spans="1:17" ht="14.25" customHeight="1" x14ac:dyDescent="0.25">
      <c r="A244" s="3"/>
      <c r="B244" s="3"/>
      <c r="C244" s="3"/>
      <c r="D244" s="3"/>
      <c r="E244" s="3"/>
      <c r="F244" s="3"/>
      <c r="G244" s="3"/>
      <c r="H244" s="3"/>
      <c r="I244" s="3"/>
      <c r="J244" s="3"/>
      <c r="K244" s="31" t="s">
        <v>1915</v>
      </c>
      <c r="L244" s="31" t="s">
        <v>29</v>
      </c>
      <c r="M244" s="3"/>
      <c r="N244" s="3"/>
      <c r="O244" s="3"/>
      <c r="P244" s="3"/>
      <c r="Q244" s="3"/>
    </row>
    <row r="245" spans="1:17" ht="14.25" customHeight="1" x14ac:dyDescent="0.25">
      <c r="A245" s="3"/>
      <c r="B245" s="3"/>
      <c r="C245" s="3"/>
      <c r="D245" s="3"/>
      <c r="E245" s="3"/>
      <c r="F245" s="3"/>
      <c r="G245" s="3"/>
      <c r="H245" s="3"/>
      <c r="I245" s="3"/>
      <c r="J245" s="3"/>
      <c r="K245" s="31" t="s">
        <v>1916</v>
      </c>
      <c r="L245" s="31" t="s">
        <v>19</v>
      </c>
      <c r="M245" s="3"/>
      <c r="N245" s="3"/>
      <c r="O245" s="3"/>
      <c r="P245" s="3"/>
      <c r="Q245" s="3"/>
    </row>
    <row r="246" spans="1:17" ht="14.25" customHeight="1" x14ac:dyDescent="0.25">
      <c r="A246" s="3"/>
      <c r="B246" s="3"/>
      <c r="C246" s="3"/>
      <c r="D246" s="3"/>
      <c r="E246" s="3"/>
      <c r="F246" s="3"/>
      <c r="G246" s="3"/>
      <c r="H246" s="3"/>
      <c r="I246" s="3"/>
      <c r="J246" s="3"/>
      <c r="K246" s="31" t="s">
        <v>1917</v>
      </c>
      <c r="L246" s="31" t="s">
        <v>37</v>
      </c>
      <c r="M246" s="3"/>
      <c r="N246" s="3"/>
      <c r="O246" s="3"/>
      <c r="P246" s="3"/>
      <c r="Q246" s="3"/>
    </row>
    <row r="247" spans="1:17" ht="14.25" customHeight="1" x14ac:dyDescent="0.25">
      <c r="A247" s="3"/>
      <c r="B247" s="3"/>
      <c r="C247" s="3"/>
      <c r="D247" s="3"/>
      <c r="E247" s="3"/>
      <c r="F247" s="3"/>
      <c r="G247" s="3"/>
      <c r="H247" s="3"/>
      <c r="I247" s="3"/>
      <c r="J247" s="3"/>
      <c r="K247" s="31" t="s">
        <v>20</v>
      </c>
      <c r="L247" s="31" t="s">
        <v>32</v>
      </c>
      <c r="M247" s="3"/>
      <c r="N247" s="3"/>
      <c r="O247" s="3"/>
      <c r="P247" s="3"/>
      <c r="Q247" s="3"/>
    </row>
    <row r="248" spans="1:17" ht="14.25" customHeight="1" x14ac:dyDescent="0.25">
      <c r="A248" s="3"/>
      <c r="B248" s="3"/>
      <c r="C248" s="3"/>
      <c r="D248" s="3"/>
      <c r="E248" s="3"/>
      <c r="F248" s="3"/>
      <c r="G248" s="3"/>
      <c r="H248" s="3"/>
      <c r="I248" s="3"/>
      <c r="J248" s="3"/>
      <c r="K248" s="31" t="s">
        <v>1918</v>
      </c>
      <c r="L248" s="31" t="s">
        <v>32</v>
      </c>
      <c r="M248" s="3"/>
      <c r="N248" s="3"/>
      <c r="O248" s="3"/>
      <c r="P248" s="3"/>
      <c r="Q248" s="3"/>
    </row>
    <row r="249" spans="1:17" ht="14.25" customHeight="1" x14ac:dyDescent="0.25">
      <c r="A249" s="3"/>
      <c r="B249" s="3"/>
      <c r="C249" s="3"/>
      <c r="D249" s="3"/>
      <c r="E249" s="3"/>
      <c r="F249" s="3"/>
      <c r="G249" s="3"/>
      <c r="H249" s="3"/>
      <c r="I249" s="3"/>
      <c r="J249" s="3"/>
      <c r="K249" s="31" t="s">
        <v>302</v>
      </c>
      <c r="L249" s="31" t="s">
        <v>42</v>
      </c>
      <c r="M249" s="3"/>
      <c r="N249" s="3"/>
      <c r="O249" s="3"/>
      <c r="P249" s="3"/>
      <c r="Q249" s="3"/>
    </row>
    <row r="250" spans="1:17" ht="14.25" customHeight="1" x14ac:dyDescent="0.25">
      <c r="A250" s="3"/>
      <c r="B250" s="3"/>
      <c r="C250" s="3"/>
      <c r="D250" s="3"/>
      <c r="E250" s="3"/>
      <c r="F250" s="3"/>
      <c r="G250" s="3"/>
      <c r="H250" s="3"/>
      <c r="I250" s="3"/>
      <c r="J250" s="3"/>
      <c r="K250" s="3" t="s">
        <v>303</v>
      </c>
      <c r="L250" s="3" t="s">
        <v>24</v>
      </c>
      <c r="M250" s="3"/>
      <c r="N250" s="3"/>
      <c r="O250" s="3"/>
      <c r="P250" s="3"/>
      <c r="Q250" s="3"/>
    </row>
    <row r="251" spans="1:17" ht="14.25" customHeight="1" x14ac:dyDescent="0.25">
      <c r="A251" s="3"/>
      <c r="B251" s="3"/>
      <c r="C251" s="3"/>
      <c r="D251" s="3"/>
      <c r="E251" s="3"/>
      <c r="F251" s="3"/>
      <c r="G251" s="3"/>
      <c r="H251" s="3"/>
      <c r="I251" s="3"/>
      <c r="J251" s="3"/>
      <c r="K251" s="3" t="s">
        <v>304</v>
      </c>
      <c r="L251" s="3" t="s">
        <v>37</v>
      </c>
      <c r="M251" s="3"/>
      <c r="N251" s="3"/>
      <c r="O251" s="3"/>
      <c r="P251" s="3"/>
      <c r="Q251" s="3"/>
    </row>
    <row r="252" spans="1:17" ht="14.25" customHeight="1" x14ac:dyDescent="0.25">
      <c r="A252" s="3"/>
      <c r="B252" s="3"/>
      <c r="C252" s="3"/>
      <c r="D252" s="3"/>
      <c r="E252" s="3"/>
      <c r="F252" s="3"/>
      <c r="G252" s="3"/>
      <c r="H252" s="3"/>
      <c r="I252" s="3"/>
      <c r="J252" s="3"/>
      <c r="K252" s="3" t="s">
        <v>1919</v>
      </c>
      <c r="L252" s="3" t="s">
        <v>42</v>
      </c>
      <c r="M252" s="3"/>
      <c r="N252" s="3"/>
      <c r="O252" s="3"/>
      <c r="P252" s="3"/>
      <c r="Q252" s="3"/>
    </row>
    <row r="253" spans="1:17" ht="14.25" customHeight="1" x14ac:dyDescent="0.25">
      <c r="A253" s="3"/>
      <c r="B253" s="3"/>
      <c r="C253" s="3"/>
      <c r="D253" s="3"/>
      <c r="E253" s="3"/>
      <c r="F253" s="3"/>
      <c r="G253" s="3"/>
      <c r="H253" s="3"/>
      <c r="I253" s="3"/>
      <c r="J253" s="3"/>
      <c r="K253" s="3" t="s">
        <v>1920</v>
      </c>
      <c r="L253" s="3" t="s">
        <v>24</v>
      </c>
      <c r="M253" s="3"/>
      <c r="N253" s="3"/>
      <c r="O253" s="3"/>
      <c r="P253" s="3"/>
      <c r="Q253" s="3"/>
    </row>
    <row r="254" spans="1:17" ht="14.25" customHeight="1" x14ac:dyDescent="0.25">
      <c r="A254" s="3"/>
      <c r="B254" s="3"/>
      <c r="C254" s="3"/>
      <c r="D254" s="3"/>
      <c r="E254" s="3"/>
      <c r="F254" s="3"/>
      <c r="G254" s="3"/>
      <c r="H254" s="3"/>
      <c r="I254" s="3"/>
      <c r="J254" s="3"/>
      <c r="K254" s="3" t="s">
        <v>1921</v>
      </c>
      <c r="L254" s="3" t="s">
        <v>37</v>
      </c>
      <c r="M254" s="3"/>
      <c r="N254" s="3"/>
      <c r="O254" s="3"/>
      <c r="P254" s="3"/>
      <c r="Q254" s="3"/>
    </row>
    <row r="255" spans="1:17" ht="14.25" customHeight="1" x14ac:dyDescent="0.25">
      <c r="A255" s="3"/>
      <c r="B255" s="3"/>
      <c r="C255" s="3"/>
      <c r="D255" s="3"/>
      <c r="E255" s="3"/>
      <c r="F255" s="3"/>
      <c r="G255" s="3"/>
      <c r="H255" s="3"/>
      <c r="I255" s="3"/>
      <c r="J255" s="3"/>
      <c r="K255" s="3" t="s">
        <v>1922</v>
      </c>
      <c r="L255" s="3" t="s">
        <v>19</v>
      </c>
      <c r="M255" s="3"/>
      <c r="N255" s="3"/>
      <c r="O255" s="3"/>
      <c r="P255" s="3"/>
      <c r="Q255" s="3"/>
    </row>
    <row r="256" spans="1:17" ht="14.25" customHeight="1" x14ac:dyDescent="0.25">
      <c r="A256" s="3"/>
      <c r="B256" s="3"/>
      <c r="C256" s="3"/>
      <c r="D256" s="3"/>
      <c r="E256" s="3"/>
      <c r="F256" s="3"/>
      <c r="G256" s="3"/>
      <c r="H256" s="3"/>
      <c r="I256" s="3"/>
      <c r="J256" s="3"/>
      <c r="K256" s="3" t="s">
        <v>306</v>
      </c>
      <c r="L256" s="3" t="s">
        <v>24</v>
      </c>
      <c r="M256" s="3"/>
      <c r="N256" s="3"/>
      <c r="O256" s="3"/>
      <c r="P256" s="3"/>
      <c r="Q256" s="3"/>
    </row>
    <row r="257" spans="1:17" ht="14.25" customHeight="1" x14ac:dyDescent="0.25">
      <c r="A257" s="3"/>
      <c r="B257" s="3"/>
      <c r="C257" s="3"/>
      <c r="D257" s="3"/>
      <c r="E257" s="3"/>
      <c r="F257" s="3"/>
      <c r="G257" s="3"/>
      <c r="H257" s="3"/>
      <c r="I257" s="3"/>
      <c r="J257" s="3"/>
      <c r="K257" s="3" t="s">
        <v>307</v>
      </c>
      <c r="L257" s="3" t="s">
        <v>19</v>
      </c>
      <c r="M257" s="3"/>
      <c r="N257" s="3"/>
      <c r="O257" s="3"/>
      <c r="P257" s="3"/>
      <c r="Q257" s="3"/>
    </row>
    <row r="258" spans="1:17" ht="14.25" customHeight="1" x14ac:dyDescent="0.25">
      <c r="A258" s="3"/>
      <c r="B258" s="3"/>
      <c r="C258" s="3"/>
      <c r="D258" s="3"/>
      <c r="E258" s="3"/>
      <c r="F258" s="3"/>
      <c r="G258" s="3"/>
      <c r="H258" s="3"/>
      <c r="I258" s="3"/>
      <c r="J258" s="3"/>
      <c r="K258" s="3" t="s">
        <v>308</v>
      </c>
      <c r="L258" s="3" t="s">
        <v>19</v>
      </c>
      <c r="M258" s="3"/>
      <c r="N258" s="3"/>
      <c r="O258" s="3"/>
      <c r="P258" s="3"/>
      <c r="Q258" s="3"/>
    </row>
    <row r="259" spans="1:17" ht="14.25" customHeight="1" x14ac:dyDescent="0.25">
      <c r="A259" s="3"/>
      <c r="B259" s="3"/>
      <c r="C259" s="3"/>
      <c r="D259" s="3"/>
      <c r="E259" s="3"/>
      <c r="F259" s="3"/>
      <c r="G259" s="3"/>
      <c r="H259" s="3"/>
      <c r="I259" s="3"/>
      <c r="J259" s="3"/>
      <c r="K259" s="3"/>
      <c r="L259" s="3"/>
      <c r="M259" s="3"/>
      <c r="N259" s="3"/>
      <c r="O259" s="3"/>
      <c r="P259" s="3"/>
      <c r="Q259" s="3"/>
    </row>
    <row r="260" spans="1:17" ht="14.25" customHeight="1" x14ac:dyDescent="0.25">
      <c r="A260" s="3"/>
      <c r="B260" s="3"/>
      <c r="C260" s="3"/>
      <c r="D260" s="3"/>
      <c r="E260" s="3"/>
      <c r="F260" s="3"/>
      <c r="G260" s="3"/>
      <c r="H260" s="3"/>
      <c r="I260" s="3"/>
      <c r="J260" s="3"/>
      <c r="K260" s="3"/>
      <c r="L260" s="3"/>
      <c r="M260" s="3"/>
      <c r="N260" s="3"/>
      <c r="O260" s="3"/>
      <c r="P260" s="3"/>
      <c r="Q260" s="3"/>
    </row>
    <row r="261" spans="1:17" ht="14.25" customHeight="1" x14ac:dyDescent="0.25">
      <c r="A261" s="3"/>
      <c r="B261" s="3"/>
      <c r="C261" s="3"/>
      <c r="D261" s="3"/>
      <c r="E261" s="3"/>
      <c r="F261" s="3"/>
      <c r="G261" s="3"/>
      <c r="H261" s="3"/>
      <c r="I261" s="3"/>
      <c r="J261" s="3"/>
      <c r="K261" s="3"/>
      <c r="L261" s="3"/>
      <c r="M261" s="3"/>
      <c r="N261" s="3"/>
      <c r="O261" s="3"/>
      <c r="P261" s="3"/>
      <c r="Q261" s="3"/>
    </row>
    <row r="262" spans="1:17" ht="14.25" customHeight="1" x14ac:dyDescent="0.25">
      <c r="A262" s="3"/>
      <c r="B262" s="3"/>
      <c r="C262" s="3"/>
      <c r="D262" s="3"/>
      <c r="E262" s="3"/>
      <c r="F262" s="3"/>
      <c r="G262" s="3"/>
      <c r="H262" s="3"/>
      <c r="I262" s="3"/>
      <c r="J262" s="3"/>
      <c r="K262" s="3"/>
      <c r="L262" s="3"/>
      <c r="M262" s="3"/>
      <c r="N262" s="3"/>
      <c r="O262" s="3"/>
      <c r="P262" s="3"/>
      <c r="Q262" s="3"/>
    </row>
    <row r="263" spans="1:17" ht="14.25" customHeight="1" x14ac:dyDescent="0.25">
      <c r="A263" s="3"/>
      <c r="B263" s="3"/>
      <c r="C263" s="3"/>
      <c r="D263" s="3"/>
      <c r="E263" s="3"/>
      <c r="F263" s="3"/>
      <c r="G263" s="3"/>
      <c r="H263" s="3"/>
      <c r="I263" s="3"/>
      <c r="J263" s="3"/>
      <c r="K263" s="3"/>
      <c r="L263" s="3"/>
      <c r="M263" s="3"/>
      <c r="N263" s="3"/>
      <c r="O263" s="3"/>
      <c r="P263" s="3"/>
      <c r="Q263" s="3"/>
    </row>
    <row r="264" spans="1:17" ht="14.25" customHeight="1" x14ac:dyDescent="0.25">
      <c r="A264" s="3"/>
      <c r="B264" s="3"/>
      <c r="C264" s="3"/>
      <c r="D264" s="3"/>
      <c r="E264" s="3"/>
      <c r="F264" s="3"/>
      <c r="G264" s="3"/>
      <c r="H264" s="3"/>
      <c r="I264" s="3"/>
      <c r="J264" s="3"/>
      <c r="K264" s="3"/>
      <c r="L264" s="3"/>
      <c r="M264" s="3"/>
      <c r="N264" s="3"/>
      <c r="O264" s="3"/>
      <c r="P264" s="3"/>
      <c r="Q264" s="3"/>
    </row>
    <row r="265" spans="1:17" ht="14.25" customHeight="1" x14ac:dyDescent="0.25">
      <c r="A265" s="3"/>
      <c r="B265" s="3"/>
      <c r="C265" s="3"/>
      <c r="D265" s="3"/>
      <c r="E265" s="3"/>
      <c r="F265" s="3"/>
      <c r="G265" s="3"/>
      <c r="H265" s="3"/>
      <c r="I265" s="3"/>
      <c r="J265" s="3"/>
      <c r="K265" s="3"/>
      <c r="L265" s="3"/>
      <c r="M265" s="3"/>
      <c r="N265" s="3"/>
      <c r="O265" s="3"/>
      <c r="P265" s="3"/>
      <c r="Q265" s="3"/>
    </row>
    <row r="266" spans="1:17" ht="14.25" customHeight="1" x14ac:dyDescent="0.25">
      <c r="A266" s="3"/>
      <c r="B266" s="3"/>
      <c r="C266" s="3"/>
      <c r="D266" s="3"/>
      <c r="E266" s="3"/>
      <c r="F266" s="3"/>
      <c r="G266" s="3"/>
      <c r="H266" s="3"/>
      <c r="I266" s="3"/>
      <c r="J266" s="3"/>
      <c r="K266" s="3"/>
      <c r="L266" s="3"/>
      <c r="M266" s="3"/>
      <c r="N266" s="3"/>
      <c r="O266" s="3"/>
      <c r="P266" s="3"/>
      <c r="Q266" s="3"/>
    </row>
    <row r="267" spans="1:17" ht="14.25" customHeight="1" x14ac:dyDescent="0.25">
      <c r="A267" s="3"/>
      <c r="B267" s="3"/>
      <c r="C267" s="3"/>
      <c r="D267" s="3"/>
      <c r="E267" s="3"/>
      <c r="F267" s="3"/>
      <c r="G267" s="3"/>
      <c r="H267" s="3"/>
      <c r="I267" s="3"/>
      <c r="J267" s="3"/>
      <c r="K267" s="3"/>
      <c r="L267" s="3"/>
      <c r="M267" s="3"/>
      <c r="N267" s="3"/>
      <c r="O267" s="3"/>
      <c r="P267" s="3"/>
      <c r="Q267" s="3"/>
    </row>
    <row r="268" spans="1:17" ht="14.25" customHeight="1" x14ac:dyDescent="0.25">
      <c r="A268" s="3"/>
      <c r="B268" s="3"/>
      <c r="C268" s="3"/>
      <c r="D268" s="3"/>
      <c r="E268" s="3"/>
      <c r="F268" s="3"/>
      <c r="G268" s="3"/>
      <c r="H268" s="3"/>
      <c r="I268" s="3"/>
      <c r="J268" s="3"/>
      <c r="K268" s="3"/>
      <c r="L268" s="3"/>
      <c r="M268" s="3"/>
      <c r="N268" s="3"/>
      <c r="O268" s="3"/>
      <c r="P268" s="3"/>
      <c r="Q268" s="3"/>
    </row>
    <row r="269" spans="1:17" ht="14.25" customHeight="1" x14ac:dyDescent="0.25">
      <c r="A269" s="3"/>
      <c r="B269" s="3"/>
      <c r="C269" s="3"/>
      <c r="D269" s="3"/>
      <c r="E269" s="3"/>
      <c r="F269" s="3"/>
      <c r="G269" s="3"/>
      <c r="H269" s="3"/>
      <c r="I269" s="3"/>
      <c r="J269" s="3"/>
      <c r="K269" s="3"/>
      <c r="L269" s="3"/>
      <c r="M269" s="3"/>
      <c r="N269" s="3"/>
      <c r="O269" s="3"/>
      <c r="P269" s="3"/>
      <c r="Q269" s="3"/>
    </row>
    <row r="270" spans="1:17" ht="14.25" customHeight="1" x14ac:dyDescent="0.25">
      <c r="A270" s="3"/>
      <c r="B270" s="3"/>
      <c r="C270" s="3"/>
      <c r="D270" s="3"/>
      <c r="E270" s="3"/>
      <c r="F270" s="3"/>
      <c r="G270" s="3"/>
      <c r="H270" s="3"/>
      <c r="I270" s="3"/>
      <c r="J270" s="3"/>
      <c r="K270" s="3"/>
      <c r="L270" s="3"/>
      <c r="M270" s="3"/>
      <c r="N270" s="3"/>
      <c r="O270" s="3"/>
      <c r="P270" s="3"/>
      <c r="Q270" s="3"/>
    </row>
    <row r="271" spans="1:17" ht="14.25" customHeight="1" x14ac:dyDescent="0.25">
      <c r="A271" s="3"/>
      <c r="B271" s="3"/>
      <c r="C271" s="3"/>
      <c r="D271" s="3"/>
      <c r="E271" s="3"/>
      <c r="F271" s="3"/>
      <c r="G271" s="3"/>
      <c r="H271" s="3"/>
      <c r="I271" s="3"/>
      <c r="J271" s="3"/>
      <c r="K271" s="3"/>
      <c r="L271" s="3"/>
      <c r="M271" s="3"/>
      <c r="N271" s="3"/>
      <c r="O271" s="3"/>
      <c r="P271" s="3"/>
      <c r="Q271" s="3"/>
    </row>
    <row r="272" spans="1:17" ht="14.25" customHeight="1" x14ac:dyDescent="0.25">
      <c r="A272" s="3"/>
      <c r="B272" s="3"/>
      <c r="C272" s="3"/>
      <c r="D272" s="3"/>
      <c r="E272" s="3"/>
      <c r="F272" s="3"/>
      <c r="G272" s="3"/>
      <c r="H272" s="3"/>
      <c r="I272" s="3"/>
      <c r="J272" s="3"/>
      <c r="K272" s="3"/>
      <c r="L272" s="3"/>
      <c r="M272" s="3"/>
      <c r="N272" s="3"/>
      <c r="O272" s="3"/>
      <c r="P272" s="3"/>
      <c r="Q272" s="3"/>
    </row>
    <row r="273" spans="1:17" ht="14.25" customHeight="1" x14ac:dyDescent="0.25">
      <c r="A273" s="3"/>
      <c r="B273" s="3"/>
      <c r="C273" s="3"/>
      <c r="D273" s="3"/>
      <c r="E273" s="3"/>
      <c r="F273" s="3"/>
      <c r="G273" s="3"/>
      <c r="H273" s="3"/>
      <c r="I273" s="3"/>
      <c r="J273" s="3"/>
      <c r="K273" s="3"/>
      <c r="L273" s="3"/>
      <c r="M273" s="3"/>
      <c r="N273" s="3"/>
      <c r="O273" s="3"/>
      <c r="P273" s="3"/>
      <c r="Q273" s="3"/>
    </row>
    <row r="274" spans="1:17" ht="14.25" customHeight="1" x14ac:dyDescent="0.25">
      <c r="A274" s="3"/>
      <c r="B274" s="3"/>
      <c r="C274" s="3"/>
      <c r="D274" s="3"/>
      <c r="E274" s="3"/>
      <c r="F274" s="3"/>
      <c r="G274" s="3"/>
      <c r="H274" s="3"/>
      <c r="I274" s="3"/>
      <c r="J274" s="3"/>
      <c r="K274" s="3"/>
      <c r="L274" s="3"/>
      <c r="M274" s="3"/>
      <c r="N274" s="3"/>
      <c r="O274" s="3"/>
      <c r="P274" s="3"/>
      <c r="Q274" s="3"/>
    </row>
    <row r="275" spans="1:17" ht="14.25" customHeight="1" x14ac:dyDescent="0.25">
      <c r="A275" s="3"/>
      <c r="B275" s="3"/>
      <c r="C275" s="3"/>
      <c r="D275" s="3"/>
      <c r="E275" s="3"/>
      <c r="F275" s="3"/>
      <c r="G275" s="3"/>
      <c r="H275" s="3"/>
      <c r="I275" s="3"/>
      <c r="J275" s="3"/>
      <c r="K275" s="3"/>
      <c r="L275" s="3"/>
      <c r="M275" s="3"/>
      <c r="N275" s="3"/>
      <c r="O275" s="3"/>
      <c r="P275" s="3"/>
      <c r="Q275" s="3"/>
    </row>
    <row r="276" spans="1:17" ht="14.25" customHeight="1" x14ac:dyDescent="0.25">
      <c r="A276" s="3"/>
      <c r="B276" s="3"/>
      <c r="C276" s="3"/>
      <c r="D276" s="3"/>
      <c r="E276" s="3"/>
      <c r="F276" s="3"/>
      <c r="G276" s="3"/>
      <c r="H276" s="3"/>
      <c r="I276" s="3"/>
      <c r="J276" s="3"/>
      <c r="K276" s="3"/>
      <c r="L276" s="3"/>
      <c r="M276" s="3"/>
      <c r="N276" s="3"/>
      <c r="O276" s="3"/>
      <c r="P276" s="3"/>
      <c r="Q276" s="3"/>
    </row>
    <row r="277" spans="1:17" ht="14.25" customHeight="1" x14ac:dyDescent="0.25">
      <c r="A277" s="3"/>
      <c r="B277" s="3"/>
      <c r="C277" s="3"/>
      <c r="D277" s="3"/>
      <c r="E277" s="3"/>
      <c r="F277" s="3"/>
      <c r="G277" s="3"/>
      <c r="H277" s="3"/>
      <c r="I277" s="3"/>
      <c r="J277" s="3"/>
      <c r="K277" s="3"/>
      <c r="L277" s="3"/>
      <c r="M277" s="3"/>
      <c r="N277" s="3"/>
      <c r="O277" s="3"/>
      <c r="P277" s="3"/>
      <c r="Q277" s="3"/>
    </row>
    <row r="278" spans="1:17" ht="14.25" customHeight="1" x14ac:dyDescent="0.25">
      <c r="A278" s="3"/>
      <c r="B278" s="3"/>
      <c r="C278" s="3"/>
      <c r="D278" s="3"/>
      <c r="E278" s="3"/>
      <c r="F278" s="3"/>
      <c r="G278" s="3"/>
      <c r="H278" s="3"/>
      <c r="I278" s="3"/>
      <c r="J278" s="3"/>
      <c r="K278" s="3"/>
      <c r="L278" s="3"/>
      <c r="M278" s="3"/>
      <c r="N278" s="3"/>
      <c r="O278" s="3"/>
      <c r="P278" s="3"/>
      <c r="Q278" s="3"/>
    </row>
    <row r="279" spans="1:17" ht="14.25" customHeight="1" x14ac:dyDescent="0.25">
      <c r="A279" s="3"/>
      <c r="B279" s="3"/>
      <c r="C279" s="3"/>
      <c r="D279" s="3"/>
      <c r="E279" s="3"/>
      <c r="F279" s="3"/>
      <c r="G279" s="3"/>
      <c r="H279" s="3"/>
      <c r="I279" s="3"/>
      <c r="J279" s="3"/>
      <c r="K279" s="3"/>
      <c r="L279" s="3"/>
      <c r="M279" s="3"/>
      <c r="N279" s="3"/>
      <c r="O279" s="3"/>
      <c r="P279" s="3"/>
      <c r="Q279" s="3"/>
    </row>
    <row r="280" spans="1:17" ht="14.25" customHeight="1" x14ac:dyDescent="0.25">
      <c r="A280" s="3"/>
      <c r="B280" s="3"/>
      <c r="C280" s="3"/>
      <c r="D280" s="3"/>
      <c r="E280" s="3"/>
      <c r="F280" s="3"/>
      <c r="G280" s="3"/>
      <c r="H280" s="3"/>
      <c r="I280" s="3"/>
      <c r="J280" s="3"/>
      <c r="K280" s="3"/>
      <c r="L280" s="3"/>
      <c r="M280" s="3"/>
      <c r="N280" s="3"/>
      <c r="O280" s="3"/>
      <c r="P280" s="3"/>
      <c r="Q280" s="3"/>
    </row>
    <row r="281" spans="1:17" ht="14.25" customHeight="1" x14ac:dyDescent="0.25">
      <c r="A281" s="3"/>
      <c r="B281" s="3"/>
      <c r="C281" s="3"/>
      <c r="D281" s="3"/>
      <c r="E281" s="3"/>
      <c r="F281" s="3"/>
      <c r="G281" s="3"/>
      <c r="H281" s="3"/>
      <c r="I281" s="3"/>
      <c r="J281" s="3"/>
      <c r="K281" s="3"/>
      <c r="L281" s="3"/>
      <c r="M281" s="3"/>
      <c r="N281" s="3"/>
      <c r="O281" s="3"/>
      <c r="P281" s="3"/>
      <c r="Q281" s="3"/>
    </row>
    <row r="282" spans="1:17" ht="14.25" customHeight="1" x14ac:dyDescent="0.25">
      <c r="A282" s="3"/>
      <c r="B282" s="3"/>
      <c r="C282" s="3"/>
      <c r="D282" s="3"/>
      <c r="E282" s="3"/>
      <c r="F282" s="3"/>
      <c r="G282" s="3"/>
      <c r="H282" s="3"/>
      <c r="I282" s="3"/>
      <c r="J282" s="3"/>
      <c r="K282" s="3"/>
      <c r="L282" s="3"/>
      <c r="M282" s="3"/>
      <c r="N282" s="3"/>
      <c r="O282" s="3"/>
      <c r="P282" s="3"/>
      <c r="Q282" s="3"/>
    </row>
    <row r="283" spans="1:17" ht="14.25" customHeight="1" x14ac:dyDescent="0.25">
      <c r="A283" s="3"/>
      <c r="B283" s="3"/>
      <c r="C283" s="3"/>
      <c r="D283" s="3"/>
      <c r="E283" s="3"/>
      <c r="F283" s="3"/>
      <c r="G283" s="3"/>
      <c r="H283" s="3"/>
      <c r="I283" s="3"/>
      <c r="J283" s="3"/>
      <c r="K283" s="3"/>
      <c r="L283" s="3"/>
      <c r="M283" s="3"/>
      <c r="N283" s="3"/>
      <c r="O283" s="3"/>
      <c r="P283" s="3"/>
      <c r="Q283" s="3"/>
    </row>
    <row r="284" spans="1:17" ht="14.25" customHeight="1" x14ac:dyDescent="0.25">
      <c r="A284" s="3"/>
      <c r="B284" s="3"/>
      <c r="C284" s="3"/>
      <c r="D284" s="3"/>
      <c r="E284" s="3"/>
      <c r="F284" s="3"/>
      <c r="G284" s="3"/>
      <c r="H284" s="3"/>
      <c r="I284" s="3"/>
      <c r="J284" s="3"/>
      <c r="K284" s="3"/>
      <c r="L284" s="3"/>
      <c r="M284" s="3"/>
      <c r="N284" s="3"/>
      <c r="O284" s="3"/>
      <c r="P284" s="3"/>
      <c r="Q284" s="3"/>
    </row>
    <row r="285" spans="1:17" ht="14.25" customHeight="1" x14ac:dyDescent="0.25">
      <c r="A285" s="3"/>
      <c r="B285" s="3"/>
      <c r="C285" s="3"/>
      <c r="D285" s="3"/>
      <c r="E285" s="3"/>
      <c r="F285" s="3"/>
      <c r="G285" s="3"/>
      <c r="H285" s="3"/>
      <c r="I285" s="3"/>
      <c r="J285" s="3"/>
      <c r="K285" s="3"/>
      <c r="L285" s="3"/>
      <c r="M285" s="3"/>
      <c r="N285" s="3"/>
      <c r="O285" s="3"/>
      <c r="P285" s="3"/>
      <c r="Q285" s="3"/>
    </row>
    <row r="286" spans="1:17" ht="14.25" customHeight="1" x14ac:dyDescent="0.25">
      <c r="A286" s="3"/>
      <c r="B286" s="3"/>
      <c r="C286" s="3"/>
      <c r="D286" s="3"/>
      <c r="E286" s="3"/>
      <c r="F286" s="3"/>
      <c r="G286" s="3"/>
      <c r="H286" s="3"/>
      <c r="I286" s="3"/>
      <c r="J286" s="3"/>
      <c r="K286" s="3"/>
      <c r="L286" s="3"/>
      <c r="M286" s="3"/>
      <c r="N286" s="3"/>
      <c r="O286" s="3"/>
      <c r="P286" s="3"/>
      <c r="Q286" s="3"/>
    </row>
    <row r="287" spans="1:17" ht="14.25" customHeight="1" x14ac:dyDescent="0.25">
      <c r="A287" s="3"/>
      <c r="B287" s="3"/>
      <c r="C287" s="3"/>
      <c r="D287" s="3"/>
      <c r="E287" s="3"/>
      <c r="F287" s="3"/>
      <c r="G287" s="3"/>
      <c r="H287" s="3"/>
      <c r="I287" s="3"/>
      <c r="J287" s="3"/>
      <c r="K287" s="3"/>
      <c r="L287" s="3"/>
      <c r="M287" s="3"/>
      <c r="N287" s="3"/>
      <c r="O287" s="3"/>
      <c r="P287" s="3"/>
      <c r="Q287" s="3"/>
    </row>
    <row r="288" spans="1:17" ht="14.25" customHeight="1" x14ac:dyDescent="0.25">
      <c r="A288" s="3"/>
      <c r="B288" s="3"/>
      <c r="C288" s="3"/>
      <c r="D288" s="3"/>
      <c r="E288" s="3"/>
      <c r="F288" s="3"/>
      <c r="G288" s="3"/>
      <c r="H288" s="3"/>
      <c r="I288" s="3"/>
      <c r="J288" s="3"/>
      <c r="K288" s="3"/>
      <c r="L288" s="3"/>
      <c r="M288" s="3"/>
      <c r="N288" s="3"/>
      <c r="O288" s="3"/>
      <c r="P288" s="3"/>
      <c r="Q288" s="3"/>
    </row>
    <row r="289" spans="1:17" ht="14.25" customHeight="1" x14ac:dyDescent="0.25">
      <c r="A289" s="3"/>
      <c r="B289" s="3"/>
      <c r="C289" s="3"/>
      <c r="D289" s="3"/>
      <c r="E289" s="3"/>
      <c r="F289" s="3"/>
      <c r="G289" s="3"/>
      <c r="H289" s="3"/>
      <c r="I289" s="3"/>
      <c r="J289" s="3"/>
      <c r="K289" s="3"/>
      <c r="L289" s="3"/>
      <c r="M289" s="3"/>
      <c r="N289" s="3"/>
      <c r="O289" s="3"/>
      <c r="P289" s="3"/>
      <c r="Q289" s="3"/>
    </row>
    <row r="290" spans="1:17" ht="14.25" customHeight="1" x14ac:dyDescent="0.25">
      <c r="A290" s="3"/>
      <c r="B290" s="3"/>
      <c r="C290" s="3"/>
      <c r="D290" s="3"/>
      <c r="E290" s="3"/>
      <c r="F290" s="3"/>
      <c r="G290" s="3"/>
      <c r="H290" s="3"/>
      <c r="I290" s="3"/>
      <c r="J290" s="3"/>
      <c r="K290" s="3"/>
      <c r="L290" s="3"/>
      <c r="M290" s="3"/>
      <c r="N290" s="3"/>
      <c r="O290" s="3"/>
      <c r="P290" s="3"/>
      <c r="Q290" s="3"/>
    </row>
    <row r="291" spans="1:17" ht="14.25" customHeight="1" x14ac:dyDescent="0.25">
      <c r="A291" s="3"/>
      <c r="B291" s="3"/>
      <c r="C291" s="3"/>
      <c r="D291" s="3"/>
      <c r="E291" s="3"/>
      <c r="F291" s="3"/>
      <c r="G291" s="3"/>
      <c r="H291" s="3"/>
      <c r="I291" s="3"/>
      <c r="J291" s="3"/>
      <c r="K291" s="3"/>
      <c r="L291" s="3"/>
      <c r="M291" s="3"/>
      <c r="N291" s="3"/>
      <c r="O291" s="3"/>
      <c r="P291" s="3"/>
      <c r="Q291" s="3"/>
    </row>
    <row r="292" spans="1:17" ht="14.25" customHeight="1" x14ac:dyDescent="0.25">
      <c r="A292" s="3"/>
      <c r="B292" s="3"/>
      <c r="C292" s="3"/>
      <c r="D292" s="3"/>
      <c r="E292" s="3"/>
      <c r="F292" s="3"/>
      <c r="G292" s="3"/>
      <c r="H292" s="3"/>
      <c r="I292" s="3"/>
      <c r="J292" s="3"/>
      <c r="K292" s="3"/>
      <c r="L292" s="3"/>
      <c r="M292" s="3"/>
      <c r="N292" s="3"/>
      <c r="O292" s="3"/>
      <c r="P292" s="3"/>
      <c r="Q292" s="3"/>
    </row>
    <row r="293" spans="1:17" ht="14.25" customHeight="1" x14ac:dyDescent="0.25">
      <c r="A293" s="3"/>
      <c r="B293" s="3"/>
      <c r="C293" s="3"/>
      <c r="D293" s="3"/>
      <c r="E293" s="3"/>
      <c r="F293" s="3"/>
      <c r="G293" s="3"/>
      <c r="H293" s="3"/>
      <c r="I293" s="3"/>
      <c r="J293" s="3"/>
      <c r="K293" s="3"/>
      <c r="L293" s="3"/>
      <c r="M293" s="3"/>
      <c r="N293" s="3"/>
      <c r="O293" s="3"/>
      <c r="P293" s="3"/>
      <c r="Q293" s="3"/>
    </row>
    <row r="294" spans="1:17" ht="14.25" customHeight="1" x14ac:dyDescent="0.25">
      <c r="A294" s="3"/>
      <c r="B294" s="3"/>
      <c r="C294" s="3"/>
      <c r="D294" s="3"/>
      <c r="E294" s="3"/>
      <c r="F294" s="3"/>
      <c r="G294" s="3"/>
      <c r="H294" s="3"/>
      <c r="I294" s="3"/>
      <c r="J294" s="3"/>
      <c r="K294" s="3"/>
      <c r="L294" s="3"/>
      <c r="M294" s="3"/>
      <c r="N294" s="3"/>
      <c r="O294" s="3"/>
      <c r="P294" s="3"/>
      <c r="Q294" s="3"/>
    </row>
    <row r="295" spans="1:17" ht="14.25" customHeight="1" x14ac:dyDescent="0.25">
      <c r="A295" s="3"/>
      <c r="B295" s="3"/>
      <c r="C295" s="3"/>
      <c r="D295" s="3"/>
      <c r="E295" s="3"/>
      <c r="F295" s="3"/>
      <c r="G295" s="3"/>
      <c r="H295" s="3"/>
      <c r="I295" s="3"/>
      <c r="J295" s="3"/>
      <c r="K295" s="3"/>
      <c r="L295" s="3"/>
      <c r="M295" s="3"/>
      <c r="N295" s="3"/>
      <c r="O295" s="3"/>
      <c r="P295" s="3"/>
      <c r="Q295" s="3"/>
    </row>
    <row r="296" spans="1:17" ht="14.25" customHeight="1" x14ac:dyDescent="0.25">
      <c r="A296" s="3"/>
      <c r="B296" s="3"/>
      <c r="C296" s="3"/>
      <c r="D296" s="3"/>
      <c r="E296" s="3"/>
      <c r="F296" s="3"/>
      <c r="G296" s="3"/>
      <c r="H296" s="3"/>
      <c r="I296" s="3"/>
      <c r="J296" s="3"/>
      <c r="K296" s="3"/>
      <c r="L296" s="3"/>
      <c r="M296" s="3"/>
      <c r="N296" s="3"/>
      <c r="O296" s="3"/>
      <c r="P296" s="3"/>
      <c r="Q296" s="3"/>
    </row>
    <row r="297" spans="1:17" ht="14.25" customHeight="1" x14ac:dyDescent="0.25">
      <c r="A297" s="3"/>
      <c r="B297" s="3"/>
      <c r="C297" s="3"/>
      <c r="D297" s="3"/>
      <c r="E297" s="3"/>
      <c r="F297" s="3"/>
      <c r="G297" s="3"/>
      <c r="H297" s="3"/>
      <c r="I297" s="3"/>
      <c r="J297" s="3"/>
      <c r="K297" s="3"/>
      <c r="L297" s="3"/>
      <c r="M297" s="3"/>
      <c r="N297" s="3"/>
      <c r="O297" s="3"/>
      <c r="P297" s="3"/>
      <c r="Q297" s="3"/>
    </row>
    <row r="298" spans="1:17" ht="14.25" customHeight="1" x14ac:dyDescent="0.25">
      <c r="A298" s="3"/>
      <c r="B298" s="3"/>
      <c r="C298" s="3"/>
      <c r="D298" s="3"/>
      <c r="E298" s="3"/>
      <c r="F298" s="3"/>
      <c r="G298" s="3"/>
      <c r="H298" s="3"/>
      <c r="I298" s="3"/>
      <c r="J298" s="3"/>
      <c r="K298" s="3"/>
      <c r="L298" s="3"/>
      <c r="M298" s="3"/>
      <c r="N298" s="3"/>
      <c r="O298" s="3"/>
      <c r="P298" s="3"/>
      <c r="Q298" s="3"/>
    </row>
    <row r="299" spans="1:17" ht="14.25" customHeight="1" x14ac:dyDescent="0.25">
      <c r="A299" s="3"/>
      <c r="B299" s="3"/>
      <c r="C299" s="3"/>
      <c r="D299" s="3"/>
      <c r="E299" s="3"/>
      <c r="F299" s="3"/>
      <c r="G299" s="3"/>
      <c r="H299" s="3"/>
      <c r="I299" s="3"/>
      <c r="J299" s="3"/>
      <c r="K299" s="3"/>
      <c r="L299" s="3"/>
      <c r="M299" s="3"/>
      <c r="N299" s="3"/>
      <c r="O299" s="3"/>
      <c r="P299" s="3"/>
      <c r="Q299" s="3"/>
    </row>
    <row r="300" spans="1:17" ht="14.25" customHeight="1" x14ac:dyDescent="0.25">
      <c r="A300" s="3"/>
      <c r="B300" s="3"/>
      <c r="C300" s="3"/>
      <c r="D300" s="3"/>
      <c r="E300" s="3"/>
      <c r="F300" s="3"/>
      <c r="G300" s="3"/>
      <c r="H300" s="3"/>
      <c r="I300" s="3"/>
      <c r="J300" s="3"/>
      <c r="K300" s="3"/>
      <c r="L300" s="3"/>
      <c r="M300" s="3"/>
      <c r="N300" s="3"/>
      <c r="O300" s="3"/>
      <c r="P300" s="3"/>
      <c r="Q300" s="3"/>
    </row>
    <row r="301" spans="1:17" ht="14.25" customHeight="1" x14ac:dyDescent="0.25">
      <c r="A301" s="3"/>
      <c r="B301" s="3"/>
      <c r="C301" s="3"/>
      <c r="D301" s="3"/>
      <c r="E301" s="3"/>
      <c r="F301" s="3"/>
      <c r="G301" s="3"/>
      <c r="H301" s="3"/>
      <c r="I301" s="3"/>
      <c r="J301" s="3"/>
      <c r="K301" s="3"/>
      <c r="L301" s="3"/>
      <c r="M301" s="3"/>
      <c r="N301" s="3"/>
      <c r="O301" s="3"/>
      <c r="P301" s="3"/>
      <c r="Q301" s="3"/>
    </row>
    <row r="302" spans="1:17" ht="14.25" customHeight="1" x14ac:dyDescent="0.25">
      <c r="A302" s="3"/>
      <c r="B302" s="3"/>
      <c r="C302" s="3"/>
      <c r="D302" s="3"/>
      <c r="E302" s="3"/>
      <c r="F302" s="3"/>
      <c r="G302" s="3"/>
      <c r="H302" s="3"/>
      <c r="I302" s="3"/>
      <c r="J302" s="3"/>
      <c r="K302" s="3"/>
      <c r="L302" s="3"/>
      <c r="M302" s="3"/>
      <c r="N302" s="3"/>
      <c r="O302" s="3"/>
      <c r="P302" s="3"/>
      <c r="Q302" s="3"/>
    </row>
    <row r="303" spans="1:17" ht="14.25" customHeight="1" x14ac:dyDescent="0.25">
      <c r="A303" s="3"/>
      <c r="B303" s="3"/>
      <c r="C303" s="3"/>
      <c r="D303" s="3"/>
      <c r="E303" s="3"/>
      <c r="F303" s="3"/>
      <c r="G303" s="3"/>
      <c r="H303" s="3"/>
      <c r="I303" s="3"/>
      <c r="J303" s="3"/>
      <c r="K303" s="3"/>
      <c r="L303" s="3"/>
      <c r="M303" s="3"/>
      <c r="N303" s="3"/>
      <c r="O303" s="3"/>
      <c r="P303" s="3"/>
      <c r="Q303" s="3"/>
    </row>
    <row r="304" spans="1:17" ht="14.25" customHeight="1" x14ac:dyDescent="0.25">
      <c r="A304" s="3"/>
      <c r="B304" s="3"/>
      <c r="C304" s="3"/>
      <c r="D304" s="3"/>
      <c r="E304" s="3"/>
      <c r="F304" s="3"/>
      <c r="G304" s="3"/>
      <c r="H304" s="3"/>
      <c r="I304" s="3"/>
      <c r="J304" s="3"/>
      <c r="K304" s="3"/>
      <c r="L304" s="3"/>
      <c r="M304" s="3"/>
      <c r="N304" s="3"/>
      <c r="O304" s="3"/>
      <c r="P304" s="3"/>
      <c r="Q304" s="3"/>
    </row>
    <row r="305" spans="1:17" ht="14.25" customHeight="1" x14ac:dyDescent="0.25">
      <c r="A305" s="3"/>
      <c r="B305" s="3"/>
      <c r="C305" s="3"/>
      <c r="D305" s="3"/>
      <c r="E305" s="3"/>
      <c r="F305" s="3"/>
      <c r="G305" s="3"/>
      <c r="H305" s="3"/>
      <c r="I305" s="3"/>
      <c r="J305" s="3"/>
      <c r="K305" s="3"/>
      <c r="L305" s="3"/>
      <c r="M305" s="3"/>
      <c r="N305" s="3"/>
      <c r="O305" s="3"/>
      <c r="P305" s="3"/>
      <c r="Q305" s="3"/>
    </row>
    <row r="306" spans="1:17" ht="14.25" customHeight="1" x14ac:dyDescent="0.25">
      <c r="A306" s="3"/>
      <c r="B306" s="3"/>
      <c r="C306" s="3"/>
      <c r="D306" s="3"/>
      <c r="E306" s="3"/>
      <c r="F306" s="3"/>
      <c r="G306" s="3"/>
      <c r="H306" s="3"/>
      <c r="I306" s="3"/>
      <c r="J306" s="3"/>
      <c r="K306" s="3"/>
      <c r="L306" s="3"/>
      <c r="M306" s="3"/>
      <c r="N306" s="3"/>
      <c r="O306" s="3"/>
      <c r="P306" s="3"/>
      <c r="Q306" s="3"/>
    </row>
    <row r="307" spans="1:17" ht="14.25" customHeight="1" x14ac:dyDescent="0.25">
      <c r="A307" s="3"/>
      <c r="B307" s="3"/>
      <c r="C307" s="3"/>
      <c r="D307" s="3"/>
      <c r="E307" s="3"/>
      <c r="F307" s="3"/>
      <c r="G307" s="3"/>
      <c r="H307" s="3"/>
      <c r="I307" s="3"/>
      <c r="J307" s="3"/>
      <c r="K307" s="3"/>
      <c r="L307" s="3"/>
      <c r="M307" s="3"/>
      <c r="N307" s="3"/>
      <c r="O307" s="3"/>
      <c r="P307" s="3"/>
      <c r="Q307" s="3"/>
    </row>
    <row r="308" spans="1:17" ht="14.25" customHeight="1" x14ac:dyDescent="0.25">
      <c r="A308" s="3"/>
      <c r="B308" s="3"/>
      <c r="C308" s="3"/>
      <c r="D308" s="3"/>
      <c r="E308" s="3"/>
      <c r="F308" s="3"/>
      <c r="G308" s="3"/>
      <c r="H308" s="3"/>
      <c r="I308" s="3"/>
      <c r="J308" s="3"/>
      <c r="K308" s="3"/>
      <c r="L308" s="3"/>
      <c r="M308" s="3"/>
      <c r="N308" s="3"/>
      <c r="O308" s="3"/>
      <c r="P308" s="3"/>
      <c r="Q308" s="3"/>
    </row>
    <row r="309" spans="1:17" ht="14.25" customHeight="1" x14ac:dyDescent="0.25">
      <c r="A309" s="3"/>
      <c r="B309" s="3"/>
      <c r="C309" s="3"/>
      <c r="D309" s="3"/>
      <c r="E309" s="3"/>
      <c r="F309" s="3"/>
      <c r="G309" s="3"/>
      <c r="H309" s="3"/>
      <c r="I309" s="3"/>
      <c r="J309" s="3"/>
      <c r="K309" s="3"/>
      <c r="L309" s="3"/>
      <c r="M309" s="3"/>
      <c r="N309" s="3"/>
      <c r="O309" s="3"/>
      <c r="P309" s="3"/>
      <c r="Q309" s="3"/>
    </row>
    <row r="310" spans="1:17" ht="14.25" customHeight="1" x14ac:dyDescent="0.25">
      <c r="A310" s="3"/>
      <c r="B310" s="3"/>
      <c r="C310" s="3"/>
      <c r="D310" s="3"/>
      <c r="E310" s="3"/>
      <c r="F310" s="3"/>
      <c r="G310" s="3"/>
      <c r="H310" s="3"/>
      <c r="I310" s="3"/>
      <c r="J310" s="3"/>
      <c r="K310" s="3"/>
      <c r="L310" s="3"/>
      <c r="M310" s="3"/>
      <c r="N310" s="3"/>
      <c r="O310" s="3"/>
      <c r="P310" s="3"/>
      <c r="Q310" s="3"/>
    </row>
    <row r="311" spans="1:17" ht="14.25" customHeight="1" x14ac:dyDescent="0.25">
      <c r="A311" s="3"/>
      <c r="B311" s="3"/>
      <c r="C311" s="3"/>
      <c r="D311" s="3"/>
      <c r="E311" s="3"/>
      <c r="F311" s="3"/>
      <c r="G311" s="3"/>
      <c r="H311" s="3"/>
      <c r="I311" s="3"/>
      <c r="J311" s="3"/>
      <c r="K311" s="3"/>
      <c r="L311" s="3"/>
      <c r="M311" s="3"/>
      <c r="N311" s="3"/>
      <c r="O311" s="3"/>
      <c r="P311" s="3"/>
      <c r="Q311" s="3"/>
    </row>
    <row r="312" spans="1:17" ht="14.25" customHeight="1" x14ac:dyDescent="0.25">
      <c r="A312" s="3"/>
      <c r="B312" s="3"/>
      <c r="C312" s="3"/>
      <c r="D312" s="3"/>
      <c r="E312" s="3"/>
      <c r="F312" s="3"/>
      <c r="G312" s="3"/>
      <c r="H312" s="3"/>
      <c r="I312" s="3"/>
      <c r="J312" s="3"/>
      <c r="K312" s="3"/>
      <c r="L312" s="3"/>
      <c r="M312" s="3"/>
      <c r="N312" s="3"/>
      <c r="O312" s="3"/>
      <c r="P312" s="3"/>
      <c r="Q312" s="3"/>
    </row>
    <row r="313" spans="1:17" ht="14.25" customHeight="1" x14ac:dyDescent="0.25">
      <c r="A313" s="3"/>
      <c r="B313" s="3"/>
      <c r="C313" s="3"/>
      <c r="D313" s="3"/>
      <c r="E313" s="3"/>
      <c r="F313" s="3"/>
      <c r="G313" s="3"/>
      <c r="H313" s="3"/>
      <c r="I313" s="3"/>
      <c r="J313" s="3"/>
      <c r="K313" s="3"/>
      <c r="L313" s="3"/>
      <c r="M313" s="3"/>
      <c r="N313" s="3"/>
      <c r="O313" s="3"/>
      <c r="P313" s="3"/>
      <c r="Q313" s="3"/>
    </row>
    <row r="314" spans="1:17" ht="14.25" customHeight="1" x14ac:dyDescent="0.25">
      <c r="A314" s="3"/>
      <c r="B314" s="3"/>
      <c r="C314" s="3"/>
      <c r="D314" s="3"/>
      <c r="E314" s="3"/>
      <c r="F314" s="3"/>
      <c r="G314" s="3"/>
      <c r="H314" s="3"/>
      <c r="I314" s="3"/>
      <c r="J314" s="3"/>
      <c r="K314" s="3"/>
      <c r="L314" s="3"/>
      <c r="M314" s="3"/>
      <c r="N314" s="3"/>
      <c r="O314" s="3"/>
      <c r="P314" s="3"/>
      <c r="Q314" s="3"/>
    </row>
    <row r="315" spans="1:17" ht="14.25" customHeight="1" x14ac:dyDescent="0.25">
      <c r="A315" s="3"/>
      <c r="B315" s="3"/>
      <c r="C315" s="3"/>
      <c r="D315" s="3"/>
      <c r="E315" s="3"/>
      <c r="F315" s="3"/>
      <c r="G315" s="3"/>
      <c r="H315" s="3"/>
      <c r="I315" s="3"/>
      <c r="J315" s="3"/>
      <c r="K315" s="3"/>
      <c r="L315" s="3"/>
      <c r="M315" s="3"/>
      <c r="N315" s="3"/>
      <c r="O315" s="3"/>
      <c r="P315" s="3"/>
      <c r="Q315" s="3"/>
    </row>
    <row r="316" spans="1:17" ht="14.25" customHeight="1" x14ac:dyDescent="0.25">
      <c r="A316" s="3"/>
      <c r="B316" s="3"/>
      <c r="C316" s="3"/>
      <c r="D316" s="3"/>
      <c r="E316" s="3"/>
      <c r="F316" s="3"/>
      <c r="G316" s="3"/>
      <c r="H316" s="3"/>
      <c r="I316" s="3"/>
      <c r="J316" s="3"/>
      <c r="K316" s="3"/>
      <c r="L316" s="3"/>
      <c r="M316" s="3"/>
      <c r="N316" s="3"/>
      <c r="O316" s="3"/>
      <c r="P316" s="3"/>
      <c r="Q316" s="3"/>
    </row>
    <row r="317" spans="1:17" ht="14.25" customHeight="1" x14ac:dyDescent="0.25">
      <c r="A317" s="3"/>
      <c r="B317" s="3"/>
      <c r="C317" s="3"/>
      <c r="D317" s="3"/>
      <c r="E317" s="3"/>
      <c r="F317" s="3"/>
      <c r="G317" s="3"/>
      <c r="H317" s="3"/>
      <c r="I317" s="3"/>
      <c r="J317" s="3"/>
      <c r="K317" s="3"/>
      <c r="L317" s="3"/>
      <c r="M317" s="3"/>
      <c r="N317" s="3"/>
      <c r="O317" s="3"/>
      <c r="P317" s="3"/>
      <c r="Q317" s="3"/>
    </row>
    <row r="318" spans="1:17" ht="14.25" customHeight="1" x14ac:dyDescent="0.25">
      <c r="A318" s="3"/>
      <c r="B318" s="3"/>
      <c r="C318" s="3"/>
      <c r="D318" s="3"/>
      <c r="E318" s="3"/>
      <c r="F318" s="3"/>
      <c r="G318" s="3"/>
      <c r="H318" s="3"/>
      <c r="I318" s="3"/>
      <c r="J318" s="3"/>
      <c r="K318" s="3"/>
      <c r="L318" s="3"/>
      <c r="M318" s="3"/>
      <c r="N318" s="3"/>
      <c r="O318" s="3"/>
      <c r="P318" s="3"/>
      <c r="Q318" s="3"/>
    </row>
    <row r="319" spans="1:17" ht="14.25" customHeight="1" x14ac:dyDescent="0.25">
      <c r="A319" s="3"/>
      <c r="B319" s="3"/>
      <c r="C319" s="3"/>
      <c r="D319" s="3"/>
      <c r="E319" s="3"/>
      <c r="F319" s="3"/>
      <c r="G319" s="3"/>
      <c r="H319" s="3"/>
      <c r="I319" s="3"/>
      <c r="J319" s="3"/>
      <c r="K319" s="3"/>
      <c r="L319" s="3"/>
      <c r="M319" s="3"/>
      <c r="N319" s="3"/>
      <c r="O319" s="3"/>
      <c r="P319" s="3"/>
      <c r="Q319" s="3"/>
    </row>
    <row r="320" spans="1:17" ht="14.25" customHeight="1" x14ac:dyDescent="0.25">
      <c r="A320" s="3"/>
      <c r="B320" s="3"/>
      <c r="C320" s="3"/>
      <c r="D320" s="3"/>
      <c r="E320" s="3"/>
      <c r="F320" s="3"/>
      <c r="G320" s="3"/>
      <c r="H320" s="3"/>
      <c r="I320" s="3"/>
      <c r="J320" s="3"/>
      <c r="K320" s="3"/>
      <c r="L320" s="3"/>
      <c r="M320" s="3"/>
      <c r="N320" s="3"/>
      <c r="O320" s="3"/>
      <c r="P320" s="3"/>
      <c r="Q320" s="3"/>
    </row>
    <row r="321" spans="1:17" ht="14.25" customHeight="1" x14ac:dyDescent="0.25">
      <c r="A321" s="3"/>
      <c r="B321" s="3"/>
      <c r="C321" s="3"/>
      <c r="D321" s="3"/>
      <c r="E321" s="3"/>
      <c r="F321" s="3"/>
      <c r="G321" s="3"/>
      <c r="H321" s="3"/>
      <c r="I321" s="3"/>
      <c r="J321" s="3"/>
      <c r="K321" s="3"/>
      <c r="L321" s="3"/>
      <c r="M321" s="3"/>
      <c r="N321" s="3"/>
      <c r="O321" s="3"/>
      <c r="P321" s="3"/>
      <c r="Q321" s="3"/>
    </row>
    <row r="322" spans="1:17" ht="14.25" customHeight="1" x14ac:dyDescent="0.25">
      <c r="A322" s="3"/>
      <c r="B322" s="3"/>
      <c r="C322" s="3"/>
      <c r="D322" s="3"/>
      <c r="E322" s="3"/>
      <c r="F322" s="3"/>
      <c r="G322" s="3"/>
      <c r="H322" s="3"/>
      <c r="I322" s="3"/>
      <c r="J322" s="3"/>
      <c r="K322" s="3"/>
      <c r="L322" s="3"/>
      <c r="M322" s="3"/>
      <c r="N322" s="3"/>
      <c r="O322" s="3"/>
      <c r="P322" s="3"/>
      <c r="Q322" s="3"/>
    </row>
    <row r="323" spans="1:17" ht="14.25" customHeight="1" x14ac:dyDescent="0.25">
      <c r="A323" s="3"/>
      <c r="B323" s="3"/>
      <c r="C323" s="3"/>
      <c r="D323" s="3"/>
      <c r="E323" s="3"/>
      <c r="F323" s="3"/>
      <c r="G323" s="3"/>
      <c r="H323" s="3"/>
      <c r="I323" s="3"/>
      <c r="J323" s="3"/>
      <c r="K323" s="3"/>
      <c r="L323" s="3"/>
      <c r="M323" s="3"/>
      <c r="N323" s="3"/>
      <c r="O323" s="3"/>
      <c r="P323" s="3"/>
      <c r="Q323" s="3"/>
    </row>
    <row r="324" spans="1:17" ht="14.25" customHeight="1" x14ac:dyDescent="0.25">
      <c r="A324" s="3"/>
      <c r="B324" s="3"/>
      <c r="C324" s="3"/>
      <c r="D324" s="3"/>
      <c r="E324" s="3"/>
      <c r="F324" s="3"/>
      <c r="G324" s="3"/>
      <c r="H324" s="3"/>
      <c r="I324" s="3"/>
      <c r="J324" s="3"/>
      <c r="K324" s="3"/>
      <c r="L324" s="3"/>
      <c r="M324" s="3"/>
      <c r="N324" s="3"/>
      <c r="O324" s="3"/>
      <c r="P324" s="3"/>
      <c r="Q324" s="3"/>
    </row>
    <row r="325" spans="1:17" ht="14.25" customHeight="1" x14ac:dyDescent="0.25">
      <c r="A325" s="3"/>
      <c r="B325" s="3"/>
      <c r="C325" s="3"/>
      <c r="D325" s="3"/>
      <c r="E325" s="3"/>
      <c r="F325" s="3"/>
      <c r="G325" s="3"/>
      <c r="H325" s="3"/>
      <c r="I325" s="3"/>
      <c r="J325" s="3"/>
      <c r="K325" s="3"/>
      <c r="L325" s="3"/>
      <c r="M325" s="3"/>
      <c r="N325" s="3"/>
      <c r="O325" s="3"/>
      <c r="P325" s="3"/>
      <c r="Q325" s="3"/>
    </row>
    <row r="326" spans="1:17" ht="14.25" customHeight="1" x14ac:dyDescent="0.25">
      <c r="A326" s="3"/>
      <c r="B326" s="3"/>
      <c r="C326" s="3"/>
      <c r="D326" s="3"/>
      <c r="E326" s="3"/>
      <c r="F326" s="3"/>
      <c r="G326" s="3"/>
      <c r="H326" s="3"/>
      <c r="I326" s="3"/>
      <c r="J326" s="3"/>
      <c r="K326" s="3"/>
      <c r="L326" s="3"/>
      <c r="M326" s="3"/>
      <c r="N326" s="3"/>
      <c r="O326" s="3"/>
      <c r="P326" s="3"/>
      <c r="Q326" s="3"/>
    </row>
    <row r="327" spans="1:17" ht="14.25" customHeight="1" x14ac:dyDescent="0.25">
      <c r="A327" s="3"/>
      <c r="B327" s="3"/>
      <c r="C327" s="3"/>
      <c r="D327" s="3"/>
      <c r="E327" s="3"/>
      <c r="F327" s="3"/>
      <c r="G327" s="3"/>
      <c r="H327" s="3"/>
      <c r="I327" s="3"/>
      <c r="J327" s="3"/>
      <c r="K327" s="3"/>
      <c r="L327" s="3"/>
      <c r="M327" s="3"/>
      <c r="N327" s="3"/>
      <c r="O327" s="3"/>
      <c r="P327" s="3"/>
      <c r="Q327" s="3"/>
    </row>
    <row r="328" spans="1:17" ht="14.25" customHeight="1" x14ac:dyDescent="0.25">
      <c r="A328" s="3"/>
      <c r="B328" s="3"/>
      <c r="C328" s="3"/>
      <c r="D328" s="3"/>
      <c r="E328" s="3"/>
      <c r="F328" s="3"/>
      <c r="G328" s="3"/>
      <c r="H328" s="3"/>
      <c r="I328" s="3"/>
      <c r="J328" s="3"/>
      <c r="K328" s="3"/>
      <c r="L328" s="3"/>
      <c r="M328" s="3"/>
      <c r="N328" s="3"/>
      <c r="O328" s="3"/>
      <c r="P328" s="3"/>
      <c r="Q328" s="3"/>
    </row>
    <row r="329" spans="1:17" ht="14.25" customHeight="1" x14ac:dyDescent="0.25">
      <c r="A329" s="3"/>
      <c r="B329" s="3"/>
      <c r="C329" s="3"/>
      <c r="D329" s="3"/>
      <c r="E329" s="3"/>
      <c r="F329" s="3"/>
      <c r="G329" s="3"/>
      <c r="H329" s="3"/>
      <c r="I329" s="3"/>
      <c r="J329" s="3"/>
      <c r="K329" s="3"/>
      <c r="L329" s="3"/>
      <c r="M329" s="3"/>
      <c r="N329" s="3"/>
      <c r="O329" s="3"/>
      <c r="P329" s="3"/>
      <c r="Q329" s="3"/>
    </row>
    <row r="330" spans="1:17" ht="14.25" customHeight="1" x14ac:dyDescent="0.25">
      <c r="A330" s="3"/>
      <c r="B330" s="3"/>
      <c r="C330" s="3"/>
      <c r="D330" s="3"/>
      <c r="E330" s="3"/>
      <c r="F330" s="3"/>
      <c r="G330" s="3"/>
      <c r="H330" s="3"/>
      <c r="I330" s="3"/>
      <c r="J330" s="3"/>
      <c r="K330" s="3"/>
      <c r="L330" s="3"/>
      <c r="M330" s="3"/>
      <c r="N330" s="3"/>
      <c r="O330" s="3"/>
      <c r="P330" s="3"/>
      <c r="Q330" s="3"/>
    </row>
    <row r="331" spans="1:17" ht="14.25" customHeight="1" x14ac:dyDescent="0.25">
      <c r="A331" s="3"/>
      <c r="B331" s="3"/>
      <c r="C331" s="3"/>
      <c r="D331" s="3"/>
      <c r="E331" s="3"/>
      <c r="F331" s="3"/>
      <c r="G331" s="3"/>
      <c r="H331" s="3"/>
      <c r="I331" s="3"/>
      <c r="J331" s="3"/>
      <c r="K331" s="3"/>
      <c r="L331" s="3"/>
      <c r="M331" s="3"/>
      <c r="N331" s="3"/>
      <c r="O331" s="3"/>
      <c r="P331" s="3"/>
      <c r="Q331" s="3"/>
    </row>
    <row r="332" spans="1:17" ht="14.25" customHeight="1" x14ac:dyDescent="0.25">
      <c r="A332" s="3"/>
      <c r="B332" s="3"/>
      <c r="C332" s="3"/>
      <c r="D332" s="3"/>
      <c r="E332" s="3"/>
      <c r="F332" s="3"/>
      <c r="G332" s="3"/>
      <c r="H332" s="3"/>
      <c r="I332" s="3"/>
      <c r="J332" s="3"/>
      <c r="K332" s="3"/>
      <c r="L332" s="3"/>
      <c r="M332" s="3"/>
      <c r="N332" s="3"/>
      <c r="O332" s="3"/>
      <c r="P332" s="3"/>
      <c r="Q332" s="3"/>
    </row>
    <row r="333" spans="1:17" ht="14.25" customHeight="1" x14ac:dyDescent="0.25">
      <c r="A333" s="3"/>
      <c r="B333" s="3"/>
      <c r="C333" s="3"/>
      <c r="D333" s="3"/>
      <c r="E333" s="3"/>
      <c r="F333" s="3"/>
      <c r="G333" s="3"/>
      <c r="H333" s="3"/>
      <c r="I333" s="3"/>
      <c r="J333" s="3"/>
      <c r="K333" s="3"/>
      <c r="L333" s="3"/>
      <c r="M333" s="3"/>
      <c r="N333" s="3"/>
      <c r="O333" s="3"/>
      <c r="P333" s="3"/>
      <c r="Q333" s="3"/>
    </row>
    <row r="334" spans="1:17" ht="14.25" customHeight="1" x14ac:dyDescent="0.25">
      <c r="A334" s="3"/>
      <c r="B334" s="3"/>
      <c r="C334" s="3"/>
      <c r="D334" s="3"/>
      <c r="E334" s="3"/>
      <c r="F334" s="3"/>
      <c r="G334" s="3"/>
      <c r="H334" s="3"/>
      <c r="I334" s="3"/>
      <c r="J334" s="3"/>
      <c r="K334" s="3"/>
      <c r="L334" s="3"/>
      <c r="M334" s="3"/>
      <c r="N334" s="3"/>
      <c r="O334" s="3"/>
      <c r="P334" s="3"/>
      <c r="Q334" s="3"/>
    </row>
    <row r="335" spans="1:17" ht="14.25" customHeight="1" x14ac:dyDescent="0.25">
      <c r="A335" s="3"/>
      <c r="B335" s="3"/>
      <c r="C335" s="3"/>
      <c r="D335" s="3"/>
      <c r="E335" s="3"/>
      <c r="F335" s="3"/>
      <c r="G335" s="3"/>
      <c r="H335" s="3"/>
      <c r="I335" s="3"/>
      <c r="J335" s="3"/>
      <c r="K335" s="3"/>
      <c r="L335" s="3"/>
      <c r="M335" s="3"/>
      <c r="N335" s="3"/>
      <c r="O335" s="3"/>
      <c r="P335" s="3"/>
      <c r="Q335" s="3"/>
    </row>
    <row r="336" spans="1:17" ht="14.25" customHeight="1" x14ac:dyDescent="0.25">
      <c r="A336" s="3"/>
      <c r="B336" s="3"/>
      <c r="C336" s="3"/>
      <c r="D336" s="3"/>
      <c r="E336" s="3"/>
      <c r="F336" s="3"/>
      <c r="G336" s="3"/>
      <c r="H336" s="3"/>
      <c r="I336" s="3"/>
      <c r="J336" s="3"/>
      <c r="K336" s="3"/>
      <c r="L336" s="3"/>
      <c r="M336" s="3"/>
      <c r="N336" s="3"/>
      <c r="O336" s="3"/>
      <c r="P336" s="3"/>
      <c r="Q336" s="3"/>
    </row>
    <row r="337" spans="1:17" ht="14.25" customHeight="1" x14ac:dyDescent="0.25">
      <c r="A337" s="3"/>
      <c r="B337" s="3"/>
      <c r="C337" s="3"/>
      <c r="D337" s="3"/>
      <c r="E337" s="3"/>
      <c r="F337" s="3"/>
      <c r="G337" s="3"/>
      <c r="H337" s="3"/>
      <c r="I337" s="3"/>
      <c r="J337" s="3"/>
      <c r="K337" s="3"/>
      <c r="L337" s="3"/>
      <c r="M337" s="3"/>
      <c r="N337" s="3"/>
      <c r="O337" s="3"/>
      <c r="P337" s="3"/>
      <c r="Q337" s="3"/>
    </row>
    <row r="338" spans="1:17" ht="14.25" customHeight="1" x14ac:dyDescent="0.25">
      <c r="A338" s="3"/>
      <c r="B338" s="3"/>
      <c r="C338" s="3"/>
      <c r="D338" s="3"/>
      <c r="E338" s="3"/>
      <c r="F338" s="3"/>
      <c r="G338" s="3"/>
      <c r="H338" s="3"/>
      <c r="I338" s="3"/>
      <c r="J338" s="3"/>
      <c r="K338" s="3"/>
      <c r="L338" s="3"/>
      <c r="M338" s="3"/>
      <c r="N338" s="3"/>
      <c r="O338" s="3"/>
      <c r="P338" s="3"/>
      <c r="Q338" s="3"/>
    </row>
    <row r="339" spans="1:17" ht="14.25" customHeight="1" x14ac:dyDescent="0.25">
      <c r="A339" s="3"/>
      <c r="B339" s="3"/>
      <c r="C339" s="3"/>
      <c r="D339" s="3"/>
      <c r="E339" s="3"/>
      <c r="F339" s="3"/>
      <c r="G339" s="3"/>
      <c r="H339" s="3"/>
      <c r="I339" s="3"/>
      <c r="J339" s="3"/>
      <c r="K339" s="3"/>
      <c r="L339" s="3"/>
      <c r="M339" s="3"/>
      <c r="N339" s="3"/>
      <c r="O339" s="3"/>
      <c r="P339" s="3"/>
      <c r="Q339" s="3"/>
    </row>
    <row r="340" spans="1:17" ht="14.25" customHeight="1" x14ac:dyDescent="0.25">
      <c r="A340" s="3"/>
      <c r="B340" s="3"/>
      <c r="C340" s="3"/>
      <c r="D340" s="3"/>
      <c r="E340" s="3"/>
      <c r="F340" s="3"/>
      <c r="G340" s="3"/>
      <c r="H340" s="3"/>
      <c r="I340" s="3"/>
      <c r="J340" s="3"/>
      <c r="K340" s="3"/>
      <c r="L340" s="3"/>
      <c r="M340" s="3"/>
      <c r="N340" s="3"/>
      <c r="O340" s="3"/>
      <c r="P340" s="3"/>
      <c r="Q340" s="3"/>
    </row>
    <row r="341" spans="1:17" ht="14.25" customHeight="1" x14ac:dyDescent="0.25">
      <c r="A341" s="3"/>
      <c r="B341" s="3"/>
      <c r="C341" s="3"/>
      <c r="D341" s="3"/>
      <c r="E341" s="3"/>
      <c r="F341" s="3"/>
      <c r="G341" s="3"/>
      <c r="H341" s="3"/>
      <c r="I341" s="3"/>
      <c r="J341" s="3"/>
      <c r="K341" s="3"/>
      <c r="L341" s="3"/>
      <c r="M341" s="3"/>
      <c r="N341" s="3"/>
      <c r="O341" s="3"/>
      <c r="P341" s="3"/>
      <c r="Q341" s="3"/>
    </row>
    <row r="342" spans="1:17" ht="14.25" customHeight="1" x14ac:dyDescent="0.25">
      <c r="A342" s="3"/>
      <c r="B342" s="3"/>
      <c r="C342" s="3"/>
      <c r="D342" s="3"/>
      <c r="E342" s="3"/>
      <c r="F342" s="3"/>
      <c r="G342" s="3"/>
      <c r="H342" s="3"/>
      <c r="I342" s="3"/>
      <c r="J342" s="3"/>
      <c r="K342" s="3"/>
      <c r="L342" s="3"/>
      <c r="M342" s="3"/>
      <c r="N342" s="3"/>
      <c r="O342" s="3"/>
      <c r="P342" s="3"/>
      <c r="Q342" s="3"/>
    </row>
    <row r="343" spans="1:17" ht="14.25" customHeight="1" x14ac:dyDescent="0.25">
      <c r="A343" s="3"/>
      <c r="B343" s="3"/>
      <c r="C343" s="3"/>
      <c r="D343" s="3"/>
      <c r="E343" s="3"/>
      <c r="F343" s="3"/>
      <c r="G343" s="3"/>
      <c r="H343" s="3"/>
      <c r="I343" s="3"/>
      <c r="J343" s="3"/>
      <c r="K343" s="3"/>
      <c r="L343" s="3"/>
      <c r="M343" s="3"/>
      <c r="N343" s="3"/>
      <c r="O343" s="3"/>
      <c r="P343" s="3"/>
      <c r="Q343" s="3"/>
    </row>
    <row r="344" spans="1:17" ht="14.25" customHeight="1" x14ac:dyDescent="0.25">
      <c r="A344" s="3"/>
      <c r="B344" s="3"/>
      <c r="C344" s="3"/>
      <c r="D344" s="3"/>
      <c r="E344" s="3"/>
      <c r="F344" s="3"/>
      <c r="G344" s="3"/>
      <c r="H344" s="3"/>
      <c r="I344" s="3"/>
      <c r="J344" s="3"/>
      <c r="K344" s="3"/>
      <c r="L344" s="3"/>
      <c r="M344" s="3"/>
      <c r="N344" s="3"/>
      <c r="O344" s="3"/>
      <c r="P344" s="3"/>
      <c r="Q344" s="3"/>
    </row>
    <row r="345" spans="1:17" ht="14.25" customHeight="1" x14ac:dyDescent="0.25">
      <c r="A345" s="3"/>
      <c r="B345" s="3"/>
      <c r="C345" s="3"/>
      <c r="D345" s="3"/>
      <c r="E345" s="3"/>
      <c r="F345" s="3"/>
      <c r="G345" s="3"/>
      <c r="H345" s="3"/>
      <c r="I345" s="3"/>
      <c r="J345" s="3"/>
      <c r="K345" s="3"/>
      <c r="L345" s="3"/>
      <c r="M345" s="3"/>
      <c r="N345" s="3"/>
      <c r="O345" s="3"/>
      <c r="P345" s="3"/>
      <c r="Q345" s="3"/>
    </row>
    <row r="346" spans="1:17" ht="14.25" customHeight="1" x14ac:dyDescent="0.25">
      <c r="A346" s="3"/>
      <c r="B346" s="3"/>
      <c r="C346" s="3"/>
      <c r="D346" s="3"/>
      <c r="E346" s="3"/>
      <c r="F346" s="3"/>
      <c r="G346" s="3"/>
      <c r="H346" s="3"/>
      <c r="I346" s="3"/>
      <c r="J346" s="3"/>
      <c r="K346" s="3"/>
      <c r="L346" s="3"/>
      <c r="M346" s="3"/>
      <c r="N346" s="3"/>
      <c r="O346" s="3"/>
      <c r="P346" s="3"/>
      <c r="Q346" s="3"/>
    </row>
    <row r="347" spans="1:17" ht="14.25" customHeight="1" x14ac:dyDescent="0.25">
      <c r="A347" s="3"/>
      <c r="B347" s="3"/>
      <c r="C347" s="3"/>
      <c r="D347" s="3"/>
      <c r="E347" s="3"/>
      <c r="F347" s="3"/>
      <c r="G347" s="3"/>
      <c r="H347" s="3"/>
      <c r="I347" s="3"/>
      <c r="J347" s="3"/>
      <c r="K347" s="3"/>
      <c r="L347" s="3"/>
      <c r="M347" s="3"/>
      <c r="N347" s="3"/>
      <c r="O347" s="3"/>
      <c r="P347" s="3"/>
      <c r="Q347" s="3"/>
    </row>
    <row r="348" spans="1:17" ht="14.25" customHeight="1" x14ac:dyDescent="0.25">
      <c r="A348" s="3"/>
      <c r="B348" s="3"/>
      <c r="C348" s="3"/>
      <c r="D348" s="3"/>
      <c r="E348" s="3"/>
      <c r="F348" s="3"/>
      <c r="G348" s="3"/>
      <c r="H348" s="3"/>
      <c r="I348" s="3"/>
      <c r="J348" s="3"/>
      <c r="K348" s="3"/>
      <c r="L348" s="3"/>
      <c r="M348" s="3"/>
      <c r="N348" s="3"/>
      <c r="O348" s="3"/>
      <c r="P348" s="3"/>
      <c r="Q348" s="3"/>
    </row>
    <row r="349" spans="1:17" ht="14.25" customHeight="1" x14ac:dyDescent="0.25">
      <c r="A349" s="3"/>
      <c r="B349" s="3"/>
      <c r="C349" s="3"/>
      <c r="D349" s="3"/>
      <c r="E349" s="3"/>
      <c r="F349" s="3"/>
      <c r="G349" s="3"/>
      <c r="H349" s="3"/>
      <c r="I349" s="3"/>
      <c r="J349" s="3"/>
      <c r="K349" s="3"/>
      <c r="L349" s="3"/>
      <c r="M349" s="3"/>
      <c r="N349" s="3"/>
      <c r="O349" s="3"/>
      <c r="P349" s="3"/>
      <c r="Q349" s="3"/>
    </row>
    <row r="350" spans="1:17" ht="14.25" customHeight="1" x14ac:dyDescent="0.25">
      <c r="A350" s="3"/>
      <c r="B350" s="3"/>
      <c r="C350" s="3"/>
      <c r="D350" s="3"/>
      <c r="E350" s="3"/>
      <c r="F350" s="3"/>
      <c r="G350" s="3"/>
      <c r="H350" s="3"/>
      <c r="I350" s="3"/>
      <c r="J350" s="3"/>
      <c r="K350" s="3"/>
      <c r="L350" s="3"/>
      <c r="M350" s="3"/>
      <c r="N350" s="3"/>
      <c r="O350" s="3"/>
      <c r="P350" s="3"/>
      <c r="Q350" s="3"/>
    </row>
    <row r="351" spans="1:17" ht="14.25" customHeight="1" x14ac:dyDescent="0.25">
      <c r="A351" s="3"/>
      <c r="B351" s="3"/>
      <c r="C351" s="3"/>
      <c r="D351" s="3"/>
      <c r="E351" s="3"/>
      <c r="F351" s="3"/>
      <c r="G351" s="3"/>
      <c r="H351" s="3"/>
      <c r="I351" s="3"/>
      <c r="J351" s="3"/>
      <c r="K351" s="3"/>
      <c r="L351" s="3"/>
      <c r="M351" s="3"/>
      <c r="N351" s="3"/>
      <c r="O351" s="3"/>
      <c r="P351" s="3"/>
      <c r="Q351" s="3"/>
    </row>
    <row r="352" spans="1:17" ht="14.25" customHeight="1" x14ac:dyDescent="0.25">
      <c r="A352" s="3"/>
      <c r="B352" s="3"/>
      <c r="C352" s="3"/>
      <c r="D352" s="3"/>
      <c r="E352" s="3"/>
      <c r="F352" s="3"/>
      <c r="G352" s="3"/>
      <c r="H352" s="3"/>
      <c r="I352" s="3"/>
      <c r="J352" s="3"/>
      <c r="K352" s="3"/>
      <c r="L352" s="3"/>
      <c r="M352" s="3"/>
      <c r="N352" s="3"/>
      <c r="O352" s="3"/>
      <c r="P352" s="3"/>
      <c r="Q352" s="3"/>
    </row>
    <row r="353" spans="1:17" ht="14.25" customHeight="1" x14ac:dyDescent="0.25">
      <c r="A353" s="3"/>
      <c r="B353" s="3"/>
      <c r="C353" s="3"/>
      <c r="D353" s="3"/>
      <c r="E353" s="3"/>
      <c r="F353" s="3"/>
      <c r="G353" s="3"/>
      <c r="H353" s="3"/>
      <c r="I353" s="3"/>
      <c r="J353" s="3"/>
      <c r="K353" s="3"/>
      <c r="L353" s="3"/>
      <c r="M353" s="3"/>
      <c r="N353" s="3"/>
      <c r="O353" s="3"/>
      <c r="P353" s="3"/>
      <c r="Q353" s="3"/>
    </row>
    <row r="354" spans="1:17" ht="14.25" customHeight="1" x14ac:dyDescent="0.25">
      <c r="A354" s="3"/>
      <c r="B354" s="3"/>
      <c r="C354" s="3"/>
      <c r="D354" s="3"/>
      <c r="E354" s="3"/>
      <c r="F354" s="3"/>
      <c r="G354" s="3"/>
      <c r="H354" s="3"/>
      <c r="I354" s="3"/>
      <c r="J354" s="3"/>
      <c r="K354" s="3"/>
      <c r="L354" s="3"/>
      <c r="M354" s="3"/>
      <c r="N354" s="3"/>
      <c r="O354" s="3"/>
      <c r="P354" s="3"/>
      <c r="Q354" s="3"/>
    </row>
    <row r="355" spans="1:17" ht="14.25" customHeight="1" x14ac:dyDescent="0.25">
      <c r="A355" s="3"/>
      <c r="B355" s="3"/>
      <c r="C355" s="3"/>
      <c r="D355" s="3"/>
      <c r="E355" s="3"/>
      <c r="F355" s="3"/>
      <c r="G355" s="3"/>
      <c r="H355" s="3"/>
      <c r="I355" s="3"/>
      <c r="J355" s="3"/>
      <c r="K355" s="3"/>
      <c r="L355" s="3"/>
      <c r="M355" s="3"/>
      <c r="N355" s="3"/>
      <c r="O355" s="3"/>
      <c r="P355" s="3"/>
      <c r="Q355" s="3"/>
    </row>
    <row r="356" spans="1:17" ht="14.25" customHeight="1" x14ac:dyDescent="0.25">
      <c r="A356" s="3"/>
      <c r="B356" s="3"/>
      <c r="C356" s="3"/>
      <c r="D356" s="3"/>
      <c r="E356" s="3"/>
      <c r="F356" s="3"/>
      <c r="G356" s="3"/>
      <c r="H356" s="3"/>
      <c r="I356" s="3"/>
      <c r="J356" s="3"/>
      <c r="K356" s="3"/>
      <c r="L356" s="3"/>
      <c r="M356" s="3"/>
      <c r="N356" s="3"/>
      <c r="O356" s="3"/>
      <c r="P356" s="3"/>
      <c r="Q356" s="3"/>
    </row>
    <row r="357" spans="1:17" ht="14.25" customHeight="1" x14ac:dyDescent="0.25">
      <c r="A357" s="3"/>
      <c r="B357" s="3"/>
      <c r="C357" s="3"/>
      <c r="D357" s="3"/>
      <c r="E357" s="3"/>
      <c r="F357" s="3"/>
      <c r="G357" s="3"/>
      <c r="H357" s="3"/>
      <c r="I357" s="3"/>
      <c r="J357" s="3"/>
      <c r="K357" s="3"/>
      <c r="L357" s="3"/>
      <c r="M357" s="3"/>
      <c r="N357" s="3"/>
      <c r="O357" s="3"/>
      <c r="P357" s="3"/>
      <c r="Q357" s="3"/>
    </row>
    <row r="358" spans="1:17" ht="14.25" customHeight="1" x14ac:dyDescent="0.25">
      <c r="A358" s="3"/>
      <c r="B358" s="3"/>
      <c r="C358" s="3"/>
      <c r="D358" s="3"/>
      <c r="E358" s="3"/>
      <c r="F358" s="3"/>
      <c r="G358" s="3"/>
      <c r="H358" s="3"/>
      <c r="I358" s="3"/>
      <c r="J358" s="3"/>
      <c r="K358" s="3"/>
      <c r="L358" s="3"/>
      <c r="M358" s="3"/>
      <c r="N358" s="3"/>
      <c r="O358" s="3"/>
      <c r="P358" s="3"/>
      <c r="Q358" s="3"/>
    </row>
    <row r="359" spans="1:17" ht="14.25" customHeight="1" x14ac:dyDescent="0.25">
      <c r="A359" s="3"/>
      <c r="B359" s="3"/>
      <c r="C359" s="3"/>
      <c r="D359" s="3"/>
      <c r="E359" s="3"/>
      <c r="F359" s="3"/>
      <c r="G359" s="3"/>
      <c r="H359" s="3"/>
      <c r="I359" s="3"/>
      <c r="J359" s="3"/>
      <c r="K359" s="3"/>
      <c r="L359" s="3"/>
      <c r="M359" s="3"/>
      <c r="N359" s="3"/>
      <c r="O359" s="3"/>
      <c r="P359" s="3"/>
      <c r="Q359" s="3"/>
    </row>
    <row r="360" spans="1:17" ht="14.25" customHeight="1" x14ac:dyDescent="0.25">
      <c r="A360" s="3"/>
      <c r="B360" s="3"/>
      <c r="C360" s="3"/>
      <c r="D360" s="3"/>
      <c r="E360" s="3"/>
      <c r="F360" s="3"/>
      <c r="G360" s="3"/>
      <c r="H360" s="3"/>
      <c r="I360" s="3"/>
      <c r="J360" s="3"/>
      <c r="K360" s="3"/>
      <c r="L360" s="3"/>
      <c r="M360" s="3"/>
      <c r="N360" s="3"/>
      <c r="O360" s="3"/>
      <c r="P360" s="3"/>
      <c r="Q360" s="3"/>
    </row>
    <row r="361" spans="1:17" ht="14.25" customHeight="1" x14ac:dyDescent="0.25">
      <c r="A361" s="3"/>
      <c r="B361" s="3"/>
      <c r="C361" s="3"/>
      <c r="D361" s="3"/>
      <c r="E361" s="3"/>
      <c r="F361" s="3"/>
      <c r="G361" s="3"/>
      <c r="H361" s="3"/>
      <c r="I361" s="3"/>
      <c r="J361" s="3"/>
      <c r="K361" s="3"/>
      <c r="L361" s="3"/>
      <c r="M361" s="3"/>
      <c r="N361" s="3"/>
      <c r="O361" s="3"/>
      <c r="P361" s="3"/>
      <c r="Q361" s="3"/>
    </row>
    <row r="362" spans="1:17" ht="14.25" customHeight="1" x14ac:dyDescent="0.25">
      <c r="A362" s="3"/>
      <c r="B362" s="3"/>
      <c r="C362" s="3"/>
      <c r="D362" s="3"/>
      <c r="E362" s="3"/>
      <c r="F362" s="3"/>
      <c r="G362" s="3"/>
      <c r="H362" s="3"/>
      <c r="I362" s="3"/>
      <c r="J362" s="3"/>
      <c r="K362" s="3"/>
      <c r="L362" s="3"/>
      <c r="M362" s="3"/>
      <c r="N362" s="3"/>
      <c r="O362" s="3"/>
      <c r="P362" s="3"/>
      <c r="Q362" s="3"/>
    </row>
    <row r="363" spans="1:17" ht="14.25" customHeight="1" x14ac:dyDescent="0.25">
      <c r="A363" s="3"/>
      <c r="B363" s="3"/>
      <c r="C363" s="3"/>
      <c r="D363" s="3"/>
      <c r="E363" s="3"/>
      <c r="F363" s="3"/>
      <c r="G363" s="3"/>
      <c r="H363" s="3"/>
      <c r="I363" s="3"/>
      <c r="J363" s="3"/>
      <c r="K363" s="3"/>
      <c r="L363" s="3"/>
      <c r="M363" s="3"/>
      <c r="N363" s="3"/>
      <c r="O363" s="3"/>
      <c r="P363" s="3"/>
      <c r="Q363" s="3"/>
    </row>
    <row r="364" spans="1:17" ht="14.25" customHeight="1" x14ac:dyDescent="0.25">
      <c r="A364" s="3"/>
      <c r="B364" s="3"/>
      <c r="C364" s="3"/>
      <c r="D364" s="3"/>
      <c r="E364" s="3"/>
      <c r="F364" s="3"/>
      <c r="G364" s="3"/>
      <c r="H364" s="3"/>
      <c r="I364" s="3"/>
      <c r="J364" s="3"/>
      <c r="K364" s="3"/>
      <c r="L364" s="3"/>
      <c r="M364" s="3"/>
      <c r="N364" s="3"/>
      <c r="O364" s="3"/>
      <c r="P364" s="3"/>
      <c r="Q364" s="3"/>
    </row>
    <row r="365" spans="1:17" ht="14.25" customHeight="1" x14ac:dyDescent="0.25">
      <c r="A365" s="3"/>
      <c r="B365" s="3"/>
      <c r="C365" s="3"/>
      <c r="D365" s="3"/>
      <c r="E365" s="3"/>
      <c r="F365" s="3"/>
      <c r="G365" s="3"/>
      <c r="H365" s="3"/>
      <c r="I365" s="3"/>
      <c r="J365" s="3"/>
      <c r="K365" s="3"/>
      <c r="L365" s="3"/>
      <c r="M365" s="3"/>
      <c r="N365" s="3"/>
      <c r="O365" s="3"/>
      <c r="P365" s="3"/>
      <c r="Q365" s="3"/>
    </row>
    <row r="366" spans="1:17" ht="14.25" customHeight="1" x14ac:dyDescent="0.25">
      <c r="A366" s="3"/>
      <c r="B366" s="3"/>
      <c r="C366" s="3"/>
      <c r="D366" s="3"/>
      <c r="E366" s="3"/>
      <c r="F366" s="3"/>
      <c r="G366" s="3"/>
      <c r="H366" s="3"/>
      <c r="I366" s="3"/>
      <c r="J366" s="3"/>
      <c r="K366" s="3"/>
      <c r="L366" s="3"/>
      <c r="M366" s="3"/>
      <c r="N366" s="3"/>
      <c r="O366" s="3"/>
      <c r="P366" s="3"/>
      <c r="Q366" s="3"/>
    </row>
    <row r="367" spans="1:17" ht="14.25" customHeight="1" x14ac:dyDescent="0.25">
      <c r="A367" s="3"/>
      <c r="B367" s="3"/>
      <c r="C367" s="3"/>
      <c r="D367" s="3"/>
      <c r="E367" s="3"/>
      <c r="F367" s="3"/>
      <c r="G367" s="3"/>
      <c r="H367" s="3"/>
      <c r="I367" s="3"/>
      <c r="J367" s="3"/>
      <c r="K367" s="3"/>
      <c r="L367" s="3"/>
      <c r="M367" s="3"/>
      <c r="N367" s="3"/>
      <c r="O367" s="3"/>
      <c r="P367" s="3"/>
      <c r="Q367" s="3"/>
    </row>
    <row r="368" spans="1:17" ht="14.25" customHeight="1" x14ac:dyDescent="0.25">
      <c r="A368" s="3"/>
      <c r="B368" s="3"/>
      <c r="C368" s="3"/>
      <c r="D368" s="3"/>
      <c r="E368" s="3"/>
      <c r="F368" s="3"/>
      <c r="G368" s="3"/>
      <c r="H368" s="3"/>
      <c r="I368" s="3"/>
      <c r="J368" s="3"/>
      <c r="K368" s="3"/>
      <c r="L368" s="3"/>
      <c r="M368" s="3"/>
      <c r="N368" s="3"/>
      <c r="O368" s="3"/>
      <c r="P368" s="3"/>
      <c r="Q368" s="3"/>
    </row>
    <row r="369" spans="1:17" ht="14.25" customHeight="1" x14ac:dyDescent="0.25">
      <c r="A369" s="3"/>
      <c r="B369" s="3"/>
      <c r="C369" s="3"/>
      <c r="D369" s="3"/>
      <c r="E369" s="3"/>
      <c r="F369" s="3"/>
      <c r="G369" s="3"/>
      <c r="H369" s="3"/>
      <c r="I369" s="3"/>
      <c r="J369" s="3"/>
      <c r="K369" s="3"/>
      <c r="L369" s="3"/>
      <c r="M369" s="3"/>
      <c r="N369" s="3"/>
      <c r="O369" s="3"/>
      <c r="P369" s="3"/>
      <c r="Q369" s="3"/>
    </row>
    <row r="370" spans="1:17" ht="14.25" customHeight="1" x14ac:dyDescent="0.25">
      <c r="A370" s="3"/>
      <c r="B370" s="3"/>
      <c r="C370" s="3"/>
      <c r="D370" s="3"/>
      <c r="E370" s="3"/>
      <c r="F370" s="3"/>
      <c r="G370" s="3"/>
      <c r="H370" s="3"/>
      <c r="I370" s="3"/>
      <c r="J370" s="3"/>
      <c r="K370" s="3"/>
      <c r="L370" s="3"/>
      <c r="M370" s="3"/>
      <c r="N370" s="3"/>
      <c r="O370" s="3"/>
      <c r="P370" s="3"/>
      <c r="Q370" s="3"/>
    </row>
    <row r="371" spans="1:17" ht="14.25" customHeight="1" x14ac:dyDescent="0.25">
      <c r="A371" s="3"/>
      <c r="B371" s="3"/>
      <c r="C371" s="3"/>
      <c r="D371" s="3"/>
      <c r="E371" s="3"/>
      <c r="F371" s="3"/>
      <c r="G371" s="3"/>
      <c r="H371" s="3"/>
      <c r="I371" s="3"/>
      <c r="J371" s="3"/>
      <c r="K371" s="3"/>
      <c r="L371" s="3"/>
      <c r="M371" s="3"/>
      <c r="N371" s="3"/>
      <c r="O371" s="3"/>
      <c r="P371" s="3"/>
      <c r="Q371" s="3"/>
    </row>
    <row r="372" spans="1:17" ht="14.25" customHeight="1" x14ac:dyDescent="0.25">
      <c r="A372" s="3"/>
      <c r="B372" s="3"/>
      <c r="C372" s="3"/>
      <c r="D372" s="3"/>
      <c r="E372" s="3"/>
      <c r="F372" s="3"/>
      <c r="G372" s="3"/>
      <c r="H372" s="3"/>
      <c r="I372" s="3"/>
      <c r="J372" s="3"/>
      <c r="K372" s="3"/>
      <c r="L372" s="3"/>
      <c r="M372" s="3"/>
      <c r="N372" s="3"/>
      <c r="O372" s="3"/>
      <c r="P372" s="3"/>
      <c r="Q372" s="3"/>
    </row>
    <row r="373" spans="1:17" ht="14.25" customHeight="1" x14ac:dyDescent="0.25">
      <c r="A373" s="3"/>
      <c r="B373" s="3"/>
      <c r="C373" s="3"/>
      <c r="D373" s="3"/>
      <c r="E373" s="3"/>
      <c r="F373" s="3"/>
      <c r="G373" s="3"/>
      <c r="H373" s="3"/>
      <c r="I373" s="3"/>
      <c r="J373" s="3"/>
      <c r="K373" s="3"/>
      <c r="L373" s="3"/>
      <c r="M373" s="3"/>
      <c r="N373" s="3"/>
      <c r="O373" s="3"/>
      <c r="P373" s="3"/>
      <c r="Q373" s="3"/>
    </row>
    <row r="374" spans="1:17" ht="14.25" customHeight="1" x14ac:dyDescent="0.25">
      <c r="A374" s="3"/>
      <c r="B374" s="3"/>
      <c r="C374" s="3"/>
      <c r="D374" s="3"/>
      <c r="E374" s="3"/>
      <c r="F374" s="3"/>
      <c r="G374" s="3"/>
      <c r="H374" s="3"/>
      <c r="I374" s="3"/>
      <c r="J374" s="3"/>
      <c r="K374" s="3"/>
      <c r="L374" s="3"/>
      <c r="M374" s="3"/>
      <c r="N374" s="3"/>
      <c r="O374" s="3"/>
      <c r="P374" s="3"/>
      <c r="Q374" s="3"/>
    </row>
    <row r="375" spans="1:17" ht="14.25" customHeight="1" x14ac:dyDescent="0.25">
      <c r="A375" s="3"/>
      <c r="B375" s="3"/>
      <c r="C375" s="3"/>
      <c r="D375" s="3"/>
      <c r="E375" s="3"/>
      <c r="F375" s="3"/>
      <c r="G375" s="3"/>
      <c r="H375" s="3"/>
      <c r="I375" s="3"/>
      <c r="J375" s="3"/>
      <c r="K375" s="3"/>
      <c r="L375" s="3"/>
      <c r="M375" s="3"/>
      <c r="N375" s="3"/>
      <c r="O375" s="3"/>
      <c r="P375" s="3"/>
      <c r="Q375" s="3"/>
    </row>
    <row r="376" spans="1:17" ht="14.25" customHeight="1" x14ac:dyDescent="0.25">
      <c r="A376" s="3"/>
      <c r="B376" s="3"/>
      <c r="C376" s="3"/>
      <c r="D376" s="3"/>
      <c r="E376" s="3"/>
      <c r="F376" s="3"/>
      <c r="G376" s="3"/>
      <c r="H376" s="3"/>
      <c r="I376" s="3"/>
      <c r="J376" s="3"/>
      <c r="K376" s="3"/>
      <c r="L376" s="3"/>
      <c r="M376" s="3"/>
      <c r="N376" s="3"/>
      <c r="O376" s="3"/>
      <c r="P376" s="3"/>
      <c r="Q376" s="3"/>
    </row>
    <row r="377" spans="1:17" ht="14.25" customHeight="1" x14ac:dyDescent="0.25">
      <c r="A377" s="3"/>
      <c r="B377" s="3"/>
      <c r="C377" s="3"/>
      <c r="D377" s="3"/>
      <c r="E377" s="3"/>
      <c r="F377" s="3"/>
      <c r="G377" s="3"/>
      <c r="H377" s="3"/>
      <c r="I377" s="3"/>
      <c r="J377" s="3"/>
      <c r="K377" s="3"/>
      <c r="L377" s="3"/>
      <c r="M377" s="3"/>
      <c r="N377" s="3"/>
      <c r="O377" s="3"/>
      <c r="P377" s="3"/>
      <c r="Q377" s="3"/>
    </row>
    <row r="378" spans="1:17" ht="14.25" customHeight="1" x14ac:dyDescent="0.25">
      <c r="A378" s="3"/>
      <c r="B378" s="3"/>
      <c r="C378" s="3"/>
      <c r="D378" s="3"/>
      <c r="E378" s="3"/>
      <c r="F378" s="3"/>
      <c r="G378" s="3"/>
      <c r="H378" s="3"/>
      <c r="I378" s="3"/>
      <c r="J378" s="3"/>
      <c r="K378" s="3"/>
      <c r="L378" s="3"/>
      <c r="M378" s="3"/>
      <c r="N378" s="3"/>
      <c r="O378" s="3"/>
      <c r="P378" s="3"/>
      <c r="Q378" s="3"/>
    </row>
    <row r="379" spans="1:17" ht="14.25" customHeight="1" x14ac:dyDescent="0.25">
      <c r="A379" s="3"/>
      <c r="B379" s="3"/>
      <c r="C379" s="3"/>
      <c r="D379" s="3"/>
      <c r="E379" s="3"/>
      <c r="F379" s="3"/>
      <c r="G379" s="3"/>
      <c r="H379" s="3"/>
      <c r="I379" s="3"/>
      <c r="J379" s="3"/>
      <c r="K379" s="3"/>
      <c r="L379" s="3"/>
      <c r="M379" s="3"/>
      <c r="N379" s="3"/>
      <c r="O379" s="3"/>
      <c r="P379" s="3"/>
      <c r="Q379" s="3"/>
    </row>
    <row r="380" spans="1:17" ht="14.25" customHeight="1" x14ac:dyDescent="0.25">
      <c r="A380" s="3"/>
      <c r="B380" s="3"/>
      <c r="C380" s="3"/>
      <c r="D380" s="3"/>
      <c r="E380" s="3"/>
      <c r="F380" s="3"/>
      <c r="G380" s="3"/>
      <c r="H380" s="3"/>
      <c r="I380" s="3"/>
      <c r="J380" s="3"/>
      <c r="K380" s="3"/>
      <c r="L380" s="3"/>
      <c r="M380" s="3"/>
      <c r="N380" s="3"/>
      <c r="O380" s="3"/>
      <c r="P380" s="3"/>
      <c r="Q380" s="3"/>
    </row>
    <row r="381" spans="1:17" ht="14.25" customHeight="1" x14ac:dyDescent="0.25">
      <c r="A381" s="3"/>
      <c r="B381" s="3"/>
      <c r="C381" s="3"/>
      <c r="D381" s="3"/>
      <c r="E381" s="3"/>
      <c r="F381" s="3"/>
      <c r="G381" s="3"/>
      <c r="H381" s="3"/>
      <c r="I381" s="3"/>
      <c r="J381" s="3"/>
      <c r="K381" s="3"/>
      <c r="L381" s="3"/>
      <c r="M381" s="3"/>
      <c r="N381" s="3"/>
      <c r="O381" s="3"/>
      <c r="P381" s="3"/>
      <c r="Q381" s="3"/>
    </row>
    <row r="382" spans="1:17" ht="14.25" customHeight="1" x14ac:dyDescent="0.25">
      <c r="A382" s="3"/>
      <c r="B382" s="3"/>
      <c r="C382" s="3"/>
      <c r="D382" s="3"/>
      <c r="E382" s="3"/>
      <c r="F382" s="3"/>
      <c r="G382" s="3"/>
      <c r="H382" s="3"/>
      <c r="I382" s="3"/>
      <c r="J382" s="3"/>
      <c r="K382" s="3"/>
      <c r="L382" s="3"/>
      <c r="M382" s="3"/>
      <c r="N382" s="3"/>
      <c r="O382" s="3"/>
      <c r="P382" s="3"/>
      <c r="Q382" s="3"/>
    </row>
    <row r="383" spans="1:17" ht="14.25" customHeight="1" x14ac:dyDescent="0.25">
      <c r="A383" s="3"/>
      <c r="B383" s="3"/>
      <c r="C383" s="3"/>
      <c r="D383" s="3"/>
      <c r="E383" s="3"/>
      <c r="F383" s="3"/>
      <c r="G383" s="3"/>
      <c r="H383" s="3"/>
      <c r="I383" s="3"/>
      <c r="J383" s="3"/>
      <c r="K383" s="3"/>
      <c r="L383" s="3"/>
      <c r="M383" s="3"/>
      <c r="N383" s="3"/>
      <c r="O383" s="3"/>
      <c r="P383" s="3"/>
      <c r="Q383" s="3"/>
    </row>
    <row r="384" spans="1:17" ht="14.25" customHeight="1" x14ac:dyDescent="0.25">
      <c r="A384" s="3"/>
      <c r="B384" s="3"/>
      <c r="C384" s="3"/>
      <c r="D384" s="3"/>
      <c r="E384" s="3"/>
      <c r="F384" s="3"/>
      <c r="G384" s="3"/>
      <c r="H384" s="3"/>
      <c r="I384" s="3"/>
      <c r="J384" s="3"/>
      <c r="K384" s="3"/>
      <c r="L384" s="3"/>
      <c r="M384" s="3"/>
      <c r="N384" s="3"/>
      <c r="O384" s="3"/>
      <c r="P384" s="3"/>
      <c r="Q384" s="3"/>
    </row>
    <row r="385" spans="1:17" ht="14.25" customHeight="1" x14ac:dyDescent="0.25">
      <c r="A385" s="3"/>
      <c r="B385" s="3"/>
      <c r="C385" s="3"/>
      <c r="D385" s="3"/>
      <c r="E385" s="3"/>
      <c r="F385" s="3"/>
      <c r="G385" s="3"/>
      <c r="H385" s="3"/>
      <c r="I385" s="3"/>
      <c r="J385" s="3"/>
      <c r="K385" s="3"/>
      <c r="L385" s="3"/>
      <c r="M385" s="3"/>
      <c r="N385" s="3"/>
      <c r="O385" s="3"/>
      <c r="P385" s="3"/>
      <c r="Q385" s="3"/>
    </row>
    <row r="386" spans="1:17" ht="14.25" customHeight="1" x14ac:dyDescent="0.25">
      <c r="A386" s="3"/>
      <c r="B386" s="3"/>
      <c r="C386" s="3"/>
      <c r="D386" s="3"/>
      <c r="E386" s="3"/>
      <c r="F386" s="3"/>
      <c r="G386" s="3"/>
      <c r="H386" s="3"/>
      <c r="I386" s="3"/>
      <c r="J386" s="3"/>
      <c r="K386" s="3"/>
      <c r="L386" s="3"/>
      <c r="M386" s="3"/>
      <c r="N386" s="3"/>
      <c r="O386" s="3"/>
      <c r="P386" s="3"/>
      <c r="Q386" s="3"/>
    </row>
    <row r="387" spans="1:17" ht="14.25" customHeight="1" x14ac:dyDescent="0.25">
      <c r="A387" s="3"/>
      <c r="B387" s="3"/>
      <c r="C387" s="3"/>
      <c r="D387" s="3"/>
      <c r="E387" s="3"/>
      <c r="F387" s="3"/>
      <c r="G387" s="3"/>
      <c r="H387" s="3"/>
      <c r="I387" s="3"/>
      <c r="J387" s="3"/>
      <c r="K387" s="3"/>
      <c r="L387" s="3"/>
      <c r="M387" s="3"/>
      <c r="N387" s="3"/>
      <c r="O387" s="3"/>
      <c r="P387" s="3"/>
      <c r="Q387" s="3"/>
    </row>
    <row r="388" spans="1:17" ht="14.25" customHeight="1" x14ac:dyDescent="0.25">
      <c r="A388" s="3"/>
      <c r="B388" s="3"/>
      <c r="C388" s="3"/>
      <c r="D388" s="3"/>
      <c r="E388" s="3"/>
      <c r="F388" s="3"/>
      <c r="G388" s="3"/>
      <c r="H388" s="3"/>
      <c r="I388" s="3"/>
      <c r="J388" s="3"/>
      <c r="K388" s="3"/>
      <c r="L388" s="3"/>
      <c r="M388" s="3"/>
      <c r="N388" s="3"/>
      <c r="O388" s="3"/>
      <c r="P388" s="3"/>
      <c r="Q388" s="3"/>
    </row>
    <row r="389" spans="1:17" ht="14.25" customHeight="1" x14ac:dyDescent="0.25">
      <c r="A389" s="3"/>
      <c r="B389" s="3"/>
      <c r="C389" s="3"/>
      <c r="D389" s="3"/>
      <c r="E389" s="3"/>
      <c r="F389" s="3"/>
      <c r="G389" s="3"/>
      <c r="H389" s="3"/>
      <c r="I389" s="3"/>
      <c r="J389" s="3"/>
      <c r="K389" s="3"/>
      <c r="L389" s="3"/>
      <c r="M389" s="3"/>
      <c r="N389" s="3"/>
      <c r="O389" s="3"/>
      <c r="P389" s="3"/>
      <c r="Q389" s="3"/>
    </row>
    <row r="390" spans="1:17" ht="14.25" customHeight="1" x14ac:dyDescent="0.25">
      <c r="A390" s="3"/>
      <c r="B390" s="3"/>
      <c r="C390" s="3"/>
      <c r="D390" s="3"/>
      <c r="E390" s="3"/>
      <c r="F390" s="3"/>
      <c r="G390" s="3"/>
      <c r="H390" s="3"/>
      <c r="I390" s="3"/>
      <c r="J390" s="3"/>
      <c r="K390" s="3"/>
      <c r="L390" s="3"/>
      <c r="M390" s="3"/>
      <c r="N390" s="3"/>
      <c r="O390" s="3"/>
      <c r="P390" s="3"/>
      <c r="Q390" s="3"/>
    </row>
    <row r="391" spans="1:17" ht="14.25" customHeight="1" x14ac:dyDescent="0.25">
      <c r="A391" s="3"/>
      <c r="B391" s="3"/>
      <c r="C391" s="3"/>
      <c r="D391" s="3"/>
      <c r="E391" s="3"/>
      <c r="F391" s="3"/>
      <c r="G391" s="3"/>
      <c r="H391" s="3"/>
      <c r="I391" s="3"/>
      <c r="J391" s="3"/>
      <c r="K391" s="3"/>
      <c r="L391" s="3"/>
      <c r="M391" s="3"/>
      <c r="N391" s="3"/>
      <c r="O391" s="3"/>
      <c r="P391" s="3"/>
      <c r="Q391" s="3"/>
    </row>
    <row r="392" spans="1:17" ht="14.25" customHeight="1" x14ac:dyDescent="0.25">
      <c r="A392" s="3"/>
      <c r="B392" s="3"/>
      <c r="C392" s="3"/>
      <c r="D392" s="3"/>
      <c r="E392" s="3"/>
      <c r="F392" s="3"/>
      <c r="G392" s="3"/>
      <c r="H392" s="3"/>
      <c r="I392" s="3"/>
      <c r="J392" s="3"/>
      <c r="K392" s="3"/>
      <c r="L392" s="3"/>
      <c r="M392" s="3"/>
      <c r="N392" s="3"/>
      <c r="O392" s="3"/>
      <c r="P392" s="3"/>
      <c r="Q392" s="3"/>
    </row>
    <row r="393" spans="1:17" ht="14.25" customHeight="1" x14ac:dyDescent="0.25">
      <c r="A393" s="3"/>
      <c r="B393" s="3"/>
      <c r="C393" s="3"/>
      <c r="D393" s="3"/>
      <c r="E393" s="3"/>
      <c r="F393" s="3"/>
      <c r="G393" s="3"/>
      <c r="H393" s="3"/>
      <c r="I393" s="3"/>
      <c r="J393" s="3"/>
      <c r="K393" s="3"/>
      <c r="L393" s="3"/>
      <c r="M393" s="3"/>
      <c r="N393" s="3"/>
      <c r="O393" s="3"/>
      <c r="P393" s="3"/>
      <c r="Q393" s="3"/>
    </row>
    <row r="394" spans="1:17" ht="14.25" customHeight="1" x14ac:dyDescent="0.25">
      <c r="A394" s="3"/>
      <c r="B394" s="3"/>
      <c r="C394" s="3"/>
      <c r="D394" s="3"/>
      <c r="E394" s="3"/>
      <c r="F394" s="3"/>
      <c r="G394" s="3"/>
      <c r="H394" s="3"/>
      <c r="I394" s="3"/>
      <c r="J394" s="3"/>
      <c r="K394" s="3"/>
      <c r="L394" s="3"/>
      <c r="M394" s="3"/>
      <c r="N394" s="3"/>
      <c r="O394" s="3"/>
      <c r="P394" s="3"/>
      <c r="Q394" s="3"/>
    </row>
    <row r="395" spans="1:17" ht="14.25" customHeight="1" x14ac:dyDescent="0.25">
      <c r="A395" s="3"/>
      <c r="B395" s="3"/>
      <c r="C395" s="3"/>
      <c r="D395" s="3"/>
      <c r="E395" s="3"/>
      <c r="F395" s="3"/>
      <c r="G395" s="3"/>
      <c r="H395" s="3"/>
      <c r="I395" s="3"/>
      <c r="J395" s="3"/>
      <c r="K395" s="3"/>
      <c r="L395" s="3"/>
      <c r="M395" s="3"/>
      <c r="N395" s="3"/>
      <c r="O395" s="3"/>
      <c r="P395" s="3"/>
      <c r="Q395" s="3"/>
    </row>
    <row r="396" spans="1:17" ht="14.25" customHeight="1" x14ac:dyDescent="0.25">
      <c r="A396" s="3"/>
      <c r="B396" s="3"/>
      <c r="C396" s="3"/>
      <c r="D396" s="3"/>
      <c r="E396" s="3"/>
      <c r="F396" s="3"/>
      <c r="G396" s="3"/>
      <c r="H396" s="3"/>
      <c r="I396" s="3"/>
      <c r="J396" s="3"/>
      <c r="K396" s="3"/>
      <c r="L396" s="3"/>
      <c r="M396" s="3"/>
      <c r="N396" s="3"/>
      <c r="O396" s="3"/>
      <c r="P396" s="3"/>
      <c r="Q396" s="3"/>
    </row>
    <row r="397" spans="1:17" ht="14.25" customHeight="1" x14ac:dyDescent="0.25">
      <c r="A397" s="3"/>
      <c r="B397" s="3"/>
      <c r="C397" s="3"/>
      <c r="D397" s="3"/>
      <c r="E397" s="3"/>
      <c r="F397" s="3"/>
      <c r="G397" s="3"/>
      <c r="H397" s="3"/>
      <c r="I397" s="3"/>
      <c r="J397" s="3"/>
      <c r="K397" s="3"/>
      <c r="L397" s="3"/>
      <c r="M397" s="3"/>
      <c r="N397" s="3"/>
      <c r="O397" s="3"/>
      <c r="P397" s="3"/>
      <c r="Q397" s="3"/>
    </row>
    <row r="398" spans="1:17" ht="14.25" customHeight="1" x14ac:dyDescent="0.25">
      <c r="A398" s="3"/>
      <c r="B398" s="3"/>
      <c r="C398" s="3"/>
      <c r="D398" s="3"/>
      <c r="E398" s="3"/>
      <c r="F398" s="3"/>
      <c r="G398" s="3"/>
      <c r="H398" s="3"/>
      <c r="I398" s="3"/>
      <c r="J398" s="3"/>
      <c r="K398" s="3"/>
      <c r="L398" s="3"/>
      <c r="M398" s="3"/>
      <c r="N398" s="3"/>
      <c r="O398" s="3"/>
      <c r="P398" s="3"/>
      <c r="Q398" s="3"/>
    </row>
    <row r="399" spans="1:17" ht="14.25" customHeight="1" x14ac:dyDescent="0.25">
      <c r="A399" s="3"/>
      <c r="B399" s="3"/>
      <c r="C399" s="3"/>
      <c r="D399" s="3"/>
      <c r="E399" s="3"/>
      <c r="F399" s="3"/>
      <c r="G399" s="3"/>
      <c r="H399" s="3"/>
      <c r="I399" s="3"/>
      <c r="J399" s="3"/>
      <c r="K399" s="3"/>
      <c r="L399" s="3"/>
      <c r="M399" s="3"/>
      <c r="N399" s="3"/>
      <c r="O399" s="3"/>
      <c r="P399" s="3"/>
      <c r="Q399" s="3"/>
    </row>
    <row r="400" spans="1:17" ht="14.25" customHeight="1" x14ac:dyDescent="0.25">
      <c r="A400" s="3"/>
      <c r="B400" s="3"/>
      <c r="C400" s="3"/>
      <c r="D400" s="3"/>
      <c r="E400" s="3"/>
      <c r="F400" s="3"/>
      <c r="G400" s="3"/>
      <c r="H400" s="3"/>
      <c r="I400" s="3"/>
      <c r="J400" s="3"/>
      <c r="K400" s="3"/>
      <c r="L400" s="3"/>
      <c r="M400" s="3"/>
      <c r="N400" s="3"/>
      <c r="O400" s="3"/>
      <c r="P400" s="3"/>
      <c r="Q400" s="3"/>
    </row>
    <row r="401" spans="1:17" ht="14.25" customHeight="1" x14ac:dyDescent="0.25">
      <c r="A401" s="3"/>
      <c r="B401" s="3"/>
      <c r="C401" s="3"/>
      <c r="D401" s="3"/>
      <c r="E401" s="3"/>
      <c r="F401" s="3"/>
      <c r="G401" s="3"/>
      <c r="H401" s="3"/>
      <c r="I401" s="3"/>
      <c r="J401" s="3"/>
      <c r="K401" s="3"/>
      <c r="L401" s="3"/>
      <c r="M401" s="3"/>
      <c r="N401" s="3"/>
      <c r="O401" s="3"/>
      <c r="P401" s="3"/>
      <c r="Q401" s="3"/>
    </row>
    <row r="402" spans="1:17" ht="14.25" customHeight="1" x14ac:dyDescent="0.25">
      <c r="A402" s="3"/>
      <c r="B402" s="3"/>
      <c r="C402" s="3"/>
      <c r="D402" s="3"/>
      <c r="E402" s="3"/>
      <c r="F402" s="3"/>
      <c r="G402" s="3"/>
      <c r="H402" s="3"/>
      <c r="I402" s="3"/>
      <c r="J402" s="3"/>
      <c r="K402" s="3"/>
      <c r="L402" s="3"/>
      <c r="M402" s="3"/>
      <c r="N402" s="3"/>
      <c r="O402" s="3"/>
      <c r="P402" s="3"/>
      <c r="Q402" s="3"/>
    </row>
    <row r="403" spans="1:17" ht="14.25" customHeight="1" x14ac:dyDescent="0.25">
      <c r="A403" s="3"/>
      <c r="B403" s="3"/>
      <c r="C403" s="3"/>
      <c r="D403" s="3"/>
      <c r="E403" s="3"/>
      <c r="F403" s="3"/>
      <c r="G403" s="3"/>
      <c r="H403" s="3"/>
      <c r="I403" s="3"/>
      <c r="J403" s="3"/>
      <c r="K403" s="3"/>
      <c r="L403" s="3"/>
      <c r="M403" s="3"/>
      <c r="N403" s="3"/>
      <c r="O403" s="3"/>
      <c r="P403" s="3"/>
      <c r="Q403" s="3"/>
    </row>
    <row r="404" spans="1:17" ht="14.25" customHeight="1" x14ac:dyDescent="0.25">
      <c r="A404" s="3"/>
      <c r="B404" s="3"/>
      <c r="C404" s="3"/>
      <c r="D404" s="3"/>
      <c r="E404" s="3"/>
      <c r="F404" s="3"/>
      <c r="G404" s="3"/>
      <c r="H404" s="3"/>
      <c r="I404" s="3"/>
      <c r="J404" s="3"/>
      <c r="K404" s="3"/>
      <c r="L404" s="3"/>
      <c r="M404" s="3"/>
      <c r="N404" s="3"/>
      <c r="O404" s="3"/>
      <c r="P404" s="3"/>
      <c r="Q404" s="3"/>
    </row>
    <row r="405" spans="1:17" ht="14.25" customHeight="1" x14ac:dyDescent="0.25">
      <c r="A405" s="3"/>
      <c r="B405" s="3"/>
      <c r="C405" s="3"/>
      <c r="D405" s="3"/>
      <c r="E405" s="3"/>
      <c r="F405" s="3"/>
      <c r="G405" s="3"/>
      <c r="H405" s="3"/>
      <c r="I405" s="3"/>
      <c r="J405" s="3"/>
      <c r="K405" s="3"/>
      <c r="L405" s="3"/>
      <c r="M405" s="3"/>
      <c r="N405" s="3"/>
      <c r="O405" s="3"/>
      <c r="P405" s="3"/>
      <c r="Q405" s="3"/>
    </row>
    <row r="406" spans="1:17" ht="14.25" customHeight="1" x14ac:dyDescent="0.25">
      <c r="A406" s="3"/>
      <c r="B406" s="3"/>
      <c r="C406" s="3"/>
      <c r="D406" s="3"/>
      <c r="E406" s="3"/>
      <c r="F406" s="3"/>
      <c r="G406" s="3"/>
      <c r="H406" s="3"/>
      <c r="I406" s="3"/>
      <c r="J406" s="3"/>
      <c r="K406" s="3"/>
      <c r="L406" s="3"/>
      <c r="M406" s="3"/>
      <c r="N406" s="3"/>
      <c r="O406" s="3"/>
      <c r="P406" s="3"/>
      <c r="Q406" s="3"/>
    </row>
    <row r="407" spans="1:17" ht="14.25" customHeight="1" x14ac:dyDescent="0.25">
      <c r="A407" s="3"/>
      <c r="B407" s="3"/>
      <c r="C407" s="3"/>
      <c r="D407" s="3"/>
      <c r="E407" s="3"/>
      <c r="F407" s="3"/>
      <c r="G407" s="3"/>
      <c r="H407" s="3"/>
      <c r="I407" s="3"/>
      <c r="J407" s="3"/>
      <c r="K407" s="3"/>
      <c r="L407" s="3"/>
      <c r="M407" s="3"/>
      <c r="N407" s="3"/>
      <c r="O407" s="3"/>
      <c r="P407" s="3"/>
      <c r="Q407" s="3"/>
    </row>
    <row r="408" spans="1:17" ht="14.25" customHeight="1" x14ac:dyDescent="0.25">
      <c r="A408" s="3"/>
      <c r="B408" s="3"/>
      <c r="C408" s="3"/>
      <c r="D408" s="3"/>
      <c r="E408" s="3"/>
      <c r="F408" s="3"/>
      <c r="G408" s="3"/>
      <c r="H408" s="3"/>
      <c r="I408" s="3"/>
      <c r="J408" s="3"/>
      <c r="K408" s="3"/>
      <c r="L408" s="3"/>
      <c r="M408" s="3"/>
      <c r="N408" s="3"/>
      <c r="O408" s="3"/>
      <c r="P408" s="3"/>
      <c r="Q408" s="3"/>
    </row>
    <row r="409" spans="1:17" ht="14.25" customHeight="1" x14ac:dyDescent="0.25">
      <c r="A409" s="3"/>
      <c r="B409" s="3"/>
      <c r="C409" s="3"/>
      <c r="D409" s="3"/>
      <c r="E409" s="3"/>
      <c r="F409" s="3"/>
      <c r="G409" s="3"/>
      <c r="H409" s="3"/>
      <c r="I409" s="3"/>
      <c r="J409" s="3"/>
      <c r="K409" s="3"/>
      <c r="L409" s="3"/>
      <c r="M409" s="3"/>
      <c r="N409" s="3"/>
      <c r="O409" s="3"/>
      <c r="P409" s="3"/>
      <c r="Q409" s="3"/>
    </row>
    <row r="410" spans="1:17" ht="14.25" customHeight="1" x14ac:dyDescent="0.25">
      <c r="A410" s="3"/>
      <c r="B410" s="3"/>
      <c r="C410" s="3"/>
      <c r="D410" s="3"/>
      <c r="E410" s="3"/>
      <c r="F410" s="3"/>
      <c r="G410" s="3"/>
      <c r="H410" s="3"/>
      <c r="I410" s="3"/>
      <c r="J410" s="3"/>
      <c r="K410" s="3"/>
      <c r="L410" s="3"/>
      <c r="M410" s="3"/>
      <c r="N410" s="3"/>
      <c r="O410" s="3"/>
      <c r="P410" s="3"/>
      <c r="Q410" s="3"/>
    </row>
    <row r="411" spans="1:17" ht="14.25" customHeight="1" x14ac:dyDescent="0.25">
      <c r="A411" s="3"/>
      <c r="B411" s="3"/>
      <c r="C411" s="3"/>
      <c r="D411" s="3"/>
      <c r="E411" s="3"/>
      <c r="F411" s="3"/>
      <c r="G411" s="3"/>
      <c r="H411" s="3"/>
      <c r="I411" s="3"/>
      <c r="J411" s="3"/>
      <c r="K411" s="3"/>
      <c r="L411" s="3"/>
      <c r="M411" s="3"/>
      <c r="N411" s="3"/>
      <c r="O411" s="3"/>
      <c r="P411" s="3"/>
      <c r="Q411" s="3"/>
    </row>
    <row r="412" spans="1:17" ht="14.25" customHeight="1" x14ac:dyDescent="0.25">
      <c r="A412" s="3"/>
      <c r="B412" s="3"/>
      <c r="C412" s="3"/>
      <c r="D412" s="3"/>
      <c r="E412" s="3"/>
      <c r="F412" s="3"/>
      <c r="G412" s="3"/>
      <c r="H412" s="3"/>
      <c r="I412" s="3"/>
      <c r="J412" s="3"/>
      <c r="K412" s="3"/>
      <c r="L412" s="3"/>
      <c r="M412" s="3"/>
      <c r="N412" s="3"/>
      <c r="O412" s="3"/>
      <c r="P412" s="3"/>
      <c r="Q412" s="3"/>
    </row>
    <row r="413" spans="1:17" ht="14.25" customHeight="1" x14ac:dyDescent="0.25">
      <c r="A413" s="3"/>
      <c r="B413" s="3"/>
      <c r="C413" s="3"/>
      <c r="D413" s="3"/>
      <c r="E413" s="3"/>
      <c r="F413" s="3"/>
      <c r="G413" s="3"/>
      <c r="H413" s="3"/>
      <c r="I413" s="3"/>
      <c r="J413" s="3"/>
      <c r="K413" s="3"/>
      <c r="L413" s="3"/>
      <c r="M413" s="3"/>
      <c r="N413" s="3"/>
      <c r="O413" s="3"/>
      <c r="P413" s="3"/>
      <c r="Q413" s="3"/>
    </row>
    <row r="414" spans="1:17" ht="14.25" customHeight="1" x14ac:dyDescent="0.25">
      <c r="A414" s="3"/>
      <c r="B414" s="3"/>
      <c r="C414" s="3"/>
      <c r="D414" s="3"/>
      <c r="E414" s="3"/>
      <c r="F414" s="3"/>
      <c r="G414" s="3"/>
      <c r="H414" s="3"/>
      <c r="I414" s="3"/>
      <c r="J414" s="3"/>
      <c r="K414" s="3"/>
      <c r="L414" s="3"/>
      <c r="M414" s="3"/>
      <c r="N414" s="3"/>
      <c r="O414" s="3"/>
      <c r="P414" s="3"/>
      <c r="Q414" s="3"/>
    </row>
    <row r="415" spans="1:17" ht="14.25" customHeight="1" x14ac:dyDescent="0.25">
      <c r="A415" s="3"/>
      <c r="B415" s="3"/>
      <c r="C415" s="3"/>
      <c r="D415" s="3"/>
      <c r="E415" s="3"/>
      <c r="F415" s="3"/>
      <c r="G415" s="3"/>
      <c r="H415" s="3"/>
      <c r="I415" s="3"/>
      <c r="J415" s="3"/>
      <c r="K415" s="3"/>
      <c r="L415" s="3"/>
      <c r="M415" s="3"/>
      <c r="N415" s="3"/>
      <c r="O415" s="3"/>
      <c r="P415" s="3"/>
      <c r="Q415" s="3"/>
    </row>
    <row r="416" spans="1:17" ht="14.25" customHeight="1" x14ac:dyDescent="0.25">
      <c r="A416" s="3"/>
      <c r="B416" s="3"/>
      <c r="C416" s="3"/>
      <c r="D416" s="3"/>
      <c r="E416" s="3"/>
      <c r="F416" s="3"/>
      <c r="G416" s="3"/>
      <c r="H416" s="3"/>
      <c r="I416" s="3"/>
      <c r="J416" s="3"/>
      <c r="K416" s="3"/>
      <c r="L416" s="3"/>
      <c r="M416" s="3"/>
      <c r="N416" s="3"/>
      <c r="O416" s="3"/>
      <c r="P416" s="3"/>
      <c r="Q416" s="3"/>
    </row>
    <row r="417" spans="1:17" ht="14.25" customHeight="1" x14ac:dyDescent="0.25">
      <c r="A417" s="3"/>
      <c r="B417" s="3"/>
      <c r="C417" s="3"/>
      <c r="D417" s="3"/>
      <c r="E417" s="3"/>
      <c r="F417" s="3"/>
      <c r="G417" s="3"/>
      <c r="H417" s="3"/>
      <c r="I417" s="3"/>
      <c r="J417" s="3"/>
      <c r="K417" s="3"/>
      <c r="L417" s="3"/>
      <c r="M417" s="3"/>
      <c r="N417" s="3"/>
      <c r="O417" s="3"/>
      <c r="P417" s="3"/>
      <c r="Q417" s="3"/>
    </row>
    <row r="418" spans="1:17" ht="14.25" customHeight="1" x14ac:dyDescent="0.25">
      <c r="A418" s="3"/>
      <c r="B418" s="3"/>
      <c r="C418" s="3"/>
      <c r="D418" s="3"/>
      <c r="E418" s="3"/>
      <c r="F418" s="3"/>
      <c r="G418" s="3"/>
      <c r="H418" s="3"/>
      <c r="I418" s="3"/>
      <c r="J418" s="3"/>
      <c r="K418" s="3"/>
      <c r="L418" s="3"/>
      <c r="M418" s="3"/>
      <c r="N418" s="3"/>
      <c r="O418" s="3"/>
      <c r="P418" s="3"/>
      <c r="Q418" s="3"/>
    </row>
    <row r="419" spans="1:17" ht="14.25" customHeight="1" x14ac:dyDescent="0.25">
      <c r="A419" s="3"/>
      <c r="B419" s="3"/>
      <c r="C419" s="3"/>
      <c r="D419" s="3"/>
      <c r="E419" s="3"/>
      <c r="F419" s="3"/>
      <c r="G419" s="3"/>
      <c r="H419" s="3"/>
      <c r="I419" s="3"/>
      <c r="J419" s="3"/>
      <c r="K419" s="3"/>
      <c r="L419" s="3"/>
      <c r="M419" s="3"/>
      <c r="N419" s="3"/>
      <c r="O419" s="3"/>
      <c r="P419" s="3"/>
      <c r="Q419" s="3"/>
    </row>
    <row r="420" spans="1:17" ht="14.25" customHeight="1" x14ac:dyDescent="0.25">
      <c r="A420" s="3"/>
      <c r="B420" s="3"/>
      <c r="C420" s="3"/>
      <c r="D420" s="3"/>
      <c r="E420" s="3"/>
      <c r="F420" s="3"/>
      <c r="G420" s="3"/>
      <c r="H420" s="3"/>
      <c r="I420" s="3"/>
      <c r="J420" s="3"/>
      <c r="K420" s="3"/>
      <c r="L420" s="3"/>
      <c r="M420" s="3"/>
      <c r="N420" s="3"/>
      <c r="O420" s="3"/>
      <c r="P420" s="3"/>
      <c r="Q420" s="3"/>
    </row>
    <row r="421" spans="1:17" ht="14.25" customHeight="1" x14ac:dyDescent="0.25">
      <c r="A421" s="3"/>
      <c r="B421" s="3"/>
      <c r="C421" s="3"/>
      <c r="D421" s="3"/>
      <c r="E421" s="3"/>
      <c r="F421" s="3"/>
      <c r="G421" s="3"/>
      <c r="H421" s="3"/>
      <c r="I421" s="3"/>
      <c r="J421" s="3"/>
      <c r="K421" s="3"/>
      <c r="L421" s="3"/>
      <c r="M421" s="3"/>
      <c r="N421" s="3"/>
      <c r="O421" s="3"/>
      <c r="P421" s="3"/>
      <c r="Q421" s="3"/>
    </row>
    <row r="422" spans="1:17" ht="14.25" customHeight="1" x14ac:dyDescent="0.25">
      <c r="A422" s="3"/>
      <c r="B422" s="3"/>
      <c r="C422" s="3"/>
      <c r="D422" s="3"/>
      <c r="E422" s="3"/>
      <c r="F422" s="3"/>
      <c r="G422" s="3"/>
      <c r="H422" s="3"/>
      <c r="I422" s="3"/>
      <c r="J422" s="3"/>
      <c r="K422" s="3"/>
      <c r="L422" s="3"/>
      <c r="M422" s="3"/>
      <c r="N422" s="3"/>
      <c r="O422" s="3"/>
      <c r="P422" s="3"/>
      <c r="Q422" s="3"/>
    </row>
    <row r="423" spans="1:17" ht="14.25" customHeight="1" x14ac:dyDescent="0.25">
      <c r="A423" s="3"/>
      <c r="B423" s="3"/>
      <c r="C423" s="3"/>
      <c r="D423" s="3"/>
      <c r="E423" s="3"/>
      <c r="F423" s="3"/>
      <c r="G423" s="3"/>
      <c r="H423" s="3"/>
      <c r="I423" s="3"/>
      <c r="J423" s="3"/>
      <c r="K423" s="3"/>
      <c r="L423" s="3"/>
      <c r="M423" s="3"/>
      <c r="N423" s="3"/>
      <c r="O423" s="3"/>
      <c r="P423" s="3"/>
      <c r="Q423" s="3"/>
    </row>
    <row r="424" spans="1:17" ht="14.25" customHeight="1" x14ac:dyDescent="0.25">
      <c r="A424" s="3"/>
      <c r="B424" s="3"/>
      <c r="C424" s="3"/>
      <c r="D424" s="3"/>
      <c r="E424" s="3"/>
      <c r="F424" s="3"/>
      <c r="G424" s="3"/>
      <c r="H424" s="3"/>
      <c r="I424" s="3"/>
      <c r="J424" s="3"/>
      <c r="K424" s="3"/>
      <c r="L424" s="3"/>
      <c r="M424" s="3"/>
      <c r="N424" s="3"/>
      <c r="O424" s="3"/>
      <c r="P424" s="3"/>
      <c r="Q424" s="3"/>
    </row>
    <row r="425" spans="1:17" ht="14.25" customHeight="1" x14ac:dyDescent="0.25">
      <c r="A425" s="3"/>
      <c r="B425" s="3"/>
      <c r="C425" s="3"/>
      <c r="D425" s="3"/>
      <c r="E425" s="3"/>
      <c r="F425" s="3"/>
      <c r="G425" s="3"/>
      <c r="H425" s="3"/>
      <c r="I425" s="3"/>
      <c r="J425" s="3"/>
      <c r="K425" s="3"/>
      <c r="L425" s="3"/>
      <c r="M425" s="3"/>
      <c r="N425" s="3"/>
      <c r="O425" s="3"/>
      <c r="P425" s="3"/>
      <c r="Q425" s="3"/>
    </row>
    <row r="426" spans="1:17" ht="14.25" customHeight="1" x14ac:dyDescent="0.25">
      <c r="A426" s="3"/>
      <c r="B426" s="3"/>
      <c r="C426" s="3"/>
      <c r="D426" s="3"/>
      <c r="E426" s="3"/>
      <c r="F426" s="3"/>
      <c r="G426" s="3"/>
      <c r="H426" s="3"/>
      <c r="I426" s="3"/>
      <c r="J426" s="3"/>
      <c r="K426" s="3"/>
      <c r="L426" s="3"/>
      <c r="M426" s="3"/>
      <c r="N426" s="3"/>
      <c r="O426" s="3"/>
      <c r="P426" s="3"/>
      <c r="Q426" s="3"/>
    </row>
    <row r="427" spans="1:17" ht="14.25" customHeight="1" x14ac:dyDescent="0.25">
      <c r="A427" s="3"/>
      <c r="B427" s="3"/>
      <c r="C427" s="3"/>
      <c r="D427" s="3"/>
      <c r="E427" s="3"/>
      <c r="F427" s="3"/>
      <c r="G427" s="3"/>
      <c r="H427" s="3"/>
      <c r="I427" s="3"/>
      <c r="J427" s="3"/>
      <c r="K427" s="3"/>
      <c r="L427" s="3"/>
      <c r="M427" s="3"/>
      <c r="N427" s="3"/>
      <c r="O427" s="3"/>
      <c r="P427" s="3"/>
      <c r="Q427" s="3"/>
    </row>
    <row r="428" spans="1:17" ht="14.25" customHeight="1" x14ac:dyDescent="0.25">
      <c r="A428" s="3"/>
      <c r="B428" s="3"/>
      <c r="C428" s="3"/>
      <c r="D428" s="3"/>
      <c r="E428" s="3"/>
      <c r="F428" s="3"/>
      <c r="G428" s="3"/>
      <c r="H428" s="3"/>
      <c r="I428" s="3"/>
      <c r="J428" s="3"/>
      <c r="K428" s="3"/>
      <c r="L428" s="3"/>
      <c r="M428" s="3"/>
      <c r="N428" s="3"/>
      <c r="O428" s="3"/>
      <c r="P428" s="3"/>
      <c r="Q428" s="3"/>
    </row>
    <row r="429" spans="1:17" ht="14.25" customHeight="1" x14ac:dyDescent="0.25">
      <c r="A429" s="3"/>
      <c r="B429" s="3"/>
      <c r="C429" s="3"/>
      <c r="D429" s="3"/>
      <c r="E429" s="3"/>
      <c r="F429" s="3"/>
      <c r="G429" s="3"/>
      <c r="H429" s="3"/>
      <c r="I429" s="3"/>
      <c r="J429" s="3"/>
      <c r="K429" s="3"/>
      <c r="L429" s="3"/>
      <c r="M429" s="3"/>
      <c r="N429" s="3"/>
      <c r="O429" s="3"/>
      <c r="P429" s="3"/>
      <c r="Q429" s="3"/>
    </row>
    <row r="430" spans="1:17" ht="14.25" customHeight="1" x14ac:dyDescent="0.25">
      <c r="A430" s="3"/>
      <c r="B430" s="3"/>
      <c r="C430" s="3"/>
      <c r="D430" s="3"/>
      <c r="E430" s="3"/>
      <c r="F430" s="3"/>
      <c r="G430" s="3"/>
      <c r="H430" s="3"/>
      <c r="I430" s="3"/>
      <c r="J430" s="3"/>
      <c r="K430" s="3"/>
      <c r="L430" s="3"/>
      <c r="M430" s="3"/>
      <c r="N430" s="3"/>
      <c r="O430" s="3"/>
      <c r="P430" s="3"/>
      <c r="Q430" s="3"/>
    </row>
    <row r="431" spans="1:17" ht="14.25" customHeight="1" x14ac:dyDescent="0.25">
      <c r="A431" s="3"/>
      <c r="B431" s="3"/>
      <c r="C431" s="3"/>
      <c r="D431" s="3"/>
      <c r="E431" s="3"/>
      <c r="F431" s="3"/>
      <c r="G431" s="3"/>
      <c r="H431" s="3"/>
      <c r="I431" s="3"/>
      <c r="J431" s="3"/>
      <c r="K431" s="3"/>
      <c r="L431" s="3"/>
      <c r="M431" s="3"/>
      <c r="N431" s="3"/>
      <c r="O431" s="3"/>
      <c r="P431" s="3"/>
      <c r="Q431" s="3"/>
    </row>
    <row r="432" spans="1:17" ht="14.25" customHeight="1" x14ac:dyDescent="0.25">
      <c r="A432" s="3"/>
      <c r="B432" s="3"/>
      <c r="C432" s="3"/>
      <c r="D432" s="3"/>
      <c r="E432" s="3"/>
      <c r="F432" s="3"/>
      <c r="G432" s="3"/>
      <c r="H432" s="3"/>
      <c r="I432" s="3"/>
      <c r="J432" s="3"/>
      <c r="K432" s="3"/>
      <c r="L432" s="3"/>
      <c r="M432" s="3"/>
      <c r="N432" s="3"/>
      <c r="O432" s="3"/>
      <c r="P432" s="3"/>
      <c r="Q432" s="3"/>
    </row>
    <row r="433" spans="1:17" ht="14.25" customHeight="1" x14ac:dyDescent="0.25">
      <c r="A433" s="3"/>
      <c r="B433" s="3"/>
      <c r="C433" s="3"/>
      <c r="D433" s="3"/>
      <c r="E433" s="3"/>
      <c r="F433" s="3"/>
      <c r="G433" s="3"/>
      <c r="H433" s="3"/>
      <c r="I433" s="3"/>
      <c r="J433" s="3"/>
      <c r="K433" s="3"/>
      <c r="L433" s="3"/>
      <c r="M433" s="3"/>
      <c r="N433" s="3"/>
      <c r="O433" s="3"/>
      <c r="P433" s="3"/>
      <c r="Q433" s="3"/>
    </row>
    <row r="434" spans="1:17" ht="14.25" customHeight="1" x14ac:dyDescent="0.25">
      <c r="A434" s="3"/>
      <c r="B434" s="3"/>
      <c r="C434" s="3"/>
      <c r="D434" s="3"/>
      <c r="E434" s="3"/>
      <c r="F434" s="3"/>
      <c r="G434" s="3"/>
      <c r="H434" s="3"/>
      <c r="I434" s="3"/>
      <c r="J434" s="3"/>
      <c r="K434" s="3"/>
      <c r="L434" s="3"/>
      <c r="M434" s="3"/>
      <c r="N434" s="3"/>
      <c r="O434" s="3"/>
      <c r="P434" s="3"/>
      <c r="Q434" s="3"/>
    </row>
    <row r="435" spans="1:17" ht="14.25" customHeight="1" x14ac:dyDescent="0.25">
      <c r="A435" s="3"/>
      <c r="B435" s="3"/>
      <c r="C435" s="3"/>
      <c r="D435" s="3"/>
      <c r="E435" s="3"/>
      <c r="F435" s="3"/>
      <c r="G435" s="3"/>
      <c r="H435" s="3"/>
      <c r="I435" s="3"/>
      <c r="J435" s="3"/>
      <c r="K435" s="3"/>
      <c r="L435" s="3"/>
      <c r="M435" s="3"/>
      <c r="N435" s="3"/>
      <c r="O435" s="3"/>
      <c r="P435" s="3"/>
      <c r="Q435" s="3"/>
    </row>
    <row r="436" spans="1:17" ht="14.25" customHeight="1" x14ac:dyDescent="0.25">
      <c r="A436" s="3"/>
      <c r="B436" s="3"/>
      <c r="C436" s="3"/>
      <c r="D436" s="3"/>
      <c r="E436" s="3"/>
      <c r="F436" s="3"/>
      <c r="G436" s="3"/>
      <c r="H436" s="3"/>
      <c r="I436" s="3"/>
      <c r="J436" s="3"/>
      <c r="K436" s="3"/>
      <c r="L436" s="3"/>
      <c r="M436" s="3"/>
      <c r="N436" s="3"/>
      <c r="O436" s="3"/>
      <c r="P436" s="3"/>
      <c r="Q436" s="3"/>
    </row>
    <row r="437" spans="1:17" ht="14.25" customHeight="1" x14ac:dyDescent="0.25">
      <c r="A437" s="3"/>
      <c r="B437" s="3"/>
      <c r="C437" s="3"/>
      <c r="D437" s="3"/>
      <c r="E437" s="3"/>
      <c r="F437" s="3"/>
      <c r="G437" s="3"/>
      <c r="H437" s="3"/>
      <c r="I437" s="3"/>
      <c r="J437" s="3"/>
      <c r="K437" s="3"/>
      <c r="L437" s="3"/>
      <c r="M437" s="3"/>
      <c r="N437" s="3"/>
      <c r="O437" s="3"/>
      <c r="P437" s="3"/>
      <c r="Q437" s="3"/>
    </row>
    <row r="438" spans="1:17" ht="14.25" customHeight="1" x14ac:dyDescent="0.25">
      <c r="A438" s="3"/>
      <c r="B438" s="3"/>
      <c r="C438" s="3"/>
      <c r="D438" s="3"/>
      <c r="E438" s="3"/>
      <c r="F438" s="3"/>
      <c r="G438" s="3"/>
      <c r="H438" s="3"/>
      <c r="I438" s="3"/>
      <c r="J438" s="3"/>
      <c r="K438" s="3"/>
      <c r="L438" s="3"/>
      <c r="M438" s="3"/>
      <c r="N438" s="3"/>
      <c r="O438" s="3"/>
      <c r="P438" s="3"/>
      <c r="Q438" s="3"/>
    </row>
    <row r="439" spans="1:17" ht="14.25" customHeight="1" x14ac:dyDescent="0.25">
      <c r="A439" s="3"/>
      <c r="B439" s="3"/>
      <c r="C439" s="3"/>
      <c r="D439" s="3"/>
      <c r="E439" s="3"/>
      <c r="F439" s="3"/>
      <c r="G439" s="3"/>
      <c r="H439" s="3"/>
      <c r="I439" s="3"/>
      <c r="J439" s="3"/>
      <c r="K439" s="3"/>
      <c r="L439" s="3"/>
      <c r="M439" s="3"/>
      <c r="N439" s="3"/>
      <c r="O439" s="3"/>
      <c r="P439" s="3"/>
      <c r="Q439" s="3"/>
    </row>
    <row r="440" spans="1:17" ht="14.25" customHeight="1" x14ac:dyDescent="0.25">
      <c r="A440" s="3"/>
      <c r="B440" s="3"/>
      <c r="C440" s="3"/>
      <c r="D440" s="3"/>
      <c r="E440" s="3"/>
      <c r="F440" s="3"/>
      <c r="G440" s="3"/>
      <c r="H440" s="3"/>
      <c r="I440" s="3"/>
      <c r="J440" s="3"/>
      <c r="K440" s="3"/>
      <c r="L440" s="3"/>
      <c r="M440" s="3"/>
      <c r="N440" s="3"/>
      <c r="O440" s="3"/>
      <c r="P440" s="3"/>
      <c r="Q440" s="3"/>
    </row>
    <row r="441" spans="1:17" ht="14.25" customHeight="1" x14ac:dyDescent="0.25">
      <c r="A441" s="3"/>
      <c r="B441" s="3"/>
      <c r="C441" s="3"/>
      <c r="D441" s="3"/>
      <c r="E441" s="3"/>
      <c r="F441" s="3"/>
      <c r="G441" s="3"/>
      <c r="H441" s="3"/>
      <c r="I441" s="3"/>
      <c r="J441" s="3"/>
      <c r="K441" s="3"/>
      <c r="L441" s="3"/>
      <c r="M441" s="3"/>
      <c r="N441" s="3"/>
      <c r="O441" s="3"/>
      <c r="P441" s="3"/>
      <c r="Q441" s="3"/>
    </row>
    <row r="442" spans="1:17" ht="14.25" customHeight="1" x14ac:dyDescent="0.25">
      <c r="A442" s="3"/>
      <c r="B442" s="3"/>
      <c r="C442" s="3"/>
      <c r="D442" s="3"/>
      <c r="E442" s="3"/>
      <c r="F442" s="3"/>
      <c r="G442" s="3"/>
      <c r="H442" s="3"/>
      <c r="I442" s="3"/>
      <c r="J442" s="3"/>
      <c r="K442" s="3"/>
      <c r="L442" s="3"/>
      <c r="M442" s="3"/>
      <c r="N442" s="3"/>
      <c r="O442" s="3"/>
      <c r="P442" s="3"/>
      <c r="Q442" s="3"/>
    </row>
    <row r="443" spans="1:17" ht="14.25" customHeight="1" x14ac:dyDescent="0.25">
      <c r="A443" s="3"/>
      <c r="B443" s="3"/>
      <c r="C443" s="3"/>
      <c r="D443" s="3"/>
      <c r="E443" s="3"/>
      <c r="F443" s="3"/>
      <c r="G443" s="3"/>
      <c r="H443" s="3"/>
      <c r="I443" s="3"/>
      <c r="J443" s="3"/>
      <c r="K443" s="3"/>
      <c r="L443" s="3"/>
      <c r="M443" s="3"/>
      <c r="N443" s="3"/>
      <c r="O443" s="3"/>
      <c r="P443" s="3"/>
      <c r="Q443" s="3"/>
    </row>
    <row r="444" spans="1:17" ht="14.25" customHeight="1" x14ac:dyDescent="0.25">
      <c r="A444" s="3"/>
      <c r="B444" s="3"/>
      <c r="C444" s="3"/>
      <c r="D444" s="3"/>
      <c r="E444" s="3"/>
      <c r="F444" s="3"/>
      <c r="G444" s="3"/>
      <c r="H444" s="3"/>
      <c r="I444" s="3"/>
      <c r="J444" s="3"/>
      <c r="K444" s="3"/>
      <c r="L444" s="3"/>
      <c r="M444" s="3"/>
      <c r="N444" s="3"/>
      <c r="O444" s="3"/>
      <c r="P444" s="3"/>
      <c r="Q444" s="3"/>
    </row>
    <row r="445" spans="1:17" ht="14.25" customHeight="1" x14ac:dyDescent="0.25">
      <c r="A445" s="3"/>
      <c r="B445" s="3"/>
      <c r="C445" s="3"/>
      <c r="D445" s="3"/>
      <c r="E445" s="3"/>
      <c r="F445" s="3"/>
      <c r="G445" s="3"/>
      <c r="H445" s="3"/>
      <c r="I445" s="3"/>
      <c r="J445" s="3"/>
      <c r="K445" s="3"/>
      <c r="L445" s="3"/>
      <c r="M445" s="3"/>
      <c r="N445" s="3"/>
      <c r="O445" s="3"/>
      <c r="P445" s="3"/>
      <c r="Q445" s="3"/>
    </row>
    <row r="446" spans="1:17" ht="14.25" customHeight="1" x14ac:dyDescent="0.25">
      <c r="A446" s="3"/>
      <c r="B446" s="3"/>
      <c r="C446" s="3"/>
      <c r="D446" s="3"/>
      <c r="E446" s="3"/>
      <c r="F446" s="3"/>
      <c r="G446" s="3"/>
      <c r="H446" s="3"/>
      <c r="I446" s="3"/>
      <c r="J446" s="3"/>
      <c r="K446" s="3"/>
      <c r="L446" s="3"/>
      <c r="M446" s="3"/>
      <c r="N446" s="3"/>
      <c r="O446" s="3"/>
      <c r="P446" s="3"/>
      <c r="Q446" s="3"/>
    </row>
    <row r="447" spans="1:17" ht="14.25" customHeight="1" x14ac:dyDescent="0.25">
      <c r="A447" s="3"/>
      <c r="B447" s="3"/>
      <c r="C447" s="3"/>
      <c r="D447" s="3"/>
      <c r="E447" s="3"/>
      <c r="F447" s="3"/>
      <c r="G447" s="3"/>
      <c r="H447" s="3"/>
      <c r="I447" s="3"/>
      <c r="J447" s="3"/>
      <c r="K447" s="3"/>
      <c r="L447" s="3"/>
      <c r="M447" s="3"/>
      <c r="N447" s="3"/>
      <c r="O447" s="3"/>
      <c r="P447" s="3"/>
      <c r="Q447" s="3"/>
    </row>
    <row r="448" spans="1:17" ht="14.25" customHeight="1" x14ac:dyDescent="0.25">
      <c r="A448" s="3"/>
      <c r="B448" s="3"/>
      <c r="C448" s="3"/>
      <c r="D448" s="3"/>
      <c r="E448" s="3"/>
      <c r="F448" s="3"/>
      <c r="G448" s="3"/>
      <c r="H448" s="3"/>
      <c r="I448" s="3"/>
      <c r="J448" s="3"/>
      <c r="K448" s="3"/>
      <c r="L448" s="3"/>
      <c r="M448" s="3"/>
      <c r="N448" s="3"/>
      <c r="O448" s="3"/>
      <c r="P448" s="3"/>
      <c r="Q448" s="3"/>
    </row>
    <row r="449" spans="1:17" ht="14.25" customHeight="1" x14ac:dyDescent="0.25">
      <c r="A449" s="3"/>
      <c r="B449" s="3"/>
      <c r="C449" s="3"/>
      <c r="D449" s="3"/>
      <c r="E449" s="3"/>
      <c r="F449" s="3"/>
      <c r="G449" s="3"/>
      <c r="H449" s="3"/>
      <c r="I449" s="3"/>
      <c r="J449" s="3"/>
      <c r="K449" s="3"/>
      <c r="L449" s="3"/>
      <c r="M449" s="3"/>
      <c r="N449" s="3"/>
      <c r="O449" s="3"/>
      <c r="P449" s="3"/>
      <c r="Q449" s="3"/>
    </row>
    <row r="450" spans="1:17" ht="14.25" customHeight="1" x14ac:dyDescent="0.25">
      <c r="A450" s="3"/>
      <c r="B450" s="3"/>
      <c r="C450" s="3"/>
      <c r="D450" s="3"/>
      <c r="E450" s="3"/>
      <c r="F450" s="3"/>
      <c r="G450" s="3"/>
      <c r="H450" s="3"/>
      <c r="I450" s="3"/>
      <c r="J450" s="3"/>
      <c r="K450" s="3"/>
      <c r="L450" s="3"/>
      <c r="M450" s="3"/>
      <c r="N450" s="3"/>
      <c r="O450" s="3"/>
      <c r="P450" s="3"/>
      <c r="Q450" s="3"/>
    </row>
    <row r="451" spans="1:17" ht="14.25" customHeight="1" x14ac:dyDescent="0.25">
      <c r="A451" s="3"/>
      <c r="B451" s="3"/>
      <c r="C451" s="3"/>
      <c r="D451" s="3"/>
      <c r="E451" s="3"/>
      <c r="F451" s="3"/>
      <c r="G451" s="3"/>
      <c r="H451" s="3"/>
      <c r="I451" s="3"/>
      <c r="J451" s="3"/>
      <c r="K451" s="3"/>
      <c r="L451" s="3"/>
      <c r="M451" s="3"/>
      <c r="N451" s="3"/>
      <c r="O451" s="3"/>
      <c r="P451" s="3"/>
      <c r="Q451" s="3"/>
    </row>
    <row r="452" spans="1:17" ht="14.25" customHeight="1" x14ac:dyDescent="0.25">
      <c r="A452" s="3"/>
      <c r="B452" s="3"/>
      <c r="C452" s="3"/>
      <c r="D452" s="3"/>
      <c r="E452" s="3"/>
      <c r="F452" s="3"/>
      <c r="G452" s="3"/>
      <c r="H452" s="3"/>
      <c r="I452" s="3"/>
      <c r="J452" s="3"/>
      <c r="K452" s="3"/>
      <c r="L452" s="3"/>
      <c r="M452" s="3"/>
      <c r="N452" s="3"/>
      <c r="O452" s="3"/>
      <c r="P452" s="3"/>
      <c r="Q452" s="3"/>
    </row>
    <row r="453" spans="1:17" ht="14.25" customHeight="1" x14ac:dyDescent="0.25">
      <c r="A453" s="3"/>
      <c r="B453" s="3"/>
      <c r="C453" s="3"/>
      <c r="D453" s="3"/>
      <c r="E453" s="3"/>
      <c r="F453" s="3"/>
      <c r="G453" s="3"/>
      <c r="H453" s="3"/>
      <c r="I453" s="3"/>
      <c r="J453" s="3"/>
      <c r="K453" s="3"/>
      <c r="L453" s="3"/>
      <c r="M453" s="3"/>
      <c r="N453" s="3"/>
      <c r="O453" s="3"/>
      <c r="P453" s="3"/>
      <c r="Q453" s="3"/>
    </row>
    <row r="454" spans="1:17" ht="14.25" customHeight="1" x14ac:dyDescent="0.25">
      <c r="A454" s="3"/>
      <c r="B454" s="3"/>
      <c r="C454" s="3"/>
      <c r="D454" s="3"/>
      <c r="E454" s="3"/>
      <c r="F454" s="3"/>
      <c r="G454" s="3"/>
      <c r="H454" s="3"/>
      <c r="I454" s="3"/>
      <c r="J454" s="3"/>
      <c r="K454" s="3"/>
      <c r="L454" s="3"/>
      <c r="M454" s="3"/>
      <c r="N454" s="3"/>
      <c r="O454" s="3"/>
      <c r="P454" s="3"/>
      <c r="Q454" s="3"/>
    </row>
    <row r="455" spans="1:17" ht="14.25" customHeight="1" x14ac:dyDescent="0.25">
      <c r="A455" s="3"/>
      <c r="B455" s="3"/>
      <c r="C455" s="3"/>
      <c r="D455" s="3"/>
      <c r="E455" s="3"/>
      <c r="F455" s="3"/>
      <c r="G455" s="3"/>
      <c r="H455" s="3"/>
      <c r="I455" s="3"/>
      <c r="J455" s="3"/>
      <c r="K455" s="3"/>
      <c r="L455" s="3"/>
      <c r="M455" s="3"/>
      <c r="N455" s="3"/>
      <c r="O455" s="3"/>
      <c r="P455" s="3"/>
      <c r="Q455" s="3"/>
    </row>
    <row r="456" spans="1:17" ht="14.25" customHeight="1" x14ac:dyDescent="0.25">
      <c r="A456" s="3"/>
      <c r="B456" s="3"/>
      <c r="C456" s="3"/>
      <c r="D456" s="3"/>
      <c r="E456" s="3"/>
      <c r="F456" s="3"/>
      <c r="G456" s="3"/>
      <c r="H456" s="3"/>
      <c r="I456" s="3"/>
      <c r="J456" s="3"/>
      <c r="K456" s="3"/>
      <c r="L456" s="3"/>
      <c r="M456" s="3"/>
      <c r="N456" s="3"/>
      <c r="O456" s="3"/>
      <c r="P456" s="3"/>
      <c r="Q456" s="3"/>
    </row>
    <row r="457" spans="1:17" ht="14.25" customHeight="1" x14ac:dyDescent="0.25">
      <c r="A457" s="3"/>
      <c r="B457" s="3"/>
      <c r="C457" s="3"/>
      <c r="D457" s="3"/>
      <c r="E457" s="3"/>
      <c r="F457" s="3"/>
      <c r="G457" s="3"/>
      <c r="H457" s="3"/>
      <c r="I457" s="3"/>
      <c r="J457" s="3"/>
      <c r="K457" s="3"/>
      <c r="L457" s="3"/>
      <c r="M457" s="3"/>
      <c r="N457" s="3"/>
      <c r="O457" s="3"/>
      <c r="P457" s="3"/>
      <c r="Q457" s="3"/>
    </row>
    <row r="458" spans="1:17" ht="14.25" customHeight="1" x14ac:dyDescent="0.25">
      <c r="A458" s="3"/>
      <c r="B458" s="3"/>
      <c r="C458" s="3"/>
      <c r="D458" s="3"/>
      <c r="E458" s="3"/>
      <c r="F458" s="3"/>
      <c r="G458" s="3"/>
      <c r="H458" s="3"/>
      <c r="I458" s="3"/>
      <c r="J458" s="3"/>
      <c r="K458" s="3"/>
      <c r="L458" s="3"/>
      <c r="M458" s="3"/>
      <c r="N458" s="3"/>
      <c r="O458" s="3"/>
      <c r="P458" s="3"/>
      <c r="Q458" s="3"/>
    </row>
    <row r="459" spans="1:17" ht="14.25" customHeight="1" x14ac:dyDescent="0.25">
      <c r="A459" s="3"/>
      <c r="B459" s="3"/>
      <c r="C459" s="3"/>
      <c r="D459" s="3"/>
      <c r="E459" s="3"/>
      <c r="F459" s="3"/>
      <c r="G459" s="3"/>
      <c r="H459" s="3"/>
      <c r="I459" s="3"/>
      <c r="J459" s="3"/>
      <c r="K459" s="3"/>
      <c r="L459" s="3"/>
      <c r="M459" s="3"/>
      <c r="N459" s="3"/>
      <c r="O459" s="3"/>
      <c r="P459" s="3"/>
      <c r="Q459" s="3"/>
    </row>
    <row r="460" spans="1:17" ht="14.25" customHeight="1" x14ac:dyDescent="0.25">
      <c r="A460" s="3"/>
      <c r="B460" s="3"/>
      <c r="C460" s="3"/>
      <c r="D460" s="3"/>
      <c r="E460" s="3"/>
      <c r="F460" s="3"/>
      <c r="G460" s="3"/>
      <c r="H460" s="3"/>
      <c r="I460" s="3"/>
      <c r="J460" s="3"/>
      <c r="K460" s="3"/>
      <c r="L460" s="3"/>
      <c r="M460" s="3"/>
      <c r="N460" s="3"/>
      <c r="O460" s="3"/>
      <c r="P460" s="3"/>
      <c r="Q460" s="3"/>
    </row>
    <row r="461" spans="1:17" ht="14.25" customHeight="1" x14ac:dyDescent="0.25">
      <c r="A461" s="3"/>
      <c r="B461" s="3"/>
      <c r="C461" s="3"/>
      <c r="D461" s="3"/>
      <c r="E461" s="3"/>
      <c r="F461" s="3"/>
      <c r="G461" s="3"/>
      <c r="H461" s="3"/>
      <c r="I461" s="3"/>
      <c r="J461" s="3"/>
      <c r="K461" s="3"/>
      <c r="L461" s="3"/>
      <c r="M461" s="3"/>
      <c r="N461" s="3"/>
      <c r="O461" s="3"/>
      <c r="P461" s="3"/>
      <c r="Q461" s="3"/>
    </row>
    <row r="462" spans="1:17" ht="14.25" customHeight="1" x14ac:dyDescent="0.25">
      <c r="A462" s="3"/>
      <c r="B462" s="3"/>
      <c r="C462" s="3"/>
      <c r="D462" s="3"/>
      <c r="E462" s="3"/>
      <c r="F462" s="3"/>
      <c r="G462" s="3"/>
      <c r="H462" s="3"/>
      <c r="I462" s="3"/>
      <c r="J462" s="3"/>
      <c r="K462" s="3"/>
      <c r="L462" s="3"/>
      <c r="M462" s="3"/>
      <c r="N462" s="3"/>
      <c r="O462" s="3"/>
      <c r="P462" s="3"/>
      <c r="Q462" s="3"/>
    </row>
    <row r="463" spans="1:17" ht="14.25" customHeight="1" x14ac:dyDescent="0.25">
      <c r="A463" s="3"/>
      <c r="B463" s="3"/>
      <c r="C463" s="3"/>
      <c r="D463" s="3"/>
      <c r="E463" s="3"/>
      <c r="F463" s="3"/>
      <c r="G463" s="3"/>
      <c r="H463" s="3"/>
      <c r="I463" s="3"/>
      <c r="J463" s="3"/>
      <c r="K463" s="3"/>
      <c r="L463" s="3"/>
      <c r="M463" s="3"/>
      <c r="N463" s="3"/>
      <c r="O463" s="3"/>
      <c r="P463" s="3"/>
      <c r="Q463" s="3"/>
    </row>
    <row r="464" spans="1:17" ht="14.25" customHeight="1" x14ac:dyDescent="0.25">
      <c r="A464" s="3"/>
      <c r="B464" s="3"/>
      <c r="C464" s="3"/>
      <c r="D464" s="3"/>
      <c r="E464" s="3"/>
      <c r="F464" s="3"/>
      <c r="G464" s="3"/>
      <c r="H464" s="3"/>
      <c r="I464" s="3"/>
      <c r="J464" s="3"/>
      <c r="K464" s="3"/>
      <c r="L464" s="3"/>
      <c r="M464" s="3"/>
      <c r="N464" s="3"/>
      <c r="O464" s="3"/>
      <c r="P464" s="3"/>
      <c r="Q464" s="3"/>
    </row>
    <row r="465" spans="1:17" ht="14.25" customHeight="1" x14ac:dyDescent="0.25">
      <c r="A465" s="3"/>
      <c r="B465" s="3"/>
      <c r="C465" s="3"/>
      <c r="D465" s="3"/>
      <c r="E465" s="3"/>
      <c r="F465" s="3"/>
      <c r="G465" s="3"/>
      <c r="H465" s="3"/>
      <c r="I465" s="3"/>
      <c r="J465" s="3"/>
      <c r="K465" s="3"/>
      <c r="L465" s="3"/>
      <c r="M465" s="3"/>
      <c r="N465" s="3"/>
      <c r="O465" s="3"/>
      <c r="P465" s="3"/>
      <c r="Q465" s="3"/>
    </row>
    <row r="466" spans="1:17" ht="14.25" customHeight="1" x14ac:dyDescent="0.25">
      <c r="A466" s="3"/>
      <c r="B466" s="3"/>
      <c r="C466" s="3"/>
      <c r="D466" s="3"/>
      <c r="E466" s="3"/>
      <c r="F466" s="3"/>
      <c r="G466" s="3"/>
      <c r="H466" s="3"/>
      <c r="I466" s="3"/>
      <c r="J466" s="3"/>
      <c r="K466" s="3"/>
      <c r="L466" s="3"/>
      <c r="M466" s="3"/>
      <c r="N466" s="3"/>
      <c r="O466" s="3"/>
      <c r="P466" s="3"/>
      <c r="Q466" s="3"/>
    </row>
    <row r="467" spans="1:17" ht="14.25" customHeight="1" x14ac:dyDescent="0.25">
      <c r="A467" s="3"/>
      <c r="B467" s="3"/>
      <c r="C467" s="3"/>
      <c r="D467" s="3"/>
      <c r="E467" s="3"/>
      <c r="F467" s="3"/>
      <c r="G467" s="3"/>
      <c r="H467" s="3"/>
      <c r="I467" s="3"/>
      <c r="J467" s="3"/>
      <c r="K467" s="3"/>
      <c r="L467" s="3"/>
      <c r="M467" s="3"/>
      <c r="N467" s="3"/>
      <c r="O467" s="3"/>
      <c r="P467" s="3"/>
      <c r="Q467" s="3"/>
    </row>
    <row r="468" spans="1:17" ht="14.25" customHeight="1" x14ac:dyDescent="0.25">
      <c r="A468" s="3"/>
      <c r="B468" s="3"/>
      <c r="C468" s="3"/>
      <c r="D468" s="3"/>
      <c r="E468" s="3"/>
      <c r="F468" s="3"/>
      <c r="G468" s="3"/>
      <c r="H468" s="3"/>
      <c r="I468" s="3"/>
      <c r="J468" s="3"/>
      <c r="K468" s="3"/>
      <c r="L468" s="3"/>
      <c r="M468" s="3"/>
      <c r="N468" s="3"/>
      <c r="O468" s="3"/>
      <c r="P468" s="3"/>
      <c r="Q468" s="3"/>
    </row>
    <row r="469" spans="1:17" ht="14.25" customHeight="1" x14ac:dyDescent="0.25">
      <c r="A469" s="3"/>
      <c r="B469" s="3"/>
      <c r="C469" s="3"/>
      <c r="D469" s="3"/>
      <c r="E469" s="3"/>
      <c r="F469" s="3"/>
      <c r="G469" s="3"/>
      <c r="H469" s="3"/>
      <c r="I469" s="3"/>
      <c r="J469" s="3"/>
      <c r="K469" s="3"/>
      <c r="L469" s="3"/>
      <c r="M469" s="3"/>
      <c r="N469" s="3"/>
      <c r="O469" s="3"/>
      <c r="P469" s="3"/>
      <c r="Q469" s="3"/>
    </row>
    <row r="470" spans="1:17" ht="14.25" customHeight="1" x14ac:dyDescent="0.25">
      <c r="A470" s="3"/>
      <c r="B470" s="3"/>
      <c r="C470" s="3"/>
      <c r="D470" s="3"/>
      <c r="E470" s="3"/>
      <c r="F470" s="3"/>
      <c r="G470" s="3"/>
      <c r="H470" s="3"/>
      <c r="I470" s="3"/>
      <c r="J470" s="3"/>
      <c r="K470" s="3"/>
      <c r="L470" s="3"/>
      <c r="M470" s="3"/>
      <c r="N470" s="3"/>
      <c r="O470" s="3"/>
      <c r="P470" s="3"/>
      <c r="Q470" s="3"/>
    </row>
    <row r="471" spans="1:17" ht="14.25" customHeight="1" x14ac:dyDescent="0.25">
      <c r="A471" s="3"/>
      <c r="B471" s="3"/>
      <c r="C471" s="3"/>
      <c r="D471" s="3"/>
      <c r="E471" s="3"/>
      <c r="F471" s="3"/>
      <c r="G471" s="3"/>
      <c r="H471" s="3"/>
      <c r="I471" s="3"/>
      <c r="J471" s="3"/>
      <c r="K471" s="3"/>
      <c r="L471" s="3"/>
      <c r="M471" s="3"/>
      <c r="N471" s="3"/>
      <c r="O471" s="3"/>
      <c r="P471" s="3"/>
      <c r="Q471" s="3"/>
    </row>
    <row r="472" spans="1:17" ht="14.25" customHeight="1" x14ac:dyDescent="0.25">
      <c r="A472" s="3"/>
      <c r="B472" s="3"/>
      <c r="C472" s="3"/>
      <c r="D472" s="3"/>
      <c r="E472" s="3"/>
      <c r="F472" s="3"/>
      <c r="G472" s="3"/>
      <c r="H472" s="3"/>
      <c r="I472" s="3"/>
      <c r="J472" s="3"/>
      <c r="K472" s="3"/>
      <c r="L472" s="3"/>
      <c r="M472" s="3"/>
      <c r="N472" s="3"/>
      <c r="O472" s="3"/>
      <c r="P472" s="3"/>
      <c r="Q472" s="3"/>
    </row>
    <row r="473" spans="1:17" ht="14.25" customHeight="1" x14ac:dyDescent="0.25">
      <c r="A473" s="3"/>
      <c r="B473" s="3"/>
      <c r="C473" s="3"/>
      <c r="D473" s="3"/>
      <c r="E473" s="3"/>
      <c r="F473" s="3"/>
      <c r="G473" s="3"/>
      <c r="H473" s="3"/>
      <c r="I473" s="3"/>
      <c r="J473" s="3"/>
      <c r="K473" s="3"/>
      <c r="L473" s="3"/>
      <c r="M473" s="3"/>
      <c r="N473" s="3"/>
      <c r="O473" s="3"/>
      <c r="P473" s="3"/>
      <c r="Q473" s="3"/>
    </row>
    <row r="474" spans="1:17" ht="14.25" customHeight="1" x14ac:dyDescent="0.25">
      <c r="A474" s="3"/>
      <c r="B474" s="3"/>
      <c r="C474" s="3"/>
      <c r="D474" s="3"/>
      <c r="E474" s="3"/>
      <c r="F474" s="3"/>
      <c r="G474" s="3"/>
      <c r="H474" s="3"/>
      <c r="I474" s="3"/>
      <c r="J474" s="3"/>
      <c r="K474" s="3"/>
      <c r="L474" s="3"/>
      <c r="M474" s="3"/>
      <c r="N474" s="3"/>
      <c r="O474" s="3"/>
      <c r="P474" s="3"/>
      <c r="Q474" s="3"/>
    </row>
    <row r="475" spans="1:17" ht="14.25" customHeight="1" x14ac:dyDescent="0.25">
      <c r="A475" s="3"/>
      <c r="B475" s="3"/>
      <c r="C475" s="3"/>
      <c r="D475" s="3"/>
      <c r="E475" s="3"/>
      <c r="F475" s="3"/>
      <c r="G475" s="3"/>
      <c r="H475" s="3"/>
      <c r="I475" s="3"/>
      <c r="J475" s="3"/>
      <c r="K475" s="3"/>
      <c r="L475" s="3"/>
      <c r="M475" s="3"/>
      <c r="N475" s="3"/>
      <c r="O475" s="3"/>
      <c r="P475" s="3"/>
      <c r="Q475" s="3"/>
    </row>
    <row r="476" spans="1:17" ht="14.25" customHeight="1" x14ac:dyDescent="0.25">
      <c r="A476" s="3"/>
      <c r="B476" s="3"/>
      <c r="C476" s="3"/>
      <c r="D476" s="3"/>
      <c r="E476" s="3"/>
      <c r="F476" s="3"/>
      <c r="G476" s="3"/>
      <c r="H476" s="3"/>
      <c r="I476" s="3"/>
      <c r="J476" s="3"/>
      <c r="K476" s="3"/>
      <c r="L476" s="3"/>
      <c r="M476" s="3"/>
      <c r="N476" s="3"/>
      <c r="O476" s="3"/>
      <c r="P476" s="3"/>
      <c r="Q476" s="3"/>
    </row>
    <row r="477" spans="1:17" ht="14.25" customHeight="1" x14ac:dyDescent="0.25">
      <c r="A477" s="3"/>
      <c r="B477" s="3"/>
      <c r="C477" s="3"/>
      <c r="D477" s="3"/>
      <c r="E477" s="3"/>
      <c r="F477" s="3"/>
      <c r="G477" s="3"/>
      <c r="H477" s="3"/>
      <c r="I477" s="3"/>
      <c r="J477" s="3"/>
      <c r="K477" s="3"/>
      <c r="L477" s="3"/>
      <c r="M477" s="3"/>
      <c r="N477" s="3"/>
      <c r="O477" s="3"/>
      <c r="P477" s="3"/>
      <c r="Q477" s="3"/>
    </row>
    <row r="478" spans="1:17" ht="14.25" customHeight="1" x14ac:dyDescent="0.25">
      <c r="A478" s="3"/>
      <c r="B478" s="3"/>
      <c r="C478" s="3"/>
      <c r="D478" s="3"/>
      <c r="E478" s="3"/>
      <c r="F478" s="3"/>
      <c r="G478" s="3"/>
      <c r="H478" s="3"/>
      <c r="I478" s="3"/>
      <c r="J478" s="3"/>
      <c r="K478" s="3"/>
      <c r="L478" s="3"/>
      <c r="M478" s="3"/>
      <c r="N478" s="3"/>
      <c r="O478" s="3"/>
      <c r="P478" s="3"/>
      <c r="Q478" s="3"/>
    </row>
    <row r="479" spans="1:17" ht="14.25" customHeight="1" x14ac:dyDescent="0.25">
      <c r="A479" s="3"/>
      <c r="B479" s="3"/>
      <c r="C479" s="3"/>
      <c r="D479" s="3"/>
      <c r="E479" s="3"/>
      <c r="F479" s="3"/>
      <c r="G479" s="3"/>
      <c r="H479" s="3"/>
      <c r="I479" s="3"/>
      <c r="J479" s="3"/>
      <c r="K479" s="3"/>
      <c r="L479" s="3"/>
      <c r="M479" s="3"/>
      <c r="N479" s="3"/>
      <c r="O479" s="3"/>
      <c r="P479" s="3"/>
      <c r="Q479" s="3"/>
    </row>
    <row r="480" spans="1:17" ht="14.25" customHeight="1" x14ac:dyDescent="0.25">
      <c r="A480" s="3"/>
      <c r="B480" s="3"/>
      <c r="C480" s="3"/>
      <c r="D480" s="3"/>
      <c r="E480" s="3"/>
      <c r="F480" s="3"/>
      <c r="G480" s="3"/>
      <c r="H480" s="3"/>
      <c r="I480" s="3"/>
      <c r="J480" s="3"/>
      <c r="K480" s="3"/>
      <c r="L480" s="3"/>
      <c r="M480" s="3"/>
      <c r="N480" s="3"/>
      <c r="O480" s="3"/>
      <c r="P480" s="3"/>
      <c r="Q480" s="3"/>
    </row>
    <row r="481" spans="1:17" ht="14.25" customHeight="1" x14ac:dyDescent="0.25">
      <c r="A481" s="3"/>
      <c r="B481" s="3"/>
      <c r="C481" s="3"/>
      <c r="D481" s="3"/>
      <c r="E481" s="3"/>
      <c r="F481" s="3"/>
      <c r="G481" s="3"/>
      <c r="H481" s="3"/>
      <c r="I481" s="3"/>
      <c r="J481" s="3"/>
      <c r="K481" s="3"/>
      <c r="L481" s="3"/>
      <c r="M481" s="3"/>
      <c r="N481" s="3"/>
      <c r="O481" s="3"/>
      <c r="P481" s="3"/>
      <c r="Q481" s="3"/>
    </row>
    <row r="482" spans="1:17" ht="14.25" customHeight="1" x14ac:dyDescent="0.25">
      <c r="A482" s="3"/>
      <c r="B482" s="3"/>
      <c r="C482" s="3"/>
      <c r="D482" s="3"/>
      <c r="E482" s="3"/>
      <c r="F482" s="3"/>
      <c r="G482" s="3"/>
      <c r="H482" s="3"/>
      <c r="I482" s="3"/>
      <c r="J482" s="3"/>
      <c r="K482" s="3"/>
      <c r="L482" s="3"/>
      <c r="M482" s="3"/>
      <c r="N482" s="3"/>
      <c r="O482" s="3"/>
      <c r="P482" s="3"/>
      <c r="Q482" s="3"/>
    </row>
    <row r="483" spans="1:17" ht="14.25" customHeight="1" x14ac:dyDescent="0.25">
      <c r="A483" s="3"/>
      <c r="B483" s="3"/>
      <c r="C483" s="3"/>
      <c r="D483" s="3"/>
      <c r="E483" s="3"/>
      <c r="F483" s="3"/>
      <c r="G483" s="3"/>
      <c r="H483" s="3"/>
      <c r="I483" s="3"/>
      <c r="J483" s="3"/>
      <c r="K483" s="3"/>
      <c r="L483" s="3"/>
      <c r="M483" s="3"/>
      <c r="N483" s="3"/>
      <c r="O483" s="3"/>
      <c r="P483" s="3"/>
      <c r="Q483" s="3"/>
    </row>
    <row r="484" spans="1:17" ht="14.25" customHeight="1" x14ac:dyDescent="0.25">
      <c r="A484" s="3"/>
      <c r="B484" s="3"/>
      <c r="C484" s="3"/>
      <c r="D484" s="3"/>
      <c r="E484" s="3"/>
      <c r="F484" s="3"/>
      <c r="G484" s="3"/>
      <c r="H484" s="3"/>
      <c r="I484" s="3"/>
      <c r="J484" s="3"/>
      <c r="K484" s="3"/>
      <c r="L484" s="3"/>
      <c r="M484" s="3"/>
      <c r="N484" s="3"/>
      <c r="O484" s="3"/>
      <c r="P484" s="3"/>
      <c r="Q484" s="3"/>
    </row>
    <row r="485" spans="1:17" ht="14.25" customHeight="1" x14ac:dyDescent="0.25">
      <c r="A485" s="3"/>
      <c r="B485" s="3"/>
      <c r="C485" s="3"/>
      <c r="D485" s="3"/>
      <c r="E485" s="3"/>
      <c r="F485" s="3"/>
      <c r="G485" s="3"/>
      <c r="H485" s="3"/>
      <c r="I485" s="3"/>
      <c r="J485" s="3"/>
      <c r="K485" s="3"/>
      <c r="L485" s="3"/>
      <c r="M485" s="3"/>
      <c r="N485" s="3"/>
      <c r="O485" s="3"/>
      <c r="P485" s="3"/>
      <c r="Q485" s="3"/>
    </row>
    <row r="486" spans="1:17" ht="14.25" customHeight="1" x14ac:dyDescent="0.25">
      <c r="A486" s="3"/>
      <c r="B486" s="3"/>
      <c r="C486" s="3"/>
      <c r="D486" s="3"/>
      <c r="E486" s="3"/>
      <c r="F486" s="3"/>
      <c r="G486" s="3"/>
      <c r="H486" s="3"/>
      <c r="I486" s="3"/>
      <c r="J486" s="3"/>
      <c r="K486" s="3"/>
      <c r="L486" s="3"/>
      <c r="M486" s="3"/>
      <c r="N486" s="3"/>
      <c r="O486" s="3"/>
      <c r="P486" s="3"/>
      <c r="Q486" s="3"/>
    </row>
    <row r="487" spans="1:17" ht="14.25" customHeight="1" x14ac:dyDescent="0.25">
      <c r="A487" s="3"/>
      <c r="B487" s="3"/>
      <c r="C487" s="3"/>
      <c r="D487" s="3"/>
      <c r="E487" s="3"/>
      <c r="F487" s="3"/>
      <c r="G487" s="3"/>
      <c r="H487" s="3"/>
      <c r="I487" s="3"/>
      <c r="J487" s="3"/>
      <c r="K487" s="3"/>
      <c r="L487" s="3"/>
      <c r="M487" s="3"/>
      <c r="N487" s="3"/>
      <c r="O487" s="3"/>
      <c r="P487" s="3"/>
      <c r="Q487" s="3"/>
    </row>
    <row r="488" spans="1:17" ht="14.25" customHeight="1" x14ac:dyDescent="0.25">
      <c r="A488" s="3"/>
      <c r="B488" s="3"/>
      <c r="C488" s="3"/>
      <c r="D488" s="3"/>
      <c r="E488" s="3"/>
      <c r="F488" s="3"/>
      <c r="G488" s="3"/>
      <c r="H488" s="3"/>
      <c r="I488" s="3"/>
      <c r="J488" s="3"/>
      <c r="K488" s="3"/>
      <c r="L488" s="3"/>
      <c r="M488" s="3"/>
      <c r="N488" s="3"/>
      <c r="O488" s="3"/>
      <c r="P488" s="3"/>
      <c r="Q488" s="3"/>
    </row>
    <row r="489" spans="1:17" ht="14.25" customHeight="1" x14ac:dyDescent="0.25">
      <c r="A489" s="3"/>
      <c r="B489" s="3"/>
      <c r="C489" s="3"/>
      <c r="D489" s="3"/>
      <c r="E489" s="3"/>
      <c r="F489" s="3"/>
      <c r="G489" s="3"/>
      <c r="H489" s="3"/>
      <c r="I489" s="3"/>
      <c r="J489" s="3"/>
      <c r="K489" s="3"/>
      <c r="L489" s="3"/>
      <c r="M489" s="3"/>
      <c r="N489" s="3"/>
      <c r="O489" s="3"/>
      <c r="P489" s="3"/>
      <c r="Q489" s="3"/>
    </row>
    <row r="490" spans="1:17" ht="14.25" customHeight="1" x14ac:dyDescent="0.25">
      <c r="A490" s="3"/>
      <c r="B490" s="3"/>
      <c r="C490" s="3"/>
      <c r="D490" s="3"/>
      <c r="E490" s="3"/>
      <c r="F490" s="3"/>
      <c r="G490" s="3"/>
      <c r="H490" s="3"/>
      <c r="I490" s="3"/>
      <c r="J490" s="3"/>
      <c r="K490" s="3"/>
      <c r="L490" s="3"/>
      <c r="M490" s="3"/>
      <c r="N490" s="3"/>
      <c r="O490" s="3"/>
      <c r="P490" s="3"/>
      <c r="Q490" s="3"/>
    </row>
    <row r="491" spans="1:17" ht="14.25" customHeight="1" x14ac:dyDescent="0.25">
      <c r="A491" s="3"/>
      <c r="B491" s="3"/>
      <c r="C491" s="3"/>
      <c r="D491" s="3"/>
      <c r="E491" s="3"/>
      <c r="F491" s="3"/>
      <c r="G491" s="3"/>
      <c r="H491" s="3"/>
      <c r="I491" s="3"/>
      <c r="J491" s="3"/>
      <c r="K491" s="3"/>
      <c r="L491" s="3"/>
      <c r="M491" s="3"/>
      <c r="N491" s="3"/>
      <c r="O491" s="3"/>
      <c r="P491" s="3"/>
      <c r="Q491" s="3"/>
    </row>
    <row r="492" spans="1:17" ht="14.25" customHeight="1" x14ac:dyDescent="0.25">
      <c r="A492" s="3"/>
      <c r="B492" s="3"/>
      <c r="C492" s="3"/>
      <c r="D492" s="3"/>
      <c r="E492" s="3"/>
      <c r="F492" s="3"/>
      <c r="G492" s="3"/>
      <c r="H492" s="3"/>
      <c r="I492" s="3"/>
      <c r="J492" s="3"/>
      <c r="K492" s="3"/>
      <c r="L492" s="3"/>
      <c r="M492" s="3"/>
      <c r="N492" s="3"/>
      <c r="O492" s="3"/>
      <c r="P492" s="3"/>
      <c r="Q492" s="3"/>
    </row>
    <row r="493" spans="1:17" ht="14.25" customHeight="1" x14ac:dyDescent="0.25">
      <c r="A493" s="3"/>
      <c r="B493" s="3"/>
      <c r="C493" s="3"/>
      <c r="D493" s="3"/>
      <c r="E493" s="3"/>
      <c r="F493" s="3"/>
      <c r="G493" s="3"/>
      <c r="H493" s="3"/>
      <c r="I493" s="3"/>
      <c r="J493" s="3"/>
      <c r="K493" s="3"/>
      <c r="L493" s="3"/>
      <c r="M493" s="3"/>
      <c r="N493" s="3"/>
      <c r="O493" s="3"/>
      <c r="P493" s="3"/>
      <c r="Q493" s="3"/>
    </row>
    <row r="494" spans="1:17" ht="14.25" customHeight="1" x14ac:dyDescent="0.25">
      <c r="A494" s="3"/>
      <c r="B494" s="3"/>
      <c r="C494" s="3"/>
      <c r="D494" s="3"/>
      <c r="E494" s="3"/>
      <c r="F494" s="3"/>
      <c r="G494" s="3"/>
      <c r="H494" s="3"/>
      <c r="I494" s="3"/>
      <c r="J494" s="3"/>
      <c r="K494" s="3"/>
      <c r="L494" s="3"/>
      <c r="M494" s="3"/>
      <c r="N494" s="3"/>
      <c r="O494" s="3"/>
      <c r="P494" s="3"/>
      <c r="Q494" s="3"/>
    </row>
    <row r="495" spans="1:17" ht="14.25" customHeight="1" x14ac:dyDescent="0.25">
      <c r="A495" s="3"/>
      <c r="B495" s="3"/>
      <c r="C495" s="3"/>
      <c r="D495" s="3"/>
      <c r="E495" s="3"/>
      <c r="F495" s="3"/>
      <c r="G495" s="3"/>
      <c r="H495" s="3"/>
      <c r="I495" s="3"/>
      <c r="J495" s="3"/>
      <c r="K495" s="3"/>
      <c r="L495" s="3"/>
      <c r="M495" s="3"/>
      <c r="N495" s="3"/>
      <c r="O495" s="3"/>
      <c r="P495" s="3"/>
      <c r="Q495" s="3"/>
    </row>
    <row r="496" spans="1:17" ht="14.25" customHeight="1" x14ac:dyDescent="0.25">
      <c r="A496" s="3"/>
      <c r="B496" s="3"/>
      <c r="C496" s="3"/>
      <c r="D496" s="3"/>
      <c r="E496" s="3"/>
      <c r="F496" s="3"/>
      <c r="G496" s="3"/>
      <c r="H496" s="3"/>
      <c r="I496" s="3"/>
      <c r="J496" s="3"/>
      <c r="K496" s="3"/>
      <c r="L496" s="3"/>
      <c r="M496" s="3"/>
      <c r="N496" s="3"/>
      <c r="O496" s="3"/>
      <c r="P496" s="3"/>
      <c r="Q496" s="3"/>
    </row>
    <row r="497" spans="1:17" ht="14.25" customHeight="1" x14ac:dyDescent="0.25">
      <c r="A497" s="3"/>
      <c r="B497" s="3"/>
      <c r="C497" s="3"/>
      <c r="D497" s="3"/>
      <c r="E497" s="3"/>
      <c r="F497" s="3"/>
      <c r="G497" s="3"/>
      <c r="H497" s="3"/>
      <c r="I497" s="3"/>
      <c r="J497" s="3"/>
      <c r="K497" s="3"/>
      <c r="L497" s="3"/>
      <c r="M497" s="3"/>
      <c r="N497" s="3"/>
      <c r="O497" s="3"/>
      <c r="P497" s="3"/>
      <c r="Q497" s="3"/>
    </row>
    <row r="498" spans="1:17" ht="14.25" customHeight="1" x14ac:dyDescent="0.25">
      <c r="A498" s="3"/>
      <c r="B498" s="3"/>
      <c r="C498" s="3"/>
      <c r="D498" s="3"/>
      <c r="E498" s="3"/>
      <c r="F498" s="3"/>
      <c r="G498" s="3"/>
      <c r="H498" s="3"/>
      <c r="I498" s="3"/>
      <c r="J498" s="3"/>
      <c r="K498" s="3"/>
      <c r="L498" s="3"/>
      <c r="M498" s="3"/>
      <c r="N498" s="3"/>
      <c r="O498" s="3"/>
      <c r="P498" s="3"/>
      <c r="Q498" s="3"/>
    </row>
    <row r="499" spans="1:17" ht="14.25" customHeight="1" x14ac:dyDescent="0.25">
      <c r="A499" s="3"/>
      <c r="B499" s="3"/>
      <c r="C499" s="3"/>
      <c r="D499" s="3"/>
      <c r="E499" s="3"/>
      <c r="F499" s="3"/>
      <c r="G499" s="3"/>
      <c r="H499" s="3"/>
      <c r="I499" s="3"/>
      <c r="J499" s="3"/>
      <c r="K499" s="3"/>
      <c r="L499" s="3"/>
      <c r="M499" s="3"/>
      <c r="N499" s="3"/>
      <c r="O499" s="3"/>
      <c r="P499" s="3"/>
      <c r="Q499" s="3"/>
    </row>
    <row r="500" spans="1:17" ht="14.25" customHeight="1" x14ac:dyDescent="0.25">
      <c r="A500" s="3"/>
      <c r="B500" s="3"/>
      <c r="C500" s="3"/>
      <c r="D500" s="3"/>
      <c r="E500" s="3"/>
      <c r="F500" s="3"/>
      <c r="G500" s="3"/>
      <c r="H500" s="3"/>
      <c r="I500" s="3"/>
      <c r="J500" s="3"/>
      <c r="K500" s="3"/>
      <c r="L500" s="3"/>
      <c r="M500" s="3"/>
      <c r="N500" s="3"/>
      <c r="O500" s="3"/>
      <c r="P500" s="3"/>
      <c r="Q500" s="3"/>
    </row>
    <row r="501" spans="1:17" ht="14.25" customHeight="1" x14ac:dyDescent="0.25">
      <c r="A501" s="3"/>
      <c r="B501" s="3"/>
      <c r="C501" s="3"/>
      <c r="D501" s="3"/>
      <c r="E501" s="3"/>
      <c r="F501" s="3"/>
      <c r="G501" s="3"/>
      <c r="H501" s="3"/>
      <c r="I501" s="3"/>
      <c r="J501" s="3"/>
      <c r="K501" s="3"/>
      <c r="L501" s="3"/>
      <c r="M501" s="3"/>
      <c r="N501" s="3"/>
      <c r="O501" s="3"/>
      <c r="P501" s="3"/>
      <c r="Q501" s="3"/>
    </row>
    <row r="502" spans="1:17" ht="14.25" customHeight="1" x14ac:dyDescent="0.25">
      <c r="A502" s="3"/>
      <c r="B502" s="3"/>
      <c r="C502" s="3"/>
      <c r="D502" s="3"/>
      <c r="E502" s="3"/>
      <c r="F502" s="3"/>
      <c r="G502" s="3"/>
      <c r="H502" s="3"/>
      <c r="I502" s="3"/>
      <c r="J502" s="3"/>
      <c r="K502" s="3"/>
      <c r="L502" s="3"/>
      <c r="M502" s="3"/>
      <c r="N502" s="3"/>
      <c r="O502" s="3"/>
      <c r="P502" s="3"/>
      <c r="Q502" s="3"/>
    </row>
    <row r="503" spans="1:17" ht="14.25" customHeight="1" x14ac:dyDescent="0.25">
      <c r="A503" s="3"/>
      <c r="B503" s="3"/>
      <c r="C503" s="3"/>
      <c r="D503" s="3"/>
      <c r="E503" s="3"/>
      <c r="F503" s="3"/>
      <c r="G503" s="3"/>
      <c r="H503" s="3"/>
      <c r="I503" s="3"/>
      <c r="J503" s="3"/>
      <c r="K503" s="3"/>
      <c r="L503" s="3"/>
      <c r="M503" s="3"/>
      <c r="N503" s="3"/>
      <c r="O503" s="3"/>
      <c r="P503" s="3"/>
      <c r="Q503" s="3"/>
    </row>
    <row r="504" spans="1:17" ht="14.25" customHeight="1" x14ac:dyDescent="0.25">
      <c r="A504" s="3"/>
      <c r="B504" s="3"/>
      <c r="C504" s="3"/>
      <c r="D504" s="3"/>
      <c r="E504" s="3"/>
      <c r="F504" s="3"/>
      <c r="G504" s="3"/>
      <c r="H504" s="3"/>
      <c r="I504" s="3"/>
      <c r="J504" s="3"/>
      <c r="K504" s="3"/>
      <c r="L504" s="3"/>
      <c r="M504" s="3"/>
      <c r="N504" s="3"/>
      <c r="O504" s="3"/>
      <c r="P504" s="3"/>
      <c r="Q504" s="3"/>
    </row>
    <row r="505" spans="1:17" ht="14.25" customHeight="1" x14ac:dyDescent="0.25">
      <c r="A505" s="3"/>
      <c r="B505" s="3"/>
      <c r="C505" s="3"/>
      <c r="D505" s="3"/>
      <c r="E505" s="3"/>
      <c r="F505" s="3"/>
      <c r="G505" s="3"/>
      <c r="H505" s="3"/>
      <c r="I505" s="3"/>
      <c r="J505" s="3"/>
      <c r="K505" s="3"/>
      <c r="L505" s="3"/>
      <c r="M505" s="3"/>
      <c r="N505" s="3"/>
      <c r="O505" s="3"/>
      <c r="P505" s="3"/>
      <c r="Q505" s="3"/>
    </row>
    <row r="506" spans="1:17" ht="14.25" customHeight="1" x14ac:dyDescent="0.25">
      <c r="A506" s="3"/>
      <c r="B506" s="3"/>
      <c r="C506" s="3"/>
      <c r="D506" s="3"/>
      <c r="E506" s="3"/>
      <c r="F506" s="3"/>
      <c r="G506" s="3"/>
      <c r="H506" s="3"/>
      <c r="I506" s="3"/>
      <c r="J506" s="3"/>
      <c r="K506" s="3"/>
      <c r="L506" s="3"/>
      <c r="M506" s="3"/>
      <c r="N506" s="3"/>
      <c r="O506" s="3"/>
      <c r="P506" s="3"/>
      <c r="Q506" s="3"/>
    </row>
    <row r="507" spans="1:17" ht="14.25" customHeight="1" x14ac:dyDescent="0.25">
      <c r="A507" s="3"/>
      <c r="B507" s="3"/>
      <c r="C507" s="3"/>
      <c r="D507" s="3"/>
      <c r="E507" s="3"/>
      <c r="F507" s="3"/>
      <c r="G507" s="3"/>
      <c r="H507" s="3"/>
      <c r="I507" s="3"/>
      <c r="J507" s="3"/>
      <c r="K507" s="3"/>
      <c r="L507" s="3"/>
      <c r="M507" s="3"/>
      <c r="N507" s="3"/>
      <c r="O507" s="3"/>
      <c r="P507" s="3"/>
      <c r="Q507" s="3"/>
    </row>
    <row r="508" spans="1:17" ht="14.25" customHeight="1" x14ac:dyDescent="0.25">
      <c r="A508" s="3"/>
      <c r="B508" s="3"/>
      <c r="C508" s="3"/>
      <c r="D508" s="3"/>
      <c r="E508" s="3"/>
      <c r="F508" s="3"/>
      <c r="G508" s="3"/>
      <c r="H508" s="3"/>
      <c r="I508" s="3"/>
      <c r="J508" s="3"/>
      <c r="K508" s="3"/>
      <c r="L508" s="3"/>
      <c r="M508" s="3"/>
      <c r="N508" s="3"/>
      <c r="O508" s="3"/>
      <c r="P508" s="3"/>
      <c r="Q508" s="3"/>
    </row>
    <row r="509" spans="1:17" ht="14.25" customHeight="1" x14ac:dyDescent="0.25">
      <c r="A509" s="3"/>
      <c r="B509" s="3"/>
      <c r="C509" s="3"/>
      <c r="D509" s="3"/>
      <c r="E509" s="3"/>
      <c r="F509" s="3"/>
      <c r="G509" s="3"/>
      <c r="H509" s="3"/>
      <c r="I509" s="3"/>
      <c r="J509" s="3"/>
      <c r="K509" s="3"/>
      <c r="L509" s="3"/>
      <c r="M509" s="3"/>
      <c r="N509" s="3"/>
      <c r="O509" s="3"/>
      <c r="P509" s="3"/>
      <c r="Q509" s="3"/>
    </row>
    <row r="510" spans="1:17" ht="14.25" customHeight="1" x14ac:dyDescent="0.25">
      <c r="A510" s="3"/>
      <c r="B510" s="3"/>
      <c r="C510" s="3"/>
      <c r="D510" s="3"/>
      <c r="E510" s="3"/>
      <c r="F510" s="3"/>
      <c r="G510" s="3"/>
      <c r="H510" s="3"/>
      <c r="I510" s="3"/>
      <c r="J510" s="3"/>
      <c r="K510" s="3"/>
      <c r="L510" s="3"/>
      <c r="M510" s="3"/>
      <c r="N510" s="3"/>
      <c r="O510" s="3"/>
      <c r="P510" s="3"/>
      <c r="Q510" s="3"/>
    </row>
    <row r="511" spans="1:17" ht="14.25" customHeight="1" x14ac:dyDescent="0.25">
      <c r="A511" s="3"/>
      <c r="B511" s="3"/>
      <c r="C511" s="3"/>
      <c r="D511" s="3"/>
      <c r="E511" s="3"/>
      <c r="F511" s="3"/>
      <c r="G511" s="3"/>
      <c r="H511" s="3"/>
      <c r="I511" s="3"/>
      <c r="J511" s="3"/>
      <c r="K511" s="3"/>
      <c r="L511" s="3"/>
      <c r="M511" s="3"/>
      <c r="N511" s="3"/>
      <c r="O511" s="3"/>
      <c r="P511" s="3"/>
      <c r="Q511" s="3"/>
    </row>
    <row r="512" spans="1:17" ht="14.25" customHeight="1" x14ac:dyDescent="0.25">
      <c r="A512" s="3"/>
      <c r="B512" s="3"/>
      <c r="C512" s="3"/>
      <c r="D512" s="3"/>
      <c r="E512" s="3"/>
      <c r="F512" s="3"/>
      <c r="G512" s="3"/>
      <c r="H512" s="3"/>
      <c r="I512" s="3"/>
      <c r="J512" s="3"/>
      <c r="K512" s="3"/>
      <c r="L512" s="3"/>
      <c r="M512" s="3"/>
      <c r="N512" s="3"/>
      <c r="O512" s="3"/>
      <c r="P512" s="3"/>
      <c r="Q512" s="3"/>
    </row>
    <row r="513" spans="1:17" ht="14.25" customHeight="1" x14ac:dyDescent="0.25">
      <c r="A513" s="3"/>
      <c r="B513" s="3"/>
      <c r="C513" s="3"/>
      <c r="D513" s="3"/>
      <c r="E513" s="3"/>
      <c r="F513" s="3"/>
      <c r="G513" s="3"/>
      <c r="H513" s="3"/>
      <c r="I513" s="3"/>
      <c r="J513" s="3"/>
      <c r="K513" s="3"/>
      <c r="L513" s="3"/>
      <c r="M513" s="3"/>
      <c r="N513" s="3"/>
      <c r="O513" s="3"/>
      <c r="P513" s="3"/>
      <c r="Q513" s="3"/>
    </row>
    <row r="514" spans="1:17" ht="14.25" customHeight="1" x14ac:dyDescent="0.25">
      <c r="A514" s="3"/>
      <c r="B514" s="3"/>
      <c r="C514" s="3"/>
      <c r="D514" s="3"/>
      <c r="E514" s="3"/>
      <c r="F514" s="3"/>
      <c r="G514" s="3"/>
      <c r="H514" s="3"/>
      <c r="I514" s="3"/>
      <c r="J514" s="3"/>
      <c r="K514" s="3"/>
      <c r="L514" s="3"/>
      <c r="M514" s="3"/>
      <c r="N514" s="3"/>
      <c r="O514" s="3"/>
      <c r="P514" s="3"/>
      <c r="Q514" s="3"/>
    </row>
    <row r="515" spans="1:17" ht="14.25" customHeight="1" x14ac:dyDescent="0.25">
      <c r="A515" s="3"/>
      <c r="B515" s="3"/>
      <c r="C515" s="3"/>
      <c r="D515" s="3"/>
      <c r="E515" s="3"/>
      <c r="F515" s="3"/>
      <c r="G515" s="3"/>
      <c r="H515" s="3"/>
      <c r="I515" s="3"/>
      <c r="J515" s="3"/>
      <c r="K515" s="3"/>
      <c r="L515" s="3"/>
      <c r="M515" s="3"/>
      <c r="N515" s="3"/>
      <c r="O515" s="3"/>
      <c r="P515" s="3"/>
      <c r="Q515" s="3"/>
    </row>
    <row r="516" spans="1:17" ht="14.25" customHeight="1" x14ac:dyDescent="0.25">
      <c r="A516" s="3"/>
      <c r="B516" s="3"/>
      <c r="C516" s="3"/>
      <c r="D516" s="3"/>
      <c r="E516" s="3"/>
      <c r="F516" s="3"/>
      <c r="G516" s="3"/>
      <c r="H516" s="3"/>
      <c r="I516" s="3"/>
      <c r="J516" s="3"/>
      <c r="K516" s="3"/>
      <c r="L516" s="3"/>
      <c r="M516" s="3"/>
      <c r="N516" s="3"/>
      <c r="O516" s="3"/>
      <c r="P516" s="3"/>
      <c r="Q516" s="3"/>
    </row>
    <row r="517" spans="1:17" ht="14.25" customHeight="1" x14ac:dyDescent="0.25">
      <c r="A517" s="3"/>
      <c r="B517" s="3"/>
      <c r="C517" s="3"/>
      <c r="D517" s="3"/>
      <c r="E517" s="3"/>
      <c r="F517" s="3"/>
      <c r="G517" s="3"/>
      <c r="H517" s="3"/>
      <c r="I517" s="3"/>
      <c r="J517" s="3"/>
      <c r="K517" s="3"/>
      <c r="L517" s="3"/>
      <c r="M517" s="3"/>
      <c r="N517" s="3"/>
      <c r="O517" s="3"/>
      <c r="P517" s="3"/>
      <c r="Q517" s="3"/>
    </row>
    <row r="518" spans="1:17" ht="14.25" customHeight="1" x14ac:dyDescent="0.25">
      <c r="A518" s="3"/>
      <c r="B518" s="3"/>
      <c r="C518" s="3"/>
      <c r="D518" s="3"/>
      <c r="E518" s="3"/>
      <c r="F518" s="3"/>
      <c r="G518" s="3"/>
      <c r="H518" s="3"/>
      <c r="I518" s="3"/>
      <c r="J518" s="3"/>
      <c r="K518" s="3"/>
      <c r="L518" s="3"/>
      <c r="M518" s="3"/>
      <c r="N518" s="3"/>
      <c r="O518" s="3"/>
      <c r="P518" s="3"/>
      <c r="Q518" s="3"/>
    </row>
    <row r="519" spans="1:17" ht="14.25" customHeight="1" x14ac:dyDescent="0.25">
      <c r="A519" s="3"/>
      <c r="B519" s="3"/>
      <c r="C519" s="3"/>
      <c r="D519" s="3"/>
      <c r="E519" s="3"/>
      <c r="F519" s="3"/>
      <c r="G519" s="3"/>
      <c r="H519" s="3"/>
      <c r="I519" s="3"/>
      <c r="J519" s="3"/>
      <c r="K519" s="3"/>
      <c r="L519" s="3"/>
      <c r="M519" s="3"/>
      <c r="N519" s="3"/>
      <c r="O519" s="3"/>
      <c r="P519" s="3"/>
      <c r="Q519" s="3"/>
    </row>
    <row r="520" spans="1:17" ht="14.25" customHeight="1" x14ac:dyDescent="0.25">
      <c r="A520" s="3"/>
      <c r="B520" s="3"/>
      <c r="C520" s="3"/>
      <c r="D520" s="3"/>
      <c r="E520" s="3"/>
      <c r="F520" s="3"/>
      <c r="G520" s="3"/>
      <c r="H520" s="3"/>
      <c r="I520" s="3"/>
      <c r="J520" s="3"/>
      <c r="K520" s="3"/>
      <c r="L520" s="3"/>
      <c r="M520" s="3"/>
      <c r="N520" s="3"/>
      <c r="O520" s="3"/>
      <c r="P520" s="3"/>
      <c r="Q520" s="3"/>
    </row>
    <row r="521" spans="1:17" ht="14.25" customHeight="1" x14ac:dyDescent="0.25">
      <c r="A521" s="3"/>
      <c r="B521" s="3"/>
      <c r="C521" s="3"/>
      <c r="D521" s="3"/>
      <c r="E521" s="3"/>
      <c r="F521" s="3"/>
      <c r="G521" s="3"/>
      <c r="H521" s="3"/>
      <c r="I521" s="3"/>
      <c r="J521" s="3"/>
      <c r="K521" s="3"/>
      <c r="L521" s="3"/>
      <c r="M521" s="3"/>
      <c r="N521" s="3"/>
      <c r="O521" s="3"/>
      <c r="P521" s="3"/>
      <c r="Q521" s="3"/>
    </row>
    <row r="522" spans="1:17" ht="14.25" customHeight="1" x14ac:dyDescent="0.25">
      <c r="A522" s="3"/>
      <c r="B522" s="3"/>
      <c r="C522" s="3"/>
      <c r="D522" s="3"/>
      <c r="E522" s="3"/>
      <c r="F522" s="3"/>
      <c r="G522" s="3"/>
      <c r="H522" s="3"/>
      <c r="I522" s="3"/>
      <c r="J522" s="3"/>
      <c r="K522" s="3"/>
      <c r="L522" s="3"/>
      <c r="M522" s="3"/>
      <c r="N522" s="3"/>
      <c r="O522" s="3"/>
      <c r="P522" s="3"/>
      <c r="Q522" s="3"/>
    </row>
    <row r="523" spans="1:17" ht="14.25" customHeight="1" x14ac:dyDescent="0.25">
      <c r="A523" s="3"/>
      <c r="B523" s="3"/>
      <c r="C523" s="3"/>
      <c r="D523" s="3"/>
      <c r="E523" s="3"/>
      <c r="F523" s="3"/>
      <c r="G523" s="3"/>
      <c r="H523" s="3"/>
      <c r="I523" s="3"/>
      <c r="J523" s="3"/>
      <c r="K523" s="3"/>
      <c r="L523" s="3"/>
      <c r="M523" s="3"/>
      <c r="N523" s="3"/>
      <c r="O523" s="3"/>
      <c r="P523" s="3"/>
      <c r="Q523" s="3"/>
    </row>
    <row r="524" spans="1:17" ht="14.25" customHeight="1" x14ac:dyDescent="0.25">
      <c r="A524" s="3"/>
      <c r="B524" s="3"/>
      <c r="C524" s="3"/>
      <c r="D524" s="3"/>
      <c r="E524" s="3"/>
      <c r="F524" s="3"/>
      <c r="G524" s="3"/>
      <c r="H524" s="3"/>
      <c r="I524" s="3"/>
      <c r="J524" s="3"/>
      <c r="K524" s="3"/>
      <c r="L524" s="3"/>
      <c r="M524" s="3"/>
      <c r="N524" s="3"/>
      <c r="O524" s="3"/>
      <c r="P524" s="3"/>
      <c r="Q524" s="3"/>
    </row>
    <row r="525" spans="1:17" ht="14.25" customHeight="1" x14ac:dyDescent="0.25">
      <c r="A525" s="3"/>
      <c r="B525" s="3"/>
      <c r="C525" s="3"/>
      <c r="D525" s="3"/>
      <c r="E525" s="3"/>
      <c r="F525" s="3"/>
      <c r="G525" s="3"/>
      <c r="H525" s="3"/>
      <c r="I525" s="3"/>
      <c r="J525" s="3"/>
      <c r="K525" s="3"/>
      <c r="L525" s="3"/>
      <c r="M525" s="3"/>
      <c r="N525" s="3"/>
      <c r="O525" s="3"/>
      <c r="P525" s="3"/>
      <c r="Q525" s="3"/>
    </row>
    <row r="526" spans="1:17" ht="14.25" customHeight="1" x14ac:dyDescent="0.25">
      <c r="A526" s="3"/>
      <c r="B526" s="3"/>
      <c r="C526" s="3"/>
      <c r="D526" s="3"/>
      <c r="E526" s="3"/>
      <c r="F526" s="3"/>
      <c r="G526" s="3"/>
      <c r="H526" s="3"/>
      <c r="I526" s="3"/>
      <c r="J526" s="3"/>
      <c r="K526" s="3"/>
      <c r="L526" s="3"/>
      <c r="M526" s="3"/>
      <c r="N526" s="3"/>
      <c r="O526" s="3"/>
      <c r="P526" s="3"/>
      <c r="Q526" s="3"/>
    </row>
    <row r="527" spans="1:17" ht="14.25" customHeight="1" x14ac:dyDescent="0.25">
      <c r="A527" s="3"/>
      <c r="B527" s="3"/>
      <c r="C527" s="3"/>
      <c r="D527" s="3"/>
      <c r="E527" s="3"/>
      <c r="F527" s="3"/>
      <c r="G527" s="3"/>
      <c r="H527" s="3"/>
      <c r="I527" s="3"/>
      <c r="J527" s="3"/>
      <c r="K527" s="3"/>
      <c r="L527" s="3"/>
      <c r="M527" s="3"/>
      <c r="N527" s="3"/>
      <c r="O527" s="3"/>
      <c r="P527" s="3"/>
      <c r="Q527" s="3"/>
    </row>
    <row r="528" spans="1:17" ht="14.25" customHeight="1" x14ac:dyDescent="0.25">
      <c r="A528" s="3"/>
      <c r="B528" s="3"/>
      <c r="C528" s="3"/>
      <c r="D528" s="3"/>
      <c r="E528" s="3"/>
      <c r="F528" s="3"/>
      <c r="G528" s="3"/>
      <c r="H528" s="3"/>
      <c r="I528" s="3"/>
      <c r="J528" s="3"/>
      <c r="K528" s="3"/>
      <c r="L528" s="3"/>
      <c r="M528" s="3"/>
      <c r="N528" s="3"/>
      <c r="O528" s="3"/>
      <c r="P528" s="3"/>
      <c r="Q528" s="3"/>
    </row>
    <row r="529" spans="1:17" ht="14.25" customHeight="1" x14ac:dyDescent="0.25">
      <c r="A529" s="3"/>
      <c r="B529" s="3"/>
      <c r="C529" s="3"/>
      <c r="D529" s="3"/>
      <c r="E529" s="3"/>
      <c r="F529" s="3"/>
      <c r="G529" s="3"/>
      <c r="H529" s="3"/>
      <c r="I529" s="3"/>
      <c r="J529" s="3"/>
      <c r="K529" s="3"/>
      <c r="L529" s="3"/>
      <c r="M529" s="3"/>
      <c r="N529" s="3"/>
      <c r="O529" s="3"/>
      <c r="P529" s="3"/>
      <c r="Q529" s="3"/>
    </row>
    <row r="530" spans="1:17" ht="14.25" customHeight="1" x14ac:dyDescent="0.25">
      <c r="A530" s="3"/>
      <c r="B530" s="3"/>
      <c r="C530" s="3"/>
      <c r="D530" s="3"/>
      <c r="E530" s="3"/>
      <c r="F530" s="3"/>
      <c r="G530" s="3"/>
      <c r="H530" s="3"/>
      <c r="I530" s="3"/>
      <c r="J530" s="3"/>
      <c r="K530" s="3"/>
      <c r="L530" s="3"/>
      <c r="M530" s="3"/>
      <c r="N530" s="3"/>
      <c r="O530" s="3"/>
      <c r="P530" s="3"/>
      <c r="Q530" s="3"/>
    </row>
    <row r="531" spans="1:17" ht="14.25" customHeight="1" x14ac:dyDescent="0.25">
      <c r="A531" s="3"/>
      <c r="B531" s="3"/>
      <c r="C531" s="3"/>
      <c r="D531" s="3"/>
      <c r="E531" s="3"/>
      <c r="F531" s="3"/>
      <c r="G531" s="3"/>
      <c r="H531" s="3"/>
      <c r="I531" s="3"/>
      <c r="J531" s="3"/>
      <c r="K531" s="3"/>
      <c r="L531" s="3"/>
      <c r="M531" s="3"/>
      <c r="N531" s="3"/>
      <c r="O531" s="3"/>
      <c r="P531" s="3"/>
      <c r="Q531" s="3"/>
    </row>
    <row r="532" spans="1:17" ht="14.25" customHeight="1" x14ac:dyDescent="0.25">
      <c r="A532" s="3"/>
      <c r="B532" s="3"/>
      <c r="C532" s="3"/>
      <c r="D532" s="3"/>
      <c r="E532" s="3"/>
      <c r="F532" s="3"/>
      <c r="G532" s="3"/>
      <c r="H532" s="3"/>
      <c r="I532" s="3"/>
      <c r="J532" s="3"/>
      <c r="K532" s="3"/>
      <c r="L532" s="3"/>
      <c r="M532" s="3"/>
      <c r="N532" s="3"/>
      <c r="O532" s="3"/>
      <c r="P532" s="3"/>
      <c r="Q532" s="3"/>
    </row>
    <row r="533" spans="1:17" ht="14.25" customHeight="1" x14ac:dyDescent="0.25">
      <c r="A533" s="3"/>
      <c r="B533" s="3"/>
      <c r="C533" s="3"/>
      <c r="D533" s="3"/>
      <c r="E533" s="3"/>
      <c r="F533" s="3"/>
      <c r="G533" s="3"/>
      <c r="H533" s="3"/>
      <c r="I533" s="3"/>
      <c r="J533" s="3"/>
      <c r="K533" s="3"/>
      <c r="L533" s="3"/>
      <c r="M533" s="3"/>
      <c r="N533" s="3"/>
      <c r="O533" s="3"/>
      <c r="P533" s="3"/>
      <c r="Q533" s="3"/>
    </row>
    <row r="534" spans="1:17" ht="14.25" customHeight="1" x14ac:dyDescent="0.25">
      <c r="A534" s="3"/>
      <c r="B534" s="3"/>
      <c r="C534" s="3"/>
      <c r="D534" s="3"/>
      <c r="E534" s="3"/>
      <c r="F534" s="3"/>
      <c r="G534" s="3"/>
      <c r="H534" s="3"/>
      <c r="I534" s="3"/>
      <c r="J534" s="3"/>
      <c r="K534" s="3"/>
      <c r="L534" s="3"/>
      <c r="M534" s="3"/>
      <c r="N534" s="3"/>
      <c r="O534" s="3"/>
      <c r="P534" s="3"/>
      <c r="Q534" s="3"/>
    </row>
    <row r="535" spans="1:17" ht="14.25" customHeight="1" x14ac:dyDescent="0.25">
      <c r="A535" s="3"/>
      <c r="B535" s="3"/>
      <c r="C535" s="3"/>
      <c r="D535" s="3"/>
      <c r="E535" s="3"/>
      <c r="F535" s="3"/>
      <c r="G535" s="3"/>
      <c r="H535" s="3"/>
      <c r="I535" s="3"/>
      <c r="J535" s="3"/>
      <c r="K535" s="3"/>
      <c r="L535" s="3"/>
      <c r="M535" s="3"/>
      <c r="N535" s="3"/>
      <c r="O535" s="3"/>
      <c r="P535" s="3"/>
      <c r="Q535" s="3"/>
    </row>
    <row r="536" spans="1:17" ht="14.25" customHeight="1" x14ac:dyDescent="0.25">
      <c r="A536" s="3"/>
      <c r="B536" s="3"/>
      <c r="C536" s="3"/>
      <c r="D536" s="3"/>
      <c r="E536" s="3"/>
      <c r="F536" s="3"/>
      <c r="G536" s="3"/>
      <c r="H536" s="3"/>
      <c r="I536" s="3"/>
      <c r="J536" s="3"/>
      <c r="K536" s="3"/>
      <c r="L536" s="3"/>
      <c r="M536" s="3"/>
      <c r="N536" s="3"/>
      <c r="O536" s="3"/>
      <c r="P536" s="3"/>
      <c r="Q536" s="3"/>
    </row>
    <row r="537" spans="1:17" ht="14.25" customHeight="1" x14ac:dyDescent="0.25">
      <c r="A537" s="3"/>
      <c r="B537" s="3"/>
      <c r="C537" s="3"/>
      <c r="D537" s="3"/>
      <c r="E537" s="3"/>
      <c r="F537" s="3"/>
      <c r="G537" s="3"/>
      <c r="H537" s="3"/>
      <c r="I537" s="3"/>
      <c r="J537" s="3"/>
      <c r="K537" s="3"/>
      <c r="L537" s="3"/>
      <c r="M537" s="3"/>
      <c r="N537" s="3"/>
      <c r="O537" s="3"/>
      <c r="P537" s="3"/>
      <c r="Q537" s="3"/>
    </row>
    <row r="538" spans="1:17" ht="14.25" customHeight="1" x14ac:dyDescent="0.25">
      <c r="A538" s="3"/>
      <c r="B538" s="3"/>
      <c r="C538" s="3"/>
      <c r="D538" s="3"/>
      <c r="E538" s="3"/>
      <c r="F538" s="3"/>
      <c r="G538" s="3"/>
      <c r="H538" s="3"/>
      <c r="I538" s="3"/>
      <c r="J538" s="3"/>
      <c r="K538" s="3"/>
      <c r="L538" s="3"/>
      <c r="M538" s="3"/>
      <c r="N538" s="3"/>
      <c r="O538" s="3"/>
      <c r="P538" s="3"/>
      <c r="Q538" s="3"/>
    </row>
    <row r="539" spans="1:17" ht="14.25" customHeight="1" x14ac:dyDescent="0.25">
      <c r="A539" s="3"/>
      <c r="B539" s="3"/>
      <c r="C539" s="3"/>
      <c r="D539" s="3"/>
      <c r="E539" s="3"/>
      <c r="F539" s="3"/>
      <c r="G539" s="3"/>
      <c r="H539" s="3"/>
      <c r="I539" s="3"/>
      <c r="J539" s="3"/>
      <c r="K539" s="3"/>
      <c r="L539" s="3"/>
      <c r="M539" s="3"/>
      <c r="N539" s="3"/>
      <c r="O539" s="3"/>
      <c r="P539" s="3"/>
      <c r="Q539" s="3"/>
    </row>
    <row r="540" spans="1:17" ht="14.25" customHeight="1" x14ac:dyDescent="0.25">
      <c r="A540" s="3"/>
      <c r="B540" s="3"/>
      <c r="C540" s="3"/>
      <c r="D540" s="3"/>
      <c r="E540" s="3"/>
      <c r="F540" s="3"/>
      <c r="G540" s="3"/>
      <c r="H540" s="3"/>
      <c r="I540" s="3"/>
      <c r="J540" s="3"/>
      <c r="K540" s="3"/>
      <c r="L540" s="3"/>
      <c r="M540" s="3"/>
      <c r="N540" s="3"/>
      <c r="O540" s="3"/>
      <c r="P540" s="3"/>
      <c r="Q540" s="3"/>
    </row>
    <row r="541" spans="1:17" ht="14.25" customHeight="1" x14ac:dyDescent="0.25">
      <c r="A541" s="3"/>
      <c r="B541" s="3"/>
      <c r="C541" s="3"/>
      <c r="D541" s="3"/>
      <c r="E541" s="3"/>
      <c r="F541" s="3"/>
      <c r="G541" s="3"/>
      <c r="H541" s="3"/>
      <c r="I541" s="3"/>
      <c r="J541" s="3"/>
      <c r="K541" s="3"/>
      <c r="L541" s="3"/>
      <c r="M541" s="3"/>
      <c r="N541" s="3"/>
      <c r="O541" s="3"/>
      <c r="P541" s="3"/>
      <c r="Q541" s="3"/>
    </row>
    <row r="542" spans="1:17" ht="14.25" customHeight="1" x14ac:dyDescent="0.25">
      <c r="A542" s="3"/>
      <c r="B542" s="3"/>
      <c r="C542" s="3"/>
      <c r="D542" s="3"/>
      <c r="E542" s="3"/>
      <c r="F542" s="3"/>
      <c r="G542" s="3"/>
      <c r="H542" s="3"/>
      <c r="I542" s="3"/>
      <c r="J542" s="3"/>
      <c r="K542" s="3"/>
      <c r="L542" s="3"/>
      <c r="M542" s="3"/>
      <c r="N542" s="3"/>
      <c r="O542" s="3"/>
      <c r="P542" s="3"/>
      <c r="Q542" s="3"/>
    </row>
    <row r="543" spans="1:17" ht="14.25" customHeight="1" x14ac:dyDescent="0.25">
      <c r="A543" s="3"/>
      <c r="B543" s="3"/>
      <c r="C543" s="3"/>
      <c r="D543" s="3"/>
      <c r="E543" s="3"/>
      <c r="F543" s="3"/>
      <c r="G543" s="3"/>
      <c r="H543" s="3"/>
      <c r="I543" s="3"/>
      <c r="J543" s="3"/>
      <c r="K543" s="3"/>
      <c r="L543" s="3"/>
      <c r="M543" s="3"/>
      <c r="N543" s="3"/>
      <c r="O543" s="3"/>
      <c r="P543" s="3"/>
      <c r="Q543" s="3"/>
    </row>
    <row r="544" spans="1:17" ht="14.25" customHeight="1" x14ac:dyDescent="0.25">
      <c r="A544" s="3"/>
      <c r="B544" s="3"/>
      <c r="C544" s="3"/>
      <c r="D544" s="3"/>
      <c r="E544" s="3"/>
      <c r="F544" s="3"/>
      <c r="G544" s="3"/>
      <c r="H544" s="3"/>
      <c r="I544" s="3"/>
      <c r="J544" s="3"/>
      <c r="K544" s="3"/>
      <c r="L544" s="3"/>
      <c r="M544" s="3"/>
      <c r="N544" s="3"/>
      <c r="O544" s="3"/>
      <c r="P544" s="3"/>
      <c r="Q544" s="3"/>
    </row>
    <row r="545" spans="1:17" ht="14.25" customHeight="1" x14ac:dyDescent="0.25">
      <c r="A545" s="3"/>
      <c r="B545" s="3"/>
      <c r="C545" s="3"/>
      <c r="D545" s="3"/>
      <c r="E545" s="3"/>
      <c r="F545" s="3"/>
      <c r="G545" s="3"/>
      <c r="H545" s="3"/>
      <c r="I545" s="3"/>
      <c r="J545" s="3"/>
      <c r="K545" s="3"/>
      <c r="L545" s="3"/>
      <c r="M545" s="3"/>
      <c r="N545" s="3"/>
      <c r="O545" s="3"/>
      <c r="P545" s="3"/>
      <c r="Q545" s="3"/>
    </row>
    <row r="546" spans="1:17" ht="14.25" customHeight="1" x14ac:dyDescent="0.25">
      <c r="A546" s="3"/>
      <c r="B546" s="3"/>
      <c r="C546" s="3"/>
      <c r="D546" s="3"/>
      <c r="E546" s="3"/>
      <c r="F546" s="3"/>
      <c r="G546" s="3"/>
      <c r="H546" s="3"/>
      <c r="I546" s="3"/>
      <c r="J546" s="3"/>
      <c r="K546" s="3"/>
      <c r="L546" s="3"/>
      <c r="M546" s="3"/>
      <c r="N546" s="3"/>
      <c r="O546" s="3"/>
      <c r="P546" s="3"/>
      <c r="Q546" s="3"/>
    </row>
    <row r="547" spans="1:17" ht="14.25" customHeight="1" x14ac:dyDescent="0.25">
      <c r="A547" s="3"/>
      <c r="B547" s="3"/>
      <c r="C547" s="3"/>
      <c r="D547" s="3"/>
      <c r="E547" s="3"/>
      <c r="F547" s="3"/>
      <c r="G547" s="3"/>
      <c r="H547" s="3"/>
      <c r="I547" s="3"/>
      <c r="J547" s="3"/>
      <c r="K547" s="3"/>
      <c r="L547" s="3"/>
      <c r="M547" s="3"/>
      <c r="N547" s="3"/>
      <c r="O547" s="3"/>
      <c r="P547" s="3"/>
      <c r="Q547" s="3"/>
    </row>
    <row r="548" spans="1:17" ht="14.25" customHeight="1" x14ac:dyDescent="0.25">
      <c r="A548" s="3"/>
      <c r="B548" s="3"/>
      <c r="C548" s="3"/>
      <c r="D548" s="3"/>
      <c r="E548" s="3"/>
      <c r="F548" s="3"/>
      <c r="G548" s="3"/>
      <c r="H548" s="3"/>
      <c r="I548" s="3"/>
      <c r="J548" s="3"/>
      <c r="K548" s="3"/>
      <c r="L548" s="3"/>
      <c r="M548" s="3"/>
      <c r="N548" s="3"/>
      <c r="O548" s="3"/>
      <c r="P548" s="3"/>
      <c r="Q548" s="3"/>
    </row>
    <row r="549" spans="1:17" ht="14.25" customHeight="1" x14ac:dyDescent="0.25">
      <c r="A549" s="3"/>
      <c r="B549" s="3"/>
      <c r="C549" s="3"/>
      <c r="D549" s="3"/>
      <c r="E549" s="3"/>
      <c r="F549" s="3"/>
      <c r="G549" s="3"/>
      <c r="H549" s="3"/>
      <c r="I549" s="3"/>
      <c r="J549" s="3"/>
      <c r="K549" s="3"/>
      <c r="L549" s="3"/>
      <c r="M549" s="3"/>
      <c r="N549" s="3"/>
      <c r="O549" s="3"/>
      <c r="P549" s="3"/>
      <c r="Q549" s="3"/>
    </row>
    <row r="550" spans="1:17" ht="14.25" customHeight="1" x14ac:dyDescent="0.25">
      <c r="A550" s="3"/>
      <c r="B550" s="3"/>
      <c r="C550" s="3"/>
      <c r="D550" s="3"/>
      <c r="E550" s="3"/>
      <c r="F550" s="3"/>
      <c r="G550" s="3"/>
      <c r="H550" s="3"/>
      <c r="I550" s="3"/>
      <c r="J550" s="3"/>
      <c r="K550" s="3"/>
      <c r="L550" s="3"/>
      <c r="M550" s="3"/>
      <c r="N550" s="3"/>
      <c r="O550" s="3"/>
      <c r="P550" s="3"/>
      <c r="Q550" s="3"/>
    </row>
    <row r="551" spans="1:17" ht="14.25" customHeight="1" x14ac:dyDescent="0.25">
      <c r="A551" s="3"/>
      <c r="B551" s="3"/>
      <c r="C551" s="3"/>
      <c r="D551" s="3"/>
      <c r="E551" s="3"/>
      <c r="F551" s="3"/>
      <c r="G551" s="3"/>
      <c r="H551" s="3"/>
      <c r="I551" s="3"/>
      <c r="J551" s="3"/>
      <c r="K551" s="3"/>
      <c r="L551" s="3"/>
      <c r="M551" s="3"/>
      <c r="N551" s="3"/>
      <c r="O551" s="3"/>
      <c r="P551" s="3"/>
      <c r="Q551" s="3"/>
    </row>
    <row r="552" spans="1:17" ht="14.25" customHeight="1" x14ac:dyDescent="0.25">
      <c r="A552" s="3"/>
      <c r="B552" s="3"/>
      <c r="C552" s="3"/>
      <c r="D552" s="3"/>
      <c r="E552" s="3"/>
      <c r="F552" s="3"/>
      <c r="G552" s="3"/>
      <c r="H552" s="3"/>
      <c r="I552" s="3"/>
      <c r="J552" s="3"/>
      <c r="K552" s="3"/>
      <c r="L552" s="3"/>
      <c r="M552" s="3"/>
      <c r="N552" s="3"/>
      <c r="O552" s="3"/>
      <c r="P552" s="3"/>
      <c r="Q552" s="3"/>
    </row>
    <row r="553" spans="1:17" ht="14.25" customHeight="1" x14ac:dyDescent="0.25">
      <c r="A553" s="3"/>
      <c r="B553" s="3"/>
      <c r="C553" s="3"/>
      <c r="D553" s="3"/>
      <c r="E553" s="3"/>
      <c r="F553" s="3"/>
      <c r="G553" s="3"/>
      <c r="H553" s="3"/>
      <c r="I553" s="3"/>
      <c r="J553" s="3"/>
      <c r="K553" s="3"/>
      <c r="L553" s="3"/>
      <c r="M553" s="3"/>
      <c r="N553" s="3"/>
      <c r="O553" s="3"/>
      <c r="P553" s="3"/>
      <c r="Q553" s="3"/>
    </row>
    <row r="554" spans="1:17" ht="14.25" customHeight="1" x14ac:dyDescent="0.25">
      <c r="A554" s="3"/>
      <c r="B554" s="3"/>
      <c r="C554" s="3"/>
      <c r="D554" s="3"/>
      <c r="E554" s="3"/>
      <c r="F554" s="3"/>
      <c r="G554" s="3"/>
      <c r="H554" s="3"/>
      <c r="I554" s="3"/>
      <c r="J554" s="3"/>
      <c r="K554" s="3"/>
      <c r="L554" s="3"/>
      <c r="M554" s="3"/>
      <c r="N554" s="3"/>
      <c r="O554" s="3"/>
      <c r="P554" s="3"/>
      <c r="Q554" s="3"/>
    </row>
    <row r="555" spans="1:17" ht="14.25" customHeight="1" x14ac:dyDescent="0.25">
      <c r="A555" s="3"/>
      <c r="B555" s="3"/>
      <c r="C555" s="3"/>
      <c r="D555" s="3"/>
      <c r="E555" s="3"/>
      <c r="F555" s="3"/>
      <c r="G555" s="3"/>
      <c r="H555" s="3"/>
      <c r="I555" s="3"/>
      <c r="J555" s="3"/>
      <c r="K555" s="3"/>
      <c r="L555" s="3"/>
      <c r="M555" s="3"/>
      <c r="N555" s="3"/>
      <c r="O555" s="3"/>
      <c r="P555" s="3"/>
      <c r="Q555" s="3"/>
    </row>
    <row r="556" spans="1:17" ht="14.25" customHeight="1" x14ac:dyDescent="0.25">
      <c r="A556" s="3"/>
      <c r="B556" s="3"/>
      <c r="C556" s="3"/>
      <c r="D556" s="3"/>
      <c r="E556" s="3"/>
      <c r="F556" s="3"/>
      <c r="G556" s="3"/>
      <c r="H556" s="3"/>
      <c r="I556" s="3"/>
      <c r="J556" s="3"/>
      <c r="K556" s="3"/>
      <c r="L556" s="3"/>
      <c r="M556" s="3"/>
      <c r="N556" s="3"/>
      <c r="O556" s="3"/>
      <c r="P556" s="3"/>
      <c r="Q556" s="3"/>
    </row>
    <row r="557" spans="1:17" ht="14.25" customHeight="1" x14ac:dyDescent="0.25">
      <c r="A557" s="3"/>
      <c r="B557" s="3"/>
      <c r="C557" s="3"/>
      <c r="D557" s="3"/>
      <c r="E557" s="3"/>
      <c r="F557" s="3"/>
      <c r="G557" s="3"/>
      <c r="H557" s="3"/>
      <c r="I557" s="3"/>
      <c r="J557" s="3"/>
      <c r="K557" s="3"/>
      <c r="L557" s="3"/>
      <c r="M557" s="3"/>
      <c r="N557" s="3"/>
      <c r="O557" s="3"/>
      <c r="P557" s="3"/>
      <c r="Q557" s="3"/>
    </row>
    <row r="558" spans="1:17" ht="14.25" customHeight="1" x14ac:dyDescent="0.25">
      <c r="A558" s="3"/>
      <c r="B558" s="3"/>
      <c r="C558" s="3"/>
      <c r="D558" s="3"/>
      <c r="E558" s="3"/>
      <c r="F558" s="3"/>
      <c r="G558" s="3"/>
      <c r="H558" s="3"/>
      <c r="I558" s="3"/>
      <c r="J558" s="3"/>
      <c r="K558" s="3"/>
      <c r="L558" s="3"/>
      <c r="M558" s="3"/>
      <c r="N558" s="3"/>
      <c r="O558" s="3"/>
      <c r="P558" s="3"/>
      <c r="Q558" s="3"/>
    </row>
    <row r="559" spans="1:17" ht="14.25" customHeight="1" x14ac:dyDescent="0.25">
      <c r="A559" s="3"/>
      <c r="B559" s="3"/>
      <c r="C559" s="3"/>
      <c r="D559" s="3"/>
      <c r="E559" s="3"/>
      <c r="F559" s="3"/>
      <c r="G559" s="3"/>
      <c r="H559" s="3"/>
      <c r="I559" s="3"/>
      <c r="J559" s="3"/>
      <c r="K559" s="3"/>
      <c r="L559" s="3"/>
      <c r="M559" s="3"/>
      <c r="N559" s="3"/>
      <c r="O559" s="3"/>
      <c r="P559" s="3"/>
      <c r="Q559" s="3"/>
    </row>
    <row r="560" spans="1:17" ht="14.25" customHeight="1" x14ac:dyDescent="0.25">
      <c r="A560" s="3"/>
      <c r="B560" s="3"/>
      <c r="C560" s="3"/>
      <c r="D560" s="3"/>
      <c r="E560" s="3"/>
      <c r="F560" s="3"/>
      <c r="G560" s="3"/>
      <c r="H560" s="3"/>
      <c r="I560" s="3"/>
      <c r="J560" s="3"/>
      <c r="K560" s="3"/>
      <c r="L560" s="3"/>
      <c r="M560" s="3"/>
      <c r="N560" s="3"/>
      <c r="O560" s="3"/>
      <c r="P560" s="3"/>
      <c r="Q560" s="3"/>
    </row>
    <row r="561" spans="1:17" ht="14.25" customHeight="1" x14ac:dyDescent="0.25">
      <c r="A561" s="3"/>
      <c r="B561" s="3"/>
      <c r="C561" s="3"/>
      <c r="D561" s="3"/>
      <c r="E561" s="3"/>
      <c r="F561" s="3"/>
      <c r="G561" s="3"/>
      <c r="H561" s="3"/>
      <c r="I561" s="3"/>
      <c r="J561" s="3"/>
      <c r="K561" s="3"/>
      <c r="L561" s="3"/>
      <c r="M561" s="3"/>
      <c r="N561" s="3"/>
      <c r="O561" s="3"/>
      <c r="P561" s="3"/>
      <c r="Q561" s="3"/>
    </row>
    <row r="562" spans="1:17" ht="14.25" customHeight="1" x14ac:dyDescent="0.25">
      <c r="A562" s="3"/>
      <c r="B562" s="3"/>
      <c r="C562" s="3"/>
      <c r="D562" s="3"/>
      <c r="E562" s="3"/>
      <c r="F562" s="3"/>
      <c r="G562" s="3"/>
      <c r="H562" s="3"/>
      <c r="I562" s="3"/>
      <c r="J562" s="3"/>
      <c r="K562" s="3"/>
      <c r="L562" s="3"/>
      <c r="M562" s="3"/>
      <c r="N562" s="3"/>
      <c r="O562" s="3"/>
      <c r="P562" s="3"/>
      <c r="Q562" s="3"/>
    </row>
    <row r="563" spans="1:17" ht="14.25" customHeight="1" x14ac:dyDescent="0.25">
      <c r="A563" s="3"/>
      <c r="B563" s="3"/>
      <c r="C563" s="3"/>
      <c r="D563" s="3"/>
      <c r="E563" s="3"/>
      <c r="F563" s="3"/>
      <c r="G563" s="3"/>
      <c r="H563" s="3"/>
      <c r="I563" s="3"/>
      <c r="J563" s="3"/>
      <c r="K563" s="3"/>
      <c r="L563" s="3"/>
      <c r="M563" s="3"/>
      <c r="N563" s="3"/>
      <c r="O563" s="3"/>
      <c r="P563" s="3"/>
      <c r="Q563" s="3"/>
    </row>
    <row r="564" spans="1:17" ht="14.25" customHeight="1" x14ac:dyDescent="0.25">
      <c r="A564" s="3"/>
      <c r="B564" s="3"/>
      <c r="C564" s="3"/>
      <c r="D564" s="3"/>
      <c r="E564" s="3"/>
      <c r="F564" s="3"/>
      <c r="G564" s="3"/>
      <c r="H564" s="3"/>
      <c r="I564" s="3"/>
      <c r="J564" s="3"/>
      <c r="K564" s="3"/>
      <c r="L564" s="3"/>
      <c r="M564" s="3"/>
      <c r="N564" s="3"/>
      <c r="O564" s="3"/>
      <c r="P564" s="3"/>
      <c r="Q564" s="3"/>
    </row>
    <row r="565" spans="1:17" ht="14.25" customHeight="1" x14ac:dyDescent="0.25">
      <c r="A565" s="3"/>
      <c r="B565" s="3"/>
      <c r="C565" s="3"/>
      <c r="D565" s="3"/>
      <c r="E565" s="3"/>
      <c r="F565" s="3"/>
      <c r="G565" s="3"/>
      <c r="H565" s="3"/>
      <c r="I565" s="3"/>
      <c r="J565" s="3"/>
      <c r="K565" s="3"/>
      <c r="L565" s="3"/>
      <c r="M565" s="3"/>
      <c r="N565" s="3"/>
      <c r="O565" s="3"/>
      <c r="P565" s="3"/>
      <c r="Q565" s="3"/>
    </row>
    <row r="566" spans="1:17" ht="14.25" customHeight="1" x14ac:dyDescent="0.25">
      <c r="A566" s="3"/>
      <c r="B566" s="3"/>
      <c r="C566" s="3"/>
      <c r="D566" s="3"/>
      <c r="E566" s="3"/>
      <c r="F566" s="3"/>
      <c r="G566" s="3"/>
      <c r="H566" s="3"/>
      <c r="I566" s="3"/>
      <c r="J566" s="3"/>
      <c r="K566" s="3"/>
      <c r="L566" s="3"/>
      <c r="M566" s="3"/>
      <c r="N566" s="3"/>
      <c r="O566" s="3"/>
      <c r="P566" s="3"/>
      <c r="Q566" s="3"/>
    </row>
    <row r="567" spans="1:17" ht="14.25" customHeight="1" x14ac:dyDescent="0.25">
      <c r="A567" s="3"/>
      <c r="B567" s="3"/>
      <c r="C567" s="3"/>
      <c r="D567" s="3"/>
      <c r="E567" s="3"/>
      <c r="F567" s="3"/>
      <c r="G567" s="3"/>
      <c r="H567" s="3"/>
      <c r="I567" s="3"/>
      <c r="J567" s="3"/>
      <c r="K567" s="3"/>
      <c r="L567" s="3"/>
      <c r="M567" s="3"/>
      <c r="N567" s="3"/>
      <c r="O567" s="3"/>
      <c r="P567" s="3"/>
      <c r="Q567" s="3"/>
    </row>
    <row r="568" spans="1:17" ht="14.25" customHeight="1" x14ac:dyDescent="0.25">
      <c r="A568" s="3"/>
      <c r="B568" s="3"/>
      <c r="C568" s="3"/>
      <c r="D568" s="3"/>
      <c r="E568" s="3"/>
      <c r="F568" s="3"/>
      <c r="G568" s="3"/>
      <c r="H568" s="3"/>
      <c r="I568" s="3"/>
      <c r="J568" s="3"/>
      <c r="K568" s="3"/>
      <c r="L568" s="3"/>
      <c r="M568" s="3"/>
      <c r="N568" s="3"/>
      <c r="O568" s="3"/>
      <c r="P568" s="3"/>
      <c r="Q568" s="3"/>
    </row>
    <row r="569" spans="1:17" ht="14.25" customHeight="1" x14ac:dyDescent="0.25">
      <c r="A569" s="3"/>
      <c r="B569" s="3"/>
      <c r="C569" s="3"/>
      <c r="D569" s="3"/>
      <c r="E569" s="3"/>
      <c r="F569" s="3"/>
      <c r="G569" s="3"/>
      <c r="H569" s="3"/>
      <c r="I569" s="3"/>
      <c r="J569" s="3"/>
      <c r="K569" s="3"/>
      <c r="L569" s="3"/>
      <c r="M569" s="3"/>
      <c r="N569" s="3"/>
      <c r="O569" s="3"/>
      <c r="P569" s="3"/>
      <c r="Q569" s="3"/>
    </row>
    <row r="570" spans="1:17" ht="14.25" customHeight="1" x14ac:dyDescent="0.25">
      <c r="A570" s="3"/>
      <c r="B570" s="3"/>
      <c r="C570" s="3"/>
      <c r="D570" s="3"/>
      <c r="E570" s="3"/>
      <c r="F570" s="3"/>
      <c r="G570" s="3"/>
      <c r="H570" s="3"/>
      <c r="I570" s="3"/>
      <c r="J570" s="3"/>
      <c r="K570" s="3"/>
      <c r="L570" s="3"/>
      <c r="M570" s="3"/>
      <c r="N570" s="3"/>
      <c r="O570" s="3"/>
      <c r="P570" s="3"/>
      <c r="Q570" s="3"/>
    </row>
    <row r="571" spans="1:17" ht="14.25" customHeight="1" x14ac:dyDescent="0.25">
      <c r="A571" s="3"/>
      <c r="B571" s="3"/>
      <c r="C571" s="3"/>
      <c r="D571" s="3"/>
      <c r="E571" s="3"/>
      <c r="F571" s="3"/>
      <c r="G571" s="3"/>
      <c r="H571" s="3"/>
      <c r="I571" s="3"/>
      <c r="J571" s="3"/>
      <c r="K571" s="3"/>
      <c r="L571" s="3"/>
      <c r="M571" s="3"/>
      <c r="N571" s="3"/>
      <c r="O571" s="3"/>
      <c r="P571" s="3"/>
      <c r="Q571" s="3"/>
    </row>
    <row r="572" spans="1:17" ht="14.25" customHeight="1" x14ac:dyDescent="0.25">
      <c r="A572" s="3"/>
      <c r="B572" s="3"/>
      <c r="C572" s="3"/>
      <c r="D572" s="3"/>
      <c r="E572" s="3"/>
      <c r="F572" s="3"/>
      <c r="G572" s="3"/>
      <c r="H572" s="3"/>
      <c r="I572" s="3"/>
      <c r="J572" s="3"/>
      <c r="K572" s="3"/>
      <c r="L572" s="3"/>
      <c r="M572" s="3"/>
      <c r="N572" s="3"/>
      <c r="O572" s="3"/>
      <c r="P572" s="3"/>
      <c r="Q572" s="3"/>
    </row>
    <row r="573" spans="1:17" ht="14.25" customHeight="1" x14ac:dyDescent="0.25">
      <c r="A573" s="3"/>
      <c r="B573" s="3"/>
      <c r="C573" s="3"/>
      <c r="D573" s="3"/>
      <c r="E573" s="3"/>
      <c r="F573" s="3"/>
      <c r="G573" s="3"/>
      <c r="H573" s="3"/>
      <c r="I573" s="3"/>
      <c r="J573" s="3"/>
      <c r="K573" s="3"/>
      <c r="L573" s="3"/>
      <c r="M573" s="3"/>
      <c r="N573" s="3"/>
      <c r="O573" s="3"/>
      <c r="P573" s="3"/>
      <c r="Q573" s="3"/>
    </row>
    <row r="574" spans="1:17" ht="14.25" customHeight="1" x14ac:dyDescent="0.25">
      <c r="A574" s="3"/>
      <c r="B574" s="3"/>
      <c r="C574" s="3"/>
      <c r="D574" s="3"/>
      <c r="E574" s="3"/>
      <c r="F574" s="3"/>
      <c r="G574" s="3"/>
      <c r="H574" s="3"/>
      <c r="I574" s="3"/>
      <c r="J574" s="3"/>
      <c r="K574" s="3"/>
      <c r="L574" s="3"/>
      <c r="M574" s="3"/>
      <c r="N574" s="3"/>
      <c r="O574" s="3"/>
      <c r="P574" s="3"/>
      <c r="Q574" s="3"/>
    </row>
    <row r="575" spans="1:17" ht="14.25" customHeight="1" x14ac:dyDescent="0.25">
      <c r="A575" s="3"/>
      <c r="B575" s="3"/>
      <c r="C575" s="3"/>
      <c r="D575" s="3"/>
      <c r="E575" s="3"/>
      <c r="F575" s="3"/>
      <c r="G575" s="3"/>
      <c r="H575" s="3"/>
      <c r="I575" s="3"/>
      <c r="J575" s="3"/>
      <c r="K575" s="3"/>
      <c r="L575" s="3"/>
      <c r="M575" s="3"/>
      <c r="N575" s="3"/>
      <c r="O575" s="3"/>
      <c r="P575" s="3"/>
      <c r="Q575" s="3"/>
    </row>
    <row r="576" spans="1:17" ht="14.25" customHeight="1" x14ac:dyDescent="0.25">
      <c r="A576" s="3"/>
      <c r="B576" s="3"/>
      <c r="C576" s="3"/>
      <c r="D576" s="3"/>
      <c r="E576" s="3"/>
      <c r="F576" s="3"/>
      <c r="G576" s="3"/>
      <c r="H576" s="3"/>
      <c r="I576" s="3"/>
      <c r="J576" s="3"/>
      <c r="K576" s="3"/>
      <c r="L576" s="3"/>
      <c r="M576" s="3"/>
      <c r="N576" s="3"/>
      <c r="O576" s="3"/>
      <c r="P576" s="3"/>
      <c r="Q576" s="3"/>
    </row>
    <row r="577" spans="1:17" ht="14.25" customHeight="1" x14ac:dyDescent="0.25">
      <c r="A577" s="3"/>
      <c r="B577" s="3"/>
      <c r="C577" s="3"/>
      <c r="D577" s="3"/>
      <c r="E577" s="3"/>
      <c r="F577" s="3"/>
      <c r="G577" s="3"/>
      <c r="H577" s="3"/>
      <c r="I577" s="3"/>
      <c r="J577" s="3"/>
      <c r="K577" s="3"/>
      <c r="L577" s="3"/>
      <c r="M577" s="3"/>
      <c r="N577" s="3"/>
      <c r="O577" s="3"/>
      <c r="P577" s="3"/>
      <c r="Q577" s="3"/>
    </row>
    <row r="578" spans="1:17" ht="14.25" customHeight="1" x14ac:dyDescent="0.25">
      <c r="A578" s="3"/>
      <c r="B578" s="3"/>
      <c r="C578" s="3"/>
      <c r="D578" s="3"/>
      <c r="E578" s="3"/>
      <c r="F578" s="3"/>
      <c r="G578" s="3"/>
      <c r="H578" s="3"/>
      <c r="I578" s="3"/>
      <c r="J578" s="3"/>
      <c r="K578" s="3"/>
      <c r="L578" s="3"/>
      <c r="M578" s="3"/>
      <c r="N578" s="3"/>
      <c r="O578" s="3"/>
      <c r="P578" s="3"/>
      <c r="Q578" s="3"/>
    </row>
    <row r="579" spans="1:17" ht="14.25" customHeight="1" x14ac:dyDescent="0.25">
      <c r="A579" s="3"/>
      <c r="B579" s="3"/>
      <c r="C579" s="3"/>
      <c r="D579" s="3"/>
      <c r="E579" s="3"/>
      <c r="F579" s="3"/>
      <c r="G579" s="3"/>
      <c r="H579" s="3"/>
      <c r="I579" s="3"/>
      <c r="J579" s="3"/>
      <c r="K579" s="3"/>
      <c r="L579" s="3"/>
      <c r="M579" s="3"/>
      <c r="N579" s="3"/>
      <c r="O579" s="3"/>
      <c r="P579" s="3"/>
      <c r="Q579" s="3"/>
    </row>
    <row r="580" spans="1:17" ht="14.25" customHeight="1" x14ac:dyDescent="0.25">
      <c r="A580" s="3"/>
      <c r="B580" s="3"/>
      <c r="C580" s="3"/>
      <c r="D580" s="3"/>
      <c r="E580" s="3"/>
      <c r="F580" s="3"/>
      <c r="G580" s="3"/>
      <c r="H580" s="3"/>
      <c r="I580" s="3"/>
      <c r="J580" s="3"/>
      <c r="K580" s="3"/>
      <c r="L580" s="3"/>
      <c r="M580" s="3"/>
      <c r="N580" s="3"/>
      <c r="O580" s="3"/>
      <c r="P580" s="3"/>
      <c r="Q580" s="3"/>
    </row>
    <row r="581" spans="1:17" ht="14.25" customHeight="1" x14ac:dyDescent="0.25">
      <c r="A581" s="3"/>
      <c r="B581" s="3"/>
      <c r="C581" s="3"/>
      <c r="D581" s="3"/>
      <c r="E581" s="3"/>
      <c r="F581" s="3"/>
      <c r="G581" s="3"/>
      <c r="H581" s="3"/>
      <c r="I581" s="3"/>
      <c r="J581" s="3"/>
      <c r="K581" s="3"/>
      <c r="L581" s="3"/>
      <c r="M581" s="3"/>
      <c r="N581" s="3"/>
      <c r="O581" s="3"/>
      <c r="P581" s="3"/>
      <c r="Q581" s="3"/>
    </row>
    <row r="582" spans="1:17" ht="14.25" customHeight="1" x14ac:dyDescent="0.25">
      <c r="A582" s="3"/>
      <c r="B582" s="3"/>
      <c r="C582" s="3"/>
      <c r="D582" s="3"/>
      <c r="E582" s="3"/>
      <c r="F582" s="3"/>
      <c r="G582" s="3"/>
      <c r="H582" s="3"/>
      <c r="I582" s="3"/>
      <c r="J582" s="3"/>
      <c r="K582" s="3"/>
      <c r="L582" s="3"/>
      <c r="M582" s="3"/>
      <c r="N582" s="3"/>
      <c r="O582" s="3"/>
      <c r="P582" s="3"/>
      <c r="Q582" s="3"/>
    </row>
    <row r="583" spans="1:17" ht="14.25" customHeight="1" x14ac:dyDescent="0.25">
      <c r="A583" s="3"/>
      <c r="B583" s="3"/>
      <c r="C583" s="3"/>
      <c r="D583" s="3"/>
      <c r="E583" s="3"/>
      <c r="F583" s="3"/>
      <c r="G583" s="3"/>
      <c r="H583" s="3"/>
      <c r="I583" s="3"/>
      <c r="J583" s="3"/>
      <c r="K583" s="3"/>
      <c r="L583" s="3"/>
      <c r="M583" s="3"/>
      <c r="N583" s="3"/>
      <c r="O583" s="3"/>
      <c r="P583" s="3"/>
      <c r="Q583" s="3"/>
    </row>
    <row r="584" spans="1:17" ht="14.25" customHeight="1" x14ac:dyDescent="0.25">
      <c r="A584" s="3"/>
      <c r="B584" s="3"/>
      <c r="C584" s="3"/>
      <c r="D584" s="3"/>
      <c r="E584" s="3"/>
      <c r="F584" s="3"/>
      <c r="G584" s="3"/>
      <c r="H584" s="3"/>
      <c r="I584" s="3"/>
      <c r="J584" s="3"/>
      <c r="K584" s="3"/>
      <c r="L584" s="3"/>
      <c r="M584" s="3"/>
      <c r="N584" s="3"/>
      <c r="O584" s="3"/>
      <c r="P584" s="3"/>
      <c r="Q584" s="3"/>
    </row>
    <row r="585" spans="1:17" ht="14.25" customHeight="1" x14ac:dyDescent="0.25">
      <c r="A585" s="3"/>
      <c r="B585" s="3"/>
      <c r="C585" s="3"/>
      <c r="D585" s="3"/>
      <c r="E585" s="3"/>
      <c r="F585" s="3"/>
      <c r="G585" s="3"/>
      <c r="H585" s="3"/>
      <c r="I585" s="3"/>
      <c r="J585" s="3"/>
      <c r="K585" s="3"/>
      <c r="L585" s="3"/>
      <c r="M585" s="3"/>
      <c r="N585" s="3"/>
      <c r="O585" s="3"/>
      <c r="P585" s="3"/>
      <c r="Q585" s="3"/>
    </row>
    <row r="586" spans="1:17" ht="14.25" customHeight="1" x14ac:dyDescent="0.25">
      <c r="A586" s="3"/>
      <c r="B586" s="3"/>
      <c r="C586" s="3"/>
      <c r="D586" s="3"/>
      <c r="E586" s="3"/>
      <c r="F586" s="3"/>
      <c r="G586" s="3"/>
      <c r="H586" s="3"/>
      <c r="I586" s="3"/>
      <c r="J586" s="3"/>
      <c r="K586" s="3"/>
      <c r="L586" s="3"/>
      <c r="M586" s="3"/>
      <c r="N586" s="3"/>
      <c r="O586" s="3"/>
      <c r="P586" s="3"/>
      <c r="Q586" s="3"/>
    </row>
    <row r="587" spans="1:17" ht="14.25" customHeight="1" x14ac:dyDescent="0.25">
      <c r="A587" s="3"/>
      <c r="B587" s="3"/>
      <c r="C587" s="3"/>
      <c r="D587" s="3"/>
      <c r="E587" s="3"/>
      <c r="F587" s="3"/>
      <c r="G587" s="3"/>
      <c r="H587" s="3"/>
      <c r="I587" s="3"/>
      <c r="J587" s="3"/>
      <c r="K587" s="3"/>
      <c r="L587" s="3"/>
      <c r="M587" s="3"/>
      <c r="N587" s="3"/>
      <c r="O587" s="3"/>
      <c r="P587" s="3"/>
      <c r="Q587" s="3"/>
    </row>
    <row r="588" spans="1:17" ht="14.25" customHeight="1" x14ac:dyDescent="0.25">
      <c r="A588" s="3"/>
      <c r="B588" s="3"/>
      <c r="C588" s="3"/>
      <c r="D588" s="3"/>
      <c r="E588" s="3"/>
      <c r="F588" s="3"/>
      <c r="G588" s="3"/>
      <c r="H588" s="3"/>
      <c r="I588" s="3"/>
      <c r="J588" s="3"/>
      <c r="K588" s="3"/>
      <c r="L588" s="3"/>
      <c r="M588" s="3"/>
      <c r="N588" s="3"/>
      <c r="O588" s="3"/>
      <c r="P588" s="3"/>
      <c r="Q588" s="3"/>
    </row>
    <row r="589" spans="1:17" ht="14.25" customHeight="1" x14ac:dyDescent="0.25">
      <c r="A589" s="3"/>
      <c r="B589" s="3"/>
      <c r="C589" s="3"/>
      <c r="D589" s="3"/>
      <c r="E589" s="3"/>
      <c r="F589" s="3"/>
      <c r="G589" s="3"/>
      <c r="H589" s="3"/>
      <c r="I589" s="3"/>
      <c r="J589" s="3"/>
      <c r="K589" s="3"/>
      <c r="L589" s="3"/>
      <c r="M589" s="3"/>
      <c r="N589" s="3"/>
      <c r="O589" s="3"/>
      <c r="P589" s="3"/>
      <c r="Q589" s="3"/>
    </row>
    <row r="590" spans="1:17" ht="14.25" customHeight="1" x14ac:dyDescent="0.25">
      <c r="A590" s="3"/>
      <c r="B590" s="3"/>
      <c r="C590" s="3"/>
      <c r="D590" s="3"/>
      <c r="E590" s="3"/>
      <c r="F590" s="3"/>
      <c r="G590" s="3"/>
      <c r="H590" s="3"/>
      <c r="I590" s="3"/>
      <c r="J590" s="3"/>
      <c r="K590" s="3"/>
      <c r="L590" s="3"/>
      <c r="M590" s="3"/>
      <c r="N590" s="3"/>
      <c r="O590" s="3"/>
      <c r="P590" s="3"/>
      <c r="Q590" s="3"/>
    </row>
    <row r="591" spans="1:17" ht="14.25" customHeight="1" x14ac:dyDescent="0.25">
      <c r="A591" s="3"/>
      <c r="B591" s="3"/>
      <c r="C591" s="3"/>
      <c r="D591" s="3"/>
      <c r="E591" s="3"/>
      <c r="F591" s="3"/>
      <c r="G591" s="3"/>
      <c r="H591" s="3"/>
      <c r="I591" s="3"/>
      <c r="J591" s="3"/>
      <c r="K591" s="3"/>
      <c r="L591" s="3"/>
      <c r="M591" s="3"/>
      <c r="N591" s="3"/>
      <c r="O591" s="3"/>
      <c r="P591" s="3"/>
      <c r="Q591" s="3"/>
    </row>
    <row r="592" spans="1:17" ht="14.25" customHeight="1" x14ac:dyDescent="0.25">
      <c r="A592" s="3"/>
      <c r="B592" s="3"/>
      <c r="C592" s="3"/>
      <c r="D592" s="3"/>
      <c r="E592" s="3"/>
      <c r="F592" s="3"/>
      <c r="G592" s="3"/>
      <c r="H592" s="3"/>
      <c r="I592" s="3"/>
      <c r="J592" s="3"/>
      <c r="K592" s="3"/>
      <c r="L592" s="3"/>
      <c r="M592" s="3"/>
      <c r="N592" s="3"/>
      <c r="O592" s="3"/>
      <c r="P592" s="3"/>
      <c r="Q592" s="3"/>
    </row>
    <row r="593" spans="1:17" ht="14.25" customHeight="1" x14ac:dyDescent="0.25">
      <c r="A593" s="3"/>
      <c r="B593" s="3"/>
      <c r="C593" s="3"/>
      <c r="D593" s="3"/>
      <c r="E593" s="3"/>
      <c r="F593" s="3"/>
      <c r="G593" s="3"/>
      <c r="H593" s="3"/>
      <c r="I593" s="3"/>
      <c r="J593" s="3"/>
      <c r="K593" s="3"/>
      <c r="L593" s="3"/>
      <c r="M593" s="3"/>
      <c r="N593" s="3"/>
      <c r="O593" s="3"/>
      <c r="P593" s="3"/>
      <c r="Q593" s="3"/>
    </row>
    <row r="594" spans="1:17" ht="14.25" customHeight="1" x14ac:dyDescent="0.25">
      <c r="A594" s="3"/>
      <c r="B594" s="3"/>
      <c r="C594" s="3"/>
      <c r="D594" s="3"/>
      <c r="E594" s="3"/>
      <c r="F594" s="3"/>
      <c r="G594" s="3"/>
      <c r="H594" s="3"/>
      <c r="I594" s="3"/>
      <c r="J594" s="3"/>
      <c r="K594" s="3"/>
      <c r="L594" s="3"/>
      <c r="M594" s="3"/>
      <c r="N594" s="3"/>
      <c r="O594" s="3"/>
      <c r="P594" s="3"/>
      <c r="Q594" s="3"/>
    </row>
    <row r="595" spans="1:17" ht="14.25" customHeight="1" x14ac:dyDescent="0.25">
      <c r="A595" s="3"/>
      <c r="B595" s="3"/>
      <c r="C595" s="3"/>
      <c r="D595" s="3"/>
      <c r="E595" s="3"/>
      <c r="F595" s="3"/>
      <c r="G595" s="3"/>
      <c r="H595" s="3"/>
      <c r="I595" s="3"/>
      <c r="J595" s="3"/>
      <c r="K595" s="3"/>
      <c r="L595" s="3"/>
      <c r="M595" s="3"/>
      <c r="N595" s="3"/>
      <c r="O595" s="3"/>
      <c r="P595" s="3"/>
      <c r="Q595" s="3"/>
    </row>
    <row r="596" spans="1:17" ht="14.25" customHeight="1" x14ac:dyDescent="0.25">
      <c r="A596" s="3"/>
      <c r="B596" s="3"/>
      <c r="C596" s="3"/>
      <c r="D596" s="3"/>
      <c r="E596" s="3"/>
      <c r="F596" s="3"/>
      <c r="G596" s="3"/>
      <c r="H596" s="3"/>
      <c r="I596" s="3"/>
      <c r="J596" s="3"/>
      <c r="K596" s="3"/>
      <c r="L596" s="3"/>
      <c r="M596" s="3"/>
      <c r="N596" s="3"/>
      <c r="O596" s="3"/>
      <c r="P596" s="3"/>
      <c r="Q596" s="3"/>
    </row>
    <row r="597" spans="1:17" ht="14.25" customHeight="1" x14ac:dyDescent="0.25">
      <c r="A597" s="3"/>
      <c r="B597" s="3"/>
      <c r="C597" s="3"/>
      <c r="D597" s="3"/>
      <c r="E597" s="3"/>
      <c r="F597" s="3"/>
      <c r="G597" s="3"/>
      <c r="H597" s="3"/>
      <c r="I597" s="3"/>
      <c r="J597" s="3"/>
      <c r="K597" s="3"/>
      <c r="L597" s="3"/>
      <c r="M597" s="3"/>
      <c r="N597" s="3"/>
      <c r="O597" s="3"/>
      <c r="P597" s="3"/>
      <c r="Q597" s="3"/>
    </row>
    <row r="598" spans="1:17" ht="14.25" customHeight="1" x14ac:dyDescent="0.25">
      <c r="A598" s="3"/>
      <c r="B598" s="3"/>
      <c r="C598" s="3"/>
      <c r="D598" s="3"/>
      <c r="E598" s="3"/>
      <c r="F598" s="3"/>
      <c r="G598" s="3"/>
      <c r="H598" s="3"/>
      <c r="I598" s="3"/>
      <c r="J598" s="3"/>
      <c r="K598" s="3"/>
      <c r="L598" s="3"/>
      <c r="M598" s="3"/>
      <c r="N598" s="3"/>
      <c r="O598" s="3"/>
      <c r="P598" s="3"/>
      <c r="Q598" s="3"/>
    </row>
    <row r="599" spans="1:17" ht="14.25" customHeight="1" x14ac:dyDescent="0.25">
      <c r="A599" s="3"/>
      <c r="B599" s="3"/>
      <c r="C599" s="3"/>
      <c r="D599" s="3"/>
      <c r="E599" s="3"/>
      <c r="F599" s="3"/>
      <c r="G599" s="3"/>
      <c r="H599" s="3"/>
      <c r="I599" s="3"/>
      <c r="J599" s="3"/>
      <c r="K599" s="3"/>
      <c r="L599" s="3"/>
      <c r="M599" s="3"/>
      <c r="N599" s="3"/>
      <c r="O599" s="3"/>
      <c r="P599" s="3"/>
      <c r="Q599" s="3"/>
    </row>
    <row r="600" spans="1:17" ht="14.25" customHeight="1" x14ac:dyDescent="0.25">
      <c r="A600" s="3"/>
      <c r="B600" s="3"/>
      <c r="C600" s="3"/>
      <c r="D600" s="3"/>
      <c r="E600" s="3"/>
      <c r="F600" s="3"/>
      <c r="G600" s="3"/>
      <c r="H600" s="3"/>
      <c r="I600" s="3"/>
      <c r="J600" s="3"/>
      <c r="K600" s="3"/>
      <c r="L600" s="3"/>
      <c r="M600" s="3"/>
      <c r="N600" s="3"/>
      <c r="O600" s="3"/>
      <c r="P600" s="3"/>
      <c r="Q600" s="3"/>
    </row>
    <row r="601" spans="1:17" ht="14.25" customHeight="1" x14ac:dyDescent="0.25">
      <c r="A601" s="3"/>
      <c r="B601" s="3"/>
      <c r="C601" s="3"/>
      <c r="D601" s="3"/>
      <c r="E601" s="3"/>
      <c r="F601" s="3"/>
      <c r="G601" s="3"/>
      <c r="H601" s="3"/>
      <c r="I601" s="3"/>
      <c r="J601" s="3"/>
      <c r="K601" s="3"/>
      <c r="L601" s="3"/>
      <c r="M601" s="3"/>
      <c r="N601" s="3"/>
      <c r="O601" s="3"/>
      <c r="P601" s="3"/>
      <c r="Q601" s="3"/>
    </row>
    <row r="602" spans="1:17" ht="14.25" customHeight="1" x14ac:dyDescent="0.25">
      <c r="A602" s="3"/>
      <c r="B602" s="3"/>
      <c r="C602" s="3"/>
      <c r="D602" s="3"/>
      <c r="E602" s="3"/>
      <c r="F602" s="3"/>
      <c r="G602" s="3"/>
      <c r="H602" s="3"/>
      <c r="I602" s="3"/>
      <c r="J602" s="3"/>
      <c r="K602" s="3"/>
      <c r="L602" s="3"/>
      <c r="M602" s="3"/>
      <c r="N602" s="3"/>
      <c r="O602" s="3"/>
      <c r="P602" s="3"/>
      <c r="Q602" s="3"/>
    </row>
    <row r="603" spans="1:17" ht="14.25" customHeight="1" x14ac:dyDescent="0.25">
      <c r="A603" s="3"/>
      <c r="B603" s="3"/>
      <c r="C603" s="3"/>
      <c r="D603" s="3"/>
      <c r="E603" s="3"/>
      <c r="F603" s="3"/>
      <c r="G603" s="3"/>
      <c r="H603" s="3"/>
      <c r="I603" s="3"/>
      <c r="J603" s="3"/>
      <c r="K603" s="3"/>
      <c r="L603" s="3"/>
      <c r="M603" s="3"/>
      <c r="N603" s="3"/>
      <c r="O603" s="3"/>
      <c r="P603" s="3"/>
      <c r="Q603" s="3"/>
    </row>
    <row r="604" spans="1:17" ht="14.25" customHeight="1" x14ac:dyDescent="0.25">
      <c r="A604" s="3"/>
      <c r="B604" s="3"/>
      <c r="C604" s="3"/>
      <c r="D604" s="3"/>
      <c r="E604" s="3"/>
      <c r="F604" s="3"/>
      <c r="G604" s="3"/>
      <c r="H604" s="3"/>
      <c r="I604" s="3"/>
      <c r="J604" s="3"/>
      <c r="K604" s="3"/>
      <c r="L604" s="3"/>
      <c r="M604" s="3"/>
      <c r="N604" s="3"/>
      <c r="O604" s="3"/>
      <c r="P604" s="3"/>
      <c r="Q604" s="3"/>
    </row>
    <row r="605" spans="1:17" ht="14.25" customHeight="1" x14ac:dyDescent="0.25">
      <c r="A605" s="3"/>
      <c r="B605" s="3"/>
      <c r="C605" s="3"/>
      <c r="D605" s="3"/>
      <c r="E605" s="3"/>
      <c r="F605" s="3"/>
      <c r="G605" s="3"/>
      <c r="H605" s="3"/>
      <c r="I605" s="3"/>
      <c r="J605" s="3"/>
      <c r="K605" s="3"/>
      <c r="L605" s="3"/>
      <c r="M605" s="3"/>
      <c r="N605" s="3"/>
      <c r="O605" s="3"/>
      <c r="P605" s="3"/>
      <c r="Q605" s="3"/>
    </row>
    <row r="606" spans="1:17" ht="14.25" customHeight="1" x14ac:dyDescent="0.25">
      <c r="A606" s="3"/>
      <c r="B606" s="3"/>
      <c r="C606" s="3"/>
      <c r="D606" s="3"/>
      <c r="E606" s="3"/>
      <c r="F606" s="3"/>
      <c r="G606" s="3"/>
      <c r="H606" s="3"/>
      <c r="I606" s="3"/>
      <c r="J606" s="3"/>
      <c r="K606" s="3"/>
      <c r="L606" s="3"/>
      <c r="M606" s="3"/>
      <c r="N606" s="3"/>
      <c r="O606" s="3"/>
      <c r="P606" s="3"/>
      <c r="Q606" s="3"/>
    </row>
    <row r="607" spans="1:17" ht="14.25" customHeight="1" x14ac:dyDescent="0.25">
      <c r="A607" s="3"/>
      <c r="B607" s="3"/>
      <c r="C607" s="3"/>
      <c r="D607" s="3"/>
      <c r="E607" s="3"/>
      <c r="F607" s="3"/>
      <c r="G607" s="3"/>
      <c r="H607" s="3"/>
      <c r="I607" s="3"/>
      <c r="J607" s="3"/>
      <c r="K607" s="3"/>
      <c r="L607" s="3"/>
      <c r="M607" s="3"/>
      <c r="N607" s="3"/>
      <c r="O607" s="3"/>
      <c r="P607" s="3"/>
      <c r="Q607" s="3"/>
    </row>
    <row r="608" spans="1:17" ht="14.25" customHeight="1" x14ac:dyDescent="0.25">
      <c r="A608" s="3"/>
      <c r="B608" s="3"/>
      <c r="C608" s="3"/>
      <c r="D608" s="3"/>
      <c r="E608" s="3"/>
      <c r="F608" s="3"/>
      <c r="G608" s="3"/>
      <c r="H608" s="3"/>
      <c r="I608" s="3"/>
      <c r="J608" s="3"/>
      <c r="K608" s="3"/>
      <c r="L608" s="3"/>
      <c r="M608" s="3"/>
      <c r="N608" s="3"/>
      <c r="O608" s="3"/>
      <c r="P608" s="3"/>
      <c r="Q608" s="3"/>
    </row>
    <row r="609" spans="1:17" ht="14.25" customHeight="1" x14ac:dyDescent="0.25">
      <c r="A609" s="3"/>
      <c r="B609" s="3"/>
      <c r="C609" s="3"/>
      <c r="D609" s="3"/>
      <c r="E609" s="3"/>
      <c r="F609" s="3"/>
      <c r="G609" s="3"/>
      <c r="H609" s="3"/>
      <c r="I609" s="3"/>
      <c r="J609" s="3"/>
      <c r="K609" s="3"/>
      <c r="L609" s="3"/>
      <c r="M609" s="3"/>
      <c r="N609" s="3"/>
      <c r="O609" s="3"/>
      <c r="P609" s="3"/>
      <c r="Q609" s="3"/>
    </row>
    <row r="610" spans="1:17" ht="14.25" customHeight="1" x14ac:dyDescent="0.25">
      <c r="A610" s="3"/>
      <c r="B610" s="3"/>
      <c r="C610" s="3"/>
      <c r="D610" s="3"/>
      <c r="E610" s="3"/>
      <c r="F610" s="3"/>
      <c r="G610" s="3"/>
      <c r="H610" s="3"/>
      <c r="I610" s="3"/>
      <c r="J610" s="3"/>
      <c r="K610" s="3"/>
      <c r="L610" s="3"/>
      <c r="M610" s="3"/>
      <c r="N610" s="3"/>
      <c r="O610" s="3"/>
      <c r="P610" s="3"/>
      <c r="Q610" s="3"/>
    </row>
    <row r="611" spans="1:17" ht="14.25" customHeight="1" x14ac:dyDescent="0.25">
      <c r="A611" s="3"/>
      <c r="B611" s="3"/>
      <c r="C611" s="3"/>
      <c r="D611" s="3"/>
      <c r="E611" s="3"/>
      <c r="F611" s="3"/>
      <c r="G611" s="3"/>
      <c r="H611" s="3"/>
      <c r="I611" s="3"/>
      <c r="J611" s="3"/>
      <c r="K611" s="3"/>
      <c r="L611" s="3"/>
      <c r="M611" s="3"/>
      <c r="N611" s="3"/>
      <c r="O611" s="3"/>
      <c r="P611" s="3"/>
      <c r="Q611" s="3"/>
    </row>
    <row r="612" spans="1:17" ht="14.25" customHeight="1" x14ac:dyDescent="0.25">
      <c r="A612" s="3"/>
      <c r="B612" s="3"/>
      <c r="C612" s="3"/>
      <c r="D612" s="3"/>
      <c r="E612" s="3"/>
      <c r="F612" s="3"/>
      <c r="G612" s="3"/>
      <c r="H612" s="3"/>
      <c r="I612" s="3"/>
      <c r="J612" s="3"/>
      <c r="K612" s="3"/>
      <c r="L612" s="3"/>
      <c r="M612" s="3"/>
      <c r="N612" s="3"/>
      <c r="O612" s="3"/>
      <c r="P612" s="3"/>
      <c r="Q612" s="3"/>
    </row>
    <row r="613" spans="1:17" ht="14.25" customHeight="1" x14ac:dyDescent="0.25">
      <c r="A613" s="3"/>
      <c r="B613" s="3"/>
      <c r="C613" s="3"/>
      <c r="D613" s="3"/>
      <c r="E613" s="3"/>
      <c r="F613" s="3"/>
      <c r="G613" s="3"/>
      <c r="H613" s="3"/>
      <c r="I613" s="3"/>
      <c r="J613" s="3"/>
      <c r="K613" s="3"/>
      <c r="L613" s="3"/>
      <c r="M613" s="3"/>
      <c r="N613" s="3"/>
      <c r="O613" s="3"/>
      <c r="P613" s="3"/>
      <c r="Q613" s="3"/>
    </row>
    <row r="614" spans="1:17" ht="14.25" customHeight="1" x14ac:dyDescent="0.25">
      <c r="A614" s="3"/>
      <c r="B614" s="3"/>
      <c r="C614" s="3"/>
      <c r="D614" s="3"/>
      <c r="E614" s="3"/>
      <c r="F614" s="3"/>
      <c r="G614" s="3"/>
      <c r="H614" s="3"/>
      <c r="I614" s="3"/>
      <c r="J614" s="3"/>
      <c r="K614" s="3"/>
      <c r="L614" s="3"/>
      <c r="M614" s="3"/>
      <c r="N614" s="3"/>
      <c r="O614" s="3"/>
      <c r="P614" s="3"/>
      <c r="Q614" s="3"/>
    </row>
    <row r="615" spans="1:17" ht="14.25" customHeight="1" x14ac:dyDescent="0.25">
      <c r="A615" s="3"/>
      <c r="B615" s="3"/>
      <c r="C615" s="3"/>
      <c r="D615" s="3"/>
      <c r="E615" s="3"/>
      <c r="F615" s="3"/>
      <c r="G615" s="3"/>
      <c r="H615" s="3"/>
      <c r="I615" s="3"/>
      <c r="J615" s="3"/>
      <c r="K615" s="3"/>
      <c r="L615" s="3"/>
      <c r="M615" s="3"/>
      <c r="N615" s="3"/>
      <c r="O615" s="3"/>
      <c r="P615" s="3"/>
      <c r="Q615" s="3"/>
    </row>
    <row r="616" spans="1:17" ht="14.25" customHeight="1" x14ac:dyDescent="0.25">
      <c r="A616" s="3"/>
      <c r="B616" s="3"/>
      <c r="C616" s="3"/>
      <c r="D616" s="3"/>
      <c r="E616" s="3"/>
      <c r="F616" s="3"/>
      <c r="G616" s="3"/>
      <c r="H616" s="3"/>
      <c r="I616" s="3"/>
      <c r="J616" s="3"/>
      <c r="K616" s="3"/>
      <c r="L616" s="3"/>
      <c r="M616" s="3"/>
      <c r="N616" s="3"/>
      <c r="O616" s="3"/>
      <c r="P616" s="3"/>
      <c r="Q616" s="3"/>
    </row>
    <row r="617" spans="1:17" ht="14.25" customHeight="1" x14ac:dyDescent="0.25">
      <c r="A617" s="3"/>
      <c r="B617" s="3"/>
      <c r="C617" s="3"/>
      <c r="D617" s="3"/>
      <c r="E617" s="3"/>
      <c r="F617" s="3"/>
      <c r="G617" s="3"/>
      <c r="H617" s="3"/>
      <c r="I617" s="3"/>
      <c r="J617" s="3"/>
      <c r="K617" s="3"/>
      <c r="L617" s="3"/>
      <c r="M617" s="3"/>
      <c r="N617" s="3"/>
      <c r="O617" s="3"/>
      <c r="P617" s="3"/>
      <c r="Q617" s="3"/>
    </row>
    <row r="618" spans="1:17" ht="14.25" customHeight="1" x14ac:dyDescent="0.25">
      <c r="A618" s="3"/>
      <c r="B618" s="3"/>
      <c r="C618" s="3"/>
      <c r="D618" s="3"/>
      <c r="E618" s="3"/>
      <c r="F618" s="3"/>
      <c r="G618" s="3"/>
      <c r="H618" s="3"/>
      <c r="I618" s="3"/>
      <c r="J618" s="3"/>
      <c r="K618" s="3"/>
      <c r="L618" s="3"/>
      <c r="M618" s="3"/>
      <c r="N618" s="3"/>
      <c r="O618" s="3"/>
      <c r="P618" s="3"/>
      <c r="Q618" s="3"/>
    </row>
    <row r="619" spans="1:17" ht="14.25" customHeight="1" x14ac:dyDescent="0.25">
      <c r="A619" s="3"/>
      <c r="B619" s="3"/>
      <c r="C619" s="3"/>
      <c r="D619" s="3"/>
      <c r="E619" s="3"/>
      <c r="F619" s="3"/>
      <c r="G619" s="3"/>
      <c r="H619" s="3"/>
      <c r="I619" s="3"/>
      <c r="J619" s="3"/>
      <c r="K619" s="3"/>
      <c r="L619" s="3"/>
      <c r="M619" s="3"/>
      <c r="N619" s="3"/>
      <c r="O619" s="3"/>
      <c r="P619" s="3"/>
      <c r="Q619" s="3"/>
    </row>
    <row r="620" spans="1:17" ht="14.25" customHeight="1" x14ac:dyDescent="0.25">
      <c r="A620" s="3"/>
      <c r="B620" s="3"/>
      <c r="C620" s="3"/>
      <c r="D620" s="3"/>
      <c r="E620" s="3"/>
      <c r="F620" s="3"/>
      <c r="G620" s="3"/>
      <c r="H620" s="3"/>
      <c r="I620" s="3"/>
      <c r="J620" s="3"/>
      <c r="K620" s="3"/>
      <c r="L620" s="3"/>
      <c r="M620" s="3"/>
      <c r="N620" s="3"/>
      <c r="O620" s="3"/>
      <c r="P620" s="3"/>
      <c r="Q620" s="3"/>
    </row>
    <row r="621" spans="1:17" ht="14.25" customHeight="1" x14ac:dyDescent="0.25">
      <c r="A621" s="3"/>
      <c r="B621" s="3"/>
      <c r="C621" s="3"/>
      <c r="D621" s="3"/>
      <c r="E621" s="3"/>
      <c r="F621" s="3"/>
      <c r="G621" s="3"/>
      <c r="H621" s="3"/>
      <c r="I621" s="3"/>
      <c r="J621" s="3"/>
      <c r="K621" s="3"/>
      <c r="L621" s="3"/>
      <c r="M621" s="3"/>
      <c r="N621" s="3"/>
      <c r="O621" s="3"/>
      <c r="P621" s="3"/>
      <c r="Q621" s="3"/>
    </row>
    <row r="622" spans="1:17" ht="14.25" customHeight="1" x14ac:dyDescent="0.25">
      <c r="A622" s="3"/>
      <c r="B622" s="3"/>
      <c r="C622" s="3"/>
      <c r="D622" s="3"/>
      <c r="E622" s="3"/>
      <c r="F622" s="3"/>
      <c r="G622" s="3"/>
      <c r="H622" s="3"/>
      <c r="I622" s="3"/>
      <c r="J622" s="3"/>
      <c r="K622" s="3"/>
      <c r="L622" s="3"/>
      <c r="M622" s="3"/>
      <c r="N622" s="3"/>
      <c r="O622" s="3"/>
      <c r="P622" s="3"/>
      <c r="Q622" s="3"/>
    </row>
    <row r="623" spans="1:17" ht="14.25" customHeight="1" x14ac:dyDescent="0.25">
      <c r="A623" s="3"/>
      <c r="B623" s="3"/>
      <c r="C623" s="3"/>
      <c r="D623" s="3"/>
      <c r="E623" s="3"/>
      <c r="F623" s="3"/>
      <c r="G623" s="3"/>
      <c r="H623" s="3"/>
      <c r="I623" s="3"/>
      <c r="J623" s="3"/>
      <c r="K623" s="3"/>
      <c r="L623" s="3"/>
      <c r="M623" s="3"/>
      <c r="N623" s="3"/>
      <c r="O623" s="3"/>
      <c r="P623" s="3"/>
      <c r="Q623" s="3"/>
    </row>
    <row r="624" spans="1:17" ht="14.25" customHeight="1" x14ac:dyDescent="0.25">
      <c r="A624" s="3"/>
      <c r="B624" s="3"/>
      <c r="C624" s="3"/>
      <c r="D624" s="3"/>
      <c r="E624" s="3"/>
      <c r="F624" s="3"/>
      <c r="G624" s="3"/>
      <c r="H624" s="3"/>
      <c r="I624" s="3"/>
      <c r="J624" s="3"/>
      <c r="K624" s="3"/>
      <c r="L624" s="3"/>
      <c r="M624" s="3"/>
      <c r="N624" s="3"/>
      <c r="O624" s="3"/>
      <c r="P624" s="3"/>
      <c r="Q624" s="3"/>
    </row>
    <row r="625" spans="1:17" ht="14.25" customHeight="1" x14ac:dyDescent="0.25">
      <c r="A625" s="3"/>
      <c r="B625" s="3"/>
      <c r="C625" s="3"/>
      <c r="D625" s="3"/>
      <c r="E625" s="3"/>
      <c r="F625" s="3"/>
      <c r="G625" s="3"/>
      <c r="H625" s="3"/>
      <c r="I625" s="3"/>
      <c r="J625" s="3"/>
      <c r="K625" s="3"/>
      <c r="L625" s="3"/>
      <c r="M625" s="3"/>
      <c r="N625" s="3"/>
      <c r="O625" s="3"/>
      <c r="P625" s="3"/>
      <c r="Q625" s="3"/>
    </row>
    <row r="626" spans="1:17" ht="14.25" customHeight="1" x14ac:dyDescent="0.25">
      <c r="A626" s="3"/>
      <c r="B626" s="3"/>
      <c r="C626" s="3"/>
      <c r="D626" s="3"/>
      <c r="E626" s="3"/>
      <c r="F626" s="3"/>
      <c r="G626" s="3"/>
      <c r="H626" s="3"/>
      <c r="I626" s="3"/>
      <c r="J626" s="3"/>
      <c r="K626" s="3"/>
      <c r="L626" s="3"/>
      <c r="M626" s="3"/>
      <c r="N626" s="3"/>
      <c r="O626" s="3"/>
      <c r="P626" s="3"/>
      <c r="Q626" s="3"/>
    </row>
    <row r="627" spans="1:17" ht="14.25" customHeight="1" x14ac:dyDescent="0.25">
      <c r="A627" s="3"/>
      <c r="B627" s="3"/>
      <c r="C627" s="3"/>
      <c r="D627" s="3"/>
      <c r="E627" s="3"/>
      <c r="F627" s="3"/>
      <c r="G627" s="3"/>
      <c r="H627" s="3"/>
      <c r="I627" s="3"/>
      <c r="J627" s="3"/>
      <c r="K627" s="3"/>
      <c r="L627" s="3"/>
      <c r="M627" s="3"/>
      <c r="N627" s="3"/>
      <c r="O627" s="3"/>
      <c r="P627" s="3"/>
      <c r="Q627" s="3"/>
    </row>
    <row r="628" spans="1:17" ht="14.25" customHeight="1" x14ac:dyDescent="0.25">
      <c r="A628" s="3"/>
      <c r="B628" s="3"/>
      <c r="C628" s="3"/>
      <c r="D628" s="3"/>
      <c r="E628" s="3"/>
      <c r="F628" s="3"/>
      <c r="G628" s="3"/>
      <c r="H628" s="3"/>
      <c r="I628" s="3"/>
      <c r="J628" s="3"/>
      <c r="K628" s="3"/>
      <c r="L628" s="3"/>
      <c r="M628" s="3"/>
      <c r="N628" s="3"/>
      <c r="O628" s="3"/>
      <c r="P628" s="3"/>
      <c r="Q628" s="3"/>
    </row>
    <row r="629" spans="1:17" ht="14.25" customHeight="1" x14ac:dyDescent="0.25">
      <c r="A629" s="3"/>
      <c r="B629" s="3"/>
      <c r="C629" s="3"/>
      <c r="D629" s="3"/>
      <c r="E629" s="3"/>
      <c r="F629" s="3"/>
      <c r="G629" s="3"/>
      <c r="H629" s="3"/>
      <c r="I629" s="3"/>
      <c r="J629" s="3"/>
      <c r="K629" s="3"/>
      <c r="L629" s="3"/>
      <c r="M629" s="3"/>
      <c r="N629" s="3"/>
      <c r="O629" s="3"/>
      <c r="P629" s="3"/>
      <c r="Q629" s="3"/>
    </row>
    <row r="630" spans="1:17" ht="14.25" customHeight="1" x14ac:dyDescent="0.25">
      <c r="A630" s="3"/>
      <c r="B630" s="3"/>
      <c r="C630" s="3"/>
      <c r="D630" s="3"/>
      <c r="E630" s="3"/>
      <c r="F630" s="3"/>
      <c r="G630" s="3"/>
      <c r="H630" s="3"/>
      <c r="I630" s="3"/>
      <c r="J630" s="3"/>
      <c r="K630" s="3"/>
      <c r="L630" s="3"/>
      <c r="M630" s="3"/>
      <c r="N630" s="3"/>
      <c r="O630" s="3"/>
      <c r="P630" s="3"/>
      <c r="Q630" s="3"/>
    </row>
    <row r="631" spans="1:17" ht="14.25" customHeight="1" x14ac:dyDescent="0.25">
      <c r="A631" s="3"/>
      <c r="B631" s="3"/>
      <c r="C631" s="3"/>
      <c r="D631" s="3"/>
      <c r="E631" s="3"/>
      <c r="F631" s="3"/>
      <c r="G631" s="3"/>
      <c r="H631" s="3"/>
      <c r="I631" s="3"/>
      <c r="J631" s="3"/>
      <c r="K631" s="3"/>
      <c r="L631" s="3"/>
      <c r="M631" s="3"/>
      <c r="N631" s="3"/>
      <c r="O631" s="3"/>
      <c r="P631" s="3"/>
      <c r="Q631" s="3"/>
    </row>
    <row r="632" spans="1:17" ht="14.25" customHeight="1" x14ac:dyDescent="0.25">
      <c r="A632" s="3"/>
      <c r="B632" s="3"/>
      <c r="C632" s="3"/>
      <c r="D632" s="3"/>
      <c r="E632" s="3"/>
      <c r="F632" s="3"/>
      <c r="G632" s="3"/>
      <c r="H632" s="3"/>
      <c r="I632" s="3"/>
      <c r="J632" s="3"/>
      <c r="K632" s="3"/>
      <c r="L632" s="3"/>
      <c r="M632" s="3"/>
      <c r="N632" s="3"/>
      <c r="O632" s="3"/>
      <c r="P632" s="3"/>
      <c r="Q632" s="3"/>
    </row>
    <row r="633" spans="1:17" ht="14.25" customHeight="1" x14ac:dyDescent="0.25">
      <c r="A633" s="3"/>
      <c r="B633" s="3"/>
      <c r="C633" s="3"/>
      <c r="D633" s="3"/>
      <c r="E633" s="3"/>
      <c r="F633" s="3"/>
      <c r="G633" s="3"/>
      <c r="H633" s="3"/>
      <c r="I633" s="3"/>
      <c r="J633" s="3"/>
      <c r="K633" s="3"/>
      <c r="L633" s="3"/>
      <c r="M633" s="3"/>
      <c r="N633" s="3"/>
      <c r="O633" s="3"/>
      <c r="P633" s="3"/>
      <c r="Q633" s="3"/>
    </row>
    <row r="634" spans="1:17" ht="14.25" customHeight="1" x14ac:dyDescent="0.25">
      <c r="A634" s="3"/>
      <c r="B634" s="3"/>
      <c r="C634" s="3"/>
      <c r="D634" s="3"/>
      <c r="E634" s="3"/>
      <c r="F634" s="3"/>
      <c r="G634" s="3"/>
      <c r="H634" s="3"/>
      <c r="I634" s="3"/>
      <c r="J634" s="3"/>
      <c r="K634" s="3"/>
      <c r="L634" s="3"/>
      <c r="M634" s="3"/>
      <c r="N634" s="3"/>
      <c r="O634" s="3"/>
      <c r="P634" s="3"/>
      <c r="Q634" s="3"/>
    </row>
    <row r="635" spans="1:17" ht="14.25" customHeight="1" x14ac:dyDescent="0.25">
      <c r="A635" s="3"/>
      <c r="B635" s="3"/>
      <c r="C635" s="3"/>
      <c r="D635" s="3"/>
      <c r="E635" s="3"/>
      <c r="F635" s="3"/>
      <c r="G635" s="3"/>
      <c r="H635" s="3"/>
      <c r="I635" s="3"/>
      <c r="J635" s="3"/>
      <c r="K635" s="3"/>
      <c r="L635" s="3"/>
      <c r="M635" s="3"/>
      <c r="N635" s="3"/>
      <c r="O635" s="3"/>
      <c r="P635" s="3"/>
      <c r="Q635" s="3"/>
    </row>
    <row r="636" spans="1:17" ht="14.25" customHeight="1" x14ac:dyDescent="0.25">
      <c r="A636" s="3"/>
      <c r="B636" s="3"/>
      <c r="C636" s="3"/>
      <c r="D636" s="3"/>
      <c r="E636" s="3"/>
      <c r="F636" s="3"/>
      <c r="G636" s="3"/>
      <c r="H636" s="3"/>
      <c r="I636" s="3"/>
      <c r="J636" s="3"/>
      <c r="K636" s="3"/>
      <c r="L636" s="3"/>
      <c r="M636" s="3"/>
      <c r="N636" s="3"/>
      <c r="O636" s="3"/>
      <c r="P636" s="3"/>
      <c r="Q636" s="3"/>
    </row>
    <row r="637" spans="1:17" ht="14.25" customHeight="1" x14ac:dyDescent="0.25">
      <c r="A637" s="3"/>
      <c r="B637" s="3"/>
      <c r="C637" s="3"/>
      <c r="D637" s="3"/>
      <c r="E637" s="3"/>
      <c r="F637" s="3"/>
      <c r="G637" s="3"/>
      <c r="H637" s="3"/>
      <c r="I637" s="3"/>
      <c r="J637" s="3"/>
      <c r="K637" s="3"/>
      <c r="L637" s="3"/>
      <c r="M637" s="3"/>
      <c r="N637" s="3"/>
      <c r="O637" s="3"/>
      <c r="P637" s="3"/>
      <c r="Q637" s="3"/>
    </row>
    <row r="638" spans="1:17" ht="14.25" customHeight="1" x14ac:dyDescent="0.25">
      <c r="A638" s="3"/>
      <c r="B638" s="3"/>
      <c r="C638" s="3"/>
      <c r="D638" s="3"/>
      <c r="E638" s="3"/>
      <c r="F638" s="3"/>
      <c r="G638" s="3"/>
      <c r="H638" s="3"/>
      <c r="I638" s="3"/>
      <c r="J638" s="3"/>
      <c r="K638" s="3"/>
      <c r="L638" s="3"/>
      <c r="M638" s="3"/>
      <c r="N638" s="3"/>
      <c r="O638" s="3"/>
      <c r="P638" s="3"/>
      <c r="Q638" s="3"/>
    </row>
    <row r="639" spans="1:17" ht="14.25" customHeight="1" x14ac:dyDescent="0.25">
      <c r="A639" s="3"/>
      <c r="B639" s="3"/>
      <c r="C639" s="3"/>
      <c r="D639" s="3"/>
      <c r="E639" s="3"/>
      <c r="F639" s="3"/>
      <c r="G639" s="3"/>
      <c r="H639" s="3"/>
      <c r="I639" s="3"/>
      <c r="J639" s="3"/>
      <c r="K639" s="3"/>
      <c r="L639" s="3"/>
      <c r="M639" s="3"/>
      <c r="N639" s="3"/>
      <c r="O639" s="3"/>
      <c r="P639" s="3"/>
      <c r="Q639" s="3"/>
    </row>
    <row r="640" spans="1:17" ht="14.25" customHeight="1" x14ac:dyDescent="0.25">
      <c r="A640" s="3"/>
      <c r="B640" s="3"/>
      <c r="C640" s="3"/>
      <c r="D640" s="3"/>
      <c r="E640" s="3"/>
      <c r="F640" s="3"/>
      <c r="G640" s="3"/>
      <c r="H640" s="3"/>
      <c r="I640" s="3"/>
      <c r="J640" s="3"/>
      <c r="K640" s="3"/>
      <c r="L640" s="3"/>
      <c r="M640" s="3"/>
      <c r="N640" s="3"/>
      <c r="O640" s="3"/>
      <c r="P640" s="3"/>
      <c r="Q640" s="3"/>
    </row>
    <row r="641" spans="1:17" ht="14.25" customHeight="1" x14ac:dyDescent="0.25">
      <c r="A641" s="3"/>
      <c r="B641" s="3"/>
      <c r="C641" s="3"/>
      <c r="D641" s="3"/>
      <c r="E641" s="3"/>
      <c r="F641" s="3"/>
      <c r="G641" s="3"/>
      <c r="H641" s="3"/>
      <c r="I641" s="3"/>
      <c r="J641" s="3"/>
      <c r="K641" s="3"/>
      <c r="L641" s="3"/>
      <c r="M641" s="3"/>
      <c r="N641" s="3"/>
      <c r="O641" s="3"/>
      <c r="P641" s="3"/>
      <c r="Q641" s="3"/>
    </row>
    <row r="642" spans="1:17" ht="14.25" customHeight="1" x14ac:dyDescent="0.25">
      <c r="A642" s="3"/>
      <c r="B642" s="3"/>
      <c r="C642" s="3"/>
      <c r="D642" s="3"/>
      <c r="E642" s="3"/>
      <c r="F642" s="3"/>
      <c r="G642" s="3"/>
      <c r="H642" s="3"/>
      <c r="I642" s="3"/>
      <c r="J642" s="3"/>
      <c r="K642" s="3"/>
      <c r="L642" s="3"/>
      <c r="M642" s="3"/>
      <c r="N642" s="3"/>
      <c r="O642" s="3"/>
      <c r="P642" s="3"/>
      <c r="Q642" s="3"/>
    </row>
    <row r="643" spans="1:17" ht="14.25" customHeight="1" x14ac:dyDescent="0.25">
      <c r="A643" s="3"/>
      <c r="B643" s="3"/>
      <c r="C643" s="3"/>
      <c r="D643" s="3"/>
      <c r="E643" s="3"/>
      <c r="F643" s="3"/>
      <c r="G643" s="3"/>
      <c r="H643" s="3"/>
      <c r="I643" s="3"/>
      <c r="J643" s="3"/>
      <c r="K643" s="3"/>
      <c r="L643" s="3"/>
      <c r="M643" s="3"/>
      <c r="N643" s="3"/>
      <c r="O643" s="3"/>
      <c r="P643" s="3"/>
      <c r="Q643" s="3"/>
    </row>
    <row r="644" spans="1:17" ht="14.25" customHeight="1" x14ac:dyDescent="0.25">
      <c r="A644" s="3"/>
      <c r="B644" s="3"/>
      <c r="C644" s="3"/>
      <c r="D644" s="3"/>
      <c r="E644" s="3"/>
      <c r="F644" s="3"/>
      <c r="G644" s="3"/>
      <c r="H644" s="3"/>
      <c r="I644" s="3"/>
      <c r="J644" s="3"/>
      <c r="K644" s="3"/>
      <c r="L644" s="3"/>
      <c r="M644" s="3"/>
      <c r="N644" s="3"/>
      <c r="O644" s="3"/>
      <c r="P644" s="3"/>
      <c r="Q644" s="3"/>
    </row>
    <row r="645" spans="1:17" ht="14.25" customHeight="1" x14ac:dyDescent="0.25">
      <c r="A645" s="3"/>
      <c r="B645" s="3"/>
      <c r="C645" s="3"/>
      <c r="D645" s="3"/>
      <c r="E645" s="3"/>
      <c r="F645" s="3"/>
      <c r="G645" s="3"/>
      <c r="H645" s="3"/>
      <c r="I645" s="3"/>
      <c r="J645" s="3"/>
      <c r="K645" s="3"/>
      <c r="L645" s="3"/>
      <c r="M645" s="3"/>
      <c r="N645" s="3"/>
      <c r="O645" s="3"/>
      <c r="P645" s="3"/>
      <c r="Q645" s="3"/>
    </row>
    <row r="646" spans="1:17" ht="14.25" customHeight="1" x14ac:dyDescent="0.25">
      <c r="A646" s="3"/>
      <c r="B646" s="3"/>
      <c r="C646" s="3"/>
      <c r="D646" s="3"/>
      <c r="E646" s="3"/>
      <c r="F646" s="3"/>
      <c r="G646" s="3"/>
      <c r="H646" s="3"/>
      <c r="I646" s="3"/>
      <c r="J646" s="3"/>
      <c r="K646" s="3"/>
      <c r="L646" s="3"/>
      <c r="M646" s="3"/>
      <c r="N646" s="3"/>
      <c r="O646" s="3"/>
      <c r="P646" s="3"/>
      <c r="Q646" s="3"/>
    </row>
    <row r="647" spans="1:17" ht="14.25" customHeight="1" x14ac:dyDescent="0.25">
      <c r="A647" s="3"/>
      <c r="B647" s="3"/>
      <c r="C647" s="3"/>
      <c r="D647" s="3"/>
      <c r="E647" s="3"/>
      <c r="F647" s="3"/>
      <c r="G647" s="3"/>
      <c r="H647" s="3"/>
      <c r="I647" s="3"/>
      <c r="J647" s="3"/>
      <c r="K647" s="3"/>
      <c r="L647" s="3"/>
      <c r="M647" s="3"/>
      <c r="N647" s="3"/>
      <c r="O647" s="3"/>
      <c r="P647" s="3"/>
      <c r="Q647" s="3"/>
    </row>
    <row r="648" spans="1:17" ht="14.25" customHeight="1" x14ac:dyDescent="0.25">
      <c r="A648" s="3"/>
      <c r="B648" s="3"/>
      <c r="C648" s="3"/>
      <c r="D648" s="3"/>
      <c r="E648" s="3"/>
      <c r="F648" s="3"/>
      <c r="G648" s="3"/>
      <c r="H648" s="3"/>
      <c r="I648" s="3"/>
      <c r="J648" s="3"/>
      <c r="K648" s="3"/>
      <c r="L648" s="3"/>
      <c r="M648" s="3"/>
      <c r="N648" s="3"/>
      <c r="O648" s="3"/>
      <c r="P648" s="3"/>
      <c r="Q648" s="3"/>
    </row>
    <row r="649" spans="1:17" ht="14.25" customHeight="1" x14ac:dyDescent="0.25">
      <c r="A649" s="3"/>
      <c r="B649" s="3"/>
      <c r="C649" s="3"/>
      <c r="D649" s="3"/>
      <c r="E649" s="3"/>
      <c r="F649" s="3"/>
      <c r="G649" s="3"/>
      <c r="H649" s="3"/>
      <c r="I649" s="3"/>
      <c r="J649" s="3"/>
      <c r="K649" s="3"/>
      <c r="L649" s="3"/>
      <c r="M649" s="3"/>
      <c r="N649" s="3"/>
      <c r="O649" s="3"/>
      <c r="P649" s="3"/>
      <c r="Q649" s="3"/>
    </row>
    <row r="650" spans="1:17" ht="14.25" customHeight="1" x14ac:dyDescent="0.25">
      <c r="A650" s="3"/>
      <c r="B650" s="3"/>
      <c r="C650" s="3"/>
      <c r="D650" s="3"/>
      <c r="E650" s="3"/>
      <c r="F650" s="3"/>
      <c r="G650" s="3"/>
      <c r="H650" s="3"/>
      <c r="I650" s="3"/>
      <c r="J650" s="3"/>
      <c r="K650" s="3"/>
      <c r="L650" s="3"/>
      <c r="M650" s="3"/>
      <c r="N650" s="3"/>
      <c r="O650" s="3"/>
      <c r="P650" s="3"/>
      <c r="Q650" s="3"/>
    </row>
    <row r="651" spans="1:17" ht="14.25" customHeight="1" x14ac:dyDescent="0.25">
      <c r="A651" s="3"/>
      <c r="B651" s="3"/>
      <c r="C651" s="3"/>
      <c r="D651" s="3"/>
      <c r="E651" s="3"/>
      <c r="F651" s="3"/>
      <c r="G651" s="3"/>
      <c r="H651" s="3"/>
      <c r="I651" s="3"/>
      <c r="J651" s="3"/>
      <c r="K651" s="3"/>
      <c r="L651" s="3"/>
      <c r="M651" s="3"/>
      <c r="N651" s="3"/>
      <c r="O651" s="3"/>
      <c r="P651" s="3"/>
      <c r="Q651" s="3"/>
    </row>
    <row r="652" spans="1:17" ht="14.25" customHeight="1" x14ac:dyDescent="0.25">
      <c r="A652" s="3"/>
      <c r="B652" s="3"/>
      <c r="C652" s="3"/>
      <c r="D652" s="3"/>
      <c r="E652" s="3"/>
      <c r="F652" s="3"/>
      <c r="G652" s="3"/>
      <c r="H652" s="3"/>
      <c r="I652" s="3"/>
      <c r="J652" s="3"/>
      <c r="K652" s="3"/>
      <c r="L652" s="3"/>
      <c r="M652" s="3"/>
      <c r="N652" s="3"/>
      <c r="O652" s="3"/>
      <c r="P652" s="3"/>
      <c r="Q652" s="3"/>
    </row>
    <row r="653" spans="1:17" ht="14.25" customHeight="1" x14ac:dyDescent="0.25">
      <c r="A653" s="3"/>
      <c r="B653" s="3"/>
      <c r="C653" s="3"/>
      <c r="D653" s="3"/>
      <c r="E653" s="3"/>
      <c r="F653" s="3"/>
      <c r="G653" s="3"/>
      <c r="H653" s="3"/>
      <c r="I653" s="3"/>
      <c r="J653" s="3"/>
      <c r="K653" s="3"/>
      <c r="L653" s="3"/>
      <c r="M653" s="3"/>
      <c r="N653" s="3"/>
      <c r="O653" s="3"/>
      <c r="P653" s="3"/>
      <c r="Q653" s="3"/>
    </row>
    <row r="654" spans="1:17" ht="14.25" customHeight="1" x14ac:dyDescent="0.25">
      <c r="A654" s="3"/>
      <c r="B654" s="3"/>
      <c r="C654" s="3"/>
      <c r="D654" s="3"/>
      <c r="E654" s="3"/>
      <c r="F654" s="3"/>
      <c r="G654" s="3"/>
      <c r="H654" s="3"/>
      <c r="I654" s="3"/>
      <c r="J654" s="3"/>
      <c r="K654" s="3"/>
      <c r="L654" s="3"/>
      <c r="M654" s="3"/>
      <c r="N654" s="3"/>
      <c r="O654" s="3"/>
      <c r="P654" s="3"/>
      <c r="Q654" s="3"/>
    </row>
    <row r="655" spans="1:17" ht="14.25" customHeight="1" x14ac:dyDescent="0.25">
      <c r="A655" s="3"/>
      <c r="B655" s="3"/>
      <c r="C655" s="3"/>
      <c r="D655" s="3"/>
      <c r="E655" s="3"/>
      <c r="F655" s="3"/>
      <c r="G655" s="3"/>
      <c r="H655" s="3"/>
      <c r="I655" s="3"/>
      <c r="J655" s="3"/>
      <c r="K655" s="3"/>
      <c r="L655" s="3"/>
      <c r="M655" s="3"/>
      <c r="N655" s="3"/>
      <c r="O655" s="3"/>
      <c r="P655" s="3"/>
      <c r="Q655" s="3"/>
    </row>
    <row r="656" spans="1:17" ht="14.25" customHeight="1" x14ac:dyDescent="0.25">
      <c r="A656" s="3"/>
      <c r="B656" s="3"/>
      <c r="C656" s="3"/>
      <c r="D656" s="3"/>
      <c r="E656" s="3"/>
      <c r="F656" s="3"/>
      <c r="G656" s="3"/>
      <c r="H656" s="3"/>
      <c r="I656" s="3"/>
      <c r="J656" s="3"/>
      <c r="K656" s="3"/>
      <c r="L656" s="3"/>
      <c r="M656" s="3"/>
      <c r="N656" s="3"/>
      <c r="O656" s="3"/>
      <c r="P656" s="3"/>
      <c r="Q656" s="3"/>
    </row>
    <row r="657" spans="1:17" ht="14.25" customHeight="1" x14ac:dyDescent="0.25">
      <c r="A657" s="3"/>
      <c r="B657" s="3"/>
      <c r="C657" s="3"/>
      <c r="D657" s="3"/>
      <c r="E657" s="3"/>
      <c r="F657" s="3"/>
      <c r="G657" s="3"/>
      <c r="H657" s="3"/>
      <c r="I657" s="3"/>
      <c r="J657" s="3"/>
      <c r="K657" s="3"/>
      <c r="L657" s="3"/>
      <c r="M657" s="3"/>
      <c r="N657" s="3"/>
      <c r="O657" s="3"/>
      <c r="P657" s="3"/>
      <c r="Q657" s="3"/>
    </row>
    <row r="658" spans="1:17" ht="14.25" customHeight="1" x14ac:dyDescent="0.25">
      <c r="A658" s="3"/>
      <c r="B658" s="3"/>
      <c r="C658" s="3"/>
      <c r="D658" s="3"/>
      <c r="E658" s="3"/>
      <c r="F658" s="3"/>
      <c r="G658" s="3"/>
      <c r="H658" s="3"/>
      <c r="I658" s="3"/>
      <c r="J658" s="3"/>
      <c r="K658" s="3"/>
      <c r="L658" s="3"/>
      <c r="M658" s="3"/>
      <c r="N658" s="3"/>
      <c r="O658" s="3"/>
      <c r="P658" s="3"/>
      <c r="Q658" s="3"/>
    </row>
    <row r="659" spans="1:17" ht="14.25" customHeight="1" x14ac:dyDescent="0.25">
      <c r="A659" s="3"/>
      <c r="B659" s="3"/>
      <c r="C659" s="3"/>
      <c r="D659" s="3"/>
      <c r="E659" s="3"/>
      <c r="F659" s="3"/>
      <c r="G659" s="3"/>
      <c r="H659" s="3"/>
      <c r="I659" s="3"/>
      <c r="J659" s="3"/>
      <c r="K659" s="3"/>
      <c r="L659" s="3"/>
      <c r="M659" s="3"/>
      <c r="N659" s="3"/>
      <c r="O659" s="3"/>
      <c r="P659" s="3"/>
      <c r="Q659" s="3"/>
    </row>
    <row r="660" spans="1:17" ht="14.25" customHeight="1" x14ac:dyDescent="0.25">
      <c r="A660" s="3"/>
      <c r="B660" s="3"/>
      <c r="C660" s="3"/>
      <c r="D660" s="3"/>
      <c r="E660" s="3"/>
      <c r="F660" s="3"/>
      <c r="G660" s="3"/>
      <c r="H660" s="3"/>
      <c r="I660" s="3"/>
      <c r="J660" s="3"/>
      <c r="K660" s="3"/>
      <c r="L660" s="3"/>
      <c r="M660" s="3"/>
      <c r="N660" s="3"/>
      <c r="O660" s="3"/>
      <c r="P660" s="3"/>
      <c r="Q660" s="3"/>
    </row>
    <row r="661" spans="1:17" ht="14.25" customHeight="1" x14ac:dyDescent="0.25">
      <c r="A661" s="3"/>
      <c r="B661" s="3"/>
      <c r="C661" s="3"/>
      <c r="D661" s="3"/>
      <c r="E661" s="3"/>
      <c r="F661" s="3"/>
      <c r="G661" s="3"/>
      <c r="H661" s="3"/>
      <c r="I661" s="3"/>
      <c r="J661" s="3"/>
      <c r="K661" s="3"/>
      <c r="L661" s="3"/>
      <c r="M661" s="3"/>
      <c r="N661" s="3"/>
      <c r="O661" s="3"/>
      <c r="P661" s="3"/>
      <c r="Q661" s="3"/>
    </row>
    <row r="662" spans="1:17" ht="14.25" customHeight="1" x14ac:dyDescent="0.25">
      <c r="A662" s="3"/>
      <c r="B662" s="3"/>
      <c r="C662" s="3"/>
      <c r="D662" s="3"/>
      <c r="E662" s="3"/>
      <c r="F662" s="3"/>
      <c r="G662" s="3"/>
      <c r="H662" s="3"/>
      <c r="I662" s="3"/>
      <c r="J662" s="3"/>
      <c r="K662" s="3"/>
      <c r="L662" s="3"/>
      <c r="M662" s="3"/>
      <c r="N662" s="3"/>
      <c r="O662" s="3"/>
      <c r="P662" s="3"/>
      <c r="Q662" s="3"/>
    </row>
    <row r="663" spans="1:17" ht="14.25" customHeight="1" x14ac:dyDescent="0.25">
      <c r="A663" s="3"/>
      <c r="B663" s="3"/>
      <c r="C663" s="3"/>
      <c r="D663" s="3"/>
      <c r="E663" s="3"/>
      <c r="F663" s="3"/>
      <c r="G663" s="3"/>
      <c r="H663" s="3"/>
      <c r="I663" s="3"/>
      <c r="J663" s="3"/>
      <c r="K663" s="3"/>
      <c r="L663" s="3"/>
      <c r="M663" s="3"/>
      <c r="N663" s="3"/>
      <c r="O663" s="3"/>
      <c r="P663" s="3"/>
      <c r="Q663" s="3"/>
    </row>
    <row r="664" spans="1:17" ht="14.25" customHeight="1" x14ac:dyDescent="0.25">
      <c r="A664" s="3"/>
      <c r="B664" s="3"/>
      <c r="C664" s="3"/>
      <c r="D664" s="3"/>
      <c r="E664" s="3"/>
      <c r="F664" s="3"/>
      <c r="G664" s="3"/>
      <c r="H664" s="3"/>
      <c r="I664" s="3"/>
      <c r="J664" s="3"/>
      <c r="K664" s="3"/>
      <c r="L664" s="3"/>
      <c r="M664" s="3"/>
      <c r="N664" s="3"/>
      <c r="O664" s="3"/>
      <c r="P664" s="3"/>
      <c r="Q664" s="3"/>
    </row>
    <row r="665" spans="1:17" ht="14.25" customHeight="1" x14ac:dyDescent="0.25">
      <c r="A665" s="3"/>
      <c r="B665" s="3"/>
      <c r="C665" s="3"/>
      <c r="D665" s="3"/>
      <c r="E665" s="3"/>
      <c r="F665" s="3"/>
      <c r="G665" s="3"/>
      <c r="H665" s="3"/>
      <c r="I665" s="3"/>
      <c r="J665" s="3"/>
      <c r="K665" s="3"/>
      <c r="L665" s="3"/>
      <c r="M665" s="3"/>
      <c r="N665" s="3"/>
      <c r="O665" s="3"/>
      <c r="P665" s="3"/>
      <c r="Q665" s="3"/>
    </row>
    <row r="666" spans="1:17" ht="14.25" customHeight="1" x14ac:dyDescent="0.25">
      <c r="A666" s="3"/>
      <c r="B666" s="3"/>
      <c r="C666" s="3"/>
      <c r="D666" s="3"/>
      <c r="E666" s="3"/>
      <c r="F666" s="3"/>
      <c r="G666" s="3"/>
      <c r="H666" s="3"/>
      <c r="I666" s="3"/>
      <c r="J666" s="3"/>
      <c r="K666" s="3"/>
      <c r="L666" s="3"/>
      <c r="M666" s="3"/>
      <c r="N666" s="3"/>
      <c r="O666" s="3"/>
      <c r="P666" s="3"/>
      <c r="Q666" s="3"/>
    </row>
    <row r="667" spans="1:17" ht="14.25" customHeight="1" x14ac:dyDescent="0.25">
      <c r="A667" s="3"/>
      <c r="B667" s="3"/>
      <c r="C667" s="3"/>
      <c r="D667" s="3"/>
      <c r="E667" s="3"/>
      <c r="F667" s="3"/>
      <c r="G667" s="3"/>
      <c r="H667" s="3"/>
      <c r="I667" s="3"/>
      <c r="J667" s="3"/>
      <c r="K667" s="3"/>
      <c r="L667" s="3"/>
      <c r="M667" s="3"/>
      <c r="N667" s="3"/>
      <c r="O667" s="3"/>
      <c r="P667" s="3"/>
      <c r="Q667" s="3"/>
    </row>
    <row r="668" spans="1:17" ht="14.25" customHeight="1" x14ac:dyDescent="0.25">
      <c r="A668" s="3"/>
      <c r="B668" s="3"/>
      <c r="C668" s="3"/>
      <c r="D668" s="3"/>
      <c r="E668" s="3"/>
      <c r="F668" s="3"/>
      <c r="G668" s="3"/>
      <c r="H668" s="3"/>
      <c r="I668" s="3"/>
      <c r="J668" s="3"/>
      <c r="K668" s="3"/>
      <c r="L668" s="3"/>
      <c r="M668" s="3"/>
      <c r="N668" s="3"/>
      <c r="O668" s="3"/>
      <c r="P668" s="3"/>
      <c r="Q668" s="3"/>
    </row>
    <row r="669" spans="1:17" ht="14.25" customHeight="1" x14ac:dyDescent="0.25">
      <c r="A669" s="3"/>
      <c r="B669" s="3"/>
      <c r="C669" s="3"/>
      <c r="D669" s="3"/>
      <c r="E669" s="3"/>
      <c r="F669" s="3"/>
      <c r="G669" s="3"/>
      <c r="H669" s="3"/>
      <c r="I669" s="3"/>
      <c r="J669" s="3"/>
      <c r="K669" s="3"/>
      <c r="L669" s="3"/>
      <c r="M669" s="3"/>
      <c r="N669" s="3"/>
      <c r="O669" s="3"/>
      <c r="P669" s="3"/>
      <c r="Q669" s="3"/>
    </row>
    <row r="670" spans="1:17" ht="14.25" customHeight="1" x14ac:dyDescent="0.25">
      <c r="A670" s="3"/>
      <c r="B670" s="3"/>
      <c r="C670" s="3"/>
      <c r="D670" s="3"/>
      <c r="E670" s="3"/>
      <c r="F670" s="3"/>
      <c r="G670" s="3"/>
      <c r="H670" s="3"/>
      <c r="I670" s="3"/>
      <c r="J670" s="3"/>
      <c r="K670" s="3"/>
      <c r="L670" s="3"/>
      <c r="M670" s="3"/>
      <c r="N670" s="3"/>
      <c r="O670" s="3"/>
      <c r="P670" s="3"/>
      <c r="Q670" s="3"/>
    </row>
    <row r="671" spans="1:17" ht="14.25" customHeight="1" x14ac:dyDescent="0.25">
      <c r="A671" s="3"/>
      <c r="B671" s="3"/>
      <c r="C671" s="3"/>
      <c r="D671" s="3"/>
      <c r="E671" s="3"/>
      <c r="F671" s="3"/>
      <c r="G671" s="3"/>
      <c r="H671" s="3"/>
      <c r="I671" s="3"/>
      <c r="J671" s="3"/>
      <c r="K671" s="3"/>
      <c r="L671" s="3"/>
      <c r="M671" s="3"/>
      <c r="N671" s="3"/>
      <c r="O671" s="3"/>
      <c r="P671" s="3"/>
      <c r="Q671" s="3"/>
    </row>
    <row r="672" spans="1:17" ht="14.25" customHeight="1" x14ac:dyDescent="0.25">
      <c r="A672" s="3"/>
      <c r="B672" s="3"/>
      <c r="C672" s="3"/>
      <c r="D672" s="3"/>
      <c r="E672" s="3"/>
      <c r="F672" s="3"/>
      <c r="G672" s="3"/>
      <c r="H672" s="3"/>
      <c r="I672" s="3"/>
      <c r="J672" s="3"/>
      <c r="K672" s="3"/>
      <c r="L672" s="3"/>
      <c r="M672" s="3"/>
      <c r="N672" s="3"/>
      <c r="O672" s="3"/>
      <c r="P672" s="3"/>
      <c r="Q672" s="3"/>
    </row>
    <row r="673" spans="1:17" ht="14.25" customHeight="1" x14ac:dyDescent="0.25">
      <c r="A673" s="3"/>
      <c r="B673" s="3"/>
      <c r="C673" s="3"/>
      <c r="D673" s="3"/>
      <c r="E673" s="3"/>
      <c r="F673" s="3"/>
      <c r="G673" s="3"/>
      <c r="H673" s="3"/>
      <c r="I673" s="3"/>
      <c r="J673" s="3"/>
      <c r="K673" s="3"/>
      <c r="L673" s="3"/>
      <c r="M673" s="3"/>
      <c r="N673" s="3"/>
      <c r="O673" s="3"/>
      <c r="P673" s="3"/>
      <c r="Q673" s="3"/>
    </row>
    <row r="674" spans="1:17" ht="14.25" customHeight="1" x14ac:dyDescent="0.25">
      <c r="A674" s="3"/>
      <c r="B674" s="3"/>
      <c r="C674" s="3"/>
      <c r="D674" s="3"/>
      <c r="E674" s="3"/>
      <c r="F674" s="3"/>
      <c r="G674" s="3"/>
      <c r="H674" s="3"/>
      <c r="I674" s="3"/>
      <c r="J674" s="3"/>
      <c r="K674" s="3"/>
      <c r="L674" s="3"/>
      <c r="M674" s="3"/>
      <c r="N674" s="3"/>
      <c r="O674" s="3"/>
      <c r="P674" s="3"/>
      <c r="Q674" s="3"/>
    </row>
    <row r="675" spans="1:17" ht="14.25" customHeight="1" x14ac:dyDescent="0.25">
      <c r="A675" s="3"/>
      <c r="B675" s="3"/>
      <c r="C675" s="3"/>
      <c r="D675" s="3"/>
      <c r="E675" s="3"/>
      <c r="F675" s="3"/>
      <c r="G675" s="3"/>
      <c r="H675" s="3"/>
      <c r="I675" s="3"/>
      <c r="J675" s="3"/>
      <c r="K675" s="3"/>
      <c r="L675" s="3"/>
      <c r="M675" s="3"/>
      <c r="N675" s="3"/>
      <c r="O675" s="3"/>
      <c r="P675" s="3"/>
      <c r="Q675" s="3"/>
    </row>
    <row r="676" spans="1:17" ht="14.25" customHeight="1" x14ac:dyDescent="0.25">
      <c r="A676" s="3"/>
      <c r="B676" s="3"/>
      <c r="C676" s="3"/>
      <c r="D676" s="3"/>
      <c r="E676" s="3"/>
      <c r="F676" s="3"/>
      <c r="G676" s="3"/>
      <c r="H676" s="3"/>
      <c r="I676" s="3"/>
      <c r="J676" s="3"/>
      <c r="K676" s="3"/>
      <c r="L676" s="3"/>
      <c r="M676" s="3"/>
      <c r="N676" s="3"/>
      <c r="O676" s="3"/>
      <c r="P676" s="3"/>
      <c r="Q676" s="3"/>
    </row>
    <row r="677" spans="1:17" ht="14.25" customHeight="1" x14ac:dyDescent="0.25">
      <c r="A677" s="3"/>
      <c r="B677" s="3"/>
      <c r="C677" s="3"/>
      <c r="D677" s="3"/>
      <c r="E677" s="3"/>
      <c r="F677" s="3"/>
      <c r="G677" s="3"/>
      <c r="H677" s="3"/>
      <c r="I677" s="3"/>
      <c r="J677" s="3"/>
      <c r="K677" s="3"/>
      <c r="L677" s="3"/>
      <c r="M677" s="3"/>
      <c r="N677" s="3"/>
      <c r="O677" s="3"/>
      <c r="P677" s="3"/>
      <c r="Q677" s="3"/>
    </row>
    <row r="678" spans="1:17" ht="14.25" customHeight="1" x14ac:dyDescent="0.25">
      <c r="A678" s="3"/>
      <c r="B678" s="3"/>
      <c r="C678" s="3"/>
      <c r="D678" s="3"/>
      <c r="E678" s="3"/>
      <c r="F678" s="3"/>
      <c r="G678" s="3"/>
      <c r="H678" s="3"/>
      <c r="I678" s="3"/>
      <c r="J678" s="3"/>
      <c r="K678" s="3"/>
      <c r="L678" s="3"/>
      <c r="M678" s="3"/>
      <c r="N678" s="3"/>
      <c r="O678" s="3"/>
      <c r="P678" s="3"/>
      <c r="Q678" s="3"/>
    </row>
    <row r="679" spans="1:17" ht="14.25" customHeight="1" x14ac:dyDescent="0.25">
      <c r="A679" s="3"/>
      <c r="B679" s="3"/>
      <c r="C679" s="3"/>
      <c r="D679" s="3"/>
      <c r="E679" s="3"/>
      <c r="F679" s="3"/>
      <c r="G679" s="3"/>
      <c r="H679" s="3"/>
      <c r="I679" s="3"/>
      <c r="J679" s="3"/>
      <c r="K679" s="3"/>
      <c r="L679" s="3"/>
      <c r="M679" s="3"/>
      <c r="N679" s="3"/>
      <c r="O679" s="3"/>
      <c r="P679" s="3"/>
      <c r="Q679" s="3"/>
    </row>
    <row r="680" spans="1:17" ht="14.25" customHeight="1" x14ac:dyDescent="0.25">
      <c r="A680" s="3"/>
      <c r="B680" s="3"/>
      <c r="C680" s="3"/>
      <c r="D680" s="3"/>
      <c r="E680" s="3"/>
      <c r="F680" s="3"/>
      <c r="G680" s="3"/>
      <c r="H680" s="3"/>
      <c r="I680" s="3"/>
      <c r="J680" s="3"/>
      <c r="K680" s="3"/>
      <c r="L680" s="3"/>
      <c r="M680" s="3"/>
      <c r="N680" s="3"/>
      <c r="O680" s="3"/>
      <c r="P680" s="3"/>
      <c r="Q680" s="3"/>
    </row>
    <row r="681" spans="1:17" ht="14.25" customHeight="1" x14ac:dyDescent="0.25">
      <c r="A681" s="3"/>
      <c r="B681" s="3"/>
      <c r="C681" s="3"/>
      <c r="D681" s="3"/>
      <c r="E681" s="3"/>
      <c r="F681" s="3"/>
      <c r="G681" s="3"/>
      <c r="H681" s="3"/>
      <c r="I681" s="3"/>
      <c r="J681" s="3"/>
      <c r="K681" s="3"/>
      <c r="L681" s="3"/>
      <c r="M681" s="3"/>
      <c r="N681" s="3"/>
      <c r="O681" s="3"/>
      <c r="P681" s="3"/>
      <c r="Q681" s="3"/>
    </row>
    <row r="682" spans="1:17" ht="14.25" customHeight="1" x14ac:dyDescent="0.25">
      <c r="A682" s="3"/>
      <c r="B682" s="3"/>
      <c r="C682" s="3"/>
      <c r="D682" s="3"/>
      <c r="E682" s="3"/>
      <c r="F682" s="3"/>
      <c r="G682" s="3"/>
      <c r="H682" s="3"/>
      <c r="I682" s="3"/>
      <c r="J682" s="3"/>
      <c r="K682" s="3"/>
      <c r="L682" s="3"/>
      <c r="M682" s="3"/>
      <c r="N682" s="3"/>
      <c r="O682" s="3"/>
      <c r="P682" s="3"/>
      <c r="Q682" s="3"/>
    </row>
    <row r="683" spans="1:17" ht="14.25" customHeight="1" x14ac:dyDescent="0.25">
      <c r="A683" s="3"/>
      <c r="B683" s="3"/>
      <c r="C683" s="3"/>
      <c r="D683" s="3"/>
      <c r="E683" s="3"/>
      <c r="F683" s="3"/>
      <c r="G683" s="3"/>
      <c r="H683" s="3"/>
      <c r="I683" s="3"/>
      <c r="J683" s="3"/>
      <c r="K683" s="3"/>
      <c r="L683" s="3"/>
      <c r="M683" s="3"/>
      <c r="N683" s="3"/>
      <c r="O683" s="3"/>
      <c r="P683" s="3"/>
      <c r="Q683" s="3"/>
    </row>
    <row r="684" spans="1:17" ht="14.25" customHeight="1" x14ac:dyDescent="0.25">
      <c r="A684" s="3"/>
      <c r="B684" s="3"/>
      <c r="C684" s="3"/>
      <c r="D684" s="3"/>
      <c r="E684" s="3"/>
      <c r="F684" s="3"/>
      <c r="G684" s="3"/>
      <c r="H684" s="3"/>
      <c r="I684" s="3"/>
      <c r="J684" s="3"/>
      <c r="K684" s="3"/>
      <c r="L684" s="3"/>
      <c r="M684" s="3"/>
      <c r="N684" s="3"/>
      <c r="O684" s="3"/>
      <c r="P684" s="3"/>
      <c r="Q684" s="3"/>
    </row>
    <row r="685" spans="1:17" ht="14.25" customHeight="1" x14ac:dyDescent="0.25">
      <c r="A685" s="3"/>
      <c r="B685" s="3"/>
      <c r="C685" s="3"/>
      <c r="D685" s="3"/>
      <c r="E685" s="3"/>
      <c r="F685" s="3"/>
      <c r="G685" s="3"/>
      <c r="H685" s="3"/>
      <c r="I685" s="3"/>
      <c r="J685" s="3"/>
      <c r="K685" s="3"/>
      <c r="L685" s="3"/>
      <c r="M685" s="3"/>
      <c r="N685" s="3"/>
      <c r="O685" s="3"/>
      <c r="P685" s="3"/>
      <c r="Q685" s="3"/>
    </row>
    <row r="686" spans="1:17" ht="14.25" customHeight="1" x14ac:dyDescent="0.25">
      <c r="A686" s="3"/>
      <c r="B686" s="3"/>
      <c r="C686" s="3"/>
      <c r="D686" s="3"/>
      <c r="E686" s="3"/>
      <c r="F686" s="3"/>
      <c r="G686" s="3"/>
      <c r="H686" s="3"/>
      <c r="I686" s="3"/>
      <c r="J686" s="3"/>
      <c r="K686" s="3"/>
      <c r="L686" s="3"/>
      <c r="M686" s="3"/>
      <c r="N686" s="3"/>
      <c r="O686" s="3"/>
      <c r="P686" s="3"/>
      <c r="Q686" s="3"/>
    </row>
    <row r="687" spans="1:17" ht="14.25" customHeight="1" x14ac:dyDescent="0.25">
      <c r="A687" s="3"/>
      <c r="B687" s="3"/>
      <c r="C687" s="3"/>
      <c r="D687" s="3"/>
      <c r="E687" s="3"/>
      <c r="F687" s="3"/>
      <c r="G687" s="3"/>
      <c r="H687" s="3"/>
      <c r="I687" s="3"/>
      <c r="J687" s="3"/>
      <c r="K687" s="3"/>
      <c r="L687" s="3"/>
      <c r="M687" s="3"/>
      <c r="N687" s="3"/>
      <c r="O687" s="3"/>
      <c r="P687" s="3"/>
      <c r="Q687" s="3"/>
    </row>
    <row r="688" spans="1:17" ht="14.25" customHeight="1" x14ac:dyDescent="0.25">
      <c r="A688" s="3"/>
      <c r="B688" s="3"/>
      <c r="C688" s="3"/>
      <c r="D688" s="3"/>
      <c r="E688" s="3"/>
      <c r="F688" s="3"/>
      <c r="G688" s="3"/>
      <c r="H688" s="3"/>
      <c r="I688" s="3"/>
      <c r="J688" s="3"/>
      <c r="K688" s="3"/>
      <c r="L688" s="3"/>
      <c r="M688" s="3"/>
      <c r="N688" s="3"/>
      <c r="O688" s="3"/>
      <c r="P688" s="3"/>
      <c r="Q688" s="3"/>
    </row>
    <row r="689" spans="1:17" ht="14.25" customHeight="1" x14ac:dyDescent="0.25">
      <c r="A689" s="3"/>
      <c r="B689" s="3"/>
      <c r="C689" s="3"/>
      <c r="D689" s="3"/>
      <c r="E689" s="3"/>
      <c r="F689" s="3"/>
      <c r="G689" s="3"/>
      <c r="H689" s="3"/>
      <c r="I689" s="3"/>
      <c r="J689" s="3"/>
      <c r="K689" s="3"/>
      <c r="L689" s="3"/>
      <c r="M689" s="3"/>
      <c r="N689" s="3"/>
      <c r="O689" s="3"/>
      <c r="P689" s="3"/>
      <c r="Q689" s="3"/>
    </row>
    <row r="690" spans="1:17" ht="14.25" customHeight="1" x14ac:dyDescent="0.25">
      <c r="A690" s="3"/>
      <c r="B690" s="3"/>
      <c r="C690" s="3"/>
      <c r="D690" s="3"/>
      <c r="E690" s="3"/>
      <c r="F690" s="3"/>
      <c r="G690" s="3"/>
      <c r="H690" s="3"/>
      <c r="I690" s="3"/>
      <c r="J690" s="3"/>
      <c r="K690" s="3"/>
      <c r="L690" s="3"/>
      <c r="M690" s="3"/>
      <c r="N690" s="3"/>
      <c r="O690" s="3"/>
      <c r="P690" s="3"/>
      <c r="Q690" s="3"/>
    </row>
    <row r="691" spans="1:17" ht="14.25" customHeight="1" x14ac:dyDescent="0.25">
      <c r="A691" s="3"/>
      <c r="B691" s="3"/>
      <c r="C691" s="3"/>
      <c r="D691" s="3"/>
      <c r="E691" s="3"/>
      <c r="F691" s="3"/>
      <c r="G691" s="3"/>
      <c r="H691" s="3"/>
      <c r="I691" s="3"/>
      <c r="J691" s="3"/>
      <c r="K691" s="3"/>
      <c r="L691" s="3"/>
      <c r="M691" s="3"/>
      <c r="N691" s="3"/>
      <c r="O691" s="3"/>
      <c r="P691" s="3"/>
      <c r="Q691" s="3"/>
    </row>
    <row r="692" spans="1:17" ht="14.25" customHeight="1" x14ac:dyDescent="0.25">
      <c r="A692" s="3"/>
      <c r="B692" s="3"/>
      <c r="C692" s="3"/>
      <c r="D692" s="3"/>
      <c r="E692" s="3"/>
      <c r="F692" s="3"/>
      <c r="G692" s="3"/>
      <c r="H692" s="3"/>
      <c r="I692" s="3"/>
      <c r="J692" s="3"/>
      <c r="K692" s="3"/>
      <c r="L692" s="3"/>
      <c r="M692" s="3"/>
      <c r="N692" s="3"/>
      <c r="O692" s="3"/>
      <c r="P692" s="3"/>
      <c r="Q692" s="3"/>
    </row>
    <row r="693" spans="1:17" ht="14.25" customHeight="1" x14ac:dyDescent="0.25">
      <c r="A693" s="3"/>
      <c r="B693" s="3"/>
      <c r="C693" s="3"/>
      <c r="D693" s="3"/>
      <c r="E693" s="3"/>
      <c r="F693" s="3"/>
      <c r="G693" s="3"/>
      <c r="H693" s="3"/>
      <c r="I693" s="3"/>
      <c r="J693" s="3"/>
      <c r="K693" s="3"/>
      <c r="L693" s="3"/>
      <c r="M693" s="3"/>
      <c r="N693" s="3"/>
      <c r="O693" s="3"/>
      <c r="P693" s="3"/>
      <c r="Q693" s="3"/>
    </row>
    <row r="694" spans="1:17" ht="14.25" customHeight="1" x14ac:dyDescent="0.25">
      <c r="A694" s="3"/>
      <c r="B694" s="3"/>
      <c r="C694" s="3"/>
      <c r="D694" s="3"/>
      <c r="E694" s="3"/>
      <c r="F694" s="3"/>
      <c r="G694" s="3"/>
      <c r="H694" s="3"/>
      <c r="I694" s="3"/>
      <c r="J694" s="3"/>
      <c r="K694" s="3"/>
      <c r="L694" s="3"/>
      <c r="M694" s="3"/>
      <c r="N694" s="3"/>
      <c r="O694" s="3"/>
      <c r="P694" s="3"/>
      <c r="Q694" s="3"/>
    </row>
    <row r="695" spans="1:17" ht="14.25" customHeight="1" x14ac:dyDescent="0.25">
      <c r="A695" s="3"/>
      <c r="B695" s="3"/>
      <c r="C695" s="3"/>
      <c r="D695" s="3"/>
      <c r="E695" s="3"/>
      <c r="F695" s="3"/>
      <c r="G695" s="3"/>
      <c r="H695" s="3"/>
      <c r="I695" s="3"/>
      <c r="J695" s="3"/>
      <c r="K695" s="3"/>
      <c r="L695" s="3"/>
      <c r="M695" s="3"/>
      <c r="N695" s="3"/>
      <c r="O695" s="3"/>
      <c r="P695" s="3"/>
      <c r="Q695" s="3"/>
    </row>
    <row r="696" spans="1:17" ht="14.25" customHeight="1" x14ac:dyDescent="0.25">
      <c r="A696" s="3"/>
      <c r="B696" s="3"/>
      <c r="C696" s="3"/>
      <c r="D696" s="3"/>
      <c r="E696" s="3"/>
      <c r="F696" s="3"/>
      <c r="G696" s="3"/>
      <c r="H696" s="3"/>
      <c r="I696" s="3"/>
      <c r="J696" s="3"/>
      <c r="K696" s="3"/>
      <c r="L696" s="3"/>
      <c r="M696" s="3"/>
      <c r="N696" s="3"/>
      <c r="O696" s="3"/>
      <c r="P696" s="3"/>
      <c r="Q696" s="3"/>
    </row>
    <row r="697" spans="1:17" ht="14.25" customHeight="1" x14ac:dyDescent="0.25">
      <c r="A697" s="3"/>
      <c r="B697" s="3"/>
      <c r="C697" s="3"/>
      <c r="D697" s="3"/>
      <c r="E697" s="3"/>
      <c r="F697" s="3"/>
      <c r="G697" s="3"/>
      <c r="H697" s="3"/>
      <c r="I697" s="3"/>
      <c r="J697" s="3"/>
      <c r="K697" s="3"/>
      <c r="L697" s="3"/>
      <c r="M697" s="3"/>
      <c r="N697" s="3"/>
      <c r="O697" s="3"/>
      <c r="P697" s="3"/>
      <c r="Q697" s="3"/>
    </row>
    <row r="698" spans="1:17" ht="14.25" customHeight="1" x14ac:dyDescent="0.25">
      <c r="A698" s="3"/>
      <c r="B698" s="3"/>
      <c r="C698" s="3"/>
      <c r="D698" s="3"/>
      <c r="E698" s="3"/>
      <c r="F698" s="3"/>
      <c r="G698" s="3"/>
      <c r="H698" s="3"/>
      <c r="I698" s="3"/>
      <c r="J698" s="3"/>
      <c r="K698" s="3"/>
      <c r="L698" s="3"/>
      <c r="M698" s="3"/>
      <c r="N698" s="3"/>
      <c r="O698" s="3"/>
      <c r="P698" s="3"/>
      <c r="Q698" s="3"/>
    </row>
    <row r="699" spans="1:17" ht="14.25" customHeight="1" x14ac:dyDescent="0.25">
      <c r="A699" s="3"/>
      <c r="B699" s="3"/>
      <c r="C699" s="3"/>
      <c r="D699" s="3"/>
      <c r="E699" s="3"/>
      <c r="F699" s="3"/>
      <c r="G699" s="3"/>
      <c r="H699" s="3"/>
      <c r="I699" s="3"/>
      <c r="J699" s="3"/>
      <c r="K699" s="3"/>
      <c r="L699" s="3"/>
      <c r="M699" s="3"/>
      <c r="N699" s="3"/>
      <c r="O699" s="3"/>
      <c r="P699" s="3"/>
      <c r="Q699" s="3"/>
    </row>
    <row r="700" spans="1:17" ht="14.25" customHeight="1" x14ac:dyDescent="0.25">
      <c r="A700" s="3"/>
      <c r="B700" s="3"/>
      <c r="C700" s="3"/>
      <c r="D700" s="3"/>
      <c r="E700" s="3"/>
      <c r="F700" s="3"/>
      <c r="G700" s="3"/>
      <c r="H700" s="3"/>
      <c r="I700" s="3"/>
      <c r="J700" s="3"/>
      <c r="K700" s="3"/>
      <c r="L700" s="3"/>
      <c r="M700" s="3"/>
      <c r="N700" s="3"/>
      <c r="O700" s="3"/>
      <c r="P700" s="3"/>
      <c r="Q700" s="3"/>
    </row>
    <row r="701" spans="1:17" ht="14.25" customHeight="1" x14ac:dyDescent="0.25">
      <c r="A701" s="3"/>
      <c r="B701" s="3"/>
      <c r="C701" s="3"/>
      <c r="D701" s="3"/>
      <c r="E701" s="3"/>
      <c r="F701" s="3"/>
      <c r="G701" s="3"/>
      <c r="H701" s="3"/>
      <c r="I701" s="3"/>
      <c r="J701" s="3"/>
      <c r="K701" s="3"/>
      <c r="L701" s="3"/>
      <c r="M701" s="3"/>
      <c r="N701" s="3"/>
      <c r="O701" s="3"/>
      <c r="P701" s="3"/>
      <c r="Q701" s="3"/>
    </row>
    <row r="702" spans="1:17" ht="14.25" customHeight="1" x14ac:dyDescent="0.25">
      <c r="A702" s="3"/>
      <c r="B702" s="3"/>
      <c r="C702" s="3"/>
      <c r="D702" s="3"/>
      <c r="E702" s="3"/>
      <c r="F702" s="3"/>
      <c r="G702" s="3"/>
      <c r="H702" s="3"/>
      <c r="I702" s="3"/>
      <c r="J702" s="3"/>
      <c r="K702" s="3"/>
      <c r="L702" s="3"/>
      <c r="M702" s="3"/>
      <c r="N702" s="3"/>
      <c r="O702" s="3"/>
      <c r="P702" s="3"/>
      <c r="Q702" s="3"/>
    </row>
    <row r="703" spans="1:17" ht="14.25" customHeight="1" x14ac:dyDescent="0.25">
      <c r="A703" s="3"/>
      <c r="B703" s="3"/>
      <c r="C703" s="3"/>
      <c r="D703" s="3"/>
      <c r="E703" s="3"/>
      <c r="F703" s="3"/>
      <c r="G703" s="3"/>
      <c r="H703" s="3"/>
      <c r="I703" s="3"/>
      <c r="J703" s="3"/>
      <c r="K703" s="3"/>
      <c r="L703" s="3"/>
      <c r="M703" s="3"/>
      <c r="N703" s="3"/>
      <c r="O703" s="3"/>
      <c r="P703" s="3"/>
      <c r="Q703" s="3"/>
    </row>
    <row r="704" spans="1:17" ht="14.25" customHeight="1" x14ac:dyDescent="0.25">
      <c r="A704" s="3"/>
      <c r="B704" s="3"/>
      <c r="C704" s="3"/>
      <c r="D704" s="3"/>
      <c r="E704" s="3"/>
      <c r="F704" s="3"/>
      <c r="G704" s="3"/>
      <c r="H704" s="3"/>
      <c r="I704" s="3"/>
      <c r="J704" s="3"/>
      <c r="K704" s="3"/>
      <c r="L704" s="3"/>
      <c r="M704" s="3"/>
      <c r="N704" s="3"/>
      <c r="O704" s="3"/>
      <c r="P704" s="3"/>
      <c r="Q704" s="3"/>
    </row>
    <row r="705" spans="1:17" ht="14.25" customHeight="1" x14ac:dyDescent="0.25">
      <c r="A705" s="3"/>
      <c r="B705" s="3"/>
      <c r="C705" s="3"/>
      <c r="D705" s="3"/>
      <c r="E705" s="3"/>
      <c r="F705" s="3"/>
      <c r="G705" s="3"/>
      <c r="H705" s="3"/>
      <c r="I705" s="3"/>
      <c r="J705" s="3"/>
      <c r="K705" s="3"/>
      <c r="L705" s="3"/>
      <c r="M705" s="3"/>
      <c r="N705" s="3"/>
      <c r="O705" s="3"/>
      <c r="P705" s="3"/>
      <c r="Q705" s="3"/>
    </row>
    <row r="706" spans="1:17" ht="14.25" customHeight="1" x14ac:dyDescent="0.25">
      <c r="A706" s="3"/>
      <c r="B706" s="3"/>
      <c r="C706" s="3"/>
      <c r="D706" s="3"/>
      <c r="E706" s="3"/>
      <c r="F706" s="3"/>
      <c r="G706" s="3"/>
      <c r="H706" s="3"/>
      <c r="I706" s="3"/>
      <c r="J706" s="3"/>
      <c r="K706" s="3"/>
      <c r="L706" s="3"/>
      <c r="M706" s="3"/>
      <c r="N706" s="3"/>
      <c r="O706" s="3"/>
      <c r="P706" s="3"/>
      <c r="Q706" s="3"/>
    </row>
    <row r="707" spans="1:17" ht="14.25" customHeight="1" x14ac:dyDescent="0.25">
      <c r="A707" s="3"/>
      <c r="B707" s="3"/>
      <c r="C707" s="3"/>
      <c r="D707" s="3"/>
      <c r="E707" s="3"/>
      <c r="F707" s="3"/>
      <c r="G707" s="3"/>
      <c r="H707" s="3"/>
      <c r="I707" s="3"/>
      <c r="J707" s="3"/>
      <c r="K707" s="3"/>
      <c r="L707" s="3"/>
      <c r="M707" s="3"/>
      <c r="N707" s="3"/>
      <c r="O707" s="3"/>
      <c r="P707" s="3"/>
      <c r="Q707" s="3"/>
    </row>
    <row r="708" spans="1:17" ht="14.25" customHeight="1" x14ac:dyDescent="0.25">
      <c r="A708" s="3"/>
      <c r="B708" s="3"/>
      <c r="C708" s="3"/>
      <c r="D708" s="3"/>
      <c r="E708" s="3"/>
      <c r="F708" s="3"/>
      <c r="G708" s="3"/>
      <c r="H708" s="3"/>
      <c r="I708" s="3"/>
      <c r="J708" s="3"/>
      <c r="K708" s="3"/>
      <c r="L708" s="3"/>
      <c r="M708" s="3"/>
      <c r="N708" s="3"/>
      <c r="O708" s="3"/>
      <c r="P708" s="3"/>
      <c r="Q708" s="3"/>
    </row>
    <row r="709" spans="1:17" ht="14.25" customHeight="1" x14ac:dyDescent="0.25">
      <c r="A709" s="3"/>
      <c r="B709" s="3"/>
      <c r="C709" s="3"/>
      <c r="D709" s="3"/>
      <c r="E709" s="3"/>
      <c r="F709" s="3"/>
      <c r="G709" s="3"/>
      <c r="H709" s="3"/>
      <c r="I709" s="3"/>
      <c r="J709" s="3"/>
      <c r="K709" s="3"/>
      <c r="L709" s="3"/>
      <c r="M709" s="3"/>
      <c r="N709" s="3"/>
      <c r="O709" s="3"/>
      <c r="P709" s="3"/>
      <c r="Q709" s="3"/>
    </row>
    <row r="710" spans="1:17" ht="14.25" customHeight="1" x14ac:dyDescent="0.25">
      <c r="A710" s="3"/>
      <c r="B710" s="3"/>
      <c r="C710" s="3"/>
      <c r="D710" s="3"/>
      <c r="E710" s="3"/>
      <c r="F710" s="3"/>
      <c r="G710" s="3"/>
      <c r="H710" s="3"/>
      <c r="I710" s="3"/>
      <c r="J710" s="3"/>
      <c r="K710" s="3"/>
      <c r="L710" s="3"/>
      <c r="M710" s="3"/>
      <c r="N710" s="3"/>
      <c r="O710" s="3"/>
      <c r="P710" s="3"/>
      <c r="Q710" s="3"/>
    </row>
    <row r="711" spans="1:17" ht="14.25" customHeight="1" x14ac:dyDescent="0.25">
      <c r="A711" s="3"/>
      <c r="B711" s="3"/>
      <c r="C711" s="3"/>
      <c r="D711" s="3"/>
      <c r="E711" s="3"/>
      <c r="F711" s="3"/>
      <c r="G711" s="3"/>
      <c r="H711" s="3"/>
      <c r="I711" s="3"/>
      <c r="J711" s="3"/>
      <c r="K711" s="3"/>
      <c r="L711" s="3"/>
      <c r="M711" s="3"/>
      <c r="N711" s="3"/>
      <c r="O711" s="3"/>
      <c r="P711" s="3"/>
      <c r="Q711" s="3"/>
    </row>
    <row r="712" spans="1:17" ht="14.25" customHeight="1" x14ac:dyDescent="0.25">
      <c r="A712" s="3"/>
      <c r="B712" s="3"/>
      <c r="C712" s="3"/>
      <c r="D712" s="3"/>
      <c r="E712" s="3"/>
      <c r="F712" s="3"/>
      <c r="G712" s="3"/>
      <c r="H712" s="3"/>
      <c r="I712" s="3"/>
      <c r="J712" s="3"/>
      <c r="K712" s="3"/>
      <c r="L712" s="3"/>
      <c r="M712" s="3"/>
      <c r="N712" s="3"/>
      <c r="O712" s="3"/>
      <c r="P712" s="3"/>
      <c r="Q712" s="3"/>
    </row>
    <row r="713" spans="1:17" ht="14.25" customHeight="1" x14ac:dyDescent="0.25">
      <c r="A713" s="3"/>
      <c r="B713" s="3"/>
      <c r="C713" s="3"/>
      <c r="D713" s="3"/>
      <c r="E713" s="3"/>
      <c r="F713" s="3"/>
      <c r="G713" s="3"/>
      <c r="H713" s="3"/>
      <c r="I713" s="3"/>
      <c r="J713" s="3"/>
      <c r="K713" s="3"/>
      <c r="L713" s="3"/>
      <c r="M713" s="3"/>
      <c r="N713" s="3"/>
      <c r="O713" s="3"/>
      <c r="P713" s="3"/>
      <c r="Q713" s="3"/>
    </row>
    <row r="714" spans="1:17" ht="14.25" customHeight="1" x14ac:dyDescent="0.25">
      <c r="A714" s="3"/>
      <c r="B714" s="3"/>
      <c r="C714" s="3"/>
      <c r="D714" s="3"/>
      <c r="E714" s="3"/>
      <c r="F714" s="3"/>
      <c r="G714" s="3"/>
      <c r="H714" s="3"/>
      <c r="I714" s="3"/>
      <c r="J714" s="3"/>
      <c r="K714" s="3"/>
      <c r="L714" s="3"/>
      <c r="M714" s="3"/>
      <c r="N714" s="3"/>
      <c r="O714" s="3"/>
      <c r="P714" s="3"/>
      <c r="Q714" s="3"/>
    </row>
    <row r="715" spans="1:17" ht="14.25" customHeight="1" x14ac:dyDescent="0.25">
      <c r="A715" s="3"/>
      <c r="B715" s="3"/>
      <c r="C715" s="3"/>
      <c r="D715" s="3"/>
      <c r="E715" s="3"/>
      <c r="F715" s="3"/>
      <c r="G715" s="3"/>
      <c r="H715" s="3"/>
      <c r="I715" s="3"/>
      <c r="J715" s="3"/>
      <c r="K715" s="3"/>
      <c r="L715" s="3"/>
      <c r="M715" s="3"/>
      <c r="N715" s="3"/>
      <c r="O715" s="3"/>
      <c r="P715" s="3"/>
      <c r="Q715" s="3"/>
    </row>
    <row r="716" spans="1:17" ht="14.25" customHeight="1" x14ac:dyDescent="0.25">
      <c r="A716" s="3"/>
      <c r="B716" s="3"/>
      <c r="C716" s="3"/>
      <c r="D716" s="3"/>
      <c r="E716" s="3"/>
      <c r="F716" s="3"/>
      <c r="G716" s="3"/>
      <c r="H716" s="3"/>
      <c r="I716" s="3"/>
      <c r="J716" s="3"/>
      <c r="K716" s="3"/>
      <c r="L716" s="3"/>
      <c r="M716" s="3"/>
      <c r="N716" s="3"/>
      <c r="O716" s="3"/>
      <c r="P716" s="3"/>
      <c r="Q716" s="3"/>
    </row>
    <row r="717" spans="1:17" ht="14.25" customHeight="1" x14ac:dyDescent="0.25">
      <c r="A717" s="3"/>
      <c r="B717" s="3"/>
      <c r="C717" s="3"/>
      <c r="D717" s="3"/>
      <c r="E717" s="3"/>
      <c r="F717" s="3"/>
      <c r="G717" s="3"/>
      <c r="H717" s="3"/>
      <c r="I717" s="3"/>
      <c r="J717" s="3"/>
      <c r="K717" s="3"/>
      <c r="L717" s="3"/>
      <c r="M717" s="3"/>
      <c r="N717" s="3"/>
      <c r="O717" s="3"/>
      <c r="P717" s="3"/>
      <c r="Q717" s="3"/>
    </row>
    <row r="718" spans="1:17" ht="14.25" customHeight="1" x14ac:dyDescent="0.25">
      <c r="A718" s="3"/>
      <c r="B718" s="3"/>
      <c r="C718" s="3"/>
      <c r="D718" s="3"/>
      <c r="E718" s="3"/>
      <c r="F718" s="3"/>
      <c r="G718" s="3"/>
      <c r="H718" s="3"/>
      <c r="I718" s="3"/>
      <c r="J718" s="3"/>
      <c r="K718" s="3"/>
      <c r="L718" s="3"/>
      <c r="M718" s="3"/>
      <c r="N718" s="3"/>
      <c r="O718" s="3"/>
      <c r="P718" s="3"/>
      <c r="Q718" s="3"/>
    </row>
    <row r="719" spans="1:17" ht="14.25" customHeight="1" x14ac:dyDescent="0.25">
      <c r="A719" s="3"/>
      <c r="B719" s="3"/>
      <c r="C719" s="3"/>
      <c r="D719" s="3"/>
      <c r="E719" s="3"/>
      <c r="F719" s="3"/>
      <c r="G719" s="3"/>
      <c r="H719" s="3"/>
      <c r="I719" s="3"/>
      <c r="J719" s="3"/>
      <c r="K719" s="3"/>
      <c r="L719" s="3"/>
      <c r="M719" s="3"/>
      <c r="N719" s="3"/>
      <c r="O719" s="3"/>
      <c r="P719" s="3"/>
      <c r="Q719" s="3"/>
    </row>
    <row r="720" spans="1:17" ht="14.25" customHeight="1" x14ac:dyDescent="0.25">
      <c r="A720" s="3"/>
      <c r="B720" s="3"/>
      <c r="C720" s="3"/>
      <c r="D720" s="3"/>
      <c r="E720" s="3"/>
      <c r="F720" s="3"/>
      <c r="G720" s="3"/>
      <c r="H720" s="3"/>
      <c r="I720" s="3"/>
      <c r="J720" s="3"/>
      <c r="K720" s="3"/>
      <c r="L720" s="3"/>
      <c r="M720" s="3"/>
      <c r="N720" s="3"/>
      <c r="O720" s="3"/>
      <c r="P720" s="3"/>
      <c r="Q720" s="3"/>
    </row>
    <row r="721" spans="1:17" ht="14.25" customHeight="1" x14ac:dyDescent="0.25">
      <c r="A721" s="3"/>
      <c r="B721" s="3"/>
      <c r="C721" s="3"/>
      <c r="D721" s="3"/>
      <c r="E721" s="3"/>
      <c r="F721" s="3"/>
      <c r="G721" s="3"/>
      <c r="H721" s="3"/>
      <c r="I721" s="3"/>
      <c r="J721" s="3"/>
      <c r="K721" s="3"/>
      <c r="L721" s="3"/>
      <c r="M721" s="3"/>
      <c r="N721" s="3"/>
      <c r="O721" s="3"/>
      <c r="P721" s="3"/>
      <c r="Q721" s="3"/>
    </row>
    <row r="722" spans="1:17" ht="14.25" customHeight="1" x14ac:dyDescent="0.25">
      <c r="A722" s="3"/>
      <c r="B722" s="3"/>
      <c r="C722" s="3"/>
      <c r="D722" s="3"/>
      <c r="E722" s="3"/>
      <c r="F722" s="3"/>
      <c r="G722" s="3"/>
      <c r="H722" s="3"/>
      <c r="I722" s="3"/>
      <c r="J722" s="3"/>
      <c r="K722" s="3"/>
      <c r="L722" s="3"/>
      <c r="M722" s="3"/>
      <c r="N722" s="3"/>
      <c r="O722" s="3"/>
      <c r="P722" s="3"/>
      <c r="Q722" s="3"/>
    </row>
    <row r="723" spans="1:17" ht="14.25" customHeight="1" x14ac:dyDescent="0.25">
      <c r="A723" s="3"/>
      <c r="B723" s="3"/>
      <c r="C723" s="3"/>
      <c r="D723" s="3"/>
      <c r="E723" s="3"/>
      <c r="F723" s="3"/>
      <c r="G723" s="3"/>
      <c r="H723" s="3"/>
      <c r="I723" s="3"/>
      <c r="J723" s="3"/>
      <c r="K723" s="3"/>
      <c r="L723" s="3"/>
      <c r="M723" s="3"/>
      <c r="N723" s="3"/>
      <c r="O723" s="3"/>
      <c r="P723" s="3"/>
      <c r="Q723" s="3"/>
    </row>
    <row r="724" spans="1:17" ht="14.25" customHeight="1" x14ac:dyDescent="0.25">
      <c r="A724" s="3"/>
      <c r="B724" s="3"/>
      <c r="C724" s="3"/>
      <c r="D724" s="3"/>
      <c r="E724" s="3"/>
      <c r="F724" s="3"/>
      <c r="G724" s="3"/>
      <c r="H724" s="3"/>
      <c r="I724" s="3"/>
      <c r="J724" s="3"/>
      <c r="K724" s="3"/>
      <c r="L724" s="3"/>
      <c r="M724" s="3"/>
      <c r="N724" s="3"/>
      <c r="O724" s="3"/>
      <c r="P724" s="3"/>
      <c r="Q724" s="3"/>
    </row>
    <row r="725" spans="1:17" ht="14.25" customHeight="1" x14ac:dyDescent="0.25">
      <c r="A725" s="3"/>
      <c r="B725" s="3"/>
      <c r="C725" s="3"/>
      <c r="D725" s="3"/>
      <c r="E725" s="3"/>
      <c r="F725" s="3"/>
      <c r="G725" s="3"/>
      <c r="H725" s="3"/>
      <c r="I725" s="3"/>
      <c r="J725" s="3"/>
      <c r="K725" s="3"/>
      <c r="L725" s="3"/>
      <c r="M725" s="3"/>
      <c r="N725" s="3"/>
      <c r="O725" s="3"/>
      <c r="P725" s="3"/>
      <c r="Q725" s="3"/>
    </row>
    <row r="726" spans="1:17" ht="14.25" customHeight="1" x14ac:dyDescent="0.25">
      <c r="A726" s="3"/>
      <c r="B726" s="3"/>
      <c r="C726" s="3"/>
      <c r="D726" s="3"/>
      <c r="E726" s="3"/>
      <c r="F726" s="3"/>
      <c r="G726" s="3"/>
      <c r="H726" s="3"/>
      <c r="I726" s="3"/>
      <c r="J726" s="3"/>
      <c r="K726" s="3"/>
      <c r="L726" s="3"/>
      <c r="M726" s="3"/>
      <c r="N726" s="3"/>
      <c r="O726" s="3"/>
      <c r="P726" s="3"/>
      <c r="Q726" s="3"/>
    </row>
    <row r="727" spans="1:17" ht="14.25" customHeight="1" x14ac:dyDescent="0.25">
      <c r="A727" s="3"/>
      <c r="B727" s="3"/>
      <c r="C727" s="3"/>
      <c r="D727" s="3"/>
      <c r="E727" s="3"/>
      <c r="F727" s="3"/>
      <c r="G727" s="3"/>
      <c r="H727" s="3"/>
      <c r="I727" s="3"/>
      <c r="J727" s="3"/>
      <c r="K727" s="3"/>
      <c r="L727" s="3"/>
      <c r="M727" s="3"/>
      <c r="N727" s="3"/>
      <c r="O727" s="3"/>
      <c r="P727" s="3"/>
      <c r="Q727" s="3"/>
    </row>
    <row r="728" spans="1:17" ht="14.25" customHeight="1" x14ac:dyDescent="0.25">
      <c r="A728" s="3"/>
      <c r="B728" s="3"/>
      <c r="C728" s="3"/>
      <c r="D728" s="3"/>
      <c r="E728" s="3"/>
      <c r="F728" s="3"/>
      <c r="G728" s="3"/>
      <c r="H728" s="3"/>
      <c r="I728" s="3"/>
      <c r="J728" s="3"/>
      <c r="K728" s="3"/>
      <c r="L728" s="3"/>
      <c r="M728" s="3"/>
      <c r="N728" s="3"/>
      <c r="O728" s="3"/>
      <c r="P728" s="3"/>
      <c r="Q728" s="3"/>
    </row>
    <row r="729" spans="1:17" ht="14.25" customHeight="1" x14ac:dyDescent="0.25">
      <c r="A729" s="3"/>
      <c r="B729" s="3"/>
      <c r="C729" s="3"/>
      <c r="D729" s="3"/>
      <c r="E729" s="3"/>
      <c r="F729" s="3"/>
      <c r="G729" s="3"/>
      <c r="H729" s="3"/>
      <c r="I729" s="3"/>
      <c r="J729" s="3"/>
      <c r="K729" s="3"/>
      <c r="L729" s="3"/>
      <c r="M729" s="3"/>
      <c r="N729" s="3"/>
      <c r="O729" s="3"/>
      <c r="P729" s="3"/>
      <c r="Q729" s="3"/>
    </row>
    <row r="730" spans="1:17" ht="14.25" customHeight="1" x14ac:dyDescent="0.25">
      <c r="A730" s="3"/>
      <c r="B730" s="3"/>
      <c r="C730" s="3"/>
      <c r="D730" s="3"/>
      <c r="E730" s="3"/>
      <c r="F730" s="3"/>
      <c r="G730" s="3"/>
      <c r="H730" s="3"/>
      <c r="I730" s="3"/>
      <c r="J730" s="3"/>
      <c r="K730" s="3"/>
      <c r="L730" s="3"/>
      <c r="M730" s="3"/>
      <c r="N730" s="3"/>
      <c r="O730" s="3"/>
      <c r="P730" s="3"/>
      <c r="Q730" s="3"/>
    </row>
    <row r="731" spans="1:17" ht="14.25" customHeight="1" x14ac:dyDescent="0.25">
      <c r="A731" s="3"/>
      <c r="B731" s="3"/>
      <c r="C731" s="3"/>
      <c r="D731" s="3"/>
      <c r="E731" s="3"/>
      <c r="F731" s="3"/>
      <c r="G731" s="3"/>
      <c r="H731" s="3"/>
      <c r="I731" s="3"/>
      <c r="J731" s="3"/>
      <c r="K731" s="3"/>
      <c r="L731" s="3"/>
      <c r="M731" s="3"/>
      <c r="N731" s="3"/>
      <c r="O731" s="3"/>
      <c r="P731" s="3"/>
      <c r="Q731" s="3"/>
    </row>
    <row r="732" spans="1:17" ht="14.25" customHeight="1" x14ac:dyDescent="0.25">
      <c r="A732" s="3"/>
      <c r="B732" s="3"/>
      <c r="C732" s="3"/>
      <c r="D732" s="3"/>
      <c r="E732" s="3"/>
      <c r="F732" s="3"/>
      <c r="G732" s="3"/>
      <c r="H732" s="3"/>
      <c r="I732" s="3"/>
      <c r="J732" s="3"/>
      <c r="K732" s="3"/>
      <c r="L732" s="3"/>
      <c r="M732" s="3"/>
      <c r="N732" s="3"/>
      <c r="O732" s="3"/>
      <c r="P732" s="3"/>
      <c r="Q732" s="3"/>
    </row>
    <row r="733" spans="1:17" ht="14.25" customHeight="1" x14ac:dyDescent="0.25">
      <c r="A733" s="3"/>
      <c r="B733" s="3"/>
      <c r="C733" s="3"/>
      <c r="D733" s="3"/>
      <c r="E733" s="3"/>
      <c r="F733" s="3"/>
      <c r="G733" s="3"/>
      <c r="H733" s="3"/>
      <c r="I733" s="3"/>
      <c r="J733" s="3"/>
      <c r="K733" s="3"/>
      <c r="L733" s="3"/>
      <c r="M733" s="3"/>
      <c r="N733" s="3"/>
      <c r="O733" s="3"/>
      <c r="P733" s="3"/>
      <c r="Q733" s="3"/>
    </row>
    <row r="734" spans="1:17" ht="14.25" customHeight="1" x14ac:dyDescent="0.25">
      <c r="A734" s="3"/>
      <c r="B734" s="3"/>
      <c r="C734" s="3"/>
      <c r="D734" s="3"/>
      <c r="E734" s="3"/>
      <c r="F734" s="3"/>
      <c r="G734" s="3"/>
      <c r="H734" s="3"/>
      <c r="I734" s="3"/>
      <c r="J734" s="3"/>
      <c r="K734" s="3"/>
      <c r="L734" s="3"/>
      <c r="M734" s="3"/>
      <c r="N734" s="3"/>
      <c r="O734" s="3"/>
      <c r="P734" s="3"/>
      <c r="Q734" s="3"/>
    </row>
    <row r="735" spans="1:17" ht="14.25" customHeight="1" x14ac:dyDescent="0.25">
      <c r="A735" s="3"/>
      <c r="B735" s="3"/>
      <c r="C735" s="3"/>
      <c r="D735" s="3"/>
      <c r="E735" s="3"/>
      <c r="F735" s="3"/>
      <c r="G735" s="3"/>
      <c r="H735" s="3"/>
      <c r="I735" s="3"/>
      <c r="J735" s="3"/>
      <c r="K735" s="3"/>
      <c r="L735" s="3"/>
      <c r="M735" s="3"/>
      <c r="N735" s="3"/>
      <c r="O735" s="3"/>
      <c r="P735" s="3"/>
      <c r="Q735" s="3"/>
    </row>
    <row r="736" spans="1:17" ht="14.25" customHeight="1" x14ac:dyDescent="0.25">
      <c r="A736" s="3"/>
      <c r="B736" s="3"/>
      <c r="C736" s="3"/>
      <c r="D736" s="3"/>
      <c r="E736" s="3"/>
      <c r="F736" s="3"/>
      <c r="G736" s="3"/>
      <c r="H736" s="3"/>
      <c r="I736" s="3"/>
      <c r="J736" s="3"/>
      <c r="K736" s="3"/>
      <c r="L736" s="3"/>
      <c r="M736" s="3"/>
      <c r="N736" s="3"/>
      <c r="O736" s="3"/>
      <c r="P736" s="3"/>
      <c r="Q736" s="3"/>
    </row>
    <row r="737" spans="1:17" ht="14.25" customHeight="1" x14ac:dyDescent="0.25">
      <c r="A737" s="3"/>
      <c r="B737" s="3"/>
      <c r="C737" s="3"/>
      <c r="D737" s="3"/>
      <c r="E737" s="3"/>
      <c r="F737" s="3"/>
      <c r="G737" s="3"/>
      <c r="H737" s="3"/>
      <c r="I737" s="3"/>
      <c r="J737" s="3"/>
      <c r="K737" s="3"/>
      <c r="L737" s="3"/>
      <c r="M737" s="3"/>
      <c r="N737" s="3"/>
      <c r="O737" s="3"/>
      <c r="P737" s="3"/>
      <c r="Q737" s="3"/>
    </row>
    <row r="738" spans="1:17" ht="14.25" customHeight="1" x14ac:dyDescent="0.25">
      <c r="A738" s="3"/>
      <c r="B738" s="3"/>
      <c r="C738" s="3"/>
      <c r="D738" s="3"/>
      <c r="E738" s="3"/>
      <c r="F738" s="3"/>
      <c r="G738" s="3"/>
      <c r="H738" s="3"/>
      <c r="I738" s="3"/>
      <c r="J738" s="3"/>
      <c r="K738" s="3"/>
      <c r="L738" s="3"/>
      <c r="M738" s="3"/>
      <c r="N738" s="3"/>
      <c r="O738" s="3"/>
      <c r="P738" s="3"/>
      <c r="Q738" s="3"/>
    </row>
    <row r="739" spans="1:17" ht="14.25" customHeight="1" x14ac:dyDescent="0.25">
      <c r="A739" s="3"/>
      <c r="B739" s="3"/>
      <c r="C739" s="3"/>
      <c r="D739" s="3"/>
      <c r="E739" s="3"/>
      <c r="F739" s="3"/>
      <c r="G739" s="3"/>
      <c r="H739" s="3"/>
      <c r="I739" s="3"/>
      <c r="J739" s="3"/>
      <c r="K739" s="3"/>
      <c r="L739" s="3"/>
      <c r="M739" s="3"/>
      <c r="N739" s="3"/>
      <c r="O739" s="3"/>
      <c r="P739" s="3"/>
      <c r="Q739" s="3"/>
    </row>
    <row r="740" spans="1:17" ht="14.25" customHeight="1" x14ac:dyDescent="0.25">
      <c r="A740" s="3"/>
      <c r="B740" s="3"/>
      <c r="C740" s="3"/>
      <c r="D740" s="3"/>
      <c r="E740" s="3"/>
      <c r="F740" s="3"/>
      <c r="G740" s="3"/>
      <c r="H740" s="3"/>
      <c r="I740" s="3"/>
      <c r="J740" s="3"/>
      <c r="K740" s="3"/>
      <c r="L740" s="3"/>
      <c r="M740" s="3"/>
      <c r="N740" s="3"/>
      <c r="O740" s="3"/>
      <c r="P740" s="3"/>
      <c r="Q740" s="3"/>
    </row>
    <row r="741" spans="1:17" ht="14.25" customHeight="1" x14ac:dyDescent="0.25">
      <c r="A741" s="3"/>
      <c r="B741" s="3"/>
      <c r="C741" s="3"/>
      <c r="D741" s="3"/>
      <c r="E741" s="3"/>
      <c r="F741" s="3"/>
      <c r="G741" s="3"/>
      <c r="H741" s="3"/>
      <c r="I741" s="3"/>
      <c r="J741" s="3"/>
      <c r="K741" s="3"/>
      <c r="L741" s="3"/>
      <c r="M741" s="3"/>
      <c r="N741" s="3"/>
      <c r="O741" s="3"/>
      <c r="P741" s="3"/>
      <c r="Q741" s="3"/>
    </row>
    <row r="742" spans="1:17" ht="14.25" customHeight="1" x14ac:dyDescent="0.25">
      <c r="A742" s="3"/>
      <c r="B742" s="3"/>
      <c r="C742" s="3"/>
      <c r="D742" s="3"/>
      <c r="E742" s="3"/>
      <c r="F742" s="3"/>
      <c r="G742" s="3"/>
      <c r="H742" s="3"/>
      <c r="I742" s="3"/>
      <c r="J742" s="3"/>
      <c r="K742" s="3"/>
      <c r="L742" s="3"/>
      <c r="M742" s="3"/>
      <c r="N742" s="3"/>
      <c r="O742" s="3"/>
      <c r="P742" s="3"/>
      <c r="Q742" s="3"/>
    </row>
    <row r="743" spans="1:17" ht="14.25" customHeight="1" x14ac:dyDescent="0.25">
      <c r="A743" s="3"/>
      <c r="B743" s="3"/>
      <c r="C743" s="3"/>
      <c r="D743" s="3"/>
      <c r="E743" s="3"/>
      <c r="F743" s="3"/>
      <c r="G743" s="3"/>
      <c r="H743" s="3"/>
      <c r="I743" s="3"/>
      <c r="J743" s="3"/>
      <c r="K743" s="3"/>
      <c r="L743" s="3"/>
      <c r="M743" s="3"/>
      <c r="N743" s="3"/>
      <c r="O743" s="3"/>
      <c r="P743" s="3"/>
      <c r="Q743" s="3"/>
    </row>
    <row r="744" spans="1:17" ht="14.25" customHeight="1" x14ac:dyDescent="0.25">
      <c r="A744" s="3"/>
      <c r="B744" s="3"/>
      <c r="C744" s="3"/>
      <c r="D744" s="3"/>
      <c r="E744" s="3"/>
      <c r="F744" s="3"/>
      <c r="G744" s="3"/>
      <c r="H744" s="3"/>
      <c r="I744" s="3"/>
      <c r="J744" s="3"/>
      <c r="K744" s="3"/>
      <c r="L744" s="3"/>
      <c r="M744" s="3"/>
      <c r="N744" s="3"/>
      <c r="O744" s="3"/>
      <c r="P744" s="3"/>
      <c r="Q744" s="3"/>
    </row>
    <row r="745" spans="1:17" ht="14.25" customHeight="1" x14ac:dyDescent="0.25">
      <c r="A745" s="3"/>
      <c r="B745" s="3"/>
      <c r="C745" s="3"/>
      <c r="D745" s="3"/>
      <c r="E745" s="3"/>
      <c r="F745" s="3"/>
      <c r="G745" s="3"/>
      <c r="H745" s="3"/>
      <c r="I745" s="3"/>
      <c r="J745" s="3"/>
      <c r="K745" s="3"/>
      <c r="L745" s="3"/>
      <c r="M745" s="3"/>
      <c r="N745" s="3"/>
      <c r="O745" s="3"/>
      <c r="P745" s="3"/>
      <c r="Q745" s="3"/>
    </row>
    <row r="746" spans="1:17" ht="14.25" customHeight="1" x14ac:dyDescent="0.25">
      <c r="A746" s="3"/>
      <c r="B746" s="3"/>
      <c r="C746" s="3"/>
      <c r="D746" s="3"/>
      <c r="E746" s="3"/>
      <c r="F746" s="3"/>
      <c r="G746" s="3"/>
      <c r="H746" s="3"/>
      <c r="I746" s="3"/>
      <c r="J746" s="3"/>
      <c r="K746" s="3"/>
      <c r="L746" s="3"/>
      <c r="M746" s="3"/>
      <c r="N746" s="3"/>
      <c r="O746" s="3"/>
      <c r="P746" s="3"/>
      <c r="Q746" s="3"/>
    </row>
    <row r="747" spans="1:17" ht="14.25" customHeight="1" x14ac:dyDescent="0.25">
      <c r="A747" s="3"/>
      <c r="B747" s="3"/>
      <c r="C747" s="3"/>
      <c r="D747" s="3"/>
      <c r="E747" s="3"/>
      <c r="F747" s="3"/>
      <c r="G747" s="3"/>
      <c r="H747" s="3"/>
      <c r="I747" s="3"/>
      <c r="J747" s="3"/>
      <c r="K747" s="3"/>
      <c r="L747" s="3"/>
      <c r="M747" s="3"/>
      <c r="N747" s="3"/>
      <c r="O747" s="3"/>
      <c r="P747" s="3"/>
      <c r="Q747" s="3"/>
    </row>
    <row r="748" spans="1:17" ht="14.25" customHeight="1" x14ac:dyDescent="0.25">
      <c r="A748" s="3"/>
      <c r="B748" s="3"/>
      <c r="C748" s="3"/>
      <c r="D748" s="3"/>
      <c r="E748" s="3"/>
      <c r="F748" s="3"/>
      <c r="G748" s="3"/>
      <c r="H748" s="3"/>
      <c r="I748" s="3"/>
      <c r="J748" s="3"/>
      <c r="K748" s="3"/>
      <c r="L748" s="3"/>
      <c r="M748" s="3"/>
      <c r="N748" s="3"/>
      <c r="O748" s="3"/>
      <c r="P748" s="3"/>
      <c r="Q748" s="3"/>
    </row>
    <row r="749" spans="1:17" ht="14.25" customHeight="1" x14ac:dyDescent="0.25">
      <c r="A749" s="3"/>
      <c r="B749" s="3"/>
      <c r="C749" s="3"/>
      <c r="D749" s="3"/>
      <c r="E749" s="3"/>
      <c r="F749" s="3"/>
      <c r="G749" s="3"/>
      <c r="H749" s="3"/>
      <c r="I749" s="3"/>
      <c r="J749" s="3"/>
      <c r="K749" s="3"/>
      <c r="L749" s="3"/>
      <c r="M749" s="3"/>
      <c r="N749" s="3"/>
      <c r="O749" s="3"/>
      <c r="P749" s="3"/>
      <c r="Q749" s="3"/>
    </row>
    <row r="750" spans="1:17" ht="14.25" customHeight="1" x14ac:dyDescent="0.25">
      <c r="A750" s="3"/>
      <c r="B750" s="3"/>
      <c r="C750" s="3"/>
      <c r="D750" s="3"/>
      <c r="E750" s="3"/>
      <c r="F750" s="3"/>
      <c r="G750" s="3"/>
      <c r="H750" s="3"/>
      <c r="I750" s="3"/>
      <c r="J750" s="3"/>
      <c r="K750" s="3"/>
      <c r="L750" s="3"/>
      <c r="M750" s="3"/>
      <c r="N750" s="3"/>
      <c r="O750" s="3"/>
      <c r="P750" s="3"/>
      <c r="Q750" s="3"/>
    </row>
    <row r="751" spans="1:17" ht="14.25" customHeight="1" x14ac:dyDescent="0.25">
      <c r="A751" s="3"/>
      <c r="B751" s="3"/>
      <c r="C751" s="3"/>
      <c r="D751" s="3"/>
      <c r="E751" s="3"/>
      <c r="F751" s="3"/>
      <c r="G751" s="3"/>
      <c r="H751" s="3"/>
      <c r="I751" s="3"/>
      <c r="J751" s="3"/>
      <c r="K751" s="3"/>
      <c r="L751" s="3"/>
      <c r="M751" s="3"/>
      <c r="N751" s="3"/>
      <c r="O751" s="3"/>
      <c r="P751" s="3"/>
      <c r="Q751" s="3"/>
    </row>
    <row r="752" spans="1:17" ht="14.25" customHeight="1" x14ac:dyDescent="0.25">
      <c r="A752" s="3"/>
      <c r="B752" s="3"/>
      <c r="C752" s="3"/>
      <c r="D752" s="3"/>
      <c r="E752" s="3"/>
      <c r="F752" s="3"/>
      <c r="G752" s="3"/>
      <c r="H752" s="3"/>
      <c r="I752" s="3"/>
      <c r="J752" s="3"/>
      <c r="K752" s="3"/>
      <c r="L752" s="3"/>
      <c r="M752" s="3"/>
      <c r="N752" s="3"/>
      <c r="O752" s="3"/>
      <c r="P752" s="3"/>
      <c r="Q752" s="3"/>
    </row>
    <row r="753" spans="1:17" ht="14.25" customHeight="1" x14ac:dyDescent="0.25">
      <c r="A753" s="3"/>
      <c r="B753" s="3"/>
      <c r="C753" s="3"/>
      <c r="D753" s="3"/>
      <c r="E753" s="3"/>
      <c r="F753" s="3"/>
      <c r="G753" s="3"/>
      <c r="H753" s="3"/>
      <c r="I753" s="3"/>
      <c r="J753" s="3"/>
      <c r="K753" s="3"/>
      <c r="L753" s="3"/>
      <c r="M753" s="3"/>
      <c r="N753" s="3"/>
      <c r="O753" s="3"/>
      <c r="P753" s="3"/>
      <c r="Q753" s="3"/>
    </row>
    <row r="754" spans="1:17" ht="14.25" customHeight="1" x14ac:dyDescent="0.25">
      <c r="A754" s="3"/>
      <c r="B754" s="3"/>
      <c r="C754" s="3"/>
      <c r="D754" s="3"/>
      <c r="E754" s="3"/>
      <c r="F754" s="3"/>
      <c r="G754" s="3"/>
      <c r="H754" s="3"/>
      <c r="I754" s="3"/>
      <c r="J754" s="3"/>
      <c r="K754" s="3"/>
      <c r="L754" s="3"/>
      <c r="M754" s="3"/>
      <c r="N754" s="3"/>
      <c r="O754" s="3"/>
      <c r="P754" s="3"/>
      <c r="Q754" s="3"/>
    </row>
    <row r="755" spans="1:17" ht="14.25" customHeight="1" x14ac:dyDescent="0.25">
      <c r="A755" s="3"/>
      <c r="B755" s="3"/>
      <c r="C755" s="3"/>
      <c r="D755" s="3"/>
      <c r="E755" s="3"/>
      <c r="F755" s="3"/>
      <c r="G755" s="3"/>
      <c r="H755" s="3"/>
      <c r="I755" s="3"/>
      <c r="J755" s="3"/>
      <c r="K755" s="3"/>
      <c r="L755" s="3"/>
      <c r="M755" s="3"/>
      <c r="N755" s="3"/>
      <c r="O755" s="3"/>
      <c r="P755" s="3"/>
      <c r="Q755" s="3"/>
    </row>
    <row r="756" spans="1:17" ht="14.25" customHeight="1" x14ac:dyDescent="0.25">
      <c r="A756" s="3"/>
      <c r="B756" s="3"/>
      <c r="C756" s="3"/>
      <c r="D756" s="3"/>
      <c r="E756" s="3"/>
      <c r="F756" s="3"/>
      <c r="G756" s="3"/>
      <c r="H756" s="3"/>
      <c r="I756" s="3"/>
      <c r="J756" s="3"/>
      <c r="K756" s="3"/>
      <c r="L756" s="3"/>
      <c r="M756" s="3"/>
      <c r="N756" s="3"/>
      <c r="O756" s="3"/>
      <c r="P756" s="3"/>
      <c r="Q756" s="3"/>
    </row>
    <row r="757" spans="1:17" ht="14.25" customHeight="1" x14ac:dyDescent="0.25">
      <c r="A757" s="3"/>
      <c r="B757" s="3"/>
      <c r="C757" s="3"/>
      <c r="D757" s="3"/>
      <c r="E757" s="3"/>
      <c r="F757" s="3"/>
      <c r="G757" s="3"/>
      <c r="H757" s="3"/>
      <c r="I757" s="3"/>
      <c r="J757" s="3"/>
      <c r="K757" s="3"/>
      <c r="L757" s="3"/>
      <c r="M757" s="3"/>
      <c r="N757" s="3"/>
      <c r="O757" s="3"/>
      <c r="P757" s="3"/>
      <c r="Q757" s="3"/>
    </row>
    <row r="758" spans="1:17" ht="14.25" customHeight="1" x14ac:dyDescent="0.25">
      <c r="A758" s="3"/>
      <c r="B758" s="3"/>
      <c r="C758" s="3"/>
      <c r="D758" s="3"/>
      <c r="E758" s="3"/>
      <c r="F758" s="3"/>
      <c r="G758" s="3"/>
      <c r="H758" s="3"/>
      <c r="I758" s="3"/>
      <c r="J758" s="3"/>
      <c r="K758" s="3"/>
      <c r="L758" s="3"/>
      <c r="M758" s="3"/>
      <c r="N758" s="3"/>
      <c r="O758" s="3"/>
      <c r="P758" s="3"/>
      <c r="Q758" s="3"/>
    </row>
    <row r="759" spans="1:17" ht="14.25" customHeight="1" x14ac:dyDescent="0.25">
      <c r="A759" s="3"/>
      <c r="B759" s="3"/>
      <c r="C759" s="3"/>
      <c r="D759" s="3"/>
      <c r="E759" s="3"/>
      <c r="F759" s="3"/>
      <c r="G759" s="3"/>
      <c r="H759" s="3"/>
      <c r="I759" s="3"/>
      <c r="J759" s="3"/>
      <c r="K759" s="3"/>
      <c r="L759" s="3"/>
      <c r="M759" s="3"/>
      <c r="N759" s="3"/>
      <c r="O759" s="3"/>
      <c r="P759" s="3"/>
      <c r="Q759" s="3"/>
    </row>
    <row r="760" spans="1:17" ht="14.25" customHeight="1" x14ac:dyDescent="0.25">
      <c r="A760" s="3"/>
      <c r="B760" s="3"/>
      <c r="C760" s="3"/>
      <c r="D760" s="3"/>
      <c r="E760" s="3"/>
      <c r="F760" s="3"/>
      <c r="G760" s="3"/>
      <c r="H760" s="3"/>
      <c r="I760" s="3"/>
      <c r="J760" s="3"/>
      <c r="K760" s="3"/>
      <c r="L760" s="3"/>
      <c r="M760" s="3"/>
      <c r="N760" s="3"/>
      <c r="O760" s="3"/>
      <c r="P760" s="3"/>
      <c r="Q760" s="3"/>
    </row>
    <row r="761" spans="1:17" ht="14.25" customHeight="1" x14ac:dyDescent="0.25">
      <c r="A761" s="3"/>
      <c r="B761" s="3"/>
      <c r="C761" s="3"/>
      <c r="D761" s="3"/>
      <c r="E761" s="3"/>
      <c r="F761" s="3"/>
      <c r="G761" s="3"/>
      <c r="H761" s="3"/>
      <c r="I761" s="3"/>
      <c r="J761" s="3"/>
      <c r="K761" s="3"/>
      <c r="L761" s="3"/>
      <c r="M761" s="3"/>
      <c r="N761" s="3"/>
      <c r="O761" s="3"/>
      <c r="P761" s="3"/>
      <c r="Q761" s="3"/>
    </row>
    <row r="762" spans="1:17" ht="14.25" customHeight="1" x14ac:dyDescent="0.25">
      <c r="A762" s="3"/>
      <c r="B762" s="3"/>
      <c r="C762" s="3"/>
      <c r="D762" s="3"/>
      <c r="E762" s="3"/>
      <c r="F762" s="3"/>
      <c r="G762" s="3"/>
      <c r="H762" s="3"/>
      <c r="I762" s="3"/>
      <c r="J762" s="3"/>
      <c r="K762" s="3"/>
      <c r="L762" s="3"/>
      <c r="M762" s="3"/>
      <c r="N762" s="3"/>
      <c r="O762" s="3"/>
      <c r="P762" s="3"/>
      <c r="Q762" s="3"/>
    </row>
    <row r="763" spans="1:17" ht="14.25" customHeight="1" x14ac:dyDescent="0.25">
      <c r="A763" s="3"/>
      <c r="B763" s="3"/>
      <c r="C763" s="3"/>
      <c r="D763" s="3"/>
      <c r="E763" s="3"/>
      <c r="F763" s="3"/>
      <c r="G763" s="3"/>
      <c r="H763" s="3"/>
      <c r="I763" s="3"/>
      <c r="J763" s="3"/>
      <c r="K763" s="3"/>
      <c r="L763" s="3"/>
      <c r="M763" s="3"/>
      <c r="N763" s="3"/>
      <c r="O763" s="3"/>
      <c r="P763" s="3"/>
      <c r="Q763" s="3"/>
    </row>
    <row r="764" spans="1:17" ht="14.25" customHeight="1" x14ac:dyDescent="0.25">
      <c r="A764" s="3"/>
      <c r="B764" s="3"/>
      <c r="C764" s="3"/>
      <c r="D764" s="3"/>
      <c r="E764" s="3"/>
      <c r="F764" s="3"/>
      <c r="G764" s="3"/>
      <c r="H764" s="3"/>
      <c r="I764" s="3"/>
      <c r="J764" s="3"/>
      <c r="K764" s="3"/>
      <c r="L764" s="3"/>
      <c r="M764" s="3"/>
      <c r="N764" s="3"/>
      <c r="O764" s="3"/>
      <c r="P764" s="3"/>
      <c r="Q764" s="3"/>
    </row>
    <row r="765" spans="1:17" ht="14.25" customHeight="1" x14ac:dyDescent="0.25">
      <c r="A765" s="3"/>
      <c r="B765" s="3"/>
      <c r="C765" s="3"/>
      <c r="D765" s="3"/>
      <c r="E765" s="3"/>
      <c r="F765" s="3"/>
      <c r="G765" s="3"/>
      <c r="H765" s="3"/>
      <c r="I765" s="3"/>
      <c r="J765" s="3"/>
      <c r="K765" s="3"/>
      <c r="L765" s="3"/>
      <c r="M765" s="3"/>
      <c r="N765" s="3"/>
      <c r="O765" s="3"/>
      <c r="P765" s="3"/>
      <c r="Q765" s="3"/>
    </row>
    <row r="766" spans="1:17" ht="14.25" customHeight="1" x14ac:dyDescent="0.25">
      <c r="A766" s="3"/>
      <c r="B766" s="3"/>
      <c r="C766" s="3"/>
      <c r="D766" s="3"/>
      <c r="E766" s="3"/>
      <c r="F766" s="3"/>
      <c r="G766" s="3"/>
      <c r="H766" s="3"/>
      <c r="I766" s="3"/>
      <c r="J766" s="3"/>
      <c r="K766" s="3"/>
      <c r="L766" s="3"/>
      <c r="M766" s="3"/>
      <c r="N766" s="3"/>
      <c r="O766" s="3"/>
      <c r="P766" s="3"/>
      <c r="Q766" s="3"/>
    </row>
    <row r="767" spans="1:17" ht="14.25" customHeight="1" x14ac:dyDescent="0.25">
      <c r="A767" s="3"/>
      <c r="B767" s="3"/>
      <c r="C767" s="3"/>
      <c r="D767" s="3"/>
      <c r="E767" s="3"/>
      <c r="F767" s="3"/>
      <c r="G767" s="3"/>
      <c r="H767" s="3"/>
      <c r="I767" s="3"/>
      <c r="J767" s="3"/>
      <c r="K767" s="3"/>
      <c r="L767" s="3"/>
      <c r="M767" s="3"/>
      <c r="N767" s="3"/>
      <c r="O767" s="3"/>
      <c r="P767" s="3"/>
      <c r="Q767" s="3"/>
    </row>
    <row r="768" spans="1:17" ht="14.25" customHeight="1" x14ac:dyDescent="0.25">
      <c r="A768" s="3"/>
      <c r="B768" s="3"/>
      <c r="C768" s="3"/>
      <c r="D768" s="3"/>
      <c r="E768" s="3"/>
      <c r="F768" s="3"/>
      <c r="G768" s="3"/>
      <c r="H768" s="3"/>
      <c r="I768" s="3"/>
      <c r="J768" s="3"/>
      <c r="K768" s="3"/>
      <c r="L768" s="3"/>
      <c r="M768" s="3"/>
      <c r="N768" s="3"/>
      <c r="O768" s="3"/>
      <c r="P768" s="3"/>
      <c r="Q768" s="3"/>
    </row>
    <row r="769" spans="1:17" ht="14.25" customHeight="1" x14ac:dyDescent="0.25">
      <c r="A769" s="3"/>
      <c r="B769" s="3"/>
      <c r="C769" s="3"/>
      <c r="D769" s="3"/>
      <c r="E769" s="3"/>
      <c r="F769" s="3"/>
      <c r="G769" s="3"/>
      <c r="H769" s="3"/>
      <c r="I769" s="3"/>
      <c r="J769" s="3"/>
      <c r="K769" s="3"/>
      <c r="L769" s="3"/>
      <c r="M769" s="3"/>
      <c r="N769" s="3"/>
      <c r="O769" s="3"/>
      <c r="P769" s="3"/>
      <c r="Q769" s="3"/>
    </row>
    <row r="770" spans="1:17" ht="14.25" customHeight="1" x14ac:dyDescent="0.25">
      <c r="A770" s="3"/>
      <c r="B770" s="3"/>
      <c r="C770" s="3"/>
      <c r="D770" s="3"/>
      <c r="E770" s="3"/>
      <c r="F770" s="3"/>
      <c r="G770" s="3"/>
      <c r="H770" s="3"/>
      <c r="I770" s="3"/>
      <c r="J770" s="3"/>
      <c r="K770" s="3"/>
      <c r="L770" s="3"/>
      <c r="M770" s="3"/>
      <c r="N770" s="3"/>
      <c r="O770" s="3"/>
      <c r="P770" s="3"/>
      <c r="Q770" s="3"/>
    </row>
    <row r="771" spans="1:17" ht="14.25" customHeight="1" x14ac:dyDescent="0.25">
      <c r="A771" s="3"/>
      <c r="B771" s="3"/>
      <c r="C771" s="3"/>
      <c r="D771" s="3"/>
      <c r="E771" s="3"/>
      <c r="F771" s="3"/>
      <c r="G771" s="3"/>
      <c r="H771" s="3"/>
      <c r="I771" s="3"/>
      <c r="J771" s="3"/>
      <c r="K771" s="3"/>
      <c r="L771" s="3"/>
      <c r="M771" s="3"/>
      <c r="N771" s="3"/>
      <c r="O771" s="3"/>
      <c r="P771" s="3"/>
      <c r="Q771" s="3"/>
    </row>
    <row r="772" spans="1:17" ht="14.25" customHeight="1" x14ac:dyDescent="0.25">
      <c r="A772" s="3"/>
      <c r="B772" s="3"/>
      <c r="C772" s="3"/>
      <c r="D772" s="3"/>
      <c r="E772" s="3"/>
      <c r="F772" s="3"/>
      <c r="G772" s="3"/>
      <c r="H772" s="3"/>
      <c r="I772" s="3"/>
      <c r="J772" s="3"/>
      <c r="K772" s="3"/>
      <c r="L772" s="3"/>
      <c r="M772" s="3"/>
      <c r="N772" s="3"/>
      <c r="O772" s="3"/>
      <c r="P772" s="3"/>
      <c r="Q772" s="3"/>
    </row>
    <row r="773" spans="1:17" ht="14.25" customHeight="1" x14ac:dyDescent="0.25">
      <c r="A773" s="3"/>
      <c r="B773" s="3"/>
      <c r="C773" s="3"/>
      <c r="D773" s="3"/>
      <c r="E773" s="3"/>
      <c r="F773" s="3"/>
      <c r="G773" s="3"/>
      <c r="H773" s="3"/>
      <c r="I773" s="3"/>
      <c r="J773" s="3"/>
      <c r="K773" s="3"/>
      <c r="L773" s="3"/>
      <c r="M773" s="3"/>
      <c r="N773" s="3"/>
      <c r="O773" s="3"/>
      <c r="P773" s="3"/>
      <c r="Q773" s="3"/>
    </row>
    <row r="774" spans="1:17" ht="14.25" customHeight="1" x14ac:dyDescent="0.25">
      <c r="A774" s="3"/>
      <c r="B774" s="3"/>
      <c r="C774" s="3"/>
      <c r="D774" s="3"/>
      <c r="E774" s="3"/>
      <c r="F774" s="3"/>
      <c r="G774" s="3"/>
      <c r="H774" s="3"/>
      <c r="I774" s="3"/>
      <c r="J774" s="3"/>
      <c r="K774" s="3"/>
      <c r="L774" s="3"/>
      <c r="M774" s="3"/>
      <c r="N774" s="3"/>
      <c r="O774" s="3"/>
      <c r="P774" s="3"/>
      <c r="Q774" s="3"/>
    </row>
    <row r="775" spans="1:17" ht="14.25" customHeight="1" x14ac:dyDescent="0.25">
      <c r="A775" s="3"/>
      <c r="B775" s="3"/>
      <c r="C775" s="3"/>
      <c r="D775" s="3"/>
      <c r="E775" s="3"/>
      <c r="F775" s="3"/>
      <c r="G775" s="3"/>
      <c r="H775" s="3"/>
      <c r="I775" s="3"/>
      <c r="J775" s="3"/>
      <c r="K775" s="3"/>
      <c r="L775" s="3"/>
      <c r="M775" s="3"/>
      <c r="N775" s="3"/>
      <c r="O775" s="3"/>
      <c r="P775" s="3"/>
      <c r="Q775" s="3"/>
    </row>
    <row r="776" spans="1:17" ht="14.25" customHeight="1" x14ac:dyDescent="0.25">
      <c r="A776" s="3"/>
      <c r="B776" s="3"/>
      <c r="C776" s="3"/>
      <c r="D776" s="3"/>
      <c r="E776" s="3"/>
      <c r="F776" s="3"/>
      <c r="G776" s="3"/>
      <c r="H776" s="3"/>
      <c r="I776" s="3"/>
      <c r="J776" s="3"/>
      <c r="K776" s="3"/>
      <c r="L776" s="3"/>
      <c r="M776" s="3"/>
      <c r="N776" s="3"/>
      <c r="O776" s="3"/>
      <c r="P776" s="3"/>
      <c r="Q776" s="3"/>
    </row>
    <row r="777" spans="1:17" ht="14.25" customHeight="1" x14ac:dyDescent="0.25">
      <c r="A777" s="3"/>
      <c r="B777" s="3"/>
      <c r="C777" s="3"/>
      <c r="D777" s="3"/>
      <c r="E777" s="3"/>
      <c r="F777" s="3"/>
      <c r="G777" s="3"/>
      <c r="H777" s="3"/>
      <c r="I777" s="3"/>
      <c r="J777" s="3"/>
      <c r="K777" s="3"/>
      <c r="L777" s="3"/>
      <c r="M777" s="3"/>
      <c r="N777" s="3"/>
      <c r="O777" s="3"/>
      <c r="P777" s="3"/>
      <c r="Q777" s="3"/>
    </row>
    <row r="778" spans="1:17" ht="14.25" customHeight="1" x14ac:dyDescent="0.25">
      <c r="A778" s="3"/>
      <c r="B778" s="3"/>
      <c r="C778" s="3"/>
      <c r="D778" s="3"/>
      <c r="E778" s="3"/>
      <c r="F778" s="3"/>
      <c r="G778" s="3"/>
      <c r="H778" s="3"/>
      <c r="I778" s="3"/>
      <c r="J778" s="3"/>
      <c r="K778" s="3"/>
      <c r="L778" s="3"/>
      <c r="M778" s="3"/>
      <c r="N778" s="3"/>
      <c r="O778" s="3"/>
      <c r="P778" s="3"/>
      <c r="Q778" s="3"/>
    </row>
    <row r="779" spans="1:17" ht="14.25" customHeight="1" x14ac:dyDescent="0.25">
      <c r="A779" s="3"/>
      <c r="B779" s="3"/>
      <c r="C779" s="3"/>
      <c r="D779" s="3"/>
      <c r="E779" s="3"/>
      <c r="F779" s="3"/>
      <c r="G779" s="3"/>
      <c r="H779" s="3"/>
      <c r="I779" s="3"/>
      <c r="J779" s="3"/>
      <c r="K779" s="3"/>
      <c r="L779" s="3"/>
      <c r="M779" s="3"/>
      <c r="N779" s="3"/>
      <c r="O779" s="3"/>
      <c r="P779" s="3"/>
      <c r="Q779" s="3"/>
    </row>
    <row r="780" spans="1:17" ht="14.25" customHeight="1" x14ac:dyDescent="0.25">
      <c r="A780" s="3"/>
      <c r="B780" s="3"/>
      <c r="C780" s="3"/>
      <c r="D780" s="3"/>
      <c r="E780" s="3"/>
      <c r="F780" s="3"/>
      <c r="G780" s="3"/>
      <c r="H780" s="3"/>
      <c r="I780" s="3"/>
      <c r="J780" s="3"/>
      <c r="K780" s="3"/>
      <c r="L780" s="3"/>
      <c r="M780" s="3"/>
      <c r="N780" s="3"/>
      <c r="O780" s="3"/>
      <c r="P780" s="3"/>
      <c r="Q780" s="3"/>
    </row>
    <row r="781" spans="1:17" ht="14.25" customHeight="1" x14ac:dyDescent="0.25">
      <c r="A781" s="3"/>
      <c r="B781" s="3"/>
      <c r="C781" s="3"/>
      <c r="D781" s="3"/>
      <c r="E781" s="3"/>
      <c r="F781" s="3"/>
      <c r="G781" s="3"/>
      <c r="H781" s="3"/>
      <c r="I781" s="3"/>
      <c r="J781" s="3"/>
      <c r="K781" s="3"/>
      <c r="L781" s="3"/>
      <c r="M781" s="3"/>
      <c r="N781" s="3"/>
      <c r="O781" s="3"/>
      <c r="P781" s="3"/>
      <c r="Q781" s="3"/>
    </row>
    <row r="782" spans="1:17" ht="14.25" customHeight="1" x14ac:dyDescent="0.25">
      <c r="A782" s="3"/>
      <c r="B782" s="3"/>
      <c r="C782" s="3"/>
      <c r="D782" s="3"/>
      <c r="E782" s="3"/>
      <c r="F782" s="3"/>
      <c r="G782" s="3"/>
      <c r="H782" s="3"/>
      <c r="I782" s="3"/>
      <c r="J782" s="3"/>
      <c r="K782" s="3"/>
      <c r="L782" s="3"/>
      <c r="M782" s="3"/>
      <c r="N782" s="3"/>
      <c r="O782" s="3"/>
      <c r="P782" s="3"/>
      <c r="Q782" s="3"/>
    </row>
    <row r="783" spans="1:17" ht="14.25" customHeight="1" x14ac:dyDescent="0.25">
      <c r="A783" s="3"/>
      <c r="B783" s="3"/>
      <c r="C783" s="3"/>
      <c r="D783" s="3"/>
      <c r="E783" s="3"/>
      <c r="F783" s="3"/>
      <c r="G783" s="3"/>
      <c r="H783" s="3"/>
      <c r="I783" s="3"/>
      <c r="J783" s="3"/>
      <c r="K783" s="3"/>
      <c r="L783" s="3"/>
      <c r="M783" s="3"/>
      <c r="N783" s="3"/>
      <c r="O783" s="3"/>
      <c r="P783" s="3"/>
      <c r="Q783" s="3"/>
    </row>
    <row r="784" spans="1:17" ht="14.25" customHeight="1" x14ac:dyDescent="0.25">
      <c r="A784" s="3"/>
      <c r="B784" s="3"/>
      <c r="C784" s="3"/>
      <c r="D784" s="3"/>
      <c r="E784" s="3"/>
      <c r="F784" s="3"/>
      <c r="G784" s="3"/>
      <c r="H784" s="3"/>
      <c r="I784" s="3"/>
      <c r="J784" s="3"/>
      <c r="K784" s="3"/>
      <c r="L784" s="3"/>
      <c r="M784" s="3"/>
      <c r="N784" s="3"/>
      <c r="O784" s="3"/>
      <c r="P784" s="3"/>
      <c r="Q784" s="3"/>
    </row>
    <row r="785" spans="1:17" ht="14.25" customHeight="1" x14ac:dyDescent="0.25">
      <c r="A785" s="3"/>
      <c r="B785" s="3"/>
      <c r="C785" s="3"/>
      <c r="D785" s="3"/>
      <c r="E785" s="3"/>
      <c r="F785" s="3"/>
      <c r="G785" s="3"/>
      <c r="H785" s="3"/>
      <c r="I785" s="3"/>
      <c r="J785" s="3"/>
      <c r="K785" s="3"/>
      <c r="L785" s="3"/>
      <c r="M785" s="3"/>
      <c r="N785" s="3"/>
      <c r="O785" s="3"/>
      <c r="P785" s="3"/>
      <c r="Q785" s="3"/>
    </row>
    <row r="786" spans="1:17" ht="14.25" customHeight="1" x14ac:dyDescent="0.25">
      <c r="A786" s="3"/>
      <c r="B786" s="3"/>
      <c r="C786" s="3"/>
      <c r="D786" s="3"/>
      <c r="E786" s="3"/>
      <c r="F786" s="3"/>
      <c r="G786" s="3"/>
      <c r="H786" s="3"/>
      <c r="I786" s="3"/>
      <c r="J786" s="3"/>
      <c r="K786" s="3"/>
      <c r="L786" s="3"/>
      <c r="M786" s="3"/>
      <c r="N786" s="3"/>
      <c r="O786" s="3"/>
      <c r="P786" s="3"/>
      <c r="Q786" s="3"/>
    </row>
    <row r="787" spans="1:17" ht="14.25" customHeight="1" x14ac:dyDescent="0.25">
      <c r="A787" s="3"/>
      <c r="B787" s="3"/>
      <c r="C787" s="3"/>
      <c r="D787" s="3"/>
      <c r="E787" s="3"/>
      <c r="F787" s="3"/>
      <c r="G787" s="3"/>
      <c r="H787" s="3"/>
      <c r="I787" s="3"/>
      <c r="J787" s="3"/>
      <c r="K787" s="3"/>
      <c r="L787" s="3"/>
      <c r="M787" s="3"/>
      <c r="N787" s="3"/>
      <c r="O787" s="3"/>
      <c r="P787" s="3"/>
      <c r="Q787" s="3"/>
    </row>
    <row r="788" spans="1:17" ht="14.25" customHeight="1" x14ac:dyDescent="0.25">
      <c r="A788" s="3"/>
      <c r="B788" s="3"/>
      <c r="C788" s="3"/>
      <c r="D788" s="3"/>
      <c r="E788" s="3"/>
      <c r="F788" s="3"/>
      <c r="G788" s="3"/>
      <c r="H788" s="3"/>
      <c r="I788" s="3"/>
      <c r="J788" s="3"/>
      <c r="K788" s="3"/>
      <c r="L788" s="3"/>
      <c r="M788" s="3"/>
      <c r="N788" s="3"/>
      <c r="O788" s="3"/>
      <c r="P788" s="3"/>
      <c r="Q788" s="3"/>
    </row>
    <row r="789" spans="1:17" ht="14.25" customHeight="1" x14ac:dyDescent="0.25">
      <c r="A789" s="3"/>
      <c r="B789" s="3"/>
      <c r="C789" s="3"/>
      <c r="D789" s="3"/>
      <c r="E789" s="3"/>
      <c r="F789" s="3"/>
      <c r="G789" s="3"/>
      <c r="H789" s="3"/>
      <c r="I789" s="3"/>
      <c r="J789" s="3"/>
      <c r="K789" s="3"/>
      <c r="L789" s="3"/>
      <c r="M789" s="3"/>
      <c r="N789" s="3"/>
      <c r="O789" s="3"/>
      <c r="P789" s="3"/>
      <c r="Q789" s="3"/>
    </row>
    <row r="790" spans="1:17" ht="14.25" customHeight="1" x14ac:dyDescent="0.25">
      <c r="A790" s="3"/>
      <c r="B790" s="3"/>
      <c r="C790" s="3"/>
      <c r="D790" s="3"/>
      <c r="E790" s="3"/>
      <c r="F790" s="3"/>
      <c r="G790" s="3"/>
      <c r="H790" s="3"/>
      <c r="I790" s="3"/>
      <c r="J790" s="3"/>
      <c r="K790" s="3"/>
      <c r="L790" s="3"/>
      <c r="M790" s="3"/>
      <c r="N790" s="3"/>
      <c r="O790" s="3"/>
      <c r="P790" s="3"/>
      <c r="Q790" s="3"/>
    </row>
    <row r="791" spans="1:17" ht="14.25" customHeight="1" x14ac:dyDescent="0.25">
      <c r="A791" s="3"/>
      <c r="B791" s="3"/>
      <c r="C791" s="3"/>
      <c r="D791" s="3"/>
      <c r="E791" s="3"/>
      <c r="F791" s="3"/>
      <c r="G791" s="3"/>
      <c r="H791" s="3"/>
      <c r="I791" s="3"/>
      <c r="J791" s="3"/>
      <c r="K791" s="3"/>
      <c r="L791" s="3"/>
      <c r="M791" s="3"/>
      <c r="N791" s="3"/>
      <c r="O791" s="3"/>
      <c r="P791" s="3"/>
      <c r="Q791" s="3"/>
    </row>
    <row r="792" spans="1:17" ht="14.25" customHeight="1" x14ac:dyDescent="0.25">
      <c r="A792" s="3"/>
      <c r="B792" s="3"/>
      <c r="C792" s="3"/>
      <c r="D792" s="3"/>
      <c r="E792" s="3"/>
      <c r="F792" s="3"/>
      <c r="G792" s="3"/>
      <c r="H792" s="3"/>
      <c r="I792" s="3"/>
      <c r="J792" s="3"/>
      <c r="K792" s="3"/>
      <c r="L792" s="3"/>
      <c r="M792" s="3"/>
      <c r="N792" s="3"/>
      <c r="O792" s="3"/>
      <c r="P792" s="3"/>
      <c r="Q792" s="3"/>
    </row>
    <row r="793" spans="1:17" ht="14.25" customHeight="1" x14ac:dyDescent="0.25">
      <c r="A793" s="3"/>
      <c r="B793" s="3"/>
      <c r="C793" s="3"/>
      <c r="D793" s="3"/>
      <c r="E793" s="3"/>
      <c r="F793" s="3"/>
      <c r="G793" s="3"/>
      <c r="H793" s="3"/>
      <c r="I793" s="3"/>
      <c r="J793" s="3"/>
      <c r="K793" s="3"/>
      <c r="L793" s="3"/>
      <c r="M793" s="3"/>
      <c r="N793" s="3"/>
      <c r="O793" s="3"/>
      <c r="P793" s="3"/>
      <c r="Q793" s="3"/>
    </row>
    <row r="794" spans="1:17" ht="14.25" customHeight="1" x14ac:dyDescent="0.25">
      <c r="A794" s="3"/>
      <c r="B794" s="3"/>
      <c r="C794" s="3"/>
      <c r="D794" s="3"/>
      <c r="E794" s="3"/>
      <c r="F794" s="3"/>
      <c r="G794" s="3"/>
      <c r="H794" s="3"/>
      <c r="I794" s="3"/>
      <c r="J794" s="3"/>
      <c r="K794" s="3"/>
      <c r="L794" s="3"/>
      <c r="M794" s="3"/>
      <c r="N794" s="3"/>
      <c r="O794" s="3"/>
      <c r="P794" s="3"/>
      <c r="Q794" s="3"/>
    </row>
    <row r="795" spans="1:17" ht="14.25" customHeight="1" x14ac:dyDescent="0.25">
      <c r="A795" s="3"/>
      <c r="B795" s="3"/>
      <c r="C795" s="3"/>
      <c r="D795" s="3"/>
      <c r="E795" s="3"/>
      <c r="F795" s="3"/>
      <c r="G795" s="3"/>
      <c r="H795" s="3"/>
      <c r="I795" s="3"/>
      <c r="J795" s="3"/>
      <c r="K795" s="3"/>
      <c r="L795" s="3"/>
      <c r="M795" s="3"/>
      <c r="N795" s="3"/>
      <c r="O795" s="3"/>
      <c r="P795" s="3"/>
      <c r="Q795" s="3"/>
    </row>
    <row r="796" spans="1:17" ht="14.25" customHeight="1" x14ac:dyDescent="0.25">
      <c r="A796" s="3"/>
      <c r="B796" s="3"/>
      <c r="C796" s="3"/>
      <c r="D796" s="3"/>
      <c r="E796" s="3"/>
      <c r="F796" s="3"/>
      <c r="G796" s="3"/>
      <c r="H796" s="3"/>
      <c r="I796" s="3"/>
      <c r="J796" s="3"/>
      <c r="K796" s="3"/>
      <c r="L796" s="3"/>
      <c r="M796" s="3"/>
      <c r="N796" s="3"/>
      <c r="O796" s="3"/>
      <c r="P796" s="3"/>
      <c r="Q796" s="3"/>
    </row>
    <row r="797" spans="1:17" ht="14.25" customHeight="1" x14ac:dyDescent="0.25">
      <c r="A797" s="3"/>
      <c r="B797" s="3"/>
      <c r="C797" s="3"/>
      <c r="D797" s="3"/>
      <c r="E797" s="3"/>
      <c r="F797" s="3"/>
      <c r="G797" s="3"/>
      <c r="H797" s="3"/>
      <c r="I797" s="3"/>
      <c r="J797" s="3"/>
      <c r="K797" s="3"/>
      <c r="L797" s="3"/>
      <c r="M797" s="3"/>
      <c r="N797" s="3"/>
      <c r="O797" s="3"/>
      <c r="P797" s="3"/>
      <c r="Q797" s="3"/>
    </row>
    <row r="798" spans="1:17" ht="14.25" customHeight="1" x14ac:dyDescent="0.25">
      <c r="A798" s="3"/>
      <c r="B798" s="3"/>
      <c r="C798" s="3"/>
      <c r="D798" s="3"/>
      <c r="E798" s="3"/>
      <c r="F798" s="3"/>
      <c r="G798" s="3"/>
      <c r="H798" s="3"/>
      <c r="I798" s="3"/>
      <c r="J798" s="3"/>
      <c r="K798" s="3"/>
      <c r="L798" s="3"/>
      <c r="M798" s="3"/>
      <c r="N798" s="3"/>
      <c r="O798" s="3"/>
      <c r="P798" s="3"/>
      <c r="Q798" s="3"/>
    </row>
    <row r="799" spans="1:17" ht="14.25" customHeight="1" x14ac:dyDescent="0.25">
      <c r="A799" s="3"/>
      <c r="B799" s="3"/>
      <c r="C799" s="3"/>
      <c r="D799" s="3"/>
      <c r="E799" s="3"/>
      <c r="F799" s="3"/>
      <c r="G799" s="3"/>
      <c r="H799" s="3"/>
      <c r="I799" s="3"/>
      <c r="J799" s="3"/>
      <c r="K799" s="3"/>
      <c r="L799" s="3"/>
      <c r="M799" s="3"/>
      <c r="N799" s="3"/>
      <c r="O799" s="3"/>
      <c r="P799" s="3"/>
      <c r="Q799" s="3"/>
    </row>
    <row r="800" spans="1:17" ht="14.25" customHeight="1" x14ac:dyDescent="0.25">
      <c r="A800" s="3"/>
      <c r="B800" s="3"/>
      <c r="C800" s="3"/>
      <c r="D800" s="3"/>
      <c r="E800" s="3"/>
      <c r="F800" s="3"/>
      <c r="G800" s="3"/>
      <c r="H800" s="3"/>
      <c r="I800" s="3"/>
      <c r="J800" s="3"/>
      <c r="K800" s="3"/>
      <c r="L800" s="3"/>
      <c r="M800" s="3"/>
      <c r="N800" s="3"/>
      <c r="O800" s="3"/>
      <c r="P800" s="3"/>
      <c r="Q800" s="3"/>
    </row>
    <row r="801" spans="1:17" ht="14.25" customHeight="1" x14ac:dyDescent="0.25">
      <c r="A801" s="3"/>
      <c r="B801" s="3"/>
      <c r="C801" s="3"/>
      <c r="D801" s="3"/>
      <c r="E801" s="3"/>
      <c r="F801" s="3"/>
      <c r="G801" s="3"/>
      <c r="H801" s="3"/>
      <c r="I801" s="3"/>
      <c r="J801" s="3"/>
      <c r="K801" s="3"/>
      <c r="L801" s="3"/>
      <c r="M801" s="3"/>
      <c r="N801" s="3"/>
      <c r="O801" s="3"/>
      <c r="P801" s="3"/>
      <c r="Q801" s="3"/>
    </row>
    <row r="802" spans="1:17" ht="14.25" customHeight="1" x14ac:dyDescent="0.25">
      <c r="A802" s="3"/>
      <c r="B802" s="3"/>
      <c r="C802" s="3"/>
      <c r="D802" s="3"/>
      <c r="E802" s="3"/>
      <c r="F802" s="3"/>
      <c r="G802" s="3"/>
      <c r="H802" s="3"/>
      <c r="I802" s="3"/>
      <c r="J802" s="3"/>
      <c r="K802" s="3"/>
      <c r="L802" s="3"/>
      <c r="M802" s="3"/>
      <c r="N802" s="3"/>
      <c r="O802" s="3"/>
      <c r="P802" s="3"/>
      <c r="Q802" s="3"/>
    </row>
    <row r="803" spans="1:17" ht="14.25" customHeight="1" x14ac:dyDescent="0.25">
      <c r="A803" s="3"/>
      <c r="B803" s="3"/>
      <c r="C803" s="3"/>
      <c r="D803" s="3"/>
      <c r="E803" s="3"/>
      <c r="F803" s="3"/>
      <c r="G803" s="3"/>
      <c r="H803" s="3"/>
      <c r="I803" s="3"/>
      <c r="J803" s="3"/>
      <c r="K803" s="3"/>
      <c r="L803" s="3"/>
      <c r="M803" s="3"/>
      <c r="N803" s="3"/>
      <c r="O803" s="3"/>
      <c r="P803" s="3"/>
      <c r="Q803" s="3"/>
    </row>
    <row r="804" spans="1:17" ht="14.25" customHeight="1" x14ac:dyDescent="0.25">
      <c r="A804" s="3"/>
      <c r="B804" s="3"/>
      <c r="C804" s="3"/>
      <c r="D804" s="3"/>
      <c r="E804" s="3"/>
      <c r="F804" s="3"/>
      <c r="G804" s="3"/>
      <c r="H804" s="3"/>
      <c r="I804" s="3"/>
      <c r="J804" s="3"/>
      <c r="K804" s="3"/>
      <c r="L804" s="3"/>
      <c r="M804" s="3"/>
      <c r="N804" s="3"/>
      <c r="O804" s="3"/>
      <c r="P804" s="3"/>
      <c r="Q804" s="3"/>
    </row>
    <row r="805" spans="1:17" ht="14.25" customHeight="1" x14ac:dyDescent="0.25">
      <c r="A805" s="3"/>
      <c r="B805" s="3"/>
      <c r="C805" s="3"/>
      <c r="D805" s="3"/>
      <c r="E805" s="3"/>
      <c r="F805" s="3"/>
      <c r="G805" s="3"/>
      <c r="H805" s="3"/>
      <c r="I805" s="3"/>
      <c r="J805" s="3"/>
      <c r="K805" s="3"/>
      <c r="L805" s="3"/>
      <c r="M805" s="3"/>
      <c r="N805" s="3"/>
      <c r="O805" s="3"/>
      <c r="P805" s="3"/>
      <c r="Q805" s="3"/>
    </row>
    <row r="806" spans="1:17" ht="14.25" customHeight="1" x14ac:dyDescent="0.25">
      <c r="A806" s="3"/>
      <c r="B806" s="3"/>
      <c r="C806" s="3"/>
      <c r="D806" s="3"/>
      <c r="E806" s="3"/>
      <c r="F806" s="3"/>
      <c r="G806" s="3"/>
      <c r="H806" s="3"/>
      <c r="I806" s="3"/>
      <c r="J806" s="3"/>
      <c r="K806" s="3"/>
      <c r="L806" s="3"/>
      <c r="M806" s="3"/>
      <c r="N806" s="3"/>
      <c r="O806" s="3"/>
      <c r="P806" s="3"/>
      <c r="Q806" s="3"/>
    </row>
    <row r="807" spans="1:17" ht="14.25" customHeight="1" x14ac:dyDescent="0.25">
      <c r="A807" s="3"/>
      <c r="B807" s="3"/>
      <c r="C807" s="3"/>
      <c r="D807" s="3"/>
      <c r="E807" s="3"/>
      <c r="F807" s="3"/>
      <c r="G807" s="3"/>
      <c r="H807" s="3"/>
      <c r="I807" s="3"/>
      <c r="J807" s="3"/>
      <c r="K807" s="3"/>
      <c r="L807" s="3"/>
      <c r="M807" s="3"/>
      <c r="N807" s="3"/>
      <c r="O807" s="3"/>
      <c r="P807" s="3"/>
      <c r="Q807" s="3"/>
    </row>
    <row r="808" spans="1:17" ht="14.25" customHeight="1" x14ac:dyDescent="0.25">
      <c r="A808" s="3"/>
      <c r="B808" s="3"/>
      <c r="C808" s="3"/>
      <c r="D808" s="3"/>
      <c r="E808" s="3"/>
      <c r="F808" s="3"/>
      <c r="G808" s="3"/>
      <c r="H808" s="3"/>
      <c r="I808" s="3"/>
      <c r="J808" s="3"/>
      <c r="K808" s="3"/>
      <c r="L808" s="3"/>
      <c r="M808" s="3"/>
      <c r="N808" s="3"/>
      <c r="O808" s="3"/>
      <c r="P808" s="3"/>
      <c r="Q808" s="3"/>
    </row>
    <row r="809" spans="1:17" ht="14.25" customHeight="1" x14ac:dyDescent="0.25">
      <c r="A809" s="3"/>
      <c r="B809" s="3"/>
      <c r="C809" s="3"/>
      <c r="D809" s="3"/>
      <c r="E809" s="3"/>
      <c r="F809" s="3"/>
      <c r="G809" s="3"/>
      <c r="H809" s="3"/>
      <c r="I809" s="3"/>
      <c r="J809" s="3"/>
      <c r="K809" s="3"/>
      <c r="L809" s="3"/>
      <c r="M809" s="3"/>
      <c r="N809" s="3"/>
      <c r="O809" s="3"/>
      <c r="P809" s="3"/>
      <c r="Q809" s="3"/>
    </row>
    <row r="810" spans="1:17" ht="14.25" customHeight="1" x14ac:dyDescent="0.25">
      <c r="A810" s="3"/>
      <c r="B810" s="3"/>
      <c r="C810" s="3"/>
      <c r="D810" s="3"/>
      <c r="E810" s="3"/>
      <c r="F810" s="3"/>
      <c r="G810" s="3"/>
      <c r="H810" s="3"/>
      <c r="I810" s="3"/>
      <c r="J810" s="3"/>
      <c r="K810" s="3"/>
      <c r="L810" s="3"/>
      <c r="M810" s="3"/>
      <c r="N810" s="3"/>
      <c r="O810" s="3"/>
      <c r="P810" s="3"/>
      <c r="Q810" s="3"/>
    </row>
    <row r="811" spans="1:17" ht="14.25" customHeight="1" x14ac:dyDescent="0.25">
      <c r="A811" s="3"/>
      <c r="B811" s="3"/>
      <c r="C811" s="3"/>
      <c r="D811" s="3"/>
      <c r="E811" s="3"/>
      <c r="F811" s="3"/>
      <c r="G811" s="3"/>
      <c r="H811" s="3"/>
      <c r="I811" s="3"/>
      <c r="J811" s="3"/>
      <c r="K811" s="3"/>
      <c r="L811" s="3"/>
      <c r="M811" s="3"/>
      <c r="N811" s="3"/>
      <c r="O811" s="3"/>
      <c r="P811" s="3"/>
      <c r="Q811" s="3"/>
    </row>
    <row r="812" spans="1:17" ht="14.25" customHeight="1" x14ac:dyDescent="0.25">
      <c r="A812" s="3"/>
      <c r="B812" s="3"/>
      <c r="C812" s="3"/>
      <c r="D812" s="3"/>
      <c r="E812" s="3"/>
      <c r="F812" s="3"/>
      <c r="G812" s="3"/>
      <c r="H812" s="3"/>
      <c r="I812" s="3"/>
      <c r="J812" s="3"/>
      <c r="K812" s="3"/>
      <c r="L812" s="3"/>
      <c r="M812" s="3"/>
      <c r="N812" s="3"/>
      <c r="O812" s="3"/>
      <c r="P812" s="3"/>
      <c r="Q812" s="3"/>
    </row>
    <row r="813" spans="1:17" ht="14.25" customHeight="1" x14ac:dyDescent="0.25">
      <c r="A813" s="3"/>
      <c r="B813" s="3"/>
      <c r="C813" s="3"/>
      <c r="D813" s="3"/>
      <c r="E813" s="3"/>
      <c r="F813" s="3"/>
      <c r="G813" s="3"/>
      <c r="H813" s="3"/>
      <c r="I813" s="3"/>
      <c r="J813" s="3"/>
      <c r="K813" s="3"/>
      <c r="L813" s="3"/>
      <c r="M813" s="3"/>
      <c r="N813" s="3"/>
      <c r="O813" s="3"/>
      <c r="P813" s="3"/>
      <c r="Q813" s="3"/>
    </row>
    <row r="814" spans="1:17" ht="14.25" customHeight="1" x14ac:dyDescent="0.25">
      <c r="A814" s="3"/>
      <c r="B814" s="3"/>
      <c r="C814" s="3"/>
      <c r="D814" s="3"/>
      <c r="E814" s="3"/>
      <c r="F814" s="3"/>
      <c r="G814" s="3"/>
      <c r="H814" s="3"/>
      <c r="I814" s="3"/>
      <c r="J814" s="3"/>
      <c r="K814" s="3"/>
      <c r="L814" s="3"/>
      <c r="M814" s="3"/>
      <c r="N814" s="3"/>
      <c r="O814" s="3"/>
      <c r="P814" s="3"/>
      <c r="Q814" s="3"/>
    </row>
    <row r="815" spans="1:17" ht="14.25" customHeight="1" x14ac:dyDescent="0.25">
      <c r="A815" s="3"/>
      <c r="B815" s="3"/>
      <c r="C815" s="3"/>
      <c r="D815" s="3"/>
      <c r="E815" s="3"/>
      <c r="F815" s="3"/>
      <c r="G815" s="3"/>
      <c r="H815" s="3"/>
      <c r="I815" s="3"/>
      <c r="J815" s="3"/>
      <c r="K815" s="3"/>
      <c r="L815" s="3"/>
      <c r="M815" s="3"/>
      <c r="N815" s="3"/>
      <c r="O815" s="3"/>
      <c r="P815" s="3"/>
      <c r="Q815" s="3"/>
    </row>
    <row r="816" spans="1:17" ht="14.25" customHeight="1" x14ac:dyDescent="0.25">
      <c r="A816" s="3"/>
      <c r="B816" s="3"/>
      <c r="C816" s="3"/>
      <c r="D816" s="3"/>
      <c r="E816" s="3"/>
      <c r="F816" s="3"/>
      <c r="G816" s="3"/>
      <c r="H816" s="3"/>
      <c r="I816" s="3"/>
      <c r="J816" s="3"/>
      <c r="K816" s="3"/>
      <c r="L816" s="3"/>
      <c r="M816" s="3"/>
      <c r="N816" s="3"/>
      <c r="O816" s="3"/>
      <c r="P816" s="3"/>
      <c r="Q816" s="3"/>
    </row>
    <row r="817" spans="1:17" ht="14.25" customHeight="1" x14ac:dyDescent="0.25">
      <c r="A817" s="3"/>
      <c r="B817" s="3"/>
      <c r="C817" s="3"/>
      <c r="D817" s="3"/>
      <c r="E817" s="3"/>
      <c r="F817" s="3"/>
      <c r="G817" s="3"/>
      <c r="H817" s="3"/>
      <c r="I817" s="3"/>
      <c r="J817" s="3"/>
      <c r="K817" s="3"/>
      <c r="L817" s="3"/>
      <c r="M817" s="3"/>
      <c r="N817" s="3"/>
      <c r="O817" s="3"/>
      <c r="P817" s="3"/>
      <c r="Q817" s="3"/>
    </row>
    <row r="818" spans="1:17" ht="14.25" customHeight="1" x14ac:dyDescent="0.25">
      <c r="A818" s="3"/>
      <c r="B818" s="3"/>
      <c r="C818" s="3"/>
      <c r="D818" s="3"/>
      <c r="E818" s="3"/>
      <c r="F818" s="3"/>
      <c r="G818" s="3"/>
      <c r="H818" s="3"/>
      <c r="I818" s="3"/>
      <c r="J818" s="3"/>
      <c r="K818" s="3"/>
      <c r="L818" s="3"/>
      <c r="M818" s="3"/>
      <c r="N818" s="3"/>
      <c r="O818" s="3"/>
      <c r="P818" s="3"/>
      <c r="Q818" s="3"/>
    </row>
    <row r="819" spans="1:17" ht="14.25" customHeight="1" x14ac:dyDescent="0.25">
      <c r="A819" s="3"/>
      <c r="B819" s="3"/>
      <c r="C819" s="3"/>
      <c r="D819" s="3"/>
      <c r="E819" s="3"/>
      <c r="F819" s="3"/>
      <c r="G819" s="3"/>
      <c r="H819" s="3"/>
      <c r="I819" s="3"/>
      <c r="J819" s="3"/>
      <c r="K819" s="3"/>
      <c r="L819" s="3"/>
      <c r="M819" s="3"/>
      <c r="N819" s="3"/>
      <c r="O819" s="3"/>
      <c r="P819" s="3"/>
      <c r="Q819" s="3"/>
    </row>
    <row r="820" spans="1:17" ht="14.25" customHeight="1" x14ac:dyDescent="0.25">
      <c r="A820" s="3"/>
      <c r="B820" s="3"/>
      <c r="C820" s="3"/>
      <c r="D820" s="3"/>
      <c r="E820" s="3"/>
      <c r="F820" s="3"/>
      <c r="G820" s="3"/>
      <c r="H820" s="3"/>
      <c r="I820" s="3"/>
      <c r="J820" s="3"/>
      <c r="K820" s="3"/>
      <c r="L820" s="3"/>
      <c r="M820" s="3"/>
      <c r="N820" s="3"/>
      <c r="O820" s="3"/>
      <c r="P820" s="3"/>
      <c r="Q820" s="3"/>
    </row>
    <row r="821" spans="1:17" ht="14.25" customHeight="1" x14ac:dyDescent="0.25">
      <c r="A821" s="3"/>
      <c r="B821" s="3"/>
      <c r="C821" s="3"/>
      <c r="D821" s="3"/>
      <c r="E821" s="3"/>
      <c r="F821" s="3"/>
      <c r="G821" s="3"/>
      <c r="H821" s="3"/>
      <c r="I821" s="3"/>
      <c r="J821" s="3"/>
      <c r="K821" s="3"/>
      <c r="L821" s="3"/>
      <c r="M821" s="3"/>
      <c r="N821" s="3"/>
      <c r="O821" s="3"/>
      <c r="P821" s="3"/>
      <c r="Q821" s="3"/>
    </row>
    <row r="822" spans="1:17" ht="14.25" customHeight="1" x14ac:dyDescent="0.25">
      <c r="A822" s="3"/>
      <c r="B822" s="3"/>
      <c r="C822" s="3"/>
      <c r="D822" s="3"/>
      <c r="E822" s="3"/>
      <c r="F822" s="3"/>
      <c r="G822" s="3"/>
      <c r="H822" s="3"/>
      <c r="I822" s="3"/>
      <c r="J822" s="3"/>
      <c r="K822" s="3"/>
      <c r="L822" s="3"/>
      <c r="M822" s="3"/>
      <c r="N822" s="3"/>
      <c r="O822" s="3"/>
      <c r="P822" s="3"/>
      <c r="Q822" s="3"/>
    </row>
    <row r="823" spans="1:17" ht="14.25" customHeight="1" x14ac:dyDescent="0.25">
      <c r="A823" s="3"/>
      <c r="B823" s="3"/>
      <c r="C823" s="3"/>
      <c r="D823" s="3"/>
      <c r="E823" s="3"/>
      <c r="F823" s="3"/>
      <c r="G823" s="3"/>
      <c r="H823" s="3"/>
      <c r="I823" s="3"/>
      <c r="J823" s="3"/>
      <c r="K823" s="3"/>
      <c r="L823" s="3"/>
      <c r="M823" s="3"/>
      <c r="N823" s="3"/>
      <c r="O823" s="3"/>
      <c r="P823" s="3"/>
      <c r="Q823" s="3"/>
    </row>
    <row r="824" spans="1:17" ht="14.25" customHeight="1" x14ac:dyDescent="0.25">
      <c r="A824" s="3"/>
      <c r="B824" s="3"/>
      <c r="C824" s="3"/>
      <c r="D824" s="3"/>
      <c r="E824" s="3"/>
      <c r="F824" s="3"/>
      <c r="G824" s="3"/>
      <c r="H824" s="3"/>
      <c r="I824" s="3"/>
      <c r="J824" s="3"/>
      <c r="K824" s="3"/>
      <c r="L824" s="3"/>
      <c r="M824" s="3"/>
      <c r="N824" s="3"/>
      <c r="O824" s="3"/>
      <c r="P824" s="3"/>
      <c r="Q824" s="3"/>
    </row>
    <row r="825" spans="1:17" ht="14.25" customHeight="1" x14ac:dyDescent="0.25">
      <c r="A825" s="3"/>
      <c r="B825" s="3"/>
      <c r="C825" s="3"/>
      <c r="D825" s="3"/>
      <c r="E825" s="3"/>
      <c r="F825" s="3"/>
      <c r="G825" s="3"/>
      <c r="H825" s="3"/>
      <c r="I825" s="3"/>
      <c r="J825" s="3"/>
      <c r="K825" s="3"/>
      <c r="L825" s="3"/>
      <c r="M825" s="3"/>
      <c r="N825" s="3"/>
      <c r="O825" s="3"/>
      <c r="P825" s="3"/>
      <c r="Q825" s="3"/>
    </row>
    <row r="826" spans="1:17" ht="14.25" customHeight="1" x14ac:dyDescent="0.25">
      <c r="A826" s="3"/>
      <c r="B826" s="3"/>
      <c r="C826" s="3"/>
      <c r="D826" s="3"/>
      <c r="E826" s="3"/>
      <c r="F826" s="3"/>
      <c r="G826" s="3"/>
      <c r="H826" s="3"/>
      <c r="I826" s="3"/>
      <c r="J826" s="3"/>
      <c r="K826" s="3"/>
      <c r="L826" s="3"/>
      <c r="M826" s="3"/>
      <c r="N826" s="3"/>
      <c r="O826" s="3"/>
      <c r="P826" s="3"/>
      <c r="Q826" s="3"/>
    </row>
    <row r="827" spans="1:17" ht="14.25" customHeight="1" x14ac:dyDescent="0.25">
      <c r="A827" s="3"/>
      <c r="B827" s="3"/>
      <c r="C827" s="3"/>
      <c r="D827" s="3"/>
      <c r="E827" s="3"/>
      <c r="F827" s="3"/>
      <c r="G827" s="3"/>
      <c r="H827" s="3"/>
      <c r="I827" s="3"/>
      <c r="J827" s="3"/>
      <c r="K827" s="3"/>
      <c r="L827" s="3"/>
      <c r="M827" s="3"/>
      <c r="N827" s="3"/>
      <c r="O827" s="3"/>
      <c r="P827" s="3"/>
      <c r="Q827" s="3"/>
    </row>
    <row r="828" spans="1:17" ht="14.25" customHeight="1" x14ac:dyDescent="0.25">
      <c r="A828" s="3"/>
      <c r="B828" s="3"/>
      <c r="C828" s="3"/>
      <c r="D828" s="3"/>
      <c r="E828" s="3"/>
      <c r="F828" s="3"/>
      <c r="G828" s="3"/>
      <c r="H828" s="3"/>
      <c r="I828" s="3"/>
      <c r="J828" s="3"/>
      <c r="K828" s="3"/>
      <c r="L828" s="3"/>
      <c r="M828" s="3"/>
      <c r="N828" s="3"/>
      <c r="O828" s="3"/>
      <c r="P828" s="3"/>
      <c r="Q828" s="3"/>
    </row>
    <row r="829" spans="1:17" ht="14.25" customHeight="1" x14ac:dyDescent="0.25">
      <c r="A829" s="3"/>
      <c r="B829" s="3"/>
      <c r="C829" s="3"/>
      <c r="D829" s="3"/>
      <c r="E829" s="3"/>
      <c r="F829" s="3"/>
      <c r="G829" s="3"/>
      <c r="H829" s="3"/>
      <c r="I829" s="3"/>
      <c r="J829" s="3"/>
      <c r="K829" s="3"/>
      <c r="L829" s="3"/>
      <c r="M829" s="3"/>
      <c r="N829" s="3"/>
      <c r="O829" s="3"/>
      <c r="P829" s="3"/>
      <c r="Q829" s="3"/>
    </row>
    <row r="830" spans="1:17" ht="14.25" customHeight="1" x14ac:dyDescent="0.25">
      <c r="A830" s="3"/>
      <c r="B830" s="3"/>
      <c r="C830" s="3"/>
      <c r="D830" s="3"/>
      <c r="E830" s="3"/>
      <c r="F830" s="3"/>
      <c r="G830" s="3"/>
      <c r="H830" s="3"/>
      <c r="I830" s="3"/>
      <c r="J830" s="3"/>
      <c r="K830" s="3"/>
      <c r="L830" s="3"/>
      <c r="M830" s="3"/>
      <c r="N830" s="3"/>
      <c r="O830" s="3"/>
      <c r="P830" s="3"/>
      <c r="Q830" s="3"/>
    </row>
    <row r="831" spans="1:17" ht="14.25" customHeight="1" x14ac:dyDescent="0.25">
      <c r="A831" s="3"/>
      <c r="B831" s="3"/>
      <c r="C831" s="3"/>
      <c r="D831" s="3"/>
      <c r="E831" s="3"/>
      <c r="F831" s="3"/>
      <c r="G831" s="3"/>
      <c r="H831" s="3"/>
      <c r="I831" s="3"/>
      <c r="J831" s="3"/>
      <c r="K831" s="3"/>
      <c r="L831" s="3"/>
      <c r="M831" s="3"/>
      <c r="N831" s="3"/>
      <c r="O831" s="3"/>
      <c r="P831" s="3"/>
      <c r="Q831" s="3"/>
    </row>
    <row r="832" spans="1:17" ht="14.25" customHeight="1" x14ac:dyDescent="0.25">
      <c r="A832" s="3"/>
      <c r="B832" s="3"/>
      <c r="C832" s="3"/>
      <c r="D832" s="3"/>
      <c r="E832" s="3"/>
      <c r="F832" s="3"/>
      <c r="G832" s="3"/>
      <c r="H832" s="3"/>
      <c r="I832" s="3"/>
      <c r="J832" s="3"/>
      <c r="K832" s="3"/>
      <c r="L832" s="3"/>
      <c r="M832" s="3"/>
      <c r="N832" s="3"/>
      <c r="O832" s="3"/>
      <c r="P832" s="3"/>
      <c r="Q832" s="3"/>
    </row>
    <row r="833" spans="1:17" ht="14.25" customHeight="1" x14ac:dyDescent="0.25">
      <c r="A833" s="3"/>
      <c r="B833" s="3"/>
      <c r="C833" s="3"/>
      <c r="D833" s="3"/>
      <c r="E833" s="3"/>
      <c r="F833" s="3"/>
      <c r="G833" s="3"/>
      <c r="H833" s="3"/>
      <c r="I833" s="3"/>
      <c r="J833" s="3"/>
      <c r="K833" s="3"/>
      <c r="L833" s="3"/>
      <c r="M833" s="3"/>
      <c r="N833" s="3"/>
      <c r="O833" s="3"/>
      <c r="P833" s="3"/>
      <c r="Q833" s="3"/>
    </row>
    <row r="834" spans="1:17" ht="14.25" customHeight="1" x14ac:dyDescent="0.25">
      <c r="A834" s="3"/>
      <c r="B834" s="3"/>
      <c r="C834" s="3"/>
      <c r="D834" s="3"/>
      <c r="E834" s="3"/>
      <c r="F834" s="3"/>
      <c r="G834" s="3"/>
      <c r="H834" s="3"/>
      <c r="I834" s="3"/>
      <c r="J834" s="3"/>
      <c r="K834" s="3"/>
      <c r="L834" s="3"/>
      <c r="M834" s="3"/>
      <c r="N834" s="3"/>
      <c r="O834" s="3"/>
      <c r="P834" s="3"/>
      <c r="Q834" s="3"/>
    </row>
    <row r="835" spans="1:17" ht="14.25" customHeight="1" x14ac:dyDescent="0.25">
      <c r="A835" s="3"/>
      <c r="B835" s="3"/>
      <c r="C835" s="3"/>
      <c r="D835" s="3"/>
      <c r="E835" s="3"/>
      <c r="F835" s="3"/>
      <c r="G835" s="3"/>
      <c r="H835" s="3"/>
      <c r="I835" s="3"/>
      <c r="J835" s="3"/>
      <c r="K835" s="3"/>
      <c r="L835" s="3"/>
      <c r="M835" s="3"/>
      <c r="N835" s="3"/>
      <c r="O835" s="3"/>
      <c r="P835" s="3"/>
      <c r="Q835" s="3"/>
    </row>
    <row r="836" spans="1:17" ht="14.25" customHeight="1" x14ac:dyDescent="0.25">
      <c r="A836" s="3"/>
      <c r="B836" s="3"/>
      <c r="C836" s="3"/>
      <c r="D836" s="3"/>
      <c r="E836" s="3"/>
      <c r="F836" s="3"/>
      <c r="G836" s="3"/>
      <c r="H836" s="3"/>
      <c r="I836" s="3"/>
      <c r="J836" s="3"/>
      <c r="K836" s="3"/>
      <c r="L836" s="3"/>
      <c r="M836" s="3"/>
      <c r="N836" s="3"/>
      <c r="O836" s="3"/>
      <c r="P836" s="3"/>
      <c r="Q836" s="3"/>
    </row>
    <row r="837" spans="1:17" ht="14.25" customHeight="1" x14ac:dyDescent="0.25">
      <c r="A837" s="3"/>
      <c r="B837" s="3"/>
      <c r="C837" s="3"/>
      <c r="D837" s="3"/>
      <c r="E837" s="3"/>
      <c r="F837" s="3"/>
      <c r="G837" s="3"/>
      <c r="H837" s="3"/>
      <c r="I837" s="3"/>
      <c r="J837" s="3"/>
      <c r="K837" s="3"/>
      <c r="L837" s="3"/>
      <c r="M837" s="3"/>
      <c r="N837" s="3"/>
      <c r="O837" s="3"/>
      <c r="P837" s="3"/>
      <c r="Q837" s="3"/>
    </row>
    <row r="838" spans="1:17" ht="14.25" customHeight="1" x14ac:dyDescent="0.25">
      <c r="A838" s="3"/>
      <c r="B838" s="3"/>
      <c r="C838" s="3"/>
      <c r="D838" s="3"/>
      <c r="E838" s="3"/>
      <c r="F838" s="3"/>
      <c r="G838" s="3"/>
      <c r="H838" s="3"/>
      <c r="I838" s="3"/>
      <c r="J838" s="3"/>
      <c r="K838" s="3"/>
      <c r="L838" s="3"/>
      <c r="M838" s="3"/>
      <c r="N838" s="3"/>
      <c r="O838" s="3"/>
      <c r="P838" s="3"/>
      <c r="Q838" s="3"/>
    </row>
    <row r="839" spans="1:17" ht="14.25" customHeight="1" x14ac:dyDescent="0.25">
      <c r="A839" s="3"/>
      <c r="B839" s="3"/>
      <c r="C839" s="3"/>
      <c r="D839" s="3"/>
      <c r="E839" s="3"/>
      <c r="F839" s="3"/>
      <c r="G839" s="3"/>
      <c r="H839" s="3"/>
      <c r="I839" s="3"/>
      <c r="J839" s="3"/>
      <c r="K839" s="3"/>
      <c r="L839" s="3"/>
      <c r="M839" s="3"/>
      <c r="N839" s="3"/>
      <c r="O839" s="3"/>
      <c r="P839" s="3"/>
      <c r="Q839" s="3"/>
    </row>
    <row r="840" spans="1:17" ht="14.25" customHeight="1" x14ac:dyDescent="0.25">
      <c r="A840" s="3"/>
      <c r="B840" s="3"/>
      <c r="C840" s="3"/>
      <c r="D840" s="3"/>
      <c r="E840" s="3"/>
      <c r="F840" s="3"/>
      <c r="G840" s="3"/>
      <c r="H840" s="3"/>
      <c r="I840" s="3"/>
      <c r="J840" s="3"/>
      <c r="K840" s="3"/>
      <c r="L840" s="3"/>
      <c r="M840" s="3"/>
      <c r="N840" s="3"/>
      <c r="O840" s="3"/>
      <c r="P840" s="3"/>
      <c r="Q840" s="3"/>
    </row>
    <row r="841" spans="1:17" ht="14.25" customHeight="1" x14ac:dyDescent="0.25">
      <c r="A841" s="3"/>
      <c r="B841" s="3"/>
      <c r="C841" s="3"/>
      <c r="D841" s="3"/>
      <c r="E841" s="3"/>
      <c r="F841" s="3"/>
      <c r="G841" s="3"/>
      <c r="H841" s="3"/>
      <c r="I841" s="3"/>
      <c r="J841" s="3"/>
      <c r="K841" s="3"/>
      <c r="L841" s="3"/>
      <c r="M841" s="3"/>
      <c r="N841" s="3"/>
      <c r="O841" s="3"/>
      <c r="P841" s="3"/>
      <c r="Q841" s="3"/>
    </row>
    <row r="842" spans="1:17" ht="14.25" customHeight="1" x14ac:dyDescent="0.25">
      <c r="A842" s="3"/>
      <c r="B842" s="3"/>
      <c r="C842" s="3"/>
      <c r="D842" s="3"/>
      <c r="E842" s="3"/>
      <c r="F842" s="3"/>
      <c r="G842" s="3"/>
      <c r="H842" s="3"/>
      <c r="I842" s="3"/>
      <c r="J842" s="3"/>
      <c r="K842" s="3"/>
      <c r="L842" s="3"/>
      <c r="M842" s="3"/>
      <c r="N842" s="3"/>
      <c r="O842" s="3"/>
      <c r="P842" s="3"/>
      <c r="Q842" s="3"/>
    </row>
    <row r="843" spans="1:17" ht="14.25" customHeight="1" x14ac:dyDescent="0.25">
      <c r="A843" s="3"/>
      <c r="B843" s="3"/>
      <c r="C843" s="3"/>
      <c r="D843" s="3"/>
      <c r="E843" s="3"/>
      <c r="F843" s="3"/>
      <c r="G843" s="3"/>
      <c r="H843" s="3"/>
      <c r="I843" s="3"/>
      <c r="J843" s="3"/>
      <c r="K843" s="3"/>
      <c r="L843" s="3"/>
      <c r="M843" s="3"/>
      <c r="N843" s="3"/>
      <c r="O843" s="3"/>
      <c r="P843" s="3"/>
      <c r="Q843" s="3"/>
    </row>
    <row r="844" spans="1:17" ht="14.25" customHeight="1" x14ac:dyDescent="0.25">
      <c r="A844" s="3"/>
      <c r="B844" s="3"/>
      <c r="C844" s="3"/>
      <c r="D844" s="3"/>
      <c r="E844" s="3"/>
      <c r="F844" s="3"/>
      <c r="G844" s="3"/>
      <c r="H844" s="3"/>
      <c r="I844" s="3"/>
      <c r="J844" s="3"/>
      <c r="K844" s="3"/>
      <c r="L844" s="3"/>
      <c r="M844" s="3"/>
      <c r="N844" s="3"/>
      <c r="O844" s="3"/>
      <c r="P844" s="3"/>
      <c r="Q844" s="3"/>
    </row>
    <row r="845" spans="1:17" ht="14.25" customHeight="1" x14ac:dyDescent="0.25">
      <c r="A845" s="3"/>
      <c r="B845" s="3"/>
      <c r="C845" s="3"/>
      <c r="D845" s="3"/>
      <c r="E845" s="3"/>
      <c r="F845" s="3"/>
      <c r="G845" s="3"/>
      <c r="H845" s="3"/>
      <c r="I845" s="3"/>
      <c r="J845" s="3"/>
      <c r="K845" s="3"/>
      <c r="L845" s="3"/>
      <c r="M845" s="3"/>
      <c r="N845" s="3"/>
      <c r="O845" s="3"/>
      <c r="P845" s="3"/>
      <c r="Q845" s="3"/>
    </row>
    <row r="846" spans="1:17" ht="14.25" customHeight="1" x14ac:dyDescent="0.25">
      <c r="A846" s="3"/>
      <c r="B846" s="3"/>
      <c r="C846" s="3"/>
      <c r="D846" s="3"/>
      <c r="E846" s="3"/>
      <c r="F846" s="3"/>
      <c r="G846" s="3"/>
      <c r="H846" s="3"/>
      <c r="I846" s="3"/>
      <c r="J846" s="3"/>
      <c r="K846" s="3"/>
      <c r="L846" s="3"/>
      <c r="M846" s="3"/>
      <c r="N846" s="3"/>
      <c r="O846" s="3"/>
      <c r="P846" s="3"/>
      <c r="Q846" s="3"/>
    </row>
    <row r="847" spans="1:17" ht="14.25" customHeight="1" x14ac:dyDescent="0.25">
      <c r="A847" s="3"/>
      <c r="B847" s="3"/>
      <c r="C847" s="3"/>
      <c r="D847" s="3"/>
      <c r="E847" s="3"/>
      <c r="F847" s="3"/>
      <c r="G847" s="3"/>
      <c r="H847" s="3"/>
      <c r="I847" s="3"/>
      <c r="J847" s="3"/>
      <c r="K847" s="3"/>
      <c r="L847" s="3"/>
      <c r="M847" s="3"/>
      <c r="N847" s="3"/>
      <c r="O847" s="3"/>
      <c r="P847" s="3"/>
      <c r="Q847" s="3"/>
    </row>
    <row r="848" spans="1:17" ht="14.25" customHeight="1" x14ac:dyDescent="0.25">
      <c r="A848" s="3"/>
      <c r="B848" s="3"/>
      <c r="C848" s="3"/>
      <c r="D848" s="3"/>
      <c r="E848" s="3"/>
      <c r="F848" s="3"/>
      <c r="G848" s="3"/>
      <c r="H848" s="3"/>
      <c r="I848" s="3"/>
      <c r="J848" s="3"/>
      <c r="K848" s="3"/>
      <c r="L848" s="3"/>
      <c r="M848" s="3"/>
      <c r="N848" s="3"/>
      <c r="O848" s="3"/>
      <c r="P848" s="3"/>
      <c r="Q848" s="3"/>
    </row>
    <row r="849" spans="1:17" ht="14.25" customHeight="1" x14ac:dyDescent="0.25">
      <c r="A849" s="3"/>
      <c r="B849" s="3"/>
      <c r="C849" s="3"/>
      <c r="D849" s="3"/>
      <c r="E849" s="3"/>
      <c r="F849" s="3"/>
      <c r="G849" s="3"/>
      <c r="H849" s="3"/>
      <c r="I849" s="3"/>
      <c r="J849" s="3"/>
      <c r="K849" s="3"/>
      <c r="L849" s="3"/>
      <c r="M849" s="3"/>
      <c r="N849" s="3"/>
      <c r="O849" s="3"/>
      <c r="P849" s="3"/>
      <c r="Q849" s="3"/>
    </row>
    <row r="850" spans="1:17" ht="14.25" customHeight="1" x14ac:dyDescent="0.25">
      <c r="A850" s="3"/>
      <c r="B850" s="3"/>
      <c r="C850" s="3"/>
      <c r="D850" s="3"/>
      <c r="E850" s="3"/>
      <c r="F850" s="3"/>
      <c r="G850" s="3"/>
      <c r="H850" s="3"/>
      <c r="I850" s="3"/>
      <c r="J850" s="3"/>
      <c r="K850" s="3"/>
      <c r="L850" s="3"/>
      <c r="M850" s="3"/>
      <c r="N850" s="3"/>
      <c r="O850" s="3"/>
      <c r="P850" s="3"/>
      <c r="Q850" s="3"/>
    </row>
    <row r="851" spans="1:17" ht="14.25" customHeight="1" x14ac:dyDescent="0.25">
      <c r="A851" s="3"/>
      <c r="B851" s="3"/>
      <c r="C851" s="3"/>
      <c r="D851" s="3"/>
      <c r="E851" s="3"/>
      <c r="F851" s="3"/>
      <c r="G851" s="3"/>
      <c r="H851" s="3"/>
      <c r="I851" s="3"/>
      <c r="J851" s="3"/>
      <c r="K851" s="3"/>
      <c r="L851" s="3"/>
      <c r="M851" s="3"/>
      <c r="N851" s="3"/>
      <c r="O851" s="3"/>
      <c r="P851" s="3"/>
      <c r="Q851" s="3"/>
    </row>
    <row r="852" spans="1:17" ht="14.25" customHeight="1" x14ac:dyDescent="0.25">
      <c r="A852" s="3"/>
      <c r="B852" s="3"/>
      <c r="C852" s="3"/>
      <c r="D852" s="3"/>
      <c r="E852" s="3"/>
      <c r="F852" s="3"/>
      <c r="G852" s="3"/>
      <c r="H852" s="3"/>
      <c r="I852" s="3"/>
      <c r="J852" s="3"/>
      <c r="K852" s="3"/>
      <c r="L852" s="3"/>
      <c r="M852" s="3"/>
      <c r="N852" s="3"/>
      <c r="O852" s="3"/>
      <c r="P852" s="3"/>
      <c r="Q852" s="3"/>
    </row>
    <row r="853" spans="1:17" ht="14.25" customHeight="1" x14ac:dyDescent="0.25">
      <c r="A853" s="3"/>
      <c r="B853" s="3"/>
      <c r="C853" s="3"/>
      <c r="D853" s="3"/>
      <c r="E853" s="3"/>
      <c r="F853" s="3"/>
      <c r="G853" s="3"/>
      <c r="H853" s="3"/>
      <c r="I853" s="3"/>
      <c r="J853" s="3"/>
      <c r="K853" s="3"/>
      <c r="L853" s="3"/>
      <c r="M853" s="3"/>
      <c r="N853" s="3"/>
      <c r="O853" s="3"/>
      <c r="P853" s="3"/>
      <c r="Q853" s="3"/>
    </row>
    <row r="854" spans="1:17" ht="14.25" customHeight="1" x14ac:dyDescent="0.25">
      <c r="A854" s="3"/>
      <c r="B854" s="3"/>
      <c r="C854" s="3"/>
      <c r="D854" s="3"/>
      <c r="E854" s="3"/>
      <c r="F854" s="3"/>
      <c r="G854" s="3"/>
      <c r="H854" s="3"/>
      <c r="I854" s="3"/>
      <c r="J854" s="3"/>
      <c r="K854" s="3"/>
      <c r="L854" s="3"/>
      <c r="M854" s="3"/>
      <c r="N854" s="3"/>
      <c r="O854" s="3"/>
      <c r="P854" s="3"/>
      <c r="Q854" s="3"/>
    </row>
    <row r="855" spans="1:17" ht="14.25" customHeight="1" x14ac:dyDescent="0.25">
      <c r="A855" s="3"/>
      <c r="B855" s="3"/>
      <c r="C855" s="3"/>
      <c r="D855" s="3"/>
      <c r="E855" s="3"/>
      <c r="F855" s="3"/>
      <c r="G855" s="3"/>
      <c r="H855" s="3"/>
      <c r="I855" s="3"/>
      <c r="J855" s="3"/>
      <c r="K855" s="3"/>
      <c r="L855" s="3"/>
      <c r="M855" s="3"/>
      <c r="N855" s="3"/>
      <c r="O855" s="3"/>
      <c r="P855" s="3"/>
      <c r="Q855" s="3"/>
    </row>
    <row r="856" spans="1:17" ht="14.25" customHeight="1" x14ac:dyDescent="0.25">
      <c r="A856" s="3"/>
      <c r="B856" s="3"/>
      <c r="C856" s="3"/>
      <c r="D856" s="3"/>
      <c r="E856" s="3"/>
      <c r="F856" s="3"/>
      <c r="G856" s="3"/>
      <c r="H856" s="3"/>
      <c r="I856" s="3"/>
      <c r="J856" s="3"/>
      <c r="K856" s="3"/>
      <c r="L856" s="3"/>
      <c r="M856" s="3"/>
      <c r="N856" s="3"/>
      <c r="O856" s="3"/>
      <c r="P856" s="3"/>
      <c r="Q856" s="3"/>
    </row>
    <row r="857" spans="1:17" ht="14.25" customHeight="1" x14ac:dyDescent="0.25">
      <c r="A857" s="3"/>
      <c r="B857" s="3"/>
      <c r="C857" s="3"/>
      <c r="D857" s="3"/>
      <c r="E857" s="3"/>
      <c r="F857" s="3"/>
      <c r="G857" s="3"/>
      <c r="H857" s="3"/>
      <c r="I857" s="3"/>
      <c r="J857" s="3"/>
      <c r="K857" s="3"/>
      <c r="L857" s="3"/>
      <c r="M857" s="3"/>
      <c r="N857" s="3"/>
      <c r="O857" s="3"/>
      <c r="P857" s="3"/>
      <c r="Q857" s="3"/>
    </row>
    <row r="858" spans="1:17" ht="14.25" customHeight="1" x14ac:dyDescent="0.25">
      <c r="A858" s="3"/>
      <c r="B858" s="3"/>
      <c r="C858" s="3"/>
      <c r="D858" s="3"/>
      <c r="E858" s="3"/>
      <c r="F858" s="3"/>
      <c r="G858" s="3"/>
      <c r="H858" s="3"/>
      <c r="I858" s="3"/>
      <c r="J858" s="3"/>
      <c r="K858" s="3"/>
      <c r="L858" s="3"/>
      <c r="M858" s="3"/>
      <c r="N858" s="3"/>
      <c r="O858" s="3"/>
      <c r="P858" s="3"/>
      <c r="Q858" s="3"/>
    </row>
    <row r="859" spans="1:17" ht="14.25" customHeight="1" x14ac:dyDescent="0.25">
      <c r="A859" s="3"/>
      <c r="B859" s="3"/>
      <c r="C859" s="3"/>
      <c r="D859" s="3"/>
      <c r="E859" s="3"/>
      <c r="F859" s="3"/>
      <c r="G859" s="3"/>
      <c r="H859" s="3"/>
      <c r="I859" s="3"/>
      <c r="J859" s="3"/>
      <c r="K859" s="3"/>
      <c r="L859" s="3"/>
      <c r="M859" s="3"/>
      <c r="N859" s="3"/>
      <c r="O859" s="3"/>
      <c r="P859" s="3"/>
      <c r="Q859" s="3"/>
    </row>
    <row r="860" spans="1:17" ht="14.25" customHeight="1" x14ac:dyDescent="0.25">
      <c r="A860" s="3"/>
      <c r="B860" s="3"/>
      <c r="C860" s="3"/>
      <c r="D860" s="3"/>
      <c r="E860" s="3"/>
      <c r="F860" s="3"/>
      <c r="G860" s="3"/>
      <c r="H860" s="3"/>
      <c r="I860" s="3"/>
      <c r="J860" s="3"/>
      <c r="K860" s="3"/>
      <c r="L860" s="3"/>
      <c r="M860" s="3"/>
      <c r="N860" s="3"/>
      <c r="O860" s="3"/>
      <c r="P860" s="3"/>
      <c r="Q860" s="3"/>
    </row>
    <row r="861" spans="1:17" ht="14.25" customHeight="1" x14ac:dyDescent="0.25">
      <c r="A861" s="3"/>
      <c r="B861" s="3"/>
      <c r="C861" s="3"/>
      <c r="D861" s="3"/>
      <c r="E861" s="3"/>
      <c r="F861" s="3"/>
      <c r="G861" s="3"/>
      <c r="H861" s="3"/>
      <c r="I861" s="3"/>
      <c r="J861" s="3"/>
      <c r="K861" s="3"/>
      <c r="L861" s="3"/>
      <c r="M861" s="3"/>
      <c r="N861" s="3"/>
      <c r="O861" s="3"/>
      <c r="P861" s="3"/>
      <c r="Q861" s="3"/>
    </row>
    <row r="862" spans="1:17" ht="14.25" customHeight="1" x14ac:dyDescent="0.25">
      <c r="A862" s="3"/>
      <c r="B862" s="3"/>
      <c r="C862" s="3"/>
      <c r="D862" s="3"/>
      <c r="E862" s="3"/>
      <c r="F862" s="3"/>
      <c r="G862" s="3"/>
      <c r="H862" s="3"/>
      <c r="I862" s="3"/>
      <c r="J862" s="3"/>
      <c r="K862" s="3"/>
      <c r="L862" s="3"/>
      <c r="M862" s="3"/>
      <c r="N862" s="3"/>
      <c r="O862" s="3"/>
      <c r="P862" s="3"/>
      <c r="Q862" s="3"/>
    </row>
    <row r="863" spans="1:17" ht="14.25" customHeight="1" x14ac:dyDescent="0.25">
      <c r="A863" s="3"/>
      <c r="B863" s="3"/>
      <c r="C863" s="3"/>
      <c r="D863" s="3"/>
      <c r="E863" s="3"/>
      <c r="F863" s="3"/>
      <c r="G863" s="3"/>
      <c r="H863" s="3"/>
      <c r="I863" s="3"/>
      <c r="J863" s="3"/>
      <c r="K863" s="3"/>
      <c r="L863" s="3"/>
      <c r="M863" s="3"/>
      <c r="N863" s="3"/>
      <c r="O863" s="3"/>
      <c r="P863" s="3"/>
      <c r="Q863" s="3"/>
    </row>
    <row r="864" spans="1:17" ht="14.25" customHeight="1" x14ac:dyDescent="0.25">
      <c r="A864" s="3"/>
      <c r="B864" s="3"/>
      <c r="C864" s="3"/>
      <c r="D864" s="3"/>
      <c r="E864" s="3"/>
      <c r="F864" s="3"/>
      <c r="G864" s="3"/>
      <c r="H864" s="3"/>
      <c r="I864" s="3"/>
      <c r="J864" s="3"/>
      <c r="K864" s="3"/>
      <c r="L864" s="3"/>
      <c r="M864" s="3"/>
      <c r="N864" s="3"/>
      <c r="O864" s="3"/>
      <c r="P864" s="3"/>
      <c r="Q864" s="3"/>
    </row>
    <row r="865" spans="1:17" ht="14.25" customHeight="1" x14ac:dyDescent="0.25">
      <c r="A865" s="3"/>
      <c r="B865" s="3"/>
      <c r="C865" s="3"/>
      <c r="D865" s="3"/>
      <c r="E865" s="3"/>
      <c r="F865" s="3"/>
      <c r="G865" s="3"/>
      <c r="H865" s="3"/>
      <c r="I865" s="3"/>
      <c r="J865" s="3"/>
      <c r="K865" s="3"/>
      <c r="L865" s="3"/>
      <c r="M865" s="3"/>
      <c r="N865" s="3"/>
      <c r="O865" s="3"/>
      <c r="P865" s="3"/>
      <c r="Q865" s="3"/>
    </row>
    <row r="866" spans="1:17" ht="14.25" customHeight="1" x14ac:dyDescent="0.25">
      <c r="A866" s="3"/>
      <c r="B866" s="3"/>
      <c r="C866" s="3"/>
      <c r="D866" s="3"/>
      <c r="E866" s="3"/>
      <c r="F866" s="3"/>
      <c r="G866" s="3"/>
      <c r="H866" s="3"/>
      <c r="I866" s="3"/>
      <c r="J866" s="3"/>
      <c r="K866" s="3"/>
      <c r="L866" s="3"/>
      <c r="M866" s="3"/>
      <c r="N866" s="3"/>
      <c r="O866" s="3"/>
      <c r="P866" s="3"/>
      <c r="Q866" s="3"/>
    </row>
    <row r="867" spans="1:17" ht="14.25" customHeight="1" x14ac:dyDescent="0.25">
      <c r="A867" s="3"/>
      <c r="B867" s="3"/>
      <c r="C867" s="3"/>
      <c r="D867" s="3"/>
      <c r="E867" s="3"/>
      <c r="F867" s="3"/>
      <c r="G867" s="3"/>
      <c r="H867" s="3"/>
      <c r="I867" s="3"/>
      <c r="J867" s="3"/>
      <c r="K867" s="3"/>
      <c r="L867" s="3"/>
      <c r="M867" s="3"/>
      <c r="N867" s="3"/>
      <c r="O867" s="3"/>
      <c r="P867" s="3"/>
      <c r="Q867" s="3"/>
    </row>
    <row r="868" spans="1:17" ht="14.25" customHeight="1" x14ac:dyDescent="0.25">
      <c r="A868" s="3"/>
      <c r="B868" s="3"/>
      <c r="C868" s="3"/>
      <c r="D868" s="3"/>
      <c r="E868" s="3"/>
      <c r="F868" s="3"/>
      <c r="G868" s="3"/>
      <c r="H868" s="3"/>
      <c r="I868" s="3"/>
      <c r="J868" s="3"/>
      <c r="K868" s="3"/>
      <c r="L868" s="3"/>
      <c r="M868" s="3"/>
      <c r="N868" s="3"/>
      <c r="O868" s="3"/>
      <c r="P868" s="3"/>
      <c r="Q868" s="3"/>
    </row>
    <row r="869" spans="1:17" ht="14.25" customHeight="1" x14ac:dyDescent="0.25">
      <c r="A869" s="3"/>
      <c r="B869" s="3"/>
      <c r="C869" s="3"/>
      <c r="D869" s="3"/>
      <c r="E869" s="3"/>
      <c r="F869" s="3"/>
      <c r="G869" s="3"/>
      <c r="H869" s="3"/>
      <c r="I869" s="3"/>
      <c r="J869" s="3"/>
      <c r="K869" s="3"/>
      <c r="L869" s="3"/>
      <c r="M869" s="3"/>
      <c r="N869" s="3"/>
      <c r="O869" s="3"/>
      <c r="P869" s="3"/>
      <c r="Q869" s="3"/>
    </row>
    <row r="870" spans="1:17" ht="14.25" customHeight="1" x14ac:dyDescent="0.25">
      <c r="A870" s="3"/>
      <c r="B870" s="3"/>
      <c r="C870" s="3"/>
      <c r="D870" s="3"/>
      <c r="E870" s="3"/>
      <c r="F870" s="3"/>
      <c r="G870" s="3"/>
      <c r="H870" s="3"/>
      <c r="I870" s="3"/>
      <c r="J870" s="3"/>
      <c r="K870" s="3"/>
      <c r="L870" s="3"/>
      <c r="M870" s="3"/>
      <c r="N870" s="3"/>
      <c r="O870" s="3"/>
      <c r="P870" s="3"/>
      <c r="Q870" s="3"/>
    </row>
    <row r="871" spans="1:17" ht="14.25" customHeight="1" x14ac:dyDescent="0.25">
      <c r="A871" s="3"/>
      <c r="B871" s="3"/>
      <c r="C871" s="3"/>
      <c r="D871" s="3"/>
      <c r="E871" s="3"/>
      <c r="F871" s="3"/>
      <c r="G871" s="3"/>
      <c r="H871" s="3"/>
      <c r="I871" s="3"/>
      <c r="J871" s="3"/>
      <c r="K871" s="3"/>
      <c r="L871" s="3"/>
      <c r="M871" s="3"/>
      <c r="N871" s="3"/>
      <c r="O871" s="3"/>
      <c r="P871" s="3"/>
      <c r="Q871" s="3"/>
    </row>
    <row r="872" spans="1:17" ht="14.25" customHeight="1" x14ac:dyDescent="0.25">
      <c r="A872" s="3"/>
      <c r="B872" s="3"/>
      <c r="C872" s="3"/>
      <c r="D872" s="3"/>
      <c r="E872" s="3"/>
      <c r="F872" s="3"/>
      <c r="G872" s="3"/>
      <c r="H872" s="3"/>
      <c r="I872" s="3"/>
      <c r="J872" s="3"/>
      <c r="K872" s="3"/>
      <c r="L872" s="3"/>
      <c r="M872" s="3"/>
      <c r="N872" s="3"/>
      <c r="O872" s="3"/>
      <c r="P872" s="3"/>
      <c r="Q872" s="3"/>
    </row>
    <row r="873" spans="1:17" ht="14.25" customHeight="1" x14ac:dyDescent="0.25">
      <c r="A873" s="3"/>
      <c r="B873" s="3"/>
      <c r="C873" s="3"/>
      <c r="D873" s="3"/>
      <c r="E873" s="3"/>
      <c r="F873" s="3"/>
      <c r="G873" s="3"/>
      <c r="H873" s="3"/>
      <c r="I873" s="3"/>
      <c r="J873" s="3"/>
      <c r="K873" s="3"/>
      <c r="L873" s="3"/>
      <c r="M873" s="3"/>
      <c r="N873" s="3"/>
      <c r="O873" s="3"/>
      <c r="P873" s="3"/>
      <c r="Q873" s="3"/>
    </row>
    <row r="874" spans="1:17" ht="14.25" customHeight="1" x14ac:dyDescent="0.25">
      <c r="A874" s="3"/>
      <c r="B874" s="3"/>
      <c r="C874" s="3"/>
      <c r="D874" s="3"/>
      <c r="E874" s="3"/>
      <c r="F874" s="3"/>
      <c r="G874" s="3"/>
      <c r="H874" s="3"/>
      <c r="I874" s="3"/>
      <c r="J874" s="3"/>
      <c r="K874" s="3"/>
      <c r="L874" s="3"/>
      <c r="M874" s="3"/>
      <c r="N874" s="3"/>
      <c r="O874" s="3"/>
      <c r="P874" s="3"/>
      <c r="Q874" s="3"/>
    </row>
    <row r="875" spans="1:17" ht="14.25" customHeight="1" x14ac:dyDescent="0.25">
      <c r="A875" s="3"/>
      <c r="B875" s="3"/>
      <c r="C875" s="3"/>
      <c r="D875" s="3"/>
      <c r="E875" s="3"/>
      <c r="F875" s="3"/>
      <c r="G875" s="3"/>
      <c r="H875" s="3"/>
      <c r="I875" s="3"/>
      <c r="J875" s="3"/>
      <c r="K875" s="3"/>
      <c r="L875" s="3"/>
      <c r="M875" s="3"/>
      <c r="N875" s="3"/>
      <c r="O875" s="3"/>
      <c r="P875" s="3"/>
      <c r="Q875" s="3"/>
    </row>
    <row r="876" spans="1:17" ht="14.25" customHeight="1" x14ac:dyDescent="0.25">
      <c r="A876" s="3"/>
      <c r="B876" s="3"/>
      <c r="C876" s="3"/>
      <c r="D876" s="3"/>
      <c r="E876" s="3"/>
      <c r="F876" s="3"/>
      <c r="G876" s="3"/>
      <c r="H876" s="3"/>
      <c r="I876" s="3"/>
      <c r="J876" s="3"/>
      <c r="K876" s="3"/>
      <c r="L876" s="3"/>
      <c r="M876" s="3"/>
      <c r="N876" s="3"/>
      <c r="O876" s="3"/>
      <c r="P876" s="3"/>
      <c r="Q876" s="3"/>
    </row>
    <row r="877" spans="1:17" ht="14.25" customHeight="1" x14ac:dyDescent="0.25">
      <c r="A877" s="3"/>
      <c r="B877" s="3"/>
      <c r="C877" s="3"/>
      <c r="D877" s="3"/>
      <c r="E877" s="3"/>
      <c r="F877" s="3"/>
      <c r="G877" s="3"/>
      <c r="H877" s="3"/>
      <c r="I877" s="3"/>
      <c r="J877" s="3"/>
      <c r="K877" s="3"/>
      <c r="L877" s="3"/>
      <c r="M877" s="3"/>
      <c r="N877" s="3"/>
      <c r="O877" s="3"/>
      <c r="P877" s="3"/>
      <c r="Q877" s="3"/>
    </row>
    <row r="878" spans="1:17" ht="14.25" customHeight="1" x14ac:dyDescent="0.25">
      <c r="A878" s="3"/>
      <c r="B878" s="3"/>
      <c r="C878" s="3"/>
      <c r="D878" s="3"/>
      <c r="E878" s="3"/>
      <c r="F878" s="3"/>
      <c r="G878" s="3"/>
      <c r="H878" s="3"/>
      <c r="I878" s="3"/>
      <c r="J878" s="3"/>
      <c r="K878" s="3"/>
      <c r="L878" s="3"/>
      <c r="M878" s="3"/>
      <c r="N878" s="3"/>
      <c r="O878" s="3"/>
      <c r="P878" s="3"/>
      <c r="Q878" s="3"/>
    </row>
    <row r="879" spans="1:17" ht="14.25" customHeight="1" x14ac:dyDescent="0.25">
      <c r="A879" s="3"/>
      <c r="B879" s="3"/>
      <c r="C879" s="3"/>
      <c r="D879" s="3"/>
      <c r="E879" s="3"/>
      <c r="F879" s="3"/>
      <c r="G879" s="3"/>
      <c r="H879" s="3"/>
      <c r="I879" s="3"/>
      <c r="J879" s="3"/>
      <c r="K879" s="3"/>
      <c r="L879" s="3"/>
      <c r="M879" s="3"/>
      <c r="N879" s="3"/>
      <c r="O879" s="3"/>
      <c r="P879" s="3"/>
      <c r="Q879" s="3"/>
    </row>
    <row r="880" spans="1:17" ht="14.25" customHeight="1" x14ac:dyDescent="0.25">
      <c r="A880" s="3"/>
      <c r="B880" s="3"/>
      <c r="C880" s="3"/>
      <c r="D880" s="3"/>
      <c r="E880" s="3"/>
      <c r="F880" s="3"/>
      <c r="G880" s="3"/>
      <c r="H880" s="3"/>
      <c r="I880" s="3"/>
      <c r="J880" s="3"/>
      <c r="K880" s="3"/>
      <c r="L880" s="3"/>
      <c r="M880" s="3"/>
      <c r="N880" s="3"/>
      <c r="O880" s="3"/>
      <c r="P880" s="3"/>
      <c r="Q880" s="3"/>
    </row>
    <row r="881" spans="1:17" ht="14.25" customHeight="1" x14ac:dyDescent="0.25">
      <c r="A881" s="3"/>
      <c r="B881" s="3"/>
      <c r="C881" s="3"/>
      <c r="D881" s="3"/>
      <c r="E881" s="3"/>
      <c r="F881" s="3"/>
      <c r="G881" s="3"/>
      <c r="H881" s="3"/>
      <c r="I881" s="3"/>
      <c r="J881" s="3"/>
      <c r="K881" s="3"/>
      <c r="L881" s="3"/>
      <c r="M881" s="3"/>
      <c r="N881" s="3"/>
      <c r="O881" s="3"/>
      <c r="P881" s="3"/>
      <c r="Q881" s="3"/>
    </row>
    <row r="882" spans="1:17" ht="14.25" customHeight="1" x14ac:dyDescent="0.25">
      <c r="A882" s="3"/>
      <c r="B882" s="3"/>
      <c r="C882" s="3"/>
      <c r="D882" s="3"/>
      <c r="E882" s="3"/>
      <c r="F882" s="3"/>
      <c r="G882" s="3"/>
      <c r="H882" s="3"/>
      <c r="I882" s="3"/>
      <c r="J882" s="3"/>
      <c r="K882" s="3"/>
      <c r="L882" s="3"/>
      <c r="M882" s="3"/>
      <c r="N882" s="3"/>
      <c r="O882" s="3"/>
      <c r="P882" s="3"/>
      <c r="Q882" s="3"/>
    </row>
    <row r="883" spans="1:17" ht="14.25" customHeight="1" x14ac:dyDescent="0.25">
      <c r="A883" s="3"/>
      <c r="B883" s="3"/>
      <c r="C883" s="3"/>
      <c r="D883" s="3"/>
      <c r="E883" s="3"/>
      <c r="F883" s="3"/>
      <c r="G883" s="3"/>
      <c r="H883" s="3"/>
      <c r="I883" s="3"/>
      <c r="J883" s="3"/>
      <c r="K883" s="3"/>
      <c r="L883" s="3"/>
      <c r="M883" s="3"/>
      <c r="N883" s="3"/>
      <c r="O883" s="3"/>
      <c r="P883" s="3"/>
      <c r="Q883" s="3"/>
    </row>
    <row r="884" spans="1:17" ht="14.25" customHeight="1" x14ac:dyDescent="0.25">
      <c r="A884" s="3"/>
      <c r="B884" s="3"/>
      <c r="C884" s="3"/>
      <c r="D884" s="3"/>
      <c r="E884" s="3"/>
      <c r="F884" s="3"/>
      <c r="G884" s="3"/>
      <c r="H884" s="3"/>
      <c r="I884" s="3"/>
      <c r="J884" s="3"/>
      <c r="K884" s="3"/>
      <c r="L884" s="3"/>
      <c r="M884" s="3"/>
      <c r="N884" s="3"/>
      <c r="O884" s="3"/>
      <c r="P884" s="3"/>
      <c r="Q884" s="3"/>
    </row>
    <row r="885" spans="1:17" ht="14.25" customHeight="1" x14ac:dyDescent="0.25">
      <c r="A885" s="3"/>
      <c r="B885" s="3"/>
      <c r="C885" s="3"/>
      <c r="D885" s="3"/>
      <c r="E885" s="3"/>
      <c r="F885" s="3"/>
      <c r="G885" s="3"/>
      <c r="H885" s="3"/>
      <c r="I885" s="3"/>
      <c r="J885" s="3"/>
      <c r="K885" s="3"/>
      <c r="L885" s="3"/>
      <c r="M885" s="3"/>
      <c r="N885" s="3"/>
      <c r="O885" s="3"/>
      <c r="P885" s="3"/>
      <c r="Q885" s="3"/>
    </row>
    <row r="886" spans="1:17" ht="14.25" customHeight="1" x14ac:dyDescent="0.25">
      <c r="A886" s="3"/>
      <c r="B886" s="3"/>
      <c r="C886" s="3"/>
      <c r="D886" s="3"/>
      <c r="E886" s="3"/>
      <c r="F886" s="3"/>
      <c r="G886" s="3"/>
      <c r="H886" s="3"/>
      <c r="I886" s="3"/>
      <c r="J886" s="3"/>
      <c r="K886" s="3"/>
      <c r="L886" s="3"/>
      <c r="M886" s="3"/>
      <c r="N886" s="3"/>
      <c r="O886" s="3"/>
      <c r="P886" s="3"/>
      <c r="Q886" s="3"/>
    </row>
    <row r="887" spans="1:17" ht="14.25" customHeight="1" x14ac:dyDescent="0.25">
      <c r="A887" s="3"/>
      <c r="B887" s="3"/>
      <c r="C887" s="3"/>
      <c r="D887" s="3"/>
      <c r="E887" s="3"/>
      <c r="F887" s="3"/>
      <c r="G887" s="3"/>
      <c r="H887" s="3"/>
      <c r="I887" s="3"/>
      <c r="J887" s="3"/>
      <c r="K887" s="3"/>
      <c r="L887" s="3"/>
      <c r="M887" s="3"/>
      <c r="N887" s="3"/>
      <c r="O887" s="3"/>
      <c r="P887" s="3"/>
      <c r="Q887" s="3"/>
    </row>
    <row r="888" spans="1:17" ht="14.25" customHeight="1" x14ac:dyDescent="0.25">
      <c r="A888" s="3"/>
      <c r="B888" s="3"/>
      <c r="C888" s="3"/>
      <c r="D888" s="3"/>
      <c r="E888" s="3"/>
      <c r="F888" s="3"/>
      <c r="G888" s="3"/>
      <c r="H888" s="3"/>
      <c r="I888" s="3"/>
      <c r="J888" s="3"/>
      <c r="K888" s="3"/>
      <c r="L888" s="3"/>
      <c r="M888" s="3"/>
      <c r="N888" s="3"/>
      <c r="O888" s="3"/>
      <c r="P888" s="3"/>
      <c r="Q888" s="3"/>
    </row>
    <row r="889" spans="1:17" ht="14.25" customHeight="1" x14ac:dyDescent="0.25">
      <c r="A889" s="3"/>
      <c r="B889" s="3"/>
      <c r="C889" s="3"/>
      <c r="D889" s="3"/>
      <c r="E889" s="3"/>
      <c r="F889" s="3"/>
      <c r="G889" s="3"/>
      <c r="H889" s="3"/>
      <c r="I889" s="3"/>
      <c r="J889" s="3"/>
      <c r="K889" s="3"/>
      <c r="L889" s="3"/>
      <c r="M889" s="3"/>
      <c r="N889" s="3"/>
      <c r="O889" s="3"/>
      <c r="P889" s="3"/>
      <c r="Q889" s="3"/>
    </row>
    <row r="890" spans="1:17" ht="14.25" customHeight="1" x14ac:dyDescent="0.25">
      <c r="A890" s="3"/>
      <c r="B890" s="3"/>
      <c r="C890" s="3"/>
      <c r="D890" s="3"/>
      <c r="E890" s="3"/>
      <c r="F890" s="3"/>
      <c r="G890" s="3"/>
      <c r="H890" s="3"/>
      <c r="I890" s="3"/>
      <c r="J890" s="3"/>
      <c r="K890" s="3"/>
      <c r="L890" s="3"/>
      <c r="M890" s="3"/>
      <c r="N890" s="3"/>
      <c r="O890" s="3"/>
      <c r="P890" s="3"/>
      <c r="Q890" s="3"/>
    </row>
    <row r="891" spans="1:17" ht="14.25" customHeight="1" x14ac:dyDescent="0.25">
      <c r="A891" s="3"/>
      <c r="B891" s="3"/>
      <c r="C891" s="3"/>
      <c r="D891" s="3"/>
      <c r="E891" s="3"/>
      <c r="F891" s="3"/>
      <c r="G891" s="3"/>
      <c r="H891" s="3"/>
      <c r="I891" s="3"/>
      <c r="J891" s="3"/>
      <c r="K891" s="3"/>
      <c r="L891" s="3"/>
      <c r="M891" s="3"/>
      <c r="N891" s="3"/>
      <c r="O891" s="3"/>
      <c r="P891" s="3"/>
      <c r="Q891" s="3"/>
    </row>
    <row r="892" spans="1:17" ht="14.25" customHeight="1" x14ac:dyDescent="0.25">
      <c r="A892" s="3"/>
      <c r="B892" s="3"/>
      <c r="C892" s="3"/>
      <c r="D892" s="3"/>
      <c r="E892" s="3"/>
      <c r="F892" s="3"/>
      <c r="G892" s="3"/>
      <c r="H892" s="3"/>
      <c r="I892" s="3"/>
      <c r="J892" s="3"/>
      <c r="K892" s="3"/>
      <c r="L892" s="3"/>
      <c r="M892" s="3"/>
      <c r="N892" s="3"/>
      <c r="O892" s="3"/>
      <c r="P892" s="3"/>
      <c r="Q892" s="3"/>
    </row>
    <row r="893" spans="1:17" ht="14.25" customHeight="1" x14ac:dyDescent="0.25">
      <c r="A893" s="3"/>
      <c r="B893" s="3"/>
      <c r="C893" s="3"/>
      <c r="D893" s="3"/>
      <c r="E893" s="3"/>
      <c r="F893" s="3"/>
      <c r="G893" s="3"/>
      <c r="H893" s="3"/>
      <c r="I893" s="3"/>
      <c r="J893" s="3"/>
      <c r="K893" s="3"/>
      <c r="L893" s="3"/>
      <c r="M893" s="3"/>
      <c r="N893" s="3"/>
      <c r="O893" s="3"/>
      <c r="P893" s="3"/>
      <c r="Q893" s="3"/>
    </row>
    <row r="894" spans="1:17" ht="14.25" customHeight="1" x14ac:dyDescent="0.25">
      <c r="A894" s="3"/>
      <c r="B894" s="3"/>
      <c r="C894" s="3"/>
      <c r="D894" s="3"/>
      <c r="E894" s="3"/>
      <c r="F894" s="3"/>
      <c r="G894" s="3"/>
      <c r="H894" s="3"/>
      <c r="I894" s="3"/>
      <c r="J894" s="3"/>
      <c r="K894" s="3"/>
      <c r="L894" s="3"/>
      <c r="M894" s="3"/>
      <c r="N894" s="3"/>
      <c r="O894" s="3"/>
      <c r="P894" s="3"/>
      <c r="Q894" s="3"/>
    </row>
    <row r="895" spans="1:17" ht="14.25" customHeight="1" x14ac:dyDescent="0.25">
      <c r="A895" s="3"/>
      <c r="B895" s="3"/>
      <c r="C895" s="3"/>
      <c r="D895" s="3"/>
      <c r="E895" s="3"/>
      <c r="F895" s="3"/>
      <c r="G895" s="3"/>
      <c r="H895" s="3"/>
      <c r="I895" s="3"/>
      <c r="J895" s="3"/>
      <c r="K895" s="3"/>
      <c r="L895" s="3"/>
      <c r="M895" s="3"/>
      <c r="N895" s="3"/>
      <c r="O895" s="3"/>
      <c r="P895" s="3"/>
      <c r="Q895" s="3"/>
    </row>
    <row r="896" spans="1:17" ht="14.25" customHeight="1" x14ac:dyDescent="0.25">
      <c r="A896" s="3"/>
      <c r="B896" s="3"/>
      <c r="C896" s="3"/>
      <c r="D896" s="3"/>
      <c r="E896" s="3"/>
      <c r="F896" s="3"/>
      <c r="G896" s="3"/>
      <c r="H896" s="3"/>
      <c r="I896" s="3"/>
      <c r="J896" s="3"/>
      <c r="K896" s="3"/>
      <c r="L896" s="3"/>
      <c r="M896" s="3"/>
      <c r="N896" s="3"/>
      <c r="O896" s="3"/>
      <c r="P896" s="3"/>
      <c r="Q896" s="3"/>
    </row>
    <row r="897" spans="1:17" ht="14.25" customHeight="1" x14ac:dyDescent="0.25">
      <c r="A897" s="3"/>
      <c r="B897" s="3"/>
      <c r="C897" s="3"/>
      <c r="D897" s="3"/>
      <c r="E897" s="3"/>
      <c r="F897" s="3"/>
      <c r="G897" s="3"/>
      <c r="H897" s="3"/>
      <c r="I897" s="3"/>
      <c r="J897" s="3"/>
      <c r="K897" s="3"/>
      <c r="L897" s="3"/>
      <c r="M897" s="3"/>
      <c r="N897" s="3"/>
      <c r="O897" s="3"/>
      <c r="P897" s="3"/>
      <c r="Q897" s="3"/>
    </row>
    <row r="898" spans="1:17" ht="14.25" customHeight="1" x14ac:dyDescent="0.25">
      <c r="A898" s="3"/>
      <c r="B898" s="3"/>
      <c r="C898" s="3"/>
      <c r="D898" s="3"/>
      <c r="E898" s="3"/>
      <c r="F898" s="3"/>
      <c r="G898" s="3"/>
      <c r="H898" s="3"/>
      <c r="I898" s="3"/>
      <c r="J898" s="3"/>
      <c r="K898" s="3"/>
      <c r="L898" s="3"/>
      <c r="M898" s="3"/>
      <c r="N898" s="3"/>
      <c r="O898" s="3"/>
      <c r="P898" s="3"/>
      <c r="Q898" s="3"/>
    </row>
    <row r="899" spans="1:17" ht="14.25" customHeight="1" x14ac:dyDescent="0.25">
      <c r="A899" s="3"/>
      <c r="B899" s="3"/>
      <c r="C899" s="3"/>
      <c r="D899" s="3"/>
      <c r="E899" s="3"/>
      <c r="F899" s="3"/>
      <c r="G899" s="3"/>
      <c r="H899" s="3"/>
      <c r="I899" s="3"/>
      <c r="J899" s="3"/>
      <c r="K899" s="3"/>
      <c r="L899" s="3"/>
      <c r="M899" s="3"/>
      <c r="N899" s="3"/>
      <c r="O899" s="3"/>
      <c r="P899" s="3"/>
      <c r="Q899" s="3"/>
    </row>
    <row r="900" spans="1:17" ht="14.25" customHeight="1" x14ac:dyDescent="0.25">
      <c r="A900" s="3"/>
      <c r="B900" s="3"/>
      <c r="C900" s="3"/>
      <c r="D900" s="3"/>
      <c r="E900" s="3"/>
      <c r="F900" s="3"/>
      <c r="G900" s="3"/>
      <c r="H900" s="3"/>
      <c r="I900" s="3"/>
      <c r="J900" s="3"/>
      <c r="K900" s="3"/>
      <c r="L900" s="3"/>
      <c r="M900" s="3"/>
      <c r="N900" s="3"/>
      <c r="O900" s="3"/>
      <c r="P900" s="3"/>
      <c r="Q900" s="3"/>
    </row>
    <row r="901" spans="1:17" ht="14.25" customHeight="1" x14ac:dyDescent="0.25">
      <c r="A901" s="3"/>
      <c r="B901" s="3"/>
      <c r="C901" s="3"/>
      <c r="D901" s="3"/>
      <c r="E901" s="3"/>
      <c r="F901" s="3"/>
      <c r="G901" s="3"/>
      <c r="H901" s="3"/>
      <c r="I901" s="3"/>
      <c r="J901" s="3"/>
      <c r="K901" s="3"/>
      <c r="L901" s="3"/>
      <c r="M901" s="3"/>
      <c r="N901" s="3"/>
      <c r="O901" s="3"/>
      <c r="P901" s="3"/>
      <c r="Q901" s="3"/>
    </row>
    <row r="902" spans="1:17" ht="14.25" customHeight="1" x14ac:dyDescent="0.25">
      <c r="A902" s="3"/>
      <c r="B902" s="3"/>
      <c r="C902" s="3"/>
      <c r="D902" s="3"/>
      <c r="E902" s="3"/>
      <c r="F902" s="3"/>
      <c r="G902" s="3"/>
      <c r="H902" s="3"/>
      <c r="I902" s="3"/>
      <c r="J902" s="3"/>
      <c r="K902" s="3"/>
      <c r="L902" s="3"/>
      <c r="M902" s="3"/>
      <c r="N902" s="3"/>
      <c r="O902" s="3"/>
      <c r="P902" s="3"/>
      <c r="Q902" s="3"/>
    </row>
    <row r="903" spans="1:17" ht="14.25" customHeight="1" x14ac:dyDescent="0.25">
      <c r="A903" s="3"/>
      <c r="B903" s="3"/>
      <c r="C903" s="3"/>
      <c r="D903" s="3"/>
      <c r="E903" s="3"/>
      <c r="F903" s="3"/>
      <c r="G903" s="3"/>
      <c r="H903" s="3"/>
      <c r="I903" s="3"/>
      <c r="J903" s="3"/>
      <c r="K903" s="3"/>
      <c r="L903" s="3"/>
      <c r="M903" s="3"/>
      <c r="N903" s="3"/>
      <c r="O903" s="3"/>
      <c r="P903" s="3"/>
      <c r="Q903" s="3"/>
    </row>
    <row r="904" spans="1:17" ht="14.25" customHeight="1" x14ac:dyDescent="0.25">
      <c r="A904" s="3"/>
      <c r="B904" s="3"/>
      <c r="C904" s="3"/>
      <c r="D904" s="3"/>
      <c r="E904" s="3"/>
      <c r="F904" s="3"/>
      <c r="G904" s="3"/>
      <c r="H904" s="3"/>
      <c r="I904" s="3"/>
      <c r="J904" s="3"/>
      <c r="K904" s="3"/>
      <c r="L904" s="3"/>
      <c r="M904" s="3"/>
      <c r="N904" s="3"/>
      <c r="O904" s="3"/>
      <c r="P904" s="3"/>
      <c r="Q904" s="3"/>
    </row>
    <row r="905" spans="1:17" ht="14.25" customHeight="1" x14ac:dyDescent="0.25">
      <c r="A905" s="3"/>
      <c r="B905" s="3"/>
      <c r="C905" s="3"/>
      <c r="D905" s="3"/>
      <c r="E905" s="3"/>
      <c r="F905" s="3"/>
      <c r="G905" s="3"/>
      <c r="H905" s="3"/>
      <c r="I905" s="3"/>
      <c r="J905" s="3"/>
      <c r="K905" s="3"/>
      <c r="L905" s="3"/>
      <c r="M905" s="3"/>
      <c r="N905" s="3"/>
      <c r="O905" s="3"/>
      <c r="P905" s="3"/>
      <c r="Q905" s="3"/>
    </row>
    <row r="906" spans="1:17" ht="14.25" customHeight="1" x14ac:dyDescent="0.25">
      <c r="A906" s="3"/>
      <c r="B906" s="3"/>
      <c r="C906" s="3"/>
      <c r="D906" s="3"/>
      <c r="E906" s="3"/>
      <c r="F906" s="3"/>
      <c r="G906" s="3"/>
      <c r="H906" s="3"/>
      <c r="I906" s="3"/>
      <c r="J906" s="3"/>
      <c r="K906" s="3"/>
      <c r="L906" s="3"/>
      <c r="M906" s="3"/>
      <c r="N906" s="3"/>
      <c r="O906" s="3"/>
      <c r="P906" s="3"/>
      <c r="Q906" s="3"/>
    </row>
    <row r="907" spans="1:17" ht="14.25" customHeight="1" x14ac:dyDescent="0.25">
      <c r="A907" s="3"/>
      <c r="B907" s="3"/>
      <c r="C907" s="3"/>
      <c r="D907" s="3"/>
      <c r="E907" s="3"/>
      <c r="F907" s="3"/>
      <c r="G907" s="3"/>
      <c r="H907" s="3"/>
      <c r="I907" s="3"/>
      <c r="J907" s="3"/>
      <c r="K907" s="3"/>
      <c r="L907" s="3"/>
      <c r="M907" s="3"/>
      <c r="N907" s="3"/>
      <c r="O907" s="3"/>
      <c r="P907" s="3"/>
      <c r="Q907" s="3"/>
    </row>
    <row r="908" spans="1:17" ht="14.25" customHeight="1" x14ac:dyDescent="0.25">
      <c r="A908" s="3"/>
      <c r="B908" s="3"/>
      <c r="C908" s="3"/>
      <c r="D908" s="3"/>
      <c r="E908" s="3"/>
      <c r="F908" s="3"/>
      <c r="G908" s="3"/>
      <c r="H908" s="3"/>
      <c r="I908" s="3"/>
      <c r="J908" s="3"/>
      <c r="K908" s="3"/>
      <c r="L908" s="3"/>
      <c r="M908" s="3"/>
      <c r="N908" s="3"/>
      <c r="O908" s="3"/>
      <c r="P908" s="3"/>
      <c r="Q908" s="3"/>
    </row>
    <row r="909" spans="1:17" ht="14.25" customHeight="1" x14ac:dyDescent="0.25">
      <c r="A909" s="3"/>
      <c r="B909" s="3"/>
      <c r="C909" s="3"/>
      <c r="D909" s="3"/>
      <c r="E909" s="3"/>
      <c r="F909" s="3"/>
      <c r="G909" s="3"/>
      <c r="H909" s="3"/>
      <c r="I909" s="3"/>
      <c r="J909" s="3"/>
      <c r="K909" s="3"/>
      <c r="L909" s="3"/>
      <c r="M909" s="3"/>
      <c r="N909" s="3"/>
      <c r="O909" s="3"/>
      <c r="P909" s="3"/>
      <c r="Q909" s="3"/>
    </row>
    <row r="910" spans="1:17" ht="14.25" customHeight="1" x14ac:dyDescent="0.25">
      <c r="A910" s="3"/>
      <c r="B910" s="3"/>
      <c r="C910" s="3"/>
      <c r="D910" s="3"/>
      <c r="E910" s="3"/>
      <c r="F910" s="3"/>
      <c r="G910" s="3"/>
      <c r="H910" s="3"/>
      <c r="I910" s="3"/>
      <c r="J910" s="3"/>
      <c r="K910" s="3"/>
      <c r="L910" s="3"/>
      <c r="M910" s="3"/>
      <c r="N910" s="3"/>
      <c r="O910" s="3"/>
      <c r="P910" s="3"/>
      <c r="Q910" s="3"/>
    </row>
    <row r="911" spans="1:17" ht="14.25" customHeight="1" x14ac:dyDescent="0.25">
      <c r="A911" s="3"/>
      <c r="B911" s="3"/>
      <c r="C911" s="3"/>
      <c r="D911" s="3"/>
      <c r="E911" s="3"/>
      <c r="F911" s="3"/>
      <c r="G911" s="3"/>
      <c r="H911" s="3"/>
      <c r="I911" s="3"/>
      <c r="J911" s="3"/>
      <c r="K911" s="3"/>
      <c r="L911" s="3"/>
      <c r="M911" s="3"/>
      <c r="N911" s="3"/>
      <c r="O911" s="3"/>
      <c r="P911" s="3"/>
      <c r="Q911" s="3"/>
    </row>
    <row r="912" spans="1:17" ht="14.25" customHeight="1" x14ac:dyDescent="0.25">
      <c r="A912" s="3"/>
      <c r="B912" s="3"/>
      <c r="C912" s="3"/>
      <c r="D912" s="3"/>
      <c r="E912" s="3"/>
      <c r="F912" s="3"/>
      <c r="G912" s="3"/>
      <c r="H912" s="3"/>
      <c r="I912" s="3"/>
      <c r="J912" s="3"/>
      <c r="K912" s="3"/>
      <c r="L912" s="3"/>
      <c r="M912" s="3"/>
      <c r="N912" s="3"/>
      <c r="O912" s="3"/>
      <c r="P912" s="3"/>
      <c r="Q912" s="3"/>
    </row>
    <row r="913" spans="1:17" ht="14.25" customHeight="1" x14ac:dyDescent="0.25">
      <c r="A913" s="3"/>
      <c r="B913" s="3"/>
      <c r="C913" s="3"/>
      <c r="D913" s="3"/>
      <c r="E913" s="3"/>
      <c r="F913" s="3"/>
      <c r="G913" s="3"/>
      <c r="H913" s="3"/>
      <c r="I913" s="3"/>
      <c r="J913" s="3"/>
      <c r="K913" s="3"/>
      <c r="L913" s="3"/>
      <c r="M913" s="3"/>
      <c r="N913" s="3"/>
      <c r="O913" s="3"/>
      <c r="P913" s="3"/>
      <c r="Q913" s="3"/>
    </row>
    <row r="914" spans="1:17" ht="14.25" customHeight="1" x14ac:dyDescent="0.25">
      <c r="A914" s="3"/>
      <c r="B914" s="3"/>
      <c r="C914" s="3"/>
      <c r="D914" s="3"/>
      <c r="E914" s="3"/>
      <c r="F914" s="3"/>
      <c r="G914" s="3"/>
      <c r="H914" s="3"/>
      <c r="I914" s="3"/>
      <c r="J914" s="3"/>
      <c r="K914" s="3"/>
      <c r="L914" s="3"/>
      <c r="M914" s="3"/>
      <c r="N914" s="3"/>
      <c r="O914" s="3"/>
      <c r="P914" s="3"/>
      <c r="Q914" s="3"/>
    </row>
    <row r="915" spans="1:17" ht="14.25" customHeight="1" x14ac:dyDescent="0.25">
      <c r="A915" s="3"/>
      <c r="B915" s="3"/>
      <c r="C915" s="3"/>
      <c r="D915" s="3"/>
      <c r="E915" s="3"/>
      <c r="F915" s="3"/>
      <c r="G915" s="3"/>
      <c r="H915" s="3"/>
      <c r="I915" s="3"/>
      <c r="J915" s="3"/>
      <c r="K915" s="3"/>
      <c r="L915" s="3"/>
      <c r="M915" s="3"/>
      <c r="N915" s="3"/>
      <c r="O915" s="3"/>
      <c r="P915" s="3"/>
      <c r="Q915" s="3"/>
    </row>
    <row r="916" spans="1:17" ht="14.25" customHeight="1" x14ac:dyDescent="0.25">
      <c r="A916" s="3"/>
      <c r="B916" s="3"/>
      <c r="C916" s="3"/>
      <c r="D916" s="3"/>
      <c r="E916" s="3"/>
      <c r="F916" s="3"/>
      <c r="G916" s="3"/>
      <c r="H916" s="3"/>
      <c r="I916" s="3"/>
      <c r="J916" s="3"/>
      <c r="K916" s="3"/>
      <c r="L916" s="3"/>
      <c r="M916" s="3"/>
      <c r="N916" s="3"/>
      <c r="O916" s="3"/>
      <c r="P916" s="3"/>
      <c r="Q916" s="3"/>
    </row>
    <row r="917" spans="1:17" ht="14.25" customHeight="1" x14ac:dyDescent="0.25">
      <c r="A917" s="3"/>
      <c r="B917" s="3"/>
      <c r="C917" s="3"/>
      <c r="D917" s="3"/>
      <c r="E917" s="3"/>
      <c r="F917" s="3"/>
      <c r="G917" s="3"/>
      <c r="H917" s="3"/>
      <c r="I917" s="3"/>
      <c r="J917" s="3"/>
      <c r="K917" s="3"/>
      <c r="L917" s="3"/>
      <c r="M917" s="3"/>
      <c r="N917" s="3"/>
      <c r="O917" s="3"/>
      <c r="P917" s="3"/>
      <c r="Q917" s="3"/>
    </row>
    <row r="918" spans="1:17" ht="14.25" customHeight="1" x14ac:dyDescent="0.25">
      <c r="A918" s="3"/>
      <c r="B918" s="3"/>
      <c r="C918" s="3"/>
      <c r="D918" s="3"/>
      <c r="E918" s="3"/>
      <c r="F918" s="3"/>
      <c r="G918" s="3"/>
      <c r="H918" s="3"/>
      <c r="I918" s="3"/>
      <c r="J918" s="3"/>
      <c r="K918" s="3"/>
      <c r="L918" s="3"/>
      <c r="M918" s="3"/>
      <c r="N918" s="3"/>
      <c r="O918" s="3"/>
      <c r="P918" s="3"/>
      <c r="Q918" s="3"/>
    </row>
    <row r="919" spans="1:17" ht="14.25" customHeight="1" x14ac:dyDescent="0.25">
      <c r="A919" s="3"/>
      <c r="B919" s="3"/>
      <c r="C919" s="3"/>
      <c r="D919" s="3"/>
      <c r="E919" s="3"/>
      <c r="F919" s="3"/>
      <c r="G919" s="3"/>
      <c r="H919" s="3"/>
      <c r="I919" s="3"/>
      <c r="J919" s="3"/>
      <c r="K919" s="3"/>
      <c r="L919" s="3"/>
      <c r="M919" s="3"/>
      <c r="N919" s="3"/>
      <c r="O919" s="3"/>
      <c r="P919" s="3"/>
      <c r="Q919" s="3"/>
    </row>
    <row r="920" spans="1:17" ht="14.25" customHeight="1" x14ac:dyDescent="0.25">
      <c r="A920" s="3"/>
      <c r="B920" s="3"/>
      <c r="C920" s="3"/>
      <c r="D920" s="3"/>
      <c r="E920" s="3"/>
      <c r="F920" s="3"/>
      <c r="G920" s="3"/>
      <c r="H920" s="3"/>
      <c r="I920" s="3"/>
      <c r="J920" s="3"/>
      <c r="K920" s="3"/>
      <c r="L920" s="3"/>
      <c r="M920" s="3"/>
      <c r="N920" s="3"/>
      <c r="O920" s="3"/>
      <c r="P920" s="3"/>
      <c r="Q920" s="3"/>
    </row>
    <row r="921" spans="1:17" ht="14.25" customHeight="1" x14ac:dyDescent="0.25">
      <c r="A921" s="3"/>
      <c r="B921" s="3"/>
      <c r="C921" s="3"/>
      <c r="D921" s="3"/>
      <c r="E921" s="3"/>
      <c r="F921" s="3"/>
      <c r="G921" s="3"/>
      <c r="H921" s="3"/>
      <c r="I921" s="3"/>
      <c r="J921" s="3"/>
      <c r="K921" s="3"/>
      <c r="L921" s="3"/>
      <c r="M921" s="3"/>
      <c r="N921" s="3"/>
      <c r="O921" s="3"/>
      <c r="P921" s="3"/>
      <c r="Q921" s="3"/>
    </row>
    <row r="922" spans="1:17" ht="14.25" customHeight="1" x14ac:dyDescent="0.25">
      <c r="A922" s="3"/>
      <c r="B922" s="3"/>
      <c r="C922" s="3"/>
      <c r="D922" s="3"/>
      <c r="E922" s="3"/>
      <c r="F922" s="3"/>
      <c r="G922" s="3"/>
      <c r="H922" s="3"/>
      <c r="I922" s="3"/>
      <c r="J922" s="3"/>
      <c r="K922" s="3"/>
      <c r="L922" s="3"/>
      <c r="M922" s="3"/>
      <c r="N922" s="3"/>
      <c r="O922" s="3"/>
      <c r="P922" s="3"/>
      <c r="Q922" s="3"/>
    </row>
    <row r="923" spans="1:17" ht="14.25" customHeight="1" x14ac:dyDescent="0.25">
      <c r="A923" s="3"/>
      <c r="B923" s="3"/>
      <c r="C923" s="3"/>
      <c r="D923" s="3"/>
      <c r="E923" s="3"/>
      <c r="F923" s="3"/>
      <c r="G923" s="3"/>
      <c r="H923" s="3"/>
      <c r="I923" s="3"/>
      <c r="J923" s="3"/>
      <c r="K923" s="3"/>
      <c r="L923" s="3"/>
      <c r="M923" s="3"/>
      <c r="N923" s="3"/>
      <c r="O923" s="3"/>
      <c r="P923" s="3"/>
      <c r="Q923" s="3"/>
    </row>
    <row r="924" spans="1:17" ht="14.25" customHeight="1" x14ac:dyDescent="0.25">
      <c r="A924" s="3"/>
      <c r="B924" s="3"/>
      <c r="C924" s="3"/>
      <c r="D924" s="3"/>
      <c r="E924" s="3"/>
      <c r="F924" s="3"/>
      <c r="G924" s="3"/>
      <c r="H924" s="3"/>
      <c r="I924" s="3"/>
      <c r="J924" s="3"/>
      <c r="K924" s="3"/>
      <c r="L924" s="3"/>
      <c r="M924" s="3"/>
      <c r="N924" s="3"/>
      <c r="O924" s="3"/>
      <c r="P924" s="3"/>
      <c r="Q924" s="3"/>
    </row>
    <row r="925" spans="1:17" ht="14.25" customHeight="1" x14ac:dyDescent="0.25">
      <c r="A925" s="3"/>
      <c r="B925" s="3"/>
      <c r="C925" s="3"/>
      <c r="D925" s="3"/>
      <c r="E925" s="3"/>
      <c r="F925" s="3"/>
      <c r="G925" s="3"/>
      <c r="H925" s="3"/>
      <c r="I925" s="3"/>
      <c r="J925" s="3"/>
      <c r="K925" s="3"/>
      <c r="L925" s="3"/>
      <c r="M925" s="3"/>
      <c r="N925" s="3"/>
      <c r="O925" s="3"/>
      <c r="P925" s="3"/>
      <c r="Q925" s="3"/>
    </row>
    <row r="926" spans="1:17" ht="14.25" customHeight="1" x14ac:dyDescent="0.25">
      <c r="A926" s="3"/>
      <c r="B926" s="3"/>
      <c r="C926" s="3"/>
      <c r="D926" s="3"/>
      <c r="E926" s="3"/>
      <c r="F926" s="3"/>
      <c r="G926" s="3"/>
      <c r="H926" s="3"/>
      <c r="I926" s="3"/>
      <c r="J926" s="3"/>
      <c r="K926" s="3"/>
      <c r="L926" s="3"/>
      <c r="M926" s="3"/>
      <c r="N926" s="3"/>
      <c r="O926" s="3"/>
      <c r="P926" s="3"/>
      <c r="Q926" s="3"/>
    </row>
    <row r="927" spans="1:17" ht="14.25" customHeight="1" x14ac:dyDescent="0.25">
      <c r="A927" s="3"/>
      <c r="B927" s="3"/>
      <c r="C927" s="3"/>
      <c r="D927" s="3"/>
      <c r="E927" s="3"/>
      <c r="F927" s="3"/>
      <c r="G927" s="3"/>
      <c r="H927" s="3"/>
      <c r="I927" s="3"/>
      <c r="J927" s="3"/>
      <c r="K927" s="3"/>
      <c r="L927" s="3"/>
      <c r="M927" s="3"/>
      <c r="N927" s="3"/>
      <c r="O927" s="3"/>
      <c r="P927" s="3"/>
      <c r="Q927" s="3"/>
    </row>
    <row r="928" spans="1:17" ht="14.25" customHeight="1" x14ac:dyDescent="0.25">
      <c r="A928" s="3"/>
      <c r="B928" s="3"/>
      <c r="C928" s="3"/>
      <c r="D928" s="3"/>
      <c r="E928" s="3"/>
      <c r="F928" s="3"/>
      <c r="G928" s="3"/>
      <c r="H928" s="3"/>
      <c r="I928" s="3"/>
      <c r="J928" s="3"/>
      <c r="K928" s="3"/>
      <c r="L928" s="3"/>
      <c r="M928" s="3"/>
      <c r="N928" s="3"/>
      <c r="O928" s="3"/>
      <c r="P928" s="3"/>
      <c r="Q928" s="3"/>
    </row>
    <row r="929" spans="1:17" ht="14.25" customHeight="1" x14ac:dyDescent="0.25">
      <c r="A929" s="3"/>
      <c r="B929" s="3"/>
      <c r="C929" s="3"/>
      <c r="D929" s="3"/>
      <c r="E929" s="3"/>
      <c r="F929" s="3"/>
      <c r="G929" s="3"/>
      <c r="H929" s="3"/>
      <c r="I929" s="3"/>
      <c r="J929" s="3"/>
      <c r="K929" s="3"/>
      <c r="L929" s="3"/>
      <c r="M929" s="3"/>
      <c r="N929" s="3"/>
      <c r="O929" s="3"/>
      <c r="P929" s="3"/>
      <c r="Q929" s="3"/>
    </row>
    <row r="930" spans="1:17" ht="14.25" customHeight="1" x14ac:dyDescent="0.25">
      <c r="A930" s="3"/>
      <c r="B930" s="3"/>
      <c r="C930" s="3"/>
      <c r="D930" s="3"/>
      <c r="E930" s="3"/>
      <c r="F930" s="3"/>
      <c r="G930" s="3"/>
      <c r="H930" s="3"/>
      <c r="I930" s="3"/>
      <c r="J930" s="3"/>
      <c r="K930" s="3"/>
      <c r="L930" s="3"/>
      <c r="M930" s="3"/>
      <c r="N930" s="3"/>
      <c r="O930" s="3"/>
      <c r="P930" s="3"/>
      <c r="Q930" s="3"/>
    </row>
    <row r="931" spans="1:17" ht="14.25" customHeight="1" x14ac:dyDescent="0.25">
      <c r="A931" s="3"/>
      <c r="B931" s="3"/>
      <c r="C931" s="3"/>
      <c r="D931" s="3"/>
      <c r="E931" s="3"/>
      <c r="F931" s="3"/>
      <c r="G931" s="3"/>
      <c r="H931" s="3"/>
      <c r="I931" s="3"/>
      <c r="J931" s="3"/>
      <c r="K931" s="3"/>
      <c r="L931" s="3"/>
      <c r="M931" s="3"/>
      <c r="N931" s="3"/>
      <c r="O931" s="3"/>
      <c r="P931" s="3"/>
      <c r="Q931" s="3"/>
    </row>
    <row r="932" spans="1:17" ht="14.25" customHeight="1" x14ac:dyDescent="0.25">
      <c r="A932" s="3"/>
      <c r="B932" s="3"/>
      <c r="C932" s="3"/>
      <c r="D932" s="3"/>
      <c r="E932" s="3"/>
      <c r="F932" s="3"/>
      <c r="G932" s="3"/>
      <c r="H932" s="3"/>
      <c r="I932" s="3"/>
      <c r="J932" s="3"/>
      <c r="K932" s="3"/>
      <c r="L932" s="3"/>
      <c r="M932" s="3"/>
      <c r="N932" s="3"/>
      <c r="O932" s="3"/>
      <c r="P932" s="3"/>
      <c r="Q932" s="3"/>
    </row>
    <row r="933" spans="1:17" ht="14.25" customHeight="1" x14ac:dyDescent="0.25">
      <c r="A933" s="3"/>
      <c r="B933" s="3"/>
      <c r="C933" s="3"/>
      <c r="D933" s="3"/>
      <c r="E933" s="3"/>
      <c r="F933" s="3"/>
      <c r="G933" s="3"/>
      <c r="H933" s="3"/>
      <c r="I933" s="3"/>
      <c r="J933" s="3"/>
      <c r="K933" s="3"/>
      <c r="L933" s="3"/>
      <c r="M933" s="3"/>
      <c r="N933" s="3"/>
      <c r="O933" s="3"/>
      <c r="P933" s="3"/>
      <c r="Q933" s="3"/>
    </row>
    <row r="934" spans="1:17" ht="14.25" customHeight="1" x14ac:dyDescent="0.25">
      <c r="A934" s="3"/>
      <c r="B934" s="3"/>
      <c r="C934" s="3"/>
      <c r="D934" s="3"/>
      <c r="E934" s="3"/>
      <c r="F934" s="3"/>
      <c r="G934" s="3"/>
      <c r="H934" s="3"/>
      <c r="I934" s="3"/>
      <c r="J934" s="3"/>
      <c r="K934" s="3"/>
      <c r="L934" s="3"/>
      <c r="M934" s="3"/>
      <c r="N934" s="3"/>
      <c r="O934" s="3"/>
      <c r="P934" s="3"/>
      <c r="Q934" s="3"/>
    </row>
    <row r="935" spans="1:17" ht="14.25" customHeight="1" x14ac:dyDescent="0.25">
      <c r="A935" s="3"/>
      <c r="B935" s="3"/>
      <c r="C935" s="3"/>
      <c r="D935" s="3"/>
      <c r="E935" s="3"/>
      <c r="F935" s="3"/>
      <c r="G935" s="3"/>
      <c r="H935" s="3"/>
      <c r="I935" s="3"/>
      <c r="J935" s="3"/>
      <c r="K935" s="3"/>
      <c r="L935" s="3"/>
      <c r="M935" s="3"/>
      <c r="N935" s="3"/>
      <c r="O935" s="3"/>
      <c r="P935" s="3"/>
      <c r="Q935" s="3"/>
    </row>
    <row r="936" spans="1:17" ht="14.25" customHeight="1" x14ac:dyDescent="0.25">
      <c r="A936" s="3"/>
      <c r="B936" s="3"/>
      <c r="C936" s="3"/>
      <c r="D936" s="3"/>
      <c r="E936" s="3"/>
      <c r="F936" s="3"/>
      <c r="G936" s="3"/>
      <c r="H936" s="3"/>
      <c r="I936" s="3"/>
      <c r="J936" s="3"/>
      <c r="K936" s="3"/>
      <c r="L936" s="3"/>
      <c r="M936" s="3"/>
      <c r="N936" s="3"/>
      <c r="O936" s="3"/>
      <c r="P936" s="3"/>
      <c r="Q936" s="3"/>
    </row>
    <row r="937" spans="1:17" ht="14.25" customHeight="1" x14ac:dyDescent="0.25">
      <c r="A937" s="3"/>
      <c r="B937" s="3"/>
      <c r="C937" s="3"/>
      <c r="D937" s="3"/>
      <c r="E937" s="3"/>
      <c r="F937" s="3"/>
      <c r="G937" s="3"/>
      <c r="H937" s="3"/>
      <c r="I937" s="3"/>
      <c r="J937" s="3"/>
      <c r="K937" s="3"/>
      <c r="L937" s="3"/>
      <c r="M937" s="3"/>
      <c r="N937" s="3"/>
      <c r="O937" s="3"/>
      <c r="P937" s="3"/>
      <c r="Q937" s="3"/>
    </row>
    <row r="938" spans="1:17" ht="14.25" customHeight="1" x14ac:dyDescent="0.25">
      <c r="A938" s="3"/>
      <c r="B938" s="3"/>
      <c r="C938" s="3"/>
      <c r="D938" s="3"/>
      <c r="E938" s="3"/>
      <c r="F938" s="3"/>
      <c r="G938" s="3"/>
      <c r="H938" s="3"/>
      <c r="I938" s="3"/>
      <c r="J938" s="3"/>
      <c r="K938" s="3"/>
      <c r="L938" s="3"/>
      <c r="M938" s="3"/>
      <c r="N938" s="3"/>
      <c r="O938" s="3"/>
      <c r="P938" s="3"/>
      <c r="Q938" s="3"/>
    </row>
    <row r="939" spans="1:17" ht="14.25" customHeight="1" x14ac:dyDescent="0.25">
      <c r="A939" s="3"/>
      <c r="B939" s="3"/>
      <c r="C939" s="3"/>
      <c r="D939" s="3"/>
      <c r="E939" s="3"/>
      <c r="F939" s="3"/>
      <c r="G939" s="3"/>
      <c r="H939" s="3"/>
      <c r="I939" s="3"/>
      <c r="J939" s="3"/>
      <c r="K939" s="3"/>
      <c r="L939" s="3"/>
      <c r="M939" s="3"/>
      <c r="N939" s="3"/>
      <c r="O939" s="3"/>
      <c r="P939" s="3"/>
      <c r="Q939" s="3"/>
    </row>
    <row r="940" spans="1:17" ht="14.25" customHeight="1" x14ac:dyDescent="0.25">
      <c r="A940" s="3"/>
      <c r="B940" s="3"/>
      <c r="C940" s="3"/>
      <c r="D940" s="3"/>
      <c r="E940" s="3"/>
      <c r="F940" s="3"/>
      <c r="G940" s="3"/>
      <c r="H940" s="3"/>
      <c r="I940" s="3"/>
      <c r="J940" s="3"/>
      <c r="K940" s="3"/>
      <c r="L940" s="3"/>
      <c r="M940" s="3"/>
      <c r="N940" s="3"/>
      <c r="O940" s="3"/>
      <c r="P940" s="3"/>
      <c r="Q940" s="3"/>
    </row>
    <row r="941" spans="1:17" ht="14.25" customHeight="1" x14ac:dyDescent="0.25">
      <c r="A941" s="3"/>
      <c r="B941" s="3"/>
      <c r="C941" s="3"/>
      <c r="D941" s="3"/>
      <c r="E941" s="3"/>
      <c r="F941" s="3"/>
      <c r="G941" s="3"/>
      <c r="H941" s="3"/>
      <c r="I941" s="3"/>
      <c r="J941" s="3"/>
      <c r="K941" s="3"/>
      <c r="L941" s="3"/>
      <c r="M941" s="3"/>
      <c r="N941" s="3"/>
      <c r="O941" s="3"/>
      <c r="P941" s="3"/>
      <c r="Q941" s="3"/>
    </row>
    <row r="942" spans="1:17" ht="14.25" customHeight="1" x14ac:dyDescent="0.25">
      <c r="A942" s="3"/>
      <c r="B942" s="3"/>
      <c r="C942" s="3"/>
      <c r="D942" s="3"/>
      <c r="E942" s="3"/>
      <c r="F942" s="3"/>
      <c r="G942" s="3"/>
      <c r="H942" s="3"/>
      <c r="I942" s="3"/>
      <c r="J942" s="3"/>
      <c r="K942" s="3"/>
      <c r="L942" s="3"/>
      <c r="M942" s="3"/>
      <c r="N942" s="3"/>
      <c r="O942" s="3"/>
      <c r="P942" s="3"/>
      <c r="Q942" s="3"/>
    </row>
    <row r="943" spans="1:17" ht="14.25" customHeight="1" x14ac:dyDescent="0.25">
      <c r="A943" s="3"/>
      <c r="B943" s="3"/>
      <c r="C943" s="3"/>
      <c r="D943" s="3"/>
      <c r="E943" s="3"/>
      <c r="F943" s="3"/>
      <c r="G943" s="3"/>
      <c r="H943" s="3"/>
      <c r="I943" s="3"/>
      <c r="J943" s="3"/>
      <c r="K943" s="3"/>
      <c r="L943" s="3"/>
      <c r="M943" s="3"/>
      <c r="N943" s="3"/>
      <c r="O943" s="3"/>
      <c r="P943" s="3"/>
      <c r="Q943" s="3"/>
    </row>
    <row r="944" spans="1:17" ht="14.25" customHeight="1" x14ac:dyDescent="0.25">
      <c r="A944" s="3"/>
      <c r="B944" s="3"/>
      <c r="C944" s="3"/>
      <c r="D944" s="3"/>
      <c r="E944" s="3"/>
      <c r="F944" s="3"/>
      <c r="G944" s="3"/>
      <c r="H944" s="3"/>
      <c r="I944" s="3"/>
      <c r="J944" s="3"/>
      <c r="K944" s="3"/>
      <c r="L944" s="3"/>
      <c r="M944" s="3"/>
      <c r="N944" s="3"/>
      <c r="O944" s="3"/>
      <c r="P944" s="3"/>
      <c r="Q944" s="3"/>
    </row>
    <row r="945" spans="1:17" ht="14.25" customHeight="1" x14ac:dyDescent="0.25">
      <c r="A945" s="3"/>
      <c r="B945" s="3"/>
      <c r="C945" s="3"/>
      <c r="D945" s="3"/>
      <c r="E945" s="3"/>
      <c r="F945" s="3"/>
      <c r="G945" s="3"/>
      <c r="H945" s="3"/>
      <c r="I945" s="3"/>
      <c r="J945" s="3"/>
      <c r="K945" s="3"/>
      <c r="L945" s="3"/>
      <c r="M945" s="3"/>
      <c r="N945" s="3"/>
      <c r="O945" s="3"/>
      <c r="P945" s="3"/>
      <c r="Q945" s="3"/>
    </row>
    <row r="946" spans="1:17" ht="14.25" customHeight="1" x14ac:dyDescent="0.25">
      <c r="A946" s="3"/>
      <c r="B946" s="3"/>
      <c r="C946" s="3"/>
      <c r="D946" s="3"/>
      <c r="E946" s="3"/>
      <c r="F946" s="3"/>
      <c r="G946" s="3"/>
      <c r="H946" s="3"/>
      <c r="I946" s="3"/>
      <c r="J946" s="3"/>
      <c r="K946" s="3"/>
      <c r="L946" s="3"/>
      <c r="M946" s="3"/>
      <c r="N946" s="3"/>
      <c r="O946" s="3"/>
      <c r="P946" s="3"/>
      <c r="Q946" s="3"/>
    </row>
    <row r="947" spans="1:17" ht="14.25" customHeight="1" x14ac:dyDescent="0.25">
      <c r="A947" s="3"/>
      <c r="B947" s="3"/>
      <c r="C947" s="3"/>
      <c r="D947" s="3"/>
      <c r="E947" s="3"/>
      <c r="F947" s="3"/>
      <c r="G947" s="3"/>
      <c r="H947" s="3"/>
      <c r="I947" s="3"/>
      <c r="J947" s="3"/>
      <c r="K947" s="3"/>
      <c r="L947" s="3"/>
      <c r="M947" s="3"/>
      <c r="N947" s="3"/>
      <c r="O947" s="3"/>
      <c r="P947" s="3"/>
      <c r="Q947" s="3"/>
    </row>
    <row r="948" spans="1:17" ht="14.25" customHeight="1" x14ac:dyDescent="0.25">
      <c r="A948" s="3"/>
      <c r="B948" s="3"/>
      <c r="C948" s="3"/>
      <c r="D948" s="3"/>
      <c r="E948" s="3"/>
      <c r="F948" s="3"/>
      <c r="G948" s="3"/>
      <c r="H948" s="3"/>
      <c r="I948" s="3"/>
      <c r="J948" s="3"/>
      <c r="K948" s="3"/>
      <c r="L948" s="3"/>
      <c r="M948" s="3"/>
      <c r="N948" s="3"/>
      <c r="O948" s="3"/>
      <c r="P948" s="3"/>
      <c r="Q948" s="3"/>
    </row>
    <row r="949" spans="1:17" ht="14.25" customHeight="1" x14ac:dyDescent="0.25">
      <c r="A949" s="3"/>
      <c r="B949" s="3"/>
      <c r="C949" s="3"/>
      <c r="D949" s="3"/>
      <c r="E949" s="3"/>
      <c r="F949" s="3"/>
      <c r="G949" s="3"/>
      <c r="H949" s="3"/>
      <c r="I949" s="3"/>
      <c r="J949" s="3"/>
      <c r="K949" s="3"/>
      <c r="L949" s="3"/>
      <c r="M949" s="3"/>
      <c r="N949" s="3"/>
      <c r="O949" s="3"/>
      <c r="P949" s="3"/>
      <c r="Q949" s="3"/>
    </row>
    <row r="950" spans="1:17" ht="14.25" customHeight="1" x14ac:dyDescent="0.25">
      <c r="A950" s="3"/>
      <c r="B950" s="3"/>
      <c r="C950" s="3"/>
      <c r="D950" s="3"/>
      <c r="E950" s="3"/>
      <c r="F950" s="3"/>
      <c r="G950" s="3"/>
      <c r="H950" s="3"/>
      <c r="I950" s="3"/>
      <c r="J950" s="3"/>
      <c r="K950" s="3"/>
      <c r="L950" s="3"/>
      <c r="M950" s="3"/>
      <c r="N950" s="3"/>
      <c r="O950" s="3"/>
      <c r="P950" s="3"/>
      <c r="Q950" s="3"/>
    </row>
    <row r="951" spans="1:17" ht="14.25" customHeight="1" x14ac:dyDescent="0.25">
      <c r="A951" s="3"/>
      <c r="B951" s="3"/>
      <c r="C951" s="3"/>
      <c r="D951" s="3"/>
      <c r="E951" s="3"/>
      <c r="F951" s="3"/>
      <c r="G951" s="3"/>
      <c r="H951" s="3"/>
      <c r="I951" s="3"/>
      <c r="J951" s="3"/>
      <c r="K951" s="3"/>
      <c r="L951" s="3"/>
      <c r="M951" s="3"/>
      <c r="N951" s="3"/>
      <c r="O951" s="3"/>
      <c r="P951" s="3"/>
      <c r="Q951" s="3"/>
    </row>
    <row r="952" spans="1:17" ht="14.25" customHeight="1" x14ac:dyDescent="0.25">
      <c r="A952" s="3"/>
      <c r="B952" s="3"/>
      <c r="C952" s="3"/>
      <c r="D952" s="3"/>
      <c r="E952" s="3"/>
      <c r="F952" s="3"/>
      <c r="G952" s="3"/>
      <c r="H952" s="3"/>
      <c r="I952" s="3"/>
      <c r="J952" s="3"/>
      <c r="K952" s="3"/>
      <c r="L952" s="3"/>
      <c r="M952" s="3"/>
      <c r="N952" s="3"/>
      <c r="O952" s="3"/>
      <c r="P952" s="3"/>
      <c r="Q952" s="3"/>
    </row>
    <row r="953" spans="1:17" ht="14.25" customHeight="1" x14ac:dyDescent="0.25">
      <c r="A953" s="3"/>
      <c r="B953" s="3"/>
      <c r="C953" s="3"/>
      <c r="D953" s="3"/>
      <c r="E953" s="3"/>
      <c r="F953" s="3"/>
      <c r="G953" s="3"/>
      <c r="H953" s="3"/>
      <c r="I953" s="3"/>
      <c r="J953" s="3"/>
      <c r="K953" s="3"/>
      <c r="L953" s="3"/>
      <c r="M953" s="3"/>
      <c r="N953" s="3"/>
      <c r="O953" s="3"/>
      <c r="P953" s="3"/>
      <c r="Q953" s="3"/>
    </row>
    <row r="954" spans="1:17" ht="14.25" customHeight="1" x14ac:dyDescent="0.25">
      <c r="A954" s="3"/>
      <c r="B954" s="3"/>
      <c r="C954" s="3"/>
      <c r="D954" s="3"/>
      <c r="E954" s="3"/>
      <c r="F954" s="3"/>
      <c r="G954" s="3"/>
      <c r="H954" s="3"/>
      <c r="I954" s="3"/>
      <c r="J954" s="3"/>
      <c r="K954" s="3"/>
      <c r="L954" s="3"/>
      <c r="M954" s="3"/>
      <c r="N954" s="3"/>
      <c r="O954" s="3"/>
      <c r="P954" s="3"/>
      <c r="Q954" s="3"/>
    </row>
    <row r="955" spans="1:17" ht="14.25" customHeight="1" x14ac:dyDescent="0.25">
      <c r="A955" s="3"/>
      <c r="B955" s="3"/>
      <c r="C955" s="3"/>
      <c r="D955" s="3"/>
      <c r="E955" s="3"/>
      <c r="F955" s="3"/>
      <c r="G955" s="3"/>
      <c r="H955" s="3"/>
      <c r="I955" s="3"/>
      <c r="J955" s="3"/>
      <c r="K955" s="3"/>
      <c r="L955" s="3"/>
      <c r="M955" s="3"/>
      <c r="N955" s="3"/>
      <c r="O955" s="3"/>
      <c r="P955" s="3"/>
      <c r="Q955" s="3"/>
    </row>
    <row r="956" spans="1:17" ht="14.25" customHeight="1" x14ac:dyDescent="0.25">
      <c r="A956" s="3"/>
      <c r="B956" s="3"/>
      <c r="C956" s="3"/>
      <c r="D956" s="3"/>
      <c r="E956" s="3"/>
      <c r="F956" s="3"/>
      <c r="G956" s="3"/>
      <c r="H956" s="3"/>
      <c r="I956" s="3"/>
      <c r="J956" s="3"/>
      <c r="K956" s="3"/>
      <c r="L956" s="3"/>
      <c r="M956" s="3"/>
      <c r="N956" s="3"/>
      <c r="O956" s="3"/>
      <c r="P956" s="3"/>
      <c r="Q956" s="3"/>
    </row>
    <row r="957" spans="1:17" ht="14.25" customHeight="1" x14ac:dyDescent="0.25">
      <c r="A957" s="3"/>
      <c r="B957" s="3"/>
      <c r="C957" s="3"/>
      <c r="D957" s="3"/>
      <c r="E957" s="3"/>
      <c r="F957" s="3"/>
      <c r="G957" s="3"/>
      <c r="H957" s="3"/>
      <c r="I957" s="3"/>
      <c r="J957" s="3"/>
      <c r="K957" s="3"/>
      <c r="L957" s="3"/>
      <c r="M957" s="3"/>
      <c r="N957" s="3"/>
      <c r="O957" s="3"/>
      <c r="P957" s="3"/>
      <c r="Q957" s="3"/>
    </row>
    <row r="958" spans="1:17" ht="14.25" customHeight="1" x14ac:dyDescent="0.25">
      <c r="A958" s="3"/>
      <c r="B958" s="3"/>
      <c r="C958" s="3"/>
      <c r="D958" s="3"/>
      <c r="E958" s="3"/>
      <c r="F958" s="3"/>
      <c r="G958" s="3"/>
      <c r="H958" s="3"/>
      <c r="I958" s="3"/>
      <c r="J958" s="3"/>
      <c r="K958" s="3"/>
      <c r="L958" s="3"/>
      <c r="M958" s="3"/>
      <c r="N958" s="3"/>
      <c r="O958" s="3"/>
      <c r="P958" s="3"/>
      <c r="Q958" s="3"/>
    </row>
    <row r="959" spans="1:17" ht="14.25" customHeight="1" x14ac:dyDescent="0.25">
      <c r="A959" s="3"/>
      <c r="B959" s="3"/>
      <c r="C959" s="3"/>
      <c r="D959" s="3"/>
      <c r="E959" s="3"/>
      <c r="F959" s="3"/>
      <c r="G959" s="3"/>
      <c r="H959" s="3"/>
      <c r="I959" s="3"/>
      <c r="J959" s="3"/>
      <c r="K959" s="3"/>
      <c r="L959" s="3"/>
      <c r="M959" s="3"/>
      <c r="N959" s="3"/>
      <c r="O959" s="3"/>
      <c r="P959" s="3"/>
      <c r="Q959" s="3"/>
    </row>
    <row r="960" spans="1:17" ht="14.25" customHeight="1" x14ac:dyDescent="0.25">
      <c r="A960" s="3"/>
      <c r="B960" s="3"/>
      <c r="C960" s="3"/>
      <c r="D960" s="3"/>
      <c r="E960" s="3"/>
      <c r="F960" s="3"/>
      <c r="G960" s="3"/>
      <c r="H960" s="3"/>
      <c r="I960" s="3"/>
      <c r="J960" s="3"/>
      <c r="K960" s="3"/>
      <c r="L960" s="3"/>
      <c r="M960" s="3"/>
      <c r="N960" s="3"/>
      <c r="O960" s="3"/>
      <c r="P960" s="3"/>
      <c r="Q960" s="3"/>
    </row>
    <row r="961" spans="1:17" ht="14.25" customHeight="1" x14ac:dyDescent="0.25">
      <c r="A961" s="3"/>
      <c r="B961" s="3"/>
      <c r="C961" s="3"/>
      <c r="D961" s="3"/>
      <c r="E961" s="3"/>
      <c r="F961" s="3"/>
      <c r="G961" s="3"/>
      <c r="H961" s="3"/>
      <c r="I961" s="3"/>
      <c r="J961" s="3"/>
      <c r="K961" s="3"/>
      <c r="L961" s="3"/>
      <c r="M961" s="3"/>
      <c r="N961" s="3"/>
      <c r="O961" s="3"/>
      <c r="P961" s="3"/>
      <c r="Q961" s="3"/>
    </row>
    <row r="962" spans="1:17" ht="14.25" customHeight="1" x14ac:dyDescent="0.25">
      <c r="A962" s="3"/>
      <c r="B962" s="3"/>
      <c r="C962" s="3"/>
      <c r="D962" s="3"/>
      <c r="E962" s="3"/>
      <c r="F962" s="3"/>
      <c r="G962" s="3"/>
      <c r="H962" s="3"/>
      <c r="I962" s="3"/>
      <c r="J962" s="3"/>
      <c r="K962" s="3"/>
      <c r="L962" s="3"/>
      <c r="M962" s="3"/>
      <c r="N962" s="3"/>
      <c r="O962" s="3"/>
      <c r="P962" s="3"/>
      <c r="Q962" s="3"/>
    </row>
    <row r="963" spans="1:17" ht="14.25" customHeight="1" x14ac:dyDescent="0.25">
      <c r="A963" s="3"/>
      <c r="B963" s="3"/>
      <c r="C963" s="3"/>
      <c r="D963" s="3"/>
      <c r="E963" s="3"/>
      <c r="F963" s="3"/>
      <c r="G963" s="3"/>
      <c r="H963" s="3"/>
      <c r="I963" s="3"/>
      <c r="J963" s="3"/>
      <c r="K963" s="3"/>
      <c r="L963" s="3"/>
      <c r="M963" s="3"/>
      <c r="N963" s="3"/>
      <c r="O963" s="3"/>
      <c r="P963" s="3"/>
      <c r="Q963" s="3"/>
    </row>
    <row r="964" spans="1:17" ht="14.25" customHeight="1" x14ac:dyDescent="0.25">
      <c r="A964" s="3"/>
      <c r="B964" s="3"/>
      <c r="C964" s="3"/>
      <c r="D964" s="3"/>
      <c r="E964" s="3"/>
      <c r="F964" s="3"/>
      <c r="G964" s="3"/>
      <c r="H964" s="3"/>
      <c r="I964" s="3"/>
      <c r="J964" s="3"/>
      <c r="K964" s="3"/>
      <c r="L964" s="3"/>
      <c r="M964" s="3"/>
      <c r="N964" s="3"/>
      <c r="O964" s="3"/>
      <c r="P964" s="3"/>
      <c r="Q964" s="3"/>
    </row>
    <row r="965" spans="1:17" ht="14.25" customHeight="1" x14ac:dyDescent="0.25">
      <c r="A965" s="3"/>
      <c r="B965" s="3"/>
      <c r="C965" s="3"/>
      <c r="D965" s="3"/>
      <c r="E965" s="3"/>
      <c r="F965" s="3"/>
      <c r="G965" s="3"/>
      <c r="H965" s="3"/>
      <c r="I965" s="3"/>
      <c r="J965" s="3"/>
      <c r="K965" s="3"/>
      <c r="L965" s="3"/>
      <c r="M965" s="3"/>
      <c r="N965" s="3"/>
      <c r="O965" s="3"/>
      <c r="P965" s="3"/>
      <c r="Q965" s="3"/>
    </row>
    <row r="966" spans="1:17" ht="14.25" customHeight="1" x14ac:dyDescent="0.25">
      <c r="A966" s="3"/>
      <c r="B966" s="3"/>
      <c r="C966" s="3"/>
      <c r="D966" s="3"/>
      <c r="E966" s="3"/>
      <c r="F966" s="3"/>
      <c r="G966" s="3"/>
      <c r="H966" s="3"/>
      <c r="I966" s="3"/>
      <c r="J966" s="3"/>
      <c r="K966" s="3"/>
      <c r="L966" s="3"/>
      <c r="M966" s="3"/>
      <c r="N966" s="3"/>
      <c r="O966" s="3"/>
      <c r="P966" s="3"/>
      <c r="Q966" s="3"/>
    </row>
    <row r="967" spans="1:17" ht="14.25" customHeight="1" x14ac:dyDescent="0.25">
      <c r="A967" s="3"/>
      <c r="B967" s="3"/>
      <c r="C967" s="3"/>
      <c r="D967" s="3"/>
      <c r="E967" s="3"/>
      <c r="F967" s="3"/>
      <c r="G967" s="3"/>
      <c r="H967" s="3"/>
      <c r="I967" s="3"/>
      <c r="J967" s="3"/>
      <c r="K967" s="3"/>
      <c r="L967" s="3"/>
      <c r="M967" s="3"/>
      <c r="N967" s="3"/>
      <c r="O967" s="3"/>
      <c r="P967" s="3"/>
      <c r="Q967" s="3"/>
    </row>
    <row r="968" spans="1:17" ht="14.25" customHeight="1" x14ac:dyDescent="0.25">
      <c r="A968" s="3"/>
      <c r="B968" s="3"/>
      <c r="C968" s="3"/>
      <c r="D968" s="3"/>
      <c r="E968" s="3"/>
      <c r="F968" s="3"/>
      <c r="G968" s="3"/>
      <c r="H968" s="3"/>
      <c r="I968" s="3"/>
      <c r="J968" s="3"/>
      <c r="K968" s="3"/>
      <c r="L968" s="3"/>
      <c r="M968" s="3"/>
      <c r="N968" s="3"/>
      <c r="O968" s="3"/>
      <c r="P968" s="3"/>
      <c r="Q968" s="3"/>
    </row>
    <row r="969" spans="1:17" ht="14.25" customHeight="1" x14ac:dyDescent="0.25">
      <c r="A969" s="3"/>
      <c r="B969" s="3"/>
      <c r="C969" s="3"/>
      <c r="D969" s="3"/>
      <c r="E969" s="3"/>
      <c r="F969" s="3"/>
      <c r="G969" s="3"/>
      <c r="H969" s="3"/>
      <c r="I969" s="3"/>
      <c r="J969" s="3"/>
      <c r="K969" s="3"/>
      <c r="L969" s="3"/>
      <c r="M969" s="3"/>
      <c r="N969" s="3"/>
      <c r="O969" s="3"/>
      <c r="P969" s="3"/>
      <c r="Q969" s="3"/>
    </row>
    <row r="970" spans="1:17" ht="14.25" customHeight="1" x14ac:dyDescent="0.25">
      <c r="A970" s="3"/>
      <c r="B970" s="3"/>
      <c r="C970" s="3"/>
      <c r="D970" s="3"/>
      <c r="E970" s="3"/>
      <c r="F970" s="3"/>
      <c r="G970" s="3"/>
      <c r="H970" s="3"/>
      <c r="I970" s="3"/>
      <c r="J970" s="3"/>
      <c r="K970" s="3"/>
      <c r="L970" s="3"/>
      <c r="M970" s="3"/>
      <c r="N970" s="3"/>
      <c r="O970" s="3"/>
      <c r="P970" s="3"/>
      <c r="Q970" s="3"/>
    </row>
    <row r="971" spans="1:17" ht="14.25" customHeight="1" x14ac:dyDescent="0.25">
      <c r="A971" s="3"/>
      <c r="B971" s="3"/>
      <c r="C971" s="3"/>
      <c r="D971" s="3"/>
      <c r="E971" s="3"/>
      <c r="F971" s="3"/>
      <c r="G971" s="3"/>
      <c r="H971" s="3"/>
      <c r="I971" s="3"/>
      <c r="J971" s="3"/>
      <c r="K971" s="3"/>
      <c r="L971" s="3"/>
      <c r="M971" s="3"/>
      <c r="N971" s="3"/>
      <c r="O971" s="3"/>
      <c r="P971" s="3"/>
      <c r="Q971" s="3"/>
    </row>
    <row r="972" spans="1:17" ht="14.25" customHeight="1" x14ac:dyDescent="0.25">
      <c r="A972" s="3"/>
      <c r="B972" s="3"/>
      <c r="C972" s="3"/>
      <c r="D972" s="3"/>
      <c r="E972" s="3"/>
      <c r="F972" s="3"/>
      <c r="G972" s="3"/>
      <c r="H972" s="3"/>
      <c r="I972" s="3"/>
      <c r="J972" s="3"/>
      <c r="K972" s="3"/>
      <c r="L972" s="3"/>
      <c r="M972" s="3"/>
      <c r="N972" s="3"/>
      <c r="O972" s="3"/>
      <c r="P972" s="3"/>
      <c r="Q972" s="3"/>
    </row>
    <row r="973" spans="1:17" ht="14.25" customHeight="1" x14ac:dyDescent="0.25">
      <c r="A973" s="3"/>
      <c r="B973" s="3"/>
      <c r="C973" s="3"/>
      <c r="D973" s="3"/>
      <c r="E973" s="3"/>
      <c r="F973" s="3"/>
      <c r="G973" s="3"/>
      <c r="H973" s="3"/>
      <c r="I973" s="3"/>
      <c r="J973" s="3"/>
      <c r="K973" s="3"/>
      <c r="L973" s="3"/>
      <c r="M973" s="3"/>
      <c r="N973" s="3"/>
      <c r="O973" s="3"/>
      <c r="P973" s="3"/>
      <c r="Q973" s="3"/>
    </row>
    <row r="974" spans="1:17" ht="14.25" customHeight="1" x14ac:dyDescent="0.25">
      <c r="A974" s="3"/>
      <c r="B974" s="3"/>
      <c r="C974" s="3"/>
      <c r="D974" s="3"/>
      <c r="E974" s="3"/>
      <c r="F974" s="3"/>
      <c r="G974" s="3"/>
      <c r="H974" s="3"/>
      <c r="I974" s="3"/>
      <c r="J974" s="3"/>
      <c r="K974" s="3"/>
      <c r="L974" s="3"/>
      <c r="M974" s="3"/>
      <c r="N974" s="3"/>
      <c r="O974" s="3"/>
      <c r="P974" s="3"/>
      <c r="Q974" s="3"/>
    </row>
    <row r="975" spans="1:17" ht="14.25" customHeight="1" x14ac:dyDescent="0.25">
      <c r="A975" s="3"/>
      <c r="B975" s="3"/>
      <c r="C975" s="3"/>
      <c r="D975" s="3"/>
      <c r="E975" s="3"/>
      <c r="F975" s="3"/>
      <c r="G975" s="3"/>
      <c r="H975" s="3"/>
      <c r="I975" s="3"/>
      <c r="K975" s="3"/>
      <c r="L975" s="3"/>
      <c r="M975" s="3"/>
      <c r="N975" s="3"/>
      <c r="O975" s="3"/>
      <c r="P975" s="3"/>
      <c r="Q975" s="3"/>
    </row>
    <row r="976" spans="1:17" ht="14.25" customHeight="1" x14ac:dyDescent="0.25">
      <c r="A976" s="3"/>
      <c r="B976" s="3"/>
      <c r="C976" s="3"/>
      <c r="D976" s="3"/>
      <c r="E976" s="3"/>
      <c r="F976" s="3"/>
      <c r="G976" s="3"/>
      <c r="H976" s="3"/>
      <c r="I976" s="3"/>
      <c r="K976" s="3"/>
      <c r="L976" s="3"/>
      <c r="M976" s="3"/>
      <c r="N976" s="3"/>
      <c r="O976" s="3"/>
      <c r="P976" s="3"/>
      <c r="Q976" s="3"/>
    </row>
    <row r="977" spans="1:17" ht="14.25" customHeight="1" x14ac:dyDescent="0.25">
      <c r="A977" s="3"/>
      <c r="B977" s="3"/>
      <c r="C977" s="3"/>
      <c r="D977" s="3"/>
      <c r="E977" s="3"/>
      <c r="F977" s="3"/>
      <c r="G977" s="3"/>
      <c r="H977" s="3"/>
      <c r="I977" s="3"/>
      <c r="K977" s="3"/>
      <c r="L977" s="3"/>
      <c r="M977" s="3"/>
      <c r="N977" s="3"/>
      <c r="O977" s="3"/>
      <c r="P977" s="3"/>
      <c r="Q977" s="3"/>
    </row>
    <row r="978" spans="1:17" ht="14.25" customHeight="1" x14ac:dyDescent="0.25">
      <c r="A978" s="3"/>
      <c r="B978" s="3"/>
      <c r="C978" s="3"/>
      <c r="D978" s="3"/>
      <c r="E978" s="3"/>
      <c r="F978" s="3"/>
      <c r="G978" s="3"/>
      <c r="H978" s="3"/>
      <c r="I978" s="3"/>
      <c r="K978" s="3"/>
      <c r="L978" s="3"/>
      <c r="M978" s="3"/>
      <c r="N978" s="3"/>
      <c r="O978" s="3"/>
      <c r="P978" s="3"/>
      <c r="Q978" s="3"/>
    </row>
    <row r="979" spans="1:17" ht="14.25" customHeight="1" x14ac:dyDescent="0.25">
      <c r="A979" s="3"/>
      <c r="B979" s="3"/>
      <c r="C979" s="3"/>
      <c r="D979" s="3"/>
      <c r="E979" s="3"/>
      <c r="F979" s="3"/>
      <c r="G979" s="3"/>
      <c r="H979" s="3"/>
      <c r="I979" s="3"/>
      <c r="K979" s="3"/>
      <c r="L979" s="3"/>
      <c r="M979" s="3"/>
      <c r="N979" s="3"/>
      <c r="O979" s="3"/>
      <c r="P979" s="3"/>
      <c r="Q979" s="3"/>
    </row>
    <row r="980" spans="1:17" ht="14.25" customHeight="1" x14ac:dyDescent="0.25">
      <c r="A980" s="3"/>
      <c r="B980" s="3"/>
      <c r="C980" s="3"/>
      <c r="D980" s="3"/>
      <c r="E980" s="3"/>
      <c r="F980" s="3"/>
      <c r="G980" s="3"/>
      <c r="H980" s="3"/>
      <c r="I980" s="3"/>
      <c r="K980" s="3"/>
      <c r="L980" s="3"/>
      <c r="M980" s="3"/>
      <c r="N980" s="3"/>
      <c r="O980" s="3"/>
      <c r="P980" s="3"/>
      <c r="Q980" s="3"/>
    </row>
    <row r="981" spans="1:17" ht="14.25" customHeight="1" x14ac:dyDescent="0.25">
      <c r="A981" s="3"/>
      <c r="B981" s="3"/>
      <c r="C981" s="3"/>
      <c r="D981" s="3"/>
      <c r="E981" s="3"/>
      <c r="F981" s="3"/>
      <c r="G981" s="3"/>
      <c r="H981" s="3"/>
      <c r="I981" s="3"/>
      <c r="K981" s="3"/>
      <c r="L981" s="3"/>
      <c r="M981" s="3"/>
      <c r="N981" s="3"/>
      <c r="O981" s="3"/>
      <c r="P981" s="3"/>
      <c r="Q981" s="3"/>
    </row>
    <row r="982" spans="1:17" ht="14.25" customHeight="1" x14ac:dyDescent="0.25">
      <c r="A982" s="3"/>
      <c r="B982" s="3"/>
      <c r="C982" s="3"/>
      <c r="D982" s="3"/>
      <c r="E982" s="3"/>
      <c r="F982" s="3"/>
      <c r="G982" s="3"/>
      <c r="H982" s="3"/>
      <c r="I982" s="3"/>
      <c r="K982" s="3"/>
      <c r="L982" s="3"/>
      <c r="M982" s="3"/>
      <c r="N982" s="3"/>
      <c r="O982" s="3"/>
      <c r="P982" s="3"/>
      <c r="Q982" s="3"/>
    </row>
    <row r="983" spans="1:17" ht="14.25" customHeight="1" x14ac:dyDescent="0.25">
      <c r="A983" s="3"/>
      <c r="B983" s="3"/>
      <c r="C983" s="3"/>
      <c r="D983" s="3"/>
      <c r="E983" s="3"/>
      <c r="F983" s="3"/>
      <c r="G983" s="3"/>
      <c r="H983" s="3"/>
      <c r="I983" s="3"/>
      <c r="K983" s="3"/>
      <c r="L983" s="3"/>
      <c r="M983" s="3"/>
      <c r="N983" s="3"/>
      <c r="O983" s="3"/>
      <c r="P983" s="3"/>
      <c r="Q983" s="3"/>
    </row>
    <row r="984" spans="1:17" ht="14.25" customHeight="1" x14ac:dyDescent="0.25">
      <c r="A984" s="3"/>
      <c r="B984" s="3"/>
      <c r="C984" s="3"/>
      <c r="D984" s="3"/>
      <c r="E984" s="3"/>
      <c r="F984" s="3"/>
      <c r="G984" s="3"/>
      <c r="H984" s="3"/>
      <c r="I984" s="3"/>
      <c r="K984" s="3"/>
      <c r="L984" s="3"/>
      <c r="M984" s="3"/>
      <c r="N984" s="3"/>
      <c r="O984" s="3"/>
      <c r="P984" s="3"/>
      <c r="Q984" s="3"/>
    </row>
    <row r="985" spans="1:17" ht="14.25" customHeight="1" x14ac:dyDescent="0.25">
      <c r="A985" s="3"/>
      <c r="B985" s="3"/>
      <c r="C985" s="3"/>
      <c r="D985" s="3"/>
      <c r="E985" s="3"/>
      <c r="F985" s="3"/>
      <c r="G985" s="3"/>
      <c r="H985" s="3"/>
      <c r="I985" s="3"/>
      <c r="K985" s="3"/>
      <c r="L985" s="3"/>
      <c r="M985" s="3"/>
      <c r="N985" s="3"/>
      <c r="O985" s="3"/>
      <c r="P985" s="3"/>
      <c r="Q985" s="3"/>
    </row>
    <row r="986" spans="1:17" ht="14.25" customHeight="1" x14ac:dyDescent="0.25">
      <c r="A986" s="3"/>
      <c r="B986" s="3"/>
      <c r="C986" s="3"/>
      <c r="D986" s="3"/>
      <c r="E986" s="3"/>
      <c r="F986" s="3"/>
      <c r="G986" s="3"/>
      <c r="H986" s="3"/>
      <c r="I986" s="3"/>
      <c r="K986" s="3"/>
      <c r="L986" s="3"/>
      <c r="M986" s="3"/>
      <c r="N986" s="3"/>
      <c r="O986" s="3"/>
      <c r="P986" s="3"/>
      <c r="Q986" s="3"/>
    </row>
    <row r="987" spans="1:17" ht="14.25" customHeight="1" x14ac:dyDescent="0.25">
      <c r="A987" s="3"/>
      <c r="B987" s="3"/>
      <c r="C987" s="3"/>
      <c r="D987" s="3"/>
      <c r="E987" s="3"/>
      <c r="F987" s="3"/>
      <c r="G987" s="3"/>
      <c r="H987" s="3"/>
      <c r="I987" s="3"/>
      <c r="K987" s="3"/>
      <c r="L987" s="3"/>
      <c r="M987" s="3"/>
      <c r="N987" s="3"/>
      <c r="Q987" s="3"/>
    </row>
    <row r="988" spans="1:17" ht="14.25" customHeight="1" x14ac:dyDescent="0.25">
      <c r="A988" s="3"/>
      <c r="B988" s="3"/>
      <c r="C988" s="3"/>
      <c r="D988" s="3"/>
      <c r="E988" s="3"/>
      <c r="F988" s="3"/>
      <c r="G988" s="3"/>
      <c r="H988" s="3"/>
      <c r="I988" s="3"/>
      <c r="K988" s="3"/>
      <c r="L988" s="3"/>
      <c r="M988" s="3"/>
      <c r="N988" s="3"/>
      <c r="Q988" s="3"/>
    </row>
    <row r="989" spans="1:17" ht="14.25" customHeight="1" x14ac:dyDescent="0.25">
      <c r="A989" s="3"/>
      <c r="B989" s="3"/>
      <c r="C989" s="3"/>
      <c r="D989" s="3"/>
      <c r="E989" s="3"/>
      <c r="F989" s="3"/>
      <c r="G989" s="3"/>
      <c r="H989" s="3"/>
      <c r="I989" s="3"/>
      <c r="K989" s="3"/>
      <c r="L989" s="3"/>
      <c r="M989" s="3"/>
      <c r="N989" s="3"/>
      <c r="Q989" s="3"/>
    </row>
    <row r="990" spans="1:17" ht="14.25" customHeight="1" x14ac:dyDescent="0.25">
      <c r="A990" s="3"/>
      <c r="B990" s="3"/>
      <c r="C990" s="3"/>
      <c r="D990" s="3"/>
      <c r="E990" s="3"/>
      <c r="F990" s="3"/>
      <c r="G990" s="3"/>
      <c r="H990" s="3"/>
      <c r="I990" s="3"/>
      <c r="K990" s="3"/>
      <c r="L990" s="3"/>
      <c r="M990" s="3"/>
      <c r="N990" s="3"/>
      <c r="Q990" s="3"/>
    </row>
    <row r="991" spans="1:17" ht="14.25" customHeight="1" x14ac:dyDescent="0.25">
      <c r="A991" s="3"/>
      <c r="B991" s="3"/>
      <c r="C991" s="3"/>
      <c r="D991" s="3"/>
      <c r="E991" s="3"/>
      <c r="F991" s="3"/>
      <c r="G991" s="3"/>
      <c r="H991" s="3"/>
      <c r="I991" s="3"/>
      <c r="K991" s="3"/>
      <c r="L991" s="3"/>
      <c r="M991" s="3"/>
      <c r="N991" s="3"/>
      <c r="Q991" s="3"/>
    </row>
    <row r="992" spans="1:17" ht="14.25" customHeight="1" x14ac:dyDescent="0.25">
      <c r="A992" s="3"/>
      <c r="B992" s="3"/>
      <c r="C992" s="3"/>
      <c r="D992" s="3"/>
      <c r="E992" s="3"/>
      <c r="F992" s="3"/>
      <c r="G992" s="3"/>
      <c r="H992" s="3"/>
      <c r="I992" s="3"/>
      <c r="K992" s="3"/>
      <c r="L992" s="3"/>
      <c r="M992" s="3"/>
      <c r="N992" s="3"/>
      <c r="Q992" s="3"/>
    </row>
    <row r="993" spans="1:17" ht="14.25" customHeight="1" x14ac:dyDescent="0.25">
      <c r="A993" s="3"/>
      <c r="B993" s="3"/>
      <c r="C993" s="3"/>
      <c r="D993" s="3"/>
      <c r="E993" s="3"/>
      <c r="F993" s="3"/>
      <c r="G993" s="3"/>
      <c r="H993" s="3"/>
      <c r="I993" s="3"/>
      <c r="K993" s="3"/>
      <c r="L993" s="3"/>
      <c r="M993" s="3"/>
      <c r="N993" s="3"/>
      <c r="Q993" s="3"/>
    </row>
    <row r="994" spans="1:17" ht="14.25" customHeight="1" x14ac:dyDescent="0.25">
      <c r="A994" s="3"/>
      <c r="B994" s="3"/>
      <c r="C994" s="3"/>
      <c r="D994" s="3"/>
      <c r="E994" s="3"/>
      <c r="F994" s="3"/>
      <c r="G994" s="3"/>
      <c r="H994" s="3"/>
      <c r="I994" s="3"/>
      <c r="K994" s="3"/>
      <c r="L994" s="3"/>
      <c r="M994" s="3"/>
      <c r="N994" s="3"/>
      <c r="Q994" s="3"/>
    </row>
    <row r="995" spans="1:17" ht="14.25" customHeight="1" x14ac:dyDescent="0.25">
      <c r="A995" s="3"/>
      <c r="B995" s="3"/>
      <c r="C995" s="3"/>
      <c r="D995" s="3"/>
      <c r="E995" s="3"/>
      <c r="F995" s="3"/>
      <c r="G995" s="3"/>
      <c r="H995" s="3"/>
      <c r="I995" s="3"/>
      <c r="K995" s="3"/>
      <c r="L995" s="3"/>
      <c r="M995" s="3"/>
      <c r="N995" s="3"/>
      <c r="Q995" s="3"/>
    </row>
    <row r="996" spans="1:17" ht="14.25" customHeight="1" x14ac:dyDescent="0.25">
      <c r="A996" s="3"/>
      <c r="B996" s="3"/>
      <c r="C996" s="3"/>
      <c r="D996" s="3"/>
      <c r="E996" s="3"/>
      <c r="F996" s="3"/>
      <c r="G996" s="3"/>
      <c r="H996" s="3"/>
      <c r="I996" s="3"/>
      <c r="K996" s="3"/>
      <c r="L996" s="3"/>
      <c r="M996" s="3"/>
      <c r="N996" s="3"/>
      <c r="Q996" s="3"/>
    </row>
    <row r="997" spans="1:17" ht="14.25" customHeight="1" x14ac:dyDescent="0.25">
      <c r="A997" s="3"/>
      <c r="B997" s="3"/>
      <c r="C997" s="3"/>
      <c r="D997" s="3"/>
      <c r="E997" s="3"/>
      <c r="F997" s="3"/>
      <c r="G997" s="3"/>
      <c r="H997" s="3"/>
      <c r="I997" s="3"/>
      <c r="K997" s="3"/>
      <c r="L997" s="3"/>
      <c r="M997" s="3"/>
      <c r="N997" s="3"/>
      <c r="Q997" s="3"/>
    </row>
    <row r="998" spans="1:17" ht="14.25" customHeight="1" x14ac:dyDescent="0.25">
      <c r="A998" s="3"/>
      <c r="B998" s="3"/>
      <c r="C998" s="3"/>
      <c r="D998" s="3"/>
      <c r="E998" s="3"/>
      <c r="F998" s="3"/>
      <c r="G998" s="3"/>
      <c r="H998" s="3"/>
      <c r="I998" s="3"/>
      <c r="K998" s="3"/>
      <c r="L998" s="3"/>
      <c r="M998" s="3"/>
      <c r="N998" s="3"/>
      <c r="Q998" s="3"/>
    </row>
    <row r="999" spans="1:17" ht="14.25" customHeight="1" x14ac:dyDescent="0.25">
      <c r="A999" s="3"/>
      <c r="B999" s="3"/>
      <c r="C999" s="3"/>
      <c r="D999" s="3"/>
      <c r="E999" s="3"/>
      <c r="F999" s="3"/>
      <c r="G999" s="3"/>
      <c r="H999" s="3"/>
      <c r="I999" s="3"/>
      <c r="K999" s="3"/>
      <c r="L999" s="3"/>
      <c r="M999" s="3"/>
      <c r="N999" s="3"/>
      <c r="Q999" s="3"/>
    </row>
    <row r="1000" spans="1:17" ht="15" customHeight="1" x14ac:dyDescent="0.25">
      <c r="G1000" s="3"/>
      <c r="H1000" s="3"/>
      <c r="I1000" s="3"/>
    </row>
    <row r="1001" spans="1:17" ht="15" customHeight="1" x14ac:dyDescent="0.25">
      <c r="H1001" s="3"/>
      <c r="I1001" s="3"/>
    </row>
    <row r="1002" spans="1:17" ht="15" customHeight="1" x14ac:dyDescent="0.25">
      <c r="H1002" s="3"/>
      <c r="I1002" s="3"/>
    </row>
    <row r="1003" spans="1:17" ht="15" customHeight="1" x14ac:dyDescent="0.25">
      <c r="H1003" s="3"/>
      <c r="I1003" s="3"/>
    </row>
    <row r="1004" spans="1:17" ht="15" customHeight="1" x14ac:dyDescent="0.25">
      <c r="H1004" s="3"/>
      <c r="I1004" s="3"/>
    </row>
    <row r="1005" spans="1:17" ht="15" customHeight="1" x14ac:dyDescent="0.25">
      <c r="H1005" s="3"/>
      <c r="I1005" s="3"/>
    </row>
  </sheetData>
  <sortState xmlns:xlrd2="http://schemas.microsoft.com/office/spreadsheetml/2017/richdata2" ref="P16:P26">
    <sortCondition ref="P26"/>
  </sortState>
  <mergeCells count="7">
    <mergeCell ref="O8:P8"/>
    <mergeCell ref="B8:B9"/>
    <mergeCell ref="D8:D9"/>
    <mergeCell ref="G2:H3"/>
    <mergeCell ref="E8:G8"/>
    <mergeCell ref="H8:I8"/>
    <mergeCell ref="J8:N8"/>
  </mergeCells>
  <pageMargins left="0.7" right="0.7" top="0.75" bottom="0.75" header="0" footer="0"/>
  <pageSetup orientation="portrait"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20FAA-2D4E-4307-A6A3-24CA7F7F3690}">
  <sheetPr codeName="Sheet14"/>
  <dimension ref="B5:CF832"/>
  <sheetViews>
    <sheetView showGridLines="0" topLeftCell="BS1" zoomScale="85" zoomScaleNormal="85" workbookViewId="0">
      <selection activeCell="CF22" sqref="CF22"/>
    </sheetView>
  </sheetViews>
  <sheetFormatPr defaultColWidth="8.7109375" defaultRowHeight="15.75" x14ac:dyDescent="0.25"/>
  <cols>
    <col min="1" max="1" width="3.7109375" style="687" customWidth="1"/>
    <col min="2" max="2" width="43.85546875" style="687" customWidth="1"/>
    <col min="3" max="3" width="42.140625" style="687" customWidth="1"/>
    <col min="4" max="4" width="65.28515625" style="687" customWidth="1"/>
    <col min="5" max="5" width="5" style="687" customWidth="1"/>
    <col min="6" max="6" width="2.7109375" style="687" customWidth="1"/>
    <col min="7" max="7" width="48" style="687" customWidth="1"/>
    <col min="8" max="8" width="39.28515625" style="687" customWidth="1"/>
    <col min="9" max="9" width="47.42578125" style="687" customWidth="1"/>
    <col min="10" max="11" width="4.28515625" style="687" customWidth="1"/>
    <col min="12" max="12" width="3.28515625" style="687" customWidth="1"/>
    <col min="13" max="13" width="38.28515625" style="687" bestFit="1" customWidth="1"/>
    <col min="14" max="14" width="22.85546875" style="687" customWidth="1"/>
    <col min="15" max="15" width="20.7109375" style="687" customWidth="1"/>
    <col min="16" max="16" width="3.140625" style="687" customWidth="1"/>
    <col min="17" max="17" width="86.85546875" style="687" bestFit="1" customWidth="1"/>
    <col min="18" max="18" width="3.7109375" style="687" customWidth="1"/>
    <col min="19" max="19" width="8.7109375" style="687"/>
    <col min="20" max="20" width="46.28515625" style="687" bestFit="1" customWidth="1"/>
    <col min="21" max="21" width="46.28515625" style="687" customWidth="1"/>
    <col min="22" max="22" width="6.5703125" style="687" customWidth="1"/>
    <col min="23" max="23" width="43.7109375" style="687" customWidth="1"/>
    <col min="24" max="25" width="76" style="687" bestFit="1" customWidth="1"/>
    <col min="26" max="26" width="8.7109375" style="687"/>
    <col min="27" max="27" width="65.28515625" style="687" customWidth="1"/>
    <col min="28" max="28" width="12" style="687" bestFit="1" customWidth="1"/>
    <col min="29" max="29" width="35.28515625" style="687" customWidth="1"/>
    <col min="30" max="34" width="17.42578125" style="687" customWidth="1"/>
    <col min="35" max="43" width="17.85546875" style="687" customWidth="1"/>
    <col min="44" max="50" width="8.7109375" style="687"/>
    <col min="51" max="53" width="43" style="687" customWidth="1"/>
    <col min="54" max="54" width="79.85546875" style="687" customWidth="1"/>
    <col min="55" max="55" width="16.7109375" style="687" customWidth="1"/>
    <col min="56" max="56" width="8.7109375" style="687"/>
    <col min="57" max="57" width="93" style="687" bestFit="1" customWidth="1"/>
    <col min="58" max="58" width="8.7109375" style="687"/>
    <col min="59" max="59" width="71.5703125" style="687" bestFit="1" customWidth="1"/>
    <col min="60" max="60" width="56.85546875" style="687" customWidth="1"/>
    <col min="61" max="61" width="61.140625" style="687" bestFit="1" customWidth="1"/>
    <col min="62" max="62" width="50.85546875" style="687" bestFit="1" customWidth="1"/>
    <col min="63" max="63" width="8.7109375" style="687"/>
    <col min="64" max="64" width="102" style="687" bestFit="1" customWidth="1"/>
    <col min="65" max="65" width="59.85546875" style="687" customWidth="1"/>
    <col min="66" max="66" width="50.85546875" style="687" bestFit="1" customWidth="1"/>
    <col min="67" max="68" width="8.7109375" style="687"/>
    <col min="69" max="69" width="50.42578125" style="687" bestFit="1" customWidth="1"/>
    <col min="70" max="70" width="61.7109375" style="687" bestFit="1" customWidth="1"/>
    <col min="71" max="71" width="8.7109375" style="687"/>
    <col min="72" max="72" width="52.5703125" style="687" customWidth="1"/>
    <col min="73" max="73" width="13.42578125" style="687" customWidth="1"/>
    <col min="74" max="74" width="8.7109375" style="687"/>
    <col min="75" max="75" width="26.42578125" style="687" bestFit="1" customWidth="1"/>
    <col min="76" max="76" width="3.42578125" style="687" customWidth="1"/>
    <col min="77" max="77" width="26.42578125" style="687" bestFit="1" customWidth="1"/>
    <col min="78" max="78" width="3.5703125" style="687" customWidth="1"/>
    <col min="79" max="79" width="26.42578125" style="687" bestFit="1" customWidth="1"/>
    <col min="80" max="80" width="8.7109375" style="687"/>
    <col min="81" max="81" width="15.5703125" style="687" bestFit="1" customWidth="1"/>
    <col min="82" max="82" width="8.7109375" style="687"/>
    <col min="83" max="83" width="33.5703125" style="687" bestFit="1" customWidth="1"/>
    <col min="84" max="16384" width="8.7109375" style="687"/>
  </cols>
  <sheetData>
    <row r="5" spans="2:84" ht="16.5" thickBot="1" x14ac:dyDescent="0.3">
      <c r="AD5" s="789">
        <v>2012</v>
      </c>
      <c r="AE5" s="789">
        <v>2013</v>
      </c>
      <c r="AF5" s="789">
        <v>2014</v>
      </c>
      <c r="AG5" s="789">
        <v>2015</v>
      </c>
      <c r="AH5" s="789">
        <v>2016</v>
      </c>
      <c r="AI5" s="789">
        <v>2017</v>
      </c>
      <c r="AJ5" s="789">
        <v>2018</v>
      </c>
      <c r="AK5" s="789">
        <v>2019</v>
      </c>
      <c r="AL5" s="789">
        <v>2020</v>
      </c>
      <c r="AM5" s="789">
        <v>2021</v>
      </c>
      <c r="AN5" s="789">
        <v>2022</v>
      </c>
      <c r="AO5" s="789">
        <v>2023</v>
      </c>
      <c r="AP5" s="789">
        <v>2024</v>
      </c>
      <c r="AQ5" s="789">
        <v>2025</v>
      </c>
    </row>
    <row r="6" spans="2:84" ht="16.5" thickTop="1" x14ac:dyDescent="0.25">
      <c r="F6" s="697"/>
      <c r="G6" s="696"/>
      <c r="H6" s="696"/>
      <c r="I6" s="696"/>
      <c r="J6" s="695"/>
      <c r="L6" s="697"/>
      <c r="M6" s="696"/>
      <c r="N6" s="696"/>
      <c r="O6" s="696"/>
      <c r="P6" s="696"/>
      <c r="Q6" s="696"/>
      <c r="R6" s="695"/>
      <c r="T6" s="1274" t="s">
        <v>1852</v>
      </c>
      <c r="U6" s="1275"/>
      <c r="W6" s="1276" t="s">
        <v>1851</v>
      </c>
      <c r="X6" s="1277"/>
      <c r="Y6" s="1278"/>
      <c r="AA6" s="815" t="s">
        <v>1850</v>
      </c>
      <c r="AD6" s="788" t="s">
        <v>1838</v>
      </c>
      <c r="AE6" s="788" t="s">
        <v>1837</v>
      </c>
      <c r="AF6" s="788" t="s">
        <v>1836</v>
      </c>
      <c r="AG6" s="788" t="s">
        <v>1835</v>
      </c>
      <c r="AH6" s="788" t="s">
        <v>1834</v>
      </c>
      <c r="AI6" s="788" t="s">
        <v>1833</v>
      </c>
      <c r="AJ6" s="788" t="s">
        <v>1832</v>
      </c>
      <c r="AK6" s="788" t="s">
        <v>1831</v>
      </c>
      <c r="AL6" s="788" t="s">
        <v>1830</v>
      </c>
      <c r="AM6" s="788" t="s">
        <v>1829</v>
      </c>
      <c r="AN6" s="788" t="s">
        <v>1828</v>
      </c>
      <c r="AO6" s="788" t="s">
        <v>1827</v>
      </c>
      <c r="AP6" s="788" t="s">
        <v>1826</v>
      </c>
      <c r="AQ6" s="788" t="s">
        <v>1825</v>
      </c>
      <c r="BC6" s="1283" t="s">
        <v>2022</v>
      </c>
    </row>
    <row r="7" spans="2:84" ht="29.1" customHeight="1" thickBot="1" x14ac:dyDescent="0.3">
      <c r="B7" s="814" t="s">
        <v>1849</v>
      </c>
      <c r="C7" s="813" t="s">
        <v>1848</v>
      </c>
      <c r="D7" s="812" t="s">
        <v>1847</v>
      </c>
      <c r="F7" s="688"/>
      <c r="G7" s="811" t="s">
        <v>1846</v>
      </c>
      <c r="H7" s="810" t="s">
        <v>1624</v>
      </c>
      <c r="I7" s="810" t="s">
        <v>1623</v>
      </c>
      <c r="J7" s="693"/>
      <c r="K7" s="694"/>
      <c r="L7" s="688"/>
      <c r="M7" s="694" t="s">
        <v>1841</v>
      </c>
      <c r="N7" s="694" t="s">
        <v>1624</v>
      </c>
      <c r="O7" s="694" t="s">
        <v>1623</v>
      </c>
      <c r="Q7" s="694" t="s">
        <v>1840</v>
      </c>
      <c r="R7" s="693"/>
      <c r="T7" s="809" t="s">
        <v>1619</v>
      </c>
      <c r="U7" s="808" t="s">
        <v>1618</v>
      </c>
      <c r="W7" s="807" t="s">
        <v>1617</v>
      </c>
      <c r="X7" s="806" t="s">
        <v>1845</v>
      </c>
      <c r="Y7" s="805" t="s">
        <v>1844</v>
      </c>
      <c r="AA7" s="804"/>
      <c r="AD7" s="1279" t="s">
        <v>1843</v>
      </c>
      <c r="AE7" s="1280"/>
      <c r="AF7" s="1280"/>
      <c r="AG7" s="1280"/>
      <c r="AH7" s="1280"/>
      <c r="AI7" s="1280"/>
      <c r="AJ7" s="1280"/>
      <c r="AK7" s="1280"/>
      <c r="AL7" s="1280"/>
      <c r="AM7" s="1280"/>
      <c r="AN7" s="1280"/>
      <c r="AO7" s="1280"/>
      <c r="AP7" s="1280"/>
      <c r="AQ7" s="1281"/>
      <c r="AY7" s="803" t="s">
        <v>1842</v>
      </c>
      <c r="AZ7" s="803" t="s">
        <v>1619</v>
      </c>
      <c r="BA7" s="802" t="s">
        <v>1618</v>
      </c>
      <c r="BB7" s="801" t="s">
        <v>1617</v>
      </c>
      <c r="BC7" s="1284"/>
      <c r="BL7" s="762" t="s">
        <v>1618</v>
      </c>
      <c r="BM7" s="762"/>
      <c r="BN7" s="762"/>
      <c r="BQ7" s="762"/>
      <c r="BR7" s="762"/>
      <c r="BT7" s="687" t="s">
        <v>1965</v>
      </c>
      <c r="BU7" s="687" t="s">
        <v>1959</v>
      </c>
      <c r="BW7" s="771" t="s">
        <v>1959</v>
      </c>
      <c r="BX7" s="771"/>
      <c r="BY7" s="771" t="s">
        <v>1960</v>
      </c>
      <c r="BZ7" s="771"/>
      <c r="CA7" s="921" t="s">
        <v>1961</v>
      </c>
    </row>
    <row r="8" spans="2:84" ht="16.5" thickTop="1" x14ac:dyDescent="0.25">
      <c r="B8" s="800" t="s">
        <v>1610</v>
      </c>
      <c r="C8" s="799" t="s">
        <v>1614</v>
      </c>
      <c r="D8" s="798" t="s">
        <v>1615</v>
      </c>
      <c r="F8" s="779"/>
      <c r="G8" s="797" t="s">
        <v>1610</v>
      </c>
      <c r="H8" s="796" t="s">
        <v>1841</v>
      </c>
      <c r="I8" s="796" t="str">
        <f>Main[[#This Row],[List Name]]&amp;"T"</f>
        <v>AccommodationT</v>
      </c>
      <c r="J8" s="693"/>
      <c r="L8" s="688"/>
      <c r="M8" s="687" t="s">
        <v>1614</v>
      </c>
      <c r="N8" s="687" t="s">
        <v>1840</v>
      </c>
      <c r="O8" s="687" t="str">
        <f>N8&amp;"T"</f>
        <v>RestaurantsT</v>
      </c>
      <c r="Q8" s="687" t="s">
        <v>1615</v>
      </c>
      <c r="R8" s="693"/>
      <c r="T8" s="774" t="s">
        <v>1598</v>
      </c>
      <c r="U8" s="772" t="s">
        <v>1598</v>
      </c>
      <c r="W8" s="774" t="s">
        <v>1610</v>
      </c>
      <c r="X8" s="773" t="s">
        <v>1612</v>
      </c>
      <c r="Y8" s="772" t="s">
        <v>1611</v>
      </c>
      <c r="AA8" s="784" t="s">
        <v>1037</v>
      </c>
      <c r="AD8" s="786">
        <v>0</v>
      </c>
      <c r="AE8" s="786">
        <v>0</v>
      </c>
      <c r="AF8" s="786">
        <f>(1016.22-1000)/1000</f>
        <v>1.6220000000000026E-2</v>
      </c>
      <c r="AG8" s="786">
        <f>(1017.43-1000)/1000</f>
        <v>1.7429999999999949E-2</v>
      </c>
      <c r="AH8" s="786">
        <f>(1030.26-1000)/1000</f>
        <v>3.0259999999999992E-2</v>
      </c>
      <c r="AI8" s="786">
        <f>5.22%</f>
        <v>5.2199999999999996E-2</v>
      </c>
      <c r="AJ8" s="795">
        <f>(1077.91-1000)/1000</f>
        <v>7.7910000000000076E-2</v>
      </c>
      <c r="AK8" s="795">
        <f>(1097.44-1000)/1000</f>
        <v>9.7440000000000054E-2</v>
      </c>
      <c r="AL8" s="795">
        <f>(1110.98-1000)/1000</f>
        <v>0.11098000000000002</v>
      </c>
      <c r="AM8" s="795">
        <f>(1171.9-1000)/1000</f>
        <v>0.17190000000000008</v>
      </c>
      <c r="AN8" s="794">
        <f>AM8</f>
        <v>0.17190000000000008</v>
      </c>
      <c r="AO8" s="794">
        <f>AN8</f>
        <v>0.17190000000000008</v>
      </c>
      <c r="AP8" s="794">
        <f>AO8</f>
        <v>0.17190000000000008</v>
      </c>
      <c r="AQ8" s="794">
        <f>AP8</f>
        <v>0.17190000000000008</v>
      </c>
      <c r="AY8" s="742" t="s">
        <v>973</v>
      </c>
      <c r="AZ8" s="742" t="s">
        <v>1610</v>
      </c>
      <c r="BA8" s="735" t="s">
        <v>1614</v>
      </c>
      <c r="BB8" s="734" t="s">
        <v>1615</v>
      </c>
      <c r="BC8" s="715" t="e">
        <v>#VALUE!</v>
      </c>
      <c r="BE8" s="793" t="s">
        <v>784</v>
      </c>
      <c r="BG8" s="694" t="s">
        <v>1619</v>
      </c>
      <c r="BL8" s="764" t="s">
        <v>1090</v>
      </c>
      <c r="BM8" s="763" t="s">
        <v>973</v>
      </c>
      <c r="BN8" s="762"/>
      <c r="BQ8" s="764" t="s">
        <v>1580</v>
      </c>
      <c r="BR8" s="762" t="s">
        <v>1811</v>
      </c>
      <c r="BT8" s="687" t="s">
        <v>1948</v>
      </c>
      <c r="BU8" s="687" t="s">
        <v>1959</v>
      </c>
      <c r="CA8" s="919"/>
      <c r="CC8" s="687" t="s">
        <v>82</v>
      </c>
      <c r="CE8" s="687" t="s">
        <v>1927</v>
      </c>
      <c r="CF8" s="687" t="s">
        <v>100</v>
      </c>
    </row>
    <row r="9" spans="2:84" x14ac:dyDescent="0.25">
      <c r="B9" s="730" t="s">
        <v>1610</v>
      </c>
      <c r="C9" s="729" t="s">
        <v>1614</v>
      </c>
      <c r="D9" s="728" t="s">
        <v>1613</v>
      </c>
      <c r="F9" s="779"/>
      <c r="G9" s="791" t="s">
        <v>1598</v>
      </c>
      <c r="H9" s="790" t="s">
        <v>1816</v>
      </c>
      <c r="I9" s="790" t="str">
        <f>Main[[#This Row],[List Name]]&amp;"T"</f>
        <v>AdministrativeT</v>
      </c>
      <c r="J9" s="693"/>
      <c r="L9" s="688"/>
      <c r="M9" s="687" t="s">
        <v>1612</v>
      </c>
      <c r="N9" s="687" t="s">
        <v>1839</v>
      </c>
      <c r="O9" s="687" t="str">
        <f>N9&amp;"T"</f>
        <v>SpecialFoodT</v>
      </c>
      <c r="Q9" s="687" t="s">
        <v>1613</v>
      </c>
      <c r="R9" s="693"/>
      <c r="T9" s="774" t="s">
        <v>1543</v>
      </c>
      <c r="U9" s="772" t="s">
        <v>1543</v>
      </c>
      <c r="W9" s="774" t="s">
        <v>1610</v>
      </c>
      <c r="X9" s="773" t="s">
        <v>1609</v>
      </c>
      <c r="Y9" s="772" t="s">
        <v>1608</v>
      </c>
      <c r="AA9" s="784" t="s">
        <v>1185</v>
      </c>
      <c r="AY9" s="708" t="s">
        <v>973</v>
      </c>
      <c r="AZ9" s="708" t="s">
        <v>1610</v>
      </c>
      <c r="BA9" s="754" t="s">
        <v>1614</v>
      </c>
      <c r="BB9" s="753" t="s">
        <v>1613</v>
      </c>
      <c r="BC9" s="792" t="e">
        <v>#VALUE!</v>
      </c>
      <c r="BE9" s="731" t="s">
        <v>1090</v>
      </c>
      <c r="BG9" s="764" t="s">
        <v>1610</v>
      </c>
      <c r="BH9" s="763" t="s">
        <v>973</v>
      </c>
      <c r="BI9" s="762"/>
      <c r="BJ9" s="762"/>
      <c r="BL9" s="764" t="s">
        <v>1598</v>
      </c>
      <c r="BM9" s="763" t="s">
        <v>973</v>
      </c>
      <c r="BN9" s="763" t="s">
        <v>991</v>
      </c>
      <c r="BQ9" s="764" t="s">
        <v>1458</v>
      </c>
      <c r="BR9" s="762" t="s">
        <v>1458</v>
      </c>
      <c r="BT9" s="687" t="s">
        <v>1949</v>
      </c>
      <c r="BU9" s="687" t="s">
        <v>1959</v>
      </c>
      <c r="BW9" s="687" t="s">
        <v>82</v>
      </c>
      <c r="BY9" s="687" t="s">
        <v>82</v>
      </c>
      <c r="CA9" s="919" t="s">
        <v>82</v>
      </c>
      <c r="CC9" s="687" t="s">
        <v>85</v>
      </c>
      <c r="CE9" s="687" t="s">
        <v>1976</v>
      </c>
      <c r="CF9" s="687" t="s">
        <v>100</v>
      </c>
    </row>
    <row r="10" spans="2:84" x14ac:dyDescent="0.25">
      <c r="B10" s="730" t="s">
        <v>1610</v>
      </c>
      <c r="C10" s="729" t="s">
        <v>1612</v>
      </c>
      <c r="D10" s="728" t="s">
        <v>1611</v>
      </c>
      <c r="F10" s="779"/>
      <c r="G10" s="791" t="s">
        <v>1579</v>
      </c>
      <c r="H10" s="790" t="s">
        <v>1809</v>
      </c>
      <c r="I10" s="790" t="str">
        <f>Main[[#This Row],[List Name]]&amp;"T"</f>
        <v>AgricultureT</v>
      </c>
      <c r="J10" s="693"/>
      <c r="L10" s="688"/>
      <c r="M10" s="687" t="s">
        <v>1609</v>
      </c>
      <c r="N10" s="687" t="s">
        <v>1822</v>
      </c>
      <c r="O10" s="687" t="str">
        <f>N10&amp;"T"</f>
        <v>TravelerT</v>
      </c>
      <c r="R10" s="693"/>
      <c r="T10" s="774" t="s">
        <v>1478</v>
      </c>
      <c r="U10" s="772" t="s">
        <v>1478</v>
      </c>
      <c r="W10" s="774" t="s">
        <v>1579</v>
      </c>
      <c r="X10" s="773" t="s">
        <v>1585</v>
      </c>
      <c r="Y10" s="772" t="s">
        <v>1584</v>
      </c>
      <c r="AA10" s="784" t="s">
        <v>974</v>
      </c>
      <c r="AD10" s="789">
        <v>2012</v>
      </c>
      <c r="AE10" s="789">
        <v>2013</v>
      </c>
      <c r="AF10" s="789">
        <v>2014</v>
      </c>
      <c r="AG10" s="789">
        <v>2015</v>
      </c>
      <c r="AH10" s="789">
        <v>2016</v>
      </c>
      <c r="AI10" s="789">
        <v>2017</v>
      </c>
      <c r="AJ10" s="789">
        <v>2018</v>
      </c>
      <c r="AK10" s="789">
        <v>2019</v>
      </c>
      <c r="AL10" s="789">
        <v>2020</v>
      </c>
      <c r="AM10" s="789">
        <v>2021</v>
      </c>
      <c r="AN10" s="789">
        <v>2022</v>
      </c>
      <c r="AO10" s="789">
        <v>2023</v>
      </c>
      <c r="AP10" s="789">
        <v>2024</v>
      </c>
      <c r="AQ10" s="789">
        <v>2025</v>
      </c>
      <c r="AY10" s="708" t="s">
        <v>973</v>
      </c>
      <c r="AZ10" s="708" t="s">
        <v>1610</v>
      </c>
      <c r="BA10" s="756" t="s">
        <v>1612</v>
      </c>
      <c r="BB10" s="755" t="s">
        <v>1611</v>
      </c>
      <c r="BC10" s="782" t="e">
        <v>#VALUE!</v>
      </c>
      <c r="BE10" s="732" t="s">
        <v>973</v>
      </c>
      <c r="BG10" s="764" t="s">
        <v>1598</v>
      </c>
      <c r="BH10" s="763" t="s">
        <v>973</v>
      </c>
      <c r="BI10" s="763" t="s">
        <v>991</v>
      </c>
      <c r="BJ10" s="762"/>
      <c r="BL10" s="764" t="s">
        <v>1088</v>
      </c>
      <c r="BM10" s="763" t="s">
        <v>973</v>
      </c>
      <c r="BN10" s="762"/>
      <c r="BQ10" s="764" t="s">
        <v>1009</v>
      </c>
      <c r="BR10" s="762"/>
      <c r="BT10" s="687" t="s">
        <v>1966</v>
      </c>
      <c r="BU10" s="687" t="s">
        <v>1959</v>
      </c>
      <c r="BW10" s="687" t="s">
        <v>85</v>
      </c>
      <c r="BY10" s="687" t="s">
        <v>85</v>
      </c>
      <c r="CA10" s="920" t="s">
        <v>85</v>
      </c>
      <c r="CC10" s="687" t="s">
        <v>87</v>
      </c>
      <c r="CE10" s="687" t="s">
        <v>1975</v>
      </c>
      <c r="CF10" s="687" t="s">
        <v>1987</v>
      </c>
    </row>
    <row r="11" spans="2:84" ht="16.5" thickBot="1" x14ac:dyDescent="0.3">
      <c r="B11" s="730" t="s">
        <v>1610</v>
      </c>
      <c r="C11" s="729" t="s">
        <v>1609</v>
      </c>
      <c r="D11" s="728" t="s">
        <v>1608</v>
      </c>
      <c r="F11" s="779"/>
      <c r="G11" s="776" t="s">
        <v>1566</v>
      </c>
      <c r="H11" s="775" t="s">
        <v>1804</v>
      </c>
      <c r="I11" s="775" t="str">
        <f>Main[[#This Row],[List Name]]&amp;"T"</f>
        <v>ArtsT</v>
      </c>
      <c r="J11" s="693"/>
      <c r="L11" s="688"/>
      <c r="Q11" s="694" t="s">
        <v>1839</v>
      </c>
      <c r="R11" s="693"/>
      <c r="T11" s="774" t="s">
        <v>1476</v>
      </c>
      <c r="U11" s="772" t="s">
        <v>1475</v>
      </c>
      <c r="W11" s="774" t="s">
        <v>1579</v>
      </c>
      <c r="X11" s="773" t="s">
        <v>1582</v>
      </c>
      <c r="Y11" s="772" t="s">
        <v>1581</v>
      </c>
      <c r="AA11" s="784" t="s">
        <v>1114</v>
      </c>
      <c r="AD11" s="788" t="s">
        <v>1838</v>
      </c>
      <c r="AE11" s="788" t="s">
        <v>1837</v>
      </c>
      <c r="AF11" s="788" t="s">
        <v>1836</v>
      </c>
      <c r="AG11" s="788" t="s">
        <v>1835</v>
      </c>
      <c r="AH11" s="788" t="s">
        <v>1834</v>
      </c>
      <c r="AI11" s="788" t="s">
        <v>1833</v>
      </c>
      <c r="AJ11" s="788" t="s">
        <v>1832</v>
      </c>
      <c r="AK11" s="788" t="s">
        <v>1831</v>
      </c>
      <c r="AL11" s="788" t="s">
        <v>1830</v>
      </c>
      <c r="AM11" s="788" t="s">
        <v>1829</v>
      </c>
      <c r="AN11" s="788" t="s">
        <v>1828</v>
      </c>
      <c r="AO11" s="788" t="s">
        <v>1827</v>
      </c>
      <c r="AP11" s="788" t="s">
        <v>1826</v>
      </c>
      <c r="AQ11" s="788" t="s">
        <v>1825</v>
      </c>
      <c r="AY11" s="701" t="s">
        <v>973</v>
      </c>
      <c r="AZ11" s="701" t="s">
        <v>1610</v>
      </c>
      <c r="BA11" s="700" t="s">
        <v>1609</v>
      </c>
      <c r="BB11" s="725" t="s">
        <v>1608</v>
      </c>
      <c r="BC11" s="698" t="e">
        <v>#VALUE!</v>
      </c>
      <c r="BE11" s="731" t="s">
        <v>1598</v>
      </c>
      <c r="BG11" s="764" t="s">
        <v>1579</v>
      </c>
      <c r="BH11" s="763" t="s">
        <v>1583</v>
      </c>
      <c r="BI11" s="763" t="s">
        <v>1580</v>
      </c>
      <c r="BJ11" s="763" t="s">
        <v>1577</v>
      </c>
      <c r="BL11" s="764" t="s">
        <v>1167</v>
      </c>
      <c r="BM11" s="763" t="s">
        <v>1137</v>
      </c>
      <c r="BN11" s="762"/>
      <c r="BQ11" s="764" t="s">
        <v>1007</v>
      </c>
      <c r="BR11" s="762"/>
      <c r="BT11" s="687" t="s">
        <v>1947</v>
      </c>
      <c r="BU11" s="687" t="s">
        <v>1959</v>
      </c>
      <c r="BW11" s="687" t="s">
        <v>87</v>
      </c>
      <c r="BY11" s="687" t="s">
        <v>87</v>
      </c>
      <c r="CA11" s="919" t="s">
        <v>87</v>
      </c>
      <c r="CC11" s="687" t="s">
        <v>932</v>
      </c>
    </row>
    <row r="12" spans="2:84" ht="16.5" thickTop="1" x14ac:dyDescent="0.25">
      <c r="B12" s="730" t="s">
        <v>1598</v>
      </c>
      <c r="C12" s="729" t="s">
        <v>1598</v>
      </c>
      <c r="D12" s="728" t="s">
        <v>1606</v>
      </c>
      <c r="F12" s="779"/>
      <c r="G12" s="778" t="s">
        <v>1549</v>
      </c>
      <c r="H12" s="777" t="s">
        <v>1549</v>
      </c>
      <c r="I12" s="777" t="str">
        <f>Main[[#This Row],[List Name]]&amp;"T"</f>
        <v>ConstructionT</v>
      </c>
      <c r="J12" s="693"/>
      <c r="L12" s="688"/>
      <c r="Q12" s="687" t="s">
        <v>1611</v>
      </c>
      <c r="R12" s="693"/>
      <c r="T12" s="774" t="s">
        <v>1270</v>
      </c>
      <c r="U12" s="772" t="s">
        <v>1269</v>
      </c>
      <c r="W12" s="774" t="s">
        <v>1579</v>
      </c>
      <c r="X12" s="773" t="s">
        <v>1577</v>
      </c>
      <c r="Y12" s="772" t="s">
        <v>1578</v>
      </c>
      <c r="AA12" s="784" t="s">
        <v>1013</v>
      </c>
      <c r="AD12" s="1282" t="s">
        <v>1824</v>
      </c>
      <c r="AE12" s="1282"/>
      <c r="AF12" s="1282"/>
      <c r="AG12" s="1282"/>
      <c r="AH12" s="1282"/>
      <c r="AI12" s="1282"/>
      <c r="AJ12" s="1282"/>
      <c r="AK12" s="1282"/>
      <c r="AL12" s="1282"/>
      <c r="AM12" s="1282"/>
      <c r="AN12" s="1282"/>
      <c r="AO12" s="1282"/>
      <c r="AP12" s="1282"/>
      <c r="AQ12" s="1282"/>
      <c r="AY12" s="721" t="s">
        <v>973</v>
      </c>
      <c r="AZ12" s="721" t="s">
        <v>1598</v>
      </c>
      <c r="BA12" s="717" t="s">
        <v>1598</v>
      </c>
      <c r="BB12" s="726" t="s">
        <v>1606</v>
      </c>
      <c r="BC12" s="782" t="e">
        <v>#VALUE!</v>
      </c>
      <c r="BE12" s="732" t="s">
        <v>973</v>
      </c>
      <c r="BG12" s="764" t="s">
        <v>1566</v>
      </c>
      <c r="BH12" s="762" t="s">
        <v>973</v>
      </c>
      <c r="BI12" s="762"/>
      <c r="BJ12" s="762"/>
      <c r="BL12" s="764" t="s">
        <v>1307</v>
      </c>
      <c r="BM12" s="763" t="s">
        <v>1137</v>
      </c>
      <c r="BN12" s="762"/>
      <c r="BQ12" s="764" t="s">
        <v>1446</v>
      </c>
      <c r="BR12" s="762" t="s">
        <v>1446</v>
      </c>
      <c r="BT12" s="687" t="s">
        <v>1935</v>
      </c>
      <c r="BU12" s="687" t="s">
        <v>1959</v>
      </c>
      <c r="BW12" s="687" t="s">
        <v>932</v>
      </c>
      <c r="BY12" s="687" t="s">
        <v>932</v>
      </c>
      <c r="CA12" s="920" t="s">
        <v>932</v>
      </c>
      <c r="CC12" s="687" t="s">
        <v>933</v>
      </c>
      <c r="CE12" s="687" t="s">
        <v>1983</v>
      </c>
      <c r="CF12" s="687" t="s">
        <v>105</v>
      </c>
    </row>
    <row r="13" spans="2:84" x14ac:dyDescent="0.25">
      <c r="B13" s="730" t="s">
        <v>1598</v>
      </c>
      <c r="C13" s="729" t="s">
        <v>1598</v>
      </c>
      <c r="D13" s="728" t="s">
        <v>1605</v>
      </c>
      <c r="F13" s="779"/>
      <c r="G13" s="776" t="s">
        <v>1543</v>
      </c>
      <c r="H13" s="775" t="s">
        <v>1796</v>
      </c>
      <c r="I13" s="775" t="str">
        <f>Main[[#This Row],[List Name]]&amp;"T"</f>
        <v>EducationT</v>
      </c>
      <c r="J13" s="693"/>
      <c r="L13" s="688"/>
      <c r="R13" s="693"/>
      <c r="T13" s="774" t="s">
        <v>1262</v>
      </c>
      <c r="U13" s="772" t="s">
        <v>1261</v>
      </c>
      <c r="W13" s="774" t="s">
        <v>1566</v>
      </c>
      <c r="X13" s="773" t="s">
        <v>1572</v>
      </c>
      <c r="Y13" s="772" t="s">
        <v>1571</v>
      </c>
      <c r="AA13" s="784" t="s">
        <v>992</v>
      </c>
      <c r="AD13" s="786">
        <v>0</v>
      </c>
      <c r="AE13" s="786">
        <v>0</v>
      </c>
      <c r="AF13" s="786">
        <f>AVERAGE(AD13,AD13,AH13)</f>
        <v>-4.0208999226469345E-2</v>
      </c>
      <c r="AG13" s="786">
        <f>AVERAGE(AD13,AH13,AH13)</f>
        <v>-8.0417998452938691E-2</v>
      </c>
      <c r="AH13" s="787">
        <f>(1004.2-1141.95)/1141.95</f>
        <v>-0.12062699767940803</v>
      </c>
      <c r="AI13" s="787">
        <f>AVERAGE(AH13,AJ13)</f>
        <v>-0.14309864705109684</v>
      </c>
      <c r="AJ13" s="787">
        <f>(952.877-1141.95)/1141.95</f>
        <v>-0.16557029642278567</v>
      </c>
      <c r="AK13" s="787">
        <f>(889.2-1141.95)/1141.95</f>
        <v>-0.22133193222120057</v>
      </c>
      <c r="AL13" s="787">
        <f>(822.6-1141.95)/1141.95</f>
        <v>-0.27965322474714305</v>
      </c>
      <c r="AM13" s="787">
        <f>(857-1141.95)/1141.95</f>
        <v>-0.24952931389290253</v>
      </c>
      <c r="AN13" s="786">
        <f>AM13</f>
        <v>-0.24952931389290253</v>
      </c>
      <c r="AO13" s="785">
        <f>AN13</f>
        <v>-0.24952931389290253</v>
      </c>
      <c r="AP13" s="785">
        <f>AO13</f>
        <v>-0.24952931389290253</v>
      </c>
      <c r="AQ13" s="785">
        <f>AP13</f>
        <v>-0.24952931389290253</v>
      </c>
      <c r="AY13" s="708" t="s">
        <v>973</v>
      </c>
      <c r="AZ13" s="708" t="s">
        <v>1598</v>
      </c>
      <c r="BA13" s="714" t="s">
        <v>1598</v>
      </c>
      <c r="BB13" s="719" t="s">
        <v>1605</v>
      </c>
      <c r="BC13" s="782" t="e">
        <v>#VALUE!</v>
      </c>
      <c r="BE13" s="732" t="s">
        <v>991</v>
      </c>
      <c r="BG13" s="764" t="s">
        <v>1549</v>
      </c>
      <c r="BH13" s="762" t="s">
        <v>1546</v>
      </c>
      <c r="BI13" s="762"/>
      <c r="BJ13" s="762"/>
      <c r="BL13" s="764" t="s">
        <v>1206</v>
      </c>
      <c r="BM13" s="763" t="s">
        <v>1190</v>
      </c>
      <c r="BN13" s="763" t="s">
        <v>1197</v>
      </c>
      <c r="BQ13" s="764" t="s">
        <v>1016</v>
      </c>
      <c r="BR13" s="762" t="s">
        <v>1823</v>
      </c>
      <c r="BT13" s="687" t="s">
        <v>1936</v>
      </c>
      <c r="BU13" s="687" t="s">
        <v>1959</v>
      </c>
      <c r="BW13" s="687" t="s">
        <v>933</v>
      </c>
      <c r="BY13" s="687" t="s">
        <v>933</v>
      </c>
      <c r="CA13" s="919" t="s">
        <v>933</v>
      </c>
      <c r="CC13" s="687" t="s">
        <v>934</v>
      </c>
      <c r="CE13" s="687" t="s">
        <v>1979</v>
      </c>
      <c r="CF13" s="687" t="s">
        <v>105</v>
      </c>
    </row>
    <row r="14" spans="2:84" x14ac:dyDescent="0.25">
      <c r="B14" s="730" t="s">
        <v>1598</v>
      </c>
      <c r="C14" s="729" t="s">
        <v>1598</v>
      </c>
      <c r="D14" s="728" t="s">
        <v>1604</v>
      </c>
      <c r="F14" s="779"/>
      <c r="G14" s="778" t="s">
        <v>1530</v>
      </c>
      <c r="H14" s="777" t="s">
        <v>1794</v>
      </c>
      <c r="I14" s="777" t="str">
        <f>Main[[#This Row],[List Name]]&amp;"T"</f>
        <v>FinanceT</v>
      </c>
      <c r="J14" s="693"/>
      <c r="L14" s="688"/>
      <c r="Q14" s="687" t="s">
        <v>1822</v>
      </c>
      <c r="R14" s="693"/>
      <c r="T14" s="774" t="s">
        <v>1224</v>
      </c>
      <c r="U14" s="772" t="s">
        <v>1223</v>
      </c>
      <c r="W14" s="774" t="s">
        <v>1566</v>
      </c>
      <c r="X14" s="773" t="s">
        <v>1570</v>
      </c>
      <c r="Y14" s="772" t="s">
        <v>1569</v>
      </c>
      <c r="AA14" s="784" t="s">
        <v>1607</v>
      </c>
      <c r="AY14" s="708" t="s">
        <v>973</v>
      </c>
      <c r="AZ14" s="708" t="s">
        <v>1598</v>
      </c>
      <c r="BA14" s="714" t="s">
        <v>1598</v>
      </c>
      <c r="BB14" s="719" t="s">
        <v>1604</v>
      </c>
      <c r="BC14" s="782" t="e">
        <v>#VALUE!</v>
      </c>
      <c r="BE14" s="731" t="s">
        <v>1088</v>
      </c>
      <c r="BG14" s="764" t="s">
        <v>1543</v>
      </c>
      <c r="BH14" s="762" t="s">
        <v>973</v>
      </c>
      <c r="BI14" s="762"/>
      <c r="BJ14" s="762"/>
      <c r="BL14" s="764" t="s">
        <v>1365</v>
      </c>
      <c r="BM14" s="763" t="s">
        <v>1325</v>
      </c>
      <c r="BN14" s="762"/>
      <c r="BQ14" s="764" t="s">
        <v>1583</v>
      </c>
      <c r="BR14" s="762" t="s">
        <v>1813</v>
      </c>
      <c r="BW14" s="687" t="s">
        <v>934</v>
      </c>
      <c r="BY14" s="687" t="s">
        <v>934</v>
      </c>
      <c r="CA14" s="920" t="s">
        <v>934</v>
      </c>
      <c r="CC14" s="687" t="s">
        <v>929</v>
      </c>
      <c r="CE14" s="687" t="s">
        <v>1977</v>
      </c>
      <c r="CF14" s="687" t="s">
        <v>1988</v>
      </c>
    </row>
    <row r="15" spans="2:84" x14ac:dyDescent="0.25">
      <c r="B15" s="730" t="s">
        <v>1598</v>
      </c>
      <c r="C15" s="729" t="s">
        <v>1598</v>
      </c>
      <c r="D15" s="728" t="s">
        <v>1603</v>
      </c>
      <c r="F15" s="779"/>
      <c r="G15" s="776" t="s">
        <v>1520</v>
      </c>
      <c r="H15" s="775" t="s">
        <v>1520</v>
      </c>
      <c r="I15" s="775" t="str">
        <f>Main[[#This Row],[List Name]]&amp;"T"</f>
        <v>GovernmentT</v>
      </c>
      <c r="J15" s="693"/>
      <c r="L15" s="688"/>
      <c r="Q15" s="687" t="s">
        <v>1608</v>
      </c>
      <c r="R15" s="693"/>
      <c r="T15" s="774" t="s">
        <v>1188</v>
      </c>
      <c r="U15" s="772" t="s">
        <v>1187</v>
      </c>
      <c r="W15" s="774" t="s">
        <v>1549</v>
      </c>
      <c r="X15" s="773" t="s">
        <v>1563</v>
      </c>
      <c r="Y15" s="772" t="s">
        <v>1562</v>
      </c>
      <c r="AA15" s="784" t="s">
        <v>1821</v>
      </c>
      <c r="AY15" s="708" t="s">
        <v>973</v>
      </c>
      <c r="AZ15" s="708" t="s">
        <v>1598</v>
      </c>
      <c r="BA15" s="714" t="s">
        <v>1598</v>
      </c>
      <c r="BB15" s="719" t="s">
        <v>1603</v>
      </c>
      <c r="BC15" s="782" t="e">
        <v>#VALUE!</v>
      </c>
      <c r="BE15" s="732" t="s">
        <v>973</v>
      </c>
      <c r="BG15" s="764" t="s">
        <v>1530</v>
      </c>
      <c r="BH15" s="762" t="s">
        <v>973</v>
      </c>
      <c r="BI15" s="762"/>
      <c r="BJ15" s="762"/>
      <c r="BL15" s="764" t="s">
        <v>1593</v>
      </c>
      <c r="BM15" s="763" t="s">
        <v>1583</v>
      </c>
      <c r="BN15" s="762"/>
      <c r="BQ15" s="764" t="s">
        <v>973</v>
      </c>
      <c r="BR15" s="762" t="s">
        <v>973</v>
      </c>
      <c r="BT15" s="687" t="s">
        <v>1946</v>
      </c>
      <c r="BU15" s="687" t="s">
        <v>1960</v>
      </c>
      <c r="BW15" s="687" t="s">
        <v>929</v>
      </c>
      <c r="BY15" s="687" t="s">
        <v>929</v>
      </c>
      <c r="CA15" s="919" t="s">
        <v>929</v>
      </c>
      <c r="CC15" s="687" t="s">
        <v>102</v>
      </c>
    </row>
    <row r="16" spans="2:84" ht="16.5" thickBot="1" x14ac:dyDescent="0.3">
      <c r="B16" s="730" t="s">
        <v>1598</v>
      </c>
      <c r="C16" s="729" t="s">
        <v>1598</v>
      </c>
      <c r="D16" s="728" t="s">
        <v>1602</v>
      </c>
      <c r="F16" s="779"/>
      <c r="G16" s="776" t="s">
        <v>1504</v>
      </c>
      <c r="H16" s="775" t="s">
        <v>1786</v>
      </c>
      <c r="I16" s="775" t="str">
        <f>Main[[#This Row],[List Name]]&amp;"T"</f>
        <v>HealthT</v>
      </c>
      <c r="J16" s="693"/>
      <c r="L16" s="692"/>
      <c r="M16" s="691"/>
      <c r="N16" s="691"/>
      <c r="O16" s="691"/>
      <c r="P16" s="691"/>
      <c r="Q16" s="691"/>
      <c r="R16" s="690"/>
      <c r="T16" s="774" t="s">
        <v>1175</v>
      </c>
      <c r="U16" s="772" t="s">
        <v>1174</v>
      </c>
      <c r="W16" s="774" t="s">
        <v>1530</v>
      </c>
      <c r="X16" s="773" t="s">
        <v>1541</v>
      </c>
      <c r="Y16" s="772" t="s">
        <v>1540</v>
      </c>
      <c r="AA16" s="784" t="s">
        <v>1054</v>
      </c>
      <c r="AY16" s="708" t="s">
        <v>973</v>
      </c>
      <c r="AZ16" s="708" t="s">
        <v>1598</v>
      </c>
      <c r="BA16" s="714" t="s">
        <v>1598</v>
      </c>
      <c r="BB16" s="719" t="s">
        <v>1602</v>
      </c>
      <c r="BC16" s="782" t="e">
        <v>#VALUE!</v>
      </c>
      <c r="BE16" s="731" t="s">
        <v>1167</v>
      </c>
      <c r="BG16" s="764" t="s">
        <v>1520</v>
      </c>
      <c r="BH16" s="763" t="s">
        <v>973</v>
      </c>
      <c r="BI16" s="763" t="s">
        <v>1110</v>
      </c>
      <c r="BJ16" s="762"/>
      <c r="BL16" s="764" t="s">
        <v>1362</v>
      </c>
      <c r="BM16" s="763" t="s">
        <v>1325</v>
      </c>
      <c r="BN16" s="762"/>
      <c r="BQ16" s="764" t="s">
        <v>1820</v>
      </c>
      <c r="BR16" s="762" t="s">
        <v>1819</v>
      </c>
      <c r="BT16" s="687" t="s">
        <v>1957</v>
      </c>
      <c r="BU16" s="687" t="s">
        <v>1960</v>
      </c>
      <c r="BW16" s="687" t="s">
        <v>102</v>
      </c>
      <c r="BY16" s="687" t="s">
        <v>102</v>
      </c>
      <c r="CA16" s="920" t="s">
        <v>102</v>
      </c>
      <c r="CE16" s="687" t="s">
        <v>1984</v>
      </c>
      <c r="CF16" s="687" t="s">
        <v>103</v>
      </c>
    </row>
    <row r="17" spans="2:84" ht="16.5" thickBot="1" x14ac:dyDescent="0.3">
      <c r="B17" s="730" t="s">
        <v>1598</v>
      </c>
      <c r="C17" s="729" t="s">
        <v>1598</v>
      </c>
      <c r="D17" s="728" t="s">
        <v>1601</v>
      </c>
      <c r="F17" s="779"/>
      <c r="G17" s="778" t="s">
        <v>1481</v>
      </c>
      <c r="H17" s="777" t="s">
        <v>1783</v>
      </c>
      <c r="I17" s="777" t="str">
        <f>Main[[#This Row],[List Name]]&amp;"T"</f>
        <v>InfoT</v>
      </c>
      <c r="J17" s="693"/>
      <c r="T17" s="774" t="s">
        <v>1313</v>
      </c>
      <c r="U17" s="772" t="s">
        <v>1312</v>
      </c>
      <c r="W17" s="774" t="s">
        <v>1530</v>
      </c>
      <c r="X17" s="773" t="s">
        <v>1535</v>
      </c>
      <c r="Y17" s="772" t="s">
        <v>1534</v>
      </c>
      <c r="AA17" s="783" t="s">
        <v>1818</v>
      </c>
      <c r="AY17" s="708" t="s">
        <v>973</v>
      </c>
      <c r="AZ17" s="708" t="s">
        <v>1598</v>
      </c>
      <c r="BA17" s="714" t="s">
        <v>1598</v>
      </c>
      <c r="BB17" s="719" t="s">
        <v>1601</v>
      </c>
      <c r="BC17" s="782" t="e">
        <v>#VALUE!</v>
      </c>
      <c r="BE17" s="732" t="s">
        <v>1137</v>
      </c>
      <c r="BG17" s="764" t="s">
        <v>1504</v>
      </c>
      <c r="BH17" s="763" t="s">
        <v>973</v>
      </c>
      <c r="BI17" s="762"/>
      <c r="BJ17" s="762"/>
      <c r="BL17" s="764" t="s">
        <v>1475</v>
      </c>
      <c r="BM17" s="763" t="s">
        <v>1172</v>
      </c>
      <c r="BN17" s="762"/>
      <c r="BQ17" s="764" t="s">
        <v>1118</v>
      </c>
      <c r="BR17" s="762" t="s">
        <v>1118</v>
      </c>
      <c r="BT17" s="687" t="s">
        <v>1940</v>
      </c>
      <c r="BU17" s="687" t="s">
        <v>1960</v>
      </c>
      <c r="CA17" s="919"/>
      <c r="CE17" s="687" t="s">
        <v>1980</v>
      </c>
      <c r="CF17" s="687" t="s">
        <v>103</v>
      </c>
    </row>
    <row r="18" spans="2:84" x14ac:dyDescent="0.25">
      <c r="B18" s="730" t="s">
        <v>1598</v>
      </c>
      <c r="C18" s="729" t="s">
        <v>1598</v>
      </c>
      <c r="D18" s="728" t="s">
        <v>1600</v>
      </c>
      <c r="F18" s="779"/>
      <c r="G18" s="776" t="s">
        <v>1478</v>
      </c>
      <c r="H18" s="775" t="s">
        <v>1663</v>
      </c>
      <c r="I18" s="775" t="str">
        <f>Main[[#This Row],[List Name]]&amp;"T"</f>
        <v>ManagementT</v>
      </c>
      <c r="J18" s="693"/>
      <c r="L18" s="697"/>
      <c r="M18" s="696"/>
      <c r="N18" s="696"/>
      <c r="O18" s="696"/>
      <c r="P18" s="696"/>
      <c r="Q18" s="696"/>
      <c r="R18" s="695"/>
      <c r="T18" s="774"/>
      <c r="U18" s="772"/>
      <c r="W18" s="774" t="s">
        <v>1530</v>
      </c>
      <c r="X18" s="773" t="s">
        <v>1533</v>
      </c>
      <c r="Y18" s="772" t="s">
        <v>1532</v>
      </c>
      <c r="AY18" s="708" t="s">
        <v>973</v>
      </c>
      <c r="AZ18" s="708" t="s">
        <v>1598</v>
      </c>
      <c r="BA18" s="714" t="s">
        <v>1598</v>
      </c>
      <c r="BB18" s="719" t="s">
        <v>1600</v>
      </c>
      <c r="BC18" s="782" t="e">
        <v>#VALUE!</v>
      </c>
      <c r="BE18" s="731" t="s">
        <v>1307</v>
      </c>
      <c r="BG18" s="764" t="s">
        <v>1481</v>
      </c>
      <c r="BH18" s="763" t="s">
        <v>973</v>
      </c>
      <c r="BI18" s="763" t="s">
        <v>1172</v>
      </c>
      <c r="BJ18" s="762"/>
      <c r="BL18" s="764" t="s">
        <v>1395</v>
      </c>
      <c r="BM18" s="763" t="s">
        <v>1190</v>
      </c>
      <c r="BN18" s="762"/>
      <c r="BQ18" s="764" t="s">
        <v>1208</v>
      </c>
      <c r="BR18" s="762" t="s">
        <v>1817</v>
      </c>
      <c r="BT18" s="687" t="s">
        <v>1937</v>
      </c>
      <c r="BU18" s="687" t="s">
        <v>1960</v>
      </c>
      <c r="BW18" s="687" t="s">
        <v>915</v>
      </c>
      <c r="BY18" s="687" t="s">
        <v>922</v>
      </c>
      <c r="CA18" s="920" t="s">
        <v>924</v>
      </c>
      <c r="CE18" s="687" t="s">
        <v>1978</v>
      </c>
      <c r="CF18" s="687" t="s">
        <v>1989</v>
      </c>
    </row>
    <row r="19" spans="2:84" x14ac:dyDescent="0.25">
      <c r="B19" s="730" t="s">
        <v>1598</v>
      </c>
      <c r="C19" s="729" t="s">
        <v>1598</v>
      </c>
      <c r="D19" s="728" t="s">
        <v>1599</v>
      </c>
      <c r="F19" s="779"/>
      <c r="G19" s="778" t="s">
        <v>1476</v>
      </c>
      <c r="H19" s="777" t="s">
        <v>1776</v>
      </c>
      <c r="I19" s="777" t="str">
        <f>Main[[#This Row],[List Name]]&amp;"T"</f>
        <v>ApparelT</v>
      </c>
      <c r="J19" s="693"/>
      <c r="L19" s="688"/>
      <c r="M19" s="694" t="s">
        <v>1816</v>
      </c>
      <c r="N19" s="694" t="s">
        <v>1624</v>
      </c>
      <c r="O19" s="694" t="s">
        <v>1623</v>
      </c>
      <c r="Q19" s="694" t="s">
        <v>1815</v>
      </c>
      <c r="R19" s="693"/>
      <c r="T19" s="774"/>
      <c r="U19" s="772"/>
      <c r="W19" s="774" t="s">
        <v>1481</v>
      </c>
      <c r="X19" s="773" t="s">
        <v>1498</v>
      </c>
      <c r="Y19" s="772" t="s">
        <v>1497</v>
      </c>
      <c r="AY19" s="708" t="s">
        <v>991</v>
      </c>
      <c r="AZ19" s="708" t="s">
        <v>1598</v>
      </c>
      <c r="BA19" s="714" t="s">
        <v>1598</v>
      </c>
      <c r="BB19" s="719" t="s">
        <v>1599</v>
      </c>
      <c r="BC19" s="782" t="e">
        <v>#VALUE!</v>
      </c>
      <c r="BE19" s="732" t="s">
        <v>1137</v>
      </c>
      <c r="BG19" s="764" t="s">
        <v>1478</v>
      </c>
      <c r="BH19" s="763" t="s">
        <v>973</v>
      </c>
      <c r="BI19" s="762"/>
      <c r="BJ19" s="762"/>
      <c r="BL19" s="764" t="s">
        <v>1086</v>
      </c>
      <c r="BM19" s="763" t="s">
        <v>973</v>
      </c>
      <c r="BN19" s="762"/>
      <c r="BQ19" s="764" t="s">
        <v>1546</v>
      </c>
      <c r="BR19" s="762" t="s">
        <v>1546</v>
      </c>
      <c r="BT19" s="687" t="s">
        <v>1941</v>
      </c>
      <c r="BU19" s="687" t="s">
        <v>1960</v>
      </c>
      <c r="BW19" s="687" t="s">
        <v>1963</v>
      </c>
      <c r="BY19" s="687" t="s">
        <v>924</v>
      </c>
      <c r="CA19" s="919" t="s">
        <v>925</v>
      </c>
    </row>
    <row r="20" spans="2:84" ht="16.5" thickBot="1" x14ac:dyDescent="0.3">
      <c r="B20" s="730" t="s">
        <v>1598</v>
      </c>
      <c r="C20" s="729" t="s">
        <v>1598</v>
      </c>
      <c r="D20" s="728" t="s">
        <v>1597</v>
      </c>
      <c r="F20" s="779"/>
      <c r="G20" s="776" t="s">
        <v>1449</v>
      </c>
      <c r="H20" s="775" t="s">
        <v>1774</v>
      </c>
      <c r="I20" s="775" t="str">
        <f>Main[[#This Row],[List Name]]&amp;"T"</f>
        <v>ChemicalsT</v>
      </c>
      <c r="J20" s="693"/>
      <c r="L20" s="688"/>
      <c r="M20" s="687" t="s">
        <v>1598</v>
      </c>
      <c r="N20" s="687" t="s">
        <v>1815</v>
      </c>
      <c r="O20" s="687" t="str">
        <f>N20&amp;"T"</f>
        <v>AdminT</v>
      </c>
      <c r="Q20" s="687" t="s">
        <v>1606</v>
      </c>
      <c r="R20" s="693"/>
      <c r="T20" s="774"/>
      <c r="U20" s="772"/>
      <c r="W20" s="774" t="s">
        <v>1481</v>
      </c>
      <c r="X20" s="773" t="s">
        <v>1485</v>
      </c>
      <c r="Y20" s="772" t="s">
        <v>1484</v>
      </c>
      <c r="AY20" s="701" t="s">
        <v>973</v>
      </c>
      <c r="AZ20" s="701" t="s">
        <v>1598</v>
      </c>
      <c r="BA20" s="724" t="s">
        <v>1598</v>
      </c>
      <c r="BB20" s="725" t="s">
        <v>1597</v>
      </c>
      <c r="BC20" s="698" t="e">
        <v>#VALUE!</v>
      </c>
      <c r="BE20" s="731" t="s">
        <v>1206</v>
      </c>
      <c r="BG20" s="764" t="s">
        <v>1476</v>
      </c>
      <c r="BH20" s="763" t="s">
        <v>1172</v>
      </c>
      <c r="BI20" s="762"/>
      <c r="BJ20" s="762"/>
      <c r="BL20" s="764" t="s">
        <v>1574</v>
      </c>
      <c r="BM20" s="763" t="s">
        <v>973</v>
      </c>
      <c r="BN20" s="762"/>
      <c r="BQ20" s="764" t="s">
        <v>1199</v>
      </c>
      <c r="BR20" s="762" t="s">
        <v>1814</v>
      </c>
      <c r="BT20" s="687" t="s">
        <v>1944</v>
      </c>
      <c r="BU20" s="687" t="s">
        <v>1960</v>
      </c>
      <c r="BW20" s="687" t="s">
        <v>1964</v>
      </c>
      <c r="BY20" s="687" t="s">
        <v>925</v>
      </c>
      <c r="CA20" s="920" t="s">
        <v>927</v>
      </c>
      <c r="CE20" s="687" t="s">
        <v>1985</v>
      </c>
      <c r="CF20" s="687" t="s">
        <v>968</v>
      </c>
    </row>
    <row r="21" spans="2:84" ht="16.5" thickTop="1" x14ac:dyDescent="0.25">
      <c r="B21" s="730" t="s">
        <v>1579</v>
      </c>
      <c r="C21" s="729" t="s">
        <v>1593</v>
      </c>
      <c r="D21" s="728" t="s">
        <v>1596</v>
      </c>
      <c r="F21" s="779"/>
      <c r="G21" s="778" t="s">
        <v>1421</v>
      </c>
      <c r="H21" s="777" t="s">
        <v>1766</v>
      </c>
      <c r="I21" s="777" t="str">
        <f>Main[[#This Row],[List Name]]&amp;"T"</f>
        <v>ComputerT</v>
      </c>
      <c r="J21" s="693"/>
      <c r="L21" s="688"/>
      <c r="Q21" s="687" t="s">
        <v>1605</v>
      </c>
      <c r="R21" s="693"/>
      <c r="T21" s="781"/>
      <c r="U21" s="780"/>
      <c r="W21" s="774" t="s">
        <v>1478</v>
      </c>
      <c r="X21" s="773" t="s">
        <v>1478</v>
      </c>
      <c r="Y21" s="772" t="s">
        <v>1477</v>
      </c>
      <c r="AY21" s="721" t="s">
        <v>1583</v>
      </c>
      <c r="AZ21" s="721" t="s">
        <v>1579</v>
      </c>
      <c r="BA21" s="735" t="s">
        <v>1593</v>
      </c>
      <c r="BB21" s="734" t="s">
        <v>1596</v>
      </c>
      <c r="BC21" s="715" t="e">
        <v>#VALUE!</v>
      </c>
      <c r="BE21" s="732" t="s">
        <v>1190</v>
      </c>
      <c r="BG21" s="764" t="s">
        <v>1449</v>
      </c>
      <c r="BH21" s="763" t="s">
        <v>1458</v>
      </c>
      <c r="BI21" s="763" t="s">
        <v>1446</v>
      </c>
      <c r="BJ21" s="763" t="s">
        <v>1208</v>
      </c>
      <c r="BL21" s="764" t="s">
        <v>1445</v>
      </c>
      <c r="BM21" s="763" t="s">
        <v>1152</v>
      </c>
      <c r="BN21" s="762"/>
      <c r="BQ21" s="764" t="s">
        <v>1129</v>
      </c>
      <c r="BR21" s="762" t="s">
        <v>1129</v>
      </c>
      <c r="BT21" s="687" t="s">
        <v>1942</v>
      </c>
      <c r="BU21" s="687" t="s">
        <v>1960</v>
      </c>
      <c r="BW21" s="687" t="s">
        <v>916</v>
      </c>
      <c r="CA21" s="919" t="s">
        <v>922</v>
      </c>
      <c r="CE21" s="687" t="s">
        <v>1981</v>
      </c>
      <c r="CF21" s="687" t="s">
        <v>968</v>
      </c>
    </row>
    <row r="22" spans="2:84" x14ac:dyDescent="0.25">
      <c r="B22" s="730" t="s">
        <v>1579</v>
      </c>
      <c r="C22" s="729" t="s">
        <v>1593</v>
      </c>
      <c r="D22" s="728" t="s">
        <v>1595</v>
      </c>
      <c r="F22" s="688"/>
      <c r="G22" s="776" t="s">
        <v>1399</v>
      </c>
      <c r="H22" s="775" t="s">
        <v>1759</v>
      </c>
      <c r="I22" s="775" t="str">
        <f>Main[[#This Row],[List Name]]&amp;"T"</f>
        <v>ElectricalT</v>
      </c>
      <c r="J22" s="693"/>
      <c r="L22" s="688"/>
      <c r="Q22" s="687" t="s">
        <v>1604</v>
      </c>
      <c r="R22" s="693"/>
      <c r="W22" s="774" t="s">
        <v>1476</v>
      </c>
      <c r="X22" s="773" t="s">
        <v>1475</v>
      </c>
      <c r="Y22" s="772" t="s">
        <v>1474</v>
      </c>
      <c r="AY22" s="708" t="s">
        <v>1583</v>
      </c>
      <c r="AZ22" s="708" t="s">
        <v>1579</v>
      </c>
      <c r="BA22" s="714" t="s">
        <v>1593</v>
      </c>
      <c r="BB22" s="713" t="s">
        <v>1595</v>
      </c>
      <c r="BC22" s="712" t="e">
        <v>#VALUE!</v>
      </c>
      <c r="BE22" s="732" t="s">
        <v>1197</v>
      </c>
      <c r="BG22" s="764" t="s">
        <v>1421</v>
      </c>
      <c r="BH22" s="763" t="s">
        <v>1152</v>
      </c>
      <c r="BI22" s="762"/>
      <c r="BJ22" s="762"/>
      <c r="BL22" s="764" t="s">
        <v>1053</v>
      </c>
      <c r="BM22" s="763" t="s">
        <v>973</v>
      </c>
      <c r="BN22" s="762"/>
      <c r="BQ22" s="764" t="s">
        <v>1254</v>
      </c>
      <c r="BR22" s="762" t="s">
        <v>1254</v>
      </c>
      <c r="BT22" s="687" t="s">
        <v>1938</v>
      </c>
      <c r="BU22" s="687" t="s">
        <v>1960</v>
      </c>
      <c r="CA22" s="920" t="s">
        <v>926</v>
      </c>
      <c r="CE22" s="687" t="s">
        <v>1982</v>
      </c>
      <c r="CF22" s="687" t="s">
        <v>1990</v>
      </c>
    </row>
    <row r="23" spans="2:84" x14ac:dyDescent="0.25">
      <c r="B23" s="730" t="s">
        <v>1579</v>
      </c>
      <c r="C23" s="729" t="s">
        <v>1593</v>
      </c>
      <c r="D23" s="728" t="s">
        <v>1594</v>
      </c>
      <c r="F23" s="688"/>
      <c r="G23" s="778" t="s">
        <v>1369</v>
      </c>
      <c r="H23" s="777" t="s">
        <v>1754</v>
      </c>
      <c r="I23" s="777" t="str">
        <f>Main[[#This Row],[List Name]]&amp;"T"</f>
        <v>FabricatedT</v>
      </c>
      <c r="J23" s="693"/>
      <c r="L23" s="688"/>
      <c r="Q23" s="687" t="s">
        <v>1603</v>
      </c>
      <c r="R23" s="693"/>
      <c r="W23" s="774" t="s">
        <v>1421</v>
      </c>
      <c r="X23" s="773" t="s">
        <v>1445</v>
      </c>
      <c r="Y23" s="772" t="s">
        <v>1444</v>
      </c>
      <c r="AY23" s="708" t="s">
        <v>1583</v>
      </c>
      <c r="AZ23" s="708" t="s">
        <v>1579</v>
      </c>
      <c r="BA23" s="714" t="s">
        <v>1593</v>
      </c>
      <c r="BB23" s="713" t="s">
        <v>1594</v>
      </c>
      <c r="BC23" s="712" t="e">
        <v>#VALUE!</v>
      </c>
      <c r="BE23" s="731" t="s">
        <v>1365</v>
      </c>
      <c r="BG23" s="764" t="s">
        <v>1399</v>
      </c>
      <c r="BH23" s="763" t="s">
        <v>1152</v>
      </c>
      <c r="BI23" s="762"/>
      <c r="BJ23" s="762"/>
      <c r="BL23" s="764" t="s">
        <v>1066</v>
      </c>
      <c r="BM23" s="763" t="s">
        <v>973</v>
      </c>
      <c r="BN23" s="762"/>
      <c r="BQ23" s="764" t="s">
        <v>1172</v>
      </c>
      <c r="BR23" s="762" t="s">
        <v>1810</v>
      </c>
      <c r="BT23" s="687" t="s">
        <v>1956</v>
      </c>
      <c r="BU23" s="687" t="s">
        <v>1960</v>
      </c>
      <c r="CA23" s="919" t="s">
        <v>921</v>
      </c>
    </row>
    <row r="24" spans="2:84" x14ac:dyDescent="0.25">
      <c r="B24" s="730" t="s">
        <v>1579</v>
      </c>
      <c r="C24" s="729" t="s">
        <v>1593</v>
      </c>
      <c r="D24" s="728" t="s">
        <v>1592</v>
      </c>
      <c r="F24" s="688"/>
      <c r="G24" s="776" t="s">
        <v>1328</v>
      </c>
      <c r="H24" s="775" t="s">
        <v>1744</v>
      </c>
      <c r="I24" s="775" t="str">
        <f>Main[[#This Row],[List Name]]&amp;"T"</f>
        <v>FoodT</v>
      </c>
      <c r="J24" s="693"/>
      <c r="L24" s="688"/>
      <c r="Q24" s="687" t="s">
        <v>1602</v>
      </c>
      <c r="R24" s="693"/>
      <c r="W24" s="774" t="s">
        <v>1421</v>
      </c>
      <c r="X24" s="773" t="s">
        <v>1435</v>
      </c>
      <c r="Y24" s="772" t="s">
        <v>1434</v>
      </c>
      <c r="AY24" s="708" t="s">
        <v>1583</v>
      </c>
      <c r="AZ24" s="708" t="s">
        <v>1579</v>
      </c>
      <c r="BA24" s="754" t="s">
        <v>1593</v>
      </c>
      <c r="BB24" s="753" t="s">
        <v>1592</v>
      </c>
      <c r="BC24" s="705" t="e">
        <v>#VALUE!</v>
      </c>
      <c r="BE24" s="732" t="s">
        <v>1325</v>
      </c>
      <c r="BG24" s="764" t="s">
        <v>1369</v>
      </c>
      <c r="BH24" s="763" t="s">
        <v>1190</v>
      </c>
      <c r="BI24" s="762"/>
      <c r="BJ24" s="762"/>
      <c r="BL24" s="764" t="s">
        <v>1359</v>
      </c>
      <c r="BM24" s="763" t="s">
        <v>1325</v>
      </c>
      <c r="BN24" s="762"/>
      <c r="BQ24" s="764" t="s">
        <v>1190</v>
      </c>
      <c r="BR24" s="762" t="s">
        <v>1812</v>
      </c>
      <c r="BT24" s="687" t="s">
        <v>1943</v>
      </c>
      <c r="BU24" s="687" t="s">
        <v>1960</v>
      </c>
      <c r="CA24" s="920" t="s">
        <v>919</v>
      </c>
    </row>
    <row r="25" spans="2:84" x14ac:dyDescent="0.25">
      <c r="B25" s="730" t="s">
        <v>1579</v>
      </c>
      <c r="C25" s="729" t="s">
        <v>1580</v>
      </c>
      <c r="D25" s="728" t="s">
        <v>1591</v>
      </c>
      <c r="F25" s="688"/>
      <c r="G25" s="778" t="s">
        <v>1316</v>
      </c>
      <c r="H25" s="777" t="s">
        <v>1733</v>
      </c>
      <c r="I25" s="777" t="str">
        <f>Main[[#This Row],[List Name]]&amp;"T"</f>
        <v>FurnitureT</v>
      </c>
      <c r="J25" s="693"/>
      <c r="L25" s="688"/>
      <c r="Q25" s="687" t="s">
        <v>1601</v>
      </c>
      <c r="R25" s="693"/>
      <c r="W25" s="774" t="s">
        <v>1369</v>
      </c>
      <c r="X25" s="773" t="s">
        <v>1389</v>
      </c>
      <c r="Y25" s="772" t="s">
        <v>1388</v>
      </c>
      <c r="AY25" s="708" t="s">
        <v>1580</v>
      </c>
      <c r="AZ25" s="708" t="s">
        <v>1579</v>
      </c>
      <c r="BA25" s="717" t="s">
        <v>1580</v>
      </c>
      <c r="BB25" s="716" t="s">
        <v>1591</v>
      </c>
      <c r="BC25" s="715" t="e">
        <v>#VALUE!</v>
      </c>
      <c r="BE25" s="731" t="s">
        <v>1593</v>
      </c>
      <c r="BG25" s="764" t="s">
        <v>1328</v>
      </c>
      <c r="BH25" s="763" t="s">
        <v>1325</v>
      </c>
      <c r="BI25" s="762"/>
      <c r="BJ25" s="762"/>
      <c r="BL25" s="764" t="s">
        <v>1469</v>
      </c>
      <c r="BM25" s="763" t="s">
        <v>1446</v>
      </c>
      <c r="BN25" s="762"/>
      <c r="BQ25" s="764" t="s">
        <v>1239</v>
      </c>
      <c r="BR25" s="762" t="s">
        <v>1808</v>
      </c>
      <c r="BT25" s="687" t="s">
        <v>1939</v>
      </c>
      <c r="BU25" s="687" t="s">
        <v>1960</v>
      </c>
      <c r="CA25" s="919" t="s">
        <v>918</v>
      </c>
    </row>
    <row r="26" spans="2:84" x14ac:dyDescent="0.25">
      <c r="B26" s="730" t="s">
        <v>1579</v>
      </c>
      <c r="C26" s="729" t="s">
        <v>1580</v>
      </c>
      <c r="D26" s="728" t="s">
        <v>1590</v>
      </c>
      <c r="F26" s="779"/>
      <c r="G26" s="776" t="s">
        <v>1313</v>
      </c>
      <c r="H26" s="775" t="s">
        <v>1616</v>
      </c>
      <c r="I26" s="775" t="str">
        <f>Main[[#This Row],[List Name]]&amp;"T"</f>
        <v>LeatherT</v>
      </c>
      <c r="J26" s="693"/>
      <c r="L26" s="688"/>
      <c r="Q26" s="687" t="s">
        <v>1600</v>
      </c>
      <c r="R26" s="693"/>
      <c r="W26" s="774" t="s">
        <v>1369</v>
      </c>
      <c r="X26" s="773" t="s">
        <v>1387</v>
      </c>
      <c r="Y26" s="772" t="s">
        <v>1386</v>
      </c>
      <c r="AY26" s="708" t="s">
        <v>1580</v>
      </c>
      <c r="AZ26" s="708" t="s">
        <v>1579</v>
      </c>
      <c r="BA26" s="714" t="s">
        <v>1580</v>
      </c>
      <c r="BB26" s="713" t="s">
        <v>1590</v>
      </c>
      <c r="BC26" s="712" t="e">
        <v>#VALUE!</v>
      </c>
      <c r="BE26" s="732" t="s">
        <v>1583</v>
      </c>
      <c r="BG26" s="764" t="s">
        <v>1316</v>
      </c>
      <c r="BH26" s="763" t="s">
        <v>1172</v>
      </c>
      <c r="BI26" s="762"/>
      <c r="BJ26" s="762"/>
      <c r="BL26" s="764" t="s">
        <v>1354</v>
      </c>
      <c r="BM26" s="763" t="s">
        <v>1325</v>
      </c>
      <c r="BN26" s="762"/>
      <c r="BQ26" s="764" t="s">
        <v>1197</v>
      </c>
      <c r="BR26" s="762" t="s">
        <v>1197</v>
      </c>
      <c r="BT26" s="687" t="s">
        <v>1945</v>
      </c>
      <c r="BU26" s="687" t="s">
        <v>1960</v>
      </c>
    </row>
    <row r="27" spans="2:84" x14ac:dyDescent="0.25">
      <c r="B27" s="730" t="s">
        <v>1579</v>
      </c>
      <c r="C27" s="729" t="s">
        <v>1580</v>
      </c>
      <c r="D27" s="728" t="s">
        <v>1589</v>
      </c>
      <c r="F27" s="779"/>
      <c r="G27" s="778" t="s">
        <v>1277</v>
      </c>
      <c r="H27" s="777" t="s">
        <v>1728</v>
      </c>
      <c r="I27" s="777" t="str">
        <f>Main[[#This Row],[List Name]]&amp;"T"</f>
        <v>MachineryT</v>
      </c>
      <c r="J27" s="693"/>
      <c r="L27" s="688"/>
      <c r="Q27" s="687" t="s">
        <v>1599</v>
      </c>
      <c r="R27" s="693"/>
      <c r="W27" s="774" t="s">
        <v>1369</v>
      </c>
      <c r="X27" s="773" t="s">
        <v>1381</v>
      </c>
      <c r="Y27" s="772" t="s">
        <v>1380</v>
      </c>
      <c r="AY27" s="708" t="s">
        <v>1580</v>
      </c>
      <c r="AZ27" s="708" t="s">
        <v>1579</v>
      </c>
      <c r="BA27" s="714" t="s">
        <v>1580</v>
      </c>
      <c r="BB27" s="713" t="s">
        <v>1589</v>
      </c>
      <c r="BC27" s="712" t="e">
        <v>#VALUE!</v>
      </c>
      <c r="BE27" s="731" t="s">
        <v>1362</v>
      </c>
      <c r="BG27" s="764" t="s">
        <v>1313</v>
      </c>
      <c r="BH27" s="763" t="s">
        <v>1172</v>
      </c>
      <c r="BI27" s="762"/>
      <c r="BJ27" s="762"/>
      <c r="BL27" s="764" t="s">
        <v>1391</v>
      </c>
      <c r="BM27" s="763" t="s">
        <v>1190</v>
      </c>
      <c r="BN27" s="762"/>
      <c r="BQ27" s="764" t="s">
        <v>1137</v>
      </c>
      <c r="BR27" s="762" t="s">
        <v>1812</v>
      </c>
      <c r="BT27" s="687" t="s">
        <v>1953</v>
      </c>
      <c r="BU27" s="687" t="s">
        <v>1960</v>
      </c>
    </row>
    <row r="28" spans="2:84" x14ac:dyDescent="0.25">
      <c r="B28" s="730" t="s">
        <v>1579</v>
      </c>
      <c r="C28" s="729" t="s">
        <v>1580</v>
      </c>
      <c r="D28" s="728" t="s">
        <v>1588</v>
      </c>
      <c r="F28" s="779"/>
      <c r="G28" s="776" t="s">
        <v>1270</v>
      </c>
      <c r="H28" s="775" t="s">
        <v>1720</v>
      </c>
      <c r="I28" s="775" t="str">
        <f>Main[[#This Row],[List Name]]&amp;"T"</f>
        <v>MedicalT</v>
      </c>
      <c r="J28" s="693"/>
      <c r="L28" s="688"/>
      <c r="Q28" s="687" t="s">
        <v>1597</v>
      </c>
      <c r="R28" s="693"/>
      <c r="W28" s="774" t="s">
        <v>1369</v>
      </c>
      <c r="X28" s="773" t="s">
        <v>1368</v>
      </c>
      <c r="Y28" s="772" t="s">
        <v>1367</v>
      </c>
      <c r="AY28" s="708" t="s">
        <v>1580</v>
      </c>
      <c r="AZ28" s="708" t="s">
        <v>1579</v>
      </c>
      <c r="BA28" s="714" t="s">
        <v>1580</v>
      </c>
      <c r="BB28" s="713" t="s">
        <v>1588</v>
      </c>
      <c r="BC28" s="712" t="e">
        <v>#VALUE!</v>
      </c>
      <c r="BE28" s="732" t="s">
        <v>1325</v>
      </c>
      <c r="BG28" s="764" t="s">
        <v>1277</v>
      </c>
      <c r="BH28" s="763" t="s">
        <v>1137</v>
      </c>
      <c r="BI28" s="762"/>
      <c r="BJ28" s="762"/>
      <c r="BL28" s="764" t="s">
        <v>1051</v>
      </c>
      <c r="BM28" s="763" t="s">
        <v>973</v>
      </c>
      <c r="BN28" s="762"/>
      <c r="BQ28" s="764" t="s">
        <v>1325</v>
      </c>
      <c r="BR28" s="762" t="s">
        <v>1813</v>
      </c>
      <c r="BT28" s="687" t="s">
        <v>1950</v>
      </c>
      <c r="BU28" s="687" t="s">
        <v>1960</v>
      </c>
    </row>
    <row r="29" spans="2:84" ht="16.5" thickBot="1" x14ac:dyDescent="0.3">
      <c r="B29" s="730" t="s">
        <v>1579</v>
      </c>
      <c r="C29" s="729" t="s">
        <v>1580</v>
      </c>
      <c r="D29" s="728" t="s">
        <v>1587</v>
      </c>
      <c r="F29" s="688"/>
      <c r="G29" s="778" t="s">
        <v>1262</v>
      </c>
      <c r="H29" s="777" t="s">
        <v>1718</v>
      </c>
      <c r="I29" s="777" t="str">
        <f>Main[[#This Row],[List Name]]&amp;"T"</f>
        <v>MiscT</v>
      </c>
      <c r="J29" s="693"/>
      <c r="L29" s="692"/>
      <c r="M29" s="691"/>
      <c r="N29" s="691"/>
      <c r="O29" s="691"/>
      <c r="P29" s="691"/>
      <c r="Q29" s="691"/>
      <c r="R29" s="690"/>
      <c r="W29" s="774" t="s">
        <v>1328</v>
      </c>
      <c r="X29" s="773" t="s">
        <v>1332</v>
      </c>
      <c r="Y29" s="772" t="s">
        <v>1331</v>
      </c>
      <c r="AY29" s="708" t="s">
        <v>1580</v>
      </c>
      <c r="AZ29" s="708" t="s">
        <v>1579</v>
      </c>
      <c r="BA29" s="714" t="s">
        <v>1580</v>
      </c>
      <c r="BB29" s="713" t="s">
        <v>1587</v>
      </c>
      <c r="BC29" s="712" t="e">
        <v>#VALUE!</v>
      </c>
      <c r="BE29" s="731" t="s">
        <v>1475</v>
      </c>
      <c r="BG29" s="764" t="s">
        <v>1270</v>
      </c>
      <c r="BH29" s="763" t="s">
        <v>1172</v>
      </c>
      <c r="BI29" s="762"/>
      <c r="BJ29" s="762"/>
      <c r="BL29" s="764" t="s">
        <v>1500</v>
      </c>
      <c r="BM29" s="763" t="s">
        <v>973</v>
      </c>
      <c r="BN29" s="762"/>
      <c r="BQ29" s="764" t="s">
        <v>1152</v>
      </c>
      <c r="BR29" s="762" t="s">
        <v>1812</v>
      </c>
      <c r="BT29" s="687" t="s">
        <v>1954</v>
      </c>
      <c r="BU29" s="687" t="s">
        <v>1960</v>
      </c>
    </row>
    <row r="30" spans="2:84" ht="16.5" thickBot="1" x14ac:dyDescent="0.3">
      <c r="B30" s="730" t="s">
        <v>1579</v>
      </c>
      <c r="C30" s="729" t="s">
        <v>1580</v>
      </c>
      <c r="D30" s="728" t="s">
        <v>1586</v>
      </c>
      <c r="F30" s="688"/>
      <c r="G30" s="776" t="s">
        <v>1242</v>
      </c>
      <c r="H30" s="775" t="s">
        <v>1716</v>
      </c>
      <c r="I30" s="775" t="str">
        <f>Main[[#This Row],[List Name]]&amp;"T"</f>
        <v>NonmetallicT</v>
      </c>
      <c r="J30" s="693"/>
      <c r="W30" s="774" t="s">
        <v>1328</v>
      </c>
      <c r="X30" s="773" t="s">
        <v>1330</v>
      </c>
      <c r="Y30" s="772" t="s">
        <v>1329</v>
      </c>
      <c r="AY30" s="708" t="s">
        <v>1580</v>
      </c>
      <c r="AZ30" s="708" t="s">
        <v>1579</v>
      </c>
      <c r="BA30" s="754" t="s">
        <v>1580</v>
      </c>
      <c r="BB30" s="753" t="s">
        <v>1586</v>
      </c>
      <c r="BC30" s="705" t="e">
        <v>#VALUE!</v>
      </c>
      <c r="BE30" s="732" t="s">
        <v>1172</v>
      </c>
      <c r="BG30" s="764" t="s">
        <v>1262</v>
      </c>
      <c r="BH30" s="763" t="s">
        <v>1172</v>
      </c>
      <c r="BI30" s="762"/>
      <c r="BJ30" s="762"/>
      <c r="BL30" s="764" t="s">
        <v>1256</v>
      </c>
      <c r="BM30" s="763" t="s">
        <v>1254</v>
      </c>
      <c r="BN30" s="762"/>
      <c r="BQ30" s="764" t="s">
        <v>1577</v>
      </c>
      <c r="BR30" s="762" t="s">
        <v>1811</v>
      </c>
      <c r="BT30" s="687" t="s">
        <v>1955</v>
      </c>
      <c r="BU30" s="687" t="s">
        <v>1960</v>
      </c>
    </row>
    <row r="31" spans="2:84" x14ac:dyDescent="0.25">
      <c r="B31" s="730" t="s">
        <v>1579</v>
      </c>
      <c r="C31" s="729" t="s">
        <v>1585</v>
      </c>
      <c r="D31" s="728" t="s">
        <v>1584</v>
      </c>
      <c r="F31" s="688"/>
      <c r="G31" s="778" t="s">
        <v>1230</v>
      </c>
      <c r="H31" s="777" t="s">
        <v>1231</v>
      </c>
      <c r="I31" s="777" t="str">
        <f>Main[[#This Row],[List Name]]&amp;"T"</f>
        <v>PaperT</v>
      </c>
      <c r="J31" s="693"/>
      <c r="L31" s="697"/>
      <c r="M31" s="696"/>
      <c r="N31" s="696"/>
      <c r="O31" s="696"/>
      <c r="P31" s="696"/>
      <c r="Q31" s="696"/>
      <c r="R31" s="695"/>
      <c r="W31" s="774" t="s">
        <v>1328</v>
      </c>
      <c r="X31" s="773" t="s">
        <v>1327</v>
      </c>
      <c r="Y31" s="772" t="s">
        <v>1326</v>
      </c>
      <c r="AY31" s="708" t="s">
        <v>1583</v>
      </c>
      <c r="AZ31" s="708" t="s">
        <v>1579</v>
      </c>
      <c r="BA31" s="747" t="s">
        <v>1585</v>
      </c>
      <c r="BB31" s="746" t="s">
        <v>1584</v>
      </c>
      <c r="BC31" s="718" t="e">
        <v>#VALUE!</v>
      </c>
      <c r="BE31" s="731" t="s">
        <v>1395</v>
      </c>
      <c r="BG31" s="764" t="s">
        <v>1242</v>
      </c>
      <c r="BH31" s="763" t="s">
        <v>1254</v>
      </c>
      <c r="BI31" s="763" t="s">
        <v>1249</v>
      </c>
      <c r="BJ31" s="763" t="s">
        <v>1239</v>
      </c>
      <c r="BL31" s="764" t="s">
        <v>1253</v>
      </c>
      <c r="BM31" s="763" t="s">
        <v>1239</v>
      </c>
      <c r="BN31" s="762"/>
      <c r="BQ31" s="764" t="s">
        <v>1110</v>
      </c>
      <c r="BR31" s="762" t="s">
        <v>1810</v>
      </c>
    </row>
    <row r="32" spans="2:84" x14ac:dyDescent="0.25">
      <c r="B32" s="730" t="s">
        <v>1579</v>
      </c>
      <c r="C32" s="729" t="s">
        <v>1582</v>
      </c>
      <c r="D32" s="728" t="s">
        <v>1581</v>
      </c>
      <c r="F32" s="688"/>
      <c r="G32" s="776" t="s">
        <v>1224</v>
      </c>
      <c r="H32" s="775" t="s">
        <v>1709</v>
      </c>
      <c r="I32" s="775" t="str">
        <f>Main[[#This Row],[List Name]]&amp;"T"</f>
        <v>PetroleumT</v>
      </c>
      <c r="J32" s="693"/>
      <c r="L32" s="688"/>
      <c r="M32" s="694" t="s">
        <v>1809</v>
      </c>
      <c r="N32" s="694" t="s">
        <v>1624</v>
      </c>
      <c r="O32" s="694" t="s">
        <v>1623</v>
      </c>
      <c r="Q32" s="694" t="s">
        <v>1807</v>
      </c>
      <c r="R32" s="693"/>
      <c r="W32" s="774" t="s">
        <v>1316</v>
      </c>
      <c r="X32" s="773" t="s">
        <v>1318</v>
      </c>
      <c r="Y32" s="772" t="s">
        <v>1318</v>
      </c>
      <c r="AY32" s="708" t="s">
        <v>1580</v>
      </c>
      <c r="AZ32" s="708" t="s">
        <v>1579</v>
      </c>
      <c r="BA32" s="756" t="s">
        <v>1582</v>
      </c>
      <c r="BB32" s="755" t="s">
        <v>1581</v>
      </c>
      <c r="BC32" s="718" t="e">
        <v>#VALUE!</v>
      </c>
      <c r="BE32" s="732" t="s">
        <v>1190</v>
      </c>
      <c r="BG32" s="764" t="s">
        <v>1230</v>
      </c>
      <c r="BH32" s="763" t="s">
        <v>1129</v>
      </c>
      <c r="BI32" s="762"/>
      <c r="BJ32" s="762"/>
      <c r="BL32" s="764" t="s">
        <v>1049</v>
      </c>
      <c r="BM32" s="763" t="s">
        <v>973</v>
      </c>
      <c r="BN32" s="762"/>
      <c r="BQ32" s="764" t="s">
        <v>1249</v>
      </c>
      <c r="BR32" s="762" t="s">
        <v>1808</v>
      </c>
      <c r="BT32" s="687" t="s">
        <v>1951</v>
      </c>
      <c r="BU32" s="687" t="s">
        <v>1961</v>
      </c>
    </row>
    <row r="33" spans="2:73" ht="16.5" thickBot="1" x14ac:dyDescent="0.3">
      <c r="B33" s="730" t="s">
        <v>1579</v>
      </c>
      <c r="C33" s="729" t="s">
        <v>1577</v>
      </c>
      <c r="D33" s="728" t="s">
        <v>1578</v>
      </c>
      <c r="F33" s="688"/>
      <c r="G33" s="776" t="s">
        <v>1211</v>
      </c>
      <c r="H33" s="775" t="s">
        <v>729</v>
      </c>
      <c r="I33" s="775" t="str">
        <f>Main[[#This Row],[List Name]]&amp;"T"</f>
        <v>PlasticsT</v>
      </c>
      <c r="J33" s="693"/>
      <c r="L33" s="688"/>
      <c r="M33" s="687" t="s">
        <v>1593</v>
      </c>
      <c r="N33" s="687" t="s">
        <v>1807</v>
      </c>
      <c r="O33" s="687" t="str">
        <f>N33&amp;"T"</f>
        <v>AnimalT</v>
      </c>
      <c r="Q33" s="687" t="s">
        <v>1596</v>
      </c>
      <c r="R33" s="693"/>
      <c r="W33" s="774" t="s">
        <v>1313</v>
      </c>
      <c r="X33" s="773" t="s">
        <v>1312</v>
      </c>
      <c r="Y33" s="772" t="s">
        <v>1311</v>
      </c>
      <c r="AY33" s="701" t="s">
        <v>1577</v>
      </c>
      <c r="AZ33" s="701" t="s">
        <v>1579</v>
      </c>
      <c r="BA33" s="700" t="s">
        <v>1577</v>
      </c>
      <c r="BB33" s="725" t="s">
        <v>1578</v>
      </c>
      <c r="BC33" s="698" t="e">
        <v>#VALUE!</v>
      </c>
      <c r="BE33" s="731" t="s">
        <v>1086</v>
      </c>
      <c r="BG33" s="764" t="s">
        <v>1224</v>
      </c>
      <c r="BH33" s="763" t="s">
        <v>1172</v>
      </c>
      <c r="BI33" s="763" t="s">
        <v>1007</v>
      </c>
      <c r="BJ33" s="762"/>
      <c r="BL33" s="764" t="s">
        <v>1128</v>
      </c>
      <c r="BM33" s="763" t="s">
        <v>1007</v>
      </c>
      <c r="BN33" s="762"/>
      <c r="BQ33" s="763"/>
      <c r="BR33" s="762"/>
      <c r="BT33" s="687" t="s">
        <v>1952</v>
      </c>
      <c r="BU33" s="687" t="s">
        <v>1961</v>
      </c>
    </row>
    <row r="34" spans="2:73" ht="16.5" thickTop="1" x14ac:dyDescent="0.25">
      <c r="B34" s="730" t="s">
        <v>1566</v>
      </c>
      <c r="C34" s="729" t="s">
        <v>1574</v>
      </c>
      <c r="D34" s="728" t="s">
        <v>1576</v>
      </c>
      <c r="F34" s="688"/>
      <c r="G34" s="778" t="s">
        <v>1193</v>
      </c>
      <c r="H34" s="777" t="s">
        <v>1705</v>
      </c>
      <c r="I34" s="777" t="str">
        <f>Main[[#This Row],[List Name]]&amp;"T"</f>
        <v>PrimaryT</v>
      </c>
      <c r="J34" s="693"/>
      <c r="L34" s="688"/>
      <c r="M34" s="687" t="s">
        <v>1580</v>
      </c>
      <c r="N34" s="687" t="s">
        <v>1580</v>
      </c>
      <c r="O34" s="687" t="str">
        <f>N34&amp;"T"</f>
        <v>CropsT</v>
      </c>
      <c r="Q34" s="687" t="s">
        <v>1595</v>
      </c>
      <c r="R34" s="693"/>
      <c r="W34" s="774" t="s">
        <v>1242</v>
      </c>
      <c r="X34" s="773" t="s">
        <v>1253</v>
      </c>
      <c r="Y34" s="772" t="s">
        <v>1252</v>
      </c>
      <c r="AY34" s="721" t="s">
        <v>973</v>
      </c>
      <c r="AZ34" s="721" t="s">
        <v>1566</v>
      </c>
      <c r="BA34" s="717" t="s">
        <v>1574</v>
      </c>
      <c r="BB34" s="716" t="s">
        <v>1576</v>
      </c>
      <c r="BC34" s="715" t="e">
        <v>#VALUE!</v>
      </c>
      <c r="BE34" s="732" t="s">
        <v>973</v>
      </c>
      <c r="BG34" s="764" t="s">
        <v>1211</v>
      </c>
      <c r="BH34" s="763" t="s">
        <v>1208</v>
      </c>
      <c r="BI34" s="762"/>
      <c r="BJ34" s="762"/>
      <c r="BL34" s="764" t="s">
        <v>1389</v>
      </c>
      <c r="BM34" s="763" t="s">
        <v>1190</v>
      </c>
      <c r="BN34" s="762"/>
      <c r="BQ34" s="763"/>
      <c r="BR34" s="762"/>
      <c r="BT34" s="687" t="s">
        <v>1958</v>
      </c>
      <c r="BU34" s="687" t="s">
        <v>1961</v>
      </c>
    </row>
    <row r="35" spans="2:73" x14ac:dyDescent="0.25">
      <c r="B35" s="730" t="s">
        <v>1566</v>
      </c>
      <c r="C35" s="729" t="s">
        <v>1574</v>
      </c>
      <c r="D35" s="728" t="s">
        <v>1575</v>
      </c>
      <c r="F35" s="688"/>
      <c r="G35" s="776" t="s">
        <v>1188</v>
      </c>
      <c r="H35" s="775" t="s">
        <v>1700</v>
      </c>
      <c r="I35" s="775" t="str">
        <f>Main[[#This Row],[List Name]]&amp;"T"</f>
        <v>PrintingT</v>
      </c>
      <c r="J35" s="693"/>
      <c r="L35" s="688"/>
      <c r="M35" s="687" t="s">
        <v>1585</v>
      </c>
      <c r="N35" s="687" t="s">
        <v>1585</v>
      </c>
      <c r="O35" s="687" t="str">
        <f>N35&amp;"T"</f>
        <v>FishingT</v>
      </c>
      <c r="Q35" s="687" t="s">
        <v>1594</v>
      </c>
      <c r="R35" s="693"/>
      <c r="W35" s="774" t="s">
        <v>1242</v>
      </c>
      <c r="X35" s="773" t="s">
        <v>1251</v>
      </c>
      <c r="Y35" s="772" t="s">
        <v>1250</v>
      </c>
      <c r="AY35" s="708" t="s">
        <v>973</v>
      </c>
      <c r="AZ35" s="708" t="s">
        <v>1566</v>
      </c>
      <c r="BA35" s="714" t="s">
        <v>1574</v>
      </c>
      <c r="BB35" s="713" t="s">
        <v>1575</v>
      </c>
      <c r="BC35" s="712" t="e">
        <v>#VALUE!</v>
      </c>
      <c r="BE35" s="731" t="s">
        <v>1574</v>
      </c>
      <c r="BG35" s="764" t="s">
        <v>1193</v>
      </c>
      <c r="BH35" s="763" t="s">
        <v>1199</v>
      </c>
      <c r="BI35" s="763" t="s">
        <v>1190</v>
      </c>
      <c r="BJ35" s="763" t="s">
        <v>1197</v>
      </c>
      <c r="BL35" s="764" t="s">
        <v>1064</v>
      </c>
      <c r="BM35" s="763" t="s">
        <v>973</v>
      </c>
      <c r="BN35" s="762"/>
      <c r="BQ35" s="763"/>
      <c r="BR35" s="762"/>
    </row>
    <row r="36" spans="2:73" x14ac:dyDescent="0.25">
      <c r="B36" s="730" t="s">
        <v>1566</v>
      </c>
      <c r="C36" s="729" t="s">
        <v>1574</v>
      </c>
      <c r="D36" s="728" t="s">
        <v>1573</v>
      </c>
      <c r="F36" s="688"/>
      <c r="G36" s="778" t="s">
        <v>1180</v>
      </c>
      <c r="H36" s="777" t="s">
        <v>1698</v>
      </c>
      <c r="I36" s="777" t="str">
        <f>Main[[#This Row],[List Name]]&amp;"T"</f>
        <v>TextileMT</v>
      </c>
      <c r="J36" s="693"/>
      <c r="L36" s="688"/>
      <c r="M36" s="687" t="s">
        <v>1582</v>
      </c>
      <c r="N36" s="687" t="s">
        <v>1806</v>
      </c>
      <c r="O36" s="687" t="str">
        <f>N36&amp;"T"</f>
        <v>SupportT</v>
      </c>
      <c r="Q36" s="687" t="s">
        <v>1592</v>
      </c>
      <c r="R36" s="693"/>
      <c r="W36" s="774" t="s">
        <v>1242</v>
      </c>
      <c r="X36" s="773" t="s">
        <v>1248</v>
      </c>
      <c r="Y36" s="772" t="s">
        <v>1247</v>
      </c>
      <c r="AY36" s="708" t="s">
        <v>973</v>
      </c>
      <c r="AZ36" s="708" t="s">
        <v>1566</v>
      </c>
      <c r="BA36" s="754" t="s">
        <v>1574</v>
      </c>
      <c r="BB36" s="753" t="s">
        <v>1573</v>
      </c>
      <c r="BC36" s="705" t="e">
        <v>#VALUE!</v>
      </c>
      <c r="BE36" s="732" t="s">
        <v>973</v>
      </c>
      <c r="BG36" s="764" t="s">
        <v>1188</v>
      </c>
      <c r="BH36" s="763" t="s">
        <v>1172</v>
      </c>
      <c r="BI36" s="762"/>
      <c r="BJ36" s="762"/>
      <c r="BL36" s="764" t="s">
        <v>1303</v>
      </c>
      <c r="BM36" s="763" t="s">
        <v>1137</v>
      </c>
      <c r="BN36" s="762"/>
      <c r="BQ36" s="763"/>
      <c r="BR36" s="762"/>
    </row>
    <row r="37" spans="2:73" x14ac:dyDescent="0.25">
      <c r="B37" s="730" t="s">
        <v>1566</v>
      </c>
      <c r="C37" s="729" t="s">
        <v>1572</v>
      </c>
      <c r="D37" s="728" t="s">
        <v>1571</v>
      </c>
      <c r="F37" s="688"/>
      <c r="G37" s="776" t="s">
        <v>1175</v>
      </c>
      <c r="H37" s="775" t="s">
        <v>1695</v>
      </c>
      <c r="I37" s="775" t="str">
        <f>Main[[#This Row],[List Name]]&amp;"T"</f>
        <v>TextilePT</v>
      </c>
      <c r="J37" s="693"/>
      <c r="L37" s="688"/>
      <c r="M37" s="687" t="s">
        <v>1577</v>
      </c>
      <c r="N37" s="687" t="s">
        <v>1805</v>
      </c>
      <c r="O37" s="687" t="str">
        <f>N37&amp;"T"</f>
        <v>TimberT</v>
      </c>
      <c r="R37" s="693"/>
      <c r="W37" s="774" t="s">
        <v>1193</v>
      </c>
      <c r="X37" s="773" t="s">
        <v>1201</v>
      </c>
      <c r="Y37" s="772" t="s">
        <v>1200</v>
      </c>
      <c r="AY37" s="708" t="s">
        <v>973</v>
      </c>
      <c r="AZ37" s="708" t="s">
        <v>1566</v>
      </c>
      <c r="BA37" s="756" t="s">
        <v>1572</v>
      </c>
      <c r="BB37" s="755" t="s">
        <v>1571</v>
      </c>
      <c r="BC37" s="718" t="e">
        <v>#VALUE!</v>
      </c>
      <c r="BE37" s="731" t="s">
        <v>1445</v>
      </c>
      <c r="BG37" s="764" t="s">
        <v>1180</v>
      </c>
      <c r="BH37" s="763" t="s">
        <v>1172</v>
      </c>
      <c r="BI37" s="762"/>
      <c r="BJ37" s="762"/>
      <c r="BL37" s="764" t="s">
        <v>1441</v>
      </c>
      <c r="BM37" s="763" t="s">
        <v>1152</v>
      </c>
      <c r="BN37" s="762"/>
      <c r="BQ37" s="763"/>
      <c r="BR37" s="762"/>
    </row>
    <row r="38" spans="2:73" x14ac:dyDescent="0.25">
      <c r="B38" s="730" t="s">
        <v>1566</v>
      </c>
      <c r="C38" s="729" t="s">
        <v>1570</v>
      </c>
      <c r="D38" s="728" t="s">
        <v>1569</v>
      </c>
      <c r="F38" s="688"/>
      <c r="G38" s="778" t="s">
        <v>1140</v>
      </c>
      <c r="H38" s="777" t="s">
        <v>1693</v>
      </c>
      <c r="I38" s="777" t="str">
        <f>Main[[#This Row],[List Name]]&amp;"T"</f>
        <v>TequipmentT</v>
      </c>
      <c r="J38" s="693"/>
      <c r="L38" s="688"/>
      <c r="Q38" s="694" t="s">
        <v>1580</v>
      </c>
      <c r="R38" s="693"/>
      <c r="W38" s="774" t="s">
        <v>1193</v>
      </c>
      <c r="X38" s="773" t="s">
        <v>1192</v>
      </c>
      <c r="Y38" s="772" t="s">
        <v>1191</v>
      </c>
      <c r="AY38" s="708" t="s">
        <v>973</v>
      </c>
      <c r="AZ38" s="708" t="s">
        <v>1566</v>
      </c>
      <c r="BA38" s="756" t="s">
        <v>1570</v>
      </c>
      <c r="BB38" s="755" t="s">
        <v>1569</v>
      </c>
      <c r="BC38" s="718" t="e">
        <v>#VALUE!</v>
      </c>
      <c r="BE38" s="732" t="s">
        <v>1152</v>
      </c>
      <c r="BG38" s="764" t="s">
        <v>1175</v>
      </c>
      <c r="BH38" s="763" t="s">
        <v>1172</v>
      </c>
      <c r="BI38" s="762"/>
      <c r="BJ38" s="762"/>
      <c r="BL38" s="764" t="s">
        <v>1437</v>
      </c>
      <c r="BM38" s="763" t="s">
        <v>1152</v>
      </c>
      <c r="BN38" s="762"/>
      <c r="BQ38" s="763"/>
      <c r="BR38" s="762"/>
    </row>
    <row r="39" spans="2:73" x14ac:dyDescent="0.25">
      <c r="B39" s="730" t="s">
        <v>1566</v>
      </c>
      <c r="C39" s="729" t="s">
        <v>1565</v>
      </c>
      <c r="D39" s="728" t="s">
        <v>1568</v>
      </c>
      <c r="F39" s="688"/>
      <c r="G39" s="776" t="s">
        <v>1132</v>
      </c>
      <c r="H39" s="775" t="s">
        <v>1685</v>
      </c>
      <c r="I39" s="775" t="str">
        <f>Main[[#This Row],[List Name]]&amp;"T"</f>
        <v>WoodT</v>
      </c>
      <c r="J39" s="693"/>
      <c r="L39" s="688"/>
      <c r="Q39" s="687" t="s">
        <v>1591</v>
      </c>
      <c r="R39" s="693"/>
      <c r="W39" s="774" t="s">
        <v>1180</v>
      </c>
      <c r="X39" s="773" t="s">
        <v>1184</v>
      </c>
      <c r="Y39" s="772" t="s">
        <v>1183</v>
      </c>
      <c r="AY39" s="708" t="s">
        <v>973</v>
      </c>
      <c r="AZ39" s="708" t="s">
        <v>1566</v>
      </c>
      <c r="BA39" s="717" t="s">
        <v>1565</v>
      </c>
      <c r="BB39" s="716" t="s">
        <v>1568</v>
      </c>
      <c r="BC39" s="715" t="e">
        <v>#VALUE!</v>
      </c>
      <c r="BE39" s="731" t="s">
        <v>1053</v>
      </c>
      <c r="BG39" s="764" t="s">
        <v>1140</v>
      </c>
      <c r="BH39" s="763" t="s">
        <v>1152</v>
      </c>
      <c r="BI39" s="763" t="s">
        <v>1137</v>
      </c>
      <c r="BJ39" s="762"/>
      <c r="BL39" s="764" t="s">
        <v>1082</v>
      </c>
      <c r="BM39" s="763" t="s">
        <v>973</v>
      </c>
      <c r="BN39" s="762"/>
      <c r="BQ39" s="763"/>
      <c r="BR39" s="762"/>
    </row>
    <row r="40" spans="2:73" x14ac:dyDescent="0.25">
      <c r="B40" s="730" t="s">
        <v>1566</v>
      </c>
      <c r="C40" s="729" t="s">
        <v>1565</v>
      </c>
      <c r="D40" s="728" t="s">
        <v>1567</v>
      </c>
      <c r="F40" s="779"/>
      <c r="G40" s="778" t="s">
        <v>1117</v>
      </c>
      <c r="H40" s="777" t="s">
        <v>1681</v>
      </c>
      <c r="I40" s="777" t="str">
        <f>Main[[#This Row],[List Name]]&amp;"T"</f>
        <v>MiningT</v>
      </c>
      <c r="J40" s="693"/>
      <c r="L40" s="688"/>
      <c r="Q40" s="687" t="s">
        <v>1590</v>
      </c>
      <c r="R40" s="693"/>
      <c r="W40" s="774" t="s">
        <v>1180</v>
      </c>
      <c r="X40" s="773" t="s">
        <v>1182</v>
      </c>
      <c r="Y40" s="772" t="s">
        <v>1181</v>
      </c>
      <c r="AY40" s="708" t="s">
        <v>973</v>
      </c>
      <c r="AZ40" s="708" t="s">
        <v>1566</v>
      </c>
      <c r="BA40" s="714" t="s">
        <v>1565</v>
      </c>
      <c r="BB40" s="713" t="s">
        <v>1567</v>
      </c>
      <c r="BC40" s="712" t="e">
        <v>#VALUE!</v>
      </c>
      <c r="BE40" s="732" t="s">
        <v>973</v>
      </c>
      <c r="BG40" s="764" t="s">
        <v>1132</v>
      </c>
      <c r="BH40" s="763" t="s">
        <v>1129</v>
      </c>
      <c r="BI40" s="762"/>
      <c r="BJ40" s="762"/>
      <c r="BL40" s="764" t="s">
        <v>1062</v>
      </c>
      <c r="BM40" s="763" t="s">
        <v>973</v>
      </c>
      <c r="BN40" s="762"/>
      <c r="BQ40" s="763"/>
      <c r="BR40" s="762"/>
    </row>
    <row r="41" spans="2:73" ht="16.5" thickBot="1" x14ac:dyDescent="0.3">
      <c r="B41" s="730" t="s">
        <v>1566</v>
      </c>
      <c r="C41" s="729" t="s">
        <v>1565</v>
      </c>
      <c r="D41" s="728" t="s">
        <v>1564</v>
      </c>
      <c r="F41" s="688"/>
      <c r="G41" s="778" t="s">
        <v>1093</v>
      </c>
      <c r="H41" s="777" t="s">
        <v>1675</v>
      </c>
      <c r="I41" s="777" t="str">
        <f>Main[[#This Row],[List Name]]&amp;"T"</f>
        <v>OtherST</v>
      </c>
      <c r="J41" s="693"/>
      <c r="L41" s="688"/>
      <c r="Q41" s="687" t="s">
        <v>1589</v>
      </c>
      <c r="R41" s="693"/>
      <c r="W41" s="774" t="s">
        <v>1180</v>
      </c>
      <c r="X41" s="773" t="s">
        <v>1179</v>
      </c>
      <c r="Y41" s="772" t="s">
        <v>1178</v>
      </c>
      <c r="AY41" s="701" t="s">
        <v>973</v>
      </c>
      <c r="AZ41" s="701" t="s">
        <v>1566</v>
      </c>
      <c r="BA41" s="724" t="s">
        <v>1565</v>
      </c>
      <c r="BB41" s="723" t="s">
        <v>1564</v>
      </c>
      <c r="BC41" s="722" t="e">
        <v>#VALUE!</v>
      </c>
      <c r="BE41" s="731" t="s">
        <v>1066</v>
      </c>
      <c r="BG41" s="764" t="s">
        <v>1117</v>
      </c>
      <c r="BH41" s="763" t="s">
        <v>1118</v>
      </c>
      <c r="BI41" s="763" t="s">
        <v>1007</v>
      </c>
      <c r="BJ41" s="762"/>
      <c r="BL41" s="764" t="s">
        <v>1234</v>
      </c>
      <c r="BM41" s="763" t="s">
        <v>1129</v>
      </c>
      <c r="BN41" s="762"/>
    </row>
    <row r="42" spans="2:73" ht="16.5" thickTop="1" x14ac:dyDescent="0.25">
      <c r="B42" s="730" t="s">
        <v>1549</v>
      </c>
      <c r="C42" s="729" t="s">
        <v>1563</v>
      </c>
      <c r="D42" s="728" t="s">
        <v>1562</v>
      </c>
      <c r="F42" s="688"/>
      <c r="G42" s="776" t="s">
        <v>1069</v>
      </c>
      <c r="H42" s="775" t="s">
        <v>1670</v>
      </c>
      <c r="I42" s="775" t="str">
        <f>Main[[#This Row],[List Name]]&amp;"T"</f>
        <v>ProfessionalT</v>
      </c>
      <c r="J42" s="693"/>
      <c r="L42" s="688"/>
      <c r="Q42" s="687" t="s">
        <v>1588</v>
      </c>
      <c r="R42" s="693"/>
      <c r="W42" s="774" t="s">
        <v>1140</v>
      </c>
      <c r="X42" s="773" t="s">
        <v>1143</v>
      </c>
      <c r="Y42" s="772" t="s">
        <v>1142</v>
      </c>
      <c r="AY42" s="721" t="s">
        <v>1546</v>
      </c>
      <c r="AZ42" s="721" t="s">
        <v>1549</v>
      </c>
      <c r="BA42" s="751" t="s">
        <v>1563</v>
      </c>
      <c r="BB42" s="750" t="s">
        <v>1562</v>
      </c>
      <c r="BC42" s="718" t="e">
        <v>#VALUE!</v>
      </c>
      <c r="BE42" s="732" t="s">
        <v>973</v>
      </c>
      <c r="BG42" s="764" t="s">
        <v>1109</v>
      </c>
      <c r="BH42" s="763" t="s">
        <v>973</v>
      </c>
      <c r="BI42" s="763" t="s">
        <v>1110</v>
      </c>
      <c r="BJ42" s="762"/>
      <c r="BL42" s="764" t="s">
        <v>1033</v>
      </c>
      <c r="BM42" s="763" t="s">
        <v>1012</v>
      </c>
      <c r="BN42" s="762"/>
    </row>
    <row r="43" spans="2:73" x14ac:dyDescent="0.25">
      <c r="B43" s="730" t="s">
        <v>1549</v>
      </c>
      <c r="C43" s="729" t="s">
        <v>1556</v>
      </c>
      <c r="D43" s="728" t="s">
        <v>1561</v>
      </c>
      <c r="F43" s="779"/>
      <c r="G43" s="778" t="s">
        <v>1056</v>
      </c>
      <c r="H43" s="777" t="s">
        <v>1659</v>
      </c>
      <c r="I43" s="777" t="str">
        <f>Main[[#This Row],[List Name]]&amp;"T"</f>
        <v>RealEstateT</v>
      </c>
      <c r="J43" s="693"/>
      <c r="L43" s="688"/>
      <c r="Q43" s="687" t="s">
        <v>1587</v>
      </c>
      <c r="R43" s="693"/>
      <c r="W43" s="774" t="s">
        <v>1132</v>
      </c>
      <c r="X43" s="773" t="s">
        <v>1136</v>
      </c>
      <c r="Y43" s="772" t="s">
        <v>1136</v>
      </c>
      <c r="AY43" s="708" t="s">
        <v>1546</v>
      </c>
      <c r="AZ43" s="708" t="s">
        <v>1549</v>
      </c>
      <c r="BA43" s="717" t="s">
        <v>1556</v>
      </c>
      <c r="BB43" s="716" t="s">
        <v>1561</v>
      </c>
      <c r="BC43" s="715" t="e">
        <v>#VALUE!</v>
      </c>
      <c r="BE43" s="731" t="s">
        <v>1359</v>
      </c>
      <c r="BG43" s="764" t="s">
        <v>1093</v>
      </c>
      <c r="BH43" s="763" t="s">
        <v>973</v>
      </c>
      <c r="BI43" s="762"/>
      <c r="BJ43" s="762"/>
      <c r="BL43" s="764" t="s">
        <v>1580</v>
      </c>
      <c r="BM43" s="763" t="s">
        <v>1580</v>
      </c>
      <c r="BN43" s="762"/>
    </row>
    <row r="44" spans="2:73" x14ac:dyDescent="0.25">
      <c r="B44" s="730" t="s">
        <v>1549</v>
      </c>
      <c r="C44" s="729" t="s">
        <v>1556</v>
      </c>
      <c r="D44" s="728" t="s">
        <v>1560</v>
      </c>
      <c r="F44" s="779"/>
      <c r="G44" s="776" t="s">
        <v>1036</v>
      </c>
      <c r="H44" s="775" t="s">
        <v>1653</v>
      </c>
      <c r="I44" s="775" t="str">
        <f>Main[[#This Row],[List Name]]&amp;"T"</f>
        <v>RetailT</v>
      </c>
      <c r="J44" s="693"/>
      <c r="L44" s="688"/>
      <c r="Q44" s="687" t="s">
        <v>1586</v>
      </c>
      <c r="R44" s="693"/>
      <c r="W44" s="774" t="s">
        <v>1132</v>
      </c>
      <c r="X44" s="773" t="s">
        <v>1131</v>
      </c>
      <c r="Y44" s="772" t="s">
        <v>1130</v>
      </c>
      <c r="AY44" s="708" t="s">
        <v>1546</v>
      </c>
      <c r="AZ44" s="708" t="s">
        <v>1549</v>
      </c>
      <c r="BA44" s="714" t="s">
        <v>1556</v>
      </c>
      <c r="BB44" s="713" t="s">
        <v>1560</v>
      </c>
      <c r="BC44" s="712" t="e">
        <v>#VALUE!</v>
      </c>
      <c r="BE44" s="732" t="s">
        <v>1325</v>
      </c>
      <c r="BG44" s="764" t="s">
        <v>1069</v>
      </c>
      <c r="BH44" s="763" t="s">
        <v>973</v>
      </c>
      <c r="BI44" s="762"/>
      <c r="BJ44" s="762"/>
      <c r="BL44" s="764" t="s">
        <v>990</v>
      </c>
      <c r="BM44" s="763" t="s">
        <v>973</v>
      </c>
      <c r="BN44" s="762"/>
    </row>
    <row r="45" spans="2:73" x14ac:dyDescent="0.25">
      <c r="B45" s="730" t="s">
        <v>1549</v>
      </c>
      <c r="C45" s="729" t="s">
        <v>1556</v>
      </c>
      <c r="D45" s="728" t="s">
        <v>1559</v>
      </c>
      <c r="F45" s="779"/>
      <c r="G45" s="778" t="s">
        <v>1016</v>
      </c>
      <c r="H45" s="777" t="s">
        <v>1643</v>
      </c>
      <c r="I45" s="777" t="str">
        <f>Main[[#This Row],[List Name]]&amp;"T"</f>
        <v>TransportationT</v>
      </c>
      <c r="J45" s="693"/>
      <c r="L45" s="688"/>
      <c r="R45" s="693"/>
      <c r="W45" s="774" t="s">
        <v>1117</v>
      </c>
      <c r="X45" s="773" t="s">
        <v>1128</v>
      </c>
      <c r="Y45" s="772" t="s">
        <v>125</v>
      </c>
      <c r="AY45" s="708" t="s">
        <v>1546</v>
      </c>
      <c r="AZ45" s="708" t="s">
        <v>1549</v>
      </c>
      <c r="BA45" s="714" t="s">
        <v>1556</v>
      </c>
      <c r="BB45" s="713" t="s">
        <v>1559</v>
      </c>
      <c r="BC45" s="712" t="e">
        <v>#VALUE!</v>
      </c>
      <c r="BE45" s="731" t="s">
        <v>1469</v>
      </c>
      <c r="BG45" s="764" t="s">
        <v>1056</v>
      </c>
      <c r="BH45" s="763" t="s">
        <v>973</v>
      </c>
      <c r="BI45" s="762"/>
      <c r="BJ45" s="762"/>
      <c r="BL45" s="764" t="s">
        <v>1387</v>
      </c>
      <c r="BM45" s="763" t="s">
        <v>1190</v>
      </c>
      <c r="BN45" s="762"/>
    </row>
    <row r="46" spans="2:73" x14ac:dyDescent="0.25">
      <c r="B46" s="730" t="s">
        <v>1549</v>
      </c>
      <c r="C46" s="729" t="s">
        <v>1556</v>
      </c>
      <c r="D46" s="728" t="s">
        <v>1558</v>
      </c>
      <c r="F46" s="688"/>
      <c r="G46" s="776" t="s">
        <v>1006</v>
      </c>
      <c r="H46" s="775" t="s">
        <v>1006</v>
      </c>
      <c r="I46" s="775" t="str">
        <f>Main[[#This Row],[List Name]]&amp;"T"</f>
        <v>UtilitiesT</v>
      </c>
      <c r="J46" s="693"/>
      <c r="L46" s="688"/>
      <c r="Q46" s="687" t="s">
        <v>1585</v>
      </c>
      <c r="R46" s="693"/>
      <c r="W46" s="774" t="s">
        <v>1117</v>
      </c>
      <c r="X46" s="773" t="s">
        <v>1121</v>
      </c>
      <c r="Y46" s="772" t="s">
        <v>1120</v>
      </c>
      <c r="AY46" s="708" t="s">
        <v>1546</v>
      </c>
      <c r="AZ46" s="708" t="s">
        <v>1549</v>
      </c>
      <c r="BA46" s="714" t="s">
        <v>1556</v>
      </c>
      <c r="BB46" s="713" t="s">
        <v>1558</v>
      </c>
      <c r="BC46" s="712" t="e">
        <v>#VALUE!</v>
      </c>
      <c r="BE46" s="732" t="s">
        <v>1446</v>
      </c>
      <c r="BG46" s="764" t="s">
        <v>1036</v>
      </c>
      <c r="BH46" s="763" t="s">
        <v>973</v>
      </c>
      <c r="BI46" s="762"/>
      <c r="BJ46" s="762"/>
      <c r="BL46" s="764" t="s">
        <v>1349</v>
      </c>
      <c r="BM46" s="763" t="s">
        <v>1325</v>
      </c>
      <c r="BN46" s="762"/>
    </row>
    <row r="47" spans="2:73" x14ac:dyDescent="0.25">
      <c r="B47" s="730" t="s">
        <v>1549</v>
      </c>
      <c r="C47" s="729" t="s">
        <v>1556</v>
      </c>
      <c r="D47" s="728" t="s">
        <v>1557</v>
      </c>
      <c r="F47" s="688"/>
      <c r="G47" s="778" t="s">
        <v>995</v>
      </c>
      <c r="H47" s="777" t="s">
        <v>338</v>
      </c>
      <c r="I47" s="777" t="str">
        <f>Main[[#This Row],[List Name]]&amp;"T"</f>
        <v>WasteT</v>
      </c>
      <c r="J47" s="693"/>
      <c r="K47" s="694"/>
      <c r="L47" s="688"/>
      <c r="Q47" s="687" t="s">
        <v>1584</v>
      </c>
      <c r="R47" s="693"/>
      <c r="W47" s="774" t="s">
        <v>1093</v>
      </c>
      <c r="X47" s="773" t="s">
        <v>1102</v>
      </c>
      <c r="Y47" s="772" t="s">
        <v>1101</v>
      </c>
      <c r="AY47" s="708" t="s">
        <v>1546</v>
      </c>
      <c r="AZ47" s="708" t="s">
        <v>1549</v>
      </c>
      <c r="BA47" s="714" t="s">
        <v>1556</v>
      </c>
      <c r="BB47" s="713" t="s">
        <v>1557</v>
      </c>
      <c r="BC47" s="712" t="e">
        <v>#VALUE!</v>
      </c>
      <c r="BE47" s="731" t="s">
        <v>1354</v>
      </c>
      <c r="BG47" s="764" t="s">
        <v>1016</v>
      </c>
      <c r="BH47" s="763" t="s">
        <v>973</v>
      </c>
      <c r="BI47" s="763" t="s">
        <v>1007</v>
      </c>
      <c r="BJ47" s="763" t="s">
        <v>1012</v>
      </c>
      <c r="BL47" s="764" t="s">
        <v>1498</v>
      </c>
      <c r="BM47" s="763" t="s">
        <v>973</v>
      </c>
      <c r="BN47" s="762"/>
    </row>
    <row r="48" spans="2:73" x14ac:dyDescent="0.25">
      <c r="B48" s="730" t="s">
        <v>1549</v>
      </c>
      <c r="C48" s="729" t="s">
        <v>1556</v>
      </c>
      <c r="D48" s="728" t="s">
        <v>1555</v>
      </c>
      <c r="F48" s="688"/>
      <c r="G48" s="776" t="s">
        <v>977</v>
      </c>
      <c r="H48" s="775" t="s">
        <v>1625</v>
      </c>
      <c r="I48" s="775" t="str">
        <f>Main[[#This Row],[List Name]]&amp;"T"</f>
        <v>WholesaleT</v>
      </c>
      <c r="J48" s="693"/>
      <c r="L48" s="688"/>
      <c r="R48" s="693"/>
      <c r="W48" s="774" t="s">
        <v>1069</v>
      </c>
      <c r="X48" s="773" t="s">
        <v>1090</v>
      </c>
      <c r="Y48" s="772" t="s">
        <v>1089</v>
      </c>
      <c r="AY48" s="708" t="s">
        <v>1546</v>
      </c>
      <c r="AZ48" s="708" t="s">
        <v>1549</v>
      </c>
      <c r="BA48" s="754" t="s">
        <v>1556</v>
      </c>
      <c r="BB48" s="753" t="s">
        <v>1555</v>
      </c>
      <c r="BC48" s="705" t="e">
        <v>#VALUE!</v>
      </c>
      <c r="BE48" s="732" t="s">
        <v>1325</v>
      </c>
      <c r="BG48" s="764" t="s">
        <v>1006</v>
      </c>
      <c r="BH48" s="763" t="s">
        <v>1009</v>
      </c>
      <c r="BI48" s="763" t="s">
        <v>1007</v>
      </c>
      <c r="BJ48" s="763" t="s">
        <v>991</v>
      </c>
      <c r="BL48" s="764" t="s">
        <v>1031</v>
      </c>
      <c r="BM48" s="763" t="s">
        <v>1012</v>
      </c>
      <c r="BN48" s="762"/>
    </row>
    <row r="49" spans="2:66" ht="16.5" thickBot="1" x14ac:dyDescent="0.3">
      <c r="B49" s="730" t="s">
        <v>1549</v>
      </c>
      <c r="C49" s="729" t="s">
        <v>1551</v>
      </c>
      <c r="D49" s="728" t="s">
        <v>1554</v>
      </c>
      <c r="F49" s="692"/>
      <c r="G49" s="691"/>
      <c r="H49" s="691"/>
      <c r="I49" s="691"/>
      <c r="J49" s="690"/>
      <c r="L49" s="688"/>
      <c r="R49" s="693"/>
      <c r="W49" s="774" t="s">
        <v>1069</v>
      </c>
      <c r="X49" s="773" t="s">
        <v>1088</v>
      </c>
      <c r="Y49" s="772" t="s">
        <v>1087</v>
      </c>
      <c r="AY49" s="708" t="s">
        <v>1546</v>
      </c>
      <c r="AZ49" s="708" t="s">
        <v>1549</v>
      </c>
      <c r="BA49" s="717" t="s">
        <v>1551</v>
      </c>
      <c r="BB49" s="716" t="s">
        <v>1554</v>
      </c>
      <c r="BC49" s="715" t="e">
        <v>#VALUE!</v>
      </c>
      <c r="BE49" s="731" t="s">
        <v>1391</v>
      </c>
      <c r="BG49" s="764" t="s">
        <v>995</v>
      </c>
      <c r="BH49" s="763" t="s">
        <v>991</v>
      </c>
      <c r="BI49" s="762"/>
      <c r="BJ49" s="762"/>
      <c r="BL49" s="764" t="s">
        <v>1543</v>
      </c>
      <c r="BM49" s="763" t="s">
        <v>973</v>
      </c>
      <c r="BN49" s="762"/>
    </row>
    <row r="50" spans="2:66" x14ac:dyDescent="0.25">
      <c r="B50" s="730" t="s">
        <v>1549</v>
      </c>
      <c r="C50" s="729" t="s">
        <v>1551</v>
      </c>
      <c r="D50" s="728" t="s">
        <v>1553</v>
      </c>
      <c r="L50" s="688"/>
      <c r="Q50" s="687" t="s">
        <v>1806</v>
      </c>
      <c r="R50" s="693"/>
      <c r="W50" s="774" t="s">
        <v>1069</v>
      </c>
      <c r="X50" s="773" t="s">
        <v>1086</v>
      </c>
      <c r="Y50" s="772" t="s">
        <v>1085</v>
      </c>
      <c r="AY50" s="708" t="s">
        <v>1546</v>
      </c>
      <c r="AZ50" s="708" t="s">
        <v>1549</v>
      </c>
      <c r="BA50" s="714" t="s">
        <v>1551</v>
      </c>
      <c r="BB50" s="713" t="s">
        <v>1553</v>
      </c>
      <c r="BC50" s="712" t="e">
        <v>#VALUE!</v>
      </c>
      <c r="BE50" s="732" t="s">
        <v>1190</v>
      </c>
      <c r="BG50" s="764" t="s">
        <v>977</v>
      </c>
      <c r="BH50" s="763" t="s">
        <v>973</v>
      </c>
      <c r="BI50" s="762"/>
      <c r="BJ50" s="762"/>
      <c r="BL50" s="764" t="s">
        <v>1417</v>
      </c>
      <c r="BM50" s="763" t="s">
        <v>1152</v>
      </c>
      <c r="BN50" s="762"/>
    </row>
    <row r="51" spans="2:66" x14ac:dyDescent="0.25">
      <c r="B51" s="730" t="s">
        <v>1549</v>
      </c>
      <c r="C51" s="729" t="s">
        <v>1551</v>
      </c>
      <c r="D51" s="728" t="s">
        <v>1552</v>
      </c>
      <c r="F51" s="689"/>
      <c r="L51" s="688"/>
      <c r="Q51" s="687" t="s">
        <v>1581</v>
      </c>
      <c r="R51" s="693"/>
      <c r="W51" s="774" t="s">
        <v>1069</v>
      </c>
      <c r="X51" s="773" t="s">
        <v>1080</v>
      </c>
      <c r="Y51" s="772" t="s">
        <v>1079</v>
      </c>
      <c r="AY51" s="708" t="s">
        <v>1546</v>
      </c>
      <c r="AZ51" s="708" t="s">
        <v>1549</v>
      </c>
      <c r="BA51" s="714" t="s">
        <v>1551</v>
      </c>
      <c r="BB51" s="713" t="s">
        <v>1552</v>
      </c>
      <c r="BC51" s="712" t="e">
        <v>#VALUE!</v>
      </c>
      <c r="BE51" s="731" t="s">
        <v>1051</v>
      </c>
      <c r="BL51" s="764" t="s">
        <v>1011</v>
      </c>
      <c r="BM51" s="763" t="s">
        <v>1009</v>
      </c>
      <c r="BN51" s="762"/>
    </row>
    <row r="52" spans="2:66" x14ac:dyDescent="0.25">
      <c r="B52" s="730" t="s">
        <v>1549</v>
      </c>
      <c r="C52" s="729" t="s">
        <v>1551</v>
      </c>
      <c r="D52" s="728" t="s">
        <v>1550</v>
      </c>
      <c r="F52" s="689"/>
      <c r="L52" s="688"/>
      <c r="R52" s="693"/>
      <c r="W52" s="774" t="s">
        <v>1069</v>
      </c>
      <c r="X52" s="773" t="s">
        <v>1071</v>
      </c>
      <c r="Y52" s="772" t="s">
        <v>1070</v>
      </c>
      <c r="AY52" s="708" t="s">
        <v>1546</v>
      </c>
      <c r="AZ52" s="708" t="s">
        <v>1549</v>
      </c>
      <c r="BA52" s="754" t="s">
        <v>1551</v>
      </c>
      <c r="BB52" s="753" t="s">
        <v>1550</v>
      </c>
      <c r="BC52" s="705" t="e">
        <v>#VALUE!</v>
      </c>
      <c r="BE52" s="732" t="s">
        <v>973</v>
      </c>
      <c r="BL52" s="764" t="s">
        <v>1412</v>
      </c>
      <c r="BM52" s="763" t="s">
        <v>1152</v>
      </c>
      <c r="BN52" s="762"/>
    </row>
    <row r="53" spans="2:66" ht="16.5" thickBot="1" x14ac:dyDescent="0.3">
      <c r="B53" s="730" t="s">
        <v>1549</v>
      </c>
      <c r="C53" s="729" t="s">
        <v>1548</v>
      </c>
      <c r="D53" s="728" t="s">
        <v>1547</v>
      </c>
      <c r="L53" s="688"/>
      <c r="Q53" s="687" t="s">
        <v>1805</v>
      </c>
      <c r="R53" s="693"/>
      <c r="W53" s="774" t="s">
        <v>1069</v>
      </c>
      <c r="X53" s="773" t="s">
        <v>1068</v>
      </c>
      <c r="Y53" s="772" t="s">
        <v>1067</v>
      </c>
      <c r="AY53" s="701" t="s">
        <v>1546</v>
      </c>
      <c r="AZ53" s="701" t="s">
        <v>1549</v>
      </c>
      <c r="BA53" s="700" t="s">
        <v>1548</v>
      </c>
      <c r="BB53" s="725" t="s">
        <v>1547</v>
      </c>
      <c r="BC53" s="698" t="e">
        <v>#VALUE!</v>
      </c>
      <c r="BE53" s="731" t="s">
        <v>1500</v>
      </c>
      <c r="BL53" s="764" t="s">
        <v>1047</v>
      </c>
      <c r="BM53" s="763" t="s">
        <v>973</v>
      </c>
      <c r="BN53" s="762"/>
    </row>
    <row r="54" spans="2:66" ht="16.5" thickTop="1" x14ac:dyDescent="0.25">
      <c r="B54" s="730" t="s">
        <v>1543</v>
      </c>
      <c r="C54" s="729" t="s">
        <v>1543</v>
      </c>
      <c r="D54" s="728" t="s">
        <v>1545</v>
      </c>
      <c r="F54" s="689"/>
      <c r="L54" s="688"/>
      <c r="Q54" s="687" t="s">
        <v>1578</v>
      </c>
      <c r="R54" s="693"/>
      <c r="W54" s="774" t="s">
        <v>1036</v>
      </c>
      <c r="X54" s="773" t="s">
        <v>1053</v>
      </c>
      <c r="Y54" s="772" t="s">
        <v>1052</v>
      </c>
      <c r="AY54" s="721" t="s">
        <v>973</v>
      </c>
      <c r="AZ54" s="721" t="s">
        <v>1543</v>
      </c>
      <c r="BA54" s="717" t="s">
        <v>1543</v>
      </c>
      <c r="BB54" s="716" t="s">
        <v>1545</v>
      </c>
      <c r="BC54" s="715" t="e">
        <v>#VALUE!</v>
      </c>
      <c r="BE54" s="732" t="s">
        <v>973</v>
      </c>
      <c r="BL54" s="764" t="s">
        <v>1298</v>
      </c>
      <c r="BM54" s="763" t="s">
        <v>1137</v>
      </c>
      <c r="BN54" s="762"/>
    </row>
    <row r="55" spans="2:66" ht="16.5" thickBot="1" x14ac:dyDescent="0.3">
      <c r="B55" s="730" t="s">
        <v>1543</v>
      </c>
      <c r="C55" s="729" t="s">
        <v>1543</v>
      </c>
      <c r="D55" s="728" t="s">
        <v>1544</v>
      </c>
      <c r="F55" s="689"/>
      <c r="L55" s="692"/>
      <c r="M55" s="691"/>
      <c r="N55" s="691"/>
      <c r="O55" s="691"/>
      <c r="P55" s="691"/>
      <c r="Q55" s="691"/>
      <c r="R55" s="690"/>
      <c r="W55" s="774" t="s">
        <v>1036</v>
      </c>
      <c r="X55" s="773" t="s">
        <v>1051</v>
      </c>
      <c r="Y55" s="772" t="s">
        <v>1050</v>
      </c>
      <c r="AY55" s="708" t="s">
        <v>973</v>
      </c>
      <c r="AZ55" s="708" t="s">
        <v>1543</v>
      </c>
      <c r="BA55" s="714" t="s">
        <v>1543</v>
      </c>
      <c r="BB55" s="713" t="s">
        <v>1544</v>
      </c>
      <c r="BC55" s="712" t="e">
        <v>#VALUE!</v>
      </c>
      <c r="BE55" s="731" t="s">
        <v>1256</v>
      </c>
      <c r="BL55" s="764" t="s">
        <v>1184</v>
      </c>
      <c r="BM55" s="763" t="s">
        <v>1172</v>
      </c>
      <c r="BN55" s="762"/>
    </row>
    <row r="56" spans="2:66" ht="16.5" thickBot="1" x14ac:dyDescent="0.3">
      <c r="B56" s="730" t="s">
        <v>1543</v>
      </c>
      <c r="C56" s="729" t="s">
        <v>1543</v>
      </c>
      <c r="D56" s="728" t="s">
        <v>1542</v>
      </c>
      <c r="F56" s="689"/>
      <c r="K56" s="694"/>
      <c r="W56" s="774" t="s">
        <v>1036</v>
      </c>
      <c r="X56" s="773" t="s">
        <v>1049</v>
      </c>
      <c r="Y56" s="772" t="s">
        <v>1048</v>
      </c>
      <c r="AY56" s="701" t="s">
        <v>973</v>
      </c>
      <c r="AZ56" s="701" t="s">
        <v>1543</v>
      </c>
      <c r="BA56" s="724" t="s">
        <v>1543</v>
      </c>
      <c r="BB56" s="723" t="s">
        <v>1542</v>
      </c>
      <c r="BC56" s="722" t="e">
        <v>#VALUE!</v>
      </c>
      <c r="BE56" s="732" t="s">
        <v>1254</v>
      </c>
      <c r="BL56" s="764" t="s">
        <v>1525</v>
      </c>
      <c r="BM56" s="763" t="s">
        <v>1110</v>
      </c>
      <c r="BN56" s="762"/>
    </row>
    <row r="57" spans="2:66" ht="16.5" thickTop="1" x14ac:dyDescent="0.25">
      <c r="B57" s="730" t="s">
        <v>1530</v>
      </c>
      <c r="C57" s="729" t="s">
        <v>1541</v>
      </c>
      <c r="D57" s="728" t="s">
        <v>1540</v>
      </c>
      <c r="F57" s="689"/>
      <c r="L57" s="697"/>
      <c r="M57" s="696"/>
      <c r="N57" s="696"/>
      <c r="O57" s="696"/>
      <c r="P57" s="696"/>
      <c r="Q57" s="696"/>
      <c r="R57" s="695"/>
      <c r="W57" s="774" t="s">
        <v>1036</v>
      </c>
      <c r="X57" s="773" t="s">
        <v>1047</v>
      </c>
      <c r="Y57" s="772" t="s">
        <v>1046</v>
      </c>
      <c r="AY57" s="721" t="s">
        <v>973</v>
      </c>
      <c r="AZ57" s="721" t="s">
        <v>1530</v>
      </c>
      <c r="BA57" s="751" t="s">
        <v>1541</v>
      </c>
      <c r="BB57" s="750" t="s">
        <v>1540</v>
      </c>
      <c r="BC57" s="718" t="e">
        <v>#VALUE!</v>
      </c>
      <c r="BE57" s="731" t="s">
        <v>1253</v>
      </c>
      <c r="BL57" s="764" t="s">
        <v>1182</v>
      </c>
      <c r="BM57" s="763" t="s">
        <v>1172</v>
      </c>
      <c r="BN57" s="762"/>
    </row>
    <row r="58" spans="2:66" x14ac:dyDescent="0.25">
      <c r="B58" s="730" t="s">
        <v>1530</v>
      </c>
      <c r="C58" s="729" t="s">
        <v>1537</v>
      </c>
      <c r="D58" s="728" t="s">
        <v>1539</v>
      </c>
      <c r="F58" s="689"/>
      <c r="L58" s="688"/>
      <c r="M58" s="694" t="s">
        <v>1804</v>
      </c>
      <c r="N58" s="694" t="s">
        <v>1624</v>
      </c>
      <c r="O58" s="694" t="s">
        <v>1623</v>
      </c>
      <c r="Q58" s="694" t="s">
        <v>1803</v>
      </c>
      <c r="R58" s="693"/>
      <c r="W58" s="774" t="s">
        <v>1036</v>
      </c>
      <c r="X58" s="773" t="s">
        <v>1045</v>
      </c>
      <c r="Y58" s="772" t="s">
        <v>1044</v>
      </c>
      <c r="AY58" s="708" t="s">
        <v>973</v>
      </c>
      <c r="AZ58" s="708" t="s">
        <v>1530</v>
      </c>
      <c r="BA58" s="717" t="s">
        <v>1537</v>
      </c>
      <c r="BB58" s="716" t="s">
        <v>1539</v>
      </c>
      <c r="BC58" s="715" t="e">
        <v>#VALUE!</v>
      </c>
      <c r="BE58" s="732" t="s">
        <v>1239</v>
      </c>
      <c r="BL58" s="764" t="s">
        <v>1585</v>
      </c>
      <c r="BM58" s="763" t="s">
        <v>1583</v>
      </c>
      <c r="BN58" s="762"/>
    </row>
    <row r="59" spans="2:66" x14ac:dyDescent="0.25">
      <c r="B59" s="730" t="s">
        <v>1530</v>
      </c>
      <c r="C59" s="729" t="s">
        <v>1537</v>
      </c>
      <c r="D59" s="728" t="s">
        <v>1538</v>
      </c>
      <c r="L59" s="688"/>
      <c r="M59" s="687" t="s">
        <v>1574</v>
      </c>
      <c r="N59" s="687" t="s">
        <v>1803</v>
      </c>
      <c r="O59" s="687" t="str">
        <f>N59&amp;"T"</f>
        <v>ArtsEntT</v>
      </c>
      <c r="Q59" s="687" t="s">
        <v>1576</v>
      </c>
      <c r="R59" s="693"/>
      <c r="W59" s="774" t="s">
        <v>1036</v>
      </c>
      <c r="X59" s="773" t="s">
        <v>1043</v>
      </c>
      <c r="Y59" s="772" t="s">
        <v>1042</v>
      </c>
      <c r="AY59" s="708" t="s">
        <v>973</v>
      </c>
      <c r="AZ59" s="708" t="s">
        <v>1530</v>
      </c>
      <c r="BA59" s="714" t="s">
        <v>1537</v>
      </c>
      <c r="BB59" s="713" t="s">
        <v>1538</v>
      </c>
      <c r="BC59" s="712" t="e">
        <v>#VALUE!</v>
      </c>
      <c r="BE59" s="731" t="s">
        <v>1049</v>
      </c>
      <c r="BL59" s="764" t="s">
        <v>1383</v>
      </c>
      <c r="BM59" s="763" t="s">
        <v>1190</v>
      </c>
      <c r="BN59" s="762"/>
    </row>
    <row r="60" spans="2:66" x14ac:dyDescent="0.25">
      <c r="B60" s="730" t="s">
        <v>1530</v>
      </c>
      <c r="C60" s="729" t="s">
        <v>1537</v>
      </c>
      <c r="D60" s="728" t="s">
        <v>1536</v>
      </c>
      <c r="L60" s="688"/>
      <c r="M60" s="687" t="s">
        <v>1572</v>
      </c>
      <c r="N60" s="687" t="s">
        <v>1802</v>
      </c>
      <c r="O60" s="687" t="str">
        <f>N60&amp;"T"</f>
        <v>IndependentT</v>
      </c>
      <c r="Q60" s="687" t="s">
        <v>1575</v>
      </c>
      <c r="R60" s="693"/>
      <c r="W60" s="774" t="s">
        <v>1036</v>
      </c>
      <c r="X60" s="773" t="s">
        <v>1041</v>
      </c>
      <c r="Y60" s="772" t="s">
        <v>1040</v>
      </c>
      <c r="AY60" s="708" t="s">
        <v>973</v>
      </c>
      <c r="AZ60" s="708" t="s">
        <v>1530</v>
      </c>
      <c r="BA60" s="754" t="s">
        <v>1537</v>
      </c>
      <c r="BB60" s="753" t="s">
        <v>1536</v>
      </c>
      <c r="BC60" s="705" t="e">
        <v>#VALUE!</v>
      </c>
      <c r="BE60" s="732" t="s">
        <v>973</v>
      </c>
      <c r="BL60" s="764" t="s">
        <v>1203</v>
      </c>
      <c r="BM60" s="763" t="s">
        <v>1199</v>
      </c>
      <c r="BN60" s="763" t="s">
        <v>1197</v>
      </c>
    </row>
    <row r="61" spans="2:66" x14ac:dyDescent="0.25">
      <c r="B61" s="730" t="s">
        <v>1530</v>
      </c>
      <c r="C61" s="729" t="s">
        <v>1535</v>
      </c>
      <c r="D61" s="728" t="s">
        <v>1534</v>
      </c>
      <c r="L61" s="688"/>
      <c r="M61" s="687" t="s">
        <v>1570</v>
      </c>
      <c r="N61" s="687" t="s">
        <v>1801</v>
      </c>
      <c r="O61" s="687" t="str">
        <f>N61&amp;"T"</f>
        <v>MuseumsT</v>
      </c>
      <c r="Q61" s="687" t="s">
        <v>1573</v>
      </c>
      <c r="R61" s="693"/>
      <c r="W61" s="774" t="s">
        <v>1036</v>
      </c>
      <c r="X61" s="773" t="s">
        <v>1039</v>
      </c>
      <c r="Y61" s="772" t="s">
        <v>1038</v>
      </c>
      <c r="AY61" s="708" t="s">
        <v>973</v>
      </c>
      <c r="AZ61" s="708" t="s">
        <v>1530</v>
      </c>
      <c r="BA61" s="756" t="s">
        <v>1535</v>
      </c>
      <c r="BB61" s="755" t="s">
        <v>1534</v>
      </c>
      <c r="BC61" s="718" t="e">
        <v>#VALUE!</v>
      </c>
      <c r="BE61" s="731" t="s">
        <v>1128</v>
      </c>
      <c r="BL61" s="764" t="s">
        <v>1346</v>
      </c>
      <c r="BM61" s="763" t="s">
        <v>1325</v>
      </c>
      <c r="BN61" s="762"/>
    </row>
    <row r="62" spans="2:66" x14ac:dyDescent="0.25">
      <c r="B62" s="730" t="s">
        <v>1530</v>
      </c>
      <c r="C62" s="729" t="s">
        <v>1533</v>
      </c>
      <c r="D62" s="728" t="s">
        <v>1532</v>
      </c>
      <c r="G62" s="694"/>
      <c r="H62" s="694"/>
      <c r="I62" s="694"/>
      <c r="J62" s="694"/>
      <c r="L62" s="688"/>
      <c r="M62" s="687" t="s">
        <v>1565</v>
      </c>
      <c r="N62" s="687" t="s">
        <v>1565</v>
      </c>
      <c r="O62" s="687" t="str">
        <f>N62&amp;"T"</f>
        <v>RecreationT</v>
      </c>
      <c r="R62" s="693"/>
      <c r="W62" s="774" t="s">
        <v>1036</v>
      </c>
      <c r="X62" s="773" t="s">
        <v>1036</v>
      </c>
      <c r="Y62" s="772" t="s">
        <v>1034</v>
      </c>
      <c r="AY62" s="708" t="s">
        <v>973</v>
      </c>
      <c r="AZ62" s="708" t="s">
        <v>1530</v>
      </c>
      <c r="BA62" s="756" t="s">
        <v>1533</v>
      </c>
      <c r="BB62" s="755" t="s">
        <v>1532</v>
      </c>
      <c r="BC62" s="718" t="e">
        <v>#VALUE!</v>
      </c>
      <c r="BE62" s="732" t="s">
        <v>1007</v>
      </c>
      <c r="BL62" s="764" t="s">
        <v>1045</v>
      </c>
      <c r="BM62" s="763" t="s">
        <v>973</v>
      </c>
      <c r="BN62" s="762"/>
    </row>
    <row r="63" spans="2:66" x14ac:dyDescent="0.25">
      <c r="B63" s="730" t="s">
        <v>1530</v>
      </c>
      <c r="C63" s="729" t="s">
        <v>1529</v>
      </c>
      <c r="D63" s="728" t="s">
        <v>1531</v>
      </c>
      <c r="L63" s="688"/>
      <c r="Q63" s="694" t="s">
        <v>1802</v>
      </c>
      <c r="R63" s="693"/>
      <c r="W63" s="774" t="s">
        <v>1056</v>
      </c>
      <c r="X63" s="773" t="s">
        <v>1066</v>
      </c>
      <c r="Y63" s="772" t="s">
        <v>1065</v>
      </c>
      <c r="AY63" s="708" t="s">
        <v>973</v>
      </c>
      <c r="AZ63" s="708" t="s">
        <v>1530</v>
      </c>
      <c r="BA63" s="717" t="s">
        <v>1529</v>
      </c>
      <c r="BB63" s="716" t="s">
        <v>1531</v>
      </c>
      <c r="BC63" s="715" t="e">
        <v>#VALUE!</v>
      </c>
      <c r="BE63" s="731" t="s">
        <v>1389</v>
      </c>
      <c r="BL63" s="764" t="s">
        <v>1029</v>
      </c>
      <c r="BM63" s="763" t="s">
        <v>1012</v>
      </c>
      <c r="BN63" s="762"/>
    </row>
    <row r="64" spans="2:66" ht="16.5" thickBot="1" x14ac:dyDescent="0.3">
      <c r="B64" s="730" t="s">
        <v>1530</v>
      </c>
      <c r="C64" s="729" t="s">
        <v>1529</v>
      </c>
      <c r="D64" s="728" t="s">
        <v>1528</v>
      </c>
      <c r="L64" s="688"/>
      <c r="Q64" s="687" t="s">
        <v>1571</v>
      </c>
      <c r="R64" s="693"/>
      <c r="W64" s="774" t="s">
        <v>1056</v>
      </c>
      <c r="X64" s="773" t="s">
        <v>1064</v>
      </c>
      <c r="Y64" s="772" t="s">
        <v>1063</v>
      </c>
      <c r="AY64" s="701" t="s">
        <v>973</v>
      </c>
      <c r="AZ64" s="701" t="s">
        <v>1530</v>
      </c>
      <c r="BA64" s="724" t="s">
        <v>1529</v>
      </c>
      <c r="BB64" s="723" t="s">
        <v>1528</v>
      </c>
      <c r="BC64" s="722" t="e">
        <v>#VALUE!</v>
      </c>
      <c r="BE64" s="732" t="s">
        <v>1190</v>
      </c>
      <c r="BL64" s="764" t="s">
        <v>1043</v>
      </c>
      <c r="BM64" s="763" t="s">
        <v>973</v>
      </c>
      <c r="BN64" s="762"/>
    </row>
    <row r="65" spans="2:66" ht="16.5" thickTop="1" x14ac:dyDescent="0.25">
      <c r="B65" s="730" t="s">
        <v>1520</v>
      </c>
      <c r="C65" s="729" t="s">
        <v>1525</v>
      </c>
      <c r="D65" s="728" t="s">
        <v>1527</v>
      </c>
      <c r="L65" s="688"/>
      <c r="R65" s="693"/>
      <c r="W65" s="774" t="s">
        <v>1056</v>
      </c>
      <c r="X65" s="773" t="s">
        <v>1062</v>
      </c>
      <c r="Y65" s="772" t="s">
        <v>1061</v>
      </c>
      <c r="AY65" s="721" t="s">
        <v>1110</v>
      </c>
      <c r="AZ65" s="721" t="s">
        <v>1520</v>
      </c>
      <c r="BA65" s="735" t="s">
        <v>1525</v>
      </c>
      <c r="BB65" s="734" t="s">
        <v>1527</v>
      </c>
      <c r="BC65" s="715" t="e">
        <v>#VALUE!</v>
      </c>
      <c r="BE65" s="731" t="s">
        <v>1064</v>
      </c>
      <c r="BL65" s="764" t="s">
        <v>1251</v>
      </c>
      <c r="BM65" s="763" t="s">
        <v>1249</v>
      </c>
      <c r="BN65" s="762"/>
    </row>
    <row r="66" spans="2:66" x14ac:dyDescent="0.25">
      <c r="B66" s="730" t="s">
        <v>1520</v>
      </c>
      <c r="C66" s="729" t="s">
        <v>1525</v>
      </c>
      <c r="D66" s="728" t="s">
        <v>1526</v>
      </c>
      <c r="L66" s="688"/>
      <c r="Q66" s="687" t="s">
        <v>1801</v>
      </c>
      <c r="R66" s="693"/>
      <c r="W66" s="774" t="s">
        <v>1056</v>
      </c>
      <c r="X66" s="773" t="s">
        <v>1060</v>
      </c>
      <c r="Y66" s="772" t="s">
        <v>1059</v>
      </c>
      <c r="AY66" s="708" t="s">
        <v>1110</v>
      </c>
      <c r="AZ66" s="708" t="s">
        <v>1520</v>
      </c>
      <c r="BA66" s="714" t="s">
        <v>1525</v>
      </c>
      <c r="BB66" s="713" t="s">
        <v>1526</v>
      </c>
      <c r="BC66" s="712" t="e">
        <v>#VALUE!</v>
      </c>
      <c r="BE66" s="732" t="s">
        <v>973</v>
      </c>
      <c r="BL66" s="764" t="s">
        <v>1340</v>
      </c>
      <c r="BM66" s="763" t="s">
        <v>1325</v>
      </c>
      <c r="BN66" s="762"/>
    </row>
    <row r="67" spans="2:66" x14ac:dyDescent="0.25">
      <c r="B67" s="730" t="s">
        <v>1520</v>
      </c>
      <c r="C67" s="729" t="s">
        <v>1525</v>
      </c>
      <c r="D67" s="728" t="s">
        <v>1524</v>
      </c>
      <c r="L67" s="688"/>
      <c r="Q67" s="687" t="s">
        <v>1569</v>
      </c>
      <c r="R67" s="693"/>
      <c r="W67" s="774" t="s">
        <v>1016</v>
      </c>
      <c r="X67" s="773" t="s">
        <v>1033</v>
      </c>
      <c r="Y67" s="772" t="s">
        <v>1032</v>
      </c>
      <c r="AY67" s="708" t="s">
        <v>1110</v>
      </c>
      <c r="AZ67" s="708" t="s">
        <v>1520</v>
      </c>
      <c r="BA67" s="754" t="s">
        <v>1525</v>
      </c>
      <c r="BB67" s="753" t="s">
        <v>1524</v>
      </c>
      <c r="BC67" s="705" t="e">
        <v>#VALUE!</v>
      </c>
      <c r="BE67" s="731" t="s">
        <v>1303</v>
      </c>
      <c r="BL67" s="764" t="s">
        <v>1041</v>
      </c>
      <c r="BM67" s="763" t="s">
        <v>973</v>
      </c>
      <c r="BN67" s="762"/>
    </row>
    <row r="68" spans="2:66" x14ac:dyDescent="0.25">
      <c r="B68" s="730" t="s">
        <v>1520</v>
      </c>
      <c r="C68" s="729" t="s">
        <v>1519</v>
      </c>
      <c r="D68" s="728" t="s">
        <v>1523</v>
      </c>
      <c r="L68" s="688"/>
      <c r="R68" s="693"/>
      <c r="W68" s="774" t="s">
        <v>1016</v>
      </c>
      <c r="X68" s="773" t="s">
        <v>1031</v>
      </c>
      <c r="Y68" s="772" t="s">
        <v>1030</v>
      </c>
      <c r="AY68" s="708" t="s">
        <v>973</v>
      </c>
      <c r="AZ68" s="708" t="s">
        <v>1520</v>
      </c>
      <c r="BA68" s="717" t="s">
        <v>1519</v>
      </c>
      <c r="BB68" s="716" t="s">
        <v>1523</v>
      </c>
      <c r="BC68" s="715" t="e">
        <v>#VALUE!</v>
      </c>
      <c r="BE68" s="732" t="s">
        <v>1137</v>
      </c>
      <c r="BL68" s="764" t="s">
        <v>1381</v>
      </c>
      <c r="BM68" s="763" t="s">
        <v>1190</v>
      </c>
      <c r="BN68" s="762"/>
    </row>
    <row r="69" spans="2:66" x14ac:dyDescent="0.25">
      <c r="B69" s="730" t="s">
        <v>1520</v>
      </c>
      <c r="C69" s="729" t="s">
        <v>1519</v>
      </c>
      <c r="D69" s="728" t="s">
        <v>1522</v>
      </c>
      <c r="L69" s="688"/>
      <c r="Q69" s="687" t="s">
        <v>1565</v>
      </c>
      <c r="R69" s="693"/>
      <c r="W69" s="774" t="s">
        <v>1016</v>
      </c>
      <c r="X69" s="773" t="s">
        <v>1029</v>
      </c>
      <c r="Y69" s="772" t="s">
        <v>1028</v>
      </c>
      <c r="AY69" s="708" t="s">
        <v>973</v>
      </c>
      <c r="AZ69" s="708" t="s">
        <v>1520</v>
      </c>
      <c r="BA69" s="714" t="s">
        <v>1519</v>
      </c>
      <c r="BB69" s="713" t="s">
        <v>1522</v>
      </c>
      <c r="BC69" s="712" t="e">
        <v>#VALUE!</v>
      </c>
      <c r="BE69" s="731" t="s">
        <v>1441</v>
      </c>
      <c r="BL69" s="764" t="s">
        <v>1039</v>
      </c>
      <c r="BM69" s="763" t="s">
        <v>973</v>
      </c>
      <c r="BN69" s="762"/>
    </row>
    <row r="70" spans="2:66" x14ac:dyDescent="0.25">
      <c r="B70" s="730" t="s">
        <v>1520</v>
      </c>
      <c r="C70" s="729" t="s">
        <v>1519</v>
      </c>
      <c r="D70" s="728" t="s">
        <v>1521</v>
      </c>
      <c r="L70" s="688"/>
      <c r="Q70" s="687" t="s">
        <v>1568</v>
      </c>
      <c r="R70" s="693"/>
      <c r="W70" s="774" t="s">
        <v>1016</v>
      </c>
      <c r="X70" s="773" t="s">
        <v>1027</v>
      </c>
      <c r="Y70" s="772" t="s">
        <v>1026</v>
      </c>
      <c r="AY70" s="708" t="s">
        <v>973</v>
      </c>
      <c r="AZ70" s="708" t="s">
        <v>1520</v>
      </c>
      <c r="BA70" s="714" t="s">
        <v>1519</v>
      </c>
      <c r="BB70" s="713" t="s">
        <v>1521</v>
      </c>
      <c r="BC70" s="712" t="e">
        <v>#VALUE!</v>
      </c>
      <c r="BE70" s="732" t="s">
        <v>1152</v>
      </c>
      <c r="BL70" s="764" t="s">
        <v>1508</v>
      </c>
      <c r="BM70" s="763" t="s">
        <v>973</v>
      </c>
      <c r="BN70" s="762"/>
    </row>
    <row r="71" spans="2:66" ht="16.5" thickBot="1" x14ac:dyDescent="0.3">
      <c r="B71" s="730" t="s">
        <v>1520</v>
      </c>
      <c r="C71" s="729" t="s">
        <v>1519</v>
      </c>
      <c r="D71" s="728" t="s">
        <v>1518</v>
      </c>
      <c r="I71" s="694"/>
      <c r="J71" s="694"/>
      <c r="L71" s="688"/>
      <c r="Q71" s="687" t="s">
        <v>1567</v>
      </c>
      <c r="R71" s="693"/>
      <c r="W71" s="774" t="s">
        <v>1016</v>
      </c>
      <c r="X71" s="773" t="s">
        <v>1025</v>
      </c>
      <c r="Y71" s="772" t="s">
        <v>1024</v>
      </c>
      <c r="AY71" s="701" t="s">
        <v>973</v>
      </c>
      <c r="AZ71" s="701" t="s">
        <v>1520</v>
      </c>
      <c r="BA71" s="724" t="s">
        <v>1519</v>
      </c>
      <c r="BB71" s="723" t="s">
        <v>1518</v>
      </c>
      <c r="BC71" s="722" t="e">
        <v>#VALUE!</v>
      </c>
      <c r="BE71" s="731" t="s">
        <v>1437</v>
      </c>
      <c r="BL71" s="764" t="s">
        <v>1563</v>
      </c>
      <c r="BM71" s="763" t="s">
        <v>1546</v>
      </c>
      <c r="BN71" s="762"/>
    </row>
    <row r="72" spans="2:66" ht="16.5" thickTop="1" x14ac:dyDescent="0.25">
      <c r="B72" s="730" t="s">
        <v>1504</v>
      </c>
      <c r="C72" s="729" t="s">
        <v>1508</v>
      </c>
      <c r="D72" s="728" t="s">
        <v>1517</v>
      </c>
      <c r="L72" s="688"/>
      <c r="Q72" s="687" t="s">
        <v>1564</v>
      </c>
      <c r="R72" s="693"/>
      <c r="W72" s="774" t="s">
        <v>1016</v>
      </c>
      <c r="X72" s="773" t="s">
        <v>1023</v>
      </c>
      <c r="Y72" s="772" t="s">
        <v>1022</v>
      </c>
      <c r="AY72" s="721" t="s">
        <v>973</v>
      </c>
      <c r="AZ72" s="721" t="s">
        <v>1504</v>
      </c>
      <c r="BA72" s="717" t="s">
        <v>1508</v>
      </c>
      <c r="BB72" s="716" t="s">
        <v>1517</v>
      </c>
      <c r="BC72" s="715" t="e">
        <v>#VALUE!</v>
      </c>
      <c r="BE72" s="732" t="s">
        <v>1152</v>
      </c>
      <c r="BL72" s="764" t="s">
        <v>1320</v>
      </c>
      <c r="BM72" s="763" t="s">
        <v>1172</v>
      </c>
      <c r="BN72" s="762"/>
    </row>
    <row r="73" spans="2:66" ht="16.5" thickBot="1" x14ac:dyDescent="0.3">
      <c r="B73" s="730" t="s">
        <v>1504</v>
      </c>
      <c r="C73" s="729" t="s">
        <v>1508</v>
      </c>
      <c r="D73" s="728" t="s">
        <v>1516</v>
      </c>
      <c r="L73" s="692"/>
      <c r="M73" s="691"/>
      <c r="N73" s="691"/>
      <c r="O73" s="691"/>
      <c r="P73" s="691"/>
      <c r="Q73" s="691"/>
      <c r="R73" s="690"/>
      <c r="W73" s="774" t="s">
        <v>1016</v>
      </c>
      <c r="X73" s="773" t="s">
        <v>1021</v>
      </c>
      <c r="Y73" s="772" t="s">
        <v>1020</v>
      </c>
      <c r="AY73" s="708" t="s">
        <v>973</v>
      </c>
      <c r="AZ73" s="708" t="s">
        <v>1504</v>
      </c>
      <c r="BA73" s="714" t="s">
        <v>1508</v>
      </c>
      <c r="BB73" s="713" t="s">
        <v>1516</v>
      </c>
      <c r="BC73" s="712" t="e">
        <v>#VALUE!</v>
      </c>
      <c r="BE73" s="731" t="s">
        <v>1082</v>
      </c>
      <c r="BL73" s="764" t="s">
        <v>1406</v>
      </c>
      <c r="BM73" s="763" t="s">
        <v>1152</v>
      </c>
      <c r="BN73" s="762"/>
    </row>
    <row r="74" spans="2:66" ht="16.5" thickBot="1" x14ac:dyDescent="0.3">
      <c r="B74" s="730" t="s">
        <v>1504</v>
      </c>
      <c r="C74" s="729" t="s">
        <v>1508</v>
      </c>
      <c r="D74" s="728" t="s">
        <v>1515</v>
      </c>
      <c r="W74" s="774" t="s">
        <v>1016</v>
      </c>
      <c r="X74" s="773" t="s">
        <v>1019</v>
      </c>
      <c r="Y74" s="772" t="s">
        <v>1019</v>
      </c>
      <c r="AY74" s="708" t="s">
        <v>973</v>
      </c>
      <c r="AZ74" s="708" t="s">
        <v>1504</v>
      </c>
      <c r="BA74" s="714" t="s">
        <v>1508</v>
      </c>
      <c r="BB74" s="713" t="s">
        <v>1515</v>
      </c>
      <c r="BC74" s="712" t="e">
        <v>#VALUE!</v>
      </c>
      <c r="BE74" s="732" t="s">
        <v>973</v>
      </c>
      <c r="BL74" s="764" t="s">
        <v>1572</v>
      </c>
      <c r="BM74" s="763" t="s">
        <v>973</v>
      </c>
      <c r="BN74" s="762"/>
    </row>
    <row r="75" spans="2:66" x14ac:dyDescent="0.25">
      <c r="B75" s="730" t="s">
        <v>1504</v>
      </c>
      <c r="C75" s="729" t="s">
        <v>1508</v>
      </c>
      <c r="D75" s="728" t="s">
        <v>1514</v>
      </c>
      <c r="L75" s="697"/>
      <c r="M75" s="696"/>
      <c r="N75" s="696"/>
      <c r="O75" s="696"/>
      <c r="P75" s="696"/>
      <c r="Q75" s="696"/>
      <c r="R75" s="695"/>
      <c r="W75" s="774" t="s">
        <v>1016</v>
      </c>
      <c r="X75" s="773" t="s">
        <v>1018</v>
      </c>
      <c r="Y75" s="772" t="s">
        <v>1017</v>
      </c>
      <c r="AY75" s="708" t="s">
        <v>973</v>
      </c>
      <c r="AZ75" s="708" t="s">
        <v>1504</v>
      </c>
      <c r="BA75" s="714" t="s">
        <v>1508</v>
      </c>
      <c r="BB75" s="713" t="s">
        <v>1514</v>
      </c>
      <c r="BC75" s="712" t="e">
        <v>#VALUE!</v>
      </c>
      <c r="BE75" s="731" t="s">
        <v>1062</v>
      </c>
      <c r="BL75" s="764" t="s">
        <v>1295</v>
      </c>
      <c r="BM75" s="763" t="s">
        <v>1137</v>
      </c>
      <c r="BN75" s="762"/>
    </row>
    <row r="76" spans="2:66" x14ac:dyDescent="0.25">
      <c r="B76" s="730" t="s">
        <v>1504</v>
      </c>
      <c r="C76" s="729" t="s">
        <v>1508</v>
      </c>
      <c r="D76" s="728" t="s">
        <v>1513</v>
      </c>
      <c r="F76" s="689"/>
      <c r="L76" s="688"/>
      <c r="M76" s="694" t="s">
        <v>1549</v>
      </c>
      <c r="N76" s="694" t="s">
        <v>1624</v>
      </c>
      <c r="O76" s="694" t="s">
        <v>1623</v>
      </c>
      <c r="Q76" s="694" t="s">
        <v>1800</v>
      </c>
      <c r="R76" s="693"/>
      <c r="W76" s="774" t="s">
        <v>1016</v>
      </c>
      <c r="X76" s="773" t="s">
        <v>1015</v>
      </c>
      <c r="Y76" s="772" t="s">
        <v>1014</v>
      </c>
      <c r="AY76" s="708" t="s">
        <v>973</v>
      </c>
      <c r="AZ76" s="708" t="s">
        <v>1504</v>
      </c>
      <c r="BA76" s="714" t="s">
        <v>1508</v>
      </c>
      <c r="BB76" s="713" t="s">
        <v>1513</v>
      </c>
      <c r="BC76" s="712" t="e">
        <v>#VALUE!</v>
      </c>
      <c r="BE76" s="732" t="s">
        <v>973</v>
      </c>
      <c r="BL76" s="764" t="s">
        <v>1541</v>
      </c>
      <c r="BM76" s="763" t="s">
        <v>973</v>
      </c>
      <c r="BN76" s="762"/>
    </row>
    <row r="77" spans="2:66" x14ac:dyDescent="0.25">
      <c r="B77" s="730" t="s">
        <v>1504</v>
      </c>
      <c r="C77" s="729" t="s">
        <v>1508</v>
      </c>
      <c r="D77" s="728" t="s">
        <v>1512</v>
      </c>
      <c r="F77" s="689"/>
      <c r="L77" s="688"/>
      <c r="M77" s="687" t="s">
        <v>1563</v>
      </c>
      <c r="N77" s="687" t="s">
        <v>1800</v>
      </c>
      <c r="O77" s="687" t="str">
        <f>N77&amp;"T"</f>
        <v>HighwayT</v>
      </c>
      <c r="Q77" s="687" t="s">
        <v>1562</v>
      </c>
      <c r="R77" s="693"/>
      <c r="W77" s="774" t="s">
        <v>1006</v>
      </c>
      <c r="X77" s="773" t="s">
        <v>1011</v>
      </c>
      <c r="Y77" s="772" t="s">
        <v>1010</v>
      </c>
      <c r="AY77" s="708" t="s">
        <v>973</v>
      </c>
      <c r="AZ77" s="708" t="s">
        <v>1504</v>
      </c>
      <c r="BA77" s="714" t="s">
        <v>1508</v>
      </c>
      <c r="BB77" s="713" t="s">
        <v>1512</v>
      </c>
      <c r="BC77" s="712" t="e">
        <v>#VALUE!</v>
      </c>
      <c r="BE77" s="731" t="s">
        <v>1234</v>
      </c>
      <c r="BL77" s="764" t="s">
        <v>1537</v>
      </c>
      <c r="BM77" s="763" t="s">
        <v>973</v>
      </c>
      <c r="BN77" s="762"/>
    </row>
    <row r="78" spans="2:66" x14ac:dyDescent="0.25">
      <c r="B78" s="730" t="s">
        <v>1504</v>
      </c>
      <c r="C78" s="729" t="s">
        <v>1508</v>
      </c>
      <c r="D78" s="728" t="s">
        <v>1511</v>
      </c>
      <c r="F78" s="689"/>
      <c r="L78" s="688"/>
      <c r="M78" s="687" t="s">
        <v>1556</v>
      </c>
      <c r="N78" s="687" t="s">
        <v>1799</v>
      </c>
      <c r="O78" s="687" t="str">
        <f>N78&amp;"T"</f>
        <v>NonResidentialT</v>
      </c>
      <c r="R78" s="693"/>
      <c r="W78" s="774" t="s">
        <v>1006</v>
      </c>
      <c r="X78" s="773" t="s">
        <v>1008</v>
      </c>
      <c r="Y78" s="772" t="s">
        <v>666</v>
      </c>
      <c r="AY78" s="708" t="s">
        <v>973</v>
      </c>
      <c r="AZ78" s="708" t="s">
        <v>1504</v>
      </c>
      <c r="BA78" s="714" t="s">
        <v>1508</v>
      </c>
      <c r="BB78" s="713" t="s">
        <v>1511</v>
      </c>
      <c r="BC78" s="712" t="e">
        <v>#VALUE!</v>
      </c>
      <c r="BE78" s="732" t="s">
        <v>1129</v>
      </c>
      <c r="BL78" s="764" t="s">
        <v>1201</v>
      </c>
      <c r="BM78" s="763" t="s">
        <v>1199</v>
      </c>
      <c r="BN78" s="762"/>
    </row>
    <row r="79" spans="2:66" x14ac:dyDescent="0.25">
      <c r="B79" s="730" t="s">
        <v>1504</v>
      </c>
      <c r="C79" s="729" t="s">
        <v>1508</v>
      </c>
      <c r="D79" s="728" t="s">
        <v>1510</v>
      </c>
      <c r="F79" s="689"/>
      <c r="L79" s="688"/>
      <c r="M79" s="687" t="s">
        <v>1551</v>
      </c>
      <c r="N79" s="687" t="s">
        <v>1798</v>
      </c>
      <c r="O79" s="687" t="str">
        <f>N79&amp;"T"</f>
        <v>ResidentialT</v>
      </c>
      <c r="Q79" s="694" t="s">
        <v>1799</v>
      </c>
      <c r="R79" s="693"/>
      <c r="W79" s="774" t="s">
        <v>1006</v>
      </c>
      <c r="X79" s="773" t="s">
        <v>1005</v>
      </c>
      <c r="Y79" s="772" t="s">
        <v>1004</v>
      </c>
      <c r="AY79" s="708" t="s">
        <v>973</v>
      </c>
      <c r="AZ79" s="708" t="s">
        <v>1504</v>
      </c>
      <c r="BA79" s="714" t="s">
        <v>1508</v>
      </c>
      <c r="BB79" s="713" t="s">
        <v>1510</v>
      </c>
      <c r="BC79" s="712" t="e">
        <v>#VALUE!</v>
      </c>
      <c r="BE79" s="731" t="s">
        <v>1033</v>
      </c>
      <c r="BL79" s="764" t="s">
        <v>1312</v>
      </c>
      <c r="BM79" s="763" t="s">
        <v>1172</v>
      </c>
      <c r="BN79" s="762"/>
    </row>
    <row r="80" spans="2:66" x14ac:dyDescent="0.25">
      <c r="B80" s="730" t="s">
        <v>1504</v>
      </c>
      <c r="C80" s="729" t="s">
        <v>1508</v>
      </c>
      <c r="D80" s="728" t="s">
        <v>1509</v>
      </c>
      <c r="F80" s="689"/>
      <c r="L80" s="688"/>
      <c r="M80" s="687" t="s">
        <v>1548</v>
      </c>
      <c r="N80" s="687" t="s">
        <v>1797</v>
      </c>
      <c r="O80" s="687" t="str">
        <f>N80&amp;"T"</f>
        <v>UtilitySystemT</v>
      </c>
      <c r="Q80" s="687" t="s">
        <v>1561</v>
      </c>
      <c r="R80" s="693"/>
      <c r="W80" s="774" t="s">
        <v>995</v>
      </c>
      <c r="X80" s="773" t="s">
        <v>1003</v>
      </c>
      <c r="Y80" s="772" t="s">
        <v>1002</v>
      </c>
      <c r="AY80" s="708" t="s">
        <v>973</v>
      </c>
      <c r="AZ80" s="708" t="s">
        <v>1504</v>
      </c>
      <c r="BA80" s="714" t="s">
        <v>1508</v>
      </c>
      <c r="BB80" s="713" t="s">
        <v>1509</v>
      </c>
      <c r="BC80" s="712" t="e">
        <v>#VALUE!</v>
      </c>
      <c r="BE80" s="732" t="s">
        <v>1012</v>
      </c>
      <c r="BL80" s="764" t="s">
        <v>1080</v>
      </c>
      <c r="BM80" s="763" t="s">
        <v>973</v>
      </c>
      <c r="BN80" s="762"/>
    </row>
    <row r="81" spans="2:66" x14ac:dyDescent="0.25">
      <c r="B81" s="730" t="s">
        <v>1504</v>
      </c>
      <c r="C81" s="729" t="s">
        <v>1508</v>
      </c>
      <c r="D81" s="728" t="s">
        <v>1507</v>
      </c>
      <c r="F81" s="689"/>
      <c r="L81" s="688"/>
      <c r="Q81" s="687" t="s">
        <v>1560</v>
      </c>
      <c r="R81" s="693"/>
      <c r="W81" s="774" t="s">
        <v>995</v>
      </c>
      <c r="X81" s="773" t="s">
        <v>1001</v>
      </c>
      <c r="Y81" s="772" t="s">
        <v>1000</v>
      </c>
      <c r="AY81" s="708" t="s">
        <v>973</v>
      </c>
      <c r="AZ81" s="708" t="s">
        <v>1504</v>
      </c>
      <c r="BA81" s="754" t="s">
        <v>1508</v>
      </c>
      <c r="BB81" s="753" t="s">
        <v>1507</v>
      </c>
      <c r="BC81" s="705" t="e">
        <v>#VALUE!</v>
      </c>
      <c r="BE81" s="731" t="s">
        <v>1580</v>
      </c>
      <c r="BL81" s="764" t="s">
        <v>1060</v>
      </c>
      <c r="BM81" s="763" t="s">
        <v>973</v>
      </c>
      <c r="BN81" s="762"/>
    </row>
    <row r="82" spans="2:66" x14ac:dyDescent="0.25">
      <c r="B82" s="730" t="s">
        <v>1504</v>
      </c>
      <c r="C82" s="729" t="s">
        <v>1503</v>
      </c>
      <c r="D82" s="728" t="s">
        <v>1506</v>
      </c>
      <c r="F82" s="689"/>
      <c r="L82" s="688"/>
      <c r="Q82" s="687" t="s">
        <v>1559</v>
      </c>
      <c r="R82" s="693"/>
      <c r="W82" s="774" t="s">
        <v>977</v>
      </c>
      <c r="X82" s="773" t="s">
        <v>976</v>
      </c>
      <c r="Y82" s="772" t="s">
        <v>975</v>
      </c>
      <c r="AY82" s="708" t="s">
        <v>973</v>
      </c>
      <c r="AZ82" s="708" t="s">
        <v>1504</v>
      </c>
      <c r="BA82" s="717" t="s">
        <v>1503</v>
      </c>
      <c r="BB82" s="716" t="s">
        <v>1506</v>
      </c>
      <c r="BC82" s="715" t="e">
        <v>#VALUE!</v>
      </c>
      <c r="BE82" s="732" t="s">
        <v>1580</v>
      </c>
      <c r="BL82" s="764" t="s">
        <v>1248</v>
      </c>
      <c r="BM82" s="763" t="s">
        <v>1239</v>
      </c>
      <c r="BN82" s="762"/>
    </row>
    <row r="83" spans="2:66" x14ac:dyDescent="0.25">
      <c r="B83" s="730" t="s">
        <v>1504</v>
      </c>
      <c r="C83" s="729" t="s">
        <v>1503</v>
      </c>
      <c r="D83" s="728" t="s">
        <v>1505</v>
      </c>
      <c r="F83" s="689"/>
      <c r="L83" s="688"/>
      <c r="Q83" s="687" t="s">
        <v>1558</v>
      </c>
      <c r="R83" s="693"/>
      <c r="W83" s="774"/>
      <c r="X83" s="773"/>
      <c r="Y83" s="772"/>
      <c r="AY83" s="708" t="s">
        <v>973</v>
      </c>
      <c r="AZ83" s="708" t="s">
        <v>1504</v>
      </c>
      <c r="BA83" s="714" t="s">
        <v>1503</v>
      </c>
      <c r="BB83" s="713" t="s">
        <v>1505</v>
      </c>
      <c r="BC83" s="712" t="e">
        <v>#VALUE!</v>
      </c>
      <c r="BE83" s="731" t="s">
        <v>990</v>
      </c>
      <c r="BL83" s="764" t="s">
        <v>1136</v>
      </c>
      <c r="BM83" s="763" t="s">
        <v>1129</v>
      </c>
      <c r="BN83" s="762"/>
    </row>
    <row r="84" spans="2:66" ht="16.5" thickBot="1" x14ac:dyDescent="0.3">
      <c r="B84" s="730" t="s">
        <v>1504</v>
      </c>
      <c r="C84" s="729" t="s">
        <v>1503</v>
      </c>
      <c r="D84" s="728" t="s">
        <v>1502</v>
      </c>
      <c r="F84" s="689"/>
      <c r="L84" s="688"/>
      <c r="Q84" s="687" t="s">
        <v>1557</v>
      </c>
      <c r="R84" s="693"/>
      <c r="W84" s="774"/>
      <c r="X84" s="773"/>
      <c r="Y84" s="772"/>
      <c r="AY84" s="701" t="s">
        <v>973</v>
      </c>
      <c r="AZ84" s="701" t="s">
        <v>1504</v>
      </c>
      <c r="BA84" s="724" t="s">
        <v>1503</v>
      </c>
      <c r="BB84" s="723" t="s">
        <v>1502</v>
      </c>
      <c r="BC84" s="722" t="e">
        <v>#VALUE!</v>
      </c>
      <c r="BE84" s="732" t="s">
        <v>973</v>
      </c>
      <c r="BL84" s="764" t="s">
        <v>1378</v>
      </c>
      <c r="BM84" s="763" t="s">
        <v>1190</v>
      </c>
      <c r="BN84" s="762"/>
    </row>
    <row r="85" spans="2:66" ht="16.5" thickTop="1" x14ac:dyDescent="0.25">
      <c r="B85" s="730" t="s">
        <v>1481</v>
      </c>
      <c r="C85" s="729" t="s">
        <v>1500</v>
      </c>
      <c r="D85" s="728" t="s">
        <v>1501</v>
      </c>
      <c r="F85" s="689"/>
      <c r="L85" s="688"/>
      <c r="Q85" s="687" t="s">
        <v>1555</v>
      </c>
      <c r="R85" s="693"/>
      <c r="W85" s="774"/>
      <c r="X85" s="773"/>
      <c r="Y85" s="772"/>
      <c r="AY85" s="721" t="s">
        <v>973</v>
      </c>
      <c r="AZ85" s="721" t="s">
        <v>1481</v>
      </c>
      <c r="BA85" s="717" t="s">
        <v>1500</v>
      </c>
      <c r="BB85" s="716" t="s">
        <v>1501</v>
      </c>
      <c r="BC85" s="715" t="e">
        <v>#VALUE!</v>
      </c>
      <c r="BE85" s="731" t="s">
        <v>1387</v>
      </c>
      <c r="BL85" s="764" t="s">
        <v>1478</v>
      </c>
      <c r="BM85" s="763" t="s">
        <v>973</v>
      </c>
      <c r="BN85" s="762"/>
    </row>
    <row r="86" spans="2:66" x14ac:dyDescent="0.25">
      <c r="B86" s="730" t="s">
        <v>1481</v>
      </c>
      <c r="C86" s="729" t="s">
        <v>1500</v>
      </c>
      <c r="D86" s="728" t="s">
        <v>1499</v>
      </c>
      <c r="F86" s="689"/>
      <c r="L86" s="688"/>
      <c r="R86" s="693"/>
      <c r="AY86" s="708" t="s">
        <v>973</v>
      </c>
      <c r="AZ86" s="708" t="s">
        <v>1481</v>
      </c>
      <c r="BA86" s="754" t="s">
        <v>1500</v>
      </c>
      <c r="BB86" s="753" t="s">
        <v>1499</v>
      </c>
      <c r="BC86" s="705" t="e">
        <v>#VALUE!</v>
      </c>
      <c r="BE86" s="732" t="s">
        <v>1190</v>
      </c>
      <c r="BL86" s="764" t="s">
        <v>1077</v>
      </c>
      <c r="BM86" s="763" t="s">
        <v>973</v>
      </c>
      <c r="BN86" s="762"/>
    </row>
    <row r="87" spans="2:66" x14ac:dyDescent="0.25">
      <c r="B87" s="730" t="s">
        <v>1481</v>
      </c>
      <c r="C87" s="729" t="s">
        <v>1498</v>
      </c>
      <c r="D87" s="728" t="s">
        <v>1497</v>
      </c>
      <c r="L87" s="688"/>
      <c r="Q87" s="687" t="s">
        <v>1798</v>
      </c>
      <c r="R87" s="693"/>
      <c r="AY87" s="708" t="s">
        <v>973</v>
      </c>
      <c r="AZ87" s="708" t="s">
        <v>1481</v>
      </c>
      <c r="BA87" s="756" t="s">
        <v>1498</v>
      </c>
      <c r="BB87" s="755" t="s">
        <v>1497</v>
      </c>
      <c r="BC87" s="718" t="e">
        <v>#VALUE!</v>
      </c>
      <c r="BE87" s="731" t="s">
        <v>1349</v>
      </c>
      <c r="BL87" s="764" t="s">
        <v>1435</v>
      </c>
      <c r="BM87" s="763" t="s">
        <v>1152</v>
      </c>
      <c r="BN87" s="762"/>
    </row>
    <row r="88" spans="2:66" x14ac:dyDescent="0.25">
      <c r="B88" s="730" t="s">
        <v>1481</v>
      </c>
      <c r="C88" s="729" t="s">
        <v>1495</v>
      </c>
      <c r="D88" s="728" t="s">
        <v>1496</v>
      </c>
      <c r="L88" s="688"/>
      <c r="Q88" s="687" t="s">
        <v>1554</v>
      </c>
      <c r="R88" s="693"/>
      <c r="AY88" s="708" t="s">
        <v>973</v>
      </c>
      <c r="AZ88" s="708" t="s">
        <v>1481</v>
      </c>
      <c r="BA88" s="717" t="s">
        <v>1495</v>
      </c>
      <c r="BB88" s="716" t="s">
        <v>1496</v>
      </c>
      <c r="BC88" s="715" t="e">
        <v>#VALUE!</v>
      </c>
      <c r="BE88" s="732" t="s">
        <v>1325</v>
      </c>
      <c r="BL88" s="764" t="s">
        <v>1318</v>
      </c>
      <c r="BM88" s="763" t="s">
        <v>1172</v>
      </c>
      <c r="BN88" s="762"/>
    </row>
    <row r="89" spans="2:66" x14ac:dyDescent="0.25">
      <c r="B89" s="730" t="s">
        <v>1481</v>
      </c>
      <c r="C89" s="729" t="s">
        <v>1495</v>
      </c>
      <c r="D89" s="728" t="s">
        <v>1494</v>
      </c>
      <c r="L89" s="688"/>
      <c r="Q89" s="687" t="s">
        <v>1553</v>
      </c>
      <c r="R89" s="693"/>
      <c r="AY89" s="708" t="s">
        <v>973</v>
      </c>
      <c r="AZ89" s="708" t="s">
        <v>1481</v>
      </c>
      <c r="BA89" s="754" t="s">
        <v>1495</v>
      </c>
      <c r="BB89" s="753" t="s">
        <v>1494</v>
      </c>
      <c r="BC89" s="705" t="e">
        <v>#VALUE!</v>
      </c>
      <c r="BE89" s="731" t="s">
        <v>1498</v>
      </c>
      <c r="BL89" s="764" t="s">
        <v>1269</v>
      </c>
      <c r="BM89" s="763" t="s">
        <v>1172</v>
      </c>
      <c r="BN89" s="762"/>
    </row>
    <row r="90" spans="2:66" x14ac:dyDescent="0.25">
      <c r="B90" s="730" t="s">
        <v>1481</v>
      </c>
      <c r="C90" s="729" t="s">
        <v>1490</v>
      </c>
      <c r="D90" s="728" t="s">
        <v>1493</v>
      </c>
      <c r="L90" s="688"/>
      <c r="Q90" s="687" t="s">
        <v>1552</v>
      </c>
      <c r="R90" s="693"/>
      <c r="AY90" s="708" t="s">
        <v>1172</v>
      </c>
      <c r="AZ90" s="708" t="s">
        <v>1481</v>
      </c>
      <c r="BA90" s="717" t="s">
        <v>1490</v>
      </c>
      <c r="BB90" s="716" t="s">
        <v>1493</v>
      </c>
      <c r="BC90" s="715" t="e">
        <v>#VALUE!</v>
      </c>
      <c r="BE90" s="732" t="s">
        <v>973</v>
      </c>
      <c r="BL90" s="764" t="s">
        <v>984</v>
      </c>
      <c r="BM90" s="763" t="s">
        <v>973</v>
      </c>
      <c r="BN90" s="762"/>
    </row>
    <row r="91" spans="2:66" x14ac:dyDescent="0.25">
      <c r="B91" s="730" t="s">
        <v>1481</v>
      </c>
      <c r="C91" s="729" t="s">
        <v>1490</v>
      </c>
      <c r="D91" s="728" t="s">
        <v>1492</v>
      </c>
      <c r="F91" s="771"/>
      <c r="L91" s="688"/>
      <c r="Q91" s="687" t="s">
        <v>1550</v>
      </c>
      <c r="R91" s="693"/>
      <c r="AY91" s="708" t="s">
        <v>973</v>
      </c>
      <c r="AZ91" s="708" t="s">
        <v>1481</v>
      </c>
      <c r="BA91" s="714" t="s">
        <v>1490</v>
      </c>
      <c r="BB91" s="713" t="s">
        <v>1492</v>
      </c>
      <c r="BC91" s="712" t="e">
        <v>#VALUE!</v>
      </c>
      <c r="BE91" s="731" t="s">
        <v>1031</v>
      </c>
      <c r="BL91" s="764" t="s">
        <v>979</v>
      </c>
      <c r="BM91" s="763" t="s">
        <v>973</v>
      </c>
      <c r="BN91" s="762"/>
    </row>
    <row r="92" spans="2:66" x14ac:dyDescent="0.25">
      <c r="B92" s="730" t="s">
        <v>1481</v>
      </c>
      <c r="C92" s="729" t="s">
        <v>1490</v>
      </c>
      <c r="D92" s="728" t="s">
        <v>1491</v>
      </c>
      <c r="L92" s="688"/>
      <c r="R92" s="693"/>
      <c r="AY92" s="708" t="s">
        <v>973</v>
      </c>
      <c r="AZ92" s="708" t="s">
        <v>1481</v>
      </c>
      <c r="BA92" s="714" t="s">
        <v>1490</v>
      </c>
      <c r="BB92" s="713" t="s">
        <v>1491</v>
      </c>
      <c r="BC92" s="712" t="e">
        <v>#VALUE!</v>
      </c>
      <c r="BE92" s="732" t="s">
        <v>1012</v>
      </c>
      <c r="BL92" s="764" t="s">
        <v>1126</v>
      </c>
      <c r="BM92" s="763" t="s">
        <v>1118</v>
      </c>
      <c r="BN92" s="762"/>
    </row>
    <row r="93" spans="2:66" x14ac:dyDescent="0.25">
      <c r="B93" s="730" t="s">
        <v>1481</v>
      </c>
      <c r="C93" s="729" t="s">
        <v>1490</v>
      </c>
      <c r="D93" s="728" t="s">
        <v>1489</v>
      </c>
      <c r="L93" s="688"/>
      <c r="Q93" s="687" t="s">
        <v>1797</v>
      </c>
      <c r="R93" s="693"/>
      <c r="AY93" s="708" t="s">
        <v>973</v>
      </c>
      <c r="AZ93" s="708" t="s">
        <v>1481</v>
      </c>
      <c r="BA93" s="754" t="s">
        <v>1490</v>
      </c>
      <c r="BB93" s="753" t="s">
        <v>1489</v>
      </c>
      <c r="BC93" s="705" t="e">
        <v>#VALUE!</v>
      </c>
      <c r="BE93" s="731" t="s">
        <v>1543</v>
      </c>
      <c r="BL93" s="764" t="s">
        <v>1290</v>
      </c>
      <c r="BM93" s="763" t="s">
        <v>1137</v>
      </c>
      <c r="BN93" s="762"/>
    </row>
    <row r="94" spans="2:66" x14ac:dyDescent="0.25">
      <c r="B94" s="730" t="s">
        <v>1481</v>
      </c>
      <c r="C94" s="729" t="s">
        <v>1487</v>
      </c>
      <c r="D94" s="728" t="s">
        <v>1488</v>
      </c>
      <c r="L94" s="688"/>
      <c r="Q94" s="687" t="s">
        <v>1547</v>
      </c>
      <c r="R94" s="693"/>
      <c r="AY94" s="708" t="s">
        <v>973</v>
      </c>
      <c r="AZ94" s="708" t="s">
        <v>1481</v>
      </c>
      <c r="BA94" s="717" t="s">
        <v>1487</v>
      </c>
      <c r="BB94" s="716" t="s">
        <v>1488</v>
      </c>
      <c r="BC94" s="715" t="e">
        <v>#VALUE!</v>
      </c>
      <c r="BE94" s="732" t="s">
        <v>973</v>
      </c>
      <c r="BL94" s="764" t="s">
        <v>1535</v>
      </c>
      <c r="BM94" s="763" t="s">
        <v>973</v>
      </c>
      <c r="BN94" s="762"/>
    </row>
    <row r="95" spans="2:66" ht="16.5" thickBot="1" x14ac:dyDescent="0.3">
      <c r="B95" s="730" t="s">
        <v>1481</v>
      </c>
      <c r="C95" s="729" t="s">
        <v>1487</v>
      </c>
      <c r="D95" s="728" t="s">
        <v>1486</v>
      </c>
      <c r="L95" s="692"/>
      <c r="M95" s="691"/>
      <c r="N95" s="691"/>
      <c r="O95" s="691"/>
      <c r="P95" s="691"/>
      <c r="Q95" s="691"/>
      <c r="R95" s="690"/>
      <c r="AY95" s="708" t="s">
        <v>973</v>
      </c>
      <c r="AZ95" s="708" t="s">
        <v>1481</v>
      </c>
      <c r="BA95" s="754" t="s">
        <v>1487</v>
      </c>
      <c r="BB95" s="753" t="s">
        <v>1486</v>
      </c>
      <c r="BC95" s="705" t="e">
        <v>#VALUE!</v>
      </c>
      <c r="BE95" s="731" t="s">
        <v>1417</v>
      </c>
      <c r="BL95" s="764" t="s">
        <v>1495</v>
      </c>
      <c r="BM95" s="763" t="s">
        <v>973</v>
      </c>
      <c r="BN95" s="762"/>
    </row>
    <row r="96" spans="2:66" ht="16.5" thickBot="1" x14ac:dyDescent="0.3">
      <c r="B96" s="730" t="s">
        <v>1481</v>
      </c>
      <c r="C96" s="729" t="s">
        <v>1485</v>
      </c>
      <c r="D96" s="728" t="s">
        <v>1484</v>
      </c>
      <c r="AY96" s="708" t="s">
        <v>973</v>
      </c>
      <c r="AZ96" s="708" t="s">
        <v>1481</v>
      </c>
      <c r="BA96" s="756" t="s">
        <v>1485</v>
      </c>
      <c r="BB96" s="755" t="s">
        <v>1484</v>
      </c>
      <c r="BC96" s="718" t="e">
        <v>#VALUE!</v>
      </c>
      <c r="BE96" s="732" t="s">
        <v>1152</v>
      </c>
      <c r="BL96" s="764" t="s">
        <v>1162</v>
      </c>
      <c r="BM96" s="763" t="s">
        <v>1137</v>
      </c>
      <c r="BN96" s="762"/>
    </row>
    <row r="97" spans="2:66" x14ac:dyDescent="0.25">
      <c r="B97" s="730" t="s">
        <v>1481</v>
      </c>
      <c r="C97" s="729" t="s">
        <v>1480</v>
      </c>
      <c r="D97" s="728" t="s">
        <v>1483</v>
      </c>
      <c r="L97" s="697"/>
      <c r="M97" s="696"/>
      <c r="N97" s="696"/>
      <c r="O97" s="696"/>
      <c r="P97" s="696"/>
      <c r="Q97" s="696"/>
      <c r="R97" s="695"/>
      <c r="AY97" s="708" t="s">
        <v>973</v>
      </c>
      <c r="AZ97" s="708" t="s">
        <v>1481</v>
      </c>
      <c r="BA97" s="717" t="s">
        <v>1480</v>
      </c>
      <c r="BB97" s="716" t="s">
        <v>1483</v>
      </c>
      <c r="BC97" s="715" t="e">
        <v>#VALUE!</v>
      </c>
      <c r="BE97" s="731" t="s">
        <v>1011</v>
      </c>
      <c r="BL97" s="764" t="s">
        <v>1158</v>
      </c>
      <c r="BM97" s="763" t="s">
        <v>1137</v>
      </c>
      <c r="BN97" s="762"/>
    </row>
    <row r="98" spans="2:66" x14ac:dyDescent="0.25">
      <c r="B98" s="730" t="s">
        <v>1481</v>
      </c>
      <c r="C98" s="729" t="s">
        <v>1480</v>
      </c>
      <c r="D98" s="728" t="s">
        <v>1482</v>
      </c>
      <c r="L98" s="688"/>
      <c r="M98" s="694" t="s">
        <v>1796</v>
      </c>
      <c r="N98" s="694" t="s">
        <v>1624</v>
      </c>
      <c r="O98" s="694" t="s">
        <v>1623</v>
      </c>
      <c r="Q98" s="694" t="s">
        <v>1795</v>
      </c>
      <c r="R98" s="693"/>
      <c r="AY98" s="708" t="s">
        <v>973</v>
      </c>
      <c r="AZ98" s="708" t="s">
        <v>1481</v>
      </c>
      <c r="BA98" s="714" t="s">
        <v>1480</v>
      </c>
      <c r="BB98" s="713" t="s">
        <v>1482</v>
      </c>
      <c r="BC98" s="712" t="e">
        <v>#VALUE!</v>
      </c>
      <c r="BE98" s="732" t="s">
        <v>1009</v>
      </c>
      <c r="BL98" s="764" t="s">
        <v>1149</v>
      </c>
      <c r="BM98" s="763" t="s">
        <v>1152</v>
      </c>
      <c r="BN98" s="763" t="s">
        <v>1137</v>
      </c>
    </row>
    <row r="99" spans="2:66" ht="16.5" thickBot="1" x14ac:dyDescent="0.3">
      <c r="B99" s="730" t="s">
        <v>1481</v>
      </c>
      <c r="C99" s="729" t="s">
        <v>1480</v>
      </c>
      <c r="D99" s="728" t="s">
        <v>1479</v>
      </c>
      <c r="L99" s="688"/>
      <c r="M99" s="687" t="s">
        <v>1543</v>
      </c>
      <c r="N99" s="687" t="s">
        <v>1795</v>
      </c>
      <c r="O99" s="687" t="str">
        <f>N99&amp;"T"</f>
        <v>EducationServicesT</v>
      </c>
      <c r="Q99" s="687" t="s">
        <v>1545</v>
      </c>
      <c r="R99" s="693"/>
      <c r="AY99" s="701" t="s">
        <v>973</v>
      </c>
      <c r="AZ99" s="701" t="s">
        <v>1481</v>
      </c>
      <c r="BA99" s="724" t="s">
        <v>1480</v>
      </c>
      <c r="BB99" s="723" t="s">
        <v>1479</v>
      </c>
      <c r="BC99" s="722" t="e">
        <v>#VALUE!</v>
      </c>
      <c r="BE99" s="731" t="s">
        <v>1412</v>
      </c>
      <c r="BL99" s="764" t="s">
        <v>1570</v>
      </c>
      <c r="BM99" s="763" t="s">
        <v>973</v>
      </c>
      <c r="BN99" s="762"/>
    </row>
    <row r="100" spans="2:66" ht="17.25" thickTop="1" thickBot="1" x14ac:dyDescent="0.3">
      <c r="B100" s="730" t="s">
        <v>1478</v>
      </c>
      <c r="C100" s="729" t="s">
        <v>1478</v>
      </c>
      <c r="D100" s="728" t="s">
        <v>1477</v>
      </c>
      <c r="L100" s="688"/>
      <c r="Q100" s="687" t="s">
        <v>1544</v>
      </c>
      <c r="R100" s="693"/>
      <c r="AY100" s="770" t="s">
        <v>973</v>
      </c>
      <c r="AZ100" s="770" t="s">
        <v>1478</v>
      </c>
      <c r="BA100" s="700" t="s">
        <v>1478</v>
      </c>
      <c r="BB100" s="725" t="s">
        <v>1477</v>
      </c>
      <c r="BC100" s="698" t="e">
        <v>#VALUE!</v>
      </c>
      <c r="BE100" s="732" t="s">
        <v>1152</v>
      </c>
      <c r="BL100" s="764" t="s">
        <v>1008</v>
      </c>
      <c r="BM100" s="763" t="s">
        <v>1007</v>
      </c>
      <c r="BN100" s="762"/>
    </row>
    <row r="101" spans="2:66" ht="17.25" thickTop="1" thickBot="1" x14ac:dyDescent="0.3">
      <c r="B101" s="730" t="s">
        <v>1476</v>
      </c>
      <c r="C101" s="729" t="s">
        <v>1475</v>
      </c>
      <c r="D101" s="728" t="s">
        <v>1474</v>
      </c>
      <c r="L101" s="688"/>
      <c r="Q101" s="687" t="s">
        <v>1542</v>
      </c>
      <c r="R101" s="693"/>
      <c r="AY101" s="769" t="s">
        <v>1172</v>
      </c>
      <c r="AZ101" s="769" t="s">
        <v>1476</v>
      </c>
      <c r="BA101" s="768" t="s">
        <v>1475</v>
      </c>
      <c r="BB101" s="767" t="s">
        <v>1474</v>
      </c>
      <c r="BC101" s="698" t="e">
        <v>#VALUE!</v>
      </c>
      <c r="BE101" s="731" t="s">
        <v>1047</v>
      </c>
      <c r="BL101" s="764" t="s">
        <v>1425</v>
      </c>
      <c r="BM101" s="763" t="s">
        <v>1152</v>
      </c>
      <c r="BN101" s="762"/>
    </row>
    <row r="102" spans="2:66" ht="17.25" thickTop="1" thickBot="1" x14ac:dyDescent="0.3">
      <c r="B102" s="730" t="s">
        <v>1449</v>
      </c>
      <c r="C102" s="729" t="s">
        <v>1469</v>
      </c>
      <c r="D102" s="728" t="s">
        <v>1473</v>
      </c>
      <c r="L102" s="692"/>
      <c r="M102" s="691"/>
      <c r="N102" s="691"/>
      <c r="O102" s="691"/>
      <c r="P102" s="691"/>
      <c r="Q102" s="691"/>
      <c r="R102" s="690"/>
      <c r="AY102" s="721" t="s">
        <v>1446</v>
      </c>
      <c r="AZ102" s="721" t="s">
        <v>1449</v>
      </c>
      <c r="BA102" s="717" t="s">
        <v>1469</v>
      </c>
      <c r="BB102" s="716" t="s">
        <v>1473</v>
      </c>
      <c r="BC102" s="715" t="e">
        <v>#VALUE!</v>
      </c>
      <c r="BE102" s="732" t="s">
        <v>973</v>
      </c>
      <c r="BL102" s="764" t="s">
        <v>1490</v>
      </c>
      <c r="BM102" s="763" t="s">
        <v>973</v>
      </c>
      <c r="BN102" s="763" t="s">
        <v>1172</v>
      </c>
    </row>
    <row r="103" spans="2:66" ht="16.5" thickBot="1" x14ac:dyDescent="0.3">
      <c r="B103" s="730" t="s">
        <v>1449</v>
      </c>
      <c r="C103" s="729" t="s">
        <v>1469</v>
      </c>
      <c r="D103" s="728" t="s">
        <v>1472</v>
      </c>
      <c r="AY103" s="708" t="s">
        <v>1446</v>
      </c>
      <c r="AZ103" s="708" t="s">
        <v>1449</v>
      </c>
      <c r="BA103" s="714" t="s">
        <v>1469</v>
      </c>
      <c r="BB103" s="713" t="s">
        <v>1472</v>
      </c>
      <c r="BC103" s="712" t="e">
        <v>#VALUE!</v>
      </c>
      <c r="BE103" s="731" t="s">
        <v>1298</v>
      </c>
      <c r="BL103" s="764" t="s">
        <v>1533</v>
      </c>
      <c r="BM103" s="763" t="s">
        <v>973</v>
      </c>
      <c r="BN103" s="762"/>
    </row>
    <row r="104" spans="2:66" x14ac:dyDescent="0.25">
      <c r="B104" s="730" t="s">
        <v>1449</v>
      </c>
      <c r="C104" s="729" t="s">
        <v>1469</v>
      </c>
      <c r="D104" s="728" t="s">
        <v>1471</v>
      </c>
      <c r="L104" s="697"/>
      <c r="M104" s="696"/>
      <c r="N104" s="696"/>
      <c r="O104" s="696"/>
      <c r="P104" s="696"/>
      <c r="Q104" s="696"/>
      <c r="R104" s="695"/>
      <c r="AY104" s="708" t="s">
        <v>1446</v>
      </c>
      <c r="AZ104" s="708" t="s">
        <v>1449</v>
      </c>
      <c r="BA104" s="714" t="s">
        <v>1469</v>
      </c>
      <c r="BB104" s="713" t="s">
        <v>1471</v>
      </c>
      <c r="BC104" s="712" t="e">
        <v>#VALUE!</v>
      </c>
      <c r="BE104" s="732" t="s">
        <v>1137</v>
      </c>
      <c r="BL104" s="764" t="s">
        <v>1195</v>
      </c>
      <c r="BM104" s="763" t="s">
        <v>1190</v>
      </c>
      <c r="BN104" s="763" t="s">
        <v>1197</v>
      </c>
    </row>
    <row r="105" spans="2:66" x14ac:dyDescent="0.25">
      <c r="B105" s="730" t="s">
        <v>1449</v>
      </c>
      <c r="C105" s="729" t="s">
        <v>1469</v>
      </c>
      <c r="D105" s="728" t="s">
        <v>1470</v>
      </c>
      <c r="L105" s="688"/>
      <c r="M105" s="694" t="s">
        <v>1794</v>
      </c>
      <c r="N105" s="694" t="s">
        <v>1624</v>
      </c>
      <c r="O105" s="694" t="s">
        <v>1623</v>
      </c>
      <c r="Q105" s="694" t="s">
        <v>1793</v>
      </c>
      <c r="R105" s="693"/>
      <c r="AY105" s="708" t="s">
        <v>1446</v>
      </c>
      <c r="AZ105" s="708" t="s">
        <v>1449</v>
      </c>
      <c r="BA105" s="714" t="s">
        <v>1469</v>
      </c>
      <c r="BB105" s="713" t="s">
        <v>1470</v>
      </c>
      <c r="BC105" s="712" t="e">
        <v>#VALUE!</v>
      </c>
      <c r="BE105" s="731" t="s">
        <v>1184</v>
      </c>
      <c r="BL105" s="764" t="s">
        <v>1123</v>
      </c>
      <c r="BM105" s="763" t="s">
        <v>1118</v>
      </c>
      <c r="BN105" s="762"/>
    </row>
    <row r="106" spans="2:66" x14ac:dyDescent="0.25">
      <c r="B106" s="730" t="s">
        <v>1449</v>
      </c>
      <c r="C106" s="729" t="s">
        <v>1469</v>
      </c>
      <c r="D106" s="728" t="s">
        <v>1468</v>
      </c>
      <c r="L106" s="688"/>
      <c r="M106" s="687" t="s">
        <v>1541</v>
      </c>
      <c r="N106" s="687" t="s">
        <v>1793</v>
      </c>
      <c r="O106" s="687" t="str">
        <f>N106&amp;"T"</f>
        <v>InsuranceT</v>
      </c>
      <c r="Q106" s="687" t="s">
        <v>1540</v>
      </c>
      <c r="R106" s="693"/>
      <c r="AY106" s="708" t="s">
        <v>1446</v>
      </c>
      <c r="AZ106" s="708" t="s">
        <v>1449</v>
      </c>
      <c r="BA106" s="754" t="s">
        <v>1469</v>
      </c>
      <c r="BB106" s="753" t="s">
        <v>1468</v>
      </c>
      <c r="BC106" s="705" t="e">
        <v>#VALUE!</v>
      </c>
      <c r="BE106" s="732" t="s">
        <v>1172</v>
      </c>
      <c r="BL106" s="764" t="s">
        <v>1556</v>
      </c>
      <c r="BM106" s="763" t="s">
        <v>1546</v>
      </c>
      <c r="BN106" s="762"/>
    </row>
    <row r="107" spans="2:66" x14ac:dyDescent="0.25">
      <c r="B107" s="730" t="s">
        <v>1449</v>
      </c>
      <c r="C107" s="729" t="s">
        <v>1466</v>
      </c>
      <c r="D107" s="728" t="s">
        <v>1467</v>
      </c>
      <c r="L107" s="688"/>
      <c r="M107" s="687" t="s">
        <v>1537</v>
      </c>
      <c r="N107" s="687" t="s">
        <v>1792</v>
      </c>
      <c r="O107" s="687" t="str">
        <f>N107&amp;"T"</f>
        <v>InsuranceCarrierT</v>
      </c>
      <c r="R107" s="693"/>
      <c r="AY107" s="708" t="s">
        <v>1446</v>
      </c>
      <c r="AZ107" s="708" t="s">
        <v>1449</v>
      </c>
      <c r="BA107" s="717" t="s">
        <v>1466</v>
      </c>
      <c r="BB107" s="716" t="s">
        <v>1467</v>
      </c>
      <c r="BC107" s="715" t="e">
        <v>#VALUE!</v>
      </c>
      <c r="BE107" s="731" t="s">
        <v>1525</v>
      </c>
      <c r="BL107" s="764" t="s">
        <v>1315</v>
      </c>
      <c r="BM107" s="763" t="s">
        <v>1172</v>
      </c>
      <c r="BN107" s="762"/>
    </row>
    <row r="108" spans="2:66" x14ac:dyDescent="0.25">
      <c r="B108" s="730" t="s">
        <v>1449</v>
      </c>
      <c r="C108" s="729" t="s">
        <v>1466</v>
      </c>
      <c r="D108" s="728" t="s">
        <v>1465</v>
      </c>
      <c r="L108" s="688"/>
      <c r="M108" s="687" t="s">
        <v>1535</v>
      </c>
      <c r="N108" s="687" t="s">
        <v>1791</v>
      </c>
      <c r="O108" s="687" t="str">
        <f>N108&amp;"T"</f>
        <v>MonetaryT</v>
      </c>
      <c r="Q108" s="694" t="s">
        <v>1792</v>
      </c>
      <c r="R108" s="693"/>
      <c r="AY108" s="708" t="s">
        <v>1446</v>
      </c>
      <c r="AZ108" s="708" t="s">
        <v>1449</v>
      </c>
      <c r="BA108" s="754" t="s">
        <v>1466</v>
      </c>
      <c r="BB108" s="753" t="s">
        <v>1465</v>
      </c>
      <c r="BC108" s="705" t="e">
        <v>#VALUE!</v>
      </c>
      <c r="BE108" s="732" t="s">
        <v>1110</v>
      </c>
      <c r="BL108" s="764" t="s">
        <v>1121</v>
      </c>
      <c r="BM108" s="763" t="s">
        <v>1007</v>
      </c>
      <c r="BN108" s="762"/>
    </row>
    <row r="109" spans="2:66" x14ac:dyDescent="0.25">
      <c r="B109" s="730" t="s">
        <v>1449</v>
      </c>
      <c r="C109" s="729" t="s">
        <v>1463</v>
      </c>
      <c r="D109" s="728" t="s">
        <v>1464</v>
      </c>
      <c r="L109" s="688"/>
      <c r="M109" s="687" t="s">
        <v>1533</v>
      </c>
      <c r="N109" s="687" t="s">
        <v>1790</v>
      </c>
      <c r="O109" s="687" t="str">
        <f>N109&amp;"T"</f>
        <v>NondepositoryT</v>
      </c>
      <c r="Q109" s="687" t="s">
        <v>1539</v>
      </c>
      <c r="R109" s="693"/>
      <c r="AY109" s="708" t="s">
        <v>1446</v>
      </c>
      <c r="AZ109" s="708" t="s">
        <v>1449</v>
      </c>
      <c r="BA109" s="717" t="s">
        <v>1463</v>
      </c>
      <c r="BB109" s="716" t="s">
        <v>1464</v>
      </c>
      <c r="BC109" s="715" t="e">
        <v>#VALUE!</v>
      </c>
      <c r="BE109" s="731" t="s">
        <v>1182</v>
      </c>
      <c r="BL109" s="764" t="s">
        <v>1109</v>
      </c>
      <c r="BM109" s="763" t="s">
        <v>973</v>
      </c>
      <c r="BN109" s="763" t="s">
        <v>1110</v>
      </c>
    </row>
    <row r="110" spans="2:66" x14ac:dyDescent="0.25">
      <c r="B110" s="730" t="s">
        <v>1449</v>
      </c>
      <c r="C110" s="729" t="s">
        <v>1463</v>
      </c>
      <c r="D110" s="728" t="s">
        <v>1462</v>
      </c>
      <c r="L110" s="688"/>
      <c r="M110" s="687" t="s">
        <v>1529</v>
      </c>
      <c r="N110" s="687" t="s">
        <v>1789</v>
      </c>
      <c r="O110" s="687" t="str">
        <f>N110&amp;"T"</f>
        <v>SecuritiesT</v>
      </c>
      <c r="Q110" s="687" t="s">
        <v>1538</v>
      </c>
      <c r="R110" s="693"/>
      <c r="AY110" s="708" t="s">
        <v>1446</v>
      </c>
      <c r="AZ110" s="708" t="s">
        <v>1449</v>
      </c>
      <c r="BA110" s="754" t="s">
        <v>1463</v>
      </c>
      <c r="BB110" s="753" t="s">
        <v>1462</v>
      </c>
      <c r="BC110" s="705" t="e">
        <v>#VALUE!</v>
      </c>
      <c r="BE110" s="732" t="s">
        <v>1172</v>
      </c>
      <c r="BL110" s="764" t="s">
        <v>1466</v>
      </c>
      <c r="BM110" s="763" t="s">
        <v>1446</v>
      </c>
      <c r="BN110" s="762"/>
    </row>
    <row r="111" spans="2:66" x14ac:dyDescent="0.25">
      <c r="B111" s="730" t="s">
        <v>1449</v>
      </c>
      <c r="C111" s="729" t="s">
        <v>1460</v>
      </c>
      <c r="D111" s="728" t="s">
        <v>1461</v>
      </c>
      <c r="L111" s="688"/>
      <c r="Q111" s="687" t="s">
        <v>1536</v>
      </c>
      <c r="R111" s="693"/>
      <c r="AY111" s="708" t="s">
        <v>1458</v>
      </c>
      <c r="AZ111" s="708" t="s">
        <v>1449</v>
      </c>
      <c r="BA111" s="717" t="s">
        <v>1460</v>
      </c>
      <c r="BB111" s="716" t="s">
        <v>1461</v>
      </c>
      <c r="BC111" s="715" t="e">
        <v>#VALUE!</v>
      </c>
      <c r="BE111" s="731" t="s">
        <v>1585</v>
      </c>
      <c r="BL111" s="764" t="s">
        <v>1398</v>
      </c>
      <c r="BM111" s="763" t="s">
        <v>1152</v>
      </c>
      <c r="BN111" s="762"/>
    </row>
    <row r="112" spans="2:66" x14ac:dyDescent="0.25">
      <c r="B112" s="730" t="s">
        <v>1449</v>
      </c>
      <c r="C112" s="729" t="s">
        <v>1460</v>
      </c>
      <c r="D112" s="728" t="s">
        <v>1459</v>
      </c>
      <c r="L112" s="688"/>
      <c r="R112" s="693"/>
      <c r="AY112" s="708" t="s">
        <v>1458</v>
      </c>
      <c r="AZ112" s="708" t="s">
        <v>1449</v>
      </c>
      <c r="BA112" s="754" t="s">
        <v>1460</v>
      </c>
      <c r="BB112" s="753" t="s">
        <v>1459</v>
      </c>
      <c r="BC112" s="705" t="e">
        <v>#VALUE!</v>
      </c>
      <c r="BE112" s="732" t="s">
        <v>1583</v>
      </c>
      <c r="BL112" s="764" t="s">
        <v>1371</v>
      </c>
      <c r="BM112" s="763" t="s">
        <v>1190</v>
      </c>
      <c r="BN112" s="762"/>
    </row>
    <row r="113" spans="2:66" x14ac:dyDescent="0.25">
      <c r="B113" s="730" t="s">
        <v>1449</v>
      </c>
      <c r="C113" s="729" t="s">
        <v>1454</v>
      </c>
      <c r="D113" s="728" t="s">
        <v>1457</v>
      </c>
      <c r="L113" s="688"/>
      <c r="Q113" s="687" t="s">
        <v>1791</v>
      </c>
      <c r="R113" s="693"/>
      <c r="AY113" s="708" t="s">
        <v>1446</v>
      </c>
      <c r="AZ113" s="708" t="s">
        <v>1449</v>
      </c>
      <c r="BA113" s="714" t="s">
        <v>1454</v>
      </c>
      <c r="BB113" s="713" t="s">
        <v>1457</v>
      </c>
      <c r="BC113" s="715" t="e">
        <v>#VALUE!</v>
      </c>
      <c r="BE113" s="731" t="s">
        <v>1383</v>
      </c>
      <c r="BL113" s="764" t="s">
        <v>1334</v>
      </c>
      <c r="BM113" s="763" t="s">
        <v>1325</v>
      </c>
      <c r="BN113" s="762"/>
    </row>
    <row r="114" spans="2:66" x14ac:dyDescent="0.25">
      <c r="B114" s="730" t="s">
        <v>1449</v>
      </c>
      <c r="C114" s="729" t="s">
        <v>1454</v>
      </c>
      <c r="D114" s="728" t="s">
        <v>1456</v>
      </c>
      <c r="L114" s="688"/>
      <c r="Q114" s="687" t="s">
        <v>1534</v>
      </c>
      <c r="R114" s="693"/>
      <c r="AY114" s="708" t="s">
        <v>1446</v>
      </c>
      <c r="AZ114" s="708" t="s">
        <v>1449</v>
      </c>
      <c r="BA114" s="714" t="s">
        <v>1454</v>
      </c>
      <c r="BB114" s="713" t="s">
        <v>1456</v>
      </c>
      <c r="BC114" s="712" t="e">
        <v>#VALUE!</v>
      </c>
      <c r="BE114" s="732" t="s">
        <v>1190</v>
      </c>
      <c r="BL114" s="764" t="s">
        <v>1281</v>
      </c>
      <c r="BM114" s="763" t="s">
        <v>1137</v>
      </c>
      <c r="BN114" s="762"/>
    </row>
    <row r="115" spans="2:66" x14ac:dyDescent="0.25">
      <c r="B115" s="730" t="s">
        <v>1449</v>
      </c>
      <c r="C115" s="729" t="s">
        <v>1454</v>
      </c>
      <c r="D115" s="728" t="s">
        <v>1455</v>
      </c>
      <c r="L115" s="688"/>
      <c r="R115" s="693"/>
      <c r="AY115" s="708" t="s">
        <v>1446</v>
      </c>
      <c r="AZ115" s="708" t="s">
        <v>1449</v>
      </c>
      <c r="BA115" s="714" t="s">
        <v>1454</v>
      </c>
      <c r="BB115" s="713" t="s">
        <v>1455</v>
      </c>
      <c r="BC115" s="712" t="e">
        <v>#VALUE!</v>
      </c>
      <c r="BE115" s="731" t="s">
        <v>1203</v>
      </c>
      <c r="BL115" s="764" t="s">
        <v>1487</v>
      </c>
      <c r="BM115" s="763" t="s">
        <v>973</v>
      </c>
      <c r="BN115" s="762"/>
    </row>
    <row r="116" spans="2:66" x14ac:dyDescent="0.25">
      <c r="B116" s="730" t="s">
        <v>1449</v>
      </c>
      <c r="C116" s="729" t="s">
        <v>1454</v>
      </c>
      <c r="D116" s="728" t="s">
        <v>1453</v>
      </c>
      <c r="L116" s="688"/>
      <c r="Q116" s="687" t="s">
        <v>1790</v>
      </c>
      <c r="R116" s="693"/>
      <c r="AY116" s="708" t="s">
        <v>1446</v>
      </c>
      <c r="AZ116" s="708" t="s">
        <v>1449</v>
      </c>
      <c r="BA116" s="754" t="s">
        <v>1454</v>
      </c>
      <c r="BB116" s="753" t="s">
        <v>1453</v>
      </c>
      <c r="BC116" s="705" t="e">
        <v>#VALUE!</v>
      </c>
      <c r="BE116" s="732" t="s">
        <v>1199</v>
      </c>
      <c r="BL116" s="764" t="s">
        <v>1261</v>
      </c>
      <c r="BM116" s="763" t="s">
        <v>1172</v>
      </c>
      <c r="BN116" s="762"/>
    </row>
    <row r="117" spans="2:66" x14ac:dyDescent="0.25">
      <c r="B117" s="730" t="s">
        <v>1449</v>
      </c>
      <c r="C117" s="729" t="s">
        <v>1452</v>
      </c>
      <c r="D117" s="728" t="s">
        <v>729</v>
      </c>
      <c r="L117" s="688"/>
      <c r="Q117" s="687" t="s">
        <v>1532</v>
      </c>
      <c r="R117" s="693"/>
      <c r="AY117" s="708" t="s">
        <v>1208</v>
      </c>
      <c r="AZ117" s="708" t="s">
        <v>1449</v>
      </c>
      <c r="BA117" s="766" t="s">
        <v>1452</v>
      </c>
      <c r="BB117" s="765" t="s">
        <v>729</v>
      </c>
      <c r="BC117" s="715" t="e">
        <v>#VALUE!</v>
      </c>
      <c r="BE117" s="732" t="s">
        <v>1197</v>
      </c>
      <c r="BL117" s="764" t="s">
        <v>1241</v>
      </c>
      <c r="BM117" s="763" t="s">
        <v>1239</v>
      </c>
      <c r="BN117" s="762"/>
    </row>
    <row r="118" spans="2:66" x14ac:dyDescent="0.25">
      <c r="B118" s="730" t="s">
        <v>1449</v>
      </c>
      <c r="C118" s="729" t="s">
        <v>1452</v>
      </c>
      <c r="D118" s="728" t="s">
        <v>1451</v>
      </c>
      <c r="L118" s="688"/>
      <c r="R118" s="693"/>
      <c r="AY118" s="708" t="s">
        <v>1208</v>
      </c>
      <c r="AZ118" s="708" t="s">
        <v>1449</v>
      </c>
      <c r="BA118" s="754" t="s">
        <v>1452</v>
      </c>
      <c r="BB118" s="753" t="s">
        <v>1451</v>
      </c>
      <c r="BC118" s="705" t="e">
        <v>#VALUE!</v>
      </c>
      <c r="BE118" s="731" t="s">
        <v>1346</v>
      </c>
      <c r="BL118" s="764" t="s">
        <v>1027</v>
      </c>
      <c r="BM118" s="763" t="s">
        <v>1007</v>
      </c>
      <c r="BN118" s="762"/>
    </row>
    <row r="119" spans="2:66" x14ac:dyDescent="0.25">
      <c r="B119" s="730" t="s">
        <v>1449</v>
      </c>
      <c r="C119" s="729" t="s">
        <v>1448</v>
      </c>
      <c r="D119" s="728" t="s">
        <v>1450</v>
      </c>
      <c r="L119" s="688"/>
      <c r="Q119" s="687" t="s">
        <v>1789</v>
      </c>
      <c r="R119" s="693"/>
      <c r="AY119" s="708" t="s">
        <v>1446</v>
      </c>
      <c r="AZ119" s="708" t="s">
        <v>1449</v>
      </c>
      <c r="BA119" s="717" t="s">
        <v>1448</v>
      </c>
      <c r="BB119" s="716" t="s">
        <v>1450</v>
      </c>
      <c r="BC119" s="715" t="e">
        <v>#VALUE!</v>
      </c>
      <c r="BE119" s="732" t="s">
        <v>1325</v>
      </c>
      <c r="BL119" s="764" t="s">
        <v>1073</v>
      </c>
      <c r="BM119" s="763" t="s">
        <v>973</v>
      </c>
      <c r="BN119" s="762"/>
    </row>
    <row r="120" spans="2:66" ht="16.5" thickBot="1" x14ac:dyDescent="0.3">
      <c r="B120" s="730" t="s">
        <v>1449</v>
      </c>
      <c r="C120" s="729" t="s">
        <v>1448</v>
      </c>
      <c r="D120" s="728" t="s">
        <v>1447</v>
      </c>
      <c r="L120" s="688"/>
      <c r="Q120" s="687" t="s">
        <v>1531</v>
      </c>
      <c r="R120" s="693"/>
      <c r="AY120" s="701" t="s">
        <v>1446</v>
      </c>
      <c r="AZ120" s="701" t="s">
        <v>1449</v>
      </c>
      <c r="BA120" s="724" t="s">
        <v>1448</v>
      </c>
      <c r="BB120" s="723" t="s">
        <v>1447</v>
      </c>
      <c r="BC120" s="722" t="e">
        <v>#VALUE!</v>
      </c>
      <c r="BE120" s="731" t="s">
        <v>1045</v>
      </c>
      <c r="BL120" s="764" t="s">
        <v>1035</v>
      </c>
      <c r="BM120" s="763" t="s">
        <v>973</v>
      </c>
      <c r="BN120" s="762"/>
    </row>
    <row r="121" spans="2:66" ht="16.5" thickTop="1" x14ac:dyDescent="0.25">
      <c r="B121" s="730" t="s">
        <v>1421</v>
      </c>
      <c r="C121" s="729" t="s">
        <v>1445</v>
      </c>
      <c r="D121" s="728" t="s">
        <v>1444</v>
      </c>
      <c r="L121" s="688"/>
      <c r="Q121" s="687" t="s">
        <v>1528</v>
      </c>
      <c r="R121" s="693"/>
      <c r="AY121" s="721" t="s">
        <v>1152</v>
      </c>
      <c r="AZ121" s="721" t="s">
        <v>1421</v>
      </c>
      <c r="BA121" s="751" t="s">
        <v>1445</v>
      </c>
      <c r="BB121" s="750" t="s">
        <v>1444</v>
      </c>
      <c r="BC121" s="718" t="e">
        <v>#VALUE!</v>
      </c>
      <c r="BE121" s="732" t="s">
        <v>973</v>
      </c>
      <c r="BL121" s="764" t="s">
        <v>1025</v>
      </c>
      <c r="BM121" s="763" t="s">
        <v>1012</v>
      </c>
      <c r="BN121" s="762"/>
    </row>
    <row r="122" spans="2:66" ht="16.5" thickBot="1" x14ac:dyDescent="0.3">
      <c r="B122" s="730" t="s">
        <v>1421</v>
      </c>
      <c r="C122" s="729" t="s">
        <v>1441</v>
      </c>
      <c r="D122" s="728" t="s">
        <v>1443</v>
      </c>
      <c r="L122" s="692"/>
      <c r="M122" s="691"/>
      <c r="N122" s="691"/>
      <c r="O122" s="691"/>
      <c r="P122" s="691"/>
      <c r="Q122" s="691"/>
      <c r="R122" s="690"/>
      <c r="AY122" s="708" t="s">
        <v>1152</v>
      </c>
      <c r="AZ122" s="708" t="s">
        <v>1421</v>
      </c>
      <c r="BA122" s="714" t="s">
        <v>1441</v>
      </c>
      <c r="BB122" s="713" t="s">
        <v>1443</v>
      </c>
      <c r="BC122" s="715" t="e">
        <v>#VALUE!</v>
      </c>
      <c r="BE122" s="731" t="s">
        <v>1029</v>
      </c>
      <c r="BL122" s="764" t="s">
        <v>1145</v>
      </c>
      <c r="BM122" s="763" t="s">
        <v>1137</v>
      </c>
      <c r="BN122" s="762"/>
    </row>
    <row r="123" spans="2:66" ht="16.5" thickBot="1" x14ac:dyDescent="0.3">
      <c r="B123" s="730" t="s">
        <v>1421</v>
      </c>
      <c r="C123" s="729" t="s">
        <v>1441</v>
      </c>
      <c r="D123" s="728" t="s">
        <v>1442</v>
      </c>
      <c r="AY123" s="708" t="s">
        <v>1152</v>
      </c>
      <c r="AZ123" s="708" t="s">
        <v>1421</v>
      </c>
      <c r="BA123" s="714" t="s">
        <v>1441</v>
      </c>
      <c r="BB123" s="713" t="s">
        <v>1442</v>
      </c>
      <c r="BC123" s="712" t="e">
        <v>#VALUE!</v>
      </c>
      <c r="BE123" s="732" t="s">
        <v>1012</v>
      </c>
      <c r="BL123" s="764" t="s">
        <v>1003</v>
      </c>
      <c r="BM123" s="763" t="s">
        <v>991</v>
      </c>
      <c r="BN123" s="762"/>
    </row>
    <row r="124" spans="2:66" x14ac:dyDescent="0.25">
      <c r="B124" s="730" t="s">
        <v>1421</v>
      </c>
      <c r="C124" s="729" t="s">
        <v>1441</v>
      </c>
      <c r="D124" s="728" t="s">
        <v>1440</v>
      </c>
      <c r="L124" s="697"/>
      <c r="M124" s="696"/>
      <c r="N124" s="696"/>
      <c r="O124" s="696"/>
      <c r="P124" s="696"/>
      <c r="Q124" s="696"/>
      <c r="R124" s="695"/>
      <c r="AY124" s="708" t="s">
        <v>1152</v>
      </c>
      <c r="AZ124" s="708" t="s">
        <v>1421</v>
      </c>
      <c r="BA124" s="754" t="s">
        <v>1441</v>
      </c>
      <c r="BB124" s="753" t="s">
        <v>1440</v>
      </c>
      <c r="BC124" s="705" t="e">
        <v>#VALUE!</v>
      </c>
      <c r="BE124" s="731" t="s">
        <v>1043</v>
      </c>
      <c r="BL124" s="764" t="s">
        <v>1134</v>
      </c>
      <c r="BM124" s="763" t="s">
        <v>1129</v>
      </c>
      <c r="BN124" s="762"/>
    </row>
    <row r="125" spans="2:66" x14ac:dyDescent="0.25">
      <c r="B125" s="730" t="s">
        <v>1421</v>
      </c>
      <c r="C125" s="729" t="s">
        <v>1437</v>
      </c>
      <c r="D125" s="728" t="s">
        <v>1439</v>
      </c>
      <c r="L125" s="688"/>
      <c r="M125" s="694" t="s">
        <v>1520</v>
      </c>
      <c r="N125" s="694" t="s">
        <v>1624</v>
      </c>
      <c r="O125" s="694" t="s">
        <v>1623</v>
      </c>
      <c r="Q125" s="687" t="s">
        <v>1788</v>
      </c>
      <c r="R125" s="693"/>
      <c r="AY125" s="708" t="s">
        <v>1152</v>
      </c>
      <c r="AZ125" s="708" t="s">
        <v>1421</v>
      </c>
      <c r="BA125" s="766" t="s">
        <v>1437</v>
      </c>
      <c r="BB125" s="765" t="s">
        <v>1439</v>
      </c>
      <c r="BC125" s="715" t="e">
        <v>#VALUE!</v>
      </c>
      <c r="BE125" s="732" t="s">
        <v>973</v>
      </c>
      <c r="BL125" s="764" t="s">
        <v>1463</v>
      </c>
      <c r="BM125" s="763" t="s">
        <v>1446</v>
      </c>
      <c r="BN125" s="762"/>
    </row>
    <row r="126" spans="2:66" x14ac:dyDescent="0.25">
      <c r="B126" s="730" t="s">
        <v>1421</v>
      </c>
      <c r="C126" s="729" t="s">
        <v>1437</v>
      </c>
      <c r="D126" s="728" t="s">
        <v>1438</v>
      </c>
      <c r="F126" s="689"/>
      <c r="L126" s="688"/>
      <c r="M126" s="687" t="s">
        <v>1525</v>
      </c>
      <c r="N126" s="687" t="s">
        <v>1788</v>
      </c>
      <c r="O126" s="687" t="str">
        <f>N126&amp;"T"</f>
        <v>FedGovtT</v>
      </c>
      <c r="Q126" s="687" t="s">
        <v>1527</v>
      </c>
      <c r="R126" s="693"/>
      <c r="AY126" s="708" t="s">
        <v>1152</v>
      </c>
      <c r="AZ126" s="708" t="s">
        <v>1421</v>
      </c>
      <c r="BA126" s="714" t="s">
        <v>1437</v>
      </c>
      <c r="BB126" s="713" t="s">
        <v>1438</v>
      </c>
      <c r="BC126" s="712" t="e">
        <v>#VALUE!</v>
      </c>
      <c r="BE126" s="731" t="s">
        <v>1251</v>
      </c>
      <c r="BL126" s="764" t="s">
        <v>1104</v>
      </c>
      <c r="BM126" s="763" t="s">
        <v>973</v>
      </c>
      <c r="BN126" s="762"/>
    </row>
    <row r="127" spans="2:66" x14ac:dyDescent="0.25">
      <c r="B127" s="730" t="s">
        <v>1421</v>
      </c>
      <c r="C127" s="729" t="s">
        <v>1437</v>
      </c>
      <c r="D127" s="728" t="s">
        <v>1436</v>
      </c>
      <c r="F127" s="689"/>
      <c r="L127" s="688"/>
      <c r="M127" s="687" t="s">
        <v>1519</v>
      </c>
      <c r="N127" s="687" t="s">
        <v>1787</v>
      </c>
      <c r="O127" s="687" t="str">
        <f>N127&amp;"T"</f>
        <v>StateGovtT</v>
      </c>
      <c r="Q127" s="687" t="s">
        <v>1526</v>
      </c>
      <c r="R127" s="693"/>
      <c r="AY127" s="748" t="s">
        <v>1152</v>
      </c>
      <c r="AZ127" s="748" t="s">
        <v>1421</v>
      </c>
      <c r="BA127" s="754" t="s">
        <v>1437</v>
      </c>
      <c r="BB127" s="753" t="s">
        <v>1436</v>
      </c>
      <c r="BC127" s="705" t="e">
        <v>#VALUE!</v>
      </c>
      <c r="BE127" s="732" t="s">
        <v>1249</v>
      </c>
      <c r="BL127" s="764" t="s">
        <v>1460</v>
      </c>
      <c r="BM127" s="763" t="s">
        <v>1458</v>
      </c>
      <c r="BN127" s="762"/>
    </row>
    <row r="128" spans="2:66" x14ac:dyDescent="0.25">
      <c r="B128" s="730" t="s">
        <v>1421</v>
      </c>
      <c r="C128" s="729" t="s">
        <v>1435</v>
      </c>
      <c r="D128" s="728" t="s">
        <v>1434</v>
      </c>
      <c r="F128" s="689"/>
      <c r="L128" s="688"/>
      <c r="Q128" s="687" t="s">
        <v>1524</v>
      </c>
      <c r="R128" s="693"/>
      <c r="AY128" s="708" t="s">
        <v>1152</v>
      </c>
      <c r="AZ128" s="708" t="s">
        <v>1421</v>
      </c>
      <c r="BA128" s="756" t="s">
        <v>1435</v>
      </c>
      <c r="BB128" s="755" t="s">
        <v>1434</v>
      </c>
      <c r="BC128" s="718" t="e">
        <v>#VALUE!</v>
      </c>
      <c r="BE128" s="731" t="s">
        <v>1340</v>
      </c>
      <c r="BL128" s="764" t="s">
        <v>1223</v>
      </c>
      <c r="BM128" s="763" t="s">
        <v>1172</v>
      </c>
      <c r="BN128" s="763" t="s">
        <v>1007</v>
      </c>
    </row>
    <row r="129" spans="2:66" x14ac:dyDescent="0.25">
      <c r="B129" s="730" t="s">
        <v>1421</v>
      </c>
      <c r="C129" s="729" t="s">
        <v>1425</v>
      </c>
      <c r="D129" s="728" t="s">
        <v>1433</v>
      </c>
      <c r="F129" s="689"/>
      <c r="L129" s="688"/>
      <c r="R129" s="693"/>
      <c r="AY129" s="708" t="s">
        <v>1152</v>
      </c>
      <c r="AZ129" s="708" t="s">
        <v>1421</v>
      </c>
      <c r="BA129" s="717" t="s">
        <v>1425</v>
      </c>
      <c r="BB129" s="716" t="s">
        <v>1433</v>
      </c>
      <c r="BC129" s="715" t="e">
        <v>#VALUE!</v>
      </c>
      <c r="BE129" s="732" t="s">
        <v>1325</v>
      </c>
      <c r="BL129" s="764" t="s">
        <v>1454</v>
      </c>
      <c r="BM129" s="763" t="s">
        <v>1446</v>
      </c>
      <c r="BN129" s="762"/>
    </row>
    <row r="130" spans="2:66" x14ac:dyDescent="0.25">
      <c r="B130" s="730" t="s">
        <v>1421</v>
      </c>
      <c r="C130" s="729" t="s">
        <v>1425</v>
      </c>
      <c r="D130" s="728" t="s">
        <v>1432</v>
      </c>
      <c r="F130" s="689"/>
      <c r="L130" s="688"/>
      <c r="Q130" s="687" t="s">
        <v>1787</v>
      </c>
      <c r="R130" s="693"/>
      <c r="AY130" s="708" t="s">
        <v>1152</v>
      </c>
      <c r="AZ130" s="708" t="s">
        <v>1421</v>
      </c>
      <c r="BA130" s="714" t="s">
        <v>1425</v>
      </c>
      <c r="BB130" s="713" t="s">
        <v>1432</v>
      </c>
      <c r="BC130" s="712" t="e">
        <v>#VALUE!</v>
      </c>
      <c r="BE130" s="731" t="s">
        <v>1041</v>
      </c>
      <c r="BL130" s="764" t="s">
        <v>1215</v>
      </c>
      <c r="BM130" s="763" t="s">
        <v>1208</v>
      </c>
      <c r="BN130" s="762"/>
    </row>
    <row r="131" spans="2:66" x14ac:dyDescent="0.25">
      <c r="B131" s="730" t="s">
        <v>1421</v>
      </c>
      <c r="C131" s="729" t="s">
        <v>1425</v>
      </c>
      <c r="D131" s="728" t="s">
        <v>1431</v>
      </c>
      <c r="F131" s="689"/>
      <c r="L131" s="688"/>
      <c r="Q131" s="687" t="s">
        <v>1523</v>
      </c>
      <c r="R131" s="693"/>
      <c r="AY131" s="708" t="s">
        <v>1152</v>
      </c>
      <c r="AZ131" s="708" t="s">
        <v>1421</v>
      </c>
      <c r="BA131" s="714" t="s">
        <v>1425</v>
      </c>
      <c r="BB131" s="713" t="s">
        <v>1431</v>
      </c>
      <c r="BC131" s="712" t="e">
        <v>#VALUE!</v>
      </c>
      <c r="BE131" s="732" t="s">
        <v>973</v>
      </c>
      <c r="BL131" s="764" t="s">
        <v>1023</v>
      </c>
      <c r="BM131" s="763" t="s">
        <v>1012</v>
      </c>
      <c r="BN131" s="762"/>
    </row>
    <row r="132" spans="2:66" x14ac:dyDescent="0.25">
      <c r="B132" s="730" t="s">
        <v>1421</v>
      </c>
      <c r="C132" s="729" t="s">
        <v>1425</v>
      </c>
      <c r="D132" s="728" t="s">
        <v>1430</v>
      </c>
      <c r="F132" s="689"/>
      <c r="L132" s="688"/>
      <c r="Q132" s="687" t="s">
        <v>1522</v>
      </c>
      <c r="R132" s="693"/>
      <c r="AY132" s="708" t="s">
        <v>1152</v>
      </c>
      <c r="AZ132" s="708" t="s">
        <v>1421</v>
      </c>
      <c r="BA132" s="714" t="s">
        <v>1425</v>
      </c>
      <c r="BB132" s="713" t="s">
        <v>1430</v>
      </c>
      <c r="BC132" s="712" t="e">
        <v>#VALUE!</v>
      </c>
      <c r="BE132" s="731" t="s">
        <v>1381</v>
      </c>
      <c r="BL132" s="764" t="s">
        <v>1187</v>
      </c>
      <c r="BM132" s="763" t="s">
        <v>1172</v>
      </c>
      <c r="BN132" s="762"/>
    </row>
    <row r="133" spans="2:66" x14ac:dyDescent="0.25">
      <c r="B133" s="730" t="s">
        <v>1421</v>
      </c>
      <c r="C133" s="729" t="s">
        <v>1425</v>
      </c>
      <c r="D133" s="728" t="s">
        <v>1429</v>
      </c>
      <c r="F133" s="689"/>
      <c r="L133" s="688"/>
      <c r="Q133" s="687" t="s">
        <v>1521</v>
      </c>
      <c r="R133" s="693"/>
      <c r="AY133" s="708" t="s">
        <v>1152</v>
      </c>
      <c r="AZ133" s="708" t="s">
        <v>1421</v>
      </c>
      <c r="BA133" s="714" t="s">
        <v>1425</v>
      </c>
      <c r="BB133" s="713" t="s">
        <v>1429</v>
      </c>
      <c r="BC133" s="712" t="e">
        <v>#VALUE!</v>
      </c>
      <c r="BE133" s="732" t="s">
        <v>1190</v>
      </c>
      <c r="BL133" s="764" t="s">
        <v>1102</v>
      </c>
      <c r="BM133" s="763" t="s">
        <v>973</v>
      </c>
      <c r="BN133" s="762"/>
    </row>
    <row r="134" spans="2:66" x14ac:dyDescent="0.25">
      <c r="B134" s="730" t="s">
        <v>1421</v>
      </c>
      <c r="C134" s="729" t="s">
        <v>1425</v>
      </c>
      <c r="D134" s="728" t="s">
        <v>1428</v>
      </c>
      <c r="F134" s="689"/>
      <c r="L134" s="688"/>
      <c r="Q134" s="687" t="s">
        <v>1518</v>
      </c>
      <c r="R134" s="693"/>
      <c r="AY134" s="708" t="s">
        <v>1152</v>
      </c>
      <c r="AZ134" s="708" t="s">
        <v>1421</v>
      </c>
      <c r="BA134" s="714" t="s">
        <v>1425</v>
      </c>
      <c r="BB134" s="713" t="s">
        <v>1428</v>
      </c>
      <c r="BC134" s="712" t="e">
        <v>#VALUE!</v>
      </c>
      <c r="BE134" s="731" t="s">
        <v>1039</v>
      </c>
      <c r="BL134" s="764" t="s">
        <v>1229</v>
      </c>
      <c r="BM134" s="763" t="s">
        <v>1129</v>
      </c>
      <c r="BN134" s="762"/>
    </row>
    <row r="135" spans="2:66" ht="16.5" thickBot="1" x14ac:dyDescent="0.3">
      <c r="B135" s="730" t="s">
        <v>1421</v>
      </c>
      <c r="C135" s="729" t="s">
        <v>1425</v>
      </c>
      <c r="D135" s="728" t="s">
        <v>1427</v>
      </c>
      <c r="F135" s="689"/>
      <c r="L135" s="692"/>
      <c r="M135" s="691"/>
      <c r="N135" s="691"/>
      <c r="O135" s="691"/>
      <c r="P135" s="691"/>
      <c r="Q135" s="691"/>
      <c r="R135" s="690"/>
      <c r="AY135" s="708" t="s">
        <v>1152</v>
      </c>
      <c r="AZ135" s="708" t="s">
        <v>1421</v>
      </c>
      <c r="BA135" s="714" t="s">
        <v>1425</v>
      </c>
      <c r="BB135" s="713" t="s">
        <v>1427</v>
      </c>
      <c r="BC135" s="712" t="e">
        <v>#VALUE!</v>
      </c>
      <c r="BE135" s="732" t="s">
        <v>973</v>
      </c>
      <c r="BL135" s="764" t="s">
        <v>1021</v>
      </c>
      <c r="BM135" s="763" t="s">
        <v>1012</v>
      </c>
      <c r="BN135" s="762"/>
    </row>
    <row r="136" spans="2:66" ht="16.5" thickBot="1" x14ac:dyDescent="0.3">
      <c r="B136" s="730" t="s">
        <v>1421</v>
      </c>
      <c r="C136" s="729" t="s">
        <v>1425</v>
      </c>
      <c r="D136" s="728" t="s">
        <v>1426</v>
      </c>
      <c r="F136" s="689"/>
      <c r="AY136" s="708" t="s">
        <v>1152</v>
      </c>
      <c r="AZ136" s="708" t="s">
        <v>1421</v>
      </c>
      <c r="BA136" s="714" t="s">
        <v>1425</v>
      </c>
      <c r="BB136" s="713" t="s">
        <v>1426</v>
      </c>
      <c r="BC136" s="712" t="e">
        <v>#VALUE!</v>
      </c>
      <c r="BE136" s="731" t="s">
        <v>1508</v>
      </c>
      <c r="BL136" s="764" t="s">
        <v>1143</v>
      </c>
      <c r="BM136" s="763" t="s">
        <v>1137</v>
      </c>
      <c r="BN136" s="762"/>
    </row>
    <row r="137" spans="2:66" x14ac:dyDescent="0.25">
      <c r="B137" s="730" t="s">
        <v>1421</v>
      </c>
      <c r="C137" s="729" t="s">
        <v>1425</v>
      </c>
      <c r="D137" s="728" t="s">
        <v>1424</v>
      </c>
      <c r="F137" s="689"/>
      <c r="L137" s="697"/>
      <c r="M137" s="696"/>
      <c r="N137" s="696"/>
      <c r="O137" s="696"/>
      <c r="P137" s="696"/>
      <c r="Q137" s="696"/>
      <c r="R137" s="695"/>
      <c r="AY137" s="708" t="s">
        <v>1152</v>
      </c>
      <c r="AZ137" s="708" t="s">
        <v>1421</v>
      </c>
      <c r="BA137" s="754" t="s">
        <v>1425</v>
      </c>
      <c r="BB137" s="753" t="s">
        <v>1424</v>
      </c>
      <c r="BC137" s="705" t="e">
        <v>#VALUE!</v>
      </c>
      <c r="BE137" s="732" t="s">
        <v>973</v>
      </c>
      <c r="BL137" s="764" t="s">
        <v>1056</v>
      </c>
      <c r="BM137" s="763" t="s">
        <v>973</v>
      </c>
      <c r="BN137" s="762"/>
    </row>
    <row r="138" spans="2:66" x14ac:dyDescent="0.25">
      <c r="B138" s="730" t="s">
        <v>1421</v>
      </c>
      <c r="C138" s="729" t="s">
        <v>1420</v>
      </c>
      <c r="D138" s="728" t="s">
        <v>1423</v>
      </c>
      <c r="F138" s="689"/>
      <c r="L138" s="688"/>
      <c r="M138" s="694" t="s">
        <v>1786</v>
      </c>
      <c r="N138" s="694" t="s">
        <v>1624</v>
      </c>
      <c r="O138" s="694" t="s">
        <v>1623</v>
      </c>
      <c r="Q138" s="687" t="s">
        <v>1785</v>
      </c>
      <c r="R138" s="693"/>
      <c r="AY138" s="708" t="s">
        <v>1152</v>
      </c>
      <c r="AZ138" s="708" t="s">
        <v>1421</v>
      </c>
      <c r="BA138" s="717" t="s">
        <v>1420</v>
      </c>
      <c r="BB138" s="716" t="s">
        <v>1423</v>
      </c>
      <c r="BC138" s="715" t="e">
        <v>#VALUE!</v>
      </c>
      <c r="BE138" s="731" t="s">
        <v>1563</v>
      </c>
      <c r="BL138" s="764" t="s">
        <v>1565</v>
      </c>
      <c r="BM138" s="763" t="s">
        <v>973</v>
      </c>
      <c r="BN138" s="762"/>
    </row>
    <row r="139" spans="2:66" x14ac:dyDescent="0.25">
      <c r="B139" s="730" t="s">
        <v>1421</v>
      </c>
      <c r="C139" s="729" t="s">
        <v>1420</v>
      </c>
      <c r="D139" s="728" t="s">
        <v>1422</v>
      </c>
      <c r="F139" s="689"/>
      <c r="L139" s="688"/>
      <c r="M139" s="687" t="s">
        <v>1508</v>
      </c>
      <c r="N139" s="687" t="s">
        <v>1785</v>
      </c>
      <c r="O139" s="687" t="str">
        <f>N139&amp;"T"</f>
        <v>HealthCT</v>
      </c>
      <c r="Q139" s="687" t="s">
        <v>1517</v>
      </c>
      <c r="R139" s="693"/>
      <c r="AY139" s="708" t="s">
        <v>1152</v>
      </c>
      <c r="AZ139" s="708" t="s">
        <v>1421</v>
      </c>
      <c r="BA139" s="714" t="s">
        <v>1420</v>
      </c>
      <c r="BB139" s="713" t="s">
        <v>1422</v>
      </c>
      <c r="BC139" s="712" t="e">
        <v>#VALUE!</v>
      </c>
      <c r="BE139" s="732" t="s">
        <v>1546</v>
      </c>
      <c r="BL139" s="764" t="s">
        <v>1098</v>
      </c>
      <c r="BM139" s="763" t="s">
        <v>973</v>
      </c>
      <c r="BN139" s="762"/>
    </row>
    <row r="140" spans="2:66" ht="16.5" thickBot="1" x14ac:dyDescent="0.3">
      <c r="B140" s="730" t="s">
        <v>1421</v>
      </c>
      <c r="C140" s="729" t="s">
        <v>1420</v>
      </c>
      <c r="D140" s="728" t="s">
        <v>1419</v>
      </c>
      <c r="F140" s="689"/>
      <c r="L140" s="688"/>
      <c r="M140" s="687" t="s">
        <v>1503</v>
      </c>
      <c r="N140" s="687" t="s">
        <v>1784</v>
      </c>
      <c r="O140" s="687" t="str">
        <f>N140&amp;"T"</f>
        <v>SocialAssistanceT</v>
      </c>
      <c r="Q140" s="687" t="s">
        <v>1516</v>
      </c>
      <c r="R140" s="693"/>
      <c r="AY140" s="701" t="s">
        <v>1152</v>
      </c>
      <c r="AZ140" s="701" t="s">
        <v>1421</v>
      </c>
      <c r="BA140" s="724" t="s">
        <v>1420</v>
      </c>
      <c r="BB140" s="723" t="s">
        <v>1419</v>
      </c>
      <c r="BC140" s="722" t="e">
        <v>#VALUE!</v>
      </c>
      <c r="BE140" s="731" t="s">
        <v>1320</v>
      </c>
      <c r="BL140" s="764" t="s">
        <v>1001</v>
      </c>
      <c r="BM140" s="763" t="s">
        <v>991</v>
      </c>
      <c r="BN140" s="762"/>
    </row>
    <row r="141" spans="2:66" ht="16.5" thickTop="1" x14ac:dyDescent="0.25">
      <c r="B141" s="730" t="s">
        <v>1399</v>
      </c>
      <c r="C141" s="729" t="s">
        <v>1417</v>
      </c>
      <c r="D141" s="728" t="s">
        <v>1418</v>
      </c>
      <c r="F141" s="689"/>
      <c r="L141" s="688"/>
      <c r="Q141" s="687" t="s">
        <v>1515</v>
      </c>
      <c r="R141" s="693"/>
      <c r="AY141" s="721" t="s">
        <v>1152</v>
      </c>
      <c r="AZ141" s="721" t="s">
        <v>1399</v>
      </c>
      <c r="BA141" s="735" t="s">
        <v>1417</v>
      </c>
      <c r="BB141" s="734" t="s">
        <v>1418</v>
      </c>
      <c r="BC141" s="715" t="e">
        <v>#VALUE!</v>
      </c>
      <c r="BE141" s="732" t="s">
        <v>1172</v>
      </c>
      <c r="BL141" s="764" t="s">
        <v>1092</v>
      </c>
      <c r="BM141" s="763" t="s">
        <v>973</v>
      </c>
      <c r="BN141" s="762"/>
    </row>
    <row r="142" spans="2:66" x14ac:dyDescent="0.25">
      <c r="B142" s="730" t="s">
        <v>1399</v>
      </c>
      <c r="C142" s="729" t="s">
        <v>1417</v>
      </c>
      <c r="D142" s="728" t="s">
        <v>1416</v>
      </c>
      <c r="L142" s="688"/>
      <c r="Q142" s="687" t="s">
        <v>1514</v>
      </c>
      <c r="R142" s="693"/>
      <c r="AY142" s="708" t="s">
        <v>1152</v>
      </c>
      <c r="AZ142" s="708" t="s">
        <v>1399</v>
      </c>
      <c r="BA142" s="754" t="s">
        <v>1417</v>
      </c>
      <c r="BB142" s="753" t="s">
        <v>1416</v>
      </c>
      <c r="BC142" s="705" t="e">
        <v>#VALUE!</v>
      </c>
      <c r="BE142" s="731" t="s">
        <v>1406</v>
      </c>
      <c r="BL142" s="764" t="s">
        <v>1551</v>
      </c>
      <c r="BM142" s="763" t="s">
        <v>1546</v>
      </c>
      <c r="BN142" s="762"/>
    </row>
    <row r="143" spans="2:66" x14ac:dyDescent="0.25">
      <c r="B143" s="730" t="s">
        <v>1399</v>
      </c>
      <c r="C143" s="729" t="s">
        <v>1412</v>
      </c>
      <c r="D143" s="728" t="s">
        <v>1415</v>
      </c>
      <c r="L143" s="688"/>
      <c r="Q143" s="687" t="s">
        <v>1513</v>
      </c>
      <c r="R143" s="693"/>
      <c r="AY143" s="708" t="s">
        <v>1152</v>
      </c>
      <c r="AZ143" s="708" t="s">
        <v>1399</v>
      </c>
      <c r="BA143" s="717" t="s">
        <v>1412</v>
      </c>
      <c r="BB143" s="716" t="s">
        <v>1415</v>
      </c>
      <c r="BC143" s="715" t="e">
        <v>#VALUE!</v>
      </c>
      <c r="BE143" s="732" t="s">
        <v>1152</v>
      </c>
      <c r="BL143" s="764" t="s">
        <v>1452</v>
      </c>
      <c r="BM143" s="763" t="s">
        <v>1208</v>
      </c>
      <c r="BN143" s="762"/>
    </row>
    <row r="144" spans="2:66" x14ac:dyDescent="0.25">
      <c r="B144" s="730" t="s">
        <v>1399</v>
      </c>
      <c r="C144" s="729" t="s">
        <v>1412</v>
      </c>
      <c r="D144" s="728" t="s">
        <v>1414</v>
      </c>
      <c r="L144" s="688"/>
      <c r="Q144" s="687" t="s">
        <v>1512</v>
      </c>
      <c r="R144" s="693"/>
      <c r="Z144" s="694"/>
      <c r="AA144" s="694"/>
      <c r="AB144" s="694"/>
      <c r="AC144" s="694"/>
      <c r="AD144" s="694"/>
      <c r="AE144" s="694"/>
      <c r="AF144" s="694"/>
      <c r="AG144" s="694"/>
      <c r="AH144" s="694"/>
      <c r="AI144" s="694"/>
      <c r="AJ144" s="694"/>
      <c r="AY144" s="708" t="s">
        <v>1152</v>
      </c>
      <c r="AZ144" s="708" t="s">
        <v>1399</v>
      </c>
      <c r="BA144" s="714" t="s">
        <v>1412</v>
      </c>
      <c r="BB144" s="713" t="s">
        <v>1414</v>
      </c>
      <c r="BC144" s="712" t="e">
        <v>#VALUE!</v>
      </c>
      <c r="BE144" s="731" t="s">
        <v>1572</v>
      </c>
      <c r="BL144" s="764" t="s">
        <v>1614</v>
      </c>
      <c r="BM144" s="763" t="s">
        <v>973</v>
      </c>
      <c r="BN144" s="762"/>
    </row>
    <row r="145" spans="2:66" x14ac:dyDescent="0.25">
      <c r="B145" s="730" t="s">
        <v>1399</v>
      </c>
      <c r="C145" s="729" t="s">
        <v>1412</v>
      </c>
      <c r="D145" s="728" t="s">
        <v>1413</v>
      </c>
      <c r="L145" s="688"/>
      <c r="Q145" s="687" t="s">
        <v>1511</v>
      </c>
      <c r="R145" s="693"/>
      <c r="AY145" s="708" t="s">
        <v>1152</v>
      </c>
      <c r="AZ145" s="708" t="s">
        <v>1399</v>
      </c>
      <c r="BA145" s="714" t="s">
        <v>1412</v>
      </c>
      <c r="BB145" s="713" t="s">
        <v>1413</v>
      </c>
      <c r="BC145" s="712" t="e">
        <v>#VALUE!</v>
      </c>
      <c r="BE145" s="732" t="s">
        <v>973</v>
      </c>
      <c r="BL145" s="764" t="s">
        <v>1210</v>
      </c>
      <c r="BM145" s="763" t="s">
        <v>1208</v>
      </c>
      <c r="BN145" s="762"/>
    </row>
    <row r="146" spans="2:66" x14ac:dyDescent="0.25">
      <c r="B146" s="730" t="s">
        <v>1399</v>
      </c>
      <c r="C146" s="729" t="s">
        <v>1412</v>
      </c>
      <c r="D146" s="728" t="s">
        <v>1411</v>
      </c>
      <c r="L146" s="688"/>
      <c r="Q146" s="687" t="s">
        <v>1510</v>
      </c>
      <c r="R146" s="693"/>
      <c r="AY146" s="708" t="s">
        <v>1152</v>
      </c>
      <c r="AZ146" s="708" t="s">
        <v>1399</v>
      </c>
      <c r="BA146" s="754" t="s">
        <v>1412</v>
      </c>
      <c r="BB146" s="753" t="s">
        <v>1411</v>
      </c>
      <c r="BC146" s="705" t="e">
        <v>#VALUE!</v>
      </c>
      <c r="BE146" s="731" t="s">
        <v>1295</v>
      </c>
      <c r="BL146" s="764" t="s">
        <v>1018</v>
      </c>
      <c r="BM146" s="763" t="s">
        <v>1012</v>
      </c>
      <c r="BN146" s="762"/>
    </row>
    <row r="147" spans="2:66" x14ac:dyDescent="0.25">
      <c r="B147" s="730" t="s">
        <v>1399</v>
      </c>
      <c r="C147" s="729" t="s">
        <v>1406</v>
      </c>
      <c r="D147" s="728" t="s">
        <v>1410</v>
      </c>
      <c r="L147" s="688"/>
      <c r="Q147" s="687" t="s">
        <v>1509</v>
      </c>
      <c r="R147" s="693"/>
      <c r="AY147" s="708" t="s">
        <v>1152</v>
      </c>
      <c r="AZ147" s="708" t="s">
        <v>1399</v>
      </c>
      <c r="BA147" s="717" t="s">
        <v>1406</v>
      </c>
      <c r="BB147" s="716" t="s">
        <v>1410</v>
      </c>
      <c r="BC147" s="715" t="e">
        <v>#VALUE!</v>
      </c>
      <c r="BE147" s="732" t="s">
        <v>1137</v>
      </c>
      <c r="BL147" s="764" t="s">
        <v>1071</v>
      </c>
      <c r="BM147" s="763" t="s">
        <v>973</v>
      </c>
      <c r="BN147" s="762"/>
    </row>
    <row r="148" spans="2:66" x14ac:dyDescent="0.25">
      <c r="B148" s="730" t="s">
        <v>1399</v>
      </c>
      <c r="C148" s="729" t="s">
        <v>1406</v>
      </c>
      <c r="D148" s="728" t="s">
        <v>1409</v>
      </c>
      <c r="L148" s="688"/>
      <c r="Q148" s="687" t="s">
        <v>1507</v>
      </c>
      <c r="R148" s="693"/>
      <c r="AY148" s="708" t="s">
        <v>1152</v>
      </c>
      <c r="AZ148" s="708" t="s">
        <v>1399</v>
      </c>
      <c r="BA148" s="714" t="s">
        <v>1406</v>
      </c>
      <c r="BB148" s="713" t="s">
        <v>1409</v>
      </c>
      <c r="BC148" s="712" t="e">
        <v>#VALUE!</v>
      </c>
      <c r="BE148" s="731" t="s">
        <v>1541</v>
      </c>
      <c r="BL148" s="764" t="s">
        <v>1332</v>
      </c>
      <c r="BM148" s="763" t="s">
        <v>1325</v>
      </c>
      <c r="BN148" s="762"/>
    </row>
    <row r="149" spans="2:66" x14ac:dyDescent="0.25">
      <c r="B149" s="730" t="s">
        <v>1399</v>
      </c>
      <c r="C149" s="729" t="s">
        <v>1406</v>
      </c>
      <c r="D149" s="728" t="s">
        <v>1408</v>
      </c>
      <c r="L149" s="688"/>
      <c r="R149" s="693"/>
      <c r="AY149" s="708" t="s">
        <v>1152</v>
      </c>
      <c r="AZ149" s="708" t="s">
        <v>1399</v>
      </c>
      <c r="BA149" s="714" t="s">
        <v>1406</v>
      </c>
      <c r="BB149" s="713" t="s">
        <v>1408</v>
      </c>
      <c r="BC149" s="712" t="e">
        <v>#VALUE!</v>
      </c>
      <c r="BE149" s="732" t="s">
        <v>973</v>
      </c>
      <c r="BL149" s="764" t="s">
        <v>1529</v>
      </c>
      <c r="BM149" s="763" t="s">
        <v>973</v>
      </c>
      <c r="BN149" s="762"/>
    </row>
    <row r="150" spans="2:66" x14ac:dyDescent="0.25">
      <c r="B150" s="730" t="s">
        <v>1399</v>
      </c>
      <c r="C150" s="729" t="s">
        <v>1406</v>
      </c>
      <c r="D150" s="728" t="s">
        <v>1407</v>
      </c>
      <c r="L150" s="688"/>
      <c r="Q150" s="687" t="s">
        <v>1784</v>
      </c>
      <c r="R150" s="693"/>
      <c r="AY150" s="708" t="s">
        <v>1152</v>
      </c>
      <c r="AZ150" s="708" t="s">
        <v>1399</v>
      </c>
      <c r="BA150" s="714" t="s">
        <v>1406</v>
      </c>
      <c r="BB150" s="713" t="s">
        <v>1407</v>
      </c>
      <c r="BC150" s="712" t="e">
        <v>#VALUE!</v>
      </c>
      <c r="BE150" s="731" t="s">
        <v>1537</v>
      </c>
      <c r="BL150" s="764" t="s">
        <v>1420</v>
      </c>
      <c r="BM150" s="763" t="s">
        <v>1152</v>
      </c>
      <c r="BN150" s="762"/>
    </row>
    <row r="151" spans="2:66" x14ac:dyDescent="0.25">
      <c r="B151" s="730" t="s">
        <v>1399</v>
      </c>
      <c r="C151" s="729" t="s">
        <v>1406</v>
      </c>
      <c r="D151" s="728" t="s">
        <v>1405</v>
      </c>
      <c r="L151" s="688"/>
      <c r="Q151" s="687" t="s">
        <v>1506</v>
      </c>
      <c r="R151" s="693"/>
      <c r="AY151" s="708" t="s">
        <v>1152</v>
      </c>
      <c r="AZ151" s="708" t="s">
        <v>1399</v>
      </c>
      <c r="BA151" s="754" t="s">
        <v>1406</v>
      </c>
      <c r="BB151" s="753" t="s">
        <v>1405</v>
      </c>
      <c r="BC151" s="705" t="e">
        <v>#VALUE!</v>
      </c>
      <c r="BE151" s="732" t="s">
        <v>973</v>
      </c>
      <c r="BL151" s="764" t="s">
        <v>1139</v>
      </c>
      <c r="BM151" s="763" t="s">
        <v>1137</v>
      </c>
      <c r="BN151" s="762"/>
    </row>
    <row r="152" spans="2:66" x14ac:dyDescent="0.25">
      <c r="B152" s="730" t="s">
        <v>1399</v>
      </c>
      <c r="C152" s="729" t="s">
        <v>1398</v>
      </c>
      <c r="D152" s="728" t="s">
        <v>1404</v>
      </c>
      <c r="L152" s="688"/>
      <c r="Q152" s="687" t="s">
        <v>1505</v>
      </c>
      <c r="R152" s="693"/>
      <c r="AY152" s="708" t="s">
        <v>1152</v>
      </c>
      <c r="AZ152" s="708" t="s">
        <v>1399</v>
      </c>
      <c r="BA152" s="717" t="s">
        <v>1398</v>
      </c>
      <c r="BB152" s="716" t="s">
        <v>1404</v>
      </c>
      <c r="BC152" s="715" t="e">
        <v>#VALUE!</v>
      </c>
      <c r="BE152" s="731" t="s">
        <v>1201</v>
      </c>
      <c r="BL152" s="764" t="s">
        <v>1019</v>
      </c>
      <c r="BM152" s="763" t="s">
        <v>973</v>
      </c>
      <c r="BN152" s="762"/>
    </row>
    <row r="153" spans="2:66" x14ac:dyDescent="0.25">
      <c r="B153" s="730" t="s">
        <v>1399</v>
      </c>
      <c r="C153" s="729" t="s">
        <v>1398</v>
      </c>
      <c r="D153" s="728" t="s">
        <v>1403</v>
      </c>
      <c r="L153" s="688"/>
      <c r="Q153" s="687" t="s">
        <v>1502</v>
      </c>
      <c r="R153" s="693"/>
      <c r="AY153" s="708" t="s">
        <v>1152</v>
      </c>
      <c r="AZ153" s="708" t="s">
        <v>1399</v>
      </c>
      <c r="BA153" s="714" t="s">
        <v>1398</v>
      </c>
      <c r="BB153" s="713" t="s">
        <v>1403</v>
      </c>
      <c r="BC153" s="712" t="e">
        <v>#VALUE!</v>
      </c>
      <c r="BE153" s="732" t="s">
        <v>1199</v>
      </c>
      <c r="BL153" s="764" t="s">
        <v>1448</v>
      </c>
      <c r="BM153" s="763" t="s">
        <v>1446</v>
      </c>
      <c r="BN153" s="762"/>
    </row>
    <row r="154" spans="2:66" ht="16.5" thickBot="1" x14ac:dyDescent="0.3">
      <c r="B154" s="730" t="s">
        <v>1399</v>
      </c>
      <c r="C154" s="729" t="s">
        <v>1398</v>
      </c>
      <c r="D154" s="728" t="s">
        <v>1402</v>
      </c>
      <c r="L154" s="692"/>
      <c r="M154" s="691"/>
      <c r="N154" s="691"/>
      <c r="O154" s="691"/>
      <c r="P154" s="691"/>
      <c r="Q154" s="691"/>
      <c r="R154" s="690"/>
      <c r="AY154" s="708" t="s">
        <v>1152</v>
      </c>
      <c r="AZ154" s="708" t="s">
        <v>1399</v>
      </c>
      <c r="BA154" s="714" t="s">
        <v>1398</v>
      </c>
      <c r="BB154" s="713" t="s">
        <v>1402</v>
      </c>
      <c r="BC154" s="712" t="e">
        <v>#VALUE!</v>
      </c>
      <c r="BE154" s="731" t="s">
        <v>1312</v>
      </c>
      <c r="BL154" s="764" t="s">
        <v>1503</v>
      </c>
      <c r="BM154" s="763" t="s">
        <v>973</v>
      </c>
      <c r="BN154" s="762"/>
    </row>
    <row r="155" spans="2:66" ht="16.5" thickBot="1" x14ac:dyDescent="0.3">
      <c r="B155" s="730" t="s">
        <v>1399</v>
      </c>
      <c r="C155" s="729" t="s">
        <v>1398</v>
      </c>
      <c r="D155" s="728" t="s">
        <v>1401</v>
      </c>
      <c r="AY155" s="708" t="s">
        <v>1152</v>
      </c>
      <c r="AZ155" s="708" t="s">
        <v>1399</v>
      </c>
      <c r="BA155" s="714" t="s">
        <v>1398</v>
      </c>
      <c r="BB155" s="713" t="s">
        <v>1401</v>
      </c>
      <c r="BC155" s="712" t="e">
        <v>#VALUE!</v>
      </c>
      <c r="BE155" s="732" t="s">
        <v>1172</v>
      </c>
      <c r="BL155" s="764" t="s">
        <v>1485</v>
      </c>
      <c r="BM155" s="763" t="s">
        <v>973</v>
      </c>
      <c r="BN155" s="762"/>
    </row>
    <row r="156" spans="2:66" x14ac:dyDescent="0.25">
      <c r="B156" s="730" t="s">
        <v>1399</v>
      </c>
      <c r="C156" s="729" t="s">
        <v>1398</v>
      </c>
      <c r="D156" s="728" t="s">
        <v>1400</v>
      </c>
      <c r="L156" s="697"/>
      <c r="M156" s="696"/>
      <c r="N156" s="696"/>
      <c r="O156" s="696"/>
      <c r="P156" s="696"/>
      <c r="Q156" s="696"/>
      <c r="R156" s="695"/>
      <c r="AY156" s="708" t="s">
        <v>1152</v>
      </c>
      <c r="AZ156" s="708" t="s">
        <v>1399</v>
      </c>
      <c r="BA156" s="714" t="s">
        <v>1398</v>
      </c>
      <c r="BB156" s="713" t="s">
        <v>1400</v>
      </c>
      <c r="BC156" s="712" t="e">
        <v>#VALUE!</v>
      </c>
      <c r="BE156" s="731" t="s">
        <v>1080</v>
      </c>
      <c r="BL156" s="764" t="s">
        <v>1612</v>
      </c>
      <c r="BM156" s="763" t="s">
        <v>973</v>
      </c>
      <c r="BN156" s="762"/>
    </row>
    <row r="157" spans="2:66" ht="16.5" thickBot="1" x14ac:dyDescent="0.3">
      <c r="B157" s="730" t="s">
        <v>1399</v>
      </c>
      <c r="C157" s="729" t="s">
        <v>1398</v>
      </c>
      <c r="D157" s="728" t="s">
        <v>1397</v>
      </c>
      <c r="L157" s="688"/>
      <c r="M157" s="694" t="s">
        <v>1783</v>
      </c>
      <c r="N157" s="694" t="s">
        <v>1624</v>
      </c>
      <c r="O157" s="694" t="s">
        <v>1623</v>
      </c>
      <c r="Q157" s="694" t="s">
        <v>1782</v>
      </c>
      <c r="R157" s="693"/>
      <c r="AY157" s="701" t="s">
        <v>1152</v>
      </c>
      <c r="AZ157" s="701" t="s">
        <v>1399</v>
      </c>
      <c r="BA157" s="724" t="s">
        <v>1398</v>
      </c>
      <c r="BB157" s="723" t="s">
        <v>1397</v>
      </c>
      <c r="BC157" s="722" t="e">
        <v>#VALUE!</v>
      </c>
      <c r="BE157" s="732" t="s">
        <v>973</v>
      </c>
      <c r="BL157" s="764" t="s">
        <v>1068</v>
      </c>
      <c r="BM157" s="763" t="s">
        <v>973</v>
      </c>
      <c r="BN157" s="762"/>
    </row>
    <row r="158" spans="2:66" ht="16.5" thickTop="1" x14ac:dyDescent="0.25">
      <c r="B158" s="730" t="s">
        <v>1369</v>
      </c>
      <c r="C158" s="729" t="s">
        <v>1395</v>
      </c>
      <c r="D158" s="728" t="s">
        <v>1396</v>
      </c>
      <c r="L158" s="688"/>
      <c r="M158" s="687" t="s">
        <v>1500</v>
      </c>
      <c r="N158" s="687" t="s">
        <v>1782</v>
      </c>
      <c r="O158" s="687" t="str">
        <f t="shared" ref="O158:O164" si="0">N158&amp;"T"</f>
        <v>CableT</v>
      </c>
      <c r="Q158" s="687" t="s">
        <v>1501</v>
      </c>
      <c r="R158" s="693"/>
      <c r="AY158" s="721" t="s">
        <v>1190</v>
      </c>
      <c r="AZ158" s="721" t="s">
        <v>1369</v>
      </c>
      <c r="BA158" s="717" t="s">
        <v>1395</v>
      </c>
      <c r="BB158" s="716" t="s">
        <v>1396</v>
      </c>
      <c r="BC158" s="715" t="e">
        <v>#VALUE!</v>
      </c>
      <c r="BE158" s="731" t="s">
        <v>1060</v>
      </c>
      <c r="BL158" s="764" t="s">
        <v>1368</v>
      </c>
      <c r="BM158" s="763" t="s">
        <v>1190</v>
      </c>
      <c r="BN158" s="762"/>
    </row>
    <row r="159" spans="2:66" x14ac:dyDescent="0.25">
      <c r="B159" s="730" t="s">
        <v>1369</v>
      </c>
      <c r="C159" s="729" t="s">
        <v>1395</v>
      </c>
      <c r="D159" s="728" t="s">
        <v>1394</v>
      </c>
      <c r="L159" s="688"/>
      <c r="M159" s="687" t="s">
        <v>1498</v>
      </c>
      <c r="N159" s="687" t="s">
        <v>1781</v>
      </c>
      <c r="O159" s="687" t="str">
        <f t="shared" si="0"/>
        <v>DataProcessingT</v>
      </c>
      <c r="Q159" s="687" t="s">
        <v>1499</v>
      </c>
      <c r="R159" s="693"/>
      <c r="AY159" s="708" t="s">
        <v>1190</v>
      </c>
      <c r="AZ159" s="708" t="s">
        <v>1369</v>
      </c>
      <c r="BA159" s="754" t="s">
        <v>1395</v>
      </c>
      <c r="BB159" s="753" t="s">
        <v>1394</v>
      </c>
      <c r="BC159" s="705" t="e">
        <v>#VALUE!</v>
      </c>
      <c r="BE159" s="732" t="s">
        <v>973</v>
      </c>
      <c r="BL159" s="764" t="s">
        <v>1519</v>
      </c>
      <c r="BM159" s="763" t="s">
        <v>973</v>
      </c>
      <c r="BN159" s="762"/>
    </row>
    <row r="160" spans="2:66" x14ac:dyDescent="0.25">
      <c r="B160" s="730" t="s">
        <v>1369</v>
      </c>
      <c r="C160" s="729" t="s">
        <v>1391</v>
      </c>
      <c r="D160" s="728" t="s">
        <v>1393</v>
      </c>
      <c r="L160" s="688"/>
      <c r="M160" s="687" t="s">
        <v>1495</v>
      </c>
      <c r="N160" s="687" t="s">
        <v>1780</v>
      </c>
      <c r="O160" s="687" t="str">
        <f t="shared" si="0"/>
        <v>MotionPictureT</v>
      </c>
      <c r="Q160" s="694"/>
      <c r="R160" s="693"/>
      <c r="AY160" s="708" t="s">
        <v>1190</v>
      </c>
      <c r="AZ160" s="708" t="s">
        <v>1369</v>
      </c>
      <c r="BA160" s="717" t="s">
        <v>1391</v>
      </c>
      <c r="BB160" s="716" t="s">
        <v>1393</v>
      </c>
      <c r="BC160" s="715" t="e">
        <v>#VALUE!</v>
      </c>
      <c r="BE160" s="731" t="s">
        <v>1248</v>
      </c>
      <c r="BL160" s="764" t="s">
        <v>1192</v>
      </c>
      <c r="BM160" s="763" t="s">
        <v>1190</v>
      </c>
      <c r="BN160" s="762"/>
    </row>
    <row r="161" spans="2:66" x14ac:dyDescent="0.25">
      <c r="B161" s="730" t="s">
        <v>1369</v>
      </c>
      <c r="C161" s="729" t="s">
        <v>1391</v>
      </c>
      <c r="D161" s="728" t="s">
        <v>1392</v>
      </c>
      <c r="L161" s="688"/>
      <c r="M161" s="687" t="s">
        <v>1490</v>
      </c>
      <c r="N161" s="687" t="s">
        <v>1779</v>
      </c>
      <c r="O161" s="687" t="str">
        <f t="shared" si="0"/>
        <v>NewspaperT</v>
      </c>
      <c r="Q161" s="694" t="s">
        <v>1781</v>
      </c>
      <c r="R161" s="693"/>
      <c r="AY161" s="708" t="s">
        <v>1190</v>
      </c>
      <c r="AZ161" s="708" t="s">
        <v>1369</v>
      </c>
      <c r="BA161" s="714" t="s">
        <v>1391</v>
      </c>
      <c r="BB161" s="713" t="s">
        <v>1392</v>
      </c>
      <c r="BC161" s="712" t="e">
        <v>#VALUE!</v>
      </c>
      <c r="BE161" s="732" t="s">
        <v>1239</v>
      </c>
      <c r="BL161" s="764" t="s">
        <v>1330</v>
      </c>
      <c r="BM161" s="763" t="s">
        <v>1325</v>
      </c>
      <c r="BN161" s="762"/>
    </row>
    <row r="162" spans="2:66" x14ac:dyDescent="0.25">
      <c r="B162" s="730" t="s">
        <v>1369</v>
      </c>
      <c r="C162" s="729" t="s">
        <v>1391</v>
      </c>
      <c r="D162" s="728" t="s">
        <v>1390</v>
      </c>
      <c r="L162" s="688"/>
      <c r="M162" s="687" t="s">
        <v>1487</v>
      </c>
      <c r="N162" s="687" t="s">
        <v>1778</v>
      </c>
      <c r="O162" s="687" t="str">
        <f t="shared" si="0"/>
        <v>OtherInfoT</v>
      </c>
      <c r="Q162" s="687" t="s">
        <v>1497</v>
      </c>
      <c r="R162" s="693"/>
      <c r="AY162" s="708" t="s">
        <v>1190</v>
      </c>
      <c r="AZ162" s="708" t="s">
        <v>1369</v>
      </c>
      <c r="BA162" s="754" t="s">
        <v>1391</v>
      </c>
      <c r="BB162" s="753" t="s">
        <v>1390</v>
      </c>
      <c r="BC162" s="705" t="e">
        <v>#VALUE!</v>
      </c>
      <c r="BE162" s="731" t="s">
        <v>1136</v>
      </c>
      <c r="BL162" s="764" t="s">
        <v>1582</v>
      </c>
      <c r="BM162" s="763" t="s">
        <v>1580</v>
      </c>
      <c r="BN162" s="762"/>
    </row>
    <row r="163" spans="2:66" x14ac:dyDescent="0.25">
      <c r="B163" s="730" t="s">
        <v>1369</v>
      </c>
      <c r="C163" s="729" t="s">
        <v>1389</v>
      </c>
      <c r="D163" s="728" t="s">
        <v>1388</v>
      </c>
      <c r="L163" s="688"/>
      <c r="M163" s="687" t="s">
        <v>1485</v>
      </c>
      <c r="N163" s="687" t="s">
        <v>1484</v>
      </c>
      <c r="O163" s="687" t="str">
        <f t="shared" si="0"/>
        <v>SoftwareT</v>
      </c>
      <c r="R163" s="693"/>
      <c r="AY163" s="708" t="s">
        <v>1190</v>
      </c>
      <c r="AZ163" s="708" t="s">
        <v>1369</v>
      </c>
      <c r="BA163" s="756" t="s">
        <v>1389</v>
      </c>
      <c r="BB163" s="755" t="s">
        <v>1388</v>
      </c>
      <c r="BC163" s="718" t="e">
        <v>#VALUE!</v>
      </c>
      <c r="BE163" s="732" t="s">
        <v>1129</v>
      </c>
      <c r="BL163" s="764" t="s">
        <v>1116</v>
      </c>
      <c r="BM163" s="763" t="s">
        <v>1118</v>
      </c>
      <c r="BN163" s="763" t="s">
        <v>1007</v>
      </c>
    </row>
    <row r="164" spans="2:66" x14ac:dyDescent="0.25">
      <c r="B164" s="730" t="s">
        <v>1369</v>
      </c>
      <c r="C164" s="729" t="s">
        <v>1387</v>
      </c>
      <c r="D164" s="728" t="s">
        <v>1386</v>
      </c>
      <c r="L164" s="688"/>
      <c r="M164" s="687" t="s">
        <v>1480</v>
      </c>
      <c r="N164" s="687" t="s">
        <v>1480</v>
      </c>
      <c r="O164" s="687" t="str">
        <f t="shared" si="0"/>
        <v>TelecommunicationsT</v>
      </c>
      <c r="Q164" s="694" t="s">
        <v>1780</v>
      </c>
      <c r="R164" s="693"/>
      <c r="AY164" s="708" t="s">
        <v>1190</v>
      </c>
      <c r="AZ164" s="708" t="s">
        <v>1369</v>
      </c>
      <c r="BA164" s="756" t="s">
        <v>1387</v>
      </c>
      <c r="BB164" s="755" t="s">
        <v>1386</v>
      </c>
      <c r="BC164" s="718" t="e">
        <v>#VALUE!</v>
      </c>
      <c r="BE164" s="731" t="s">
        <v>1378</v>
      </c>
      <c r="BL164" s="764" t="s">
        <v>1480</v>
      </c>
      <c r="BM164" s="763" t="s">
        <v>973</v>
      </c>
      <c r="BN164" s="762"/>
    </row>
    <row r="165" spans="2:66" x14ac:dyDescent="0.25">
      <c r="B165" s="730" t="s">
        <v>1369</v>
      </c>
      <c r="C165" s="729" t="s">
        <v>1383</v>
      </c>
      <c r="D165" s="728" t="s">
        <v>1385</v>
      </c>
      <c r="L165" s="688"/>
      <c r="Q165" s="687" t="s">
        <v>1496</v>
      </c>
      <c r="R165" s="693"/>
      <c r="AY165" s="708" t="s">
        <v>1190</v>
      </c>
      <c r="AZ165" s="708" t="s">
        <v>1369</v>
      </c>
      <c r="BA165" s="717" t="s">
        <v>1383</v>
      </c>
      <c r="BB165" s="716" t="s">
        <v>1385</v>
      </c>
      <c r="BC165" s="715" t="e">
        <v>#VALUE!</v>
      </c>
      <c r="BE165" s="732" t="s">
        <v>1190</v>
      </c>
      <c r="BL165" s="764" t="s">
        <v>1179</v>
      </c>
      <c r="BM165" s="763" t="s">
        <v>1172</v>
      </c>
      <c r="BN165" s="762"/>
    </row>
    <row r="166" spans="2:66" x14ac:dyDescent="0.25">
      <c r="B166" s="730" t="s">
        <v>1369</v>
      </c>
      <c r="C166" s="729" t="s">
        <v>1383</v>
      </c>
      <c r="D166" s="728" t="s">
        <v>1384</v>
      </c>
      <c r="L166" s="688"/>
      <c r="Q166" s="687" t="s">
        <v>1494</v>
      </c>
      <c r="R166" s="693"/>
      <c r="AY166" s="708" t="s">
        <v>1190</v>
      </c>
      <c r="AZ166" s="708" t="s">
        <v>1369</v>
      </c>
      <c r="BA166" s="714" t="s">
        <v>1383</v>
      </c>
      <c r="BB166" s="713" t="s">
        <v>1384</v>
      </c>
      <c r="BC166" s="712" t="e">
        <v>#VALUE!</v>
      </c>
      <c r="BE166" s="731" t="s">
        <v>1478</v>
      </c>
      <c r="BL166" s="764" t="s">
        <v>1174</v>
      </c>
      <c r="BM166" s="763" t="s">
        <v>1172</v>
      </c>
      <c r="BN166" s="762"/>
    </row>
    <row r="167" spans="2:66" x14ac:dyDescent="0.25">
      <c r="B167" s="730" t="s">
        <v>1369</v>
      </c>
      <c r="C167" s="729" t="s">
        <v>1383</v>
      </c>
      <c r="D167" s="728" t="s">
        <v>1382</v>
      </c>
      <c r="L167" s="688"/>
      <c r="R167" s="693"/>
      <c r="AY167" s="708" t="s">
        <v>1190</v>
      </c>
      <c r="AZ167" s="708" t="s">
        <v>1369</v>
      </c>
      <c r="BA167" s="754" t="s">
        <v>1383</v>
      </c>
      <c r="BB167" s="753" t="s">
        <v>1382</v>
      </c>
      <c r="BC167" s="705" t="e">
        <v>#VALUE!</v>
      </c>
      <c r="BE167" s="732" t="s">
        <v>973</v>
      </c>
      <c r="BL167" s="764" t="s">
        <v>1577</v>
      </c>
      <c r="BM167" s="763" t="s">
        <v>1577</v>
      </c>
      <c r="BN167" s="762"/>
    </row>
    <row r="168" spans="2:66" x14ac:dyDescent="0.25">
      <c r="B168" s="730" t="s">
        <v>1369</v>
      </c>
      <c r="C168" s="729" t="s">
        <v>1381</v>
      </c>
      <c r="D168" s="728" t="s">
        <v>1380</v>
      </c>
      <c r="L168" s="688"/>
      <c r="Q168" s="694" t="s">
        <v>1779</v>
      </c>
      <c r="R168" s="693"/>
      <c r="AY168" s="708" t="s">
        <v>1190</v>
      </c>
      <c r="AZ168" s="708" t="s">
        <v>1369</v>
      </c>
      <c r="BA168" s="756" t="s">
        <v>1381</v>
      </c>
      <c r="BB168" s="755" t="s">
        <v>1380</v>
      </c>
      <c r="BC168" s="718" t="e">
        <v>#VALUE!</v>
      </c>
      <c r="BE168" s="731" t="s">
        <v>1077</v>
      </c>
      <c r="BL168" s="764" t="s">
        <v>1327</v>
      </c>
      <c r="BM168" s="763" t="s">
        <v>1325</v>
      </c>
      <c r="BN168" s="762"/>
    </row>
    <row r="169" spans="2:66" x14ac:dyDescent="0.25">
      <c r="B169" s="730" t="s">
        <v>1369</v>
      </c>
      <c r="C169" s="729" t="s">
        <v>1378</v>
      </c>
      <c r="D169" s="728" t="s">
        <v>1379</v>
      </c>
      <c r="L169" s="688"/>
      <c r="Q169" s="687" t="s">
        <v>1493</v>
      </c>
      <c r="R169" s="693"/>
      <c r="AY169" s="708" t="s">
        <v>1190</v>
      </c>
      <c r="AZ169" s="708" t="s">
        <v>1369</v>
      </c>
      <c r="BA169" s="717" t="s">
        <v>1378</v>
      </c>
      <c r="BB169" s="716" t="s">
        <v>1379</v>
      </c>
      <c r="BC169" s="715" t="e">
        <v>#VALUE!</v>
      </c>
      <c r="BE169" s="732" t="s">
        <v>973</v>
      </c>
      <c r="BL169" s="764" t="s">
        <v>1609</v>
      </c>
      <c r="BM169" s="763" t="s">
        <v>973</v>
      </c>
      <c r="BN169" s="762"/>
    </row>
    <row r="170" spans="2:66" x14ac:dyDescent="0.25">
      <c r="B170" s="730" t="s">
        <v>1369</v>
      </c>
      <c r="C170" s="729" t="s">
        <v>1378</v>
      </c>
      <c r="D170" s="728" t="s">
        <v>1377</v>
      </c>
      <c r="L170" s="688"/>
      <c r="Q170" s="687" t="s">
        <v>1492</v>
      </c>
      <c r="R170" s="693"/>
      <c r="AY170" s="708" t="s">
        <v>1190</v>
      </c>
      <c r="AZ170" s="708" t="s">
        <v>1369</v>
      </c>
      <c r="BA170" s="754" t="s">
        <v>1378</v>
      </c>
      <c r="BB170" s="753" t="s">
        <v>1377</v>
      </c>
      <c r="BC170" s="705" t="e">
        <v>#VALUE!</v>
      </c>
      <c r="BE170" s="731" t="s">
        <v>1435</v>
      </c>
      <c r="BL170" s="764" t="s">
        <v>1548</v>
      </c>
      <c r="BM170" s="763" t="s">
        <v>1546</v>
      </c>
      <c r="BN170" s="762"/>
    </row>
    <row r="171" spans="2:66" x14ac:dyDescent="0.25">
      <c r="B171" s="730" t="s">
        <v>1369</v>
      </c>
      <c r="C171" s="729" t="s">
        <v>1371</v>
      </c>
      <c r="D171" s="728" t="s">
        <v>1376</v>
      </c>
      <c r="L171" s="688"/>
      <c r="Q171" s="687" t="s">
        <v>1491</v>
      </c>
      <c r="R171" s="693"/>
      <c r="AY171" s="708" t="s">
        <v>1190</v>
      </c>
      <c r="AZ171" s="708" t="s">
        <v>1369</v>
      </c>
      <c r="BA171" s="717" t="s">
        <v>1371</v>
      </c>
      <c r="BB171" s="716" t="s">
        <v>1376</v>
      </c>
      <c r="BC171" s="715" t="e">
        <v>#VALUE!</v>
      </c>
      <c r="BE171" s="732" t="s">
        <v>1152</v>
      </c>
      <c r="BL171" s="764" t="s">
        <v>1131</v>
      </c>
      <c r="BM171" s="763" t="s">
        <v>1129</v>
      </c>
      <c r="BN171" s="762"/>
    </row>
    <row r="172" spans="2:66" x14ac:dyDescent="0.25">
      <c r="B172" s="730" t="s">
        <v>1369</v>
      </c>
      <c r="C172" s="729" t="s">
        <v>1371</v>
      </c>
      <c r="D172" s="728" t="s">
        <v>1375</v>
      </c>
      <c r="L172" s="688"/>
      <c r="Q172" s="687" t="s">
        <v>1489</v>
      </c>
      <c r="R172" s="693"/>
      <c r="AY172" s="708" t="s">
        <v>1190</v>
      </c>
      <c r="AZ172" s="708" t="s">
        <v>1369</v>
      </c>
      <c r="BA172" s="714" t="s">
        <v>1371</v>
      </c>
      <c r="BB172" s="713" t="s">
        <v>1375</v>
      </c>
      <c r="BC172" s="712" t="e">
        <v>#VALUE!</v>
      </c>
      <c r="BE172" s="731" t="s">
        <v>1318</v>
      </c>
      <c r="BL172" s="764" t="s">
        <v>1276</v>
      </c>
      <c r="BM172" s="763" t="s">
        <v>1137</v>
      </c>
      <c r="BN172" s="762"/>
    </row>
    <row r="173" spans="2:66" x14ac:dyDescent="0.25">
      <c r="B173" s="730" t="s">
        <v>1369</v>
      </c>
      <c r="C173" s="729" t="s">
        <v>1371</v>
      </c>
      <c r="D173" s="728" t="s">
        <v>1374</v>
      </c>
      <c r="L173" s="688"/>
      <c r="R173" s="693"/>
      <c r="AY173" s="708" t="s">
        <v>1190</v>
      </c>
      <c r="AZ173" s="708" t="s">
        <v>1369</v>
      </c>
      <c r="BA173" s="714" t="s">
        <v>1371</v>
      </c>
      <c r="BB173" s="713" t="s">
        <v>1374</v>
      </c>
      <c r="BC173" s="712" t="e">
        <v>#VALUE!</v>
      </c>
      <c r="BE173" s="732" t="s">
        <v>1172</v>
      </c>
      <c r="BL173" s="764" t="s">
        <v>1015</v>
      </c>
      <c r="BM173" s="763" t="s">
        <v>1012</v>
      </c>
      <c r="BN173" s="762"/>
    </row>
    <row r="174" spans="2:66" x14ac:dyDescent="0.25">
      <c r="B174" s="730" t="s">
        <v>1369</v>
      </c>
      <c r="C174" s="729" t="s">
        <v>1371</v>
      </c>
      <c r="D174" s="728" t="s">
        <v>1373</v>
      </c>
      <c r="L174" s="688"/>
      <c r="Q174" s="694" t="s">
        <v>1778</v>
      </c>
      <c r="R174" s="693"/>
      <c r="AY174" s="708" t="s">
        <v>1190</v>
      </c>
      <c r="AZ174" s="708" t="s">
        <v>1369</v>
      </c>
      <c r="BA174" s="714" t="s">
        <v>1371</v>
      </c>
      <c r="BB174" s="713" t="s">
        <v>1373</v>
      </c>
      <c r="BC174" s="712" t="e">
        <v>#VALUE!</v>
      </c>
      <c r="BE174" s="731" t="s">
        <v>1269</v>
      </c>
      <c r="BL174" s="764" t="s">
        <v>998</v>
      </c>
      <c r="BM174" s="763" t="s">
        <v>991</v>
      </c>
      <c r="BN174" s="762"/>
    </row>
    <row r="175" spans="2:66" x14ac:dyDescent="0.25">
      <c r="B175" s="730" t="s">
        <v>1369</v>
      </c>
      <c r="C175" s="729" t="s">
        <v>1371</v>
      </c>
      <c r="D175" s="728" t="s">
        <v>1372</v>
      </c>
      <c r="L175" s="688"/>
      <c r="Q175" s="687" t="s">
        <v>1488</v>
      </c>
      <c r="R175" s="693"/>
      <c r="AY175" s="708" t="s">
        <v>1190</v>
      </c>
      <c r="AZ175" s="708" t="s">
        <v>1369</v>
      </c>
      <c r="BA175" s="714" t="s">
        <v>1371</v>
      </c>
      <c r="BB175" s="713" t="s">
        <v>1372</v>
      </c>
      <c r="BC175" s="712" t="e">
        <v>#VALUE!</v>
      </c>
      <c r="BE175" s="732" t="s">
        <v>1172</v>
      </c>
      <c r="BL175" s="764" t="s">
        <v>994</v>
      </c>
      <c r="BM175" s="763" t="s">
        <v>991</v>
      </c>
      <c r="BN175" s="762"/>
    </row>
    <row r="176" spans="2:66" x14ac:dyDescent="0.25">
      <c r="B176" s="730" t="s">
        <v>1369</v>
      </c>
      <c r="C176" s="729" t="s">
        <v>1371</v>
      </c>
      <c r="D176" s="728" t="s">
        <v>1370</v>
      </c>
      <c r="L176" s="688"/>
      <c r="Q176" s="687" t="s">
        <v>1486</v>
      </c>
      <c r="R176" s="693"/>
      <c r="AY176" s="708" t="s">
        <v>1190</v>
      </c>
      <c r="AZ176" s="708" t="s">
        <v>1369</v>
      </c>
      <c r="BA176" s="754" t="s">
        <v>1371</v>
      </c>
      <c r="BB176" s="753" t="s">
        <v>1370</v>
      </c>
      <c r="BC176" s="705" t="e">
        <v>#VALUE!</v>
      </c>
      <c r="BE176" s="731" t="s">
        <v>984</v>
      </c>
      <c r="BL176" s="764" t="s">
        <v>1005</v>
      </c>
      <c r="BM176" s="763" t="s">
        <v>991</v>
      </c>
      <c r="BN176" s="762"/>
    </row>
    <row r="177" spans="2:66" ht="16.5" thickBot="1" x14ac:dyDescent="0.3">
      <c r="B177" s="730" t="s">
        <v>1369</v>
      </c>
      <c r="C177" s="729" t="s">
        <v>1368</v>
      </c>
      <c r="D177" s="728" t="s">
        <v>1367</v>
      </c>
      <c r="L177" s="688"/>
      <c r="R177" s="693"/>
      <c r="AY177" s="701" t="s">
        <v>1190</v>
      </c>
      <c r="AZ177" s="701" t="s">
        <v>1369</v>
      </c>
      <c r="BA177" s="700" t="s">
        <v>1368</v>
      </c>
      <c r="BB177" s="725" t="s">
        <v>1367</v>
      </c>
      <c r="BC177" s="698" t="e">
        <v>#VALUE!</v>
      </c>
      <c r="BE177" s="732" t="s">
        <v>973</v>
      </c>
      <c r="BL177" s="764" t="s">
        <v>976</v>
      </c>
      <c r="BM177" s="763" t="s">
        <v>973</v>
      </c>
      <c r="BN177" s="762"/>
    </row>
    <row r="178" spans="2:66" ht="16.5" thickTop="1" x14ac:dyDescent="0.25">
      <c r="B178" s="730" t="s">
        <v>1328</v>
      </c>
      <c r="C178" s="729" t="s">
        <v>1365</v>
      </c>
      <c r="D178" s="728" t="s">
        <v>1366</v>
      </c>
      <c r="L178" s="688"/>
      <c r="Q178" s="694" t="s">
        <v>1484</v>
      </c>
      <c r="R178" s="693"/>
      <c r="AY178" s="721" t="s">
        <v>1325</v>
      </c>
      <c r="AZ178" s="721" t="s">
        <v>1328</v>
      </c>
      <c r="BA178" s="735" t="s">
        <v>1365</v>
      </c>
      <c r="BB178" s="734" t="s">
        <v>1366</v>
      </c>
      <c r="BC178" s="715" t="e">
        <v>#VALUE!</v>
      </c>
      <c r="BE178" s="731" t="s">
        <v>979</v>
      </c>
      <c r="BL178" s="732"/>
    </row>
    <row r="179" spans="2:66" x14ac:dyDescent="0.25">
      <c r="B179" s="730" t="s">
        <v>1328</v>
      </c>
      <c r="C179" s="729" t="s">
        <v>1365</v>
      </c>
      <c r="D179" s="728" t="s">
        <v>1364</v>
      </c>
      <c r="L179" s="688"/>
      <c r="Q179" s="687" t="s">
        <v>1484</v>
      </c>
      <c r="R179" s="693"/>
      <c r="AY179" s="708" t="s">
        <v>1325</v>
      </c>
      <c r="AZ179" s="708" t="s">
        <v>1328</v>
      </c>
      <c r="BA179" s="754" t="s">
        <v>1365</v>
      </c>
      <c r="BB179" s="753" t="s">
        <v>1364</v>
      </c>
      <c r="BC179" s="705" t="e">
        <v>#VALUE!</v>
      </c>
      <c r="BE179" s="732" t="s">
        <v>973</v>
      </c>
      <c r="BL179" s="757"/>
      <c r="BM179" s="733"/>
    </row>
    <row r="180" spans="2:66" x14ac:dyDescent="0.25">
      <c r="B180" s="730" t="s">
        <v>1328</v>
      </c>
      <c r="C180" s="729" t="s">
        <v>1362</v>
      </c>
      <c r="D180" s="728" t="s">
        <v>1363</v>
      </c>
      <c r="L180" s="688"/>
      <c r="R180" s="693"/>
      <c r="AY180" s="708" t="s">
        <v>1325</v>
      </c>
      <c r="AZ180" s="708" t="s">
        <v>1328</v>
      </c>
      <c r="BA180" s="717" t="s">
        <v>1362</v>
      </c>
      <c r="BB180" s="716" t="s">
        <v>1363</v>
      </c>
      <c r="BC180" s="715" t="e">
        <v>#VALUE!</v>
      </c>
      <c r="BE180" s="731" t="s">
        <v>1126</v>
      </c>
      <c r="BL180" s="732"/>
    </row>
    <row r="181" spans="2:66" x14ac:dyDescent="0.25">
      <c r="B181" s="730" t="s">
        <v>1328</v>
      </c>
      <c r="C181" s="729" t="s">
        <v>1362</v>
      </c>
      <c r="D181" s="728" t="s">
        <v>1361</v>
      </c>
      <c r="L181" s="688"/>
      <c r="Q181" s="694" t="s">
        <v>1480</v>
      </c>
      <c r="R181" s="693"/>
      <c r="AY181" s="708" t="s">
        <v>1325</v>
      </c>
      <c r="AZ181" s="708" t="s">
        <v>1328</v>
      </c>
      <c r="BA181" s="754" t="s">
        <v>1362</v>
      </c>
      <c r="BB181" s="753" t="s">
        <v>1361</v>
      </c>
      <c r="BC181" s="705" t="e">
        <v>#VALUE!</v>
      </c>
      <c r="BE181" s="732" t="s">
        <v>1118</v>
      </c>
      <c r="BL181" s="757"/>
      <c r="BM181" s="733"/>
    </row>
    <row r="182" spans="2:66" x14ac:dyDescent="0.25">
      <c r="B182" s="730" t="s">
        <v>1328</v>
      </c>
      <c r="C182" s="729" t="s">
        <v>1359</v>
      </c>
      <c r="D182" s="728" t="s">
        <v>1360</v>
      </c>
      <c r="L182" s="688"/>
      <c r="Q182" s="687" t="s">
        <v>1483</v>
      </c>
      <c r="R182" s="693"/>
      <c r="T182" s="694"/>
      <c r="AY182" s="708" t="s">
        <v>1325</v>
      </c>
      <c r="AZ182" s="708" t="s">
        <v>1328</v>
      </c>
      <c r="BA182" s="717" t="s">
        <v>1359</v>
      </c>
      <c r="BB182" s="716" t="s">
        <v>1360</v>
      </c>
      <c r="BC182" s="715" t="e">
        <v>#VALUE!</v>
      </c>
      <c r="BE182" s="731" t="s">
        <v>1290</v>
      </c>
      <c r="BL182" s="732"/>
    </row>
    <row r="183" spans="2:66" x14ac:dyDescent="0.25">
      <c r="B183" s="730" t="s">
        <v>1328</v>
      </c>
      <c r="C183" s="729" t="s">
        <v>1359</v>
      </c>
      <c r="D183" s="728" t="s">
        <v>1358</v>
      </c>
      <c r="L183" s="688"/>
      <c r="Q183" s="687" t="s">
        <v>1482</v>
      </c>
      <c r="R183" s="693"/>
      <c r="U183" s="694"/>
      <c r="V183" s="694"/>
      <c r="AY183" s="708" t="s">
        <v>1325</v>
      </c>
      <c r="AZ183" s="708" t="s">
        <v>1328</v>
      </c>
      <c r="BA183" s="754" t="s">
        <v>1359</v>
      </c>
      <c r="BB183" s="753" t="s">
        <v>1358</v>
      </c>
      <c r="BC183" s="705" t="e">
        <v>#VALUE!</v>
      </c>
      <c r="BE183" s="732" t="s">
        <v>1137</v>
      </c>
      <c r="BL183" s="757"/>
      <c r="BM183" s="733"/>
    </row>
    <row r="184" spans="2:66" x14ac:dyDescent="0.25">
      <c r="B184" s="730" t="s">
        <v>1328</v>
      </c>
      <c r="C184" s="729" t="s">
        <v>1354</v>
      </c>
      <c r="D184" s="728" t="s">
        <v>1357</v>
      </c>
      <c r="L184" s="688"/>
      <c r="Q184" s="687" t="s">
        <v>1479</v>
      </c>
      <c r="R184" s="693"/>
      <c r="W184" s="694"/>
      <c r="X184" s="694"/>
      <c r="Y184" s="694"/>
      <c r="AY184" s="708" t="s">
        <v>1325</v>
      </c>
      <c r="AZ184" s="708" t="s">
        <v>1328</v>
      </c>
      <c r="BA184" s="717" t="s">
        <v>1354</v>
      </c>
      <c r="BB184" s="716" t="s">
        <v>1357</v>
      </c>
      <c r="BC184" s="715" t="e">
        <v>#VALUE!</v>
      </c>
      <c r="BE184" s="731" t="s">
        <v>1535</v>
      </c>
      <c r="BL184" s="732"/>
    </row>
    <row r="185" spans="2:66" ht="16.5" thickBot="1" x14ac:dyDescent="0.3">
      <c r="B185" s="730" t="s">
        <v>1328</v>
      </c>
      <c r="C185" s="729" t="s">
        <v>1354</v>
      </c>
      <c r="D185" s="728" t="s">
        <v>1356</v>
      </c>
      <c r="L185" s="692"/>
      <c r="M185" s="691"/>
      <c r="N185" s="691"/>
      <c r="O185" s="691"/>
      <c r="P185" s="691"/>
      <c r="Q185" s="691"/>
      <c r="R185" s="690"/>
      <c r="AY185" s="708" t="s">
        <v>1325</v>
      </c>
      <c r="AZ185" s="708" t="s">
        <v>1328</v>
      </c>
      <c r="BA185" s="714" t="s">
        <v>1354</v>
      </c>
      <c r="BB185" s="713" t="s">
        <v>1356</v>
      </c>
      <c r="BC185" s="712" t="e">
        <v>#VALUE!</v>
      </c>
      <c r="BE185" s="732" t="s">
        <v>973</v>
      </c>
      <c r="BL185" s="757"/>
      <c r="BM185" s="733"/>
    </row>
    <row r="186" spans="2:66" ht="16.5" thickBot="1" x14ac:dyDescent="0.3">
      <c r="B186" s="730" t="s">
        <v>1328</v>
      </c>
      <c r="C186" s="729" t="s">
        <v>1354</v>
      </c>
      <c r="D186" s="728" t="s">
        <v>1355</v>
      </c>
      <c r="AY186" s="708" t="s">
        <v>1325</v>
      </c>
      <c r="AZ186" s="708" t="s">
        <v>1328</v>
      </c>
      <c r="BA186" s="714" t="s">
        <v>1354</v>
      </c>
      <c r="BB186" s="713" t="s">
        <v>1355</v>
      </c>
      <c r="BC186" s="712" t="e">
        <v>#VALUE!</v>
      </c>
      <c r="BE186" s="731" t="s">
        <v>1495</v>
      </c>
    </row>
    <row r="187" spans="2:66" x14ac:dyDescent="0.25">
      <c r="B187" s="730" t="s">
        <v>1328</v>
      </c>
      <c r="C187" s="729" t="s">
        <v>1354</v>
      </c>
      <c r="D187" s="728" t="s">
        <v>1353</v>
      </c>
      <c r="L187" s="697"/>
      <c r="M187" s="696"/>
      <c r="N187" s="696"/>
      <c r="O187" s="696"/>
      <c r="P187" s="696"/>
      <c r="Q187" s="696"/>
      <c r="R187" s="695"/>
      <c r="AY187" s="708" t="s">
        <v>1325</v>
      </c>
      <c r="AZ187" s="708" t="s">
        <v>1328</v>
      </c>
      <c r="BA187" s="754" t="s">
        <v>1354</v>
      </c>
      <c r="BB187" s="753" t="s">
        <v>1353</v>
      </c>
      <c r="BC187" s="705" t="e">
        <v>#VALUE!</v>
      </c>
      <c r="BE187" s="732" t="s">
        <v>973</v>
      </c>
      <c r="BL187" s="733"/>
      <c r="BM187" s="733"/>
    </row>
    <row r="188" spans="2:66" x14ac:dyDescent="0.25">
      <c r="B188" s="730" t="s">
        <v>1328</v>
      </c>
      <c r="C188" s="729" t="s">
        <v>1349</v>
      </c>
      <c r="D188" s="728" t="s">
        <v>1352</v>
      </c>
      <c r="L188" s="688"/>
      <c r="M188" s="694" t="s">
        <v>1663</v>
      </c>
      <c r="N188" s="694" t="s">
        <v>1624</v>
      </c>
      <c r="O188" s="694" t="s">
        <v>1623</v>
      </c>
      <c r="Q188" s="694" t="s">
        <v>1777</v>
      </c>
      <c r="R188" s="693"/>
      <c r="AY188" s="708" t="s">
        <v>1325</v>
      </c>
      <c r="AZ188" s="708" t="s">
        <v>1328</v>
      </c>
      <c r="BA188" s="717" t="s">
        <v>1349</v>
      </c>
      <c r="BB188" s="716" t="s">
        <v>1352</v>
      </c>
      <c r="BC188" s="715" t="e">
        <v>#VALUE!</v>
      </c>
      <c r="BE188" s="731" t="s">
        <v>1162</v>
      </c>
    </row>
    <row r="189" spans="2:66" x14ac:dyDescent="0.25">
      <c r="B189" s="730" t="s">
        <v>1328</v>
      </c>
      <c r="C189" s="729" t="s">
        <v>1349</v>
      </c>
      <c r="D189" s="728" t="s">
        <v>1351</v>
      </c>
      <c r="L189" s="688"/>
      <c r="M189" s="687" t="s">
        <v>1478</v>
      </c>
      <c r="N189" s="687" t="s">
        <v>1777</v>
      </c>
      <c r="O189" s="687" t="str">
        <f>N189&amp;"T"</f>
        <v>ManagementCompT</v>
      </c>
      <c r="Q189" s="687" t="s">
        <v>1477</v>
      </c>
      <c r="R189" s="693"/>
      <c r="AY189" s="708" t="s">
        <v>1325</v>
      </c>
      <c r="AZ189" s="708" t="s">
        <v>1328</v>
      </c>
      <c r="BA189" s="714" t="s">
        <v>1349</v>
      </c>
      <c r="BB189" s="713" t="s">
        <v>1351</v>
      </c>
      <c r="BC189" s="712" t="e">
        <v>#VALUE!</v>
      </c>
      <c r="BE189" s="732" t="s">
        <v>1137</v>
      </c>
      <c r="BL189" s="733"/>
      <c r="BM189" s="733"/>
    </row>
    <row r="190" spans="2:66" ht="16.5" thickBot="1" x14ac:dyDescent="0.3">
      <c r="B190" s="730" t="s">
        <v>1328</v>
      </c>
      <c r="C190" s="729" t="s">
        <v>1349</v>
      </c>
      <c r="D190" s="728" t="s">
        <v>1350</v>
      </c>
      <c r="L190" s="692"/>
      <c r="M190" s="691"/>
      <c r="N190" s="691"/>
      <c r="O190" s="691"/>
      <c r="P190" s="691"/>
      <c r="Q190" s="691"/>
      <c r="R190" s="690"/>
      <c r="AY190" s="708" t="s">
        <v>1325</v>
      </c>
      <c r="AZ190" s="708" t="s">
        <v>1328</v>
      </c>
      <c r="BA190" s="714" t="s">
        <v>1349</v>
      </c>
      <c r="BB190" s="713" t="s">
        <v>1350</v>
      </c>
      <c r="BC190" s="712" t="e">
        <v>#VALUE!</v>
      </c>
      <c r="BE190" s="731" t="s">
        <v>1158</v>
      </c>
    </row>
    <row r="191" spans="2:66" ht="16.5" thickBot="1" x14ac:dyDescent="0.3">
      <c r="B191" s="730" t="s">
        <v>1328</v>
      </c>
      <c r="C191" s="729" t="s">
        <v>1349</v>
      </c>
      <c r="D191" s="728" t="s">
        <v>1348</v>
      </c>
      <c r="AY191" s="708" t="s">
        <v>1325</v>
      </c>
      <c r="AZ191" s="708" t="s">
        <v>1328</v>
      </c>
      <c r="BA191" s="754" t="s">
        <v>1349</v>
      </c>
      <c r="BB191" s="753" t="s">
        <v>1348</v>
      </c>
      <c r="BC191" s="705" t="e">
        <v>#VALUE!</v>
      </c>
      <c r="BE191" s="732" t="s">
        <v>1137</v>
      </c>
      <c r="BL191" s="733"/>
      <c r="BM191" s="733"/>
      <c r="BN191" s="733"/>
    </row>
    <row r="192" spans="2:66" x14ac:dyDescent="0.25">
      <c r="B192" s="730" t="s">
        <v>1328</v>
      </c>
      <c r="C192" s="729" t="s">
        <v>1346</v>
      </c>
      <c r="D192" s="728" t="s">
        <v>1347</v>
      </c>
      <c r="L192" s="697"/>
      <c r="M192" s="696"/>
      <c r="N192" s="696"/>
      <c r="O192" s="696"/>
      <c r="P192" s="696"/>
      <c r="Q192" s="696"/>
      <c r="R192" s="695"/>
      <c r="AY192" s="708" t="s">
        <v>1325</v>
      </c>
      <c r="AZ192" s="708" t="s">
        <v>1328</v>
      </c>
      <c r="BA192" s="717" t="s">
        <v>1346</v>
      </c>
      <c r="BB192" s="716" t="s">
        <v>1347</v>
      </c>
      <c r="BC192" s="715" t="e">
        <v>#VALUE!</v>
      </c>
      <c r="BE192" s="731" t="s">
        <v>1149</v>
      </c>
      <c r="BL192" s="733"/>
    </row>
    <row r="193" spans="2:66" x14ac:dyDescent="0.25">
      <c r="B193" s="730" t="s">
        <v>1328</v>
      </c>
      <c r="C193" s="729" t="s">
        <v>1346</v>
      </c>
      <c r="D193" s="728" t="s">
        <v>1345</v>
      </c>
      <c r="L193" s="688"/>
      <c r="M193" s="694" t="s">
        <v>1776</v>
      </c>
      <c r="N193" s="694" t="s">
        <v>1624</v>
      </c>
      <c r="O193" s="694" t="s">
        <v>1623</v>
      </c>
      <c r="Q193" s="694" t="s">
        <v>1775</v>
      </c>
      <c r="R193" s="693"/>
      <c r="AY193" s="708" t="s">
        <v>1325</v>
      </c>
      <c r="AZ193" s="708" t="s">
        <v>1328</v>
      </c>
      <c r="BA193" s="754" t="s">
        <v>1346</v>
      </c>
      <c r="BB193" s="753" t="s">
        <v>1345</v>
      </c>
      <c r="BC193" s="705" t="e">
        <v>#VALUE!</v>
      </c>
      <c r="BE193" s="732" t="s">
        <v>1152</v>
      </c>
      <c r="BL193" s="733"/>
    </row>
    <row r="194" spans="2:66" x14ac:dyDescent="0.25">
      <c r="B194" s="730" t="s">
        <v>1328</v>
      </c>
      <c r="C194" s="729" t="s">
        <v>1340</v>
      </c>
      <c r="D194" s="728" t="s">
        <v>1344</v>
      </c>
      <c r="L194" s="688"/>
      <c r="M194" s="687" t="s">
        <v>1475</v>
      </c>
      <c r="N194" s="687" t="s">
        <v>1775</v>
      </c>
      <c r="O194" s="687" t="str">
        <f>N194&amp;"T"</f>
        <v>ApparelMillsT</v>
      </c>
      <c r="Q194" s="687" t="s">
        <v>1474</v>
      </c>
      <c r="R194" s="693"/>
      <c r="AY194" s="708" t="s">
        <v>1325</v>
      </c>
      <c r="AZ194" s="708" t="s">
        <v>1328</v>
      </c>
      <c r="BA194" s="717" t="s">
        <v>1340</v>
      </c>
      <c r="BB194" s="716" t="s">
        <v>1344</v>
      </c>
      <c r="BC194" s="715" t="e">
        <v>#VALUE!</v>
      </c>
      <c r="BE194" s="732" t="s">
        <v>1137</v>
      </c>
      <c r="BL194" s="733"/>
      <c r="BM194" s="733"/>
    </row>
    <row r="195" spans="2:66" ht="16.5" thickBot="1" x14ac:dyDescent="0.3">
      <c r="B195" s="730" t="s">
        <v>1328</v>
      </c>
      <c r="C195" s="729" t="s">
        <v>1340</v>
      </c>
      <c r="D195" s="728" t="s">
        <v>1343</v>
      </c>
      <c r="L195" s="692"/>
      <c r="M195" s="691"/>
      <c r="N195" s="691"/>
      <c r="O195" s="691"/>
      <c r="P195" s="691"/>
      <c r="Q195" s="691"/>
      <c r="R195" s="690"/>
      <c r="AY195" s="708" t="s">
        <v>1325</v>
      </c>
      <c r="AZ195" s="708" t="s">
        <v>1328</v>
      </c>
      <c r="BA195" s="714" t="s">
        <v>1340</v>
      </c>
      <c r="BB195" s="713" t="s">
        <v>1343</v>
      </c>
      <c r="BC195" s="712" t="e">
        <v>#VALUE!</v>
      </c>
      <c r="BE195" s="731" t="s">
        <v>1570</v>
      </c>
      <c r="BL195" s="733"/>
    </row>
    <row r="196" spans="2:66" ht="16.5" thickBot="1" x14ac:dyDescent="0.3">
      <c r="B196" s="730" t="s">
        <v>1328</v>
      </c>
      <c r="C196" s="729" t="s">
        <v>1340</v>
      </c>
      <c r="D196" s="728" t="s">
        <v>1342</v>
      </c>
      <c r="AY196" s="708" t="s">
        <v>1325</v>
      </c>
      <c r="AZ196" s="708" t="s">
        <v>1328</v>
      </c>
      <c r="BA196" s="714" t="s">
        <v>1340</v>
      </c>
      <c r="BB196" s="713" t="s">
        <v>1342</v>
      </c>
      <c r="BC196" s="712" t="e">
        <v>#VALUE!</v>
      </c>
      <c r="BE196" s="732" t="s">
        <v>973</v>
      </c>
      <c r="BL196" s="733"/>
      <c r="BM196" s="733"/>
    </row>
    <row r="197" spans="2:66" x14ac:dyDescent="0.25">
      <c r="B197" s="730" t="s">
        <v>1328</v>
      </c>
      <c r="C197" s="729" t="s">
        <v>1340</v>
      </c>
      <c r="D197" s="728" t="s">
        <v>1341</v>
      </c>
      <c r="L197" s="697"/>
      <c r="M197" s="696"/>
      <c r="N197" s="696"/>
      <c r="O197" s="696"/>
      <c r="P197" s="696"/>
      <c r="Q197" s="696"/>
      <c r="R197" s="695"/>
      <c r="AY197" s="708" t="s">
        <v>1325</v>
      </c>
      <c r="AZ197" s="708" t="s">
        <v>1328</v>
      </c>
      <c r="BA197" s="714" t="s">
        <v>1340</v>
      </c>
      <c r="BB197" s="713" t="s">
        <v>1341</v>
      </c>
      <c r="BC197" s="712" t="e">
        <v>#VALUE!</v>
      </c>
      <c r="BE197" s="731" t="s">
        <v>1008</v>
      </c>
      <c r="BL197" s="733"/>
    </row>
    <row r="198" spans="2:66" x14ac:dyDescent="0.25">
      <c r="B198" s="730" t="s">
        <v>1328</v>
      </c>
      <c r="C198" s="729" t="s">
        <v>1340</v>
      </c>
      <c r="D198" s="728" t="s">
        <v>1339</v>
      </c>
      <c r="L198" s="688"/>
      <c r="M198" s="694" t="s">
        <v>1774</v>
      </c>
      <c r="N198" s="694" t="s">
        <v>1624</v>
      </c>
      <c r="O198" s="694" t="s">
        <v>1623</v>
      </c>
      <c r="Q198" s="694" t="s">
        <v>1773</v>
      </c>
      <c r="R198" s="693"/>
      <c r="AY198" s="708" t="s">
        <v>1325</v>
      </c>
      <c r="AZ198" s="708" t="s">
        <v>1328</v>
      </c>
      <c r="BA198" s="754" t="s">
        <v>1340</v>
      </c>
      <c r="BB198" s="753" t="s">
        <v>1339</v>
      </c>
      <c r="BC198" s="705" t="e">
        <v>#VALUE!</v>
      </c>
      <c r="BE198" s="732" t="s">
        <v>1007</v>
      </c>
      <c r="BL198" s="733"/>
      <c r="BM198" s="733"/>
    </row>
    <row r="199" spans="2:66" x14ac:dyDescent="0.25">
      <c r="B199" s="730" t="s">
        <v>1328</v>
      </c>
      <c r="C199" s="729" t="s">
        <v>1334</v>
      </c>
      <c r="D199" s="728" t="s">
        <v>1338</v>
      </c>
      <c r="L199" s="688"/>
      <c r="M199" s="687" t="s">
        <v>1469</v>
      </c>
      <c r="N199" s="687" t="s">
        <v>1773</v>
      </c>
      <c r="O199" s="687" t="str">
        <f t="shared" ref="O199:O205" si="1">N199&amp;"T"</f>
        <v>BasicChemT</v>
      </c>
      <c r="Q199" s="687" t="s">
        <v>1473</v>
      </c>
      <c r="R199" s="693"/>
      <c r="AY199" s="708" t="s">
        <v>1325</v>
      </c>
      <c r="AZ199" s="708" t="s">
        <v>1328</v>
      </c>
      <c r="BA199" s="717" t="s">
        <v>1334</v>
      </c>
      <c r="BB199" s="716" t="s">
        <v>1338</v>
      </c>
      <c r="BC199" s="715" t="e">
        <v>#VALUE!</v>
      </c>
      <c r="BE199" s="731" t="s">
        <v>1425</v>
      </c>
      <c r="BL199" s="733"/>
    </row>
    <row r="200" spans="2:66" x14ac:dyDescent="0.25">
      <c r="B200" s="730" t="s">
        <v>1328</v>
      </c>
      <c r="C200" s="729" t="s">
        <v>1334</v>
      </c>
      <c r="D200" s="728" t="s">
        <v>1337</v>
      </c>
      <c r="L200" s="688"/>
      <c r="M200" s="687" t="s">
        <v>1466</v>
      </c>
      <c r="N200" s="687" t="s">
        <v>1772</v>
      </c>
      <c r="O200" s="687" t="str">
        <f t="shared" si="1"/>
        <v>OtherChemT</v>
      </c>
      <c r="Q200" s="687" t="s">
        <v>1472</v>
      </c>
      <c r="R200" s="693"/>
      <c r="AY200" s="708" t="s">
        <v>1325</v>
      </c>
      <c r="AZ200" s="708" t="s">
        <v>1328</v>
      </c>
      <c r="BA200" s="714" t="s">
        <v>1334</v>
      </c>
      <c r="BB200" s="713" t="s">
        <v>1337</v>
      </c>
      <c r="BC200" s="712" t="e">
        <v>#VALUE!</v>
      </c>
      <c r="BE200" s="732" t="s">
        <v>1152</v>
      </c>
      <c r="BL200" s="733"/>
      <c r="BM200" s="733"/>
      <c r="BN200" s="733"/>
    </row>
    <row r="201" spans="2:66" x14ac:dyDescent="0.25">
      <c r="B201" s="730" t="s">
        <v>1328</v>
      </c>
      <c r="C201" s="729" t="s">
        <v>1334</v>
      </c>
      <c r="D201" s="728" t="s">
        <v>1336</v>
      </c>
      <c r="L201" s="688"/>
      <c r="M201" s="687" t="s">
        <v>1463</v>
      </c>
      <c r="N201" s="687" t="s">
        <v>1771</v>
      </c>
      <c r="O201" s="687" t="str">
        <f t="shared" si="1"/>
        <v>PaintT</v>
      </c>
      <c r="Q201" s="687" t="s">
        <v>1471</v>
      </c>
      <c r="R201" s="693"/>
      <c r="AY201" s="708" t="s">
        <v>1325</v>
      </c>
      <c r="AZ201" s="708" t="s">
        <v>1328</v>
      </c>
      <c r="BA201" s="714" t="s">
        <v>1334</v>
      </c>
      <c r="BB201" s="713" t="s">
        <v>1336</v>
      </c>
      <c r="BC201" s="712" t="e">
        <v>#VALUE!</v>
      </c>
      <c r="BE201" s="731" t="s">
        <v>1490</v>
      </c>
      <c r="BL201" s="733"/>
    </row>
    <row r="202" spans="2:66" x14ac:dyDescent="0.25">
      <c r="B202" s="730" t="s">
        <v>1328</v>
      </c>
      <c r="C202" s="729" t="s">
        <v>1334</v>
      </c>
      <c r="D202" s="728" t="s">
        <v>1335</v>
      </c>
      <c r="L202" s="688"/>
      <c r="M202" s="687" t="s">
        <v>1460</v>
      </c>
      <c r="N202" s="687" t="s">
        <v>1770</v>
      </c>
      <c r="O202" s="687" t="str">
        <f t="shared" si="1"/>
        <v>PesticideT</v>
      </c>
      <c r="Q202" s="687" t="s">
        <v>1470</v>
      </c>
      <c r="R202" s="693"/>
      <c r="AY202" s="708" t="s">
        <v>1325</v>
      </c>
      <c r="AZ202" s="708" t="s">
        <v>1328</v>
      </c>
      <c r="BA202" s="714" t="s">
        <v>1334</v>
      </c>
      <c r="BB202" s="713" t="s">
        <v>1335</v>
      </c>
      <c r="BC202" s="712" t="e">
        <v>#VALUE!</v>
      </c>
      <c r="BE202" s="732" t="s">
        <v>973</v>
      </c>
      <c r="BL202" s="733"/>
    </row>
    <row r="203" spans="2:66" x14ac:dyDescent="0.25">
      <c r="B203" s="730" t="s">
        <v>1328</v>
      </c>
      <c r="C203" s="729" t="s">
        <v>1334</v>
      </c>
      <c r="D203" s="728" t="s">
        <v>1333</v>
      </c>
      <c r="L203" s="688"/>
      <c r="M203" s="687" t="s">
        <v>1454</v>
      </c>
      <c r="N203" s="687" t="s">
        <v>1769</v>
      </c>
      <c r="O203" s="687" t="str">
        <f t="shared" si="1"/>
        <v>PharmaT</v>
      </c>
      <c r="Q203" s="687" t="s">
        <v>1468</v>
      </c>
      <c r="R203" s="693"/>
      <c r="AY203" s="708" t="s">
        <v>1325</v>
      </c>
      <c r="AZ203" s="708" t="s">
        <v>1328</v>
      </c>
      <c r="BA203" s="754" t="s">
        <v>1334</v>
      </c>
      <c r="BB203" s="753" t="s">
        <v>1333</v>
      </c>
      <c r="BC203" s="705" t="e">
        <v>#VALUE!</v>
      </c>
      <c r="BE203" s="732" t="s">
        <v>1172</v>
      </c>
      <c r="BL203" s="733"/>
      <c r="BM203" s="733"/>
    </row>
    <row r="204" spans="2:66" x14ac:dyDescent="0.25">
      <c r="B204" s="730" t="s">
        <v>1328</v>
      </c>
      <c r="C204" s="729" t="s">
        <v>1332</v>
      </c>
      <c r="D204" s="728" t="s">
        <v>1331</v>
      </c>
      <c r="L204" s="688"/>
      <c r="M204" s="687" t="s">
        <v>1452</v>
      </c>
      <c r="N204" s="687" t="s">
        <v>1768</v>
      </c>
      <c r="O204" s="687" t="str">
        <f t="shared" si="1"/>
        <v>ResinT</v>
      </c>
      <c r="R204" s="693"/>
      <c r="AY204" s="708" t="s">
        <v>1325</v>
      </c>
      <c r="AZ204" s="708" t="s">
        <v>1328</v>
      </c>
      <c r="BA204" s="756" t="s">
        <v>1332</v>
      </c>
      <c r="BB204" s="755" t="s">
        <v>1331</v>
      </c>
      <c r="BC204" s="718" t="e">
        <v>#VALUE!</v>
      </c>
      <c r="BE204" s="731" t="s">
        <v>1533</v>
      </c>
      <c r="BL204" s="733"/>
    </row>
    <row r="205" spans="2:66" x14ac:dyDescent="0.25">
      <c r="B205" s="730" t="s">
        <v>1328</v>
      </c>
      <c r="C205" s="729" t="s">
        <v>1330</v>
      </c>
      <c r="D205" s="728" t="s">
        <v>1329</v>
      </c>
      <c r="L205" s="688"/>
      <c r="M205" s="687" t="s">
        <v>1448</v>
      </c>
      <c r="N205" s="687" t="s">
        <v>1767</v>
      </c>
      <c r="O205" s="687" t="str">
        <f t="shared" si="1"/>
        <v>SoapT</v>
      </c>
      <c r="Q205" s="687" t="s">
        <v>1772</v>
      </c>
      <c r="R205" s="693"/>
      <c r="AY205" s="708" t="s">
        <v>1325</v>
      </c>
      <c r="AZ205" s="708" t="s">
        <v>1328</v>
      </c>
      <c r="BA205" s="756" t="s">
        <v>1330</v>
      </c>
      <c r="BB205" s="755" t="s">
        <v>1329</v>
      </c>
      <c r="BC205" s="718" t="e">
        <v>#VALUE!</v>
      </c>
      <c r="BE205" s="732" t="s">
        <v>973</v>
      </c>
      <c r="BL205" s="733"/>
      <c r="BM205" s="733"/>
      <c r="BN205" s="733"/>
    </row>
    <row r="206" spans="2:66" ht="16.5" thickBot="1" x14ac:dyDescent="0.3">
      <c r="B206" s="730" t="s">
        <v>1328</v>
      </c>
      <c r="C206" s="729" t="s">
        <v>1327</v>
      </c>
      <c r="D206" s="728" t="s">
        <v>1326</v>
      </c>
      <c r="L206" s="688"/>
      <c r="Q206" s="687" t="s">
        <v>1467</v>
      </c>
      <c r="R206" s="693"/>
      <c r="AY206" s="701" t="s">
        <v>1325</v>
      </c>
      <c r="AZ206" s="701" t="s">
        <v>1328</v>
      </c>
      <c r="BA206" s="700" t="s">
        <v>1327</v>
      </c>
      <c r="BB206" s="725" t="s">
        <v>1326</v>
      </c>
      <c r="BC206" s="698" t="e">
        <v>#VALUE!</v>
      </c>
      <c r="BE206" s="731" t="s">
        <v>1195</v>
      </c>
      <c r="BL206" s="733"/>
    </row>
    <row r="207" spans="2:66" ht="16.5" thickTop="1" x14ac:dyDescent="0.25">
      <c r="B207" s="730" t="s">
        <v>1316</v>
      </c>
      <c r="C207" s="729" t="s">
        <v>1320</v>
      </c>
      <c r="D207" s="728" t="s">
        <v>1324</v>
      </c>
      <c r="L207" s="688"/>
      <c r="Q207" s="687" t="s">
        <v>1465</v>
      </c>
      <c r="R207" s="693"/>
      <c r="AY207" s="721" t="s">
        <v>1172</v>
      </c>
      <c r="AZ207" s="721" t="s">
        <v>1316</v>
      </c>
      <c r="BA207" s="735" t="s">
        <v>1320</v>
      </c>
      <c r="BB207" s="734" t="s">
        <v>1324</v>
      </c>
      <c r="BC207" s="715" t="e">
        <v>#VALUE!</v>
      </c>
      <c r="BE207" s="732" t="s">
        <v>1190</v>
      </c>
      <c r="BL207" s="733"/>
    </row>
    <row r="208" spans="2:66" x14ac:dyDescent="0.25">
      <c r="B208" s="730" t="s">
        <v>1316</v>
      </c>
      <c r="C208" s="729" t="s">
        <v>1320</v>
      </c>
      <c r="D208" s="728" t="s">
        <v>1323</v>
      </c>
      <c r="L208" s="688"/>
      <c r="R208" s="693"/>
      <c r="AY208" s="708" t="s">
        <v>1172</v>
      </c>
      <c r="AZ208" s="708" t="s">
        <v>1316</v>
      </c>
      <c r="BA208" s="714" t="s">
        <v>1320</v>
      </c>
      <c r="BB208" s="713" t="s">
        <v>1323</v>
      </c>
      <c r="BC208" s="712" t="e">
        <v>#VALUE!</v>
      </c>
      <c r="BE208" s="732" t="s">
        <v>1197</v>
      </c>
      <c r="BL208" s="733"/>
      <c r="BM208" s="733"/>
    </row>
    <row r="209" spans="2:66" x14ac:dyDescent="0.25">
      <c r="B209" s="730" t="s">
        <v>1316</v>
      </c>
      <c r="C209" s="729" t="s">
        <v>1320</v>
      </c>
      <c r="D209" s="728" t="s">
        <v>1322</v>
      </c>
      <c r="L209" s="688"/>
      <c r="Q209" s="687" t="s">
        <v>1771</v>
      </c>
      <c r="R209" s="693"/>
      <c r="AY209" s="708" t="s">
        <v>1172</v>
      </c>
      <c r="AZ209" s="708" t="s">
        <v>1316</v>
      </c>
      <c r="BA209" s="714" t="s">
        <v>1320</v>
      </c>
      <c r="BB209" s="713" t="s">
        <v>1322</v>
      </c>
      <c r="BC209" s="712" t="e">
        <v>#VALUE!</v>
      </c>
      <c r="BE209" s="731" t="s">
        <v>1123</v>
      </c>
      <c r="BL209" s="733"/>
    </row>
    <row r="210" spans="2:66" x14ac:dyDescent="0.25">
      <c r="B210" s="730" t="s">
        <v>1316</v>
      </c>
      <c r="C210" s="729" t="s">
        <v>1320</v>
      </c>
      <c r="D210" s="728" t="s">
        <v>1321</v>
      </c>
      <c r="L210" s="688"/>
      <c r="Q210" s="687" t="s">
        <v>1464</v>
      </c>
      <c r="R210" s="693"/>
      <c r="AY210" s="708" t="s">
        <v>1172</v>
      </c>
      <c r="AZ210" s="708" t="s">
        <v>1316</v>
      </c>
      <c r="BA210" s="714" t="s">
        <v>1320</v>
      </c>
      <c r="BB210" s="713" t="s">
        <v>1321</v>
      </c>
      <c r="BC210" s="712" t="e">
        <v>#VALUE!</v>
      </c>
      <c r="BE210" s="732" t="s">
        <v>1118</v>
      </c>
      <c r="BL210" s="733"/>
      <c r="BM210" s="733"/>
    </row>
    <row r="211" spans="2:66" x14ac:dyDescent="0.25">
      <c r="B211" s="730" t="s">
        <v>1316</v>
      </c>
      <c r="C211" s="729" t="s">
        <v>1320</v>
      </c>
      <c r="D211" s="728" t="s">
        <v>1319</v>
      </c>
      <c r="L211" s="688"/>
      <c r="Q211" s="687" t="s">
        <v>1462</v>
      </c>
      <c r="R211" s="693"/>
      <c r="AY211" s="708" t="s">
        <v>1172</v>
      </c>
      <c r="AZ211" s="708" t="s">
        <v>1316</v>
      </c>
      <c r="BA211" s="754" t="s">
        <v>1320</v>
      </c>
      <c r="BB211" s="753" t="s">
        <v>1319</v>
      </c>
      <c r="BC211" s="705" t="e">
        <v>#VALUE!</v>
      </c>
      <c r="BE211" s="731" t="s">
        <v>1556</v>
      </c>
      <c r="BL211" s="733"/>
    </row>
    <row r="212" spans="2:66" x14ac:dyDescent="0.25">
      <c r="B212" s="730" t="s">
        <v>1316</v>
      </c>
      <c r="C212" s="729" t="s">
        <v>1318</v>
      </c>
      <c r="D212" s="728" t="s">
        <v>1318</v>
      </c>
      <c r="L212" s="688"/>
      <c r="R212" s="693"/>
      <c r="AY212" s="708" t="s">
        <v>1172</v>
      </c>
      <c r="AZ212" s="708" t="s">
        <v>1316</v>
      </c>
      <c r="BA212" s="756" t="s">
        <v>1318</v>
      </c>
      <c r="BB212" s="755" t="s">
        <v>1318</v>
      </c>
      <c r="BC212" s="718" t="e">
        <v>#VALUE!</v>
      </c>
      <c r="BE212" s="732" t="s">
        <v>1546</v>
      </c>
      <c r="BL212" s="733"/>
      <c r="BM212" s="733"/>
    </row>
    <row r="213" spans="2:66" x14ac:dyDescent="0.25">
      <c r="B213" s="730" t="s">
        <v>1316</v>
      </c>
      <c r="C213" s="729" t="s">
        <v>1315</v>
      </c>
      <c r="D213" s="728" t="s">
        <v>1317</v>
      </c>
      <c r="L213" s="688"/>
      <c r="Q213" s="694" t="s">
        <v>1770</v>
      </c>
      <c r="R213" s="693"/>
      <c r="AY213" s="708" t="s">
        <v>1172</v>
      </c>
      <c r="AZ213" s="708" t="s">
        <v>1316</v>
      </c>
      <c r="BA213" s="717" t="s">
        <v>1315</v>
      </c>
      <c r="BB213" s="716" t="s">
        <v>1317</v>
      </c>
      <c r="BC213" s="715" t="e">
        <v>#VALUE!</v>
      </c>
      <c r="BE213" s="731" t="s">
        <v>1315</v>
      </c>
      <c r="BL213" s="733"/>
    </row>
    <row r="214" spans="2:66" ht="16.5" thickBot="1" x14ac:dyDescent="0.3">
      <c r="B214" s="730" t="s">
        <v>1316</v>
      </c>
      <c r="C214" s="729" t="s">
        <v>1315</v>
      </c>
      <c r="D214" s="728" t="s">
        <v>1314</v>
      </c>
      <c r="L214" s="688"/>
      <c r="Q214" s="687" t="s">
        <v>1461</v>
      </c>
      <c r="R214" s="693"/>
      <c r="AY214" s="701" t="s">
        <v>1172</v>
      </c>
      <c r="AZ214" s="701" t="s">
        <v>1316</v>
      </c>
      <c r="BA214" s="724" t="s">
        <v>1315</v>
      </c>
      <c r="BB214" s="723" t="s">
        <v>1314</v>
      </c>
      <c r="BC214" s="722" t="e">
        <v>#VALUE!</v>
      </c>
      <c r="BE214" s="732" t="s">
        <v>1172</v>
      </c>
      <c r="BL214" s="733"/>
      <c r="BM214" s="733"/>
    </row>
    <row r="215" spans="2:66" ht="17.25" thickTop="1" thickBot="1" x14ac:dyDescent="0.3">
      <c r="B215" s="730" t="s">
        <v>1313</v>
      </c>
      <c r="C215" s="729" t="s">
        <v>1312</v>
      </c>
      <c r="D215" s="728" t="s">
        <v>1311</v>
      </c>
      <c r="L215" s="688"/>
      <c r="Q215" s="687" t="s">
        <v>1459</v>
      </c>
      <c r="R215" s="693"/>
      <c r="AY215" s="701" t="s">
        <v>1172</v>
      </c>
      <c r="AZ215" s="701" t="s">
        <v>1313</v>
      </c>
      <c r="BA215" s="724" t="s">
        <v>1312</v>
      </c>
      <c r="BB215" s="723" t="s">
        <v>1311</v>
      </c>
      <c r="BC215" s="698" t="e">
        <v>#VALUE!</v>
      </c>
      <c r="BE215" s="731" t="s">
        <v>1121</v>
      </c>
      <c r="BL215" s="733"/>
    </row>
    <row r="216" spans="2:66" ht="16.5" thickTop="1" x14ac:dyDescent="0.25">
      <c r="B216" s="730" t="s">
        <v>1277</v>
      </c>
      <c r="C216" s="729" t="s">
        <v>1307</v>
      </c>
      <c r="D216" s="728" t="s">
        <v>1310</v>
      </c>
      <c r="L216" s="688"/>
      <c r="R216" s="693"/>
      <c r="AY216" s="721" t="s">
        <v>1137</v>
      </c>
      <c r="AZ216" s="721" t="s">
        <v>1277</v>
      </c>
      <c r="BA216" s="735" t="s">
        <v>1307</v>
      </c>
      <c r="BB216" s="734" t="s">
        <v>1310</v>
      </c>
      <c r="BC216" s="715" t="e">
        <v>#VALUE!</v>
      </c>
      <c r="BE216" s="732" t="s">
        <v>1007</v>
      </c>
      <c r="BL216" s="733"/>
      <c r="BM216" s="733"/>
      <c r="BN216" s="733"/>
    </row>
    <row r="217" spans="2:66" x14ac:dyDescent="0.25">
      <c r="B217" s="730" t="s">
        <v>1277</v>
      </c>
      <c r="C217" s="729" t="s">
        <v>1307</v>
      </c>
      <c r="D217" s="728" t="s">
        <v>1309</v>
      </c>
      <c r="L217" s="688"/>
      <c r="Q217" s="694" t="s">
        <v>1769</v>
      </c>
      <c r="R217" s="693"/>
      <c r="AY217" s="708" t="s">
        <v>1137</v>
      </c>
      <c r="AZ217" s="708" t="s">
        <v>1277</v>
      </c>
      <c r="BA217" s="714" t="s">
        <v>1307</v>
      </c>
      <c r="BB217" s="713" t="s">
        <v>1309</v>
      </c>
      <c r="BC217" s="712" t="e">
        <v>#VALUE!</v>
      </c>
      <c r="BE217" s="731" t="s">
        <v>1109</v>
      </c>
      <c r="BL217" s="733"/>
    </row>
    <row r="218" spans="2:66" x14ac:dyDescent="0.25">
      <c r="B218" s="730" t="s">
        <v>1277</v>
      </c>
      <c r="C218" s="729" t="s">
        <v>1307</v>
      </c>
      <c r="D218" s="728" t="s">
        <v>1308</v>
      </c>
      <c r="L218" s="688"/>
      <c r="Q218" s="687" t="s">
        <v>1457</v>
      </c>
      <c r="R218" s="693"/>
      <c r="AY218" s="708" t="s">
        <v>1137</v>
      </c>
      <c r="AZ218" s="708" t="s">
        <v>1277</v>
      </c>
      <c r="BA218" s="714" t="s">
        <v>1307</v>
      </c>
      <c r="BB218" s="713" t="s">
        <v>1308</v>
      </c>
      <c r="BC218" s="712" t="e">
        <v>#VALUE!</v>
      </c>
      <c r="BE218" s="732" t="s">
        <v>973</v>
      </c>
      <c r="BL218" s="733"/>
    </row>
    <row r="219" spans="2:66" x14ac:dyDescent="0.25">
      <c r="B219" s="730" t="s">
        <v>1277</v>
      </c>
      <c r="C219" s="729" t="s">
        <v>1307</v>
      </c>
      <c r="D219" s="728" t="s">
        <v>1306</v>
      </c>
      <c r="L219" s="688"/>
      <c r="Q219" s="687" t="s">
        <v>1456</v>
      </c>
      <c r="R219" s="693"/>
      <c r="AY219" s="708" t="s">
        <v>1137</v>
      </c>
      <c r="AZ219" s="708" t="s">
        <v>1277</v>
      </c>
      <c r="BA219" s="754" t="s">
        <v>1307</v>
      </c>
      <c r="BB219" s="753" t="s">
        <v>1306</v>
      </c>
      <c r="BC219" s="705" t="e">
        <v>#VALUE!</v>
      </c>
      <c r="BE219" s="732" t="s">
        <v>1110</v>
      </c>
      <c r="BL219" s="733"/>
      <c r="BM219" s="733"/>
    </row>
    <row r="220" spans="2:66" x14ac:dyDescent="0.25">
      <c r="B220" s="730" t="s">
        <v>1277</v>
      </c>
      <c r="C220" s="729" t="s">
        <v>1303</v>
      </c>
      <c r="D220" s="728" t="s">
        <v>1305</v>
      </c>
      <c r="L220" s="688"/>
      <c r="Q220" s="687" t="s">
        <v>1455</v>
      </c>
      <c r="R220" s="693"/>
      <c r="AY220" s="708" t="s">
        <v>1137</v>
      </c>
      <c r="AZ220" s="708" t="s">
        <v>1277</v>
      </c>
      <c r="BA220" s="717" t="s">
        <v>1303</v>
      </c>
      <c r="BB220" s="716" t="s">
        <v>1305</v>
      </c>
      <c r="BC220" s="715" t="e">
        <v>#VALUE!</v>
      </c>
      <c r="BE220" s="731" t="s">
        <v>1466</v>
      </c>
    </row>
    <row r="221" spans="2:66" x14ac:dyDescent="0.25">
      <c r="B221" s="730" t="s">
        <v>1277</v>
      </c>
      <c r="C221" s="729" t="s">
        <v>1303</v>
      </c>
      <c r="D221" s="728" t="s">
        <v>1304</v>
      </c>
      <c r="L221" s="688"/>
      <c r="Q221" s="687" t="s">
        <v>1453</v>
      </c>
      <c r="R221" s="693"/>
      <c r="AY221" s="708" t="s">
        <v>1137</v>
      </c>
      <c r="AZ221" s="708" t="s">
        <v>1277</v>
      </c>
      <c r="BA221" s="714" t="s">
        <v>1303</v>
      </c>
      <c r="BB221" s="713" t="s">
        <v>1304</v>
      </c>
      <c r="BC221" s="712" t="e">
        <v>#VALUE!</v>
      </c>
      <c r="BE221" s="732" t="s">
        <v>1446</v>
      </c>
      <c r="BL221" s="733"/>
      <c r="BM221" s="733"/>
    </row>
    <row r="222" spans="2:66" x14ac:dyDescent="0.25">
      <c r="B222" s="730" t="s">
        <v>1277</v>
      </c>
      <c r="C222" s="729" t="s">
        <v>1303</v>
      </c>
      <c r="D222" s="728" t="s">
        <v>1302</v>
      </c>
      <c r="L222" s="688"/>
      <c r="R222" s="693"/>
      <c r="AY222" s="708" t="s">
        <v>1137</v>
      </c>
      <c r="AZ222" s="708" t="s">
        <v>1277</v>
      </c>
      <c r="BA222" s="754" t="s">
        <v>1303</v>
      </c>
      <c r="BB222" s="753" t="s">
        <v>1302</v>
      </c>
      <c r="BC222" s="705" t="e">
        <v>#VALUE!</v>
      </c>
      <c r="BE222" s="731" t="s">
        <v>1398</v>
      </c>
    </row>
    <row r="223" spans="2:66" x14ac:dyDescent="0.25">
      <c r="B223" s="730" t="s">
        <v>1277</v>
      </c>
      <c r="C223" s="729" t="s">
        <v>1298</v>
      </c>
      <c r="D223" s="728" t="s">
        <v>1301</v>
      </c>
      <c r="L223" s="688"/>
      <c r="Q223" s="687" t="s">
        <v>1768</v>
      </c>
      <c r="R223" s="693"/>
      <c r="AY223" s="708" t="s">
        <v>1137</v>
      </c>
      <c r="AZ223" s="708" t="s">
        <v>1277</v>
      </c>
      <c r="BA223" s="717" t="s">
        <v>1298</v>
      </c>
      <c r="BB223" s="716" t="s">
        <v>1301</v>
      </c>
      <c r="BC223" s="715" t="e">
        <v>#VALUE!</v>
      </c>
      <c r="BE223" s="732" t="s">
        <v>1152</v>
      </c>
      <c r="BL223" s="733"/>
      <c r="BM223" s="733"/>
    </row>
    <row r="224" spans="2:66" x14ac:dyDescent="0.25">
      <c r="B224" s="730" t="s">
        <v>1277</v>
      </c>
      <c r="C224" s="729" t="s">
        <v>1298</v>
      </c>
      <c r="D224" s="728" t="s">
        <v>1300</v>
      </c>
      <c r="L224" s="688"/>
      <c r="Q224" s="687" t="s">
        <v>729</v>
      </c>
      <c r="R224" s="693"/>
      <c r="AY224" s="708" t="s">
        <v>1137</v>
      </c>
      <c r="AZ224" s="708" t="s">
        <v>1277</v>
      </c>
      <c r="BA224" s="714" t="s">
        <v>1298</v>
      </c>
      <c r="BB224" s="713" t="s">
        <v>1300</v>
      </c>
      <c r="BC224" s="712" t="e">
        <v>#VALUE!</v>
      </c>
      <c r="BE224" s="731" t="s">
        <v>1371</v>
      </c>
    </row>
    <row r="225" spans="2:65" x14ac:dyDescent="0.25">
      <c r="B225" s="730" t="s">
        <v>1277</v>
      </c>
      <c r="C225" s="729" t="s">
        <v>1298</v>
      </c>
      <c r="D225" s="728" t="s">
        <v>1299</v>
      </c>
      <c r="L225" s="688"/>
      <c r="Q225" s="687" t="s">
        <v>1451</v>
      </c>
      <c r="R225" s="693"/>
      <c r="AY225" s="708" t="s">
        <v>1137</v>
      </c>
      <c r="AZ225" s="708" t="s">
        <v>1277</v>
      </c>
      <c r="BA225" s="714" t="s">
        <v>1298</v>
      </c>
      <c r="BB225" s="713" t="s">
        <v>1299</v>
      </c>
      <c r="BC225" s="712" t="e">
        <v>#VALUE!</v>
      </c>
      <c r="BE225" s="732" t="s">
        <v>1190</v>
      </c>
      <c r="BL225" s="733"/>
      <c r="BM225" s="733"/>
    </row>
    <row r="226" spans="2:65" x14ac:dyDescent="0.25">
      <c r="B226" s="730" t="s">
        <v>1277</v>
      </c>
      <c r="C226" s="729" t="s">
        <v>1298</v>
      </c>
      <c r="D226" s="728" t="s">
        <v>1297</v>
      </c>
      <c r="L226" s="688"/>
      <c r="R226" s="693"/>
      <c r="AY226" s="708" t="s">
        <v>1137</v>
      </c>
      <c r="AZ226" s="708" t="s">
        <v>1277</v>
      </c>
      <c r="BA226" s="754" t="s">
        <v>1298</v>
      </c>
      <c r="BB226" s="761" t="s">
        <v>1297</v>
      </c>
      <c r="BC226" s="705" t="e">
        <v>#VALUE!</v>
      </c>
      <c r="BE226" s="731" t="s">
        <v>1334</v>
      </c>
    </row>
    <row r="227" spans="2:65" x14ac:dyDescent="0.25">
      <c r="B227" s="730" t="s">
        <v>1277</v>
      </c>
      <c r="C227" s="729" t="s">
        <v>1295</v>
      </c>
      <c r="D227" s="728" t="s">
        <v>1296</v>
      </c>
      <c r="L227" s="688"/>
      <c r="Q227" s="694" t="s">
        <v>1767</v>
      </c>
      <c r="R227" s="693"/>
      <c r="AY227" s="708" t="s">
        <v>1137</v>
      </c>
      <c r="AZ227" s="708" t="s">
        <v>1277</v>
      </c>
      <c r="BA227" s="717" t="s">
        <v>1295</v>
      </c>
      <c r="BB227" s="716" t="s">
        <v>1296</v>
      </c>
      <c r="BC227" s="715" t="e">
        <v>#VALUE!</v>
      </c>
      <c r="BE227" s="732" t="s">
        <v>1325</v>
      </c>
      <c r="BL227" s="733"/>
      <c r="BM227" s="733"/>
    </row>
    <row r="228" spans="2:65" x14ac:dyDescent="0.25">
      <c r="B228" s="730" t="s">
        <v>1277</v>
      </c>
      <c r="C228" s="729" t="s">
        <v>1295</v>
      </c>
      <c r="D228" s="728" t="s">
        <v>1294</v>
      </c>
      <c r="L228" s="688"/>
      <c r="Q228" s="687" t="s">
        <v>1450</v>
      </c>
      <c r="R228" s="693"/>
      <c r="AY228" s="708" t="s">
        <v>1137</v>
      </c>
      <c r="AZ228" s="708" t="s">
        <v>1277</v>
      </c>
      <c r="BA228" s="754" t="s">
        <v>1295</v>
      </c>
      <c r="BB228" s="753" t="s">
        <v>1294</v>
      </c>
      <c r="BC228" s="705" t="e">
        <v>#VALUE!</v>
      </c>
      <c r="BE228" s="731" t="s">
        <v>1281</v>
      </c>
    </row>
    <row r="229" spans="2:65" x14ac:dyDescent="0.25">
      <c r="B229" s="730" t="s">
        <v>1277</v>
      </c>
      <c r="C229" s="729" t="s">
        <v>1290</v>
      </c>
      <c r="D229" s="728" t="s">
        <v>1293</v>
      </c>
      <c r="L229" s="688"/>
      <c r="Q229" s="687" t="s">
        <v>1447</v>
      </c>
      <c r="R229" s="693"/>
      <c r="AY229" s="708" t="s">
        <v>1137</v>
      </c>
      <c r="AZ229" s="708" t="s">
        <v>1277</v>
      </c>
      <c r="BA229" s="717" t="s">
        <v>1290</v>
      </c>
      <c r="BB229" s="716" t="s">
        <v>1293</v>
      </c>
      <c r="BC229" s="715" t="e">
        <v>#VALUE!</v>
      </c>
      <c r="BE229" s="732" t="s">
        <v>1137</v>
      </c>
      <c r="BL229" s="733"/>
      <c r="BM229" s="733"/>
    </row>
    <row r="230" spans="2:65" ht="16.5" thickBot="1" x14ac:dyDescent="0.3">
      <c r="B230" s="730" t="s">
        <v>1277</v>
      </c>
      <c r="C230" s="729" t="s">
        <v>1290</v>
      </c>
      <c r="D230" s="728" t="s">
        <v>1292</v>
      </c>
      <c r="L230" s="692"/>
      <c r="M230" s="691"/>
      <c r="N230" s="691"/>
      <c r="O230" s="691"/>
      <c r="P230" s="691"/>
      <c r="Q230" s="691"/>
      <c r="R230" s="690"/>
      <c r="AY230" s="708" t="s">
        <v>1137</v>
      </c>
      <c r="AZ230" s="708" t="s">
        <v>1277</v>
      </c>
      <c r="BA230" s="714" t="s">
        <v>1290</v>
      </c>
      <c r="BB230" s="713" t="s">
        <v>1292</v>
      </c>
      <c r="BC230" s="712" t="e">
        <v>#VALUE!</v>
      </c>
      <c r="BE230" s="731" t="s">
        <v>1487</v>
      </c>
    </row>
    <row r="231" spans="2:65" ht="16.5" thickBot="1" x14ac:dyDescent="0.3">
      <c r="B231" s="730" t="s">
        <v>1277</v>
      </c>
      <c r="C231" s="729" t="s">
        <v>1290</v>
      </c>
      <c r="D231" s="728" t="s">
        <v>1291</v>
      </c>
      <c r="AY231" s="708" t="s">
        <v>1137</v>
      </c>
      <c r="AZ231" s="708" t="s">
        <v>1277</v>
      </c>
      <c r="BA231" s="714" t="s">
        <v>1290</v>
      </c>
      <c r="BB231" s="713" t="s">
        <v>1291</v>
      </c>
      <c r="BC231" s="712" t="e">
        <v>#VALUE!</v>
      </c>
      <c r="BE231" s="732" t="s">
        <v>973</v>
      </c>
      <c r="BL231" s="733"/>
      <c r="BM231" s="733"/>
    </row>
    <row r="232" spans="2:65" x14ac:dyDescent="0.25">
      <c r="B232" s="730" t="s">
        <v>1277</v>
      </c>
      <c r="C232" s="729" t="s">
        <v>1290</v>
      </c>
      <c r="D232" s="728" t="s">
        <v>1289</v>
      </c>
      <c r="L232" s="697"/>
      <c r="M232" s="696"/>
      <c r="N232" s="696"/>
      <c r="O232" s="696"/>
      <c r="P232" s="696"/>
      <c r="Q232" s="696"/>
      <c r="R232" s="695"/>
      <c r="AY232" s="708" t="s">
        <v>1137</v>
      </c>
      <c r="AZ232" s="708" t="s">
        <v>1277</v>
      </c>
      <c r="BA232" s="754" t="s">
        <v>1290</v>
      </c>
      <c r="BB232" s="753" t="s">
        <v>1289</v>
      </c>
      <c r="BC232" s="705" t="e">
        <v>#VALUE!</v>
      </c>
      <c r="BE232" s="731" t="s">
        <v>1261</v>
      </c>
    </row>
    <row r="233" spans="2:65" x14ac:dyDescent="0.25">
      <c r="B233" s="730" t="s">
        <v>1277</v>
      </c>
      <c r="C233" s="729" t="s">
        <v>1281</v>
      </c>
      <c r="D233" s="728" t="s">
        <v>1288</v>
      </c>
      <c r="L233" s="688"/>
      <c r="M233" s="694" t="s">
        <v>1766</v>
      </c>
      <c r="N233" s="694" t="s">
        <v>1624</v>
      </c>
      <c r="O233" s="694" t="s">
        <v>1623</v>
      </c>
      <c r="Q233" s="694" t="s">
        <v>1765</v>
      </c>
      <c r="R233" s="693"/>
      <c r="AY233" s="708" t="s">
        <v>1137</v>
      </c>
      <c r="AZ233" s="708" t="s">
        <v>1277</v>
      </c>
      <c r="BA233" s="717" t="s">
        <v>1281</v>
      </c>
      <c r="BB233" s="716" t="s">
        <v>1288</v>
      </c>
      <c r="BC233" s="715" t="e">
        <v>#VALUE!</v>
      </c>
      <c r="BE233" s="732" t="s">
        <v>1172</v>
      </c>
      <c r="BL233" s="733"/>
      <c r="BM233" s="733"/>
    </row>
    <row r="234" spans="2:65" x14ac:dyDescent="0.25">
      <c r="B234" s="730" t="s">
        <v>1277</v>
      </c>
      <c r="C234" s="729" t="s">
        <v>1281</v>
      </c>
      <c r="D234" s="728" t="s">
        <v>1287</v>
      </c>
      <c r="L234" s="688"/>
      <c r="M234" s="687" t="s">
        <v>1445</v>
      </c>
      <c r="N234" s="687" t="s">
        <v>1765</v>
      </c>
      <c r="O234" s="687" t="str">
        <f t="shared" ref="O234:O239" si="2">N234&amp;"T"</f>
        <v>AudioT</v>
      </c>
      <c r="Q234" s="687" t="s">
        <v>1444</v>
      </c>
      <c r="R234" s="693"/>
      <c r="AY234" s="708" t="s">
        <v>1137</v>
      </c>
      <c r="AZ234" s="708" t="s">
        <v>1277</v>
      </c>
      <c r="BA234" s="714" t="s">
        <v>1281</v>
      </c>
      <c r="BB234" s="713" t="s">
        <v>1287</v>
      </c>
      <c r="BC234" s="712" t="e">
        <v>#VALUE!</v>
      </c>
      <c r="BE234" s="731" t="s">
        <v>1241</v>
      </c>
    </row>
    <row r="235" spans="2:65" x14ac:dyDescent="0.25">
      <c r="B235" s="730" t="s">
        <v>1277</v>
      </c>
      <c r="C235" s="729" t="s">
        <v>1281</v>
      </c>
      <c r="D235" s="728" t="s">
        <v>1286</v>
      </c>
      <c r="L235" s="688"/>
      <c r="M235" s="687" t="s">
        <v>1441</v>
      </c>
      <c r="N235" s="687" t="s">
        <v>1764</v>
      </c>
      <c r="O235" s="687" t="str">
        <f t="shared" si="2"/>
        <v>CommEquipT</v>
      </c>
      <c r="R235" s="693"/>
      <c r="AY235" s="708" t="s">
        <v>1137</v>
      </c>
      <c r="AZ235" s="708" t="s">
        <v>1277</v>
      </c>
      <c r="BA235" s="714" t="s">
        <v>1281</v>
      </c>
      <c r="BB235" s="713" t="s">
        <v>1286</v>
      </c>
      <c r="BC235" s="712" t="e">
        <v>#VALUE!</v>
      </c>
      <c r="BE235" s="732" t="s">
        <v>1239</v>
      </c>
      <c r="BL235" s="733"/>
      <c r="BM235" s="733"/>
    </row>
    <row r="236" spans="2:65" x14ac:dyDescent="0.25">
      <c r="B236" s="730" t="s">
        <v>1277</v>
      </c>
      <c r="C236" s="729" t="s">
        <v>1281</v>
      </c>
      <c r="D236" s="728" t="s">
        <v>1285</v>
      </c>
      <c r="L236" s="688"/>
      <c r="M236" s="687" t="s">
        <v>1437</v>
      </c>
      <c r="N236" s="687" t="s">
        <v>1763</v>
      </c>
      <c r="O236" s="687" t="str">
        <f t="shared" si="2"/>
        <v>CompEquipT</v>
      </c>
      <c r="Q236" s="687" t="s">
        <v>1764</v>
      </c>
      <c r="R236" s="693"/>
      <c r="AY236" s="708" t="s">
        <v>1137</v>
      </c>
      <c r="AZ236" s="708" t="s">
        <v>1277</v>
      </c>
      <c r="BA236" s="714" t="s">
        <v>1281</v>
      </c>
      <c r="BB236" s="713" t="s">
        <v>1285</v>
      </c>
      <c r="BC236" s="712" t="e">
        <v>#VALUE!</v>
      </c>
      <c r="BE236" s="731" t="s">
        <v>1027</v>
      </c>
    </row>
    <row r="237" spans="2:65" x14ac:dyDescent="0.25">
      <c r="B237" s="730" t="s">
        <v>1277</v>
      </c>
      <c r="C237" s="729" t="s">
        <v>1281</v>
      </c>
      <c r="D237" s="728" t="s">
        <v>1284</v>
      </c>
      <c r="L237" s="688"/>
      <c r="M237" s="687" t="s">
        <v>1435</v>
      </c>
      <c r="N237" s="687" t="s">
        <v>1762</v>
      </c>
      <c r="O237" s="687" t="str">
        <f t="shared" si="2"/>
        <v>MagMediaT</v>
      </c>
      <c r="Q237" s="687" t="s">
        <v>1443</v>
      </c>
      <c r="R237" s="693"/>
      <c r="AY237" s="708" t="s">
        <v>1137</v>
      </c>
      <c r="AZ237" s="708" t="s">
        <v>1277</v>
      </c>
      <c r="BA237" s="714" t="s">
        <v>1281</v>
      </c>
      <c r="BB237" s="713" t="s">
        <v>1284</v>
      </c>
      <c r="BC237" s="712" t="e">
        <v>#VALUE!</v>
      </c>
      <c r="BE237" s="732" t="s">
        <v>1007</v>
      </c>
      <c r="BL237" s="733"/>
      <c r="BM237" s="733"/>
    </row>
    <row r="238" spans="2:65" x14ac:dyDescent="0.25">
      <c r="B238" s="730" t="s">
        <v>1277</v>
      </c>
      <c r="C238" s="729" t="s">
        <v>1281</v>
      </c>
      <c r="D238" s="728" t="s">
        <v>1283</v>
      </c>
      <c r="L238" s="688"/>
      <c r="M238" s="687" t="s">
        <v>1425</v>
      </c>
      <c r="N238" s="687" t="s">
        <v>1761</v>
      </c>
      <c r="O238" s="687" t="str">
        <f t="shared" si="2"/>
        <v>NavigationT</v>
      </c>
      <c r="Q238" s="687" t="s">
        <v>1442</v>
      </c>
      <c r="R238" s="693"/>
      <c r="AY238" s="708" t="s">
        <v>1137</v>
      </c>
      <c r="AZ238" s="708" t="s">
        <v>1277</v>
      </c>
      <c r="BA238" s="714" t="s">
        <v>1281</v>
      </c>
      <c r="BB238" s="713" t="s">
        <v>1283</v>
      </c>
      <c r="BC238" s="712" t="e">
        <v>#VALUE!</v>
      </c>
      <c r="BE238" s="731" t="s">
        <v>1073</v>
      </c>
    </row>
    <row r="239" spans="2:65" x14ac:dyDescent="0.25">
      <c r="B239" s="730" t="s">
        <v>1277</v>
      </c>
      <c r="C239" s="729" t="s">
        <v>1281</v>
      </c>
      <c r="D239" s="728" t="s">
        <v>1282</v>
      </c>
      <c r="L239" s="688"/>
      <c r="M239" s="687" t="s">
        <v>1420</v>
      </c>
      <c r="N239" s="687" t="s">
        <v>1760</v>
      </c>
      <c r="O239" s="687" t="str">
        <f t="shared" si="2"/>
        <v>SemiconductorT</v>
      </c>
      <c r="Q239" s="687" t="s">
        <v>1440</v>
      </c>
      <c r="R239" s="693"/>
      <c r="AY239" s="708" t="s">
        <v>1137</v>
      </c>
      <c r="AZ239" s="708" t="s">
        <v>1277</v>
      </c>
      <c r="BA239" s="714" t="s">
        <v>1281</v>
      </c>
      <c r="BB239" s="713" t="s">
        <v>1282</v>
      </c>
      <c r="BC239" s="712" t="e">
        <v>#VALUE!</v>
      </c>
      <c r="BE239" s="732" t="s">
        <v>973</v>
      </c>
      <c r="BL239" s="733"/>
      <c r="BM239" s="733"/>
    </row>
    <row r="240" spans="2:65" x14ac:dyDescent="0.25">
      <c r="B240" s="730" t="s">
        <v>1277</v>
      </c>
      <c r="C240" s="729" t="s">
        <v>1281</v>
      </c>
      <c r="D240" s="728" t="s">
        <v>1280</v>
      </c>
      <c r="L240" s="688"/>
      <c r="R240" s="693"/>
      <c r="AY240" s="708" t="s">
        <v>1137</v>
      </c>
      <c r="AZ240" s="708" t="s">
        <v>1277</v>
      </c>
      <c r="BA240" s="720" t="s">
        <v>1281</v>
      </c>
      <c r="BB240" s="719" t="s">
        <v>1280</v>
      </c>
      <c r="BC240" s="705" t="e">
        <v>#VALUE!</v>
      </c>
      <c r="BE240" s="731" t="s">
        <v>1035</v>
      </c>
    </row>
    <row r="241" spans="2:66" x14ac:dyDescent="0.25">
      <c r="B241" s="730" t="s">
        <v>1277</v>
      </c>
      <c r="C241" s="729" t="s">
        <v>1276</v>
      </c>
      <c r="D241" s="728" t="s">
        <v>1279</v>
      </c>
      <c r="L241" s="688"/>
      <c r="Q241" s="687" t="s">
        <v>1763</v>
      </c>
      <c r="R241" s="693"/>
      <c r="AY241" s="708" t="s">
        <v>1137</v>
      </c>
      <c r="AZ241" s="708" t="s">
        <v>1277</v>
      </c>
      <c r="BA241" s="717" t="s">
        <v>1276</v>
      </c>
      <c r="BB241" s="716" t="s">
        <v>1279</v>
      </c>
      <c r="BC241" s="715" t="e">
        <v>#VALUE!</v>
      </c>
      <c r="BE241" s="732" t="s">
        <v>973</v>
      </c>
      <c r="BL241" s="733"/>
      <c r="BM241" s="733"/>
    </row>
    <row r="242" spans="2:66" x14ac:dyDescent="0.25">
      <c r="B242" s="730" t="s">
        <v>1277</v>
      </c>
      <c r="C242" s="729" t="s">
        <v>1276</v>
      </c>
      <c r="D242" s="728" t="s">
        <v>1278</v>
      </c>
      <c r="L242" s="688"/>
      <c r="Q242" s="687" t="s">
        <v>1439</v>
      </c>
      <c r="R242" s="693"/>
      <c r="AY242" s="708" t="s">
        <v>1137</v>
      </c>
      <c r="AZ242" s="708" t="s">
        <v>1277</v>
      </c>
      <c r="BA242" s="717" t="s">
        <v>1276</v>
      </c>
      <c r="BB242" s="716" t="s">
        <v>1278</v>
      </c>
      <c r="BC242" s="712" t="e">
        <v>#VALUE!</v>
      </c>
      <c r="BE242" s="731" t="s">
        <v>1025</v>
      </c>
    </row>
    <row r="243" spans="2:66" ht="16.5" thickBot="1" x14ac:dyDescent="0.3">
      <c r="B243" s="730" t="s">
        <v>1277</v>
      </c>
      <c r="C243" s="729" t="s">
        <v>1276</v>
      </c>
      <c r="D243" s="728" t="s">
        <v>1275</v>
      </c>
      <c r="L243" s="688"/>
      <c r="Q243" s="687" t="s">
        <v>1438</v>
      </c>
      <c r="R243" s="693"/>
      <c r="AY243" s="701" t="s">
        <v>1137</v>
      </c>
      <c r="AZ243" s="701" t="s">
        <v>1277</v>
      </c>
      <c r="BA243" s="724" t="s">
        <v>1276</v>
      </c>
      <c r="BB243" s="723" t="s">
        <v>1275</v>
      </c>
      <c r="BC243" s="722" t="e">
        <v>#VALUE!</v>
      </c>
      <c r="BE243" s="732" t="s">
        <v>1012</v>
      </c>
      <c r="BL243" s="733"/>
      <c r="BM243" s="733"/>
    </row>
    <row r="244" spans="2:66" ht="16.5" thickTop="1" x14ac:dyDescent="0.25">
      <c r="B244" s="730" t="s">
        <v>1270</v>
      </c>
      <c r="C244" s="729" t="s">
        <v>1269</v>
      </c>
      <c r="D244" s="728" t="s">
        <v>1274</v>
      </c>
      <c r="L244" s="688"/>
      <c r="Q244" s="687" t="s">
        <v>1436</v>
      </c>
      <c r="R244" s="693"/>
      <c r="AY244" s="721" t="s">
        <v>1172</v>
      </c>
      <c r="AZ244" s="721" t="s">
        <v>1270</v>
      </c>
      <c r="BA244" s="717" t="s">
        <v>1269</v>
      </c>
      <c r="BB244" s="716" t="s">
        <v>1274</v>
      </c>
      <c r="BC244" s="715" t="e">
        <v>#VALUE!</v>
      </c>
      <c r="BE244" s="731" t="s">
        <v>1145</v>
      </c>
    </row>
    <row r="245" spans="2:66" x14ac:dyDescent="0.25">
      <c r="B245" s="730" t="s">
        <v>1270</v>
      </c>
      <c r="C245" s="729" t="s">
        <v>1269</v>
      </c>
      <c r="D245" s="728" t="s">
        <v>1273</v>
      </c>
      <c r="L245" s="688"/>
      <c r="R245" s="693"/>
      <c r="AY245" s="708" t="s">
        <v>1172</v>
      </c>
      <c r="AZ245" s="708" t="s">
        <v>1270</v>
      </c>
      <c r="BA245" s="714" t="s">
        <v>1269</v>
      </c>
      <c r="BB245" s="713" t="s">
        <v>1273</v>
      </c>
      <c r="BC245" s="712" t="e">
        <v>#VALUE!</v>
      </c>
      <c r="BE245" s="732" t="s">
        <v>1137</v>
      </c>
      <c r="BL245" s="733"/>
      <c r="BM245" s="733"/>
    </row>
    <row r="246" spans="2:66" x14ac:dyDescent="0.25">
      <c r="B246" s="730" t="s">
        <v>1270</v>
      </c>
      <c r="C246" s="729" t="s">
        <v>1269</v>
      </c>
      <c r="D246" s="728" t="s">
        <v>1272</v>
      </c>
      <c r="L246" s="688"/>
      <c r="Q246" s="694" t="s">
        <v>1762</v>
      </c>
      <c r="R246" s="693"/>
      <c r="AY246" s="758" t="s">
        <v>1172</v>
      </c>
      <c r="AZ246" s="758" t="s">
        <v>1270</v>
      </c>
      <c r="BA246" s="714" t="s">
        <v>1269</v>
      </c>
      <c r="BB246" s="713" t="s">
        <v>1272</v>
      </c>
      <c r="BC246" s="712" t="e">
        <v>#VALUE!</v>
      </c>
      <c r="BE246" s="731" t="s">
        <v>1003</v>
      </c>
    </row>
    <row r="247" spans="2:66" x14ac:dyDescent="0.25">
      <c r="B247" s="730" t="s">
        <v>1270</v>
      </c>
      <c r="C247" s="729" t="s">
        <v>1269</v>
      </c>
      <c r="D247" s="728" t="s">
        <v>1271</v>
      </c>
      <c r="L247" s="688"/>
      <c r="Q247" s="687" t="s">
        <v>1434</v>
      </c>
      <c r="R247" s="693"/>
      <c r="AY247" s="758" t="s">
        <v>1172</v>
      </c>
      <c r="AZ247" s="758" t="s">
        <v>1270</v>
      </c>
      <c r="BA247" s="714" t="s">
        <v>1269</v>
      </c>
      <c r="BB247" s="713" t="s">
        <v>1271</v>
      </c>
      <c r="BC247" s="712" t="e">
        <v>#VALUE!</v>
      </c>
      <c r="BE247" s="732" t="s">
        <v>991</v>
      </c>
      <c r="BL247" s="733"/>
      <c r="BM247" s="733"/>
    </row>
    <row r="248" spans="2:66" ht="16.5" thickBot="1" x14ac:dyDescent="0.3">
      <c r="B248" s="730" t="s">
        <v>1270</v>
      </c>
      <c r="C248" s="729" t="s">
        <v>1269</v>
      </c>
      <c r="D248" s="728" t="s">
        <v>1268</v>
      </c>
      <c r="L248" s="688"/>
      <c r="R248" s="693"/>
      <c r="AY248" s="760" t="s">
        <v>1172</v>
      </c>
      <c r="AZ248" s="760" t="s">
        <v>1270</v>
      </c>
      <c r="BA248" s="724" t="s">
        <v>1269</v>
      </c>
      <c r="BB248" s="723" t="s">
        <v>1268</v>
      </c>
      <c r="BC248" s="722" t="e">
        <v>#VALUE!</v>
      </c>
      <c r="BE248" s="731" t="s">
        <v>1134</v>
      </c>
    </row>
    <row r="249" spans="2:66" ht="16.5" thickTop="1" x14ac:dyDescent="0.25">
      <c r="B249" s="730" t="s">
        <v>1262</v>
      </c>
      <c r="C249" s="729" t="s">
        <v>1261</v>
      </c>
      <c r="D249" s="728" t="s">
        <v>1267</v>
      </c>
      <c r="L249" s="688"/>
      <c r="Q249" s="694" t="s">
        <v>1761</v>
      </c>
      <c r="R249" s="693"/>
      <c r="AY249" s="759" t="s">
        <v>1172</v>
      </c>
      <c r="AZ249" s="759" t="s">
        <v>1262</v>
      </c>
      <c r="BA249" s="717" t="s">
        <v>1261</v>
      </c>
      <c r="BB249" s="716" t="s">
        <v>1267</v>
      </c>
      <c r="BC249" s="715" t="e">
        <v>#VALUE!</v>
      </c>
      <c r="BE249" s="732" t="s">
        <v>1129</v>
      </c>
      <c r="BL249" s="733"/>
      <c r="BM249" s="733"/>
    </row>
    <row r="250" spans="2:66" x14ac:dyDescent="0.25">
      <c r="B250" s="730" t="s">
        <v>1262</v>
      </c>
      <c r="C250" s="729" t="s">
        <v>1261</v>
      </c>
      <c r="D250" s="728" t="s">
        <v>1266</v>
      </c>
      <c r="L250" s="688"/>
      <c r="Q250" s="687" t="s">
        <v>1433</v>
      </c>
      <c r="R250" s="693"/>
      <c r="AY250" s="758" t="s">
        <v>1172</v>
      </c>
      <c r="AZ250" s="758" t="s">
        <v>1262</v>
      </c>
      <c r="BA250" s="714" t="s">
        <v>1261</v>
      </c>
      <c r="BB250" s="713" t="s">
        <v>1266</v>
      </c>
      <c r="BC250" s="712" t="e">
        <v>#VALUE!</v>
      </c>
      <c r="BE250" s="731" t="s">
        <v>1463</v>
      </c>
    </row>
    <row r="251" spans="2:66" x14ac:dyDescent="0.25">
      <c r="B251" s="730" t="s">
        <v>1262</v>
      </c>
      <c r="C251" s="729" t="s">
        <v>1261</v>
      </c>
      <c r="D251" s="728" t="s">
        <v>1265</v>
      </c>
      <c r="L251" s="688"/>
      <c r="Q251" s="687" t="s">
        <v>1432</v>
      </c>
      <c r="R251" s="693"/>
      <c r="AY251" s="758" t="s">
        <v>1172</v>
      </c>
      <c r="AZ251" s="758" t="s">
        <v>1262</v>
      </c>
      <c r="BA251" s="714" t="s">
        <v>1261</v>
      </c>
      <c r="BB251" s="713" t="s">
        <v>1265</v>
      </c>
      <c r="BC251" s="712" t="e">
        <v>#VALUE!</v>
      </c>
      <c r="BE251" s="732" t="s">
        <v>1446</v>
      </c>
      <c r="BL251" s="733"/>
      <c r="BM251" s="733"/>
    </row>
    <row r="252" spans="2:66" x14ac:dyDescent="0.25">
      <c r="B252" s="730" t="s">
        <v>1262</v>
      </c>
      <c r="C252" s="729" t="s">
        <v>1261</v>
      </c>
      <c r="D252" s="728" t="s">
        <v>1264</v>
      </c>
      <c r="L252" s="688"/>
      <c r="Q252" s="687" t="s">
        <v>1431</v>
      </c>
      <c r="R252" s="693"/>
      <c r="AY252" s="758" t="s">
        <v>1172</v>
      </c>
      <c r="AZ252" s="758" t="s">
        <v>1262</v>
      </c>
      <c r="BA252" s="714" t="s">
        <v>1261</v>
      </c>
      <c r="BB252" s="713" t="s">
        <v>1264</v>
      </c>
      <c r="BC252" s="712" t="e">
        <v>#VALUE!</v>
      </c>
      <c r="BE252" s="731" t="s">
        <v>1104</v>
      </c>
    </row>
    <row r="253" spans="2:66" x14ac:dyDescent="0.25">
      <c r="B253" s="730" t="s">
        <v>1262</v>
      </c>
      <c r="C253" s="729" t="s">
        <v>1261</v>
      </c>
      <c r="D253" s="728" t="s">
        <v>1263</v>
      </c>
      <c r="L253" s="688"/>
      <c r="Q253" s="687" t="s">
        <v>1430</v>
      </c>
      <c r="R253" s="693"/>
      <c r="AY253" s="758" t="s">
        <v>1172</v>
      </c>
      <c r="AZ253" s="758" t="s">
        <v>1262</v>
      </c>
      <c r="BA253" s="714" t="s">
        <v>1261</v>
      </c>
      <c r="BB253" s="713" t="s">
        <v>1263</v>
      </c>
      <c r="BC253" s="712" t="e">
        <v>#VALUE!</v>
      </c>
      <c r="BE253" s="732" t="s">
        <v>973</v>
      </c>
      <c r="BL253" s="733"/>
      <c r="BM253" s="733"/>
    </row>
    <row r="254" spans="2:66" ht="16.5" thickBot="1" x14ac:dyDescent="0.3">
      <c r="B254" s="730" t="s">
        <v>1262</v>
      </c>
      <c r="C254" s="729" t="s">
        <v>1261</v>
      </c>
      <c r="D254" s="728" t="s">
        <v>1260</v>
      </c>
      <c r="L254" s="688"/>
      <c r="Q254" s="687" t="s">
        <v>1429</v>
      </c>
      <c r="R254" s="693"/>
      <c r="AY254" s="760" t="s">
        <v>1172</v>
      </c>
      <c r="AZ254" s="760" t="s">
        <v>1262</v>
      </c>
      <c r="BA254" s="724" t="s">
        <v>1261</v>
      </c>
      <c r="BB254" s="723" t="s">
        <v>1260</v>
      </c>
      <c r="BC254" s="722" t="e">
        <v>#VALUE!</v>
      </c>
      <c r="BE254" s="731" t="s">
        <v>1460</v>
      </c>
    </row>
    <row r="255" spans="2:66" ht="16.5" thickTop="1" x14ac:dyDescent="0.25">
      <c r="B255" s="730" t="s">
        <v>1242</v>
      </c>
      <c r="C255" s="729" t="s">
        <v>1256</v>
      </c>
      <c r="D255" s="728" t="s">
        <v>1259</v>
      </c>
      <c r="L255" s="688"/>
      <c r="Q255" s="687" t="s">
        <v>1428</v>
      </c>
      <c r="R255" s="693"/>
      <c r="AY255" s="759" t="s">
        <v>1254</v>
      </c>
      <c r="AZ255" s="759" t="s">
        <v>1242</v>
      </c>
      <c r="BA255" s="717" t="s">
        <v>1256</v>
      </c>
      <c r="BB255" s="716" t="s">
        <v>1259</v>
      </c>
      <c r="BC255" s="715" t="e">
        <v>#VALUE!</v>
      </c>
      <c r="BE255" s="732" t="s">
        <v>1458</v>
      </c>
      <c r="BL255" s="733"/>
      <c r="BM255" s="733"/>
      <c r="BN255" s="733"/>
    </row>
    <row r="256" spans="2:66" x14ac:dyDescent="0.25">
      <c r="B256" s="730" t="s">
        <v>1242</v>
      </c>
      <c r="C256" s="729" t="s">
        <v>1256</v>
      </c>
      <c r="D256" s="728" t="s">
        <v>1258</v>
      </c>
      <c r="L256" s="688"/>
      <c r="Q256" s="687" t="s">
        <v>1427</v>
      </c>
      <c r="R256" s="693"/>
      <c r="AY256" s="758" t="s">
        <v>1254</v>
      </c>
      <c r="AZ256" s="758" t="s">
        <v>1242</v>
      </c>
      <c r="BA256" s="714" t="s">
        <v>1256</v>
      </c>
      <c r="BB256" s="713" t="s">
        <v>1258</v>
      </c>
      <c r="BC256" s="712" t="e">
        <v>#VALUE!</v>
      </c>
      <c r="BE256" s="731" t="s">
        <v>1223</v>
      </c>
    </row>
    <row r="257" spans="2:65" x14ac:dyDescent="0.25">
      <c r="B257" s="730" t="s">
        <v>1242</v>
      </c>
      <c r="C257" s="729" t="s">
        <v>1256</v>
      </c>
      <c r="D257" s="728" t="s">
        <v>1257</v>
      </c>
      <c r="L257" s="688"/>
      <c r="Q257" s="687" t="s">
        <v>1426</v>
      </c>
      <c r="R257" s="693"/>
      <c r="AY257" s="708" t="s">
        <v>1254</v>
      </c>
      <c r="AZ257" s="708" t="s">
        <v>1242</v>
      </c>
      <c r="BA257" s="714" t="s">
        <v>1256</v>
      </c>
      <c r="BB257" s="713" t="s">
        <v>1257</v>
      </c>
      <c r="BC257" s="712" t="e">
        <v>#VALUE!</v>
      </c>
      <c r="BE257" s="732" t="s">
        <v>1172</v>
      </c>
    </row>
    <row r="258" spans="2:65" x14ac:dyDescent="0.25">
      <c r="B258" s="730" t="s">
        <v>1242</v>
      </c>
      <c r="C258" s="729" t="s">
        <v>1256</v>
      </c>
      <c r="D258" s="728" t="s">
        <v>1255</v>
      </c>
      <c r="L258" s="688"/>
      <c r="Q258" s="687" t="s">
        <v>1424</v>
      </c>
      <c r="R258" s="693"/>
      <c r="AY258" s="708" t="s">
        <v>1254</v>
      </c>
      <c r="AZ258" s="708" t="s">
        <v>1242</v>
      </c>
      <c r="BA258" s="754" t="s">
        <v>1256</v>
      </c>
      <c r="BB258" s="753" t="s">
        <v>1255</v>
      </c>
      <c r="BC258" s="705" t="e">
        <v>#VALUE!</v>
      </c>
      <c r="BE258" s="732" t="s">
        <v>1007</v>
      </c>
      <c r="BL258" s="733"/>
      <c r="BM258" s="733"/>
    </row>
    <row r="259" spans="2:65" x14ac:dyDescent="0.25">
      <c r="B259" s="730" t="s">
        <v>1242</v>
      </c>
      <c r="C259" s="729" t="s">
        <v>1253</v>
      </c>
      <c r="D259" s="728" t="s">
        <v>1252</v>
      </c>
      <c r="L259" s="688"/>
      <c r="R259" s="693"/>
      <c r="AY259" s="708" t="s">
        <v>1239</v>
      </c>
      <c r="AZ259" s="708" t="s">
        <v>1242</v>
      </c>
      <c r="BA259" s="756" t="s">
        <v>1253</v>
      </c>
      <c r="BB259" s="755" t="s">
        <v>1252</v>
      </c>
      <c r="BC259" s="718" t="e">
        <v>#VALUE!</v>
      </c>
      <c r="BE259" s="731" t="s">
        <v>1454</v>
      </c>
    </row>
    <row r="260" spans="2:65" x14ac:dyDescent="0.25">
      <c r="B260" s="730" t="s">
        <v>1242</v>
      </c>
      <c r="C260" s="729" t="s">
        <v>1251</v>
      </c>
      <c r="D260" s="728" t="s">
        <v>1250</v>
      </c>
      <c r="L260" s="688"/>
      <c r="Q260" s="687" t="s">
        <v>1760</v>
      </c>
      <c r="R260" s="693"/>
      <c r="AY260" s="708" t="s">
        <v>1249</v>
      </c>
      <c r="AZ260" s="708" t="s">
        <v>1242</v>
      </c>
      <c r="BA260" s="756" t="s">
        <v>1251</v>
      </c>
      <c r="BB260" s="755" t="s">
        <v>1250</v>
      </c>
      <c r="BC260" s="718" t="e">
        <v>#VALUE!</v>
      </c>
      <c r="BE260" s="732" t="s">
        <v>1446</v>
      </c>
      <c r="BL260" s="733"/>
      <c r="BM260" s="733"/>
    </row>
    <row r="261" spans="2:65" x14ac:dyDescent="0.25">
      <c r="B261" s="730" t="s">
        <v>1242</v>
      </c>
      <c r="C261" s="729" t="s">
        <v>1248</v>
      </c>
      <c r="D261" s="728" t="s">
        <v>1247</v>
      </c>
      <c r="L261" s="688"/>
      <c r="Q261" s="687" t="s">
        <v>1423</v>
      </c>
      <c r="R261" s="693"/>
      <c r="AY261" s="708" t="s">
        <v>1239</v>
      </c>
      <c r="AZ261" s="708" t="s">
        <v>1242</v>
      </c>
      <c r="BA261" s="756" t="s">
        <v>1248</v>
      </c>
      <c r="BB261" s="755" t="s">
        <v>1247</v>
      </c>
      <c r="BC261" s="718" t="e">
        <v>#VALUE!</v>
      </c>
      <c r="BE261" s="731" t="s">
        <v>1215</v>
      </c>
    </row>
    <row r="262" spans="2:65" x14ac:dyDescent="0.25">
      <c r="B262" s="730" t="s">
        <v>1242</v>
      </c>
      <c r="C262" s="729" t="s">
        <v>1241</v>
      </c>
      <c r="D262" s="728" t="s">
        <v>1246</v>
      </c>
      <c r="L262" s="688"/>
      <c r="Q262" s="687" t="s">
        <v>1422</v>
      </c>
      <c r="R262" s="693"/>
      <c r="AY262" s="708" t="s">
        <v>1239</v>
      </c>
      <c r="AZ262" s="708" t="s">
        <v>1242</v>
      </c>
      <c r="BA262" s="717" t="s">
        <v>1241</v>
      </c>
      <c r="BB262" s="716" t="s">
        <v>1246</v>
      </c>
      <c r="BC262" s="715" t="e">
        <v>#VALUE!</v>
      </c>
      <c r="BE262" s="732" t="s">
        <v>1208</v>
      </c>
      <c r="BL262" s="733"/>
      <c r="BM262" s="733"/>
    </row>
    <row r="263" spans="2:65" x14ac:dyDescent="0.25">
      <c r="B263" s="730" t="s">
        <v>1242</v>
      </c>
      <c r="C263" s="729" t="s">
        <v>1241</v>
      </c>
      <c r="D263" s="728" t="s">
        <v>1245</v>
      </c>
      <c r="L263" s="688"/>
      <c r="Q263" s="687" t="s">
        <v>1419</v>
      </c>
      <c r="R263" s="693"/>
      <c r="AY263" s="708" t="s">
        <v>1239</v>
      </c>
      <c r="AZ263" s="708" t="s">
        <v>1242</v>
      </c>
      <c r="BA263" s="714" t="s">
        <v>1241</v>
      </c>
      <c r="BB263" s="713" t="s">
        <v>1245</v>
      </c>
      <c r="BC263" s="712" t="e">
        <v>#VALUE!</v>
      </c>
      <c r="BE263" s="731" t="s">
        <v>1023</v>
      </c>
    </row>
    <row r="264" spans="2:65" ht="16.5" thickBot="1" x14ac:dyDescent="0.3">
      <c r="B264" s="730" t="s">
        <v>1242</v>
      </c>
      <c r="C264" s="729" t="s">
        <v>1241</v>
      </c>
      <c r="D264" s="728" t="s">
        <v>1244</v>
      </c>
      <c r="L264" s="692"/>
      <c r="M264" s="691"/>
      <c r="N264" s="691"/>
      <c r="O264" s="691"/>
      <c r="P264" s="691"/>
      <c r="Q264" s="691"/>
      <c r="R264" s="690"/>
      <c r="AY264" s="708" t="s">
        <v>1239</v>
      </c>
      <c r="AZ264" s="708" t="s">
        <v>1242</v>
      </c>
      <c r="BA264" s="714" t="s">
        <v>1241</v>
      </c>
      <c r="BB264" s="713" t="s">
        <v>1244</v>
      </c>
      <c r="BC264" s="712" t="e">
        <v>#VALUE!</v>
      </c>
      <c r="BE264" s="732" t="s">
        <v>1012</v>
      </c>
      <c r="BL264" s="733"/>
      <c r="BM264" s="733"/>
    </row>
    <row r="265" spans="2:65" ht="16.5" thickBot="1" x14ac:dyDescent="0.3">
      <c r="B265" s="730" t="s">
        <v>1242</v>
      </c>
      <c r="C265" s="729" t="s">
        <v>1241</v>
      </c>
      <c r="D265" s="728" t="s">
        <v>1243</v>
      </c>
      <c r="AY265" s="708" t="s">
        <v>1239</v>
      </c>
      <c r="AZ265" s="708" t="s">
        <v>1242</v>
      </c>
      <c r="BA265" s="714" t="s">
        <v>1241</v>
      </c>
      <c r="BB265" s="713" t="s">
        <v>1243</v>
      </c>
      <c r="BC265" s="712" t="e">
        <v>#VALUE!</v>
      </c>
      <c r="BE265" s="731" t="s">
        <v>1187</v>
      </c>
    </row>
    <row r="266" spans="2:65" ht="16.5" thickBot="1" x14ac:dyDescent="0.3">
      <c r="B266" s="730" t="s">
        <v>1242</v>
      </c>
      <c r="C266" s="729" t="s">
        <v>1241</v>
      </c>
      <c r="D266" s="728" t="s">
        <v>1240</v>
      </c>
      <c r="L266" s="697"/>
      <c r="M266" s="696"/>
      <c r="N266" s="696"/>
      <c r="O266" s="696"/>
      <c r="P266" s="696"/>
      <c r="Q266" s="696"/>
      <c r="R266" s="695"/>
      <c r="AY266" s="701" t="s">
        <v>1239</v>
      </c>
      <c r="AZ266" s="701" t="s">
        <v>1242</v>
      </c>
      <c r="BA266" s="724" t="s">
        <v>1241</v>
      </c>
      <c r="BB266" s="723" t="s">
        <v>1240</v>
      </c>
      <c r="BC266" s="722" t="e">
        <v>#VALUE!</v>
      </c>
      <c r="BE266" s="732" t="s">
        <v>1172</v>
      </c>
      <c r="BL266" s="733"/>
      <c r="BM266" s="733"/>
    </row>
    <row r="267" spans="2:65" ht="16.5" thickTop="1" x14ac:dyDescent="0.25">
      <c r="B267" s="730" t="s">
        <v>1230</v>
      </c>
      <c r="C267" s="729" t="s">
        <v>1234</v>
      </c>
      <c r="D267" s="728" t="s">
        <v>1238</v>
      </c>
      <c r="L267" s="688"/>
      <c r="M267" s="694" t="s">
        <v>1759</v>
      </c>
      <c r="N267" s="694" t="s">
        <v>1624</v>
      </c>
      <c r="O267" s="694" t="s">
        <v>1623</v>
      </c>
      <c r="Q267" s="694" t="s">
        <v>1758</v>
      </c>
      <c r="R267" s="693"/>
      <c r="AY267" s="721" t="s">
        <v>1129</v>
      </c>
      <c r="AZ267" s="721" t="s">
        <v>1230</v>
      </c>
      <c r="BA267" s="735" t="s">
        <v>1234</v>
      </c>
      <c r="BB267" s="734" t="s">
        <v>1238</v>
      </c>
      <c r="BC267" s="715" t="e">
        <v>#VALUE!</v>
      </c>
      <c r="BE267" s="731" t="s">
        <v>1102</v>
      </c>
    </row>
    <row r="268" spans="2:65" x14ac:dyDescent="0.25">
      <c r="B268" s="730" t="s">
        <v>1230</v>
      </c>
      <c r="C268" s="729" t="s">
        <v>1234</v>
      </c>
      <c r="D268" s="728" t="s">
        <v>1237</v>
      </c>
      <c r="L268" s="688"/>
      <c r="M268" s="687" t="s">
        <v>1417</v>
      </c>
      <c r="N268" s="687" t="s">
        <v>1758</v>
      </c>
      <c r="O268" s="687" t="str">
        <f>N268&amp;"T"</f>
        <v>ElecLightT</v>
      </c>
      <c r="Q268" s="687" t="s">
        <v>1418</v>
      </c>
      <c r="R268" s="693"/>
      <c r="AY268" s="708" t="s">
        <v>1129</v>
      </c>
      <c r="AZ268" s="708" t="s">
        <v>1230</v>
      </c>
      <c r="BA268" s="714" t="s">
        <v>1234</v>
      </c>
      <c r="BB268" s="713" t="s">
        <v>1237</v>
      </c>
      <c r="BC268" s="712" t="e">
        <v>#VALUE!</v>
      </c>
      <c r="BE268" s="732" t="s">
        <v>973</v>
      </c>
      <c r="BL268" s="733"/>
      <c r="BM268" s="733"/>
    </row>
    <row r="269" spans="2:65" x14ac:dyDescent="0.25">
      <c r="B269" s="730" t="s">
        <v>1230</v>
      </c>
      <c r="C269" s="729" t="s">
        <v>1234</v>
      </c>
      <c r="D269" s="728" t="s">
        <v>1236</v>
      </c>
      <c r="L269" s="688"/>
      <c r="M269" s="687" t="s">
        <v>1412</v>
      </c>
      <c r="N269" s="687" t="s">
        <v>1757</v>
      </c>
      <c r="O269" s="687" t="str">
        <f>N269&amp;"T"</f>
        <v>ElecEquipT</v>
      </c>
      <c r="Q269" s="687" t="s">
        <v>1416</v>
      </c>
      <c r="R269" s="693"/>
      <c r="AY269" s="708" t="s">
        <v>1129</v>
      </c>
      <c r="AZ269" s="708" t="s">
        <v>1230</v>
      </c>
      <c r="BA269" s="714" t="s">
        <v>1234</v>
      </c>
      <c r="BB269" s="713" t="s">
        <v>1236</v>
      </c>
      <c r="BC269" s="712" t="e">
        <v>#VALUE!</v>
      </c>
      <c r="BE269" s="731" t="s">
        <v>1229</v>
      </c>
    </row>
    <row r="270" spans="2:65" x14ac:dyDescent="0.25">
      <c r="B270" s="730" t="s">
        <v>1230</v>
      </c>
      <c r="C270" s="729" t="s">
        <v>1234</v>
      </c>
      <c r="D270" s="728" t="s">
        <v>1235</v>
      </c>
      <c r="L270" s="688"/>
      <c r="M270" s="687" t="s">
        <v>1406</v>
      </c>
      <c r="N270" s="687" t="s">
        <v>1756</v>
      </c>
      <c r="O270" s="687" t="str">
        <f>N270&amp;"T"</f>
        <v>HouseAppT</v>
      </c>
      <c r="R270" s="693"/>
      <c r="AY270" s="708" t="s">
        <v>1129</v>
      </c>
      <c r="AZ270" s="708" t="s">
        <v>1230</v>
      </c>
      <c r="BA270" s="714" t="s">
        <v>1234</v>
      </c>
      <c r="BB270" s="713" t="s">
        <v>1235</v>
      </c>
      <c r="BC270" s="712" t="e">
        <v>#VALUE!</v>
      </c>
      <c r="BE270" s="732" t="s">
        <v>1129</v>
      </c>
      <c r="BL270" s="733"/>
      <c r="BM270" s="733"/>
    </row>
    <row r="271" spans="2:65" x14ac:dyDescent="0.25">
      <c r="B271" s="730" t="s">
        <v>1230</v>
      </c>
      <c r="C271" s="729" t="s">
        <v>1234</v>
      </c>
      <c r="D271" s="728" t="s">
        <v>1233</v>
      </c>
      <c r="L271" s="688"/>
      <c r="M271" s="687" t="s">
        <v>1398</v>
      </c>
      <c r="N271" s="687" t="s">
        <v>1755</v>
      </c>
      <c r="O271" s="687" t="str">
        <f>N271&amp;"T"</f>
        <v>OtherElecT</v>
      </c>
      <c r="Q271" s="687" t="s">
        <v>1757</v>
      </c>
      <c r="R271" s="693"/>
      <c r="AY271" s="708" t="s">
        <v>1129</v>
      </c>
      <c r="AZ271" s="708" t="s">
        <v>1230</v>
      </c>
      <c r="BA271" s="754" t="s">
        <v>1234</v>
      </c>
      <c r="BB271" s="753" t="s">
        <v>1233</v>
      </c>
      <c r="BC271" s="705" t="e">
        <v>#VALUE!</v>
      </c>
      <c r="BE271" s="731" t="s">
        <v>1021</v>
      </c>
      <c r="BL271" s="732"/>
    </row>
    <row r="272" spans="2:65" x14ac:dyDescent="0.25">
      <c r="B272" s="730" t="s">
        <v>1230</v>
      </c>
      <c r="C272" s="729" t="s">
        <v>1229</v>
      </c>
      <c r="D272" s="728" t="s">
        <v>1232</v>
      </c>
      <c r="L272" s="688"/>
      <c r="Q272" s="687" t="s">
        <v>1415</v>
      </c>
      <c r="R272" s="693"/>
      <c r="AY272" s="708" t="s">
        <v>1129</v>
      </c>
      <c r="AZ272" s="708" t="s">
        <v>1230</v>
      </c>
      <c r="BA272" s="717" t="s">
        <v>1229</v>
      </c>
      <c r="BB272" s="716" t="s">
        <v>1232</v>
      </c>
      <c r="BC272" s="715" t="e">
        <v>#VALUE!</v>
      </c>
      <c r="BE272" s="732" t="s">
        <v>1012</v>
      </c>
      <c r="BL272" s="757"/>
      <c r="BM272" s="733"/>
    </row>
    <row r="273" spans="2:65" x14ac:dyDescent="0.25">
      <c r="B273" s="730" t="s">
        <v>1230</v>
      </c>
      <c r="C273" s="729" t="s">
        <v>1229</v>
      </c>
      <c r="D273" s="728" t="s">
        <v>1231</v>
      </c>
      <c r="L273" s="688"/>
      <c r="Q273" s="687" t="s">
        <v>1414</v>
      </c>
      <c r="R273" s="693"/>
      <c r="AY273" s="708" t="s">
        <v>1129</v>
      </c>
      <c r="AZ273" s="708" t="s">
        <v>1230</v>
      </c>
      <c r="BA273" s="714" t="s">
        <v>1229</v>
      </c>
      <c r="BB273" s="713" t="s">
        <v>1231</v>
      </c>
      <c r="BC273" s="712" t="e">
        <v>#VALUE!</v>
      </c>
      <c r="BE273" s="731" t="s">
        <v>1143</v>
      </c>
      <c r="BL273" s="732"/>
    </row>
    <row r="274" spans="2:65" ht="16.5" thickBot="1" x14ac:dyDescent="0.3">
      <c r="B274" s="730" t="s">
        <v>1230</v>
      </c>
      <c r="C274" s="729" t="s">
        <v>1229</v>
      </c>
      <c r="D274" s="728" t="s">
        <v>1228</v>
      </c>
      <c r="L274" s="688"/>
      <c r="Q274" s="687" t="s">
        <v>1413</v>
      </c>
      <c r="R274" s="693"/>
      <c r="AY274" s="701" t="s">
        <v>1129</v>
      </c>
      <c r="AZ274" s="701" t="s">
        <v>1230</v>
      </c>
      <c r="BA274" s="724" t="s">
        <v>1229</v>
      </c>
      <c r="BB274" s="723" t="s">
        <v>1228</v>
      </c>
      <c r="BC274" s="722" t="e">
        <v>#VALUE!</v>
      </c>
      <c r="BE274" s="732" t="s">
        <v>1137</v>
      </c>
      <c r="BL274" s="757"/>
      <c r="BM274" s="733"/>
    </row>
    <row r="275" spans="2:65" ht="16.5" thickTop="1" x14ac:dyDescent="0.25">
      <c r="B275" s="730" t="s">
        <v>1224</v>
      </c>
      <c r="C275" s="729" t="s">
        <v>1223</v>
      </c>
      <c r="D275" s="728" t="s">
        <v>1227</v>
      </c>
      <c r="L275" s="688"/>
      <c r="Q275" s="687" t="s">
        <v>1411</v>
      </c>
      <c r="R275" s="693"/>
      <c r="AY275" s="721" t="s">
        <v>1172</v>
      </c>
      <c r="AZ275" s="721" t="s">
        <v>1224</v>
      </c>
      <c r="BA275" s="717" t="s">
        <v>1223</v>
      </c>
      <c r="BB275" s="716" t="s">
        <v>1227</v>
      </c>
      <c r="BC275" s="715" t="e">
        <v>#VALUE!</v>
      </c>
      <c r="BE275" s="731" t="s">
        <v>1056</v>
      </c>
      <c r="BL275" s="732"/>
    </row>
    <row r="276" spans="2:65" x14ac:dyDescent="0.25">
      <c r="B276" s="730" t="s">
        <v>1224</v>
      </c>
      <c r="C276" s="729" t="s">
        <v>1223</v>
      </c>
      <c r="D276" s="728" t="s">
        <v>1226</v>
      </c>
      <c r="L276" s="688"/>
      <c r="R276" s="693"/>
      <c r="AY276" s="708" t="s">
        <v>1172</v>
      </c>
      <c r="AZ276" s="708" t="s">
        <v>1224</v>
      </c>
      <c r="BA276" s="714" t="s">
        <v>1223</v>
      </c>
      <c r="BB276" s="713" t="s">
        <v>1226</v>
      </c>
      <c r="BC276" s="712" t="e">
        <v>#VALUE!</v>
      </c>
      <c r="BE276" s="732" t="s">
        <v>973</v>
      </c>
      <c r="BL276" s="757"/>
      <c r="BM276" s="733"/>
    </row>
    <row r="277" spans="2:65" x14ac:dyDescent="0.25">
      <c r="B277" s="730" t="s">
        <v>1224</v>
      </c>
      <c r="C277" s="729" t="s">
        <v>1223</v>
      </c>
      <c r="D277" s="728" t="s">
        <v>1225</v>
      </c>
      <c r="L277" s="688"/>
      <c r="Q277" s="687" t="s">
        <v>1756</v>
      </c>
      <c r="R277" s="693"/>
      <c r="AY277" s="708" t="s">
        <v>1007</v>
      </c>
      <c r="AZ277" s="708" t="s">
        <v>1224</v>
      </c>
      <c r="BA277" s="714" t="s">
        <v>1223</v>
      </c>
      <c r="BB277" s="713" t="s">
        <v>1225</v>
      </c>
      <c r="BC277" s="712" t="e">
        <v>#VALUE!</v>
      </c>
      <c r="BE277" s="731" t="s">
        <v>1565</v>
      </c>
      <c r="BL277" s="732"/>
    </row>
    <row r="278" spans="2:65" ht="16.5" thickBot="1" x14ac:dyDescent="0.3">
      <c r="B278" s="730" t="s">
        <v>1224</v>
      </c>
      <c r="C278" s="729" t="s">
        <v>1223</v>
      </c>
      <c r="D278" s="728" t="s">
        <v>1222</v>
      </c>
      <c r="L278" s="688"/>
      <c r="Q278" s="687" t="s">
        <v>1410</v>
      </c>
      <c r="R278" s="693"/>
      <c r="AY278" s="701" t="s">
        <v>1007</v>
      </c>
      <c r="AZ278" s="701" t="s">
        <v>1224</v>
      </c>
      <c r="BA278" s="724" t="s">
        <v>1223</v>
      </c>
      <c r="BB278" s="723" t="s">
        <v>1222</v>
      </c>
      <c r="BC278" s="722" t="e">
        <v>#VALUE!</v>
      </c>
      <c r="BE278" s="732" t="s">
        <v>973</v>
      </c>
      <c r="BL278" s="757"/>
      <c r="BM278" s="733"/>
    </row>
    <row r="279" spans="2:65" ht="16.5" thickTop="1" x14ac:dyDescent="0.25">
      <c r="B279" s="730" t="s">
        <v>1211</v>
      </c>
      <c r="C279" s="729" t="s">
        <v>1215</v>
      </c>
      <c r="D279" s="728" t="s">
        <v>1221</v>
      </c>
      <c r="L279" s="688"/>
      <c r="Q279" s="687" t="s">
        <v>1409</v>
      </c>
      <c r="R279" s="693"/>
      <c r="AY279" s="721" t="s">
        <v>1208</v>
      </c>
      <c r="AZ279" s="721" t="s">
        <v>1211</v>
      </c>
      <c r="BA279" s="717" t="s">
        <v>1215</v>
      </c>
      <c r="BB279" s="716" t="s">
        <v>1221</v>
      </c>
      <c r="BC279" s="715" t="e">
        <v>#VALUE!</v>
      </c>
      <c r="BE279" s="731" t="s">
        <v>1098</v>
      </c>
      <c r="BL279" s="732"/>
    </row>
    <row r="280" spans="2:65" x14ac:dyDescent="0.25">
      <c r="B280" s="730" t="s">
        <v>1211</v>
      </c>
      <c r="C280" s="729" t="s">
        <v>1215</v>
      </c>
      <c r="D280" s="728" t="s">
        <v>1220</v>
      </c>
      <c r="L280" s="688"/>
      <c r="Q280" s="687" t="s">
        <v>1408</v>
      </c>
      <c r="R280" s="693"/>
      <c r="AY280" s="708" t="s">
        <v>1208</v>
      </c>
      <c r="AZ280" s="708" t="s">
        <v>1211</v>
      </c>
      <c r="BA280" s="714" t="s">
        <v>1215</v>
      </c>
      <c r="BB280" s="713" t="s">
        <v>1220</v>
      </c>
      <c r="BC280" s="712" t="e">
        <v>#VALUE!</v>
      </c>
      <c r="BE280" s="732" t="s">
        <v>973</v>
      </c>
      <c r="BL280" s="757"/>
      <c r="BM280" s="733"/>
    </row>
    <row r="281" spans="2:65" x14ac:dyDescent="0.25">
      <c r="B281" s="730" t="s">
        <v>1211</v>
      </c>
      <c r="C281" s="729" t="s">
        <v>1215</v>
      </c>
      <c r="D281" s="728" t="s">
        <v>1219</v>
      </c>
      <c r="L281" s="688"/>
      <c r="Q281" s="687" t="s">
        <v>1407</v>
      </c>
      <c r="R281" s="693"/>
      <c r="AY281" s="708" t="s">
        <v>1208</v>
      </c>
      <c r="AZ281" s="708" t="s">
        <v>1211</v>
      </c>
      <c r="BA281" s="714" t="s">
        <v>1215</v>
      </c>
      <c r="BB281" s="713" t="s">
        <v>1219</v>
      </c>
      <c r="BC281" s="712" t="e">
        <v>#VALUE!</v>
      </c>
      <c r="BE281" s="731" t="s">
        <v>1001</v>
      </c>
      <c r="BL281" s="732"/>
    </row>
    <row r="282" spans="2:65" x14ac:dyDescent="0.25">
      <c r="B282" s="730" t="s">
        <v>1211</v>
      </c>
      <c r="C282" s="729" t="s">
        <v>1215</v>
      </c>
      <c r="D282" s="728" t="s">
        <v>1218</v>
      </c>
      <c r="L282" s="688"/>
      <c r="Q282" s="687" t="s">
        <v>1405</v>
      </c>
      <c r="R282" s="693"/>
      <c r="AY282" s="708" t="s">
        <v>1208</v>
      </c>
      <c r="AZ282" s="708" t="s">
        <v>1211</v>
      </c>
      <c r="BA282" s="714" t="s">
        <v>1215</v>
      </c>
      <c r="BB282" s="713" t="s">
        <v>1218</v>
      </c>
      <c r="BC282" s="712" t="e">
        <v>#VALUE!</v>
      </c>
      <c r="BE282" s="732" t="s">
        <v>991</v>
      </c>
      <c r="BL282" s="757"/>
      <c r="BM282" s="733"/>
    </row>
    <row r="283" spans="2:65" x14ac:dyDescent="0.25">
      <c r="B283" s="730" t="s">
        <v>1211</v>
      </c>
      <c r="C283" s="729" t="s">
        <v>1215</v>
      </c>
      <c r="D283" s="728" t="s">
        <v>1217</v>
      </c>
      <c r="L283" s="688"/>
      <c r="R283" s="693"/>
      <c r="AY283" s="708" t="s">
        <v>1208</v>
      </c>
      <c r="AZ283" s="708" t="s">
        <v>1211</v>
      </c>
      <c r="BA283" s="714" t="s">
        <v>1215</v>
      </c>
      <c r="BB283" s="713" t="s">
        <v>1217</v>
      </c>
      <c r="BC283" s="712" t="e">
        <v>#VALUE!</v>
      </c>
      <c r="BE283" s="731" t="s">
        <v>1092</v>
      </c>
      <c r="BL283" s="732"/>
    </row>
    <row r="284" spans="2:65" x14ac:dyDescent="0.25">
      <c r="B284" s="730" t="s">
        <v>1211</v>
      </c>
      <c r="C284" s="729" t="s">
        <v>1215</v>
      </c>
      <c r="D284" s="728" t="s">
        <v>1216</v>
      </c>
      <c r="L284" s="688"/>
      <c r="Q284" s="694" t="s">
        <v>1755</v>
      </c>
      <c r="R284" s="693"/>
      <c r="AY284" s="708" t="s">
        <v>1208</v>
      </c>
      <c r="AZ284" s="708" t="s">
        <v>1211</v>
      </c>
      <c r="BA284" s="714" t="s">
        <v>1215</v>
      </c>
      <c r="BB284" s="713" t="s">
        <v>1216</v>
      </c>
      <c r="BC284" s="712" t="e">
        <v>#VALUE!</v>
      </c>
      <c r="BE284" s="732" t="s">
        <v>973</v>
      </c>
      <c r="BL284" s="757"/>
      <c r="BM284" s="733"/>
    </row>
    <row r="285" spans="2:65" x14ac:dyDescent="0.25">
      <c r="B285" s="730" t="s">
        <v>1211</v>
      </c>
      <c r="C285" s="729" t="s">
        <v>1215</v>
      </c>
      <c r="D285" s="728" t="s">
        <v>1214</v>
      </c>
      <c r="L285" s="688"/>
      <c r="Q285" s="687" t="s">
        <v>1404</v>
      </c>
      <c r="R285" s="693"/>
      <c r="AY285" s="708" t="s">
        <v>1208</v>
      </c>
      <c r="AZ285" s="708" t="s">
        <v>1211</v>
      </c>
      <c r="BA285" s="754" t="s">
        <v>1215</v>
      </c>
      <c r="BB285" s="753" t="s">
        <v>1214</v>
      </c>
      <c r="BC285" s="705" t="e">
        <v>#VALUE!</v>
      </c>
      <c r="BE285" s="731" t="s">
        <v>1551</v>
      </c>
      <c r="BL285" s="732"/>
    </row>
    <row r="286" spans="2:65" x14ac:dyDescent="0.25">
      <c r="B286" s="730" t="s">
        <v>1211</v>
      </c>
      <c r="C286" s="729" t="s">
        <v>1210</v>
      </c>
      <c r="D286" s="728" t="s">
        <v>1213</v>
      </c>
      <c r="L286" s="688"/>
      <c r="Q286" s="687" t="s">
        <v>1403</v>
      </c>
      <c r="R286" s="693"/>
      <c r="AY286" s="708" t="s">
        <v>1208</v>
      </c>
      <c r="AZ286" s="708" t="s">
        <v>1211</v>
      </c>
      <c r="BA286" s="717" t="s">
        <v>1210</v>
      </c>
      <c r="BB286" s="716" t="s">
        <v>1213</v>
      </c>
      <c r="BC286" s="715" t="e">
        <v>#VALUE!</v>
      </c>
      <c r="BE286" s="732" t="s">
        <v>1546</v>
      </c>
      <c r="BL286" s="757"/>
      <c r="BM286" s="733"/>
    </row>
    <row r="287" spans="2:65" x14ac:dyDescent="0.25">
      <c r="B287" s="730" t="s">
        <v>1211</v>
      </c>
      <c r="C287" s="729" t="s">
        <v>1210</v>
      </c>
      <c r="D287" s="728" t="s">
        <v>1212</v>
      </c>
      <c r="L287" s="688"/>
      <c r="Q287" s="687" t="s">
        <v>1402</v>
      </c>
      <c r="R287" s="693"/>
      <c r="AY287" s="708" t="s">
        <v>1208</v>
      </c>
      <c r="AZ287" s="708" t="s">
        <v>1211</v>
      </c>
      <c r="BA287" s="714" t="s">
        <v>1210</v>
      </c>
      <c r="BB287" s="713" t="s">
        <v>1212</v>
      </c>
      <c r="BC287" s="712" t="e">
        <v>#VALUE!</v>
      </c>
      <c r="BE287" s="731" t="s">
        <v>1452</v>
      </c>
    </row>
    <row r="288" spans="2:65" ht="16.5" thickBot="1" x14ac:dyDescent="0.3">
      <c r="B288" s="730" t="s">
        <v>1211</v>
      </c>
      <c r="C288" s="729" t="s">
        <v>1210</v>
      </c>
      <c r="D288" s="728" t="s">
        <v>1209</v>
      </c>
      <c r="L288" s="688"/>
      <c r="Q288" s="687" t="s">
        <v>1401</v>
      </c>
      <c r="R288" s="693"/>
      <c r="AY288" s="701" t="s">
        <v>1208</v>
      </c>
      <c r="AZ288" s="701" t="s">
        <v>1211</v>
      </c>
      <c r="BA288" s="724" t="s">
        <v>1210</v>
      </c>
      <c r="BB288" s="723" t="s">
        <v>1209</v>
      </c>
      <c r="BC288" s="722" t="e">
        <v>#VALUE!</v>
      </c>
      <c r="BE288" s="732" t="s">
        <v>1208</v>
      </c>
      <c r="BL288" s="733"/>
      <c r="BM288" s="733"/>
    </row>
    <row r="289" spans="2:65" ht="16.5" thickTop="1" x14ac:dyDescent="0.25">
      <c r="B289" s="730" t="s">
        <v>1193</v>
      </c>
      <c r="C289" s="729" t="s">
        <v>1206</v>
      </c>
      <c r="D289" s="728" t="s">
        <v>1207</v>
      </c>
      <c r="L289" s="688"/>
      <c r="Q289" s="687" t="s">
        <v>1400</v>
      </c>
      <c r="R289" s="693"/>
      <c r="AY289" s="721" t="s">
        <v>1197</v>
      </c>
      <c r="AZ289" s="721" t="s">
        <v>1193</v>
      </c>
      <c r="BA289" s="717" t="s">
        <v>1206</v>
      </c>
      <c r="BB289" s="716" t="s">
        <v>1207</v>
      </c>
      <c r="BC289" s="715" t="e">
        <v>#VALUE!</v>
      </c>
      <c r="BE289" s="731" t="s">
        <v>1614</v>
      </c>
    </row>
    <row r="290" spans="2:65" x14ac:dyDescent="0.25">
      <c r="B290" s="730" t="s">
        <v>1193</v>
      </c>
      <c r="C290" s="729" t="s">
        <v>1206</v>
      </c>
      <c r="D290" s="728" t="s">
        <v>1205</v>
      </c>
      <c r="L290" s="688"/>
      <c r="Q290" s="687" t="s">
        <v>1397</v>
      </c>
      <c r="R290" s="693"/>
      <c r="AY290" s="708" t="s">
        <v>1190</v>
      </c>
      <c r="AZ290" s="708" t="s">
        <v>1193</v>
      </c>
      <c r="BA290" s="754" t="s">
        <v>1206</v>
      </c>
      <c r="BB290" s="753" t="s">
        <v>1205</v>
      </c>
      <c r="BC290" s="705" t="e">
        <v>#VALUE!</v>
      </c>
      <c r="BE290" s="732" t="s">
        <v>973</v>
      </c>
      <c r="BL290" s="733"/>
      <c r="BM290" s="733"/>
    </row>
    <row r="291" spans="2:65" ht="16.5" thickBot="1" x14ac:dyDescent="0.3">
      <c r="B291" s="730" t="s">
        <v>1193</v>
      </c>
      <c r="C291" s="729" t="s">
        <v>1203</v>
      </c>
      <c r="D291" s="728" t="s">
        <v>1204</v>
      </c>
      <c r="L291" s="692"/>
      <c r="M291" s="691"/>
      <c r="N291" s="691"/>
      <c r="O291" s="691"/>
      <c r="P291" s="691"/>
      <c r="Q291" s="691"/>
      <c r="R291" s="690"/>
      <c r="AY291" s="708" t="s">
        <v>1199</v>
      </c>
      <c r="AZ291" s="708" t="s">
        <v>1193</v>
      </c>
      <c r="BA291" s="717" t="s">
        <v>1203</v>
      </c>
      <c r="BB291" s="716" t="s">
        <v>1204</v>
      </c>
      <c r="BC291" s="715" t="e">
        <v>#VALUE!</v>
      </c>
      <c r="BE291" s="731" t="s">
        <v>1210</v>
      </c>
    </row>
    <row r="292" spans="2:65" ht="16.5" thickBot="1" x14ac:dyDescent="0.3">
      <c r="B292" s="730" t="s">
        <v>1193</v>
      </c>
      <c r="C292" s="729" t="s">
        <v>1203</v>
      </c>
      <c r="D292" s="728" t="s">
        <v>1202</v>
      </c>
      <c r="AY292" s="708" t="s">
        <v>1197</v>
      </c>
      <c r="AZ292" s="708" t="s">
        <v>1193</v>
      </c>
      <c r="BA292" s="754" t="s">
        <v>1203</v>
      </c>
      <c r="BB292" s="753" t="s">
        <v>1202</v>
      </c>
      <c r="BC292" s="705" t="e">
        <v>#VALUE!</v>
      </c>
      <c r="BE292" s="732" t="s">
        <v>1208</v>
      </c>
      <c r="BL292" s="733"/>
      <c r="BM292" s="733"/>
    </row>
    <row r="293" spans="2:65" x14ac:dyDescent="0.25">
      <c r="B293" s="730" t="s">
        <v>1193</v>
      </c>
      <c r="C293" s="729" t="s">
        <v>1201</v>
      </c>
      <c r="D293" s="728" t="s">
        <v>1200</v>
      </c>
      <c r="L293" s="697"/>
      <c r="M293" s="696"/>
      <c r="N293" s="696"/>
      <c r="O293" s="696"/>
      <c r="P293" s="696"/>
      <c r="Q293" s="696"/>
      <c r="R293" s="695"/>
      <c r="AY293" s="708" t="s">
        <v>1199</v>
      </c>
      <c r="AZ293" s="708" t="s">
        <v>1193</v>
      </c>
      <c r="BA293" s="756" t="s">
        <v>1201</v>
      </c>
      <c r="BB293" s="755" t="s">
        <v>1200</v>
      </c>
      <c r="BC293" s="718" t="e">
        <v>#VALUE!</v>
      </c>
      <c r="BE293" s="731" t="s">
        <v>1018</v>
      </c>
    </row>
    <row r="294" spans="2:65" x14ac:dyDescent="0.25">
      <c r="B294" s="730" t="s">
        <v>1193</v>
      </c>
      <c r="C294" s="729" t="s">
        <v>1195</v>
      </c>
      <c r="D294" s="728" t="s">
        <v>1198</v>
      </c>
      <c r="L294" s="688"/>
      <c r="M294" s="694" t="s">
        <v>1754</v>
      </c>
      <c r="N294" s="694" t="s">
        <v>1624</v>
      </c>
      <c r="O294" s="694" t="s">
        <v>1623</v>
      </c>
      <c r="Q294" s="694" t="s">
        <v>1753</v>
      </c>
      <c r="R294" s="693"/>
      <c r="AY294" s="708" t="s">
        <v>1197</v>
      </c>
      <c r="AZ294" s="708" t="s">
        <v>1193</v>
      </c>
      <c r="BA294" s="717" t="s">
        <v>1195</v>
      </c>
      <c r="BB294" s="716" t="s">
        <v>1198</v>
      </c>
      <c r="BC294" s="715" t="e">
        <v>#VALUE!</v>
      </c>
      <c r="BE294" s="732" t="s">
        <v>1012</v>
      </c>
      <c r="BL294" s="733"/>
      <c r="BM294" s="733"/>
    </row>
    <row r="295" spans="2:65" x14ac:dyDescent="0.25">
      <c r="B295" s="730" t="s">
        <v>1193</v>
      </c>
      <c r="C295" s="729" t="s">
        <v>1195</v>
      </c>
      <c r="D295" s="728" t="s">
        <v>1196</v>
      </c>
      <c r="L295" s="688"/>
      <c r="M295" s="687" t="s">
        <v>1395</v>
      </c>
      <c r="N295" s="687" t="s">
        <v>1753</v>
      </c>
      <c r="O295" s="687" t="str">
        <f t="shared" ref="O295:O303" si="3">N295&amp;"T"</f>
        <v>ArchitectT</v>
      </c>
      <c r="Q295" s="687" t="s">
        <v>1396</v>
      </c>
      <c r="R295" s="693"/>
      <c r="AY295" s="708" t="s">
        <v>1190</v>
      </c>
      <c r="AZ295" s="708" t="s">
        <v>1193</v>
      </c>
      <c r="BA295" s="714" t="s">
        <v>1195</v>
      </c>
      <c r="BB295" s="713" t="s">
        <v>1196</v>
      </c>
      <c r="BC295" s="712" t="e">
        <v>#VALUE!</v>
      </c>
      <c r="BE295" s="731" t="s">
        <v>1071</v>
      </c>
    </row>
    <row r="296" spans="2:65" x14ac:dyDescent="0.25">
      <c r="B296" s="730" t="s">
        <v>1193</v>
      </c>
      <c r="C296" s="729" t="s">
        <v>1195</v>
      </c>
      <c r="D296" s="728" t="s">
        <v>1194</v>
      </c>
      <c r="L296" s="688"/>
      <c r="M296" s="687" t="s">
        <v>1391</v>
      </c>
      <c r="N296" s="687" t="s">
        <v>1752</v>
      </c>
      <c r="O296" s="687" t="str">
        <f t="shared" si="3"/>
        <v>BoilerT</v>
      </c>
      <c r="Q296" s="687" t="s">
        <v>1394</v>
      </c>
      <c r="R296" s="693"/>
      <c r="AY296" s="708" t="s">
        <v>1190</v>
      </c>
      <c r="AZ296" s="708" t="s">
        <v>1193</v>
      </c>
      <c r="BA296" s="754" t="s">
        <v>1195</v>
      </c>
      <c r="BB296" s="753" t="s">
        <v>1194</v>
      </c>
      <c r="BC296" s="705" t="e">
        <v>#VALUE!</v>
      </c>
      <c r="BE296" s="732" t="s">
        <v>973</v>
      </c>
      <c r="BL296" s="733"/>
      <c r="BM296" s="733"/>
    </row>
    <row r="297" spans="2:65" ht="16.5" thickBot="1" x14ac:dyDescent="0.3">
      <c r="B297" s="730" t="s">
        <v>1193</v>
      </c>
      <c r="C297" s="729" t="s">
        <v>1192</v>
      </c>
      <c r="D297" s="728" t="s">
        <v>1191</v>
      </c>
      <c r="L297" s="688"/>
      <c r="M297" s="687" t="s">
        <v>1389</v>
      </c>
      <c r="N297" s="687" t="s">
        <v>1751</v>
      </c>
      <c r="O297" s="687" t="str">
        <f t="shared" si="3"/>
        <v>CoatingT</v>
      </c>
      <c r="R297" s="693"/>
      <c r="AY297" s="701" t="s">
        <v>1190</v>
      </c>
      <c r="AZ297" s="701" t="s">
        <v>1193</v>
      </c>
      <c r="BA297" s="700" t="s">
        <v>1192</v>
      </c>
      <c r="BB297" s="725" t="s">
        <v>1191</v>
      </c>
      <c r="BC297" s="698" t="e">
        <v>#VALUE!</v>
      </c>
      <c r="BE297" s="731" t="s">
        <v>1332</v>
      </c>
    </row>
    <row r="298" spans="2:65" ht="16.5" thickTop="1" x14ac:dyDescent="0.25">
      <c r="B298" s="730" t="s">
        <v>1188</v>
      </c>
      <c r="C298" s="729" t="s">
        <v>1187</v>
      </c>
      <c r="D298" s="728" t="s">
        <v>1189</v>
      </c>
      <c r="L298" s="688"/>
      <c r="M298" s="687" t="s">
        <v>1387</v>
      </c>
      <c r="N298" s="687" t="s">
        <v>1750</v>
      </c>
      <c r="O298" s="687" t="str">
        <f t="shared" si="3"/>
        <v>CutleryT</v>
      </c>
      <c r="Q298" s="687" t="s">
        <v>1752</v>
      </c>
      <c r="R298" s="693"/>
      <c r="AY298" s="721" t="s">
        <v>1172</v>
      </c>
      <c r="AZ298" s="721" t="s">
        <v>1188</v>
      </c>
      <c r="BA298" s="717" t="s">
        <v>1187</v>
      </c>
      <c r="BB298" s="716" t="s">
        <v>1189</v>
      </c>
      <c r="BC298" s="715" t="e">
        <v>#VALUE!</v>
      </c>
      <c r="BE298" s="732" t="s">
        <v>1325</v>
      </c>
      <c r="BL298" s="733"/>
      <c r="BM298" s="733"/>
    </row>
    <row r="299" spans="2:65" ht="16.5" thickBot="1" x14ac:dyDescent="0.3">
      <c r="B299" s="730" t="s">
        <v>1188</v>
      </c>
      <c r="C299" s="729" t="s">
        <v>1187</v>
      </c>
      <c r="D299" s="728" t="s">
        <v>1186</v>
      </c>
      <c r="L299" s="688"/>
      <c r="M299" s="687" t="s">
        <v>1383</v>
      </c>
      <c r="N299" s="687" t="s">
        <v>1749</v>
      </c>
      <c r="O299" s="687" t="str">
        <f t="shared" si="3"/>
        <v>ForgingT</v>
      </c>
      <c r="Q299" s="687" t="s">
        <v>1393</v>
      </c>
      <c r="R299" s="693"/>
      <c r="AY299" s="701" t="s">
        <v>1172</v>
      </c>
      <c r="AZ299" s="701" t="s">
        <v>1188</v>
      </c>
      <c r="BA299" s="724" t="s">
        <v>1187</v>
      </c>
      <c r="BB299" s="723" t="s">
        <v>1186</v>
      </c>
      <c r="BC299" s="722" t="e">
        <v>#VALUE!</v>
      </c>
      <c r="BE299" s="731" t="s">
        <v>1529</v>
      </c>
    </row>
    <row r="300" spans="2:65" ht="16.5" thickTop="1" x14ac:dyDescent="0.25">
      <c r="B300" s="730" t="s">
        <v>1180</v>
      </c>
      <c r="C300" s="729" t="s">
        <v>1184</v>
      </c>
      <c r="D300" s="728" t="s">
        <v>1183</v>
      </c>
      <c r="L300" s="688"/>
      <c r="M300" s="687" t="s">
        <v>1381</v>
      </c>
      <c r="N300" s="687" t="s">
        <v>1748</v>
      </c>
      <c r="O300" s="687" t="str">
        <f t="shared" si="3"/>
        <v>HardwareT</v>
      </c>
      <c r="Q300" s="687" t="s">
        <v>1392</v>
      </c>
      <c r="R300" s="693"/>
      <c r="AY300" s="752" t="s">
        <v>1172</v>
      </c>
      <c r="AZ300" s="752" t="s">
        <v>1180</v>
      </c>
      <c r="BA300" s="751" t="s">
        <v>1184</v>
      </c>
      <c r="BB300" s="750" t="s">
        <v>1183</v>
      </c>
      <c r="BC300" s="749" t="e">
        <v>#VALUE!</v>
      </c>
      <c r="BE300" s="732" t="s">
        <v>973</v>
      </c>
      <c r="BL300" s="733"/>
      <c r="BM300" s="733"/>
    </row>
    <row r="301" spans="2:65" x14ac:dyDescent="0.25">
      <c r="B301" s="730" t="s">
        <v>1180</v>
      </c>
      <c r="C301" s="729" t="s">
        <v>1182</v>
      </c>
      <c r="D301" s="728" t="s">
        <v>1181</v>
      </c>
      <c r="L301" s="688"/>
      <c r="M301" s="687" t="s">
        <v>1378</v>
      </c>
      <c r="N301" s="687" t="s">
        <v>1747</v>
      </c>
      <c r="O301" s="687" t="str">
        <f t="shared" si="3"/>
        <v>MachineShopT</v>
      </c>
      <c r="Q301" s="687" t="s">
        <v>1390</v>
      </c>
      <c r="R301" s="693"/>
      <c r="AY301" s="748" t="s">
        <v>1172</v>
      </c>
      <c r="AZ301" s="748" t="s">
        <v>1180</v>
      </c>
      <c r="BA301" s="747" t="s">
        <v>1182</v>
      </c>
      <c r="BB301" s="746" t="s">
        <v>1181</v>
      </c>
      <c r="BC301" s="718" t="e">
        <v>#VALUE!</v>
      </c>
      <c r="BE301" s="731" t="s">
        <v>1420</v>
      </c>
    </row>
    <row r="302" spans="2:65" ht="16.5" thickBot="1" x14ac:dyDescent="0.3">
      <c r="B302" s="730" t="s">
        <v>1180</v>
      </c>
      <c r="C302" s="729" t="s">
        <v>1179</v>
      </c>
      <c r="D302" s="728" t="s">
        <v>1178</v>
      </c>
      <c r="L302" s="688"/>
      <c r="M302" s="687" t="s">
        <v>1371</v>
      </c>
      <c r="N302" s="687" t="s">
        <v>1746</v>
      </c>
      <c r="O302" s="687" t="str">
        <f t="shared" si="3"/>
        <v>OtherFabT</v>
      </c>
      <c r="R302" s="693"/>
      <c r="AY302" s="745" t="s">
        <v>1172</v>
      </c>
      <c r="AZ302" s="745" t="s">
        <v>1180</v>
      </c>
      <c r="BA302" s="744" t="s">
        <v>1179</v>
      </c>
      <c r="BB302" s="743" t="s">
        <v>1178</v>
      </c>
      <c r="BC302" s="698" t="e">
        <v>#VALUE!</v>
      </c>
      <c r="BE302" s="732" t="s">
        <v>1152</v>
      </c>
      <c r="BL302" s="733"/>
      <c r="BM302" s="733"/>
    </row>
    <row r="303" spans="2:65" ht="16.5" thickTop="1" x14ac:dyDescent="0.25">
      <c r="B303" s="730" t="s">
        <v>1175</v>
      </c>
      <c r="C303" s="729" t="s">
        <v>1174</v>
      </c>
      <c r="D303" s="728" t="s">
        <v>1177</v>
      </c>
      <c r="L303" s="688"/>
      <c r="M303" s="687" t="s">
        <v>1368</v>
      </c>
      <c r="N303" s="687" t="s">
        <v>1745</v>
      </c>
      <c r="O303" s="687" t="str">
        <f t="shared" si="3"/>
        <v>SpringT</v>
      </c>
      <c r="Q303" s="687" t="s">
        <v>1751</v>
      </c>
      <c r="R303" s="693"/>
      <c r="AY303" s="742" t="s">
        <v>1172</v>
      </c>
      <c r="AZ303" s="742" t="s">
        <v>1175</v>
      </c>
      <c r="BA303" s="735" t="s">
        <v>1174</v>
      </c>
      <c r="BB303" s="734" t="s">
        <v>1177</v>
      </c>
      <c r="BC303" s="741" t="e">
        <v>#VALUE!</v>
      </c>
      <c r="BE303" s="731" t="s">
        <v>1139</v>
      </c>
    </row>
    <row r="304" spans="2:65" x14ac:dyDescent="0.25">
      <c r="B304" s="730" t="s">
        <v>1175</v>
      </c>
      <c r="C304" s="729" t="s">
        <v>1174</v>
      </c>
      <c r="D304" s="728" t="s">
        <v>1176</v>
      </c>
      <c r="L304" s="688"/>
      <c r="Q304" s="687" t="s">
        <v>1388</v>
      </c>
      <c r="R304" s="693"/>
      <c r="AY304" s="708" t="s">
        <v>1172</v>
      </c>
      <c r="AZ304" s="708" t="s">
        <v>1175</v>
      </c>
      <c r="BA304" s="714" t="s">
        <v>1174</v>
      </c>
      <c r="BB304" s="713" t="s">
        <v>1176</v>
      </c>
      <c r="BC304" s="712" t="e">
        <v>#VALUE!</v>
      </c>
      <c r="BE304" s="732" t="s">
        <v>1137</v>
      </c>
      <c r="BL304" s="733"/>
      <c r="BM304" s="733"/>
    </row>
    <row r="305" spans="2:65" ht="16.5" thickBot="1" x14ac:dyDescent="0.3">
      <c r="B305" s="730" t="s">
        <v>1175</v>
      </c>
      <c r="C305" s="729" t="s">
        <v>1174</v>
      </c>
      <c r="D305" s="728" t="s">
        <v>1173</v>
      </c>
      <c r="L305" s="688"/>
      <c r="R305" s="693"/>
      <c r="AY305" s="701" t="s">
        <v>1172</v>
      </c>
      <c r="AZ305" s="701" t="s">
        <v>1175</v>
      </c>
      <c r="BA305" s="724" t="s">
        <v>1174</v>
      </c>
      <c r="BB305" s="723" t="s">
        <v>1173</v>
      </c>
      <c r="BC305" s="722" t="e">
        <v>#VALUE!</v>
      </c>
      <c r="BE305" s="731" t="s">
        <v>1019</v>
      </c>
    </row>
    <row r="306" spans="2:65" ht="16.5" thickTop="1" x14ac:dyDescent="0.25">
      <c r="B306" s="730" t="s">
        <v>1140</v>
      </c>
      <c r="C306" s="729" t="s">
        <v>1167</v>
      </c>
      <c r="D306" s="728" t="s">
        <v>1171</v>
      </c>
      <c r="L306" s="688"/>
      <c r="Q306" s="694" t="s">
        <v>1750</v>
      </c>
      <c r="R306" s="693"/>
      <c r="AY306" s="742" t="s">
        <v>1137</v>
      </c>
      <c r="AZ306" s="742" t="s">
        <v>1140</v>
      </c>
      <c r="BA306" s="735" t="s">
        <v>1167</v>
      </c>
      <c r="BB306" s="734" t="s">
        <v>1171</v>
      </c>
      <c r="BC306" s="741" t="e">
        <v>#VALUE!</v>
      </c>
      <c r="BE306" s="732" t="s">
        <v>973</v>
      </c>
      <c r="BL306" s="733"/>
      <c r="BM306" s="733"/>
    </row>
    <row r="307" spans="2:65" x14ac:dyDescent="0.25">
      <c r="B307" s="730" t="s">
        <v>1140</v>
      </c>
      <c r="C307" s="729" t="s">
        <v>1167</v>
      </c>
      <c r="D307" s="728" t="s">
        <v>1170</v>
      </c>
      <c r="L307" s="688"/>
      <c r="Q307" s="687" t="s">
        <v>1386</v>
      </c>
      <c r="R307" s="693"/>
      <c r="AY307" s="708" t="s">
        <v>1137</v>
      </c>
      <c r="AZ307" s="708" t="s">
        <v>1140</v>
      </c>
      <c r="BA307" s="714" t="s">
        <v>1167</v>
      </c>
      <c r="BB307" s="713" t="s">
        <v>1170</v>
      </c>
      <c r="BC307" s="712" t="e">
        <v>#VALUE!</v>
      </c>
      <c r="BE307" s="731" t="s">
        <v>1448</v>
      </c>
    </row>
    <row r="308" spans="2:65" x14ac:dyDescent="0.25">
      <c r="B308" s="730" t="s">
        <v>1140</v>
      </c>
      <c r="C308" s="729" t="s">
        <v>1167</v>
      </c>
      <c r="D308" s="728" t="s">
        <v>1169</v>
      </c>
      <c r="L308" s="688"/>
      <c r="R308" s="693"/>
      <c r="AY308" s="708" t="s">
        <v>1137</v>
      </c>
      <c r="AZ308" s="708" t="s">
        <v>1140</v>
      </c>
      <c r="BA308" s="714" t="s">
        <v>1167</v>
      </c>
      <c r="BB308" s="713" t="s">
        <v>1169</v>
      </c>
      <c r="BC308" s="712" t="e">
        <v>#VALUE!</v>
      </c>
      <c r="BE308" s="732" t="s">
        <v>1446</v>
      </c>
      <c r="BL308" s="733"/>
      <c r="BM308" s="733"/>
    </row>
    <row r="309" spans="2:65" x14ac:dyDescent="0.25">
      <c r="B309" s="730" t="s">
        <v>1140</v>
      </c>
      <c r="C309" s="729" t="s">
        <v>1167</v>
      </c>
      <c r="D309" s="728" t="s">
        <v>1168</v>
      </c>
      <c r="L309" s="688"/>
      <c r="Q309" s="687" t="s">
        <v>1749</v>
      </c>
      <c r="R309" s="693"/>
      <c r="AY309" s="708" t="s">
        <v>1137</v>
      </c>
      <c r="AZ309" s="708" t="s">
        <v>1140</v>
      </c>
      <c r="BA309" s="714" t="s">
        <v>1167</v>
      </c>
      <c r="BB309" s="713" t="s">
        <v>1168</v>
      </c>
      <c r="BC309" s="712" t="e">
        <v>#VALUE!</v>
      </c>
      <c r="BE309" s="731" t="s">
        <v>1503</v>
      </c>
    </row>
    <row r="310" spans="2:65" x14ac:dyDescent="0.25">
      <c r="B310" s="730" t="s">
        <v>1140</v>
      </c>
      <c r="C310" s="729" t="s">
        <v>1167</v>
      </c>
      <c r="D310" s="728" t="s">
        <v>1166</v>
      </c>
      <c r="L310" s="688"/>
      <c r="Q310" s="687" t="s">
        <v>1385</v>
      </c>
      <c r="R310" s="693"/>
      <c r="AY310" s="708" t="s">
        <v>1137</v>
      </c>
      <c r="AZ310" s="708" t="s">
        <v>1140</v>
      </c>
      <c r="BA310" s="707" t="s">
        <v>1167</v>
      </c>
      <c r="BB310" s="706" t="s">
        <v>1166</v>
      </c>
      <c r="BC310" s="705" t="e">
        <v>#VALUE!</v>
      </c>
      <c r="BE310" s="732" t="s">
        <v>973</v>
      </c>
      <c r="BL310" s="733"/>
      <c r="BM310" s="733"/>
    </row>
    <row r="311" spans="2:65" x14ac:dyDescent="0.25">
      <c r="B311" s="730" t="s">
        <v>1140</v>
      </c>
      <c r="C311" s="729" t="s">
        <v>1162</v>
      </c>
      <c r="D311" s="728" t="s">
        <v>1165</v>
      </c>
      <c r="L311" s="688"/>
      <c r="Q311" s="687" t="s">
        <v>1384</v>
      </c>
      <c r="R311" s="693"/>
      <c r="AY311" s="708" t="s">
        <v>1137</v>
      </c>
      <c r="AZ311" s="708" t="s">
        <v>1140</v>
      </c>
      <c r="BA311" s="740" t="s">
        <v>1162</v>
      </c>
      <c r="BB311" s="739" t="s">
        <v>1165</v>
      </c>
      <c r="BC311" s="715" t="e">
        <v>#VALUE!</v>
      </c>
      <c r="BE311" s="731" t="s">
        <v>1485</v>
      </c>
    </row>
    <row r="312" spans="2:65" x14ac:dyDescent="0.25">
      <c r="B312" s="730" t="s">
        <v>1140</v>
      </c>
      <c r="C312" s="729" t="s">
        <v>1162</v>
      </c>
      <c r="D312" s="728" t="s">
        <v>1164</v>
      </c>
      <c r="L312" s="688"/>
      <c r="Q312" s="687" t="s">
        <v>1382</v>
      </c>
      <c r="R312" s="693"/>
      <c r="AY312" s="708" t="s">
        <v>1137</v>
      </c>
      <c r="AZ312" s="708" t="s">
        <v>1140</v>
      </c>
      <c r="BA312" s="714" t="s">
        <v>1162</v>
      </c>
      <c r="BB312" s="713" t="s">
        <v>1164</v>
      </c>
      <c r="BC312" s="712" t="e">
        <v>#VALUE!</v>
      </c>
      <c r="BE312" s="732" t="s">
        <v>973</v>
      </c>
      <c r="BL312" s="733"/>
      <c r="BM312" s="733"/>
    </row>
    <row r="313" spans="2:65" x14ac:dyDescent="0.25">
      <c r="B313" s="730" t="s">
        <v>1140</v>
      </c>
      <c r="C313" s="729" t="s">
        <v>1162</v>
      </c>
      <c r="D313" s="728" t="s">
        <v>1163</v>
      </c>
      <c r="L313" s="688"/>
      <c r="R313" s="693"/>
      <c r="AY313" s="708" t="s">
        <v>1137</v>
      </c>
      <c r="AZ313" s="708" t="s">
        <v>1140</v>
      </c>
      <c r="BA313" s="714" t="s">
        <v>1162</v>
      </c>
      <c r="BB313" s="713" t="s">
        <v>1163</v>
      </c>
      <c r="BC313" s="712" t="e">
        <v>#VALUE!</v>
      </c>
      <c r="BE313" s="731" t="s">
        <v>1612</v>
      </c>
    </row>
    <row r="314" spans="2:65" x14ac:dyDescent="0.25">
      <c r="B314" s="730" t="s">
        <v>1140</v>
      </c>
      <c r="C314" s="729" t="s">
        <v>1162</v>
      </c>
      <c r="D314" s="728" t="s">
        <v>1161</v>
      </c>
      <c r="L314" s="688"/>
      <c r="Q314" s="687" t="s">
        <v>1748</v>
      </c>
      <c r="R314" s="693"/>
      <c r="AY314" s="708" t="s">
        <v>1137</v>
      </c>
      <c r="AZ314" s="708" t="s">
        <v>1140</v>
      </c>
      <c r="BA314" s="707" t="s">
        <v>1162</v>
      </c>
      <c r="BB314" s="706" t="s">
        <v>1161</v>
      </c>
      <c r="BC314" s="705" t="e">
        <v>#VALUE!</v>
      </c>
      <c r="BE314" s="732" t="s">
        <v>973</v>
      </c>
      <c r="BL314" s="733"/>
      <c r="BM314" s="733"/>
    </row>
    <row r="315" spans="2:65" x14ac:dyDescent="0.25">
      <c r="B315" s="730" t="s">
        <v>1140</v>
      </c>
      <c r="C315" s="729" t="s">
        <v>1158</v>
      </c>
      <c r="D315" s="728" t="s">
        <v>1160</v>
      </c>
      <c r="L315" s="688"/>
      <c r="Q315" s="687" t="s">
        <v>1380</v>
      </c>
      <c r="R315" s="693"/>
      <c r="AY315" s="708" t="s">
        <v>1137</v>
      </c>
      <c r="AZ315" s="708" t="s">
        <v>1140</v>
      </c>
      <c r="BA315" s="717" t="s">
        <v>1158</v>
      </c>
      <c r="BB315" s="716" t="s">
        <v>1160</v>
      </c>
      <c r="BC315" s="715" t="e">
        <v>#VALUE!</v>
      </c>
      <c r="BE315" s="731" t="s">
        <v>1068</v>
      </c>
    </row>
    <row r="316" spans="2:65" x14ac:dyDescent="0.25">
      <c r="B316" s="730" t="s">
        <v>1140</v>
      </c>
      <c r="C316" s="729" t="s">
        <v>1158</v>
      </c>
      <c r="D316" s="728" t="s">
        <v>1159</v>
      </c>
      <c r="L316" s="688"/>
      <c r="R316" s="693"/>
      <c r="AY316" s="708" t="s">
        <v>1137</v>
      </c>
      <c r="AZ316" s="708" t="s">
        <v>1140</v>
      </c>
      <c r="BA316" s="714" t="s">
        <v>1158</v>
      </c>
      <c r="BB316" s="713" t="s">
        <v>1159</v>
      </c>
      <c r="BC316" s="712" t="e">
        <v>#VALUE!</v>
      </c>
      <c r="BE316" s="732" t="s">
        <v>973</v>
      </c>
      <c r="BL316" s="733"/>
      <c r="BM316" s="733"/>
    </row>
    <row r="317" spans="2:65" x14ac:dyDescent="0.25">
      <c r="B317" s="730" t="s">
        <v>1140</v>
      </c>
      <c r="C317" s="729" t="s">
        <v>1158</v>
      </c>
      <c r="D317" s="728" t="s">
        <v>1157</v>
      </c>
      <c r="L317" s="688"/>
      <c r="Q317" s="694" t="s">
        <v>1747</v>
      </c>
      <c r="R317" s="693"/>
      <c r="AY317" s="708" t="s">
        <v>1137</v>
      </c>
      <c r="AZ317" s="708" t="s">
        <v>1140</v>
      </c>
      <c r="BA317" s="707" t="s">
        <v>1158</v>
      </c>
      <c r="BB317" s="706" t="s">
        <v>1157</v>
      </c>
      <c r="BC317" s="705" t="e">
        <v>#VALUE!</v>
      </c>
      <c r="BE317" s="731" t="s">
        <v>1368</v>
      </c>
    </row>
    <row r="318" spans="2:65" x14ac:dyDescent="0.25">
      <c r="B318" s="730" t="s">
        <v>1140</v>
      </c>
      <c r="C318" s="729" t="s">
        <v>1149</v>
      </c>
      <c r="D318" s="728" t="s">
        <v>1156</v>
      </c>
      <c r="L318" s="688"/>
      <c r="Q318" s="687" t="s">
        <v>1379</v>
      </c>
      <c r="R318" s="693"/>
      <c r="AY318" s="708" t="s">
        <v>1137</v>
      </c>
      <c r="AZ318" s="708" t="s">
        <v>1140</v>
      </c>
      <c r="BA318" s="740" t="s">
        <v>1149</v>
      </c>
      <c r="BB318" s="739" t="s">
        <v>1156</v>
      </c>
      <c r="BC318" s="715" t="e">
        <v>#VALUE!</v>
      </c>
      <c r="BE318" s="732" t="s">
        <v>1190</v>
      </c>
      <c r="BL318" s="733"/>
      <c r="BM318" s="733"/>
    </row>
    <row r="319" spans="2:65" x14ac:dyDescent="0.25">
      <c r="B319" s="730" t="s">
        <v>1140</v>
      </c>
      <c r="C319" s="729" t="s">
        <v>1149</v>
      </c>
      <c r="D319" s="728" t="s">
        <v>1155</v>
      </c>
      <c r="L319" s="688"/>
      <c r="Q319" s="687" t="s">
        <v>1377</v>
      </c>
      <c r="R319" s="693"/>
      <c r="AY319" s="708" t="s">
        <v>1137</v>
      </c>
      <c r="AZ319" s="708" t="s">
        <v>1140</v>
      </c>
      <c r="BA319" s="714" t="s">
        <v>1149</v>
      </c>
      <c r="BB319" s="713" t="s">
        <v>1155</v>
      </c>
      <c r="BC319" s="712" t="e">
        <v>#VALUE!</v>
      </c>
      <c r="BE319" s="731" t="s">
        <v>1519</v>
      </c>
    </row>
    <row r="320" spans="2:65" x14ac:dyDescent="0.25">
      <c r="B320" s="730" t="s">
        <v>1140</v>
      </c>
      <c r="C320" s="729" t="s">
        <v>1149</v>
      </c>
      <c r="D320" s="728" t="s">
        <v>1154</v>
      </c>
      <c r="L320" s="688"/>
      <c r="R320" s="693"/>
      <c r="AY320" s="708" t="s">
        <v>1137</v>
      </c>
      <c r="AZ320" s="708" t="s">
        <v>1140</v>
      </c>
      <c r="BA320" s="714" t="s">
        <v>1149</v>
      </c>
      <c r="BB320" s="713" t="s">
        <v>1154</v>
      </c>
      <c r="BC320" s="712" t="e">
        <v>#VALUE!</v>
      </c>
      <c r="BE320" s="732" t="s">
        <v>973</v>
      </c>
      <c r="BL320" s="733"/>
      <c r="BM320" s="733"/>
    </row>
    <row r="321" spans="2:66" x14ac:dyDescent="0.25">
      <c r="B321" s="730" t="s">
        <v>1140</v>
      </c>
      <c r="C321" s="729" t="s">
        <v>1149</v>
      </c>
      <c r="D321" s="728" t="s">
        <v>1153</v>
      </c>
      <c r="L321" s="688"/>
      <c r="Q321" s="687" t="s">
        <v>1746</v>
      </c>
      <c r="R321" s="693"/>
      <c r="AY321" s="708" t="s">
        <v>1152</v>
      </c>
      <c r="AZ321" s="708" t="s">
        <v>1140</v>
      </c>
      <c r="BA321" s="714" t="s">
        <v>1149</v>
      </c>
      <c r="BB321" s="713" t="s">
        <v>1153</v>
      </c>
      <c r="BC321" s="712" t="e">
        <v>#VALUE!</v>
      </c>
      <c r="BE321" s="731" t="s">
        <v>1192</v>
      </c>
    </row>
    <row r="322" spans="2:66" x14ac:dyDescent="0.25">
      <c r="B322" s="730" t="s">
        <v>1140</v>
      </c>
      <c r="C322" s="729" t="s">
        <v>1149</v>
      </c>
      <c r="D322" s="728" t="s">
        <v>1151</v>
      </c>
      <c r="L322" s="688"/>
      <c r="Q322" s="687" t="s">
        <v>1376</v>
      </c>
      <c r="R322" s="693"/>
      <c r="AY322" s="708" t="s">
        <v>1137</v>
      </c>
      <c r="AZ322" s="708" t="s">
        <v>1140</v>
      </c>
      <c r="BA322" s="714" t="s">
        <v>1149</v>
      </c>
      <c r="BB322" s="713" t="s">
        <v>1151</v>
      </c>
      <c r="BC322" s="712" t="e">
        <v>#VALUE!</v>
      </c>
      <c r="BE322" s="732" t="s">
        <v>1190</v>
      </c>
      <c r="BL322" s="733"/>
      <c r="BM322" s="733"/>
    </row>
    <row r="323" spans="2:66" x14ac:dyDescent="0.25">
      <c r="B323" s="730" t="s">
        <v>1140</v>
      </c>
      <c r="C323" s="729" t="s">
        <v>1149</v>
      </c>
      <c r="D323" s="728" t="s">
        <v>1150</v>
      </c>
      <c r="L323" s="688"/>
      <c r="Q323" s="687" t="s">
        <v>1375</v>
      </c>
      <c r="R323" s="693"/>
      <c r="AY323" s="708" t="s">
        <v>1137</v>
      </c>
      <c r="AZ323" s="708" t="s">
        <v>1140</v>
      </c>
      <c r="BA323" s="714" t="s">
        <v>1149</v>
      </c>
      <c r="BB323" s="713" t="s">
        <v>1150</v>
      </c>
      <c r="BC323" s="712" t="e">
        <v>#VALUE!</v>
      </c>
      <c r="BE323" s="731" t="s">
        <v>1330</v>
      </c>
    </row>
    <row r="324" spans="2:66" x14ac:dyDescent="0.25">
      <c r="B324" s="730" t="s">
        <v>1140</v>
      </c>
      <c r="C324" s="729" t="s">
        <v>1149</v>
      </c>
      <c r="D324" s="728" t="s">
        <v>1148</v>
      </c>
      <c r="L324" s="688"/>
      <c r="Q324" s="687" t="s">
        <v>1374</v>
      </c>
      <c r="R324" s="693"/>
      <c r="AY324" s="708" t="s">
        <v>1137</v>
      </c>
      <c r="AZ324" s="708" t="s">
        <v>1140</v>
      </c>
      <c r="BA324" s="707" t="s">
        <v>1149</v>
      </c>
      <c r="BB324" s="706" t="s">
        <v>1148</v>
      </c>
      <c r="BC324" s="705" t="e">
        <v>#VALUE!</v>
      </c>
      <c r="BE324" s="732" t="s">
        <v>1325</v>
      </c>
      <c r="BL324" s="733"/>
      <c r="BM324" s="733"/>
    </row>
    <row r="325" spans="2:66" x14ac:dyDescent="0.25">
      <c r="B325" s="730" t="s">
        <v>1140</v>
      </c>
      <c r="C325" s="729" t="s">
        <v>1145</v>
      </c>
      <c r="D325" s="728" t="s">
        <v>1147</v>
      </c>
      <c r="L325" s="688"/>
      <c r="Q325" s="687" t="s">
        <v>1373</v>
      </c>
      <c r="R325" s="693"/>
      <c r="AY325" s="708" t="s">
        <v>1137</v>
      </c>
      <c r="AZ325" s="708" t="s">
        <v>1140</v>
      </c>
      <c r="BA325" s="717" t="s">
        <v>1145</v>
      </c>
      <c r="BB325" s="716" t="s">
        <v>1147</v>
      </c>
      <c r="BC325" s="715" t="e">
        <v>#VALUE!</v>
      </c>
      <c r="BE325" s="731" t="s">
        <v>1582</v>
      </c>
    </row>
    <row r="326" spans="2:66" x14ac:dyDescent="0.25">
      <c r="B326" s="730" t="s">
        <v>1140</v>
      </c>
      <c r="C326" s="729" t="s">
        <v>1145</v>
      </c>
      <c r="D326" s="728" t="s">
        <v>1146</v>
      </c>
      <c r="L326" s="688"/>
      <c r="Q326" s="687" t="s">
        <v>1372</v>
      </c>
      <c r="R326" s="693"/>
      <c r="AY326" s="708" t="s">
        <v>1137</v>
      </c>
      <c r="AZ326" s="708" t="s">
        <v>1140</v>
      </c>
      <c r="BA326" s="714" t="s">
        <v>1145</v>
      </c>
      <c r="BB326" s="713" t="s">
        <v>1146</v>
      </c>
      <c r="BC326" s="712" t="e">
        <v>#VALUE!</v>
      </c>
      <c r="BE326" s="732" t="s">
        <v>1580</v>
      </c>
      <c r="BL326" s="733"/>
      <c r="BM326" s="733"/>
      <c r="BN326" s="733"/>
    </row>
    <row r="327" spans="2:66" x14ac:dyDescent="0.25">
      <c r="B327" s="730" t="s">
        <v>1140</v>
      </c>
      <c r="C327" s="729" t="s">
        <v>1145</v>
      </c>
      <c r="D327" s="728" t="s">
        <v>1144</v>
      </c>
      <c r="L327" s="688"/>
      <c r="Q327" s="687" t="s">
        <v>1370</v>
      </c>
      <c r="R327" s="693"/>
      <c r="AY327" s="708" t="s">
        <v>1137</v>
      </c>
      <c r="AZ327" s="708" t="s">
        <v>1140</v>
      </c>
      <c r="BA327" s="707" t="s">
        <v>1145</v>
      </c>
      <c r="BB327" s="706" t="s">
        <v>1144</v>
      </c>
      <c r="BC327" s="705" t="e">
        <v>#VALUE!</v>
      </c>
      <c r="BE327" s="731" t="s">
        <v>1116</v>
      </c>
    </row>
    <row r="328" spans="2:66" x14ac:dyDescent="0.25">
      <c r="B328" s="730" t="s">
        <v>1140</v>
      </c>
      <c r="C328" s="729" t="s">
        <v>1143</v>
      </c>
      <c r="D328" s="728" t="s">
        <v>1142</v>
      </c>
      <c r="L328" s="688"/>
      <c r="R328" s="693"/>
      <c r="AY328" s="708" t="s">
        <v>1137</v>
      </c>
      <c r="AZ328" s="708" t="s">
        <v>1140</v>
      </c>
      <c r="BA328" s="720" t="s">
        <v>1143</v>
      </c>
      <c r="BB328" s="719" t="s">
        <v>1142</v>
      </c>
      <c r="BC328" s="718" t="e">
        <v>#VALUE!</v>
      </c>
      <c r="BE328" s="732" t="s">
        <v>1007</v>
      </c>
    </row>
    <row r="329" spans="2:66" x14ac:dyDescent="0.25">
      <c r="B329" s="730" t="s">
        <v>1140</v>
      </c>
      <c r="C329" s="729" t="s">
        <v>1139</v>
      </c>
      <c r="D329" s="728" t="s">
        <v>1141</v>
      </c>
      <c r="L329" s="688"/>
      <c r="Q329" s="687" t="s">
        <v>1745</v>
      </c>
      <c r="R329" s="693"/>
      <c r="AY329" s="708" t="s">
        <v>1137</v>
      </c>
      <c r="AZ329" s="708" t="s">
        <v>1140</v>
      </c>
      <c r="BA329" s="717" t="s">
        <v>1139</v>
      </c>
      <c r="BB329" s="716" t="s">
        <v>1141</v>
      </c>
      <c r="BC329" s="715" t="e">
        <v>#VALUE!</v>
      </c>
      <c r="BE329" s="732" t="s">
        <v>1118</v>
      </c>
      <c r="BL329" s="733"/>
      <c r="BM329" s="733"/>
    </row>
    <row r="330" spans="2:66" ht="16.5" thickBot="1" x14ac:dyDescent="0.3">
      <c r="B330" s="730" t="s">
        <v>1140</v>
      </c>
      <c r="C330" s="729" t="s">
        <v>1139</v>
      </c>
      <c r="D330" s="728" t="s">
        <v>1138</v>
      </c>
      <c r="L330" s="688"/>
      <c r="Q330" s="687" t="s">
        <v>1367</v>
      </c>
      <c r="R330" s="693"/>
      <c r="AY330" s="701" t="s">
        <v>1137</v>
      </c>
      <c r="AZ330" s="701" t="s">
        <v>1140</v>
      </c>
      <c r="BA330" s="724" t="s">
        <v>1139</v>
      </c>
      <c r="BB330" s="723" t="s">
        <v>1138</v>
      </c>
      <c r="BC330" s="722" t="e">
        <v>#VALUE!</v>
      </c>
      <c r="BE330" s="731" t="s">
        <v>1480</v>
      </c>
    </row>
    <row r="331" spans="2:66" ht="17.25" thickTop="1" thickBot="1" x14ac:dyDescent="0.3">
      <c r="B331" s="730" t="s">
        <v>1132</v>
      </c>
      <c r="C331" s="729" t="s">
        <v>1136</v>
      </c>
      <c r="D331" s="728" t="s">
        <v>1136</v>
      </c>
      <c r="L331" s="692"/>
      <c r="M331" s="691"/>
      <c r="N331" s="691"/>
      <c r="O331" s="691"/>
      <c r="P331" s="691"/>
      <c r="Q331" s="691"/>
      <c r="R331" s="690"/>
      <c r="AY331" s="721" t="s">
        <v>1129</v>
      </c>
      <c r="AZ331" s="721" t="s">
        <v>1132</v>
      </c>
      <c r="BA331" s="727" t="s">
        <v>1136</v>
      </c>
      <c r="BB331" s="726" t="s">
        <v>1136</v>
      </c>
      <c r="BC331" s="718" t="e">
        <v>#VALUE!</v>
      </c>
      <c r="BE331" s="732" t="s">
        <v>973</v>
      </c>
      <c r="BL331" s="733"/>
      <c r="BM331" s="733"/>
    </row>
    <row r="332" spans="2:66" ht="16.5" thickBot="1" x14ac:dyDescent="0.3">
      <c r="B332" s="730" t="s">
        <v>1132</v>
      </c>
      <c r="C332" s="729" t="s">
        <v>1134</v>
      </c>
      <c r="D332" s="728" t="s">
        <v>1135</v>
      </c>
      <c r="AY332" s="708" t="s">
        <v>1129</v>
      </c>
      <c r="AZ332" s="708" t="s">
        <v>1132</v>
      </c>
      <c r="BA332" s="717" t="s">
        <v>1134</v>
      </c>
      <c r="BB332" s="716" t="s">
        <v>1135</v>
      </c>
      <c r="BC332" s="715" t="e">
        <v>#VALUE!</v>
      </c>
      <c r="BE332" s="731" t="s">
        <v>1179</v>
      </c>
    </row>
    <row r="333" spans="2:66" x14ac:dyDescent="0.25">
      <c r="B333" s="730" t="s">
        <v>1132</v>
      </c>
      <c r="C333" s="729" t="s">
        <v>1134</v>
      </c>
      <c r="D333" s="728" t="s">
        <v>1133</v>
      </c>
      <c r="L333" s="697"/>
      <c r="M333" s="696"/>
      <c r="N333" s="696"/>
      <c r="O333" s="696"/>
      <c r="P333" s="696"/>
      <c r="Q333" s="696"/>
      <c r="R333" s="695"/>
      <c r="AY333" s="708" t="s">
        <v>1129</v>
      </c>
      <c r="AZ333" s="708" t="s">
        <v>1132</v>
      </c>
      <c r="BA333" s="707" t="s">
        <v>1134</v>
      </c>
      <c r="BB333" s="706" t="s">
        <v>1133</v>
      </c>
      <c r="BC333" s="705" t="e">
        <v>#VALUE!</v>
      </c>
      <c r="BE333" s="732" t="s">
        <v>1172</v>
      </c>
      <c r="BL333" s="733"/>
      <c r="BM333" s="733"/>
    </row>
    <row r="334" spans="2:66" ht="16.5" thickBot="1" x14ac:dyDescent="0.3">
      <c r="B334" s="730" t="s">
        <v>1132</v>
      </c>
      <c r="C334" s="729" t="s">
        <v>1131</v>
      </c>
      <c r="D334" s="728" t="s">
        <v>1130</v>
      </c>
      <c r="L334" s="688"/>
      <c r="M334" s="694" t="s">
        <v>1744</v>
      </c>
      <c r="N334" s="694" t="s">
        <v>1624</v>
      </c>
      <c r="O334" s="694" t="s">
        <v>1623</v>
      </c>
      <c r="Q334" s="694" t="s">
        <v>1743</v>
      </c>
      <c r="R334" s="693"/>
      <c r="AY334" s="701" t="s">
        <v>1129</v>
      </c>
      <c r="AZ334" s="701" t="s">
        <v>1132</v>
      </c>
      <c r="BA334" s="700" t="s">
        <v>1131</v>
      </c>
      <c r="BB334" s="725" t="s">
        <v>1130</v>
      </c>
      <c r="BC334" s="698" t="e">
        <v>#VALUE!</v>
      </c>
      <c r="BE334" s="731" t="s">
        <v>1174</v>
      </c>
    </row>
    <row r="335" spans="2:66" ht="16.5" thickTop="1" x14ac:dyDescent="0.25">
      <c r="B335" s="730" t="s">
        <v>1117</v>
      </c>
      <c r="C335" s="729" t="s">
        <v>1128</v>
      </c>
      <c r="D335" s="728" t="s">
        <v>125</v>
      </c>
      <c r="L335" s="688"/>
      <c r="M335" s="687" t="s">
        <v>1365</v>
      </c>
      <c r="N335" s="687" t="s">
        <v>1743</v>
      </c>
      <c r="O335" s="687" t="str">
        <f t="shared" ref="O335:O345" si="4">N335&amp;"T"</f>
        <v>AnimalFoodT</v>
      </c>
      <c r="Q335" s="687" t="s">
        <v>1366</v>
      </c>
      <c r="R335" s="693"/>
      <c r="AY335" s="721" t="s">
        <v>1007</v>
      </c>
      <c r="AZ335" s="721" t="s">
        <v>1117</v>
      </c>
      <c r="BA335" s="727" t="s">
        <v>1128</v>
      </c>
      <c r="BB335" s="726" t="s">
        <v>125</v>
      </c>
      <c r="BC335" s="718" t="e">
        <v>#VALUE!</v>
      </c>
      <c r="BE335" s="732" t="s">
        <v>1172</v>
      </c>
      <c r="BL335" s="733"/>
      <c r="BM335" s="733"/>
    </row>
    <row r="336" spans="2:66" x14ac:dyDescent="0.25">
      <c r="B336" s="730" t="s">
        <v>1117</v>
      </c>
      <c r="C336" s="729" t="s">
        <v>1126</v>
      </c>
      <c r="D336" s="728" t="s">
        <v>1127</v>
      </c>
      <c r="L336" s="688"/>
      <c r="M336" s="687" t="s">
        <v>1362</v>
      </c>
      <c r="N336" s="687" t="s">
        <v>1742</v>
      </c>
      <c r="O336" s="687" t="str">
        <f t="shared" si="4"/>
        <v>AnimalSlaughterT</v>
      </c>
      <c r="Q336" s="687" t="s">
        <v>1364</v>
      </c>
      <c r="R336" s="693"/>
      <c r="AY336" s="708" t="s">
        <v>1118</v>
      </c>
      <c r="AZ336" s="708" t="s">
        <v>1117</v>
      </c>
      <c r="BA336" s="717" t="s">
        <v>1126</v>
      </c>
      <c r="BB336" s="716" t="s">
        <v>1127</v>
      </c>
      <c r="BC336" s="715" t="e">
        <v>#VALUE!</v>
      </c>
      <c r="BE336" s="731" t="s">
        <v>1577</v>
      </c>
    </row>
    <row r="337" spans="2:65" x14ac:dyDescent="0.25">
      <c r="B337" s="730" t="s">
        <v>1117</v>
      </c>
      <c r="C337" s="729" t="s">
        <v>1126</v>
      </c>
      <c r="D337" s="728" t="s">
        <v>1125</v>
      </c>
      <c r="L337" s="688"/>
      <c r="M337" s="687" t="s">
        <v>1359</v>
      </c>
      <c r="N337" s="687" t="s">
        <v>1741</v>
      </c>
      <c r="O337" s="687" t="str">
        <f t="shared" si="4"/>
        <v>BakeriesT</v>
      </c>
      <c r="R337" s="693"/>
      <c r="AY337" s="708" t="s">
        <v>1118</v>
      </c>
      <c r="AZ337" s="708" t="s">
        <v>1117</v>
      </c>
      <c r="BA337" s="707" t="s">
        <v>1126</v>
      </c>
      <c r="BB337" s="706" t="s">
        <v>1125</v>
      </c>
      <c r="BC337" s="705" t="e">
        <v>#VALUE!</v>
      </c>
      <c r="BE337" s="732" t="s">
        <v>1577</v>
      </c>
      <c r="BL337" s="733"/>
      <c r="BM337" s="733"/>
    </row>
    <row r="338" spans="2:65" x14ac:dyDescent="0.25">
      <c r="B338" s="730" t="s">
        <v>1117</v>
      </c>
      <c r="C338" s="729" t="s">
        <v>1123</v>
      </c>
      <c r="D338" s="728" t="s">
        <v>1124</v>
      </c>
      <c r="L338" s="688"/>
      <c r="M338" s="687" t="s">
        <v>1354</v>
      </c>
      <c r="N338" s="687" t="s">
        <v>1740</v>
      </c>
      <c r="O338" s="687" t="str">
        <f t="shared" si="4"/>
        <v>BeverageT</v>
      </c>
      <c r="Q338" s="687" t="s">
        <v>1742</v>
      </c>
      <c r="R338" s="693"/>
      <c r="AY338" s="708" t="s">
        <v>1118</v>
      </c>
      <c r="AZ338" s="708" t="s">
        <v>1117</v>
      </c>
      <c r="BA338" s="717" t="s">
        <v>1123</v>
      </c>
      <c r="BB338" s="716" t="s">
        <v>1124</v>
      </c>
      <c r="BC338" s="715" t="e">
        <v>#VALUE!</v>
      </c>
      <c r="BE338" s="731" t="s">
        <v>1327</v>
      </c>
    </row>
    <row r="339" spans="2:65" x14ac:dyDescent="0.25">
      <c r="B339" s="730" t="s">
        <v>1117</v>
      </c>
      <c r="C339" s="729" t="s">
        <v>1123</v>
      </c>
      <c r="D339" s="728" t="s">
        <v>1122</v>
      </c>
      <c r="L339" s="688"/>
      <c r="M339" s="687" t="s">
        <v>1349</v>
      </c>
      <c r="N339" s="687" t="s">
        <v>1739</v>
      </c>
      <c r="O339" s="687" t="str">
        <f t="shared" si="4"/>
        <v>DairyT</v>
      </c>
      <c r="Q339" s="687" t="s">
        <v>1363</v>
      </c>
      <c r="R339" s="693"/>
      <c r="AY339" s="708" t="s">
        <v>1118</v>
      </c>
      <c r="AZ339" s="708" t="s">
        <v>1117</v>
      </c>
      <c r="BA339" s="707" t="s">
        <v>1123</v>
      </c>
      <c r="BB339" s="706" t="s">
        <v>1122</v>
      </c>
      <c r="BC339" s="705" t="e">
        <v>#VALUE!</v>
      </c>
      <c r="BE339" s="732" t="s">
        <v>1325</v>
      </c>
      <c r="BL339" s="733"/>
      <c r="BM339" s="733"/>
    </row>
    <row r="340" spans="2:65" x14ac:dyDescent="0.25">
      <c r="B340" s="730" t="s">
        <v>1117</v>
      </c>
      <c r="C340" s="729" t="s">
        <v>1121</v>
      </c>
      <c r="D340" s="728" t="s">
        <v>1120</v>
      </c>
      <c r="L340" s="688"/>
      <c r="M340" s="687" t="s">
        <v>1346</v>
      </c>
      <c r="N340" s="687" t="s">
        <v>1738</v>
      </c>
      <c r="O340" s="687" t="str">
        <f t="shared" si="4"/>
        <v>FruitT</v>
      </c>
      <c r="Q340" s="687" t="s">
        <v>1361</v>
      </c>
      <c r="R340" s="693"/>
      <c r="AY340" s="708" t="s">
        <v>1007</v>
      </c>
      <c r="AZ340" s="708" t="s">
        <v>1117</v>
      </c>
      <c r="BA340" s="720" t="s">
        <v>1121</v>
      </c>
      <c r="BB340" s="719" t="s">
        <v>1120</v>
      </c>
      <c r="BC340" s="718" t="e">
        <v>#VALUE!</v>
      </c>
      <c r="BE340" s="731" t="s">
        <v>1609</v>
      </c>
    </row>
    <row r="341" spans="2:65" x14ac:dyDescent="0.25">
      <c r="B341" s="730" t="s">
        <v>1117</v>
      </c>
      <c r="C341" s="729" t="s">
        <v>1116</v>
      </c>
      <c r="D341" s="728" t="s">
        <v>1119</v>
      </c>
      <c r="L341" s="688"/>
      <c r="M341" s="687" t="s">
        <v>1340</v>
      </c>
      <c r="N341" s="687" t="s">
        <v>1737</v>
      </c>
      <c r="O341" s="687" t="str">
        <f t="shared" si="4"/>
        <v>GrainT</v>
      </c>
      <c r="R341" s="693"/>
      <c r="AY341" s="708" t="s">
        <v>1118</v>
      </c>
      <c r="AZ341" s="708" t="s">
        <v>1117</v>
      </c>
      <c r="BA341" s="717" t="s">
        <v>1116</v>
      </c>
      <c r="BB341" s="716" t="s">
        <v>1119</v>
      </c>
      <c r="BC341" s="715" t="e">
        <v>#VALUE!</v>
      </c>
      <c r="BE341" s="732" t="s">
        <v>973</v>
      </c>
      <c r="BL341" s="733"/>
      <c r="BM341" s="733"/>
    </row>
    <row r="342" spans="2:65" ht="16.5" thickBot="1" x14ac:dyDescent="0.3">
      <c r="B342" s="730" t="s">
        <v>1117</v>
      </c>
      <c r="C342" s="729" t="s">
        <v>1116</v>
      </c>
      <c r="D342" s="728" t="s">
        <v>1115</v>
      </c>
      <c r="L342" s="688"/>
      <c r="M342" s="687" t="s">
        <v>1334</v>
      </c>
      <c r="N342" s="687" t="s">
        <v>1736</v>
      </c>
      <c r="O342" s="687" t="str">
        <f t="shared" si="4"/>
        <v>OtherFoodT</v>
      </c>
      <c r="Q342" s="687" t="s">
        <v>1741</v>
      </c>
      <c r="R342" s="693"/>
      <c r="AY342" s="701" t="s">
        <v>1007</v>
      </c>
      <c r="AZ342" s="701" t="s">
        <v>1117</v>
      </c>
      <c r="BA342" s="724" t="s">
        <v>1116</v>
      </c>
      <c r="BB342" s="723" t="s">
        <v>1115</v>
      </c>
      <c r="BC342" s="722" t="e">
        <v>#VALUE!</v>
      </c>
      <c r="BE342" s="731" t="s">
        <v>1548</v>
      </c>
    </row>
    <row r="343" spans="2:65" ht="16.5" thickTop="1" x14ac:dyDescent="0.25">
      <c r="B343" s="730" t="s">
        <v>1109</v>
      </c>
      <c r="C343" s="729" t="s">
        <v>1109</v>
      </c>
      <c r="D343" s="728" t="s">
        <v>1113</v>
      </c>
      <c r="L343" s="688"/>
      <c r="M343" s="687" t="s">
        <v>1332</v>
      </c>
      <c r="N343" s="687" t="s">
        <v>1331</v>
      </c>
      <c r="O343" s="687" t="str">
        <f t="shared" si="4"/>
        <v>SeafoodT</v>
      </c>
      <c r="Q343" s="687" t="s">
        <v>1360</v>
      </c>
      <c r="R343" s="693"/>
      <c r="AY343" s="708" t="s">
        <v>1110</v>
      </c>
      <c r="AZ343" s="708" t="s">
        <v>1109</v>
      </c>
      <c r="BA343" s="717" t="s">
        <v>1109</v>
      </c>
      <c r="BB343" s="716" t="s">
        <v>1113</v>
      </c>
      <c r="BC343" s="715" t="e">
        <v>#VALUE!</v>
      </c>
      <c r="BE343" s="732" t="s">
        <v>1546</v>
      </c>
      <c r="BL343" s="733"/>
      <c r="BM343" s="733"/>
    </row>
    <row r="344" spans="2:65" x14ac:dyDescent="0.25">
      <c r="B344" s="730" t="s">
        <v>1109</v>
      </c>
      <c r="C344" s="729" t="s">
        <v>1109</v>
      </c>
      <c r="D344" s="728" t="s">
        <v>1112</v>
      </c>
      <c r="L344" s="688"/>
      <c r="M344" s="687" t="s">
        <v>1330</v>
      </c>
      <c r="N344" s="687" t="s">
        <v>1735</v>
      </c>
      <c r="O344" s="687" t="str">
        <f t="shared" si="4"/>
        <v>SugarT</v>
      </c>
      <c r="Q344" s="687" t="s">
        <v>1358</v>
      </c>
      <c r="R344" s="693"/>
      <c r="AY344" s="708" t="s">
        <v>1110</v>
      </c>
      <c r="AZ344" s="708" t="s">
        <v>1109</v>
      </c>
      <c r="BA344" s="714" t="s">
        <v>1109</v>
      </c>
      <c r="BB344" s="713" t="s">
        <v>1112</v>
      </c>
      <c r="BC344" s="712" t="e">
        <v>#VALUE!</v>
      </c>
      <c r="BE344" s="731" t="s">
        <v>1131</v>
      </c>
    </row>
    <row r="345" spans="2:65" x14ac:dyDescent="0.25">
      <c r="B345" s="730" t="s">
        <v>1109</v>
      </c>
      <c r="C345" s="729" t="s">
        <v>1109</v>
      </c>
      <c r="D345" s="728" t="s">
        <v>1111</v>
      </c>
      <c r="L345" s="688"/>
      <c r="M345" s="687" t="s">
        <v>1327</v>
      </c>
      <c r="N345" s="687" t="s">
        <v>1734</v>
      </c>
      <c r="O345" s="687" t="str">
        <f t="shared" si="4"/>
        <v>TobaccoT</v>
      </c>
      <c r="R345" s="693"/>
      <c r="AY345" s="708" t="s">
        <v>1110</v>
      </c>
      <c r="AZ345" s="708" t="s">
        <v>1109</v>
      </c>
      <c r="BA345" s="714" t="s">
        <v>1109</v>
      </c>
      <c r="BB345" s="713" t="s">
        <v>1111</v>
      </c>
      <c r="BC345" s="712" t="e">
        <v>#VALUE!</v>
      </c>
      <c r="BE345" s="732" t="s">
        <v>1129</v>
      </c>
      <c r="BL345" s="733"/>
      <c r="BM345" s="733"/>
    </row>
    <row r="346" spans="2:65" ht="16.5" thickBot="1" x14ac:dyDescent="0.3">
      <c r="B346" s="730" t="s">
        <v>1109</v>
      </c>
      <c r="C346" s="729" t="s">
        <v>1109</v>
      </c>
      <c r="D346" s="728" t="s">
        <v>1108</v>
      </c>
      <c r="L346" s="688"/>
      <c r="Q346" s="694" t="s">
        <v>1740</v>
      </c>
      <c r="R346" s="693"/>
      <c r="AY346" s="701" t="s">
        <v>973</v>
      </c>
      <c r="AZ346" s="701" t="s">
        <v>1109</v>
      </c>
      <c r="BA346" s="724" t="s">
        <v>1109</v>
      </c>
      <c r="BB346" s="723" t="s">
        <v>1108</v>
      </c>
      <c r="BC346" s="722" t="e">
        <v>#VALUE!</v>
      </c>
      <c r="BE346" s="731" t="s">
        <v>1276</v>
      </c>
    </row>
    <row r="347" spans="2:65" ht="16.5" thickTop="1" x14ac:dyDescent="0.25">
      <c r="B347" s="738" t="s">
        <v>1093</v>
      </c>
      <c r="C347" s="737" t="s">
        <v>1104</v>
      </c>
      <c r="D347" s="736" t="s">
        <v>1107</v>
      </c>
      <c r="L347" s="688"/>
      <c r="Q347" s="687" t="s">
        <v>1357</v>
      </c>
      <c r="R347" s="693"/>
      <c r="AY347" s="721" t="s">
        <v>973</v>
      </c>
      <c r="AZ347" s="721" t="s">
        <v>1093</v>
      </c>
      <c r="BA347" s="735" t="s">
        <v>1104</v>
      </c>
      <c r="BB347" s="734" t="s">
        <v>1107</v>
      </c>
      <c r="BC347" s="715" t="e">
        <v>#VALUE!</v>
      </c>
      <c r="BE347" s="732" t="s">
        <v>1137</v>
      </c>
      <c r="BL347" s="733"/>
      <c r="BM347" s="733"/>
    </row>
    <row r="348" spans="2:65" x14ac:dyDescent="0.25">
      <c r="B348" s="730" t="s">
        <v>1093</v>
      </c>
      <c r="C348" s="729" t="s">
        <v>1104</v>
      </c>
      <c r="D348" s="728" t="s">
        <v>1106</v>
      </c>
      <c r="L348" s="688"/>
      <c r="Q348" s="687" t="s">
        <v>1356</v>
      </c>
      <c r="R348" s="693"/>
      <c r="AY348" s="708" t="s">
        <v>973</v>
      </c>
      <c r="AZ348" s="708" t="s">
        <v>1093</v>
      </c>
      <c r="BA348" s="714" t="s">
        <v>1104</v>
      </c>
      <c r="BB348" s="713" t="s">
        <v>1106</v>
      </c>
      <c r="BC348" s="712" t="e">
        <v>#VALUE!</v>
      </c>
      <c r="BE348" s="731" t="s">
        <v>1015</v>
      </c>
    </row>
    <row r="349" spans="2:65" x14ac:dyDescent="0.25">
      <c r="B349" s="730" t="s">
        <v>1093</v>
      </c>
      <c r="C349" s="729" t="s">
        <v>1104</v>
      </c>
      <c r="D349" s="728" t="s">
        <v>1105</v>
      </c>
      <c r="L349" s="688"/>
      <c r="Q349" s="687" t="s">
        <v>1355</v>
      </c>
      <c r="R349" s="693"/>
      <c r="AY349" s="708" t="s">
        <v>973</v>
      </c>
      <c r="AZ349" s="708" t="s">
        <v>1093</v>
      </c>
      <c r="BA349" s="714" t="s">
        <v>1104</v>
      </c>
      <c r="BB349" s="713" t="s">
        <v>1105</v>
      </c>
      <c r="BC349" s="712" t="e">
        <v>#VALUE!</v>
      </c>
      <c r="BE349" s="732" t="s">
        <v>1012</v>
      </c>
      <c r="BL349" s="733"/>
      <c r="BM349" s="733"/>
    </row>
    <row r="350" spans="2:65" x14ac:dyDescent="0.25">
      <c r="B350" s="730" t="s">
        <v>1093</v>
      </c>
      <c r="C350" s="729" t="s">
        <v>1104</v>
      </c>
      <c r="D350" s="728" t="s">
        <v>1103</v>
      </c>
      <c r="L350" s="688"/>
      <c r="Q350" s="687" t="s">
        <v>1353</v>
      </c>
      <c r="R350" s="693"/>
      <c r="AY350" s="708" t="s">
        <v>973</v>
      </c>
      <c r="AZ350" s="708" t="s">
        <v>1093</v>
      </c>
      <c r="BA350" s="707" t="s">
        <v>1104</v>
      </c>
      <c r="BB350" s="706" t="s">
        <v>1103</v>
      </c>
      <c r="BC350" s="705" t="e">
        <v>#VALUE!</v>
      </c>
      <c r="BE350" s="731" t="s">
        <v>998</v>
      </c>
    </row>
    <row r="351" spans="2:65" x14ac:dyDescent="0.25">
      <c r="B351" s="730" t="s">
        <v>1093</v>
      </c>
      <c r="C351" s="729" t="s">
        <v>1102</v>
      </c>
      <c r="D351" s="728" t="s">
        <v>1101</v>
      </c>
      <c r="L351" s="688"/>
      <c r="R351" s="693"/>
      <c r="AY351" s="708" t="s">
        <v>973</v>
      </c>
      <c r="AZ351" s="708" t="s">
        <v>1093</v>
      </c>
      <c r="BA351" s="720" t="s">
        <v>1102</v>
      </c>
      <c r="BB351" s="719" t="s">
        <v>1101</v>
      </c>
      <c r="BC351" s="718" t="e">
        <v>#VALUE!</v>
      </c>
      <c r="BE351" s="732" t="s">
        <v>991</v>
      </c>
      <c r="BL351" s="733"/>
      <c r="BM351" s="733"/>
    </row>
    <row r="352" spans="2:65" x14ac:dyDescent="0.25">
      <c r="B352" s="730" t="s">
        <v>1093</v>
      </c>
      <c r="C352" s="729" t="s">
        <v>1098</v>
      </c>
      <c r="D352" s="728" t="s">
        <v>1100</v>
      </c>
      <c r="L352" s="688"/>
      <c r="Q352" s="687" t="s">
        <v>1739</v>
      </c>
      <c r="R352" s="693"/>
      <c r="AY352" s="708" t="s">
        <v>973</v>
      </c>
      <c r="AZ352" s="708" t="s">
        <v>1093</v>
      </c>
      <c r="BA352" s="717" t="s">
        <v>1098</v>
      </c>
      <c r="BB352" s="716" t="s">
        <v>1100</v>
      </c>
      <c r="BC352" s="715" t="e">
        <v>#VALUE!</v>
      </c>
      <c r="BE352" s="731" t="s">
        <v>994</v>
      </c>
    </row>
    <row r="353" spans="2:65" x14ac:dyDescent="0.25">
      <c r="B353" s="730" t="s">
        <v>1093</v>
      </c>
      <c r="C353" s="729" t="s">
        <v>1098</v>
      </c>
      <c r="D353" s="728" t="s">
        <v>1099</v>
      </c>
      <c r="L353" s="688"/>
      <c r="Q353" s="687" t="s">
        <v>1352</v>
      </c>
      <c r="R353" s="693"/>
      <c r="AY353" s="708" t="s">
        <v>973</v>
      </c>
      <c r="AZ353" s="708" t="s">
        <v>1093</v>
      </c>
      <c r="BA353" s="714" t="s">
        <v>1098</v>
      </c>
      <c r="BB353" s="713" t="s">
        <v>1099</v>
      </c>
      <c r="BC353" s="712" t="e">
        <v>#VALUE!</v>
      </c>
      <c r="BE353" s="732" t="s">
        <v>991</v>
      </c>
      <c r="BL353" s="733"/>
      <c r="BM353" s="733"/>
    </row>
    <row r="354" spans="2:65" x14ac:dyDescent="0.25">
      <c r="B354" s="730" t="s">
        <v>1093</v>
      </c>
      <c r="C354" s="729" t="s">
        <v>1098</v>
      </c>
      <c r="D354" s="728" t="s">
        <v>1097</v>
      </c>
      <c r="L354" s="688"/>
      <c r="Q354" s="687" t="s">
        <v>1351</v>
      </c>
      <c r="R354" s="693"/>
      <c r="AY354" s="708" t="s">
        <v>973</v>
      </c>
      <c r="AZ354" s="708" t="s">
        <v>1093</v>
      </c>
      <c r="BA354" s="707" t="s">
        <v>1098</v>
      </c>
      <c r="BB354" s="706" t="s">
        <v>1097</v>
      </c>
      <c r="BC354" s="705" t="e">
        <v>#VALUE!</v>
      </c>
      <c r="BE354" s="731" t="s">
        <v>1005</v>
      </c>
    </row>
    <row r="355" spans="2:65" x14ac:dyDescent="0.25">
      <c r="B355" s="730" t="s">
        <v>1093</v>
      </c>
      <c r="C355" s="729" t="s">
        <v>1092</v>
      </c>
      <c r="D355" s="728" t="s">
        <v>1096</v>
      </c>
      <c r="L355" s="688"/>
      <c r="Q355" s="687" t="s">
        <v>1350</v>
      </c>
      <c r="R355" s="693"/>
      <c r="AY355" s="708" t="s">
        <v>973</v>
      </c>
      <c r="AZ355" s="708" t="s">
        <v>1093</v>
      </c>
      <c r="BA355" s="717" t="s">
        <v>1092</v>
      </c>
      <c r="BB355" s="716" t="s">
        <v>1096</v>
      </c>
      <c r="BC355" s="715" t="e">
        <v>#VALUE!</v>
      </c>
      <c r="BE355" s="732" t="s">
        <v>991</v>
      </c>
      <c r="BL355" s="733"/>
      <c r="BM355" s="733"/>
    </row>
    <row r="356" spans="2:65" x14ac:dyDescent="0.25">
      <c r="B356" s="730" t="s">
        <v>1093</v>
      </c>
      <c r="C356" s="729" t="s">
        <v>1092</v>
      </c>
      <c r="D356" s="728" t="s">
        <v>1095</v>
      </c>
      <c r="L356" s="688"/>
      <c r="Q356" s="687" t="s">
        <v>1348</v>
      </c>
      <c r="R356" s="693"/>
      <c r="AY356" s="708" t="s">
        <v>973</v>
      </c>
      <c r="AZ356" s="708" t="s">
        <v>1093</v>
      </c>
      <c r="BA356" s="714" t="s">
        <v>1092</v>
      </c>
      <c r="BB356" s="713" t="s">
        <v>1095</v>
      </c>
      <c r="BC356" s="712" t="e">
        <v>#VALUE!</v>
      </c>
      <c r="BE356" s="731" t="s">
        <v>976</v>
      </c>
    </row>
    <row r="357" spans="2:65" x14ac:dyDescent="0.25">
      <c r="B357" s="730" t="s">
        <v>1093</v>
      </c>
      <c r="C357" s="729" t="s">
        <v>1092</v>
      </c>
      <c r="D357" s="728" t="s">
        <v>1094</v>
      </c>
      <c r="L357" s="688"/>
      <c r="R357" s="693"/>
      <c r="AY357" s="708" t="s">
        <v>973</v>
      </c>
      <c r="AZ357" s="708" t="s">
        <v>1093</v>
      </c>
      <c r="BA357" s="714" t="s">
        <v>1092</v>
      </c>
      <c r="BB357" s="713" t="s">
        <v>1094</v>
      </c>
      <c r="BC357" s="712" t="e">
        <v>#VALUE!</v>
      </c>
      <c r="BE357" s="732" t="s">
        <v>973</v>
      </c>
    </row>
    <row r="358" spans="2:65" ht="16.5" thickBot="1" x14ac:dyDescent="0.3">
      <c r="B358" s="730" t="s">
        <v>1093</v>
      </c>
      <c r="C358" s="729" t="s">
        <v>1092</v>
      </c>
      <c r="D358" s="728" t="s">
        <v>1091</v>
      </c>
      <c r="L358" s="688"/>
      <c r="Q358" s="687" t="s">
        <v>1738</v>
      </c>
      <c r="R358" s="693"/>
      <c r="AY358" s="701" t="s">
        <v>973</v>
      </c>
      <c r="AZ358" s="701" t="s">
        <v>1093</v>
      </c>
      <c r="BA358" s="724" t="s">
        <v>1092</v>
      </c>
      <c r="BB358" s="723" t="s">
        <v>1091</v>
      </c>
      <c r="BC358" s="722" t="e">
        <v>#VALUE!</v>
      </c>
      <c r="BE358" s="731" t="s">
        <v>786</v>
      </c>
    </row>
    <row r="359" spans="2:65" ht="16.5" thickTop="1" x14ac:dyDescent="0.25">
      <c r="B359" s="730" t="s">
        <v>1069</v>
      </c>
      <c r="C359" s="729" t="s">
        <v>1090</v>
      </c>
      <c r="D359" s="728" t="s">
        <v>1089</v>
      </c>
      <c r="L359" s="688"/>
      <c r="Q359" s="687" t="s">
        <v>1347</v>
      </c>
      <c r="R359" s="693"/>
      <c r="AY359" s="721" t="s">
        <v>973</v>
      </c>
      <c r="AZ359" s="721" t="s">
        <v>1069</v>
      </c>
      <c r="BA359" s="720" t="s">
        <v>1090</v>
      </c>
      <c r="BB359" s="719" t="s">
        <v>1089</v>
      </c>
      <c r="BC359" s="718" t="e">
        <v>#VALUE!</v>
      </c>
    </row>
    <row r="360" spans="2:65" x14ac:dyDescent="0.25">
      <c r="B360" s="730" t="s">
        <v>1069</v>
      </c>
      <c r="C360" s="729" t="s">
        <v>1088</v>
      </c>
      <c r="D360" s="728" t="s">
        <v>1087</v>
      </c>
      <c r="L360" s="688"/>
      <c r="Q360" s="687" t="s">
        <v>1345</v>
      </c>
      <c r="R360" s="693"/>
      <c r="AY360" s="708" t="s">
        <v>973</v>
      </c>
      <c r="AZ360" s="708" t="s">
        <v>1069</v>
      </c>
      <c r="BA360" s="720" t="s">
        <v>1088</v>
      </c>
      <c r="BB360" s="719" t="s">
        <v>1087</v>
      </c>
      <c r="BC360" s="718" t="e">
        <v>#VALUE!</v>
      </c>
    </row>
    <row r="361" spans="2:65" x14ac:dyDescent="0.25">
      <c r="B361" s="730" t="s">
        <v>1069</v>
      </c>
      <c r="C361" s="729" t="s">
        <v>1086</v>
      </c>
      <c r="D361" s="728" t="s">
        <v>1085</v>
      </c>
      <c r="L361" s="688"/>
      <c r="R361" s="693"/>
      <c r="AY361" s="708" t="s">
        <v>973</v>
      </c>
      <c r="AZ361" s="708" t="s">
        <v>1069</v>
      </c>
      <c r="BA361" s="720" t="s">
        <v>1086</v>
      </c>
      <c r="BB361" s="719" t="s">
        <v>1085</v>
      </c>
      <c r="BC361" s="718" t="e">
        <v>#VALUE!</v>
      </c>
    </row>
    <row r="362" spans="2:65" x14ac:dyDescent="0.25">
      <c r="B362" s="730" t="s">
        <v>1069</v>
      </c>
      <c r="C362" s="729" t="s">
        <v>1082</v>
      </c>
      <c r="D362" s="728" t="s">
        <v>1084</v>
      </c>
      <c r="L362" s="688"/>
      <c r="Q362" s="694" t="s">
        <v>1737</v>
      </c>
      <c r="R362" s="693"/>
      <c r="AY362" s="708" t="s">
        <v>973</v>
      </c>
      <c r="AZ362" s="708" t="s">
        <v>1069</v>
      </c>
      <c r="BA362" s="717" t="s">
        <v>1082</v>
      </c>
      <c r="BB362" s="716" t="s">
        <v>1084</v>
      </c>
      <c r="BC362" s="715" t="e">
        <v>#VALUE!</v>
      </c>
    </row>
    <row r="363" spans="2:65" x14ac:dyDescent="0.25">
      <c r="B363" s="730" t="s">
        <v>1069</v>
      </c>
      <c r="C363" s="729" t="s">
        <v>1082</v>
      </c>
      <c r="D363" s="728" t="s">
        <v>1083</v>
      </c>
      <c r="L363" s="688"/>
      <c r="Q363" s="687" t="s">
        <v>1344</v>
      </c>
      <c r="R363" s="693"/>
      <c r="AY363" s="708" t="s">
        <v>973</v>
      </c>
      <c r="AZ363" s="708" t="s">
        <v>1069</v>
      </c>
      <c r="BA363" s="714" t="s">
        <v>1082</v>
      </c>
      <c r="BB363" s="713" t="s">
        <v>1083</v>
      </c>
      <c r="BC363" s="712" t="e">
        <v>#VALUE!</v>
      </c>
    </row>
    <row r="364" spans="2:65" x14ac:dyDescent="0.25">
      <c r="B364" s="730" t="s">
        <v>1069</v>
      </c>
      <c r="C364" s="729" t="s">
        <v>1082</v>
      </c>
      <c r="D364" s="728" t="s">
        <v>1081</v>
      </c>
      <c r="L364" s="688"/>
      <c r="Q364" s="687" t="s">
        <v>1343</v>
      </c>
      <c r="R364" s="693"/>
      <c r="AY364" s="708" t="s">
        <v>973</v>
      </c>
      <c r="AZ364" s="708" t="s">
        <v>1069</v>
      </c>
      <c r="BA364" s="707" t="s">
        <v>1082</v>
      </c>
      <c r="BB364" s="706" t="s">
        <v>1081</v>
      </c>
      <c r="BC364" s="705" t="e">
        <v>#VALUE!</v>
      </c>
    </row>
    <row r="365" spans="2:65" x14ac:dyDescent="0.25">
      <c r="B365" s="730" t="s">
        <v>1069</v>
      </c>
      <c r="C365" s="729" t="s">
        <v>1080</v>
      </c>
      <c r="D365" s="728" t="s">
        <v>1079</v>
      </c>
      <c r="L365" s="688"/>
      <c r="Q365" s="687" t="s">
        <v>1342</v>
      </c>
      <c r="R365" s="693"/>
      <c r="AY365" s="708" t="s">
        <v>973</v>
      </c>
      <c r="AZ365" s="708" t="s">
        <v>1069</v>
      </c>
      <c r="BA365" s="720" t="s">
        <v>1080</v>
      </c>
      <c r="BB365" s="719" t="s">
        <v>1079</v>
      </c>
      <c r="BC365" s="718" t="e">
        <v>#VALUE!</v>
      </c>
    </row>
    <row r="366" spans="2:65" x14ac:dyDescent="0.25">
      <c r="B366" s="730" t="s">
        <v>1069</v>
      </c>
      <c r="C366" s="729" t="s">
        <v>1077</v>
      </c>
      <c r="D366" s="728" t="s">
        <v>1078</v>
      </c>
      <c r="L366" s="688"/>
      <c r="Q366" s="687" t="s">
        <v>1341</v>
      </c>
      <c r="R366" s="693"/>
      <c r="AY366" s="708" t="s">
        <v>973</v>
      </c>
      <c r="AZ366" s="708" t="s">
        <v>1069</v>
      </c>
      <c r="BA366" s="717" t="s">
        <v>1077</v>
      </c>
      <c r="BB366" s="716" t="s">
        <v>1078</v>
      </c>
      <c r="BC366" s="715" t="e">
        <v>#VALUE!</v>
      </c>
    </row>
    <row r="367" spans="2:65" x14ac:dyDescent="0.25">
      <c r="B367" s="730" t="s">
        <v>1069</v>
      </c>
      <c r="C367" s="729" t="s">
        <v>1077</v>
      </c>
      <c r="D367" s="728" t="s">
        <v>1076</v>
      </c>
      <c r="L367" s="688"/>
      <c r="Q367" s="687" t="s">
        <v>1339</v>
      </c>
      <c r="R367" s="693"/>
      <c r="AY367" s="708" t="s">
        <v>973</v>
      </c>
      <c r="AZ367" s="708" t="s">
        <v>1069</v>
      </c>
      <c r="BA367" s="707" t="s">
        <v>1077</v>
      </c>
      <c r="BB367" s="706" t="s">
        <v>1076</v>
      </c>
      <c r="BC367" s="705" t="e">
        <v>#VALUE!</v>
      </c>
    </row>
    <row r="368" spans="2:65" x14ac:dyDescent="0.25">
      <c r="B368" s="730" t="s">
        <v>1069</v>
      </c>
      <c r="C368" s="729" t="s">
        <v>1073</v>
      </c>
      <c r="D368" s="728" t="s">
        <v>1075</v>
      </c>
      <c r="L368" s="688"/>
      <c r="R368" s="693"/>
      <c r="AY368" s="708" t="s">
        <v>973</v>
      </c>
      <c r="AZ368" s="708" t="s">
        <v>1069</v>
      </c>
      <c r="BA368" s="717" t="s">
        <v>1073</v>
      </c>
      <c r="BB368" s="716" t="s">
        <v>1075</v>
      </c>
      <c r="BC368" s="715" t="e">
        <v>#VALUE!</v>
      </c>
    </row>
    <row r="369" spans="2:55" x14ac:dyDescent="0.25">
      <c r="B369" s="730" t="s">
        <v>1069</v>
      </c>
      <c r="C369" s="729" t="s">
        <v>1073</v>
      </c>
      <c r="D369" s="728" t="s">
        <v>1074</v>
      </c>
      <c r="L369" s="688"/>
      <c r="Q369" s="687" t="s">
        <v>1736</v>
      </c>
      <c r="R369" s="693"/>
      <c r="AY369" s="708" t="s">
        <v>973</v>
      </c>
      <c r="AZ369" s="708" t="s">
        <v>1069</v>
      </c>
      <c r="BA369" s="714" t="s">
        <v>1073</v>
      </c>
      <c r="BB369" s="713" t="s">
        <v>1074</v>
      </c>
      <c r="BC369" s="712" t="e">
        <v>#VALUE!</v>
      </c>
    </row>
    <row r="370" spans="2:55" x14ac:dyDescent="0.25">
      <c r="B370" s="730" t="s">
        <v>1069</v>
      </c>
      <c r="C370" s="729" t="s">
        <v>1073</v>
      </c>
      <c r="D370" s="728" t="s">
        <v>1072</v>
      </c>
      <c r="L370" s="688"/>
      <c r="Q370" s="687" t="s">
        <v>1338</v>
      </c>
      <c r="R370" s="693"/>
      <c r="AY370" s="708" t="s">
        <v>973</v>
      </c>
      <c r="AZ370" s="708" t="s">
        <v>1069</v>
      </c>
      <c r="BA370" s="707" t="s">
        <v>1073</v>
      </c>
      <c r="BB370" s="706" t="s">
        <v>1072</v>
      </c>
      <c r="BC370" s="705" t="e">
        <v>#VALUE!</v>
      </c>
    </row>
    <row r="371" spans="2:55" x14ac:dyDescent="0.25">
      <c r="B371" s="730" t="s">
        <v>1069</v>
      </c>
      <c r="C371" s="729" t="s">
        <v>1071</v>
      </c>
      <c r="D371" s="728" t="s">
        <v>1070</v>
      </c>
      <c r="L371" s="688"/>
      <c r="Q371" s="687" t="s">
        <v>1337</v>
      </c>
      <c r="R371" s="693"/>
      <c r="AY371" s="708" t="s">
        <v>973</v>
      </c>
      <c r="AZ371" s="708" t="s">
        <v>1069</v>
      </c>
      <c r="BA371" s="720" t="s">
        <v>1071</v>
      </c>
      <c r="BB371" s="719" t="s">
        <v>1070</v>
      </c>
      <c r="BC371" s="718" t="e">
        <v>#VALUE!</v>
      </c>
    </row>
    <row r="372" spans="2:55" ht="16.5" thickBot="1" x14ac:dyDescent="0.3">
      <c r="B372" s="730" t="s">
        <v>1069</v>
      </c>
      <c r="C372" s="729" t="s">
        <v>1068</v>
      </c>
      <c r="D372" s="728" t="s">
        <v>1067</v>
      </c>
      <c r="L372" s="688"/>
      <c r="Q372" s="687" t="s">
        <v>1336</v>
      </c>
      <c r="R372" s="693"/>
      <c r="AY372" s="701" t="s">
        <v>973</v>
      </c>
      <c r="AZ372" s="701" t="s">
        <v>1069</v>
      </c>
      <c r="BA372" s="700" t="s">
        <v>1068</v>
      </c>
      <c r="BB372" s="725" t="s">
        <v>1067</v>
      </c>
      <c r="BC372" s="698" t="e">
        <v>#VALUE!</v>
      </c>
    </row>
    <row r="373" spans="2:55" ht="16.5" thickTop="1" x14ac:dyDescent="0.25">
      <c r="B373" s="730" t="s">
        <v>1056</v>
      </c>
      <c r="C373" s="729" t="s">
        <v>1066</v>
      </c>
      <c r="D373" s="728" t="s">
        <v>1065</v>
      </c>
      <c r="L373" s="688"/>
      <c r="Q373" s="687" t="s">
        <v>1335</v>
      </c>
      <c r="R373" s="693"/>
      <c r="AY373" s="721" t="s">
        <v>973</v>
      </c>
      <c r="AZ373" s="721" t="s">
        <v>1056</v>
      </c>
      <c r="BA373" s="720" t="s">
        <v>1066</v>
      </c>
      <c r="BB373" s="719" t="s">
        <v>1065</v>
      </c>
      <c r="BC373" s="718" t="e">
        <v>#VALUE!</v>
      </c>
    </row>
    <row r="374" spans="2:55" x14ac:dyDescent="0.25">
      <c r="B374" s="730" t="s">
        <v>1056</v>
      </c>
      <c r="C374" s="729" t="s">
        <v>1064</v>
      </c>
      <c r="D374" s="728" t="s">
        <v>1063</v>
      </c>
      <c r="L374" s="688"/>
      <c r="Q374" s="687" t="s">
        <v>1333</v>
      </c>
      <c r="R374" s="693"/>
      <c r="AY374" s="708" t="s">
        <v>973</v>
      </c>
      <c r="AZ374" s="708" t="s">
        <v>1056</v>
      </c>
      <c r="BA374" s="720" t="s">
        <v>1064</v>
      </c>
      <c r="BB374" s="719" t="s">
        <v>1063</v>
      </c>
      <c r="BC374" s="718" t="e">
        <v>#VALUE!</v>
      </c>
    </row>
    <row r="375" spans="2:55" x14ac:dyDescent="0.25">
      <c r="B375" s="730" t="s">
        <v>1056</v>
      </c>
      <c r="C375" s="729" t="s">
        <v>1062</v>
      </c>
      <c r="D375" s="728" t="s">
        <v>1061</v>
      </c>
      <c r="L375" s="688"/>
      <c r="R375" s="693"/>
      <c r="AY375" s="708" t="s">
        <v>973</v>
      </c>
      <c r="AZ375" s="708" t="s">
        <v>1056</v>
      </c>
      <c r="BA375" s="720" t="s">
        <v>1062</v>
      </c>
      <c r="BB375" s="719" t="s">
        <v>1061</v>
      </c>
      <c r="BC375" s="718" t="e">
        <v>#VALUE!</v>
      </c>
    </row>
    <row r="376" spans="2:55" x14ac:dyDescent="0.25">
      <c r="B376" s="730" t="s">
        <v>1056</v>
      </c>
      <c r="C376" s="729" t="s">
        <v>1060</v>
      </c>
      <c r="D376" s="728" t="s">
        <v>1059</v>
      </c>
      <c r="L376" s="688"/>
      <c r="Q376" s="687" t="s">
        <v>1331</v>
      </c>
      <c r="R376" s="693"/>
      <c r="AY376" s="708" t="s">
        <v>973</v>
      </c>
      <c r="AZ376" s="708" t="s">
        <v>1056</v>
      </c>
      <c r="BA376" s="720" t="s">
        <v>1060</v>
      </c>
      <c r="BB376" s="719" t="s">
        <v>1059</v>
      </c>
      <c r="BC376" s="718" t="e">
        <v>#VALUE!</v>
      </c>
    </row>
    <row r="377" spans="2:55" x14ac:dyDescent="0.25">
      <c r="B377" s="730" t="s">
        <v>1056</v>
      </c>
      <c r="C377" s="729" t="s">
        <v>1056</v>
      </c>
      <c r="D377" s="728" t="s">
        <v>1058</v>
      </c>
      <c r="L377" s="688"/>
      <c r="Q377" s="687" t="s">
        <v>1331</v>
      </c>
      <c r="R377" s="693"/>
      <c r="AY377" s="708" t="s">
        <v>973</v>
      </c>
      <c r="AZ377" s="708" t="s">
        <v>1056</v>
      </c>
      <c r="BA377" s="717" t="s">
        <v>1056</v>
      </c>
      <c r="BB377" s="716" t="s">
        <v>1058</v>
      </c>
      <c r="BC377" s="715" t="e">
        <v>#VALUE!</v>
      </c>
    </row>
    <row r="378" spans="2:55" x14ac:dyDescent="0.25">
      <c r="B378" s="730" t="s">
        <v>1056</v>
      </c>
      <c r="C378" s="729" t="s">
        <v>1056</v>
      </c>
      <c r="D378" s="728" t="s">
        <v>1057</v>
      </c>
      <c r="L378" s="688"/>
      <c r="R378" s="693"/>
      <c r="AY378" s="708" t="s">
        <v>973</v>
      </c>
      <c r="AZ378" s="708" t="s">
        <v>1056</v>
      </c>
      <c r="BA378" s="714" t="s">
        <v>1056</v>
      </c>
      <c r="BB378" s="713" t="s">
        <v>1057</v>
      </c>
      <c r="BC378" s="712" t="e">
        <v>#VALUE!</v>
      </c>
    </row>
    <row r="379" spans="2:55" ht="16.5" thickBot="1" x14ac:dyDescent="0.3">
      <c r="B379" s="730" t="s">
        <v>1056</v>
      </c>
      <c r="C379" s="729" t="s">
        <v>1056</v>
      </c>
      <c r="D379" s="728" t="s">
        <v>1055</v>
      </c>
      <c r="F379" s="689"/>
      <c r="L379" s="688"/>
      <c r="Q379" s="694" t="s">
        <v>1735</v>
      </c>
      <c r="R379" s="693"/>
      <c r="AY379" s="701" t="s">
        <v>973</v>
      </c>
      <c r="AZ379" s="701" t="s">
        <v>1056</v>
      </c>
      <c r="BA379" s="724" t="s">
        <v>1056</v>
      </c>
      <c r="BB379" s="723" t="s">
        <v>1055</v>
      </c>
      <c r="BC379" s="722" t="e">
        <v>#VALUE!</v>
      </c>
    </row>
    <row r="380" spans="2:55" ht="16.5" thickTop="1" x14ac:dyDescent="0.25">
      <c r="B380" s="730" t="s">
        <v>1036</v>
      </c>
      <c r="C380" s="729" t="s">
        <v>1053</v>
      </c>
      <c r="D380" s="728" t="s">
        <v>1052</v>
      </c>
      <c r="F380" s="689"/>
      <c r="L380" s="688"/>
      <c r="Q380" s="687" t="s">
        <v>1329</v>
      </c>
      <c r="R380" s="693"/>
      <c r="AY380" s="721" t="s">
        <v>973</v>
      </c>
      <c r="AZ380" s="721" t="s">
        <v>1036</v>
      </c>
      <c r="BA380" s="727" t="s">
        <v>1053</v>
      </c>
      <c r="BB380" s="726" t="s">
        <v>1052</v>
      </c>
      <c r="BC380" s="718" t="e">
        <v>#VALUE!</v>
      </c>
    </row>
    <row r="381" spans="2:55" x14ac:dyDescent="0.25">
      <c r="B381" s="730" t="s">
        <v>1036</v>
      </c>
      <c r="C381" s="729" t="s">
        <v>1051</v>
      </c>
      <c r="D381" s="728" t="s">
        <v>1050</v>
      </c>
      <c r="F381" s="689"/>
      <c r="L381" s="688"/>
      <c r="R381" s="693"/>
      <c r="AY381" s="708" t="s">
        <v>973</v>
      </c>
      <c r="AZ381" s="708" t="s">
        <v>1036</v>
      </c>
      <c r="BA381" s="720" t="s">
        <v>1051</v>
      </c>
      <c r="BB381" s="719" t="s">
        <v>1050</v>
      </c>
      <c r="BC381" s="718" t="e">
        <v>#VALUE!</v>
      </c>
    </row>
    <row r="382" spans="2:55" x14ac:dyDescent="0.25">
      <c r="B382" s="730" t="s">
        <v>1036</v>
      </c>
      <c r="C382" s="729" t="s">
        <v>1049</v>
      </c>
      <c r="D382" s="728" t="s">
        <v>1048</v>
      </c>
      <c r="F382" s="689"/>
      <c r="L382" s="688"/>
      <c r="Q382" s="687" t="s">
        <v>1734</v>
      </c>
      <c r="R382" s="693"/>
      <c r="AY382" s="708" t="s">
        <v>973</v>
      </c>
      <c r="AZ382" s="708" t="s">
        <v>1036</v>
      </c>
      <c r="BA382" s="720" t="s">
        <v>1049</v>
      </c>
      <c r="BB382" s="719" t="s">
        <v>1048</v>
      </c>
      <c r="BC382" s="718" t="e">
        <v>#VALUE!</v>
      </c>
    </row>
    <row r="383" spans="2:55" x14ac:dyDescent="0.25">
      <c r="B383" s="730" t="s">
        <v>1036</v>
      </c>
      <c r="C383" s="729" t="s">
        <v>1047</v>
      </c>
      <c r="D383" s="728" t="s">
        <v>1046</v>
      </c>
      <c r="F383" s="689"/>
      <c r="L383" s="688"/>
      <c r="Q383" s="687" t="s">
        <v>1326</v>
      </c>
      <c r="R383" s="693"/>
      <c r="AY383" s="708" t="s">
        <v>973</v>
      </c>
      <c r="AZ383" s="708" t="s">
        <v>1036</v>
      </c>
      <c r="BA383" s="720" t="s">
        <v>1047</v>
      </c>
      <c r="BB383" s="719" t="s">
        <v>1046</v>
      </c>
      <c r="BC383" s="718" t="e">
        <v>#VALUE!</v>
      </c>
    </row>
    <row r="384" spans="2:55" ht="16.5" thickBot="1" x14ac:dyDescent="0.3">
      <c r="B384" s="730" t="s">
        <v>1036</v>
      </c>
      <c r="C384" s="729" t="s">
        <v>1045</v>
      </c>
      <c r="D384" s="728" t="s">
        <v>1044</v>
      </c>
      <c r="L384" s="692"/>
      <c r="M384" s="691"/>
      <c r="N384" s="691"/>
      <c r="O384" s="691"/>
      <c r="P384" s="691"/>
      <c r="Q384" s="691"/>
      <c r="R384" s="690"/>
      <c r="AY384" s="708" t="s">
        <v>973</v>
      </c>
      <c r="AZ384" s="708" t="s">
        <v>1036</v>
      </c>
      <c r="BA384" s="720" t="s">
        <v>1045</v>
      </c>
      <c r="BB384" s="719" t="s">
        <v>1044</v>
      </c>
      <c r="BC384" s="718" t="e">
        <v>#VALUE!</v>
      </c>
    </row>
    <row r="385" spans="2:55" ht="16.5" thickBot="1" x14ac:dyDescent="0.3">
      <c r="B385" s="730" t="s">
        <v>1036</v>
      </c>
      <c r="C385" s="729" t="s">
        <v>1043</v>
      </c>
      <c r="D385" s="728" t="s">
        <v>1042</v>
      </c>
      <c r="L385" s="696"/>
      <c r="AY385" s="708" t="s">
        <v>973</v>
      </c>
      <c r="AZ385" s="708" t="s">
        <v>1036</v>
      </c>
      <c r="BA385" s="720" t="s">
        <v>1043</v>
      </c>
      <c r="BB385" s="719" t="s">
        <v>1042</v>
      </c>
      <c r="BC385" s="718" t="e">
        <v>#VALUE!</v>
      </c>
    </row>
    <row r="386" spans="2:55" x14ac:dyDescent="0.25">
      <c r="B386" s="730" t="s">
        <v>1036</v>
      </c>
      <c r="C386" s="729" t="s">
        <v>1041</v>
      </c>
      <c r="D386" s="728" t="s">
        <v>1040</v>
      </c>
      <c r="L386" s="697"/>
      <c r="M386" s="696"/>
      <c r="N386" s="696"/>
      <c r="O386" s="696"/>
      <c r="P386" s="696"/>
      <c r="Q386" s="696"/>
      <c r="R386" s="695"/>
      <c r="AY386" s="708" t="s">
        <v>973</v>
      </c>
      <c r="AZ386" s="708" t="s">
        <v>1036</v>
      </c>
      <c r="BA386" s="720" t="s">
        <v>1041</v>
      </c>
      <c r="BB386" s="719" t="s">
        <v>1040</v>
      </c>
      <c r="BC386" s="718" t="e">
        <v>#VALUE!</v>
      </c>
    </row>
    <row r="387" spans="2:55" x14ac:dyDescent="0.25">
      <c r="B387" s="730" t="s">
        <v>1036</v>
      </c>
      <c r="C387" s="729" t="s">
        <v>1039</v>
      </c>
      <c r="D387" s="728" t="s">
        <v>1038</v>
      </c>
      <c r="L387" s="688"/>
      <c r="M387" s="694" t="s">
        <v>1733</v>
      </c>
      <c r="N387" s="694" t="s">
        <v>1624</v>
      </c>
      <c r="O387" s="694" t="s">
        <v>1623</v>
      </c>
      <c r="Q387" s="694" t="s">
        <v>1732</v>
      </c>
      <c r="R387" s="693"/>
      <c r="AY387" s="708" t="s">
        <v>973</v>
      </c>
      <c r="AZ387" s="708" t="s">
        <v>1036</v>
      </c>
      <c r="BA387" s="720" t="s">
        <v>1039</v>
      </c>
      <c r="BB387" s="719" t="s">
        <v>1038</v>
      </c>
      <c r="BC387" s="718" t="e">
        <v>#VALUE!</v>
      </c>
    </row>
    <row r="388" spans="2:55" ht="16.5" thickBot="1" x14ac:dyDescent="0.3">
      <c r="B388" s="730" t="s">
        <v>1036</v>
      </c>
      <c r="C388" s="729" t="s">
        <v>1036</v>
      </c>
      <c r="D388" s="728" t="s">
        <v>1034</v>
      </c>
      <c r="L388" s="688"/>
      <c r="M388" s="687" t="s">
        <v>1320</v>
      </c>
      <c r="N388" s="687" t="s">
        <v>1732</v>
      </c>
      <c r="O388" s="687" t="str">
        <f>N388&amp;"T"</f>
        <v>HouseholdT</v>
      </c>
      <c r="Q388" s="687" t="s">
        <v>1324</v>
      </c>
      <c r="R388" s="693"/>
      <c r="AY388" s="701" t="s">
        <v>973</v>
      </c>
      <c r="AZ388" s="701" t="s">
        <v>1036</v>
      </c>
      <c r="BA388" s="700" t="s">
        <v>1035</v>
      </c>
      <c r="BB388" s="725" t="s">
        <v>1034</v>
      </c>
      <c r="BC388" s="698" t="e">
        <v>#VALUE!</v>
      </c>
    </row>
    <row r="389" spans="2:55" ht="16.5" thickTop="1" x14ac:dyDescent="0.25">
      <c r="B389" s="730" t="s">
        <v>1016</v>
      </c>
      <c r="C389" s="729" t="s">
        <v>1033</v>
      </c>
      <c r="D389" s="728" t="s">
        <v>1032</v>
      </c>
      <c r="L389" s="688"/>
      <c r="M389" s="687" t="s">
        <v>1318</v>
      </c>
      <c r="N389" s="687" t="s">
        <v>1731</v>
      </c>
      <c r="O389" s="687" t="str">
        <f>N389&amp;"T"</f>
        <v>MatressesT</v>
      </c>
      <c r="Q389" s="687" t="s">
        <v>1323</v>
      </c>
      <c r="R389" s="693"/>
      <c r="AY389" s="721" t="s">
        <v>1012</v>
      </c>
      <c r="AZ389" s="721" t="s">
        <v>1016</v>
      </c>
      <c r="BA389" s="727" t="s">
        <v>1033</v>
      </c>
      <c r="BB389" s="726" t="s">
        <v>1032</v>
      </c>
      <c r="BC389" s="718" t="e">
        <v>#VALUE!</v>
      </c>
    </row>
    <row r="390" spans="2:55" x14ac:dyDescent="0.25">
      <c r="B390" s="730" t="s">
        <v>1016</v>
      </c>
      <c r="C390" s="729" t="s">
        <v>1031</v>
      </c>
      <c r="D390" s="728" t="s">
        <v>1030</v>
      </c>
      <c r="L390" s="688"/>
      <c r="M390" s="687" t="s">
        <v>1315</v>
      </c>
      <c r="N390" s="687" t="s">
        <v>1730</v>
      </c>
      <c r="O390" s="687" t="str">
        <f>N390&amp;"T"</f>
        <v>OfficeFurnT</v>
      </c>
      <c r="Q390" s="687" t="s">
        <v>1322</v>
      </c>
      <c r="R390" s="693"/>
      <c r="AY390" s="708" t="s">
        <v>1012</v>
      </c>
      <c r="AZ390" s="708" t="s">
        <v>1016</v>
      </c>
      <c r="BA390" s="720" t="s">
        <v>1031</v>
      </c>
      <c r="BB390" s="719" t="s">
        <v>1030</v>
      </c>
      <c r="BC390" s="718" t="e">
        <v>#VALUE!</v>
      </c>
    </row>
    <row r="391" spans="2:55" x14ac:dyDescent="0.25">
      <c r="B391" s="730" t="s">
        <v>1016</v>
      </c>
      <c r="C391" s="729" t="s">
        <v>1029</v>
      </c>
      <c r="D391" s="728" t="s">
        <v>1028</v>
      </c>
      <c r="L391" s="688"/>
      <c r="Q391" s="687" t="s">
        <v>1321</v>
      </c>
      <c r="R391" s="693"/>
      <c r="AY391" s="708" t="s">
        <v>1012</v>
      </c>
      <c r="AZ391" s="708" t="s">
        <v>1016</v>
      </c>
      <c r="BA391" s="720" t="s">
        <v>1029</v>
      </c>
      <c r="BB391" s="719" t="s">
        <v>1028</v>
      </c>
      <c r="BC391" s="718" t="e">
        <v>#VALUE!</v>
      </c>
    </row>
    <row r="392" spans="2:55" x14ac:dyDescent="0.25">
      <c r="B392" s="730" t="s">
        <v>1016</v>
      </c>
      <c r="C392" s="729" t="s">
        <v>1027</v>
      </c>
      <c r="D392" s="728" t="s">
        <v>1026</v>
      </c>
      <c r="L392" s="688"/>
      <c r="Q392" s="687" t="s">
        <v>1319</v>
      </c>
      <c r="R392" s="693"/>
      <c r="AY392" s="708" t="s">
        <v>1007</v>
      </c>
      <c r="AZ392" s="708" t="s">
        <v>1016</v>
      </c>
      <c r="BA392" s="720" t="s">
        <v>1027</v>
      </c>
      <c r="BB392" s="719" t="s">
        <v>1026</v>
      </c>
      <c r="BC392" s="718" t="e">
        <v>#VALUE!</v>
      </c>
    </row>
    <row r="393" spans="2:55" x14ac:dyDescent="0.25">
      <c r="B393" s="730" t="s">
        <v>1016</v>
      </c>
      <c r="C393" s="729" t="s">
        <v>1025</v>
      </c>
      <c r="D393" s="728" t="s">
        <v>1024</v>
      </c>
      <c r="L393" s="688"/>
      <c r="R393" s="693"/>
      <c r="AY393" s="708" t="s">
        <v>1012</v>
      </c>
      <c r="AZ393" s="708" t="s">
        <v>1016</v>
      </c>
      <c r="BA393" s="720" t="s">
        <v>1025</v>
      </c>
      <c r="BB393" s="719" t="s">
        <v>1024</v>
      </c>
      <c r="BC393" s="718" t="e">
        <v>#VALUE!</v>
      </c>
    </row>
    <row r="394" spans="2:55" x14ac:dyDescent="0.25">
      <c r="B394" s="730" t="s">
        <v>1016</v>
      </c>
      <c r="C394" s="729" t="s">
        <v>1023</v>
      </c>
      <c r="D394" s="728" t="s">
        <v>1022</v>
      </c>
      <c r="L394" s="688"/>
      <c r="Q394" s="687" t="s">
        <v>1731</v>
      </c>
      <c r="R394" s="693"/>
      <c r="AY394" s="708" t="s">
        <v>1012</v>
      </c>
      <c r="AZ394" s="708" t="s">
        <v>1016</v>
      </c>
      <c r="BA394" s="720" t="s">
        <v>1023</v>
      </c>
      <c r="BB394" s="719" t="s">
        <v>1022</v>
      </c>
      <c r="BC394" s="718" t="e">
        <v>#VALUE!</v>
      </c>
    </row>
    <row r="395" spans="2:55" x14ac:dyDescent="0.25">
      <c r="B395" s="730" t="s">
        <v>1016</v>
      </c>
      <c r="C395" s="729" t="s">
        <v>1021</v>
      </c>
      <c r="D395" s="728" t="s">
        <v>1020</v>
      </c>
      <c r="L395" s="688"/>
      <c r="Q395" s="687" t="s">
        <v>1318</v>
      </c>
      <c r="R395" s="693"/>
      <c r="AY395" s="708" t="s">
        <v>1012</v>
      </c>
      <c r="AZ395" s="708" t="s">
        <v>1016</v>
      </c>
      <c r="BA395" s="720" t="s">
        <v>1021</v>
      </c>
      <c r="BB395" s="719" t="s">
        <v>1020</v>
      </c>
      <c r="BC395" s="718" t="e">
        <v>#VALUE!</v>
      </c>
    </row>
    <row r="396" spans="2:55" x14ac:dyDescent="0.25">
      <c r="B396" s="711" t="s">
        <v>1016</v>
      </c>
      <c r="C396" s="710" t="s">
        <v>1019</v>
      </c>
      <c r="D396" s="709" t="s">
        <v>1019</v>
      </c>
      <c r="L396" s="688"/>
      <c r="R396" s="693"/>
      <c r="AY396" s="708" t="s">
        <v>973</v>
      </c>
      <c r="AZ396" s="708" t="s">
        <v>1016</v>
      </c>
      <c r="BA396" s="720" t="s">
        <v>1019</v>
      </c>
      <c r="BB396" s="719" t="s">
        <v>1019</v>
      </c>
      <c r="BC396" s="718" t="e">
        <v>#VALUE!</v>
      </c>
    </row>
    <row r="397" spans="2:55" x14ac:dyDescent="0.25">
      <c r="B397" s="711" t="s">
        <v>1016</v>
      </c>
      <c r="C397" s="710" t="s">
        <v>1018</v>
      </c>
      <c r="D397" s="709" t="s">
        <v>1017</v>
      </c>
      <c r="L397" s="688"/>
      <c r="Q397" s="687" t="s">
        <v>1730</v>
      </c>
      <c r="R397" s="693"/>
      <c r="AY397" s="708" t="s">
        <v>1012</v>
      </c>
      <c r="AZ397" s="708" t="s">
        <v>1016</v>
      </c>
      <c r="BA397" s="720" t="s">
        <v>1018</v>
      </c>
      <c r="BB397" s="719" t="s">
        <v>1017</v>
      </c>
      <c r="BC397" s="718" t="e">
        <v>#VALUE!</v>
      </c>
    </row>
    <row r="398" spans="2:55" ht="16.5" thickBot="1" x14ac:dyDescent="0.3">
      <c r="B398" s="711" t="s">
        <v>1016</v>
      </c>
      <c r="C398" s="710" t="s">
        <v>1015</v>
      </c>
      <c r="D398" s="709" t="s">
        <v>1014</v>
      </c>
      <c r="L398" s="688"/>
      <c r="Q398" s="687" t="s">
        <v>1317</v>
      </c>
      <c r="R398" s="693"/>
      <c r="AY398" s="701" t="s">
        <v>1012</v>
      </c>
      <c r="AZ398" s="701" t="s">
        <v>1016</v>
      </c>
      <c r="BA398" s="700" t="s">
        <v>1015</v>
      </c>
      <c r="BB398" s="725" t="s">
        <v>1014</v>
      </c>
      <c r="BC398" s="698" t="e">
        <v>#VALUE!</v>
      </c>
    </row>
    <row r="399" spans="2:55" ht="16.5" thickTop="1" x14ac:dyDescent="0.25">
      <c r="B399" s="711" t="s">
        <v>1006</v>
      </c>
      <c r="C399" s="710" t="s">
        <v>1011</v>
      </c>
      <c r="D399" s="709" t="s">
        <v>1010</v>
      </c>
      <c r="L399" s="688"/>
      <c r="Q399" s="687" t="s">
        <v>1314</v>
      </c>
      <c r="R399" s="693"/>
      <c r="AY399" s="721" t="s">
        <v>1009</v>
      </c>
      <c r="AZ399" s="721" t="s">
        <v>1006</v>
      </c>
      <c r="BA399" s="727" t="s">
        <v>1011</v>
      </c>
      <c r="BB399" s="726" t="s">
        <v>1010</v>
      </c>
      <c r="BC399" s="718" t="e">
        <v>#VALUE!</v>
      </c>
    </row>
    <row r="400" spans="2:55" ht="16.5" thickBot="1" x14ac:dyDescent="0.3">
      <c r="B400" s="711" t="s">
        <v>1006</v>
      </c>
      <c r="C400" s="710" t="s">
        <v>1008</v>
      </c>
      <c r="D400" s="709" t="s">
        <v>666</v>
      </c>
      <c r="L400" s="692"/>
      <c r="M400" s="691"/>
      <c r="N400" s="691"/>
      <c r="O400" s="691"/>
      <c r="P400" s="691"/>
      <c r="Q400" s="691"/>
      <c r="R400" s="690"/>
      <c r="AY400" s="708" t="s">
        <v>1007</v>
      </c>
      <c r="AZ400" s="708" t="s">
        <v>1006</v>
      </c>
      <c r="BA400" s="720" t="s">
        <v>1008</v>
      </c>
      <c r="BB400" s="719" t="s">
        <v>666</v>
      </c>
      <c r="BC400" s="718" t="e">
        <v>#VALUE!</v>
      </c>
    </row>
    <row r="401" spans="2:55" ht="16.5" thickBot="1" x14ac:dyDescent="0.3">
      <c r="B401" s="711" t="s">
        <v>1006</v>
      </c>
      <c r="C401" s="710" t="s">
        <v>1005</v>
      </c>
      <c r="D401" s="709" t="s">
        <v>1004</v>
      </c>
      <c r="AY401" s="701" t="s">
        <v>991</v>
      </c>
      <c r="AZ401" s="701" t="s">
        <v>1006</v>
      </c>
      <c r="BA401" s="700" t="s">
        <v>1005</v>
      </c>
      <c r="BB401" s="725" t="s">
        <v>1004</v>
      </c>
      <c r="BC401" s="698" t="e">
        <v>#VALUE!</v>
      </c>
    </row>
    <row r="402" spans="2:55" ht="16.5" thickTop="1" x14ac:dyDescent="0.25">
      <c r="B402" s="711" t="s">
        <v>995</v>
      </c>
      <c r="C402" s="710" t="s">
        <v>1003</v>
      </c>
      <c r="D402" s="709" t="s">
        <v>1002</v>
      </c>
      <c r="L402" s="697"/>
      <c r="M402" s="696"/>
      <c r="N402" s="696"/>
      <c r="O402" s="696"/>
      <c r="P402" s="696"/>
      <c r="Q402" s="696"/>
      <c r="R402" s="695"/>
      <c r="AY402" s="721" t="s">
        <v>991</v>
      </c>
      <c r="AZ402" s="721" t="s">
        <v>995</v>
      </c>
      <c r="BA402" s="720" t="s">
        <v>1003</v>
      </c>
      <c r="BB402" s="719" t="s">
        <v>1002</v>
      </c>
      <c r="BC402" s="718" t="e">
        <v>#VALUE!</v>
      </c>
    </row>
    <row r="403" spans="2:55" x14ac:dyDescent="0.25">
      <c r="B403" s="711" t="s">
        <v>995</v>
      </c>
      <c r="C403" s="710" t="s">
        <v>1001</v>
      </c>
      <c r="D403" s="709" t="s">
        <v>1000</v>
      </c>
      <c r="L403" s="688"/>
      <c r="M403" s="694" t="s">
        <v>1616</v>
      </c>
      <c r="N403" s="694" t="s">
        <v>1624</v>
      </c>
      <c r="O403" s="694" t="s">
        <v>1623</v>
      </c>
      <c r="Q403" s="694" t="s">
        <v>1729</v>
      </c>
      <c r="R403" s="693"/>
      <c r="AY403" s="708" t="s">
        <v>991</v>
      </c>
      <c r="AZ403" s="708" t="s">
        <v>995</v>
      </c>
      <c r="BA403" s="720" t="s">
        <v>1001</v>
      </c>
      <c r="BB403" s="719" t="s">
        <v>1000</v>
      </c>
      <c r="BC403" s="718" t="e">
        <v>#VALUE!</v>
      </c>
    </row>
    <row r="404" spans="2:55" x14ac:dyDescent="0.25">
      <c r="B404" s="711" t="s">
        <v>995</v>
      </c>
      <c r="C404" s="710" t="s">
        <v>998</v>
      </c>
      <c r="D404" s="709" t="s">
        <v>999</v>
      </c>
      <c r="L404" s="688"/>
      <c r="M404" s="687" t="s">
        <v>1312</v>
      </c>
      <c r="N404" s="687" t="s">
        <v>1729</v>
      </c>
      <c r="O404" s="687" t="str">
        <f>N404&amp;"T"</f>
        <v>LeatherManT</v>
      </c>
      <c r="Q404" s="687" t="s">
        <v>1311</v>
      </c>
      <c r="R404" s="693"/>
      <c r="AY404" s="708" t="s">
        <v>991</v>
      </c>
      <c r="AZ404" s="708" t="s">
        <v>995</v>
      </c>
      <c r="BA404" s="717" t="s">
        <v>998</v>
      </c>
      <c r="BB404" s="716" t="s">
        <v>999</v>
      </c>
      <c r="BC404" s="715" t="e">
        <v>#VALUE!</v>
      </c>
    </row>
    <row r="405" spans="2:55" ht="16.5" thickBot="1" x14ac:dyDescent="0.3">
      <c r="B405" s="711" t="s">
        <v>995</v>
      </c>
      <c r="C405" s="710" t="s">
        <v>998</v>
      </c>
      <c r="D405" s="709" t="s">
        <v>997</v>
      </c>
      <c r="L405" s="692"/>
      <c r="M405" s="691"/>
      <c r="N405" s="691"/>
      <c r="O405" s="691"/>
      <c r="P405" s="691"/>
      <c r="Q405" s="691"/>
      <c r="R405" s="690"/>
      <c r="AY405" s="708" t="s">
        <v>991</v>
      </c>
      <c r="AZ405" s="708" t="s">
        <v>995</v>
      </c>
      <c r="BA405" s="707" t="s">
        <v>998</v>
      </c>
      <c r="BB405" s="706" t="s">
        <v>997</v>
      </c>
      <c r="BC405" s="705" t="e">
        <v>#VALUE!</v>
      </c>
    </row>
    <row r="406" spans="2:55" ht="16.5" thickBot="1" x14ac:dyDescent="0.3">
      <c r="B406" s="711" t="s">
        <v>995</v>
      </c>
      <c r="C406" s="710" t="s">
        <v>994</v>
      </c>
      <c r="D406" s="709" t="s">
        <v>996</v>
      </c>
      <c r="AY406" s="708" t="s">
        <v>991</v>
      </c>
      <c r="AZ406" s="708" t="s">
        <v>995</v>
      </c>
      <c r="BA406" s="717" t="s">
        <v>994</v>
      </c>
      <c r="BB406" s="716" t="s">
        <v>996</v>
      </c>
      <c r="BC406" s="715" t="e">
        <v>#VALUE!</v>
      </c>
    </row>
    <row r="407" spans="2:55" ht="16.5" thickBot="1" x14ac:dyDescent="0.3">
      <c r="B407" s="711" t="s">
        <v>995</v>
      </c>
      <c r="C407" s="710" t="s">
        <v>994</v>
      </c>
      <c r="D407" s="709" t="s">
        <v>993</v>
      </c>
      <c r="L407" s="697"/>
      <c r="M407" s="696"/>
      <c r="N407" s="696"/>
      <c r="O407" s="696"/>
      <c r="P407" s="696"/>
      <c r="Q407" s="696"/>
      <c r="R407" s="695"/>
      <c r="AY407" s="701" t="s">
        <v>991</v>
      </c>
      <c r="AZ407" s="701" t="s">
        <v>995</v>
      </c>
      <c r="BA407" s="724" t="s">
        <v>994</v>
      </c>
      <c r="BB407" s="723" t="s">
        <v>993</v>
      </c>
      <c r="BC407" s="722" t="e">
        <v>#VALUE!</v>
      </c>
    </row>
    <row r="408" spans="2:55" ht="16.5" thickTop="1" x14ac:dyDescent="0.25">
      <c r="B408" s="711" t="s">
        <v>977</v>
      </c>
      <c r="C408" s="710" t="s">
        <v>990</v>
      </c>
      <c r="D408" s="709" t="s">
        <v>989</v>
      </c>
      <c r="L408" s="688"/>
      <c r="M408" s="694" t="s">
        <v>1728</v>
      </c>
      <c r="N408" s="694" t="s">
        <v>1624</v>
      </c>
      <c r="O408" s="694" t="s">
        <v>1623</v>
      </c>
      <c r="Q408" s="694" t="s">
        <v>1727</v>
      </c>
      <c r="R408" s="693"/>
      <c r="AY408" s="721" t="s">
        <v>973</v>
      </c>
      <c r="AZ408" s="721" t="s">
        <v>977</v>
      </c>
      <c r="BA408" s="720" t="s">
        <v>990</v>
      </c>
      <c r="BB408" s="719" t="s">
        <v>989</v>
      </c>
      <c r="BC408" s="718" t="e">
        <v>#VALUE!</v>
      </c>
    </row>
    <row r="409" spans="2:55" x14ac:dyDescent="0.25">
      <c r="B409" s="711" t="s">
        <v>977</v>
      </c>
      <c r="C409" s="710" t="s">
        <v>984</v>
      </c>
      <c r="D409" s="709" t="s">
        <v>988</v>
      </c>
      <c r="L409" s="688"/>
      <c r="M409" s="687" t="s">
        <v>1307</v>
      </c>
      <c r="N409" s="687" t="s">
        <v>1727</v>
      </c>
      <c r="O409" s="687" t="str">
        <f t="shared" ref="O409:O415" si="5">N409&amp;"T"</f>
        <v>AgriMachT</v>
      </c>
      <c r="Q409" s="687" t="s">
        <v>1310</v>
      </c>
      <c r="R409" s="693"/>
      <c r="AY409" s="708" t="s">
        <v>973</v>
      </c>
      <c r="AZ409" s="708" t="s">
        <v>977</v>
      </c>
      <c r="BA409" s="717" t="s">
        <v>984</v>
      </c>
      <c r="BB409" s="716" t="s">
        <v>988</v>
      </c>
      <c r="BC409" s="715" t="e">
        <v>#VALUE!</v>
      </c>
    </row>
    <row r="410" spans="2:55" x14ac:dyDescent="0.25">
      <c r="B410" s="711" t="s">
        <v>977</v>
      </c>
      <c r="C410" s="710" t="s">
        <v>984</v>
      </c>
      <c r="D410" s="709" t="s">
        <v>987</v>
      </c>
      <c r="L410" s="688"/>
      <c r="M410" s="687" t="s">
        <v>1303</v>
      </c>
      <c r="N410" s="687" t="s">
        <v>1726</v>
      </c>
      <c r="O410" s="687" t="str">
        <f t="shared" si="5"/>
        <v>CommMachT</v>
      </c>
      <c r="Q410" s="687" t="s">
        <v>1309</v>
      </c>
      <c r="R410" s="693"/>
      <c r="AY410" s="708" t="s">
        <v>973</v>
      </c>
      <c r="AZ410" s="708" t="s">
        <v>977</v>
      </c>
      <c r="BA410" s="714" t="s">
        <v>984</v>
      </c>
      <c r="BB410" s="713" t="s">
        <v>987</v>
      </c>
      <c r="BC410" s="712" t="e">
        <v>#VALUE!</v>
      </c>
    </row>
    <row r="411" spans="2:55" x14ac:dyDescent="0.25">
      <c r="B411" s="711" t="s">
        <v>977</v>
      </c>
      <c r="C411" s="710" t="s">
        <v>984</v>
      </c>
      <c r="D411" s="709" t="s">
        <v>986</v>
      </c>
      <c r="L411" s="688"/>
      <c r="M411" s="687" t="s">
        <v>1298</v>
      </c>
      <c r="N411" s="687" t="s">
        <v>1725</v>
      </c>
      <c r="O411" s="687" t="str">
        <f t="shared" si="5"/>
        <v>EngineMachT</v>
      </c>
      <c r="Q411" s="687" t="s">
        <v>1308</v>
      </c>
      <c r="R411" s="693"/>
      <c r="AY411" s="708" t="s">
        <v>973</v>
      </c>
      <c r="AZ411" s="708" t="s">
        <v>977</v>
      </c>
      <c r="BA411" s="714" t="s">
        <v>984</v>
      </c>
      <c r="BB411" s="713" t="s">
        <v>986</v>
      </c>
      <c r="BC411" s="712" t="e">
        <v>#VALUE!</v>
      </c>
    </row>
    <row r="412" spans="2:55" x14ac:dyDescent="0.25">
      <c r="B412" s="711" t="s">
        <v>977</v>
      </c>
      <c r="C412" s="710" t="s">
        <v>984</v>
      </c>
      <c r="D412" s="709" t="s">
        <v>985</v>
      </c>
      <c r="L412" s="688"/>
      <c r="M412" s="687" t="s">
        <v>1295</v>
      </c>
      <c r="N412" s="687" t="s">
        <v>1724</v>
      </c>
      <c r="O412" s="687" t="str">
        <f t="shared" si="5"/>
        <v>IndustrialMachT</v>
      </c>
      <c r="Q412" s="687" t="s">
        <v>1306</v>
      </c>
      <c r="R412" s="693"/>
      <c r="AY412" s="708" t="s">
        <v>973</v>
      </c>
      <c r="AZ412" s="708" t="s">
        <v>977</v>
      </c>
      <c r="BA412" s="714" t="s">
        <v>984</v>
      </c>
      <c r="BB412" s="713" t="s">
        <v>985</v>
      </c>
      <c r="BC412" s="712" t="e">
        <v>#VALUE!</v>
      </c>
    </row>
    <row r="413" spans="2:55" x14ac:dyDescent="0.25">
      <c r="B413" s="711" t="s">
        <v>977</v>
      </c>
      <c r="C413" s="710" t="s">
        <v>984</v>
      </c>
      <c r="D413" s="709" t="s">
        <v>983</v>
      </c>
      <c r="L413" s="688"/>
      <c r="M413" s="687" t="s">
        <v>1290</v>
      </c>
      <c r="N413" s="687" t="s">
        <v>1723</v>
      </c>
      <c r="O413" s="687" t="str">
        <f t="shared" si="5"/>
        <v>MetalMachT</v>
      </c>
      <c r="R413" s="693"/>
      <c r="AY413" s="708" t="s">
        <v>973</v>
      </c>
      <c r="AZ413" s="708" t="s">
        <v>977</v>
      </c>
      <c r="BA413" s="707" t="s">
        <v>984</v>
      </c>
      <c r="BB413" s="706" t="s">
        <v>983</v>
      </c>
      <c r="BC413" s="705" t="e">
        <v>#VALUE!</v>
      </c>
    </row>
    <row r="414" spans="2:55" x14ac:dyDescent="0.25">
      <c r="B414" s="711" t="s">
        <v>977</v>
      </c>
      <c r="C414" s="710" t="s">
        <v>979</v>
      </c>
      <c r="D414" s="709" t="s">
        <v>982</v>
      </c>
      <c r="L414" s="688"/>
      <c r="M414" s="687" t="s">
        <v>1281</v>
      </c>
      <c r="N414" s="687" t="s">
        <v>1722</v>
      </c>
      <c r="O414" s="687" t="str">
        <f t="shared" si="5"/>
        <v>OtherGenMachT</v>
      </c>
      <c r="Q414" s="687" t="s">
        <v>1726</v>
      </c>
      <c r="R414" s="693"/>
      <c r="AY414" s="708" t="s">
        <v>973</v>
      </c>
      <c r="AZ414" s="708" t="s">
        <v>977</v>
      </c>
      <c r="BA414" s="717" t="s">
        <v>979</v>
      </c>
      <c r="BB414" s="716" t="s">
        <v>982</v>
      </c>
      <c r="BC414" s="715" t="e">
        <v>#VALUE!</v>
      </c>
    </row>
    <row r="415" spans="2:55" x14ac:dyDescent="0.25">
      <c r="B415" s="711" t="s">
        <v>977</v>
      </c>
      <c r="C415" s="710" t="s">
        <v>979</v>
      </c>
      <c r="D415" s="709" t="s">
        <v>981</v>
      </c>
      <c r="L415" s="688"/>
      <c r="M415" s="687" t="s">
        <v>1276</v>
      </c>
      <c r="N415" s="687" t="s">
        <v>1721</v>
      </c>
      <c r="O415" s="687" t="str">
        <f t="shared" si="5"/>
        <v>VentMachT</v>
      </c>
      <c r="Q415" s="687" t="s">
        <v>1305</v>
      </c>
      <c r="R415" s="693"/>
      <c r="AY415" s="708" t="s">
        <v>973</v>
      </c>
      <c r="AZ415" s="708" t="s">
        <v>977</v>
      </c>
      <c r="BA415" s="714" t="s">
        <v>979</v>
      </c>
      <c r="BB415" s="713" t="s">
        <v>981</v>
      </c>
      <c r="BC415" s="712" t="e">
        <v>#VALUE!</v>
      </c>
    </row>
    <row r="416" spans="2:55" x14ac:dyDescent="0.25">
      <c r="B416" s="711" t="s">
        <v>977</v>
      </c>
      <c r="C416" s="710" t="s">
        <v>979</v>
      </c>
      <c r="D416" s="709" t="s">
        <v>980</v>
      </c>
      <c r="L416" s="688"/>
      <c r="Q416" s="687" t="s">
        <v>1304</v>
      </c>
      <c r="R416" s="693"/>
      <c r="AY416" s="708" t="s">
        <v>973</v>
      </c>
      <c r="AZ416" s="708" t="s">
        <v>977</v>
      </c>
      <c r="BA416" s="714" t="s">
        <v>979</v>
      </c>
      <c r="BB416" s="713" t="s">
        <v>980</v>
      </c>
      <c r="BC416" s="712" t="e">
        <v>#VALUE!</v>
      </c>
    </row>
    <row r="417" spans="2:55" x14ac:dyDescent="0.25">
      <c r="B417" s="711" t="s">
        <v>977</v>
      </c>
      <c r="C417" s="710" t="s">
        <v>979</v>
      </c>
      <c r="D417" s="709" t="s">
        <v>978</v>
      </c>
      <c r="L417" s="688"/>
      <c r="Q417" s="687" t="s">
        <v>1302</v>
      </c>
      <c r="R417" s="693"/>
      <c r="AY417" s="708" t="s">
        <v>973</v>
      </c>
      <c r="AZ417" s="708" t="s">
        <v>977</v>
      </c>
      <c r="BA417" s="707" t="s">
        <v>979</v>
      </c>
      <c r="BB417" s="706" t="s">
        <v>978</v>
      </c>
      <c r="BC417" s="705" t="e">
        <v>#VALUE!</v>
      </c>
    </row>
    <row r="418" spans="2:55" ht="16.5" thickBot="1" x14ac:dyDescent="0.3">
      <c r="B418" s="704" t="s">
        <v>977</v>
      </c>
      <c r="C418" s="703" t="s">
        <v>976</v>
      </c>
      <c r="D418" s="702" t="s">
        <v>975</v>
      </c>
      <c r="L418" s="688"/>
      <c r="R418" s="693"/>
      <c r="AY418" s="701" t="s">
        <v>973</v>
      </c>
      <c r="AZ418" s="701" t="s">
        <v>977</v>
      </c>
      <c r="BA418" s="700" t="s">
        <v>976</v>
      </c>
      <c r="BB418" s="699" t="s">
        <v>975</v>
      </c>
      <c r="BC418" s="698" t="e">
        <v>#VALUE!</v>
      </c>
    </row>
    <row r="419" spans="2:55" ht="16.5" thickTop="1" x14ac:dyDescent="0.25">
      <c r="L419" s="688"/>
      <c r="Q419" s="687" t="s">
        <v>1725</v>
      </c>
      <c r="R419" s="693"/>
    </row>
    <row r="420" spans="2:55" x14ac:dyDescent="0.25">
      <c r="L420" s="688"/>
      <c r="Q420" s="687" t="s">
        <v>1301</v>
      </c>
      <c r="R420" s="693"/>
    </row>
    <row r="421" spans="2:55" x14ac:dyDescent="0.25">
      <c r="L421" s="688"/>
      <c r="Q421" s="687" t="s">
        <v>1300</v>
      </c>
      <c r="R421" s="693"/>
    </row>
    <row r="422" spans="2:55" x14ac:dyDescent="0.25">
      <c r="L422" s="688"/>
      <c r="Q422" s="687" t="s">
        <v>1299</v>
      </c>
      <c r="R422" s="693"/>
    </row>
    <row r="423" spans="2:55" x14ac:dyDescent="0.25">
      <c r="L423" s="688"/>
      <c r="Q423" s="687" t="s">
        <v>1297</v>
      </c>
      <c r="R423" s="693"/>
    </row>
    <row r="424" spans="2:55" x14ac:dyDescent="0.25">
      <c r="F424" s="689"/>
      <c r="L424" s="688"/>
      <c r="R424" s="693"/>
    </row>
    <row r="425" spans="2:55" x14ac:dyDescent="0.25">
      <c r="F425" s="689"/>
      <c r="L425" s="688"/>
      <c r="Q425" s="694" t="s">
        <v>1724</v>
      </c>
      <c r="R425" s="693"/>
    </row>
    <row r="426" spans="2:55" x14ac:dyDescent="0.25">
      <c r="F426" s="689"/>
      <c r="L426" s="688"/>
      <c r="Q426" s="687" t="s">
        <v>1296</v>
      </c>
      <c r="R426" s="693"/>
    </row>
    <row r="427" spans="2:55" x14ac:dyDescent="0.25">
      <c r="F427" s="689"/>
      <c r="L427" s="688"/>
      <c r="Q427" s="687" t="s">
        <v>1294</v>
      </c>
      <c r="R427" s="693"/>
    </row>
    <row r="428" spans="2:55" x14ac:dyDescent="0.25">
      <c r="F428" s="689"/>
      <c r="L428" s="688"/>
      <c r="R428" s="693"/>
    </row>
    <row r="429" spans="2:55" x14ac:dyDescent="0.25">
      <c r="F429" s="689"/>
      <c r="L429" s="688"/>
      <c r="Q429" s="694" t="s">
        <v>1723</v>
      </c>
      <c r="R429" s="693"/>
    </row>
    <row r="430" spans="2:55" x14ac:dyDescent="0.25">
      <c r="F430" s="689"/>
      <c r="L430" s="688"/>
      <c r="Q430" s="687" t="s">
        <v>1293</v>
      </c>
      <c r="R430" s="693"/>
    </row>
    <row r="431" spans="2:55" x14ac:dyDescent="0.25">
      <c r="L431" s="688"/>
      <c r="Q431" s="687" t="s">
        <v>1292</v>
      </c>
      <c r="R431" s="693"/>
    </row>
    <row r="432" spans="2:55" x14ac:dyDescent="0.25">
      <c r="L432" s="688"/>
      <c r="Q432" s="687" t="s">
        <v>1291</v>
      </c>
      <c r="R432" s="693"/>
    </row>
    <row r="433" spans="12:18" x14ac:dyDescent="0.25">
      <c r="L433" s="688"/>
      <c r="Q433" s="687" t="s">
        <v>1289</v>
      </c>
      <c r="R433" s="693"/>
    </row>
    <row r="434" spans="12:18" x14ac:dyDescent="0.25">
      <c r="L434" s="688"/>
      <c r="R434" s="693"/>
    </row>
    <row r="435" spans="12:18" x14ac:dyDescent="0.25">
      <c r="L435" s="688"/>
      <c r="Q435" s="694" t="s">
        <v>1722</v>
      </c>
      <c r="R435" s="693"/>
    </row>
    <row r="436" spans="12:18" x14ac:dyDescent="0.25">
      <c r="L436" s="688"/>
      <c r="Q436" s="687" t="s">
        <v>1288</v>
      </c>
      <c r="R436" s="693"/>
    </row>
    <row r="437" spans="12:18" x14ac:dyDescent="0.25">
      <c r="L437" s="688"/>
      <c r="Q437" s="687" t="s">
        <v>1287</v>
      </c>
      <c r="R437" s="693"/>
    </row>
    <row r="438" spans="12:18" x14ac:dyDescent="0.25">
      <c r="L438" s="688"/>
      <c r="Q438" s="687" t="s">
        <v>1286</v>
      </c>
      <c r="R438" s="693"/>
    </row>
    <row r="439" spans="12:18" x14ac:dyDescent="0.25">
      <c r="L439" s="688"/>
      <c r="Q439" s="687" t="s">
        <v>1285</v>
      </c>
      <c r="R439" s="693"/>
    </row>
    <row r="440" spans="12:18" x14ac:dyDescent="0.25">
      <c r="L440" s="688"/>
      <c r="Q440" s="687" t="s">
        <v>1284</v>
      </c>
      <c r="R440" s="693"/>
    </row>
    <row r="441" spans="12:18" x14ac:dyDescent="0.25">
      <c r="L441" s="688"/>
      <c r="Q441" s="687" t="s">
        <v>1283</v>
      </c>
      <c r="R441" s="693"/>
    </row>
    <row r="442" spans="12:18" x14ac:dyDescent="0.25">
      <c r="L442" s="688"/>
      <c r="Q442" s="687" t="s">
        <v>1282</v>
      </c>
      <c r="R442" s="693"/>
    </row>
    <row r="443" spans="12:18" x14ac:dyDescent="0.25">
      <c r="L443" s="688"/>
      <c r="Q443" s="687" t="s">
        <v>1280</v>
      </c>
      <c r="R443" s="693"/>
    </row>
    <row r="444" spans="12:18" x14ac:dyDescent="0.25">
      <c r="L444" s="688"/>
      <c r="R444" s="693"/>
    </row>
    <row r="445" spans="12:18" x14ac:dyDescent="0.25">
      <c r="L445" s="688"/>
      <c r="Q445" s="694" t="s">
        <v>1721</v>
      </c>
      <c r="R445" s="693"/>
    </row>
    <row r="446" spans="12:18" x14ac:dyDescent="0.25">
      <c r="L446" s="688"/>
      <c r="Q446" s="687" t="s">
        <v>1279</v>
      </c>
      <c r="R446" s="693"/>
    </row>
    <row r="447" spans="12:18" x14ac:dyDescent="0.25">
      <c r="L447" s="688"/>
      <c r="Q447" s="687" t="s">
        <v>1278</v>
      </c>
      <c r="R447" s="693"/>
    </row>
    <row r="448" spans="12:18" x14ac:dyDescent="0.25">
      <c r="L448" s="688"/>
      <c r="Q448" s="687" t="s">
        <v>1275</v>
      </c>
      <c r="R448" s="693"/>
    </row>
    <row r="449" spans="12:18" ht="16.5" thickBot="1" x14ac:dyDescent="0.3">
      <c r="L449" s="692"/>
      <c r="M449" s="691"/>
      <c r="N449" s="691"/>
      <c r="O449" s="691"/>
      <c r="P449" s="691"/>
      <c r="Q449" s="691"/>
      <c r="R449" s="690"/>
    </row>
    <row r="450" spans="12:18" ht="16.5" thickBot="1" x14ac:dyDescent="0.3"/>
    <row r="451" spans="12:18" x14ac:dyDescent="0.25">
      <c r="L451" s="697"/>
      <c r="M451" s="696"/>
      <c r="N451" s="696"/>
      <c r="O451" s="696"/>
      <c r="P451" s="696"/>
      <c r="Q451" s="696"/>
      <c r="R451" s="695"/>
    </row>
    <row r="452" spans="12:18" x14ac:dyDescent="0.25">
      <c r="L452" s="688"/>
      <c r="M452" s="694" t="s">
        <v>1720</v>
      </c>
      <c r="N452" s="694" t="s">
        <v>1624</v>
      </c>
      <c r="O452" s="694" t="s">
        <v>1623</v>
      </c>
      <c r="Q452" s="694" t="s">
        <v>1719</v>
      </c>
      <c r="R452" s="693"/>
    </row>
    <row r="453" spans="12:18" x14ac:dyDescent="0.25">
      <c r="L453" s="688"/>
      <c r="M453" s="687" t="s">
        <v>1269</v>
      </c>
      <c r="N453" s="687" t="s">
        <v>1719</v>
      </c>
      <c r="O453" s="687" t="str">
        <f>N453&amp;"T"</f>
        <v>MedicalEquipT</v>
      </c>
      <c r="Q453" s="687" t="s">
        <v>1274</v>
      </c>
      <c r="R453" s="693"/>
    </row>
    <row r="454" spans="12:18" x14ac:dyDescent="0.25">
      <c r="L454" s="688"/>
      <c r="Q454" s="687" t="s">
        <v>1273</v>
      </c>
      <c r="R454" s="693"/>
    </row>
    <row r="455" spans="12:18" x14ac:dyDescent="0.25">
      <c r="L455" s="688"/>
      <c r="Q455" s="687" t="s">
        <v>1272</v>
      </c>
      <c r="R455" s="693"/>
    </row>
    <row r="456" spans="12:18" x14ac:dyDescent="0.25">
      <c r="L456" s="688"/>
      <c r="Q456" s="687" t="s">
        <v>1271</v>
      </c>
      <c r="R456" s="693"/>
    </row>
    <row r="457" spans="12:18" x14ac:dyDescent="0.25">
      <c r="L457" s="688"/>
      <c r="Q457" s="687" t="s">
        <v>1268</v>
      </c>
      <c r="R457" s="693"/>
    </row>
    <row r="458" spans="12:18" ht="16.5" thickBot="1" x14ac:dyDescent="0.3">
      <c r="L458" s="692"/>
      <c r="M458" s="691"/>
      <c r="N458" s="691"/>
      <c r="O458" s="691"/>
      <c r="P458" s="691"/>
      <c r="Q458" s="691"/>
      <c r="R458" s="690"/>
    </row>
    <row r="459" spans="12:18" ht="16.5" thickBot="1" x14ac:dyDescent="0.3">
      <c r="R459" s="696"/>
    </row>
    <row r="460" spans="12:18" x14ac:dyDescent="0.25">
      <c r="L460" s="697"/>
      <c r="M460" s="696"/>
      <c r="N460" s="696"/>
      <c r="O460" s="696"/>
      <c r="P460" s="696"/>
      <c r="Q460" s="696"/>
      <c r="R460" s="695"/>
    </row>
    <row r="461" spans="12:18" x14ac:dyDescent="0.25">
      <c r="L461" s="688"/>
      <c r="M461" s="694" t="s">
        <v>1718</v>
      </c>
      <c r="N461" s="694" t="s">
        <v>1624</v>
      </c>
      <c r="O461" s="694" t="s">
        <v>1623</v>
      </c>
      <c r="Q461" s="694" t="s">
        <v>1717</v>
      </c>
      <c r="R461" s="693"/>
    </row>
    <row r="462" spans="12:18" x14ac:dyDescent="0.25">
      <c r="L462" s="688"/>
      <c r="M462" s="687" t="s">
        <v>1261</v>
      </c>
      <c r="N462" s="687" t="s">
        <v>1717</v>
      </c>
      <c r="O462" s="687" t="str">
        <f>N462&amp;"T"</f>
        <v>OtherMiscT</v>
      </c>
      <c r="Q462" s="687" t="s">
        <v>1267</v>
      </c>
      <c r="R462" s="693"/>
    </row>
    <row r="463" spans="12:18" x14ac:dyDescent="0.25">
      <c r="L463" s="688"/>
      <c r="Q463" s="687" t="s">
        <v>1266</v>
      </c>
      <c r="R463" s="693"/>
    </row>
    <row r="464" spans="12:18" x14ac:dyDescent="0.25">
      <c r="L464" s="688"/>
      <c r="Q464" s="687" t="s">
        <v>1265</v>
      </c>
      <c r="R464" s="693"/>
    </row>
    <row r="465" spans="12:18" x14ac:dyDescent="0.25">
      <c r="L465" s="688"/>
      <c r="Q465" s="687" t="s">
        <v>1264</v>
      </c>
      <c r="R465" s="693"/>
    </row>
    <row r="466" spans="12:18" x14ac:dyDescent="0.25">
      <c r="L466" s="688"/>
      <c r="Q466" s="687" t="s">
        <v>1263</v>
      </c>
      <c r="R466" s="693"/>
    </row>
    <row r="467" spans="12:18" x14ac:dyDescent="0.25">
      <c r="L467" s="688"/>
      <c r="Q467" s="687" t="s">
        <v>1260</v>
      </c>
      <c r="R467" s="693"/>
    </row>
    <row r="468" spans="12:18" ht="16.5" thickBot="1" x14ac:dyDescent="0.3">
      <c r="L468" s="692"/>
      <c r="M468" s="691"/>
      <c r="N468" s="691"/>
      <c r="O468" s="691"/>
      <c r="P468" s="691"/>
      <c r="Q468" s="691"/>
      <c r="R468" s="690"/>
    </row>
    <row r="469" spans="12:18" ht="16.5" thickBot="1" x14ac:dyDescent="0.3"/>
    <row r="470" spans="12:18" x14ac:dyDescent="0.25">
      <c r="L470" s="697"/>
      <c r="M470" s="696"/>
      <c r="N470" s="696"/>
      <c r="O470" s="696"/>
      <c r="P470" s="696"/>
      <c r="Q470" s="696"/>
      <c r="R470" s="695"/>
    </row>
    <row r="471" spans="12:18" x14ac:dyDescent="0.25">
      <c r="L471" s="688"/>
      <c r="M471" s="694" t="s">
        <v>1716</v>
      </c>
      <c r="N471" s="694" t="s">
        <v>1624</v>
      </c>
      <c r="O471" s="694" t="s">
        <v>1623</v>
      </c>
      <c r="Q471" s="694" t="s">
        <v>1259</v>
      </c>
      <c r="R471" s="693"/>
    </row>
    <row r="472" spans="12:18" x14ac:dyDescent="0.25">
      <c r="L472" s="688"/>
      <c r="M472" s="687" t="s">
        <v>1256</v>
      </c>
      <c r="N472" s="687" t="s">
        <v>1259</v>
      </c>
      <c r="O472" s="687" t="str">
        <f>N472&amp;"T"</f>
        <v>CementT</v>
      </c>
      <c r="Q472" s="687" t="s">
        <v>1259</v>
      </c>
      <c r="R472" s="693"/>
    </row>
    <row r="473" spans="12:18" x14ac:dyDescent="0.25">
      <c r="L473" s="688"/>
      <c r="M473" s="687" t="s">
        <v>1253</v>
      </c>
      <c r="N473" s="687" t="s">
        <v>1715</v>
      </c>
      <c r="O473" s="687" t="str">
        <f>N473&amp;"T"</f>
        <v>ClayT</v>
      </c>
      <c r="Q473" s="687" t="s">
        <v>1258</v>
      </c>
      <c r="R473" s="693"/>
    </row>
    <row r="474" spans="12:18" x14ac:dyDescent="0.25">
      <c r="L474" s="688"/>
      <c r="M474" s="687" t="s">
        <v>1251</v>
      </c>
      <c r="N474" s="687" t="s">
        <v>1714</v>
      </c>
      <c r="O474" s="687" t="str">
        <f>N474&amp;"T"</f>
        <v>GlassT</v>
      </c>
      <c r="Q474" s="687" t="s">
        <v>1257</v>
      </c>
      <c r="R474" s="693"/>
    </row>
    <row r="475" spans="12:18" x14ac:dyDescent="0.25">
      <c r="L475" s="688"/>
      <c r="M475" s="687" t="s">
        <v>1248</v>
      </c>
      <c r="N475" s="687" t="s">
        <v>1713</v>
      </c>
      <c r="O475" s="687" t="str">
        <f>N475&amp;"T"</f>
        <v>LimeT</v>
      </c>
      <c r="Q475" s="687" t="s">
        <v>1255</v>
      </c>
      <c r="R475" s="693"/>
    </row>
    <row r="476" spans="12:18" x14ac:dyDescent="0.25">
      <c r="L476" s="688"/>
      <c r="M476" s="687" t="s">
        <v>1241</v>
      </c>
      <c r="N476" s="687" t="s">
        <v>1712</v>
      </c>
      <c r="O476" s="687" t="str">
        <f>N476&amp;"T"</f>
        <v>OtherNonMetalT</v>
      </c>
      <c r="R476" s="693"/>
    </row>
    <row r="477" spans="12:18" x14ac:dyDescent="0.25">
      <c r="L477" s="688"/>
      <c r="Q477" s="694" t="s">
        <v>1715</v>
      </c>
      <c r="R477" s="693"/>
    </row>
    <row r="478" spans="12:18" x14ac:dyDescent="0.25">
      <c r="L478" s="688"/>
      <c r="Q478" s="687" t="s">
        <v>1252</v>
      </c>
      <c r="R478" s="693"/>
    </row>
    <row r="479" spans="12:18" x14ac:dyDescent="0.25">
      <c r="L479" s="688"/>
      <c r="R479" s="693"/>
    </row>
    <row r="480" spans="12:18" x14ac:dyDescent="0.25">
      <c r="L480" s="688"/>
      <c r="Q480" s="694" t="s">
        <v>1714</v>
      </c>
      <c r="R480" s="693"/>
    </row>
    <row r="481" spans="6:18" x14ac:dyDescent="0.25">
      <c r="L481" s="688"/>
      <c r="Q481" s="687" t="s">
        <v>1250</v>
      </c>
      <c r="R481" s="693"/>
    </row>
    <row r="482" spans="6:18" x14ac:dyDescent="0.25">
      <c r="L482" s="688"/>
      <c r="R482" s="693"/>
    </row>
    <row r="483" spans="6:18" x14ac:dyDescent="0.25">
      <c r="L483" s="688"/>
      <c r="Q483" s="694" t="s">
        <v>1713</v>
      </c>
      <c r="R483" s="693"/>
    </row>
    <row r="484" spans="6:18" x14ac:dyDescent="0.25">
      <c r="L484" s="688"/>
      <c r="Q484" s="687" t="s">
        <v>1247</v>
      </c>
      <c r="R484" s="693"/>
    </row>
    <row r="485" spans="6:18" x14ac:dyDescent="0.25">
      <c r="L485" s="688"/>
      <c r="R485" s="693"/>
    </row>
    <row r="486" spans="6:18" x14ac:dyDescent="0.25">
      <c r="L486" s="688"/>
      <c r="Q486" s="694" t="s">
        <v>1712</v>
      </c>
      <c r="R486" s="693"/>
    </row>
    <row r="487" spans="6:18" x14ac:dyDescent="0.25">
      <c r="L487" s="688"/>
      <c r="Q487" s="687" t="s">
        <v>1246</v>
      </c>
      <c r="R487" s="693"/>
    </row>
    <row r="488" spans="6:18" x14ac:dyDescent="0.25">
      <c r="L488" s="688"/>
      <c r="Q488" s="687" t="s">
        <v>1245</v>
      </c>
      <c r="R488" s="693"/>
    </row>
    <row r="489" spans="6:18" x14ac:dyDescent="0.25">
      <c r="F489" s="689"/>
      <c r="L489" s="688"/>
      <c r="Q489" s="687" t="s">
        <v>1244</v>
      </c>
      <c r="R489" s="693"/>
    </row>
    <row r="490" spans="6:18" x14ac:dyDescent="0.25">
      <c r="F490" s="689"/>
      <c r="L490" s="688"/>
      <c r="Q490" s="687" t="s">
        <v>1243</v>
      </c>
      <c r="R490" s="693"/>
    </row>
    <row r="491" spans="6:18" x14ac:dyDescent="0.25">
      <c r="F491" s="689"/>
      <c r="L491" s="688"/>
      <c r="Q491" s="687" t="s">
        <v>1240</v>
      </c>
      <c r="R491" s="693"/>
    </row>
    <row r="492" spans="6:18" ht="16.5" thickBot="1" x14ac:dyDescent="0.3">
      <c r="L492" s="692"/>
      <c r="M492" s="691"/>
      <c r="N492" s="691"/>
      <c r="O492" s="691"/>
      <c r="P492" s="691"/>
      <c r="Q492" s="691"/>
      <c r="R492" s="690"/>
    </row>
    <row r="493" spans="6:18" ht="16.5" thickBot="1" x14ac:dyDescent="0.3"/>
    <row r="494" spans="6:18" x14ac:dyDescent="0.25">
      <c r="L494" s="697"/>
      <c r="M494" s="696"/>
      <c r="N494" s="696"/>
      <c r="O494" s="696"/>
      <c r="P494" s="696"/>
      <c r="Q494" s="696"/>
      <c r="R494" s="695"/>
    </row>
    <row r="495" spans="6:18" x14ac:dyDescent="0.25">
      <c r="L495" s="688"/>
      <c r="M495" s="694" t="s">
        <v>1231</v>
      </c>
      <c r="N495" s="694" t="s">
        <v>1624</v>
      </c>
      <c r="O495" s="694" t="s">
        <v>1623</v>
      </c>
      <c r="Q495" s="694" t="s">
        <v>1711</v>
      </c>
      <c r="R495" s="693"/>
    </row>
    <row r="496" spans="6:18" x14ac:dyDescent="0.25">
      <c r="L496" s="688"/>
      <c r="M496" s="687" t="s">
        <v>1234</v>
      </c>
      <c r="N496" s="687" t="s">
        <v>1711</v>
      </c>
      <c r="O496" s="687" t="str">
        <f>N496&amp;"T"</f>
        <v>ConvertedPaperT</v>
      </c>
      <c r="Q496" s="687" t="s">
        <v>1238</v>
      </c>
      <c r="R496" s="693"/>
    </row>
    <row r="497" spans="12:18" x14ac:dyDescent="0.25">
      <c r="L497" s="688"/>
      <c r="M497" s="687" t="s">
        <v>1229</v>
      </c>
      <c r="N497" s="687" t="s">
        <v>1710</v>
      </c>
      <c r="O497" s="687" t="str">
        <f>N497&amp;"T"</f>
        <v>PulpT</v>
      </c>
      <c r="Q497" s="687" t="s">
        <v>1237</v>
      </c>
      <c r="R497" s="693"/>
    </row>
    <row r="498" spans="12:18" x14ac:dyDescent="0.25">
      <c r="L498" s="688"/>
      <c r="Q498" s="687" t="s">
        <v>1236</v>
      </c>
      <c r="R498" s="693"/>
    </row>
    <row r="499" spans="12:18" x14ac:dyDescent="0.25">
      <c r="L499" s="688"/>
      <c r="Q499" s="687" t="s">
        <v>1235</v>
      </c>
      <c r="R499" s="693"/>
    </row>
    <row r="500" spans="12:18" x14ac:dyDescent="0.25">
      <c r="L500" s="688"/>
      <c r="Q500" s="687" t="s">
        <v>1233</v>
      </c>
      <c r="R500" s="693"/>
    </row>
    <row r="501" spans="12:18" x14ac:dyDescent="0.25">
      <c r="L501" s="688"/>
      <c r="R501" s="693"/>
    </row>
    <row r="502" spans="12:18" x14ac:dyDescent="0.25">
      <c r="L502" s="688"/>
      <c r="Q502" s="694" t="s">
        <v>1710</v>
      </c>
      <c r="R502" s="693"/>
    </row>
    <row r="503" spans="12:18" x14ac:dyDescent="0.25">
      <c r="L503" s="688"/>
      <c r="Q503" s="687" t="s">
        <v>1232</v>
      </c>
      <c r="R503" s="693"/>
    </row>
    <row r="504" spans="12:18" x14ac:dyDescent="0.25">
      <c r="L504" s="688"/>
      <c r="Q504" s="687" t="s">
        <v>1231</v>
      </c>
      <c r="R504" s="693"/>
    </row>
    <row r="505" spans="12:18" x14ac:dyDescent="0.25">
      <c r="L505" s="688"/>
      <c r="Q505" s="687" t="s">
        <v>1228</v>
      </c>
      <c r="R505" s="693"/>
    </row>
    <row r="506" spans="12:18" ht="16.5" thickBot="1" x14ac:dyDescent="0.3">
      <c r="L506" s="692"/>
      <c r="M506" s="691"/>
      <c r="N506" s="691"/>
      <c r="O506" s="691"/>
      <c r="P506" s="691"/>
      <c r="Q506" s="691"/>
      <c r="R506" s="690"/>
    </row>
    <row r="507" spans="12:18" ht="16.5" thickBot="1" x14ac:dyDescent="0.3"/>
    <row r="508" spans="12:18" x14ac:dyDescent="0.25">
      <c r="L508" s="697"/>
      <c r="M508" s="696"/>
      <c r="N508" s="696"/>
      <c r="O508" s="696"/>
      <c r="P508" s="696"/>
      <c r="Q508" s="696"/>
      <c r="R508" s="695"/>
    </row>
    <row r="509" spans="12:18" x14ac:dyDescent="0.25">
      <c r="L509" s="688"/>
      <c r="M509" s="694" t="s">
        <v>1709</v>
      </c>
      <c r="N509" s="694" t="s">
        <v>1624</v>
      </c>
      <c r="O509" s="694" t="s">
        <v>1623</v>
      </c>
      <c r="Q509" s="694" t="s">
        <v>1708</v>
      </c>
      <c r="R509" s="693"/>
    </row>
    <row r="510" spans="12:18" x14ac:dyDescent="0.25">
      <c r="L510" s="688"/>
      <c r="M510" s="687" t="s">
        <v>1223</v>
      </c>
      <c r="N510" s="687" t="s">
        <v>1708</v>
      </c>
      <c r="O510" s="687" t="str">
        <f>N510&amp;"T"</f>
        <v>PetrolProdT</v>
      </c>
      <c r="Q510" s="687" t="s">
        <v>1227</v>
      </c>
      <c r="R510" s="693"/>
    </row>
    <row r="511" spans="12:18" x14ac:dyDescent="0.25">
      <c r="L511" s="688"/>
      <c r="Q511" s="687" t="s">
        <v>1226</v>
      </c>
      <c r="R511" s="693"/>
    </row>
    <row r="512" spans="12:18" x14ac:dyDescent="0.25">
      <c r="L512" s="688"/>
      <c r="Q512" s="687" t="s">
        <v>1225</v>
      </c>
      <c r="R512" s="693"/>
    </row>
    <row r="513" spans="6:18" x14ac:dyDescent="0.25">
      <c r="L513" s="688"/>
      <c r="Q513" s="687" t="s">
        <v>1222</v>
      </c>
      <c r="R513" s="693"/>
    </row>
    <row r="514" spans="6:18" ht="16.5" thickBot="1" x14ac:dyDescent="0.3">
      <c r="F514" s="689"/>
      <c r="L514" s="692"/>
      <c r="M514" s="691"/>
      <c r="N514" s="691"/>
      <c r="O514" s="691"/>
      <c r="P514" s="691"/>
      <c r="Q514" s="691"/>
      <c r="R514" s="690"/>
    </row>
    <row r="515" spans="6:18" ht="16.5" thickBot="1" x14ac:dyDescent="0.3">
      <c r="F515" s="689"/>
      <c r="R515" s="696"/>
    </row>
    <row r="516" spans="6:18" x14ac:dyDescent="0.25">
      <c r="L516" s="697"/>
      <c r="M516" s="696"/>
      <c r="N516" s="696"/>
      <c r="O516" s="696"/>
      <c r="P516" s="696"/>
      <c r="Q516" s="696"/>
      <c r="R516" s="695"/>
    </row>
    <row r="517" spans="6:18" x14ac:dyDescent="0.25">
      <c r="L517" s="688"/>
      <c r="M517" s="694" t="s">
        <v>729</v>
      </c>
      <c r="N517" s="694" t="s">
        <v>1624</v>
      </c>
      <c r="O517" s="694" t="s">
        <v>1623</v>
      </c>
      <c r="Q517" s="694" t="s">
        <v>1707</v>
      </c>
      <c r="R517" s="693"/>
    </row>
    <row r="518" spans="6:18" x14ac:dyDescent="0.25">
      <c r="L518" s="688"/>
      <c r="M518" s="687" t="s">
        <v>1215</v>
      </c>
      <c r="N518" s="687" t="s">
        <v>1707</v>
      </c>
      <c r="O518" s="687" t="str">
        <f>N518&amp;"T"</f>
        <v>PlasticProdT</v>
      </c>
      <c r="Q518" s="687" t="s">
        <v>1221</v>
      </c>
      <c r="R518" s="693"/>
    </row>
    <row r="519" spans="6:18" x14ac:dyDescent="0.25">
      <c r="L519" s="688"/>
      <c r="M519" s="687" t="s">
        <v>1210</v>
      </c>
      <c r="N519" s="687" t="s">
        <v>1706</v>
      </c>
      <c r="O519" s="687" t="str">
        <f>N519&amp;"T"</f>
        <v>RubberProdT</v>
      </c>
      <c r="Q519" s="687" t="s">
        <v>1220</v>
      </c>
      <c r="R519" s="693"/>
    </row>
    <row r="520" spans="6:18" x14ac:dyDescent="0.25">
      <c r="L520" s="688"/>
      <c r="Q520" s="687" t="s">
        <v>1219</v>
      </c>
      <c r="R520" s="693"/>
    </row>
    <row r="521" spans="6:18" x14ac:dyDescent="0.25">
      <c r="L521" s="688"/>
      <c r="Q521" s="687" t="s">
        <v>1218</v>
      </c>
      <c r="R521" s="693"/>
    </row>
    <row r="522" spans="6:18" x14ac:dyDescent="0.25">
      <c r="L522" s="688"/>
      <c r="Q522" s="687" t="s">
        <v>1217</v>
      </c>
      <c r="R522" s="693"/>
    </row>
    <row r="523" spans="6:18" x14ac:dyDescent="0.25">
      <c r="L523" s="688"/>
      <c r="Q523" s="687" t="s">
        <v>1216</v>
      </c>
      <c r="R523" s="693"/>
    </row>
    <row r="524" spans="6:18" x14ac:dyDescent="0.25">
      <c r="L524" s="688"/>
      <c r="Q524" s="687" t="s">
        <v>1214</v>
      </c>
      <c r="R524" s="693"/>
    </row>
    <row r="525" spans="6:18" x14ac:dyDescent="0.25">
      <c r="L525" s="688"/>
      <c r="R525" s="693"/>
    </row>
    <row r="526" spans="6:18" x14ac:dyDescent="0.25">
      <c r="L526" s="688"/>
      <c r="Q526" s="694" t="s">
        <v>1706</v>
      </c>
      <c r="R526" s="693"/>
    </row>
    <row r="527" spans="6:18" x14ac:dyDescent="0.25">
      <c r="L527" s="688"/>
      <c r="Q527" s="687" t="s">
        <v>1213</v>
      </c>
      <c r="R527" s="693"/>
    </row>
    <row r="528" spans="6:18" x14ac:dyDescent="0.25">
      <c r="L528" s="688"/>
      <c r="Q528" s="687" t="s">
        <v>1212</v>
      </c>
      <c r="R528" s="693"/>
    </row>
    <row r="529" spans="12:18" x14ac:dyDescent="0.25">
      <c r="L529" s="688"/>
      <c r="Q529" s="687" t="s">
        <v>1209</v>
      </c>
      <c r="R529" s="693"/>
    </row>
    <row r="530" spans="12:18" ht="16.5" thickBot="1" x14ac:dyDescent="0.3">
      <c r="L530" s="692"/>
      <c r="M530" s="691"/>
      <c r="N530" s="691"/>
      <c r="O530" s="691"/>
      <c r="P530" s="691"/>
      <c r="Q530" s="691"/>
      <c r="R530" s="690"/>
    </row>
    <row r="531" spans="12:18" ht="16.5" thickBot="1" x14ac:dyDescent="0.3"/>
    <row r="532" spans="12:18" x14ac:dyDescent="0.25">
      <c r="L532" s="697"/>
      <c r="M532" s="696"/>
      <c r="N532" s="696"/>
      <c r="O532" s="696"/>
      <c r="P532" s="696"/>
      <c r="Q532" s="696"/>
      <c r="R532" s="695"/>
    </row>
    <row r="533" spans="12:18" x14ac:dyDescent="0.25">
      <c r="L533" s="688"/>
      <c r="M533" s="694" t="s">
        <v>1705</v>
      </c>
      <c r="N533" s="694" t="s">
        <v>1624</v>
      </c>
      <c r="O533" s="694" t="s">
        <v>1623</v>
      </c>
      <c r="Q533" s="687" t="s">
        <v>1704</v>
      </c>
      <c r="R533" s="693"/>
    </row>
    <row r="534" spans="12:18" x14ac:dyDescent="0.25">
      <c r="L534" s="688"/>
      <c r="M534" s="687" t="s">
        <v>1206</v>
      </c>
      <c r="N534" s="687" t="s">
        <v>1704</v>
      </c>
      <c r="O534" s="687" t="str">
        <f>N534&amp;"T"</f>
        <v>AluminaT</v>
      </c>
      <c r="Q534" s="687" t="s">
        <v>1207</v>
      </c>
      <c r="R534" s="693"/>
    </row>
    <row r="535" spans="12:18" x14ac:dyDescent="0.25">
      <c r="L535" s="688"/>
      <c r="M535" s="687" t="s">
        <v>1203</v>
      </c>
      <c r="N535" s="687" t="s">
        <v>1203</v>
      </c>
      <c r="O535" s="687" t="str">
        <f>N535&amp;"T"</f>
        <v>FoundriesT</v>
      </c>
      <c r="Q535" s="687" t="s">
        <v>1205</v>
      </c>
      <c r="R535" s="693"/>
    </row>
    <row r="536" spans="12:18" x14ac:dyDescent="0.25">
      <c r="L536" s="688"/>
      <c r="M536" s="687" t="s">
        <v>1201</v>
      </c>
      <c r="N536" s="687" t="s">
        <v>1703</v>
      </c>
      <c r="O536" s="687" t="str">
        <f>N536&amp;"T"</f>
        <v>IronT</v>
      </c>
      <c r="R536" s="693"/>
    </row>
    <row r="537" spans="12:18" x14ac:dyDescent="0.25">
      <c r="L537" s="688"/>
      <c r="M537" s="687" t="s">
        <v>1195</v>
      </c>
      <c r="N537" s="687" t="s">
        <v>1702</v>
      </c>
      <c r="O537" s="687" t="str">
        <f>N537&amp;"T"</f>
        <v>NonferrousT</v>
      </c>
      <c r="Q537" s="694" t="s">
        <v>1203</v>
      </c>
      <c r="R537" s="693"/>
    </row>
    <row r="538" spans="12:18" x14ac:dyDescent="0.25">
      <c r="L538" s="688"/>
      <c r="M538" s="687" t="s">
        <v>1192</v>
      </c>
      <c r="N538" s="687" t="s">
        <v>1701</v>
      </c>
      <c r="O538" s="687" t="str">
        <f>N538&amp;"T"</f>
        <v>SteelT</v>
      </c>
      <c r="Q538" s="687" t="s">
        <v>1204</v>
      </c>
      <c r="R538" s="693"/>
    </row>
    <row r="539" spans="12:18" x14ac:dyDescent="0.25">
      <c r="L539" s="688"/>
      <c r="Q539" s="687" t="s">
        <v>1202</v>
      </c>
      <c r="R539" s="693"/>
    </row>
    <row r="540" spans="12:18" x14ac:dyDescent="0.25">
      <c r="L540" s="688"/>
      <c r="R540" s="693"/>
    </row>
    <row r="541" spans="12:18" x14ac:dyDescent="0.25">
      <c r="L541" s="688"/>
      <c r="Q541" s="694" t="s">
        <v>1703</v>
      </c>
      <c r="R541" s="693"/>
    </row>
    <row r="542" spans="12:18" x14ac:dyDescent="0.25">
      <c r="L542" s="688"/>
      <c r="Q542" s="687" t="s">
        <v>1200</v>
      </c>
      <c r="R542" s="693"/>
    </row>
    <row r="543" spans="12:18" x14ac:dyDescent="0.25">
      <c r="L543" s="688"/>
      <c r="R543" s="693"/>
    </row>
    <row r="544" spans="12:18" x14ac:dyDescent="0.25">
      <c r="L544" s="688"/>
      <c r="Q544" s="694" t="s">
        <v>1702</v>
      </c>
      <c r="R544" s="693"/>
    </row>
    <row r="545" spans="12:18" x14ac:dyDescent="0.25">
      <c r="L545" s="688"/>
      <c r="Q545" s="687" t="s">
        <v>1198</v>
      </c>
      <c r="R545" s="693"/>
    </row>
    <row r="546" spans="12:18" x14ac:dyDescent="0.25">
      <c r="L546" s="688"/>
      <c r="Q546" s="687" t="s">
        <v>1196</v>
      </c>
      <c r="R546" s="693"/>
    </row>
    <row r="547" spans="12:18" x14ac:dyDescent="0.25">
      <c r="L547" s="688"/>
      <c r="Q547" s="687" t="s">
        <v>1194</v>
      </c>
      <c r="R547" s="693"/>
    </row>
    <row r="548" spans="12:18" x14ac:dyDescent="0.25">
      <c r="L548" s="688"/>
      <c r="R548" s="693"/>
    </row>
    <row r="549" spans="12:18" x14ac:dyDescent="0.25">
      <c r="L549" s="688"/>
      <c r="Q549" s="694" t="s">
        <v>1701</v>
      </c>
      <c r="R549" s="693"/>
    </row>
    <row r="550" spans="12:18" x14ac:dyDescent="0.25">
      <c r="L550" s="688"/>
      <c r="Q550" s="687" t="s">
        <v>1191</v>
      </c>
      <c r="R550" s="693"/>
    </row>
    <row r="551" spans="12:18" ht="16.5" thickBot="1" x14ac:dyDescent="0.3">
      <c r="L551" s="692"/>
      <c r="M551" s="691"/>
      <c r="N551" s="691"/>
      <c r="O551" s="691"/>
      <c r="P551" s="691"/>
      <c r="Q551" s="691"/>
      <c r="R551" s="690"/>
    </row>
    <row r="552" spans="12:18" ht="16.5" thickBot="1" x14ac:dyDescent="0.3">
      <c r="R552" s="696"/>
    </row>
    <row r="553" spans="12:18" x14ac:dyDescent="0.25">
      <c r="L553" s="697"/>
      <c r="M553" s="696"/>
      <c r="N553" s="696"/>
      <c r="O553" s="696"/>
      <c r="P553" s="696"/>
      <c r="Q553" s="696"/>
      <c r="R553" s="695"/>
    </row>
    <row r="554" spans="12:18" x14ac:dyDescent="0.25">
      <c r="L554" s="688"/>
      <c r="M554" s="694" t="s">
        <v>1700</v>
      </c>
      <c r="N554" s="694" t="s">
        <v>1624</v>
      </c>
      <c r="O554" s="694" t="s">
        <v>1623</v>
      </c>
      <c r="Q554" s="687" t="s">
        <v>1699</v>
      </c>
      <c r="R554" s="693"/>
    </row>
    <row r="555" spans="12:18" x14ac:dyDescent="0.25">
      <c r="L555" s="688"/>
      <c r="M555" s="687" t="s">
        <v>1187</v>
      </c>
      <c r="N555" s="687" t="s">
        <v>1699</v>
      </c>
      <c r="O555" s="687" t="str">
        <f>N555&amp;"T"</f>
        <v>PrintingActT</v>
      </c>
      <c r="Q555" s="687" t="s">
        <v>1189</v>
      </c>
      <c r="R555" s="693"/>
    </row>
    <row r="556" spans="12:18" x14ac:dyDescent="0.25">
      <c r="L556" s="688"/>
      <c r="Q556" s="687" t="s">
        <v>1186</v>
      </c>
      <c r="R556" s="693"/>
    </row>
    <row r="557" spans="12:18" ht="16.5" thickBot="1" x14ac:dyDescent="0.3">
      <c r="L557" s="692"/>
      <c r="M557" s="691"/>
      <c r="N557" s="691"/>
      <c r="O557" s="691"/>
      <c r="P557" s="691"/>
      <c r="Q557" s="691"/>
      <c r="R557" s="690"/>
    </row>
    <row r="558" spans="12:18" ht="16.5" thickBot="1" x14ac:dyDescent="0.3"/>
    <row r="559" spans="12:18" x14ac:dyDescent="0.25">
      <c r="L559" s="697"/>
      <c r="M559" s="696"/>
      <c r="N559" s="696"/>
      <c r="O559" s="696"/>
      <c r="P559" s="696"/>
      <c r="Q559" s="696"/>
      <c r="R559" s="695"/>
    </row>
    <row r="560" spans="12:18" x14ac:dyDescent="0.25">
      <c r="L560" s="688"/>
      <c r="M560" s="694" t="s">
        <v>1698</v>
      </c>
      <c r="N560" s="694" t="s">
        <v>1624</v>
      </c>
      <c r="O560" s="694" t="s">
        <v>1623</v>
      </c>
      <c r="Q560" s="687" t="s">
        <v>1183</v>
      </c>
      <c r="R560" s="693"/>
    </row>
    <row r="561" spans="12:18" x14ac:dyDescent="0.25">
      <c r="L561" s="688"/>
      <c r="M561" s="687" t="s">
        <v>1184</v>
      </c>
      <c r="N561" s="687" t="s">
        <v>1183</v>
      </c>
      <c r="O561" s="687" t="str">
        <f>N561&amp;"T"</f>
        <v>FabricT</v>
      </c>
      <c r="Q561" s="687" t="s">
        <v>1183</v>
      </c>
      <c r="R561" s="693"/>
    </row>
    <row r="562" spans="12:18" x14ac:dyDescent="0.25">
      <c r="L562" s="688"/>
      <c r="M562" s="687" t="s">
        <v>1182</v>
      </c>
      <c r="N562" s="687" t="s">
        <v>1697</v>
      </c>
      <c r="O562" s="687" t="str">
        <f>N562&amp;"T"</f>
        <v>FiberT</v>
      </c>
      <c r="R562" s="693"/>
    </row>
    <row r="563" spans="12:18" x14ac:dyDescent="0.25">
      <c r="L563" s="688"/>
      <c r="M563" s="687" t="s">
        <v>1179</v>
      </c>
      <c r="N563" s="687" t="s">
        <v>1696</v>
      </c>
      <c r="O563" s="687" t="str">
        <f>N563&amp;"T"</f>
        <v>TextileT</v>
      </c>
      <c r="Q563" s="687" t="s">
        <v>1697</v>
      </c>
      <c r="R563" s="693"/>
    </row>
    <row r="564" spans="12:18" x14ac:dyDescent="0.25">
      <c r="L564" s="688"/>
      <c r="Q564" s="687" t="s">
        <v>1181</v>
      </c>
      <c r="R564" s="693"/>
    </row>
    <row r="565" spans="12:18" x14ac:dyDescent="0.25">
      <c r="L565" s="688"/>
      <c r="R565" s="693"/>
    </row>
    <row r="566" spans="12:18" x14ac:dyDescent="0.25">
      <c r="L566" s="688"/>
      <c r="Q566" s="687" t="s">
        <v>1696</v>
      </c>
      <c r="R566" s="693"/>
    </row>
    <row r="567" spans="12:18" x14ac:dyDescent="0.25">
      <c r="L567" s="688"/>
      <c r="Q567" s="687" t="s">
        <v>1178</v>
      </c>
      <c r="R567" s="693"/>
    </row>
    <row r="568" spans="12:18" ht="16.5" thickBot="1" x14ac:dyDescent="0.3">
      <c r="L568" s="692"/>
      <c r="M568" s="691"/>
      <c r="N568" s="691"/>
      <c r="O568" s="691"/>
      <c r="P568" s="691"/>
      <c r="Q568" s="691"/>
      <c r="R568" s="690"/>
    </row>
    <row r="569" spans="12:18" ht="16.5" thickBot="1" x14ac:dyDescent="0.3"/>
    <row r="570" spans="12:18" x14ac:dyDescent="0.25">
      <c r="L570" s="697"/>
      <c r="M570" s="696"/>
      <c r="N570" s="696"/>
      <c r="O570" s="696"/>
      <c r="P570" s="696"/>
      <c r="Q570" s="696"/>
      <c r="R570" s="695"/>
    </row>
    <row r="571" spans="12:18" x14ac:dyDescent="0.25">
      <c r="L571" s="688"/>
      <c r="M571" s="694" t="s">
        <v>1695</v>
      </c>
      <c r="N571" s="694" t="s">
        <v>1624</v>
      </c>
      <c r="O571" s="694" t="s">
        <v>1623</v>
      </c>
      <c r="Q571" s="687" t="s">
        <v>1694</v>
      </c>
      <c r="R571" s="693"/>
    </row>
    <row r="572" spans="12:18" x14ac:dyDescent="0.25">
      <c r="L572" s="688"/>
      <c r="M572" s="687" t="s">
        <v>1174</v>
      </c>
      <c r="N572" s="687" t="s">
        <v>1694</v>
      </c>
      <c r="O572" s="687" t="str">
        <f>N572&amp;"T"</f>
        <v>TextileFurnT</v>
      </c>
      <c r="Q572" s="687" t="s">
        <v>1177</v>
      </c>
      <c r="R572" s="693"/>
    </row>
    <row r="573" spans="12:18" x14ac:dyDescent="0.25">
      <c r="L573" s="688"/>
      <c r="Q573" s="687" t="s">
        <v>1176</v>
      </c>
      <c r="R573" s="693"/>
    </row>
    <row r="574" spans="12:18" x14ac:dyDescent="0.25">
      <c r="L574" s="688"/>
      <c r="Q574" s="687" t="s">
        <v>1173</v>
      </c>
      <c r="R574" s="693"/>
    </row>
    <row r="575" spans="12:18" ht="16.5" thickBot="1" x14ac:dyDescent="0.3">
      <c r="L575" s="692"/>
      <c r="M575" s="691"/>
      <c r="N575" s="691"/>
      <c r="O575" s="691"/>
      <c r="P575" s="691"/>
      <c r="Q575" s="691"/>
      <c r="R575" s="690"/>
    </row>
    <row r="576" spans="12:18" ht="16.5" thickBot="1" x14ac:dyDescent="0.3"/>
    <row r="577" spans="12:18" x14ac:dyDescent="0.25">
      <c r="L577" s="697"/>
      <c r="M577" s="696"/>
      <c r="N577" s="696"/>
      <c r="O577" s="696"/>
      <c r="P577" s="696"/>
      <c r="Q577" s="696"/>
      <c r="R577" s="695"/>
    </row>
    <row r="578" spans="12:18" x14ac:dyDescent="0.25">
      <c r="L578" s="688"/>
      <c r="M578" s="694" t="s">
        <v>1693</v>
      </c>
      <c r="N578" s="694" t="s">
        <v>1624</v>
      </c>
      <c r="O578" s="694" t="s">
        <v>1623</v>
      </c>
      <c r="Q578" s="694" t="s">
        <v>1692</v>
      </c>
      <c r="R578" s="693"/>
    </row>
    <row r="579" spans="12:18" x14ac:dyDescent="0.25">
      <c r="L579" s="688"/>
      <c r="M579" s="687" t="s">
        <v>1167</v>
      </c>
      <c r="N579" s="687" t="s">
        <v>1692</v>
      </c>
      <c r="O579" s="687" t="str">
        <f t="shared" ref="O579:O585" si="6">N579&amp;"T"</f>
        <v>AerospaceT</v>
      </c>
      <c r="Q579" s="687" t="s">
        <v>1171</v>
      </c>
      <c r="R579" s="693"/>
    </row>
    <row r="580" spans="12:18" x14ac:dyDescent="0.25">
      <c r="L580" s="688"/>
      <c r="M580" s="687" t="s">
        <v>1162</v>
      </c>
      <c r="N580" s="687" t="s">
        <v>1691</v>
      </c>
      <c r="O580" s="687" t="str">
        <f t="shared" si="6"/>
        <v>MotorVBodyT</v>
      </c>
      <c r="Q580" s="687" t="s">
        <v>1170</v>
      </c>
      <c r="R580" s="693"/>
    </row>
    <row r="581" spans="12:18" x14ac:dyDescent="0.25">
      <c r="L581" s="688"/>
      <c r="M581" s="687" t="s">
        <v>1158</v>
      </c>
      <c r="N581" s="687" t="s">
        <v>1690</v>
      </c>
      <c r="O581" s="687" t="str">
        <f t="shared" si="6"/>
        <v>MotorVManT</v>
      </c>
      <c r="Q581" s="687" t="s">
        <v>1169</v>
      </c>
      <c r="R581" s="693"/>
    </row>
    <row r="582" spans="12:18" x14ac:dyDescent="0.25">
      <c r="L582" s="688"/>
      <c r="M582" s="687" t="s">
        <v>1149</v>
      </c>
      <c r="N582" s="687" t="s">
        <v>1689</v>
      </c>
      <c r="O582" s="687" t="str">
        <f t="shared" si="6"/>
        <v>MotorVPartsT</v>
      </c>
      <c r="Q582" s="687" t="s">
        <v>1168</v>
      </c>
      <c r="R582" s="693"/>
    </row>
    <row r="583" spans="12:18" x14ac:dyDescent="0.25">
      <c r="L583" s="688"/>
      <c r="M583" s="687" t="s">
        <v>1145</v>
      </c>
      <c r="N583" s="687" t="s">
        <v>1688</v>
      </c>
      <c r="O583" s="687" t="str">
        <f t="shared" si="6"/>
        <v>OtherTransportET</v>
      </c>
      <c r="Q583" s="687" t="s">
        <v>1166</v>
      </c>
      <c r="R583" s="693"/>
    </row>
    <row r="584" spans="12:18" x14ac:dyDescent="0.25">
      <c r="L584" s="688"/>
      <c r="M584" s="687" t="s">
        <v>1143</v>
      </c>
      <c r="N584" s="687" t="s">
        <v>1687</v>
      </c>
      <c r="O584" s="687" t="str">
        <f t="shared" si="6"/>
        <v>RailroadStockT</v>
      </c>
      <c r="R584" s="693"/>
    </row>
    <row r="585" spans="12:18" x14ac:dyDescent="0.25">
      <c r="L585" s="688"/>
      <c r="M585" s="687" t="s">
        <v>1139</v>
      </c>
      <c r="N585" s="687" t="s">
        <v>1686</v>
      </c>
      <c r="O585" s="687" t="str">
        <f t="shared" si="6"/>
        <v>ShipT</v>
      </c>
      <c r="Q585" s="687" t="s">
        <v>1691</v>
      </c>
      <c r="R585" s="693"/>
    </row>
    <row r="586" spans="12:18" x14ac:dyDescent="0.25">
      <c r="L586" s="688"/>
      <c r="Q586" s="687" t="s">
        <v>1165</v>
      </c>
      <c r="R586" s="693"/>
    </row>
    <row r="587" spans="12:18" x14ac:dyDescent="0.25">
      <c r="L587" s="688"/>
      <c r="Q587" s="687" t="s">
        <v>1164</v>
      </c>
      <c r="R587" s="693"/>
    </row>
    <row r="588" spans="12:18" x14ac:dyDescent="0.25">
      <c r="L588" s="688"/>
      <c r="Q588" s="687" t="s">
        <v>1163</v>
      </c>
      <c r="R588" s="693"/>
    </row>
    <row r="589" spans="12:18" x14ac:dyDescent="0.25">
      <c r="L589" s="688"/>
      <c r="Q589" s="687" t="s">
        <v>1161</v>
      </c>
      <c r="R589" s="693"/>
    </row>
    <row r="590" spans="12:18" x14ac:dyDescent="0.25">
      <c r="L590" s="688"/>
      <c r="R590" s="693"/>
    </row>
    <row r="591" spans="12:18" x14ac:dyDescent="0.25">
      <c r="L591" s="688"/>
      <c r="Q591" s="687" t="s">
        <v>1690</v>
      </c>
      <c r="R591" s="693"/>
    </row>
    <row r="592" spans="12:18" x14ac:dyDescent="0.25">
      <c r="L592" s="688"/>
      <c r="Q592" s="687" t="s">
        <v>1160</v>
      </c>
      <c r="R592" s="693"/>
    </row>
    <row r="593" spans="12:18" x14ac:dyDescent="0.25">
      <c r="L593" s="688"/>
      <c r="Q593" s="687" t="s">
        <v>1159</v>
      </c>
      <c r="R593" s="693"/>
    </row>
    <row r="594" spans="12:18" x14ac:dyDescent="0.25">
      <c r="L594" s="688"/>
      <c r="Q594" s="687" t="s">
        <v>1157</v>
      </c>
      <c r="R594" s="693"/>
    </row>
    <row r="595" spans="12:18" x14ac:dyDescent="0.25">
      <c r="L595" s="688"/>
      <c r="R595" s="693"/>
    </row>
    <row r="596" spans="12:18" x14ac:dyDescent="0.25">
      <c r="L596" s="688"/>
      <c r="Q596" s="694" t="s">
        <v>1689</v>
      </c>
      <c r="R596" s="693"/>
    </row>
    <row r="597" spans="12:18" x14ac:dyDescent="0.25">
      <c r="L597" s="688"/>
      <c r="Q597" s="687" t="s">
        <v>1156</v>
      </c>
      <c r="R597" s="693"/>
    </row>
    <row r="598" spans="12:18" x14ac:dyDescent="0.25">
      <c r="L598" s="688"/>
      <c r="Q598" s="687" t="s">
        <v>1155</v>
      </c>
      <c r="R598" s="693"/>
    </row>
    <row r="599" spans="12:18" x14ac:dyDescent="0.25">
      <c r="L599" s="688"/>
      <c r="Q599" s="687" t="s">
        <v>1154</v>
      </c>
      <c r="R599" s="693"/>
    </row>
    <row r="600" spans="12:18" x14ac:dyDescent="0.25">
      <c r="L600" s="688"/>
      <c r="Q600" s="687" t="s">
        <v>1153</v>
      </c>
      <c r="R600" s="693"/>
    </row>
    <row r="601" spans="12:18" x14ac:dyDescent="0.25">
      <c r="L601" s="688"/>
      <c r="Q601" s="687" t="s">
        <v>1151</v>
      </c>
      <c r="R601" s="693"/>
    </row>
    <row r="602" spans="12:18" x14ac:dyDescent="0.25">
      <c r="L602" s="688"/>
      <c r="Q602" s="687" t="s">
        <v>1150</v>
      </c>
      <c r="R602" s="693"/>
    </row>
    <row r="603" spans="12:18" x14ac:dyDescent="0.25">
      <c r="L603" s="688"/>
      <c r="Q603" s="687" t="s">
        <v>1148</v>
      </c>
      <c r="R603" s="693"/>
    </row>
    <row r="604" spans="12:18" x14ac:dyDescent="0.25">
      <c r="L604" s="688"/>
      <c r="R604" s="693"/>
    </row>
    <row r="605" spans="12:18" x14ac:dyDescent="0.25">
      <c r="L605" s="688"/>
      <c r="Q605" s="694" t="s">
        <v>1688</v>
      </c>
      <c r="R605" s="693"/>
    </row>
    <row r="606" spans="12:18" x14ac:dyDescent="0.25">
      <c r="L606" s="688"/>
      <c r="Q606" s="687" t="s">
        <v>1147</v>
      </c>
      <c r="R606" s="693"/>
    </row>
    <row r="607" spans="12:18" x14ac:dyDescent="0.25">
      <c r="L607" s="688"/>
      <c r="Q607" s="687" t="s">
        <v>1146</v>
      </c>
      <c r="R607" s="693"/>
    </row>
    <row r="608" spans="12:18" x14ac:dyDescent="0.25">
      <c r="L608" s="688"/>
      <c r="Q608" s="687" t="s">
        <v>1144</v>
      </c>
      <c r="R608" s="693"/>
    </row>
    <row r="609" spans="12:18" x14ac:dyDescent="0.25">
      <c r="L609" s="688"/>
      <c r="R609" s="693"/>
    </row>
    <row r="610" spans="12:18" x14ac:dyDescent="0.25">
      <c r="L610" s="688"/>
      <c r="Q610" s="694" t="s">
        <v>1687</v>
      </c>
      <c r="R610" s="693"/>
    </row>
    <row r="611" spans="12:18" x14ac:dyDescent="0.25">
      <c r="L611" s="688"/>
      <c r="Q611" s="687" t="s">
        <v>1142</v>
      </c>
      <c r="R611" s="693"/>
    </row>
    <row r="612" spans="12:18" x14ac:dyDescent="0.25">
      <c r="L612" s="688"/>
      <c r="R612" s="693"/>
    </row>
    <row r="613" spans="12:18" x14ac:dyDescent="0.25">
      <c r="L613" s="688"/>
      <c r="Q613" s="694" t="s">
        <v>1686</v>
      </c>
      <c r="R613" s="693"/>
    </row>
    <row r="614" spans="12:18" x14ac:dyDescent="0.25">
      <c r="L614" s="688"/>
      <c r="Q614" s="687" t="s">
        <v>1141</v>
      </c>
      <c r="R614" s="693"/>
    </row>
    <row r="615" spans="12:18" x14ac:dyDescent="0.25">
      <c r="L615" s="688"/>
      <c r="Q615" s="687" t="s">
        <v>1138</v>
      </c>
      <c r="R615" s="693"/>
    </row>
    <row r="616" spans="12:18" ht="16.5" thickBot="1" x14ac:dyDescent="0.3">
      <c r="L616" s="692"/>
      <c r="M616" s="691"/>
      <c r="N616" s="691"/>
      <c r="O616" s="691"/>
      <c r="P616" s="691"/>
      <c r="Q616" s="691"/>
      <c r="R616" s="690"/>
    </row>
    <row r="617" spans="12:18" ht="16.5" thickBot="1" x14ac:dyDescent="0.3"/>
    <row r="618" spans="12:18" x14ac:dyDescent="0.25">
      <c r="L618" s="697"/>
      <c r="M618" s="696"/>
      <c r="N618" s="696"/>
      <c r="O618" s="696"/>
      <c r="P618" s="696"/>
      <c r="Q618" s="696"/>
      <c r="R618" s="695"/>
    </row>
    <row r="619" spans="12:18" x14ac:dyDescent="0.25">
      <c r="L619" s="688"/>
      <c r="M619" s="694" t="s">
        <v>1685</v>
      </c>
      <c r="N619" s="694" t="s">
        <v>1624</v>
      </c>
      <c r="O619" s="694" t="s">
        <v>1623</v>
      </c>
      <c r="Q619" s="687" t="s">
        <v>1684</v>
      </c>
      <c r="R619" s="693"/>
    </row>
    <row r="620" spans="12:18" x14ac:dyDescent="0.25">
      <c r="L620" s="688"/>
      <c r="M620" s="687" t="s">
        <v>1136</v>
      </c>
      <c r="N620" s="687" t="s">
        <v>1684</v>
      </c>
      <c r="O620" s="687" t="str">
        <f>N620&amp;"T"</f>
        <v>LumbarT</v>
      </c>
      <c r="Q620" s="687" t="s">
        <v>1136</v>
      </c>
      <c r="R620" s="693"/>
    </row>
    <row r="621" spans="12:18" x14ac:dyDescent="0.25">
      <c r="L621" s="688"/>
      <c r="M621" s="687" t="s">
        <v>1134</v>
      </c>
      <c r="N621" s="687" t="s">
        <v>1683</v>
      </c>
      <c r="O621" s="687" t="str">
        <f>N621&amp;"T"</f>
        <v>OtherWoodT</v>
      </c>
      <c r="R621" s="693"/>
    </row>
    <row r="622" spans="12:18" x14ac:dyDescent="0.25">
      <c r="L622" s="688"/>
      <c r="M622" s="687" t="s">
        <v>1131</v>
      </c>
      <c r="N622" s="687" t="s">
        <v>1682</v>
      </c>
      <c r="O622" s="687" t="str">
        <f>N622&amp;"T"</f>
        <v>VeneerT</v>
      </c>
      <c r="Q622" s="687" t="s">
        <v>1683</v>
      </c>
      <c r="R622" s="693"/>
    </row>
    <row r="623" spans="12:18" x14ac:dyDescent="0.25">
      <c r="L623" s="688"/>
      <c r="Q623" s="687" t="s">
        <v>1135</v>
      </c>
      <c r="R623" s="693"/>
    </row>
    <row r="624" spans="12:18" x14ac:dyDescent="0.25">
      <c r="L624" s="688"/>
      <c r="Q624" s="687" t="s">
        <v>1133</v>
      </c>
      <c r="R624" s="693"/>
    </row>
    <row r="625" spans="12:18" x14ac:dyDescent="0.25">
      <c r="L625" s="688"/>
      <c r="R625" s="693"/>
    </row>
    <row r="626" spans="12:18" x14ac:dyDescent="0.25">
      <c r="L626" s="688"/>
      <c r="Q626" s="687" t="s">
        <v>1682</v>
      </c>
      <c r="R626" s="693"/>
    </row>
    <row r="627" spans="12:18" x14ac:dyDescent="0.25">
      <c r="L627" s="688"/>
      <c r="Q627" s="687" t="s">
        <v>1130</v>
      </c>
      <c r="R627" s="693"/>
    </row>
    <row r="628" spans="12:18" ht="16.5" thickBot="1" x14ac:dyDescent="0.3">
      <c r="L628" s="692"/>
      <c r="M628" s="691"/>
      <c r="N628" s="691"/>
      <c r="O628" s="691"/>
      <c r="P628" s="691"/>
      <c r="Q628" s="691"/>
      <c r="R628" s="690"/>
    </row>
    <row r="629" spans="12:18" ht="16.5" thickBot="1" x14ac:dyDescent="0.3"/>
    <row r="630" spans="12:18" x14ac:dyDescent="0.25">
      <c r="L630" s="697"/>
      <c r="M630" s="696"/>
      <c r="N630" s="696"/>
      <c r="O630" s="696"/>
      <c r="P630" s="696"/>
      <c r="Q630" s="696"/>
      <c r="R630" s="695"/>
    </row>
    <row r="631" spans="12:18" x14ac:dyDescent="0.25">
      <c r="L631" s="688"/>
      <c r="M631" s="694" t="s">
        <v>1681</v>
      </c>
      <c r="N631" s="694" t="s">
        <v>1624</v>
      </c>
      <c r="O631" s="694" t="s">
        <v>1623</v>
      </c>
      <c r="Q631" s="687" t="s">
        <v>1680</v>
      </c>
      <c r="R631" s="693"/>
    </row>
    <row r="632" spans="12:18" x14ac:dyDescent="0.25">
      <c r="L632" s="688"/>
      <c r="M632" s="687" t="s">
        <v>1128</v>
      </c>
      <c r="N632" s="687" t="s">
        <v>1680</v>
      </c>
      <c r="O632" s="687" t="str">
        <f>N632&amp;"T"</f>
        <v>CoalMT</v>
      </c>
      <c r="Q632" s="687" t="s">
        <v>125</v>
      </c>
      <c r="R632" s="693"/>
    </row>
    <row r="633" spans="12:18" x14ac:dyDescent="0.25">
      <c r="L633" s="688"/>
      <c r="M633" s="687" t="s">
        <v>1126</v>
      </c>
      <c r="N633" s="687" t="s">
        <v>1679</v>
      </c>
      <c r="O633" s="687" t="str">
        <f>N633&amp;"T"</f>
        <v>MetalOreT</v>
      </c>
      <c r="R633" s="693"/>
    </row>
    <row r="634" spans="12:18" x14ac:dyDescent="0.25">
      <c r="L634" s="688"/>
      <c r="M634" s="687" t="s">
        <v>1123</v>
      </c>
      <c r="N634" s="687" t="s">
        <v>1678</v>
      </c>
      <c r="O634" s="687" t="str">
        <f>N634&amp;"T"</f>
        <v>NonmetallicMinT</v>
      </c>
      <c r="Q634" s="694" t="s">
        <v>1679</v>
      </c>
      <c r="R634" s="693"/>
    </row>
    <row r="635" spans="12:18" x14ac:dyDescent="0.25">
      <c r="L635" s="688"/>
      <c r="M635" s="687" t="s">
        <v>1121</v>
      </c>
      <c r="N635" s="687" t="s">
        <v>1677</v>
      </c>
      <c r="O635" s="687" t="str">
        <f>N635&amp;"T"</f>
        <v>OilandGasT</v>
      </c>
      <c r="Q635" s="687" t="s">
        <v>1127</v>
      </c>
      <c r="R635" s="693"/>
    </row>
    <row r="636" spans="12:18" x14ac:dyDescent="0.25">
      <c r="L636" s="688"/>
      <c r="M636" s="687" t="s">
        <v>1116</v>
      </c>
      <c r="N636" s="687" t="s">
        <v>1676</v>
      </c>
      <c r="O636" s="687" t="str">
        <f>N636&amp;"T"</f>
        <v>SupportMiningT</v>
      </c>
      <c r="Q636" s="687" t="s">
        <v>1125</v>
      </c>
      <c r="R636" s="693"/>
    </row>
    <row r="637" spans="12:18" x14ac:dyDescent="0.25">
      <c r="L637" s="688"/>
      <c r="R637" s="693"/>
    </row>
    <row r="638" spans="12:18" x14ac:dyDescent="0.25">
      <c r="L638" s="688"/>
      <c r="Q638" s="694" t="s">
        <v>1678</v>
      </c>
      <c r="R638" s="693"/>
    </row>
    <row r="639" spans="12:18" x14ac:dyDescent="0.25">
      <c r="L639" s="688"/>
      <c r="Q639" s="687" t="s">
        <v>1124</v>
      </c>
      <c r="R639" s="693"/>
    </row>
    <row r="640" spans="12:18" x14ac:dyDescent="0.25">
      <c r="L640" s="688"/>
      <c r="Q640" s="687" t="s">
        <v>1122</v>
      </c>
      <c r="R640" s="693"/>
    </row>
    <row r="641" spans="12:18" x14ac:dyDescent="0.25">
      <c r="L641" s="688"/>
      <c r="R641" s="693"/>
    </row>
    <row r="642" spans="12:18" x14ac:dyDescent="0.25">
      <c r="L642" s="688"/>
      <c r="Q642" s="694" t="s">
        <v>1677</v>
      </c>
      <c r="R642" s="693"/>
    </row>
    <row r="643" spans="12:18" x14ac:dyDescent="0.25">
      <c r="L643" s="688"/>
      <c r="Q643" s="687" t="s">
        <v>1120</v>
      </c>
      <c r="R643" s="693"/>
    </row>
    <row r="644" spans="12:18" x14ac:dyDescent="0.25">
      <c r="L644" s="688"/>
      <c r="R644" s="693"/>
    </row>
    <row r="645" spans="12:18" x14ac:dyDescent="0.25">
      <c r="L645" s="688"/>
      <c r="Q645" s="694" t="s">
        <v>1676</v>
      </c>
      <c r="R645" s="693"/>
    </row>
    <row r="646" spans="12:18" x14ac:dyDescent="0.25">
      <c r="L646" s="688"/>
      <c r="Q646" s="687" t="s">
        <v>1119</v>
      </c>
      <c r="R646" s="693"/>
    </row>
    <row r="647" spans="12:18" x14ac:dyDescent="0.25">
      <c r="L647" s="688"/>
      <c r="Q647" s="687" t="s">
        <v>1115</v>
      </c>
      <c r="R647" s="693"/>
    </row>
    <row r="648" spans="12:18" ht="16.5" thickBot="1" x14ac:dyDescent="0.3">
      <c r="L648" s="692"/>
      <c r="M648" s="691"/>
      <c r="N648" s="691"/>
      <c r="O648" s="691"/>
      <c r="P648" s="691"/>
      <c r="Q648" s="691"/>
      <c r="R648" s="690"/>
    </row>
    <row r="649" spans="12:18" ht="16.5" thickBot="1" x14ac:dyDescent="0.3"/>
    <row r="650" spans="12:18" x14ac:dyDescent="0.25">
      <c r="L650" s="697"/>
      <c r="M650" s="696"/>
      <c r="N650" s="696"/>
      <c r="O650" s="696"/>
      <c r="P650" s="696"/>
      <c r="Q650" s="696"/>
      <c r="R650" s="695"/>
    </row>
    <row r="651" spans="12:18" x14ac:dyDescent="0.25">
      <c r="L651" s="688"/>
      <c r="M651" s="694" t="s">
        <v>1675</v>
      </c>
      <c r="N651" s="694" t="s">
        <v>1624</v>
      </c>
      <c r="O651" s="694" t="s">
        <v>1623</v>
      </c>
      <c r="Q651" s="687" t="s">
        <v>1674</v>
      </c>
      <c r="R651" s="693"/>
    </row>
    <row r="652" spans="12:18" x14ac:dyDescent="0.25">
      <c r="L652" s="688"/>
      <c r="M652" s="687" t="s">
        <v>1104</v>
      </c>
      <c r="N652" s="687" t="s">
        <v>1674</v>
      </c>
      <c r="O652" s="687" t="str">
        <f>N652&amp;"T"</f>
        <v>PersonalT</v>
      </c>
      <c r="Q652" s="687" t="s">
        <v>1107</v>
      </c>
      <c r="R652" s="693"/>
    </row>
    <row r="653" spans="12:18" x14ac:dyDescent="0.25">
      <c r="L653" s="688"/>
      <c r="M653" s="687" t="s">
        <v>1102</v>
      </c>
      <c r="N653" s="687" t="s">
        <v>1673</v>
      </c>
      <c r="O653" s="687" t="str">
        <f>N653&amp;"T"</f>
        <v>PrivateT</v>
      </c>
      <c r="Q653" s="687" t="s">
        <v>1106</v>
      </c>
      <c r="R653" s="693"/>
    </row>
    <row r="654" spans="12:18" x14ac:dyDescent="0.25">
      <c r="L654" s="688"/>
      <c r="M654" s="687" t="s">
        <v>1098</v>
      </c>
      <c r="N654" s="687" t="s">
        <v>1672</v>
      </c>
      <c r="O654" s="687" t="str">
        <f>N654&amp;"T"</f>
        <v>ReligiousT</v>
      </c>
      <c r="Q654" s="687" t="s">
        <v>1105</v>
      </c>
      <c r="R654" s="693"/>
    </row>
    <row r="655" spans="12:18" x14ac:dyDescent="0.25">
      <c r="L655" s="688"/>
      <c r="M655" s="687" t="s">
        <v>1092</v>
      </c>
      <c r="N655" s="687" t="s">
        <v>1671</v>
      </c>
      <c r="O655" s="687" t="str">
        <f>N655&amp;"T"</f>
        <v>RepairT</v>
      </c>
      <c r="Q655" s="687" t="s">
        <v>1103</v>
      </c>
      <c r="R655" s="693"/>
    </row>
    <row r="656" spans="12:18" x14ac:dyDescent="0.25">
      <c r="L656" s="688"/>
      <c r="R656" s="693"/>
    </row>
    <row r="657" spans="12:18" x14ac:dyDescent="0.25">
      <c r="L657" s="688"/>
      <c r="Q657" s="687" t="s">
        <v>1673</v>
      </c>
      <c r="R657" s="693"/>
    </row>
    <row r="658" spans="12:18" x14ac:dyDescent="0.25">
      <c r="L658" s="688"/>
      <c r="Q658" s="687" t="s">
        <v>1101</v>
      </c>
      <c r="R658" s="693"/>
    </row>
    <row r="659" spans="12:18" x14ac:dyDescent="0.25">
      <c r="L659" s="688"/>
      <c r="R659" s="693"/>
    </row>
    <row r="660" spans="12:18" x14ac:dyDescent="0.25">
      <c r="L660" s="688"/>
      <c r="Q660" s="687" t="s">
        <v>1672</v>
      </c>
      <c r="R660" s="693"/>
    </row>
    <row r="661" spans="12:18" x14ac:dyDescent="0.25">
      <c r="L661" s="688"/>
      <c r="Q661" s="687" t="s">
        <v>1100</v>
      </c>
      <c r="R661" s="693"/>
    </row>
    <row r="662" spans="12:18" x14ac:dyDescent="0.25">
      <c r="L662" s="688"/>
      <c r="Q662" s="687" t="s">
        <v>1099</v>
      </c>
      <c r="R662" s="693"/>
    </row>
    <row r="663" spans="12:18" x14ac:dyDescent="0.25">
      <c r="L663" s="688"/>
      <c r="Q663" s="687" t="s">
        <v>1097</v>
      </c>
      <c r="R663" s="693"/>
    </row>
    <row r="664" spans="12:18" x14ac:dyDescent="0.25">
      <c r="L664" s="688"/>
      <c r="R664" s="693"/>
    </row>
    <row r="665" spans="12:18" x14ac:dyDescent="0.25">
      <c r="L665" s="688"/>
      <c r="Q665" s="687" t="s">
        <v>1671</v>
      </c>
      <c r="R665" s="693"/>
    </row>
    <row r="666" spans="12:18" x14ac:dyDescent="0.25">
      <c r="L666" s="688"/>
      <c r="Q666" s="687" t="s">
        <v>1096</v>
      </c>
      <c r="R666" s="693"/>
    </row>
    <row r="667" spans="12:18" x14ac:dyDescent="0.25">
      <c r="L667" s="688"/>
      <c r="Q667" s="687" t="s">
        <v>1095</v>
      </c>
      <c r="R667" s="693"/>
    </row>
    <row r="668" spans="12:18" x14ac:dyDescent="0.25">
      <c r="L668" s="688"/>
      <c r="Q668" s="687" t="s">
        <v>1094</v>
      </c>
      <c r="R668" s="693"/>
    </row>
    <row r="669" spans="12:18" x14ac:dyDescent="0.25">
      <c r="L669" s="688"/>
      <c r="Q669" s="687" t="s">
        <v>1091</v>
      </c>
      <c r="R669" s="693"/>
    </row>
    <row r="670" spans="12:18" ht="16.5" thickBot="1" x14ac:dyDescent="0.3">
      <c r="L670" s="692"/>
      <c r="M670" s="691"/>
      <c r="N670" s="691"/>
      <c r="O670" s="691"/>
      <c r="P670" s="691"/>
      <c r="Q670" s="691"/>
      <c r="R670" s="690"/>
    </row>
    <row r="671" spans="12:18" ht="16.5" thickBot="1" x14ac:dyDescent="0.3"/>
    <row r="672" spans="12:18" x14ac:dyDescent="0.25">
      <c r="L672" s="697"/>
      <c r="M672" s="696"/>
      <c r="N672" s="696"/>
      <c r="O672" s="696"/>
      <c r="P672" s="696"/>
      <c r="Q672" s="696"/>
      <c r="R672" s="695"/>
    </row>
    <row r="673" spans="12:18" x14ac:dyDescent="0.25">
      <c r="L673" s="688"/>
      <c r="M673" s="694" t="s">
        <v>1670</v>
      </c>
      <c r="N673" s="694" t="s">
        <v>1624</v>
      </c>
      <c r="O673" s="694" t="s">
        <v>1623</v>
      </c>
      <c r="Q673" s="687" t="s">
        <v>1669</v>
      </c>
      <c r="R673" s="693"/>
    </row>
    <row r="674" spans="12:18" x14ac:dyDescent="0.25">
      <c r="L674" s="688"/>
      <c r="M674" s="687" t="s">
        <v>1090</v>
      </c>
      <c r="N674" s="687" t="s">
        <v>1669</v>
      </c>
      <c r="O674" s="687" t="str">
        <f t="shared" ref="O674:O682" si="7">N674&amp;"T"</f>
        <v>AccountT</v>
      </c>
      <c r="Q674" s="687" t="s">
        <v>1089</v>
      </c>
      <c r="R674" s="693"/>
    </row>
    <row r="675" spans="12:18" x14ac:dyDescent="0.25">
      <c r="L675" s="688"/>
      <c r="M675" s="687" t="s">
        <v>1088</v>
      </c>
      <c r="N675" s="687" t="s">
        <v>1668</v>
      </c>
      <c r="O675" s="687" t="str">
        <f t="shared" si="7"/>
        <v>AdvertT</v>
      </c>
      <c r="R675" s="693"/>
    </row>
    <row r="676" spans="12:18" x14ac:dyDescent="0.25">
      <c r="L676" s="688"/>
      <c r="M676" s="687" t="s">
        <v>1086</v>
      </c>
      <c r="N676" s="687" t="s">
        <v>1666</v>
      </c>
      <c r="O676" s="687" t="str">
        <f t="shared" si="7"/>
        <v>ArchitectProT</v>
      </c>
      <c r="Q676" s="694" t="s">
        <v>1668</v>
      </c>
      <c r="R676" s="693"/>
    </row>
    <row r="677" spans="12:18" x14ac:dyDescent="0.25">
      <c r="L677" s="688"/>
      <c r="M677" s="687" t="s">
        <v>1082</v>
      </c>
      <c r="N677" s="687" t="s">
        <v>1665</v>
      </c>
      <c r="O677" s="687" t="str">
        <f t="shared" si="7"/>
        <v>ComputerDesignT</v>
      </c>
      <c r="Q677" s="687" t="s">
        <v>1087</v>
      </c>
      <c r="R677" s="693"/>
    </row>
    <row r="678" spans="12:18" x14ac:dyDescent="0.25">
      <c r="L678" s="688"/>
      <c r="M678" s="687" t="s">
        <v>1080</v>
      </c>
      <c r="N678" s="687" t="s">
        <v>1664</v>
      </c>
      <c r="O678" s="687" t="str">
        <f t="shared" si="7"/>
        <v>LegalT</v>
      </c>
      <c r="R678" s="693"/>
    </row>
    <row r="679" spans="12:18" x14ac:dyDescent="0.25">
      <c r="L679" s="688"/>
      <c r="M679" s="687" t="s">
        <v>1077</v>
      </c>
      <c r="N679" s="687" t="s">
        <v>1667</v>
      </c>
      <c r="O679" s="687" t="str">
        <f t="shared" si="7"/>
        <v>ManagementProT</v>
      </c>
      <c r="Q679" s="694" t="s">
        <v>1666</v>
      </c>
      <c r="R679" s="693"/>
    </row>
    <row r="680" spans="12:18" x14ac:dyDescent="0.25">
      <c r="L680" s="688"/>
      <c r="M680" s="687" t="s">
        <v>1073</v>
      </c>
      <c r="N680" s="687" t="s">
        <v>1662</v>
      </c>
      <c r="O680" s="687" t="str">
        <f t="shared" si="7"/>
        <v>OtherProT</v>
      </c>
      <c r="Q680" s="687" t="s">
        <v>1085</v>
      </c>
      <c r="R680" s="693"/>
    </row>
    <row r="681" spans="12:18" x14ac:dyDescent="0.25">
      <c r="L681" s="688"/>
      <c r="M681" s="687" t="s">
        <v>1071</v>
      </c>
      <c r="N681" s="687" t="s">
        <v>1661</v>
      </c>
      <c r="O681" s="687" t="str">
        <f t="shared" si="7"/>
        <v>ScientificT</v>
      </c>
      <c r="R681" s="693"/>
    </row>
    <row r="682" spans="12:18" x14ac:dyDescent="0.25">
      <c r="L682" s="688"/>
      <c r="M682" s="687" t="s">
        <v>1068</v>
      </c>
      <c r="N682" s="687" t="s">
        <v>1660</v>
      </c>
      <c r="O682" s="687" t="str">
        <f t="shared" si="7"/>
        <v>SpecializedT</v>
      </c>
      <c r="Q682" s="694" t="s">
        <v>1665</v>
      </c>
      <c r="R682" s="693"/>
    </row>
    <row r="683" spans="12:18" x14ac:dyDescent="0.25">
      <c r="L683" s="688"/>
      <c r="Q683" s="687" t="s">
        <v>1084</v>
      </c>
      <c r="R683" s="693"/>
    </row>
    <row r="684" spans="12:18" x14ac:dyDescent="0.25">
      <c r="L684" s="688"/>
      <c r="Q684" s="687" t="s">
        <v>1083</v>
      </c>
      <c r="R684" s="693"/>
    </row>
    <row r="685" spans="12:18" x14ac:dyDescent="0.25">
      <c r="L685" s="688"/>
      <c r="Q685" s="687" t="s">
        <v>1081</v>
      </c>
      <c r="R685" s="693"/>
    </row>
    <row r="686" spans="12:18" x14ac:dyDescent="0.25">
      <c r="L686" s="688"/>
      <c r="R686" s="693"/>
    </row>
    <row r="687" spans="12:18" x14ac:dyDescent="0.25">
      <c r="L687" s="688"/>
      <c r="Q687" s="694" t="s">
        <v>1664</v>
      </c>
      <c r="R687" s="693"/>
    </row>
    <row r="688" spans="12:18" x14ac:dyDescent="0.25">
      <c r="L688" s="688"/>
      <c r="Q688" s="687" t="s">
        <v>1079</v>
      </c>
      <c r="R688" s="693"/>
    </row>
    <row r="689" spans="12:18" x14ac:dyDescent="0.25">
      <c r="L689" s="688"/>
      <c r="R689" s="693"/>
    </row>
    <row r="690" spans="12:18" x14ac:dyDescent="0.25">
      <c r="L690" s="688"/>
      <c r="Q690" s="694" t="s">
        <v>1663</v>
      </c>
      <c r="R690" s="693"/>
    </row>
    <row r="691" spans="12:18" x14ac:dyDescent="0.25">
      <c r="L691" s="688"/>
      <c r="Q691" s="687" t="s">
        <v>1078</v>
      </c>
      <c r="R691" s="693"/>
    </row>
    <row r="692" spans="12:18" x14ac:dyDescent="0.25">
      <c r="L692" s="688"/>
      <c r="Q692" s="687" t="s">
        <v>1076</v>
      </c>
      <c r="R692" s="693"/>
    </row>
    <row r="693" spans="12:18" x14ac:dyDescent="0.25">
      <c r="L693" s="688"/>
      <c r="R693" s="693"/>
    </row>
    <row r="694" spans="12:18" x14ac:dyDescent="0.25">
      <c r="L694" s="688"/>
      <c r="Q694" s="694" t="s">
        <v>1662</v>
      </c>
      <c r="R694" s="693"/>
    </row>
    <row r="695" spans="12:18" x14ac:dyDescent="0.25">
      <c r="L695" s="688"/>
      <c r="Q695" s="687" t="s">
        <v>1075</v>
      </c>
      <c r="R695" s="693"/>
    </row>
    <row r="696" spans="12:18" x14ac:dyDescent="0.25">
      <c r="L696" s="688"/>
      <c r="Q696" s="687" t="s">
        <v>1074</v>
      </c>
      <c r="R696" s="693"/>
    </row>
    <row r="697" spans="12:18" x14ac:dyDescent="0.25">
      <c r="L697" s="688"/>
      <c r="Q697" s="687" t="s">
        <v>1072</v>
      </c>
      <c r="R697" s="693"/>
    </row>
    <row r="698" spans="12:18" x14ac:dyDescent="0.25">
      <c r="L698" s="688"/>
      <c r="R698" s="693"/>
    </row>
    <row r="699" spans="12:18" x14ac:dyDescent="0.25">
      <c r="L699" s="688"/>
      <c r="Q699" s="687" t="s">
        <v>1661</v>
      </c>
      <c r="R699" s="693"/>
    </row>
    <row r="700" spans="12:18" x14ac:dyDescent="0.25">
      <c r="L700" s="688"/>
      <c r="Q700" s="687" t="s">
        <v>1070</v>
      </c>
      <c r="R700" s="693"/>
    </row>
    <row r="701" spans="12:18" x14ac:dyDescent="0.25">
      <c r="L701" s="688"/>
      <c r="R701" s="693"/>
    </row>
    <row r="702" spans="12:18" x14ac:dyDescent="0.25">
      <c r="L702" s="688"/>
      <c r="Q702" s="694" t="s">
        <v>1660</v>
      </c>
      <c r="R702" s="693"/>
    </row>
    <row r="703" spans="12:18" x14ac:dyDescent="0.25">
      <c r="L703" s="688"/>
      <c r="Q703" s="687" t="s">
        <v>1067</v>
      </c>
      <c r="R703" s="693"/>
    </row>
    <row r="704" spans="12:18" ht="16.5" thickBot="1" x14ac:dyDescent="0.3">
      <c r="L704" s="692"/>
      <c r="M704" s="691"/>
      <c r="N704" s="691"/>
      <c r="O704" s="691"/>
      <c r="P704" s="691"/>
      <c r="Q704" s="691"/>
      <c r="R704" s="690"/>
    </row>
    <row r="705" spans="12:18" ht="16.5" thickBot="1" x14ac:dyDescent="0.3"/>
    <row r="706" spans="12:18" x14ac:dyDescent="0.25">
      <c r="L706" s="697"/>
      <c r="M706" s="696"/>
      <c r="N706" s="696"/>
      <c r="O706" s="696"/>
      <c r="P706" s="696"/>
      <c r="Q706" s="696"/>
      <c r="R706" s="695"/>
    </row>
    <row r="707" spans="12:18" x14ac:dyDescent="0.25">
      <c r="L707" s="688"/>
      <c r="M707" s="694" t="s">
        <v>1659</v>
      </c>
      <c r="N707" s="694" t="s">
        <v>1624</v>
      </c>
      <c r="O707" s="694" t="s">
        <v>1623</v>
      </c>
      <c r="Q707" s="687" t="s">
        <v>1658</v>
      </c>
      <c r="R707" s="693"/>
    </row>
    <row r="708" spans="12:18" x14ac:dyDescent="0.25">
      <c r="L708" s="688"/>
      <c r="M708" s="687" t="s">
        <v>1066</v>
      </c>
      <c r="N708" s="687" t="s">
        <v>1658</v>
      </c>
      <c r="O708" s="687" t="str">
        <f>N708&amp;"T"</f>
        <v>AutoRentalT</v>
      </c>
      <c r="Q708" s="687" t="s">
        <v>1065</v>
      </c>
      <c r="R708" s="693"/>
    </row>
    <row r="709" spans="12:18" x14ac:dyDescent="0.25">
      <c r="L709" s="688"/>
      <c r="M709" s="687" t="s">
        <v>1064</v>
      </c>
      <c r="N709" s="687" t="s">
        <v>1657</v>
      </c>
      <c r="O709" s="687" t="str">
        <f>N709&amp;"T"</f>
        <v>MachineRentalT</v>
      </c>
      <c r="R709" s="693"/>
    </row>
    <row r="710" spans="12:18" x14ac:dyDescent="0.25">
      <c r="L710" s="688"/>
      <c r="M710" s="687" t="s">
        <v>1062</v>
      </c>
      <c r="N710" s="687" t="s">
        <v>1656</v>
      </c>
      <c r="O710" s="687" t="str">
        <f>N710&amp;"T"</f>
        <v>ConsumerRentalT</v>
      </c>
      <c r="Q710" s="694" t="s">
        <v>1657</v>
      </c>
      <c r="R710" s="693"/>
    </row>
    <row r="711" spans="12:18" x14ac:dyDescent="0.25">
      <c r="L711" s="688"/>
      <c r="M711" s="687" t="s">
        <v>1060</v>
      </c>
      <c r="N711" s="687" t="s">
        <v>1655</v>
      </c>
      <c r="O711" s="687" t="str">
        <f>N711&amp;"T"</f>
        <v>LessorsT</v>
      </c>
      <c r="Q711" s="687" t="s">
        <v>1063</v>
      </c>
      <c r="R711" s="693"/>
    </row>
    <row r="712" spans="12:18" x14ac:dyDescent="0.25">
      <c r="L712" s="688"/>
      <c r="M712" s="687" t="s">
        <v>1056</v>
      </c>
      <c r="N712" s="687" t="s">
        <v>1654</v>
      </c>
      <c r="O712" s="687" t="str">
        <f>N712&amp;"T"</f>
        <v>RealEstateRentalT</v>
      </c>
      <c r="R712" s="693"/>
    </row>
    <row r="713" spans="12:18" x14ac:dyDescent="0.25">
      <c r="L713" s="688"/>
      <c r="Q713" s="694" t="s">
        <v>1656</v>
      </c>
      <c r="R713" s="693"/>
    </row>
    <row r="714" spans="12:18" x14ac:dyDescent="0.25">
      <c r="L714" s="688"/>
      <c r="Q714" s="687" t="s">
        <v>1061</v>
      </c>
      <c r="R714" s="693"/>
    </row>
    <row r="715" spans="12:18" x14ac:dyDescent="0.25">
      <c r="L715" s="688"/>
      <c r="R715" s="693"/>
    </row>
    <row r="716" spans="12:18" x14ac:dyDescent="0.25">
      <c r="L716" s="688"/>
      <c r="Q716" s="694" t="s">
        <v>1655</v>
      </c>
      <c r="R716" s="693"/>
    </row>
    <row r="717" spans="12:18" x14ac:dyDescent="0.25">
      <c r="L717" s="688"/>
      <c r="Q717" s="687" t="s">
        <v>1059</v>
      </c>
      <c r="R717" s="693"/>
    </row>
    <row r="718" spans="12:18" x14ac:dyDescent="0.25">
      <c r="L718" s="688"/>
      <c r="R718" s="693"/>
    </row>
    <row r="719" spans="12:18" x14ac:dyDescent="0.25">
      <c r="L719" s="688"/>
      <c r="Q719" s="694" t="s">
        <v>1654</v>
      </c>
      <c r="R719" s="693"/>
    </row>
    <row r="720" spans="12:18" x14ac:dyDescent="0.25">
      <c r="L720" s="688"/>
      <c r="Q720" s="687" t="s">
        <v>1058</v>
      </c>
      <c r="R720" s="693"/>
    </row>
    <row r="721" spans="12:18" x14ac:dyDescent="0.25">
      <c r="L721" s="688"/>
      <c r="Q721" s="687" t="s">
        <v>1057</v>
      </c>
      <c r="R721" s="693"/>
    </row>
    <row r="722" spans="12:18" x14ac:dyDescent="0.25">
      <c r="L722" s="688"/>
      <c r="Q722" s="687" t="s">
        <v>1055</v>
      </c>
      <c r="R722" s="693"/>
    </row>
    <row r="723" spans="12:18" ht="16.5" thickBot="1" x14ac:dyDescent="0.3">
      <c r="L723" s="692"/>
      <c r="M723" s="691"/>
      <c r="N723" s="691"/>
      <c r="O723" s="691"/>
      <c r="P723" s="691"/>
      <c r="Q723" s="691"/>
      <c r="R723" s="690"/>
    </row>
    <row r="724" spans="12:18" ht="16.5" thickBot="1" x14ac:dyDescent="0.3"/>
    <row r="725" spans="12:18" x14ac:dyDescent="0.25">
      <c r="L725" s="697"/>
      <c r="M725" s="696"/>
      <c r="N725" s="696"/>
      <c r="O725" s="696"/>
      <c r="P725" s="696"/>
      <c r="Q725" s="696"/>
      <c r="R725" s="695"/>
    </row>
    <row r="726" spans="12:18" x14ac:dyDescent="0.25">
      <c r="L726" s="688"/>
      <c r="M726" s="694" t="s">
        <v>1653</v>
      </c>
      <c r="N726" s="694" t="s">
        <v>1624</v>
      </c>
      <c r="O726" s="694" t="s">
        <v>1623</v>
      </c>
      <c r="Q726" s="687" t="s">
        <v>1652</v>
      </c>
      <c r="R726" s="693"/>
    </row>
    <row r="727" spans="12:18" x14ac:dyDescent="0.25">
      <c r="L727" s="688"/>
      <c r="M727" s="687" t="s">
        <v>1053</v>
      </c>
      <c r="N727" s="687" t="s">
        <v>1652</v>
      </c>
      <c r="O727" s="687" t="str">
        <f t="shared" ref="O727:O735" si="8">N727&amp;"T"</f>
        <v>AutoDealersT</v>
      </c>
      <c r="Q727" s="687" t="s">
        <v>1052</v>
      </c>
      <c r="R727" s="693"/>
    </row>
    <row r="728" spans="12:18" x14ac:dyDescent="0.25">
      <c r="L728" s="688"/>
      <c r="M728" s="687" t="s">
        <v>1051</v>
      </c>
      <c r="N728" s="687" t="s">
        <v>1651</v>
      </c>
      <c r="O728" s="687" t="str">
        <f t="shared" si="8"/>
        <v>BuildingRetailT</v>
      </c>
      <c r="R728" s="693"/>
    </row>
    <row r="729" spans="12:18" x14ac:dyDescent="0.25">
      <c r="L729" s="688"/>
      <c r="M729" s="687" t="s">
        <v>1049</v>
      </c>
      <c r="N729" s="687" t="s">
        <v>1650</v>
      </c>
      <c r="O729" s="687" t="str">
        <f t="shared" si="8"/>
        <v>ClothingStoreT</v>
      </c>
      <c r="Q729" s="694" t="s">
        <v>1651</v>
      </c>
      <c r="R729" s="693"/>
    </row>
    <row r="730" spans="12:18" x14ac:dyDescent="0.25">
      <c r="L730" s="688"/>
      <c r="M730" s="687" t="s">
        <v>1047</v>
      </c>
      <c r="N730" s="687" t="s">
        <v>1649</v>
      </c>
      <c r="O730" s="687" t="str">
        <f t="shared" si="8"/>
        <v>ElecStoreT</v>
      </c>
      <c r="Q730" s="687" t="s">
        <v>1050</v>
      </c>
      <c r="R730" s="693"/>
    </row>
    <row r="731" spans="12:18" x14ac:dyDescent="0.25">
      <c r="L731" s="688"/>
      <c r="M731" s="687" t="s">
        <v>1045</v>
      </c>
      <c r="N731" s="687" t="s">
        <v>1648</v>
      </c>
      <c r="O731" s="687" t="str">
        <f t="shared" si="8"/>
        <v>GasStationT</v>
      </c>
      <c r="R731" s="693"/>
    </row>
    <row r="732" spans="12:18" x14ac:dyDescent="0.25">
      <c r="L732" s="688"/>
      <c r="M732" s="687" t="s">
        <v>1043</v>
      </c>
      <c r="N732" s="687" t="s">
        <v>1647</v>
      </c>
      <c r="O732" s="687" t="str">
        <f t="shared" si="8"/>
        <v>GeneralStoreT</v>
      </c>
      <c r="Q732" s="694" t="s">
        <v>1650</v>
      </c>
      <c r="R732" s="693"/>
    </row>
    <row r="733" spans="12:18" x14ac:dyDescent="0.25">
      <c r="L733" s="688"/>
      <c r="M733" s="687" t="s">
        <v>1041</v>
      </c>
      <c r="N733" s="687" t="s">
        <v>1646</v>
      </c>
      <c r="O733" s="687" t="str">
        <f t="shared" si="8"/>
        <v>GroceryStoreT</v>
      </c>
      <c r="Q733" s="687" t="s">
        <v>1048</v>
      </c>
      <c r="R733" s="693"/>
    </row>
    <row r="734" spans="12:18" x14ac:dyDescent="0.25">
      <c r="L734" s="688"/>
      <c r="M734" s="687" t="s">
        <v>1039</v>
      </c>
      <c r="N734" s="687" t="s">
        <v>1645</v>
      </c>
      <c r="O734" s="687" t="str">
        <f t="shared" si="8"/>
        <v>HealthStoreT</v>
      </c>
      <c r="R734" s="693"/>
    </row>
    <row r="735" spans="12:18" x14ac:dyDescent="0.25">
      <c r="L735" s="688"/>
      <c r="M735" s="687" t="s">
        <v>1035</v>
      </c>
      <c r="N735" s="687" t="s">
        <v>1644</v>
      </c>
      <c r="O735" s="687" t="str">
        <f t="shared" si="8"/>
        <v>RetailStoreT</v>
      </c>
      <c r="Q735" s="694" t="s">
        <v>1649</v>
      </c>
      <c r="R735" s="693"/>
    </row>
    <row r="736" spans="12:18" x14ac:dyDescent="0.25">
      <c r="L736" s="688"/>
      <c r="Q736" s="687" t="s">
        <v>1046</v>
      </c>
      <c r="R736" s="693"/>
    </row>
    <row r="737" spans="12:18" x14ac:dyDescent="0.25">
      <c r="L737" s="688"/>
      <c r="R737" s="693"/>
    </row>
    <row r="738" spans="12:18" x14ac:dyDescent="0.25">
      <c r="L738" s="688"/>
      <c r="Q738" s="694" t="s">
        <v>1648</v>
      </c>
      <c r="R738" s="693"/>
    </row>
    <row r="739" spans="12:18" x14ac:dyDescent="0.25">
      <c r="L739" s="688"/>
      <c r="Q739" s="687" t="s">
        <v>1044</v>
      </c>
      <c r="R739" s="693"/>
    </row>
    <row r="740" spans="12:18" x14ac:dyDescent="0.25">
      <c r="L740" s="688"/>
      <c r="R740" s="693"/>
    </row>
    <row r="741" spans="12:18" x14ac:dyDescent="0.25">
      <c r="L741" s="688"/>
      <c r="Q741" s="694" t="s">
        <v>1647</v>
      </c>
      <c r="R741" s="693"/>
    </row>
    <row r="742" spans="12:18" x14ac:dyDescent="0.25">
      <c r="L742" s="688"/>
      <c r="Q742" s="687" t="s">
        <v>1042</v>
      </c>
      <c r="R742" s="693"/>
    </row>
    <row r="743" spans="12:18" x14ac:dyDescent="0.25">
      <c r="L743" s="688"/>
      <c r="R743" s="693"/>
    </row>
    <row r="744" spans="12:18" x14ac:dyDescent="0.25">
      <c r="L744" s="688"/>
      <c r="Q744" s="694" t="s">
        <v>1646</v>
      </c>
      <c r="R744" s="693"/>
    </row>
    <row r="745" spans="12:18" x14ac:dyDescent="0.25">
      <c r="L745" s="688"/>
      <c r="Q745" s="687" t="s">
        <v>1040</v>
      </c>
      <c r="R745" s="693"/>
    </row>
    <row r="746" spans="12:18" x14ac:dyDescent="0.25">
      <c r="L746" s="688"/>
      <c r="R746" s="693"/>
    </row>
    <row r="747" spans="12:18" x14ac:dyDescent="0.25">
      <c r="L747" s="688"/>
      <c r="Q747" s="687" t="s">
        <v>1645</v>
      </c>
      <c r="R747" s="693"/>
    </row>
    <row r="748" spans="12:18" x14ac:dyDescent="0.25">
      <c r="L748" s="688"/>
      <c r="Q748" s="687" t="s">
        <v>1038</v>
      </c>
      <c r="R748" s="693"/>
    </row>
    <row r="749" spans="12:18" x14ac:dyDescent="0.25">
      <c r="L749" s="688"/>
      <c r="R749" s="693"/>
    </row>
    <row r="750" spans="12:18" x14ac:dyDescent="0.25">
      <c r="L750" s="688"/>
      <c r="Q750" s="694" t="s">
        <v>1644</v>
      </c>
      <c r="R750" s="693"/>
    </row>
    <row r="751" spans="12:18" x14ac:dyDescent="0.25">
      <c r="L751" s="688"/>
      <c r="Q751" s="687" t="s">
        <v>1034</v>
      </c>
      <c r="R751" s="693"/>
    </row>
    <row r="752" spans="12:18" ht="16.5" thickBot="1" x14ac:dyDescent="0.3">
      <c r="L752" s="692"/>
      <c r="M752" s="691"/>
      <c r="N752" s="691"/>
      <c r="O752" s="691"/>
      <c r="P752" s="691"/>
      <c r="Q752" s="691"/>
      <c r="R752" s="690"/>
    </row>
    <row r="753" spans="12:18" ht="16.5" thickBot="1" x14ac:dyDescent="0.3"/>
    <row r="754" spans="12:18" x14ac:dyDescent="0.25">
      <c r="L754" s="697"/>
      <c r="M754" s="696"/>
      <c r="N754" s="696"/>
      <c r="O754" s="696"/>
      <c r="P754" s="696"/>
      <c r="Q754" s="696"/>
      <c r="R754" s="695"/>
    </row>
    <row r="755" spans="12:18" x14ac:dyDescent="0.25">
      <c r="L755" s="688"/>
      <c r="M755" s="694" t="s">
        <v>1643</v>
      </c>
      <c r="N755" s="694" t="s">
        <v>1624</v>
      </c>
      <c r="O755" s="694" t="s">
        <v>1623</v>
      </c>
      <c r="Q755" s="687" t="s">
        <v>1642</v>
      </c>
      <c r="R755" s="693"/>
    </row>
    <row r="756" spans="12:18" x14ac:dyDescent="0.25">
      <c r="L756" s="688"/>
      <c r="M756" s="687" t="s">
        <v>1033</v>
      </c>
      <c r="N756" s="687" t="s">
        <v>1642</v>
      </c>
      <c r="O756" s="687" t="str">
        <f t="shared" ref="O756:O765" si="9">N756&amp;"T"</f>
        <v>CouriersT</v>
      </c>
      <c r="Q756" s="687" t="s">
        <v>1032</v>
      </c>
      <c r="R756" s="693"/>
    </row>
    <row r="757" spans="12:18" x14ac:dyDescent="0.25">
      <c r="L757" s="688"/>
      <c r="M757" s="687" t="s">
        <v>1031</v>
      </c>
      <c r="N757" s="687" t="s">
        <v>1641</v>
      </c>
      <c r="O757" s="687" t="str">
        <f t="shared" si="9"/>
        <v>DeepSeaT</v>
      </c>
      <c r="R757" s="693"/>
    </row>
    <row r="758" spans="12:18" x14ac:dyDescent="0.25">
      <c r="L758" s="688"/>
      <c r="M758" s="687" t="s">
        <v>1029</v>
      </c>
      <c r="N758" s="687" t="s">
        <v>1640</v>
      </c>
      <c r="O758" s="687" t="str">
        <f t="shared" si="9"/>
        <v>GenFreightT</v>
      </c>
      <c r="Q758" s="687" t="s">
        <v>1641</v>
      </c>
      <c r="R758" s="693"/>
    </row>
    <row r="759" spans="12:18" x14ac:dyDescent="0.25">
      <c r="L759" s="688"/>
      <c r="M759" s="687" t="s">
        <v>1027</v>
      </c>
      <c r="N759" s="687" t="s">
        <v>1639</v>
      </c>
      <c r="O759" s="687" t="str">
        <f t="shared" si="9"/>
        <v>OtherPipeT</v>
      </c>
      <c r="Q759" s="687" t="s">
        <v>1030</v>
      </c>
      <c r="R759" s="693"/>
    </row>
    <row r="760" spans="12:18" x14ac:dyDescent="0.25">
      <c r="L760" s="688"/>
      <c r="M760" s="687" t="s">
        <v>1025</v>
      </c>
      <c r="N760" s="687" t="s">
        <v>1638</v>
      </c>
      <c r="O760" s="687" t="str">
        <f t="shared" si="9"/>
        <v>OtherTransitT</v>
      </c>
      <c r="R760" s="693"/>
    </row>
    <row r="761" spans="12:18" x14ac:dyDescent="0.25">
      <c r="L761" s="688"/>
      <c r="M761" s="687" t="s">
        <v>1023</v>
      </c>
      <c r="N761" s="687" t="s">
        <v>1637</v>
      </c>
      <c r="O761" s="687" t="str">
        <f t="shared" si="9"/>
        <v>PostalT</v>
      </c>
      <c r="Q761" s="687" t="s">
        <v>1640</v>
      </c>
      <c r="R761" s="693"/>
    </row>
    <row r="762" spans="12:18" x14ac:dyDescent="0.25">
      <c r="L762" s="688"/>
      <c r="M762" s="687" t="s">
        <v>1021</v>
      </c>
      <c r="N762" s="687" t="s">
        <v>1636</v>
      </c>
      <c r="O762" s="687" t="str">
        <f t="shared" si="9"/>
        <v>RailTransportT</v>
      </c>
      <c r="Q762" s="687" t="s">
        <v>1028</v>
      </c>
      <c r="R762" s="693"/>
    </row>
    <row r="763" spans="12:18" x14ac:dyDescent="0.25">
      <c r="L763" s="688"/>
      <c r="M763" s="687" t="s">
        <v>1019</v>
      </c>
      <c r="N763" s="687" t="s">
        <v>1635</v>
      </c>
      <c r="O763" s="687" t="str">
        <f t="shared" si="9"/>
        <v>ScenicT</v>
      </c>
      <c r="R763" s="693"/>
    </row>
    <row r="764" spans="12:18" x14ac:dyDescent="0.25">
      <c r="L764" s="688"/>
      <c r="M764" s="687" t="s">
        <v>1018</v>
      </c>
      <c r="N764" s="687" t="s">
        <v>1634</v>
      </c>
      <c r="O764" s="687" t="str">
        <f t="shared" si="9"/>
        <v>ScheduledAirT</v>
      </c>
      <c r="Q764" s="687" t="s">
        <v>1639</v>
      </c>
      <c r="R764" s="693"/>
    </row>
    <row r="765" spans="12:18" x14ac:dyDescent="0.25">
      <c r="L765" s="688"/>
      <c r="M765" s="687" t="s">
        <v>1015</v>
      </c>
      <c r="N765" s="687" t="s">
        <v>1633</v>
      </c>
      <c r="O765" s="687" t="str">
        <f t="shared" si="9"/>
        <v>WarehouseT</v>
      </c>
      <c r="Q765" s="687" t="s">
        <v>1026</v>
      </c>
      <c r="R765" s="693"/>
    </row>
    <row r="766" spans="12:18" x14ac:dyDescent="0.25">
      <c r="L766" s="688"/>
      <c r="R766" s="693"/>
    </row>
    <row r="767" spans="12:18" x14ac:dyDescent="0.25">
      <c r="L767" s="688"/>
      <c r="Q767" s="687" t="s">
        <v>1638</v>
      </c>
      <c r="R767" s="693"/>
    </row>
    <row r="768" spans="12:18" x14ac:dyDescent="0.25">
      <c r="L768" s="688"/>
      <c r="Q768" s="687" t="s">
        <v>1024</v>
      </c>
      <c r="R768" s="693"/>
    </row>
    <row r="769" spans="12:18" x14ac:dyDescent="0.25">
      <c r="L769" s="688"/>
      <c r="R769" s="693"/>
    </row>
    <row r="770" spans="12:18" x14ac:dyDescent="0.25">
      <c r="L770" s="688"/>
      <c r="Q770" s="687" t="s">
        <v>1637</v>
      </c>
      <c r="R770" s="693"/>
    </row>
    <row r="771" spans="12:18" x14ac:dyDescent="0.25">
      <c r="L771" s="688"/>
      <c r="Q771" s="687" t="s">
        <v>1022</v>
      </c>
      <c r="R771" s="693"/>
    </row>
    <row r="772" spans="12:18" x14ac:dyDescent="0.25">
      <c r="L772" s="688"/>
      <c r="R772" s="693"/>
    </row>
    <row r="773" spans="12:18" x14ac:dyDescent="0.25">
      <c r="L773" s="688"/>
      <c r="Q773" s="687" t="s">
        <v>1636</v>
      </c>
      <c r="R773" s="693"/>
    </row>
    <row r="774" spans="12:18" x14ac:dyDescent="0.25">
      <c r="L774" s="688"/>
      <c r="Q774" s="687" t="s">
        <v>1020</v>
      </c>
      <c r="R774" s="693"/>
    </row>
    <row r="775" spans="12:18" x14ac:dyDescent="0.25">
      <c r="L775" s="688"/>
      <c r="R775" s="693"/>
    </row>
    <row r="776" spans="12:18" x14ac:dyDescent="0.25">
      <c r="L776" s="688"/>
      <c r="Q776" s="687" t="s">
        <v>1635</v>
      </c>
      <c r="R776" s="693"/>
    </row>
    <row r="777" spans="12:18" x14ac:dyDescent="0.25">
      <c r="L777" s="688"/>
      <c r="Q777" s="687" t="s">
        <v>1019</v>
      </c>
      <c r="R777" s="693"/>
    </row>
    <row r="778" spans="12:18" x14ac:dyDescent="0.25">
      <c r="L778" s="688"/>
      <c r="R778" s="693"/>
    </row>
    <row r="779" spans="12:18" x14ac:dyDescent="0.25">
      <c r="L779" s="688"/>
      <c r="Q779" s="687" t="s">
        <v>1634</v>
      </c>
      <c r="R779" s="693"/>
    </row>
    <row r="780" spans="12:18" x14ac:dyDescent="0.25">
      <c r="L780" s="688"/>
      <c r="Q780" s="687" t="s">
        <v>1017</v>
      </c>
      <c r="R780" s="693"/>
    </row>
    <row r="781" spans="12:18" x14ac:dyDescent="0.25">
      <c r="L781" s="688"/>
      <c r="R781" s="693"/>
    </row>
    <row r="782" spans="12:18" x14ac:dyDescent="0.25">
      <c r="L782" s="688"/>
      <c r="Q782" s="687" t="s">
        <v>1633</v>
      </c>
      <c r="R782" s="693"/>
    </row>
    <row r="783" spans="12:18" x14ac:dyDescent="0.25">
      <c r="L783" s="688"/>
      <c r="Q783" s="687" t="s">
        <v>1014</v>
      </c>
      <c r="R783" s="693"/>
    </row>
    <row r="784" spans="12:18" ht="16.5" thickBot="1" x14ac:dyDescent="0.3">
      <c r="L784" s="692"/>
      <c r="M784" s="691"/>
      <c r="N784" s="691"/>
      <c r="O784" s="691"/>
      <c r="P784" s="691"/>
      <c r="Q784" s="691"/>
      <c r="R784" s="690"/>
    </row>
    <row r="785" spans="12:18" ht="16.5" thickBot="1" x14ac:dyDescent="0.3"/>
    <row r="786" spans="12:18" x14ac:dyDescent="0.25">
      <c r="L786" s="697"/>
      <c r="M786" s="696"/>
      <c r="N786" s="696"/>
      <c r="O786" s="696"/>
      <c r="P786" s="696"/>
      <c r="Q786" s="696"/>
      <c r="R786" s="695"/>
    </row>
    <row r="787" spans="12:18" x14ac:dyDescent="0.25">
      <c r="L787" s="688"/>
      <c r="M787" s="694" t="s">
        <v>1006</v>
      </c>
      <c r="N787" s="694" t="s">
        <v>1624</v>
      </c>
      <c r="O787" s="694" t="s">
        <v>1623</v>
      </c>
      <c r="Q787" s="687" t="s">
        <v>1632</v>
      </c>
      <c r="R787" s="693"/>
    </row>
    <row r="788" spans="12:18" x14ac:dyDescent="0.25">
      <c r="L788" s="688"/>
      <c r="M788" s="687" t="s">
        <v>1011</v>
      </c>
      <c r="N788" s="687" t="s">
        <v>1632</v>
      </c>
      <c r="O788" s="687" t="str">
        <f>N788&amp;"T"</f>
        <v>ElectricT</v>
      </c>
      <c r="Q788" s="687" t="s">
        <v>1010</v>
      </c>
      <c r="R788" s="693"/>
    </row>
    <row r="789" spans="12:18" x14ac:dyDescent="0.25">
      <c r="L789" s="688"/>
      <c r="M789" s="687" t="s">
        <v>1008</v>
      </c>
      <c r="N789" s="687" t="s">
        <v>1631</v>
      </c>
      <c r="O789" s="687" t="str">
        <f>N789&amp;"T"</f>
        <v>NaturalGasT</v>
      </c>
      <c r="R789" s="693"/>
    </row>
    <row r="790" spans="12:18" x14ac:dyDescent="0.25">
      <c r="L790" s="688"/>
      <c r="M790" s="687" t="s">
        <v>1005</v>
      </c>
      <c r="N790" s="687" t="s">
        <v>1630</v>
      </c>
      <c r="O790" s="687" t="str">
        <f>N790&amp;"T"</f>
        <v>WaterT</v>
      </c>
      <c r="Q790" s="687" t="s">
        <v>1631</v>
      </c>
      <c r="R790" s="693"/>
    </row>
    <row r="791" spans="12:18" x14ac:dyDescent="0.25">
      <c r="L791" s="688"/>
      <c r="Q791" s="687" t="s">
        <v>666</v>
      </c>
      <c r="R791" s="693"/>
    </row>
    <row r="792" spans="12:18" x14ac:dyDescent="0.25">
      <c r="L792" s="688"/>
      <c r="R792" s="693"/>
    </row>
    <row r="793" spans="12:18" x14ac:dyDescent="0.25">
      <c r="L793" s="688"/>
      <c r="Q793" s="687" t="s">
        <v>1630</v>
      </c>
      <c r="R793" s="693"/>
    </row>
    <row r="794" spans="12:18" x14ac:dyDescent="0.25">
      <c r="L794" s="688"/>
      <c r="Q794" s="687" t="s">
        <v>1004</v>
      </c>
      <c r="R794" s="693"/>
    </row>
    <row r="795" spans="12:18" ht="16.5" thickBot="1" x14ac:dyDescent="0.3">
      <c r="L795" s="692"/>
      <c r="M795" s="691"/>
      <c r="N795" s="691"/>
      <c r="O795" s="691"/>
      <c r="P795" s="691"/>
      <c r="Q795" s="691"/>
      <c r="R795" s="690"/>
    </row>
    <row r="796" spans="12:18" ht="16.5" thickBot="1" x14ac:dyDescent="0.3"/>
    <row r="797" spans="12:18" x14ac:dyDescent="0.25">
      <c r="L797" s="697"/>
      <c r="M797" s="696"/>
      <c r="N797" s="696"/>
      <c r="O797" s="696"/>
      <c r="P797" s="696"/>
      <c r="Q797" s="696"/>
      <c r="R797" s="695"/>
    </row>
    <row r="798" spans="12:18" x14ac:dyDescent="0.25">
      <c r="L798" s="688"/>
      <c r="M798" s="694" t="s">
        <v>338</v>
      </c>
      <c r="N798" s="694" t="s">
        <v>1624</v>
      </c>
      <c r="O798" s="694" t="s">
        <v>1623</v>
      </c>
      <c r="Q798" s="687" t="s">
        <v>1629</v>
      </c>
      <c r="R798" s="693"/>
    </row>
    <row r="799" spans="12:18" x14ac:dyDescent="0.25">
      <c r="L799" s="688"/>
      <c r="M799" s="687" t="s">
        <v>1003</v>
      </c>
      <c r="N799" s="687" t="s">
        <v>1629</v>
      </c>
      <c r="O799" s="687" t="str">
        <f>N799&amp;"T"</f>
        <v>OtherWasteT</v>
      </c>
      <c r="Q799" s="687" t="s">
        <v>1002</v>
      </c>
      <c r="R799" s="693"/>
    </row>
    <row r="800" spans="12:18" x14ac:dyDescent="0.25">
      <c r="L800" s="688"/>
      <c r="M800" s="687" t="s">
        <v>1001</v>
      </c>
      <c r="N800" s="687" t="s">
        <v>1628</v>
      </c>
      <c r="O800" s="687" t="str">
        <f>N800&amp;"T"</f>
        <v>RemediationT</v>
      </c>
      <c r="R800" s="693"/>
    </row>
    <row r="801" spans="12:18" x14ac:dyDescent="0.25">
      <c r="L801" s="688"/>
      <c r="M801" s="687" t="s">
        <v>998</v>
      </c>
      <c r="N801" s="687" t="s">
        <v>1627</v>
      </c>
      <c r="O801" s="687" t="str">
        <f>N801&amp;"T"</f>
        <v>WasteCollectT</v>
      </c>
      <c r="Q801" s="687" t="s">
        <v>1628</v>
      </c>
      <c r="R801" s="693"/>
    </row>
    <row r="802" spans="12:18" x14ac:dyDescent="0.25">
      <c r="L802" s="688"/>
      <c r="M802" s="687" t="s">
        <v>994</v>
      </c>
      <c r="N802" s="687" t="s">
        <v>1626</v>
      </c>
      <c r="O802" s="687" t="str">
        <f>N802&amp;"T"</f>
        <v>WasteTreatT</v>
      </c>
      <c r="Q802" s="687" t="s">
        <v>1000</v>
      </c>
      <c r="R802" s="693"/>
    </row>
    <row r="803" spans="12:18" x14ac:dyDescent="0.25">
      <c r="L803" s="688"/>
      <c r="R803" s="693"/>
    </row>
    <row r="804" spans="12:18" x14ac:dyDescent="0.25">
      <c r="L804" s="688"/>
      <c r="Q804" s="687" t="s">
        <v>1627</v>
      </c>
      <c r="R804" s="693"/>
    </row>
    <row r="805" spans="12:18" x14ac:dyDescent="0.25">
      <c r="L805" s="688"/>
      <c r="Q805" s="687" t="s">
        <v>999</v>
      </c>
      <c r="R805" s="693"/>
    </row>
    <row r="806" spans="12:18" x14ac:dyDescent="0.25">
      <c r="L806" s="688"/>
      <c r="Q806" s="687" t="s">
        <v>997</v>
      </c>
      <c r="R806" s="693"/>
    </row>
    <row r="807" spans="12:18" x14ac:dyDescent="0.25">
      <c r="L807" s="688"/>
      <c r="R807" s="693"/>
    </row>
    <row r="808" spans="12:18" x14ac:dyDescent="0.25">
      <c r="L808" s="688"/>
      <c r="Q808" s="687" t="s">
        <v>1626</v>
      </c>
      <c r="R808" s="693"/>
    </row>
    <row r="809" spans="12:18" x14ac:dyDescent="0.25">
      <c r="L809" s="688"/>
      <c r="Q809" s="687" t="s">
        <v>996</v>
      </c>
      <c r="R809" s="693"/>
    </row>
    <row r="810" spans="12:18" x14ac:dyDescent="0.25">
      <c r="L810" s="688"/>
      <c r="Q810" s="687" t="s">
        <v>993</v>
      </c>
      <c r="R810" s="693"/>
    </row>
    <row r="811" spans="12:18" ht="16.5" thickBot="1" x14ac:dyDescent="0.3">
      <c r="L811" s="692"/>
      <c r="M811" s="691"/>
      <c r="N811" s="691"/>
      <c r="O811" s="691"/>
      <c r="P811" s="691"/>
      <c r="Q811" s="691"/>
      <c r="R811" s="690"/>
    </row>
    <row r="812" spans="12:18" ht="16.5" thickBot="1" x14ac:dyDescent="0.3"/>
    <row r="813" spans="12:18" x14ac:dyDescent="0.25">
      <c r="L813" s="697"/>
      <c r="M813" s="696"/>
      <c r="N813" s="696"/>
      <c r="O813" s="696"/>
      <c r="P813" s="696"/>
      <c r="Q813" s="696"/>
      <c r="R813" s="695"/>
    </row>
    <row r="814" spans="12:18" x14ac:dyDescent="0.25">
      <c r="L814" s="688"/>
      <c r="M814" s="694" t="s">
        <v>1625</v>
      </c>
      <c r="N814" s="694" t="s">
        <v>1624</v>
      </c>
      <c r="O814" s="694" t="s">
        <v>1623</v>
      </c>
      <c r="R814" s="693"/>
    </row>
    <row r="815" spans="12:18" x14ac:dyDescent="0.25">
      <c r="L815" s="688"/>
      <c r="M815" s="687" t="s">
        <v>984</v>
      </c>
      <c r="N815" s="687" t="s">
        <v>1622</v>
      </c>
      <c r="O815" s="687" t="str">
        <f>N815&amp;"T"</f>
        <v>MerchantDurT</v>
      </c>
      <c r="R815" s="693"/>
    </row>
    <row r="816" spans="12:18" x14ac:dyDescent="0.25">
      <c r="L816" s="688"/>
      <c r="M816" s="687" t="s">
        <v>979</v>
      </c>
      <c r="N816" s="687" t="s">
        <v>1621</v>
      </c>
      <c r="O816" s="687" t="str">
        <f>N816&amp;"T"</f>
        <v>MerchantNonDurT</v>
      </c>
      <c r="R816" s="693"/>
    </row>
    <row r="817" spans="12:18" x14ac:dyDescent="0.25">
      <c r="L817" s="688"/>
      <c r="M817" s="687" t="s">
        <v>976</v>
      </c>
      <c r="N817" s="687" t="s">
        <v>1620</v>
      </c>
      <c r="O817" s="687" t="str">
        <f>N817&amp;"T"</f>
        <v>WholesaleElecT</v>
      </c>
      <c r="Q817" s="687" t="s">
        <v>1622</v>
      </c>
      <c r="R817" s="693"/>
    </row>
    <row r="818" spans="12:18" x14ac:dyDescent="0.25">
      <c r="L818" s="688"/>
      <c r="Q818" s="687" t="s">
        <v>988</v>
      </c>
      <c r="R818" s="693"/>
    </row>
    <row r="819" spans="12:18" x14ac:dyDescent="0.25">
      <c r="L819" s="688"/>
      <c r="Q819" s="687" t="s">
        <v>987</v>
      </c>
      <c r="R819" s="693"/>
    </row>
    <row r="820" spans="12:18" x14ac:dyDescent="0.25">
      <c r="L820" s="688"/>
      <c r="Q820" s="687" t="s">
        <v>986</v>
      </c>
      <c r="R820" s="693"/>
    </row>
    <row r="821" spans="12:18" x14ac:dyDescent="0.25">
      <c r="L821" s="688"/>
      <c r="Q821" s="687" t="s">
        <v>985</v>
      </c>
      <c r="R821" s="693"/>
    </row>
    <row r="822" spans="12:18" x14ac:dyDescent="0.25">
      <c r="L822" s="688"/>
      <c r="Q822" s="687" t="s">
        <v>983</v>
      </c>
      <c r="R822" s="693"/>
    </row>
    <row r="823" spans="12:18" x14ac:dyDescent="0.25">
      <c r="L823" s="688"/>
      <c r="R823" s="693"/>
    </row>
    <row r="824" spans="12:18" x14ac:dyDescent="0.25">
      <c r="L824" s="688"/>
      <c r="Q824" s="687" t="s">
        <v>1621</v>
      </c>
      <c r="R824" s="693"/>
    </row>
    <row r="825" spans="12:18" x14ac:dyDescent="0.25">
      <c r="L825" s="688"/>
      <c r="Q825" s="687" t="s">
        <v>982</v>
      </c>
      <c r="R825" s="693"/>
    </row>
    <row r="826" spans="12:18" x14ac:dyDescent="0.25">
      <c r="L826" s="688"/>
      <c r="Q826" s="687" t="s">
        <v>981</v>
      </c>
      <c r="R826" s="693"/>
    </row>
    <row r="827" spans="12:18" x14ac:dyDescent="0.25">
      <c r="L827" s="688"/>
      <c r="Q827" s="687" t="s">
        <v>980</v>
      </c>
      <c r="R827" s="693"/>
    </row>
    <row r="828" spans="12:18" x14ac:dyDescent="0.25">
      <c r="L828" s="688"/>
      <c r="Q828" s="687" t="s">
        <v>978</v>
      </c>
      <c r="R828" s="693"/>
    </row>
    <row r="829" spans="12:18" x14ac:dyDescent="0.25">
      <c r="L829" s="688"/>
      <c r="R829" s="693"/>
    </row>
    <row r="830" spans="12:18" x14ac:dyDescent="0.25">
      <c r="L830" s="688"/>
      <c r="Q830" s="687" t="s">
        <v>1620</v>
      </c>
      <c r="R830" s="693"/>
    </row>
    <row r="831" spans="12:18" x14ac:dyDescent="0.25">
      <c r="L831" s="688"/>
      <c r="Q831" s="687" t="s">
        <v>975</v>
      </c>
      <c r="R831" s="693"/>
    </row>
    <row r="832" spans="12:18" ht="16.5" thickBot="1" x14ac:dyDescent="0.3">
      <c r="L832" s="692"/>
      <c r="M832" s="691"/>
      <c r="N832" s="691"/>
      <c r="O832" s="691"/>
      <c r="P832" s="691"/>
      <c r="Q832" s="691"/>
      <c r="R832" s="690"/>
    </row>
  </sheetData>
  <sortState xmlns:xlrd2="http://schemas.microsoft.com/office/spreadsheetml/2017/richdata2" ref="CJ7:CJ174">
    <sortCondition ref="CJ174"/>
  </sortState>
  <mergeCells count="5">
    <mergeCell ref="T6:U6"/>
    <mergeCell ref="W6:Y6"/>
    <mergeCell ref="AD7:AQ7"/>
    <mergeCell ref="AD12:AQ12"/>
    <mergeCell ref="BC6:BC7"/>
  </mergeCells>
  <conditionalFormatting sqref="B8:D71 B73:D346 B348:D418">
    <cfRule type="expression" dxfId="13" priority="1">
      <formula>$B8&lt;&gt;$B7</formula>
    </cfRule>
  </conditionalFormatting>
  <conditionalFormatting sqref="B72:D72">
    <cfRule type="expression" dxfId="12" priority="5">
      <formula>$B72&lt;&gt;$B64</formula>
    </cfRule>
  </conditionalFormatting>
  <conditionalFormatting sqref="B347:D347">
    <cfRule type="expression" dxfId="11" priority="3">
      <formula>$B347&lt;&gt;#REF!</formula>
    </cfRule>
  </conditionalFormatting>
  <conditionalFormatting sqref="C8:D71 C73:D346 C348:D418">
    <cfRule type="expression" dxfId="10" priority="2">
      <formula>$C8&lt;&gt;$C7</formula>
    </cfRule>
  </conditionalFormatting>
  <conditionalFormatting sqref="C72:D72">
    <cfRule type="expression" dxfId="9" priority="6">
      <formula>$C72&lt;&gt;$C64</formula>
    </cfRule>
  </conditionalFormatting>
  <conditionalFormatting sqref="C347:D347">
    <cfRule type="expression" dxfId="8" priority="4">
      <formula>$C347&lt;&gt;#REF!</formula>
    </cfRule>
  </conditionalFormatting>
  <pageMargins left="0.7" right="0.7" top="0.75" bottom="0.75" header="0.3" footer="0.3"/>
  <pageSetup orientation="portrait" r:id="rId2"/>
  <legacyDrawing r:id="rId3"/>
  <tableParts count="21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7174F-27A8-412D-9768-1ABCCB4A184F}">
  <sheetPr codeName="Sheet7">
    <tabColor theme="2" tint="-0.249977111117893"/>
  </sheetPr>
  <dimension ref="B1:H133"/>
  <sheetViews>
    <sheetView showGridLines="0" topLeftCell="A2" zoomScale="70" zoomScaleNormal="70" workbookViewId="0">
      <pane xSplit="4" ySplit="3" topLeftCell="E5" activePane="bottomRight" state="frozen"/>
      <selection activeCell="B12" sqref="B12:S14"/>
      <selection pane="topRight" activeCell="B12" sqref="B12:S14"/>
      <selection pane="bottomLeft" activeCell="B12" sqref="B12:S14"/>
      <selection pane="bottomRight" activeCell="E8" sqref="E8"/>
    </sheetView>
  </sheetViews>
  <sheetFormatPr defaultColWidth="13.7109375" defaultRowHeight="15" customHeight="1" outlineLevelRow="1" outlineLevelCol="1" x14ac:dyDescent="0.2"/>
  <cols>
    <col min="1" max="1" width="5.85546875" style="2" customWidth="1"/>
    <col min="2" max="2" width="41" style="2" customWidth="1"/>
    <col min="3" max="3" width="12" style="2" customWidth="1"/>
    <col min="4" max="4" width="44.85546875" style="2" customWidth="1"/>
    <col min="5" max="5" width="57.28515625" style="2" customWidth="1"/>
    <col min="6" max="6" width="18.42578125" style="2" customWidth="1"/>
    <col min="7" max="7" width="21.140625" style="2" customWidth="1" outlineLevel="1"/>
    <col min="8" max="8" width="16.42578125" style="2" customWidth="1" outlineLevel="1"/>
    <col min="9" max="25" width="13.7109375" style="2" customWidth="1"/>
    <col min="26" max="16384" width="13.7109375" style="2"/>
  </cols>
  <sheetData>
    <row r="1" spans="2:8" ht="14.25" hidden="1" customHeight="1" outlineLevel="1" x14ac:dyDescent="0.25">
      <c r="E1" s="34" t="s">
        <v>313</v>
      </c>
    </row>
    <row r="2" spans="2:8" ht="11.45" customHeight="1" collapsed="1" thickBot="1" x14ac:dyDescent="0.25"/>
    <row r="3" spans="2:8" ht="32.25" customHeight="1" thickBot="1" x14ac:dyDescent="0.25">
      <c r="B3" s="35" t="s">
        <v>314</v>
      </c>
      <c r="C3" s="35" t="s">
        <v>315</v>
      </c>
      <c r="D3" s="36" t="s">
        <v>316</v>
      </c>
      <c r="E3" s="36" t="s">
        <v>317</v>
      </c>
      <c r="F3" s="37" t="s">
        <v>318</v>
      </c>
      <c r="G3" s="35" t="s">
        <v>319</v>
      </c>
      <c r="H3" s="37" t="s">
        <v>320</v>
      </c>
    </row>
    <row r="4" spans="2:8" ht="5.25" customHeight="1" thickBot="1" x14ac:dyDescent="0.25"/>
    <row r="5" spans="2:8" ht="14.25" customHeight="1" x14ac:dyDescent="0.25">
      <c r="B5" s="922" t="s">
        <v>73</v>
      </c>
      <c r="C5" s="38" t="s">
        <v>85</v>
      </c>
      <c r="D5" s="39" t="s">
        <v>928</v>
      </c>
      <c r="E5" s="40" t="str">
        <f t="shared" ref="E5:E17" si="0">IF(OR(C5="",D5=""),"",C5&amp;" / "&amp;D5&amp;" | "&amp;B5)</f>
        <v>MWh / British Thermal Unit (BTU) | Energy</v>
      </c>
      <c r="F5" s="41">
        <v>2.9307107000000003E-7</v>
      </c>
      <c r="G5" s="42"/>
      <c r="H5" s="43"/>
    </row>
    <row r="6" spans="2:8" ht="14.25" customHeight="1" x14ac:dyDescent="0.25">
      <c r="B6" s="923" t="s">
        <v>73</v>
      </c>
      <c r="C6" s="44" t="s">
        <v>85</v>
      </c>
      <c r="D6" s="45" t="s">
        <v>929</v>
      </c>
      <c r="E6" s="46" t="str">
        <f t="shared" si="0"/>
        <v>MWh / Million BTU (MMBtu) | Energy</v>
      </c>
      <c r="F6" s="47">
        <v>0.29307107000000004</v>
      </c>
      <c r="G6" s="48"/>
      <c r="H6" s="49"/>
    </row>
    <row r="7" spans="2:8" ht="14.25" customHeight="1" x14ac:dyDescent="0.25">
      <c r="B7" s="923" t="s">
        <v>73</v>
      </c>
      <c r="C7" s="44" t="s">
        <v>85</v>
      </c>
      <c r="D7" s="45" t="s">
        <v>85</v>
      </c>
      <c r="E7" s="46" t="str">
        <f t="shared" si="0"/>
        <v>MWh / MWh | Energy</v>
      </c>
      <c r="F7" s="47">
        <v>1</v>
      </c>
      <c r="G7" s="48"/>
      <c r="H7" s="49"/>
    </row>
    <row r="8" spans="2:8" ht="14.25" customHeight="1" x14ac:dyDescent="0.25">
      <c r="B8" s="923" t="s">
        <v>73</v>
      </c>
      <c r="C8" s="44" t="s">
        <v>85</v>
      </c>
      <c r="D8" s="45" t="s">
        <v>82</v>
      </c>
      <c r="E8" s="46" t="str">
        <f t="shared" si="0"/>
        <v>MWh / kWh | Energy</v>
      </c>
      <c r="F8" s="47">
        <v>1E-3</v>
      </c>
      <c r="G8" s="48"/>
      <c r="H8" s="49"/>
    </row>
    <row r="9" spans="2:8" ht="14.25" customHeight="1" x14ac:dyDescent="0.25">
      <c r="B9" s="923" t="s">
        <v>73</v>
      </c>
      <c r="C9" s="44" t="s">
        <v>85</v>
      </c>
      <c r="D9" s="45" t="s">
        <v>933</v>
      </c>
      <c r="E9" s="46" t="str">
        <f t="shared" si="0"/>
        <v>MWh / Gigajoule (GJ) | Energy</v>
      </c>
      <c r="F9" s="47">
        <v>0.277777777778</v>
      </c>
      <c r="G9" s="48"/>
      <c r="H9" s="49"/>
    </row>
    <row r="10" spans="2:8" ht="14.25" customHeight="1" x14ac:dyDescent="0.25">
      <c r="B10" s="923" t="s">
        <v>73</v>
      </c>
      <c r="C10" s="44" t="s">
        <v>85</v>
      </c>
      <c r="D10" s="45" t="s">
        <v>321</v>
      </c>
      <c r="E10" s="46" t="str">
        <f t="shared" si="0"/>
        <v>MWh / kcal | Energy</v>
      </c>
      <c r="F10" s="47">
        <v>1.1627222222231538E-6</v>
      </c>
      <c r="G10" s="48"/>
      <c r="H10" s="49"/>
    </row>
    <row r="11" spans="2:8" ht="14.25" customHeight="1" x14ac:dyDescent="0.25">
      <c r="B11" s="923" t="s">
        <v>73</v>
      </c>
      <c r="C11" s="44" t="s">
        <v>85</v>
      </c>
      <c r="D11" s="45" t="s">
        <v>102</v>
      </c>
      <c r="E11" s="46" t="str">
        <f t="shared" si="0"/>
        <v>MWh / Therm | Energy</v>
      </c>
      <c r="F11" s="47">
        <v>2.9307108334876545E-2</v>
      </c>
      <c r="G11" s="48"/>
      <c r="H11" s="49"/>
    </row>
    <row r="12" spans="2:8" ht="14.25" customHeight="1" x14ac:dyDescent="0.25">
      <c r="B12" s="923" t="s">
        <v>73</v>
      </c>
      <c r="C12" s="44" t="s">
        <v>85</v>
      </c>
      <c r="D12" s="45" t="s">
        <v>322</v>
      </c>
      <c r="E12" s="46" t="str">
        <f t="shared" si="0"/>
        <v>MWh / toe | Energy</v>
      </c>
      <c r="F12" s="47">
        <v>11.629999835793704</v>
      </c>
      <c r="G12" s="48"/>
      <c r="H12" s="49"/>
    </row>
    <row r="13" spans="2:8" ht="14.25" customHeight="1" x14ac:dyDescent="0.25">
      <c r="B13" s="923" t="s">
        <v>73</v>
      </c>
      <c r="C13" s="44" t="s">
        <v>85</v>
      </c>
      <c r="D13" s="57" t="s">
        <v>87</v>
      </c>
      <c r="E13" s="46" t="str">
        <f t="shared" si="0"/>
        <v>MWh / GWh | Energy</v>
      </c>
      <c r="F13" s="60">
        <v>1000</v>
      </c>
      <c r="G13" s="58"/>
      <c r="H13" s="59"/>
    </row>
    <row r="14" spans="2:8" ht="14.25" customHeight="1" x14ac:dyDescent="0.25">
      <c r="B14" s="923" t="s">
        <v>73</v>
      </c>
      <c r="C14" s="44" t="s">
        <v>85</v>
      </c>
      <c r="D14" s="57" t="s">
        <v>930</v>
      </c>
      <c r="E14" s="46" t="str">
        <f t="shared" si="0"/>
        <v>MWh / Joule (J) | Energy</v>
      </c>
      <c r="F14" s="60">
        <v>2.7769999999999998E-10</v>
      </c>
      <c r="G14" s="58"/>
      <c r="H14" s="59"/>
    </row>
    <row r="15" spans="2:8" ht="14.25" customHeight="1" x14ac:dyDescent="0.25">
      <c r="B15" s="923" t="s">
        <v>73</v>
      </c>
      <c r="C15" s="44" t="s">
        <v>85</v>
      </c>
      <c r="D15" s="57" t="s">
        <v>931</v>
      </c>
      <c r="E15" s="46" t="str">
        <f t="shared" si="0"/>
        <v>MWh / Kilojoule (kJ) | Energy</v>
      </c>
      <c r="F15" s="60">
        <v>2.7770000000000001E-7</v>
      </c>
      <c r="G15" s="58"/>
      <c r="H15" s="59"/>
    </row>
    <row r="16" spans="2:8" ht="14.25" customHeight="1" x14ac:dyDescent="0.25">
      <c r="B16" s="923" t="s">
        <v>73</v>
      </c>
      <c r="C16" s="44" t="s">
        <v>85</v>
      </c>
      <c r="D16" s="57" t="s">
        <v>932</v>
      </c>
      <c r="E16" s="46" t="str">
        <f t="shared" si="0"/>
        <v>MWh / Megajoule (MJ) | Energy</v>
      </c>
      <c r="F16" s="60">
        <v>2.7769999999999997E-4</v>
      </c>
      <c r="G16" s="58"/>
      <c r="H16" s="59"/>
    </row>
    <row r="17" spans="2:8" ht="14.25" customHeight="1" x14ac:dyDescent="0.25">
      <c r="B17" s="923" t="s">
        <v>73</v>
      </c>
      <c r="C17" s="44" t="s">
        <v>85</v>
      </c>
      <c r="D17" s="57" t="s">
        <v>934</v>
      </c>
      <c r="E17" s="46" t="str">
        <f t="shared" si="0"/>
        <v>MWh / Terrajoule (TJ) | Energy</v>
      </c>
      <c r="F17" s="60">
        <v>277.77800000000002</v>
      </c>
      <c r="G17" s="58"/>
      <c r="H17" s="59"/>
    </row>
    <row r="18" spans="2:8" ht="14.25" customHeight="1" thickBot="1" x14ac:dyDescent="0.3">
      <c r="B18" s="924"/>
      <c r="C18" s="50"/>
      <c r="D18" s="51"/>
      <c r="E18" s="52" t="str">
        <f t="shared" ref="E18:E132" si="1">IF(OR(C18="",D18=""),"",C18&amp;" / "&amp;D18)</f>
        <v/>
      </c>
      <c r="F18" s="53"/>
      <c r="G18" s="54"/>
      <c r="H18" s="55"/>
    </row>
    <row r="19" spans="2:8" ht="14.25" customHeight="1" x14ac:dyDescent="0.25">
      <c r="B19" s="685" t="s">
        <v>1965</v>
      </c>
      <c r="C19" s="44" t="s">
        <v>85</v>
      </c>
      <c r="D19" s="915" t="s">
        <v>915</v>
      </c>
      <c r="E19" s="911" t="str">
        <f>IF(OR(C19="",D19=""),"",C19&amp;" / "&amp;D19&amp;" | "&amp;B19)</f>
        <v>MWh / Kilogram (kg) | Solid Fuel - Coal - Anthracite</v>
      </c>
      <c r="F19" s="912">
        <f>F20/1000</f>
        <v>8.1054542446979527E-3</v>
      </c>
      <c r="G19" s="913"/>
      <c r="H19" s="914"/>
    </row>
    <row r="20" spans="2:8" ht="14.25" customHeight="1" x14ac:dyDescent="0.25">
      <c r="B20" s="685" t="s">
        <v>1965</v>
      </c>
      <c r="C20" s="44" t="s">
        <v>85</v>
      </c>
      <c r="D20" s="915" t="s">
        <v>1963</v>
      </c>
      <c r="E20" s="911" t="str">
        <f t="shared" ref="E20:E83" si="2">IF(OR(C20="",D20=""),"",C20&amp;" / "&amp;D20&amp;" | "&amp;B20)</f>
        <v>MWh / Metric Ton (mT) | Solid Fuel - Coal - Anthracite</v>
      </c>
      <c r="F20" s="912">
        <f>'EFs - US EPA Title 40'!D16</f>
        <v>8.1054542446979525</v>
      </c>
      <c r="G20" s="913"/>
      <c r="H20" s="914"/>
    </row>
    <row r="21" spans="2:8" ht="14.25" customHeight="1" x14ac:dyDescent="0.25">
      <c r="B21" s="685" t="s">
        <v>1965</v>
      </c>
      <c r="C21" s="44" t="s">
        <v>85</v>
      </c>
      <c r="D21" s="915" t="s">
        <v>1964</v>
      </c>
      <c r="E21" s="911" t="str">
        <f t="shared" si="2"/>
        <v>MWh / Short Ton | Solid Fuel - Coal - Anthracite</v>
      </c>
      <c r="F21" s="912">
        <f>F20/1.10231</f>
        <v>7.3531531463000004</v>
      </c>
      <c r="G21" s="913"/>
      <c r="H21" s="914"/>
    </row>
    <row r="22" spans="2:8" ht="14.25" customHeight="1" x14ac:dyDescent="0.25">
      <c r="B22" s="685" t="s">
        <v>1965</v>
      </c>
      <c r="C22" s="44" t="s">
        <v>85</v>
      </c>
      <c r="D22" s="915" t="s">
        <v>916</v>
      </c>
      <c r="E22" s="911" t="str">
        <f t="shared" si="2"/>
        <v>MWh / Pound (lb) | Solid Fuel - Coal - Anthracite</v>
      </c>
      <c r="F22" s="912">
        <f>F20/2204.62</f>
        <v>3.6765765731500001E-3</v>
      </c>
      <c r="G22" s="913"/>
      <c r="H22" s="914"/>
    </row>
    <row r="23" spans="2:8" ht="14.25" customHeight="1" x14ac:dyDescent="0.25">
      <c r="B23" s="685" t="s">
        <v>1948</v>
      </c>
      <c r="C23" s="44" t="s">
        <v>85</v>
      </c>
      <c r="D23" s="915" t="s">
        <v>915</v>
      </c>
      <c r="E23" s="911" t="str">
        <f t="shared" si="2"/>
        <v>MWh / Kilogram (kg) | Solid Fuel - Coal - Bituminous Coal</v>
      </c>
      <c r="F23" s="912">
        <f>F24/1000</f>
        <v>8.0537654173104805E-3</v>
      </c>
      <c r="G23" s="913"/>
      <c r="H23" s="914"/>
    </row>
    <row r="24" spans="2:8" ht="14.25" customHeight="1" x14ac:dyDescent="0.25">
      <c r="B24" s="685" t="s">
        <v>1948</v>
      </c>
      <c r="C24" s="44" t="s">
        <v>85</v>
      </c>
      <c r="D24" s="915" t="s">
        <v>1963</v>
      </c>
      <c r="E24" s="911" t="str">
        <f t="shared" si="2"/>
        <v>MWh / Metric Ton (mT) | Solid Fuel - Coal - Bituminous Coal</v>
      </c>
      <c r="F24" s="912">
        <f>'EFs - US EPA Title 40'!D17</f>
        <v>8.0537654173104798</v>
      </c>
      <c r="G24" s="913"/>
      <c r="H24" s="914"/>
    </row>
    <row r="25" spans="2:8" ht="14.25" customHeight="1" x14ac:dyDescent="0.25">
      <c r="B25" s="685" t="s">
        <v>1948</v>
      </c>
      <c r="C25" s="44" t="s">
        <v>85</v>
      </c>
      <c r="D25" s="915" t="s">
        <v>1964</v>
      </c>
      <c r="E25" s="911" t="str">
        <f t="shared" si="2"/>
        <v>MWh / Short Ton | Solid Fuel - Coal - Bituminous Coal</v>
      </c>
      <c r="F25" s="912">
        <f>F24/1.10231</f>
        <v>7.3062617750999994</v>
      </c>
      <c r="G25" s="913"/>
      <c r="H25" s="914"/>
    </row>
    <row r="26" spans="2:8" ht="14.25" customHeight="1" x14ac:dyDescent="0.25">
      <c r="B26" s="685" t="s">
        <v>1948</v>
      </c>
      <c r="C26" s="44" t="s">
        <v>85</v>
      </c>
      <c r="D26" s="915" t="s">
        <v>916</v>
      </c>
      <c r="E26" s="911" t="str">
        <f t="shared" si="2"/>
        <v>MWh / Pound (lb) | Solid Fuel - Coal - Bituminous Coal</v>
      </c>
      <c r="F26" s="912">
        <f>F24/2204.62</f>
        <v>3.6531308875499997E-3</v>
      </c>
      <c r="G26" s="913"/>
      <c r="H26" s="914"/>
    </row>
    <row r="27" spans="2:8" ht="14.25" customHeight="1" x14ac:dyDescent="0.25">
      <c r="B27" s="685" t="s">
        <v>1949</v>
      </c>
      <c r="C27" s="44" t="s">
        <v>85</v>
      </c>
      <c r="D27" s="915" t="s">
        <v>915</v>
      </c>
      <c r="E27" s="911" t="str">
        <f t="shared" si="2"/>
        <v>MWh / Kilogram (kg) | Solid Fuel - Coal - Lignite</v>
      </c>
      <c r="F27" s="912">
        <f>F28/1000</f>
        <v>4.5906139823498563E-3</v>
      </c>
      <c r="G27" s="913"/>
      <c r="H27" s="914"/>
    </row>
    <row r="28" spans="2:8" ht="14.25" customHeight="1" x14ac:dyDescent="0.25">
      <c r="B28" s="685" t="s">
        <v>1949</v>
      </c>
      <c r="C28" s="44" t="s">
        <v>85</v>
      </c>
      <c r="D28" s="915" t="s">
        <v>1963</v>
      </c>
      <c r="E28" s="911" t="str">
        <f t="shared" si="2"/>
        <v>MWh / Metric Ton (mT) | Solid Fuel - Coal - Lignite</v>
      </c>
      <c r="F28" s="912">
        <f>'EFs - US EPA Title 40'!D19</f>
        <v>4.590613982349856</v>
      </c>
      <c r="G28" s="913"/>
      <c r="H28" s="914"/>
    </row>
    <row r="29" spans="2:8" ht="14.25" customHeight="1" x14ac:dyDescent="0.25">
      <c r="B29" s="685" t="s">
        <v>1949</v>
      </c>
      <c r="C29" s="44" t="s">
        <v>85</v>
      </c>
      <c r="D29" s="915" t="s">
        <v>1964</v>
      </c>
      <c r="E29" s="911" t="str">
        <f t="shared" si="2"/>
        <v>MWh / Short Ton | Solid Fuel - Coal - Lignite</v>
      </c>
      <c r="F29" s="912">
        <f>F28/1.10231</f>
        <v>4.1645399046999998</v>
      </c>
      <c r="G29" s="913"/>
      <c r="H29" s="914"/>
    </row>
    <row r="30" spans="2:8" ht="14.25" customHeight="1" x14ac:dyDescent="0.25">
      <c r="B30" s="685" t="s">
        <v>1949</v>
      </c>
      <c r="C30" s="44" t="s">
        <v>85</v>
      </c>
      <c r="D30" s="915" t="s">
        <v>916</v>
      </c>
      <c r="E30" s="911" t="str">
        <f t="shared" si="2"/>
        <v>MWh / Pound (lb) | Solid Fuel - Coal - Lignite</v>
      </c>
      <c r="F30" s="912">
        <f>F28/2204.62</f>
        <v>2.0822699523499995E-3</v>
      </c>
      <c r="G30" s="913"/>
      <c r="H30" s="914"/>
    </row>
    <row r="31" spans="2:8" ht="14.25" customHeight="1" x14ac:dyDescent="0.25">
      <c r="B31" s="685" t="s">
        <v>1966</v>
      </c>
      <c r="C31" s="44" t="s">
        <v>85</v>
      </c>
      <c r="D31" s="915" t="s">
        <v>915</v>
      </c>
      <c r="E31" s="911" t="str">
        <f t="shared" si="2"/>
        <v>MWh / Kilogram (kg) | Solid Fuel - Coal - Subbituminous</v>
      </c>
      <c r="F31" s="912">
        <f>F32/1000</f>
        <v>5.5727017027118238E-3</v>
      </c>
      <c r="G31" s="913"/>
      <c r="H31" s="914"/>
    </row>
    <row r="32" spans="2:8" ht="14.25" customHeight="1" x14ac:dyDescent="0.25">
      <c r="B32" s="685" t="s">
        <v>1966</v>
      </c>
      <c r="C32" s="44" t="s">
        <v>85</v>
      </c>
      <c r="D32" s="915" t="s">
        <v>1963</v>
      </c>
      <c r="E32" s="911" t="str">
        <f t="shared" si="2"/>
        <v>MWh / Metric Ton (mT) | Solid Fuel - Coal - Subbituminous</v>
      </c>
      <c r="F32" s="912">
        <f>'EFs - US EPA Title 40'!D18</f>
        <v>5.5727017027118242</v>
      </c>
      <c r="G32" s="913"/>
      <c r="H32" s="914"/>
    </row>
    <row r="33" spans="2:8" ht="14.25" customHeight="1" x14ac:dyDescent="0.25">
      <c r="B33" s="685" t="s">
        <v>1966</v>
      </c>
      <c r="C33" s="44" t="s">
        <v>85</v>
      </c>
      <c r="D33" s="915" t="s">
        <v>1964</v>
      </c>
      <c r="E33" s="911" t="str">
        <f t="shared" si="2"/>
        <v>MWh / Short Ton | Solid Fuel - Coal - Subbituminous</v>
      </c>
      <c r="F33" s="912">
        <f>F32/1.10231</f>
        <v>5.0554759574999997</v>
      </c>
      <c r="G33" s="913"/>
      <c r="H33" s="914"/>
    </row>
    <row r="34" spans="2:8" ht="14.25" customHeight="1" x14ac:dyDescent="0.25">
      <c r="B34" s="685" t="s">
        <v>1966</v>
      </c>
      <c r="C34" s="44" t="s">
        <v>85</v>
      </c>
      <c r="D34" s="915" t="s">
        <v>916</v>
      </c>
      <c r="E34" s="911" t="str">
        <f t="shared" si="2"/>
        <v>MWh / Pound (lb) | Solid Fuel - Coal - Subbituminous</v>
      </c>
      <c r="F34" s="912">
        <f>F32/2204.62</f>
        <v>2.5277379787499998E-3</v>
      </c>
      <c r="G34" s="913"/>
      <c r="H34" s="914"/>
    </row>
    <row r="35" spans="2:8" ht="14.25" customHeight="1" x14ac:dyDescent="0.25">
      <c r="B35" s="685" t="s">
        <v>1947</v>
      </c>
      <c r="C35" s="44" t="s">
        <v>85</v>
      </c>
      <c r="D35" s="915" t="s">
        <v>915</v>
      </c>
      <c r="E35" s="911" t="str">
        <f t="shared" si="2"/>
        <v>MWh / Kilogram (kg) | Solid Fuel - Coal Coke</v>
      </c>
      <c r="F35" s="912">
        <f>F36/1000</f>
        <v>8.0117682450581585E-3</v>
      </c>
      <c r="G35" s="913"/>
      <c r="H35" s="914"/>
    </row>
    <row r="36" spans="2:8" ht="14.25" customHeight="1" x14ac:dyDescent="0.25">
      <c r="B36" s="685" t="s">
        <v>1947</v>
      </c>
      <c r="C36" s="44" t="s">
        <v>85</v>
      </c>
      <c r="D36" s="915" t="s">
        <v>1963</v>
      </c>
      <c r="E36" s="911" t="str">
        <f t="shared" si="2"/>
        <v>MWh / Metric Ton (mT) | Solid Fuel - Coal Coke</v>
      </c>
      <c r="F36" s="912">
        <f>'EFs - US EPA Title 40'!D20</f>
        <v>8.0117682450581587</v>
      </c>
      <c r="G36" s="913"/>
      <c r="H36" s="914"/>
    </row>
    <row r="37" spans="2:8" ht="14.25" customHeight="1" x14ac:dyDescent="0.25">
      <c r="B37" s="685" t="s">
        <v>1947</v>
      </c>
      <c r="C37" s="44" t="s">
        <v>85</v>
      </c>
      <c r="D37" s="915" t="s">
        <v>1964</v>
      </c>
      <c r="E37" s="911" t="str">
        <f t="shared" si="2"/>
        <v>MWh / Short Ton | Solid Fuel - Coal Coke</v>
      </c>
      <c r="F37" s="912">
        <f>F36/1.10231</f>
        <v>7.2681625359999993</v>
      </c>
      <c r="G37" s="913"/>
      <c r="H37" s="914"/>
    </row>
    <row r="38" spans="2:8" ht="14.25" customHeight="1" x14ac:dyDescent="0.25">
      <c r="B38" s="685" t="s">
        <v>1947</v>
      </c>
      <c r="C38" s="44" t="s">
        <v>85</v>
      </c>
      <c r="D38" s="915" t="s">
        <v>916</v>
      </c>
      <c r="E38" s="911" t="str">
        <f t="shared" si="2"/>
        <v>MWh / Pound (lb) | Solid Fuel - Coal Coke</v>
      </c>
      <c r="F38" s="912">
        <f>F36/2204.62</f>
        <v>3.6340812679999997E-3</v>
      </c>
      <c r="G38" s="913"/>
      <c r="H38" s="914"/>
    </row>
    <row r="39" spans="2:8" ht="14.25" customHeight="1" x14ac:dyDescent="0.25">
      <c r="B39" s="685" t="s">
        <v>1935</v>
      </c>
      <c r="C39" s="44" t="s">
        <v>85</v>
      </c>
      <c r="D39" s="915" t="s">
        <v>915</v>
      </c>
      <c r="E39" s="911" t="str">
        <f t="shared" si="2"/>
        <v>MWh / Kilogram (kg) | Solid Fuel - Mixed Coal (Commercial sector)</v>
      </c>
      <c r="F39" s="912">
        <f>F40/1000</f>
        <v>6.9101501113626616E-3</v>
      </c>
      <c r="G39" s="913"/>
      <c r="H39" s="914"/>
    </row>
    <row r="40" spans="2:8" ht="14.25" customHeight="1" x14ac:dyDescent="0.25">
      <c r="B40" s="685" t="s">
        <v>1935</v>
      </c>
      <c r="C40" s="44" t="s">
        <v>85</v>
      </c>
      <c r="D40" s="915" t="s">
        <v>1963</v>
      </c>
      <c r="E40" s="911" t="str">
        <f t="shared" si="2"/>
        <v>MWh / Metric Ton (mT) | Solid Fuel - Mixed Coal (Commercial sector)</v>
      </c>
      <c r="F40" s="912">
        <f>'EFs - US EPA Title 40'!D21</f>
        <v>6.910150111362662</v>
      </c>
      <c r="G40" s="913"/>
      <c r="H40" s="914"/>
    </row>
    <row r="41" spans="2:8" ht="14.25" customHeight="1" x14ac:dyDescent="0.25">
      <c r="B41" s="685" t="s">
        <v>1935</v>
      </c>
      <c r="C41" s="44" t="s">
        <v>85</v>
      </c>
      <c r="D41" s="915" t="s">
        <v>1964</v>
      </c>
      <c r="E41" s="911" t="str">
        <f t="shared" si="2"/>
        <v>MWh / Short Ton | Solid Fuel - Mixed Coal (Commercial sector)</v>
      </c>
      <c r="F41" s="912">
        <f>F40/1.10231</f>
        <v>6.2687901872999996</v>
      </c>
      <c r="G41" s="913"/>
      <c r="H41" s="914"/>
    </row>
    <row r="42" spans="2:8" ht="14.25" customHeight="1" x14ac:dyDescent="0.25">
      <c r="B42" s="685" t="s">
        <v>1935</v>
      </c>
      <c r="C42" s="44" t="s">
        <v>85</v>
      </c>
      <c r="D42" s="915" t="s">
        <v>916</v>
      </c>
      <c r="E42" s="911" t="str">
        <f t="shared" si="2"/>
        <v>MWh / Pound (lb) | Solid Fuel - Mixed Coal (Commercial sector)</v>
      </c>
      <c r="F42" s="912">
        <f>F40/2204.62</f>
        <v>3.1343950936499995E-3</v>
      </c>
      <c r="G42" s="913"/>
      <c r="H42" s="914"/>
    </row>
    <row r="43" spans="2:8" ht="14.25" customHeight="1" x14ac:dyDescent="0.25">
      <c r="B43" s="685" t="s">
        <v>1936</v>
      </c>
      <c r="C43" s="44" t="s">
        <v>85</v>
      </c>
      <c r="D43" s="915" t="s">
        <v>915</v>
      </c>
      <c r="E43" s="911" t="str">
        <f t="shared" si="2"/>
        <v>MWh / Kilogram (kg) | Solid Fuel - Mixed Coal (Industrial sector)</v>
      </c>
      <c r="F43" s="912">
        <f>F44/1000</f>
        <v>7.2202830756874945E-3</v>
      </c>
      <c r="G43" s="913"/>
      <c r="H43" s="914"/>
    </row>
    <row r="44" spans="2:8" ht="14.25" customHeight="1" x14ac:dyDescent="0.25">
      <c r="B44" s="685" t="s">
        <v>1936</v>
      </c>
      <c r="C44" s="44" t="s">
        <v>85</v>
      </c>
      <c r="D44" s="915" t="s">
        <v>1963</v>
      </c>
      <c r="E44" s="911" t="str">
        <f t="shared" si="2"/>
        <v>MWh / Metric Ton (mT) | Solid Fuel - Mixed Coal (Industrial sector)</v>
      </c>
      <c r="F44" s="912">
        <f>'EFs - US EPA Title 40'!D23</f>
        <v>7.2202830756874947</v>
      </c>
      <c r="G44" s="913"/>
      <c r="H44" s="914"/>
    </row>
    <row r="45" spans="2:8" ht="14.25" customHeight="1" x14ac:dyDescent="0.25">
      <c r="B45" s="685" t="s">
        <v>1936</v>
      </c>
      <c r="C45" s="44" t="s">
        <v>85</v>
      </c>
      <c r="D45" s="915" t="s">
        <v>1964</v>
      </c>
      <c r="E45" s="911" t="str">
        <f t="shared" si="2"/>
        <v>MWh / Short Ton | Solid Fuel - Mixed Coal (Industrial sector)</v>
      </c>
      <c r="F45" s="912">
        <f>F44/1.10231</f>
        <v>6.5501384145000001</v>
      </c>
      <c r="G45" s="913"/>
      <c r="H45" s="914"/>
    </row>
    <row r="46" spans="2:8" ht="14.25" customHeight="1" x14ac:dyDescent="0.25">
      <c r="B46" s="685" t="s">
        <v>1936</v>
      </c>
      <c r="C46" s="44" t="s">
        <v>85</v>
      </c>
      <c r="D46" s="915" t="s">
        <v>916</v>
      </c>
      <c r="E46" s="911" t="str">
        <f t="shared" si="2"/>
        <v>MWh / Pound (lb) | Solid Fuel - Mixed Coal (Industrial sector)</v>
      </c>
      <c r="F46" s="912">
        <f>F44/2204.62</f>
        <v>3.27506920725E-3</v>
      </c>
      <c r="G46" s="913"/>
      <c r="H46" s="914"/>
    </row>
    <row r="47" spans="2:8" ht="14.25" customHeight="1" x14ac:dyDescent="0.25">
      <c r="B47" s="685"/>
      <c r="C47" s="44"/>
      <c r="D47" s="915"/>
      <c r="E47" s="911"/>
      <c r="F47" s="912"/>
      <c r="G47" s="913"/>
      <c r="H47" s="914"/>
    </row>
    <row r="48" spans="2:8" ht="14.25" customHeight="1" x14ac:dyDescent="0.25">
      <c r="B48" s="685" t="s">
        <v>1946</v>
      </c>
      <c r="C48" s="44" t="s">
        <v>85</v>
      </c>
      <c r="D48" s="915" t="s">
        <v>922</v>
      </c>
      <c r="E48" s="911" t="str">
        <f t="shared" si="2"/>
        <v>MWh / Gallon (gal) | Liquid Fuel - Aviation Gasoline</v>
      </c>
      <c r="F48" s="912">
        <f>'EFs - US EPA Title 40'!D56</f>
        <v>3.5168528399999996E-2</v>
      </c>
      <c r="G48" s="913"/>
      <c r="H48" s="914"/>
    </row>
    <row r="49" spans="2:8" ht="14.25" customHeight="1" x14ac:dyDescent="0.25">
      <c r="B49" s="685" t="s">
        <v>1946</v>
      </c>
      <c r="C49" s="44" t="s">
        <v>85</v>
      </c>
      <c r="D49" s="915" t="s">
        <v>924</v>
      </c>
      <c r="E49" s="911" t="str">
        <f t="shared" si="2"/>
        <v>MWh / Liter (L) | Liquid Fuel - Aviation Gasoline</v>
      </c>
      <c r="F49" s="912">
        <f>F48/3.78541</f>
        <v>9.2905467043200053E-3</v>
      </c>
      <c r="G49" s="913"/>
      <c r="H49" s="914"/>
    </row>
    <row r="50" spans="2:8" ht="14.25" customHeight="1" x14ac:dyDescent="0.25">
      <c r="B50" s="685" t="s">
        <v>1946</v>
      </c>
      <c r="C50" s="44" t="s">
        <v>85</v>
      </c>
      <c r="D50" s="915" t="s">
        <v>925</v>
      </c>
      <c r="E50" s="911" t="str">
        <f t="shared" si="2"/>
        <v>MWh / Cubic Meter (m3) | Liquid Fuel - Aviation Gasoline</v>
      </c>
      <c r="F50" s="912">
        <f>F48/0.00378541</f>
        <v>9.2905467043200076</v>
      </c>
      <c r="G50" s="913"/>
      <c r="H50" s="914"/>
    </row>
    <row r="51" spans="2:8" ht="14.25" customHeight="1" x14ac:dyDescent="0.25">
      <c r="B51" s="685" t="s">
        <v>1957</v>
      </c>
      <c r="C51" s="44" t="s">
        <v>85</v>
      </c>
      <c r="D51" s="915" t="s">
        <v>922</v>
      </c>
      <c r="E51" s="911" t="str">
        <f t="shared" si="2"/>
        <v>MWh / Gallon (gal) | Liquid Fuel - Butane</v>
      </c>
      <c r="F51" s="912">
        <f>'EFs - US EPA Title 40'!D44</f>
        <v>3.0186320209999996E-2</v>
      </c>
      <c r="G51" s="913"/>
      <c r="H51" s="914"/>
    </row>
    <row r="52" spans="2:8" ht="14.25" customHeight="1" x14ac:dyDescent="0.25">
      <c r="B52" s="685" t="s">
        <v>1957</v>
      </c>
      <c r="C52" s="44" t="s">
        <v>85</v>
      </c>
      <c r="D52" s="915" t="s">
        <v>924</v>
      </c>
      <c r="E52" s="911" t="str">
        <f t="shared" si="2"/>
        <v>MWh / Liter (L) | Liquid Fuel - Butane</v>
      </c>
      <c r="F52" s="912">
        <f>F51/3.78541</f>
        <v>7.9743859212080045E-3</v>
      </c>
      <c r="G52" s="913"/>
      <c r="H52" s="914"/>
    </row>
    <row r="53" spans="2:8" ht="14.25" customHeight="1" x14ac:dyDescent="0.25">
      <c r="B53" s="685" t="s">
        <v>1957</v>
      </c>
      <c r="C53" s="44" t="s">
        <v>85</v>
      </c>
      <c r="D53" s="915" t="s">
        <v>925</v>
      </c>
      <c r="E53" s="911" t="str">
        <f t="shared" si="2"/>
        <v>MWh / Cubic Meter (m3) | Liquid Fuel - Butane</v>
      </c>
      <c r="F53" s="912">
        <f>F51/0.00378541</f>
        <v>7.9743859212080057</v>
      </c>
      <c r="G53" s="913"/>
      <c r="H53" s="914"/>
    </row>
    <row r="54" spans="2:8" ht="14.25" customHeight="1" x14ac:dyDescent="0.25">
      <c r="B54" s="685" t="s">
        <v>1940</v>
      </c>
      <c r="C54" s="44" t="s">
        <v>85</v>
      </c>
      <c r="D54" s="915" t="s">
        <v>922</v>
      </c>
      <c r="E54" s="911" t="str">
        <f t="shared" si="2"/>
        <v>MWh / Gallon (gal) | Liquid Fuel - Compressed Natural Gas</v>
      </c>
      <c r="F54" s="912">
        <f>'EFs - US EPA Title 40'!D47</f>
        <v>3.2237817699999997E-2</v>
      </c>
      <c r="G54" s="913"/>
      <c r="H54" s="914"/>
    </row>
    <row r="55" spans="2:8" ht="14.25" customHeight="1" x14ac:dyDescent="0.25">
      <c r="B55" s="685" t="s">
        <v>1940</v>
      </c>
      <c r="C55" s="44" t="s">
        <v>85</v>
      </c>
      <c r="D55" s="915" t="s">
        <v>924</v>
      </c>
      <c r="E55" s="911" t="str">
        <f t="shared" si="2"/>
        <v>MWh / Liter (L) | Liquid Fuel - Compressed Natural Gas</v>
      </c>
      <c r="F55" s="912">
        <f>F54/3.78541</f>
        <v>8.5163344789600057E-3</v>
      </c>
      <c r="G55" s="913"/>
      <c r="H55" s="914"/>
    </row>
    <row r="56" spans="2:8" ht="14.25" customHeight="1" x14ac:dyDescent="0.25">
      <c r="B56" s="685" t="s">
        <v>1940</v>
      </c>
      <c r="C56" s="44" t="s">
        <v>85</v>
      </c>
      <c r="D56" s="915" t="s">
        <v>925</v>
      </c>
      <c r="E56" s="911" t="str">
        <f t="shared" si="2"/>
        <v>MWh / Cubic Meter (m3) | Liquid Fuel - Compressed Natural Gas</v>
      </c>
      <c r="F56" s="912">
        <f>F54/0.00378541</f>
        <v>8.5163344789600064</v>
      </c>
      <c r="G56" s="913"/>
      <c r="H56" s="914"/>
    </row>
    <row r="57" spans="2:8" ht="14.25" customHeight="1" x14ac:dyDescent="0.25">
      <c r="B57" s="685" t="s">
        <v>1937</v>
      </c>
      <c r="C57" s="44" t="s">
        <v>85</v>
      </c>
      <c r="D57" s="915" t="s">
        <v>922</v>
      </c>
      <c r="E57" s="911" t="str">
        <f t="shared" si="2"/>
        <v>MWh / Gallon (gal) | Liquid Fuel - Diesel (Distallate No. 2)</v>
      </c>
      <c r="F57" s="912">
        <f>'EFs - US EPA Title 40'!D29</f>
        <v>4.0443807660000004E-2</v>
      </c>
      <c r="G57" s="913"/>
      <c r="H57" s="914"/>
    </row>
    <row r="58" spans="2:8" ht="14.25" customHeight="1" x14ac:dyDescent="0.25">
      <c r="B58" s="685" t="s">
        <v>1937</v>
      </c>
      <c r="C58" s="44" t="s">
        <v>85</v>
      </c>
      <c r="D58" s="915" t="s">
        <v>924</v>
      </c>
      <c r="E58" s="911" t="str">
        <f t="shared" si="2"/>
        <v>MWh / Liter (L) | Liquid Fuel - Diesel (Distallate No. 2)</v>
      </c>
      <c r="F58" s="912">
        <f>F57/3.78541</f>
        <v>1.0684128709968009E-2</v>
      </c>
      <c r="G58" s="913"/>
      <c r="H58" s="914"/>
    </row>
    <row r="59" spans="2:8" ht="14.25" customHeight="1" x14ac:dyDescent="0.25">
      <c r="B59" s="685" t="s">
        <v>1937</v>
      </c>
      <c r="C59" s="44" t="s">
        <v>85</v>
      </c>
      <c r="D59" s="915" t="s">
        <v>925</v>
      </c>
      <c r="E59" s="911" t="str">
        <f t="shared" si="2"/>
        <v>MWh / Cubic Meter (m3) | Liquid Fuel - Diesel (Distallate No. 2)</v>
      </c>
      <c r="F59" s="912">
        <f>F57/0.00378541</f>
        <v>10.684128709968011</v>
      </c>
      <c r="G59" s="913"/>
      <c r="H59" s="914"/>
    </row>
    <row r="60" spans="2:8" ht="14.25" customHeight="1" x14ac:dyDescent="0.25">
      <c r="B60" s="685" t="s">
        <v>1941</v>
      </c>
      <c r="C60" s="44" t="s">
        <v>85</v>
      </c>
      <c r="D60" s="915" t="s">
        <v>922</v>
      </c>
      <c r="E60" s="911" t="str">
        <f t="shared" si="2"/>
        <v>MWh / Gallon (gal) | Liquid Fuel - Distallate Fuel Oil No. 4</v>
      </c>
      <c r="F60" s="912">
        <f>'EFs - US EPA Title 40'!D30</f>
        <v>4.2788376219999993E-2</v>
      </c>
      <c r="G60" s="913"/>
      <c r="H60" s="914"/>
    </row>
    <row r="61" spans="2:8" ht="14.25" customHeight="1" x14ac:dyDescent="0.25">
      <c r="B61" s="685" t="s">
        <v>1941</v>
      </c>
      <c r="C61" s="44" t="s">
        <v>85</v>
      </c>
      <c r="D61" s="915" t="s">
        <v>924</v>
      </c>
      <c r="E61" s="911" t="str">
        <f t="shared" si="2"/>
        <v>MWh / Liter (L) | Liquid Fuel - Distallate Fuel Oil No. 4</v>
      </c>
      <c r="F61" s="912">
        <f>F60/3.78541</f>
        <v>1.1303498490256006E-2</v>
      </c>
      <c r="G61" s="913"/>
      <c r="H61" s="914"/>
    </row>
    <row r="62" spans="2:8" ht="14.25" customHeight="1" x14ac:dyDescent="0.25">
      <c r="B62" s="685" t="s">
        <v>1941</v>
      </c>
      <c r="C62" s="44" t="s">
        <v>85</v>
      </c>
      <c r="D62" s="915" t="s">
        <v>925</v>
      </c>
      <c r="E62" s="911" t="str">
        <f t="shared" si="2"/>
        <v>MWh / Cubic Meter (m3) | Liquid Fuel - Distallate Fuel Oil No. 4</v>
      </c>
      <c r="F62" s="912">
        <f>F60/0.00378541</f>
        <v>11.303498490256008</v>
      </c>
      <c r="G62" s="913"/>
      <c r="H62" s="914"/>
    </row>
    <row r="63" spans="2:8" ht="14.25" customHeight="1" x14ac:dyDescent="0.25">
      <c r="B63" s="685" t="s">
        <v>1944</v>
      </c>
      <c r="C63" s="44" t="s">
        <v>85</v>
      </c>
      <c r="D63" s="915" t="s">
        <v>922</v>
      </c>
      <c r="E63" s="911" t="str">
        <f t="shared" si="2"/>
        <v>MWh / Gallon (gal) | Liquid Fuel - Distallate Fuel Oil No. 5</v>
      </c>
      <c r="F63" s="912">
        <f>'EFs - US EPA Title 40'!D31</f>
        <v>4.10299498E-2</v>
      </c>
      <c r="G63" s="913"/>
      <c r="H63" s="914"/>
    </row>
    <row r="64" spans="2:8" ht="14.25" customHeight="1" x14ac:dyDescent="0.25">
      <c r="B64" s="685" t="s">
        <v>1944</v>
      </c>
      <c r="C64" s="44" t="s">
        <v>85</v>
      </c>
      <c r="D64" s="915" t="s">
        <v>924</v>
      </c>
      <c r="E64" s="911" t="str">
        <f t="shared" si="2"/>
        <v>MWh / Liter (L) | Liquid Fuel - Distallate Fuel Oil No. 5</v>
      </c>
      <c r="F64" s="912">
        <f>F63/3.78541</f>
        <v>1.0838971155040008E-2</v>
      </c>
      <c r="G64" s="913"/>
      <c r="H64" s="914"/>
    </row>
    <row r="65" spans="2:8" ht="14.25" customHeight="1" x14ac:dyDescent="0.25">
      <c r="B65" s="685" t="s">
        <v>1944</v>
      </c>
      <c r="C65" s="44" t="s">
        <v>85</v>
      </c>
      <c r="D65" s="915" t="s">
        <v>925</v>
      </c>
      <c r="E65" s="911" t="str">
        <f t="shared" si="2"/>
        <v>MWh / Cubic Meter (m3) | Liquid Fuel - Distallate Fuel Oil No. 5</v>
      </c>
      <c r="F65" s="912">
        <f>F63/0.00378541</f>
        <v>10.838971155040008</v>
      </c>
      <c r="G65" s="913"/>
      <c r="H65" s="914"/>
    </row>
    <row r="66" spans="2:8" ht="14.25" customHeight="1" x14ac:dyDescent="0.25">
      <c r="B66" s="685" t="s">
        <v>1942</v>
      </c>
      <c r="C66" s="44" t="s">
        <v>85</v>
      </c>
      <c r="D66" s="915" t="s">
        <v>922</v>
      </c>
      <c r="E66" s="911" t="str">
        <f t="shared" si="2"/>
        <v>MWh / Gallon (gal) | Liquid Fuel - Distallate Fuel Oil No. 6</v>
      </c>
      <c r="F66" s="912">
        <f>'EFs - US EPA Title 40'!D32</f>
        <v>4.3960660499999998E-2</v>
      </c>
      <c r="G66" s="913"/>
      <c r="H66" s="914"/>
    </row>
    <row r="67" spans="2:8" ht="14.25" customHeight="1" x14ac:dyDescent="0.25">
      <c r="B67" s="685" t="s">
        <v>1942</v>
      </c>
      <c r="C67" s="44" t="s">
        <v>85</v>
      </c>
      <c r="D67" s="915" t="s">
        <v>924</v>
      </c>
      <c r="E67" s="911" t="str">
        <f t="shared" si="2"/>
        <v>MWh / Liter (L) | Liquid Fuel - Distallate Fuel Oil No. 6</v>
      </c>
      <c r="F67" s="912">
        <f>F66/3.78541</f>
        <v>1.1613183380400009E-2</v>
      </c>
      <c r="G67" s="913"/>
      <c r="H67" s="914"/>
    </row>
    <row r="68" spans="2:8" ht="14.25" customHeight="1" x14ac:dyDescent="0.25">
      <c r="B68" s="685" t="s">
        <v>1942</v>
      </c>
      <c r="C68" s="44" t="s">
        <v>85</v>
      </c>
      <c r="D68" s="915" t="s">
        <v>925</v>
      </c>
      <c r="E68" s="911" t="str">
        <f t="shared" si="2"/>
        <v>MWh / Cubic Meter (m3) | Liquid Fuel - Distallate Fuel Oil No. 6</v>
      </c>
      <c r="F68" s="912">
        <f>F66/0.00378541</f>
        <v>11.61318338040001</v>
      </c>
      <c r="G68" s="913"/>
      <c r="H68" s="914"/>
    </row>
    <row r="69" spans="2:8" ht="14.25" customHeight="1" x14ac:dyDescent="0.25">
      <c r="B69" s="685" t="s">
        <v>1938</v>
      </c>
      <c r="C69" s="44" t="s">
        <v>85</v>
      </c>
      <c r="D69" s="915" t="s">
        <v>922</v>
      </c>
      <c r="E69" s="911" t="str">
        <f t="shared" si="2"/>
        <v>MWh / Gallon (gal) | Liquid Fuel - Ethanol</v>
      </c>
      <c r="F69" s="912">
        <f>'EFs - US EPA Title 40'!D39</f>
        <v>2.461796988E-2</v>
      </c>
      <c r="G69" s="913"/>
      <c r="H69" s="914"/>
    </row>
    <row r="70" spans="2:8" ht="14.25" customHeight="1" x14ac:dyDescent="0.25">
      <c r="B70" s="685" t="s">
        <v>1938</v>
      </c>
      <c r="C70" s="44" t="s">
        <v>85</v>
      </c>
      <c r="D70" s="915" t="s">
        <v>924</v>
      </c>
      <c r="E70" s="911" t="str">
        <f t="shared" si="2"/>
        <v>MWh / Liter (L) | Liquid Fuel - Ethanol</v>
      </c>
      <c r="F70" s="912">
        <f>F69/3.78541</f>
        <v>6.5033826930240048E-3</v>
      </c>
      <c r="G70" s="913"/>
      <c r="H70" s="914"/>
    </row>
    <row r="71" spans="2:8" ht="14.25" customHeight="1" x14ac:dyDescent="0.25">
      <c r="B71" s="685" t="s">
        <v>1938</v>
      </c>
      <c r="C71" s="44" t="s">
        <v>85</v>
      </c>
      <c r="D71" s="915" t="s">
        <v>925</v>
      </c>
      <c r="E71" s="911" t="str">
        <f t="shared" si="2"/>
        <v>MWh / Cubic Meter (m3) | Liquid Fuel - Ethanol</v>
      </c>
      <c r="F71" s="912">
        <f>F69/0.00378541</f>
        <v>6.5033826930240055</v>
      </c>
      <c r="G71" s="913"/>
      <c r="H71" s="914"/>
    </row>
    <row r="72" spans="2:8" ht="14.25" customHeight="1" x14ac:dyDescent="0.25">
      <c r="B72" s="685" t="s">
        <v>1956</v>
      </c>
      <c r="C72" s="44" t="s">
        <v>85</v>
      </c>
      <c r="D72" s="915" t="s">
        <v>922</v>
      </c>
      <c r="E72" s="911" t="str">
        <f t="shared" si="2"/>
        <v>MWh / Gallon (gal) | Liquid Fuel - Ethyne (Acetylene)</v>
      </c>
      <c r="F72" s="912">
        <f>'EFs - US EPA Title 40'!D40</f>
        <v>1.9928832760000001E-2</v>
      </c>
      <c r="G72" s="913"/>
      <c r="H72" s="914"/>
    </row>
    <row r="73" spans="2:8" ht="14.25" customHeight="1" x14ac:dyDescent="0.25">
      <c r="B73" s="685" t="s">
        <v>1956</v>
      </c>
      <c r="C73" s="44" t="s">
        <v>85</v>
      </c>
      <c r="D73" s="915" t="s">
        <v>924</v>
      </c>
      <c r="E73" s="911" t="str">
        <f t="shared" si="2"/>
        <v>MWh / Liter (L) | Liquid Fuel - Ethyne (Acetylene)</v>
      </c>
      <c r="F73" s="912">
        <f>F72/3.78541</f>
        <v>5.2646431324480042E-3</v>
      </c>
      <c r="G73" s="913"/>
      <c r="H73" s="914"/>
    </row>
    <row r="74" spans="2:8" ht="14.25" customHeight="1" x14ac:dyDescent="0.25">
      <c r="B74" s="685" t="s">
        <v>1956</v>
      </c>
      <c r="C74" s="44" t="s">
        <v>85</v>
      </c>
      <c r="D74" s="915" t="s">
        <v>925</v>
      </c>
      <c r="E74" s="911" t="str">
        <f t="shared" si="2"/>
        <v>MWh / Cubic Meter (m3) | Liquid Fuel - Ethyne (Acetylene)</v>
      </c>
      <c r="F74" s="912">
        <f>F72/0.00378541</f>
        <v>5.264643132448005</v>
      </c>
      <c r="G74" s="913"/>
      <c r="H74" s="914"/>
    </row>
    <row r="75" spans="2:8" ht="14.25" customHeight="1" x14ac:dyDescent="0.25">
      <c r="B75" s="685" t="s">
        <v>1943</v>
      </c>
      <c r="C75" s="44" t="s">
        <v>85</v>
      </c>
      <c r="D75" s="915" t="s">
        <v>922</v>
      </c>
      <c r="E75" s="911" t="str">
        <f t="shared" si="2"/>
        <v>MWh / Gallon (gal) | Liquid Fuel - Fuel Oil (Distallate No. 1)</v>
      </c>
      <c r="F75" s="912">
        <f>'EFs - US EPA Title 40'!D28</f>
        <v>4.0736878730000002E-2</v>
      </c>
      <c r="G75" s="913"/>
      <c r="H75" s="914"/>
    </row>
    <row r="76" spans="2:8" ht="14.25" customHeight="1" x14ac:dyDescent="0.25">
      <c r="B76" s="685" t="s">
        <v>1943</v>
      </c>
      <c r="C76" s="44" t="s">
        <v>85</v>
      </c>
      <c r="D76" s="915" t="s">
        <v>924</v>
      </c>
      <c r="E76" s="911" t="str">
        <f t="shared" si="2"/>
        <v>MWh / Liter (L) | Liquid Fuel - Fuel Oil (Distallate No. 1)</v>
      </c>
      <c r="F76" s="912">
        <f>F75/3.78541</f>
        <v>1.0761549932504009E-2</v>
      </c>
      <c r="G76" s="913"/>
      <c r="H76" s="914"/>
    </row>
    <row r="77" spans="2:8" ht="14.25" customHeight="1" x14ac:dyDescent="0.25">
      <c r="B77" s="685" t="s">
        <v>1943</v>
      </c>
      <c r="C77" s="44" t="s">
        <v>85</v>
      </c>
      <c r="D77" s="915" t="s">
        <v>925</v>
      </c>
      <c r="E77" s="911" t="str">
        <f t="shared" si="2"/>
        <v>MWh / Cubic Meter (m3) | Liquid Fuel - Fuel Oil (Distallate No. 1)</v>
      </c>
      <c r="F77" s="912">
        <f>F75/0.00378541</f>
        <v>10.76154993250401</v>
      </c>
      <c r="G77" s="913"/>
      <c r="H77" s="914"/>
    </row>
    <row r="78" spans="2:8" ht="14.25" customHeight="1" x14ac:dyDescent="0.25">
      <c r="B78" s="685" t="s">
        <v>1939</v>
      </c>
      <c r="C78" s="44" t="s">
        <v>85</v>
      </c>
      <c r="D78" s="915" t="s">
        <v>922</v>
      </c>
      <c r="E78" s="911" t="str">
        <f t="shared" si="2"/>
        <v>MWh / Gallon (gal) | Liquid Fuel - Kerosene</v>
      </c>
      <c r="F78" s="912">
        <f>'EFs - US EPA Title 40'!D34</f>
        <v>3.9564594450000004E-2</v>
      </c>
      <c r="G78" s="913"/>
      <c r="H78" s="914"/>
    </row>
    <row r="79" spans="2:8" ht="14.25" customHeight="1" x14ac:dyDescent="0.25">
      <c r="B79" s="685" t="s">
        <v>1939</v>
      </c>
      <c r="C79" s="44" t="s">
        <v>85</v>
      </c>
      <c r="D79" s="915" t="s">
        <v>924</v>
      </c>
      <c r="E79" s="911" t="str">
        <f t="shared" si="2"/>
        <v>MWh / Liter (L) | Liquid Fuel - Kerosene</v>
      </c>
      <c r="F79" s="912">
        <f>F78/3.78541</f>
        <v>1.0451865042360009E-2</v>
      </c>
      <c r="G79" s="913"/>
      <c r="H79" s="914"/>
    </row>
    <row r="80" spans="2:8" ht="14.25" customHeight="1" x14ac:dyDescent="0.25">
      <c r="B80" s="685" t="s">
        <v>1939</v>
      </c>
      <c r="C80" s="44" t="s">
        <v>85</v>
      </c>
      <c r="D80" s="915" t="s">
        <v>925</v>
      </c>
      <c r="E80" s="911" t="str">
        <f t="shared" si="2"/>
        <v>MWh / Cubic Meter (m3) | Liquid Fuel - Kerosene</v>
      </c>
      <c r="F80" s="912">
        <f>F78/0.00378541</f>
        <v>10.45186504236001</v>
      </c>
      <c r="G80" s="913"/>
      <c r="H80" s="914"/>
    </row>
    <row r="81" spans="2:8" ht="14.25" customHeight="1" x14ac:dyDescent="0.25">
      <c r="B81" s="685" t="s">
        <v>1945</v>
      </c>
      <c r="C81" s="44" t="s">
        <v>85</v>
      </c>
      <c r="D81" s="915" t="s">
        <v>922</v>
      </c>
      <c r="E81" s="911" t="str">
        <f t="shared" si="2"/>
        <v>MWh / Gallon (gal) | Liquid Fuel - Kerosene - Jet Fuel</v>
      </c>
      <c r="F81" s="912">
        <f>'EFs - US EPA Title 40'!D57</f>
        <v>3.9564594450000004E-2</v>
      </c>
      <c r="G81" s="913"/>
      <c r="H81" s="914"/>
    </row>
    <row r="82" spans="2:8" ht="14.25" customHeight="1" x14ac:dyDescent="0.25">
      <c r="B82" s="685" t="s">
        <v>1945</v>
      </c>
      <c r="C82" s="44" t="s">
        <v>85</v>
      </c>
      <c r="D82" s="915" t="s">
        <v>924</v>
      </c>
      <c r="E82" s="911" t="str">
        <f t="shared" si="2"/>
        <v>MWh / Liter (L) | Liquid Fuel - Kerosene - Jet Fuel</v>
      </c>
      <c r="F82" s="912">
        <f>F81/3.78541</f>
        <v>1.0451865042360009E-2</v>
      </c>
      <c r="G82" s="913"/>
      <c r="H82" s="914"/>
    </row>
    <row r="83" spans="2:8" ht="14.25" customHeight="1" x14ac:dyDescent="0.25">
      <c r="B83" s="685" t="s">
        <v>1945</v>
      </c>
      <c r="C83" s="44" t="s">
        <v>85</v>
      </c>
      <c r="D83" s="915" t="s">
        <v>925</v>
      </c>
      <c r="E83" s="911" t="str">
        <f t="shared" si="2"/>
        <v>MWh / Cubic Meter (m3) | Liquid Fuel - Kerosene - Jet Fuel</v>
      </c>
      <c r="F83" s="912">
        <f>F81/0.00378541</f>
        <v>10.45186504236001</v>
      </c>
      <c r="G83" s="913"/>
      <c r="H83" s="914"/>
    </row>
    <row r="84" spans="2:8" ht="14.25" customHeight="1" x14ac:dyDescent="0.25">
      <c r="B84" s="685" t="s">
        <v>1953</v>
      </c>
      <c r="C84" s="44" t="s">
        <v>85</v>
      </c>
      <c r="D84" s="915" t="s">
        <v>922</v>
      </c>
      <c r="E84" s="911" t="str">
        <f t="shared" ref="E84:E120" si="3">IF(OR(C84="",D84=""),"",C84&amp;" / "&amp;D84&amp;" | "&amp;B84)</f>
        <v>MWh / Gallon (gal) | Liquid Fuel - Liquefied Petroleum Gases (LPG)</v>
      </c>
      <c r="F84" s="912">
        <f>'EFs - US EPA Title 40'!D35</f>
        <v>2.6962538439999999E-2</v>
      </c>
      <c r="G84" s="913"/>
      <c r="H84" s="914"/>
    </row>
    <row r="85" spans="2:8" ht="14.25" customHeight="1" x14ac:dyDescent="0.25">
      <c r="B85" s="685" t="s">
        <v>1953</v>
      </c>
      <c r="C85" s="44" t="s">
        <v>85</v>
      </c>
      <c r="D85" s="915" t="s">
        <v>924</v>
      </c>
      <c r="E85" s="911" t="str">
        <f t="shared" si="3"/>
        <v>MWh / Liter (L) | Liquid Fuel - Liquefied Petroleum Gases (LPG)</v>
      </c>
      <c r="F85" s="912">
        <f>F84/3.78541</f>
        <v>7.1227524733120055E-3</v>
      </c>
      <c r="G85" s="913"/>
      <c r="H85" s="914"/>
    </row>
    <row r="86" spans="2:8" ht="14.25" customHeight="1" x14ac:dyDescent="0.25">
      <c r="B86" s="685" t="s">
        <v>1953</v>
      </c>
      <c r="C86" s="44" t="s">
        <v>85</v>
      </c>
      <c r="D86" s="915" t="s">
        <v>925</v>
      </c>
      <c r="E86" s="911" t="str">
        <f t="shared" si="3"/>
        <v>MWh / Cubic Meter (m3) | Liquid Fuel - Liquefied Petroleum Gases (LPG)</v>
      </c>
      <c r="F86" s="912">
        <f>F84/0.00378541</f>
        <v>7.1227524733120058</v>
      </c>
      <c r="G86" s="913"/>
      <c r="H86" s="914"/>
    </row>
    <row r="87" spans="2:8" ht="14.25" customHeight="1" x14ac:dyDescent="0.25">
      <c r="B87" s="685" t="s">
        <v>1950</v>
      </c>
      <c r="C87" s="44" t="s">
        <v>85</v>
      </c>
      <c r="D87" s="915" t="s">
        <v>922</v>
      </c>
      <c r="E87" s="911" t="str">
        <f t="shared" si="3"/>
        <v>MWh / Gallon (gal) | Liquid Fuel - Motor Gasoline</v>
      </c>
      <c r="F87" s="912">
        <f>'EFs - US EPA Title 40'!D55</f>
        <v>3.6633883749999999E-2</v>
      </c>
      <c r="G87" s="913"/>
      <c r="H87" s="914"/>
    </row>
    <row r="88" spans="2:8" ht="14.25" customHeight="1" x14ac:dyDescent="0.25">
      <c r="B88" s="685" t="s">
        <v>1950</v>
      </c>
      <c r="C88" s="44" t="s">
        <v>85</v>
      </c>
      <c r="D88" s="915" t="s">
        <v>924</v>
      </c>
      <c r="E88" s="911" t="str">
        <f t="shared" si="3"/>
        <v>MWh / Liter (L) | Liquid Fuel - Motor Gasoline</v>
      </c>
      <c r="F88" s="912">
        <f>F87/3.78541</f>
        <v>9.6776528170000077E-3</v>
      </c>
      <c r="G88" s="913"/>
      <c r="H88" s="914"/>
    </row>
    <row r="89" spans="2:8" ht="14.25" customHeight="1" x14ac:dyDescent="0.25">
      <c r="B89" s="685" t="s">
        <v>1950</v>
      </c>
      <c r="C89" s="44" t="s">
        <v>85</v>
      </c>
      <c r="D89" s="915" t="s">
        <v>925</v>
      </c>
      <c r="E89" s="911" t="str">
        <f t="shared" si="3"/>
        <v>MWh / Cubic Meter (m3) | Liquid Fuel - Motor Gasoline</v>
      </c>
      <c r="F89" s="912">
        <f>F87/0.00378541</f>
        <v>9.6776528170000073</v>
      </c>
      <c r="G89" s="913"/>
      <c r="H89" s="914"/>
    </row>
    <row r="90" spans="2:8" ht="14.25" customHeight="1" x14ac:dyDescent="0.25">
      <c r="B90" s="685" t="s">
        <v>1954</v>
      </c>
      <c r="C90" s="44" t="s">
        <v>85</v>
      </c>
      <c r="D90" s="915" t="s">
        <v>922</v>
      </c>
      <c r="E90" s="911" t="str">
        <f t="shared" si="3"/>
        <v>MWh / Gallon (gal) | Liquid Fuel - Propane</v>
      </c>
      <c r="F90" s="912">
        <f>'EFs - US EPA Title 40'!D36</f>
        <v>2.6669467369999998E-2</v>
      </c>
      <c r="G90" s="913"/>
      <c r="H90" s="914"/>
    </row>
    <row r="91" spans="2:8" ht="14.25" customHeight="1" x14ac:dyDescent="0.25">
      <c r="B91" s="685" t="s">
        <v>1954</v>
      </c>
      <c r="C91" s="44" t="s">
        <v>85</v>
      </c>
      <c r="D91" s="915" t="s">
        <v>924</v>
      </c>
      <c r="E91" s="911" t="str">
        <f t="shared" si="3"/>
        <v>MWh / Liter (L) | Liquid Fuel - Propane</v>
      </c>
      <c r="F91" s="912">
        <f>F90/3.78541</f>
        <v>7.0453312507760052E-3</v>
      </c>
      <c r="G91" s="913"/>
      <c r="H91" s="914"/>
    </row>
    <row r="92" spans="2:8" ht="14.25" customHeight="1" x14ac:dyDescent="0.25">
      <c r="B92" s="685" t="s">
        <v>1954</v>
      </c>
      <c r="C92" s="44" t="s">
        <v>85</v>
      </c>
      <c r="D92" s="915" t="s">
        <v>925</v>
      </c>
      <c r="E92" s="911" t="str">
        <f t="shared" si="3"/>
        <v>MWh / Cubic Meter (m3) | Liquid Fuel - Propane</v>
      </c>
      <c r="F92" s="912">
        <f>F90/0.00378541</f>
        <v>7.0453312507760053</v>
      </c>
      <c r="G92" s="913"/>
      <c r="H92" s="914"/>
    </row>
    <row r="93" spans="2:8" ht="14.25" customHeight="1" x14ac:dyDescent="0.25">
      <c r="B93" s="685" t="s">
        <v>1955</v>
      </c>
      <c r="C93" s="44" t="s">
        <v>85</v>
      </c>
      <c r="D93" s="915" t="s">
        <v>922</v>
      </c>
      <c r="E93" s="911" t="str">
        <f t="shared" si="3"/>
        <v>MWh / Gallon (gal) | Liquid Fuel - Propylene</v>
      </c>
      <c r="F93" s="912">
        <f>'EFs - US EPA Title 40'!D37</f>
        <v>2.6669467369999998E-2</v>
      </c>
      <c r="G93" s="913"/>
      <c r="H93" s="914"/>
    </row>
    <row r="94" spans="2:8" ht="14.25" customHeight="1" x14ac:dyDescent="0.25">
      <c r="B94" s="685" t="s">
        <v>1955</v>
      </c>
      <c r="C94" s="44" t="s">
        <v>85</v>
      </c>
      <c r="D94" s="915" t="s">
        <v>924</v>
      </c>
      <c r="E94" s="911" t="str">
        <f t="shared" si="3"/>
        <v>MWh / Liter (L) | Liquid Fuel - Propylene</v>
      </c>
      <c r="F94" s="912">
        <f>F93/3.78541</f>
        <v>7.0453312507760052E-3</v>
      </c>
      <c r="G94" s="913"/>
      <c r="H94" s="914"/>
    </row>
    <row r="95" spans="2:8" ht="14.25" customHeight="1" x14ac:dyDescent="0.25">
      <c r="B95" s="685" t="s">
        <v>1955</v>
      </c>
      <c r="C95" s="44" t="s">
        <v>85</v>
      </c>
      <c r="D95" s="915" t="s">
        <v>925</v>
      </c>
      <c r="E95" s="911" t="str">
        <f t="shared" si="3"/>
        <v>MWh / Cubic Meter (m3) | Liquid Fuel - Propylene</v>
      </c>
      <c r="F95" s="912">
        <f>F93/0.00378541</f>
        <v>7.0453312507760053</v>
      </c>
      <c r="G95" s="913"/>
      <c r="H95" s="914"/>
    </row>
    <row r="96" spans="2:8" ht="14.25" customHeight="1" x14ac:dyDescent="0.25">
      <c r="B96" s="685"/>
      <c r="C96" s="44" t="s">
        <v>85</v>
      </c>
      <c r="D96" s="915"/>
      <c r="E96" s="911"/>
      <c r="F96" s="912"/>
      <c r="G96" s="913"/>
      <c r="H96" s="914"/>
    </row>
    <row r="97" spans="2:8" ht="14.25" customHeight="1" x14ac:dyDescent="0.25">
      <c r="B97" s="685" t="s">
        <v>1951</v>
      </c>
      <c r="C97" s="44" t="s">
        <v>85</v>
      </c>
      <c r="D97" s="915" t="s">
        <v>924</v>
      </c>
      <c r="E97" s="911" t="str">
        <f t="shared" si="3"/>
        <v>MWh / Liter (L) | Gaseous Fuel - Natural Gas</v>
      </c>
      <c r="F97" s="912">
        <f>F98*0.001</f>
        <v>1.06188997628133E-5</v>
      </c>
      <c r="G97" s="913"/>
      <c r="H97" s="914"/>
    </row>
    <row r="98" spans="2:8" ht="14.25" customHeight="1" x14ac:dyDescent="0.25">
      <c r="B98" s="685" t="s">
        <v>1951</v>
      </c>
      <c r="C98" s="44" t="s">
        <v>85</v>
      </c>
      <c r="D98" s="915" t="s">
        <v>925</v>
      </c>
      <c r="E98" s="911" t="str">
        <f t="shared" si="3"/>
        <v>MWh / Cubic Meter (m3) | Gaseous Fuel - Natural Gas</v>
      </c>
      <c r="F98" s="912">
        <f>'EFs - US EPA Title 40'!E26</f>
        <v>1.06188997628133E-2</v>
      </c>
      <c r="G98" s="913"/>
      <c r="H98" s="914"/>
    </row>
    <row r="99" spans="2:8" ht="14.25" customHeight="1" x14ac:dyDescent="0.25">
      <c r="B99" s="685" t="s">
        <v>1951</v>
      </c>
      <c r="C99" s="44" t="s">
        <v>85</v>
      </c>
      <c r="D99" s="915" t="s">
        <v>927</v>
      </c>
      <c r="E99" s="911" t="str">
        <f t="shared" si="3"/>
        <v>MWh / Megaliter (ML) | Gaseous Fuel - Natural Gas</v>
      </c>
      <c r="F99" s="912">
        <f>F97*1000</f>
        <v>1.06188997628133E-2</v>
      </c>
      <c r="G99" s="913"/>
      <c r="H99" s="914"/>
    </row>
    <row r="100" spans="2:8" ht="14.25" customHeight="1" x14ac:dyDescent="0.25">
      <c r="B100" s="685" t="s">
        <v>1951</v>
      </c>
      <c r="C100" s="44" t="s">
        <v>85</v>
      </c>
      <c r="D100" s="915" t="s">
        <v>922</v>
      </c>
      <c r="E100" s="911" t="str">
        <f t="shared" si="3"/>
        <v>MWh / Gallon (gal) | Gaseous Fuel - Natural Gas</v>
      </c>
      <c r="F100" s="912">
        <f>F98*0.00378541</f>
        <v>4.0196889351151093E-5</v>
      </c>
      <c r="G100" s="913"/>
      <c r="H100" s="914"/>
    </row>
    <row r="101" spans="2:8" ht="14.25" customHeight="1" x14ac:dyDescent="0.25">
      <c r="B101" s="685" t="s">
        <v>1951</v>
      </c>
      <c r="C101" s="44" t="s">
        <v>85</v>
      </c>
      <c r="D101" s="915" t="s">
        <v>926</v>
      </c>
      <c r="E101" s="911" t="str">
        <f t="shared" si="3"/>
        <v>MWh / Cubic Feet (ft3) | Gaseous Fuel - Natural Gas</v>
      </c>
      <c r="F101" s="912">
        <f>F98*0.0283168</f>
        <v>3.0069326080363166E-4</v>
      </c>
      <c r="G101" s="913"/>
      <c r="H101" s="914"/>
    </row>
    <row r="102" spans="2:8" ht="14.25" customHeight="1" x14ac:dyDescent="0.25">
      <c r="B102" s="685" t="s">
        <v>1951</v>
      </c>
      <c r="C102" s="44" t="s">
        <v>85</v>
      </c>
      <c r="D102" s="915" t="s">
        <v>921</v>
      </c>
      <c r="E102" s="911" t="str">
        <f t="shared" si="3"/>
        <v>MWh / Hundreds Cubic Feet (ccf) | Gaseous Fuel - Natural Gas</v>
      </c>
      <c r="F102" s="912">
        <f>F101*100</f>
        <v>3.0069326080363168E-2</v>
      </c>
      <c r="G102" s="913"/>
      <c r="H102" s="914"/>
    </row>
    <row r="103" spans="2:8" ht="14.25" customHeight="1" x14ac:dyDescent="0.25">
      <c r="B103" s="685" t="s">
        <v>1951</v>
      </c>
      <c r="C103" s="44" t="s">
        <v>85</v>
      </c>
      <c r="D103" s="915" t="s">
        <v>919</v>
      </c>
      <c r="E103" s="911" t="str">
        <f t="shared" si="3"/>
        <v>MWh / Thousand Cubic Feet (Mcf) | Gaseous Fuel - Natural Gas</v>
      </c>
      <c r="F103" s="912">
        <f>F102*10</f>
        <v>0.30069326080363168</v>
      </c>
      <c r="G103" s="913"/>
      <c r="H103" s="914"/>
    </row>
    <row r="104" spans="2:8" ht="14.25" customHeight="1" x14ac:dyDescent="0.25">
      <c r="B104" s="685" t="s">
        <v>1951</v>
      </c>
      <c r="C104" s="44" t="s">
        <v>85</v>
      </c>
      <c r="D104" s="915" t="s">
        <v>918</v>
      </c>
      <c r="E104" s="911" t="str">
        <f t="shared" si="3"/>
        <v>MWh / Million Cubic Feet (MMcf) | Gaseous Fuel - Natural Gas</v>
      </c>
      <c r="F104" s="912">
        <f>F101*1000000</f>
        <v>300.69326080363169</v>
      </c>
      <c r="G104" s="913"/>
      <c r="H104" s="914"/>
    </row>
    <row r="105" spans="2:8" ht="14.25" customHeight="1" x14ac:dyDescent="0.25">
      <c r="B105" s="685" t="s">
        <v>1952</v>
      </c>
      <c r="C105" s="44" t="s">
        <v>85</v>
      </c>
      <c r="D105" s="915" t="s">
        <v>924</v>
      </c>
      <c r="E105" s="911" t="str">
        <f t="shared" si="3"/>
        <v>MWh / Liter (L) | Gaseous Fuel - Coke Oven Gas</v>
      </c>
      <c r="F105" s="912">
        <f>F106*0.001</f>
        <v>6.1995330973929502E-6</v>
      </c>
      <c r="G105" s="913"/>
      <c r="H105" s="914"/>
    </row>
    <row r="106" spans="2:8" ht="14.25" customHeight="1" x14ac:dyDescent="0.25">
      <c r="B106" s="685" t="s">
        <v>1952</v>
      </c>
      <c r="C106" s="44" t="s">
        <v>85</v>
      </c>
      <c r="D106" s="915" t="s">
        <v>925</v>
      </c>
      <c r="E106" s="911" t="str">
        <f t="shared" si="3"/>
        <v>MWh / Cubic Meter (m3) | Gaseous Fuel - Coke Oven Gas</v>
      </c>
      <c r="F106" s="912">
        <f>'EFs - US EPA Title 40'!E70</f>
        <v>6.1995330973929497E-3</v>
      </c>
      <c r="G106" s="913"/>
      <c r="H106" s="914"/>
    </row>
    <row r="107" spans="2:8" ht="14.25" customHeight="1" x14ac:dyDescent="0.25">
      <c r="B107" s="685" t="s">
        <v>1952</v>
      </c>
      <c r="C107" s="44" t="s">
        <v>85</v>
      </c>
      <c r="D107" s="915" t="s">
        <v>927</v>
      </c>
      <c r="E107" s="911" t="str">
        <f t="shared" si="3"/>
        <v>MWh / Megaliter (ML) | Gaseous Fuel - Coke Oven Gas</v>
      </c>
      <c r="F107" s="912">
        <f>F105*1000</f>
        <v>6.1995330973929506E-3</v>
      </c>
      <c r="G107" s="913"/>
      <c r="H107" s="914"/>
    </row>
    <row r="108" spans="2:8" ht="14.25" customHeight="1" x14ac:dyDescent="0.25">
      <c r="B108" s="685" t="s">
        <v>1952</v>
      </c>
      <c r="C108" s="44" t="s">
        <v>85</v>
      </c>
      <c r="D108" s="915" t="s">
        <v>922</v>
      </c>
      <c r="E108" s="911" t="str">
        <f t="shared" si="3"/>
        <v>MWh / Gallon (gal) | Gaseous Fuel - Coke Oven Gas</v>
      </c>
      <c r="F108" s="912">
        <f>F106*0.00378541</f>
        <v>2.3467774582202246E-5</v>
      </c>
      <c r="G108" s="913"/>
      <c r="H108" s="914"/>
    </row>
    <row r="109" spans="2:8" ht="14.25" customHeight="1" x14ac:dyDescent="0.25">
      <c r="B109" s="685" t="s">
        <v>1952</v>
      </c>
      <c r="C109" s="44" t="s">
        <v>85</v>
      </c>
      <c r="D109" s="915" t="s">
        <v>926</v>
      </c>
      <c r="E109" s="911" t="str">
        <f t="shared" si="3"/>
        <v>MWh / Cubic Feet (ft3) | Gaseous Fuel - Coke Oven Gas</v>
      </c>
      <c r="F109" s="912">
        <f>F106*0.0283168</f>
        <v>1.7555093881225668E-4</v>
      </c>
      <c r="G109" s="913"/>
      <c r="H109" s="914"/>
    </row>
    <row r="110" spans="2:8" ht="14.25" customHeight="1" x14ac:dyDescent="0.25">
      <c r="B110" s="685" t="s">
        <v>1952</v>
      </c>
      <c r="C110" s="44" t="s">
        <v>85</v>
      </c>
      <c r="D110" s="915" t="s">
        <v>921</v>
      </c>
      <c r="E110" s="911" t="str">
        <f t="shared" si="3"/>
        <v>MWh / Hundreds Cubic Feet (ccf) | Gaseous Fuel - Coke Oven Gas</v>
      </c>
      <c r="F110" s="912">
        <f>F109*100</f>
        <v>1.755509388122567E-2</v>
      </c>
      <c r="G110" s="913"/>
      <c r="H110" s="914"/>
    </row>
    <row r="111" spans="2:8" ht="14.25" customHeight="1" x14ac:dyDescent="0.25">
      <c r="B111" s="685" t="s">
        <v>1952</v>
      </c>
      <c r="C111" s="44" t="s">
        <v>85</v>
      </c>
      <c r="D111" s="915" t="s">
        <v>919</v>
      </c>
      <c r="E111" s="911" t="str">
        <f t="shared" si="3"/>
        <v>MWh / Thousand Cubic Feet (Mcf) | Gaseous Fuel - Coke Oven Gas</v>
      </c>
      <c r="F111" s="912">
        <f>F110*10</f>
        <v>0.1755509388122567</v>
      </c>
      <c r="G111" s="913"/>
      <c r="H111" s="914"/>
    </row>
    <row r="112" spans="2:8" ht="14.25" customHeight="1" x14ac:dyDescent="0.25">
      <c r="B112" s="685" t="s">
        <v>1952</v>
      </c>
      <c r="C112" s="44" t="s">
        <v>85</v>
      </c>
      <c r="D112" s="915" t="s">
        <v>918</v>
      </c>
      <c r="E112" s="911" t="str">
        <f t="shared" si="3"/>
        <v>MWh / Million Cubic Feet (MMcf) | Gaseous Fuel - Coke Oven Gas</v>
      </c>
      <c r="F112" s="912">
        <f>F109*1000000</f>
        <v>175.55093881225667</v>
      </c>
      <c r="G112" s="913"/>
      <c r="H112" s="914"/>
    </row>
    <row r="113" spans="2:8" ht="14.25" customHeight="1" x14ac:dyDescent="0.25">
      <c r="B113" s="685" t="s">
        <v>1958</v>
      </c>
      <c r="C113" s="44" t="s">
        <v>85</v>
      </c>
      <c r="D113" s="915" t="s">
        <v>924</v>
      </c>
      <c r="E113" s="911" t="str">
        <f t="shared" si="3"/>
        <v>MWh / Liter (L) | Gaseous Fuel - Propane Gas</v>
      </c>
      <c r="F113" s="912">
        <f>F114*0.001</f>
        <v>2.6040108970017798E-5</v>
      </c>
      <c r="G113" s="913"/>
      <c r="H113" s="914"/>
    </row>
    <row r="114" spans="2:8" ht="14.25" customHeight="1" x14ac:dyDescent="0.25">
      <c r="B114" s="685" t="s">
        <v>1958</v>
      </c>
      <c r="C114" s="44" t="s">
        <v>85</v>
      </c>
      <c r="D114" s="915" t="s">
        <v>925</v>
      </c>
      <c r="E114" s="911" t="str">
        <f t="shared" si="3"/>
        <v>MWh / Cubic Meter (m3) | Gaseous Fuel - Propane Gas</v>
      </c>
      <c r="F114" s="912">
        <f>'EFs - US EPA Title 40'!E63</f>
        <v>2.6040108970017798E-2</v>
      </c>
      <c r="G114" s="913"/>
      <c r="H114" s="914"/>
    </row>
    <row r="115" spans="2:8" ht="14.25" customHeight="1" x14ac:dyDescent="0.25">
      <c r="B115" s="685" t="s">
        <v>1958</v>
      </c>
      <c r="C115" s="44" t="s">
        <v>85</v>
      </c>
      <c r="D115" s="915" t="s">
        <v>927</v>
      </c>
      <c r="E115" s="911" t="str">
        <f t="shared" si="3"/>
        <v>MWh / Megaliter (ML) | Gaseous Fuel - Propane Gas</v>
      </c>
      <c r="F115" s="912">
        <f>F113*1000</f>
        <v>2.6040108970017798E-2</v>
      </c>
      <c r="G115" s="913"/>
      <c r="H115" s="914"/>
    </row>
    <row r="116" spans="2:8" ht="14.25" customHeight="1" x14ac:dyDescent="0.25">
      <c r="B116" s="685" t="s">
        <v>1958</v>
      </c>
      <c r="C116" s="44" t="s">
        <v>85</v>
      </c>
      <c r="D116" s="915" t="s">
        <v>922</v>
      </c>
      <c r="E116" s="911" t="str">
        <f t="shared" si="3"/>
        <v>MWh / Gallon (gal) | Gaseous Fuel - Propane Gas</v>
      </c>
      <c r="F116" s="912">
        <f>F114*0.00378541</f>
        <v>9.8572488896195071E-5</v>
      </c>
      <c r="G116" s="913"/>
      <c r="H116" s="914"/>
    </row>
    <row r="117" spans="2:8" ht="14.25" customHeight="1" x14ac:dyDescent="0.25">
      <c r="B117" s="685" t="s">
        <v>1958</v>
      </c>
      <c r="C117" s="44" t="s">
        <v>85</v>
      </c>
      <c r="D117" s="915" t="s">
        <v>926</v>
      </c>
      <c r="E117" s="911" t="str">
        <f t="shared" si="3"/>
        <v>MWh / Cubic Feet (ft3) | Gaseous Fuel - Propane Gas</v>
      </c>
      <c r="F117" s="912">
        <f>F114*0.0283168</f>
        <v>7.3737255768219993E-4</v>
      </c>
      <c r="G117" s="913"/>
      <c r="H117" s="914"/>
    </row>
    <row r="118" spans="2:8" ht="14.25" customHeight="1" x14ac:dyDescent="0.25">
      <c r="B118" s="685" t="s">
        <v>1958</v>
      </c>
      <c r="C118" s="44" t="s">
        <v>85</v>
      </c>
      <c r="D118" s="915" t="s">
        <v>921</v>
      </c>
      <c r="E118" s="911" t="str">
        <f t="shared" si="3"/>
        <v>MWh / Hundreds Cubic Feet (ccf) | Gaseous Fuel - Propane Gas</v>
      </c>
      <c r="F118" s="912">
        <f>F117*100</f>
        <v>7.3737255768219989E-2</v>
      </c>
      <c r="G118" s="913"/>
      <c r="H118" s="914"/>
    </row>
    <row r="119" spans="2:8" ht="14.25" customHeight="1" x14ac:dyDescent="0.25">
      <c r="B119" s="685" t="s">
        <v>1958</v>
      </c>
      <c r="C119" s="44" t="s">
        <v>85</v>
      </c>
      <c r="D119" s="915" t="s">
        <v>919</v>
      </c>
      <c r="E119" s="911" t="str">
        <f t="shared" si="3"/>
        <v>MWh / Thousand Cubic Feet (Mcf) | Gaseous Fuel - Propane Gas</v>
      </c>
      <c r="F119" s="912">
        <f>F118*10</f>
        <v>0.73737255768219989</v>
      </c>
      <c r="G119" s="913"/>
      <c r="H119" s="914"/>
    </row>
    <row r="120" spans="2:8" ht="14.25" customHeight="1" x14ac:dyDescent="0.25">
      <c r="B120" s="685" t="s">
        <v>1958</v>
      </c>
      <c r="C120" s="44" t="s">
        <v>85</v>
      </c>
      <c r="D120" s="915" t="s">
        <v>918</v>
      </c>
      <c r="E120" s="911" t="str">
        <f t="shared" si="3"/>
        <v>MWh / Million Cubic Feet (MMcf) | Gaseous Fuel - Propane Gas</v>
      </c>
      <c r="F120" s="912">
        <f>F117*1000000</f>
        <v>737.37255768219995</v>
      </c>
      <c r="G120" s="913"/>
      <c r="H120" s="914"/>
    </row>
    <row r="121" spans="2:8" ht="14.25" customHeight="1" thickBot="1" x14ac:dyDescent="0.3">
      <c r="B121" s="685"/>
      <c r="C121" s="44" t="s">
        <v>85</v>
      </c>
      <c r="D121" s="910"/>
      <c r="E121" s="911"/>
      <c r="F121" s="912"/>
      <c r="G121" s="913"/>
      <c r="H121" s="914"/>
    </row>
    <row r="122" spans="2:8" ht="14.25" customHeight="1" x14ac:dyDescent="0.25">
      <c r="B122" s="1285" t="s">
        <v>76</v>
      </c>
      <c r="C122" s="38" t="s">
        <v>85</v>
      </c>
      <c r="D122" s="39" t="s">
        <v>937</v>
      </c>
      <c r="E122" s="40" t="str">
        <f t="shared" si="1"/>
        <v>MWh / Standard Cubic Foot (scf) Natural Gas</v>
      </c>
      <c r="F122" s="56">
        <v>3.0069091782000001E-4</v>
      </c>
      <c r="G122" s="42" t="s">
        <v>323</v>
      </c>
      <c r="H122" s="43">
        <f>'EFs - US EPA Title 40'!$D$26</f>
        <v>3.0069091782000001E-4</v>
      </c>
    </row>
    <row r="123" spans="2:8" ht="14.25" customHeight="1" x14ac:dyDescent="0.25">
      <c r="B123" s="1286"/>
      <c r="C123" s="44" t="s">
        <v>85</v>
      </c>
      <c r="D123" s="45" t="s">
        <v>938</v>
      </c>
      <c r="E123" s="46" t="str">
        <f t="shared" si="1"/>
        <v>MWh / Hundreds Cubic Feet (ccf) Natural Gas</v>
      </c>
      <c r="F123" s="49">
        <f>F122*100</f>
        <v>3.0069091782000002E-2</v>
      </c>
      <c r="G123" s="48" t="s">
        <v>323</v>
      </c>
      <c r="H123" s="49"/>
    </row>
    <row r="124" spans="2:8" ht="14.25" customHeight="1" x14ac:dyDescent="0.25">
      <c r="B124" s="1286"/>
      <c r="C124" s="44" t="s">
        <v>85</v>
      </c>
      <c r="D124" s="45" t="s">
        <v>940</v>
      </c>
      <c r="E124" s="46" t="str">
        <f t="shared" si="1"/>
        <v>MWh / Thousand Cubic Feet (Mcf)Natural Gas</v>
      </c>
      <c r="F124" s="49">
        <f>F123*10</f>
        <v>0.30069091782000001</v>
      </c>
      <c r="G124" s="48" t="s">
        <v>323</v>
      </c>
      <c r="H124" s="49"/>
    </row>
    <row r="125" spans="2:8" ht="14.25" customHeight="1" x14ac:dyDescent="0.25">
      <c r="B125" s="1286"/>
      <c r="C125" s="44" t="s">
        <v>85</v>
      </c>
      <c r="D125" s="45" t="s">
        <v>939</v>
      </c>
      <c r="E125" s="46" t="str">
        <f t="shared" si="1"/>
        <v>MWh / Million Cubic Feet (MMcf) Natural Gas</v>
      </c>
      <c r="F125" s="49">
        <f>F122*10^6</f>
        <v>300.69091782000004</v>
      </c>
      <c r="G125" s="48" t="s">
        <v>323</v>
      </c>
      <c r="H125" s="49"/>
    </row>
    <row r="126" spans="2:8" ht="14.25" customHeight="1" x14ac:dyDescent="0.25">
      <c r="B126" s="1286"/>
      <c r="C126" s="44" t="s">
        <v>85</v>
      </c>
      <c r="D126" s="45" t="s">
        <v>941</v>
      </c>
      <c r="E126" s="46" t="str">
        <f t="shared" si="1"/>
        <v>MWh / Cubic Meter (m3) Natural Gas</v>
      </c>
      <c r="F126" s="47">
        <v>1.06188997628133E-2</v>
      </c>
      <c r="G126" s="48" t="s">
        <v>323</v>
      </c>
      <c r="H126" s="49">
        <f>'EFs - US EPA Title 40'!$E$26</f>
        <v>1.06188997628133E-2</v>
      </c>
    </row>
    <row r="127" spans="2:8" ht="14.25" customHeight="1" x14ac:dyDescent="0.25">
      <c r="B127" s="1286"/>
      <c r="C127" s="61" t="s">
        <v>85</v>
      </c>
      <c r="D127" s="57" t="s">
        <v>936</v>
      </c>
      <c r="E127" s="46" t="str">
        <f t="shared" ref="E127:E129" si="4">IF(OR(C127="",D127=""),"",C127&amp;" / "&amp;D127)</f>
        <v>MWh / British Thermal Unit (BTU) Natural Gas</v>
      </c>
      <c r="F127" s="649">
        <v>2.9307107000000003E-7</v>
      </c>
      <c r="G127" s="58"/>
      <c r="H127" s="59"/>
    </row>
    <row r="128" spans="2:8" ht="14.25" customHeight="1" x14ac:dyDescent="0.25">
      <c r="B128" s="1286"/>
      <c r="C128" s="61" t="s">
        <v>85</v>
      </c>
      <c r="D128" s="57" t="s">
        <v>935</v>
      </c>
      <c r="E128" s="46" t="str">
        <f t="shared" si="4"/>
        <v>MWh / Million BTU (MMBtu) Natural Gas</v>
      </c>
      <c r="F128" s="60">
        <v>0.29307107000000004</v>
      </c>
      <c r="G128" s="58"/>
      <c r="H128" s="59"/>
    </row>
    <row r="129" spans="2:8" ht="14.25" customHeight="1" x14ac:dyDescent="0.25">
      <c r="B129" s="1286"/>
      <c r="C129" s="61" t="s">
        <v>85</v>
      </c>
      <c r="D129" s="57" t="s">
        <v>913</v>
      </c>
      <c r="E129" s="46" t="str">
        <f t="shared" si="4"/>
        <v>MWh / Therm Natural Gas</v>
      </c>
      <c r="F129" s="60">
        <v>2.9307108334876545E-2</v>
      </c>
      <c r="G129" s="58"/>
      <c r="H129" s="59"/>
    </row>
    <row r="130" spans="2:8" ht="14.25" customHeight="1" x14ac:dyDescent="0.25">
      <c r="B130" s="1286"/>
      <c r="C130" s="61"/>
      <c r="D130" s="57"/>
      <c r="E130" s="46" t="str">
        <f t="shared" si="1"/>
        <v/>
      </c>
      <c r="F130" s="60"/>
      <c r="G130" s="58"/>
      <c r="H130" s="59"/>
    </row>
    <row r="131" spans="2:8" ht="14.25" customHeight="1" x14ac:dyDescent="0.25">
      <c r="B131" s="1286"/>
      <c r="C131" s="61"/>
      <c r="D131" s="57"/>
      <c r="E131" s="46" t="str">
        <f t="shared" si="1"/>
        <v/>
      </c>
      <c r="F131" s="60"/>
      <c r="G131" s="58"/>
      <c r="H131" s="59"/>
    </row>
    <row r="132" spans="2:8" ht="14.25" customHeight="1" thickBot="1" x14ac:dyDescent="0.3">
      <c r="B132" s="1287"/>
      <c r="C132" s="50"/>
      <c r="D132" s="51"/>
      <c r="E132" s="52" t="str">
        <f t="shared" si="1"/>
        <v/>
      </c>
      <c r="F132" s="53"/>
      <c r="G132" s="54"/>
      <c r="H132" s="55"/>
    </row>
    <row r="133" spans="2:8" ht="14.25" customHeight="1" thickBot="1" x14ac:dyDescent="0.3">
      <c r="B133" s="686"/>
      <c r="C133" s="50"/>
      <c r="D133" s="51"/>
      <c r="E133" s="52" t="str">
        <f t="shared" ref="E133" si="5">IF(OR(C133="",D133=""),"",C133&amp;" / "&amp;D133)</f>
        <v/>
      </c>
      <c r="F133" s="53"/>
      <c r="G133" s="54"/>
      <c r="H133" s="55"/>
    </row>
  </sheetData>
  <sheetProtection formatColumns="0"/>
  <mergeCells count="1">
    <mergeCell ref="B122:B132"/>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08F70-24BE-48A3-A7AF-4E2EF354527E}">
  <sheetPr codeName="Sheet9">
    <tabColor theme="2" tint="-0.249977111117893"/>
  </sheetPr>
  <dimension ref="A1:Y1591"/>
  <sheetViews>
    <sheetView showGridLines="0" topLeftCell="A2" zoomScale="80" zoomScaleNormal="80" workbookViewId="0">
      <pane xSplit="4" topLeftCell="E1" activePane="topRight" state="frozen"/>
      <selection activeCell="B12" sqref="B12:S14"/>
      <selection pane="topRight" activeCell="B12" sqref="B12:S14"/>
    </sheetView>
  </sheetViews>
  <sheetFormatPr defaultColWidth="13.7109375" defaultRowHeight="15" customHeight="1" outlineLevelRow="1" outlineLevelCol="1" x14ac:dyDescent="0.25"/>
  <cols>
    <col min="1" max="2" width="1.5703125" style="2" customWidth="1"/>
    <col min="3" max="3" width="26.140625" customWidth="1" outlineLevel="1"/>
    <col min="4" max="4" width="26.85546875" customWidth="1"/>
    <col min="5" max="5" width="7.5703125" customWidth="1"/>
    <col min="6" max="6" width="6.5703125" customWidth="1"/>
    <col min="7" max="7" width="7.140625" customWidth="1"/>
    <col min="8" max="8" width="8.85546875" customWidth="1"/>
    <col min="9" max="9" width="9.7109375" customWidth="1"/>
    <col min="10" max="10" width="8.28515625" customWidth="1"/>
    <col min="11" max="11" width="9.42578125" customWidth="1"/>
    <col min="12" max="12" width="9.85546875" customWidth="1"/>
    <col min="13" max="13" width="7.85546875" customWidth="1"/>
    <col min="14" max="14" width="11.5703125" customWidth="1"/>
    <col min="15" max="15" width="7" customWidth="1"/>
    <col min="16" max="16" width="8.42578125" customWidth="1"/>
    <col min="17" max="17" width="8.85546875" customWidth="1"/>
    <col min="18" max="18" width="7.5703125" customWidth="1"/>
    <col min="19" max="19" width="11.140625" customWidth="1"/>
    <col min="20" max="20" width="10.42578125" customWidth="1"/>
    <col min="21" max="21" width="12.140625" customWidth="1"/>
    <col min="22" max="22" width="10.85546875" customWidth="1"/>
    <col min="23" max="23" width="18" customWidth="1"/>
    <col min="24" max="24" width="24.140625" customWidth="1"/>
    <col min="25" max="25" width="13.28515625" style="2" customWidth="1"/>
    <col min="26" max="26" width="13.7109375" style="2" customWidth="1"/>
    <col min="27" max="16384" width="13.7109375" style="2"/>
  </cols>
  <sheetData>
    <row r="1" spans="1:25" ht="14.25" hidden="1" customHeight="1" outlineLevel="1" x14ac:dyDescent="0.25">
      <c r="C1" s="474" t="s">
        <v>313</v>
      </c>
      <c r="E1" s="475"/>
      <c r="S1" s="474" t="s">
        <v>313</v>
      </c>
      <c r="T1" s="474" t="s">
        <v>313</v>
      </c>
      <c r="U1" s="474" t="s">
        <v>313</v>
      </c>
    </row>
    <row r="2" spans="1:25" ht="14.25" customHeight="1" collapsed="1" x14ac:dyDescent="0.25">
      <c r="E2" s="475"/>
    </row>
    <row r="3" spans="1:25" ht="14.25" customHeight="1" thickBot="1" x14ac:dyDescent="0.3">
      <c r="C3" s="476"/>
      <c r="E3" s="475"/>
      <c r="F3" s="476"/>
      <c r="G3" s="476"/>
      <c r="H3" s="476"/>
      <c r="J3" s="476"/>
      <c r="K3" s="476"/>
      <c r="L3" s="476"/>
    </row>
    <row r="4" spans="1:25" ht="14.25" customHeight="1" thickBot="1" x14ac:dyDescent="0.3">
      <c r="E4" s="475"/>
      <c r="F4" s="1288" t="s">
        <v>331</v>
      </c>
      <c r="G4" s="1289"/>
      <c r="H4" s="1289"/>
      <c r="I4" s="1289"/>
      <c r="J4" s="1289"/>
      <c r="K4" s="1289"/>
      <c r="L4" s="1289"/>
      <c r="M4" s="1289"/>
      <c r="N4" s="1289"/>
      <c r="O4" s="1289"/>
      <c r="P4" s="1289"/>
      <c r="Q4" s="1289"/>
      <c r="R4" s="1290"/>
      <c r="S4" s="1288" t="s">
        <v>332</v>
      </c>
      <c r="T4" s="1289"/>
      <c r="U4" s="1290"/>
      <c r="V4" s="1288" t="s">
        <v>333</v>
      </c>
      <c r="W4" s="1289"/>
      <c r="X4" s="1290"/>
    </row>
    <row r="5" spans="1:25" ht="48" customHeight="1" thickBot="1" x14ac:dyDescent="0.25">
      <c r="B5" s="63"/>
      <c r="C5" s="477" t="s">
        <v>309</v>
      </c>
      <c r="D5" s="478" t="s">
        <v>334</v>
      </c>
      <c r="E5" s="479" t="s">
        <v>11</v>
      </c>
      <c r="F5" s="480" t="s">
        <v>125</v>
      </c>
      <c r="G5" s="481" t="s">
        <v>335</v>
      </c>
      <c r="H5" s="481" t="s">
        <v>336</v>
      </c>
      <c r="I5" s="481" t="s">
        <v>337</v>
      </c>
      <c r="J5" s="482" t="s">
        <v>338</v>
      </c>
      <c r="K5" s="483" t="s">
        <v>339</v>
      </c>
      <c r="L5" s="484" t="s">
        <v>340</v>
      </c>
      <c r="M5" s="485" t="s">
        <v>341</v>
      </c>
      <c r="N5" s="485" t="s">
        <v>342</v>
      </c>
      <c r="O5" s="485" t="s">
        <v>343</v>
      </c>
      <c r="P5" s="485" t="s">
        <v>344</v>
      </c>
      <c r="Q5" s="485" t="s">
        <v>345</v>
      </c>
      <c r="R5" s="486" t="s">
        <v>346</v>
      </c>
      <c r="S5" s="487" t="s">
        <v>347</v>
      </c>
      <c r="T5" s="488" t="s">
        <v>348</v>
      </c>
      <c r="U5" s="489" t="s">
        <v>349</v>
      </c>
      <c r="V5" s="490" t="s">
        <v>350</v>
      </c>
      <c r="W5" s="491" t="s">
        <v>351</v>
      </c>
      <c r="X5" s="492" t="s">
        <v>352</v>
      </c>
    </row>
    <row r="6" spans="1:25" ht="14.25" customHeight="1" x14ac:dyDescent="0.2">
      <c r="B6" s="64"/>
      <c r="C6" s="493" t="str">
        <f t="shared" ref="C6:C37" si="0">D6&amp;" | "&amp;E6</f>
        <v xml:space="preserve"> | 2018</v>
      </c>
      <c r="D6" s="494"/>
      <c r="E6" s="495">
        <v>2018</v>
      </c>
      <c r="F6" s="496"/>
      <c r="G6" s="497"/>
      <c r="H6" s="497"/>
      <c r="I6" s="498"/>
      <c r="J6" s="498"/>
      <c r="K6" s="499"/>
      <c r="L6" s="500"/>
      <c r="M6" s="501"/>
      <c r="N6" s="501"/>
      <c r="O6" s="501"/>
      <c r="P6" s="501"/>
      <c r="Q6" s="501"/>
      <c r="R6" s="502"/>
      <c r="S6" s="503" t="str">
        <f t="shared" ref="S6:S37" si="1">IFERROR(1-U6,"")</f>
        <v/>
      </c>
      <c r="T6" s="504" t="str">
        <f t="shared" ref="T6:T37" si="2">IF(AND(ISBLANK(F6),ISBLANK(H6),ISBLANK(Q6),ISBLANK(M6)),"",SUM(K6:R6))</f>
        <v/>
      </c>
      <c r="U6" s="505" t="str">
        <f t="shared" ref="U6:U37" si="3">IF(AND(ISBLANK(F6),ISBLANK(H6),ISBLANK(Q6),ISBLANK(M6)),"",SUM(L6:R6))</f>
        <v/>
      </c>
      <c r="V6" s="506"/>
      <c r="W6" s="507"/>
      <c r="X6" s="508"/>
    </row>
    <row r="7" spans="1:25" ht="14.25" customHeight="1" x14ac:dyDescent="0.2">
      <c r="B7" s="64"/>
      <c r="C7" s="509" t="str">
        <f t="shared" si="0"/>
        <v xml:space="preserve"> | 2019</v>
      </c>
      <c r="D7" s="510"/>
      <c r="E7" s="511">
        <v>2019</v>
      </c>
      <c r="F7" s="512"/>
      <c r="G7" s="513"/>
      <c r="H7" s="513"/>
      <c r="I7" s="514"/>
      <c r="J7" s="514"/>
      <c r="K7" s="515"/>
      <c r="L7" s="516"/>
      <c r="M7" s="517"/>
      <c r="N7" s="517"/>
      <c r="O7" s="517"/>
      <c r="P7" s="517"/>
      <c r="Q7" s="517"/>
      <c r="R7" s="518"/>
      <c r="S7" s="519" t="str">
        <f t="shared" si="1"/>
        <v/>
      </c>
      <c r="T7" s="520" t="str">
        <f t="shared" si="2"/>
        <v/>
      </c>
      <c r="U7" s="521" t="str">
        <f t="shared" si="3"/>
        <v/>
      </c>
      <c r="V7" s="522"/>
      <c r="W7" s="523"/>
      <c r="X7" s="524"/>
    </row>
    <row r="8" spans="1:25" ht="14.25" customHeight="1" x14ac:dyDescent="0.2">
      <c r="B8" s="64"/>
      <c r="C8" s="509" t="str">
        <f t="shared" si="0"/>
        <v xml:space="preserve"> | 2020</v>
      </c>
      <c r="D8" s="510"/>
      <c r="E8" s="511">
        <v>2020</v>
      </c>
      <c r="F8" s="512"/>
      <c r="G8" s="513"/>
      <c r="H8" s="513"/>
      <c r="I8" s="514"/>
      <c r="J8" s="514"/>
      <c r="K8" s="515"/>
      <c r="L8" s="516"/>
      <c r="M8" s="517"/>
      <c r="N8" s="517"/>
      <c r="O8" s="517"/>
      <c r="P8" s="517"/>
      <c r="Q8" s="517"/>
      <c r="R8" s="518"/>
      <c r="S8" s="519" t="str">
        <f t="shared" si="1"/>
        <v/>
      </c>
      <c r="T8" s="520" t="str">
        <f t="shared" si="2"/>
        <v/>
      </c>
      <c r="U8" s="521" t="str">
        <f t="shared" si="3"/>
        <v/>
      </c>
      <c r="V8" s="522"/>
      <c r="W8" s="523"/>
      <c r="X8" s="524"/>
    </row>
    <row r="9" spans="1:25" ht="14.25" customHeight="1" x14ac:dyDescent="0.2">
      <c r="B9" s="64"/>
      <c r="C9" s="509" t="str">
        <f t="shared" si="0"/>
        <v xml:space="preserve"> | 2021</v>
      </c>
      <c r="D9" s="510"/>
      <c r="E9" s="511">
        <v>2021</v>
      </c>
      <c r="F9" s="512"/>
      <c r="G9" s="513"/>
      <c r="H9" s="513"/>
      <c r="I9" s="514"/>
      <c r="J9" s="514"/>
      <c r="K9" s="515"/>
      <c r="L9" s="516"/>
      <c r="M9" s="517"/>
      <c r="N9" s="517"/>
      <c r="O9" s="517"/>
      <c r="P9" s="517"/>
      <c r="Q9" s="517"/>
      <c r="R9" s="518"/>
      <c r="S9" s="519" t="str">
        <f t="shared" si="1"/>
        <v/>
      </c>
      <c r="T9" s="520" t="str">
        <f t="shared" si="2"/>
        <v/>
      </c>
      <c r="U9" s="521" t="str">
        <f t="shared" si="3"/>
        <v/>
      </c>
      <c r="V9" s="522"/>
      <c r="W9" s="523"/>
      <c r="X9" s="524"/>
    </row>
    <row r="10" spans="1:25" ht="14.25" customHeight="1" x14ac:dyDescent="0.2">
      <c r="B10" s="64"/>
      <c r="C10" s="509" t="str">
        <f t="shared" si="0"/>
        <v xml:space="preserve"> | 2022</v>
      </c>
      <c r="D10" s="510"/>
      <c r="E10" s="511">
        <v>2022</v>
      </c>
      <c r="F10" s="512"/>
      <c r="G10" s="513"/>
      <c r="H10" s="513"/>
      <c r="I10" s="514"/>
      <c r="J10" s="514"/>
      <c r="K10" s="515"/>
      <c r="L10" s="516"/>
      <c r="M10" s="517"/>
      <c r="N10" s="517"/>
      <c r="O10" s="517"/>
      <c r="P10" s="517"/>
      <c r="Q10" s="517"/>
      <c r="R10" s="518"/>
      <c r="S10" s="519" t="str">
        <f t="shared" si="1"/>
        <v/>
      </c>
      <c r="T10" s="520" t="str">
        <f t="shared" si="2"/>
        <v/>
      </c>
      <c r="U10" s="521" t="str">
        <f t="shared" si="3"/>
        <v/>
      </c>
      <c r="V10" s="522"/>
      <c r="W10" s="523"/>
      <c r="X10" s="524"/>
    </row>
    <row r="11" spans="1:25" ht="14.25" customHeight="1" x14ac:dyDescent="0.2">
      <c r="B11" s="64"/>
      <c r="C11" s="509" t="str">
        <f t="shared" si="0"/>
        <v xml:space="preserve"> | 2023</v>
      </c>
      <c r="D11" s="510"/>
      <c r="E11" s="511">
        <v>2023</v>
      </c>
      <c r="F11" s="512"/>
      <c r="G11" s="513"/>
      <c r="H11" s="513"/>
      <c r="I11" s="514"/>
      <c r="J11" s="514"/>
      <c r="K11" s="515"/>
      <c r="L11" s="516"/>
      <c r="M11" s="517"/>
      <c r="N11" s="517"/>
      <c r="O11" s="517"/>
      <c r="P11" s="517"/>
      <c r="Q11" s="517"/>
      <c r="R11" s="518"/>
      <c r="S11" s="519" t="str">
        <f t="shared" si="1"/>
        <v/>
      </c>
      <c r="T11" s="520" t="str">
        <f t="shared" si="2"/>
        <v/>
      </c>
      <c r="U11" s="521" t="str">
        <f t="shared" si="3"/>
        <v/>
      </c>
      <c r="V11" s="522"/>
      <c r="W11" s="523"/>
      <c r="X11" s="524"/>
    </row>
    <row r="12" spans="1:25" ht="14.25" customHeight="1" x14ac:dyDescent="0.2">
      <c r="B12" s="64"/>
      <c r="C12" s="509" t="str">
        <f t="shared" si="0"/>
        <v xml:space="preserve"> | 2024</v>
      </c>
      <c r="D12" s="510"/>
      <c r="E12" s="511">
        <v>2024</v>
      </c>
      <c r="F12" s="512"/>
      <c r="G12" s="513"/>
      <c r="H12" s="513"/>
      <c r="I12" s="514"/>
      <c r="J12" s="514"/>
      <c r="K12" s="515"/>
      <c r="L12" s="516"/>
      <c r="M12" s="517"/>
      <c r="N12" s="517"/>
      <c r="O12" s="517"/>
      <c r="P12" s="517"/>
      <c r="Q12" s="517"/>
      <c r="R12" s="518"/>
      <c r="S12" s="519" t="str">
        <f t="shared" si="1"/>
        <v/>
      </c>
      <c r="T12" s="520" t="str">
        <f t="shared" si="2"/>
        <v/>
      </c>
      <c r="U12" s="521" t="str">
        <f t="shared" si="3"/>
        <v/>
      </c>
      <c r="V12" s="522"/>
      <c r="W12" s="523"/>
      <c r="X12" s="524"/>
    </row>
    <row r="13" spans="1:25" ht="14.25" customHeight="1" x14ac:dyDescent="0.2">
      <c r="B13" s="64"/>
      <c r="C13" s="509" t="str">
        <f t="shared" si="0"/>
        <v xml:space="preserve"> | 2025</v>
      </c>
      <c r="D13" s="510"/>
      <c r="E13" s="511">
        <v>2025</v>
      </c>
      <c r="F13" s="512"/>
      <c r="G13" s="513"/>
      <c r="H13" s="513"/>
      <c r="I13" s="514"/>
      <c r="J13" s="514"/>
      <c r="K13" s="515"/>
      <c r="L13" s="516"/>
      <c r="M13" s="517"/>
      <c r="N13" s="517"/>
      <c r="O13" s="517"/>
      <c r="P13" s="517"/>
      <c r="Q13" s="517"/>
      <c r="R13" s="518"/>
      <c r="S13" s="519" t="str">
        <f t="shared" si="1"/>
        <v/>
      </c>
      <c r="T13" s="520" t="str">
        <f t="shared" si="2"/>
        <v/>
      </c>
      <c r="U13" s="521" t="str">
        <f t="shared" si="3"/>
        <v/>
      </c>
      <c r="V13" s="522"/>
      <c r="W13" s="523"/>
      <c r="X13" s="524"/>
    </row>
    <row r="14" spans="1:25" ht="14.25" customHeight="1" x14ac:dyDescent="0.2">
      <c r="A14" s="64"/>
      <c r="B14" s="64"/>
      <c r="C14" s="509" t="str">
        <f t="shared" si="0"/>
        <v xml:space="preserve"> | 2026</v>
      </c>
      <c r="D14" s="510"/>
      <c r="E14" s="511">
        <v>2026</v>
      </c>
      <c r="F14" s="512"/>
      <c r="G14" s="513"/>
      <c r="H14" s="513"/>
      <c r="I14" s="514"/>
      <c r="J14" s="514"/>
      <c r="K14" s="515"/>
      <c r="L14" s="516"/>
      <c r="M14" s="517"/>
      <c r="N14" s="517"/>
      <c r="O14" s="517"/>
      <c r="P14" s="517"/>
      <c r="Q14" s="517"/>
      <c r="R14" s="518"/>
      <c r="S14" s="519" t="str">
        <f t="shared" si="1"/>
        <v/>
      </c>
      <c r="T14" s="520" t="str">
        <f t="shared" si="2"/>
        <v/>
      </c>
      <c r="U14" s="521" t="str">
        <f t="shared" si="3"/>
        <v/>
      </c>
      <c r="V14" s="522"/>
      <c r="W14" s="523"/>
      <c r="X14" s="524"/>
      <c r="Y14" s="64" t="s">
        <v>271</v>
      </c>
    </row>
    <row r="15" spans="1:25" ht="14.25" customHeight="1" x14ac:dyDescent="0.2">
      <c r="A15" s="64"/>
      <c r="B15" s="64"/>
      <c r="C15" s="509" t="str">
        <f t="shared" si="0"/>
        <v xml:space="preserve"> | 2027</v>
      </c>
      <c r="D15" s="510"/>
      <c r="E15" s="511">
        <v>2027</v>
      </c>
      <c r="F15" s="512"/>
      <c r="G15" s="513"/>
      <c r="H15" s="513"/>
      <c r="I15" s="514"/>
      <c r="J15" s="514"/>
      <c r="K15" s="515"/>
      <c r="L15" s="516"/>
      <c r="M15" s="517"/>
      <c r="N15" s="517"/>
      <c r="O15" s="517"/>
      <c r="P15" s="517"/>
      <c r="Q15" s="517"/>
      <c r="R15" s="518"/>
      <c r="S15" s="519" t="str">
        <f t="shared" si="1"/>
        <v/>
      </c>
      <c r="T15" s="520" t="str">
        <f t="shared" si="2"/>
        <v/>
      </c>
      <c r="U15" s="521" t="str">
        <f t="shared" si="3"/>
        <v/>
      </c>
      <c r="V15" s="522"/>
      <c r="W15" s="523"/>
      <c r="X15" s="524"/>
      <c r="Y15" s="64" t="s">
        <v>271</v>
      </c>
    </row>
    <row r="16" spans="1:25" ht="14.25" customHeight="1" x14ac:dyDescent="0.2">
      <c r="A16" s="64"/>
      <c r="B16" s="64"/>
      <c r="C16" s="509" t="str">
        <f t="shared" si="0"/>
        <v xml:space="preserve"> | 2028</v>
      </c>
      <c r="D16" s="510"/>
      <c r="E16" s="511">
        <v>2028</v>
      </c>
      <c r="F16" s="512"/>
      <c r="G16" s="513"/>
      <c r="H16" s="513"/>
      <c r="I16" s="514"/>
      <c r="J16" s="514"/>
      <c r="K16" s="515"/>
      <c r="L16" s="516"/>
      <c r="M16" s="517"/>
      <c r="N16" s="517"/>
      <c r="O16" s="517"/>
      <c r="P16" s="517"/>
      <c r="Q16" s="517"/>
      <c r="R16" s="518"/>
      <c r="S16" s="519" t="str">
        <f t="shared" si="1"/>
        <v/>
      </c>
      <c r="T16" s="520" t="str">
        <f t="shared" si="2"/>
        <v/>
      </c>
      <c r="U16" s="521" t="str">
        <f t="shared" si="3"/>
        <v/>
      </c>
      <c r="V16" s="522"/>
      <c r="W16" s="523"/>
      <c r="X16" s="524"/>
      <c r="Y16" s="64" t="s">
        <v>271</v>
      </c>
    </row>
    <row r="17" spans="1:25" ht="14.25" customHeight="1" x14ac:dyDescent="0.2">
      <c r="A17" s="64"/>
      <c r="B17" s="64"/>
      <c r="C17" s="509" t="str">
        <f t="shared" si="0"/>
        <v xml:space="preserve"> | 2029</v>
      </c>
      <c r="D17" s="510"/>
      <c r="E17" s="511">
        <v>2029</v>
      </c>
      <c r="F17" s="512"/>
      <c r="G17" s="513"/>
      <c r="H17" s="513"/>
      <c r="I17" s="514"/>
      <c r="J17" s="514"/>
      <c r="K17" s="515"/>
      <c r="L17" s="516"/>
      <c r="M17" s="517"/>
      <c r="N17" s="517"/>
      <c r="O17" s="517"/>
      <c r="P17" s="517"/>
      <c r="Q17" s="517"/>
      <c r="R17" s="518"/>
      <c r="S17" s="519" t="str">
        <f t="shared" si="1"/>
        <v/>
      </c>
      <c r="T17" s="520" t="str">
        <f t="shared" si="2"/>
        <v/>
      </c>
      <c r="U17" s="521" t="str">
        <f t="shared" si="3"/>
        <v/>
      </c>
      <c r="V17" s="522"/>
      <c r="W17" s="523"/>
      <c r="X17" s="524"/>
      <c r="Y17" s="64" t="s">
        <v>271</v>
      </c>
    </row>
    <row r="18" spans="1:25" ht="14.25" customHeight="1" thickBot="1" x14ac:dyDescent="0.25">
      <c r="A18" s="64"/>
      <c r="B18" s="64"/>
      <c r="C18" s="525" t="str">
        <f t="shared" si="0"/>
        <v xml:space="preserve"> | 2030</v>
      </c>
      <c r="D18" s="526"/>
      <c r="E18" s="527">
        <v>2030</v>
      </c>
      <c r="F18" s="528"/>
      <c r="G18" s="529"/>
      <c r="H18" s="529"/>
      <c r="I18" s="530"/>
      <c r="J18" s="530"/>
      <c r="K18" s="531"/>
      <c r="L18" s="532"/>
      <c r="M18" s="533"/>
      <c r="N18" s="533"/>
      <c r="O18" s="533"/>
      <c r="P18" s="533"/>
      <c r="Q18" s="533"/>
      <c r="R18" s="534"/>
      <c r="S18" s="535" t="str">
        <f t="shared" si="1"/>
        <v/>
      </c>
      <c r="T18" s="536" t="str">
        <f t="shared" si="2"/>
        <v/>
      </c>
      <c r="U18" s="537" t="str">
        <f t="shared" si="3"/>
        <v/>
      </c>
      <c r="V18" s="538"/>
      <c r="W18" s="539"/>
      <c r="X18" s="540"/>
      <c r="Y18" s="64" t="s">
        <v>271</v>
      </c>
    </row>
    <row r="19" spans="1:25" ht="14.25" customHeight="1" x14ac:dyDescent="0.2">
      <c r="A19" s="64"/>
      <c r="B19" s="64"/>
      <c r="C19" s="493" t="str">
        <f t="shared" si="0"/>
        <v>Argentina | 2018</v>
      </c>
      <c r="D19" s="494" t="s">
        <v>52</v>
      </c>
      <c r="E19" s="495">
        <v>2018</v>
      </c>
      <c r="F19" s="541">
        <v>1.5441656081568196E-2</v>
      </c>
      <c r="G19" s="542">
        <v>8.0078272511929699E-2</v>
      </c>
      <c r="H19" s="497">
        <v>0.62771808163685672</v>
      </c>
      <c r="I19" s="498"/>
      <c r="J19" s="498"/>
      <c r="K19" s="499">
        <v>4.1978784029661161E-2</v>
      </c>
      <c r="L19" s="500">
        <v>9.5368876377493212E-3</v>
      </c>
      <c r="M19" s="501">
        <v>0.22093446393628344</v>
      </c>
      <c r="N19" s="501"/>
      <c r="O19" s="501">
        <v>1.0985615709430465E-4</v>
      </c>
      <c r="P19" s="501"/>
      <c r="Q19" s="501">
        <v>4.201998008857153E-3</v>
      </c>
      <c r="R19" s="502"/>
      <c r="S19" s="503">
        <f t="shared" si="1"/>
        <v>0.76521679426001576</v>
      </c>
      <c r="T19" s="504">
        <f t="shared" si="2"/>
        <v>0.27676198976964539</v>
      </c>
      <c r="U19" s="505">
        <f t="shared" si="3"/>
        <v>0.23478320573998421</v>
      </c>
      <c r="V19" s="506">
        <v>2017</v>
      </c>
      <c r="W19" s="507" t="s">
        <v>354</v>
      </c>
      <c r="X19" s="65" t="s">
        <v>355</v>
      </c>
    </row>
    <row r="20" spans="1:25" ht="14.25" customHeight="1" x14ac:dyDescent="0.2">
      <c r="A20" s="64"/>
      <c r="B20" s="64"/>
      <c r="C20" s="509" t="str">
        <f t="shared" si="0"/>
        <v>Argentina | 2019</v>
      </c>
      <c r="D20" s="510" t="s">
        <v>52</v>
      </c>
      <c r="E20" s="511">
        <v>2019</v>
      </c>
      <c r="F20" s="543">
        <v>1.5551665179392511E-2</v>
      </c>
      <c r="G20" s="544">
        <v>4.6396141715655891E-2</v>
      </c>
      <c r="H20" s="513">
        <v>0.64956641984727626</v>
      </c>
      <c r="I20" s="514"/>
      <c r="J20" s="514"/>
      <c r="K20" s="515">
        <v>4.7016028501168247E-2</v>
      </c>
      <c r="L20" s="516">
        <v>9.2642420691957141E-3</v>
      </c>
      <c r="M20" s="517">
        <v>0.22184453784374766</v>
      </c>
      <c r="N20" s="517"/>
      <c r="O20" s="517">
        <v>7.3568981137730669E-4</v>
      </c>
      <c r="P20" s="517"/>
      <c r="Q20" s="517">
        <v>9.6252750321864297E-3</v>
      </c>
      <c r="R20" s="518"/>
      <c r="S20" s="519">
        <f t="shared" si="1"/>
        <v>0.75853025524349293</v>
      </c>
      <c r="T20" s="520">
        <f t="shared" si="2"/>
        <v>0.28848577325767533</v>
      </c>
      <c r="U20" s="521">
        <f t="shared" si="3"/>
        <v>0.24146974475650712</v>
      </c>
      <c r="V20" s="522">
        <v>2018</v>
      </c>
      <c r="W20" s="523" t="s">
        <v>354</v>
      </c>
      <c r="X20" s="66" t="s">
        <v>355</v>
      </c>
      <c r="Y20" s="64" t="s">
        <v>271</v>
      </c>
    </row>
    <row r="21" spans="1:25" ht="14.25" customHeight="1" x14ac:dyDescent="0.2">
      <c r="A21" s="64"/>
      <c r="B21" s="64"/>
      <c r="C21" s="509" t="str">
        <f t="shared" si="0"/>
        <v>Argentina | 2020</v>
      </c>
      <c r="D21" s="510" t="s">
        <v>52</v>
      </c>
      <c r="E21" s="511">
        <v>2020</v>
      </c>
      <c r="F21" s="543">
        <v>9.0286983626527168E-3</v>
      </c>
      <c r="G21" s="544">
        <v>2.469993909211422E-2</v>
      </c>
      <c r="H21" s="513">
        <v>0.65210132205940308</v>
      </c>
      <c r="I21" s="514"/>
      <c r="J21" s="514"/>
      <c r="K21" s="515">
        <v>6.0750241840134715E-2</v>
      </c>
      <c r="L21" s="516">
        <v>1.1823295474902368E-2</v>
      </c>
      <c r="M21" s="517">
        <v>0.20005732506896923</v>
      </c>
      <c r="N21" s="517"/>
      <c r="O21" s="517">
        <v>5.7325068969223602E-3</v>
      </c>
      <c r="P21" s="517"/>
      <c r="Q21" s="517">
        <v>3.5806671204901296E-2</v>
      </c>
      <c r="R21" s="518"/>
      <c r="S21" s="519">
        <f t="shared" si="1"/>
        <v>0.74658020135430481</v>
      </c>
      <c r="T21" s="520">
        <f t="shared" si="2"/>
        <v>0.31417004048582992</v>
      </c>
      <c r="U21" s="521">
        <f t="shared" si="3"/>
        <v>0.25341979864569525</v>
      </c>
      <c r="V21" s="522">
        <v>2019</v>
      </c>
      <c r="W21" s="523" t="s">
        <v>354</v>
      </c>
      <c r="X21" s="66" t="s">
        <v>355</v>
      </c>
      <c r="Y21" s="64" t="s">
        <v>271</v>
      </c>
    </row>
    <row r="22" spans="1:25" ht="14.25" customHeight="1" x14ac:dyDescent="0.2">
      <c r="A22" s="64"/>
      <c r="B22" s="64"/>
      <c r="C22" s="509" t="str">
        <f t="shared" si="0"/>
        <v>Argentina | 2021</v>
      </c>
      <c r="D22" s="510" t="s">
        <v>52</v>
      </c>
      <c r="E22" s="511">
        <v>2021</v>
      </c>
      <c r="F22" s="543">
        <v>1.3613938243919269E-2</v>
      </c>
      <c r="G22" s="544">
        <v>4.6368811454200451E-2</v>
      </c>
      <c r="H22" s="513">
        <v>0.60887355528721754</v>
      </c>
      <c r="I22" s="514"/>
      <c r="J22" s="514"/>
      <c r="K22" s="515">
        <v>7.3879592892875628E-2</v>
      </c>
      <c r="L22" s="516">
        <v>1.5628773503536312E-2</v>
      </c>
      <c r="M22" s="517">
        <v>0.16741072968776954</v>
      </c>
      <c r="N22" s="517"/>
      <c r="O22" s="517">
        <v>9.2806624115922033E-3</v>
      </c>
      <c r="P22" s="517"/>
      <c r="Q22" s="517">
        <v>6.4943936518889078E-2</v>
      </c>
      <c r="R22" s="518"/>
      <c r="S22" s="519">
        <f t="shared" si="1"/>
        <v>0.74273589787821281</v>
      </c>
      <c r="T22" s="520">
        <f t="shared" si="2"/>
        <v>0.33114369501466279</v>
      </c>
      <c r="U22" s="521">
        <f t="shared" si="3"/>
        <v>0.25726410212178713</v>
      </c>
      <c r="V22" s="522">
        <v>2020</v>
      </c>
      <c r="W22" s="523" t="s">
        <v>354</v>
      </c>
      <c r="X22" s="66" t="s">
        <v>355</v>
      </c>
      <c r="Y22" s="64" t="s">
        <v>271</v>
      </c>
    </row>
    <row r="23" spans="1:25" ht="14.25" customHeight="1" x14ac:dyDescent="0.2">
      <c r="A23" s="64"/>
      <c r="B23" s="64"/>
      <c r="C23" s="509" t="str">
        <f t="shared" si="0"/>
        <v>Argentina | 2022</v>
      </c>
      <c r="D23" s="510" t="s">
        <v>52</v>
      </c>
      <c r="E23" s="511">
        <v>2022</v>
      </c>
      <c r="F23" s="543">
        <v>1.2999999999999999E-2</v>
      </c>
      <c r="G23" s="513">
        <v>4.7E-2</v>
      </c>
      <c r="H23" s="513">
        <v>0.60599999999999998</v>
      </c>
      <c r="I23" s="514"/>
      <c r="J23" s="514"/>
      <c r="K23" s="515">
        <v>7.4999999999999997E-2</v>
      </c>
      <c r="L23" s="516">
        <v>1.6E-2</v>
      </c>
      <c r="M23" s="517">
        <v>0.16900000000000001</v>
      </c>
      <c r="N23" s="517"/>
      <c r="O23" s="517">
        <v>8.9999999999999993E-3</v>
      </c>
      <c r="P23" s="517"/>
      <c r="Q23" s="517">
        <v>6.5000000000000002E-2</v>
      </c>
      <c r="R23" s="518"/>
      <c r="S23" s="519">
        <f t="shared" si="1"/>
        <v>0.74099999999999999</v>
      </c>
      <c r="T23" s="520">
        <f t="shared" si="2"/>
        <v>0.33400000000000002</v>
      </c>
      <c r="U23" s="521">
        <f t="shared" si="3"/>
        <v>0.25900000000000001</v>
      </c>
      <c r="V23" s="522">
        <v>2020</v>
      </c>
      <c r="W23" s="523" t="s">
        <v>788</v>
      </c>
      <c r="X23" s="66" t="s">
        <v>355</v>
      </c>
      <c r="Y23" s="64" t="s">
        <v>271</v>
      </c>
    </row>
    <row r="24" spans="1:25" ht="14.25" customHeight="1" x14ac:dyDescent="0.2">
      <c r="A24" s="64"/>
      <c r="B24" s="64"/>
      <c r="C24" s="509" t="str">
        <f t="shared" si="0"/>
        <v>Argentina | 2023</v>
      </c>
      <c r="D24" s="510" t="s">
        <v>52</v>
      </c>
      <c r="E24" s="511">
        <v>2023</v>
      </c>
      <c r="F24" s="512"/>
      <c r="G24" s="513"/>
      <c r="H24" s="513"/>
      <c r="I24" s="514"/>
      <c r="J24" s="514"/>
      <c r="K24" s="515"/>
      <c r="L24" s="516"/>
      <c r="M24" s="517"/>
      <c r="N24" s="517"/>
      <c r="O24" s="517"/>
      <c r="P24" s="517"/>
      <c r="Q24" s="517"/>
      <c r="R24" s="518"/>
      <c r="S24" s="519" t="str">
        <f t="shared" si="1"/>
        <v/>
      </c>
      <c r="T24" s="520" t="str">
        <f t="shared" si="2"/>
        <v/>
      </c>
      <c r="U24" s="521" t="str">
        <f t="shared" si="3"/>
        <v/>
      </c>
      <c r="V24" s="522"/>
      <c r="W24" s="523"/>
      <c r="X24" s="67"/>
      <c r="Y24" s="64" t="s">
        <v>271</v>
      </c>
    </row>
    <row r="25" spans="1:25" ht="14.25" customHeight="1" x14ac:dyDescent="0.2">
      <c r="A25" s="64"/>
      <c r="B25" s="64"/>
      <c r="C25" s="509" t="str">
        <f t="shared" si="0"/>
        <v>Argentina | 2024</v>
      </c>
      <c r="D25" s="510" t="s">
        <v>52</v>
      </c>
      <c r="E25" s="511">
        <v>2024</v>
      </c>
      <c r="F25" s="512"/>
      <c r="G25" s="513"/>
      <c r="H25" s="513"/>
      <c r="I25" s="514"/>
      <c r="J25" s="514"/>
      <c r="K25" s="515"/>
      <c r="L25" s="516"/>
      <c r="M25" s="517"/>
      <c r="N25" s="517"/>
      <c r="O25" s="517"/>
      <c r="P25" s="517"/>
      <c r="Q25" s="517"/>
      <c r="R25" s="518"/>
      <c r="S25" s="519" t="str">
        <f t="shared" si="1"/>
        <v/>
      </c>
      <c r="T25" s="520" t="str">
        <f t="shared" si="2"/>
        <v/>
      </c>
      <c r="U25" s="521" t="str">
        <f t="shared" si="3"/>
        <v/>
      </c>
      <c r="V25" s="522"/>
      <c r="W25" s="523"/>
      <c r="X25" s="67"/>
      <c r="Y25" s="64" t="s">
        <v>271</v>
      </c>
    </row>
    <row r="26" spans="1:25" ht="14.25" customHeight="1" x14ac:dyDescent="0.2">
      <c r="A26" s="64"/>
      <c r="B26" s="64"/>
      <c r="C26" s="509" t="str">
        <f t="shared" si="0"/>
        <v>Argentina | 2025</v>
      </c>
      <c r="D26" s="510" t="s">
        <v>52</v>
      </c>
      <c r="E26" s="511">
        <v>2025</v>
      </c>
      <c r="F26" s="512"/>
      <c r="G26" s="513"/>
      <c r="H26" s="513"/>
      <c r="I26" s="514"/>
      <c r="J26" s="514"/>
      <c r="K26" s="515"/>
      <c r="L26" s="516"/>
      <c r="M26" s="517"/>
      <c r="N26" s="517"/>
      <c r="O26" s="517"/>
      <c r="P26" s="517"/>
      <c r="Q26" s="517"/>
      <c r="R26" s="518"/>
      <c r="S26" s="519" t="str">
        <f t="shared" si="1"/>
        <v/>
      </c>
      <c r="T26" s="520" t="str">
        <f t="shared" si="2"/>
        <v/>
      </c>
      <c r="U26" s="521" t="str">
        <f t="shared" si="3"/>
        <v/>
      </c>
      <c r="V26" s="522"/>
      <c r="W26" s="523"/>
      <c r="X26" s="67"/>
      <c r="Y26" s="64" t="s">
        <v>271</v>
      </c>
    </row>
    <row r="27" spans="1:25" ht="14.25" customHeight="1" x14ac:dyDescent="0.2">
      <c r="A27" s="64"/>
      <c r="B27" s="64"/>
      <c r="C27" s="509" t="str">
        <f t="shared" si="0"/>
        <v>Argentina | 2026</v>
      </c>
      <c r="D27" s="510" t="s">
        <v>52</v>
      </c>
      <c r="E27" s="511">
        <v>2026</v>
      </c>
      <c r="F27" s="512"/>
      <c r="G27" s="513"/>
      <c r="H27" s="513"/>
      <c r="I27" s="514"/>
      <c r="J27" s="514"/>
      <c r="K27" s="515"/>
      <c r="L27" s="516"/>
      <c r="M27" s="517"/>
      <c r="N27" s="517"/>
      <c r="O27" s="517"/>
      <c r="P27" s="517"/>
      <c r="Q27" s="517"/>
      <c r="R27" s="518"/>
      <c r="S27" s="519" t="str">
        <f t="shared" si="1"/>
        <v/>
      </c>
      <c r="T27" s="520" t="str">
        <f t="shared" si="2"/>
        <v/>
      </c>
      <c r="U27" s="521" t="str">
        <f t="shared" si="3"/>
        <v/>
      </c>
      <c r="V27" s="522"/>
      <c r="W27" s="523"/>
      <c r="X27" s="67"/>
      <c r="Y27" s="64" t="s">
        <v>271</v>
      </c>
    </row>
    <row r="28" spans="1:25" ht="14.25" customHeight="1" x14ac:dyDescent="0.2">
      <c r="A28" s="64"/>
      <c r="B28" s="64"/>
      <c r="C28" s="509" t="str">
        <f t="shared" si="0"/>
        <v>Argentina | 2027</v>
      </c>
      <c r="D28" s="510" t="s">
        <v>52</v>
      </c>
      <c r="E28" s="511">
        <v>2027</v>
      </c>
      <c r="F28" s="512"/>
      <c r="G28" s="513"/>
      <c r="H28" s="513"/>
      <c r="I28" s="514"/>
      <c r="J28" s="514"/>
      <c r="K28" s="515"/>
      <c r="L28" s="516"/>
      <c r="M28" s="517"/>
      <c r="N28" s="517"/>
      <c r="O28" s="517"/>
      <c r="P28" s="517"/>
      <c r="Q28" s="517"/>
      <c r="R28" s="518"/>
      <c r="S28" s="519" t="str">
        <f t="shared" si="1"/>
        <v/>
      </c>
      <c r="T28" s="520" t="str">
        <f t="shared" si="2"/>
        <v/>
      </c>
      <c r="U28" s="521" t="str">
        <f t="shared" si="3"/>
        <v/>
      </c>
      <c r="V28" s="522"/>
      <c r="W28" s="523"/>
      <c r="X28" s="67"/>
      <c r="Y28" s="64" t="s">
        <v>271</v>
      </c>
    </row>
    <row r="29" spans="1:25" ht="14.25" customHeight="1" x14ac:dyDescent="0.2">
      <c r="A29" s="64"/>
      <c r="B29" s="64"/>
      <c r="C29" s="509" t="str">
        <f t="shared" si="0"/>
        <v>Argentina | 2028</v>
      </c>
      <c r="D29" s="510" t="s">
        <v>52</v>
      </c>
      <c r="E29" s="511">
        <v>2028</v>
      </c>
      <c r="F29" s="512"/>
      <c r="G29" s="513"/>
      <c r="H29" s="513"/>
      <c r="I29" s="514"/>
      <c r="J29" s="514"/>
      <c r="K29" s="515"/>
      <c r="L29" s="516"/>
      <c r="M29" s="517"/>
      <c r="N29" s="517"/>
      <c r="O29" s="517"/>
      <c r="P29" s="517"/>
      <c r="Q29" s="517"/>
      <c r="R29" s="518"/>
      <c r="S29" s="519" t="str">
        <f t="shared" si="1"/>
        <v/>
      </c>
      <c r="T29" s="520" t="str">
        <f t="shared" si="2"/>
        <v/>
      </c>
      <c r="U29" s="521" t="str">
        <f t="shared" si="3"/>
        <v/>
      </c>
      <c r="V29" s="522"/>
      <c r="W29" s="523"/>
      <c r="X29" s="67"/>
      <c r="Y29" s="64" t="s">
        <v>271</v>
      </c>
    </row>
    <row r="30" spans="1:25" ht="14.25" customHeight="1" x14ac:dyDescent="0.2">
      <c r="A30" s="64"/>
      <c r="B30" s="64"/>
      <c r="C30" s="509" t="str">
        <f t="shared" si="0"/>
        <v>Argentina | 2029</v>
      </c>
      <c r="D30" s="510" t="s">
        <v>52</v>
      </c>
      <c r="E30" s="511">
        <v>2029</v>
      </c>
      <c r="F30" s="512"/>
      <c r="G30" s="513"/>
      <c r="H30" s="513"/>
      <c r="I30" s="514"/>
      <c r="J30" s="514"/>
      <c r="K30" s="515"/>
      <c r="L30" s="516"/>
      <c r="M30" s="517"/>
      <c r="N30" s="517"/>
      <c r="O30" s="517"/>
      <c r="P30" s="517"/>
      <c r="Q30" s="517"/>
      <c r="R30" s="518"/>
      <c r="S30" s="519" t="str">
        <f t="shared" si="1"/>
        <v/>
      </c>
      <c r="T30" s="520" t="str">
        <f t="shared" si="2"/>
        <v/>
      </c>
      <c r="U30" s="521" t="str">
        <f t="shared" si="3"/>
        <v/>
      </c>
      <c r="V30" s="522"/>
      <c r="W30" s="523"/>
      <c r="X30" s="67"/>
      <c r="Y30" s="64" t="s">
        <v>271</v>
      </c>
    </row>
    <row r="31" spans="1:25" ht="14.25" customHeight="1" thickBot="1" x14ac:dyDescent="0.25">
      <c r="A31" s="64"/>
      <c r="B31" s="64"/>
      <c r="C31" s="525" t="str">
        <f t="shared" si="0"/>
        <v>Argentina | 2030</v>
      </c>
      <c r="D31" s="526" t="s">
        <v>52</v>
      </c>
      <c r="E31" s="527">
        <v>2030</v>
      </c>
      <c r="F31" s="528"/>
      <c r="G31" s="529"/>
      <c r="H31" s="529"/>
      <c r="I31" s="530"/>
      <c r="J31" s="530"/>
      <c r="K31" s="531"/>
      <c r="L31" s="532"/>
      <c r="M31" s="533"/>
      <c r="N31" s="533"/>
      <c r="O31" s="533"/>
      <c r="P31" s="533"/>
      <c r="Q31" s="533"/>
      <c r="R31" s="534"/>
      <c r="S31" s="535" t="str">
        <f t="shared" si="1"/>
        <v/>
      </c>
      <c r="T31" s="536" t="str">
        <f t="shared" si="2"/>
        <v/>
      </c>
      <c r="U31" s="537" t="str">
        <f t="shared" si="3"/>
        <v/>
      </c>
      <c r="V31" s="538"/>
      <c r="W31" s="539"/>
      <c r="X31" s="68"/>
      <c r="Y31" s="64" t="s">
        <v>271</v>
      </c>
    </row>
    <row r="32" spans="1:25" ht="14.25" customHeight="1" x14ac:dyDescent="0.2">
      <c r="A32" s="64"/>
      <c r="B32" s="64"/>
      <c r="C32" s="493" t="str">
        <f t="shared" si="0"/>
        <v>Australia | 2018</v>
      </c>
      <c r="D32" s="494" t="s">
        <v>57</v>
      </c>
      <c r="E32" s="495">
        <v>2018</v>
      </c>
      <c r="F32" s="496">
        <v>0.62720430357571955</v>
      </c>
      <c r="G32" s="497">
        <v>2.0440434388298491E-2</v>
      </c>
      <c r="H32" s="497">
        <v>0.19556775108713345</v>
      </c>
      <c r="I32" s="498"/>
      <c r="J32" s="498"/>
      <c r="K32" s="499"/>
      <c r="L32" s="500">
        <v>1.3568820779945584E-2</v>
      </c>
      <c r="M32" s="501">
        <v>6.3115751614228471E-2</v>
      </c>
      <c r="N32" s="501"/>
      <c r="O32" s="501">
        <v>3.1273011960405862E-2</v>
      </c>
      <c r="P32" s="545">
        <v>7.7513971893433786E-6</v>
      </c>
      <c r="Q32" s="501">
        <v>4.8822175197079272E-2</v>
      </c>
      <c r="R32" s="502"/>
      <c r="S32" s="503">
        <f t="shared" si="1"/>
        <v>0.84321248905115143</v>
      </c>
      <c r="T32" s="504">
        <f t="shared" si="2"/>
        <v>0.15678751094884852</v>
      </c>
      <c r="U32" s="505">
        <f t="shared" si="3"/>
        <v>0.15678751094884852</v>
      </c>
      <c r="V32" s="506">
        <v>2017</v>
      </c>
      <c r="W32" s="507" t="s">
        <v>354</v>
      </c>
      <c r="X32" s="546" t="s">
        <v>355</v>
      </c>
      <c r="Y32" s="64" t="s">
        <v>271</v>
      </c>
    </row>
    <row r="33" spans="1:25" ht="14.25" customHeight="1" x14ac:dyDescent="0.2">
      <c r="A33" s="64"/>
      <c r="B33" s="64"/>
      <c r="C33" s="509" t="str">
        <f t="shared" si="0"/>
        <v>Australia | 2019</v>
      </c>
      <c r="D33" s="510" t="s">
        <v>57</v>
      </c>
      <c r="E33" s="511">
        <v>2019</v>
      </c>
      <c r="F33" s="512">
        <v>0.60384488739480358</v>
      </c>
      <c r="G33" s="513">
        <v>1.8523765401373776E-2</v>
      </c>
      <c r="H33" s="513">
        <v>0.2060548744534379</v>
      </c>
      <c r="I33" s="514"/>
      <c r="J33" s="514"/>
      <c r="K33" s="515"/>
      <c r="L33" s="516">
        <v>1.3469740942958441E-2</v>
      </c>
      <c r="M33" s="517">
        <v>6.2030492614232442E-2</v>
      </c>
      <c r="N33" s="517"/>
      <c r="O33" s="517">
        <v>3.8004732404720153E-2</v>
      </c>
      <c r="P33" s="547">
        <v>1.1486419223671212E-5</v>
      </c>
      <c r="Q33" s="517">
        <v>5.8060020369250093E-2</v>
      </c>
      <c r="R33" s="518"/>
      <c r="S33" s="519">
        <f t="shared" si="1"/>
        <v>0.82842352724961521</v>
      </c>
      <c r="T33" s="520">
        <f t="shared" si="2"/>
        <v>0.17157647275038479</v>
      </c>
      <c r="U33" s="521">
        <f t="shared" si="3"/>
        <v>0.17157647275038479</v>
      </c>
      <c r="V33" s="522">
        <v>2018</v>
      </c>
      <c r="W33" s="523" t="s">
        <v>354</v>
      </c>
      <c r="X33" s="548" t="s">
        <v>355</v>
      </c>
      <c r="Y33" s="64" t="s">
        <v>271</v>
      </c>
    </row>
    <row r="34" spans="1:25" ht="14.25" customHeight="1" x14ac:dyDescent="0.2">
      <c r="A34" s="64"/>
      <c r="B34" s="64"/>
      <c r="C34" s="509" t="str">
        <f t="shared" si="0"/>
        <v>Australia | 2020</v>
      </c>
      <c r="D34" s="510" t="s">
        <v>57</v>
      </c>
      <c r="E34" s="511">
        <v>2020</v>
      </c>
      <c r="F34" s="512">
        <v>0.58442950478174416</v>
      </c>
      <c r="G34" s="513">
        <v>1.8645961556670771E-2</v>
      </c>
      <c r="H34" s="513">
        <v>0.19988637439636397</v>
      </c>
      <c r="I34" s="514"/>
      <c r="J34" s="514"/>
      <c r="K34" s="515"/>
      <c r="L34" s="516">
        <v>1.324117034371745E-2</v>
      </c>
      <c r="M34" s="517">
        <v>6.047533377521068E-2</v>
      </c>
      <c r="N34" s="517"/>
      <c r="O34" s="517">
        <v>5.622573619922356E-2</v>
      </c>
      <c r="P34" s="547">
        <v>1.1362560363601931E-5</v>
      </c>
      <c r="Q34" s="517">
        <v>6.708455638670581E-2</v>
      </c>
      <c r="R34" s="518"/>
      <c r="S34" s="519">
        <f t="shared" si="1"/>
        <v>0.80296184073477894</v>
      </c>
      <c r="T34" s="520">
        <f t="shared" si="2"/>
        <v>0.19703815926522111</v>
      </c>
      <c r="U34" s="521">
        <f t="shared" si="3"/>
        <v>0.19703815926522111</v>
      </c>
      <c r="V34" s="522">
        <v>2019</v>
      </c>
      <c r="W34" s="523" t="s">
        <v>354</v>
      </c>
      <c r="X34" s="548" t="s">
        <v>355</v>
      </c>
      <c r="Y34" s="64" t="s">
        <v>271</v>
      </c>
    </row>
    <row r="35" spans="1:25" ht="14.25" customHeight="1" x14ac:dyDescent="0.2">
      <c r="A35" s="64"/>
      <c r="B35" s="64"/>
      <c r="C35" s="509" t="str">
        <f t="shared" si="0"/>
        <v>Australia | 2021</v>
      </c>
      <c r="D35" s="510" t="s">
        <v>57</v>
      </c>
      <c r="E35" s="511">
        <v>2021</v>
      </c>
      <c r="F35" s="512">
        <v>0.54877101418669727</v>
      </c>
      <c r="G35" s="513">
        <v>1.700367300454789E-2</v>
      </c>
      <c r="H35" s="513">
        <v>0.20822240155669022</v>
      </c>
      <c r="I35" s="514"/>
      <c r="J35" s="514"/>
      <c r="K35" s="515"/>
      <c r="L35" s="516">
        <v>1.2640565959468735E-2</v>
      </c>
      <c r="M35" s="517">
        <v>5.7131436242825573E-2</v>
      </c>
      <c r="N35" s="517"/>
      <c r="O35" s="517">
        <v>7.9301450346559665E-2</v>
      </c>
      <c r="P35" s="547">
        <v>1.5084207588864838E-5</v>
      </c>
      <c r="Q35" s="517">
        <v>7.6914374495621815E-2</v>
      </c>
      <c r="R35" s="518"/>
      <c r="S35" s="519">
        <f t="shared" si="1"/>
        <v>0.77399708874793538</v>
      </c>
      <c r="T35" s="520">
        <f t="shared" si="2"/>
        <v>0.22600291125206462</v>
      </c>
      <c r="U35" s="521">
        <f t="shared" si="3"/>
        <v>0.22600291125206462</v>
      </c>
      <c r="V35" s="522">
        <v>2020</v>
      </c>
      <c r="W35" s="523" t="s">
        <v>354</v>
      </c>
      <c r="X35" s="548" t="s">
        <v>355</v>
      </c>
      <c r="Y35" s="64" t="s">
        <v>271</v>
      </c>
    </row>
    <row r="36" spans="1:25" ht="14.25" customHeight="1" x14ac:dyDescent="0.2">
      <c r="A36" s="64"/>
      <c r="B36" s="64"/>
      <c r="C36" s="509" t="str">
        <f t="shared" si="0"/>
        <v>Australia | 2022</v>
      </c>
      <c r="D36" s="510" t="s">
        <v>57</v>
      </c>
      <c r="E36" s="511">
        <v>2022</v>
      </c>
      <c r="F36" s="512">
        <v>0.52837087748631162</v>
      </c>
      <c r="G36" s="513">
        <v>1.7555751372602183E-2</v>
      </c>
      <c r="H36" s="513">
        <v>0.18746846215835575</v>
      </c>
      <c r="I36" s="514"/>
      <c r="J36" s="514"/>
      <c r="K36" s="515"/>
      <c r="L36" s="516">
        <v>1.2600073807963729E-2</v>
      </c>
      <c r="M36" s="517">
        <v>5.7238829014061167E-2</v>
      </c>
      <c r="N36" s="517"/>
      <c r="O36" s="517">
        <v>0.10435918871491297</v>
      </c>
      <c r="P36" s="517">
        <v>1.5084207588864838E-5</v>
      </c>
      <c r="Q36" s="517">
        <v>9.2391754596052034E-2</v>
      </c>
      <c r="R36" s="518"/>
      <c r="S36" s="519">
        <f t="shared" si="1"/>
        <v>0.73339506965942125</v>
      </c>
      <c r="T36" s="520">
        <f t="shared" si="2"/>
        <v>0.26660493034057875</v>
      </c>
      <c r="U36" s="521">
        <f t="shared" si="3"/>
        <v>0.26660493034057875</v>
      </c>
      <c r="V36" s="522">
        <v>2020</v>
      </c>
      <c r="W36" s="523" t="s">
        <v>788</v>
      </c>
      <c r="X36" s="548" t="s">
        <v>355</v>
      </c>
      <c r="Y36" s="64" t="s">
        <v>271</v>
      </c>
    </row>
    <row r="37" spans="1:25" ht="14.25" customHeight="1" x14ac:dyDescent="0.2">
      <c r="A37" s="64"/>
      <c r="B37" s="64"/>
      <c r="C37" s="509" t="str">
        <f t="shared" si="0"/>
        <v>Australia | 2023</v>
      </c>
      <c r="D37" s="510" t="s">
        <v>57</v>
      </c>
      <c r="E37" s="511">
        <v>2023</v>
      </c>
      <c r="F37" s="512"/>
      <c r="G37" s="513"/>
      <c r="H37" s="513"/>
      <c r="I37" s="514"/>
      <c r="J37" s="514"/>
      <c r="K37" s="515"/>
      <c r="L37" s="516"/>
      <c r="M37" s="517"/>
      <c r="N37" s="517"/>
      <c r="O37" s="517"/>
      <c r="P37" s="517"/>
      <c r="Q37" s="517"/>
      <c r="R37" s="518"/>
      <c r="S37" s="519" t="str">
        <f t="shared" si="1"/>
        <v/>
      </c>
      <c r="T37" s="520" t="str">
        <f t="shared" si="2"/>
        <v/>
      </c>
      <c r="U37" s="521" t="str">
        <f t="shared" si="3"/>
        <v/>
      </c>
      <c r="V37" s="522"/>
      <c r="W37" s="523"/>
      <c r="X37" s="524"/>
      <c r="Y37" s="64" t="s">
        <v>271</v>
      </c>
    </row>
    <row r="38" spans="1:25" ht="14.25" customHeight="1" x14ac:dyDescent="0.2">
      <c r="A38" s="64"/>
      <c r="B38" s="64"/>
      <c r="C38" s="509" t="str">
        <f t="shared" ref="C38:C57" si="4">D38&amp;" | "&amp;E38</f>
        <v>Australia | 2024</v>
      </c>
      <c r="D38" s="510" t="s">
        <v>57</v>
      </c>
      <c r="E38" s="511">
        <v>2024</v>
      </c>
      <c r="F38" s="512"/>
      <c r="G38" s="513"/>
      <c r="H38" s="513"/>
      <c r="I38" s="514"/>
      <c r="J38" s="514"/>
      <c r="K38" s="515"/>
      <c r="L38" s="516"/>
      <c r="M38" s="517"/>
      <c r="N38" s="517"/>
      <c r="O38" s="517"/>
      <c r="P38" s="517"/>
      <c r="Q38" s="517"/>
      <c r="R38" s="518"/>
      <c r="S38" s="519" t="str">
        <f t="shared" ref="S38:S57" si="5">IFERROR(1-U38,"")</f>
        <v/>
      </c>
      <c r="T38" s="520" t="str">
        <f t="shared" ref="T38:T57" si="6">IF(AND(ISBLANK(F38),ISBLANK(H38),ISBLANK(Q38),ISBLANK(M38)),"",SUM(K38:R38))</f>
        <v/>
      </c>
      <c r="U38" s="521" t="str">
        <f t="shared" ref="U38:U57" si="7">IF(AND(ISBLANK(F38),ISBLANK(H38),ISBLANK(Q38),ISBLANK(M38)),"",SUM(L38:R38))</f>
        <v/>
      </c>
      <c r="V38" s="522"/>
      <c r="W38" s="523"/>
      <c r="X38" s="524"/>
      <c r="Y38" s="64" t="s">
        <v>271</v>
      </c>
    </row>
    <row r="39" spans="1:25" ht="14.25" customHeight="1" x14ac:dyDescent="0.2">
      <c r="A39" s="64"/>
      <c r="B39" s="64"/>
      <c r="C39" s="509" t="str">
        <f t="shared" si="4"/>
        <v>Australia | 2025</v>
      </c>
      <c r="D39" s="510" t="s">
        <v>57</v>
      </c>
      <c r="E39" s="511">
        <v>2025</v>
      </c>
      <c r="F39" s="512"/>
      <c r="G39" s="513"/>
      <c r="H39" s="513"/>
      <c r="I39" s="514"/>
      <c r="J39" s="514"/>
      <c r="K39" s="515"/>
      <c r="L39" s="516"/>
      <c r="M39" s="517"/>
      <c r="N39" s="517"/>
      <c r="O39" s="517"/>
      <c r="P39" s="517"/>
      <c r="Q39" s="517"/>
      <c r="R39" s="518"/>
      <c r="S39" s="519" t="str">
        <f t="shared" si="5"/>
        <v/>
      </c>
      <c r="T39" s="520" t="str">
        <f t="shared" si="6"/>
        <v/>
      </c>
      <c r="U39" s="521" t="str">
        <f t="shared" si="7"/>
        <v/>
      </c>
      <c r="V39" s="522"/>
      <c r="W39" s="523"/>
      <c r="X39" s="524"/>
      <c r="Y39" s="64" t="s">
        <v>271</v>
      </c>
    </row>
    <row r="40" spans="1:25" ht="14.25" customHeight="1" x14ac:dyDescent="0.2">
      <c r="A40" s="64"/>
      <c r="B40" s="64"/>
      <c r="C40" s="509" t="str">
        <f t="shared" si="4"/>
        <v>Australia | 2026</v>
      </c>
      <c r="D40" s="510" t="s">
        <v>57</v>
      </c>
      <c r="E40" s="511">
        <v>2026</v>
      </c>
      <c r="F40" s="512"/>
      <c r="G40" s="513"/>
      <c r="H40" s="513"/>
      <c r="I40" s="514"/>
      <c r="J40" s="514"/>
      <c r="K40" s="515"/>
      <c r="L40" s="516"/>
      <c r="M40" s="517"/>
      <c r="N40" s="517"/>
      <c r="O40" s="517"/>
      <c r="P40" s="517"/>
      <c r="Q40" s="517"/>
      <c r="R40" s="518"/>
      <c r="S40" s="519" t="str">
        <f t="shared" si="5"/>
        <v/>
      </c>
      <c r="T40" s="520" t="str">
        <f t="shared" si="6"/>
        <v/>
      </c>
      <c r="U40" s="521" t="str">
        <f t="shared" si="7"/>
        <v/>
      </c>
      <c r="V40" s="522"/>
      <c r="W40" s="523"/>
      <c r="X40" s="524"/>
      <c r="Y40" s="64" t="s">
        <v>271</v>
      </c>
    </row>
    <row r="41" spans="1:25" ht="14.25" customHeight="1" x14ac:dyDescent="0.2">
      <c r="A41" s="64"/>
      <c r="B41" s="64"/>
      <c r="C41" s="509" t="str">
        <f t="shared" si="4"/>
        <v>Australia | 2027</v>
      </c>
      <c r="D41" s="510" t="s">
        <v>57</v>
      </c>
      <c r="E41" s="511">
        <v>2027</v>
      </c>
      <c r="F41" s="512"/>
      <c r="G41" s="513"/>
      <c r="H41" s="513"/>
      <c r="I41" s="514"/>
      <c r="J41" s="514"/>
      <c r="K41" s="515"/>
      <c r="L41" s="516"/>
      <c r="M41" s="517"/>
      <c r="N41" s="517"/>
      <c r="O41" s="517"/>
      <c r="P41" s="517"/>
      <c r="Q41" s="517"/>
      <c r="R41" s="518"/>
      <c r="S41" s="519" t="str">
        <f t="shared" si="5"/>
        <v/>
      </c>
      <c r="T41" s="520" t="str">
        <f t="shared" si="6"/>
        <v/>
      </c>
      <c r="U41" s="521" t="str">
        <f t="shared" si="7"/>
        <v/>
      </c>
      <c r="V41" s="522"/>
      <c r="W41" s="523"/>
      <c r="X41" s="524"/>
      <c r="Y41" s="64" t="s">
        <v>271</v>
      </c>
    </row>
    <row r="42" spans="1:25" ht="14.25" customHeight="1" x14ac:dyDescent="0.2">
      <c r="A42" s="64"/>
      <c r="B42" s="64"/>
      <c r="C42" s="509" t="str">
        <f t="shared" si="4"/>
        <v>Australia | 2028</v>
      </c>
      <c r="D42" s="510" t="s">
        <v>57</v>
      </c>
      <c r="E42" s="511">
        <v>2028</v>
      </c>
      <c r="F42" s="512"/>
      <c r="G42" s="513"/>
      <c r="H42" s="513"/>
      <c r="I42" s="514"/>
      <c r="J42" s="514"/>
      <c r="K42" s="515"/>
      <c r="L42" s="516"/>
      <c r="M42" s="517"/>
      <c r="N42" s="517"/>
      <c r="O42" s="517"/>
      <c r="P42" s="517"/>
      <c r="Q42" s="517"/>
      <c r="R42" s="518"/>
      <c r="S42" s="519" t="str">
        <f t="shared" si="5"/>
        <v/>
      </c>
      <c r="T42" s="520" t="str">
        <f t="shared" si="6"/>
        <v/>
      </c>
      <c r="U42" s="521" t="str">
        <f t="shared" si="7"/>
        <v/>
      </c>
      <c r="V42" s="522"/>
      <c r="W42" s="523"/>
      <c r="X42" s="524"/>
      <c r="Y42" s="64" t="s">
        <v>271</v>
      </c>
    </row>
    <row r="43" spans="1:25" ht="14.25" customHeight="1" x14ac:dyDescent="0.2">
      <c r="A43" s="64"/>
      <c r="B43" s="64"/>
      <c r="C43" s="509" t="str">
        <f t="shared" si="4"/>
        <v>Australia | 2029</v>
      </c>
      <c r="D43" s="510" t="s">
        <v>57</v>
      </c>
      <c r="E43" s="511">
        <v>2029</v>
      </c>
      <c r="F43" s="512"/>
      <c r="G43" s="513"/>
      <c r="H43" s="513"/>
      <c r="I43" s="514"/>
      <c r="J43" s="514"/>
      <c r="K43" s="515"/>
      <c r="L43" s="516"/>
      <c r="M43" s="517"/>
      <c r="N43" s="517"/>
      <c r="O43" s="517"/>
      <c r="P43" s="517"/>
      <c r="Q43" s="517"/>
      <c r="R43" s="518"/>
      <c r="S43" s="519" t="str">
        <f t="shared" si="5"/>
        <v/>
      </c>
      <c r="T43" s="520" t="str">
        <f t="shared" si="6"/>
        <v/>
      </c>
      <c r="U43" s="521" t="str">
        <f t="shared" si="7"/>
        <v/>
      </c>
      <c r="V43" s="522"/>
      <c r="W43" s="523"/>
      <c r="X43" s="524"/>
      <c r="Y43" s="64" t="s">
        <v>271</v>
      </c>
    </row>
    <row r="44" spans="1:25" ht="14.25" customHeight="1" thickBot="1" x14ac:dyDescent="0.25">
      <c r="A44" s="64"/>
      <c r="B44" s="64"/>
      <c r="C44" s="525" t="str">
        <f t="shared" si="4"/>
        <v>Australia | 2030</v>
      </c>
      <c r="D44" s="526" t="s">
        <v>57</v>
      </c>
      <c r="E44" s="527">
        <v>2030</v>
      </c>
      <c r="F44" s="528"/>
      <c r="G44" s="529"/>
      <c r="H44" s="529"/>
      <c r="I44" s="530"/>
      <c r="J44" s="530"/>
      <c r="K44" s="531"/>
      <c r="L44" s="532"/>
      <c r="M44" s="533"/>
      <c r="N44" s="533"/>
      <c r="O44" s="533"/>
      <c r="P44" s="533"/>
      <c r="Q44" s="533"/>
      <c r="R44" s="534"/>
      <c r="S44" s="535" t="str">
        <f t="shared" si="5"/>
        <v/>
      </c>
      <c r="T44" s="536" t="str">
        <f t="shared" si="6"/>
        <v/>
      </c>
      <c r="U44" s="537" t="str">
        <f t="shared" si="7"/>
        <v/>
      </c>
      <c r="V44" s="538"/>
      <c r="W44" s="539"/>
      <c r="X44" s="540"/>
      <c r="Y44" s="64" t="s">
        <v>271</v>
      </c>
    </row>
    <row r="45" spans="1:25" ht="14.25" customHeight="1" x14ac:dyDescent="0.2">
      <c r="A45" s="64"/>
      <c r="B45" s="64"/>
      <c r="C45" s="493" t="str">
        <f t="shared" si="4"/>
        <v>Austria | 2018</v>
      </c>
      <c r="D45" s="494" t="s">
        <v>13</v>
      </c>
      <c r="E45" s="495">
        <v>2018</v>
      </c>
      <c r="F45" s="496">
        <v>5.4875569575885033E-2</v>
      </c>
      <c r="G45" s="497">
        <v>1.1959341044514547E-2</v>
      </c>
      <c r="H45" s="497">
        <v>0.15301787592008412</v>
      </c>
      <c r="I45" s="549">
        <v>1.8226428321065546E-4</v>
      </c>
      <c r="J45" s="498">
        <v>1.4160532772520154E-2</v>
      </c>
      <c r="K45" s="499"/>
      <c r="L45" s="500">
        <v>6.4563617245005256E-2</v>
      </c>
      <c r="M45" s="501">
        <v>0.59130739572379953</v>
      </c>
      <c r="N45" s="501"/>
      <c r="O45" s="501">
        <v>1.7791798107255521E-2</v>
      </c>
      <c r="P45" s="501"/>
      <c r="Q45" s="501">
        <v>9.2141605327725196E-2</v>
      </c>
      <c r="R45" s="502"/>
      <c r="S45" s="503">
        <f t="shared" si="5"/>
        <v>0.23419558359621451</v>
      </c>
      <c r="T45" s="504">
        <f t="shared" si="6"/>
        <v>0.76580441640378549</v>
      </c>
      <c r="U45" s="505">
        <f t="shared" si="7"/>
        <v>0.76580441640378549</v>
      </c>
      <c r="V45" s="506">
        <v>2017</v>
      </c>
      <c r="W45" s="507" t="s">
        <v>354</v>
      </c>
      <c r="X45" s="546" t="s">
        <v>355</v>
      </c>
      <c r="Y45" s="64" t="s">
        <v>271</v>
      </c>
    </row>
    <row r="46" spans="1:25" ht="14.25" customHeight="1" x14ac:dyDescent="0.2">
      <c r="A46" s="64"/>
      <c r="B46" s="64"/>
      <c r="C46" s="509" t="str">
        <f t="shared" si="4"/>
        <v>Austria | 2019</v>
      </c>
      <c r="D46" s="510" t="s">
        <v>13</v>
      </c>
      <c r="E46" s="511">
        <v>2019</v>
      </c>
      <c r="F46" s="512">
        <v>5.275660550592419E-2</v>
      </c>
      <c r="G46" s="513">
        <v>1.0434731917746331E-2</v>
      </c>
      <c r="H46" s="513">
        <v>0.14454144016788842</v>
      </c>
      <c r="I46" s="550">
        <v>1.8945742308757306E-4</v>
      </c>
      <c r="J46" s="514">
        <v>1.5331477622163603E-2</v>
      </c>
      <c r="K46" s="515"/>
      <c r="L46" s="516">
        <v>6.6951338589562356E-2</v>
      </c>
      <c r="M46" s="517">
        <v>0.60071119401897488</v>
      </c>
      <c r="N46" s="517"/>
      <c r="O46" s="517">
        <v>2.1204657737878368E-2</v>
      </c>
      <c r="P46" s="517"/>
      <c r="Q46" s="517">
        <v>8.7879097016774266E-2</v>
      </c>
      <c r="R46" s="518"/>
      <c r="S46" s="519">
        <f t="shared" si="5"/>
        <v>0.22325371263681015</v>
      </c>
      <c r="T46" s="520">
        <f t="shared" si="6"/>
        <v>0.77674628736318985</v>
      </c>
      <c r="U46" s="521">
        <f t="shared" si="7"/>
        <v>0.77674628736318985</v>
      </c>
      <c r="V46" s="522">
        <v>2018</v>
      </c>
      <c r="W46" s="523" t="s">
        <v>354</v>
      </c>
      <c r="X46" s="548" t="s">
        <v>355</v>
      </c>
      <c r="Y46" s="64" t="s">
        <v>271</v>
      </c>
    </row>
    <row r="47" spans="1:25" ht="14.25" customHeight="1" x14ac:dyDescent="0.2">
      <c r="A47" s="64"/>
      <c r="B47" s="64"/>
      <c r="C47" s="509" t="str">
        <f t="shared" si="4"/>
        <v>Austria | 2020</v>
      </c>
      <c r="D47" s="510" t="s">
        <v>13</v>
      </c>
      <c r="E47" s="511">
        <v>2020</v>
      </c>
      <c r="F47" s="512">
        <v>4.598908870478885E-2</v>
      </c>
      <c r="G47" s="513">
        <v>9.3352192362093356E-3</v>
      </c>
      <c r="H47" s="513">
        <v>0.15584293123189871</v>
      </c>
      <c r="I47" s="550">
        <v>1.7511955277160369E-4</v>
      </c>
      <c r="J47" s="514">
        <v>1.5437462113558295E-2</v>
      </c>
      <c r="K47" s="515"/>
      <c r="L47" s="516">
        <v>5.9109584427830542E-2</v>
      </c>
      <c r="M47" s="517">
        <v>0.59046271974136189</v>
      </c>
      <c r="N47" s="517"/>
      <c r="O47" s="517">
        <v>2.29271906782515E-2</v>
      </c>
      <c r="P47" s="517"/>
      <c r="Q47" s="517">
        <v>0.1007206843133293</v>
      </c>
      <c r="R47" s="518"/>
      <c r="S47" s="519">
        <f t="shared" si="5"/>
        <v>0.22677982083922676</v>
      </c>
      <c r="T47" s="520">
        <f t="shared" si="6"/>
        <v>0.77322017916077324</v>
      </c>
      <c r="U47" s="521">
        <f t="shared" si="7"/>
        <v>0.77322017916077324</v>
      </c>
      <c r="V47" s="522">
        <v>2019</v>
      </c>
      <c r="W47" s="523" t="s">
        <v>354</v>
      </c>
      <c r="X47" s="548" t="s">
        <v>355</v>
      </c>
      <c r="Y47" s="64" t="s">
        <v>271</v>
      </c>
    </row>
    <row r="48" spans="1:25" ht="14.25" customHeight="1" x14ac:dyDescent="0.2">
      <c r="A48" s="64"/>
      <c r="B48" s="64"/>
      <c r="C48" s="509" t="str">
        <f t="shared" si="4"/>
        <v>Austria | 2021</v>
      </c>
      <c r="D48" s="510" t="s">
        <v>13</v>
      </c>
      <c r="E48" s="511">
        <v>2021</v>
      </c>
      <c r="F48" s="512">
        <v>3.2471022782088563E-2</v>
      </c>
      <c r="G48" s="513">
        <v>1.0005926375125764E-2</v>
      </c>
      <c r="H48" s="513">
        <v>0.13720247529528509</v>
      </c>
      <c r="I48" s="550">
        <v>1.3782267734333006E-4</v>
      </c>
      <c r="J48" s="514">
        <v>1.4719461940267652E-2</v>
      </c>
      <c r="K48" s="515"/>
      <c r="L48" s="516">
        <v>5.8753807351461608E-2</v>
      </c>
      <c r="M48" s="517">
        <v>0.62494314814559593</v>
      </c>
      <c r="N48" s="517"/>
      <c r="O48" s="517">
        <v>2.8157172981242335E-2</v>
      </c>
      <c r="P48" s="517"/>
      <c r="Q48" s="517">
        <v>9.3609162451589789E-2</v>
      </c>
      <c r="R48" s="518"/>
      <c r="S48" s="519">
        <f t="shared" si="5"/>
        <v>0.19453670907011034</v>
      </c>
      <c r="T48" s="520">
        <f t="shared" si="6"/>
        <v>0.80546329092988966</v>
      </c>
      <c r="U48" s="521">
        <f t="shared" si="7"/>
        <v>0.80546329092988966</v>
      </c>
      <c r="V48" s="522">
        <v>2020</v>
      </c>
      <c r="W48" s="523" t="s">
        <v>354</v>
      </c>
      <c r="X48" s="548" t="s">
        <v>355</v>
      </c>
      <c r="Y48" s="64" t="s">
        <v>271</v>
      </c>
    </row>
    <row r="49" spans="1:25" ht="14.25" customHeight="1" x14ac:dyDescent="0.2">
      <c r="A49" s="64"/>
      <c r="B49" s="64"/>
      <c r="C49" s="509" t="str">
        <f t="shared" si="4"/>
        <v>Austria | 2022</v>
      </c>
      <c r="D49" s="510" t="s">
        <v>13</v>
      </c>
      <c r="E49" s="511">
        <v>2022</v>
      </c>
      <c r="F49" s="512">
        <v>3.0475571505269999E-2</v>
      </c>
      <c r="G49" s="513">
        <v>1.0045494362655063E-2</v>
      </c>
      <c r="H49" s="513">
        <v>0.14999010992116193</v>
      </c>
      <c r="I49" s="514">
        <v>1.695442086524061E-4</v>
      </c>
      <c r="J49" s="514">
        <v>1.5089434570064144E-2</v>
      </c>
      <c r="K49" s="515">
        <v>0</v>
      </c>
      <c r="L49" s="516">
        <v>5.8280821724264603E-2</v>
      </c>
      <c r="M49" s="517">
        <v>0.6010342196727797</v>
      </c>
      <c r="N49" s="517">
        <v>0</v>
      </c>
      <c r="O49" s="517">
        <v>3.9687473508717395E-2</v>
      </c>
      <c r="P49" s="517">
        <v>0</v>
      </c>
      <c r="Q49" s="517">
        <v>9.522733052643477E-2</v>
      </c>
      <c r="R49" s="518">
        <v>0</v>
      </c>
      <c r="S49" s="519">
        <f t="shared" si="5"/>
        <v>0.20577015456780356</v>
      </c>
      <c r="T49" s="520">
        <f t="shared" si="6"/>
        <v>0.79422984543219644</v>
      </c>
      <c r="U49" s="521">
        <f t="shared" si="7"/>
        <v>0.79422984543219644</v>
      </c>
      <c r="V49" s="522">
        <v>2021</v>
      </c>
      <c r="W49" s="523" t="s">
        <v>788</v>
      </c>
      <c r="X49" s="69" t="s">
        <v>357</v>
      </c>
      <c r="Y49" s="64" t="s">
        <v>271</v>
      </c>
    </row>
    <row r="50" spans="1:25" ht="14.25" customHeight="1" x14ac:dyDescent="0.2">
      <c r="A50" s="64"/>
      <c r="B50" s="64"/>
      <c r="C50" s="509" t="str">
        <f t="shared" si="4"/>
        <v>Austria | 2023</v>
      </c>
      <c r="D50" s="510" t="s">
        <v>13</v>
      </c>
      <c r="E50" s="511">
        <v>2023</v>
      </c>
      <c r="F50" s="512"/>
      <c r="G50" s="513"/>
      <c r="H50" s="513"/>
      <c r="I50" s="514"/>
      <c r="J50" s="514"/>
      <c r="K50" s="515"/>
      <c r="L50" s="516"/>
      <c r="M50" s="517"/>
      <c r="N50" s="517"/>
      <c r="O50" s="517"/>
      <c r="P50" s="517"/>
      <c r="Q50" s="517"/>
      <c r="R50" s="518"/>
      <c r="S50" s="519" t="str">
        <f t="shared" si="5"/>
        <v/>
      </c>
      <c r="T50" s="520" t="str">
        <f t="shared" si="6"/>
        <v/>
      </c>
      <c r="U50" s="521" t="str">
        <f t="shared" si="7"/>
        <v/>
      </c>
      <c r="V50" s="522"/>
      <c r="W50" s="523"/>
      <c r="X50" s="524"/>
      <c r="Y50" s="64" t="s">
        <v>271</v>
      </c>
    </row>
    <row r="51" spans="1:25" ht="14.25" customHeight="1" x14ac:dyDescent="0.2">
      <c r="A51" s="64"/>
      <c r="B51" s="64"/>
      <c r="C51" s="509" t="str">
        <f t="shared" si="4"/>
        <v>Austria | 2024</v>
      </c>
      <c r="D51" s="510" t="s">
        <v>13</v>
      </c>
      <c r="E51" s="511">
        <v>2024</v>
      </c>
      <c r="F51" s="512"/>
      <c r="G51" s="513"/>
      <c r="H51" s="513"/>
      <c r="I51" s="514"/>
      <c r="J51" s="514"/>
      <c r="K51" s="515"/>
      <c r="L51" s="516"/>
      <c r="M51" s="517"/>
      <c r="N51" s="517"/>
      <c r="O51" s="517"/>
      <c r="P51" s="517"/>
      <c r="Q51" s="517"/>
      <c r="R51" s="518"/>
      <c r="S51" s="519" t="str">
        <f t="shared" si="5"/>
        <v/>
      </c>
      <c r="T51" s="520" t="str">
        <f t="shared" si="6"/>
        <v/>
      </c>
      <c r="U51" s="521" t="str">
        <f t="shared" si="7"/>
        <v/>
      </c>
      <c r="V51" s="522"/>
      <c r="W51" s="523"/>
      <c r="X51" s="524"/>
      <c r="Y51" s="64" t="s">
        <v>271</v>
      </c>
    </row>
    <row r="52" spans="1:25" ht="14.25" customHeight="1" x14ac:dyDescent="0.2">
      <c r="A52" s="64"/>
      <c r="B52" s="64"/>
      <c r="C52" s="509" t="str">
        <f t="shared" si="4"/>
        <v>Austria | 2025</v>
      </c>
      <c r="D52" s="510" t="s">
        <v>13</v>
      </c>
      <c r="E52" s="511">
        <v>2025</v>
      </c>
      <c r="F52" s="512"/>
      <c r="G52" s="513"/>
      <c r="H52" s="513"/>
      <c r="I52" s="514"/>
      <c r="J52" s="514"/>
      <c r="K52" s="515"/>
      <c r="L52" s="516"/>
      <c r="M52" s="517"/>
      <c r="N52" s="517"/>
      <c r="O52" s="517"/>
      <c r="P52" s="517"/>
      <c r="Q52" s="517"/>
      <c r="R52" s="518"/>
      <c r="S52" s="519" t="str">
        <f t="shared" si="5"/>
        <v/>
      </c>
      <c r="T52" s="520" t="str">
        <f t="shared" si="6"/>
        <v/>
      </c>
      <c r="U52" s="521" t="str">
        <f t="shared" si="7"/>
        <v/>
      </c>
      <c r="V52" s="522"/>
      <c r="W52" s="523"/>
      <c r="X52" s="524"/>
      <c r="Y52" s="64" t="s">
        <v>271</v>
      </c>
    </row>
    <row r="53" spans="1:25" ht="14.25" customHeight="1" x14ac:dyDescent="0.2">
      <c r="A53" s="64"/>
      <c r="B53" s="64"/>
      <c r="C53" s="509" t="str">
        <f t="shared" si="4"/>
        <v>Austria | 2026</v>
      </c>
      <c r="D53" s="510" t="s">
        <v>13</v>
      </c>
      <c r="E53" s="511">
        <v>2026</v>
      </c>
      <c r="F53" s="512"/>
      <c r="G53" s="513"/>
      <c r="H53" s="513"/>
      <c r="I53" s="514"/>
      <c r="J53" s="514"/>
      <c r="K53" s="515"/>
      <c r="L53" s="516"/>
      <c r="M53" s="517"/>
      <c r="N53" s="517"/>
      <c r="O53" s="517"/>
      <c r="P53" s="517"/>
      <c r="Q53" s="517"/>
      <c r="R53" s="518"/>
      <c r="S53" s="519" t="str">
        <f t="shared" si="5"/>
        <v/>
      </c>
      <c r="T53" s="520" t="str">
        <f t="shared" si="6"/>
        <v/>
      </c>
      <c r="U53" s="521" t="str">
        <f t="shared" si="7"/>
        <v/>
      </c>
      <c r="V53" s="522"/>
      <c r="W53" s="523"/>
      <c r="X53" s="524"/>
      <c r="Y53" s="64" t="s">
        <v>271</v>
      </c>
    </row>
    <row r="54" spans="1:25" ht="14.25" customHeight="1" x14ac:dyDescent="0.2">
      <c r="A54" s="64"/>
      <c r="B54" s="64"/>
      <c r="C54" s="509" t="str">
        <f t="shared" si="4"/>
        <v>Austria | 2027</v>
      </c>
      <c r="D54" s="510" t="s">
        <v>13</v>
      </c>
      <c r="E54" s="511">
        <v>2027</v>
      </c>
      <c r="F54" s="512"/>
      <c r="G54" s="513"/>
      <c r="H54" s="513"/>
      <c r="I54" s="514"/>
      <c r="J54" s="514"/>
      <c r="K54" s="515"/>
      <c r="L54" s="516"/>
      <c r="M54" s="517"/>
      <c r="N54" s="517"/>
      <c r="O54" s="517"/>
      <c r="P54" s="517"/>
      <c r="Q54" s="517"/>
      <c r="R54" s="518"/>
      <c r="S54" s="519" t="str">
        <f t="shared" si="5"/>
        <v/>
      </c>
      <c r="T54" s="520" t="str">
        <f t="shared" si="6"/>
        <v/>
      </c>
      <c r="U54" s="521" t="str">
        <f t="shared" si="7"/>
        <v/>
      </c>
      <c r="V54" s="522"/>
      <c r="W54" s="523"/>
      <c r="X54" s="524"/>
      <c r="Y54" s="64" t="s">
        <v>271</v>
      </c>
    </row>
    <row r="55" spans="1:25" ht="14.25" customHeight="1" x14ac:dyDescent="0.2">
      <c r="A55" s="64"/>
      <c r="B55" s="64"/>
      <c r="C55" s="509" t="str">
        <f t="shared" si="4"/>
        <v>Austria | 2028</v>
      </c>
      <c r="D55" s="510" t="s">
        <v>13</v>
      </c>
      <c r="E55" s="511">
        <v>2028</v>
      </c>
      <c r="F55" s="512"/>
      <c r="G55" s="513"/>
      <c r="H55" s="513"/>
      <c r="I55" s="514"/>
      <c r="J55" s="514"/>
      <c r="K55" s="515"/>
      <c r="L55" s="516"/>
      <c r="M55" s="517"/>
      <c r="N55" s="517"/>
      <c r="O55" s="517"/>
      <c r="P55" s="517"/>
      <c r="Q55" s="517"/>
      <c r="R55" s="518"/>
      <c r="S55" s="519" t="str">
        <f t="shared" si="5"/>
        <v/>
      </c>
      <c r="T55" s="520" t="str">
        <f t="shared" si="6"/>
        <v/>
      </c>
      <c r="U55" s="521" t="str">
        <f t="shared" si="7"/>
        <v/>
      </c>
      <c r="V55" s="522"/>
      <c r="W55" s="523"/>
      <c r="X55" s="524"/>
      <c r="Y55" s="64" t="s">
        <v>271</v>
      </c>
    </row>
    <row r="56" spans="1:25" ht="14.25" customHeight="1" x14ac:dyDescent="0.2">
      <c r="A56" s="64"/>
      <c r="B56" s="64"/>
      <c r="C56" s="509" t="str">
        <f t="shared" si="4"/>
        <v>Austria | 2029</v>
      </c>
      <c r="D56" s="510" t="s">
        <v>13</v>
      </c>
      <c r="E56" s="511">
        <v>2029</v>
      </c>
      <c r="F56" s="512"/>
      <c r="G56" s="513"/>
      <c r="H56" s="513"/>
      <c r="I56" s="514"/>
      <c r="J56" s="514"/>
      <c r="K56" s="515"/>
      <c r="L56" s="516"/>
      <c r="M56" s="517"/>
      <c r="N56" s="517"/>
      <c r="O56" s="517"/>
      <c r="P56" s="517"/>
      <c r="Q56" s="517"/>
      <c r="R56" s="518"/>
      <c r="S56" s="519" t="str">
        <f t="shared" si="5"/>
        <v/>
      </c>
      <c r="T56" s="520" t="str">
        <f t="shared" si="6"/>
        <v/>
      </c>
      <c r="U56" s="521" t="str">
        <f t="shared" si="7"/>
        <v/>
      </c>
      <c r="V56" s="522"/>
      <c r="W56" s="523"/>
      <c r="X56" s="524"/>
      <c r="Y56" s="64" t="s">
        <v>271</v>
      </c>
    </row>
    <row r="57" spans="1:25" ht="14.25" customHeight="1" thickBot="1" x14ac:dyDescent="0.25">
      <c r="A57" s="64"/>
      <c r="B57" s="64"/>
      <c r="C57" s="525" t="str">
        <f t="shared" si="4"/>
        <v>Austria | 2030</v>
      </c>
      <c r="D57" s="526" t="s">
        <v>13</v>
      </c>
      <c r="E57" s="527">
        <v>2030</v>
      </c>
      <c r="F57" s="528"/>
      <c r="G57" s="529"/>
      <c r="H57" s="529"/>
      <c r="I57" s="530"/>
      <c r="J57" s="530"/>
      <c r="K57" s="531"/>
      <c r="L57" s="532"/>
      <c r="M57" s="533"/>
      <c r="N57" s="533"/>
      <c r="O57" s="533"/>
      <c r="P57" s="533"/>
      <c r="Q57" s="533"/>
      <c r="R57" s="534"/>
      <c r="S57" s="535" t="str">
        <f t="shared" si="5"/>
        <v/>
      </c>
      <c r="T57" s="536" t="str">
        <f t="shared" si="6"/>
        <v/>
      </c>
      <c r="U57" s="537" t="str">
        <f t="shared" si="7"/>
        <v/>
      </c>
      <c r="V57" s="538"/>
      <c r="W57" s="539"/>
      <c r="X57" s="540"/>
      <c r="Y57" s="64" t="s">
        <v>271</v>
      </c>
    </row>
    <row r="58" spans="1:25" ht="14.25" customHeight="1" x14ac:dyDescent="0.2">
      <c r="A58" s="64"/>
      <c r="B58" s="64"/>
      <c r="C58" s="493" t="s">
        <v>358</v>
      </c>
      <c r="D58" s="494" t="s">
        <v>62</v>
      </c>
      <c r="E58" s="495">
        <v>2018</v>
      </c>
      <c r="F58" s="496"/>
      <c r="G58" s="497">
        <v>6.8434559452523522E-5</v>
      </c>
      <c r="H58" s="542">
        <v>0.99993156544054751</v>
      </c>
      <c r="I58" s="498"/>
      <c r="J58" s="498"/>
      <c r="K58" s="499"/>
      <c r="L58" s="500"/>
      <c r="M58" s="501"/>
      <c r="N58" s="501"/>
      <c r="O58" s="501"/>
      <c r="P58" s="501"/>
      <c r="Q58" s="501"/>
      <c r="R58" s="502"/>
      <c r="S58" s="503">
        <v>1</v>
      </c>
      <c r="T58" s="504">
        <v>0</v>
      </c>
      <c r="U58" s="505">
        <v>0</v>
      </c>
      <c r="V58" s="506">
        <v>2017</v>
      </c>
      <c r="W58" s="507" t="s">
        <v>354</v>
      </c>
      <c r="X58" s="546" t="s">
        <v>355</v>
      </c>
      <c r="Y58" s="64" t="s">
        <v>271</v>
      </c>
    </row>
    <row r="59" spans="1:25" ht="14.25" customHeight="1" x14ac:dyDescent="0.2">
      <c r="A59" s="64"/>
      <c r="B59" s="64"/>
      <c r="C59" s="509" t="s">
        <v>359</v>
      </c>
      <c r="D59" s="510" t="s">
        <v>62</v>
      </c>
      <c r="E59" s="511">
        <v>2019</v>
      </c>
      <c r="F59" s="512"/>
      <c r="G59" s="513">
        <v>6.769105801123671E-5</v>
      </c>
      <c r="H59" s="544">
        <v>0.99993230894198881</v>
      </c>
      <c r="I59" s="514"/>
      <c r="J59" s="514"/>
      <c r="K59" s="515"/>
      <c r="L59" s="516"/>
      <c r="M59" s="517"/>
      <c r="N59" s="517"/>
      <c r="O59" s="517"/>
      <c r="P59" s="517"/>
      <c r="Q59" s="517"/>
      <c r="R59" s="518"/>
      <c r="S59" s="519">
        <v>1</v>
      </c>
      <c r="T59" s="520">
        <v>0</v>
      </c>
      <c r="U59" s="521">
        <v>0</v>
      </c>
      <c r="V59" s="522">
        <v>2018</v>
      </c>
      <c r="W59" s="523" t="s">
        <v>354</v>
      </c>
      <c r="X59" s="548" t="s">
        <v>355</v>
      </c>
      <c r="Y59" s="64" t="s">
        <v>271</v>
      </c>
    </row>
    <row r="60" spans="1:25" ht="14.25" customHeight="1" x14ac:dyDescent="0.2">
      <c r="A60" s="64"/>
      <c r="B60" s="64"/>
      <c r="C60" s="509" t="s">
        <v>360</v>
      </c>
      <c r="D60" s="510" t="s">
        <v>62</v>
      </c>
      <c r="E60" s="511">
        <v>2020</v>
      </c>
      <c r="F60" s="512"/>
      <c r="G60" s="513">
        <v>5.9803247316329278E-5</v>
      </c>
      <c r="H60" s="544">
        <v>0.99994019675268364</v>
      </c>
      <c r="I60" s="514"/>
      <c r="J60" s="514"/>
      <c r="K60" s="515"/>
      <c r="L60" s="516"/>
      <c r="M60" s="517"/>
      <c r="N60" s="517"/>
      <c r="O60" s="517"/>
      <c r="P60" s="517"/>
      <c r="Q60" s="517"/>
      <c r="R60" s="518"/>
      <c r="S60" s="519">
        <v>1</v>
      </c>
      <c r="T60" s="520">
        <v>0</v>
      </c>
      <c r="U60" s="521">
        <v>0</v>
      </c>
      <c r="V60" s="522">
        <v>2019</v>
      </c>
      <c r="W60" s="523" t="s">
        <v>354</v>
      </c>
      <c r="X60" s="548" t="s">
        <v>355</v>
      </c>
      <c r="Y60" s="64" t="s">
        <v>271</v>
      </c>
    </row>
    <row r="61" spans="1:25" ht="14.25" customHeight="1" x14ac:dyDescent="0.2">
      <c r="A61" s="64"/>
      <c r="B61" s="64"/>
      <c r="C61" s="509" t="s">
        <v>361</v>
      </c>
      <c r="D61" s="510" t="s">
        <v>62</v>
      </c>
      <c r="E61" s="511">
        <v>2021</v>
      </c>
      <c r="F61" s="512"/>
      <c r="G61" s="513">
        <v>5.9803247316329278E-5</v>
      </c>
      <c r="H61" s="544">
        <v>0.99994019675268364</v>
      </c>
      <c r="I61" s="514"/>
      <c r="J61" s="514"/>
      <c r="K61" s="515"/>
      <c r="L61" s="516"/>
      <c r="M61" s="517"/>
      <c r="N61" s="517"/>
      <c r="O61" s="517"/>
      <c r="P61" s="517"/>
      <c r="Q61" s="517"/>
      <c r="R61" s="518"/>
      <c r="S61" s="519" t="s">
        <v>14</v>
      </c>
      <c r="T61" s="520" t="s">
        <v>14</v>
      </c>
      <c r="U61" s="521" t="s">
        <v>14</v>
      </c>
      <c r="V61" s="522">
        <v>2019</v>
      </c>
      <c r="W61" s="523" t="s">
        <v>354</v>
      </c>
      <c r="X61" s="548" t="s">
        <v>355</v>
      </c>
      <c r="Y61" s="64" t="s">
        <v>271</v>
      </c>
    </row>
    <row r="62" spans="1:25" ht="14.25" customHeight="1" x14ac:dyDescent="0.2">
      <c r="A62" s="64"/>
      <c r="B62" s="64"/>
      <c r="C62" s="509" t="s">
        <v>362</v>
      </c>
      <c r="D62" s="510" t="s">
        <v>62</v>
      </c>
      <c r="E62" s="511">
        <v>2022</v>
      </c>
      <c r="F62" s="512">
        <v>0</v>
      </c>
      <c r="G62" s="513">
        <v>5.9946647483739474E-5</v>
      </c>
      <c r="H62" s="513">
        <v>0.99994005335251623</v>
      </c>
      <c r="I62" s="514">
        <v>0</v>
      </c>
      <c r="J62" s="514">
        <v>0</v>
      </c>
      <c r="K62" s="515">
        <v>0</v>
      </c>
      <c r="L62" s="516">
        <v>0</v>
      </c>
      <c r="M62" s="517">
        <v>0</v>
      </c>
      <c r="N62" s="517">
        <v>0</v>
      </c>
      <c r="O62" s="517">
        <v>0</v>
      </c>
      <c r="P62" s="517">
        <v>0</v>
      </c>
      <c r="Q62" s="517">
        <v>0</v>
      </c>
      <c r="R62" s="518">
        <v>0</v>
      </c>
      <c r="S62" s="519" t="s">
        <v>14</v>
      </c>
      <c r="T62" s="520" t="s">
        <v>14</v>
      </c>
      <c r="U62" s="521" t="s">
        <v>14</v>
      </c>
      <c r="V62" s="522">
        <v>2020</v>
      </c>
      <c r="W62" s="523" t="s">
        <v>788</v>
      </c>
      <c r="X62" s="548" t="s">
        <v>355</v>
      </c>
      <c r="Y62" s="64" t="s">
        <v>271</v>
      </c>
    </row>
    <row r="63" spans="1:25" ht="14.25" customHeight="1" x14ac:dyDescent="0.2">
      <c r="A63" s="64"/>
      <c r="B63" s="64"/>
      <c r="C63" s="509" t="s">
        <v>363</v>
      </c>
      <c r="D63" s="510" t="s">
        <v>62</v>
      </c>
      <c r="E63" s="511">
        <v>2023</v>
      </c>
      <c r="F63" s="512"/>
      <c r="G63" s="513"/>
      <c r="H63" s="513"/>
      <c r="I63" s="514"/>
      <c r="J63" s="514"/>
      <c r="K63" s="515"/>
      <c r="L63" s="516"/>
      <c r="M63" s="517"/>
      <c r="N63" s="517"/>
      <c r="O63" s="517"/>
      <c r="P63" s="517"/>
      <c r="Q63" s="517"/>
      <c r="R63" s="518"/>
      <c r="S63" s="519" t="s">
        <v>14</v>
      </c>
      <c r="T63" s="520" t="s">
        <v>14</v>
      </c>
      <c r="U63" s="521" t="s">
        <v>14</v>
      </c>
      <c r="V63" s="522"/>
      <c r="W63" s="523"/>
      <c r="X63" s="524"/>
      <c r="Y63" s="64" t="s">
        <v>271</v>
      </c>
    </row>
    <row r="64" spans="1:25" ht="14.25" customHeight="1" x14ac:dyDescent="0.2">
      <c r="A64" s="64"/>
      <c r="B64" s="64"/>
      <c r="C64" s="509" t="s">
        <v>364</v>
      </c>
      <c r="D64" s="510" t="s">
        <v>62</v>
      </c>
      <c r="E64" s="511">
        <v>2024</v>
      </c>
      <c r="F64" s="512"/>
      <c r="G64" s="513"/>
      <c r="H64" s="513"/>
      <c r="I64" s="514"/>
      <c r="J64" s="514"/>
      <c r="K64" s="515"/>
      <c r="L64" s="516"/>
      <c r="M64" s="517"/>
      <c r="N64" s="517"/>
      <c r="O64" s="517"/>
      <c r="P64" s="517"/>
      <c r="Q64" s="517"/>
      <c r="R64" s="518"/>
      <c r="S64" s="519" t="s">
        <v>14</v>
      </c>
      <c r="T64" s="520" t="s">
        <v>14</v>
      </c>
      <c r="U64" s="521" t="s">
        <v>14</v>
      </c>
      <c r="V64" s="522"/>
      <c r="W64" s="523"/>
      <c r="X64" s="524"/>
      <c r="Y64" s="64" t="s">
        <v>271</v>
      </c>
    </row>
    <row r="65" spans="1:25" ht="14.25" customHeight="1" x14ac:dyDescent="0.2">
      <c r="A65" s="64"/>
      <c r="B65" s="64"/>
      <c r="C65" s="509" t="s">
        <v>365</v>
      </c>
      <c r="D65" s="510" t="s">
        <v>62</v>
      </c>
      <c r="E65" s="511">
        <v>2025</v>
      </c>
      <c r="F65" s="512"/>
      <c r="G65" s="513"/>
      <c r="H65" s="513"/>
      <c r="I65" s="514"/>
      <c r="J65" s="514"/>
      <c r="K65" s="515"/>
      <c r="L65" s="516"/>
      <c r="M65" s="517"/>
      <c r="N65" s="517"/>
      <c r="O65" s="517"/>
      <c r="P65" s="517"/>
      <c r="Q65" s="517"/>
      <c r="R65" s="518"/>
      <c r="S65" s="519" t="s">
        <v>14</v>
      </c>
      <c r="T65" s="520" t="s">
        <v>14</v>
      </c>
      <c r="U65" s="521" t="s">
        <v>14</v>
      </c>
      <c r="V65" s="522"/>
      <c r="W65" s="523"/>
      <c r="X65" s="524"/>
      <c r="Y65" s="64" t="s">
        <v>271</v>
      </c>
    </row>
    <row r="66" spans="1:25" ht="14.25" customHeight="1" x14ac:dyDescent="0.2">
      <c r="A66" s="64"/>
      <c r="B66" s="64"/>
      <c r="C66" s="509" t="s">
        <v>366</v>
      </c>
      <c r="D66" s="510" t="s">
        <v>62</v>
      </c>
      <c r="E66" s="511">
        <v>2026</v>
      </c>
      <c r="F66" s="512"/>
      <c r="G66" s="513"/>
      <c r="H66" s="513"/>
      <c r="I66" s="514"/>
      <c r="J66" s="514"/>
      <c r="K66" s="515"/>
      <c r="L66" s="516"/>
      <c r="M66" s="517"/>
      <c r="N66" s="517"/>
      <c r="O66" s="517"/>
      <c r="P66" s="517"/>
      <c r="Q66" s="517"/>
      <c r="R66" s="518"/>
      <c r="S66" s="519" t="s">
        <v>14</v>
      </c>
      <c r="T66" s="520" t="s">
        <v>14</v>
      </c>
      <c r="U66" s="521" t="s">
        <v>14</v>
      </c>
      <c r="V66" s="522"/>
      <c r="W66" s="523"/>
      <c r="X66" s="524"/>
      <c r="Y66" s="64" t="s">
        <v>271</v>
      </c>
    </row>
    <row r="67" spans="1:25" ht="14.25" customHeight="1" x14ac:dyDescent="0.2">
      <c r="A67" s="64"/>
      <c r="B67" s="64"/>
      <c r="C67" s="509" t="s">
        <v>367</v>
      </c>
      <c r="D67" s="510" t="s">
        <v>62</v>
      </c>
      <c r="E67" s="511">
        <v>2027</v>
      </c>
      <c r="F67" s="512"/>
      <c r="G67" s="513"/>
      <c r="H67" s="513"/>
      <c r="I67" s="514"/>
      <c r="J67" s="514"/>
      <c r="K67" s="515"/>
      <c r="L67" s="516"/>
      <c r="M67" s="517"/>
      <c r="N67" s="517"/>
      <c r="O67" s="517"/>
      <c r="P67" s="517"/>
      <c r="Q67" s="517"/>
      <c r="R67" s="518"/>
      <c r="S67" s="519" t="s">
        <v>14</v>
      </c>
      <c r="T67" s="520" t="s">
        <v>14</v>
      </c>
      <c r="U67" s="521" t="s">
        <v>14</v>
      </c>
      <c r="V67" s="522"/>
      <c r="W67" s="523"/>
      <c r="X67" s="524"/>
      <c r="Y67" s="64" t="s">
        <v>271</v>
      </c>
    </row>
    <row r="68" spans="1:25" ht="14.25" customHeight="1" x14ac:dyDescent="0.2">
      <c r="A68" s="64"/>
      <c r="B68" s="64"/>
      <c r="C68" s="509" t="s">
        <v>368</v>
      </c>
      <c r="D68" s="510" t="s">
        <v>62</v>
      </c>
      <c r="E68" s="511">
        <v>2028</v>
      </c>
      <c r="F68" s="512"/>
      <c r="G68" s="513"/>
      <c r="H68" s="513"/>
      <c r="I68" s="514"/>
      <c r="J68" s="514"/>
      <c r="K68" s="515"/>
      <c r="L68" s="516"/>
      <c r="M68" s="517"/>
      <c r="N68" s="517"/>
      <c r="O68" s="517"/>
      <c r="P68" s="517"/>
      <c r="Q68" s="517"/>
      <c r="R68" s="518"/>
      <c r="S68" s="519" t="s">
        <v>14</v>
      </c>
      <c r="T68" s="520" t="s">
        <v>14</v>
      </c>
      <c r="U68" s="521" t="s">
        <v>14</v>
      </c>
      <c r="V68" s="522"/>
      <c r="W68" s="523"/>
      <c r="X68" s="524"/>
      <c r="Y68" s="64" t="s">
        <v>271</v>
      </c>
    </row>
    <row r="69" spans="1:25" ht="14.25" customHeight="1" x14ac:dyDescent="0.2">
      <c r="A69" s="64"/>
      <c r="B69" s="64"/>
      <c r="C69" s="509" t="s">
        <v>369</v>
      </c>
      <c r="D69" s="510" t="s">
        <v>62</v>
      </c>
      <c r="E69" s="511">
        <v>2029</v>
      </c>
      <c r="F69" s="512"/>
      <c r="G69" s="513"/>
      <c r="H69" s="513"/>
      <c r="I69" s="514"/>
      <c r="J69" s="514"/>
      <c r="K69" s="515"/>
      <c r="L69" s="516"/>
      <c r="M69" s="517"/>
      <c r="N69" s="517"/>
      <c r="O69" s="517"/>
      <c r="P69" s="517"/>
      <c r="Q69" s="517"/>
      <c r="R69" s="518"/>
      <c r="S69" s="519" t="s">
        <v>14</v>
      </c>
      <c r="T69" s="520" t="s">
        <v>14</v>
      </c>
      <c r="U69" s="521" t="s">
        <v>14</v>
      </c>
      <c r="V69" s="522"/>
      <c r="W69" s="523"/>
      <c r="X69" s="524"/>
      <c r="Y69" s="64" t="s">
        <v>271</v>
      </c>
    </row>
    <row r="70" spans="1:25" ht="14.25" customHeight="1" thickBot="1" x14ac:dyDescent="0.25">
      <c r="A70" s="64"/>
      <c r="B70" s="64"/>
      <c r="C70" s="525" t="s">
        <v>370</v>
      </c>
      <c r="D70" s="526" t="s">
        <v>62</v>
      </c>
      <c r="E70" s="527">
        <v>2030</v>
      </c>
      <c r="F70" s="528"/>
      <c r="G70" s="529"/>
      <c r="H70" s="529"/>
      <c r="I70" s="530"/>
      <c r="J70" s="530"/>
      <c r="K70" s="531"/>
      <c r="L70" s="532"/>
      <c r="M70" s="533"/>
      <c r="N70" s="533"/>
      <c r="O70" s="533"/>
      <c r="P70" s="533"/>
      <c r="Q70" s="533"/>
      <c r="R70" s="534"/>
      <c r="S70" s="535" t="s">
        <v>14</v>
      </c>
      <c r="T70" s="536" t="s">
        <v>14</v>
      </c>
      <c r="U70" s="537" t="s">
        <v>14</v>
      </c>
      <c r="V70" s="538"/>
      <c r="W70" s="539"/>
      <c r="X70" s="540"/>
      <c r="Y70" s="64" t="s">
        <v>271</v>
      </c>
    </row>
    <row r="71" spans="1:25" ht="14.25" customHeight="1" x14ac:dyDescent="0.2">
      <c r="A71" s="64"/>
      <c r="B71" s="64"/>
      <c r="C71" s="493" t="str">
        <f t="shared" ref="C71:C134" si="8">D71&amp;" | "&amp;E71</f>
        <v>Belgium | 2018</v>
      </c>
      <c r="D71" s="494" t="s">
        <v>34</v>
      </c>
      <c r="E71" s="495">
        <v>2018</v>
      </c>
      <c r="F71" s="496">
        <v>2.7945192850640146E-2</v>
      </c>
      <c r="G71" s="497">
        <v>2.0281871924588313E-3</v>
      </c>
      <c r="H71" s="497">
        <v>0.26526614195005588</v>
      </c>
      <c r="I71" s="498">
        <v>6.3496087673000912E-3</v>
      </c>
      <c r="J71" s="498">
        <v>2.7311384352996761E-2</v>
      </c>
      <c r="K71" s="499">
        <v>0.48661511690885834</v>
      </c>
      <c r="L71" s="500">
        <v>5.5198958249305694E-2</v>
      </c>
      <c r="M71" s="501">
        <v>1.6098735840141973E-2</v>
      </c>
      <c r="N71" s="501"/>
      <c r="O71" s="501">
        <v>3.8120700185533034E-2</v>
      </c>
      <c r="P71" s="501"/>
      <c r="Q71" s="501">
        <v>7.5065973702709246E-2</v>
      </c>
      <c r="R71" s="502"/>
      <c r="S71" s="503">
        <f t="shared" ref="S71:S134" si="9">IFERROR(1-U71,"")</f>
        <v>0.81551563202231003</v>
      </c>
      <c r="T71" s="504">
        <f t="shared" ref="T71:T134" si="10">IF(AND(ISBLANK(F71),ISBLANK(H71),ISBLANK(Q71),ISBLANK(M71)),"",SUM(K71:R71))</f>
        <v>0.67109948488654836</v>
      </c>
      <c r="U71" s="505">
        <f t="shared" ref="U71:U134" si="11">IF(AND(ISBLANK(F71),ISBLANK(H71),ISBLANK(Q71),ISBLANK(M71)),"",SUM(L71:R71))</f>
        <v>0.18448436797768997</v>
      </c>
      <c r="V71" s="506">
        <v>2017</v>
      </c>
      <c r="W71" s="507" t="s">
        <v>354</v>
      </c>
      <c r="X71" s="546" t="s">
        <v>355</v>
      </c>
      <c r="Y71" s="64" t="s">
        <v>271</v>
      </c>
    </row>
    <row r="72" spans="1:25" ht="14.25" customHeight="1" x14ac:dyDescent="0.2">
      <c r="A72" s="64"/>
      <c r="B72" s="64"/>
      <c r="C72" s="509" t="str">
        <f t="shared" si="8"/>
        <v>Belgium | 2019</v>
      </c>
      <c r="D72" s="510" t="s">
        <v>34</v>
      </c>
      <c r="E72" s="511">
        <v>2019</v>
      </c>
      <c r="F72" s="512">
        <v>3.122503328894807E-2</v>
      </c>
      <c r="G72" s="513">
        <v>2.1438082556591211E-3</v>
      </c>
      <c r="H72" s="513">
        <v>0.31937416777629829</v>
      </c>
      <c r="I72" s="514">
        <v>6.4846870838881493E-3</v>
      </c>
      <c r="J72" s="514">
        <v>3.0958721704394142E-2</v>
      </c>
      <c r="K72" s="515">
        <v>0.3807856191744341</v>
      </c>
      <c r="L72" s="516">
        <v>5.9960053262316911E-2</v>
      </c>
      <c r="M72" s="517">
        <v>1.7696404793608522E-2</v>
      </c>
      <c r="N72" s="517"/>
      <c r="O72" s="517">
        <v>5.1970705725699069E-2</v>
      </c>
      <c r="P72" s="517"/>
      <c r="Q72" s="517">
        <v>9.9400798934753662E-2</v>
      </c>
      <c r="R72" s="518"/>
      <c r="S72" s="519">
        <f t="shared" si="9"/>
        <v>0.77097203728362185</v>
      </c>
      <c r="T72" s="520">
        <f t="shared" si="10"/>
        <v>0.60981358189081225</v>
      </c>
      <c r="U72" s="521">
        <f t="shared" si="11"/>
        <v>0.22902796271637815</v>
      </c>
      <c r="V72" s="522">
        <v>2018</v>
      </c>
      <c r="W72" s="523" t="s">
        <v>354</v>
      </c>
      <c r="X72" s="548" t="s">
        <v>355</v>
      </c>
      <c r="Y72" s="64" t="s">
        <v>271</v>
      </c>
    </row>
    <row r="73" spans="1:25" ht="14.25" customHeight="1" x14ac:dyDescent="0.2">
      <c r="A73" s="64"/>
      <c r="B73" s="64"/>
      <c r="C73" s="509" t="str">
        <f t="shared" si="8"/>
        <v>Belgium | 2020</v>
      </c>
      <c r="D73" s="510" t="s">
        <v>34</v>
      </c>
      <c r="E73" s="511">
        <v>2020</v>
      </c>
      <c r="F73" s="512">
        <v>2.6838192155482308E-2</v>
      </c>
      <c r="G73" s="513">
        <v>7.5735756877553411E-4</v>
      </c>
      <c r="H73" s="513">
        <v>0.27215804239068986</v>
      </c>
      <c r="I73" s="514">
        <v>4.650815492762435E-3</v>
      </c>
      <c r="J73" s="514">
        <v>2.3702091800270941E-2</v>
      </c>
      <c r="K73" s="515">
        <v>0.46427085666741336</v>
      </c>
      <c r="L73" s="516">
        <v>4.5974804527078202E-2</v>
      </c>
      <c r="M73" s="517">
        <v>1.2597736460900082E-2</v>
      </c>
      <c r="N73" s="517"/>
      <c r="O73" s="517">
        <v>4.5302783022390047E-2</v>
      </c>
      <c r="P73" s="517"/>
      <c r="Q73" s="517">
        <v>0.10374731991423726</v>
      </c>
      <c r="R73" s="518"/>
      <c r="S73" s="519">
        <f t="shared" si="9"/>
        <v>0.79237735607539439</v>
      </c>
      <c r="T73" s="520">
        <f t="shared" si="10"/>
        <v>0.67189350059201891</v>
      </c>
      <c r="U73" s="521">
        <f t="shared" si="11"/>
        <v>0.20762264392460561</v>
      </c>
      <c r="V73" s="522">
        <v>2019</v>
      </c>
      <c r="W73" s="523" t="s">
        <v>354</v>
      </c>
      <c r="X73" s="548" t="s">
        <v>355</v>
      </c>
      <c r="Y73" s="64" t="s">
        <v>271</v>
      </c>
    </row>
    <row r="74" spans="1:25" ht="14.25" customHeight="1" x14ac:dyDescent="0.2">
      <c r="A74" s="64"/>
      <c r="B74" s="64"/>
      <c r="C74" s="509" t="str">
        <f t="shared" si="8"/>
        <v>Belgium | 2021</v>
      </c>
      <c r="D74" s="510" t="s">
        <v>34</v>
      </c>
      <c r="E74" s="511">
        <v>2021</v>
      </c>
      <c r="F74" s="512">
        <v>2.0626672964887419E-2</v>
      </c>
      <c r="G74" s="513">
        <v>9.8972040398587397E-4</v>
      </c>
      <c r="H74" s="513">
        <v>0.29827698675124276</v>
      </c>
      <c r="I74" s="514">
        <v>3.6102301099939266E-3</v>
      </c>
      <c r="J74" s="514">
        <v>2.5069167960051285E-2</v>
      </c>
      <c r="K74" s="515">
        <v>0.38728434217333602</v>
      </c>
      <c r="L74" s="516">
        <v>4.8631261668578625E-2</v>
      </c>
      <c r="M74" s="517">
        <v>1.4834559237015543E-2</v>
      </c>
      <c r="N74" s="517"/>
      <c r="O74" s="517">
        <v>5.591920282520188E-2</v>
      </c>
      <c r="P74" s="517"/>
      <c r="Q74" s="517">
        <v>0.14475785590570664</v>
      </c>
      <c r="R74" s="518"/>
      <c r="S74" s="519">
        <f t="shared" si="9"/>
        <v>0.73585712036349737</v>
      </c>
      <c r="T74" s="520">
        <f t="shared" si="10"/>
        <v>0.6514272218098387</v>
      </c>
      <c r="U74" s="521">
        <f t="shared" si="11"/>
        <v>0.26414287963650268</v>
      </c>
      <c r="V74" s="522">
        <v>2020</v>
      </c>
      <c r="W74" s="523" t="s">
        <v>354</v>
      </c>
      <c r="X74" s="548" t="s">
        <v>355</v>
      </c>
      <c r="Y74" s="64" t="s">
        <v>271</v>
      </c>
    </row>
    <row r="75" spans="1:25" ht="14.25" customHeight="1" x14ac:dyDescent="0.2">
      <c r="A75" s="64"/>
      <c r="B75" s="64"/>
      <c r="C75" s="509" t="str">
        <f t="shared" si="8"/>
        <v>Belgium | 2022</v>
      </c>
      <c r="D75" s="510" t="s">
        <v>34</v>
      </c>
      <c r="E75" s="511">
        <v>2022</v>
      </c>
      <c r="F75" s="512">
        <v>1.7604825100106847E-2</v>
      </c>
      <c r="G75" s="513">
        <v>1.1084149665977652E-3</v>
      </c>
      <c r="H75" s="513">
        <v>0.22544760991781751</v>
      </c>
      <c r="I75" s="514">
        <v>3.7646165982644819E-3</v>
      </c>
      <c r="J75" s="514">
        <v>2.0910098559060543E-2</v>
      </c>
      <c r="K75" s="515">
        <v>0.50254136584683906</v>
      </c>
      <c r="L75" s="516">
        <v>4.014259608759474E-2</v>
      </c>
      <c r="M75" s="517">
        <v>1.3231079556234584E-2</v>
      </c>
      <c r="N75" s="517">
        <v>0</v>
      </c>
      <c r="O75" s="517">
        <v>5.5999920114236643E-2</v>
      </c>
      <c r="P75" s="517">
        <v>0</v>
      </c>
      <c r="Q75" s="517">
        <v>0.11924947325324786</v>
      </c>
      <c r="R75" s="518">
        <v>0</v>
      </c>
      <c r="S75" s="519">
        <f t="shared" si="9"/>
        <v>0.7713769309886862</v>
      </c>
      <c r="T75" s="520">
        <f t="shared" si="10"/>
        <v>0.73116443485815286</v>
      </c>
      <c r="U75" s="521">
        <f t="shared" si="11"/>
        <v>0.22862306901131382</v>
      </c>
      <c r="V75" s="522">
        <v>2021</v>
      </c>
      <c r="W75" s="523" t="s">
        <v>788</v>
      </c>
      <c r="X75" s="524" t="s">
        <v>357</v>
      </c>
      <c r="Y75" s="64" t="s">
        <v>271</v>
      </c>
    </row>
    <row r="76" spans="1:25" ht="14.25" customHeight="1" x14ac:dyDescent="0.2">
      <c r="A76" s="64"/>
      <c r="B76" s="64"/>
      <c r="C76" s="509" t="str">
        <f t="shared" si="8"/>
        <v>Belgium | 2023</v>
      </c>
      <c r="D76" s="510" t="s">
        <v>34</v>
      </c>
      <c r="E76" s="511">
        <v>2023</v>
      </c>
      <c r="F76" s="512"/>
      <c r="G76" s="513"/>
      <c r="H76" s="513"/>
      <c r="I76" s="514"/>
      <c r="J76" s="514"/>
      <c r="K76" s="515"/>
      <c r="L76" s="516"/>
      <c r="M76" s="517"/>
      <c r="N76" s="517"/>
      <c r="O76" s="517"/>
      <c r="P76" s="517"/>
      <c r="Q76" s="517"/>
      <c r="R76" s="518"/>
      <c r="S76" s="519" t="str">
        <f t="shared" si="9"/>
        <v/>
      </c>
      <c r="T76" s="520" t="str">
        <f t="shared" si="10"/>
        <v/>
      </c>
      <c r="U76" s="521" t="str">
        <f t="shared" si="11"/>
        <v/>
      </c>
      <c r="V76" s="522"/>
      <c r="W76" s="523"/>
      <c r="X76" s="524"/>
      <c r="Y76" s="64" t="s">
        <v>271</v>
      </c>
    </row>
    <row r="77" spans="1:25" ht="14.25" customHeight="1" x14ac:dyDescent="0.2">
      <c r="A77" s="64"/>
      <c r="B77" s="64"/>
      <c r="C77" s="509" t="str">
        <f t="shared" si="8"/>
        <v>Belgium | 2024</v>
      </c>
      <c r="D77" s="510" t="s">
        <v>34</v>
      </c>
      <c r="E77" s="511">
        <v>2024</v>
      </c>
      <c r="F77" s="512"/>
      <c r="G77" s="513"/>
      <c r="H77" s="513"/>
      <c r="I77" s="514"/>
      <c r="J77" s="514"/>
      <c r="K77" s="515"/>
      <c r="L77" s="516"/>
      <c r="M77" s="517"/>
      <c r="N77" s="517"/>
      <c r="O77" s="517"/>
      <c r="P77" s="517"/>
      <c r="Q77" s="517"/>
      <c r="R77" s="518"/>
      <c r="S77" s="519" t="str">
        <f t="shared" si="9"/>
        <v/>
      </c>
      <c r="T77" s="520" t="str">
        <f t="shared" si="10"/>
        <v/>
      </c>
      <c r="U77" s="521" t="str">
        <f t="shared" si="11"/>
        <v/>
      </c>
      <c r="V77" s="522"/>
      <c r="W77" s="523"/>
      <c r="X77" s="524"/>
      <c r="Y77" s="64" t="s">
        <v>271</v>
      </c>
    </row>
    <row r="78" spans="1:25" ht="14.25" customHeight="1" x14ac:dyDescent="0.2">
      <c r="A78" s="64"/>
      <c r="B78" s="64"/>
      <c r="C78" s="509" t="str">
        <f t="shared" si="8"/>
        <v>Belgium | 2025</v>
      </c>
      <c r="D78" s="510" t="s">
        <v>34</v>
      </c>
      <c r="E78" s="511">
        <v>2025</v>
      </c>
      <c r="F78" s="512"/>
      <c r="G78" s="513"/>
      <c r="H78" s="513"/>
      <c r="I78" s="514"/>
      <c r="J78" s="514"/>
      <c r="K78" s="515"/>
      <c r="L78" s="516"/>
      <c r="M78" s="517"/>
      <c r="N78" s="517"/>
      <c r="O78" s="517"/>
      <c r="P78" s="517"/>
      <c r="Q78" s="517"/>
      <c r="R78" s="518"/>
      <c r="S78" s="519" t="str">
        <f t="shared" si="9"/>
        <v/>
      </c>
      <c r="T78" s="520" t="str">
        <f t="shared" si="10"/>
        <v/>
      </c>
      <c r="U78" s="521" t="str">
        <f t="shared" si="11"/>
        <v/>
      </c>
      <c r="V78" s="522"/>
      <c r="W78" s="523"/>
      <c r="X78" s="524"/>
      <c r="Y78" s="64" t="s">
        <v>271</v>
      </c>
    </row>
    <row r="79" spans="1:25" ht="14.25" customHeight="1" x14ac:dyDescent="0.2">
      <c r="A79" s="64"/>
      <c r="B79" s="64"/>
      <c r="C79" s="509" t="str">
        <f t="shared" si="8"/>
        <v>Belgium | 2026</v>
      </c>
      <c r="D79" s="510" t="s">
        <v>34</v>
      </c>
      <c r="E79" s="511">
        <v>2026</v>
      </c>
      <c r="F79" s="512"/>
      <c r="G79" s="513"/>
      <c r="H79" s="513"/>
      <c r="I79" s="514"/>
      <c r="J79" s="514"/>
      <c r="K79" s="515"/>
      <c r="L79" s="516"/>
      <c r="M79" s="517"/>
      <c r="N79" s="517"/>
      <c r="O79" s="517"/>
      <c r="P79" s="517"/>
      <c r="Q79" s="517"/>
      <c r="R79" s="518"/>
      <c r="S79" s="519" t="str">
        <f t="shared" si="9"/>
        <v/>
      </c>
      <c r="T79" s="520" t="str">
        <f t="shared" si="10"/>
        <v/>
      </c>
      <c r="U79" s="521" t="str">
        <f t="shared" si="11"/>
        <v/>
      </c>
      <c r="V79" s="522"/>
      <c r="W79" s="523"/>
      <c r="X79" s="524"/>
      <c r="Y79" s="64" t="s">
        <v>271</v>
      </c>
    </row>
    <row r="80" spans="1:25" ht="14.25" customHeight="1" x14ac:dyDescent="0.2">
      <c r="A80" s="64"/>
      <c r="B80" s="64"/>
      <c r="C80" s="509" t="str">
        <f t="shared" si="8"/>
        <v>Belgium | 2027</v>
      </c>
      <c r="D80" s="510" t="s">
        <v>34</v>
      </c>
      <c r="E80" s="511">
        <v>2027</v>
      </c>
      <c r="F80" s="512"/>
      <c r="G80" s="513"/>
      <c r="H80" s="513"/>
      <c r="I80" s="514"/>
      <c r="J80" s="514"/>
      <c r="K80" s="515"/>
      <c r="L80" s="516"/>
      <c r="M80" s="517"/>
      <c r="N80" s="517"/>
      <c r="O80" s="517"/>
      <c r="P80" s="517"/>
      <c r="Q80" s="517"/>
      <c r="R80" s="518"/>
      <c r="S80" s="519" t="str">
        <f t="shared" si="9"/>
        <v/>
      </c>
      <c r="T80" s="520" t="str">
        <f t="shared" si="10"/>
        <v/>
      </c>
      <c r="U80" s="521" t="str">
        <f t="shared" si="11"/>
        <v/>
      </c>
      <c r="V80" s="522"/>
      <c r="W80" s="523"/>
      <c r="X80" s="524"/>
      <c r="Y80" s="64" t="s">
        <v>271</v>
      </c>
    </row>
    <row r="81" spans="1:25" ht="14.25" customHeight="1" x14ac:dyDescent="0.2">
      <c r="A81" s="64"/>
      <c r="B81" s="64"/>
      <c r="C81" s="509" t="str">
        <f t="shared" si="8"/>
        <v>Belgium | 2028</v>
      </c>
      <c r="D81" s="510" t="s">
        <v>34</v>
      </c>
      <c r="E81" s="511">
        <v>2028</v>
      </c>
      <c r="F81" s="512"/>
      <c r="G81" s="513"/>
      <c r="H81" s="513"/>
      <c r="I81" s="514"/>
      <c r="J81" s="514"/>
      <c r="K81" s="515"/>
      <c r="L81" s="516"/>
      <c r="M81" s="517"/>
      <c r="N81" s="517"/>
      <c r="O81" s="517"/>
      <c r="P81" s="517"/>
      <c r="Q81" s="517"/>
      <c r="R81" s="518"/>
      <c r="S81" s="519" t="str">
        <f t="shared" si="9"/>
        <v/>
      </c>
      <c r="T81" s="520" t="str">
        <f t="shared" si="10"/>
        <v/>
      </c>
      <c r="U81" s="521" t="str">
        <f t="shared" si="11"/>
        <v/>
      </c>
      <c r="V81" s="522"/>
      <c r="W81" s="523"/>
      <c r="X81" s="524"/>
      <c r="Y81" s="64" t="s">
        <v>271</v>
      </c>
    </row>
    <row r="82" spans="1:25" ht="14.25" customHeight="1" x14ac:dyDescent="0.2">
      <c r="A82" s="64"/>
      <c r="B82" s="64"/>
      <c r="C82" s="509" t="str">
        <f t="shared" si="8"/>
        <v>Belgium | 2029</v>
      </c>
      <c r="D82" s="510" t="s">
        <v>34</v>
      </c>
      <c r="E82" s="511">
        <v>2029</v>
      </c>
      <c r="F82" s="512"/>
      <c r="G82" s="513"/>
      <c r="H82" s="513"/>
      <c r="I82" s="514"/>
      <c r="J82" s="514"/>
      <c r="K82" s="515"/>
      <c r="L82" s="516"/>
      <c r="M82" s="517"/>
      <c r="N82" s="517"/>
      <c r="O82" s="517"/>
      <c r="P82" s="517"/>
      <c r="Q82" s="517"/>
      <c r="R82" s="518"/>
      <c r="S82" s="519" t="str">
        <f t="shared" si="9"/>
        <v/>
      </c>
      <c r="T82" s="520" t="str">
        <f t="shared" si="10"/>
        <v/>
      </c>
      <c r="U82" s="521" t="str">
        <f t="shared" si="11"/>
        <v/>
      </c>
      <c r="V82" s="522"/>
      <c r="W82" s="523"/>
      <c r="X82" s="524"/>
      <c r="Y82" s="64" t="s">
        <v>271</v>
      </c>
    </row>
    <row r="83" spans="1:25" ht="14.25" customHeight="1" thickBot="1" x14ac:dyDescent="0.25">
      <c r="A83" s="64"/>
      <c r="B83" s="64"/>
      <c r="C83" s="525" t="str">
        <f t="shared" si="8"/>
        <v>Belgium | 2030</v>
      </c>
      <c r="D83" s="526" t="s">
        <v>34</v>
      </c>
      <c r="E83" s="527">
        <v>2030</v>
      </c>
      <c r="F83" s="528"/>
      <c r="G83" s="529"/>
      <c r="H83" s="529"/>
      <c r="I83" s="530"/>
      <c r="J83" s="530"/>
      <c r="K83" s="531"/>
      <c r="L83" s="532"/>
      <c r="M83" s="533"/>
      <c r="N83" s="533"/>
      <c r="O83" s="533"/>
      <c r="P83" s="533"/>
      <c r="Q83" s="533"/>
      <c r="R83" s="534"/>
      <c r="S83" s="535" t="str">
        <f t="shared" si="9"/>
        <v/>
      </c>
      <c r="T83" s="536" t="str">
        <f t="shared" si="10"/>
        <v/>
      </c>
      <c r="U83" s="537" t="str">
        <f t="shared" si="11"/>
        <v/>
      </c>
      <c r="V83" s="538"/>
      <c r="W83" s="539"/>
      <c r="X83" s="540"/>
      <c r="Y83" s="64" t="s">
        <v>271</v>
      </c>
    </row>
    <row r="84" spans="1:25" ht="14.25" customHeight="1" x14ac:dyDescent="0.2">
      <c r="A84" s="64"/>
      <c r="B84" s="64"/>
      <c r="C84" s="493" t="str">
        <f t="shared" si="8"/>
        <v>Brazil | 2018</v>
      </c>
      <c r="D84" s="494" t="s">
        <v>39</v>
      </c>
      <c r="E84" s="495">
        <v>2018</v>
      </c>
      <c r="F84" s="496">
        <v>3.8046853524195436E-2</v>
      </c>
      <c r="G84" s="497">
        <v>2.6528610650132525E-2</v>
      </c>
      <c r="H84" s="497">
        <v>0.11130172434272372</v>
      </c>
      <c r="I84" s="551">
        <v>7.5849360116472038E-4</v>
      </c>
      <c r="J84" s="551">
        <v>4.1878349164978295E-3</v>
      </c>
      <c r="K84" s="499">
        <v>2.670678028799001E-2</v>
      </c>
      <c r="L84" s="500">
        <v>8.9783922650621212E-2</v>
      </c>
      <c r="M84" s="501">
        <v>0.62937321618255426</v>
      </c>
      <c r="N84" s="501"/>
      <c r="O84" s="552">
        <v>1.4117822733088307E-3</v>
      </c>
      <c r="P84" s="501"/>
      <c r="Q84" s="501">
        <v>7.1900781570811395E-2</v>
      </c>
      <c r="R84" s="502"/>
      <c r="S84" s="503">
        <f t="shared" si="9"/>
        <v>0.20753029732270434</v>
      </c>
      <c r="T84" s="504">
        <f t="shared" si="10"/>
        <v>0.81917648296528567</v>
      </c>
      <c r="U84" s="505">
        <f t="shared" si="11"/>
        <v>0.79246970267729566</v>
      </c>
      <c r="V84" s="506">
        <v>2017</v>
      </c>
      <c r="W84" s="507" t="s">
        <v>354</v>
      </c>
      <c r="X84" s="546" t="s">
        <v>355</v>
      </c>
      <c r="Y84" s="64" t="s">
        <v>271</v>
      </c>
    </row>
    <row r="85" spans="1:25" ht="14.25" customHeight="1" x14ac:dyDescent="0.2">
      <c r="A85" s="64"/>
      <c r="B85" s="64"/>
      <c r="C85" s="509" t="str">
        <f t="shared" si="8"/>
        <v>Brazil | 2019</v>
      </c>
      <c r="D85" s="510" t="s">
        <v>39</v>
      </c>
      <c r="E85" s="511">
        <v>2019</v>
      </c>
      <c r="F85" s="512">
        <v>3.3967578820645931E-2</v>
      </c>
      <c r="G85" s="513">
        <v>2.0828171740131726E-2</v>
      </c>
      <c r="H85" s="513">
        <v>9.0825195336857345E-2</v>
      </c>
      <c r="I85" s="553">
        <v>7.4326942103136533E-4</v>
      </c>
      <c r="J85" s="553">
        <v>4.0089990472183933E-3</v>
      </c>
      <c r="K85" s="515">
        <v>2.6062650794732928E-2</v>
      </c>
      <c r="L85" s="516">
        <v>9.0426124506773398E-2</v>
      </c>
      <c r="M85" s="517">
        <v>0.64677908270244111</v>
      </c>
      <c r="N85" s="517"/>
      <c r="O85" s="554">
        <v>5.7549339288356944E-3</v>
      </c>
      <c r="P85" s="517"/>
      <c r="Q85" s="517">
        <v>8.0603993701332061E-2</v>
      </c>
      <c r="R85" s="518"/>
      <c r="S85" s="519">
        <f t="shared" si="9"/>
        <v>0.1764358651606176</v>
      </c>
      <c r="T85" s="520">
        <f t="shared" si="10"/>
        <v>0.84962678563411531</v>
      </c>
      <c r="U85" s="521">
        <f t="shared" si="11"/>
        <v>0.8235641348393824</v>
      </c>
      <c r="V85" s="522">
        <v>2018</v>
      </c>
      <c r="W85" s="523" t="s">
        <v>354</v>
      </c>
      <c r="X85" s="548" t="s">
        <v>355</v>
      </c>
      <c r="Y85" s="64" t="s">
        <v>271</v>
      </c>
    </row>
    <row r="86" spans="1:25" ht="14.25" customHeight="1" x14ac:dyDescent="0.2">
      <c r="A86" s="64"/>
      <c r="B86" s="64"/>
      <c r="C86" s="509" t="str">
        <f t="shared" si="8"/>
        <v>Brazil | 2020</v>
      </c>
      <c r="D86" s="510" t="s">
        <v>39</v>
      </c>
      <c r="E86" s="511">
        <v>2020</v>
      </c>
      <c r="F86" s="512">
        <v>3.4022055501182286E-2</v>
      </c>
      <c r="G86" s="513">
        <v>1.6323689307057472E-2</v>
      </c>
      <c r="H86" s="513">
        <v>9.6511577781006469E-2</v>
      </c>
      <c r="I86" s="553">
        <v>6.6099446137732722E-4</v>
      </c>
      <c r="J86" s="553">
        <v>3.7775673807216334E-3</v>
      </c>
      <c r="K86" s="515">
        <v>2.5751641709069833E-2</v>
      </c>
      <c r="L86" s="516">
        <v>8.7687142061121229E-2</v>
      </c>
      <c r="M86" s="517">
        <v>0.63525239929813249</v>
      </c>
      <c r="N86" s="517"/>
      <c r="O86" s="554">
        <v>1.0625406136391577E-2</v>
      </c>
      <c r="P86" s="517"/>
      <c r="Q86" s="517">
        <v>8.9387526363939721E-2</v>
      </c>
      <c r="R86" s="518"/>
      <c r="S86" s="519">
        <f t="shared" si="9"/>
        <v>0.17704752614041486</v>
      </c>
      <c r="T86" s="520">
        <f t="shared" si="10"/>
        <v>0.84870411556865499</v>
      </c>
      <c r="U86" s="521">
        <f t="shared" si="11"/>
        <v>0.82295247385958514</v>
      </c>
      <c r="V86" s="522">
        <v>2019</v>
      </c>
      <c r="W86" s="523" t="s">
        <v>354</v>
      </c>
      <c r="X86" s="548" t="s">
        <v>355</v>
      </c>
      <c r="Y86" s="64" t="s">
        <v>271</v>
      </c>
    </row>
    <row r="87" spans="1:25" ht="14.25" customHeight="1" x14ac:dyDescent="0.2">
      <c r="A87" s="64"/>
      <c r="B87" s="64"/>
      <c r="C87" s="509" t="str">
        <f t="shared" si="8"/>
        <v>Brazil | 2021</v>
      </c>
      <c r="D87" s="510" t="s">
        <v>39</v>
      </c>
      <c r="E87" s="511">
        <v>2021</v>
      </c>
      <c r="F87" s="512">
        <v>2.8234108554585569E-2</v>
      </c>
      <c r="G87" s="513">
        <v>1.7282706507898433E-2</v>
      </c>
      <c r="H87" s="513">
        <v>8.6065817878006892E-2</v>
      </c>
      <c r="I87" s="553">
        <v>4.314237466576733E-4</v>
      </c>
      <c r="J87" s="553">
        <v>3.6526137356950026E-3</v>
      </c>
      <c r="K87" s="515">
        <v>2.2622380267836875E-2</v>
      </c>
      <c r="L87" s="516">
        <v>9.4562290023003898E-2</v>
      </c>
      <c r="M87" s="517">
        <v>0.63800328075222268</v>
      </c>
      <c r="N87" s="517"/>
      <c r="O87" s="554">
        <v>1.7305243569291001E-2</v>
      </c>
      <c r="P87" s="517"/>
      <c r="Q87" s="517">
        <v>9.1840134964801937E-2</v>
      </c>
      <c r="R87" s="518"/>
      <c r="S87" s="519">
        <f t="shared" si="9"/>
        <v>0.15828905069068056</v>
      </c>
      <c r="T87" s="520">
        <f t="shared" si="10"/>
        <v>0.86433332957715636</v>
      </c>
      <c r="U87" s="521">
        <f t="shared" si="11"/>
        <v>0.84171094930931944</v>
      </c>
      <c r="V87" s="522">
        <v>2020</v>
      </c>
      <c r="W87" s="523" t="s">
        <v>354</v>
      </c>
      <c r="X87" s="548" t="s">
        <v>355</v>
      </c>
      <c r="Y87" s="64" t="s">
        <v>271</v>
      </c>
    </row>
    <row r="88" spans="1:25" ht="14.25" customHeight="1" x14ac:dyDescent="0.2">
      <c r="A88" s="64"/>
      <c r="B88" s="64"/>
      <c r="C88" s="509" t="str">
        <f t="shared" si="8"/>
        <v>Brazil | 2022</v>
      </c>
      <c r="D88" s="510" t="s">
        <v>39</v>
      </c>
      <c r="E88" s="511">
        <v>2022</v>
      </c>
      <c r="F88" s="512">
        <v>2.8234108554585569E-2</v>
      </c>
      <c r="G88" s="513">
        <v>1.7282706507898433E-2</v>
      </c>
      <c r="H88" s="513">
        <v>8.6065817878006892E-2</v>
      </c>
      <c r="I88" s="553">
        <v>4.314237466576733E-4</v>
      </c>
      <c r="J88" s="553">
        <v>3.6526137356950026E-3</v>
      </c>
      <c r="K88" s="515">
        <v>2.2622380267836875E-2</v>
      </c>
      <c r="L88" s="516">
        <v>9.4562290023003898E-2</v>
      </c>
      <c r="M88" s="517">
        <v>0.63800328075222268</v>
      </c>
      <c r="N88" s="517"/>
      <c r="O88" s="554">
        <v>1.7305243569291001E-2</v>
      </c>
      <c r="P88" s="517"/>
      <c r="Q88" s="517">
        <v>9.1840134964801937E-2</v>
      </c>
      <c r="R88" s="518"/>
      <c r="S88" s="519">
        <f t="shared" si="9"/>
        <v>0.15828905069068056</v>
      </c>
      <c r="T88" s="520">
        <f t="shared" si="10"/>
        <v>0.86433332957715636</v>
      </c>
      <c r="U88" s="521">
        <f t="shared" si="11"/>
        <v>0.84171094930931944</v>
      </c>
      <c r="V88" s="522">
        <v>2020</v>
      </c>
      <c r="W88" s="523" t="s">
        <v>788</v>
      </c>
      <c r="X88" s="524" t="s">
        <v>355</v>
      </c>
      <c r="Y88" s="64" t="s">
        <v>271</v>
      </c>
    </row>
    <row r="89" spans="1:25" ht="14.25" customHeight="1" x14ac:dyDescent="0.2">
      <c r="A89" s="64"/>
      <c r="B89" s="64"/>
      <c r="C89" s="509" t="str">
        <f t="shared" si="8"/>
        <v>Brazil | 2023</v>
      </c>
      <c r="D89" s="510" t="s">
        <v>39</v>
      </c>
      <c r="E89" s="511">
        <v>2023</v>
      </c>
      <c r="F89" s="512"/>
      <c r="G89" s="513"/>
      <c r="H89" s="513"/>
      <c r="I89" s="514"/>
      <c r="J89" s="514"/>
      <c r="K89" s="515"/>
      <c r="L89" s="516"/>
      <c r="M89" s="517"/>
      <c r="N89" s="517"/>
      <c r="O89" s="517"/>
      <c r="P89" s="517"/>
      <c r="Q89" s="517"/>
      <c r="R89" s="518"/>
      <c r="S89" s="519" t="str">
        <f t="shared" si="9"/>
        <v/>
      </c>
      <c r="T89" s="520" t="str">
        <f t="shared" si="10"/>
        <v/>
      </c>
      <c r="U89" s="521" t="str">
        <f t="shared" si="11"/>
        <v/>
      </c>
      <c r="V89" s="522"/>
      <c r="W89" s="523"/>
      <c r="X89" s="524"/>
      <c r="Y89" s="64" t="s">
        <v>271</v>
      </c>
    </row>
    <row r="90" spans="1:25" ht="14.25" customHeight="1" x14ac:dyDescent="0.2">
      <c r="A90" s="64"/>
      <c r="B90" s="64"/>
      <c r="C90" s="509" t="str">
        <f t="shared" si="8"/>
        <v>Brazil | 2024</v>
      </c>
      <c r="D90" s="510" t="s">
        <v>39</v>
      </c>
      <c r="E90" s="511">
        <v>2024</v>
      </c>
      <c r="F90" s="512"/>
      <c r="G90" s="513"/>
      <c r="H90" s="513"/>
      <c r="I90" s="514"/>
      <c r="J90" s="514"/>
      <c r="K90" s="515"/>
      <c r="L90" s="516"/>
      <c r="M90" s="517"/>
      <c r="N90" s="517"/>
      <c r="O90" s="517"/>
      <c r="P90" s="517"/>
      <c r="Q90" s="517"/>
      <c r="R90" s="518"/>
      <c r="S90" s="519" t="str">
        <f t="shared" si="9"/>
        <v/>
      </c>
      <c r="T90" s="520" t="str">
        <f t="shared" si="10"/>
        <v/>
      </c>
      <c r="U90" s="521" t="str">
        <f t="shared" si="11"/>
        <v/>
      </c>
      <c r="V90" s="522"/>
      <c r="W90" s="523"/>
      <c r="X90" s="524"/>
      <c r="Y90" s="64" t="s">
        <v>271</v>
      </c>
    </row>
    <row r="91" spans="1:25" ht="14.25" customHeight="1" x14ac:dyDescent="0.2">
      <c r="A91" s="64"/>
      <c r="B91" s="64"/>
      <c r="C91" s="509" t="str">
        <f t="shared" si="8"/>
        <v>Brazil | 2025</v>
      </c>
      <c r="D91" s="510" t="s">
        <v>39</v>
      </c>
      <c r="E91" s="511">
        <v>2025</v>
      </c>
      <c r="F91" s="512"/>
      <c r="G91" s="513"/>
      <c r="H91" s="513"/>
      <c r="I91" s="514"/>
      <c r="J91" s="514"/>
      <c r="K91" s="515"/>
      <c r="L91" s="516"/>
      <c r="M91" s="517"/>
      <c r="N91" s="517"/>
      <c r="O91" s="517"/>
      <c r="P91" s="517"/>
      <c r="Q91" s="517"/>
      <c r="R91" s="518"/>
      <c r="S91" s="519" t="str">
        <f t="shared" si="9"/>
        <v/>
      </c>
      <c r="T91" s="520" t="str">
        <f t="shared" si="10"/>
        <v/>
      </c>
      <c r="U91" s="521" t="str">
        <f t="shared" si="11"/>
        <v/>
      </c>
      <c r="V91" s="522"/>
      <c r="W91" s="523"/>
      <c r="X91" s="524"/>
      <c r="Y91" s="64" t="s">
        <v>271</v>
      </c>
    </row>
    <row r="92" spans="1:25" ht="14.25" customHeight="1" x14ac:dyDescent="0.2">
      <c r="A92" s="64"/>
      <c r="B92" s="64"/>
      <c r="C92" s="509" t="str">
        <f t="shared" si="8"/>
        <v>Brazil | 2026</v>
      </c>
      <c r="D92" s="510" t="s">
        <v>39</v>
      </c>
      <c r="E92" s="511">
        <v>2026</v>
      </c>
      <c r="F92" s="512"/>
      <c r="G92" s="513"/>
      <c r="H92" s="513"/>
      <c r="I92" s="514"/>
      <c r="J92" s="514"/>
      <c r="K92" s="515"/>
      <c r="L92" s="516"/>
      <c r="M92" s="517"/>
      <c r="N92" s="517"/>
      <c r="O92" s="517"/>
      <c r="P92" s="517"/>
      <c r="Q92" s="517"/>
      <c r="R92" s="518"/>
      <c r="S92" s="519" t="str">
        <f t="shared" si="9"/>
        <v/>
      </c>
      <c r="T92" s="520" t="str">
        <f t="shared" si="10"/>
        <v/>
      </c>
      <c r="U92" s="521" t="str">
        <f t="shared" si="11"/>
        <v/>
      </c>
      <c r="V92" s="522"/>
      <c r="W92" s="523"/>
      <c r="X92" s="524"/>
      <c r="Y92" s="64" t="s">
        <v>271</v>
      </c>
    </row>
    <row r="93" spans="1:25" ht="14.25" customHeight="1" x14ac:dyDescent="0.2">
      <c r="A93" s="64"/>
      <c r="B93" s="64"/>
      <c r="C93" s="509" t="str">
        <f t="shared" si="8"/>
        <v>Brazil | 2027</v>
      </c>
      <c r="D93" s="510" t="s">
        <v>39</v>
      </c>
      <c r="E93" s="511">
        <v>2027</v>
      </c>
      <c r="F93" s="512"/>
      <c r="G93" s="513"/>
      <c r="H93" s="513"/>
      <c r="I93" s="514"/>
      <c r="J93" s="514"/>
      <c r="K93" s="515"/>
      <c r="L93" s="516"/>
      <c r="M93" s="517"/>
      <c r="N93" s="517"/>
      <c r="O93" s="517"/>
      <c r="P93" s="517"/>
      <c r="Q93" s="517"/>
      <c r="R93" s="518"/>
      <c r="S93" s="519" t="str">
        <f t="shared" si="9"/>
        <v/>
      </c>
      <c r="T93" s="520" t="str">
        <f t="shared" si="10"/>
        <v/>
      </c>
      <c r="U93" s="521" t="str">
        <f t="shared" si="11"/>
        <v/>
      </c>
      <c r="V93" s="522"/>
      <c r="W93" s="523"/>
      <c r="X93" s="524"/>
      <c r="Y93" s="64" t="s">
        <v>271</v>
      </c>
    </row>
    <row r="94" spans="1:25" ht="14.25" customHeight="1" x14ac:dyDescent="0.2">
      <c r="A94" s="64"/>
      <c r="B94" s="64"/>
      <c r="C94" s="509" t="str">
        <f t="shared" si="8"/>
        <v>Brazil | 2028</v>
      </c>
      <c r="D94" s="510" t="s">
        <v>39</v>
      </c>
      <c r="E94" s="511">
        <v>2028</v>
      </c>
      <c r="F94" s="512"/>
      <c r="G94" s="513"/>
      <c r="H94" s="513"/>
      <c r="I94" s="514"/>
      <c r="J94" s="514"/>
      <c r="K94" s="515"/>
      <c r="L94" s="516"/>
      <c r="M94" s="517"/>
      <c r="N94" s="517"/>
      <c r="O94" s="517"/>
      <c r="P94" s="517"/>
      <c r="Q94" s="517"/>
      <c r="R94" s="518"/>
      <c r="S94" s="519" t="str">
        <f t="shared" si="9"/>
        <v/>
      </c>
      <c r="T94" s="520" t="str">
        <f t="shared" si="10"/>
        <v/>
      </c>
      <c r="U94" s="521" t="str">
        <f t="shared" si="11"/>
        <v/>
      </c>
      <c r="V94" s="522"/>
      <c r="W94" s="523"/>
      <c r="X94" s="524"/>
      <c r="Y94" s="64" t="s">
        <v>271</v>
      </c>
    </row>
    <row r="95" spans="1:25" ht="14.25" customHeight="1" x14ac:dyDescent="0.2">
      <c r="A95" s="64"/>
      <c r="B95" s="64"/>
      <c r="C95" s="509" t="str">
        <f t="shared" si="8"/>
        <v>Brazil | 2029</v>
      </c>
      <c r="D95" s="510" t="s">
        <v>39</v>
      </c>
      <c r="E95" s="511">
        <v>2029</v>
      </c>
      <c r="F95" s="512"/>
      <c r="G95" s="513"/>
      <c r="H95" s="513"/>
      <c r="I95" s="514"/>
      <c r="J95" s="514"/>
      <c r="K95" s="515"/>
      <c r="L95" s="516"/>
      <c r="M95" s="517"/>
      <c r="N95" s="517"/>
      <c r="O95" s="517"/>
      <c r="P95" s="517"/>
      <c r="Q95" s="517"/>
      <c r="R95" s="518"/>
      <c r="S95" s="519" t="str">
        <f t="shared" si="9"/>
        <v/>
      </c>
      <c r="T95" s="520" t="str">
        <f t="shared" si="10"/>
        <v/>
      </c>
      <c r="U95" s="521" t="str">
        <f t="shared" si="11"/>
        <v/>
      </c>
      <c r="V95" s="522"/>
      <c r="W95" s="523"/>
      <c r="X95" s="524"/>
      <c r="Y95" s="64" t="s">
        <v>271</v>
      </c>
    </row>
    <row r="96" spans="1:25" ht="14.25" customHeight="1" thickBot="1" x14ac:dyDescent="0.25">
      <c r="A96" s="64"/>
      <c r="B96" s="64"/>
      <c r="C96" s="525" t="str">
        <f t="shared" si="8"/>
        <v>Brazil | 2030</v>
      </c>
      <c r="D96" s="526" t="s">
        <v>39</v>
      </c>
      <c r="E96" s="527">
        <v>2030</v>
      </c>
      <c r="F96" s="528"/>
      <c r="G96" s="529"/>
      <c r="H96" s="529"/>
      <c r="I96" s="530"/>
      <c r="J96" s="530"/>
      <c r="K96" s="531"/>
      <c r="L96" s="532"/>
      <c r="M96" s="533"/>
      <c r="N96" s="533"/>
      <c r="O96" s="533"/>
      <c r="P96" s="533"/>
      <c r="Q96" s="533"/>
      <c r="R96" s="534"/>
      <c r="S96" s="535" t="str">
        <f t="shared" si="9"/>
        <v/>
      </c>
      <c r="T96" s="536" t="str">
        <f t="shared" si="10"/>
        <v/>
      </c>
      <c r="U96" s="537" t="str">
        <f t="shared" si="11"/>
        <v/>
      </c>
      <c r="V96" s="538"/>
      <c r="W96" s="539"/>
      <c r="X96" s="540"/>
      <c r="Y96" s="64" t="s">
        <v>271</v>
      </c>
    </row>
    <row r="97" spans="1:25" ht="14.25" customHeight="1" x14ac:dyDescent="0.2">
      <c r="A97" s="64"/>
      <c r="B97" s="64"/>
      <c r="C97" s="493" t="str">
        <f t="shared" si="8"/>
        <v>Bulgaria | 2018</v>
      </c>
      <c r="D97" s="494" t="s">
        <v>97</v>
      </c>
      <c r="E97" s="495">
        <v>2018</v>
      </c>
      <c r="F97" s="496">
        <v>0.45851968780145574</v>
      </c>
      <c r="G97" s="497">
        <v>8.7915460843637633E-3</v>
      </c>
      <c r="H97" s="497">
        <v>4.2138033850741032E-2</v>
      </c>
      <c r="I97" s="498">
        <v>7.4541787248969568E-4</v>
      </c>
      <c r="J97" s="555">
        <v>0</v>
      </c>
      <c r="K97" s="499">
        <v>0.3408094361133035</v>
      </c>
      <c r="L97" s="500">
        <v>8.6819258089976328E-3</v>
      </c>
      <c r="M97" s="501">
        <v>7.6580724370779618E-2</v>
      </c>
      <c r="N97" s="501"/>
      <c r="O97" s="501">
        <v>3.075944926773656E-2</v>
      </c>
      <c r="P97" s="501"/>
      <c r="Q97" s="501">
        <v>3.2973778830132423E-2</v>
      </c>
      <c r="R97" s="502"/>
      <c r="S97" s="503">
        <f t="shared" si="9"/>
        <v>0.85100412172235373</v>
      </c>
      <c r="T97" s="504">
        <f t="shared" si="10"/>
        <v>0.48980531439094971</v>
      </c>
      <c r="U97" s="505">
        <f t="shared" si="11"/>
        <v>0.14899587827764624</v>
      </c>
      <c r="V97" s="506">
        <v>2017</v>
      </c>
      <c r="W97" s="507" t="s">
        <v>354</v>
      </c>
      <c r="X97" s="546" t="s">
        <v>355</v>
      </c>
      <c r="Y97" s="64" t="s">
        <v>271</v>
      </c>
    </row>
    <row r="98" spans="1:25" ht="14.25" customHeight="1" x14ac:dyDescent="0.2">
      <c r="A98" s="64"/>
      <c r="B98" s="64"/>
      <c r="C98" s="509" t="str">
        <f t="shared" si="8"/>
        <v>Bulgaria | 2019</v>
      </c>
      <c r="D98" s="510" t="s">
        <v>97</v>
      </c>
      <c r="E98" s="511">
        <v>2019</v>
      </c>
      <c r="F98" s="512">
        <v>0.39838162136772209</v>
      </c>
      <c r="G98" s="513">
        <v>7.2165168563315327E-3</v>
      </c>
      <c r="H98" s="513">
        <v>4.3064244080534622E-2</v>
      </c>
      <c r="I98" s="514">
        <v>4.6971411490915303E-4</v>
      </c>
      <c r="J98" s="514">
        <v>2.1350641586779682E-3</v>
      </c>
      <c r="K98" s="515">
        <v>0.3442790955868224</v>
      </c>
      <c r="L98" s="516">
        <v>3.1855157247475285E-2</v>
      </c>
      <c r="M98" s="517">
        <v>0.11578452932510622</v>
      </c>
      <c r="N98" s="517"/>
      <c r="O98" s="517">
        <v>2.8673911651045113E-2</v>
      </c>
      <c r="P98" s="517"/>
      <c r="Q98" s="517">
        <v>2.8140145611375622E-2</v>
      </c>
      <c r="R98" s="518"/>
      <c r="S98" s="519">
        <f t="shared" si="9"/>
        <v>0.79554625616499774</v>
      </c>
      <c r="T98" s="520">
        <f t="shared" si="10"/>
        <v>0.54873283942182471</v>
      </c>
      <c r="U98" s="521">
        <f t="shared" si="11"/>
        <v>0.20445374383500223</v>
      </c>
      <c r="V98" s="522">
        <v>2018</v>
      </c>
      <c r="W98" s="523" t="s">
        <v>354</v>
      </c>
      <c r="X98" s="548" t="s">
        <v>355</v>
      </c>
      <c r="Y98" s="64" t="s">
        <v>271</v>
      </c>
    </row>
    <row r="99" spans="1:25" ht="14.25" customHeight="1" x14ac:dyDescent="0.2">
      <c r="A99" s="64"/>
      <c r="B99" s="64"/>
      <c r="C99" s="509" t="str">
        <f t="shared" si="8"/>
        <v>Bulgaria | 2020</v>
      </c>
      <c r="D99" s="510" t="s">
        <v>97</v>
      </c>
      <c r="E99" s="511">
        <v>2020</v>
      </c>
      <c r="F99" s="512">
        <v>0.38880863166448465</v>
      </c>
      <c r="G99" s="513">
        <v>8.3743397589273617E-3</v>
      </c>
      <c r="H99" s="513">
        <v>4.8440251004469324E-2</v>
      </c>
      <c r="I99" s="514">
        <v>6.9974267527425399E-4</v>
      </c>
      <c r="J99" s="514">
        <v>1.2414789400027088E-3</v>
      </c>
      <c r="K99" s="515">
        <v>0.37368516094081533</v>
      </c>
      <c r="L99" s="516">
        <v>4.0111055934269335E-2</v>
      </c>
      <c r="M99" s="517">
        <v>7.6362240982348423E-2</v>
      </c>
      <c r="N99" s="517"/>
      <c r="O99" s="517">
        <v>3.2549320572434655E-2</v>
      </c>
      <c r="P99" s="517"/>
      <c r="Q99" s="517">
        <v>2.9727777526973951E-2</v>
      </c>
      <c r="R99" s="518"/>
      <c r="S99" s="519">
        <f t="shared" si="9"/>
        <v>0.8212496049839737</v>
      </c>
      <c r="T99" s="520">
        <f t="shared" si="10"/>
        <v>0.55243555595684168</v>
      </c>
      <c r="U99" s="521">
        <f t="shared" si="11"/>
        <v>0.17875039501602635</v>
      </c>
      <c r="V99" s="522">
        <v>2019</v>
      </c>
      <c r="W99" s="523" t="s">
        <v>354</v>
      </c>
      <c r="X99" s="548" t="s">
        <v>355</v>
      </c>
      <c r="Y99" s="64" t="s">
        <v>271</v>
      </c>
    </row>
    <row r="100" spans="1:25" ht="14.25" customHeight="1" x14ac:dyDescent="0.2">
      <c r="A100" s="64"/>
      <c r="B100" s="64"/>
      <c r="C100" s="509" t="str">
        <f t="shared" si="8"/>
        <v>Bulgaria | 2021</v>
      </c>
      <c r="D100" s="510" t="s">
        <v>97</v>
      </c>
      <c r="E100" s="511">
        <v>2021</v>
      </c>
      <c r="F100" s="512">
        <v>0.33200824499411075</v>
      </c>
      <c r="G100" s="513">
        <v>7.45975657636435E-3</v>
      </c>
      <c r="H100" s="513">
        <v>5.6046329014526892E-2</v>
      </c>
      <c r="I100" s="514">
        <v>8.8339222614840988E-4</v>
      </c>
      <c r="J100" s="514">
        <v>1.226933647428347E-4</v>
      </c>
      <c r="K100" s="515">
        <v>0.40797997644287398</v>
      </c>
      <c r="L100" s="516">
        <v>4.1642127993718102E-2</v>
      </c>
      <c r="M100" s="517">
        <v>8.1468394189242246E-2</v>
      </c>
      <c r="N100" s="517"/>
      <c r="O100" s="517">
        <v>3.6145465253239105E-2</v>
      </c>
      <c r="P100" s="517"/>
      <c r="Q100" s="517">
        <v>3.6243619945033376E-2</v>
      </c>
      <c r="R100" s="518"/>
      <c r="S100" s="519">
        <f t="shared" si="9"/>
        <v>0.80450039261876716</v>
      </c>
      <c r="T100" s="520">
        <f t="shared" si="10"/>
        <v>0.60347958382410682</v>
      </c>
      <c r="U100" s="521">
        <f t="shared" si="11"/>
        <v>0.19549960738123284</v>
      </c>
      <c r="V100" s="522">
        <v>2020</v>
      </c>
      <c r="W100" s="523" t="s">
        <v>354</v>
      </c>
      <c r="X100" s="548" t="s">
        <v>355</v>
      </c>
      <c r="Y100" s="64" t="s">
        <v>271</v>
      </c>
    </row>
    <row r="101" spans="1:25" ht="14.25" customHeight="1" x14ac:dyDescent="0.2">
      <c r="A101" s="64"/>
      <c r="B101" s="64"/>
      <c r="C101" s="509" t="str">
        <f t="shared" si="8"/>
        <v>Bulgaria | 2022</v>
      </c>
      <c r="D101" s="510" t="s">
        <v>97</v>
      </c>
      <c r="E101" s="511">
        <v>2022</v>
      </c>
      <c r="F101" s="512">
        <v>0.33200824499411075</v>
      </c>
      <c r="G101" s="513">
        <v>7.45975657636435E-3</v>
      </c>
      <c r="H101" s="513">
        <v>5.6046329014526892E-2</v>
      </c>
      <c r="I101" s="514">
        <v>8.8339222614840988E-4</v>
      </c>
      <c r="J101" s="514">
        <v>1.226933647428347E-4</v>
      </c>
      <c r="K101" s="515">
        <v>0.40797997644287398</v>
      </c>
      <c r="L101" s="516">
        <v>4.1642127993718102E-2</v>
      </c>
      <c r="M101" s="517">
        <v>8.1468394189242246E-2</v>
      </c>
      <c r="N101" s="517"/>
      <c r="O101" s="517">
        <v>3.6145465253239105E-2</v>
      </c>
      <c r="P101" s="517"/>
      <c r="Q101" s="517">
        <v>3.6243619945033376E-2</v>
      </c>
      <c r="R101" s="518"/>
      <c r="S101" s="519">
        <f t="shared" si="9"/>
        <v>0.80450039261876716</v>
      </c>
      <c r="T101" s="520">
        <f t="shared" si="10"/>
        <v>0.60347958382410682</v>
      </c>
      <c r="U101" s="521">
        <f t="shared" si="11"/>
        <v>0.19549960738123284</v>
      </c>
      <c r="V101" s="522">
        <v>2020</v>
      </c>
      <c r="W101" s="523" t="s">
        <v>788</v>
      </c>
      <c r="X101" s="524" t="s">
        <v>355</v>
      </c>
      <c r="Y101" s="64" t="s">
        <v>271</v>
      </c>
    </row>
    <row r="102" spans="1:25" ht="14.25" customHeight="1" x14ac:dyDescent="0.2">
      <c r="A102" s="64"/>
      <c r="B102" s="64"/>
      <c r="C102" s="509" t="str">
        <f t="shared" si="8"/>
        <v>Bulgaria | 2023</v>
      </c>
      <c r="D102" s="510" t="s">
        <v>97</v>
      </c>
      <c r="E102" s="511">
        <v>2023</v>
      </c>
      <c r="F102" s="512"/>
      <c r="G102" s="513"/>
      <c r="H102" s="513"/>
      <c r="I102" s="514"/>
      <c r="J102" s="514"/>
      <c r="K102" s="515"/>
      <c r="L102" s="516"/>
      <c r="M102" s="517"/>
      <c r="N102" s="517"/>
      <c r="O102" s="517"/>
      <c r="P102" s="517"/>
      <c r="Q102" s="517"/>
      <c r="R102" s="518"/>
      <c r="S102" s="519" t="str">
        <f t="shared" si="9"/>
        <v/>
      </c>
      <c r="T102" s="520" t="str">
        <f t="shared" si="10"/>
        <v/>
      </c>
      <c r="U102" s="521" t="str">
        <f t="shared" si="11"/>
        <v/>
      </c>
      <c r="V102" s="522"/>
      <c r="W102" s="523"/>
      <c r="X102" s="524"/>
      <c r="Y102" s="64" t="s">
        <v>271</v>
      </c>
    </row>
    <row r="103" spans="1:25" ht="14.25" customHeight="1" x14ac:dyDescent="0.2">
      <c r="A103" s="64"/>
      <c r="B103" s="64"/>
      <c r="C103" s="509" t="str">
        <f t="shared" si="8"/>
        <v>Bulgaria | 2024</v>
      </c>
      <c r="D103" s="510" t="s">
        <v>97</v>
      </c>
      <c r="E103" s="511">
        <v>2024</v>
      </c>
      <c r="F103" s="512"/>
      <c r="G103" s="513"/>
      <c r="H103" s="513"/>
      <c r="I103" s="514"/>
      <c r="J103" s="514"/>
      <c r="K103" s="515"/>
      <c r="L103" s="516"/>
      <c r="M103" s="517"/>
      <c r="N103" s="517"/>
      <c r="O103" s="517"/>
      <c r="P103" s="517"/>
      <c r="Q103" s="517"/>
      <c r="R103" s="518"/>
      <c r="S103" s="519" t="str">
        <f t="shared" si="9"/>
        <v/>
      </c>
      <c r="T103" s="520" t="str">
        <f t="shared" si="10"/>
        <v/>
      </c>
      <c r="U103" s="521" t="str">
        <f t="shared" si="11"/>
        <v/>
      </c>
      <c r="V103" s="522"/>
      <c r="W103" s="523"/>
      <c r="X103" s="524"/>
      <c r="Y103" s="64" t="s">
        <v>271</v>
      </c>
    </row>
    <row r="104" spans="1:25" ht="14.25" customHeight="1" x14ac:dyDescent="0.2">
      <c r="A104" s="64"/>
      <c r="B104" s="64"/>
      <c r="C104" s="509" t="str">
        <f t="shared" si="8"/>
        <v>Bulgaria | 2025</v>
      </c>
      <c r="D104" s="510" t="s">
        <v>97</v>
      </c>
      <c r="E104" s="511">
        <v>2025</v>
      </c>
      <c r="F104" s="512"/>
      <c r="G104" s="513"/>
      <c r="H104" s="513"/>
      <c r="I104" s="514"/>
      <c r="J104" s="514"/>
      <c r="K104" s="515"/>
      <c r="L104" s="516"/>
      <c r="M104" s="517"/>
      <c r="N104" s="517"/>
      <c r="O104" s="517"/>
      <c r="P104" s="517"/>
      <c r="Q104" s="517"/>
      <c r="R104" s="518"/>
      <c r="S104" s="519" t="str">
        <f t="shared" si="9"/>
        <v/>
      </c>
      <c r="T104" s="520" t="str">
        <f t="shared" si="10"/>
        <v/>
      </c>
      <c r="U104" s="521" t="str">
        <f t="shared" si="11"/>
        <v/>
      </c>
      <c r="V104" s="522"/>
      <c r="W104" s="523"/>
      <c r="X104" s="524"/>
      <c r="Y104" s="64" t="s">
        <v>271</v>
      </c>
    </row>
    <row r="105" spans="1:25" ht="14.25" customHeight="1" x14ac:dyDescent="0.2">
      <c r="A105" s="64"/>
      <c r="B105" s="64"/>
      <c r="C105" s="509" t="str">
        <f t="shared" si="8"/>
        <v>Bulgaria | 2026</v>
      </c>
      <c r="D105" s="510" t="s">
        <v>97</v>
      </c>
      <c r="E105" s="511">
        <v>2026</v>
      </c>
      <c r="F105" s="512"/>
      <c r="G105" s="513"/>
      <c r="H105" s="513"/>
      <c r="I105" s="514"/>
      <c r="J105" s="514"/>
      <c r="K105" s="515"/>
      <c r="L105" s="516"/>
      <c r="M105" s="517"/>
      <c r="N105" s="517"/>
      <c r="O105" s="517"/>
      <c r="P105" s="517"/>
      <c r="Q105" s="517"/>
      <c r="R105" s="518"/>
      <c r="S105" s="519" t="str">
        <f t="shared" si="9"/>
        <v/>
      </c>
      <c r="T105" s="520" t="str">
        <f t="shared" si="10"/>
        <v/>
      </c>
      <c r="U105" s="521" t="str">
        <f t="shared" si="11"/>
        <v/>
      </c>
      <c r="V105" s="522"/>
      <c r="W105" s="523"/>
      <c r="X105" s="524"/>
      <c r="Y105" s="64" t="s">
        <v>271</v>
      </c>
    </row>
    <row r="106" spans="1:25" ht="14.25" customHeight="1" x14ac:dyDescent="0.2">
      <c r="A106" s="64"/>
      <c r="B106" s="64"/>
      <c r="C106" s="509" t="str">
        <f t="shared" si="8"/>
        <v>Bulgaria | 2027</v>
      </c>
      <c r="D106" s="510" t="s">
        <v>97</v>
      </c>
      <c r="E106" s="511">
        <v>2027</v>
      </c>
      <c r="F106" s="512"/>
      <c r="G106" s="513"/>
      <c r="H106" s="513"/>
      <c r="I106" s="514"/>
      <c r="J106" s="514"/>
      <c r="K106" s="515"/>
      <c r="L106" s="516"/>
      <c r="M106" s="517"/>
      <c r="N106" s="517"/>
      <c r="O106" s="517"/>
      <c r="P106" s="517"/>
      <c r="Q106" s="517"/>
      <c r="R106" s="518"/>
      <c r="S106" s="519" t="str">
        <f t="shared" si="9"/>
        <v/>
      </c>
      <c r="T106" s="520" t="str">
        <f t="shared" si="10"/>
        <v/>
      </c>
      <c r="U106" s="521" t="str">
        <f t="shared" si="11"/>
        <v/>
      </c>
      <c r="V106" s="522"/>
      <c r="W106" s="523"/>
      <c r="X106" s="524"/>
      <c r="Y106" s="64" t="s">
        <v>271</v>
      </c>
    </row>
    <row r="107" spans="1:25" ht="14.25" customHeight="1" x14ac:dyDescent="0.2">
      <c r="A107" s="64"/>
      <c r="B107" s="64"/>
      <c r="C107" s="509" t="str">
        <f t="shared" si="8"/>
        <v>Bulgaria | 2028</v>
      </c>
      <c r="D107" s="510" t="s">
        <v>97</v>
      </c>
      <c r="E107" s="511">
        <v>2028</v>
      </c>
      <c r="F107" s="512"/>
      <c r="G107" s="513"/>
      <c r="H107" s="513"/>
      <c r="I107" s="514"/>
      <c r="J107" s="514"/>
      <c r="K107" s="515"/>
      <c r="L107" s="516"/>
      <c r="M107" s="517"/>
      <c r="N107" s="517"/>
      <c r="O107" s="517"/>
      <c r="P107" s="517"/>
      <c r="Q107" s="517"/>
      <c r="R107" s="518"/>
      <c r="S107" s="519" t="str">
        <f t="shared" si="9"/>
        <v/>
      </c>
      <c r="T107" s="520" t="str">
        <f t="shared" si="10"/>
        <v/>
      </c>
      <c r="U107" s="521" t="str">
        <f t="shared" si="11"/>
        <v/>
      </c>
      <c r="V107" s="522"/>
      <c r="W107" s="523"/>
      <c r="X107" s="524"/>
      <c r="Y107" s="64" t="s">
        <v>271</v>
      </c>
    </row>
    <row r="108" spans="1:25" ht="14.25" customHeight="1" x14ac:dyDescent="0.2">
      <c r="A108" s="64"/>
      <c r="B108" s="64"/>
      <c r="C108" s="509" t="str">
        <f t="shared" si="8"/>
        <v>Bulgaria | 2029</v>
      </c>
      <c r="D108" s="510" t="s">
        <v>97</v>
      </c>
      <c r="E108" s="511">
        <v>2029</v>
      </c>
      <c r="F108" s="512"/>
      <c r="G108" s="513"/>
      <c r="H108" s="513"/>
      <c r="I108" s="514"/>
      <c r="J108" s="514"/>
      <c r="K108" s="515"/>
      <c r="L108" s="516"/>
      <c r="M108" s="517"/>
      <c r="N108" s="517"/>
      <c r="O108" s="517"/>
      <c r="P108" s="517"/>
      <c r="Q108" s="517"/>
      <c r="R108" s="518"/>
      <c r="S108" s="519" t="str">
        <f t="shared" si="9"/>
        <v/>
      </c>
      <c r="T108" s="520" t="str">
        <f t="shared" si="10"/>
        <v/>
      </c>
      <c r="U108" s="521" t="str">
        <f t="shared" si="11"/>
        <v/>
      </c>
      <c r="V108" s="522"/>
      <c r="W108" s="523"/>
      <c r="X108" s="524"/>
      <c r="Y108" s="64" t="s">
        <v>271</v>
      </c>
    </row>
    <row r="109" spans="1:25" ht="14.25" customHeight="1" thickBot="1" x14ac:dyDescent="0.25">
      <c r="A109" s="64"/>
      <c r="B109" s="64"/>
      <c r="C109" s="525" t="str">
        <f t="shared" si="8"/>
        <v>Bulgaria | 2030</v>
      </c>
      <c r="D109" s="526" t="s">
        <v>97</v>
      </c>
      <c r="E109" s="527">
        <v>2030</v>
      </c>
      <c r="F109" s="528"/>
      <c r="G109" s="529"/>
      <c r="H109" s="529"/>
      <c r="I109" s="530"/>
      <c r="J109" s="530"/>
      <c r="K109" s="531"/>
      <c r="L109" s="532"/>
      <c r="M109" s="533"/>
      <c r="N109" s="533"/>
      <c r="O109" s="533"/>
      <c r="P109" s="533"/>
      <c r="Q109" s="533"/>
      <c r="R109" s="534"/>
      <c r="S109" s="535" t="str">
        <f t="shared" si="9"/>
        <v/>
      </c>
      <c r="T109" s="536" t="str">
        <f t="shared" si="10"/>
        <v/>
      </c>
      <c r="U109" s="537" t="str">
        <f t="shared" si="11"/>
        <v/>
      </c>
      <c r="V109" s="538"/>
      <c r="W109" s="539"/>
      <c r="X109" s="540"/>
      <c r="Y109" s="64" t="s">
        <v>271</v>
      </c>
    </row>
    <row r="110" spans="1:25" ht="14.25" customHeight="1" x14ac:dyDescent="0.2">
      <c r="A110" s="64"/>
      <c r="B110" s="64"/>
      <c r="C110" s="493" t="str">
        <f t="shared" si="8"/>
        <v>Canada | 2018</v>
      </c>
      <c r="D110" s="494" t="s">
        <v>25</v>
      </c>
      <c r="E110" s="495">
        <v>2018</v>
      </c>
      <c r="F110" s="496">
        <v>9.8637137989778537E-2</v>
      </c>
      <c r="G110" s="497">
        <v>6.0817717206132875E-3</v>
      </c>
      <c r="H110" s="497">
        <v>6.6609880749574107E-2</v>
      </c>
      <c r="I110" s="498">
        <v>5.6218057921635436E-3</v>
      </c>
      <c r="J110" s="498">
        <v>3.0664395229982965E-4</v>
      </c>
      <c r="K110" s="499">
        <v>0.16303236797274276</v>
      </c>
      <c r="L110" s="500">
        <v>3.8330494037478705E-3</v>
      </c>
      <c r="M110" s="501">
        <v>0.60306643952299832</v>
      </c>
      <c r="N110" s="501"/>
      <c r="O110" s="501"/>
      <c r="P110" s="501"/>
      <c r="Q110" s="501">
        <v>5.3833049403747869E-2</v>
      </c>
      <c r="R110" s="502"/>
      <c r="S110" s="503">
        <f t="shared" si="9"/>
        <v>0.33926746166950594</v>
      </c>
      <c r="T110" s="504">
        <f t="shared" si="10"/>
        <v>0.82376490630323684</v>
      </c>
      <c r="U110" s="505">
        <f t="shared" si="11"/>
        <v>0.66073253833049406</v>
      </c>
      <c r="V110" s="506">
        <v>2016</v>
      </c>
      <c r="W110" s="507" t="s">
        <v>371</v>
      </c>
      <c r="X110" s="508" t="s">
        <v>372</v>
      </c>
      <c r="Y110" s="64" t="s">
        <v>271</v>
      </c>
    </row>
    <row r="111" spans="1:25" ht="14.25" customHeight="1" x14ac:dyDescent="0.2">
      <c r="A111" s="64"/>
      <c r="B111" s="64"/>
      <c r="C111" s="509" t="str">
        <f t="shared" si="8"/>
        <v>Canada | 2019</v>
      </c>
      <c r="D111" s="510" t="s">
        <v>25</v>
      </c>
      <c r="E111" s="511">
        <v>2019</v>
      </c>
      <c r="F111" s="512">
        <v>9.5068027210884351E-2</v>
      </c>
      <c r="G111" s="513">
        <v>5.2721088435374146E-3</v>
      </c>
      <c r="H111" s="513">
        <v>5.9693877551020409E-2</v>
      </c>
      <c r="I111" s="514">
        <v>5.1020408163265302E-3</v>
      </c>
      <c r="J111" s="514">
        <v>3.4013605442176868E-4</v>
      </c>
      <c r="K111" s="515">
        <v>0.16258503401360544</v>
      </c>
      <c r="L111" s="516">
        <v>3.6904761904761906E-3</v>
      </c>
      <c r="M111" s="517">
        <v>0.61394557823129248</v>
      </c>
      <c r="N111" s="517"/>
      <c r="O111" s="517"/>
      <c r="P111" s="517"/>
      <c r="Q111" s="517">
        <v>5.459183673469388E-2</v>
      </c>
      <c r="R111" s="518"/>
      <c r="S111" s="519">
        <f t="shared" si="9"/>
        <v>0.32777210884353736</v>
      </c>
      <c r="T111" s="520">
        <f t="shared" si="10"/>
        <v>0.834812925170068</v>
      </c>
      <c r="U111" s="521">
        <f t="shared" si="11"/>
        <v>0.67222789115646264</v>
      </c>
      <c r="V111" s="522">
        <v>2017</v>
      </c>
      <c r="W111" s="523" t="s">
        <v>371</v>
      </c>
      <c r="X111" s="524" t="s">
        <v>372</v>
      </c>
      <c r="Y111" s="64" t="s">
        <v>271</v>
      </c>
    </row>
    <row r="112" spans="1:25" ht="14.25" customHeight="1" x14ac:dyDescent="0.2">
      <c r="A112" s="64"/>
      <c r="B112" s="64"/>
      <c r="C112" s="509" t="str">
        <f t="shared" si="8"/>
        <v>Canada | 2020</v>
      </c>
      <c r="D112" s="510" t="s">
        <v>25</v>
      </c>
      <c r="E112" s="511">
        <v>2020</v>
      </c>
      <c r="F112" s="512">
        <v>8.0895008605851984E-2</v>
      </c>
      <c r="G112" s="513">
        <v>5.0258175559380379E-3</v>
      </c>
      <c r="H112" s="513">
        <v>7.4526678141135977E-2</v>
      </c>
      <c r="I112" s="514">
        <v>6.024096385542169E-3</v>
      </c>
      <c r="J112" s="514">
        <v>3.6144578313253013E-4</v>
      </c>
      <c r="K112" s="515">
        <v>0.16351118760757316</v>
      </c>
      <c r="L112" s="516">
        <v>3.8726333907056799E-3</v>
      </c>
      <c r="M112" s="517">
        <v>0.60757314974182441</v>
      </c>
      <c r="N112" s="517"/>
      <c r="O112" s="517"/>
      <c r="P112" s="517"/>
      <c r="Q112" s="517">
        <v>5.8519793459552494E-2</v>
      </c>
      <c r="R112" s="518"/>
      <c r="S112" s="519">
        <f t="shared" si="9"/>
        <v>0.33003442340791744</v>
      </c>
      <c r="T112" s="520">
        <f t="shared" si="10"/>
        <v>0.83347676419965577</v>
      </c>
      <c r="U112" s="521">
        <f t="shared" si="11"/>
        <v>0.66996557659208256</v>
      </c>
      <c r="V112" s="522">
        <v>2018</v>
      </c>
      <c r="W112" s="523" t="s">
        <v>371</v>
      </c>
      <c r="X112" s="524" t="s">
        <v>372</v>
      </c>
      <c r="Y112" s="64" t="s">
        <v>271</v>
      </c>
    </row>
    <row r="113" spans="1:25" ht="14.25" customHeight="1" x14ac:dyDescent="0.2">
      <c r="A113" s="64"/>
      <c r="B113" s="64"/>
      <c r="C113" s="509" t="str">
        <f t="shared" si="8"/>
        <v>Canada | 2021</v>
      </c>
      <c r="D113" s="510" t="s">
        <v>25</v>
      </c>
      <c r="E113" s="511">
        <v>2021</v>
      </c>
      <c r="F113" s="512">
        <v>7.7391304347826081E-2</v>
      </c>
      <c r="G113" s="513">
        <v>4.1565217391304346E-3</v>
      </c>
      <c r="H113" s="513">
        <v>8.0173913043478262E-2</v>
      </c>
      <c r="I113" s="514">
        <v>5.5652173913043482E-3</v>
      </c>
      <c r="J113" s="514">
        <v>2.9565217391304345E-4</v>
      </c>
      <c r="K113" s="515">
        <v>0.16608695652173913</v>
      </c>
      <c r="L113" s="516">
        <v>3.2695652173913045E-3</v>
      </c>
      <c r="M113" s="517">
        <v>0.60347826086956524</v>
      </c>
      <c r="N113" s="517"/>
      <c r="O113" s="517"/>
      <c r="P113" s="517"/>
      <c r="Q113" s="517">
        <v>5.8260869565217394E-2</v>
      </c>
      <c r="R113" s="518"/>
      <c r="S113" s="519">
        <f t="shared" si="9"/>
        <v>0.33499130434782609</v>
      </c>
      <c r="T113" s="520">
        <f t="shared" si="10"/>
        <v>0.83109565217391301</v>
      </c>
      <c r="U113" s="521">
        <f t="shared" si="11"/>
        <v>0.66500869565217391</v>
      </c>
      <c r="V113" s="522">
        <v>2019</v>
      </c>
      <c r="W113" s="523" t="s">
        <v>371</v>
      </c>
      <c r="X113" s="524" t="s">
        <v>372</v>
      </c>
      <c r="Y113" s="64" t="s">
        <v>271</v>
      </c>
    </row>
    <row r="114" spans="1:25" ht="14.25" customHeight="1" x14ac:dyDescent="0.2">
      <c r="A114" s="64"/>
      <c r="B114" s="64"/>
      <c r="C114" s="509" t="str">
        <f t="shared" si="8"/>
        <v>Canada | 2022</v>
      </c>
      <c r="D114" s="510" t="s">
        <v>25</v>
      </c>
      <c r="E114" s="511">
        <v>2022</v>
      </c>
      <c r="F114" s="556">
        <v>6.2434999999999997E-2</v>
      </c>
      <c r="G114" s="557">
        <v>3.722E-3</v>
      </c>
      <c r="H114" s="557">
        <v>8.3304000000000003E-2</v>
      </c>
      <c r="I114" s="558">
        <v>5.4089999999999997E-3</v>
      </c>
      <c r="J114" s="558">
        <v>2.2599999999999999E-4</v>
      </c>
      <c r="K114" s="559">
        <v>0.16104299999999999</v>
      </c>
      <c r="L114" s="560">
        <v>3.6700000000000001E-3</v>
      </c>
      <c r="M114" s="561">
        <v>0.61739100000000002</v>
      </c>
      <c r="N114" s="561"/>
      <c r="O114" s="561"/>
      <c r="P114" s="561"/>
      <c r="Q114" s="561">
        <v>6.2956999999999999E-2</v>
      </c>
      <c r="R114" s="518"/>
      <c r="S114" s="519">
        <f t="shared" si="9"/>
        <v>0.31598199999999999</v>
      </c>
      <c r="T114" s="520">
        <f t="shared" si="10"/>
        <v>0.84506100000000006</v>
      </c>
      <c r="U114" s="521">
        <f t="shared" si="11"/>
        <v>0.68401800000000001</v>
      </c>
      <c r="V114" s="522">
        <v>2020</v>
      </c>
      <c r="W114" s="523" t="s">
        <v>371</v>
      </c>
      <c r="X114" s="524" t="s">
        <v>372</v>
      </c>
      <c r="Y114" s="64" t="s">
        <v>271</v>
      </c>
    </row>
    <row r="115" spans="1:25" ht="14.25" customHeight="1" x14ac:dyDescent="0.2">
      <c r="A115" s="64"/>
      <c r="B115" s="64"/>
      <c r="C115" s="509" t="str">
        <f t="shared" si="8"/>
        <v>Canada | 2023</v>
      </c>
      <c r="D115" s="510" t="s">
        <v>25</v>
      </c>
      <c r="E115" s="511">
        <v>2023</v>
      </c>
      <c r="F115" s="512"/>
      <c r="G115" s="513"/>
      <c r="H115" s="513"/>
      <c r="I115" s="514"/>
      <c r="J115" s="514"/>
      <c r="K115" s="515"/>
      <c r="L115" s="516"/>
      <c r="M115" s="517"/>
      <c r="N115" s="517"/>
      <c r="O115" s="517"/>
      <c r="P115" s="517"/>
      <c r="Q115" s="517"/>
      <c r="R115" s="518"/>
      <c r="S115" s="519" t="str">
        <f t="shared" si="9"/>
        <v/>
      </c>
      <c r="T115" s="520" t="str">
        <f t="shared" si="10"/>
        <v/>
      </c>
      <c r="U115" s="521" t="str">
        <f t="shared" si="11"/>
        <v/>
      </c>
      <c r="V115" s="522"/>
      <c r="W115" s="523"/>
      <c r="X115" s="524"/>
      <c r="Y115" s="64" t="s">
        <v>271</v>
      </c>
    </row>
    <row r="116" spans="1:25" ht="14.25" customHeight="1" x14ac:dyDescent="0.2">
      <c r="A116" s="64"/>
      <c r="B116" s="64"/>
      <c r="C116" s="509" t="str">
        <f t="shared" si="8"/>
        <v>Canada | 2024</v>
      </c>
      <c r="D116" s="510" t="s">
        <v>25</v>
      </c>
      <c r="E116" s="511">
        <v>2024</v>
      </c>
      <c r="F116" s="512"/>
      <c r="G116" s="513"/>
      <c r="H116" s="513"/>
      <c r="I116" s="514"/>
      <c r="J116" s="514"/>
      <c r="K116" s="515"/>
      <c r="L116" s="516"/>
      <c r="M116" s="517"/>
      <c r="N116" s="517"/>
      <c r="O116" s="517"/>
      <c r="P116" s="517"/>
      <c r="Q116" s="517"/>
      <c r="R116" s="518"/>
      <c r="S116" s="519" t="str">
        <f t="shared" si="9"/>
        <v/>
      </c>
      <c r="T116" s="520" t="str">
        <f t="shared" si="10"/>
        <v/>
      </c>
      <c r="U116" s="521" t="str">
        <f t="shared" si="11"/>
        <v/>
      </c>
      <c r="V116" s="522"/>
      <c r="W116" s="523"/>
      <c r="X116" s="524"/>
      <c r="Y116" s="64" t="s">
        <v>271</v>
      </c>
    </row>
    <row r="117" spans="1:25" ht="14.25" customHeight="1" x14ac:dyDescent="0.2">
      <c r="A117" s="64"/>
      <c r="B117" s="64"/>
      <c r="C117" s="509" t="str">
        <f t="shared" si="8"/>
        <v>Canada | 2025</v>
      </c>
      <c r="D117" s="510" t="s">
        <v>25</v>
      </c>
      <c r="E117" s="511">
        <v>2025</v>
      </c>
      <c r="F117" s="512"/>
      <c r="G117" s="513"/>
      <c r="H117" s="513"/>
      <c r="I117" s="514"/>
      <c r="J117" s="514"/>
      <c r="K117" s="515"/>
      <c r="L117" s="516"/>
      <c r="M117" s="517"/>
      <c r="N117" s="517"/>
      <c r="O117" s="517"/>
      <c r="P117" s="517"/>
      <c r="Q117" s="517"/>
      <c r="R117" s="518"/>
      <c r="S117" s="519" t="str">
        <f t="shared" si="9"/>
        <v/>
      </c>
      <c r="T117" s="520" t="str">
        <f t="shared" si="10"/>
        <v/>
      </c>
      <c r="U117" s="521" t="str">
        <f t="shared" si="11"/>
        <v/>
      </c>
      <c r="V117" s="522"/>
      <c r="W117" s="523"/>
      <c r="X117" s="524"/>
      <c r="Y117" s="64" t="s">
        <v>271</v>
      </c>
    </row>
    <row r="118" spans="1:25" ht="14.25" customHeight="1" x14ac:dyDescent="0.2">
      <c r="A118" s="64"/>
      <c r="B118" s="64"/>
      <c r="C118" s="509" t="str">
        <f t="shared" si="8"/>
        <v>Canada | 2026</v>
      </c>
      <c r="D118" s="510" t="s">
        <v>25</v>
      </c>
      <c r="E118" s="511">
        <v>2026</v>
      </c>
      <c r="F118" s="512"/>
      <c r="G118" s="513"/>
      <c r="H118" s="513"/>
      <c r="I118" s="514"/>
      <c r="J118" s="514"/>
      <c r="K118" s="515"/>
      <c r="L118" s="516"/>
      <c r="M118" s="517"/>
      <c r="N118" s="517"/>
      <c r="O118" s="517"/>
      <c r="P118" s="517"/>
      <c r="Q118" s="517"/>
      <c r="R118" s="518"/>
      <c r="S118" s="519" t="str">
        <f t="shared" si="9"/>
        <v/>
      </c>
      <c r="T118" s="520" t="str">
        <f t="shared" si="10"/>
        <v/>
      </c>
      <c r="U118" s="521" t="str">
        <f t="shared" si="11"/>
        <v/>
      </c>
      <c r="V118" s="522"/>
      <c r="W118" s="523"/>
      <c r="X118" s="524"/>
      <c r="Y118" s="64" t="s">
        <v>271</v>
      </c>
    </row>
    <row r="119" spans="1:25" ht="14.25" customHeight="1" x14ac:dyDescent="0.2">
      <c r="A119" s="64"/>
      <c r="B119" s="64"/>
      <c r="C119" s="509" t="str">
        <f t="shared" si="8"/>
        <v>Canada | 2027</v>
      </c>
      <c r="D119" s="510" t="s">
        <v>25</v>
      </c>
      <c r="E119" s="511">
        <v>2027</v>
      </c>
      <c r="F119" s="512"/>
      <c r="G119" s="513"/>
      <c r="H119" s="513"/>
      <c r="I119" s="514"/>
      <c r="J119" s="514"/>
      <c r="K119" s="515"/>
      <c r="L119" s="516"/>
      <c r="M119" s="517"/>
      <c r="N119" s="517"/>
      <c r="O119" s="517"/>
      <c r="P119" s="517"/>
      <c r="Q119" s="517"/>
      <c r="R119" s="518"/>
      <c r="S119" s="519" t="str">
        <f t="shared" si="9"/>
        <v/>
      </c>
      <c r="T119" s="520" t="str">
        <f t="shared" si="10"/>
        <v/>
      </c>
      <c r="U119" s="521" t="str">
        <f t="shared" si="11"/>
        <v/>
      </c>
      <c r="V119" s="522"/>
      <c r="W119" s="523"/>
      <c r="X119" s="524"/>
      <c r="Y119" s="64" t="s">
        <v>271</v>
      </c>
    </row>
    <row r="120" spans="1:25" ht="14.25" customHeight="1" x14ac:dyDescent="0.2">
      <c r="A120" s="64"/>
      <c r="B120" s="64"/>
      <c r="C120" s="509" t="str">
        <f t="shared" si="8"/>
        <v>Canada | 2028</v>
      </c>
      <c r="D120" s="510" t="s">
        <v>25</v>
      </c>
      <c r="E120" s="511">
        <v>2028</v>
      </c>
      <c r="F120" s="512"/>
      <c r="G120" s="513"/>
      <c r="H120" s="513"/>
      <c r="I120" s="514"/>
      <c r="J120" s="514"/>
      <c r="K120" s="515"/>
      <c r="L120" s="516"/>
      <c r="M120" s="517"/>
      <c r="N120" s="517"/>
      <c r="O120" s="517"/>
      <c r="P120" s="517"/>
      <c r="Q120" s="517"/>
      <c r="R120" s="518"/>
      <c r="S120" s="519" t="str">
        <f t="shared" si="9"/>
        <v/>
      </c>
      <c r="T120" s="520" t="str">
        <f t="shared" si="10"/>
        <v/>
      </c>
      <c r="U120" s="521" t="str">
        <f t="shared" si="11"/>
        <v/>
      </c>
      <c r="V120" s="522"/>
      <c r="W120" s="523"/>
      <c r="X120" s="524"/>
      <c r="Y120" s="64" t="s">
        <v>271</v>
      </c>
    </row>
    <row r="121" spans="1:25" ht="14.25" customHeight="1" x14ac:dyDescent="0.2">
      <c r="A121" s="64"/>
      <c r="B121" s="64"/>
      <c r="C121" s="509" t="str">
        <f t="shared" si="8"/>
        <v>Canada | 2029</v>
      </c>
      <c r="D121" s="510" t="s">
        <v>25</v>
      </c>
      <c r="E121" s="511">
        <v>2029</v>
      </c>
      <c r="F121" s="512"/>
      <c r="G121" s="513"/>
      <c r="H121" s="513"/>
      <c r="I121" s="514"/>
      <c r="J121" s="514"/>
      <c r="K121" s="515"/>
      <c r="L121" s="516"/>
      <c r="M121" s="517"/>
      <c r="N121" s="517"/>
      <c r="O121" s="517"/>
      <c r="P121" s="517"/>
      <c r="Q121" s="517"/>
      <c r="R121" s="518"/>
      <c r="S121" s="519" t="str">
        <f t="shared" si="9"/>
        <v/>
      </c>
      <c r="T121" s="520" t="str">
        <f t="shared" si="10"/>
        <v/>
      </c>
      <c r="U121" s="521" t="str">
        <f t="shared" si="11"/>
        <v/>
      </c>
      <c r="V121" s="522"/>
      <c r="W121" s="523"/>
      <c r="X121" s="524"/>
      <c r="Y121" s="64" t="s">
        <v>271</v>
      </c>
    </row>
    <row r="122" spans="1:25" ht="14.25" customHeight="1" thickBot="1" x14ac:dyDescent="0.25">
      <c r="A122" s="64"/>
      <c r="B122" s="64"/>
      <c r="C122" s="525" t="str">
        <f t="shared" si="8"/>
        <v>Canada | 2030</v>
      </c>
      <c r="D122" s="526" t="s">
        <v>25</v>
      </c>
      <c r="E122" s="527">
        <v>2030</v>
      </c>
      <c r="F122" s="528"/>
      <c r="G122" s="529"/>
      <c r="H122" s="529"/>
      <c r="I122" s="530"/>
      <c r="J122" s="530"/>
      <c r="K122" s="531"/>
      <c r="L122" s="532"/>
      <c r="M122" s="533"/>
      <c r="N122" s="533"/>
      <c r="O122" s="533"/>
      <c r="P122" s="533"/>
      <c r="Q122" s="533"/>
      <c r="R122" s="534"/>
      <c r="S122" s="535" t="str">
        <f t="shared" si="9"/>
        <v/>
      </c>
      <c r="T122" s="536" t="str">
        <f t="shared" si="10"/>
        <v/>
      </c>
      <c r="U122" s="537" t="str">
        <f t="shared" si="11"/>
        <v/>
      </c>
      <c r="V122" s="538"/>
      <c r="W122" s="539"/>
      <c r="X122" s="540"/>
      <c r="Y122" s="64" t="s">
        <v>271</v>
      </c>
    </row>
    <row r="123" spans="1:25" ht="14.25" customHeight="1" x14ac:dyDescent="0.2">
      <c r="A123" s="64"/>
      <c r="B123" s="64"/>
      <c r="C123" s="493" t="str">
        <f t="shared" si="8"/>
        <v>Canada | Alberta | 2018</v>
      </c>
      <c r="D123" s="494" t="s">
        <v>373</v>
      </c>
      <c r="E123" s="495">
        <v>2018</v>
      </c>
      <c r="F123" s="496">
        <v>0.64941569282136891</v>
      </c>
      <c r="G123" s="497" t="s">
        <v>14</v>
      </c>
      <c r="H123" s="497">
        <v>0.23205342237061768</v>
      </c>
      <c r="I123" s="498">
        <v>7.4791318864774626E-3</v>
      </c>
      <c r="J123" s="498">
        <v>0</v>
      </c>
      <c r="K123" s="499">
        <v>0</v>
      </c>
      <c r="L123" s="500" t="s">
        <v>14</v>
      </c>
      <c r="M123" s="501">
        <v>3.28881469115192E-2</v>
      </c>
      <c r="N123" s="501" t="s">
        <v>14</v>
      </c>
      <c r="O123" s="501">
        <v>7.6627712854757932E-2</v>
      </c>
      <c r="P123" s="501" t="s">
        <v>14</v>
      </c>
      <c r="Q123" s="501" t="s">
        <v>14</v>
      </c>
      <c r="R123" s="502" t="s">
        <v>14</v>
      </c>
      <c r="S123" s="503">
        <f t="shared" si="9"/>
        <v>0.89048414023372291</v>
      </c>
      <c r="T123" s="504">
        <f t="shared" si="10"/>
        <v>0.10951585976627713</v>
      </c>
      <c r="U123" s="505">
        <f t="shared" si="11"/>
        <v>0.10951585976627713</v>
      </c>
      <c r="V123" s="506">
        <v>2016</v>
      </c>
      <c r="W123" s="507" t="s">
        <v>371</v>
      </c>
      <c r="X123" s="508" t="s">
        <v>372</v>
      </c>
      <c r="Y123" s="64" t="s">
        <v>271</v>
      </c>
    </row>
    <row r="124" spans="1:25" ht="14.25" customHeight="1" x14ac:dyDescent="0.2">
      <c r="A124" s="64"/>
      <c r="B124" s="64"/>
      <c r="C124" s="509" t="str">
        <f t="shared" si="8"/>
        <v>Canada | Alberta | 2019</v>
      </c>
      <c r="D124" s="510" t="s">
        <v>373</v>
      </c>
      <c r="E124" s="511">
        <v>2019</v>
      </c>
      <c r="F124" s="512">
        <v>0.59967585089141007</v>
      </c>
      <c r="G124" s="513" t="s">
        <v>14</v>
      </c>
      <c r="H124" s="513">
        <v>0.28038897893030795</v>
      </c>
      <c r="I124" s="514">
        <v>9.3354943273906005E-3</v>
      </c>
      <c r="J124" s="514">
        <v>0</v>
      </c>
      <c r="K124" s="515">
        <v>0</v>
      </c>
      <c r="L124" s="516" t="s">
        <v>14</v>
      </c>
      <c r="M124" s="517">
        <v>3.3387358184764994E-2</v>
      </c>
      <c r="N124" s="517" t="s">
        <v>14</v>
      </c>
      <c r="O124" s="517">
        <v>7.504051863857375E-2</v>
      </c>
      <c r="P124" s="517" t="s">
        <v>14</v>
      </c>
      <c r="Q124" s="517" t="s">
        <v>14</v>
      </c>
      <c r="R124" s="518" t="s">
        <v>14</v>
      </c>
      <c r="S124" s="519">
        <f t="shared" si="9"/>
        <v>0.89157212317666124</v>
      </c>
      <c r="T124" s="520">
        <f t="shared" si="10"/>
        <v>0.10842787682333874</v>
      </c>
      <c r="U124" s="521">
        <f t="shared" si="11"/>
        <v>0.10842787682333874</v>
      </c>
      <c r="V124" s="522">
        <v>2017</v>
      </c>
      <c r="W124" s="523" t="s">
        <v>371</v>
      </c>
      <c r="X124" s="524" t="s">
        <v>372</v>
      </c>
      <c r="Y124" s="64" t="s">
        <v>271</v>
      </c>
    </row>
    <row r="125" spans="1:25" ht="14.25" customHeight="1" x14ac:dyDescent="0.2">
      <c r="A125" s="64"/>
      <c r="B125" s="64"/>
      <c r="C125" s="509" t="str">
        <f t="shared" si="8"/>
        <v>Canada | Alberta | 2020</v>
      </c>
      <c r="D125" s="510" t="s">
        <v>373</v>
      </c>
      <c r="E125" s="511">
        <v>2020</v>
      </c>
      <c r="F125" s="512">
        <v>0.50953206239168114</v>
      </c>
      <c r="G125" s="513" t="s">
        <v>14</v>
      </c>
      <c r="H125" s="513">
        <v>0.37088388214904677</v>
      </c>
      <c r="I125" s="514">
        <v>1.121317157712305E-2</v>
      </c>
      <c r="J125" s="514">
        <v>0</v>
      </c>
      <c r="K125" s="515">
        <v>0</v>
      </c>
      <c r="L125" s="516" t="s">
        <v>14</v>
      </c>
      <c r="M125" s="517">
        <v>3.4488734835355285E-2</v>
      </c>
      <c r="N125" s="517" t="s">
        <v>14</v>
      </c>
      <c r="O125" s="517">
        <v>7.1750433275563255E-2</v>
      </c>
      <c r="P125" s="517" t="s">
        <v>14</v>
      </c>
      <c r="Q125" s="517" t="s">
        <v>14</v>
      </c>
      <c r="R125" s="518" t="s">
        <v>14</v>
      </c>
      <c r="S125" s="519">
        <f t="shared" si="9"/>
        <v>0.89376083188908151</v>
      </c>
      <c r="T125" s="520">
        <f t="shared" si="10"/>
        <v>0.10623916811091855</v>
      </c>
      <c r="U125" s="521">
        <f t="shared" si="11"/>
        <v>0.10623916811091855</v>
      </c>
      <c r="V125" s="522">
        <v>2018</v>
      </c>
      <c r="W125" s="523" t="s">
        <v>371</v>
      </c>
      <c r="X125" s="524" t="s">
        <v>372</v>
      </c>
      <c r="Y125" s="64" t="s">
        <v>271</v>
      </c>
    </row>
    <row r="126" spans="1:25" ht="14.25" customHeight="1" x14ac:dyDescent="0.2">
      <c r="A126" s="64"/>
      <c r="B126" s="64"/>
      <c r="C126" s="509" t="str">
        <f t="shared" si="8"/>
        <v>Canada | Alberta | 2021</v>
      </c>
      <c r="D126" s="510" t="s">
        <v>373</v>
      </c>
      <c r="E126" s="511">
        <v>2021</v>
      </c>
      <c r="F126" s="512">
        <v>0.47512864493996571</v>
      </c>
      <c r="G126" s="513" t="s">
        <v>14</v>
      </c>
      <c r="H126" s="513">
        <v>0.40480274442538594</v>
      </c>
      <c r="I126" s="514">
        <v>1.1492281303602058E-2</v>
      </c>
      <c r="J126" s="514">
        <v>0</v>
      </c>
      <c r="K126" s="515">
        <v>0</v>
      </c>
      <c r="L126" s="516" t="s">
        <v>14</v>
      </c>
      <c r="M126" s="517">
        <v>3.4991423670668952E-2</v>
      </c>
      <c r="N126" s="517" t="s">
        <v>14</v>
      </c>
      <c r="O126" s="517">
        <v>7.2384219554030876E-2</v>
      </c>
      <c r="P126" s="517" t="s">
        <v>14</v>
      </c>
      <c r="Q126" s="517" t="s">
        <v>14</v>
      </c>
      <c r="R126" s="518" t="s">
        <v>14</v>
      </c>
      <c r="S126" s="519">
        <f t="shared" si="9"/>
        <v>0.89262435677530017</v>
      </c>
      <c r="T126" s="520">
        <f t="shared" si="10"/>
        <v>0.10737564322469983</v>
      </c>
      <c r="U126" s="521">
        <f t="shared" si="11"/>
        <v>0.10737564322469983</v>
      </c>
      <c r="V126" s="522">
        <v>2019</v>
      </c>
      <c r="W126" s="523" t="s">
        <v>371</v>
      </c>
      <c r="X126" s="524" t="s">
        <v>372</v>
      </c>
      <c r="Y126" s="64" t="s">
        <v>271</v>
      </c>
    </row>
    <row r="127" spans="1:25" ht="14.25" customHeight="1" x14ac:dyDescent="0.2">
      <c r="A127" s="64"/>
      <c r="B127" s="64"/>
      <c r="C127" s="509" t="str">
        <f t="shared" si="8"/>
        <v>Canada | Alberta | 2022</v>
      </c>
      <c r="D127" s="510" t="s">
        <v>373</v>
      </c>
      <c r="E127" s="511">
        <v>2022</v>
      </c>
      <c r="F127" s="512">
        <v>0.402082211452163</v>
      </c>
      <c r="G127" s="513"/>
      <c r="H127" s="513">
        <v>0.44157242864835755</v>
      </c>
      <c r="I127" s="514">
        <v>1.1488063184347514E-2</v>
      </c>
      <c r="J127" s="514">
        <v>0</v>
      </c>
      <c r="K127" s="515">
        <v>0</v>
      </c>
      <c r="L127" s="516"/>
      <c r="M127" s="517">
        <v>3.8592712259917429E-2</v>
      </c>
      <c r="N127" s="517"/>
      <c r="O127" s="517">
        <v>0.10698258840423622</v>
      </c>
      <c r="P127" s="517"/>
      <c r="Q127" s="517"/>
      <c r="R127" s="518"/>
      <c r="S127" s="519">
        <f t="shared" si="9"/>
        <v>0.85442469933584642</v>
      </c>
      <c r="T127" s="520">
        <f t="shared" si="10"/>
        <v>0.14557530066415364</v>
      </c>
      <c r="U127" s="521">
        <f t="shared" si="11"/>
        <v>0.14557530066415364</v>
      </c>
      <c r="V127" s="522">
        <v>2020</v>
      </c>
      <c r="W127" s="523" t="s">
        <v>371</v>
      </c>
      <c r="X127" s="524" t="s">
        <v>372</v>
      </c>
      <c r="Y127" s="64" t="s">
        <v>271</v>
      </c>
    </row>
    <row r="128" spans="1:25" ht="14.25" customHeight="1" x14ac:dyDescent="0.2">
      <c r="A128" s="64"/>
      <c r="B128" s="64"/>
      <c r="C128" s="509" t="str">
        <f t="shared" si="8"/>
        <v>Canada | Alberta | 2023</v>
      </c>
      <c r="D128" s="510" t="s">
        <v>373</v>
      </c>
      <c r="E128" s="511">
        <v>2023</v>
      </c>
      <c r="F128" s="512"/>
      <c r="G128" s="513"/>
      <c r="H128" s="513"/>
      <c r="I128" s="514"/>
      <c r="J128" s="514"/>
      <c r="K128" s="515"/>
      <c r="L128" s="516"/>
      <c r="M128" s="517"/>
      <c r="N128" s="517"/>
      <c r="O128" s="517"/>
      <c r="P128" s="517"/>
      <c r="Q128" s="517"/>
      <c r="R128" s="518"/>
      <c r="S128" s="519" t="str">
        <f t="shared" si="9"/>
        <v/>
      </c>
      <c r="T128" s="520" t="str">
        <f t="shared" si="10"/>
        <v/>
      </c>
      <c r="U128" s="521" t="str">
        <f t="shared" si="11"/>
        <v/>
      </c>
      <c r="V128" s="522"/>
      <c r="W128" s="523"/>
      <c r="X128" s="524"/>
      <c r="Y128" s="64" t="s">
        <v>271</v>
      </c>
    </row>
    <row r="129" spans="1:25" ht="14.25" customHeight="1" x14ac:dyDescent="0.2">
      <c r="A129" s="64"/>
      <c r="B129" s="64"/>
      <c r="C129" s="509" t="str">
        <f t="shared" si="8"/>
        <v>Canada | Alberta | 2024</v>
      </c>
      <c r="D129" s="510" t="s">
        <v>373</v>
      </c>
      <c r="E129" s="511">
        <v>2024</v>
      </c>
      <c r="F129" s="512"/>
      <c r="G129" s="513"/>
      <c r="H129" s="513"/>
      <c r="I129" s="514"/>
      <c r="J129" s="514"/>
      <c r="K129" s="515"/>
      <c r="L129" s="516"/>
      <c r="M129" s="517"/>
      <c r="N129" s="517"/>
      <c r="O129" s="517"/>
      <c r="P129" s="517"/>
      <c r="Q129" s="517"/>
      <c r="R129" s="518"/>
      <c r="S129" s="519" t="str">
        <f t="shared" si="9"/>
        <v/>
      </c>
      <c r="T129" s="520" t="str">
        <f t="shared" si="10"/>
        <v/>
      </c>
      <c r="U129" s="521" t="str">
        <f t="shared" si="11"/>
        <v/>
      </c>
      <c r="V129" s="522"/>
      <c r="W129" s="523"/>
      <c r="X129" s="524"/>
      <c r="Y129" s="64" t="s">
        <v>271</v>
      </c>
    </row>
    <row r="130" spans="1:25" ht="14.25" customHeight="1" x14ac:dyDescent="0.2">
      <c r="A130" s="64"/>
      <c r="B130" s="64"/>
      <c r="C130" s="509" t="str">
        <f t="shared" si="8"/>
        <v>Canada | Alberta | 2025</v>
      </c>
      <c r="D130" s="510" t="s">
        <v>373</v>
      </c>
      <c r="E130" s="511">
        <v>2025</v>
      </c>
      <c r="F130" s="512"/>
      <c r="G130" s="513"/>
      <c r="H130" s="513"/>
      <c r="I130" s="514"/>
      <c r="J130" s="514"/>
      <c r="K130" s="515"/>
      <c r="L130" s="516"/>
      <c r="M130" s="517"/>
      <c r="N130" s="517"/>
      <c r="O130" s="517"/>
      <c r="P130" s="517"/>
      <c r="Q130" s="517"/>
      <c r="R130" s="518"/>
      <c r="S130" s="519" t="str">
        <f t="shared" si="9"/>
        <v/>
      </c>
      <c r="T130" s="520" t="str">
        <f t="shared" si="10"/>
        <v/>
      </c>
      <c r="U130" s="521" t="str">
        <f t="shared" si="11"/>
        <v/>
      </c>
      <c r="V130" s="522"/>
      <c r="W130" s="523"/>
      <c r="X130" s="524"/>
      <c r="Y130" s="64" t="s">
        <v>271</v>
      </c>
    </row>
    <row r="131" spans="1:25" ht="14.25" customHeight="1" x14ac:dyDescent="0.2">
      <c r="A131" s="64"/>
      <c r="B131" s="64"/>
      <c r="C131" s="509" t="str">
        <f t="shared" si="8"/>
        <v>Canada | Alberta | 2026</v>
      </c>
      <c r="D131" s="510" t="s">
        <v>373</v>
      </c>
      <c r="E131" s="511">
        <v>2026</v>
      </c>
      <c r="F131" s="512"/>
      <c r="G131" s="513"/>
      <c r="H131" s="513"/>
      <c r="I131" s="514"/>
      <c r="J131" s="514"/>
      <c r="K131" s="515"/>
      <c r="L131" s="516"/>
      <c r="M131" s="517"/>
      <c r="N131" s="517"/>
      <c r="O131" s="517"/>
      <c r="P131" s="517"/>
      <c r="Q131" s="517"/>
      <c r="R131" s="518"/>
      <c r="S131" s="519" t="str">
        <f t="shared" si="9"/>
        <v/>
      </c>
      <c r="T131" s="520" t="str">
        <f t="shared" si="10"/>
        <v/>
      </c>
      <c r="U131" s="521" t="str">
        <f t="shared" si="11"/>
        <v/>
      </c>
      <c r="V131" s="522"/>
      <c r="W131" s="523"/>
      <c r="X131" s="524"/>
      <c r="Y131" s="64" t="s">
        <v>271</v>
      </c>
    </row>
    <row r="132" spans="1:25" ht="14.25" customHeight="1" x14ac:dyDescent="0.2">
      <c r="A132" s="64"/>
      <c r="B132" s="64"/>
      <c r="C132" s="509" t="str">
        <f t="shared" si="8"/>
        <v>Canada | Alberta | 2027</v>
      </c>
      <c r="D132" s="510" t="s">
        <v>373</v>
      </c>
      <c r="E132" s="511">
        <v>2027</v>
      </c>
      <c r="F132" s="512"/>
      <c r="G132" s="513"/>
      <c r="H132" s="513"/>
      <c r="I132" s="514"/>
      <c r="J132" s="514"/>
      <c r="K132" s="515"/>
      <c r="L132" s="516"/>
      <c r="M132" s="517"/>
      <c r="N132" s="517"/>
      <c r="O132" s="517"/>
      <c r="P132" s="517"/>
      <c r="Q132" s="517"/>
      <c r="R132" s="518"/>
      <c r="S132" s="519" t="str">
        <f t="shared" si="9"/>
        <v/>
      </c>
      <c r="T132" s="520" t="str">
        <f t="shared" si="10"/>
        <v/>
      </c>
      <c r="U132" s="521" t="str">
        <f t="shared" si="11"/>
        <v/>
      </c>
      <c r="V132" s="522"/>
      <c r="W132" s="523"/>
      <c r="X132" s="524"/>
      <c r="Y132" s="64" t="s">
        <v>271</v>
      </c>
    </row>
    <row r="133" spans="1:25" ht="14.25" customHeight="1" x14ac:dyDescent="0.2">
      <c r="A133" s="64"/>
      <c r="B133" s="64"/>
      <c r="C133" s="509" t="str">
        <f t="shared" si="8"/>
        <v>Canada | Alberta | 2028</v>
      </c>
      <c r="D133" s="510" t="s">
        <v>373</v>
      </c>
      <c r="E133" s="511">
        <v>2028</v>
      </c>
      <c r="F133" s="512"/>
      <c r="G133" s="513"/>
      <c r="H133" s="513"/>
      <c r="I133" s="514"/>
      <c r="J133" s="514"/>
      <c r="K133" s="515"/>
      <c r="L133" s="516"/>
      <c r="M133" s="517"/>
      <c r="N133" s="517"/>
      <c r="O133" s="517"/>
      <c r="P133" s="517"/>
      <c r="Q133" s="517"/>
      <c r="R133" s="518"/>
      <c r="S133" s="519" t="str">
        <f t="shared" si="9"/>
        <v/>
      </c>
      <c r="T133" s="520" t="str">
        <f t="shared" si="10"/>
        <v/>
      </c>
      <c r="U133" s="521" t="str">
        <f t="shared" si="11"/>
        <v/>
      </c>
      <c r="V133" s="522"/>
      <c r="W133" s="523"/>
      <c r="X133" s="524"/>
      <c r="Y133" s="64" t="s">
        <v>271</v>
      </c>
    </row>
    <row r="134" spans="1:25" ht="14.25" customHeight="1" x14ac:dyDescent="0.2">
      <c r="A134" s="64"/>
      <c r="B134" s="64"/>
      <c r="C134" s="509" t="str">
        <f t="shared" si="8"/>
        <v>Canada | Alberta | 2029</v>
      </c>
      <c r="D134" s="510" t="s">
        <v>373</v>
      </c>
      <c r="E134" s="511">
        <v>2029</v>
      </c>
      <c r="F134" s="512"/>
      <c r="G134" s="513"/>
      <c r="H134" s="513"/>
      <c r="I134" s="514"/>
      <c r="J134" s="514"/>
      <c r="K134" s="515"/>
      <c r="L134" s="516"/>
      <c r="M134" s="517"/>
      <c r="N134" s="517"/>
      <c r="O134" s="517"/>
      <c r="P134" s="517"/>
      <c r="Q134" s="517"/>
      <c r="R134" s="518"/>
      <c r="S134" s="519" t="str">
        <f t="shared" si="9"/>
        <v/>
      </c>
      <c r="T134" s="520" t="str">
        <f t="shared" si="10"/>
        <v/>
      </c>
      <c r="U134" s="521" t="str">
        <f t="shared" si="11"/>
        <v/>
      </c>
      <c r="V134" s="522"/>
      <c r="W134" s="523"/>
      <c r="X134" s="524"/>
      <c r="Y134" s="64" t="s">
        <v>271</v>
      </c>
    </row>
    <row r="135" spans="1:25" ht="14.25" customHeight="1" thickBot="1" x14ac:dyDescent="0.25">
      <c r="A135" s="64"/>
      <c r="B135" s="64"/>
      <c r="C135" s="525" t="str">
        <f t="shared" ref="C135:C198" si="12">D135&amp;" | "&amp;E135</f>
        <v>Canada | Alberta | 2030</v>
      </c>
      <c r="D135" s="526" t="s">
        <v>373</v>
      </c>
      <c r="E135" s="527">
        <v>2030</v>
      </c>
      <c r="F135" s="528"/>
      <c r="G135" s="529"/>
      <c r="H135" s="529"/>
      <c r="I135" s="530"/>
      <c r="J135" s="530"/>
      <c r="K135" s="531"/>
      <c r="L135" s="532"/>
      <c r="M135" s="533"/>
      <c r="N135" s="533"/>
      <c r="O135" s="533"/>
      <c r="P135" s="533"/>
      <c r="Q135" s="533"/>
      <c r="R135" s="534"/>
      <c r="S135" s="535" t="str">
        <f t="shared" ref="S135:S198" si="13">IFERROR(1-U135,"")</f>
        <v/>
      </c>
      <c r="T135" s="536" t="str">
        <f t="shared" ref="T135:T198" si="14">IF(AND(ISBLANK(F135),ISBLANK(H135),ISBLANK(Q135),ISBLANK(M135)),"",SUM(K135:R135))</f>
        <v/>
      </c>
      <c r="U135" s="537" t="str">
        <f t="shared" ref="U135:U198" si="15">IF(AND(ISBLANK(F135),ISBLANK(H135),ISBLANK(Q135),ISBLANK(M135)),"",SUM(L135:R135))</f>
        <v/>
      </c>
      <c r="V135" s="538"/>
      <c r="W135" s="539"/>
      <c r="X135" s="540"/>
      <c r="Y135" s="64" t="s">
        <v>271</v>
      </c>
    </row>
    <row r="136" spans="1:25" ht="14.25" customHeight="1" x14ac:dyDescent="0.2">
      <c r="A136" s="64"/>
      <c r="B136" s="64"/>
      <c r="C136" s="493" t="str">
        <f t="shared" si="12"/>
        <v>Canada | British Columbia | 2018</v>
      </c>
      <c r="D136" s="494" t="s">
        <v>374</v>
      </c>
      <c r="E136" s="495">
        <v>2018</v>
      </c>
      <c r="F136" s="496">
        <v>0</v>
      </c>
      <c r="G136" s="497" t="s">
        <v>14</v>
      </c>
      <c r="H136" s="497">
        <v>1.0523560209424083E-2</v>
      </c>
      <c r="I136" s="498">
        <v>1.6684118673647469E-2</v>
      </c>
      <c r="J136" s="498">
        <v>0</v>
      </c>
      <c r="K136" s="499">
        <v>0</v>
      </c>
      <c r="L136" s="500" t="s">
        <v>14</v>
      </c>
      <c r="M136" s="501">
        <v>0.9511343804537522</v>
      </c>
      <c r="N136" s="501" t="s">
        <v>14</v>
      </c>
      <c r="O136" s="501">
        <v>2.1291448516579405E-2</v>
      </c>
      <c r="P136" s="501" t="s">
        <v>14</v>
      </c>
      <c r="Q136" s="501" t="s">
        <v>14</v>
      </c>
      <c r="R136" s="502" t="s">
        <v>14</v>
      </c>
      <c r="S136" s="503">
        <f t="shared" si="13"/>
        <v>2.7574171029668415E-2</v>
      </c>
      <c r="T136" s="504">
        <f t="shared" si="14"/>
        <v>0.97242582897033158</v>
      </c>
      <c r="U136" s="505">
        <f t="shared" si="15"/>
        <v>0.97242582897033158</v>
      </c>
      <c r="V136" s="506">
        <v>2016</v>
      </c>
      <c r="W136" s="507" t="s">
        <v>371</v>
      </c>
      <c r="X136" s="508" t="s">
        <v>372</v>
      </c>
      <c r="Y136" s="64" t="s">
        <v>271</v>
      </c>
    </row>
    <row r="137" spans="1:25" ht="14.25" customHeight="1" x14ac:dyDescent="0.2">
      <c r="A137" s="64"/>
      <c r="B137" s="64"/>
      <c r="C137" s="509" t="str">
        <f t="shared" si="12"/>
        <v>Canada | British Columbia | 2019</v>
      </c>
      <c r="D137" s="510" t="s">
        <v>374</v>
      </c>
      <c r="E137" s="511">
        <v>2019</v>
      </c>
      <c r="F137" s="512">
        <v>0</v>
      </c>
      <c r="G137" s="513" t="s">
        <v>14</v>
      </c>
      <c r="H137" s="513">
        <v>7.6039933444259564E-3</v>
      </c>
      <c r="I137" s="514">
        <v>1.5806988352745424E-2</v>
      </c>
      <c r="J137" s="514">
        <v>0</v>
      </c>
      <c r="K137" s="515">
        <v>0</v>
      </c>
      <c r="L137" s="516" t="s">
        <v>14</v>
      </c>
      <c r="M137" s="517">
        <v>0.95008319467554081</v>
      </c>
      <c r="N137" s="517" t="s">
        <v>14</v>
      </c>
      <c r="O137" s="517">
        <v>2.6455906821963394E-2</v>
      </c>
      <c r="P137" s="517" t="s">
        <v>14</v>
      </c>
      <c r="Q137" s="517" t="s">
        <v>14</v>
      </c>
      <c r="R137" s="518" t="s">
        <v>14</v>
      </c>
      <c r="S137" s="519">
        <f t="shared" si="13"/>
        <v>2.3460898502495775E-2</v>
      </c>
      <c r="T137" s="520">
        <f t="shared" si="14"/>
        <v>0.97653910149750422</v>
      </c>
      <c r="U137" s="521">
        <f t="shared" si="15"/>
        <v>0.97653910149750422</v>
      </c>
      <c r="V137" s="522">
        <v>2017</v>
      </c>
      <c r="W137" s="523" t="s">
        <v>371</v>
      </c>
      <c r="X137" s="524" t="s">
        <v>372</v>
      </c>
      <c r="Y137" s="64" t="s">
        <v>271</v>
      </c>
    </row>
    <row r="138" spans="1:25" ht="14.25" customHeight="1" x14ac:dyDescent="0.2">
      <c r="A138" s="64"/>
      <c r="B138" s="64"/>
      <c r="C138" s="509" t="str">
        <f t="shared" si="12"/>
        <v>Canada | British Columbia | 2020</v>
      </c>
      <c r="D138" s="510" t="s">
        <v>374</v>
      </c>
      <c r="E138" s="511">
        <v>2020</v>
      </c>
      <c r="F138" s="512">
        <v>0</v>
      </c>
      <c r="G138" s="513" t="s">
        <v>14</v>
      </c>
      <c r="H138" s="513">
        <v>9.6447602131438728E-3</v>
      </c>
      <c r="I138" s="514">
        <v>2.0071047957371226E-2</v>
      </c>
      <c r="J138" s="514">
        <v>0</v>
      </c>
      <c r="K138" s="515">
        <v>0</v>
      </c>
      <c r="L138" s="516" t="s">
        <v>14</v>
      </c>
      <c r="M138" s="517">
        <v>0.93960923623445824</v>
      </c>
      <c r="N138" s="517" t="s">
        <v>14</v>
      </c>
      <c r="O138" s="517">
        <v>3.0017761989342806E-2</v>
      </c>
      <c r="P138" s="517" t="s">
        <v>14</v>
      </c>
      <c r="Q138" s="517" t="s">
        <v>14</v>
      </c>
      <c r="R138" s="518" t="s">
        <v>14</v>
      </c>
      <c r="S138" s="519">
        <f t="shared" si="13"/>
        <v>3.0373001776198949E-2</v>
      </c>
      <c r="T138" s="520">
        <f t="shared" si="14"/>
        <v>0.96962699822380105</v>
      </c>
      <c r="U138" s="521">
        <f t="shared" si="15"/>
        <v>0.96962699822380105</v>
      </c>
      <c r="V138" s="522">
        <v>2018</v>
      </c>
      <c r="W138" s="523" t="s">
        <v>371</v>
      </c>
      <c r="X138" s="524" t="s">
        <v>372</v>
      </c>
      <c r="Y138" s="64" t="s">
        <v>271</v>
      </c>
    </row>
    <row r="139" spans="1:25" ht="14.25" customHeight="1" x14ac:dyDescent="0.2">
      <c r="A139" s="64"/>
      <c r="B139" s="64"/>
      <c r="C139" s="509" t="str">
        <f t="shared" si="12"/>
        <v>Canada | British Columbia | 2021</v>
      </c>
      <c r="D139" s="510" t="s">
        <v>374</v>
      </c>
      <c r="E139" s="511">
        <v>2021</v>
      </c>
      <c r="F139" s="512">
        <v>0</v>
      </c>
      <c r="G139" s="513" t="s">
        <v>14</v>
      </c>
      <c r="H139" s="513">
        <v>2.72552783109405E-2</v>
      </c>
      <c r="I139" s="514">
        <v>1.8234165067178502E-2</v>
      </c>
      <c r="J139" s="514">
        <v>0</v>
      </c>
      <c r="K139" s="515">
        <v>0</v>
      </c>
      <c r="L139" s="516" t="s">
        <v>14</v>
      </c>
      <c r="M139" s="517">
        <v>0.92130518234165071</v>
      </c>
      <c r="N139" s="517" t="s">
        <v>14</v>
      </c>
      <c r="O139" s="517">
        <v>3.166986564299424E-2</v>
      </c>
      <c r="P139" s="517" t="s">
        <v>14</v>
      </c>
      <c r="Q139" s="517" t="s">
        <v>14</v>
      </c>
      <c r="R139" s="518" t="s">
        <v>14</v>
      </c>
      <c r="S139" s="519">
        <f t="shared" si="13"/>
        <v>4.7024952015355059E-2</v>
      </c>
      <c r="T139" s="520">
        <f t="shared" si="14"/>
        <v>0.95297504798464494</v>
      </c>
      <c r="U139" s="521">
        <f t="shared" si="15"/>
        <v>0.95297504798464494</v>
      </c>
      <c r="V139" s="522">
        <v>2019</v>
      </c>
      <c r="W139" s="523" t="s">
        <v>371</v>
      </c>
      <c r="X139" s="524" t="s">
        <v>372</v>
      </c>
      <c r="Y139" s="64" t="s">
        <v>271</v>
      </c>
    </row>
    <row r="140" spans="1:25" ht="14.25" customHeight="1" x14ac:dyDescent="0.2">
      <c r="A140" s="64"/>
      <c r="B140" s="64"/>
      <c r="C140" s="509" t="str">
        <f t="shared" si="12"/>
        <v>Canada | British Columbia | 2022</v>
      </c>
      <c r="D140" s="510" t="s">
        <v>374</v>
      </c>
      <c r="E140" s="511">
        <v>2022</v>
      </c>
      <c r="F140" s="512">
        <v>0</v>
      </c>
      <c r="G140" s="513"/>
      <c r="H140" s="513">
        <v>9.5791994526171747E-3</v>
      </c>
      <c r="I140" s="514">
        <v>1.9500513171399246E-2</v>
      </c>
      <c r="J140" s="514">
        <v>0</v>
      </c>
      <c r="K140" s="515">
        <v>0</v>
      </c>
      <c r="L140" s="516"/>
      <c r="M140" s="517">
        <v>0.94081423195347247</v>
      </c>
      <c r="N140" s="517"/>
      <c r="O140" s="517">
        <v>3.0106055422511119E-2</v>
      </c>
      <c r="P140" s="517"/>
      <c r="Q140" s="517"/>
      <c r="R140" s="518"/>
      <c r="S140" s="519">
        <f t="shared" si="13"/>
        <v>2.9079712624016429E-2</v>
      </c>
      <c r="T140" s="520">
        <f t="shared" si="14"/>
        <v>0.97092028737598357</v>
      </c>
      <c r="U140" s="521">
        <f t="shared" si="15"/>
        <v>0.97092028737598357</v>
      </c>
      <c r="V140" s="522">
        <v>2020</v>
      </c>
      <c r="W140" s="523" t="s">
        <v>371</v>
      </c>
      <c r="X140" s="524" t="s">
        <v>372</v>
      </c>
      <c r="Y140" s="64" t="s">
        <v>271</v>
      </c>
    </row>
    <row r="141" spans="1:25" ht="14.25" customHeight="1" x14ac:dyDescent="0.2">
      <c r="A141" s="64"/>
      <c r="B141" s="64"/>
      <c r="C141" s="509" t="str">
        <f t="shared" si="12"/>
        <v>Canada | British Columbia | 2023</v>
      </c>
      <c r="D141" s="510" t="s">
        <v>374</v>
      </c>
      <c r="E141" s="511">
        <v>2023</v>
      </c>
      <c r="F141" s="512"/>
      <c r="G141" s="513"/>
      <c r="H141" s="513"/>
      <c r="I141" s="514"/>
      <c r="J141" s="514"/>
      <c r="K141" s="515"/>
      <c r="L141" s="516"/>
      <c r="M141" s="517"/>
      <c r="N141" s="517"/>
      <c r="O141" s="517"/>
      <c r="P141" s="517"/>
      <c r="Q141" s="517"/>
      <c r="R141" s="518"/>
      <c r="S141" s="519" t="str">
        <f t="shared" si="13"/>
        <v/>
      </c>
      <c r="T141" s="520" t="str">
        <f t="shared" si="14"/>
        <v/>
      </c>
      <c r="U141" s="521" t="str">
        <f t="shared" si="15"/>
        <v/>
      </c>
      <c r="V141" s="522"/>
      <c r="W141" s="523"/>
      <c r="X141" s="524"/>
      <c r="Y141" s="64" t="s">
        <v>271</v>
      </c>
    </row>
    <row r="142" spans="1:25" ht="14.25" customHeight="1" x14ac:dyDescent="0.2">
      <c r="A142" s="64"/>
      <c r="B142" s="64"/>
      <c r="C142" s="509" t="str">
        <f t="shared" si="12"/>
        <v>Canada | British Columbia | 2024</v>
      </c>
      <c r="D142" s="510" t="s">
        <v>374</v>
      </c>
      <c r="E142" s="511">
        <v>2024</v>
      </c>
      <c r="F142" s="512"/>
      <c r="G142" s="513"/>
      <c r="H142" s="513"/>
      <c r="I142" s="514"/>
      <c r="J142" s="514"/>
      <c r="K142" s="515"/>
      <c r="L142" s="516"/>
      <c r="M142" s="517"/>
      <c r="N142" s="517"/>
      <c r="O142" s="517"/>
      <c r="P142" s="517"/>
      <c r="Q142" s="517"/>
      <c r="R142" s="518"/>
      <c r="S142" s="519" t="str">
        <f t="shared" si="13"/>
        <v/>
      </c>
      <c r="T142" s="520" t="str">
        <f t="shared" si="14"/>
        <v/>
      </c>
      <c r="U142" s="521" t="str">
        <f t="shared" si="15"/>
        <v/>
      </c>
      <c r="V142" s="522"/>
      <c r="W142" s="523"/>
      <c r="X142" s="524"/>
      <c r="Y142" s="64" t="s">
        <v>271</v>
      </c>
    </row>
    <row r="143" spans="1:25" ht="14.25" customHeight="1" x14ac:dyDescent="0.2">
      <c r="A143" s="64"/>
      <c r="B143" s="64"/>
      <c r="C143" s="509" t="str">
        <f t="shared" si="12"/>
        <v>Canada | British Columbia | 2025</v>
      </c>
      <c r="D143" s="510" t="s">
        <v>374</v>
      </c>
      <c r="E143" s="511">
        <v>2025</v>
      </c>
      <c r="F143" s="512"/>
      <c r="G143" s="513"/>
      <c r="H143" s="513"/>
      <c r="I143" s="514"/>
      <c r="J143" s="514"/>
      <c r="K143" s="515"/>
      <c r="L143" s="516"/>
      <c r="M143" s="517"/>
      <c r="N143" s="517"/>
      <c r="O143" s="517"/>
      <c r="P143" s="517"/>
      <c r="Q143" s="517"/>
      <c r="R143" s="518"/>
      <c r="S143" s="519" t="str">
        <f t="shared" si="13"/>
        <v/>
      </c>
      <c r="T143" s="520" t="str">
        <f t="shared" si="14"/>
        <v/>
      </c>
      <c r="U143" s="521" t="str">
        <f t="shared" si="15"/>
        <v/>
      </c>
      <c r="V143" s="522"/>
      <c r="W143" s="523"/>
      <c r="X143" s="524"/>
      <c r="Y143" s="64" t="s">
        <v>271</v>
      </c>
    </row>
    <row r="144" spans="1:25" ht="14.25" customHeight="1" x14ac:dyDescent="0.2">
      <c r="A144" s="64"/>
      <c r="B144" s="64"/>
      <c r="C144" s="509" t="str">
        <f t="shared" si="12"/>
        <v>Canada | British Columbia | 2026</v>
      </c>
      <c r="D144" s="510" t="s">
        <v>374</v>
      </c>
      <c r="E144" s="511">
        <v>2026</v>
      </c>
      <c r="F144" s="512"/>
      <c r="G144" s="513"/>
      <c r="H144" s="513"/>
      <c r="I144" s="514"/>
      <c r="J144" s="514"/>
      <c r="K144" s="515"/>
      <c r="L144" s="516"/>
      <c r="M144" s="517"/>
      <c r="N144" s="517"/>
      <c r="O144" s="517"/>
      <c r="P144" s="517"/>
      <c r="Q144" s="517"/>
      <c r="R144" s="518"/>
      <c r="S144" s="519" t="str">
        <f t="shared" si="13"/>
        <v/>
      </c>
      <c r="T144" s="520" t="str">
        <f t="shared" si="14"/>
        <v/>
      </c>
      <c r="U144" s="521" t="str">
        <f t="shared" si="15"/>
        <v/>
      </c>
      <c r="V144" s="522"/>
      <c r="W144" s="523"/>
      <c r="X144" s="524"/>
      <c r="Y144" s="64" t="s">
        <v>271</v>
      </c>
    </row>
    <row r="145" spans="1:25" ht="14.25" customHeight="1" x14ac:dyDescent="0.2">
      <c r="A145" s="64"/>
      <c r="B145" s="64"/>
      <c r="C145" s="509" t="str">
        <f t="shared" si="12"/>
        <v>Canada | British Columbia | 2027</v>
      </c>
      <c r="D145" s="510" t="s">
        <v>374</v>
      </c>
      <c r="E145" s="511">
        <v>2027</v>
      </c>
      <c r="F145" s="512"/>
      <c r="G145" s="513"/>
      <c r="H145" s="513"/>
      <c r="I145" s="514"/>
      <c r="J145" s="514"/>
      <c r="K145" s="515"/>
      <c r="L145" s="516"/>
      <c r="M145" s="517"/>
      <c r="N145" s="517"/>
      <c r="O145" s="517"/>
      <c r="P145" s="517"/>
      <c r="Q145" s="517"/>
      <c r="R145" s="518"/>
      <c r="S145" s="519" t="str">
        <f t="shared" si="13"/>
        <v/>
      </c>
      <c r="T145" s="520" t="str">
        <f t="shared" si="14"/>
        <v/>
      </c>
      <c r="U145" s="521" t="str">
        <f t="shared" si="15"/>
        <v/>
      </c>
      <c r="V145" s="522"/>
      <c r="W145" s="523"/>
      <c r="X145" s="524"/>
      <c r="Y145" s="64" t="s">
        <v>271</v>
      </c>
    </row>
    <row r="146" spans="1:25" ht="14.25" customHeight="1" x14ac:dyDescent="0.2">
      <c r="A146" s="64"/>
      <c r="B146" s="64"/>
      <c r="C146" s="509" t="str">
        <f t="shared" si="12"/>
        <v>Canada | British Columbia | 2028</v>
      </c>
      <c r="D146" s="510" t="s">
        <v>374</v>
      </c>
      <c r="E146" s="511">
        <v>2028</v>
      </c>
      <c r="F146" s="512"/>
      <c r="G146" s="513"/>
      <c r="H146" s="513"/>
      <c r="I146" s="514"/>
      <c r="J146" s="514"/>
      <c r="K146" s="515"/>
      <c r="L146" s="516"/>
      <c r="M146" s="517"/>
      <c r="N146" s="517"/>
      <c r="O146" s="517"/>
      <c r="P146" s="517"/>
      <c r="Q146" s="517"/>
      <c r="R146" s="518"/>
      <c r="S146" s="519" t="str">
        <f t="shared" si="13"/>
        <v/>
      </c>
      <c r="T146" s="520" t="str">
        <f t="shared" si="14"/>
        <v/>
      </c>
      <c r="U146" s="521" t="str">
        <f t="shared" si="15"/>
        <v/>
      </c>
      <c r="V146" s="522"/>
      <c r="W146" s="523"/>
      <c r="X146" s="524"/>
      <c r="Y146" s="64" t="s">
        <v>271</v>
      </c>
    </row>
    <row r="147" spans="1:25" ht="14.25" customHeight="1" x14ac:dyDescent="0.2">
      <c r="A147" s="64"/>
      <c r="B147" s="64"/>
      <c r="C147" s="509" t="str">
        <f t="shared" si="12"/>
        <v>Canada | British Columbia | 2029</v>
      </c>
      <c r="D147" s="510" t="s">
        <v>374</v>
      </c>
      <c r="E147" s="511">
        <v>2029</v>
      </c>
      <c r="F147" s="512"/>
      <c r="G147" s="513"/>
      <c r="H147" s="513"/>
      <c r="I147" s="514"/>
      <c r="J147" s="514"/>
      <c r="K147" s="515"/>
      <c r="L147" s="516"/>
      <c r="M147" s="517"/>
      <c r="N147" s="517"/>
      <c r="O147" s="517"/>
      <c r="P147" s="517"/>
      <c r="Q147" s="517"/>
      <c r="R147" s="518"/>
      <c r="S147" s="519" t="str">
        <f t="shared" si="13"/>
        <v/>
      </c>
      <c r="T147" s="520" t="str">
        <f t="shared" si="14"/>
        <v/>
      </c>
      <c r="U147" s="521" t="str">
        <f t="shared" si="15"/>
        <v/>
      </c>
      <c r="V147" s="522"/>
      <c r="W147" s="523"/>
      <c r="X147" s="524"/>
      <c r="Y147" s="64" t="s">
        <v>271</v>
      </c>
    </row>
    <row r="148" spans="1:25" ht="14.25" customHeight="1" thickBot="1" x14ac:dyDescent="0.25">
      <c r="A148" s="64"/>
      <c r="B148" s="64"/>
      <c r="C148" s="525" t="str">
        <f t="shared" si="12"/>
        <v>Canada | British Columbia | 2030</v>
      </c>
      <c r="D148" s="526" t="s">
        <v>374</v>
      </c>
      <c r="E148" s="527">
        <v>2030</v>
      </c>
      <c r="F148" s="528"/>
      <c r="G148" s="529"/>
      <c r="H148" s="529"/>
      <c r="I148" s="530"/>
      <c r="J148" s="530"/>
      <c r="K148" s="531"/>
      <c r="L148" s="532"/>
      <c r="M148" s="533"/>
      <c r="N148" s="533"/>
      <c r="O148" s="533"/>
      <c r="P148" s="533"/>
      <c r="Q148" s="533"/>
      <c r="R148" s="534"/>
      <c r="S148" s="535" t="str">
        <f t="shared" si="13"/>
        <v/>
      </c>
      <c r="T148" s="536" t="str">
        <f t="shared" si="14"/>
        <v/>
      </c>
      <c r="U148" s="537" t="str">
        <f t="shared" si="15"/>
        <v/>
      </c>
      <c r="V148" s="538"/>
      <c r="W148" s="539"/>
      <c r="X148" s="540"/>
      <c r="Y148" s="64" t="s">
        <v>271</v>
      </c>
    </row>
    <row r="149" spans="1:25" ht="14.25" customHeight="1" x14ac:dyDescent="0.2">
      <c r="A149" s="64"/>
      <c r="B149" s="64"/>
      <c r="C149" s="493" t="str">
        <f t="shared" si="12"/>
        <v>Canada | Manitoba | 2018</v>
      </c>
      <c r="D149" s="494" t="s">
        <v>375</v>
      </c>
      <c r="E149" s="495">
        <v>2018</v>
      </c>
      <c r="F149" s="496">
        <v>7.5797872340425531E-4</v>
      </c>
      <c r="G149" s="497" t="s">
        <v>14</v>
      </c>
      <c r="H149" s="497">
        <v>3.111702127659574E-4</v>
      </c>
      <c r="I149" s="498">
        <v>4.1223404255319148E-4</v>
      </c>
      <c r="J149" s="498">
        <v>0</v>
      </c>
      <c r="K149" s="499">
        <v>0</v>
      </c>
      <c r="L149" s="500" t="s">
        <v>14</v>
      </c>
      <c r="M149" s="501">
        <v>0.97340425531914898</v>
      </c>
      <c r="N149" s="501" t="s">
        <v>14</v>
      </c>
      <c r="O149" s="501">
        <v>2.5691489361702128E-2</v>
      </c>
      <c r="P149" s="501" t="s">
        <v>14</v>
      </c>
      <c r="Q149" s="501" t="s">
        <v>14</v>
      </c>
      <c r="R149" s="502" t="s">
        <v>14</v>
      </c>
      <c r="S149" s="503">
        <f t="shared" si="13"/>
        <v>9.0425531914883894E-4</v>
      </c>
      <c r="T149" s="504">
        <f t="shared" si="14"/>
        <v>0.99909574468085116</v>
      </c>
      <c r="U149" s="505">
        <f t="shared" si="15"/>
        <v>0.99909574468085116</v>
      </c>
      <c r="V149" s="506">
        <v>2016</v>
      </c>
      <c r="W149" s="507" t="s">
        <v>371</v>
      </c>
      <c r="X149" s="508" t="s">
        <v>372</v>
      </c>
      <c r="Y149" s="64" t="s">
        <v>271</v>
      </c>
    </row>
    <row r="150" spans="1:25" ht="14.25" customHeight="1" x14ac:dyDescent="0.2">
      <c r="A150" s="64"/>
      <c r="B150" s="64"/>
      <c r="C150" s="509" t="str">
        <f t="shared" si="12"/>
        <v>Canada | Manitoba | 2019</v>
      </c>
      <c r="D150" s="510" t="s">
        <v>375</v>
      </c>
      <c r="E150" s="511">
        <v>2019</v>
      </c>
      <c r="F150" s="512">
        <v>7.9729729729729733E-4</v>
      </c>
      <c r="G150" s="513" t="s">
        <v>14</v>
      </c>
      <c r="H150" s="513">
        <v>4.5945945945945947E-4</v>
      </c>
      <c r="I150" s="514">
        <v>4.108108108108108E-4</v>
      </c>
      <c r="J150" s="514">
        <v>0</v>
      </c>
      <c r="K150" s="515">
        <v>0</v>
      </c>
      <c r="L150" s="516" t="s">
        <v>14</v>
      </c>
      <c r="M150" s="517">
        <v>0.97297297297297303</v>
      </c>
      <c r="N150" s="517" t="s">
        <v>14</v>
      </c>
      <c r="O150" s="517">
        <v>2.5054054054054056E-2</v>
      </c>
      <c r="P150" s="517" t="s">
        <v>14</v>
      </c>
      <c r="Q150" s="517" t="s">
        <v>14</v>
      </c>
      <c r="R150" s="518" t="s">
        <v>14</v>
      </c>
      <c r="S150" s="519">
        <f t="shared" si="13"/>
        <v>1.9729729729729417E-3</v>
      </c>
      <c r="T150" s="520">
        <f t="shared" si="14"/>
        <v>0.99802702702702706</v>
      </c>
      <c r="U150" s="521">
        <f t="shared" si="15"/>
        <v>0.99802702702702706</v>
      </c>
      <c r="V150" s="522">
        <v>2017</v>
      </c>
      <c r="W150" s="523" t="s">
        <v>371</v>
      </c>
      <c r="X150" s="524" t="s">
        <v>372</v>
      </c>
      <c r="Y150" s="64" t="s">
        <v>271</v>
      </c>
    </row>
    <row r="151" spans="1:25" ht="14.25" customHeight="1" x14ac:dyDescent="0.2">
      <c r="A151" s="64"/>
      <c r="B151" s="64"/>
      <c r="C151" s="509" t="str">
        <f t="shared" si="12"/>
        <v>Canada | Manitoba | 2020</v>
      </c>
      <c r="D151" s="510" t="s">
        <v>375</v>
      </c>
      <c r="E151" s="511">
        <v>2020</v>
      </c>
      <c r="F151" s="512">
        <v>1.6772151898734178E-4</v>
      </c>
      <c r="G151" s="513" t="s">
        <v>14</v>
      </c>
      <c r="H151" s="513">
        <v>3.0696202531645567E-4</v>
      </c>
      <c r="I151" s="514">
        <v>4.7468354430379745E-4</v>
      </c>
      <c r="J151" s="514">
        <v>0</v>
      </c>
      <c r="K151" s="515">
        <v>0</v>
      </c>
      <c r="L151" s="516" t="s">
        <v>14</v>
      </c>
      <c r="M151" s="517">
        <v>0.97151898734177211</v>
      </c>
      <c r="N151" s="517" t="s">
        <v>14</v>
      </c>
      <c r="O151" s="517">
        <v>2.7626582278481013E-2</v>
      </c>
      <c r="P151" s="517" t="s">
        <v>14</v>
      </c>
      <c r="Q151" s="517" t="s">
        <v>14</v>
      </c>
      <c r="R151" s="518" t="s">
        <v>14</v>
      </c>
      <c r="S151" s="519">
        <f t="shared" si="13"/>
        <v>8.544303797468622E-4</v>
      </c>
      <c r="T151" s="520">
        <f t="shared" si="14"/>
        <v>0.99914556962025314</v>
      </c>
      <c r="U151" s="521">
        <f t="shared" si="15"/>
        <v>0.99914556962025314</v>
      </c>
      <c r="V151" s="522">
        <v>2018</v>
      </c>
      <c r="W151" s="523" t="s">
        <v>371</v>
      </c>
      <c r="X151" s="524" t="s">
        <v>372</v>
      </c>
      <c r="Y151" s="64" t="s">
        <v>271</v>
      </c>
    </row>
    <row r="152" spans="1:25" ht="14.25" customHeight="1" x14ac:dyDescent="0.2">
      <c r="A152" s="64"/>
      <c r="B152" s="64"/>
      <c r="C152" s="509" t="str">
        <f t="shared" si="12"/>
        <v>Canada | Manitoba | 2021</v>
      </c>
      <c r="D152" s="510" t="s">
        <v>375</v>
      </c>
      <c r="E152" s="511">
        <v>2021</v>
      </c>
      <c r="F152" s="512">
        <v>0</v>
      </c>
      <c r="G152" s="513" t="s">
        <v>14</v>
      </c>
      <c r="H152" s="513">
        <v>4.8967551622418879E-4</v>
      </c>
      <c r="I152" s="514">
        <v>4.4837758112094392E-4</v>
      </c>
      <c r="J152" s="514">
        <v>0</v>
      </c>
      <c r="K152" s="515">
        <v>0</v>
      </c>
      <c r="L152" s="516" t="s">
        <v>14</v>
      </c>
      <c r="M152" s="517">
        <v>0.97050147492625372</v>
      </c>
      <c r="N152" s="517" t="s">
        <v>14</v>
      </c>
      <c r="O152" s="517">
        <v>2.6076696165191742E-2</v>
      </c>
      <c r="P152" s="517" t="s">
        <v>14</v>
      </c>
      <c r="Q152" s="517" t="s">
        <v>14</v>
      </c>
      <c r="R152" s="518" t="s">
        <v>14</v>
      </c>
      <c r="S152" s="519">
        <f t="shared" si="13"/>
        <v>3.4218289085545806E-3</v>
      </c>
      <c r="T152" s="520">
        <f t="shared" si="14"/>
        <v>0.99657817109144542</v>
      </c>
      <c r="U152" s="521">
        <f t="shared" si="15"/>
        <v>0.99657817109144542</v>
      </c>
      <c r="V152" s="522">
        <v>2019</v>
      </c>
      <c r="W152" s="523" t="s">
        <v>371</v>
      </c>
      <c r="X152" s="524" t="s">
        <v>372</v>
      </c>
      <c r="Y152" s="64" t="s">
        <v>271</v>
      </c>
    </row>
    <row r="153" spans="1:25" ht="14.25" customHeight="1" x14ac:dyDescent="0.2">
      <c r="A153" s="64"/>
      <c r="B153" s="64"/>
      <c r="C153" s="509" t="str">
        <f t="shared" si="12"/>
        <v>Canada | Manitoba | 2022</v>
      </c>
      <c r="D153" s="510" t="s">
        <v>375</v>
      </c>
      <c r="E153" s="511">
        <v>2022</v>
      </c>
      <c r="F153" s="512">
        <v>0</v>
      </c>
      <c r="G153" s="513"/>
      <c r="H153" s="513">
        <v>5.1082134695523587E-4</v>
      </c>
      <c r="I153" s="514">
        <v>4.3016534480440919E-4</v>
      </c>
      <c r="J153" s="514">
        <v>0</v>
      </c>
      <c r="K153" s="515">
        <v>0</v>
      </c>
      <c r="L153" s="516"/>
      <c r="M153" s="517">
        <v>0.97324909261997583</v>
      </c>
      <c r="N153" s="517"/>
      <c r="O153" s="517">
        <v>2.5809920688264553E-2</v>
      </c>
      <c r="P153" s="517"/>
      <c r="Q153" s="517"/>
      <c r="R153" s="518"/>
      <c r="S153" s="519">
        <f t="shared" si="13"/>
        <v>9.4098669175957106E-4</v>
      </c>
      <c r="T153" s="520">
        <f t="shared" si="14"/>
        <v>0.99905901330824043</v>
      </c>
      <c r="U153" s="521">
        <f t="shared" si="15"/>
        <v>0.99905901330824043</v>
      </c>
      <c r="V153" s="522">
        <v>2020</v>
      </c>
      <c r="W153" s="523" t="s">
        <v>371</v>
      </c>
      <c r="X153" s="524" t="s">
        <v>372</v>
      </c>
      <c r="Y153" s="64" t="s">
        <v>271</v>
      </c>
    </row>
    <row r="154" spans="1:25" ht="14.25" customHeight="1" x14ac:dyDescent="0.2">
      <c r="A154" s="64"/>
      <c r="B154" s="64"/>
      <c r="C154" s="509" t="str">
        <f t="shared" si="12"/>
        <v>Canada | Manitoba | 2023</v>
      </c>
      <c r="D154" s="510" t="s">
        <v>375</v>
      </c>
      <c r="E154" s="511">
        <v>2023</v>
      </c>
      <c r="F154" s="512"/>
      <c r="G154" s="513"/>
      <c r="H154" s="513"/>
      <c r="I154" s="514"/>
      <c r="J154" s="514"/>
      <c r="K154" s="515"/>
      <c r="L154" s="516"/>
      <c r="M154" s="517"/>
      <c r="N154" s="517"/>
      <c r="O154" s="517"/>
      <c r="P154" s="517"/>
      <c r="Q154" s="517"/>
      <c r="R154" s="518"/>
      <c r="S154" s="519" t="str">
        <f t="shared" si="13"/>
        <v/>
      </c>
      <c r="T154" s="520" t="str">
        <f t="shared" si="14"/>
        <v/>
      </c>
      <c r="U154" s="521" t="str">
        <f t="shared" si="15"/>
        <v/>
      </c>
      <c r="V154" s="522"/>
      <c r="W154" s="523"/>
      <c r="X154" s="524"/>
      <c r="Y154" s="64" t="s">
        <v>271</v>
      </c>
    </row>
    <row r="155" spans="1:25" ht="14.25" customHeight="1" x14ac:dyDescent="0.2">
      <c r="A155" s="64"/>
      <c r="B155" s="64"/>
      <c r="C155" s="509" t="str">
        <f t="shared" si="12"/>
        <v>Canada | Manitoba | 2024</v>
      </c>
      <c r="D155" s="510" t="s">
        <v>375</v>
      </c>
      <c r="E155" s="511">
        <v>2024</v>
      </c>
      <c r="F155" s="512"/>
      <c r="G155" s="513"/>
      <c r="H155" s="513"/>
      <c r="I155" s="514"/>
      <c r="J155" s="514"/>
      <c r="K155" s="515"/>
      <c r="L155" s="516"/>
      <c r="M155" s="517"/>
      <c r="N155" s="517"/>
      <c r="O155" s="517"/>
      <c r="P155" s="517"/>
      <c r="Q155" s="517"/>
      <c r="R155" s="518"/>
      <c r="S155" s="519" t="str">
        <f t="shared" si="13"/>
        <v/>
      </c>
      <c r="T155" s="520" t="str">
        <f t="shared" si="14"/>
        <v/>
      </c>
      <c r="U155" s="521" t="str">
        <f t="shared" si="15"/>
        <v/>
      </c>
      <c r="V155" s="522"/>
      <c r="W155" s="523"/>
      <c r="X155" s="524"/>
      <c r="Y155" s="64" t="s">
        <v>271</v>
      </c>
    </row>
    <row r="156" spans="1:25" ht="14.25" customHeight="1" x14ac:dyDescent="0.2">
      <c r="A156" s="64"/>
      <c r="B156" s="64"/>
      <c r="C156" s="509" t="str">
        <f t="shared" si="12"/>
        <v>Canada | Manitoba | 2025</v>
      </c>
      <c r="D156" s="510" t="s">
        <v>375</v>
      </c>
      <c r="E156" s="511">
        <v>2025</v>
      </c>
      <c r="F156" s="512"/>
      <c r="G156" s="513"/>
      <c r="H156" s="513"/>
      <c r="I156" s="514"/>
      <c r="J156" s="514"/>
      <c r="K156" s="515"/>
      <c r="L156" s="516"/>
      <c r="M156" s="517"/>
      <c r="N156" s="517"/>
      <c r="O156" s="517"/>
      <c r="P156" s="517"/>
      <c r="Q156" s="517"/>
      <c r="R156" s="518"/>
      <c r="S156" s="519" t="str">
        <f t="shared" si="13"/>
        <v/>
      </c>
      <c r="T156" s="520" t="str">
        <f t="shared" si="14"/>
        <v/>
      </c>
      <c r="U156" s="521" t="str">
        <f t="shared" si="15"/>
        <v/>
      </c>
      <c r="V156" s="522"/>
      <c r="W156" s="523"/>
      <c r="X156" s="524"/>
      <c r="Y156" s="64" t="s">
        <v>271</v>
      </c>
    </row>
    <row r="157" spans="1:25" ht="14.25" customHeight="1" x14ac:dyDescent="0.2">
      <c r="A157" s="64"/>
      <c r="B157" s="64"/>
      <c r="C157" s="509" t="str">
        <f t="shared" si="12"/>
        <v>Canada | Manitoba | 2026</v>
      </c>
      <c r="D157" s="510" t="s">
        <v>375</v>
      </c>
      <c r="E157" s="511">
        <v>2026</v>
      </c>
      <c r="F157" s="512"/>
      <c r="G157" s="513"/>
      <c r="H157" s="513"/>
      <c r="I157" s="514"/>
      <c r="J157" s="514"/>
      <c r="K157" s="515"/>
      <c r="L157" s="516"/>
      <c r="M157" s="517"/>
      <c r="N157" s="517"/>
      <c r="O157" s="517"/>
      <c r="P157" s="517"/>
      <c r="Q157" s="517"/>
      <c r="R157" s="518"/>
      <c r="S157" s="519" t="str">
        <f t="shared" si="13"/>
        <v/>
      </c>
      <c r="T157" s="520" t="str">
        <f t="shared" si="14"/>
        <v/>
      </c>
      <c r="U157" s="521" t="str">
        <f t="shared" si="15"/>
        <v/>
      </c>
      <c r="V157" s="522"/>
      <c r="W157" s="523"/>
      <c r="X157" s="524"/>
      <c r="Y157" s="64" t="s">
        <v>271</v>
      </c>
    </row>
    <row r="158" spans="1:25" ht="14.25" customHeight="1" x14ac:dyDescent="0.2">
      <c r="A158" s="64"/>
      <c r="B158" s="64"/>
      <c r="C158" s="509" t="str">
        <f t="shared" si="12"/>
        <v>Canada | Manitoba | 2027</v>
      </c>
      <c r="D158" s="510" t="s">
        <v>375</v>
      </c>
      <c r="E158" s="511">
        <v>2027</v>
      </c>
      <c r="F158" s="512"/>
      <c r="G158" s="513"/>
      <c r="H158" s="513"/>
      <c r="I158" s="514"/>
      <c r="J158" s="514"/>
      <c r="K158" s="515"/>
      <c r="L158" s="516"/>
      <c r="M158" s="517"/>
      <c r="N158" s="517"/>
      <c r="O158" s="517"/>
      <c r="P158" s="517"/>
      <c r="Q158" s="517"/>
      <c r="R158" s="518"/>
      <c r="S158" s="519" t="str">
        <f t="shared" si="13"/>
        <v/>
      </c>
      <c r="T158" s="520" t="str">
        <f t="shared" si="14"/>
        <v/>
      </c>
      <c r="U158" s="521" t="str">
        <f t="shared" si="15"/>
        <v/>
      </c>
      <c r="V158" s="522"/>
      <c r="W158" s="523"/>
      <c r="X158" s="524"/>
      <c r="Y158" s="64" t="s">
        <v>271</v>
      </c>
    </row>
    <row r="159" spans="1:25" ht="14.25" customHeight="1" x14ac:dyDescent="0.2">
      <c r="A159" s="64"/>
      <c r="B159" s="64"/>
      <c r="C159" s="509" t="str">
        <f t="shared" si="12"/>
        <v>Canada | Manitoba | 2028</v>
      </c>
      <c r="D159" s="510" t="s">
        <v>375</v>
      </c>
      <c r="E159" s="511">
        <v>2028</v>
      </c>
      <c r="F159" s="512"/>
      <c r="G159" s="513"/>
      <c r="H159" s="513"/>
      <c r="I159" s="514"/>
      <c r="J159" s="514"/>
      <c r="K159" s="515"/>
      <c r="L159" s="516"/>
      <c r="M159" s="517"/>
      <c r="N159" s="517"/>
      <c r="O159" s="517"/>
      <c r="P159" s="517"/>
      <c r="Q159" s="517"/>
      <c r="R159" s="518"/>
      <c r="S159" s="519" t="str">
        <f t="shared" si="13"/>
        <v/>
      </c>
      <c r="T159" s="520" t="str">
        <f t="shared" si="14"/>
        <v/>
      </c>
      <c r="U159" s="521" t="str">
        <f t="shared" si="15"/>
        <v/>
      </c>
      <c r="V159" s="522"/>
      <c r="W159" s="523"/>
      <c r="X159" s="524"/>
      <c r="Y159" s="64" t="s">
        <v>271</v>
      </c>
    </row>
    <row r="160" spans="1:25" ht="14.25" customHeight="1" x14ac:dyDescent="0.2">
      <c r="A160" s="64"/>
      <c r="B160" s="64"/>
      <c r="C160" s="509" t="str">
        <f t="shared" si="12"/>
        <v>Canada | Manitoba | 2029</v>
      </c>
      <c r="D160" s="510" t="s">
        <v>375</v>
      </c>
      <c r="E160" s="511">
        <v>2029</v>
      </c>
      <c r="F160" s="512"/>
      <c r="G160" s="513"/>
      <c r="H160" s="513"/>
      <c r="I160" s="514"/>
      <c r="J160" s="514"/>
      <c r="K160" s="515"/>
      <c r="L160" s="516"/>
      <c r="M160" s="517"/>
      <c r="N160" s="517"/>
      <c r="O160" s="517"/>
      <c r="P160" s="517"/>
      <c r="Q160" s="517"/>
      <c r="R160" s="518"/>
      <c r="S160" s="519" t="str">
        <f t="shared" si="13"/>
        <v/>
      </c>
      <c r="T160" s="520" t="str">
        <f t="shared" si="14"/>
        <v/>
      </c>
      <c r="U160" s="521" t="str">
        <f t="shared" si="15"/>
        <v/>
      </c>
      <c r="V160" s="522"/>
      <c r="W160" s="523"/>
      <c r="X160" s="524"/>
      <c r="Y160" s="64" t="s">
        <v>271</v>
      </c>
    </row>
    <row r="161" spans="1:25" ht="14.25" customHeight="1" thickBot="1" x14ac:dyDescent="0.25">
      <c r="A161" s="64"/>
      <c r="B161" s="64"/>
      <c r="C161" s="525" t="str">
        <f t="shared" si="12"/>
        <v>Canada | Manitoba | 2030</v>
      </c>
      <c r="D161" s="526" t="s">
        <v>375</v>
      </c>
      <c r="E161" s="527">
        <v>2030</v>
      </c>
      <c r="F161" s="528"/>
      <c r="G161" s="529"/>
      <c r="H161" s="529"/>
      <c r="I161" s="530"/>
      <c r="J161" s="530"/>
      <c r="K161" s="531"/>
      <c r="L161" s="532"/>
      <c r="M161" s="533"/>
      <c r="N161" s="533"/>
      <c r="O161" s="533"/>
      <c r="P161" s="533"/>
      <c r="Q161" s="533"/>
      <c r="R161" s="534"/>
      <c r="S161" s="535" t="str">
        <f t="shared" si="13"/>
        <v/>
      </c>
      <c r="T161" s="536" t="str">
        <f t="shared" si="14"/>
        <v/>
      </c>
      <c r="U161" s="537" t="str">
        <f t="shared" si="15"/>
        <v/>
      </c>
      <c r="V161" s="538"/>
      <c r="W161" s="539"/>
      <c r="X161" s="540"/>
      <c r="Y161" s="64" t="s">
        <v>271</v>
      </c>
    </row>
    <row r="162" spans="1:25" ht="14.25" customHeight="1" x14ac:dyDescent="0.2">
      <c r="A162" s="64"/>
      <c r="B162" s="64"/>
      <c r="C162" s="493" t="str">
        <f t="shared" si="12"/>
        <v>Canada | New Brunswick | 2018</v>
      </c>
      <c r="D162" s="494" t="s">
        <v>376</v>
      </c>
      <c r="E162" s="495">
        <v>2018</v>
      </c>
      <c r="F162" s="496">
        <v>0.14693877551020409</v>
      </c>
      <c r="G162" s="497" t="s">
        <v>14</v>
      </c>
      <c r="H162" s="497">
        <v>0.16054421768707483</v>
      </c>
      <c r="I162" s="498">
        <v>0.10748299319727891</v>
      </c>
      <c r="J162" s="498">
        <v>0</v>
      </c>
      <c r="K162" s="499">
        <v>0.30884353741496601</v>
      </c>
      <c r="L162" s="500" t="s">
        <v>14</v>
      </c>
      <c r="M162" s="501">
        <v>0.22176870748299321</v>
      </c>
      <c r="N162" s="501" t="s">
        <v>14</v>
      </c>
      <c r="O162" s="501">
        <v>5.2108843537414969E-2</v>
      </c>
      <c r="P162" s="501" t="s">
        <v>14</v>
      </c>
      <c r="Q162" s="501" t="s">
        <v>14</v>
      </c>
      <c r="R162" s="502" t="s">
        <v>14</v>
      </c>
      <c r="S162" s="503">
        <f t="shared" si="13"/>
        <v>0.72612244897959188</v>
      </c>
      <c r="T162" s="504">
        <f t="shared" si="14"/>
        <v>0.58272108843537418</v>
      </c>
      <c r="U162" s="505">
        <f t="shared" si="15"/>
        <v>0.27387755102040817</v>
      </c>
      <c r="V162" s="506">
        <v>2016</v>
      </c>
      <c r="W162" s="507" t="s">
        <v>371</v>
      </c>
      <c r="X162" s="508" t="s">
        <v>372</v>
      </c>
      <c r="Y162" s="64" t="s">
        <v>271</v>
      </c>
    </row>
    <row r="163" spans="1:25" ht="14.25" customHeight="1" x14ac:dyDescent="0.2">
      <c r="A163" s="64"/>
      <c r="B163" s="64"/>
      <c r="C163" s="509" t="str">
        <f t="shared" si="12"/>
        <v>Canada | New Brunswick | 2019</v>
      </c>
      <c r="D163" s="510" t="s">
        <v>376</v>
      </c>
      <c r="E163" s="511">
        <v>2019</v>
      </c>
      <c r="F163" s="512">
        <v>0.162015503875969</v>
      </c>
      <c r="G163" s="513" t="s">
        <v>14</v>
      </c>
      <c r="H163" s="513">
        <v>0.10077519379844961</v>
      </c>
      <c r="I163" s="514">
        <v>7.7519379844961239E-2</v>
      </c>
      <c r="J163" s="514">
        <v>0</v>
      </c>
      <c r="K163" s="515">
        <v>0.39689922480620154</v>
      </c>
      <c r="L163" s="516" t="s">
        <v>14</v>
      </c>
      <c r="M163" s="517">
        <v>0.20155038759689922</v>
      </c>
      <c r="N163" s="517" t="s">
        <v>14</v>
      </c>
      <c r="O163" s="517">
        <v>6.0542635658914726E-2</v>
      </c>
      <c r="P163" s="517" t="s">
        <v>14</v>
      </c>
      <c r="Q163" s="517" t="s">
        <v>14</v>
      </c>
      <c r="R163" s="518" t="s">
        <v>14</v>
      </c>
      <c r="S163" s="519">
        <f t="shared" si="13"/>
        <v>0.73790697674418604</v>
      </c>
      <c r="T163" s="520">
        <f t="shared" si="14"/>
        <v>0.65899224806201551</v>
      </c>
      <c r="U163" s="521">
        <f t="shared" si="15"/>
        <v>0.26209302325581396</v>
      </c>
      <c r="V163" s="522">
        <v>2017</v>
      </c>
      <c r="W163" s="523" t="s">
        <v>371</v>
      </c>
      <c r="X163" s="524" t="s">
        <v>372</v>
      </c>
      <c r="Y163" s="64" t="s">
        <v>271</v>
      </c>
    </row>
    <row r="164" spans="1:25" ht="14.25" customHeight="1" x14ac:dyDescent="0.2">
      <c r="A164" s="64"/>
      <c r="B164" s="64"/>
      <c r="C164" s="509" t="str">
        <f t="shared" si="12"/>
        <v>Canada | New Brunswick | 2020</v>
      </c>
      <c r="D164" s="510" t="s">
        <v>376</v>
      </c>
      <c r="E164" s="511">
        <v>2020</v>
      </c>
      <c r="F164" s="512">
        <v>0.17923076923076922</v>
      </c>
      <c r="G164" s="513" t="s">
        <v>14</v>
      </c>
      <c r="H164" s="513">
        <v>7.5384615384615383E-2</v>
      </c>
      <c r="I164" s="514">
        <v>0.11384615384615385</v>
      </c>
      <c r="J164" s="514">
        <v>0</v>
      </c>
      <c r="K164" s="515">
        <v>0.37461538461538463</v>
      </c>
      <c r="L164" s="516" t="s">
        <v>14</v>
      </c>
      <c r="M164" s="517">
        <v>0.19461538461538461</v>
      </c>
      <c r="N164" s="517" t="s">
        <v>14</v>
      </c>
      <c r="O164" s="517">
        <v>6.3461538461538458E-2</v>
      </c>
      <c r="P164" s="517" t="s">
        <v>14</v>
      </c>
      <c r="Q164" s="517" t="s">
        <v>14</v>
      </c>
      <c r="R164" s="518" t="s">
        <v>14</v>
      </c>
      <c r="S164" s="519">
        <f t="shared" si="13"/>
        <v>0.74192307692307691</v>
      </c>
      <c r="T164" s="520">
        <f t="shared" si="14"/>
        <v>0.63269230769230766</v>
      </c>
      <c r="U164" s="521">
        <f t="shared" si="15"/>
        <v>0.25807692307692309</v>
      </c>
      <c r="V164" s="522">
        <v>2018</v>
      </c>
      <c r="W164" s="523" t="s">
        <v>371</v>
      </c>
      <c r="X164" s="524" t="s">
        <v>372</v>
      </c>
      <c r="Y164" s="64" t="s">
        <v>271</v>
      </c>
    </row>
    <row r="165" spans="1:25" ht="14.25" customHeight="1" x14ac:dyDescent="0.2">
      <c r="A165" s="64"/>
      <c r="B165" s="64"/>
      <c r="C165" s="509" t="str">
        <f t="shared" si="12"/>
        <v>Canada | New Brunswick | 2021</v>
      </c>
      <c r="D165" s="510" t="s">
        <v>376</v>
      </c>
      <c r="E165" s="511">
        <v>2021</v>
      </c>
      <c r="F165" s="512">
        <v>0.14218749999999999</v>
      </c>
      <c r="G165" s="513" t="s">
        <v>14</v>
      </c>
      <c r="H165" s="513">
        <v>7.3437500000000003E-2</v>
      </c>
      <c r="I165" s="514">
        <v>8.984375E-2</v>
      </c>
      <c r="J165" s="514">
        <v>0</v>
      </c>
      <c r="K165" s="515">
        <v>0.39218750000000002</v>
      </c>
      <c r="L165" s="516" t="s">
        <v>14</v>
      </c>
      <c r="M165" s="517">
        <v>0.23359374999999999</v>
      </c>
      <c r="N165" s="517" t="s">
        <v>14</v>
      </c>
      <c r="O165" s="517">
        <v>6.9375000000000006E-2</v>
      </c>
      <c r="P165" s="517" t="s">
        <v>14</v>
      </c>
      <c r="Q165" s="517" t="s">
        <v>14</v>
      </c>
      <c r="R165" s="518" t="s">
        <v>14</v>
      </c>
      <c r="S165" s="519">
        <f t="shared" si="13"/>
        <v>0.69703124999999999</v>
      </c>
      <c r="T165" s="520">
        <f t="shared" si="14"/>
        <v>0.69515624999999992</v>
      </c>
      <c r="U165" s="521">
        <f t="shared" si="15"/>
        <v>0.30296875000000001</v>
      </c>
      <c r="V165" s="522">
        <v>2019</v>
      </c>
      <c r="W165" s="523" t="s">
        <v>371</v>
      </c>
      <c r="X165" s="524" t="s">
        <v>372</v>
      </c>
      <c r="Y165" s="64" t="s">
        <v>271</v>
      </c>
    </row>
    <row r="166" spans="1:25" ht="14.25" customHeight="1" x14ac:dyDescent="0.2">
      <c r="A166" s="64"/>
      <c r="B166" s="64"/>
      <c r="C166" s="509" t="str">
        <f t="shared" si="12"/>
        <v>Canada | New Brunswick | 2022</v>
      </c>
      <c r="D166" s="510" t="s">
        <v>376</v>
      </c>
      <c r="E166" s="511">
        <v>2022</v>
      </c>
      <c r="F166" s="512">
        <v>9.7418817651956702E-2</v>
      </c>
      <c r="G166" s="513"/>
      <c r="H166" s="513">
        <v>0.11407160699417153</v>
      </c>
      <c r="I166" s="514">
        <v>8.8259783513738546E-2</v>
      </c>
      <c r="J166" s="514">
        <v>0</v>
      </c>
      <c r="K166" s="515">
        <v>0.39883430474604498</v>
      </c>
      <c r="L166" s="516"/>
      <c r="M166" s="517">
        <v>0.22980849292256453</v>
      </c>
      <c r="N166" s="517"/>
      <c r="O166" s="517">
        <v>7.1606994171523733E-2</v>
      </c>
      <c r="P166" s="517"/>
      <c r="Q166" s="517"/>
      <c r="R166" s="518"/>
      <c r="S166" s="519">
        <f t="shared" si="13"/>
        <v>0.69858451290591173</v>
      </c>
      <c r="T166" s="520">
        <f t="shared" si="14"/>
        <v>0.70024979184013325</v>
      </c>
      <c r="U166" s="521">
        <f t="shared" si="15"/>
        <v>0.30141548709408827</v>
      </c>
      <c r="V166" s="522">
        <v>2020</v>
      </c>
      <c r="W166" s="523" t="s">
        <v>371</v>
      </c>
      <c r="X166" s="524" t="s">
        <v>372</v>
      </c>
      <c r="Y166" s="64" t="s">
        <v>271</v>
      </c>
    </row>
    <row r="167" spans="1:25" ht="14.25" customHeight="1" x14ac:dyDescent="0.2">
      <c r="A167" s="64"/>
      <c r="B167" s="64"/>
      <c r="C167" s="509" t="str">
        <f t="shared" si="12"/>
        <v>Canada | New Brunswick | 2023</v>
      </c>
      <c r="D167" s="510" t="s">
        <v>376</v>
      </c>
      <c r="E167" s="511">
        <v>2023</v>
      </c>
      <c r="F167" s="512"/>
      <c r="G167" s="513"/>
      <c r="H167" s="513"/>
      <c r="I167" s="514"/>
      <c r="J167" s="514"/>
      <c r="K167" s="515"/>
      <c r="L167" s="516"/>
      <c r="M167" s="517"/>
      <c r="N167" s="517"/>
      <c r="O167" s="517"/>
      <c r="P167" s="517"/>
      <c r="Q167" s="517"/>
      <c r="R167" s="518"/>
      <c r="S167" s="519" t="str">
        <f t="shared" si="13"/>
        <v/>
      </c>
      <c r="T167" s="520" t="str">
        <f t="shared" si="14"/>
        <v/>
      </c>
      <c r="U167" s="521" t="str">
        <f t="shared" si="15"/>
        <v/>
      </c>
      <c r="V167" s="522"/>
      <c r="W167" s="523"/>
      <c r="X167" s="524"/>
      <c r="Y167" s="64" t="s">
        <v>271</v>
      </c>
    </row>
    <row r="168" spans="1:25" ht="14.25" customHeight="1" x14ac:dyDescent="0.2">
      <c r="A168" s="64"/>
      <c r="B168" s="64"/>
      <c r="C168" s="509" t="str">
        <f t="shared" si="12"/>
        <v>Canada | New Brunswick | 2024</v>
      </c>
      <c r="D168" s="510" t="s">
        <v>376</v>
      </c>
      <c r="E168" s="511">
        <v>2024</v>
      </c>
      <c r="F168" s="512"/>
      <c r="G168" s="513"/>
      <c r="H168" s="513"/>
      <c r="I168" s="514"/>
      <c r="J168" s="514"/>
      <c r="K168" s="515"/>
      <c r="L168" s="516"/>
      <c r="M168" s="517"/>
      <c r="N168" s="517"/>
      <c r="O168" s="517"/>
      <c r="P168" s="517"/>
      <c r="Q168" s="517"/>
      <c r="R168" s="518"/>
      <c r="S168" s="519" t="str">
        <f t="shared" si="13"/>
        <v/>
      </c>
      <c r="T168" s="520" t="str">
        <f t="shared" si="14"/>
        <v/>
      </c>
      <c r="U168" s="521" t="str">
        <f t="shared" si="15"/>
        <v/>
      </c>
      <c r="V168" s="522"/>
      <c r="W168" s="523"/>
      <c r="X168" s="524"/>
      <c r="Y168" s="64" t="s">
        <v>271</v>
      </c>
    </row>
    <row r="169" spans="1:25" ht="14.25" customHeight="1" x14ac:dyDescent="0.2">
      <c r="A169" s="64"/>
      <c r="B169" s="64"/>
      <c r="C169" s="509" t="str">
        <f t="shared" si="12"/>
        <v>Canada | New Brunswick | 2025</v>
      </c>
      <c r="D169" s="510" t="s">
        <v>376</v>
      </c>
      <c r="E169" s="511">
        <v>2025</v>
      </c>
      <c r="F169" s="512"/>
      <c r="G169" s="513"/>
      <c r="H169" s="513"/>
      <c r="I169" s="514"/>
      <c r="J169" s="514"/>
      <c r="K169" s="515"/>
      <c r="L169" s="516"/>
      <c r="M169" s="517"/>
      <c r="N169" s="517"/>
      <c r="O169" s="517"/>
      <c r="P169" s="517"/>
      <c r="Q169" s="517"/>
      <c r="R169" s="518"/>
      <c r="S169" s="519" t="str">
        <f t="shared" si="13"/>
        <v/>
      </c>
      <c r="T169" s="520" t="str">
        <f t="shared" si="14"/>
        <v/>
      </c>
      <c r="U169" s="521" t="str">
        <f t="shared" si="15"/>
        <v/>
      </c>
      <c r="V169" s="522"/>
      <c r="W169" s="523"/>
      <c r="X169" s="524"/>
      <c r="Y169" s="64" t="s">
        <v>271</v>
      </c>
    </row>
    <row r="170" spans="1:25" ht="14.25" customHeight="1" x14ac:dyDescent="0.2">
      <c r="A170" s="64"/>
      <c r="B170" s="64"/>
      <c r="C170" s="509" t="str">
        <f t="shared" si="12"/>
        <v>Canada | New Brunswick | 2026</v>
      </c>
      <c r="D170" s="510" t="s">
        <v>376</v>
      </c>
      <c r="E170" s="511">
        <v>2026</v>
      </c>
      <c r="F170" s="512"/>
      <c r="G170" s="513"/>
      <c r="H170" s="513"/>
      <c r="I170" s="514"/>
      <c r="J170" s="514"/>
      <c r="K170" s="515"/>
      <c r="L170" s="516"/>
      <c r="M170" s="517"/>
      <c r="N170" s="517"/>
      <c r="O170" s="517"/>
      <c r="P170" s="517"/>
      <c r="Q170" s="517"/>
      <c r="R170" s="518"/>
      <c r="S170" s="519" t="str">
        <f t="shared" si="13"/>
        <v/>
      </c>
      <c r="T170" s="520" t="str">
        <f t="shared" si="14"/>
        <v/>
      </c>
      <c r="U170" s="521" t="str">
        <f t="shared" si="15"/>
        <v/>
      </c>
      <c r="V170" s="522"/>
      <c r="W170" s="523"/>
      <c r="X170" s="524"/>
      <c r="Y170" s="64" t="s">
        <v>271</v>
      </c>
    </row>
    <row r="171" spans="1:25" ht="14.25" customHeight="1" x14ac:dyDescent="0.2">
      <c r="A171" s="64"/>
      <c r="B171" s="64"/>
      <c r="C171" s="509" t="str">
        <f t="shared" si="12"/>
        <v>Canada | New Brunswick | 2027</v>
      </c>
      <c r="D171" s="510" t="s">
        <v>376</v>
      </c>
      <c r="E171" s="511">
        <v>2027</v>
      </c>
      <c r="F171" s="512"/>
      <c r="G171" s="513"/>
      <c r="H171" s="513"/>
      <c r="I171" s="514"/>
      <c r="J171" s="514"/>
      <c r="K171" s="515"/>
      <c r="L171" s="516"/>
      <c r="M171" s="517"/>
      <c r="N171" s="517"/>
      <c r="O171" s="517"/>
      <c r="P171" s="517"/>
      <c r="Q171" s="517"/>
      <c r="R171" s="518"/>
      <c r="S171" s="519" t="str">
        <f t="shared" si="13"/>
        <v/>
      </c>
      <c r="T171" s="520" t="str">
        <f t="shared" si="14"/>
        <v/>
      </c>
      <c r="U171" s="521" t="str">
        <f t="shared" si="15"/>
        <v/>
      </c>
      <c r="V171" s="522"/>
      <c r="W171" s="523"/>
      <c r="X171" s="524"/>
      <c r="Y171" s="64" t="s">
        <v>271</v>
      </c>
    </row>
    <row r="172" spans="1:25" ht="14.25" customHeight="1" x14ac:dyDescent="0.2">
      <c r="A172" s="64"/>
      <c r="B172" s="64"/>
      <c r="C172" s="509" t="str">
        <f t="shared" si="12"/>
        <v>Canada | New Brunswick | 2028</v>
      </c>
      <c r="D172" s="510" t="s">
        <v>376</v>
      </c>
      <c r="E172" s="511">
        <v>2028</v>
      </c>
      <c r="F172" s="512"/>
      <c r="G172" s="513"/>
      <c r="H172" s="513"/>
      <c r="I172" s="514"/>
      <c r="J172" s="514"/>
      <c r="K172" s="515"/>
      <c r="L172" s="516"/>
      <c r="M172" s="517"/>
      <c r="N172" s="517"/>
      <c r="O172" s="517"/>
      <c r="P172" s="517"/>
      <c r="Q172" s="517"/>
      <c r="R172" s="518"/>
      <c r="S172" s="519" t="str">
        <f t="shared" si="13"/>
        <v/>
      </c>
      <c r="T172" s="520" t="str">
        <f t="shared" si="14"/>
        <v/>
      </c>
      <c r="U172" s="521" t="str">
        <f t="shared" si="15"/>
        <v/>
      </c>
      <c r="V172" s="522"/>
      <c r="W172" s="523"/>
      <c r="X172" s="524"/>
      <c r="Y172" s="64" t="s">
        <v>271</v>
      </c>
    </row>
    <row r="173" spans="1:25" ht="14.25" customHeight="1" x14ac:dyDescent="0.2">
      <c r="A173" s="64"/>
      <c r="B173" s="64"/>
      <c r="C173" s="509" t="str">
        <f t="shared" si="12"/>
        <v>Canada | New Brunswick | 2029</v>
      </c>
      <c r="D173" s="510" t="s">
        <v>376</v>
      </c>
      <c r="E173" s="511">
        <v>2029</v>
      </c>
      <c r="F173" s="512"/>
      <c r="G173" s="513"/>
      <c r="H173" s="513"/>
      <c r="I173" s="514"/>
      <c r="J173" s="514"/>
      <c r="K173" s="515"/>
      <c r="L173" s="516"/>
      <c r="M173" s="517"/>
      <c r="N173" s="517"/>
      <c r="O173" s="517"/>
      <c r="P173" s="517"/>
      <c r="Q173" s="517"/>
      <c r="R173" s="518"/>
      <c r="S173" s="519" t="str">
        <f t="shared" si="13"/>
        <v/>
      </c>
      <c r="T173" s="520" t="str">
        <f t="shared" si="14"/>
        <v/>
      </c>
      <c r="U173" s="521" t="str">
        <f t="shared" si="15"/>
        <v/>
      </c>
      <c r="V173" s="522"/>
      <c r="W173" s="523"/>
      <c r="X173" s="524"/>
      <c r="Y173" s="64" t="s">
        <v>271</v>
      </c>
    </row>
    <row r="174" spans="1:25" ht="14.25" customHeight="1" thickBot="1" x14ac:dyDescent="0.25">
      <c r="A174" s="64"/>
      <c r="B174" s="64"/>
      <c r="C174" s="525" t="str">
        <f t="shared" si="12"/>
        <v>Canada | New Brunswick | 2030</v>
      </c>
      <c r="D174" s="526" t="s">
        <v>376</v>
      </c>
      <c r="E174" s="527">
        <v>2030</v>
      </c>
      <c r="F174" s="528"/>
      <c r="G174" s="529"/>
      <c r="H174" s="529"/>
      <c r="I174" s="530"/>
      <c r="J174" s="530"/>
      <c r="K174" s="531"/>
      <c r="L174" s="532"/>
      <c r="M174" s="533"/>
      <c r="N174" s="533"/>
      <c r="O174" s="533"/>
      <c r="P174" s="533"/>
      <c r="Q174" s="533"/>
      <c r="R174" s="534"/>
      <c r="S174" s="535" t="str">
        <f t="shared" si="13"/>
        <v/>
      </c>
      <c r="T174" s="536" t="str">
        <f t="shared" si="14"/>
        <v/>
      </c>
      <c r="U174" s="537" t="str">
        <f t="shared" si="15"/>
        <v/>
      </c>
      <c r="V174" s="538"/>
      <c r="W174" s="539"/>
      <c r="X174" s="540"/>
      <c r="Y174" s="64" t="s">
        <v>271</v>
      </c>
    </row>
    <row r="175" spans="1:25" ht="14.25" customHeight="1" x14ac:dyDescent="0.2">
      <c r="A175" s="64"/>
      <c r="B175" s="64"/>
      <c r="C175" s="493" t="str">
        <f t="shared" si="12"/>
        <v>Canada | Newfoundland and Labrador | 2018</v>
      </c>
      <c r="D175" s="494" t="s">
        <v>377</v>
      </c>
      <c r="E175" s="495">
        <v>2018</v>
      </c>
      <c r="F175" s="496">
        <v>0</v>
      </c>
      <c r="G175" s="497" t="s">
        <v>14</v>
      </c>
      <c r="H175" s="497">
        <v>0</v>
      </c>
      <c r="I175" s="498">
        <v>4.3373493975903614E-2</v>
      </c>
      <c r="J175" s="498">
        <v>0</v>
      </c>
      <c r="K175" s="499">
        <v>0</v>
      </c>
      <c r="L175" s="500" t="s">
        <v>14</v>
      </c>
      <c r="M175" s="501">
        <v>0.95180722891566261</v>
      </c>
      <c r="N175" s="501" t="s">
        <v>14</v>
      </c>
      <c r="O175" s="501">
        <v>4.5783132530120485E-3</v>
      </c>
      <c r="P175" s="501" t="s">
        <v>14</v>
      </c>
      <c r="Q175" s="501" t="s">
        <v>14</v>
      </c>
      <c r="R175" s="502" t="s">
        <v>14</v>
      </c>
      <c r="S175" s="503">
        <f t="shared" si="13"/>
        <v>4.3614457831325337E-2</v>
      </c>
      <c r="T175" s="504">
        <f t="shared" si="14"/>
        <v>0.95638554216867466</v>
      </c>
      <c r="U175" s="505">
        <f t="shared" si="15"/>
        <v>0.95638554216867466</v>
      </c>
      <c r="V175" s="506">
        <v>2016</v>
      </c>
      <c r="W175" s="507" t="s">
        <v>371</v>
      </c>
      <c r="X175" s="508" t="s">
        <v>372</v>
      </c>
      <c r="Y175" s="64" t="s">
        <v>271</v>
      </c>
    </row>
    <row r="176" spans="1:25" ht="14.25" customHeight="1" x14ac:dyDescent="0.2">
      <c r="A176" s="64"/>
      <c r="B176" s="64"/>
      <c r="C176" s="509" t="str">
        <f t="shared" si="12"/>
        <v>Canada | Newfoundland and Labrador | 2019</v>
      </c>
      <c r="D176" s="510" t="s">
        <v>377</v>
      </c>
      <c r="E176" s="511">
        <v>2019</v>
      </c>
      <c r="F176" s="512">
        <v>0</v>
      </c>
      <c r="G176" s="513" t="s">
        <v>14</v>
      </c>
      <c r="H176" s="513">
        <v>0</v>
      </c>
      <c r="I176" s="514">
        <v>4.6753246753246755E-2</v>
      </c>
      <c r="J176" s="514">
        <v>0</v>
      </c>
      <c r="K176" s="515">
        <v>0</v>
      </c>
      <c r="L176" s="516" t="s">
        <v>14</v>
      </c>
      <c r="M176" s="517">
        <v>0.94805194805194803</v>
      </c>
      <c r="N176" s="517" t="s">
        <v>14</v>
      </c>
      <c r="O176" s="517">
        <v>4.8311688311688311E-3</v>
      </c>
      <c r="P176" s="517" t="s">
        <v>14</v>
      </c>
      <c r="Q176" s="517" t="s">
        <v>14</v>
      </c>
      <c r="R176" s="518" t="s">
        <v>14</v>
      </c>
      <c r="S176" s="519">
        <f t="shared" si="13"/>
        <v>4.7116883116883113E-2</v>
      </c>
      <c r="T176" s="520">
        <f t="shared" si="14"/>
        <v>0.95288311688311689</v>
      </c>
      <c r="U176" s="521">
        <f t="shared" si="15"/>
        <v>0.95288311688311689</v>
      </c>
      <c r="V176" s="522">
        <v>2017</v>
      </c>
      <c r="W176" s="523" t="s">
        <v>371</v>
      </c>
      <c r="X176" s="524" t="s">
        <v>372</v>
      </c>
      <c r="Y176" s="64" t="s">
        <v>271</v>
      </c>
    </row>
    <row r="177" spans="1:25" ht="14.25" customHeight="1" x14ac:dyDescent="0.2">
      <c r="A177" s="64"/>
      <c r="B177" s="64"/>
      <c r="C177" s="509" t="str">
        <f t="shared" si="12"/>
        <v>Canada | Newfoundland and Labrador | 2020</v>
      </c>
      <c r="D177" s="510" t="s">
        <v>377</v>
      </c>
      <c r="E177" s="511">
        <v>2020</v>
      </c>
      <c r="F177" s="512">
        <v>0</v>
      </c>
      <c r="G177" s="513" t="s">
        <v>14</v>
      </c>
      <c r="H177" s="513">
        <v>0</v>
      </c>
      <c r="I177" s="514">
        <v>3.1566820276497695E-2</v>
      </c>
      <c r="J177" s="514">
        <v>0</v>
      </c>
      <c r="K177" s="515">
        <v>0</v>
      </c>
      <c r="L177" s="516" t="s">
        <v>14</v>
      </c>
      <c r="M177" s="517">
        <v>0.96313364055299544</v>
      </c>
      <c r="N177" s="517" t="s">
        <v>14</v>
      </c>
      <c r="O177" s="517">
        <v>4.7465437788018431E-3</v>
      </c>
      <c r="P177" s="517" t="s">
        <v>14</v>
      </c>
      <c r="Q177" s="517" t="s">
        <v>14</v>
      </c>
      <c r="R177" s="518" t="s">
        <v>14</v>
      </c>
      <c r="S177" s="519">
        <f t="shared" si="13"/>
        <v>3.2119815668202767E-2</v>
      </c>
      <c r="T177" s="520">
        <f t="shared" si="14"/>
        <v>0.96788018433179723</v>
      </c>
      <c r="U177" s="521">
        <f t="shared" si="15"/>
        <v>0.96788018433179723</v>
      </c>
      <c r="V177" s="522">
        <v>2018</v>
      </c>
      <c r="W177" s="523" t="s">
        <v>371</v>
      </c>
      <c r="X177" s="524" t="s">
        <v>372</v>
      </c>
      <c r="Y177" s="64" t="s">
        <v>271</v>
      </c>
    </row>
    <row r="178" spans="1:25" ht="14.25" customHeight="1" x14ac:dyDescent="0.2">
      <c r="A178" s="64"/>
      <c r="B178" s="64"/>
      <c r="C178" s="509" t="str">
        <f t="shared" si="12"/>
        <v>Canada | Newfoundland and Labrador | 2021</v>
      </c>
      <c r="D178" s="510" t="s">
        <v>377</v>
      </c>
      <c r="E178" s="511">
        <v>2021</v>
      </c>
      <c r="F178" s="512">
        <v>0</v>
      </c>
      <c r="G178" s="513" t="s">
        <v>14</v>
      </c>
      <c r="H178" s="513">
        <v>0</v>
      </c>
      <c r="I178" s="514">
        <v>3.1205673758865248E-2</v>
      </c>
      <c r="J178" s="514">
        <v>0</v>
      </c>
      <c r="K178" s="515">
        <v>0</v>
      </c>
      <c r="L178" s="516" t="s">
        <v>14</v>
      </c>
      <c r="M178" s="517">
        <v>0.96453900709219853</v>
      </c>
      <c r="N178" s="517" t="s">
        <v>14</v>
      </c>
      <c r="O178" s="517">
        <v>4.3026004728132384E-3</v>
      </c>
      <c r="P178" s="517" t="s">
        <v>14</v>
      </c>
      <c r="Q178" s="517" t="s">
        <v>14</v>
      </c>
      <c r="R178" s="518" t="s">
        <v>14</v>
      </c>
      <c r="S178" s="519">
        <f t="shared" si="13"/>
        <v>3.1158392434988191E-2</v>
      </c>
      <c r="T178" s="520">
        <f t="shared" si="14"/>
        <v>0.96884160756501181</v>
      </c>
      <c r="U178" s="521">
        <f t="shared" si="15"/>
        <v>0.96884160756501181</v>
      </c>
      <c r="V178" s="522">
        <v>2019</v>
      </c>
      <c r="W178" s="523" t="s">
        <v>371</v>
      </c>
      <c r="X178" s="524" t="s">
        <v>372</v>
      </c>
      <c r="Y178" s="64" t="s">
        <v>271</v>
      </c>
    </row>
    <row r="179" spans="1:25" ht="14.25" customHeight="1" x14ac:dyDescent="0.2">
      <c r="A179" s="64"/>
      <c r="B179" s="64"/>
      <c r="C179" s="509" t="str">
        <f t="shared" si="12"/>
        <v>Canada | Newfoundland and Labrador | 2022</v>
      </c>
      <c r="D179" s="510" t="s">
        <v>377</v>
      </c>
      <c r="E179" s="511">
        <v>2022</v>
      </c>
      <c r="F179" s="512">
        <v>0</v>
      </c>
      <c r="G179" s="513"/>
      <c r="H179" s="513">
        <v>0</v>
      </c>
      <c r="I179" s="514">
        <v>2.7407593663565502E-2</v>
      </c>
      <c r="J179" s="514">
        <v>0</v>
      </c>
      <c r="K179" s="515">
        <v>0</v>
      </c>
      <c r="L179" s="516"/>
      <c r="M179" s="517">
        <v>0.96806638169474479</v>
      </c>
      <c r="N179" s="517"/>
      <c r="O179" s="517">
        <v>4.5260246416897161E-3</v>
      </c>
      <c r="P179" s="517"/>
      <c r="Q179" s="517"/>
      <c r="R179" s="518"/>
      <c r="S179" s="519">
        <f t="shared" si="13"/>
        <v>2.7407593663565488E-2</v>
      </c>
      <c r="T179" s="520">
        <f t="shared" si="14"/>
        <v>0.97259240633643451</v>
      </c>
      <c r="U179" s="521">
        <f t="shared" si="15"/>
        <v>0.97259240633643451</v>
      </c>
      <c r="V179" s="522">
        <v>2020</v>
      </c>
      <c r="W179" s="523" t="s">
        <v>371</v>
      </c>
      <c r="X179" s="524" t="s">
        <v>372</v>
      </c>
      <c r="Y179" s="64" t="s">
        <v>271</v>
      </c>
    </row>
    <row r="180" spans="1:25" ht="14.25" customHeight="1" x14ac:dyDescent="0.2">
      <c r="A180" s="64"/>
      <c r="B180" s="64"/>
      <c r="C180" s="509" t="str">
        <f t="shared" si="12"/>
        <v>Canada | Newfoundland and Labrador | 2023</v>
      </c>
      <c r="D180" s="510" t="s">
        <v>377</v>
      </c>
      <c r="E180" s="511">
        <v>2023</v>
      </c>
      <c r="F180" s="512"/>
      <c r="G180" s="513"/>
      <c r="H180" s="513"/>
      <c r="I180" s="514"/>
      <c r="J180" s="514"/>
      <c r="K180" s="515"/>
      <c r="L180" s="516"/>
      <c r="M180" s="517"/>
      <c r="N180" s="517"/>
      <c r="O180" s="517"/>
      <c r="P180" s="517"/>
      <c r="Q180" s="517"/>
      <c r="R180" s="518"/>
      <c r="S180" s="519" t="str">
        <f t="shared" si="13"/>
        <v/>
      </c>
      <c r="T180" s="520" t="str">
        <f t="shared" si="14"/>
        <v/>
      </c>
      <c r="U180" s="521" t="str">
        <f t="shared" si="15"/>
        <v/>
      </c>
      <c r="V180" s="522"/>
      <c r="W180" s="523"/>
      <c r="X180" s="524"/>
      <c r="Y180" s="64" t="s">
        <v>271</v>
      </c>
    </row>
    <row r="181" spans="1:25" ht="14.25" customHeight="1" x14ac:dyDescent="0.2">
      <c r="A181" s="64"/>
      <c r="B181" s="64"/>
      <c r="C181" s="509" t="str">
        <f t="shared" si="12"/>
        <v>Canada | Newfoundland and Labrador | 2024</v>
      </c>
      <c r="D181" s="510" t="s">
        <v>377</v>
      </c>
      <c r="E181" s="511">
        <v>2024</v>
      </c>
      <c r="F181" s="512"/>
      <c r="G181" s="513"/>
      <c r="H181" s="513"/>
      <c r="I181" s="514"/>
      <c r="J181" s="514"/>
      <c r="K181" s="515"/>
      <c r="L181" s="516"/>
      <c r="M181" s="517"/>
      <c r="N181" s="517"/>
      <c r="O181" s="517"/>
      <c r="P181" s="517"/>
      <c r="Q181" s="517"/>
      <c r="R181" s="518"/>
      <c r="S181" s="519" t="str">
        <f t="shared" si="13"/>
        <v/>
      </c>
      <c r="T181" s="520" t="str">
        <f t="shared" si="14"/>
        <v/>
      </c>
      <c r="U181" s="521" t="str">
        <f t="shared" si="15"/>
        <v/>
      </c>
      <c r="V181" s="522"/>
      <c r="W181" s="523"/>
      <c r="X181" s="524"/>
      <c r="Y181" s="64" t="s">
        <v>271</v>
      </c>
    </row>
    <row r="182" spans="1:25" ht="14.25" customHeight="1" x14ac:dyDescent="0.2">
      <c r="A182" s="64"/>
      <c r="B182" s="64"/>
      <c r="C182" s="509" t="str">
        <f t="shared" si="12"/>
        <v>Canada | Newfoundland and Labrador | 2025</v>
      </c>
      <c r="D182" s="510" t="s">
        <v>377</v>
      </c>
      <c r="E182" s="511">
        <v>2025</v>
      </c>
      <c r="F182" s="512"/>
      <c r="G182" s="513"/>
      <c r="H182" s="513"/>
      <c r="I182" s="514"/>
      <c r="J182" s="514"/>
      <c r="K182" s="515"/>
      <c r="L182" s="516"/>
      <c r="M182" s="517"/>
      <c r="N182" s="517"/>
      <c r="O182" s="517"/>
      <c r="P182" s="517"/>
      <c r="Q182" s="517"/>
      <c r="R182" s="518"/>
      <c r="S182" s="519" t="str">
        <f t="shared" si="13"/>
        <v/>
      </c>
      <c r="T182" s="520" t="str">
        <f t="shared" si="14"/>
        <v/>
      </c>
      <c r="U182" s="521" t="str">
        <f t="shared" si="15"/>
        <v/>
      </c>
      <c r="V182" s="522"/>
      <c r="W182" s="523"/>
      <c r="X182" s="524"/>
      <c r="Y182" s="64" t="s">
        <v>271</v>
      </c>
    </row>
    <row r="183" spans="1:25" ht="14.25" customHeight="1" x14ac:dyDescent="0.2">
      <c r="A183" s="64"/>
      <c r="B183" s="64"/>
      <c r="C183" s="509" t="str">
        <f t="shared" si="12"/>
        <v>Canada | Newfoundland and Labrador | 2026</v>
      </c>
      <c r="D183" s="510" t="s">
        <v>377</v>
      </c>
      <c r="E183" s="511">
        <v>2026</v>
      </c>
      <c r="F183" s="512"/>
      <c r="G183" s="513"/>
      <c r="H183" s="513"/>
      <c r="I183" s="514"/>
      <c r="J183" s="514"/>
      <c r="K183" s="515"/>
      <c r="L183" s="516"/>
      <c r="M183" s="517"/>
      <c r="N183" s="517"/>
      <c r="O183" s="517"/>
      <c r="P183" s="517"/>
      <c r="Q183" s="517"/>
      <c r="R183" s="518"/>
      <c r="S183" s="519" t="str">
        <f t="shared" si="13"/>
        <v/>
      </c>
      <c r="T183" s="520" t="str">
        <f t="shared" si="14"/>
        <v/>
      </c>
      <c r="U183" s="521" t="str">
        <f t="shared" si="15"/>
        <v/>
      </c>
      <c r="V183" s="522"/>
      <c r="W183" s="523"/>
      <c r="X183" s="524"/>
      <c r="Y183" s="64" t="s">
        <v>271</v>
      </c>
    </row>
    <row r="184" spans="1:25" ht="14.25" customHeight="1" x14ac:dyDescent="0.2">
      <c r="A184" s="64"/>
      <c r="B184" s="64"/>
      <c r="C184" s="509" t="str">
        <f t="shared" si="12"/>
        <v>Canada | Newfoundland and Labrador | 2027</v>
      </c>
      <c r="D184" s="510" t="s">
        <v>377</v>
      </c>
      <c r="E184" s="511">
        <v>2027</v>
      </c>
      <c r="F184" s="512"/>
      <c r="G184" s="513"/>
      <c r="H184" s="513"/>
      <c r="I184" s="514"/>
      <c r="J184" s="514"/>
      <c r="K184" s="515"/>
      <c r="L184" s="516"/>
      <c r="M184" s="517"/>
      <c r="N184" s="517"/>
      <c r="O184" s="517"/>
      <c r="P184" s="517"/>
      <c r="Q184" s="517"/>
      <c r="R184" s="518"/>
      <c r="S184" s="519" t="str">
        <f t="shared" si="13"/>
        <v/>
      </c>
      <c r="T184" s="520" t="str">
        <f t="shared" si="14"/>
        <v/>
      </c>
      <c r="U184" s="521" t="str">
        <f t="shared" si="15"/>
        <v/>
      </c>
      <c r="V184" s="522"/>
      <c r="W184" s="523"/>
      <c r="X184" s="524"/>
      <c r="Y184" s="64" t="s">
        <v>271</v>
      </c>
    </row>
    <row r="185" spans="1:25" ht="14.25" customHeight="1" x14ac:dyDescent="0.2">
      <c r="A185" s="64"/>
      <c r="B185" s="64"/>
      <c r="C185" s="509" t="str">
        <f t="shared" si="12"/>
        <v>Canada | Newfoundland and Labrador | 2028</v>
      </c>
      <c r="D185" s="510" t="s">
        <v>377</v>
      </c>
      <c r="E185" s="511">
        <v>2028</v>
      </c>
      <c r="F185" s="512"/>
      <c r="G185" s="513"/>
      <c r="H185" s="513"/>
      <c r="I185" s="514"/>
      <c r="J185" s="514"/>
      <c r="K185" s="515"/>
      <c r="L185" s="516"/>
      <c r="M185" s="517"/>
      <c r="N185" s="517"/>
      <c r="O185" s="517"/>
      <c r="P185" s="517"/>
      <c r="Q185" s="517"/>
      <c r="R185" s="518"/>
      <c r="S185" s="519" t="str">
        <f t="shared" si="13"/>
        <v/>
      </c>
      <c r="T185" s="520" t="str">
        <f t="shared" si="14"/>
        <v/>
      </c>
      <c r="U185" s="521" t="str">
        <f t="shared" si="15"/>
        <v/>
      </c>
      <c r="V185" s="522"/>
      <c r="W185" s="523"/>
      <c r="X185" s="524"/>
      <c r="Y185" s="64" t="s">
        <v>271</v>
      </c>
    </row>
    <row r="186" spans="1:25" ht="14.25" customHeight="1" x14ac:dyDescent="0.2">
      <c r="A186" s="64"/>
      <c r="B186" s="64"/>
      <c r="C186" s="509" t="str">
        <f t="shared" si="12"/>
        <v>Canada | Newfoundland and Labrador | 2029</v>
      </c>
      <c r="D186" s="510" t="s">
        <v>377</v>
      </c>
      <c r="E186" s="511">
        <v>2029</v>
      </c>
      <c r="F186" s="512"/>
      <c r="G186" s="513"/>
      <c r="H186" s="513"/>
      <c r="I186" s="514"/>
      <c r="J186" s="514"/>
      <c r="K186" s="515"/>
      <c r="L186" s="516"/>
      <c r="M186" s="517"/>
      <c r="N186" s="517"/>
      <c r="O186" s="517"/>
      <c r="P186" s="517"/>
      <c r="Q186" s="517"/>
      <c r="R186" s="518"/>
      <c r="S186" s="519" t="str">
        <f t="shared" si="13"/>
        <v/>
      </c>
      <c r="T186" s="520" t="str">
        <f t="shared" si="14"/>
        <v/>
      </c>
      <c r="U186" s="521" t="str">
        <f t="shared" si="15"/>
        <v/>
      </c>
      <c r="V186" s="522"/>
      <c r="W186" s="523"/>
      <c r="X186" s="524"/>
      <c r="Y186" s="64" t="s">
        <v>271</v>
      </c>
    </row>
    <row r="187" spans="1:25" ht="14.25" customHeight="1" thickBot="1" x14ac:dyDescent="0.25">
      <c r="A187" s="64"/>
      <c r="B187" s="64"/>
      <c r="C187" s="525" t="str">
        <f t="shared" si="12"/>
        <v>Canada | Newfoundland and Labrador | 2030</v>
      </c>
      <c r="D187" s="526" t="s">
        <v>377</v>
      </c>
      <c r="E187" s="527">
        <v>2030</v>
      </c>
      <c r="F187" s="528"/>
      <c r="G187" s="529"/>
      <c r="H187" s="529"/>
      <c r="I187" s="530"/>
      <c r="J187" s="530"/>
      <c r="K187" s="531"/>
      <c r="L187" s="532"/>
      <c r="M187" s="533"/>
      <c r="N187" s="533"/>
      <c r="O187" s="533"/>
      <c r="P187" s="533"/>
      <c r="Q187" s="533"/>
      <c r="R187" s="534"/>
      <c r="S187" s="535" t="str">
        <f t="shared" si="13"/>
        <v/>
      </c>
      <c r="T187" s="536" t="str">
        <f t="shared" si="14"/>
        <v/>
      </c>
      <c r="U187" s="537" t="str">
        <f t="shared" si="15"/>
        <v/>
      </c>
      <c r="V187" s="538"/>
      <c r="W187" s="539"/>
      <c r="X187" s="540"/>
      <c r="Y187" s="64" t="s">
        <v>271</v>
      </c>
    </row>
    <row r="188" spans="1:25" ht="14.25" customHeight="1" x14ac:dyDescent="0.2">
      <c r="A188" s="64"/>
      <c r="B188" s="64"/>
      <c r="C188" s="493" t="str">
        <f t="shared" si="12"/>
        <v>Canada | Northwest Territories | 2018</v>
      </c>
      <c r="D188" s="494" t="s">
        <v>378</v>
      </c>
      <c r="E188" s="495">
        <v>2018</v>
      </c>
      <c r="F188" s="496">
        <v>0</v>
      </c>
      <c r="G188" s="497" t="s">
        <v>14</v>
      </c>
      <c r="H188" s="497">
        <v>3.9897698209718668E-2</v>
      </c>
      <c r="I188" s="498">
        <v>0.33503836317135549</v>
      </c>
      <c r="J188" s="498">
        <v>0</v>
      </c>
      <c r="K188" s="499">
        <v>0</v>
      </c>
      <c r="L188" s="500" t="s">
        <v>14</v>
      </c>
      <c r="M188" s="501">
        <v>0.62148337595907932</v>
      </c>
      <c r="N188" s="501" t="s">
        <v>14</v>
      </c>
      <c r="O188" s="501">
        <v>0</v>
      </c>
      <c r="P188" s="501" t="s">
        <v>14</v>
      </c>
      <c r="Q188" s="501" t="s">
        <v>14</v>
      </c>
      <c r="R188" s="502" t="s">
        <v>14</v>
      </c>
      <c r="S188" s="503">
        <f t="shared" si="13"/>
        <v>0.37851662404092068</v>
      </c>
      <c r="T188" s="504">
        <f t="shared" si="14"/>
        <v>0.62148337595907932</v>
      </c>
      <c r="U188" s="505">
        <f t="shared" si="15"/>
        <v>0.62148337595907932</v>
      </c>
      <c r="V188" s="506">
        <v>2016</v>
      </c>
      <c r="W188" s="507" t="s">
        <v>371</v>
      </c>
      <c r="X188" s="508" t="s">
        <v>372</v>
      </c>
      <c r="Y188" s="64" t="s">
        <v>271</v>
      </c>
    </row>
    <row r="189" spans="1:25" ht="14.25" customHeight="1" x14ac:dyDescent="0.2">
      <c r="A189" s="64"/>
      <c r="B189" s="64"/>
      <c r="C189" s="509" t="str">
        <f t="shared" si="12"/>
        <v>Canada | Northwest Territories | 2019</v>
      </c>
      <c r="D189" s="510" t="s">
        <v>378</v>
      </c>
      <c r="E189" s="511">
        <v>2019</v>
      </c>
      <c r="F189" s="512">
        <v>0</v>
      </c>
      <c r="G189" s="513" t="s">
        <v>14</v>
      </c>
      <c r="H189" s="513">
        <v>3.9795918367346937E-2</v>
      </c>
      <c r="I189" s="514">
        <v>0.32397959183673469</v>
      </c>
      <c r="J189" s="514">
        <v>0</v>
      </c>
      <c r="K189" s="515">
        <v>0</v>
      </c>
      <c r="L189" s="516" t="s">
        <v>14</v>
      </c>
      <c r="M189" s="517">
        <v>0.63520408163265307</v>
      </c>
      <c r="N189" s="517" t="s">
        <v>14</v>
      </c>
      <c r="O189" s="517">
        <v>0</v>
      </c>
      <c r="P189" s="517" t="s">
        <v>14</v>
      </c>
      <c r="Q189" s="517" t="s">
        <v>14</v>
      </c>
      <c r="R189" s="518" t="s">
        <v>14</v>
      </c>
      <c r="S189" s="519">
        <f t="shared" si="13"/>
        <v>0.36479591836734693</v>
      </c>
      <c r="T189" s="520">
        <f t="shared" si="14"/>
        <v>0.63520408163265307</v>
      </c>
      <c r="U189" s="521">
        <f t="shared" si="15"/>
        <v>0.63520408163265307</v>
      </c>
      <c r="V189" s="522">
        <v>2017</v>
      </c>
      <c r="W189" s="523" t="s">
        <v>371</v>
      </c>
      <c r="X189" s="524" t="s">
        <v>372</v>
      </c>
      <c r="Y189" s="64" t="s">
        <v>271</v>
      </c>
    </row>
    <row r="190" spans="1:25" ht="14.25" customHeight="1" x14ac:dyDescent="0.2">
      <c r="A190" s="64"/>
      <c r="B190" s="64"/>
      <c r="C190" s="509" t="str">
        <f t="shared" si="12"/>
        <v>Canada | Northwest Territories | 2020</v>
      </c>
      <c r="D190" s="510" t="s">
        <v>378</v>
      </c>
      <c r="E190" s="511">
        <v>2020</v>
      </c>
      <c r="F190" s="512">
        <v>0</v>
      </c>
      <c r="G190" s="513" t="s">
        <v>14</v>
      </c>
      <c r="H190" s="513">
        <v>1.8333333333333333E-2</v>
      </c>
      <c r="I190" s="514">
        <v>0.27777777777777779</v>
      </c>
      <c r="J190" s="514">
        <v>0</v>
      </c>
      <c r="K190" s="515">
        <v>0</v>
      </c>
      <c r="L190" s="516" t="s">
        <v>14</v>
      </c>
      <c r="M190" s="517">
        <v>0.70277777777777772</v>
      </c>
      <c r="N190" s="517" t="s">
        <v>14</v>
      </c>
      <c r="O190" s="517">
        <v>0</v>
      </c>
      <c r="P190" s="517" t="s">
        <v>14</v>
      </c>
      <c r="Q190" s="517" t="s">
        <v>14</v>
      </c>
      <c r="R190" s="518" t="s">
        <v>14</v>
      </c>
      <c r="S190" s="519">
        <f t="shared" si="13"/>
        <v>0.29722222222222228</v>
      </c>
      <c r="T190" s="520">
        <f t="shared" si="14"/>
        <v>0.70277777777777772</v>
      </c>
      <c r="U190" s="521">
        <f t="shared" si="15"/>
        <v>0.70277777777777772</v>
      </c>
      <c r="V190" s="522">
        <v>2018</v>
      </c>
      <c r="W190" s="523" t="s">
        <v>371</v>
      </c>
      <c r="X190" s="524" t="s">
        <v>372</v>
      </c>
      <c r="Y190" s="64" t="s">
        <v>271</v>
      </c>
    </row>
    <row r="191" spans="1:25" ht="14.25" customHeight="1" x14ac:dyDescent="0.2">
      <c r="A191" s="64"/>
      <c r="B191" s="64"/>
      <c r="C191" s="509" t="str">
        <f t="shared" si="12"/>
        <v>Canada | Northwest Territories | 2021</v>
      </c>
      <c r="D191" s="510" t="s">
        <v>378</v>
      </c>
      <c r="E191" s="511">
        <v>2021</v>
      </c>
      <c r="F191" s="512">
        <v>0</v>
      </c>
      <c r="G191" s="513" t="s">
        <v>14</v>
      </c>
      <c r="H191" s="513">
        <v>2.2465753424657533E-2</v>
      </c>
      <c r="I191" s="514">
        <v>0.24657534246575341</v>
      </c>
      <c r="J191" s="514">
        <v>0</v>
      </c>
      <c r="K191" s="515">
        <v>0</v>
      </c>
      <c r="L191" s="516" t="s">
        <v>14</v>
      </c>
      <c r="M191" s="517">
        <v>0.73150684931506849</v>
      </c>
      <c r="N191" s="517" t="s">
        <v>14</v>
      </c>
      <c r="O191" s="517">
        <v>0</v>
      </c>
      <c r="P191" s="517" t="s">
        <v>14</v>
      </c>
      <c r="Q191" s="517" t="s">
        <v>14</v>
      </c>
      <c r="R191" s="518" t="s">
        <v>14</v>
      </c>
      <c r="S191" s="519">
        <f t="shared" si="13"/>
        <v>0.26849315068493151</v>
      </c>
      <c r="T191" s="520">
        <f t="shared" si="14"/>
        <v>0.73150684931506849</v>
      </c>
      <c r="U191" s="521">
        <f t="shared" si="15"/>
        <v>0.73150684931506849</v>
      </c>
      <c r="V191" s="522">
        <v>2019</v>
      </c>
      <c r="W191" s="523" t="s">
        <v>371</v>
      </c>
      <c r="X191" s="524" t="s">
        <v>372</v>
      </c>
      <c r="Y191" s="64" t="s">
        <v>271</v>
      </c>
    </row>
    <row r="192" spans="1:25" ht="14.25" customHeight="1" x14ac:dyDescent="0.2">
      <c r="A192" s="64"/>
      <c r="B192" s="64"/>
      <c r="C192" s="509" t="str">
        <f t="shared" si="12"/>
        <v>Canada | Northwest Territories | 2022</v>
      </c>
      <c r="D192" s="510" t="s">
        <v>378</v>
      </c>
      <c r="E192" s="511">
        <v>2022</v>
      </c>
      <c r="F192" s="512">
        <v>0</v>
      </c>
      <c r="G192" s="513"/>
      <c r="H192" s="513">
        <v>3.1791907514450865E-2</v>
      </c>
      <c r="I192" s="514">
        <v>0.21676300578034682</v>
      </c>
      <c r="J192" s="514">
        <v>0</v>
      </c>
      <c r="K192" s="515">
        <v>0</v>
      </c>
      <c r="L192" s="516"/>
      <c r="M192" s="517">
        <v>0.75144508670520227</v>
      </c>
      <c r="N192" s="517"/>
      <c r="O192" s="517">
        <v>0</v>
      </c>
      <c r="P192" s="517"/>
      <c r="Q192" s="517"/>
      <c r="R192" s="518"/>
      <c r="S192" s="519">
        <f t="shared" si="13"/>
        <v>0.24855491329479773</v>
      </c>
      <c r="T192" s="520">
        <f t="shared" si="14"/>
        <v>0.75144508670520227</v>
      </c>
      <c r="U192" s="521">
        <f t="shared" si="15"/>
        <v>0.75144508670520227</v>
      </c>
      <c r="V192" s="522">
        <v>2020</v>
      </c>
      <c r="W192" s="523" t="s">
        <v>371</v>
      </c>
      <c r="X192" s="524" t="s">
        <v>372</v>
      </c>
      <c r="Y192" s="64" t="s">
        <v>271</v>
      </c>
    </row>
    <row r="193" spans="1:25" ht="14.25" customHeight="1" x14ac:dyDescent="0.2">
      <c r="A193" s="64"/>
      <c r="B193" s="64"/>
      <c r="C193" s="509" t="str">
        <f t="shared" si="12"/>
        <v>Canada | Northwest Territories | 2023</v>
      </c>
      <c r="D193" s="510" t="s">
        <v>378</v>
      </c>
      <c r="E193" s="511">
        <v>2023</v>
      </c>
      <c r="F193" s="512"/>
      <c r="G193" s="513"/>
      <c r="H193" s="513"/>
      <c r="I193" s="514"/>
      <c r="J193" s="514"/>
      <c r="K193" s="515"/>
      <c r="L193" s="516"/>
      <c r="M193" s="517"/>
      <c r="N193" s="517"/>
      <c r="O193" s="517"/>
      <c r="P193" s="517"/>
      <c r="Q193" s="517"/>
      <c r="R193" s="518"/>
      <c r="S193" s="519" t="str">
        <f t="shared" si="13"/>
        <v/>
      </c>
      <c r="T193" s="520" t="str">
        <f t="shared" si="14"/>
        <v/>
      </c>
      <c r="U193" s="521" t="str">
        <f t="shared" si="15"/>
        <v/>
      </c>
      <c r="V193" s="522"/>
      <c r="W193" s="523"/>
      <c r="X193" s="524"/>
      <c r="Y193" s="64" t="s">
        <v>271</v>
      </c>
    </row>
    <row r="194" spans="1:25" ht="14.25" customHeight="1" x14ac:dyDescent="0.2">
      <c r="A194" s="64"/>
      <c r="B194" s="64"/>
      <c r="C194" s="509" t="str">
        <f t="shared" si="12"/>
        <v>Canada | Northwest Territories | 2024</v>
      </c>
      <c r="D194" s="510" t="s">
        <v>378</v>
      </c>
      <c r="E194" s="511">
        <v>2024</v>
      </c>
      <c r="F194" s="512"/>
      <c r="G194" s="513"/>
      <c r="H194" s="513"/>
      <c r="I194" s="514"/>
      <c r="J194" s="514"/>
      <c r="K194" s="515"/>
      <c r="L194" s="516"/>
      <c r="M194" s="517"/>
      <c r="N194" s="517"/>
      <c r="O194" s="517"/>
      <c r="P194" s="517"/>
      <c r="Q194" s="517"/>
      <c r="R194" s="518"/>
      <c r="S194" s="519" t="str">
        <f t="shared" si="13"/>
        <v/>
      </c>
      <c r="T194" s="520" t="str">
        <f t="shared" si="14"/>
        <v/>
      </c>
      <c r="U194" s="521" t="str">
        <f t="shared" si="15"/>
        <v/>
      </c>
      <c r="V194" s="522"/>
      <c r="W194" s="523"/>
      <c r="X194" s="524"/>
      <c r="Y194" s="64" t="s">
        <v>271</v>
      </c>
    </row>
    <row r="195" spans="1:25" ht="14.25" customHeight="1" x14ac:dyDescent="0.2">
      <c r="A195" s="64"/>
      <c r="B195" s="64"/>
      <c r="C195" s="509" t="str">
        <f t="shared" si="12"/>
        <v>Canada | Northwest Territories | 2025</v>
      </c>
      <c r="D195" s="510" t="s">
        <v>378</v>
      </c>
      <c r="E195" s="511">
        <v>2025</v>
      </c>
      <c r="F195" s="512"/>
      <c r="G195" s="513"/>
      <c r="H195" s="513"/>
      <c r="I195" s="514"/>
      <c r="J195" s="514"/>
      <c r="K195" s="515"/>
      <c r="L195" s="516"/>
      <c r="M195" s="517"/>
      <c r="N195" s="517"/>
      <c r="O195" s="517"/>
      <c r="P195" s="517"/>
      <c r="Q195" s="517"/>
      <c r="R195" s="518"/>
      <c r="S195" s="519" t="str">
        <f t="shared" si="13"/>
        <v/>
      </c>
      <c r="T195" s="520" t="str">
        <f t="shared" si="14"/>
        <v/>
      </c>
      <c r="U195" s="521" t="str">
        <f t="shared" si="15"/>
        <v/>
      </c>
      <c r="V195" s="522"/>
      <c r="W195" s="523"/>
      <c r="X195" s="524"/>
      <c r="Y195" s="64" t="s">
        <v>271</v>
      </c>
    </row>
    <row r="196" spans="1:25" ht="14.25" customHeight="1" x14ac:dyDescent="0.2">
      <c r="A196" s="64"/>
      <c r="B196" s="64"/>
      <c r="C196" s="509" t="str">
        <f t="shared" si="12"/>
        <v>Canada | Northwest Territories | 2026</v>
      </c>
      <c r="D196" s="510" t="s">
        <v>378</v>
      </c>
      <c r="E196" s="511">
        <v>2026</v>
      </c>
      <c r="F196" s="512"/>
      <c r="G196" s="513"/>
      <c r="H196" s="513"/>
      <c r="I196" s="514"/>
      <c r="J196" s="514"/>
      <c r="K196" s="515"/>
      <c r="L196" s="516"/>
      <c r="M196" s="517"/>
      <c r="N196" s="517"/>
      <c r="O196" s="517"/>
      <c r="P196" s="517"/>
      <c r="Q196" s="517"/>
      <c r="R196" s="518"/>
      <c r="S196" s="519" t="str">
        <f t="shared" si="13"/>
        <v/>
      </c>
      <c r="T196" s="520" t="str">
        <f t="shared" si="14"/>
        <v/>
      </c>
      <c r="U196" s="521" t="str">
        <f t="shared" si="15"/>
        <v/>
      </c>
      <c r="V196" s="522"/>
      <c r="W196" s="523"/>
      <c r="X196" s="524"/>
      <c r="Y196" s="64" t="s">
        <v>271</v>
      </c>
    </row>
    <row r="197" spans="1:25" ht="14.25" customHeight="1" x14ac:dyDescent="0.2">
      <c r="A197" s="64"/>
      <c r="B197" s="64"/>
      <c r="C197" s="509" t="str">
        <f t="shared" si="12"/>
        <v>Canada | Northwest Territories | 2027</v>
      </c>
      <c r="D197" s="510" t="s">
        <v>378</v>
      </c>
      <c r="E197" s="511">
        <v>2027</v>
      </c>
      <c r="F197" s="512"/>
      <c r="G197" s="513"/>
      <c r="H197" s="513"/>
      <c r="I197" s="514"/>
      <c r="J197" s="514"/>
      <c r="K197" s="515"/>
      <c r="L197" s="516"/>
      <c r="M197" s="517"/>
      <c r="N197" s="517"/>
      <c r="O197" s="517"/>
      <c r="P197" s="517"/>
      <c r="Q197" s="517"/>
      <c r="R197" s="518"/>
      <c r="S197" s="519" t="str">
        <f t="shared" si="13"/>
        <v/>
      </c>
      <c r="T197" s="520" t="str">
        <f t="shared" si="14"/>
        <v/>
      </c>
      <c r="U197" s="521" t="str">
        <f t="shared" si="15"/>
        <v/>
      </c>
      <c r="V197" s="522"/>
      <c r="W197" s="523"/>
      <c r="X197" s="524"/>
      <c r="Y197" s="64" t="s">
        <v>271</v>
      </c>
    </row>
    <row r="198" spans="1:25" ht="14.25" customHeight="1" x14ac:dyDescent="0.2">
      <c r="A198" s="64"/>
      <c r="B198" s="64"/>
      <c r="C198" s="509" t="str">
        <f t="shared" si="12"/>
        <v>Canada | Northwest Territories | 2028</v>
      </c>
      <c r="D198" s="510" t="s">
        <v>378</v>
      </c>
      <c r="E198" s="511">
        <v>2028</v>
      </c>
      <c r="F198" s="512"/>
      <c r="G198" s="513"/>
      <c r="H198" s="513"/>
      <c r="I198" s="514"/>
      <c r="J198" s="514"/>
      <c r="K198" s="515"/>
      <c r="L198" s="516"/>
      <c r="M198" s="517"/>
      <c r="N198" s="517"/>
      <c r="O198" s="517"/>
      <c r="P198" s="517"/>
      <c r="Q198" s="517"/>
      <c r="R198" s="518"/>
      <c r="S198" s="519" t="str">
        <f t="shared" si="13"/>
        <v/>
      </c>
      <c r="T198" s="520" t="str">
        <f t="shared" si="14"/>
        <v/>
      </c>
      <c r="U198" s="521" t="str">
        <f t="shared" si="15"/>
        <v/>
      </c>
      <c r="V198" s="522"/>
      <c r="W198" s="523"/>
      <c r="X198" s="524"/>
      <c r="Y198" s="64" t="s">
        <v>271</v>
      </c>
    </row>
    <row r="199" spans="1:25" ht="14.25" customHeight="1" x14ac:dyDescent="0.2">
      <c r="A199" s="64"/>
      <c r="B199" s="64"/>
      <c r="C199" s="509" t="str">
        <f t="shared" ref="C199:C262" si="16">D199&amp;" | "&amp;E199</f>
        <v>Canada | Northwest Territories | 2029</v>
      </c>
      <c r="D199" s="510" t="s">
        <v>378</v>
      </c>
      <c r="E199" s="511">
        <v>2029</v>
      </c>
      <c r="F199" s="512"/>
      <c r="G199" s="513"/>
      <c r="H199" s="513"/>
      <c r="I199" s="514"/>
      <c r="J199" s="514"/>
      <c r="K199" s="515"/>
      <c r="L199" s="516"/>
      <c r="M199" s="517"/>
      <c r="N199" s="517"/>
      <c r="O199" s="517"/>
      <c r="P199" s="517"/>
      <c r="Q199" s="517"/>
      <c r="R199" s="518"/>
      <c r="S199" s="519" t="str">
        <f t="shared" ref="S199:S262" si="17">IFERROR(1-U199,"")</f>
        <v/>
      </c>
      <c r="T199" s="520" t="str">
        <f t="shared" ref="T199:T262" si="18">IF(AND(ISBLANK(F199),ISBLANK(H199),ISBLANK(Q199),ISBLANK(M199)),"",SUM(K199:R199))</f>
        <v/>
      </c>
      <c r="U199" s="521" t="str">
        <f t="shared" ref="U199:U262" si="19">IF(AND(ISBLANK(F199),ISBLANK(H199),ISBLANK(Q199),ISBLANK(M199)),"",SUM(L199:R199))</f>
        <v/>
      </c>
      <c r="V199" s="522"/>
      <c r="W199" s="523"/>
      <c r="X199" s="524"/>
      <c r="Y199" s="64" t="s">
        <v>271</v>
      </c>
    </row>
    <row r="200" spans="1:25" ht="14.25" customHeight="1" thickBot="1" x14ac:dyDescent="0.25">
      <c r="A200" s="64"/>
      <c r="B200" s="64"/>
      <c r="C200" s="525" t="str">
        <f t="shared" si="16"/>
        <v>Canada | Northwest Territories | 2030</v>
      </c>
      <c r="D200" s="526" t="s">
        <v>378</v>
      </c>
      <c r="E200" s="527">
        <v>2030</v>
      </c>
      <c r="F200" s="528"/>
      <c r="G200" s="529"/>
      <c r="H200" s="529"/>
      <c r="I200" s="530"/>
      <c r="J200" s="530"/>
      <c r="K200" s="531"/>
      <c r="L200" s="532"/>
      <c r="M200" s="533"/>
      <c r="N200" s="533"/>
      <c r="O200" s="533"/>
      <c r="P200" s="533"/>
      <c r="Q200" s="533"/>
      <c r="R200" s="534"/>
      <c r="S200" s="535" t="str">
        <f t="shared" si="17"/>
        <v/>
      </c>
      <c r="T200" s="536" t="str">
        <f t="shared" si="18"/>
        <v/>
      </c>
      <c r="U200" s="537" t="str">
        <f t="shared" si="19"/>
        <v/>
      </c>
      <c r="V200" s="538"/>
      <c r="W200" s="539"/>
      <c r="X200" s="540"/>
      <c r="Y200" s="64" t="s">
        <v>271</v>
      </c>
    </row>
    <row r="201" spans="1:25" ht="14.25" customHeight="1" x14ac:dyDescent="0.2">
      <c r="A201" s="64"/>
      <c r="B201" s="64"/>
      <c r="C201" s="493" t="str">
        <f t="shared" si="16"/>
        <v>Canada | Nova Scotia | 2018</v>
      </c>
      <c r="D201" s="494" t="s">
        <v>379</v>
      </c>
      <c r="E201" s="495">
        <v>2018</v>
      </c>
      <c r="F201" s="496">
        <v>0.5026014568158168</v>
      </c>
      <c r="G201" s="497" t="s">
        <v>14</v>
      </c>
      <c r="H201" s="497">
        <v>0.12903225806451613</v>
      </c>
      <c r="I201" s="498">
        <v>0.18210197710718001</v>
      </c>
      <c r="J201" s="498">
        <v>0</v>
      </c>
      <c r="K201" s="499">
        <v>0</v>
      </c>
      <c r="L201" s="500" t="s">
        <v>14</v>
      </c>
      <c r="M201" s="501">
        <v>8.3558792924037464E-2</v>
      </c>
      <c r="N201" s="501" t="s">
        <v>14</v>
      </c>
      <c r="O201" s="501">
        <v>0.10187304890738813</v>
      </c>
      <c r="P201" s="501" t="s">
        <v>14</v>
      </c>
      <c r="Q201" s="501" t="s">
        <v>14</v>
      </c>
      <c r="R201" s="502" t="s">
        <v>14</v>
      </c>
      <c r="S201" s="503">
        <f t="shared" si="17"/>
        <v>0.81456815816857442</v>
      </c>
      <c r="T201" s="504">
        <f t="shared" si="18"/>
        <v>0.18543184183142558</v>
      </c>
      <c r="U201" s="505">
        <f t="shared" si="19"/>
        <v>0.18543184183142558</v>
      </c>
      <c r="V201" s="506">
        <v>2016</v>
      </c>
      <c r="W201" s="507" t="s">
        <v>371</v>
      </c>
      <c r="X201" s="508" t="s">
        <v>372</v>
      </c>
      <c r="Y201" s="64" t="s">
        <v>271</v>
      </c>
    </row>
    <row r="202" spans="1:25" ht="14.25" customHeight="1" x14ac:dyDescent="0.2">
      <c r="A202" s="64"/>
      <c r="B202" s="64"/>
      <c r="C202" s="509" t="str">
        <f t="shared" si="16"/>
        <v>Canada | Nova Scotia | 2019</v>
      </c>
      <c r="D202" s="510" t="s">
        <v>379</v>
      </c>
      <c r="E202" s="511">
        <v>2019</v>
      </c>
      <c r="F202" s="512">
        <v>0.49337410805300713</v>
      </c>
      <c r="G202" s="513" t="s">
        <v>14</v>
      </c>
      <c r="H202" s="513">
        <v>0.14678899082568808</v>
      </c>
      <c r="I202" s="514">
        <v>0.14373088685015289</v>
      </c>
      <c r="J202" s="514">
        <v>0</v>
      </c>
      <c r="K202" s="515">
        <v>0</v>
      </c>
      <c r="L202" s="516" t="s">
        <v>14</v>
      </c>
      <c r="M202" s="517">
        <v>8.6646279306829763E-2</v>
      </c>
      <c r="N202" s="517" t="s">
        <v>14</v>
      </c>
      <c r="O202" s="517">
        <v>0.12945973496432212</v>
      </c>
      <c r="P202" s="517" t="s">
        <v>14</v>
      </c>
      <c r="Q202" s="517" t="s">
        <v>14</v>
      </c>
      <c r="R202" s="518" t="s">
        <v>14</v>
      </c>
      <c r="S202" s="519">
        <f t="shared" si="17"/>
        <v>0.78389398572884805</v>
      </c>
      <c r="T202" s="520">
        <f t="shared" si="18"/>
        <v>0.21610601427115189</v>
      </c>
      <c r="U202" s="521">
        <f t="shared" si="19"/>
        <v>0.21610601427115189</v>
      </c>
      <c r="V202" s="522">
        <v>2017</v>
      </c>
      <c r="W202" s="523" t="s">
        <v>371</v>
      </c>
      <c r="X202" s="524" t="s">
        <v>372</v>
      </c>
      <c r="Y202" s="64" t="s">
        <v>271</v>
      </c>
    </row>
    <row r="203" spans="1:25" ht="14.25" customHeight="1" x14ac:dyDescent="0.2">
      <c r="A203" s="64"/>
      <c r="B203" s="64"/>
      <c r="C203" s="509" t="str">
        <f t="shared" si="16"/>
        <v>Canada | Nova Scotia | 2020</v>
      </c>
      <c r="D203" s="510" t="s">
        <v>379</v>
      </c>
      <c r="E203" s="511">
        <v>2020</v>
      </c>
      <c r="F203" s="512">
        <v>0.50252270433905144</v>
      </c>
      <c r="G203" s="513" t="s">
        <v>14</v>
      </c>
      <c r="H203" s="513">
        <v>0.14328960645812311</v>
      </c>
      <c r="I203" s="514">
        <v>0.15035317860746719</v>
      </c>
      <c r="J203" s="514">
        <v>0</v>
      </c>
      <c r="K203" s="515">
        <v>0</v>
      </c>
      <c r="L203" s="516" t="s">
        <v>14</v>
      </c>
      <c r="M203" s="517">
        <v>9.4651866801210904E-2</v>
      </c>
      <c r="N203" s="517" t="s">
        <v>14</v>
      </c>
      <c r="O203" s="517">
        <v>0.1099899091826438</v>
      </c>
      <c r="P203" s="517" t="s">
        <v>14</v>
      </c>
      <c r="Q203" s="517" t="s">
        <v>14</v>
      </c>
      <c r="R203" s="518" t="s">
        <v>14</v>
      </c>
      <c r="S203" s="519">
        <f t="shared" si="17"/>
        <v>0.79535822401614531</v>
      </c>
      <c r="T203" s="520">
        <f t="shared" si="18"/>
        <v>0.20464177598385469</v>
      </c>
      <c r="U203" s="521">
        <f t="shared" si="19"/>
        <v>0.20464177598385469</v>
      </c>
      <c r="V203" s="522">
        <v>2018</v>
      </c>
      <c r="W203" s="523" t="s">
        <v>371</v>
      </c>
      <c r="X203" s="524" t="s">
        <v>372</v>
      </c>
      <c r="Y203" s="64" t="s">
        <v>271</v>
      </c>
    </row>
    <row r="204" spans="1:25" ht="14.25" customHeight="1" x14ac:dyDescent="0.2">
      <c r="A204" s="64"/>
      <c r="B204" s="64"/>
      <c r="C204" s="509" t="str">
        <f t="shared" si="16"/>
        <v>Canada | Nova Scotia | 2021</v>
      </c>
      <c r="D204" s="510" t="s">
        <v>379</v>
      </c>
      <c r="E204" s="511">
        <v>2021</v>
      </c>
      <c r="F204" s="512">
        <v>0.5308510638297872</v>
      </c>
      <c r="G204" s="513" t="s">
        <v>14</v>
      </c>
      <c r="H204" s="513">
        <v>0.14468085106382977</v>
      </c>
      <c r="I204" s="514">
        <v>0.11170212765957446</v>
      </c>
      <c r="J204" s="514">
        <v>0</v>
      </c>
      <c r="K204" s="515">
        <v>0</v>
      </c>
      <c r="L204" s="516" t="s">
        <v>14</v>
      </c>
      <c r="M204" s="517">
        <v>0.10978723404255319</v>
      </c>
      <c r="N204" s="517" t="s">
        <v>14</v>
      </c>
      <c r="O204" s="517">
        <v>0.10319148936170212</v>
      </c>
      <c r="P204" s="517" t="s">
        <v>14</v>
      </c>
      <c r="Q204" s="517" t="s">
        <v>14</v>
      </c>
      <c r="R204" s="518" t="s">
        <v>14</v>
      </c>
      <c r="S204" s="519">
        <f t="shared" si="17"/>
        <v>0.78702127659574472</v>
      </c>
      <c r="T204" s="520">
        <f t="shared" si="18"/>
        <v>0.21297872340425533</v>
      </c>
      <c r="U204" s="521">
        <f t="shared" si="19"/>
        <v>0.21297872340425533</v>
      </c>
      <c r="V204" s="522">
        <v>2019</v>
      </c>
      <c r="W204" s="523" t="s">
        <v>371</v>
      </c>
      <c r="X204" s="524" t="s">
        <v>372</v>
      </c>
      <c r="Y204" s="64" t="s">
        <v>271</v>
      </c>
    </row>
    <row r="205" spans="1:25" ht="14.25" customHeight="1" x14ac:dyDescent="0.2">
      <c r="A205" s="64"/>
      <c r="B205" s="64"/>
      <c r="C205" s="509" t="str">
        <f t="shared" si="16"/>
        <v>Canada | Nova Scotia | 2022</v>
      </c>
      <c r="D205" s="510" t="s">
        <v>379</v>
      </c>
      <c r="E205" s="511">
        <v>2022</v>
      </c>
      <c r="F205" s="512">
        <v>0.47452229299363058</v>
      </c>
      <c r="G205" s="513"/>
      <c r="H205" s="513">
        <v>0.19745222929936307</v>
      </c>
      <c r="I205" s="514">
        <v>0.11464968152866242</v>
      </c>
      <c r="J205" s="514">
        <v>0</v>
      </c>
      <c r="K205" s="515">
        <v>0</v>
      </c>
      <c r="L205" s="516"/>
      <c r="M205" s="517">
        <v>7.9617834394904455E-2</v>
      </c>
      <c r="N205" s="517"/>
      <c r="O205" s="517">
        <v>0.13375796178343949</v>
      </c>
      <c r="P205" s="517"/>
      <c r="Q205" s="517"/>
      <c r="R205" s="518"/>
      <c r="S205" s="519">
        <f t="shared" si="17"/>
        <v>0.78662420382165599</v>
      </c>
      <c r="T205" s="520">
        <f t="shared" si="18"/>
        <v>0.21337579617834396</v>
      </c>
      <c r="U205" s="521">
        <f t="shared" si="19"/>
        <v>0.21337579617834396</v>
      </c>
      <c r="V205" s="522">
        <v>2020</v>
      </c>
      <c r="W205" s="523" t="s">
        <v>371</v>
      </c>
      <c r="X205" s="524" t="s">
        <v>372</v>
      </c>
      <c r="Y205" s="64" t="s">
        <v>271</v>
      </c>
    </row>
    <row r="206" spans="1:25" ht="14.25" customHeight="1" x14ac:dyDescent="0.2">
      <c r="A206" s="64"/>
      <c r="B206" s="64"/>
      <c r="C206" s="509" t="str">
        <f t="shared" si="16"/>
        <v>Canada | Nova Scotia | 2023</v>
      </c>
      <c r="D206" s="510" t="s">
        <v>379</v>
      </c>
      <c r="E206" s="511">
        <v>2023</v>
      </c>
      <c r="F206" s="512"/>
      <c r="G206" s="513"/>
      <c r="H206" s="513"/>
      <c r="I206" s="514"/>
      <c r="J206" s="514"/>
      <c r="K206" s="515"/>
      <c r="L206" s="516"/>
      <c r="M206" s="517"/>
      <c r="N206" s="517"/>
      <c r="O206" s="517"/>
      <c r="P206" s="517"/>
      <c r="Q206" s="517"/>
      <c r="R206" s="518"/>
      <c r="S206" s="519" t="str">
        <f t="shared" si="17"/>
        <v/>
      </c>
      <c r="T206" s="520" t="str">
        <f t="shared" si="18"/>
        <v/>
      </c>
      <c r="U206" s="521" t="str">
        <f t="shared" si="19"/>
        <v/>
      </c>
      <c r="V206" s="522"/>
      <c r="W206" s="523"/>
      <c r="X206" s="524"/>
      <c r="Y206" s="64" t="s">
        <v>271</v>
      </c>
    </row>
    <row r="207" spans="1:25" ht="14.25" customHeight="1" x14ac:dyDescent="0.2">
      <c r="A207" s="64"/>
      <c r="B207" s="64"/>
      <c r="C207" s="509" t="str">
        <f t="shared" si="16"/>
        <v>Canada | Nova Scotia | 2024</v>
      </c>
      <c r="D207" s="510" t="s">
        <v>379</v>
      </c>
      <c r="E207" s="511">
        <v>2024</v>
      </c>
      <c r="F207" s="512"/>
      <c r="G207" s="513"/>
      <c r="H207" s="513"/>
      <c r="I207" s="514"/>
      <c r="J207" s="514"/>
      <c r="K207" s="515"/>
      <c r="L207" s="516"/>
      <c r="M207" s="517"/>
      <c r="N207" s="517"/>
      <c r="O207" s="517"/>
      <c r="P207" s="517"/>
      <c r="Q207" s="517"/>
      <c r="R207" s="518"/>
      <c r="S207" s="519" t="str">
        <f t="shared" si="17"/>
        <v/>
      </c>
      <c r="T207" s="520" t="str">
        <f t="shared" si="18"/>
        <v/>
      </c>
      <c r="U207" s="521" t="str">
        <f t="shared" si="19"/>
        <v/>
      </c>
      <c r="V207" s="522"/>
      <c r="W207" s="523"/>
      <c r="X207" s="524"/>
      <c r="Y207" s="64" t="s">
        <v>271</v>
      </c>
    </row>
    <row r="208" spans="1:25" ht="14.25" customHeight="1" x14ac:dyDescent="0.2">
      <c r="A208" s="64"/>
      <c r="B208" s="64"/>
      <c r="C208" s="509" t="str">
        <f t="shared" si="16"/>
        <v>Canada | Nova Scotia | 2025</v>
      </c>
      <c r="D208" s="510" t="s">
        <v>379</v>
      </c>
      <c r="E208" s="511">
        <v>2025</v>
      </c>
      <c r="F208" s="512"/>
      <c r="G208" s="513"/>
      <c r="H208" s="513"/>
      <c r="I208" s="514"/>
      <c r="J208" s="514"/>
      <c r="K208" s="515"/>
      <c r="L208" s="516"/>
      <c r="M208" s="517"/>
      <c r="N208" s="517"/>
      <c r="O208" s="517"/>
      <c r="P208" s="517"/>
      <c r="Q208" s="517"/>
      <c r="R208" s="518"/>
      <c r="S208" s="519" t="str">
        <f t="shared" si="17"/>
        <v/>
      </c>
      <c r="T208" s="520" t="str">
        <f t="shared" si="18"/>
        <v/>
      </c>
      <c r="U208" s="521" t="str">
        <f t="shared" si="19"/>
        <v/>
      </c>
      <c r="V208" s="522"/>
      <c r="W208" s="523"/>
      <c r="X208" s="524"/>
      <c r="Y208" s="64" t="s">
        <v>271</v>
      </c>
    </row>
    <row r="209" spans="1:25" ht="14.25" customHeight="1" x14ac:dyDescent="0.2">
      <c r="A209" s="64"/>
      <c r="B209" s="64"/>
      <c r="C209" s="509" t="str">
        <f t="shared" si="16"/>
        <v>Canada | Nova Scotia | 2026</v>
      </c>
      <c r="D209" s="510" t="s">
        <v>379</v>
      </c>
      <c r="E209" s="511">
        <v>2026</v>
      </c>
      <c r="F209" s="512"/>
      <c r="G209" s="513"/>
      <c r="H209" s="513"/>
      <c r="I209" s="514"/>
      <c r="J209" s="514"/>
      <c r="K209" s="515"/>
      <c r="L209" s="516"/>
      <c r="M209" s="517"/>
      <c r="N209" s="517"/>
      <c r="O209" s="517"/>
      <c r="P209" s="517"/>
      <c r="Q209" s="517"/>
      <c r="R209" s="518"/>
      <c r="S209" s="519" t="str">
        <f t="shared" si="17"/>
        <v/>
      </c>
      <c r="T209" s="520" t="str">
        <f t="shared" si="18"/>
        <v/>
      </c>
      <c r="U209" s="521" t="str">
        <f t="shared" si="19"/>
        <v/>
      </c>
      <c r="V209" s="522"/>
      <c r="W209" s="523"/>
      <c r="X209" s="524"/>
      <c r="Y209" s="64" t="s">
        <v>271</v>
      </c>
    </row>
    <row r="210" spans="1:25" ht="14.25" customHeight="1" x14ac:dyDescent="0.2">
      <c r="A210" s="64"/>
      <c r="B210" s="64"/>
      <c r="C210" s="509" t="str">
        <f t="shared" si="16"/>
        <v>Canada | Nova Scotia | 2027</v>
      </c>
      <c r="D210" s="510" t="s">
        <v>379</v>
      </c>
      <c r="E210" s="511">
        <v>2027</v>
      </c>
      <c r="F210" s="512"/>
      <c r="G210" s="513"/>
      <c r="H210" s="513"/>
      <c r="I210" s="514"/>
      <c r="J210" s="514"/>
      <c r="K210" s="515"/>
      <c r="L210" s="516"/>
      <c r="M210" s="517"/>
      <c r="N210" s="517"/>
      <c r="O210" s="517"/>
      <c r="P210" s="517"/>
      <c r="Q210" s="517"/>
      <c r="R210" s="518"/>
      <c r="S210" s="519" t="str">
        <f t="shared" si="17"/>
        <v/>
      </c>
      <c r="T210" s="520" t="str">
        <f t="shared" si="18"/>
        <v/>
      </c>
      <c r="U210" s="521" t="str">
        <f t="shared" si="19"/>
        <v/>
      </c>
      <c r="V210" s="522"/>
      <c r="W210" s="523"/>
      <c r="X210" s="524"/>
      <c r="Y210" s="64" t="s">
        <v>271</v>
      </c>
    </row>
    <row r="211" spans="1:25" ht="14.25" customHeight="1" x14ac:dyDescent="0.2">
      <c r="A211" s="64"/>
      <c r="B211" s="64"/>
      <c r="C211" s="509" t="str">
        <f t="shared" si="16"/>
        <v>Canada | Nova Scotia | 2028</v>
      </c>
      <c r="D211" s="510" t="s">
        <v>379</v>
      </c>
      <c r="E211" s="511">
        <v>2028</v>
      </c>
      <c r="F211" s="512"/>
      <c r="G211" s="513"/>
      <c r="H211" s="513"/>
      <c r="I211" s="514"/>
      <c r="J211" s="514"/>
      <c r="K211" s="515"/>
      <c r="L211" s="516"/>
      <c r="M211" s="517"/>
      <c r="N211" s="517"/>
      <c r="O211" s="517"/>
      <c r="P211" s="517"/>
      <c r="Q211" s="517"/>
      <c r="R211" s="518"/>
      <c r="S211" s="519" t="str">
        <f t="shared" si="17"/>
        <v/>
      </c>
      <c r="T211" s="520" t="str">
        <f t="shared" si="18"/>
        <v/>
      </c>
      <c r="U211" s="521" t="str">
        <f t="shared" si="19"/>
        <v/>
      </c>
      <c r="V211" s="522"/>
      <c r="W211" s="523"/>
      <c r="X211" s="524"/>
      <c r="Y211" s="64" t="s">
        <v>271</v>
      </c>
    </row>
    <row r="212" spans="1:25" ht="14.25" customHeight="1" x14ac:dyDescent="0.2">
      <c r="A212" s="64"/>
      <c r="B212" s="64"/>
      <c r="C212" s="509" t="str">
        <f t="shared" si="16"/>
        <v>Canada | Nova Scotia | 2029</v>
      </c>
      <c r="D212" s="510" t="s">
        <v>379</v>
      </c>
      <c r="E212" s="511">
        <v>2029</v>
      </c>
      <c r="F212" s="512"/>
      <c r="G212" s="513"/>
      <c r="H212" s="513"/>
      <c r="I212" s="514"/>
      <c r="J212" s="514"/>
      <c r="K212" s="515"/>
      <c r="L212" s="516"/>
      <c r="M212" s="517"/>
      <c r="N212" s="517"/>
      <c r="O212" s="517"/>
      <c r="P212" s="517"/>
      <c r="Q212" s="517"/>
      <c r="R212" s="518"/>
      <c r="S212" s="519" t="str">
        <f t="shared" si="17"/>
        <v/>
      </c>
      <c r="T212" s="520" t="str">
        <f t="shared" si="18"/>
        <v/>
      </c>
      <c r="U212" s="521" t="str">
        <f t="shared" si="19"/>
        <v/>
      </c>
      <c r="V212" s="522"/>
      <c r="W212" s="523"/>
      <c r="X212" s="524"/>
      <c r="Y212" s="64" t="s">
        <v>271</v>
      </c>
    </row>
    <row r="213" spans="1:25" ht="14.25" customHeight="1" thickBot="1" x14ac:dyDescent="0.25">
      <c r="A213" s="64"/>
      <c r="B213" s="64"/>
      <c r="C213" s="525" t="str">
        <f t="shared" si="16"/>
        <v>Canada | Nova Scotia | 2030</v>
      </c>
      <c r="D213" s="526" t="s">
        <v>379</v>
      </c>
      <c r="E213" s="527">
        <v>2030</v>
      </c>
      <c r="F213" s="528"/>
      <c r="G213" s="529"/>
      <c r="H213" s="529"/>
      <c r="I213" s="530"/>
      <c r="J213" s="530"/>
      <c r="K213" s="531"/>
      <c r="L213" s="532"/>
      <c r="M213" s="533"/>
      <c r="N213" s="533"/>
      <c r="O213" s="533"/>
      <c r="P213" s="533"/>
      <c r="Q213" s="533"/>
      <c r="R213" s="534"/>
      <c r="S213" s="535" t="str">
        <f t="shared" si="17"/>
        <v/>
      </c>
      <c r="T213" s="536" t="str">
        <f t="shared" si="18"/>
        <v/>
      </c>
      <c r="U213" s="537" t="str">
        <f t="shared" si="19"/>
        <v/>
      </c>
      <c r="V213" s="538"/>
      <c r="W213" s="539"/>
      <c r="X213" s="540"/>
      <c r="Y213" s="64" t="s">
        <v>271</v>
      </c>
    </row>
    <row r="214" spans="1:25" ht="14.25" customHeight="1" x14ac:dyDescent="0.2">
      <c r="A214" s="64"/>
      <c r="B214" s="64"/>
      <c r="C214" s="493" t="str">
        <f t="shared" si="16"/>
        <v>Canada | Nunavut | 2018</v>
      </c>
      <c r="D214" s="494" t="s">
        <v>380</v>
      </c>
      <c r="E214" s="495">
        <v>2018</v>
      </c>
      <c r="F214" s="496">
        <v>0</v>
      </c>
      <c r="G214" s="497" t="s">
        <v>14</v>
      </c>
      <c r="H214" s="497">
        <v>0</v>
      </c>
      <c r="I214" s="498">
        <v>1</v>
      </c>
      <c r="J214" s="498">
        <v>0</v>
      </c>
      <c r="K214" s="499">
        <v>0</v>
      </c>
      <c r="L214" s="500" t="s">
        <v>14</v>
      </c>
      <c r="M214" s="501">
        <v>0</v>
      </c>
      <c r="N214" s="501" t="s">
        <v>14</v>
      </c>
      <c r="O214" s="501">
        <v>0</v>
      </c>
      <c r="P214" s="501" t="s">
        <v>14</v>
      </c>
      <c r="Q214" s="501" t="s">
        <v>14</v>
      </c>
      <c r="R214" s="502" t="s">
        <v>14</v>
      </c>
      <c r="S214" s="503">
        <f t="shared" si="17"/>
        <v>1</v>
      </c>
      <c r="T214" s="504">
        <f t="shared" si="18"/>
        <v>0</v>
      </c>
      <c r="U214" s="505">
        <f t="shared" si="19"/>
        <v>0</v>
      </c>
      <c r="V214" s="506">
        <v>2016</v>
      </c>
      <c r="W214" s="507" t="s">
        <v>371</v>
      </c>
      <c r="X214" s="508" t="s">
        <v>372</v>
      </c>
      <c r="Y214" s="64" t="s">
        <v>271</v>
      </c>
    </row>
    <row r="215" spans="1:25" ht="14.25" customHeight="1" x14ac:dyDescent="0.2">
      <c r="A215" s="64"/>
      <c r="B215" s="64"/>
      <c r="C215" s="509" t="str">
        <f t="shared" si="16"/>
        <v>Canada | Nunavut | 2019</v>
      </c>
      <c r="D215" s="510" t="s">
        <v>380</v>
      </c>
      <c r="E215" s="511">
        <v>2019</v>
      </c>
      <c r="F215" s="512">
        <v>0</v>
      </c>
      <c r="G215" s="513" t="s">
        <v>14</v>
      </c>
      <c r="H215" s="513">
        <v>0</v>
      </c>
      <c r="I215" s="514">
        <v>1</v>
      </c>
      <c r="J215" s="514">
        <v>0</v>
      </c>
      <c r="K215" s="515">
        <v>0</v>
      </c>
      <c r="L215" s="516" t="s">
        <v>14</v>
      </c>
      <c r="M215" s="517">
        <v>0</v>
      </c>
      <c r="N215" s="517" t="s">
        <v>14</v>
      </c>
      <c r="O215" s="517">
        <v>0</v>
      </c>
      <c r="P215" s="517" t="s">
        <v>14</v>
      </c>
      <c r="Q215" s="517" t="s">
        <v>14</v>
      </c>
      <c r="R215" s="518" t="s">
        <v>14</v>
      </c>
      <c r="S215" s="519">
        <f t="shared" si="17"/>
        <v>1</v>
      </c>
      <c r="T215" s="520">
        <f t="shared" si="18"/>
        <v>0</v>
      </c>
      <c r="U215" s="521">
        <f t="shared" si="19"/>
        <v>0</v>
      </c>
      <c r="V215" s="522">
        <v>2017</v>
      </c>
      <c r="W215" s="523" t="s">
        <v>371</v>
      </c>
      <c r="X215" s="524" t="s">
        <v>372</v>
      </c>
      <c r="Y215" s="64" t="s">
        <v>271</v>
      </c>
    </row>
    <row r="216" spans="1:25" ht="14.25" customHeight="1" x14ac:dyDescent="0.2">
      <c r="A216" s="64"/>
      <c r="B216" s="64"/>
      <c r="C216" s="509" t="str">
        <f t="shared" si="16"/>
        <v>Canada | Nunavut | 2020</v>
      </c>
      <c r="D216" s="510" t="s">
        <v>380</v>
      </c>
      <c r="E216" s="511">
        <v>2020</v>
      </c>
      <c r="F216" s="512">
        <v>0</v>
      </c>
      <c r="G216" s="513" t="s">
        <v>14</v>
      </c>
      <c r="H216" s="513">
        <v>0</v>
      </c>
      <c r="I216" s="514">
        <v>1</v>
      </c>
      <c r="J216" s="514">
        <v>0</v>
      </c>
      <c r="K216" s="515">
        <v>0</v>
      </c>
      <c r="L216" s="516" t="s">
        <v>14</v>
      </c>
      <c r="M216" s="517">
        <v>0</v>
      </c>
      <c r="N216" s="517" t="s">
        <v>14</v>
      </c>
      <c r="O216" s="517">
        <v>0</v>
      </c>
      <c r="P216" s="517" t="s">
        <v>14</v>
      </c>
      <c r="Q216" s="517" t="s">
        <v>14</v>
      </c>
      <c r="R216" s="518" t="s">
        <v>14</v>
      </c>
      <c r="S216" s="519">
        <f t="shared" si="17"/>
        <v>1</v>
      </c>
      <c r="T216" s="520">
        <f t="shared" si="18"/>
        <v>0</v>
      </c>
      <c r="U216" s="521">
        <f t="shared" si="19"/>
        <v>0</v>
      </c>
      <c r="V216" s="522">
        <v>2018</v>
      </c>
      <c r="W216" s="523" t="s">
        <v>371</v>
      </c>
      <c r="X216" s="524" t="s">
        <v>372</v>
      </c>
      <c r="Y216" s="64" t="s">
        <v>271</v>
      </c>
    </row>
    <row r="217" spans="1:25" ht="14.25" customHeight="1" x14ac:dyDescent="0.2">
      <c r="A217" s="64"/>
      <c r="B217" s="64"/>
      <c r="C217" s="509" t="str">
        <f t="shared" si="16"/>
        <v>Canada | Nunavut | 2021</v>
      </c>
      <c r="D217" s="510" t="s">
        <v>380</v>
      </c>
      <c r="E217" s="511">
        <v>2021</v>
      </c>
      <c r="F217" s="512">
        <v>0</v>
      </c>
      <c r="G217" s="513" t="s">
        <v>14</v>
      </c>
      <c r="H217" s="513">
        <v>0</v>
      </c>
      <c r="I217" s="514">
        <v>1</v>
      </c>
      <c r="J217" s="514">
        <v>0</v>
      </c>
      <c r="K217" s="515">
        <v>0</v>
      </c>
      <c r="L217" s="516" t="s">
        <v>14</v>
      </c>
      <c r="M217" s="517">
        <v>0</v>
      </c>
      <c r="N217" s="517" t="s">
        <v>14</v>
      </c>
      <c r="O217" s="517">
        <v>0</v>
      </c>
      <c r="P217" s="517" t="s">
        <v>14</v>
      </c>
      <c r="Q217" s="517" t="s">
        <v>14</v>
      </c>
      <c r="R217" s="518" t="s">
        <v>14</v>
      </c>
      <c r="S217" s="519">
        <f t="shared" si="17"/>
        <v>1</v>
      </c>
      <c r="T217" s="520">
        <f t="shared" si="18"/>
        <v>0</v>
      </c>
      <c r="U217" s="521">
        <f t="shared" si="19"/>
        <v>0</v>
      </c>
      <c r="V217" s="522">
        <v>2019</v>
      </c>
      <c r="W217" s="523" t="s">
        <v>371</v>
      </c>
      <c r="X217" s="524" t="s">
        <v>372</v>
      </c>
      <c r="Y217" s="64" t="s">
        <v>271</v>
      </c>
    </row>
    <row r="218" spans="1:25" ht="14.25" customHeight="1" x14ac:dyDescent="0.2">
      <c r="A218" s="64"/>
      <c r="B218" s="64"/>
      <c r="C218" s="509" t="str">
        <f t="shared" si="16"/>
        <v>Canada | Nunavut | 2022</v>
      </c>
      <c r="D218" s="510" t="s">
        <v>380</v>
      </c>
      <c r="E218" s="511">
        <v>2022</v>
      </c>
      <c r="F218" s="512">
        <v>0</v>
      </c>
      <c r="G218" s="513"/>
      <c r="H218" s="513">
        <v>0</v>
      </c>
      <c r="I218" s="514">
        <v>1</v>
      </c>
      <c r="J218" s="514">
        <v>0</v>
      </c>
      <c r="K218" s="515">
        <v>0</v>
      </c>
      <c r="L218" s="516"/>
      <c r="M218" s="517">
        <v>0</v>
      </c>
      <c r="N218" s="517"/>
      <c r="O218" s="517">
        <v>0</v>
      </c>
      <c r="P218" s="517"/>
      <c r="Q218" s="517"/>
      <c r="R218" s="518"/>
      <c r="S218" s="519">
        <f t="shared" si="17"/>
        <v>1</v>
      </c>
      <c r="T218" s="520">
        <f t="shared" si="18"/>
        <v>0</v>
      </c>
      <c r="U218" s="521">
        <f t="shared" si="19"/>
        <v>0</v>
      </c>
      <c r="V218" s="522">
        <v>2020</v>
      </c>
      <c r="W218" s="523" t="s">
        <v>371</v>
      </c>
      <c r="X218" s="524" t="s">
        <v>372</v>
      </c>
      <c r="Y218" s="64" t="s">
        <v>271</v>
      </c>
    </row>
    <row r="219" spans="1:25" ht="14.25" customHeight="1" x14ac:dyDescent="0.2">
      <c r="A219" s="64"/>
      <c r="B219" s="64"/>
      <c r="C219" s="509" t="str">
        <f t="shared" si="16"/>
        <v>Canada | Nunavut | 2023</v>
      </c>
      <c r="D219" s="510" t="s">
        <v>380</v>
      </c>
      <c r="E219" s="511">
        <v>2023</v>
      </c>
      <c r="F219" s="512"/>
      <c r="G219" s="513"/>
      <c r="H219" s="513"/>
      <c r="I219" s="514"/>
      <c r="J219" s="514"/>
      <c r="K219" s="515"/>
      <c r="L219" s="516"/>
      <c r="M219" s="517"/>
      <c r="N219" s="517"/>
      <c r="O219" s="517"/>
      <c r="P219" s="517"/>
      <c r="Q219" s="517"/>
      <c r="R219" s="518"/>
      <c r="S219" s="519" t="str">
        <f t="shared" si="17"/>
        <v/>
      </c>
      <c r="T219" s="520" t="str">
        <f t="shared" si="18"/>
        <v/>
      </c>
      <c r="U219" s="521" t="str">
        <f t="shared" si="19"/>
        <v/>
      </c>
      <c r="V219" s="522"/>
      <c r="W219" s="523"/>
      <c r="X219" s="524"/>
      <c r="Y219" s="64" t="s">
        <v>271</v>
      </c>
    </row>
    <row r="220" spans="1:25" ht="14.25" customHeight="1" x14ac:dyDescent="0.2">
      <c r="A220" s="64"/>
      <c r="B220" s="64"/>
      <c r="C220" s="509" t="str">
        <f t="shared" si="16"/>
        <v>Canada | Nunavut | 2024</v>
      </c>
      <c r="D220" s="510" t="s">
        <v>380</v>
      </c>
      <c r="E220" s="511">
        <v>2024</v>
      </c>
      <c r="F220" s="512"/>
      <c r="G220" s="513"/>
      <c r="H220" s="513"/>
      <c r="I220" s="514"/>
      <c r="J220" s="514"/>
      <c r="K220" s="515"/>
      <c r="L220" s="516"/>
      <c r="M220" s="517"/>
      <c r="N220" s="517"/>
      <c r="O220" s="517"/>
      <c r="P220" s="517"/>
      <c r="Q220" s="517"/>
      <c r="R220" s="518"/>
      <c r="S220" s="519" t="str">
        <f t="shared" si="17"/>
        <v/>
      </c>
      <c r="T220" s="520" t="str">
        <f t="shared" si="18"/>
        <v/>
      </c>
      <c r="U220" s="521" t="str">
        <f t="shared" si="19"/>
        <v/>
      </c>
      <c r="V220" s="522"/>
      <c r="W220" s="523"/>
      <c r="X220" s="524"/>
      <c r="Y220" s="64" t="s">
        <v>271</v>
      </c>
    </row>
    <row r="221" spans="1:25" ht="14.25" customHeight="1" x14ac:dyDescent="0.2">
      <c r="A221" s="64"/>
      <c r="B221" s="64"/>
      <c r="C221" s="509" t="str">
        <f t="shared" si="16"/>
        <v>Canada | Nunavut | 2025</v>
      </c>
      <c r="D221" s="510" t="s">
        <v>380</v>
      </c>
      <c r="E221" s="511">
        <v>2025</v>
      </c>
      <c r="F221" s="512"/>
      <c r="G221" s="513"/>
      <c r="H221" s="513"/>
      <c r="I221" s="514"/>
      <c r="J221" s="514"/>
      <c r="K221" s="515"/>
      <c r="L221" s="516"/>
      <c r="M221" s="517"/>
      <c r="N221" s="517"/>
      <c r="O221" s="517"/>
      <c r="P221" s="517"/>
      <c r="Q221" s="517"/>
      <c r="R221" s="518"/>
      <c r="S221" s="519" t="str">
        <f t="shared" si="17"/>
        <v/>
      </c>
      <c r="T221" s="520" t="str">
        <f t="shared" si="18"/>
        <v/>
      </c>
      <c r="U221" s="521" t="str">
        <f t="shared" si="19"/>
        <v/>
      </c>
      <c r="V221" s="522"/>
      <c r="W221" s="523"/>
      <c r="X221" s="524"/>
      <c r="Y221" s="64" t="s">
        <v>271</v>
      </c>
    </row>
    <row r="222" spans="1:25" ht="14.25" customHeight="1" x14ac:dyDescent="0.2">
      <c r="A222" s="64"/>
      <c r="B222" s="64"/>
      <c r="C222" s="509" t="str">
        <f t="shared" si="16"/>
        <v>Canada | Nunavut | 2026</v>
      </c>
      <c r="D222" s="510" t="s">
        <v>380</v>
      </c>
      <c r="E222" s="511">
        <v>2026</v>
      </c>
      <c r="F222" s="512"/>
      <c r="G222" s="513"/>
      <c r="H222" s="513"/>
      <c r="I222" s="514"/>
      <c r="J222" s="514"/>
      <c r="K222" s="515"/>
      <c r="L222" s="516"/>
      <c r="M222" s="517"/>
      <c r="N222" s="517"/>
      <c r="O222" s="517"/>
      <c r="P222" s="517"/>
      <c r="Q222" s="517"/>
      <c r="R222" s="518"/>
      <c r="S222" s="519" t="str">
        <f t="shared" si="17"/>
        <v/>
      </c>
      <c r="T222" s="520" t="str">
        <f t="shared" si="18"/>
        <v/>
      </c>
      <c r="U222" s="521" t="str">
        <f t="shared" si="19"/>
        <v/>
      </c>
      <c r="V222" s="522"/>
      <c r="W222" s="523"/>
      <c r="X222" s="524"/>
      <c r="Y222" s="64" t="s">
        <v>271</v>
      </c>
    </row>
    <row r="223" spans="1:25" ht="14.25" customHeight="1" x14ac:dyDescent="0.2">
      <c r="A223" s="64"/>
      <c r="B223" s="64"/>
      <c r="C223" s="509" t="str">
        <f t="shared" si="16"/>
        <v>Canada | Nunavut | 2027</v>
      </c>
      <c r="D223" s="510" t="s">
        <v>380</v>
      </c>
      <c r="E223" s="511">
        <v>2027</v>
      </c>
      <c r="F223" s="512"/>
      <c r="G223" s="513"/>
      <c r="H223" s="513"/>
      <c r="I223" s="514"/>
      <c r="J223" s="514"/>
      <c r="K223" s="515"/>
      <c r="L223" s="516"/>
      <c r="M223" s="517"/>
      <c r="N223" s="517"/>
      <c r="O223" s="517"/>
      <c r="P223" s="517"/>
      <c r="Q223" s="517"/>
      <c r="R223" s="518"/>
      <c r="S223" s="519" t="str">
        <f t="shared" si="17"/>
        <v/>
      </c>
      <c r="T223" s="520" t="str">
        <f t="shared" si="18"/>
        <v/>
      </c>
      <c r="U223" s="521" t="str">
        <f t="shared" si="19"/>
        <v/>
      </c>
      <c r="V223" s="522"/>
      <c r="W223" s="523"/>
      <c r="X223" s="524"/>
      <c r="Y223" s="64" t="s">
        <v>271</v>
      </c>
    </row>
    <row r="224" spans="1:25" ht="14.25" customHeight="1" x14ac:dyDescent="0.2">
      <c r="A224" s="64"/>
      <c r="B224" s="64"/>
      <c r="C224" s="509" t="str">
        <f t="shared" si="16"/>
        <v>Canada | Nunavut | 2028</v>
      </c>
      <c r="D224" s="510" t="s">
        <v>380</v>
      </c>
      <c r="E224" s="511">
        <v>2028</v>
      </c>
      <c r="F224" s="512"/>
      <c r="G224" s="513"/>
      <c r="H224" s="513"/>
      <c r="I224" s="514"/>
      <c r="J224" s="514"/>
      <c r="K224" s="515"/>
      <c r="L224" s="516"/>
      <c r="M224" s="517"/>
      <c r="N224" s="517"/>
      <c r="O224" s="517"/>
      <c r="P224" s="517"/>
      <c r="Q224" s="517"/>
      <c r="R224" s="518"/>
      <c r="S224" s="519" t="str">
        <f t="shared" si="17"/>
        <v/>
      </c>
      <c r="T224" s="520" t="str">
        <f t="shared" si="18"/>
        <v/>
      </c>
      <c r="U224" s="521" t="str">
        <f t="shared" si="19"/>
        <v/>
      </c>
      <c r="V224" s="522"/>
      <c r="W224" s="523"/>
      <c r="X224" s="524"/>
      <c r="Y224" s="64" t="s">
        <v>271</v>
      </c>
    </row>
    <row r="225" spans="1:25" ht="14.25" customHeight="1" x14ac:dyDescent="0.2">
      <c r="A225" s="64"/>
      <c r="B225" s="64"/>
      <c r="C225" s="509" t="str">
        <f t="shared" si="16"/>
        <v>Canada | Nunavut | 2029</v>
      </c>
      <c r="D225" s="510" t="s">
        <v>380</v>
      </c>
      <c r="E225" s="511">
        <v>2029</v>
      </c>
      <c r="F225" s="512"/>
      <c r="G225" s="513"/>
      <c r="H225" s="513"/>
      <c r="I225" s="514"/>
      <c r="J225" s="514"/>
      <c r="K225" s="515"/>
      <c r="L225" s="516"/>
      <c r="M225" s="517"/>
      <c r="N225" s="517"/>
      <c r="O225" s="517"/>
      <c r="P225" s="517"/>
      <c r="Q225" s="517"/>
      <c r="R225" s="518"/>
      <c r="S225" s="519" t="str">
        <f t="shared" si="17"/>
        <v/>
      </c>
      <c r="T225" s="520" t="str">
        <f t="shared" si="18"/>
        <v/>
      </c>
      <c r="U225" s="521" t="str">
        <f t="shared" si="19"/>
        <v/>
      </c>
      <c r="V225" s="522"/>
      <c r="W225" s="523"/>
      <c r="X225" s="524"/>
      <c r="Y225" s="64" t="s">
        <v>271</v>
      </c>
    </row>
    <row r="226" spans="1:25" ht="14.25" customHeight="1" thickBot="1" x14ac:dyDescent="0.25">
      <c r="A226" s="64"/>
      <c r="B226" s="64"/>
      <c r="C226" s="525" t="str">
        <f t="shared" si="16"/>
        <v>Canada | Nunavut | 2030</v>
      </c>
      <c r="D226" s="526" t="s">
        <v>380</v>
      </c>
      <c r="E226" s="527">
        <v>2030</v>
      </c>
      <c r="F226" s="528"/>
      <c r="G226" s="529"/>
      <c r="H226" s="529"/>
      <c r="I226" s="530"/>
      <c r="J226" s="530"/>
      <c r="K226" s="531"/>
      <c r="L226" s="532"/>
      <c r="M226" s="533"/>
      <c r="N226" s="533"/>
      <c r="O226" s="533"/>
      <c r="P226" s="533"/>
      <c r="Q226" s="533"/>
      <c r="R226" s="534"/>
      <c r="S226" s="535" t="str">
        <f t="shared" si="17"/>
        <v/>
      </c>
      <c r="T226" s="536" t="str">
        <f t="shared" si="18"/>
        <v/>
      </c>
      <c r="U226" s="537" t="str">
        <f t="shared" si="19"/>
        <v/>
      </c>
      <c r="V226" s="538"/>
      <c r="W226" s="539"/>
      <c r="X226" s="540"/>
      <c r="Y226" s="64" t="s">
        <v>271</v>
      </c>
    </row>
    <row r="227" spans="1:25" ht="14.25" customHeight="1" x14ac:dyDescent="0.2">
      <c r="A227" s="64"/>
      <c r="B227" s="64"/>
      <c r="C227" s="493" t="str">
        <f t="shared" si="16"/>
        <v>Canada | Ontario | 2018</v>
      </c>
      <c r="D227" s="494" t="s">
        <v>381</v>
      </c>
      <c r="E227" s="495">
        <v>2018</v>
      </c>
      <c r="F227" s="496">
        <v>0</v>
      </c>
      <c r="G227" s="497" t="s">
        <v>14</v>
      </c>
      <c r="H227" s="497">
        <v>8.3006535947712415E-2</v>
      </c>
      <c r="I227" s="498">
        <v>5.8823529411764705E-3</v>
      </c>
      <c r="J227" s="498">
        <v>0</v>
      </c>
      <c r="K227" s="499">
        <v>0.59542483660130718</v>
      </c>
      <c r="L227" s="500" t="s">
        <v>14</v>
      </c>
      <c r="M227" s="501">
        <v>0.23594771241830065</v>
      </c>
      <c r="N227" s="501" t="s">
        <v>14</v>
      </c>
      <c r="O227" s="501">
        <v>7.9084967320261434E-2</v>
      </c>
      <c r="P227" s="501" t="s">
        <v>14</v>
      </c>
      <c r="Q227" s="501" t="s">
        <v>14</v>
      </c>
      <c r="R227" s="502" t="s">
        <v>14</v>
      </c>
      <c r="S227" s="503">
        <f t="shared" si="17"/>
        <v>0.68496732026143792</v>
      </c>
      <c r="T227" s="504">
        <f t="shared" si="18"/>
        <v>0.91045751633986916</v>
      </c>
      <c r="U227" s="505">
        <f t="shared" si="19"/>
        <v>0.31503267973856208</v>
      </c>
      <c r="V227" s="506">
        <v>2016</v>
      </c>
      <c r="W227" s="507" t="s">
        <v>371</v>
      </c>
      <c r="X227" s="508" t="s">
        <v>372</v>
      </c>
      <c r="Y227" s="64" t="s">
        <v>271</v>
      </c>
    </row>
    <row r="228" spans="1:25" ht="14.25" customHeight="1" x14ac:dyDescent="0.2">
      <c r="A228" s="64"/>
      <c r="B228" s="64"/>
      <c r="C228" s="509" t="str">
        <f t="shared" si="16"/>
        <v>Canada | Ontario | 2019</v>
      </c>
      <c r="D228" s="510" t="s">
        <v>381</v>
      </c>
      <c r="E228" s="511">
        <v>2019</v>
      </c>
      <c r="F228" s="512">
        <v>0</v>
      </c>
      <c r="G228" s="513" t="s">
        <v>14</v>
      </c>
      <c r="H228" s="513">
        <v>3.9597315436241613E-2</v>
      </c>
      <c r="I228" s="514">
        <v>5.8389261744966441E-3</v>
      </c>
      <c r="J228" s="514">
        <v>0</v>
      </c>
      <c r="K228" s="515">
        <v>0.60671140939597312</v>
      </c>
      <c r="L228" s="516" t="s">
        <v>14</v>
      </c>
      <c r="M228" s="517">
        <v>0.2651006711409396</v>
      </c>
      <c r="N228" s="517" t="s">
        <v>14</v>
      </c>
      <c r="O228" s="517">
        <v>7.9194630872483227E-2</v>
      </c>
      <c r="P228" s="517" t="s">
        <v>14</v>
      </c>
      <c r="Q228" s="517" t="s">
        <v>14</v>
      </c>
      <c r="R228" s="518" t="s">
        <v>14</v>
      </c>
      <c r="S228" s="519">
        <f t="shared" si="17"/>
        <v>0.65570469798657716</v>
      </c>
      <c r="T228" s="520">
        <f t="shared" si="18"/>
        <v>0.95100671140939597</v>
      </c>
      <c r="U228" s="521">
        <f t="shared" si="19"/>
        <v>0.34429530201342284</v>
      </c>
      <c r="V228" s="522">
        <v>2017</v>
      </c>
      <c r="W228" s="523" t="s">
        <v>371</v>
      </c>
      <c r="X228" s="524" t="s">
        <v>372</v>
      </c>
      <c r="Y228" s="64" t="s">
        <v>271</v>
      </c>
    </row>
    <row r="229" spans="1:25" ht="14.25" customHeight="1" x14ac:dyDescent="0.2">
      <c r="A229" s="64"/>
      <c r="B229" s="64"/>
      <c r="C229" s="509" t="str">
        <f t="shared" si="16"/>
        <v>Canada | Ontario | 2020</v>
      </c>
      <c r="D229" s="510" t="s">
        <v>381</v>
      </c>
      <c r="E229" s="511">
        <v>2020</v>
      </c>
      <c r="F229" s="512">
        <v>0</v>
      </c>
      <c r="G229" s="513" t="s">
        <v>14</v>
      </c>
      <c r="H229" s="513">
        <v>6.4473684210526322E-2</v>
      </c>
      <c r="I229" s="514">
        <v>5.5263157894736839E-3</v>
      </c>
      <c r="J229" s="514">
        <v>0</v>
      </c>
      <c r="K229" s="515">
        <v>0.59342105263157896</v>
      </c>
      <c r="L229" s="516" t="s">
        <v>14</v>
      </c>
      <c r="M229" s="517">
        <v>0.24868421052631579</v>
      </c>
      <c r="N229" s="517" t="s">
        <v>14</v>
      </c>
      <c r="O229" s="517">
        <v>8.9473684210526316E-2</v>
      </c>
      <c r="P229" s="517" t="s">
        <v>14</v>
      </c>
      <c r="Q229" s="517" t="s">
        <v>14</v>
      </c>
      <c r="R229" s="518" t="s">
        <v>14</v>
      </c>
      <c r="S229" s="519">
        <f t="shared" si="17"/>
        <v>0.6618421052631579</v>
      </c>
      <c r="T229" s="520">
        <f t="shared" si="18"/>
        <v>0.93157894736842106</v>
      </c>
      <c r="U229" s="521">
        <f t="shared" si="19"/>
        <v>0.3381578947368421</v>
      </c>
      <c r="V229" s="522">
        <v>2018</v>
      </c>
      <c r="W229" s="523" t="s">
        <v>371</v>
      </c>
      <c r="X229" s="524" t="s">
        <v>372</v>
      </c>
      <c r="Y229" s="64" t="s">
        <v>271</v>
      </c>
    </row>
    <row r="230" spans="1:25" ht="14.25" customHeight="1" x14ac:dyDescent="0.2">
      <c r="A230" s="64"/>
      <c r="B230" s="64"/>
      <c r="C230" s="509" t="str">
        <f t="shared" si="16"/>
        <v>Canada | Ontario | 2021</v>
      </c>
      <c r="D230" s="510" t="s">
        <v>381</v>
      </c>
      <c r="E230" s="511">
        <v>2021</v>
      </c>
      <c r="F230" s="512">
        <v>0</v>
      </c>
      <c r="G230" s="513" t="s">
        <v>14</v>
      </c>
      <c r="H230" s="513">
        <v>6.3087248322147654E-2</v>
      </c>
      <c r="I230" s="514">
        <v>5.0335570469798654E-3</v>
      </c>
      <c r="J230" s="514">
        <v>0</v>
      </c>
      <c r="K230" s="515">
        <v>0.60738255033557043</v>
      </c>
      <c r="L230" s="516" t="s">
        <v>14</v>
      </c>
      <c r="M230" s="517">
        <v>0.2395973154362416</v>
      </c>
      <c r="N230" s="517" t="s">
        <v>14</v>
      </c>
      <c r="O230" s="517">
        <v>8.4563758389261751E-2</v>
      </c>
      <c r="P230" s="517" t="s">
        <v>14</v>
      </c>
      <c r="Q230" s="517" t="s">
        <v>14</v>
      </c>
      <c r="R230" s="518" t="s">
        <v>14</v>
      </c>
      <c r="S230" s="519">
        <f t="shared" si="17"/>
        <v>0.67583892617449659</v>
      </c>
      <c r="T230" s="520">
        <f t="shared" si="18"/>
        <v>0.93154362416107384</v>
      </c>
      <c r="U230" s="521">
        <f t="shared" si="19"/>
        <v>0.32416107382550335</v>
      </c>
      <c r="V230" s="522">
        <v>2019</v>
      </c>
      <c r="W230" s="523" t="s">
        <v>371</v>
      </c>
      <c r="X230" s="524" t="s">
        <v>372</v>
      </c>
      <c r="Y230" s="64" t="s">
        <v>271</v>
      </c>
    </row>
    <row r="231" spans="1:25" ht="14.25" customHeight="1" x14ac:dyDescent="0.2">
      <c r="A231" s="64"/>
      <c r="B231" s="64"/>
      <c r="C231" s="509" t="str">
        <f t="shared" si="16"/>
        <v>Canada | Ontario | 2022</v>
      </c>
      <c r="D231" s="510" t="s">
        <v>381</v>
      </c>
      <c r="E231" s="511">
        <v>2022</v>
      </c>
      <c r="F231" s="512">
        <v>0</v>
      </c>
      <c r="G231" s="513"/>
      <c r="H231" s="513">
        <v>5.793010752688172E-2</v>
      </c>
      <c r="I231" s="514">
        <v>4.9059139784946235E-3</v>
      </c>
      <c r="J231" s="514">
        <v>0</v>
      </c>
      <c r="K231" s="515">
        <v>0.59005376344086025</v>
      </c>
      <c r="L231" s="516"/>
      <c r="M231" s="517">
        <v>0.25873655913978494</v>
      </c>
      <c r="N231" s="517"/>
      <c r="O231" s="517">
        <v>8.8037634408602156E-2</v>
      </c>
      <c r="P231" s="517"/>
      <c r="Q231" s="517"/>
      <c r="R231" s="518"/>
      <c r="S231" s="519">
        <f t="shared" si="17"/>
        <v>0.65322580645161288</v>
      </c>
      <c r="T231" s="520">
        <f t="shared" si="18"/>
        <v>0.93682795698924737</v>
      </c>
      <c r="U231" s="521">
        <f t="shared" si="19"/>
        <v>0.34677419354838712</v>
      </c>
      <c r="V231" s="522">
        <v>2020</v>
      </c>
      <c r="W231" s="523" t="s">
        <v>371</v>
      </c>
      <c r="X231" s="524" t="s">
        <v>372</v>
      </c>
      <c r="Y231" s="64" t="s">
        <v>271</v>
      </c>
    </row>
    <row r="232" spans="1:25" ht="14.25" customHeight="1" x14ac:dyDescent="0.2">
      <c r="A232" s="64"/>
      <c r="B232" s="64"/>
      <c r="C232" s="509" t="str">
        <f t="shared" si="16"/>
        <v>Canada | Ontario | 2023</v>
      </c>
      <c r="D232" s="510" t="s">
        <v>381</v>
      </c>
      <c r="E232" s="511">
        <v>2023</v>
      </c>
      <c r="F232" s="512"/>
      <c r="G232" s="513"/>
      <c r="H232" s="513"/>
      <c r="I232" s="514"/>
      <c r="J232" s="514"/>
      <c r="K232" s="515"/>
      <c r="L232" s="516"/>
      <c r="M232" s="517"/>
      <c r="N232" s="517"/>
      <c r="O232" s="517"/>
      <c r="P232" s="517"/>
      <c r="Q232" s="517"/>
      <c r="R232" s="518"/>
      <c r="S232" s="519" t="str">
        <f t="shared" si="17"/>
        <v/>
      </c>
      <c r="T232" s="520" t="str">
        <f t="shared" si="18"/>
        <v/>
      </c>
      <c r="U232" s="521" t="str">
        <f t="shared" si="19"/>
        <v/>
      </c>
      <c r="V232" s="522"/>
      <c r="W232" s="523"/>
      <c r="X232" s="524"/>
      <c r="Y232" s="64" t="s">
        <v>271</v>
      </c>
    </row>
    <row r="233" spans="1:25" ht="14.25" customHeight="1" x14ac:dyDescent="0.2">
      <c r="A233" s="64"/>
      <c r="B233" s="64"/>
      <c r="C233" s="509" t="str">
        <f t="shared" si="16"/>
        <v>Canada | Ontario | 2024</v>
      </c>
      <c r="D233" s="510" t="s">
        <v>381</v>
      </c>
      <c r="E233" s="511">
        <v>2024</v>
      </c>
      <c r="F233" s="512"/>
      <c r="G233" s="513"/>
      <c r="H233" s="513"/>
      <c r="I233" s="514"/>
      <c r="J233" s="514"/>
      <c r="K233" s="515"/>
      <c r="L233" s="516"/>
      <c r="M233" s="517"/>
      <c r="N233" s="517"/>
      <c r="O233" s="517"/>
      <c r="P233" s="517"/>
      <c r="Q233" s="517"/>
      <c r="R233" s="518"/>
      <c r="S233" s="519" t="str">
        <f t="shared" si="17"/>
        <v/>
      </c>
      <c r="T233" s="520" t="str">
        <f t="shared" si="18"/>
        <v/>
      </c>
      <c r="U233" s="521" t="str">
        <f t="shared" si="19"/>
        <v/>
      </c>
      <c r="V233" s="522"/>
      <c r="W233" s="523"/>
      <c r="X233" s="524"/>
      <c r="Y233" s="64" t="s">
        <v>271</v>
      </c>
    </row>
    <row r="234" spans="1:25" ht="14.25" customHeight="1" x14ac:dyDescent="0.2">
      <c r="A234" s="64"/>
      <c r="B234" s="64"/>
      <c r="C234" s="509" t="str">
        <f t="shared" si="16"/>
        <v>Canada | Ontario | 2025</v>
      </c>
      <c r="D234" s="510" t="s">
        <v>381</v>
      </c>
      <c r="E234" s="511">
        <v>2025</v>
      </c>
      <c r="F234" s="512"/>
      <c r="G234" s="513"/>
      <c r="H234" s="513"/>
      <c r="I234" s="514"/>
      <c r="J234" s="514"/>
      <c r="K234" s="515"/>
      <c r="L234" s="516"/>
      <c r="M234" s="517"/>
      <c r="N234" s="517"/>
      <c r="O234" s="517"/>
      <c r="P234" s="517"/>
      <c r="Q234" s="517"/>
      <c r="R234" s="518"/>
      <c r="S234" s="519" t="str">
        <f t="shared" si="17"/>
        <v/>
      </c>
      <c r="T234" s="520" t="str">
        <f t="shared" si="18"/>
        <v/>
      </c>
      <c r="U234" s="521" t="str">
        <f t="shared" si="19"/>
        <v/>
      </c>
      <c r="V234" s="522"/>
      <c r="W234" s="523"/>
      <c r="X234" s="524"/>
      <c r="Y234" s="64" t="s">
        <v>271</v>
      </c>
    </row>
    <row r="235" spans="1:25" ht="14.25" customHeight="1" x14ac:dyDescent="0.2">
      <c r="A235" s="64"/>
      <c r="B235" s="64"/>
      <c r="C235" s="509" t="str">
        <f t="shared" si="16"/>
        <v>Canada | Ontario | 2026</v>
      </c>
      <c r="D235" s="510" t="s">
        <v>381</v>
      </c>
      <c r="E235" s="511">
        <v>2026</v>
      </c>
      <c r="F235" s="512"/>
      <c r="G235" s="513"/>
      <c r="H235" s="513"/>
      <c r="I235" s="514"/>
      <c r="J235" s="514"/>
      <c r="K235" s="515"/>
      <c r="L235" s="516"/>
      <c r="M235" s="517"/>
      <c r="N235" s="517"/>
      <c r="O235" s="517"/>
      <c r="P235" s="517"/>
      <c r="Q235" s="517"/>
      <c r="R235" s="518"/>
      <c r="S235" s="519" t="str">
        <f t="shared" si="17"/>
        <v/>
      </c>
      <c r="T235" s="520" t="str">
        <f t="shared" si="18"/>
        <v/>
      </c>
      <c r="U235" s="521" t="str">
        <f t="shared" si="19"/>
        <v/>
      </c>
      <c r="V235" s="522"/>
      <c r="W235" s="523"/>
      <c r="X235" s="524"/>
      <c r="Y235" s="64" t="s">
        <v>271</v>
      </c>
    </row>
    <row r="236" spans="1:25" ht="14.25" customHeight="1" x14ac:dyDescent="0.2">
      <c r="A236" s="64"/>
      <c r="B236" s="64"/>
      <c r="C236" s="509" t="str">
        <f t="shared" si="16"/>
        <v>Canada | Ontario | 2027</v>
      </c>
      <c r="D236" s="510" t="s">
        <v>381</v>
      </c>
      <c r="E236" s="511">
        <v>2027</v>
      </c>
      <c r="F236" s="512"/>
      <c r="G236" s="513"/>
      <c r="H236" s="513"/>
      <c r="I236" s="514"/>
      <c r="J236" s="514"/>
      <c r="K236" s="515"/>
      <c r="L236" s="516"/>
      <c r="M236" s="517"/>
      <c r="N236" s="517"/>
      <c r="O236" s="517"/>
      <c r="P236" s="517"/>
      <c r="Q236" s="517"/>
      <c r="R236" s="518"/>
      <c r="S236" s="519" t="str">
        <f t="shared" si="17"/>
        <v/>
      </c>
      <c r="T236" s="520" t="str">
        <f t="shared" si="18"/>
        <v/>
      </c>
      <c r="U236" s="521" t="str">
        <f t="shared" si="19"/>
        <v/>
      </c>
      <c r="V236" s="522"/>
      <c r="W236" s="523"/>
      <c r="X236" s="524"/>
      <c r="Y236" s="64" t="s">
        <v>271</v>
      </c>
    </row>
    <row r="237" spans="1:25" ht="14.25" customHeight="1" x14ac:dyDescent="0.2">
      <c r="A237" s="64"/>
      <c r="B237" s="64"/>
      <c r="C237" s="509" t="str">
        <f t="shared" si="16"/>
        <v>Canada | Ontario | 2028</v>
      </c>
      <c r="D237" s="510" t="s">
        <v>381</v>
      </c>
      <c r="E237" s="511">
        <v>2028</v>
      </c>
      <c r="F237" s="512"/>
      <c r="G237" s="513"/>
      <c r="H237" s="513"/>
      <c r="I237" s="514"/>
      <c r="J237" s="514"/>
      <c r="K237" s="515"/>
      <c r="L237" s="516"/>
      <c r="M237" s="517"/>
      <c r="N237" s="517"/>
      <c r="O237" s="517"/>
      <c r="P237" s="517"/>
      <c r="Q237" s="517"/>
      <c r="R237" s="518"/>
      <c r="S237" s="519" t="str">
        <f t="shared" si="17"/>
        <v/>
      </c>
      <c r="T237" s="520" t="str">
        <f t="shared" si="18"/>
        <v/>
      </c>
      <c r="U237" s="521" t="str">
        <f t="shared" si="19"/>
        <v/>
      </c>
      <c r="V237" s="522"/>
      <c r="W237" s="523"/>
      <c r="X237" s="524"/>
      <c r="Y237" s="64" t="s">
        <v>271</v>
      </c>
    </row>
    <row r="238" spans="1:25" ht="14.25" customHeight="1" x14ac:dyDescent="0.2">
      <c r="A238" s="64"/>
      <c r="B238" s="64"/>
      <c r="C238" s="509" t="str">
        <f t="shared" si="16"/>
        <v>Canada | Ontario | 2029</v>
      </c>
      <c r="D238" s="510" t="s">
        <v>381</v>
      </c>
      <c r="E238" s="511">
        <v>2029</v>
      </c>
      <c r="F238" s="512"/>
      <c r="G238" s="513"/>
      <c r="H238" s="513"/>
      <c r="I238" s="514"/>
      <c r="J238" s="514"/>
      <c r="K238" s="515"/>
      <c r="L238" s="516"/>
      <c r="M238" s="517"/>
      <c r="N238" s="517"/>
      <c r="O238" s="517"/>
      <c r="P238" s="517"/>
      <c r="Q238" s="517"/>
      <c r="R238" s="518"/>
      <c r="S238" s="519" t="str">
        <f t="shared" si="17"/>
        <v/>
      </c>
      <c r="T238" s="520" t="str">
        <f t="shared" si="18"/>
        <v/>
      </c>
      <c r="U238" s="521" t="str">
        <f t="shared" si="19"/>
        <v/>
      </c>
      <c r="V238" s="522"/>
      <c r="W238" s="523"/>
      <c r="X238" s="524"/>
      <c r="Y238" s="64" t="s">
        <v>271</v>
      </c>
    </row>
    <row r="239" spans="1:25" ht="14.25" customHeight="1" thickBot="1" x14ac:dyDescent="0.25">
      <c r="A239" s="64"/>
      <c r="B239" s="64"/>
      <c r="C239" s="525" t="str">
        <f t="shared" si="16"/>
        <v>Canada | Ontario | 2030</v>
      </c>
      <c r="D239" s="510" t="s">
        <v>381</v>
      </c>
      <c r="E239" s="527">
        <v>2030</v>
      </c>
      <c r="F239" s="528"/>
      <c r="G239" s="529"/>
      <c r="H239" s="529"/>
      <c r="I239" s="530"/>
      <c r="J239" s="530"/>
      <c r="K239" s="531"/>
      <c r="L239" s="532"/>
      <c r="M239" s="533"/>
      <c r="N239" s="533"/>
      <c r="O239" s="533"/>
      <c r="P239" s="533"/>
      <c r="Q239" s="533"/>
      <c r="R239" s="534"/>
      <c r="S239" s="535" t="str">
        <f t="shared" si="17"/>
        <v/>
      </c>
      <c r="T239" s="536" t="str">
        <f t="shared" si="18"/>
        <v/>
      </c>
      <c r="U239" s="537" t="str">
        <f t="shared" si="19"/>
        <v/>
      </c>
      <c r="V239" s="538"/>
      <c r="W239" s="539"/>
      <c r="X239" s="524"/>
      <c r="Y239" s="64" t="s">
        <v>271</v>
      </c>
    </row>
    <row r="240" spans="1:25" ht="14.25" customHeight="1" x14ac:dyDescent="0.2">
      <c r="A240" s="64"/>
      <c r="B240" s="64"/>
      <c r="C240" s="493" t="str">
        <f t="shared" si="16"/>
        <v>Canada | Prince Edward Island | 2018</v>
      </c>
      <c r="D240" s="494" t="s">
        <v>382</v>
      </c>
      <c r="E240" s="495">
        <v>2018</v>
      </c>
      <c r="F240" s="496">
        <v>0</v>
      </c>
      <c r="G240" s="497" t="s">
        <v>14</v>
      </c>
      <c r="H240" s="497">
        <v>0</v>
      </c>
      <c r="I240" s="498">
        <v>1.6252072968490881E-2</v>
      </c>
      <c r="J240" s="498">
        <v>0</v>
      </c>
      <c r="K240" s="499">
        <v>0</v>
      </c>
      <c r="L240" s="500" t="s">
        <v>14</v>
      </c>
      <c r="M240" s="501">
        <v>0</v>
      </c>
      <c r="N240" s="501" t="s">
        <v>14</v>
      </c>
      <c r="O240" s="501">
        <v>0.9850746268656716</v>
      </c>
      <c r="P240" s="501" t="s">
        <v>14</v>
      </c>
      <c r="Q240" s="501" t="s">
        <v>14</v>
      </c>
      <c r="R240" s="502" t="s">
        <v>14</v>
      </c>
      <c r="S240" s="503">
        <f t="shared" si="17"/>
        <v>1.4925373134328401E-2</v>
      </c>
      <c r="T240" s="504">
        <f t="shared" si="18"/>
        <v>0.9850746268656716</v>
      </c>
      <c r="U240" s="505">
        <f t="shared" si="19"/>
        <v>0.9850746268656716</v>
      </c>
      <c r="V240" s="506">
        <v>2016</v>
      </c>
      <c r="W240" s="507" t="s">
        <v>371</v>
      </c>
      <c r="X240" s="508" t="s">
        <v>372</v>
      </c>
      <c r="Y240" s="64" t="s">
        <v>271</v>
      </c>
    </row>
    <row r="241" spans="1:25" ht="14.25" customHeight="1" x14ac:dyDescent="0.2">
      <c r="A241" s="64"/>
      <c r="B241" s="64"/>
      <c r="C241" s="509" t="str">
        <f t="shared" si="16"/>
        <v>Canada | Prince Edward Island | 2019</v>
      </c>
      <c r="D241" s="510" t="s">
        <v>382</v>
      </c>
      <c r="E241" s="511">
        <v>2019</v>
      </c>
      <c r="F241" s="512">
        <v>0</v>
      </c>
      <c r="G241" s="513" t="s">
        <v>14</v>
      </c>
      <c r="H241" s="513">
        <v>0</v>
      </c>
      <c r="I241" s="514">
        <v>9.180327868852459E-3</v>
      </c>
      <c r="J241" s="514">
        <v>0</v>
      </c>
      <c r="K241" s="515">
        <v>0</v>
      </c>
      <c r="L241" s="516" t="s">
        <v>14</v>
      </c>
      <c r="M241" s="517">
        <v>0</v>
      </c>
      <c r="N241" s="517" t="s">
        <v>14</v>
      </c>
      <c r="O241" s="517">
        <v>0.99016393442622952</v>
      </c>
      <c r="P241" s="517" t="s">
        <v>14</v>
      </c>
      <c r="Q241" s="517" t="s">
        <v>14</v>
      </c>
      <c r="R241" s="518" t="s">
        <v>14</v>
      </c>
      <c r="S241" s="519">
        <f t="shared" si="17"/>
        <v>9.8360655737704805E-3</v>
      </c>
      <c r="T241" s="520">
        <f t="shared" si="18"/>
        <v>0.99016393442622952</v>
      </c>
      <c r="U241" s="521">
        <f t="shared" si="19"/>
        <v>0.99016393442622952</v>
      </c>
      <c r="V241" s="522">
        <v>2017</v>
      </c>
      <c r="W241" s="523" t="s">
        <v>371</v>
      </c>
      <c r="X241" s="524" t="s">
        <v>372</v>
      </c>
      <c r="Y241" s="64" t="s">
        <v>271</v>
      </c>
    </row>
    <row r="242" spans="1:25" ht="14.25" customHeight="1" x14ac:dyDescent="0.2">
      <c r="A242" s="64"/>
      <c r="B242" s="64"/>
      <c r="C242" s="509" t="str">
        <f t="shared" si="16"/>
        <v>Canada | Prince Edward Island | 2020</v>
      </c>
      <c r="D242" s="510" t="s">
        <v>382</v>
      </c>
      <c r="E242" s="511">
        <v>2020</v>
      </c>
      <c r="F242" s="512">
        <v>0</v>
      </c>
      <c r="G242" s="513" t="s">
        <v>14</v>
      </c>
      <c r="H242" s="513">
        <v>0</v>
      </c>
      <c r="I242" s="514">
        <v>4.6656298600311046E-3</v>
      </c>
      <c r="J242" s="514">
        <v>0</v>
      </c>
      <c r="K242" s="515">
        <v>0</v>
      </c>
      <c r="L242" s="516" t="s">
        <v>14</v>
      </c>
      <c r="M242" s="517">
        <v>0</v>
      </c>
      <c r="N242" s="517" t="s">
        <v>14</v>
      </c>
      <c r="O242" s="517">
        <v>0.99533437013996895</v>
      </c>
      <c r="P242" s="517" t="s">
        <v>14</v>
      </c>
      <c r="Q242" s="517" t="s">
        <v>14</v>
      </c>
      <c r="R242" s="518" t="s">
        <v>14</v>
      </c>
      <c r="S242" s="519">
        <f t="shared" si="17"/>
        <v>4.6656298600310508E-3</v>
      </c>
      <c r="T242" s="520">
        <f t="shared" si="18"/>
        <v>0.99533437013996895</v>
      </c>
      <c r="U242" s="521">
        <f t="shared" si="19"/>
        <v>0.99533437013996895</v>
      </c>
      <c r="V242" s="522">
        <v>2018</v>
      </c>
      <c r="W242" s="523" t="s">
        <v>371</v>
      </c>
      <c r="X242" s="524" t="s">
        <v>372</v>
      </c>
      <c r="Y242" s="64" t="s">
        <v>271</v>
      </c>
    </row>
    <row r="243" spans="1:25" ht="14.25" customHeight="1" x14ac:dyDescent="0.2">
      <c r="A243" s="64"/>
      <c r="B243" s="64"/>
      <c r="C243" s="509" t="str">
        <f t="shared" si="16"/>
        <v>Canada | Prince Edward Island | 2021</v>
      </c>
      <c r="D243" s="510" t="s">
        <v>382</v>
      </c>
      <c r="E243" s="511">
        <v>2021</v>
      </c>
      <c r="F243" s="512">
        <v>0</v>
      </c>
      <c r="G243" s="513" t="s">
        <v>14</v>
      </c>
      <c r="H243" s="513">
        <v>0</v>
      </c>
      <c r="I243" s="514">
        <v>1.3910355486862443E-3</v>
      </c>
      <c r="J243" s="514">
        <v>0</v>
      </c>
      <c r="K243" s="515">
        <v>0</v>
      </c>
      <c r="L243" s="516" t="s">
        <v>14</v>
      </c>
      <c r="M243" s="517">
        <v>0</v>
      </c>
      <c r="N243" s="517" t="s">
        <v>14</v>
      </c>
      <c r="O243" s="517">
        <v>0.99845440494590421</v>
      </c>
      <c r="P243" s="517" t="s">
        <v>14</v>
      </c>
      <c r="Q243" s="517" t="s">
        <v>14</v>
      </c>
      <c r="R243" s="518" t="s">
        <v>14</v>
      </c>
      <c r="S243" s="519">
        <f t="shared" si="17"/>
        <v>1.5455950540957941E-3</v>
      </c>
      <c r="T243" s="520">
        <f t="shared" si="18"/>
        <v>0.99845440494590421</v>
      </c>
      <c r="U243" s="521">
        <f t="shared" si="19"/>
        <v>0.99845440494590421</v>
      </c>
      <c r="V243" s="522">
        <v>2019</v>
      </c>
      <c r="W243" s="523" t="s">
        <v>371</v>
      </c>
      <c r="X243" s="524" t="s">
        <v>372</v>
      </c>
      <c r="Y243" s="64" t="s">
        <v>271</v>
      </c>
    </row>
    <row r="244" spans="1:25" ht="14.25" customHeight="1" x14ac:dyDescent="0.2">
      <c r="A244" s="64"/>
      <c r="B244" s="64"/>
      <c r="C244" s="509" t="str">
        <f t="shared" si="16"/>
        <v>Canada | Prince Edward Island | 2022</v>
      </c>
      <c r="D244" s="510" t="s">
        <v>382</v>
      </c>
      <c r="E244" s="511">
        <v>2022</v>
      </c>
      <c r="F244" s="512">
        <v>0</v>
      </c>
      <c r="G244" s="513"/>
      <c r="H244" s="513">
        <v>0</v>
      </c>
      <c r="I244" s="514">
        <v>3.786444528587656E-4</v>
      </c>
      <c r="J244" s="514">
        <v>0</v>
      </c>
      <c r="K244" s="515">
        <v>0</v>
      </c>
      <c r="L244" s="516"/>
      <c r="M244" s="517">
        <v>0</v>
      </c>
      <c r="N244" s="517"/>
      <c r="O244" s="517">
        <v>0.99962135554714127</v>
      </c>
      <c r="P244" s="517"/>
      <c r="Q244" s="517"/>
      <c r="R244" s="518"/>
      <c r="S244" s="519">
        <f t="shared" si="17"/>
        <v>3.7864445285873405E-4</v>
      </c>
      <c r="T244" s="520">
        <f t="shared" si="18"/>
        <v>0.99962135554714127</v>
      </c>
      <c r="U244" s="521">
        <f t="shared" si="19"/>
        <v>0.99962135554714127</v>
      </c>
      <c r="V244" s="522">
        <v>2020</v>
      </c>
      <c r="W244" s="523" t="s">
        <v>371</v>
      </c>
      <c r="X244" s="524" t="s">
        <v>372</v>
      </c>
      <c r="Y244" s="64" t="s">
        <v>271</v>
      </c>
    </row>
    <row r="245" spans="1:25" ht="14.25" customHeight="1" x14ac:dyDescent="0.2">
      <c r="A245" s="64"/>
      <c r="B245" s="64"/>
      <c r="C245" s="509" t="str">
        <f t="shared" si="16"/>
        <v>Canada | Prince Edward Island | 2023</v>
      </c>
      <c r="D245" s="510" t="s">
        <v>382</v>
      </c>
      <c r="E245" s="511">
        <v>2023</v>
      </c>
      <c r="F245" s="512"/>
      <c r="G245" s="513"/>
      <c r="H245" s="513"/>
      <c r="I245" s="514"/>
      <c r="J245" s="514"/>
      <c r="K245" s="515"/>
      <c r="L245" s="516"/>
      <c r="M245" s="517"/>
      <c r="N245" s="517"/>
      <c r="O245" s="517"/>
      <c r="P245" s="517"/>
      <c r="Q245" s="517"/>
      <c r="R245" s="518"/>
      <c r="S245" s="519" t="str">
        <f t="shared" si="17"/>
        <v/>
      </c>
      <c r="T245" s="520" t="str">
        <f t="shared" si="18"/>
        <v/>
      </c>
      <c r="U245" s="521" t="str">
        <f t="shared" si="19"/>
        <v/>
      </c>
      <c r="V245" s="522"/>
      <c r="W245" s="523"/>
      <c r="X245" s="524"/>
      <c r="Y245" s="64" t="s">
        <v>271</v>
      </c>
    </row>
    <row r="246" spans="1:25" ht="14.25" customHeight="1" x14ac:dyDescent="0.2">
      <c r="A246" s="64"/>
      <c r="B246" s="64"/>
      <c r="C246" s="509" t="str">
        <f t="shared" si="16"/>
        <v>Canada | Prince Edward Island | 2024</v>
      </c>
      <c r="D246" s="510" t="s">
        <v>382</v>
      </c>
      <c r="E246" s="511">
        <v>2024</v>
      </c>
      <c r="F246" s="512"/>
      <c r="G246" s="513"/>
      <c r="H246" s="513"/>
      <c r="I246" s="514"/>
      <c r="J246" s="514"/>
      <c r="K246" s="515"/>
      <c r="L246" s="516"/>
      <c r="M246" s="517"/>
      <c r="N246" s="517"/>
      <c r="O246" s="517"/>
      <c r="P246" s="517"/>
      <c r="Q246" s="517"/>
      <c r="R246" s="518"/>
      <c r="S246" s="519" t="str">
        <f t="shared" si="17"/>
        <v/>
      </c>
      <c r="T246" s="520" t="str">
        <f t="shared" si="18"/>
        <v/>
      </c>
      <c r="U246" s="521" t="str">
        <f t="shared" si="19"/>
        <v/>
      </c>
      <c r="V246" s="522"/>
      <c r="W246" s="523"/>
      <c r="X246" s="524"/>
      <c r="Y246" s="64" t="s">
        <v>271</v>
      </c>
    </row>
    <row r="247" spans="1:25" ht="14.25" customHeight="1" x14ac:dyDescent="0.2">
      <c r="A247" s="64"/>
      <c r="B247" s="64"/>
      <c r="C247" s="509" t="str">
        <f t="shared" si="16"/>
        <v>Canada | Prince Edward Island | 2025</v>
      </c>
      <c r="D247" s="510" t="s">
        <v>382</v>
      </c>
      <c r="E247" s="511">
        <v>2025</v>
      </c>
      <c r="F247" s="512"/>
      <c r="G247" s="513"/>
      <c r="H247" s="513"/>
      <c r="I247" s="514"/>
      <c r="J247" s="514"/>
      <c r="K247" s="515"/>
      <c r="L247" s="516"/>
      <c r="M247" s="517"/>
      <c r="N247" s="517"/>
      <c r="O247" s="517"/>
      <c r="P247" s="517"/>
      <c r="Q247" s="517"/>
      <c r="R247" s="518"/>
      <c r="S247" s="519" t="str">
        <f t="shared" si="17"/>
        <v/>
      </c>
      <c r="T247" s="520" t="str">
        <f t="shared" si="18"/>
        <v/>
      </c>
      <c r="U247" s="521" t="str">
        <f t="shared" si="19"/>
        <v/>
      </c>
      <c r="V247" s="522"/>
      <c r="W247" s="523"/>
      <c r="X247" s="524"/>
      <c r="Y247" s="64" t="s">
        <v>271</v>
      </c>
    </row>
    <row r="248" spans="1:25" ht="14.25" customHeight="1" x14ac:dyDescent="0.2">
      <c r="A248" s="64"/>
      <c r="B248" s="64"/>
      <c r="C248" s="509" t="str">
        <f t="shared" si="16"/>
        <v>Canada | Prince Edward Island | 2026</v>
      </c>
      <c r="D248" s="510" t="s">
        <v>382</v>
      </c>
      <c r="E248" s="511">
        <v>2026</v>
      </c>
      <c r="F248" s="512"/>
      <c r="G248" s="513"/>
      <c r="H248" s="513"/>
      <c r="I248" s="514"/>
      <c r="J248" s="514"/>
      <c r="K248" s="515"/>
      <c r="L248" s="516"/>
      <c r="M248" s="517"/>
      <c r="N248" s="517"/>
      <c r="O248" s="517"/>
      <c r="P248" s="517"/>
      <c r="Q248" s="517"/>
      <c r="R248" s="518"/>
      <c r="S248" s="519" t="str">
        <f t="shared" si="17"/>
        <v/>
      </c>
      <c r="T248" s="520" t="str">
        <f t="shared" si="18"/>
        <v/>
      </c>
      <c r="U248" s="521" t="str">
        <f t="shared" si="19"/>
        <v/>
      </c>
      <c r="V248" s="522"/>
      <c r="W248" s="523"/>
      <c r="X248" s="524"/>
      <c r="Y248" s="64" t="s">
        <v>271</v>
      </c>
    </row>
    <row r="249" spans="1:25" ht="14.25" customHeight="1" x14ac:dyDescent="0.2">
      <c r="A249" s="64"/>
      <c r="B249" s="64"/>
      <c r="C249" s="509" t="str">
        <f t="shared" si="16"/>
        <v>Canada | Prince Edward Island | 2027</v>
      </c>
      <c r="D249" s="510" t="s">
        <v>382</v>
      </c>
      <c r="E249" s="511">
        <v>2027</v>
      </c>
      <c r="F249" s="512"/>
      <c r="G249" s="513"/>
      <c r="H249" s="513"/>
      <c r="I249" s="514"/>
      <c r="J249" s="514"/>
      <c r="K249" s="515"/>
      <c r="L249" s="516"/>
      <c r="M249" s="517"/>
      <c r="N249" s="517"/>
      <c r="O249" s="517"/>
      <c r="P249" s="517"/>
      <c r="Q249" s="517"/>
      <c r="R249" s="518"/>
      <c r="S249" s="519" t="str">
        <f t="shared" si="17"/>
        <v/>
      </c>
      <c r="T249" s="520" t="str">
        <f t="shared" si="18"/>
        <v/>
      </c>
      <c r="U249" s="521" t="str">
        <f t="shared" si="19"/>
        <v/>
      </c>
      <c r="V249" s="522"/>
      <c r="W249" s="523"/>
      <c r="X249" s="524"/>
      <c r="Y249" s="64" t="s">
        <v>271</v>
      </c>
    </row>
    <row r="250" spans="1:25" ht="14.25" customHeight="1" x14ac:dyDescent="0.2">
      <c r="A250" s="64"/>
      <c r="B250" s="64"/>
      <c r="C250" s="509" t="str">
        <f t="shared" si="16"/>
        <v>Canada | Prince Edward Island | 2028</v>
      </c>
      <c r="D250" s="510" t="s">
        <v>382</v>
      </c>
      <c r="E250" s="511">
        <v>2028</v>
      </c>
      <c r="F250" s="512"/>
      <c r="G250" s="513"/>
      <c r="H250" s="513"/>
      <c r="I250" s="514"/>
      <c r="J250" s="514"/>
      <c r="K250" s="515"/>
      <c r="L250" s="516"/>
      <c r="M250" s="517"/>
      <c r="N250" s="517"/>
      <c r="O250" s="517"/>
      <c r="P250" s="517"/>
      <c r="Q250" s="517"/>
      <c r="R250" s="518"/>
      <c r="S250" s="519" t="str">
        <f t="shared" si="17"/>
        <v/>
      </c>
      <c r="T250" s="520" t="str">
        <f t="shared" si="18"/>
        <v/>
      </c>
      <c r="U250" s="521" t="str">
        <f t="shared" si="19"/>
        <v/>
      </c>
      <c r="V250" s="522"/>
      <c r="W250" s="523"/>
      <c r="X250" s="524"/>
      <c r="Y250" s="64" t="s">
        <v>271</v>
      </c>
    </row>
    <row r="251" spans="1:25" ht="14.25" customHeight="1" x14ac:dyDescent="0.2">
      <c r="A251" s="64"/>
      <c r="B251" s="64"/>
      <c r="C251" s="509" t="str">
        <f t="shared" si="16"/>
        <v>Canada | Prince Edward Island | 2029</v>
      </c>
      <c r="D251" s="510" t="s">
        <v>382</v>
      </c>
      <c r="E251" s="511">
        <v>2029</v>
      </c>
      <c r="F251" s="512"/>
      <c r="G251" s="513"/>
      <c r="H251" s="513"/>
      <c r="I251" s="514"/>
      <c r="J251" s="514"/>
      <c r="K251" s="515"/>
      <c r="L251" s="516"/>
      <c r="M251" s="517"/>
      <c r="N251" s="517"/>
      <c r="O251" s="517"/>
      <c r="P251" s="517"/>
      <c r="Q251" s="517"/>
      <c r="R251" s="518"/>
      <c r="S251" s="519" t="str">
        <f t="shared" si="17"/>
        <v/>
      </c>
      <c r="T251" s="520" t="str">
        <f t="shared" si="18"/>
        <v/>
      </c>
      <c r="U251" s="521" t="str">
        <f t="shared" si="19"/>
        <v/>
      </c>
      <c r="V251" s="522"/>
      <c r="W251" s="523"/>
      <c r="X251" s="524"/>
      <c r="Y251" s="64" t="s">
        <v>271</v>
      </c>
    </row>
    <row r="252" spans="1:25" ht="14.25" customHeight="1" thickBot="1" x14ac:dyDescent="0.25">
      <c r="A252" s="64"/>
      <c r="B252" s="64"/>
      <c r="C252" s="525" t="str">
        <f t="shared" si="16"/>
        <v>Canada | Prince Edward Island | 2030</v>
      </c>
      <c r="D252" s="510" t="s">
        <v>382</v>
      </c>
      <c r="E252" s="527">
        <v>2030</v>
      </c>
      <c r="F252" s="528"/>
      <c r="G252" s="529"/>
      <c r="H252" s="529"/>
      <c r="I252" s="530"/>
      <c r="J252" s="530"/>
      <c r="K252" s="531"/>
      <c r="L252" s="532"/>
      <c r="M252" s="533"/>
      <c r="N252" s="533"/>
      <c r="O252" s="533"/>
      <c r="P252" s="533"/>
      <c r="Q252" s="533"/>
      <c r="R252" s="534"/>
      <c r="S252" s="535" t="str">
        <f t="shared" si="17"/>
        <v/>
      </c>
      <c r="T252" s="536" t="str">
        <f t="shared" si="18"/>
        <v/>
      </c>
      <c r="U252" s="537" t="str">
        <f t="shared" si="19"/>
        <v/>
      </c>
      <c r="V252" s="538"/>
      <c r="W252" s="539"/>
      <c r="X252" s="540"/>
      <c r="Y252" s="64" t="s">
        <v>271</v>
      </c>
    </row>
    <row r="253" spans="1:25" ht="14.25" customHeight="1" x14ac:dyDescent="0.2">
      <c r="A253" s="64"/>
      <c r="B253" s="64"/>
      <c r="C253" s="493" t="str">
        <f t="shared" si="16"/>
        <v>Canada | Quebec | 2018</v>
      </c>
      <c r="D253" s="494" t="s">
        <v>383</v>
      </c>
      <c r="E253" s="495">
        <v>2018</v>
      </c>
      <c r="F253" s="496"/>
      <c r="G253" s="497"/>
      <c r="H253" s="497"/>
      <c r="I253" s="498">
        <v>6.8617021276595747E-3</v>
      </c>
      <c r="J253" s="498"/>
      <c r="K253" s="499"/>
      <c r="L253" s="500" t="s">
        <v>14</v>
      </c>
      <c r="M253" s="501">
        <v>0.94148936170212771</v>
      </c>
      <c r="N253" s="501" t="s">
        <v>14</v>
      </c>
      <c r="O253" s="501">
        <v>5.0106382978723406E-2</v>
      </c>
      <c r="P253" s="501" t="s">
        <v>14</v>
      </c>
      <c r="Q253" s="501" t="s">
        <v>14</v>
      </c>
      <c r="R253" s="502" t="s">
        <v>14</v>
      </c>
      <c r="S253" s="503">
        <f t="shared" si="17"/>
        <v>8.4042553191489011E-3</v>
      </c>
      <c r="T253" s="504">
        <f t="shared" si="18"/>
        <v>0.9915957446808511</v>
      </c>
      <c r="U253" s="505">
        <f t="shared" si="19"/>
        <v>0.9915957446808511</v>
      </c>
      <c r="V253" s="506">
        <v>2016</v>
      </c>
      <c r="W253" s="507" t="s">
        <v>371</v>
      </c>
      <c r="X253" s="508" t="s">
        <v>372</v>
      </c>
      <c r="Y253" s="64" t="s">
        <v>271</v>
      </c>
    </row>
    <row r="254" spans="1:25" ht="14.25" customHeight="1" x14ac:dyDescent="0.2">
      <c r="A254" s="64"/>
      <c r="B254" s="64"/>
      <c r="C254" s="509" t="str">
        <f t="shared" si="16"/>
        <v>Canada | Quebec | 2019</v>
      </c>
      <c r="D254" s="510" t="s">
        <v>383</v>
      </c>
      <c r="E254" s="511">
        <v>2019</v>
      </c>
      <c r="F254" s="512"/>
      <c r="G254" s="513"/>
      <c r="H254" s="513"/>
      <c r="I254" s="514">
        <v>6.7875647668393779E-3</v>
      </c>
      <c r="J254" s="514"/>
      <c r="K254" s="515"/>
      <c r="L254" s="516" t="s">
        <v>14</v>
      </c>
      <c r="M254" s="517">
        <v>0.94300518134715028</v>
      </c>
      <c r="N254" s="517" t="s">
        <v>14</v>
      </c>
      <c r="O254" s="517">
        <v>4.9378238341968909E-2</v>
      </c>
      <c r="P254" s="517" t="s">
        <v>14</v>
      </c>
      <c r="Q254" s="517" t="s">
        <v>14</v>
      </c>
      <c r="R254" s="518" t="s">
        <v>14</v>
      </c>
      <c r="S254" s="519">
        <f t="shared" si="17"/>
        <v>7.6165803108808605E-3</v>
      </c>
      <c r="T254" s="520">
        <f t="shared" si="18"/>
        <v>0.99238341968911914</v>
      </c>
      <c r="U254" s="521">
        <f t="shared" si="19"/>
        <v>0.99238341968911914</v>
      </c>
      <c r="V254" s="522">
        <v>2017</v>
      </c>
      <c r="W254" s="523" t="s">
        <v>371</v>
      </c>
      <c r="X254" s="524" t="s">
        <v>372</v>
      </c>
      <c r="Y254" s="64" t="s">
        <v>271</v>
      </c>
    </row>
    <row r="255" spans="1:25" ht="14.25" customHeight="1" x14ac:dyDescent="0.2">
      <c r="A255" s="64"/>
      <c r="B255" s="64"/>
      <c r="C255" s="509" t="str">
        <f t="shared" si="16"/>
        <v>Canada | Quebec | 2020</v>
      </c>
      <c r="D255" s="510" t="s">
        <v>383</v>
      </c>
      <c r="E255" s="511">
        <v>2020</v>
      </c>
      <c r="F255" s="512"/>
      <c r="G255" s="513"/>
      <c r="H255" s="513"/>
      <c r="I255" s="514">
        <v>7.0157068062827229E-3</v>
      </c>
      <c r="J255" s="514"/>
      <c r="K255" s="515"/>
      <c r="L255" s="516" t="s">
        <v>14</v>
      </c>
      <c r="M255" s="517">
        <v>0.94240837696335078</v>
      </c>
      <c r="N255" s="517" t="s">
        <v>14</v>
      </c>
      <c r="O255" s="517">
        <v>5.3403141361256547E-2</v>
      </c>
      <c r="P255" s="517" t="s">
        <v>14</v>
      </c>
      <c r="Q255" s="517" t="s">
        <v>14</v>
      </c>
      <c r="R255" s="518" t="s">
        <v>14</v>
      </c>
      <c r="S255" s="519">
        <f t="shared" si="17"/>
        <v>4.1884816753926524E-3</v>
      </c>
      <c r="T255" s="520">
        <f t="shared" si="18"/>
        <v>0.99581151832460735</v>
      </c>
      <c r="U255" s="521">
        <f t="shared" si="19"/>
        <v>0.99581151832460735</v>
      </c>
      <c r="V255" s="522">
        <v>2018</v>
      </c>
      <c r="W255" s="523" t="s">
        <v>371</v>
      </c>
      <c r="X255" s="524" t="s">
        <v>372</v>
      </c>
      <c r="Y255" s="64" t="s">
        <v>271</v>
      </c>
    </row>
    <row r="256" spans="1:25" ht="14.25" customHeight="1" x14ac:dyDescent="0.2">
      <c r="A256" s="64"/>
      <c r="B256" s="64"/>
      <c r="C256" s="509" t="str">
        <f t="shared" si="16"/>
        <v>Canada | Quebec | 2021</v>
      </c>
      <c r="D256" s="510" t="s">
        <v>383</v>
      </c>
      <c r="E256" s="511">
        <v>2021</v>
      </c>
      <c r="F256" s="512"/>
      <c r="G256" s="513"/>
      <c r="H256" s="513"/>
      <c r="I256" s="514">
        <v>6.4397905759162304E-3</v>
      </c>
      <c r="J256" s="514"/>
      <c r="K256" s="515"/>
      <c r="L256" s="516" t="s">
        <v>14</v>
      </c>
      <c r="M256" s="517">
        <v>0.94240837696335078</v>
      </c>
      <c r="N256" s="517" t="s">
        <v>14</v>
      </c>
      <c r="O256" s="517">
        <v>5.6020942408376961E-2</v>
      </c>
      <c r="P256" s="517" t="s">
        <v>14</v>
      </c>
      <c r="Q256" s="517" t="s">
        <v>14</v>
      </c>
      <c r="R256" s="518" t="s">
        <v>14</v>
      </c>
      <c r="S256" s="519">
        <f t="shared" si="17"/>
        <v>1.5706806282722585E-3</v>
      </c>
      <c r="T256" s="520">
        <f t="shared" si="18"/>
        <v>0.99842931937172774</v>
      </c>
      <c r="U256" s="521">
        <f t="shared" si="19"/>
        <v>0.99842931937172774</v>
      </c>
      <c r="V256" s="522">
        <v>2019</v>
      </c>
      <c r="W256" s="523" t="s">
        <v>371</v>
      </c>
      <c r="X256" s="524" t="s">
        <v>372</v>
      </c>
      <c r="Y256" s="64" t="s">
        <v>271</v>
      </c>
    </row>
    <row r="257" spans="1:25" ht="14.25" customHeight="1" x14ac:dyDescent="0.2">
      <c r="A257" s="64"/>
      <c r="B257" s="64"/>
      <c r="C257" s="509" t="str">
        <f t="shared" si="16"/>
        <v>Canada | Quebec | 2022</v>
      </c>
      <c r="D257" s="510" t="s">
        <v>383</v>
      </c>
      <c r="E257" s="511">
        <v>2022</v>
      </c>
      <c r="F257" s="512"/>
      <c r="G257" s="513"/>
      <c r="H257" s="513"/>
      <c r="I257" s="514">
        <v>6.7563972974410812E-3</v>
      </c>
      <c r="J257" s="514"/>
      <c r="K257" s="515"/>
      <c r="L257" s="516"/>
      <c r="M257" s="517">
        <v>0.93631962547214986</v>
      </c>
      <c r="N257" s="517"/>
      <c r="O257" s="517">
        <v>5.6923977230409109E-2</v>
      </c>
      <c r="P257" s="517"/>
      <c r="Q257" s="517"/>
      <c r="R257" s="518"/>
      <c r="S257" s="519">
        <f t="shared" si="17"/>
        <v>6.7563972974410413E-3</v>
      </c>
      <c r="T257" s="520">
        <f t="shared" si="18"/>
        <v>0.99324360270255896</v>
      </c>
      <c r="U257" s="521">
        <f t="shared" si="19"/>
        <v>0.99324360270255896</v>
      </c>
      <c r="V257" s="522">
        <v>2020</v>
      </c>
      <c r="W257" s="523" t="s">
        <v>371</v>
      </c>
      <c r="X257" s="524" t="s">
        <v>372</v>
      </c>
      <c r="Y257" s="64" t="s">
        <v>271</v>
      </c>
    </row>
    <row r="258" spans="1:25" ht="14.25" customHeight="1" x14ac:dyDescent="0.2">
      <c r="A258" s="64"/>
      <c r="B258" s="64"/>
      <c r="C258" s="509" t="str">
        <f t="shared" si="16"/>
        <v>Canada | Quebec | 2023</v>
      </c>
      <c r="D258" s="510" t="s">
        <v>383</v>
      </c>
      <c r="E258" s="511">
        <v>2023</v>
      </c>
      <c r="F258" s="512"/>
      <c r="G258" s="513"/>
      <c r="H258" s="513"/>
      <c r="I258" s="514"/>
      <c r="J258" s="514"/>
      <c r="K258" s="515"/>
      <c r="L258" s="516"/>
      <c r="M258" s="517"/>
      <c r="N258" s="517"/>
      <c r="O258" s="517"/>
      <c r="P258" s="517"/>
      <c r="Q258" s="517"/>
      <c r="R258" s="518"/>
      <c r="S258" s="519" t="str">
        <f t="shared" si="17"/>
        <v/>
      </c>
      <c r="T258" s="520" t="str">
        <f t="shared" si="18"/>
        <v/>
      </c>
      <c r="U258" s="521" t="str">
        <f t="shared" si="19"/>
        <v/>
      </c>
      <c r="V258" s="522"/>
      <c r="W258" s="523"/>
      <c r="X258" s="524"/>
      <c r="Y258" s="64" t="s">
        <v>271</v>
      </c>
    </row>
    <row r="259" spans="1:25" ht="14.25" customHeight="1" x14ac:dyDescent="0.2">
      <c r="A259" s="64"/>
      <c r="B259" s="64"/>
      <c r="C259" s="509" t="str">
        <f t="shared" si="16"/>
        <v>Canada | Quebec | 2024</v>
      </c>
      <c r="D259" s="510" t="s">
        <v>383</v>
      </c>
      <c r="E259" s="511">
        <v>2024</v>
      </c>
      <c r="F259" s="512"/>
      <c r="G259" s="513"/>
      <c r="H259" s="513"/>
      <c r="I259" s="514"/>
      <c r="J259" s="514"/>
      <c r="K259" s="515"/>
      <c r="L259" s="516"/>
      <c r="M259" s="517"/>
      <c r="N259" s="517"/>
      <c r="O259" s="517"/>
      <c r="P259" s="517"/>
      <c r="Q259" s="517"/>
      <c r="R259" s="518"/>
      <c r="S259" s="519" t="str">
        <f t="shared" si="17"/>
        <v/>
      </c>
      <c r="T259" s="520" t="str">
        <f t="shared" si="18"/>
        <v/>
      </c>
      <c r="U259" s="521" t="str">
        <f t="shared" si="19"/>
        <v/>
      </c>
      <c r="V259" s="522"/>
      <c r="W259" s="523"/>
      <c r="X259" s="524"/>
      <c r="Y259" s="64" t="s">
        <v>271</v>
      </c>
    </row>
    <row r="260" spans="1:25" ht="14.25" customHeight="1" x14ac:dyDescent="0.2">
      <c r="A260" s="64"/>
      <c r="B260" s="64"/>
      <c r="C260" s="509" t="str">
        <f t="shared" si="16"/>
        <v>Canada | Quebec | 2025</v>
      </c>
      <c r="D260" s="510" t="s">
        <v>383</v>
      </c>
      <c r="E260" s="511">
        <v>2025</v>
      </c>
      <c r="F260" s="512"/>
      <c r="G260" s="513"/>
      <c r="H260" s="513"/>
      <c r="I260" s="514"/>
      <c r="J260" s="514"/>
      <c r="K260" s="515"/>
      <c r="L260" s="516"/>
      <c r="M260" s="517"/>
      <c r="N260" s="517"/>
      <c r="O260" s="517"/>
      <c r="P260" s="517"/>
      <c r="Q260" s="517"/>
      <c r="R260" s="518"/>
      <c r="S260" s="519" t="str">
        <f t="shared" si="17"/>
        <v/>
      </c>
      <c r="T260" s="520" t="str">
        <f t="shared" si="18"/>
        <v/>
      </c>
      <c r="U260" s="521" t="str">
        <f t="shared" si="19"/>
        <v/>
      </c>
      <c r="V260" s="522"/>
      <c r="W260" s="523"/>
      <c r="X260" s="524"/>
      <c r="Y260" s="64" t="s">
        <v>271</v>
      </c>
    </row>
    <row r="261" spans="1:25" ht="14.25" customHeight="1" x14ac:dyDescent="0.2">
      <c r="A261" s="64"/>
      <c r="B261" s="64"/>
      <c r="C261" s="509" t="str">
        <f t="shared" si="16"/>
        <v>Canada | Quebec | 2026</v>
      </c>
      <c r="D261" s="510" t="s">
        <v>383</v>
      </c>
      <c r="E261" s="511">
        <v>2026</v>
      </c>
      <c r="F261" s="512"/>
      <c r="G261" s="513"/>
      <c r="H261" s="513"/>
      <c r="I261" s="514"/>
      <c r="J261" s="514"/>
      <c r="K261" s="515"/>
      <c r="L261" s="516"/>
      <c r="M261" s="517"/>
      <c r="N261" s="517"/>
      <c r="O261" s="517"/>
      <c r="P261" s="517"/>
      <c r="Q261" s="517"/>
      <c r="R261" s="518"/>
      <c r="S261" s="519" t="str">
        <f t="shared" si="17"/>
        <v/>
      </c>
      <c r="T261" s="520" t="str">
        <f t="shared" si="18"/>
        <v/>
      </c>
      <c r="U261" s="521" t="str">
        <f t="shared" si="19"/>
        <v/>
      </c>
      <c r="V261" s="522"/>
      <c r="W261" s="523"/>
      <c r="X261" s="524"/>
      <c r="Y261" s="64" t="s">
        <v>271</v>
      </c>
    </row>
    <row r="262" spans="1:25" ht="14.25" customHeight="1" x14ac:dyDescent="0.2">
      <c r="A262" s="64"/>
      <c r="B262" s="64"/>
      <c r="C262" s="509" t="str">
        <f t="shared" si="16"/>
        <v>Canada | Quebec | 2027</v>
      </c>
      <c r="D262" s="510" t="s">
        <v>383</v>
      </c>
      <c r="E262" s="511">
        <v>2027</v>
      </c>
      <c r="F262" s="512"/>
      <c r="G262" s="513"/>
      <c r="H262" s="513"/>
      <c r="I262" s="514"/>
      <c r="J262" s="514"/>
      <c r="K262" s="515"/>
      <c r="L262" s="516"/>
      <c r="M262" s="517"/>
      <c r="N262" s="517"/>
      <c r="O262" s="517"/>
      <c r="P262" s="517"/>
      <c r="Q262" s="517"/>
      <c r="R262" s="518"/>
      <c r="S262" s="519" t="str">
        <f t="shared" si="17"/>
        <v/>
      </c>
      <c r="T262" s="520" t="str">
        <f t="shared" si="18"/>
        <v/>
      </c>
      <c r="U262" s="521" t="str">
        <f t="shared" si="19"/>
        <v/>
      </c>
      <c r="V262" s="522"/>
      <c r="W262" s="523"/>
      <c r="X262" s="524"/>
      <c r="Y262" s="64" t="s">
        <v>271</v>
      </c>
    </row>
    <row r="263" spans="1:25" ht="14.25" customHeight="1" x14ac:dyDescent="0.2">
      <c r="A263" s="64"/>
      <c r="B263" s="64"/>
      <c r="C263" s="509" t="str">
        <f t="shared" ref="C263:C326" si="20">D263&amp;" | "&amp;E263</f>
        <v>Canada | Quebec | 2028</v>
      </c>
      <c r="D263" s="510" t="s">
        <v>383</v>
      </c>
      <c r="E263" s="511">
        <v>2028</v>
      </c>
      <c r="F263" s="512"/>
      <c r="G263" s="513"/>
      <c r="H263" s="513"/>
      <c r="I263" s="514"/>
      <c r="J263" s="514"/>
      <c r="K263" s="515"/>
      <c r="L263" s="516"/>
      <c r="M263" s="517"/>
      <c r="N263" s="517"/>
      <c r="O263" s="517"/>
      <c r="P263" s="517"/>
      <c r="Q263" s="517"/>
      <c r="R263" s="518"/>
      <c r="S263" s="519" t="str">
        <f t="shared" ref="S263:S326" si="21">IFERROR(1-U263,"")</f>
        <v/>
      </c>
      <c r="T263" s="520" t="str">
        <f t="shared" ref="T263:T326" si="22">IF(AND(ISBLANK(F263),ISBLANK(H263),ISBLANK(Q263),ISBLANK(M263)),"",SUM(K263:R263))</f>
        <v/>
      </c>
      <c r="U263" s="521" t="str">
        <f t="shared" ref="U263:U326" si="23">IF(AND(ISBLANK(F263),ISBLANK(H263),ISBLANK(Q263),ISBLANK(M263)),"",SUM(L263:R263))</f>
        <v/>
      </c>
      <c r="V263" s="522"/>
      <c r="W263" s="523"/>
      <c r="X263" s="524"/>
      <c r="Y263" s="64" t="s">
        <v>271</v>
      </c>
    </row>
    <row r="264" spans="1:25" ht="14.25" customHeight="1" x14ac:dyDescent="0.2">
      <c r="A264" s="64"/>
      <c r="B264" s="64"/>
      <c r="C264" s="509" t="str">
        <f t="shared" si="20"/>
        <v>Canada | Quebec | 2029</v>
      </c>
      <c r="D264" s="510" t="s">
        <v>383</v>
      </c>
      <c r="E264" s="511">
        <v>2029</v>
      </c>
      <c r="F264" s="512"/>
      <c r="G264" s="513"/>
      <c r="H264" s="513"/>
      <c r="I264" s="514"/>
      <c r="J264" s="514"/>
      <c r="K264" s="515"/>
      <c r="L264" s="516"/>
      <c r="M264" s="517"/>
      <c r="N264" s="517"/>
      <c r="O264" s="517"/>
      <c r="P264" s="517"/>
      <c r="Q264" s="517"/>
      <c r="R264" s="518"/>
      <c r="S264" s="519" t="str">
        <f t="shared" si="21"/>
        <v/>
      </c>
      <c r="T264" s="520" t="str">
        <f t="shared" si="22"/>
        <v/>
      </c>
      <c r="U264" s="521" t="str">
        <f t="shared" si="23"/>
        <v/>
      </c>
      <c r="V264" s="522"/>
      <c r="W264" s="523"/>
      <c r="X264" s="524"/>
      <c r="Y264" s="64" t="s">
        <v>271</v>
      </c>
    </row>
    <row r="265" spans="1:25" ht="14.25" customHeight="1" thickBot="1" x14ac:dyDescent="0.25">
      <c r="A265" s="64"/>
      <c r="B265" s="64"/>
      <c r="C265" s="525" t="str">
        <f t="shared" si="20"/>
        <v>Canada | Quebec | 2030</v>
      </c>
      <c r="D265" s="510" t="s">
        <v>383</v>
      </c>
      <c r="E265" s="527">
        <v>2030</v>
      </c>
      <c r="F265" s="528"/>
      <c r="G265" s="529"/>
      <c r="H265" s="529"/>
      <c r="I265" s="530"/>
      <c r="J265" s="530"/>
      <c r="K265" s="531"/>
      <c r="L265" s="532"/>
      <c r="M265" s="533"/>
      <c r="N265" s="533"/>
      <c r="O265" s="533"/>
      <c r="P265" s="533"/>
      <c r="Q265" s="533"/>
      <c r="R265" s="534"/>
      <c r="S265" s="535" t="str">
        <f t="shared" si="21"/>
        <v/>
      </c>
      <c r="T265" s="536" t="str">
        <f t="shared" si="22"/>
        <v/>
      </c>
      <c r="U265" s="537" t="str">
        <f t="shared" si="23"/>
        <v/>
      </c>
      <c r="V265" s="538"/>
      <c r="W265" s="539"/>
      <c r="X265" s="540"/>
      <c r="Y265" s="64" t="s">
        <v>271</v>
      </c>
    </row>
    <row r="266" spans="1:25" ht="14.25" customHeight="1" x14ac:dyDescent="0.2">
      <c r="A266" s="64"/>
      <c r="B266" s="64"/>
      <c r="C266" s="493" t="str">
        <f t="shared" si="20"/>
        <v>Canada | Saskatchewan | 2018</v>
      </c>
      <c r="D266" s="494" t="s">
        <v>384</v>
      </c>
      <c r="E266" s="495">
        <v>2018</v>
      </c>
      <c r="F266" s="496">
        <v>0.49382716049382713</v>
      </c>
      <c r="G266" s="497" t="s">
        <v>14</v>
      </c>
      <c r="H266" s="497">
        <v>0.33827160493827163</v>
      </c>
      <c r="I266" s="498">
        <v>4.1152263374485596E-4</v>
      </c>
      <c r="J266" s="498"/>
      <c r="K266" s="499"/>
      <c r="L266" s="500" t="s">
        <v>14</v>
      </c>
      <c r="M266" s="501">
        <v>0.13497942386831277</v>
      </c>
      <c r="N266" s="501" t="s">
        <v>14</v>
      </c>
      <c r="O266" s="501">
        <v>3.0699588477366254E-2</v>
      </c>
      <c r="P266" s="501" t="s">
        <v>14</v>
      </c>
      <c r="Q266" s="501" t="s">
        <v>14</v>
      </c>
      <c r="R266" s="502" t="s">
        <v>14</v>
      </c>
      <c r="S266" s="503">
        <f t="shared" si="21"/>
        <v>0.83432098765432094</v>
      </c>
      <c r="T266" s="504">
        <f t="shared" si="22"/>
        <v>0.16567901234567903</v>
      </c>
      <c r="U266" s="505">
        <f t="shared" si="23"/>
        <v>0.16567901234567903</v>
      </c>
      <c r="V266" s="506">
        <v>2016</v>
      </c>
      <c r="W266" s="507" t="s">
        <v>371</v>
      </c>
      <c r="X266" s="508" t="s">
        <v>372</v>
      </c>
      <c r="Y266" s="64" t="s">
        <v>271</v>
      </c>
    </row>
    <row r="267" spans="1:25" ht="14.25" customHeight="1" x14ac:dyDescent="0.2">
      <c r="A267" s="64"/>
      <c r="B267" s="64"/>
      <c r="C267" s="509" t="str">
        <f t="shared" si="20"/>
        <v>Canada | Saskatchewan | 2019</v>
      </c>
      <c r="D267" s="510" t="s">
        <v>384</v>
      </c>
      <c r="E267" s="511">
        <v>2019</v>
      </c>
      <c r="F267" s="512">
        <v>0.47619047619047616</v>
      </c>
      <c r="G267" s="513" t="s">
        <v>14</v>
      </c>
      <c r="H267" s="513">
        <v>0.34365079365079365</v>
      </c>
      <c r="I267" s="514">
        <v>3.9682539682539683E-4</v>
      </c>
      <c r="J267" s="514"/>
      <c r="K267" s="515"/>
      <c r="L267" s="516" t="s">
        <v>14</v>
      </c>
      <c r="M267" s="517">
        <v>0.15277777777777779</v>
      </c>
      <c r="N267" s="517" t="s">
        <v>14</v>
      </c>
      <c r="O267" s="517">
        <v>2.9325396825396824E-2</v>
      </c>
      <c r="P267" s="517" t="s">
        <v>14</v>
      </c>
      <c r="Q267" s="517" t="s">
        <v>14</v>
      </c>
      <c r="R267" s="518" t="s">
        <v>14</v>
      </c>
      <c r="S267" s="519">
        <f t="shared" si="21"/>
        <v>0.8178968253968254</v>
      </c>
      <c r="T267" s="520">
        <f t="shared" si="22"/>
        <v>0.1821031746031746</v>
      </c>
      <c r="U267" s="521">
        <f t="shared" si="23"/>
        <v>0.1821031746031746</v>
      </c>
      <c r="V267" s="522">
        <v>2017</v>
      </c>
      <c r="W267" s="523" t="s">
        <v>371</v>
      </c>
      <c r="X267" s="524" t="s">
        <v>372</v>
      </c>
      <c r="Y267" s="64" t="s">
        <v>271</v>
      </c>
    </row>
    <row r="268" spans="1:25" ht="14.25" customHeight="1" x14ac:dyDescent="0.2">
      <c r="A268" s="64"/>
      <c r="B268" s="64"/>
      <c r="C268" s="509" t="str">
        <f t="shared" si="20"/>
        <v>Canada | Saskatchewan | 2020</v>
      </c>
      <c r="D268" s="510" t="s">
        <v>384</v>
      </c>
      <c r="E268" s="511">
        <v>2020</v>
      </c>
      <c r="F268" s="512">
        <v>0.4327731092436975</v>
      </c>
      <c r="G268" s="513" t="s">
        <v>14</v>
      </c>
      <c r="H268" s="513">
        <v>0.37899159663865545</v>
      </c>
      <c r="I268" s="514">
        <v>0</v>
      </c>
      <c r="J268" s="514"/>
      <c r="K268" s="515"/>
      <c r="L268" s="516" t="s">
        <v>14</v>
      </c>
      <c r="M268" s="517">
        <v>0.15084033613445377</v>
      </c>
      <c r="N268" s="517" t="s">
        <v>14</v>
      </c>
      <c r="O268" s="517">
        <v>2.9159663865546217E-2</v>
      </c>
      <c r="P268" s="517" t="s">
        <v>14</v>
      </c>
      <c r="Q268" s="517" t="s">
        <v>14</v>
      </c>
      <c r="R268" s="518" t="s">
        <v>14</v>
      </c>
      <c r="S268" s="519">
        <f t="shared" si="21"/>
        <v>0.82000000000000006</v>
      </c>
      <c r="T268" s="520">
        <f t="shared" si="22"/>
        <v>0.18</v>
      </c>
      <c r="U268" s="521">
        <f t="shared" si="23"/>
        <v>0.18</v>
      </c>
      <c r="V268" s="522">
        <v>2018</v>
      </c>
      <c r="W268" s="523" t="s">
        <v>371</v>
      </c>
      <c r="X268" s="524" t="s">
        <v>372</v>
      </c>
      <c r="Y268" s="64" t="s">
        <v>271</v>
      </c>
    </row>
    <row r="269" spans="1:25" ht="14.25" customHeight="1" x14ac:dyDescent="0.2">
      <c r="A269" s="64"/>
      <c r="B269" s="64"/>
      <c r="C269" s="509" t="str">
        <f t="shared" si="20"/>
        <v>Canada | Saskatchewan | 2021</v>
      </c>
      <c r="D269" s="510" t="s">
        <v>384</v>
      </c>
      <c r="E269" s="511">
        <v>2021</v>
      </c>
      <c r="F269" s="512">
        <v>0.42016806722689076</v>
      </c>
      <c r="G269" s="513" t="s">
        <v>14</v>
      </c>
      <c r="H269" s="513">
        <v>0.38949579831932774</v>
      </c>
      <c r="I269" s="514">
        <v>0</v>
      </c>
      <c r="J269" s="514"/>
      <c r="K269" s="515"/>
      <c r="L269" s="516" t="s">
        <v>14</v>
      </c>
      <c r="M269" s="517">
        <v>0.15420168067226891</v>
      </c>
      <c r="N269" s="517" t="s">
        <v>14</v>
      </c>
      <c r="O269" s="517">
        <v>2.9705882352941176E-2</v>
      </c>
      <c r="P269" s="517" t="s">
        <v>14</v>
      </c>
      <c r="Q269" s="517" t="s">
        <v>14</v>
      </c>
      <c r="R269" s="518" t="s">
        <v>14</v>
      </c>
      <c r="S269" s="519">
        <f t="shared" si="21"/>
        <v>0.81609243697478995</v>
      </c>
      <c r="T269" s="520">
        <f t="shared" si="22"/>
        <v>0.18390756302521008</v>
      </c>
      <c r="U269" s="521">
        <f t="shared" si="23"/>
        <v>0.18390756302521008</v>
      </c>
      <c r="V269" s="522">
        <v>2019</v>
      </c>
      <c r="W269" s="523" t="s">
        <v>371</v>
      </c>
      <c r="X269" s="524" t="s">
        <v>372</v>
      </c>
      <c r="Y269" s="64" t="s">
        <v>271</v>
      </c>
    </row>
    <row r="270" spans="1:25" ht="14.25" customHeight="1" x14ac:dyDescent="0.2">
      <c r="A270" s="64"/>
      <c r="B270" s="64"/>
      <c r="C270" s="509" t="str">
        <f t="shared" si="20"/>
        <v>Canada | Saskatchewan | 2022</v>
      </c>
      <c r="D270" s="510" t="s">
        <v>384</v>
      </c>
      <c r="E270" s="511">
        <v>2022</v>
      </c>
      <c r="F270" s="512">
        <v>0.3297161936560935</v>
      </c>
      <c r="G270" s="513"/>
      <c r="H270" s="513">
        <v>0.45492487479131888</v>
      </c>
      <c r="I270" s="514">
        <v>1.1666666666666668E-5</v>
      </c>
      <c r="J270" s="514"/>
      <c r="K270" s="515"/>
      <c r="L270" s="516"/>
      <c r="M270" s="517">
        <v>0.18447412353923207</v>
      </c>
      <c r="N270" s="517"/>
      <c r="O270" s="517">
        <v>3.0884808013355594E-2</v>
      </c>
      <c r="P270" s="517"/>
      <c r="Q270" s="517"/>
      <c r="R270" s="518"/>
      <c r="S270" s="519">
        <f t="shared" si="21"/>
        <v>0.78464106844741233</v>
      </c>
      <c r="T270" s="520">
        <f t="shared" si="22"/>
        <v>0.21535893155258767</v>
      </c>
      <c r="U270" s="521">
        <f t="shared" si="23"/>
        <v>0.21535893155258767</v>
      </c>
      <c r="V270" s="522">
        <v>2020</v>
      </c>
      <c r="W270" s="523" t="s">
        <v>371</v>
      </c>
      <c r="X270" s="524" t="s">
        <v>372</v>
      </c>
      <c r="Y270" s="64" t="s">
        <v>271</v>
      </c>
    </row>
    <row r="271" spans="1:25" ht="14.25" customHeight="1" x14ac:dyDescent="0.2">
      <c r="A271" s="64"/>
      <c r="B271" s="64"/>
      <c r="C271" s="509" t="str">
        <f t="shared" si="20"/>
        <v>Canada | Saskatchewan | 2023</v>
      </c>
      <c r="D271" s="510" t="s">
        <v>384</v>
      </c>
      <c r="E271" s="511">
        <v>2023</v>
      </c>
      <c r="F271" s="512"/>
      <c r="G271" s="513"/>
      <c r="H271" s="513"/>
      <c r="I271" s="514"/>
      <c r="J271" s="514"/>
      <c r="K271" s="515"/>
      <c r="L271" s="516"/>
      <c r="M271" s="517"/>
      <c r="N271" s="517"/>
      <c r="O271" s="517"/>
      <c r="P271" s="517"/>
      <c r="Q271" s="517"/>
      <c r="R271" s="518"/>
      <c r="S271" s="519" t="str">
        <f t="shared" si="21"/>
        <v/>
      </c>
      <c r="T271" s="520" t="str">
        <f t="shared" si="22"/>
        <v/>
      </c>
      <c r="U271" s="521" t="str">
        <f t="shared" si="23"/>
        <v/>
      </c>
      <c r="V271" s="522"/>
      <c r="W271" s="523"/>
      <c r="X271" s="524"/>
      <c r="Y271" s="64" t="s">
        <v>271</v>
      </c>
    </row>
    <row r="272" spans="1:25" ht="14.25" customHeight="1" x14ac:dyDescent="0.2">
      <c r="A272" s="64"/>
      <c r="B272" s="64"/>
      <c r="C272" s="509" t="str">
        <f t="shared" si="20"/>
        <v>Canada | Saskatchewan | 2024</v>
      </c>
      <c r="D272" s="510" t="s">
        <v>384</v>
      </c>
      <c r="E272" s="511">
        <v>2024</v>
      </c>
      <c r="F272" s="512"/>
      <c r="G272" s="513"/>
      <c r="H272" s="513"/>
      <c r="I272" s="514"/>
      <c r="J272" s="514"/>
      <c r="K272" s="515"/>
      <c r="L272" s="516"/>
      <c r="M272" s="517"/>
      <c r="N272" s="517"/>
      <c r="O272" s="517"/>
      <c r="P272" s="517"/>
      <c r="Q272" s="517"/>
      <c r="R272" s="518"/>
      <c r="S272" s="519" t="str">
        <f t="shared" si="21"/>
        <v/>
      </c>
      <c r="T272" s="520" t="str">
        <f t="shared" si="22"/>
        <v/>
      </c>
      <c r="U272" s="521" t="str">
        <f t="shared" si="23"/>
        <v/>
      </c>
      <c r="V272" s="522"/>
      <c r="W272" s="523"/>
      <c r="X272" s="524"/>
      <c r="Y272" s="64" t="s">
        <v>271</v>
      </c>
    </row>
    <row r="273" spans="1:25" ht="14.25" customHeight="1" x14ac:dyDescent="0.2">
      <c r="A273" s="64"/>
      <c r="B273" s="64"/>
      <c r="C273" s="509" t="str">
        <f t="shared" si="20"/>
        <v>Canada | Saskatchewan | 2025</v>
      </c>
      <c r="D273" s="510" t="s">
        <v>384</v>
      </c>
      <c r="E273" s="511">
        <v>2025</v>
      </c>
      <c r="F273" s="512"/>
      <c r="G273" s="513"/>
      <c r="H273" s="513"/>
      <c r="I273" s="514"/>
      <c r="J273" s="514"/>
      <c r="K273" s="515"/>
      <c r="L273" s="516"/>
      <c r="M273" s="517"/>
      <c r="N273" s="517"/>
      <c r="O273" s="517"/>
      <c r="P273" s="517"/>
      <c r="Q273" s="517"/>
      <c r="R273" s="518"/>
      <c r="S273" s="519" t="str">
        <f t="shared" si="21"/>
        <v/>
      </c>
      <c r="T273" s="520" t="str">
        <f t="shared" si="22"/>
        <v/>
      </c>
      <c r="U273" s="521" t="str">
        <f t="shared" si="23"/>
        <v/>
      </c>
      <c r="V273" s="522"/>
      <c r="W273" s="523"/>
      <c r="X273" s="524"/>
      <c r="Y273" s="64" t="s">
        <v>271</v>
      </c>
    </row>
    <row r="274" spans="1:25" ht="14.25" customHeight="1" x14ac:dyDescent="0.2">
      <c r="A274" s="64"/>
      <c r="B274" s="64"/>
      <c r="C274" s="509" t="str">
        <f t="shared" si="20"/>
        <v>Canada | Saskatchewan | 2026</v>
      </c>
      <c r="D274" s="510" t="s">
        <v>384</v>
      </c>
      <c r="E274" s="511">
        <v>2026</v>
      </c>
      <c r="F274" s="512"/>
      <c r="G274" s="513"/>
      <c r="H274" s="513"/>
      <c r="I274" s="514"/>
      <c r="J274" s="514"/>
      <c r="K274" s="515"/>
      <c r="L274" s="516"/>
      <c r="M274" s="517"/>
      <c r="N274" s="517"/>
      <c r="O274" s="517"/>
      <c r="P274" s="517"/>
      <c r="Q274" s="517"/>
      <c r="R274" s="518"/>
      <c r="S274" s="519" t="str">
        <f t="shared" si="21"/>
        <v/>
      </c>
      <c r="T274" s="520" t="str">
        <f t="shared" si="22"/>
        <v/>
      </c>
      <c r="U274" s="521" t="str">
        <f t="shared" si="23"/>
        <v/>
      </c>
      <c r="V274" s="522"/>
      <c r="W274" s="523"/>
      <c r="X274" s="524"/>
      <c r="Y274" s="64" t="s">
        <v>271</v>
      </c>
    </row>
    <row r="275" spans="1:25" ht="14.25" customHeight="1" x14ac:dyDescent="0.2">
      <c r="A275" s="64"/>
      <c r="B275" s="64"/>
      <c r="C275" s="509" t="str">
        <f t="shared" si="20"/>
        <v>Canada | Saskatchewan | 2027</v>
      </c>
      <c r="D275" s="510" t="s">
        <v>384</v>
      </c>
      <c r="E275" s="511">
        <v>2027</v>
      </c>
      <c r="F275" s="512"/>
      <c r="G275" s="513"/>
      <c r="H275" s="513"/>
      <c r="I275" s="514"/>
      <c r="J275" s="514"/>
      <c r="K275" s="515"/>
      <c r="L275" s="516"/>
      <c r="M275" s="517"/>
      <c r="N275" s="517"/>
      <c r="O275" s="517"/>
      <c r="P275" s="517"/>
      <c r="Q275" s="517"/>
      <c r="R275" s="518"/>
      <c r="S275" s="519" t="str">
        <f t="shared" si="21"/>
        <v/>
      </c>
      <c r="T275" s="520" t="str">
        <f t="shared" si="22"/>
        <v/>
      </c>
      <c r="U275" s="521" t="str">
        <f t="shared" si="23"/>
        <v/>
      </c>
      <c r="V275" s="522"/>
      <c r="W275" s="523"/>
      <c r="X275" s="524"/>
      <c r="Y275" s="64" t="s">
        <v>271</v>
      </c>
    </row>
    <row r="276" spans="1:25" ht="14.25" customHeight="1" x14ac:dyDescent="0.2">
      <c r="A276" s="64"/>
      <c r="B276" s="64"/>
      <c r="C276" s="509" t="str">
        <f t="shared" si="20"/>
        <v>Canada | Saskatchewan | 2028</v>
      </c>
      <c r="D276" s="510" t="s">
        <v>384</v>
      </c>
      <c r="E276" s="511">
        <v>2028</v>
      </c>
      <c r="F276" s="512"/>
      <c r="G276" s="513"/>
      <c r="H276" s="513"/>
      <c r="I276" s="514"/>
      <c r="J276" s="514"/>
      <c r="K276" s="515"/>
      <c r="L276" s="516"/>
      <c r="M276" s="517"/>
      <c r="N276" s="517"/>
      <c r="O276" s="517"/>
      <c r="P276" s="517"/>
      <c r="Q276" s="517"/>
      <c r="R276" s="518"/>
      <c r="S276" s="519" t="str">
        <f t="shared" si="21"/>
        <v/>
      </c>
      <c r="T276" s="520" t="str">
        <f t="shared" si="22"/>
        <v/>
      </c>
      <c r="U276" s="521" t="str">
        <f t="shared" si="23"/>
        <v/>
      </c>
      <c r="V276" s="522"/>
      <c r="W276" s="523"/>
      <c r="X276" s="524"/>
      <c r="Y276" s="64" t="s">
        <v>271</v>
      </c>
    </row>
    <row r="277" spans="1:25" ht="14.25" customHeight="1" x14ac:dyDescent="0.2">
      <c r="A277" s="64"/>
      <c r="B277" s="64"/>
      <c r="C277" s="509" t="str">
        <f t="shared" si="20"/>
        <v>Canada | Saskatchewan | 2029</v>
      </c>
      <c r="D277" s="510" t="s">
        <v>384</v>
      </c>
      <c r="E277" s="511">
        <v>2029</v>
      </c>
      <c r="F277" s="512"/>
      <c r="G277" s="513"/>
      <c r="H277" s="513"/>
      <c r="I277" s="514"/>
      <c r="J277" s="514"/>
      <c r="K277" s="515"/>
      <c r="L277" s="516"/>
      <c r="M277" s="517"/>
      <c r="N277" s="517"/>
      <c r="O277" s="517"/>
      <c r="P277" s="517"/>
      <c r="Q277" s="517"/>
      <c r="R277" s="518"/>
      <c r="S277" s="519" t="str">
        <f t="shared" si="21"/>
        <v/>
      </c>
      <c r="T277" s="520" t="str">
        <f t="shared" si="22"/>
        <v/>
      </c>
      <c r="U277" s="521" t="str">
        <f t="shared" si="23"/>
        <v/>
      </c>
      <c r="V277" s="522"/>
      <c r="W277" s="523"/>
      <c r="X277" s="524"/>
      <c r="Y277" s="64" t="s">
        <v>271</v>
      </c>
    </row>
    <row r="278" spans="1:25" ht="14.25" customHeight="1" thickBot="1" x14ac:dyDescent="0.25">
      <c r="A278" s="64"/>
      <c r="B278" s="64"/>
      <c r="C278" s="525" t="str">
        <f t="shared" si="20"/>
        <v>Canada | Saskatchewan | 2030</v>
      </c>
      <c r="D278" s="526" t="s">
        <v>384</v>
      </c>
      <c r="E278" s="527">
        <v>2030</v>
      </c>
      <c r="F278" s="528"/>
      <c r="G278" s="529"/>
      <c r="H278" s="529"/>
      <c r="I278" s="530"/>
      <c r="J278" s="530"/>
      <c r="K278" s="531"/>
      <c r="L278" s="532"/>
      <c r="M278" s="533"/>
      <c r="N278" s="533"/>
      <c r="O278" s="533"/>
      <c r="P278" s="533"/>
      <c r="Q278" s="533"/>
      <c r="R278" s="534"/>
      <c r="S278" s="535" t="str">
        <f t="shared" si="21"/>
        <v/>
      </c>
      <c r="T278" s="536" t="str">
        <f t="shared" si="22"/>
        <v/>
      </c>
      <c r="U278" s="537" t="str">
        <f t="shared" si="23"/>
        <v/>
      </c>
      <c r="V278" s="538"/>
      <c r="W278" s="539"/>
      <c r="X278" s="540"/>
      <c r="Y278" s="64" t="s">
        <v>271</v>
      </c>
    </row>
    <row r="279" spans="1:25" ht="14.25" customHeight="1" x14ac:dyDescent="0.2">
      <c r="A279" s="64"/>
      <c r="B279" s="64"/>
      <c r="C279" s="493" t="str">
        <f t="shared" si="20"/>
        <v>Canada | Yukon | 2018</v>
      </c>
      <c r="D279" s="494" t="s">
        <v>385</v>
      </c>
      <c r="E279" s="495">
        <v>2018</v>
      </c>
      <c r="F279" s="497">
        <v>0</v>
      </c>
      <c r="G279" s="497" t="s">
        <v>14</v>
      </c>
      <c r="H279" s="497">
        <v>7.2706935123042502E-3</v>
      </c>
      <c r="I279" s="498">
        <v>5.3243847874720363E-2</v>
      </c>
      <c r="J279" s="498"/>
      <c r="K279" s="499"/>
      <c r="L279" s="500" t="s">
        <v>14</v>
      </c>
      <c r="M279" s="501">
        <v>0.93736017897091728</v>
      </c>
      <c r="N279" s="501" t="s">
        <v>14</v>
      </c>
      <c r="O279" s="501">
        <v>1.1387024608501119E-3</v>
      </c>
      <c r="P279" s="501" t="s">
        <v>14</v>
      </c>
      <c r="Q279" s="501" t="s">
        <v>14</v>
      </c>
      <c r="R279" s="502" t="s">
        <v>14</v>
      </c>
      <c r="S279" s="503">
        <f t="shared" si="21"/>
        <v>6.1501118568232593E-2</v>
      </c>
      <c r="T279" s="504">
        <f t="shared" si="22"/>
        <v>0.93849888143176741</v>
      </c>
      <c r="U279" s="505">
        <f t="shared" si="23"/>
        <v>0.93849888143176741</v>
      </c>
      <c r="V279" s="506">
        <v>2016</v>
      </c>
      <c r="W279" s="507" t="s">
        <v>371</v>
      </c>
      <c r="X279" s="508" t="s">
        <v>372</v>
      </c>
      <c r="Y279" s="64" t="s">
        <v>271</v>
      </c>
    </row>
    <row r="280" spans="1:25" ht="14.25" customHeight="1" x14ac:dyDescent="0.2">
      <c r="A280" s="64"/>
      <c r="B280" s="64"/>
      <c r="C280" s="509" t="str">
        <f t="shared" si="20"/>
        <v>Canada | Yukon | 2019</v>
      </c>
      <c r="D280" s="510" t="s">
        <v>385</v>
      </c>
      <c r="E280" s="511">
        <v>2019</v>
      </c>
      <c r="F280" s="513">
        <v>0</v>
      </c>
      <c r="G280" s="513" t="s">
        <v>14</v>
      </c>
      <c r="H280" s="513">
        <v>2.0329896907216493E-2</v>
      </c>
      <c r="I280" s="514">
        <v>5.5257731958762886E-2</v>
      </c>
      <c r="J280" s="514"/>
      <c r="K280" s="515"/>
      <c r="L280" s="516" t="s">
        <v>14</v>
      </c>
      <c r="M280" s="517">
        <v>0.92371134020618562</v>
      </c>
      <c r="N280" s="517" t="s">
        <v>14</v>
      </c>
      <c r="O280" s="517">
        <v>6.8041237113402068E-5</v>
      </c>
      <c r="P280" s="517" t="s">
        <v>14</v>
      </c>
      <c r="Q280" s="517" t="s">
        <v>14</v>
      </c>
      <c r="R280" s="518" t="s">
        <v>14</v>
      </c>
      <c r="S280" s="519">
        <f t="shared" si="21"/>
        <v>7.6220618556701036E-2</v>
      </c>
      <c r="T280" s="520">
        <f t="shared" si="22"/>
        <v>0.92377938144329896</v>
      </c>
      <c r="U280" s="521">
        <f t="shared" si="23"/>
        <v>0.92377938144329896</v>
      </c>
      <c r="V280" s="522">
        <v>2017</v>
      </c>
      <c r="W280" s="523" t="s">
        <v>371</v>
      </c>
      <c r="X280" s="524" t="s">
        <v>372</v>
      </c>
      <c r="Y280" s="64" t="s">
        <v>271</v>
      </c>
    </row>
    <row r="281" spans="1:25" ht="14.25" customHeight="1" x14ac:dyDescent="0.2">
      <c r="A281" s="64"/>
      <c r="B281" s="64"/>
      <c r="C281" s="509" t="str">
        <f t="shared" si="20"/>
        <v>Canada | Yukon | 2020</v>
      </c>
      <c r="D281" s="510" t="s">
        <v>385</v>
      </c>
      <c r="E281" s="511">
        <v>2020</v>
      </c>
      <c r="F281" s="513">
        <v>0</v>
      </c>
      <c r="G281" s="513" t="s">
        <v>14</v>
      </c>
      <c r="H281" s="513">
        <v>6.297071129707113E-2</v>
      </c>
      <c r="I281" s="514">
        <v>6.1087866108786609E-2</v>
      </c>
      <c r="J281" s="514"/>
      <c r="K281" s="515"/>
      <c r="L281" s="516" t="s">
        <v>14</v>
      </c>
      <c r="M281" s="517">
        <v>0.87656903765690375</v>
      </c>
      <c r="N281" s="517" t="s">
        <v>14</v>
      </c>
      <c r="O281" s="517">
        <v>0</v>
      </c>
      <c r="P281" s="517" t="s">
        <v>14</v>
      </c>
      <c r="Q281" s="517" t="s">
        <v>14</v>
      </c>
      <c r="R281" s="518" t="s">
        <v>14</v>
      </c>
      <c r="S281" s="519">
        <f t="shared" si="21"/>
        <v>0.12343096234309625</v>
      </c>
      <c r="T281" s="520">
        <f t="shared" si="22"/>
        <v>0.87656903765690375</v>
      </c>
      <c r="U281" s="521">
        <f t="shared" si="23"/>
        <v>0.87656903765690375</v>
      </c>
      <c r="V281" s="522">
        <v>2018</v>
      </c>
      <c r="W281" s="523" t="s">
        <v>371</v>
      </c>
      <c r="X281" s="524" t="s">
        <v>372</v>
      </c>
      <c r="Y281" s="64" t="s">
        <v>271</v>
      </c>
    </row>
    <row r="282" spans="1:25" ht="14.25" customHeight="1" x14ac:dyDescent="0.2">
      <c r="A282" s="64"/>
      <c r="B282" s="64"/>
      <c r="C282" s="509" t="str">
        <f t="shared" si="20"/>
        <v>Canada | Yukon | 2021</v>
      </c>
      <c r="D282" s="510" t="s">
        <v>385</v>
      </c>
      <c r="E282" s="511">
        <v>2021</v>
      </c>
      <c r="F282" s="513">
        <v>0</v>
      </c>
      <c r="G282" s="513" t="s">
        <v>14</v>
      </c>
      <c r="H282" s="513">
        <v>0.14154175588865095</v>
      </c>
      <c r="I282" s="514">
        <v>5.4817987152034266E-2</v>
      </c>
      <c r="J282" s="514"/>
      <c r="K282" s="515"/>
      <c r="L282" s="516" t="s">
        <v>14</v>
      </c>
      <c r="M282" s="517">
        <v>0.80513918629550318</v>
      </c>
      <c r="N282" s="517" t="s">
        <v>14</v>
      </c>
      <c r="O282" s="517">
        <v>0</v>
      </c>
      <c r="P282" s="517" t="s">
        <v>14</v>
      </c>
      <c r="Q282" s="517" t="s">
        <v>14</v>
      </c>
      <c r="R282" s="518" t="s">
        <v>14</v>
      </c>
      <c r="S282" s="519">
        <f t="shared" si="21"/>
        <v>0.19486081370449682</v>
      </c>
      <c r="T282" s="520">
        <f t="shared" si="22"/>
        <v>0.80513918629550318</v>
      </c>
      <c r="U282" s="521">
        <f t="shared" si="23"/>
        <v>0.80513918629550318</v>
      </c>
      <c r="V282" s="522">
        <v>2019</v>
      </c>
      <c r="W282" s="523" t="s">
        <v>371</v>
      </c>
      <c r="X282" s="524" t="s">
        <v>372</v>
      </c>
      <c r="Y282" s="64" t="s">
        <v>271</v>
      </c>
    </row>
    <row r="283" spans="1:25" ht="14.25" customHeight="1" x14ac:dyDescent="0.2">
      <c r="A283" s="64"/>
      <c r="B283" s="64"/>
      <c r="C283" s="509" t="str">
        <f t="shared" si="20"/>
        <v>Canada | Yukon | 2022</v>
      </c>
      <c r="D283" s="510" t="s">
        <v>385</v>
      </c>
      <c r="E283" s="511">
        <v>2022</v>
      </c>
      <c r="F283" s="512">
        <v>0</v>
      </c>
      <c r="G283" s="513"/>
      <c r="H283" s="513">
        <v>9.03954802259887E-2</v>
      </c>
      <c r="I283" s="514">
        <v>8.2862523540489647E-2</v>
      </c>
      <c r="J283" s="514"/>
      <c r="K283" s="515"/>
      <c r="L283" s="516"/>
      <c r="M283" s="517">
        <v>0.82862523540489641</v>
      </c>
      <c r="N283" s="517"/>
      <c r="O283" s="517">
        <v>0</v>
      </c>
      <c r="P283" s="517"/>
      <c r="Q283" s="517"/>
      <c r="R283" s="518"/>
      <c r="S283" s="519">
        <f t="shared" si="21"/>
        <v>0.17137476459510359</v>
      </c>
      <c r="T283" s="520">
        <f t="shared" si="22"/>
        <v>0.82862523540489641</v>
      </c>
      <c r="U283" s="521">
        <f t="shared" si="23"/>
        <v>0.82862523540489641</v>
      </c>
      <c r="V283" s="522">
        <v>2020</v>
      </c>
      <c r="W283" s="523" t="s">
        <v>371</v>
      </c>
      <c r="X283" s="524" t="s">
        <v>372</v>
      </c>
      <c r="Y283" s="64" t="s">
        <v>271</v>
      </c>
    </row>
    <row r="284" spans="1:25" ht="14.25" customHeight="1" x14ac:dyDescent="0.2">
      <c r="A284" s="64"/>
      <c r="B284" s="64"/>
      <c r="C284" s="509" t="str">
        <f t="shared" si="20"/>
        <v>Canada | Yukon | 2023</v>
      </c>
      <c r="D284" s="510" t="s">
        <v>385</v>
      </c>
      <c r="E284" s="511">
        <v>2023</v>
      </c>
      <c r="F284" s="512"/>
      <c r="G284" s="513"/>
      <c r="H284" s="513"/>
      <c r="I284" s="514"/>
      <c r="J284" s="514"/>
      <c r="K284" s="515"/>
      <c r="L284" s="516"/>
      <c r="M284" s="517"/>
      <c r="N284" s="517"/>
      <c r="O284" s="517"/>
      <c r="P284" s="517"/>
      <c r="Q284" s="517"/>
      <c r="R284" s="518"/>
      <c r="S284" s="519" t="str">
        <f t="shared" si="21"/>
        <v/>
      </c>
      <c r="T284" s="520" t="str">
        <f t="shared" si="22"/>
        <v/>
      </c>
      <c r="U284" s="521" t="str">
        <f t="shared" si="23"/>
        <v/>
      </c>
      <c r="V284" s="522"/>
      <c r="W284" s="523"/>
      <c r="X284" s="524"/>
      <c r="Y284" s="64" t="s">
        <v>271</v>
      </c>
    </row>
    <row r="285" spans="1:25" ht="14.25" customHeight="1" x14ac:dyDescent="0.2">
      <c r="A285" s="64"/>
      <c r="B285" s="64"/>
      <c r="C285" s="509" t="str">
        <f t="shared" si="20"/>
        <v>Canada | Yukon | 2024</v>
      </c>
      <c r="D285" s="510" t="s">
        <v>385</v>
      </c>
      <c r="E285" s="511">
        <v>2024</v>
      </c>
      <c r="F285" s="512"/>
      <c r="G285" s="513"/>
      <c r="H285" s="513"/>
      <c r="I285" s="514"/>
      <c r="J285" s="514"/>
      <c r="K285" s="515"/>
      <c r="L285" s="516"/>
      <c r="M285" s="517"/>
      <c r="N285" s="517"/>
      <c r="O285" s="517"/>
      <c r="P285" s="517"/>
      <c r="Q285" s="517"/>
      <c r="R285" s="518"/>
      <c r="S285" s="519" t="str">
        <f t="shared" si="21"/>
        <v/>
      </c>
      <c r="T285" s="520" t="str">
        <f t="shared" si="22"/>
        <v/>
      </c>
      <c r="U285" s="521" t="str">
        <f t="shared" si="23"/>
        <v/>
      </c>
      <c r="V285" s="522"/>
      <c r="W285" s="523"/>
      <c r="X285" s="524"/>
      <c r="Y285" s="64" t="s">
        <v>271</v>
      </c>
    </row>
    <row r="286" spans="1:25" ht="14.25" customHeight="1" x14ac:dyDescent="0.2">
      <c r="A286" s="64"/>
      <c r="B286" s="64"/>
      <c r="C286" s="509" t="str">
        <f t="shared" si="20"/>
        <v>Canada | Yukon | 2025</v>
      </c>
      <c r="D286" s="510" t="s">
        <v>385</v>
      </c>
      <c r="E286" s="511">
        <v>2025</v>
      </c>
      <c r="F286" s="512"/>
      <c r="G286" s="513"/>
      <c r="H286" s="513"/>
      <c r="I286" s="514"/>
      <c r="J286" s="514"/>
      <c r="K286" s="515"/>
      <c r="L286" s="516"/>
      <c r="M286" s="517"/>
      <c r="N286" s="517"/>
      <c r="O286" s="517"/>
      <c r="P286" s="517"/>
      <c r="Q286" s="517"/>
      <c r="R286" s="518"/>
      <c r="S286" s="519" t="str">
        <f t="shared" si="21"/>
        <v/>
      </c>
      <c r="T286" s="520" t="str">
        <f t="shared" si="22"/>
        <v/>
      </c>
      <c r="U286" s="521" t="str">
        <f t="shared" si="23"/>
        <v/>
      </c>
      <c r="V286" s="522"/>
      <c r="W286" s="523"/>
      <c r="X286" s="524"/>
      <c r="Y286" s="64" t="s">
        <v>271</v>
      </c>
    </row>
    <row r="287" spans="1:25" ht="14.25" customHeight="1" x14ac:dyDescent="0.2">
      <c r="A287" s="64"/>
      <c r="B287" s="64"/>
      <c r="C287" s="509" t="str">
        <f t="shared" si="20"/>
        <v>Canada | Yukon | 2026</v>
      </c>
      <c r="D287" s="510" t="s">
        <v>385</v>
      </c>
      <c r="E287" s="511">
        <v>2026</v>
      </c>
      <c r="F287" s="512"/>
      <c r="G287" s="513"/>
      <c r="H287" s="513"/>
      <c r="I287" s="514"/>
      <c r="J287" s="514"/>
      <c r="K287" s="515"/>
      <c r="L287" s="516"/>
      <c r="M287" s="517"/>
      <c r="N287" s="517"/>
      <c r="O287" s="517"/>
      <c r="P287" s="517"/>
      <c r="Q287" s="517"/>
      <c r="R287" s="518"/>
      <c r="S287" s="519" t="str">
        <f t="shared" si="21"/>
        <v/>
      </c>
      <c r="T287" s="520" t="str">
        <f t="shared" si="22"/>
        <v/>
      </c>
      <c r="U287" s="521" t="str">
        <f t="shared" si="23"/>
        <v/>
      </c>
      <c r="V287" s="522"/>
      <c r="W287" s="523"/>
      <c r="X287" s="524"/>
      <c r="Y287" s="64" t="s">
        <v>271</v>
      </c>
    </row>
    <row r="288" spans="1:25" ht="14.25" customHeight="1" x14ac:dyDescent="0.2">
      <c r="A288" s="64"/>
      <c r="B288" s="64"/>
      <c r="C288" s="509" t="str">
        <f t="shared" si="20"/>
        <v>Canada | Yukon | 2027</v>
      </c>
      <c r="D288" s="510" t="s">
        <v>385</v>
      </c>
      <c r="E288" s="511">
        <v>2027</v>
      </c>
      <c r="F288" s="512"/>
      <c r="G288" s="513"/>
      <c r="H288" s="513"/>
      <c r="I288" s="514"/>
      <c r="J288" s="514"/>
      <c r="K288" s="515"/>
      <c r="L288" s="516"/>
      <c r="M288" s="517"/>
      <c r="N288" s="517"/>
      <c r="O288" s="517"/>
      <c r="P288" s="517"/>
      <c r="Q288" s="517"/>
      <c r="R288" s="518"/>
      <c r="S288" s="519" t="str">
        <f t="shared" si="21"/>
        <v/>
      </c>
      <c r="T288" s="520" t="str">
        <f t="shared" si="22"/>
        <v/>
      </c>
      <c r="U288" s="521" t="str">
        <f t="shared" si="23"/>
        <v/>
      </c>
      <c r="V288" s="522"/>
      <c r="W288" s="523"/>
      <c r="X288" s="524"/>
      <c r="Y288" s="64" t="s">
        <v>271</v>
      </c>
    </row>
    <row r="289" spans="1:25" ht="14.25" customHeight="1" x14ac:dyDescent="0.2">
      <c r="A289" s="64"/>
      <c r="B289" s="64"/>
      <c r="C289" s="509" t="str">
        <f t="shared" si="20"/>
        <v>Canada | Yukon | 2028</v>
      </c>
      <c r="D289" s="510" t="s">
        <v>385</v>
      </c>
      <c r="E289" s="511">
        <v>2028</v>
      </c>
      <c r="F289" s="512"/>
      <c r="G289" s="513"/>
      <c r="H289" s="513"/>
      <c r="I289" s="514"/>
      <c r="J289" s="514"/>
      <c r="K289" s="515"/>
      <c r="L289" s="516"/>
      <c r="M289" s="517"/>
      <c r="N289" s="517"/>
      <c r="O289" s="517"/>
      <c r="P289" s="517"/>
      <c r="Q289" s="517"/>
      <c r="R289" s="518"/>
      <c r="S289" s="519" t="str">
        <f t="shared" si="21"/>
        <v/>
      </c>
      <c r="T289" s="520" t="str">
        <f t="shared" si="22"/>
        <v/>
      </c>
      <c r="U289" s="521" t="str">
        <f t="shared" si="23"/>
        <v/>
      </c>
      <c r="V289" s="522"/>
      <c r="W289" s="523"/>
      <c r="X289" s="524"/>
      <c r="Y289" s="64" t="s">
        <v>271</v>
      </c>
    </row>
    <row r="290" spans="1:25" ht="14.25" customHeight="1" x14ac:dyDescent="0.2">
      <c r="A290" s="64"/>
      <c r="B290" s="64"/>
      <c r="C290" s="509" t="str">
        <f t="shared" si="20"/>
        <v>Canada | Yukon | 2029</v>
      </c>
      <c r="D290" s="510" t="s">
        <v>385</v>
      </c>
      <c r="E290" s="511">
        <v>2029</v>
      </c>
      <c r="F290" s="512"/>
      <c r="G290" s="513"/>
      <c r="H290" s="513"/>
      <c r="I290" s="514"/>
      <c r="J290" s="514"/>
      <c r="K290" s="515"/>
      <c r="L290" s="516"/>
      <c r="M290" s="517"/>
      <c r="N290" s="517"/>
      <c r="O290" s="517"/>
      <c r="P290" s="517"/>
      <c r="Q290" s="517"/>
      <c r="R290" s="518"/>
      <c r="S290" s="519" t="str">
        <f t="shared" si="21"/>
        <v/>
      </c>
      <c r="T290" s="520" t="str">
        <f t="shared" si="22"/>
        <v/>
      </c>
      <c r="U290" s="521" t="str">
        <f t="shared" si="23"/>
        <v/>
      </c>
      <c r="V290" s="522"/>
      <c r="W290" s="523"/>
      <c r="X290" s="524"/>
      <c r="Y290" s="64" t="s">
        <v>271</v>
      </c>
    </row>
    <row r="291" spans="1:25" ht="14.25" customHeight="1" thickBot="1" x14ac:dyDescent="0.25">
      <c r="A291" s="64"/>
      <c r="B291" s="64"/>
      <c r="C291" s="525" t="str">
        <f t="shared" si="20"/>
        <v>Canada | Yukon | 2030</v>
      </c>
      <c r="D291" s="510" t="s">
        <v>385</v>
      </c>
      <c r="E291" s="527">
        <v>2030</v>
      </c>
      <c r="F291" s="528"/>
      <c r="G291" s="529"/>
      <c r="H291" s="529"/>
      <c r="I291" s="530"/>
      <c r="J291" s="530"/>
      <c r="K291" s="531"/>
      <c r="L291" s="532"/>
      <c r="M291" s="533"/>
      <c r="N291" s="533"/>
      <c r="O291" s="533"/>
      <c r="P291" s="533"/>
      <c r="Q291" s="533"/>
      <c r="R291" s="534"/>
      <c r="S291" s="535" t="str">
        <f t="shared" si="21"/>
        <v/>
      </c>
      <c r="T291" s="536" t="str">
        <f t="shared" si="22"/>
        <v/>
      </c>
      <c r="U291" s="537" t="str">
        <f t="shared" si="23"/>
        <v/>
      </c>
      <c r="V291" s="538"/>
      <c r="W291" s="539"/>
      <c r="X291" s="540"/>
      <c r="Y291" s="64" t="s">
        <v>271</v>
      </c>
    </row>
    <row r="292" spans="1:25" ht="14.25" customHeight="1" x14ac:dyDescent="0.2">
      <c r="A292" s="64"/>
      <c r="B292" s="64"/>
      <c r="C292" s="493" t="str">
        <f t="shared" si="20"/>
        <v>Chile | 2018</v>
      </c>
      <c r="D292" s="494" t="s">
        <v>70</v>
      </c>
      <c r="E292" s="495">
        <v>2018</v>
      </c>
      <c r="F292" s="496">
        <v>0.36864902980470177</v>
      </c>
      <c r="G292" s="497">
        <v>2.4100633365652189E-2</v>
      </c>
      <c r="H292" s="497">
        <v>0.16808743719858468</v>
      </c>
      <c r="I292" s="498"/>
      <c r="J292" s="498"/>
      <c r="K292" s="499"/>
      <c r="L292" s="500">
        <v>7.6331264087034265E-2</v>
      </c>
      <c r="M292" s="501">
        <v>0.2683934170265812</v>
      </c>
      <c r="N292" s="552">
        <v>8.0587279801553821E-4</v>
      </c>
      <c r="O292" s="501">
        <v>4.9296750066106752E-2</v>
      </c>
      <c r="P292" s="501"/>
      <c r="Q292" s="501">
        <v>4.4335595653323595E-2</v>
      </c>
      <c r="R292" s="502"/>
      <c r="S292" s="503">
        <f t="shared" si="21"/>
        <v>0.56083710036893863</v>
      </c>
      <c r="T292" s="504">
        <f t="shared" si="22"/>
        <v>0.43916289963106137</v>
      </c>
      <c r="U292" s="505">
        <f t="shared" si="23"/>
        <v>0.43916289963106137</v>
      </c>
      <c r="V292" s="506">
        <v>2017</v>
      </c>
      <c r="W292" s="507" t="s">
        <v>354</v>
      </c>
      <c r="X292" s="546" t="s">
        <v>355</v>
      </c>
      <c r="Y292" s="64" t="s">
        <v>271</v>
      </c>
    </row>
    <row r="293" spans="1:25" ht="14.25" customHeight="1" x14ac:dyDescent="0.2">
      <c r="A293" s="64"/>
      <c r="B293" s="64"/>
      <c r="C293" s="509" t="str">
        <f t="shared" si="20"/>
        <v>Chile | 2019</v>
      </c>
      <c r="D293" s="510" t="s">
        <v>70</v>
      </c>
      <c r="E293" s="511">
        <v>2019</v>
      </c>
      <c r="F293" s="512">
        <v>0.36284228685278325</v>
      </c>
      <c r="G293" s="513">
        <v>1.5635250382680953E-2</v>
      </c>
      <c r="H293" s="513">
        <v>0.15895230458974172</v>
      </c>
      <c r="I293" s="514"/>
      <c r="J293" s="514"/>
      <c r="K293" s="515"/>
      <c r="L293" s="516">
        <v>6.9113395048229942E-2</v>
      </c>
      <c r="M293" s="517">
        <v>0.28387637582914205</v>
      </c>
      <c r="N293" s="554">
        <v>2.5998007629321864E-3</v>
      </c>
      <c r="O293" s="517">
        <v>6.3391403649439945E-2</v>
      </c>
      <c r="P293" s="517"/>
      <c r="Q293" s="517">
        <v>4.3589182885049933E-2</v>
      </c>
      <c r="R293" s="518"/>
      <c r="S293" s="519">
        <f t="shared" si="21"/>
        <v>0.53742984182520592</v>
      </c>
      <c r="T293" s="520">
        <f t="shared" si="22"/>
        <v>0.46257015817479408</v>
      </c>
      <c r="U293" s="521">
        <f t="shared" si="23"/>
        <v>0.46257015817479408</v>
      </c>
      <c r="V293" s="522">
        <v>2018</v>
      </c>
      <c r="W293" s="523" t="s">
        <v>354</v>
      </c>
      <c r="X293" s="548" t="s">
        <v>355</v>
      </c>
      <c r="Y293" s="64" t="s">
        <v>271</v>
      </c>
    </row>
    <row r="294" spans="1:25" ht="14.25" customHeight="1" x14ac:dyDescent="0.2">
      <c r="A294" s="64"/>
      <c r="B294" s="64"/>
      <c r="C294" s="509" t="str">
        <f t="shared" si="20"/>
        <v>Chile | 2020</v>
      </c>
      <c r="D294" s="510" t="s">
        <v>70</v>
      </c>
      <c r="E294" s="511">
        <v>2020</v>
      </c>
      <c r="F294" s="512">
        <v>0.33271837082239408</v>
      </c>
      <c r="G294" s="513">
        <v>1.3836656496132832E-2</v>
      </c>
      <c r="H294" s="513">
        <v>0.18762269684713451</v>
      </c>
      <c r="I294" s="514"/>
      <c r="J294" s="514"/>
      <c r="K294" s="515"/>
      <c r="L294" s="516">
        <v>6.3790534307812383E-2</v>
      </c>
      <c r="M294" s="517">
        <v>0.26581754535348517</v>
      </c>
      <c r="N294" s="554">
        <v>2.3888928309562666E-3</v>
      </c>
      <c r="O294" s="517">
        <v>7.591239149459543E-2</v>
      </c>
      <c r="P294" s="517"/>
      <c r="Q294" s="517">
        <v>5.7912911847489298E-2</v>
      </c>
      <c r="R294" s="518"/>
      <c r="S294" s="519">
        <f t="shared" si="21"/>
        <v>0.53417772416566134</v>
      </c>
      <c r="T294" s="520">
        <f t="shared" si="22"/>
        <v>0.46582227583433861</v>
      </c>
      <c r="U294" s="521">
        <f t="shared" si="23"/>
        <v>0.46582227583433861</v>
      </c>
      <c r="V294" s="522">
        <v>2019</v>
      </c>
      <c r="W294" s="523" t="s">
        <v>354</v>
      </c>
      <c r="X294" s="548" t="s">
        <v>355</v>
      </c>
      <c r="Y294" s="64" t="s">
        <v>271</v>
      </c>
    </row>
    <row r="295" spans="1:25" ht="14.25" customHeight="1" x14ac:dyDescent="0.2">
      <c r="A295" s="64"/>
      <c r="B295" s="64"/>
      <c r="C295" s="509" t="str">
        <f t="shared" si="20"/>
        <v>Chile | 2021</v>
      </c>
      <c r="D295" s="510" t="s">
        <v>70</v>
      </c>
      <c r="E295" s="511">
        <v>2021</v>
      </c>
      <c r="F295" s="512">
        <v>0.31139509596706211</v>
      </c>
      <c r="G295" s="513">
        <v>3.7238396598697633E-2</v>
      </c>
      <c r="H295" s="513">
        <v>0.17979010641287216</v>
      </c>
      <c r="I295" s="514"/>
      <c r="J295" s="514"/>
      <c r="K295" s="515"/>
      <c r="L295" s="516">
        <v>5.4904643803985291E-2</v>
      </c>
      <c r="M295" s="517">
        <v>0.25308181940355035</v>
      </c>
      <c r="N295" s="554">
        <v>3.0176784645270065E-3</v>
      </c>
      <c r="O295" s="517">
        <v>9.3083774175025349E-2</v>
      </c>
      <c r="P295" s="517"/>
      <c r="Q295" s="517">
        <v>6.7488485174280091E-2</v>
      </c>
      <c r="R295" s="518"/>
      <c r="S295" s="519">
        <f t="shared" si="21"/>
        <v>0.52842359897863189</v>
      </c>
      <c r="T295" s="520">
        <f t="shared" si="22"/>
        <v>0.47157640102136805</v>
      </c>
      <c r="U295" s="521">
        <f t="shared" si="23"/>
        <v>0.47157640102136805</v>
      </c>
      <c r="V295" s="522">
        <v>2020</v>
      </c>
      <c r="W295" s="523" t="s">
        <v>354</v>
      </c>
      <c r="X295" s="548" t="s">
        <v>355</v>
      </c>
      <c r="Y295" s="64" t="s">
        <v>271</v>
      </c>
    </row>
    <row r="296" spans="1:25" ht="14.25" customHeight="1" x14ac:dyDescent="0.2">
      <c r="A296" s="64"/>
      <c r="B296" s="64"/>
      <c r="C296" s="509" t="str">
        <f t="shared" si="20"/>
        <v>Chile | 2022</v>
      </c>
      <c r="D296" s="510" t="s">
        <v>70</v>
      </c>
      <c r="E296" s="511">
        <v>2022</v>
      </c>
      <c r="F296" s="512">
        <v>0.2992082039833967</v>
      </c>
      <c r="G296" s="513">
        <v>5.2053902589324123E-2</v>
      </c>
      <c r="H296" s="513">
        <v>0.1800783657144186</v>
      </c>
      <c r="I296" s="514"/>
      <c r="J296" s="514"/>
      <c r="K296" s="515"/>
      <c r="L296" s="516">
        <v>6.523887590544955E-2</v>
      </c>
      <c r="M296" s="517">
        <v>0.19239131698582673</v>
      </c>
      <c r="N296" s="554">
        <v>3.790389154371156E-3</v>
      </c>
      <c r="O296" s="517">
        <v>0.12326903624123618</v>
      </c>
      <c r="P296" s="517"/>
      <c r="Q296" s="517">
        <v>8.3969909425976957E-2</v>
      </c>
      <c r="R296" s="518"/>
      <c r="S296" s="519">
        <f t="shared" si="21"/>
        <v>0.53134047228713943</v>
      </c>
      <c r="T296" s="520">
        <f t="shared" si="22"/>
        <v>0.46865952771286057</v>
      </c>
      <c r="U296" s="521">
        <f t="shared" si="23"/>
        <v>0.46865952771286057</v>
      </c>
      <c r="V296" s="522">
        <v>2021</v>
      </c>
      <c r="W296" s="523" t="s">
        <v>788</v>
      </c>
      <c r="X296" s="524" t="s">
        <v>357</v>
      </c>
      <c r="Y296" s="64" t="s">
        <v>271</v>
      </c>
    </row>
    <row r="297" spans="1:25" ht="14.25" customHeight="1" x14ac:dyDescent="0.2">
      <c r="A297" s="64"/>
      <c r="B297" s="64"/>
      <c r="C297" s="509" t="str">
        <f t="shared" si="20"/>
        <v>Chile | 2023</v>
      </c>
      <c r="D297" s="510" t="s">
        <v>70</v>
      </c>
      <c r="E297" s="511">
        <v>2023</v>
      </c>
      <c r="F297" s="512"/>
      <c r="G297" s="513"/>
      <c r="H297" s="513"/>
      <c r="I297" s="514"/>
      <c r="J297" s="514"/>
      <c r="K297" s="515"/>
      <c r="L297" s="516"/>
      <c r="M297" s="517"/>
      <c r="N297" s="517"/>
      <c r="O297" s="517"/>
      <c r="P297" s="517"/>
      <c r="Q297" s="517"/>
      <c r="R297" s="518"/>
      <c r="S297" s="519" t="str">
        <f t="shared" si="21"/>
        <v/>
      </c>
      <c r="T297" s="520" t="str">
        <f t="shared" si="22"/>
        <v/>
      </c>
      <c r="U297" s="521" t="str">
        <f t="shared" si="23"/>
        <v/>
      </c>
      <c r="V297" s="522"/>
      <c r="W297" s="523"/>
      <c r="X297" s="524"/>
      <c r="Y297" s="64" t="s">
        <v>271</v>
      </c>
    </row>
    <row r="298" spans="1:25" ht="14.25" customHeight="1" x14ac:dyDescent="0.2">
      <c r="A298" s="64"/>
      <c r="B298" s="64"/>
      <c r="C298" s="509" t="str">
        <f t="shared" si="20"/>
        <v>Chile | 2024</v>
      </c>
      <c r="D298" s="510" t="s">
        <v>70</v>
      </c>
      <c r="E298" s="511">
        <v>2024</v>
      </c>
      <c r="F298" s="512"/>
      <c r="G298" s="513"/>
      <c r="H298" s="513"/>
      <c r="I298" s="514"/>
      <c r="J298" s="514"/>
      <c r="K298" s="515"/>
      <c r="L298" s="516"/>
      <c r="M298" s="517"/>
      <c r="N298" s="517"/>
      <c r="O298" s="517"/>
      <c r="P298" s="517"/>
      <c r="Q298" s="517"/>
      <c r="R298" s="518"/>
      <c r="S298" s="519" t="str">
        <f t="shared" si="21"/>
        <v/>
      </c>
      <c r="T298" s="520" t="str">
        <f t="shared" si="22"/>
        <v/>
      </c>
      <c r="U298" s="521" t="str">
        <f t="shared" si="23"/>
        <v/>
      </c>
      <c r="V298" s="522"/>
      <c r="W298" s="523"/>
      <c r="X298" s="524"/>
      <c r="Y298" s="64" t="s">
        <v>271</v>
      </c>
    </row>
    <row r="299" spans="1:25" ht="14.25" customHeight="1" x14ac:dyDescent="0.2">
      <c r="A299" s="64"/>
      <c r="B299" s="64"/>
      <c r="C299" s="509" t="str">
        <f t="shared" si="20"/>
        <v>Chile | 2025</v>
      </c>
      <c r="D299" s="510" t="s">
        <v>70</v>
      </c>
      <c r="E299" s="511">
        <v>2025</v>
      </c>
      <c r="F299" s="512"/>
      <c r="G299" s="513"/>
      <c r="H299" s="513"/>
      <c r="I299" s="514"/>
      <c r="J299" s="514"/>
      <c r="K299" s="515"/>
      <c r="L299" s="516"/>
      <c r="M299" s="517"/>
      <c r="N299" s="517"/>
      <c r="O299" s="517"/>
      <c r="P299" s="517"/>
      <c r="Q299" s="517"/>
      <c r="R299" s="518"/>
      <c r="S299" s="519" t="str">
        <f t="shared" si="21"/>
        <v/>
      </c>
      <c r="T299" s="520" t="str">
        <f t="shared" si="22"/>
        <v/>
      </c>
      <c r="U299" s="521" t="str">
        <f t="shared" si="23"/>
        <v/>
      </c>
      <c r="V299" s="522"/>
      <c r="W299" s="523"/>
      <c r="X299" s="524"/>
      <c r="Y299" s="64" t="s">
        <v>271</v>
      </c>
    </row>
    <row r="300" spans="1:25" ht="14.25" customHeight="1" x14ac:dyDescent="0.2">
      <c r="A300" s="64"/>
      <c r="B300" s="64"/>
      <c r="C300" s="509" t="str">
        <f t="shared" si="20"/>
        <v>Chile | 2026</v>
      </c>
      <c r="D300" s="510" t="s">
        <v>70</v>
      </c>
      <c r="E300" s="511">
        <v>2026</v>
      </c>
      <c r="F300" s="512"/>
      <c r="G300" s="513"/>
      <c r="H300" s="513"/>
      <c r="I300" s="514"/>
      <c r="J300" s="514"/>
      <c r="K300" s="515"/>
      <c r="L300" s="516"/>
      <c r="M300" s="517"/>
      <c r="N300" s="517"/>
      <c r="O300" s="517"/>
      <c r="P300" s="517"/>
      <c r="Q300" s="517"/>
      <c r="R300" s="518"/>
      <c r="S300" s="519" t="str">
        <f t="shared" si="21"/>
        <v/>
      </c>
      <c r="T300" s="520" t="str">
        <f t="shared" si="22"/>
        <v/>
      </c>
      <c r="U300" s="521" t="str">
        <f t="shared" si="23"/>
        <v/>
      </c>
      <c r="V300" s="522"/>
      <c r="W300" s="523"/>
      <c r="X300" s="524"/>
      <c r="Y300" s="64" t="s">
        <v>271</v>
      </c>
    </row>
    <row r="301" spans="1:25" ht="14.25" customHeight="1" x14ac:dyDescent="0.2">
      <c r="A301" s="64"/>
      <c r="B301" s="64"/>
      <c r="C301" s="509" t="str">
        <f t="shared" si="20"/>
        <v>Chile | 2027</v>
      </c>
      <c r="D301" s="510" t="s">
        <v>70</v>
      </c>
      <c r="E301" s="511">
        <v>2027</v>
      </c>
      <c r="F301" s="512"/>
      <c r="G301" s="513"/>
      <c r="H301" s="513"/>
      <c r="I301" s="514"/>
      <c r="J301" s="514"/>
      <c r="K301" s="515"/>
      <c r="L301" s="516"/>
      <c r="M301" s="517"/>
      <c r="N301" s="517"/>
      <c r="O301" s="517"/>
      <c r="P301" s="517"/>
      <c r="Q301" s="517"/>
      <c r="R301" s="518"/>
      <c r="S301" s="519" t="str">
        <f t="shared" si="21"/>
        <v/>
      </c>
      <c r="T301" s="520" t="str">
        <f t="shared" si="22"/>
        <v/>
      </c>
      <c r="U301" s="521" t="str">
        <f t="shared" si="23"/>
        <v/>
      </c>
      <c r="V301" s="522"/>
      <c r="W301" s="523"/>
      <c r="X301" s="524"/>
      <c r="Y301" s="64" t="s">
        <v>271</v>
      </c>
    </row>
    <row r="302" spans="1:25" ht="14.25" customHeight="1" x14ac:dyDescent="0.2">
      <c r="A302" s="64"/>
      <c r="B302" s="64"/>
      <c r="C302" s="509" t="str">
        <f t="shared" si="20"/>
        <v>Chile | 2028</v>
      </c>
      <c r="D302" s="510" t="s">
        <v>70</v>
      </c>
      <c r="E302" s="511">
        <v>2028</v>
      </c>
      <c r="F302" s="512"/>
      <c r="G302" s="513"/>
      <c r="H302" s="513"/>
      <c r="I302" s="514"/>
      <c r="J302" s="514"/>
      <c r="K302" s="515"/>
      <c r="L302" s="516"/>
      <c r="M302" s="517"/>
      <c r="N302" s="517"/>
      <c r="O302" s="517"/>
      <c r="P302" s="517"/>
      <c r="Q302" s="517"/>
      <c r="R302" s="518"/>
      <c r="S302" s="519" t="str">
        <f t="shared" si="21"/>
        <v/>
      </c>
      <c r="T302" s="520" t="str">
        <f t="shared" si="22"/>
        <v/>
      </c>
      <c r="U302" s="521" t="str">
        <f t="shared" si="23"/>
        <v/>
      </c>
      <c r="V302" s="522"/>
      <c r="W302" s="523"/>
      <c r="X302" s="524"/>
      <c r="Y302" s="64" t="s">
        <v>271</v>
      </c>
    </row>
    <row r="303" spans="1:25" ht="14.25" customHeight="1" x14ac:dyDescent="0.2">
      <c r="A303" s="64"/>
      <c r="B303" s="64"/>
      <c r="C303" s="509" t="str">
        <f t="shared" si="20"/>
        <v>Chile | 2029</v>
      </c>
      <c r="D303" s="510" t="s">
        <v>70</v>
      </c>
      <c r="E303" s="511">
        <v>2029</v>
      </c>
      <c r="F303" s="512"/>
      <c r="G303" s="513"/>
      <c r="H303" s="513"/>
      <c r="I303" s="514"/>
      <c r="J303" s="514"/>
      <c r="K303" s="515"/>
      <c r="L303" s="516"/>
      <c r="M303" s="517"/>
      <c r="N303" s="517"/>
      <c r="O303" s="517"/>
      <c r="P303" s="517"/>
      <c r="Q303" s="517"/>
      <c r="R303" s="518"/>
      <c r="S303" s="519" t="str">
        <f t="shared" si="21"/>
        <v/>
      </c>
      <c r="T303" s="520" t="str">
        <f t="shared" si="22"/>
        <v/>
      </c>
      <c r="U303" s="521" t="str">
        <f t="shared" si="23"/>
        <v/>
      </c>
      <c r="V303" s="522"/>
      <c r="W303" s="523"/>
      <c r="X303" s="524"/>
      <c r="Y303" s="64" t="s">
        <v>271</v>
      </c>
    </row>
    <row r="304" spans="1:25" ht="14.25" customHeight="1" thickBot="1" x14ac:dyDescent="0.25">
      <c r="A304" s="64"/>
      <c r="B304" s="64"/>
      <c r="C304" s="525" t="str">
        <f t="shared" si="20"/>
        <v>Chile | 2030</v>
      </c>
      <c r="D304" s="510" t="s">
        <v>70</v>
      </c>
      <c r="E304" s="527">
        <v>2030</v>
      </c>
      <c r="F304" s="528"/>
      <c r="G304" s="529"/>
      <c r="H304" s="529"/>
      <c r="I304" s="530"/>
      <c r="J304" s="530"/>
      <c r="K304" s="531"/>
      <c r="L304" s="532"/>
      <c r="M304" s="533"/>
      <c r="N304" s="533"/>
      <c r="O304" s="533"/>
      <c r="P304" s="533"/>
      <c r="Q304" s="533"/>
      <c r="R304" s="534"/>
      <c r="S304" s="535" t="str">
        <f t="shared" si="21"/>
        <v/>
      </c>
      <c r="T304" s="536" t="str">
        <f t="shared" si="22"/>
        <v/>
      </c>
      <c r="U304" s="537" t="str">
        <f t="shared" si="23"/>
        <v/>
      </c>
      <c r="V304" s="538"/>
      <c r="W304" s="539"/>
      <c r="X304" s="540"/>
      <c r="Y304" s="64" t="s">
        <v>271</v>
      </c>
    </row>
    <row r="305" spans="1:25" ht="14.25" customHeight="1" x14ac:dyDescent="0.2">
      <c r="A305" s="64"/>
      <c r="B305" s="64"/>
      <c r="C305" s="493" t="str">
        <f t="shared" si="20"/>
        <v>China | 2018</v>
      </c>
      <c r="D305" s="494" t="s">
        <v>116</v>
      </c>
      <c r="E305" s="495">
        <v>2018</v>
      </c>
      <c r="F305" s="496">
        <v>0.67340960124777793</v>
      </c>
      <c r="G305" s="497">
        <v>1.5270612227750856E-3</v>
      </c>
      <c r="H305" s="497">
        <v>2.6313706175928969E-2</v>
      </c>
      <c r="I305" s="498"/>
      <c r="J305" s="498">
        <v>1.6191644117620532E-3</v>
      </c>
      <c r="K305" s="499">
        <v>3.7542785836773299E-2</v>
      </c>
      <c r="L305" s="500">
        <v>1.1641734518378279E-2</v>
      </c>
      <c r="M305" s="501">
        <v>0.18277470718559585</v>
      </c>
      <c r="N305" s="501">
        <v>1.8848884452146314E-5</v>
      </c>
      <c r="O305" s="501">
        <v>1.984217542545174E-2</v>
      </c>
      <c r="P305" s="501">
        <v>8.2060503350864201E-5</v>
      </c>
      <c r="Q305" s="501">
        <v>4.52267069934277E-2</v>
      </c>
      <c r="R305" s="502"/>
      <c r="S305" s="503">
        <f t="shared" si="21"/>
        <v>0.74041376648934343</v>
      </c>
      <c r="T305" s="504">
        <f t="shared" si="22"/>
        <v>0.29712901934742986</v>
      </c>
      <c r="U305" s="505">
        <f t="shared" si="23"/>
        <v>0.25958623351065657</v>
      </c>
      <c r="V305" s="506">
        <v>2017</v>
      </c>
      <c r="W305" s="507" t="s">
        <v>354</v>
      </c>
      <c r="X305" s="546" t="s">
        <v>355</v>
      </c>
      <c r="Y305" s="64" t="s">
        <v>271</v>
      </c>
    </row>
    <row r="306" spans="1:25" ht="14.25" customHeight="1" x14ac:dyDescent="0.2">
      <c r="A306" s="64"/>
      <c r="B306" s="64"/>
      <c r="C306" s="509" t="str">
        <f t="shared" si="20"/>
        <v>China | 2019</v>
      </c>
      <c r="D306" s="510" t="s">
        <v>116</v>
      </c>
      <c r="E306" s="511">
        <v>2019</v>
      </c>
      <c r="F306" s="512">
        <v>0.66153738248852556</v>
      </c>
      <c r="G306" s="513">
        <v>1.47441304373094E-3</v>
      </c>
      <c r="H306" s="513">
        <v>2.693337128737355E-2</v>
      </c>
      <c r="I306" s="514"/>
      <c r="J306" s="514">
        <v>1.5087699586326794E-3</v>
      </c>
      <c r="K306" s="515">
        <v>4.1032269746565625E-2</v>
      </c>
      <c r="L306" s="516">
        <v>1.2742341598668846E-2</v>
      </c>
      <c r="M306" s="517">
        <v>0.17848266303353214</v>
      </c>
      <c r="N306" s="517">
        <v>1.7805200508778621E-5</v>
      </c>
      <c r="O306" s="517">
        <v>2.5302016084278029E-2</v>
      </c>
      <c r="P306" s="517">
        <v>1.1420967814350959E-4</v>
      </c>
      <c r="Q306" s="517">
        <v>5.085327648735815E-2</v>
      </c>
      <c r="R306" s="518"/>
      <c r="S306" s="519">
        <f t="shared" si="21"/>
        <v>0.73248768791751051</v>
      </c>
      <c r="T306" s="520">
        <f t="shared" si="22"/>
        <v>0.30854458182905509</v>
      </c>
      <c r="U306" s="521">
        <f t="shared" si="23"/>
        <v>0.26751231208248949</v>
      </c>
      <c r="V306" s="522">
        <v>2018</v>
      </c>
      <c r="W306" s="523" t="s">
        <v>354</v>
      </c>
      <c r="X306" s="548" t="s">
        <v>355</v>
      </c>
      <c r="Y306" s="64" t="s">
        <v>271</v>
      </c>
    </row>
    <row r="307" spans="1:25" ht="14.25" customHeight="1" x14ac:dyDescent="0.2">
      <c r="A307" s="64"/>
      <c r="B307" s="64"/>
      <c r="C307" s="509" t="str">
        <f t="shared" si="20"/>
        <v>China | 2020</v>
      </c>
      <c r="D307" s="510" t="s">
        <v>116</v>
      </c>
      <c r="E307" s="511">
        <v>2020</v>
      </c>
      <c r="F307" s="512">
        <v>0.65091093992516869</v>
      </c>
      <c r="G307" s="513">
        <v>1.4272893457918392E-3</v>
      </c>
      <c r="H307" s="513">
        <v>2.7488013671312924E-2</v>
      </c>
      <c r="I307" s="514"/>
      <c r="J307" s="514">
        <v>1.4099594212528632E-3</v>
      </c>
      <c r="K307" s="515">
        <v>4.415559497288582E-2</v>
      </c>
      <c r="L307" s="516">
        <v>1.3727459727023453E-2</v>
      </c>
      <c r="M307" s="517">
        <v>0.17464099185258697</v>
      </c>
      <c r="N307" s="517">
        <v>1.6871032456168312E-5</v>
      </c>
      <c r="O307" s="517">
        <v>3.0188944496111789E-2</v>
      </c>
      <c r="P307" s="517">
        <v>1.429853742725177E-4</v>
      </c>
      <c r="Q307" s="517">
        <v>5.5889438536628769E-2</v>
      </c>
      <c r="R307" s="518"/>
      <c r="S307" s="519">
        <f t="shared" si="21"/>
        <v>0.72539330898092036</v>
      </c>
      <c r="T307" s="520">
        <f t="shared" si="22"/>
        <v>0.31876228599196554</v>
      </c>
      <c r="U307" s="521">
        <f t="shared" si="23"/>
        <v>0.27460669101907964</v>
      </c>
      <c r="V307" s="522">
        <v>2019</v>
      </c>
      <c r="W307" s="523" t="s">
        <v>354</v>
      </c>
      <c r="X307" s="548" t="s">
        <v>355</v>
      </c>
      <c r="Y307" s="64" t="s">
        <v>271</v>
      </c>
    </row>
    <row r="308" spans="1:25" ht="14.25" customHeight="1" x14ac:dyDescent="0.2">
      <c r="A308" s="64"/>
      <c r="B308" s="64"/>
      <c r="C308" s="509" t="str">
        <f t="shared" si="20"/>
        <v>China | 2021</v>
      </c>
      <c r="D308" s="510" t="s">
        <v>116</v>
      </c>
      <c r="E308" s="511">
        <v>2021</v>
      </c>
      <c r="F308" s="512">
        <v>0.64134396562757201</v>
      </c>
      <c r="G308" s="513">
        <v>1.3848639334957536E-3</v>
      </c>
      <c r="H308" s="513">
        <v>2.7987357586256159E-2</v>
      </c>
      <c r="I308" s="514"/>
      <c r="J308" s="514">
        <v>1.3210004054949307E-3</v>
      </c>
      <c r="K308" s="515">
        <v>4.6967521164091051E-2</v>
      </c>
      <c r="L308" s="516">
        <v>1.4614360470887079E-2</v>
      </c>
      <c r="M308" s="517">
        <v>0.17118233960572352</v>
      </c>
      <c r="N308" s="517">
        <v>1.6030002008238652E-5</v>
      </c>
      <c r="O308" s="517">
        <v>3.4588640653264904E-2</v>
      </c>
      <c r="P308" s="517">
        <v>1.6889210115880244E-4</v>
      </c>
      <c r="Q308" s="517">
        <v>6.0423489569854771E-2</v>
      </c>
      <c r="R308" s="518"/>
      <c r="S308" s="519">
        <f t="shared" si="21"/>
        <v>0.71900624759710274</v>
      </c>
      <c r="T308" s="520">
        <f t="shared" si="22"/>
        <v>0.32796127356698834</v>
      </c>
      <c r="U308" s="521">
        <f t="shared" si="23"/>
        <v>0.28099375240289726</v>
      </c>
      <c r="V308" s="522">
        <v>2020</v>
      </c>
      <c r="W308" s="523" t="s">
        <v>354</v>
      </c>
      <c r="X308" s="548" t="s">
        <v>355</v>
      </c>
      <c r="Y308" s="64" t="s">
        <v>271</v>
      </c>
    </row>
    <row r="309" spans="1:25" ht="14.25" customHeight="1" x14ac:dyDescent="0.2">
      <c r="A309" s="64"/>
      <c r="B309" s="64"/>
      <c r="C309" s="509" t="str">
        <f t="shared" si="20"/>
        <v>China | 2022</v>
      </c>
      <c r="D309" s="510" t="s">
        <v>116</v>
      </c>
      <c r="E309" s="511">
        <v>2022</v>
      </c>
      <c r="F309" s="512">
        <v>0.64134396562757201</v>
      </c>
      <c r="G309" s="513">
        <v>1.3848639334957536E-3</v>
      </c>
      <c r="H309" s="513">
        <v>2.7987357586256159E-2</v>
      </c>
      <c r="I309" s="514"/>
      <c r="J309" s="514">
        <v>1.3210004054949307E-3</v>
      </c>
      <c r="K309" s="515">
        <v>4.6967521164091051E-2</v>
      </c>
      <c r="L309" s="516">
        <v>1.4614360470887079E-2</v>
      </c>
      <c r="M309" s="517">
        <v>0.17118233960572352</v>
      </c>
      <c r="N309" s="517">
        <v>1.6030002008238652E-5</v>
      </c>
      <c r="O309" s="517">
        <v>3.4588640653264904E-2</v>
      </c>
      <c r="P309" s="517">
        <v>1.6889210115880244E-4</v>
      </c>
      <c r="Q309" s="517">
        <v>6.0423489569854771E-2</v>
      </c>
      <c r="R309" s="518"/>
      <c r="S309" s="519">
        <f t="shared" si="21"/>
        <v>0.71900624759710274</v>
      </c>
      <c r="T309" s="520">
        <f t="shared" si="22"/>
        <v>0.32796127356698834</v>
      </c>
      <c r="U309" s="521">
        <f t="shared" si="23"/>
        <v>0.28099375240289726</v>
      </c>
      <c r="V309" s="522">
        <v>2020</v>
      </c>
      <c r="W309" s="523" t="s">
        <v>788</v>
      </c>
      <c r="X309" s="524" t="s">
        <v>355</v>
      </c>
      <c r="Y309" s="64" t="s">
        <v>271</v>
      </c>
    </row>
    <row r="310" spans="1:25" ht="14.25" customHeight="1" x14ac:dyDescent="0.2">
      <c r="A310" s="64"/>
      <c r="B310" s="64"/>
      <c r="C310" s="509" t="str">
        <f t="shared" si="20"/>
        <v>China | 2023</v>
      </c>
      <c r="D310" s="510" t="s">
        <v>116</v>
      </c>
      <c r="E310" s="511">
        <v>2023</v>
      </c>
      <c r="F310" s="512"/>
      <c r="G310" s="513"/>
      <c r="H310" s="513"/>
      <c r="I310" s="514"/>
      <c r="J310" s="514"/>
      <c r="K310" s="515"/>
      <c r="L310" s="516"/>
      <c r="M310" s="517"/>
      <c r="N310" s="517"/>
      <c r="O310" s="517"/>
      <c r="P310" s="517"/>
      <c r="Q310" s="517"/>
      <c r="R310" s="518"/>
      <c r="S310" s="519" t="str">
        <f t="shared" si="21"/>
        <v/>
      </c>
      <c r="T310" s="520" t="str">
        <f t="shared" si="22"/>
        <v/>
      </c>
      <c r="U310" s="521" t="str">
        <f t="shared" si="23"/>
        <v/>
      </c>
      <c r="V310" s="522"/>
      <c r="W310" s="523"/>
      <c r="X310" s="524"/>
      <c r="Y310" s="64" t="s">
        <v>271</v>
      </c>
    </row>
    <row r="311" spans="1:25" ht="14.25" customHeight="1" x14ac:dyDescent="0.2">
      <c r="A311" s="64"/>
      <c r="B311" s="64"/>
      <c r="C311" s="509" t="str">
        <f t="shared" si="20"/>
        <v>China | 2024</v>
      </c>
      <c r="D311" s="510" t="s">
        <v>116</v>
      </c>
      <c r="E311" s="511">
        <v>2024</v>
      </c>
      <c r="F311" s="512"/>
      <c r="G311" s="513"/>
      <c r="H311" s="513"/>
      <c r="I311" s="514"/>
      <c r="J311" s="514"/>
      <c r="K311" s="515"/>
      <c r="L311" s="516"/>
      <c r="M311" s="517"/>
      <c r="N311" s="517"/>
      <c r="O311" s="517"/>
      <c r="P311" s="517"/>
      <c r="Q311" s="517"/>
      <c r="R311" s="518"/>
      <c r="S311" s="519" t="str">
        <f t="shared" si="21"/>
        <v/>
      </c>
      <c r="T311" s="520" t="str">
        <f t="shared" si="22"/>
        <v/>
      </c>
      <c r="U311" s="521" t="str">
        <f t="shared" si="23"/>
        <v/>
      </c>
      <c r="V311" s="522"/>
      <c r="W311" s="523"/>
      <c r="X311" s="524"/>
      <c r="Y311" s="64" t="s">
        <v>271</v>
      </c>
    </row>
    <row r="312" spans="1:25" ht="14.25" customHeight="1" x14ac:dyDescent="0.2">
      <c r="A312" s="64"/>
      <c r="B312" s="64"/>
      <c r="C312" s="509" t="str">
        <f t="shared" si="20"/>
        <v>China | 2025</v>
      </c>
      <c r="D312" s="510" t="s">
        <v>116</v>
      </c>
      <c r="E312" s="511">
        <v>2025</v>
      </c>
      <c r="F312" s="512"/>
      <c r="G312" s="513"/>
      <c r="H312" s="513"/>
      <c r="I312" s="514"/>
      <c r="J312" s="514"/>
      <c r="K312" s="515"/>
      <c r="L312" s="516"/>
      <c r="M312" s="517"/>
      <c r="N312" s="517"/>
      <c r="O312" s="517"/>
      <c r="P312" s="517"/>
      <c r="Q312" s="517"/>
      <c r="R312" s="518"/>
      <c r="S312" s="519" t="str">
        <f t="shared" si="21"/>
        <v/>
      </c>
      <c r="T312" s="520" t="str">
        <f t="shared" si="22"/>
        <v/>
      </c>
      <c r="U312" s="521" t="str">
        <f t="shared" si="23"/>
        <v/>
      </c>
      <c r="V312" s="522"/>
      <c r="W312" s="523"/>
      <c r="X312" s="524"/>
      <c r="Y312" s="64" t="s">
        <v>271</v>
      </c>
    </row>
    <row r="313" spans="1:25" ht="14.25" customHeight="1" x14ac:dyDescent="0.2">
      <c r="A313" s="64"/>
      <c r="B313" s="64"/>
      <c r="C313" s="509" t="str">
        <f t="shared" si="20"/>
        <v>China | 2026</v>
      </c>
      <c r="D313" s="510" t="s">
        <v>116</v>
      </c>
      <c r="E313" s="511">
        <v>2026</v>
      </c>
      <c r="F313" s="512"/>
      <c r="G313" s="513"/>
      <c r="H313" s="513"/>
      <c r="I313" s="514"/>
      <c r="J313" s="514"/>
      <c r="K313" s="515"/>
      <c r="L313" s="516"/>
      <c r="M313" s="517"/>
      <c r="N313" s="517"/>
      <c r="O313" s="517"/>
      <c r="P313" s="517"/>
      <c r="Q313" s="517"/>
      <c r="R313" s="518"/>
      <c r="S313" s="519" t="str">
        <f t="shared" si="21"/>
        <v/>
      </c>
      <c r="T313" s="520" t="str">
        <f t="shared" si="22"/>
        <v/>
      </c>
      <c r="U313" s="521" t="str">
        <f t="shared" si="23"/>
        <v/>
      </c>
      <c r="V313" s="522"/>
      <c r="W313" s="523"/>
      <c r="X313" s="524"/>
      <c r="Y313" s="64" t="s">
        <v>271</v>
      </c>
    </row>
    <row r="314" spans="1:25" ht="14.25" customHeight="1" x14ac:dyDescent="0.2">
      <c r="A314" s="64"/>
      <c r="B314" s="64"/>
      <c r="C314" s="509" t="str">
        <f t="shared" si="20"/>
        <v>China | 2027</v>
      </c>
      <c r="D314" s="510" t="s">
        <v>116</v>
      </c>
      <c r="E314" s="511">
        <v>2027</v>
      </c>
      <c r="F314" s="512"/>
      <c r="G314" s="513"/>
      <c r="H314" s="513"/>
      <c r="I314" s="514"/>
      <c r="J314" s="514"/>
      <c r="K314" s="515"/>
      <c r="L314" s="516"/>
      <c r="M314" s="517"/>
      <c r="N314" s="517"/>
      <c r="O314" s="517"/>
      <c r="P314" s="517"/>
      <c r="Q314" s="517"/>
      <c r="R314" s="518"/>
      <c r="S314" s="519" t="str">
        <f t="shared" si="21"/>
        <v/>
      </c>
      <c r="T314" s="520" t="str">
        <f t="shared" si="22"/>
        <v/>
      </c>
      <c r="U314" s="521" t="str">
        <f t="shared" si="23"/>
        <v/>
      </c>
      <c r="V314" s="522"/>
      <c r="W314" s="523"/>
      <c r="X314" s="524"/>
      <c r="Y314" s="64" t="s">
        <v>271</v>
      </c>
    </row>
    <row r="315" spans="1:25" ht="14.25" customHeight="1" x14ac:dyDescent="0.2">
      <c r="A315" s="64"/>
      <c r="B315" s="64"/>
      <c r="C315" s="509" t="str">
        <f t="shared" si="20"/>
        <v>China | 2028</v>
      </c>
      <c r="D315" s="510" t="s">
        <v>116</v>
      </c>
      <c r="E315" s="511">
        <v>2028</v>
      </c>
      <c r="F315" s="512"/>
      <c r="G315" s="513"/>
      <c r="H315" s="513"/>
      <c r="I315" s="514"/>
      <c r="J315" s="514"/>
      <c r="K315" s="515"/>
      <c r="L315" s="516"/>
      <c r="M315" s="517"/>
      <c r="N315" s="517"/>
      <c r="O315" s="517"/>
      <c r="P315" s="517"/>
      <c r="Q315" s="517"/>
      <c r="R315" s="518"/>
      <c r="S315" s="519" t="str">
        <f t="shared" si="21"/>
        <v/>
      </c>
      <c r="T315" s="520" t="str">
        <f t="shared" si="22"/>
        <v/>
      </c>
      <c r="U315" s="521" t="str">
        <f t="shared" si="23"/>
        <v/>
      </c>
      <c r="V315" s="522"/>
      <c r="W315" s="523"/>
      <c r="X315" s="524"/>
      <c r="Y315" s="64" t="s">
        <v>271</v>
      </c>
    </row>
    <row r="316" spans="1:25" ht="14.25" customHeight="1" x14ac:dyDescent="0.2">
      <c r="A316" s="64"/>
      <c r="B316" s="64"/>
      <c r="C316" s="509" t="str">
        <f t="shared" si="20"/>
        <v>China | 2029</v>
      </c>
      <c r="D316" s="510" t="s">
        <v>116</v>
      </c>
      <c r="E316" s="511">
        <v>2029</v>
      </c>
      <c r="F316" s="512"/>
      <c r="G316" s="513"/>
      <c r="H316" s="513"/>
      <c r="I316" s="514"/>
      <c r="J316" s="514"/>
      <c r="K316" s="515"/>
      <c r="L316" s="516"/>
      <c r="M316" s="517"/>
      <c r="N316" s="517"/>
      <c r="O316" s="517"/>
      <c r="P316" s="517"/>
      <c r="Q316" s="517"/>
      <c r="R316" s="518"/>
      <c r="S316" s="519" t="str">
        <f t="shared" si="21"/>
        <v/>
      </c>
      <c r="T316" s="520" t="str">
        <f t="shared" si="22"/>
        <v/>
      </c>
      <c r="U316" s="521" t="str">
        <f t="shared" si="23"/>
        <v/>
      </c>
      <c r="V316" s="522"/>
      <c r="W316" s="523"/>
      <c r="X316" s="524"/>
      <c r="Y316" s="64" t="s">
        <v>271</v>
      </c>
    </row>
    <row r="317" spans="1:25" ht="14.25" customHeight="1" thickBot="1" x14ac:dyDescent="0.25">
      <c r="A317" s="64"/>
      <c r="B317" s="64"/>
      <c r="C317" s="525" t="str">
        <f t="shared" si="20"/>
        <v>China | 2030</v>
      </c>
      <c r="D317" s="510" t="s">
        <v>116</v>
      </c>
      <c r="E317" s="527">
        <v>2030</v>
      </c>
      <c r="F317" s="528"/>
      <c r="G317" s="529"/>
      <c r="H317" s="529"/>
      <c r="I317" s="530"/>
      <c r="J317" s="530"/>
      <c r="K317" s="531"/>
      <c r="L317" s="532"/>
      <c r="M317" s="533"/>
      <c r="N317" s="533"/>
      <c r="O317" s="533"/>
      <c r="P317" s="533"/>
      <c r="Q317" s="533"/>
      <c r="R317" s="534"/>
      <c r="S317" s="535" t="str">
        <f t="shared" si="21"/>
        <v/>
      </c>
      <c r="T317" s="536" t="str">
        <f t="shared" si="22"/>
        <v/>
      </c>
      <c r="U317" s="537" t="str">
        <f t="shared" si="23"/>
        <v/>
      </c>
      <c r="V317" s="538"/>
      <c r="W317" s="539"/>
      <c r="X317" s="540"/>
      <c r="Y317" s="64" t="s">
        <v>271</v>
      </c>
    </row>
    <row r="318" spans="1:25" ht="14.25" customHeight="1" x14ac:dyDescent="0.2">
      <c r="A318" s="64"/>
      <c r="B318" s="64"/>
      <c r="C318" s="493" t="str">
        <f t="shared" si="20"/>
        <v>Colombia | 2018</v>
      </c>
      <c r="D318" s="494" t="s">
        <v>74</v>
      </c>
      <c r="E318" s="495">
        <v>2018</v>
      </c>
      <c r="F318" s="496">
        <v>4.0136226034308782E-2</v>
      </c>
      <c r="G318" s="497">
        <v>2.7926337033299699E-2</v>
      </c>
      <c r="H318" s="497">
        <v>0.13881180625630676</v>
      </c>
      <c r="I318" s="498"/>
      <c r="J318" s="498"/>
      <c r="K318" s="499"/>
      <c r="L318" s="500">
        <v>1.8012108980827446E-2</v>
      </c>
      <c r="M318" s="501">
        <v>0.7748990918264379</v>
      </c>
      <c r="N318" s="501"/>
      <c r="O318" s="552">
        <v>1.7658930373360242E-4</v>
      </c>
      <c r="P318" s="501"/>
      <c r="Q318" s="552">
        <v>3.7840565085771948E-5</v>
      </c>
      <c r="R318" s="502"/>
      <c r="S318" s="503">
        <f t="shared" si="21"/>
        <v>0.20687436932391512</v>
      </c>
      <c r="T318" s="504">
        <f t="shared" si="22"/>
        <v>0.79312563067608488</v>
      </c>
      <c r="U318" s="505">
        <f t="shared" si="23"/>
        <v>0.79312563067608488</v>
      </c>
      <c r="V318" s="506">
        <v>2017</v>
      </c>
      <c r="W318" s="507" t="s">
        <v>354</v>
      </c>
      <c r="X318" s="65" t="s">
        <v>355</v>
      </c>
      <c r="Y318" s="64" t="s">
        <v>271</v>
      </c>
    </row>
    <row r="319" spans="1:25" ht="14.25" customHeight="1" x14ac:dyDescent="0.2">
      <c r="A319" s="64"/>
      <c r="B319" s="64"/>
      <c r="C319" s="509" t="str">
        <f t="shared" si="20"/>
        <v>Colombia | 2019</v>
      </c>
      <c r="D319" s="510" t="s">
        <v>74</v>
      </c>
      <c r="E319" s="511">
        <v>2019</v>
      </c>
      <c r="F319" s="512">
        <v>5.6839498761911911E-2</v>
      </c>
      <c r="G319" s="513">
        <v>2.9276406292989169E-2</v>
      </c>
      <c r="H319" s="513">
        <v>0.14534403841824867</v>
      </c>
      <c r="I319" s="514"/>
      <c r="J319" s="514"/>
      <c r="K319" s="515"/>
      <c r="L319" s="516">
        <v>1.8233660988969759E-2</v>
      </c>
      <c r="M319" s="517">
        <v>0.74950601535729466</v>
      </c>
      <c r="N319" s="517"/>
      <c r="O319" s="554">
        <v>2.6262474675470851E-4</v>
      </c>
      <c r="P319" s="517"/>
      <c r="Q319" s="554">
        <v>5.377554338310697E-4</v>
      </c>
      <c r="R319" s="518"/>
      <c r="S319" s="519">
        <f t="shared" si="21"/>
        <v>0.2314599434731498</v>
      </c>
      <c r="T319" s="520">
        <f t="shared" si="22"/>
        <v>0.7685400565268502</v>
      </c>
      <c r="U319" s="521">
        <f t="shared" si="23"/>
        <v>0.7685400565268502</v>
      </c>
      <c r="V319" s="522">
        <v>2018</v>
      </c>
      <c r="W319" s="523" t="s">
        <v>354</v>
      </c>
      <c r="X319" s="66" t="s">
        <v>355</v>
      </c>
      <c r="Y319" s="64" t="s">
        <v>271</v>
      </c>
    </row>
    <row r="320" spans="1:25" ht="14.25" customHeight="1" x14ac:dyDescent="0.2">
      <c r="A320" s="64"/>
      <c r="B320" s="64"/>
      <c r="C320" s="509" t="str">
        <f t="shared" si="20"/>
        <v>Colombia | 2020</v>
      </c>
      <c r="D320" s="510" t="s">
        <v>74</v>
      </c>
      <c r="E320" s="511">
        <v>2020</v>
      </c>
      <c r="F320" s="512">
        <v>0.10149721448467966</v>
      </c>
      <c r="G320" s="513">
        <v>3.3886291285316353E-2</v>
      </c>
      <c r="H320" s="513">
        <v>0.16371120175089535</v>
      </c>
      <c r="I320" s="514"/>
      <c r="J320" s="514"/>
      <c r="K320" s="515"/>
      <c r="L320" s="516">
        <v>1.9523477914842817E-2</v>
      </c>
      <c r="M320" s="517">
        <v>0.67889474731396737</v>
      </c>
      <c r="N320" s="517"/>
      <c r="O320" s="554">
        <v>1.7036410664544369E-3</v>
      </c>
      <c r="P320" s="517"/>
      <c r="Q320" s="554">
        <v>7.8342618384401113E-4</v>
      </c>
      <c r="R320" s="518"/>
      <c r="S320" s="519">
        <f t="shared" si="21"/>
        <v>0.2990947075208914</v>
      </c>
      <c r="T320" s="520">
        <f t="shared" si="22"/>
        <v>0.7009052924791086</v>
      </c>
      <c r="U320" s="521">
        <f t="shared" si="23"/>
        <v>0.7009052924791086</v>
      </c>
      <c r="V320" s="522">
        <v>2019</v>
      </c>
      <c r="W320" s="523" t="s">
        <v>354</v>
      </c>
      <c r="X320" s="66" t="s">
        <v>355</v>
      </c>
      <c r="Y320" s="64" t="s">
        <v>271</v>
      </c>
    </row>
    <row r="321" spans="1:25" ht="14.25" customHeight="1" x14ac:dyDescent="0.2">
      <c r="A321" s="64"/>
      <c r="B321" s="64"/>
      <c r="C321" s="509" t="str">
        <f t="shared" si="20"/>
        <v>Colombia | 2021</v>
      </c>
      <c r="D321" s="510" t="s">
        <v>74</v>
      </c>
      <c r="E321" s="511">
        <v>2021</v>
      </c>
      <c r="F321" s="512">
        <v>0.11951138071122488</v>
      </c>
      <c r="G321" s="513">
        <v>3.4907340419611556E-2</v>
      </c>
      <c r="H321" s="513">
        <v>0.1385719850854249</v>
      </c>
      <c r="I321" s="514"/>
      <c r="J321" s="514"/>
      <c r="K321" s="515"/>
      <c r="L321" s="516">
        <v>1.0100729033335188E-2</v>
      </c>
      <c r="M321" s="517">
        <v>0.69337470087372699</v>
      </c>
      <c r="N321" s="517"/>
      <c r="O321" s="554">
        <v>2.6573543324614614E-3</v>
      </c>
      <c r="P321" s="517"/>
      <c r="Q321" s="554">
        <v>8.76509544215037E-4</v>
      </c>
      <c r="R321" s="518"/>
      <c r="S321" s="519">
        <f t="shared" si="21"/>
        <v>0.29299070621626133</v>
      </c>
      <c r="T321" s="520">
        <f t="shared" si="22"/>
        <v>0.70700929378373867</v>
      </c>
      <c r="U321" s="521">
        <f t="shared" si="23"/>
        <v>0.70700929378373867</v>
      </c>
      <c r="V321" s="522">
        <v>2020</v>
      </c>
      <c r="W321" s="523" t="s">
        <v>354</v>
      </c>
      <c r="X321" s="66" t="s">
        <v>355</v>
      </c>
      <c r="Y321" s="64" t="s">
        <v>271</v>
      </c>
    </row>
    <row r="322" spans="1:25" ht="14.25" customHeight="1" x14ac:dyDescent="0.2">
      <c r="A322" s="64"/>
      <c r="B322" s="64"/>
      <c r="C322" s="509" t="str">
        <f t="shared" si="20"/>
        <v>Colombia | 2022</v>
      </c>
      <c r="D322" s="510" t="s">
        <v>74</v>
      </c>
      <c r="E322" s="511">
        <v>2022</v>
      </c>
      <c r="F322" s="512">
        <v>4.9337251698025782E-2</v>
      </c>
      <c r="G322" s="513">
        <v>3.5265282232004584E-2</v>
      </c>
      <c r="H322" s="513">
        <v>0.14946285073225457</v>
      </c>
      <c r="I322" s="514"/>
      <c r="J322" s="514"/>
      <c r="K322" s="515"/>
      <c r="L322" s="516">
        <v>2.3571158559635152E-2</v>
      </c>
      <c r="M322" s="517">
        <v>0.737693123757728</v>
      </c>
      <c r="N322" s="517"/>
      <c r="O322" s="554">
        <v>3.9386881607667637E-3</v>
      </c>
      <c r="P322" s="517"/>
      <c r="Q322" s="554">
        <v>7.3164485958515733E-4</v>
      </c>
      <c r="R322" s="518"/>
      <c r="S322" s="519">
        <f t="shared" si="21"/>
        <v>0.23406538466228477</v>
      </c>
      <c r="T322" s="520">
        <f t="shared" si="22"/>
        <v>0.76593461533771523</v>
      </c>
      <c r="U322" s="521">
        <f t="shared" si="23"/>
        <v>0.76593461533771523</v>
      </c>
      <c r="V322" s="522">
        <v>2021</v>
      </c>
      <c r="W322" s="523" t="s">
        <v>788</v>
      </c>
      <c r="X322" s="524" t="s">
        <v>357</v>
      </c>
      <c r="Y322" s="64" t="s">
        <v>271</v>
      </c>
    </row>
    <row r="323" spans="1:25" ht="14.25" customHeight="1" x14ac:dyDescent="0.2">
      <c r="A323" s="64"/>
      <c r="B323" s="64"/>
      <c r="C323" s="509" t="str">
        <f t="shared" si="20"/>
        <v>Colombia | 2023</v>
      </c>
      <c r="D323" s="510" t="s">
        <v>74</v>
      </c>
      <c r="E323" s="511">
        <v>2023</v>
      </c>
      <c r="F323" s="512"/>
      <c r="G323" s="513"/>
      <c r="H323" s="513"/>
      <c r="I323" s="514"/>
      <c r="J323" s="514"/>
      <c r="K323" s="515"/>
      <c r="L323" s="516"/>
      <c r="M323" s="517"/>
      <c r="N323" s="517"/>
      <c r="O323" s="517"/>
      <c r="P323" s="517"/>
      <c r="Q323" s="517"/>
      <c r="R323" s="518"/>
      <c r="S323" s="519" t="str">
        <f t="shared" si="21"/>
        <v/>
      </c>
      <c r="T323" s="520" t="str">
        <f t="shared" si="22"/>
        <v/>
      </c>
      <c r="U323" s="521" t="str">
        <f t="shared" si="23"/>
        <v/>
      </c>
      <c r="V323" s="522"/>
      <c r="W323" s="523"/>
      <c r="X323" s="524"/>
      <c r="Y323" s="64" t="s">
        <v>271</v>
      </c>
    </row>
    <row r="324" spans="1:25" ht="14.25" customHeight="1" x14ac:dyDescent="0.2">
      <c r="A324" s="64"/>
      <c r="B324" s="64"/>
      <c r="C324" s="509" t="str">
        <f t="shared" si="20"/>
        <v>Colombia | 2024</v>
      </c>
      <c r="D324" s="510" t="s">
        <v>74</v>
      </c>
      <c r="E324" s="511">
        <v>2024</v>
      </c>
      <c r="F324" s="512"/>
      <c r="G324" s="513"/>
      <c r="H324" s="513"/>
      <c r="I324" s="514"/>
      <c r="J324" s="514"/>
      <c r="K324" s="515"/>
      <c r="L324" s="516"/>
      <c r="M324" s="517"/>
      <c r="N324" s="517"/>
      <c r="O324" s="517"/>
      <c r="P324" s="517"/>
      <c r="Q324" s="517"/>
      <c r="R324" s="518"/>
      <c r="S324" s="519" t="str">
        <f t="shared" si="21"/>
        <v/>
      </c>
      <c r="T324" s="520" t="str">
        <f t="shared" si="22"/>
        <v/>
      </c>
      <c r="U324" s="521" t="str">
        <f t="shared" si="23"/>
        <v/>
      </c>
      <c r="V324" s="522"/>
      <c r="W324" s="523"/>
      <c r="X324" s="524"/>
      <c r="Y324" s="64" t="s">
        <v>271</v>
      </c>
    </row>
    <row r="325" spans="1:25" ht="14.25" customHeight="1" x14ac:dyDescent="0.2">
      <c r="A325" s="64"/>
      <c r="B325" s="64"/>
      <c r="C325" s="509" t="str">
        <f t="shared" si="20"/>
        <v>Colombia | 2025</v>
      </c>
      <c r="D325" s="510" t="s">
        <v>74</v>
      </c>
      <c r="E325" s="511">
        <v>2025</v>
      </c>
      <c r="F325" s="512"/>
      <c r="G325" s="513"/>
      <c r="H325" s="513"/>
      <c r="I325" s="514"/>
      <c r="J325" s="514"/>
      <c r="K325" s="515"/>
      <c r="L325" s="516"/>
      <c r="M325" s="517"/>
      <c r="N325" s="517"/>
      <c r="O325" s="517"/>
      <c r="P325" s="517"/>
      <c r="Q325" s="517"/>
      <c r="R325" s="518"/>
      <c r="S325" s="519" t="str">
        <f t="shared" si="21"/>
        <v/>
      </c>
      <c r="T325" s="520" t="str">
        <f t="shared" si="22"/>
        <v/>
      </c>
      <c r="U325" s="521" t="str">
        <f t="shared" si="23"/>
        <v/>
      </c>
      <c r="V325" s="522"/>
      <c r="W325" s="523"/>
      <c r="X325" s="524"/>
      <c r="Y325" s="64" t="s">
        <v>271</v>
      </c>
    </row>
    <row r="326" spans="1:25" ht="14.25" customHeight="1" x14ac:dyDescent="0.2">
      <c r="A326" s="64"/>
      <c r="B326" s="64"/>
      <c r="C326" s="509" t="str">
        <f t="shared" si="20"/>
        <v>Colombia | 2026</v>
      </c>
      <c r="D326" s="510" t="s">
        <v>74</v>
      </c>
      <c r="E326" s="511">
        <v>2026</v>
      </c>
      <c r="F326" s="512"/>
      <c r="G326" s="513"/>
      <c r="H326" s="513"/>
      <c r="I326" s="514"/>
      <c r="J326" s="514"/>
      <c r="K326" s="515"/>
      <c r="L326" s="516"/>
      <c r="M326" s="517"/>
      <c r="N326" s="517"/>
      <c r="O326" s="517"/>
      <c r="P326" s="517"/>
      <c r="Q326" s="517"/>
      <c r="R326" s="518"/>
      <c r="S326" s="519" t="str">
        <f t="shared" si="21"/>
        <v/>
      </c>
      <c r="T326" s="520" t="str">
        <f t="shared" si="22"/>
        <v/>
      </c>
      <c r="U326" s="521" t="str">
        <f t="shared" si="23"/>
        <v/>
      </c>
      <c r="V326" s="522"/>
      <c r="W326" s="523"/>
      <c r="X326" s="524"/>
      <c r="Y326" s="64" t="s">
        <v>271</v>
      </c>
    </row>
    <row r="327" spans="1:25" ht="14.25" customHeight="1" x14ac:dyDescent="0.2">
      <c r="A327" s="64"/>
      <c r="B327" s="64"/>
      <c r="C327" s="509" t="str">
        <f t="shared" ref="C327:C390" si="24">D327&amp;" | "&amp;E327</f>
        <v>Colombia | 2027</v>
      </c>
      <c r="D327" s="510" t="s">
        <v>74</v>
      </c>
      <c r="E327" s="511">
        <v>2027</v>
      </c>
      <c r="F327" s="512"/>
      <c r="G327" s="513"/>
      <c r="H327" s="513"/>
      <c r="I327" s="514"/>
      <c r="J327" s="514"/>
      <c r="K327" s="515"/>
      <c r="L327" s="516"/>
      <c r="M327" s="517"/>
      <c r="N327" s="517"/>
      <c r="O327" s="517"/>
      <c r="P327" s="517"/>
      <c r="Q327" s="517"/>
      <c r="R327" s="518"/>
      <c r="S327" s="519" t="str">
        <f t="shared" ref="S327:S390" si="25">IFERROR(1-U327,"")</f>
        <v/>
      </c>
      <c r="T327" s="520" t="str">
        <f t="shared" ref="T327:T390" si="26">IF(AND(ISBLANK(F327),ISBLANK(H327),ISBLANK(Q327),ISBLANK(M327)),"",SUM(K327:R327))</f>
        <v/>
      </c>
      <c r="U327" s="521" t="str">
        <f t="shared" ref="U327:U390" si="27">IF(AND(ISBLANK(F327),ISBLANK(H327),ISBLANK(Q327),ISBLANK(M327)),"",SUM(L327:R327))</f>
        <v/>
      </c>
      <c r="V327" s="522"/>
      <c r="W327" s="523"/>
      <c r="X327" s="524"/>
      <c r="Y327" s="64" t="s">
        <v>271</v>
      </c>
    </row>
    <row r="328" spans="1:25" ht="14.25" customHeight="1" x14ac:dyDescent="0.2">
      <c r="A328" s="64"/>
      <c r="B328" s="64"/>
      <c r="C328" s="509" t="str">
        <f t="shared" si="24"/>
        <v>Colombia | 2028</v>
      </c>
      <c r="D328" s="510" t="s">
        <v>74</v>
      </c>
      <c r="E328" s="511">
        <v>2028</v>
      </c>
      <c r="F328" s="512"/>
      <c r="G328" s="513"/>
      <c r="H328" s="513"/>
      <c r="I328" s="514"/>
      <c r="J328" s="514"/>
      <c r="K328" s="515"/>
      <c r="L328" s="516"/>
      <c r="M328" s="517"/>
      <c r="N328" s="517"/>
      <c r="O328" s="517"/>
      <c r="P328" s="517"/>
      <c r="Q328" s="517"/>
      <c r="R328" s="518"/>
      <c r="S328" s="519" t="str">
        <f t="shared" si="25"/>
        <v/>
      </c>
      <c r="T328" s="520" t="str">
        <f t="shared" si="26"/>
        <v/>
      </c>
      <c r="U328" s="521" t="str">
        <f t="shared" si="27"/>
        <v/>
      </c>
      <c r="V328" s="522"/>
      <c r="W328" s="523"/>
      <c r="X328" s="524"/>
      <c r="Y328" s="64" t="s">
        <v>271</v>
      </c>
    </row>
    <row r="329" spans="1:25" ht="14.25" customHeight="1" x14ac:dyDescent="0.2">
      <c r="A329" s="64"/>
      <c r="B329" s="64"/>
      <c r="C329" s="509" t="str">
        <f t="shared" si="24"/>
        <v>Colombia | 2029</v>
      </c>
      <c r="D329" s="510" t="s">
        <v>74</v>
      </c>
      <c r="E329" s="511">
        <v>2029</v>
      </c>
      <c r="F329" s="512"/>
      <c r="G329" s="513"/>
      <c r="H329" s="513"/>
      <c r="I329" s="514"/>
      <c r="J329" s="514"/>
      <c r="K329" s="515"/>
      <c r="L329" s="516"/>
      <c r="M329" s="517"/>
      <c r="N329" s="517"/>
      <c r="O329" s="517"/>
      <c r="P329" s="517"/>
      <c r="Q329" s="517"/>
      <c r="R329" s="518"/>
      <c r="S329" s="519" t="str">
        <f t="shared" si="25"/>
        <v/>
      </c>
      <c r="T329" s="520" t="str">
        <f t="shared" si="26"/>
        <v/>
      </c>
      <c r="U329" s="521" t="str">
        <f t="shared" si="27"/>
        <v/>
      </c>
      <c r="V329" s="522"/>
      <c r="W329" s="523"/>
      <c r="X329" s="524"/>
      <c r="Y329" s="64" t="s">
        <v>271</v>
      </c>
    </row>
    <row r="330" spans="1:25" ht="14.25" customHeight="1" thickBot="1" x14ac:dyDescent="0.25">
      <c r="A330" s="64"/>
      <c r="B330" s="64"/>
      <c r="C330" s="525" t="str">
        <f t="shared" si="24"/>
        <v>Colombia | 2030</v>
      </c>
      <c r="D330" s="510" t="s">
        <v>74</v>
      </c>
      <c r="E330" s="527">
        <v>2030</v>
      </c>
      <c r="F330" s="528"/>
      <c r="G330" s="529"/>
      <c r="H330" s="529"/>
      <c r="I330" s="530"/>
      <c r="J330" s="530"/>
      <c r="K330" s="531"/>
      <c r="L330" s="532"/>
      <c r="M330" s="533"/>
      <c r="N330" s="533"/>
      <c r="O330" s="533"/>
      <c r="P330" s="533"/>
      <c r="Q330" s="533"/>
      <c r="R330" s="534"/>
      <c r="S330" s="535" t="str">
        <f t="shared" si="25"/>
        <v/>
      </c>
      <c r="T330" s="536" t="str">
        <f t="shared" si="26"/>
        <v/>
      </c>
      <c r="U330" s="537" t="str">
        <f t="shared" si="27"/>
        <v/>
      </c>
      <c r="V330" s="538"/>
      <c r="W330" s="539"/>
      <c r="X330" s="540"/>
      <c r="Y330" s="64" t="s">
        <v>271</v>
      </c>
    </row>
    <row r="331" spans="1:25" ht="14.25" customHeight="1" x14ac:dyDescent="0.2">
      <c r="A331" s="64"/>
      <c r="B331" s="64"/>
      <c r="C331" s="493" t="str">
        <f t="shared" si="24"/>
        <v>Costa Rica | 2018</v>
      </c>
      <c r="D331" s="494" t="s">
        <v>124</v>
      </c>
      <c r="E331" s="495">
        <v>2018</v>
      </c>
      <c r="F331" s="496"/>
      <c r="G331" s="497">
        <v>3.272888102609465E-3</v>
      </c>
      <c r="H331" s="497"/>
      <c r="I331" s="498"/>
      <c r="J331" s="498"/>
      <c r="K331" s="499"/>
      <c r="L331" s="500">
        <v>1.6364440513047324E-2</v>
      </c>
      <c r="M331" s="501">
        <v>0.76753648827952237</v>
      </c>
      <c r="N331" s="501">
        <v>9.8894294559929236E-2</v>
      </c>
      <c r="O331" s="501">
        <v>0</v>
      </c>
      <c r="P331" s="501"/>
      <c r="Q331" s="501">
        <v>0.11393188854489164</v>
      </c>
      <c r="R331" s="502"/>
      <c r="S331" s="503">
        <f t="shared" si="25"/>
        <v>3.2728881026093948E-3</v>
      </c>
      <c r="T331" s="504">
        <f t="shared" si="26"/>
        <v>0.99672711189739061</v>
      </c>
      <c r="U331" s="505">
        <f t="shared" si="27"/>
        <v>0.99672711189739061</v>
      </c>
      <c r="V331" s="506">
        <v>2017</v>
      </c>
      <c r="W331" s="507" t="s">
        <v>354</v>
      </c>
      <c r="X331" s="65" t="s">
        <v>355</v>
      </c>
      <c r="Y331" s="64" t="s">
        <v>271</v>
      </c>
    </row>
    <row r="332" spans="1:25" ht="14.25" customHeight="1" x14ac:dyDescent="0.2">
      <c r="A332" s="64"/>
      <c r="B332" s="64"/>
      <c r="C332" s="509" t="str">
        <f t="shared" si="24"/>
        <v>Costa Rica | 2019</v>
      </c>
      <c r="D332" s="510" t="s">
        <v>124</v>
      </c>
      <c r="E332" s="511">
        <v>2019</v>
      </c>
      <c r="F332" s="512"/>
      <c r="G332" s="513">
        <v>1.382608695652174E-2</v>
      </c>
      <c r="H332" s="513"/>
      <c r="I332" s="514"/>
      <c r="J332" s="514"/>
      <c r="K332" s="515"/>
      <c r="L332" s="516">
        <v>1.5130434782608696E-2</v>
      </c>
      <c r="M332" s="517">
        <v>0.72547826086956524</v>
      </c>
      <c r="N332" s="517">
        <v>8.4260869565217389E-2</v>
      </c>
      <c r="O332" s="517">
        <v>4.8695652173913039E-3</v>
      </c>
      <c r="P332" s="517"/>
      <c r="Q332" s="517">
        <v>0.15643478260869564</v>
      </c>
      <c r="R332" s="518"/>
      <c r="S332" s="519">
        <f t="shared" si="25"/>
        <v>1.3826086956521655E-2</v>
      </c>
      <c r="T332" s="520">
        <f t="shared" si="26"/>
        <v>0.98617391304347835</v>
      </c>
      <c r="U332" s="521">
        <f t="shared" si="27"/>
        <v>0.98617391304347835</v>
      </c>
      <c r="V332" s="522">
        <v>2018</v>
      </c>
      <c r="W332" s="523" t="s">
        <v>354</v>
      </c>
      <c r="X332" s="66" t="s">
        <v>355</v>
      </c>
      <c r="Y332" s="64" t="s">
        <v>271</v>
      </c>
    </row>
    <row r="333" spans="1:25" ht="14.25" customHeight="1" x14ac:dyDescent="0.2">
      <c r="A333" s="64"/>
      <c r="B333" s="64"/>
      <c r="C333" s="509" t="str">
        <f t="shared" si="24"/>
        <v>Costa Rica | 2020</v>
      </c>
      <c r="D333" s="510" t="s">
        <v>124</v>
      </c>
      <c r="E333" s="511">
        <v>2020</v>
      </c>
      <c r="F333" s="512"/>
      <c r="G333" s="513">
        <v>8.3791568473422368E-3</v>
      </c>
      <c r="H333" s="513"/>
      <c r="I333" s="514"/>
      <c r="J333" s="514"/>
      <c r="K333" s="515"/>
      <c r="L333" s="516">
        <v>1.4750807366675394E-2</v>
      </c>
      <c r="M333" s="517">
        <v>0.68316313170987164</v>
      </c>
      <c r="N333" s="517">
        <v>0.1320590032294667</v>
      </c>
      <c r="O333" s="517">
        <v>4.8878414942829709E-3</v>
      </c>
      <c r="P333" s="517"/>
      <c r="Q333" s="517">
        <v>0.15676005935236101</v>
      </c>
      <c r="R333" s="518"/>
      <c r="S333" s="519">
        <f t="shared" si="25"/>
        <v>8.3791568473421396E-3</v>
      </c>
      <c r="T333" s="520">
        <f t="shared" si="26"/>
        <v>0.99162084315265786</v>
      </c>
      <c r="U333" s="521">
        <f t="shared" si="27"/>
        <v>0.99162084315265786</v>
      </c>
      <c r="V333" s="522">
        <v>2019</v>
      </c>
      <c r="W333" s="523" t="s">
        <v>354</v>
      </c>
      <c r="X333" s="66" t="s">
        <v>355</v>
      </c>
      <c r="Y333" s="64" t="s">
        <v>271</v>
      </c>
    </row>
    <row r="334" spans="1:25" ht="14.25" customHeight="1" x14ac:dyDescent="0.2">
      <c r="A334" s="64"/>
      <c r="B334" s="64"/>
      <c r="C334" s="509" t="str">
        <f t="shared" si="24"/>
        <v>Costa Rica | 2021</v>
      </c>
      <c r="D334" s="510" t="s">
        <v>124</v>
      </c>
      <c r="E334" s="511">
        <v>2021</v>
      </c>
      <c r="F334" s="512"/>
      <c r="G334" s="513">
        <v>2.1747009786154403E-3</v>
      </c>
      <c r="H334" s="513"/>
      <c r="I334" s="514"/>
      <c r="J334" s="514"/>
      <c r="K334" s="515"/>
      <c r="L334" s="516">
        <v>1.2504530627038782E-2</v>
      </c>
      <c r="M334" s="517">
        <v>0.69418267488220364</v>
      </c>
      <c r="N334" s="517">
        <v>0.15304458137006161</v>
      </c>
      <c r="O334" s="517">
        <v>5.8898151504168175E-3</v>
      </c>
      <c r="P334" s="517"/>
      <c r="Q334" s="517">
        <v>0.13220369699166365</v>
      </c>
      <c r="R334" s="518"/>
      <c r="S334" s="519">
        <f t="shared" si="25"/>
        <v>2.1747009786153848E-3</v>
      </c>
      <c r="T334" s="520">
        <f t="shared" si="26"/>
        <v>0.99782529902138462</v>
      </c>
      <c r="U334" s="521">
        <f t="shared" si="27"/>
        <v>0.99782529902138462</v>
      </c>
      <c r="V334" s="522">
        <v>2020</v>
      </c>
      <c r="W334" s="523" t="s">
        <v>354</v>
      </c>
      <c r="X334" s="66" t="s">
        <v>355</v>
      </c>
      <c r="Y334" s="64" t="s">
        <v>271</v>
      </c>
    </row>
    <row r="335" spans="1:25" ht="14.25" customHeight="1" x14ac:dyDescent="0.2">
      <c r="A335" s="64"/>
      <c r="B335" s="64"/>
      <c r="C335" s="509" t="str">
        <f t="shared" si="24"/>
        <v>Costa Rica | 2022</v>
      </c>
      <c r="D335" s="510" t="s">
        <v>124</v>
      </c>
      <c r="E335" s="511">
        <v>2022</v>
      </c>
      <c r="F335" s="512"/>
      <c r="G335" s="513">
        <v>2.3592324630386914E-4</v>
      </c>
      <c r="H335" s="513"/>
      <c r="I335" s="514"/>
      <c r="J335" s="514"/>
      <c r="K335" s="515"/>
      <c r="L335" s="516">
        <v>1.5020446681346335E-2</v>
      </c>
      <c r="M335" s="517">
        <v>0.73026108839257631</v>
      </c>
      <c r="N335" s="517">
        <v>0.12598301352626612</v>
      </c>
      <c r="O335" s="517">
        <v>4.7971060081786728E-3</v>
      </c>
      <c r="P335" s="517"/>
      <c r="Q335" s="517">
        <v>0.12370242214532871</v>
      </c>
      <c r="R335" s="518"/>
      <c r="S335" s="519">
        <f t="shared" si="25"/>
        <v>2.3592324630383743E-4</v>
      </c>
      <c r="T335" s="520">
        <f t="shared" si="26"/>
        <v>0.99976407675369616</v>
      </c>
      <c r="U335" s="521">
        <f t="shared" si="27"/>
        <v>0.99976407675369616</v>
      </c>
      <c r="V335" s="522">
        <v>2021</v>
      </c>
      <c r="W335" s="523" t="s">
        <v>788</v>
      </c>
      <c r="X335" s="524" t="s">
        <v>357</v>
      </c>
      <c r="Y335" s="64" t="s">
        <v>271</v>
      </c>
    </row>
    <row r="336" spans="1:25" ht="14.25" customHeight="1" x14ac:dyDescent="0.2">
      <c r="A336" s="64"/>
      <c r="B336" s="64"/>
      <c r="C336" s="509" t="str">
        <f t="shared" si="24"/>
        <v>Costa Rica | 2023</v>
      </c>
      <c r="D336" s="510" t="s">
        <v>124</v>
      </c>
      <c r="E336" s="511">
        <v>2023</v>
      </c>
      <c r="F336" s="512"/>
      <c r="G336" s="513"/>
      <c r="H336" s="513"/>
      <c r="I336" s="514"/>
      <c r="J336" s="514"/>
      <c r="K336" s="515"/>
      <c r="L336" s="516"/>
      <c r="M336" s="517"/>
      <c r="N336" s="517"/>
      <c r="O336" s="517"/>
      <c r="P336" s="517"/>
      <c r="Q336" s="517"/>
      <c r="R336" s="518"/>
      <c r="S336" s="519" t="str">
        <f t="shared" si="25"/>
        <v/>
      </c>
      <c r="T336" s="520" t="str">
        <f t="shared" si="26"/>
        <v/>
      </c>
      <c r="U336" s="521" t="str">
        <f t="shared" si="27"/>
        <v/>
      </c>
      <c r="V336" s="522"/>
      <c r="W336" s="523"/>
      <c r="X336" s="524"/>
      <c r="Y336" s="64" t="s">
        <v>271</v>
      </c>
    </row>
    <row r="337" spans="1:25" ht="14.25" customHeight="1" x14ac:dyDescent="0.2">
      <c r="A337" s="64"/>
      <c r="B337" s="64"/>
      <c r="C337" s="509" t="str">
        <f t="shared" si="24"/>
        <v>Costa Rica | 2024</v>
      </c>
      <c r="D337" s="510" t="s">
        <v>124</v>
      </c>
      <c r="E337" s="511">
        <v>2024</v>
      </c>
      <c r="F337" s="512"/>
      <c r="G337" s="513"/>
      <c r="H337" s="513"/>
      <c r="I337" s="514"/>
      <c r="J337" s="514"/>
      <c r="K337" s="515"/>
      <c r="L337" s="516"/>
      <c r="M337" s="517"/>
      <c r="N337" s="517"/>
      <c r="O337" s="517"/>
      <c r="P337" s="517"/>
      <c r="Q337" s="517"/>
      <c r="R337" s="518"/>
      <c r="S337" s="519" t="str">
        <f t="shared" si="25"/>
        <v/>
      </c>
      <c r="T337" s="520" t="str">
        <f t="shared" si="26"/>
        <v/>
      </c>
      <c r="U337" s="521" t="str">
        <f t="shared" si="27"/>
        <v/>
      </c>
      <c r="V337" s="522"/>
      <c r="W337" s="523"/>
      <c r="X337" s="524"/>
      <c r="Y337" s="64" t="s">
        <v>271</v>
      </c>
    </row>
    <row r="338" spans="1:25" ht="14.25" customHeight="1" x14ac:dyDescent="0.2">
      <c r="A338" s="64"/>
      <c r="B338" s="64"/>
      <c r="C338" s="509" t="str">
        <f t="shared" si="24"/>
        <v>Costa Rica | 2025</v>
      </c>
      <c r="D338" s="510" t="s">
        <v>124</v>
      </c>
      <c r="E338" s="511">
        <v>2025</v>
      </c>
      <c r="F338" s="512"/>
      <c r="G338" s="513"/>
      <c r="H338" s="513"/>
      <c r="I338" s="514"/>
      <c r="J338" s="514"/>
      <c r="K338" s="515"/>
      <c r="L338" s="516"/>
      <c r="M338" s="517"/>
      <c r="N338" s="517"/>
      <c r="O338" s="517"/>
      <c r="P338" s="517"/>
      <c r="Q338" s="517"/>
      <c r="R338" s="518"/>
      <c r="S338" s="519" t="str">
        <f t="shared" si="25"/>
        <v/>
      </c>
      <c r="T338" s="520" t="str">
        <f t="shared" si="26"/>
        <v/>
      </c>
      <c r="U338" s="521" t="str">
        <f t="shared" si="27"/>
        <v/>
      </c>
      <c r="V338" s="522"/>
      <c r="W338" s="523"/>
      <c r="X338" s="524"/>
      <c r="Y338" s="64" t="s">
        <v>271</v>
      </c>
    </row>
    <row r="339" spans="1:25" ht="14.25" customHeight="1" x14ac:dyDescent="0.2">
      <c r="A339" s="64"/>
      <c r="B339" s="64"/>
      <c r="C339" s="509" t="str">
        <f t="shared" si="24"/>
        <v>Costa Rica | 2026</v>
      </c>
      <c r="D339" s="510" t="s">
        <v>124</v>
      </c>
      <c r="E339" s="511">
        <v>2026</v>
      </c>
      <c r="F339" s="512"/>
      <c r="G339" s="513"/>
      <c r="H339" s="513"/>
      <c r="I339" s="514"/>
      <c r="J339" s="514"/>
      <c r="K339" s="515"/>
      <c r="L339" s="516"/>
      <c r="M339" s="517"/>
      <c r="N339" s="517"/>
      <c r="O339" s="517"/>
      <c r="P339" s="517"/>
      <c r="Q339" s="517"/>
      <c r="R339" s="518"/>
      <c r="S339" s="519" t="str">
        <f t="shared" si="25"/>
        <v/>
      </c>
      <c r="T339" s="520" t="str">
        <f t="shared" si="26"/>
        <v/>
      </c>
      <c r="U339" s="521" t="str">
        <f t="shared" si="27"/>
        <v/>
      </c>
      <c r="V339" s="522"/>
      <c r="W339" s="523"/>
      <c r="X339" s="524"/>
      <c r="Y339" s="64" t="s">
        <v>271</v>
      </c>
    </row>
    <row r="340" spans="1:25" ht="14.25" customHeight="1" x14ac:dyDescent="0.2">
      <c r="A340" s="64"/>
      <c r="B340" s="64"/>
      <c r="C340" s="509" t="str">
        <f t="shared" si="24"/>
        <v>Costa Rica | 2027</v>
      </c>
      <c r="D340" s="510" t="s">
        <v>124</v>
      </c>
      <c r="E340" s="511">
        <v>2027</v>
      </c>
      <c r="F340" s="512"/>
      <c r="G340" s="513"/>
      <c r="H340" s="513"/>
      <c r="I340" s="514"/>
      <c r="J340" s="514"/>
      <c r="K340" s="515"/>
      <c r="L340" s="516"/>
      <c r="M340" s="517"/>
      <c r="N340" s="517"/>
      <c r="O340" s="517"/>
      <c r="P340" s="517"/>
      <c r="Q340" s="517"/>
      <c r="R340" s="518"/>
      <c r="S340" s="519" t="str">
        <f t="shared" si="25"/>
        <v/>
      </c>
      <c r="T340" s="520" t="str">
        <f t="shared" si="26"/>
        <v/>
      </c>
      <c r="U340" s="521" t="str">
        <f t="shared" si="27"/>
        <v/>
      </c>
      <c r="V340" s="522"/>
      <c r="W340" s="523"/>
      <c r="X340" s="524"/>
      <c r="Y340" s="64" t="s">
        <v>271</v>
      </c>
    </row>
    <row r="341" spans="1:25" ht="14.25" customHeight="1" x14ac:dyDescent="0.2">
      <c r="A341" s="64"/>
      <c r="B341" s="64"/>
      <c r="C341" s="509" t="str">
        <f t="shared" si="24"/>
        <v>Costa Rica | 2028</v>
      </c>
      <c r="D341" s="510" t="s">
        <v>124</v>
      </c>
      <c r="E341" s="511">
        <v>2028</v>
      </c>
      <c r="F341" s="512"/>
      <c r="G341" s="513"/>
      <c r="H341" s="513"/>
      <c r="I341" s="514"/>
      <c r="J341" s="514"/>
      <c r="K341" s="515"/>
      <c r="L341" s="516"/>
      <c r="M341" s="517"/>
      <c r="N341" s="517"/>
      <c r="O341" s="517"/>
      <c r="P341" s="517"/>
      <c r="Q341" s="517"/>
      <c r="R341" s="518"/>
      <c r="S341" s="519" t="str">
        <f t="shared" si="25"/>
        <v/>
      </c>
      <c r="T341" s="520" t="str">
        <f t="shared" si="26"/>
        <v/>
      </c>
      <c r="U341" s="521" t="str">
        <f t="shared" si="27"/>
        <v/>
      </c>
      <c r="V341" s="522"/>
      <c r="W341" s="523"/>
      <c r="X341" s="524"/>
      <c r="Y341" s="64" t="s">
        <v>271</v>
      </c>
    </row>
    <row r="342" spans="1:25" ht="14.25" customHeight="1" x14ac:dyDescent="0.2">
      <c r="A342" s="64"/>
      <c r="B342" s="64"/>
      <c r="C342" s="509" t="str">
        <f t="shared" si="24"/>
        <v>Costa Rica | 2029</v>
      </c>
      <c r="D342" s="510" t="s">
        <v>124</v>
      </c>
      <c r="E342" s="511">
        <v>2029</v>
      </c>
      <c r="F342" s="512"/>
      <c r="G342" s="513"/>
      <c r="H342" s="513"/>
      <c r="I342" s="514"/>
      <c r="J342" s="514"/>
      <c r="K342" s="515"/>
      <c r="L342" s="516"/>
      <c r="M342" s="517"/>
      <c r="N342" s="517"/>
      <c r="O342" s="517"/>
      <c r="P342" s="517"/>
      <c r="Q342" s="517"/>
      <c r="R342" s="518"/>
      <c r="S342" s="519" t="str">
        <f t="shared" si="25"/>
        <v/>
      </c>
      <c r="T342" s="520" t="str">
        <f t="shared" si="26"/>
        <v/>
      </c>
      <c r="U342" s="521" t="str">
        <f t="shared" si="27"/>
        <v/>
      </c>
      <c r="V342" s="522"/>
      <c r="W342" s="523"/>
      <c r="X342" s="524"/>
      <c r="Y342" s="64" t="s">
        <v>271</v>
      </c>
    </row>
    <row r="343" spans="1:25" ht="14.25" customHeight="1" thickBot="1" x14ac:dyDescent="0.25">
      <c r="A343" s="64"/>
      <c r="B343" s="64"/>
      <c r="C343" s="525" t="str">
        <f t="shared" si="24"/>
        <v>Costa Rica | 2030</v>
      </c>
      <c r="D343" s="510" t="s">
        <v>124</v>
      </c>
      <c r="E343" s="527">
        <v>2030</v>
      </c>
      <c r="F343" s="528"/>
      <c r="G343" s="529"/>
      <c r="H343" s="529"/>
      <c r="I343" s="530"/>
      <c r="J343" s="530"/>
      <c r="K343" s="531"/>
      <c r="L343" s="532"/>
      <c r="M343" s="533"/>
      <c r="N343" s="533"/>
      <c r="O343" s="533"/>
      <c r="P343" s="533"/>
      <c r="Q343" s="533"/>
      <c r="R343" s="534"/>
      <c r="S343" s="535" t="str">
        <f t="shared" si="25"/>
        <v/>
      </c>
      <c r="T343" s="536" t="str">
        <f t="shared" si="26"/>
        <v/>
      </c>
      <c r="U343" s="537" t="str">
        <f t="shared" si="27"/>
        <v/>
      </c>
      <c r="V343" s="538"/>
      <c r="W343" s="539"/>
      <c r="X343" s="540"/>
      <c r="Y343" s="64" t="s">
        <v>271</v>
      </c>
    </row>
    <row r="344" spans="1:25" ht="14.25" customHeight="1" x14ac:dyDescent="0.2">
      <c r="A344" s="64"/>
      <c r="B344" s="64"/>
      <c r="C344" s="493" t="str">
        <f t="shared" si="24"/>
        <v>Cote d'Ivoire | 2018</v>
      </c>
      <c r="D344" s="494" t="s">
        <v>386</v>
      </c>
      <c r="E344" s="495">
        <v>2018</v>
      </c>
      <c r="F344" s="496"/>
      <c r="G344" s="542">
        <v>6.8652008535114578E-3</v>
      </c>
      <c r="H344" s="497">
        <v>0.78652936264959639</v>
      </c>
      <c r="I344" s="498"/>
      <c r="J344" s="498"/>
      <c r="K344" s="499"/>
      <c r="L344" s="562">
        <v>1.6049726319695704E-2</v>
      </c>
      <c r="M344" s="501">
        <v>0.18990629928564801</v>
      </c>
      <c r="N344" s="501"/>
      <c r="O344" s="552">
        <v>6.4941089154838113E-4</v>
      </c>
      <c r="P344" s="501"/>
      <c r="Q344" s="501"/>
      <c r="R344" s="502"/>
      <c r="S344" s="503">
        <f t="shared" si="25"/>
        <v>0.79339456350310789</v>
      </c>
      <c r="T344" s="504">
        <f t="shared" si="26"/>
        <v>0.20660543649689209</v>
      </c>
      <c r="U344" s="505">
        <f t="shared" si="27"/>
        <v>0.20660543649689209</v>
      </c>
      <c r="V344" s="506">
        <v>2017</v>
      </c>
      <c r="W344" s="507" t="s">
        <v>354</v>
      </c>
      <c r="X344" s="65" t="s">
        <v>355</v>
      </c>
      <c r="Y344" s="64" t="s">
        <v>271</v>
      </c>
    </row>
    <row r="345" spans="1:25" ht="14.25" customHeight="1" x14ac:dyDescent="0.2">
      <c r="A345" s="64"/>
      <c r="B345" s="64"/>
      <c r="C345" s="509" t="str">
        <f t="shared" si="24"/>
        <v>Cote d'Ivoire | 2019</v>
      </c>
      <c r="D345" s="510" t="s">
        <v>386</v>
      </c>
      <c r="E345" s="511">
        <v>2019</v>
      </c>
      <c r="F345" s="512"/>
      <c r="G345" s="544">
        <v>9.9413460582562885E-4</v>
      </c>
      <c r="H345" s="513">
        <v>0.69847897405308679</v>
      </c>
      <c r="I345" s="514"/>
      <c r="J345" s="514"/>
      <c r="K345" s="515"/>
      <c r="L345" s="563">
        <v>6.0642210955363356E-3</v>
      </c>
      <c r="M345" s="517">
        <v>0.29446267024555123</v>
      </c>
      <c r="N345" s="517"/>
      <c r="O345" s="554">
        <v>0</v>
      </c>
      <c r="P345" s="517"/>
      <c r="Q345" s="517"/>
      <c r="R345" s="518"/>
      <c r="S345" s="519">
        <f t="shared" si="25"/>
        <v>0.69947310865891243</v>
      </c>
      <c r="T345" s="520">
        <f t="shared" si="26"/>
        <v>0.30052689134108757</v>
      </c>
      <c r="U345" s="521">
        <f t="shared" si="27"/>
        <v>0.30052689134108757</v>
      </c>
      <c r="V345" s="522">
        <v>2018</v>
      </c>
      <c r="W345" s="523" t="s">
        <v>354</v>
      </c>
      <c r="X345" s="66" t="s">
        <v>355</v>
      </c>
      <c r="Y345" s="64" t="s">
        <v>271</v>
      </c>
    </row>
    <row r="346" spans="1:25" ht="14.25" customHeight="1" x14ac:dyDescent="0.2">
      <c r="A346" s="64"/>
      <c r="B346" s="64"/>
      <c r="C346" s="509" t="str">
        <f t="shared" si="24"/>
        <v>Cote d'Ivoire | 2020</v>
      </c>
      <c r="D346" s="510" t="s">
        <v>386</v>
      </c>
      <c r="E346" s="511">
        <v>2020</v>
      </c>
      <c r="F346" s="512"/>
      <c r="G346" s="544">
        <v>7.620499142693847E-4</v>
      </c>
      <c r="H346" s="513">
        <v>0.66393598780720142</v>
      </c>
      <c r="I346" s="514"/>
      <c r="J346" s="514"/>
      <c r="K346" s="515"/>
      <c r="L346" s="563">
        <v>6.1916555534387505E-3</v>
      </c>
      <c r="M346" s="517">
        <v>0.32911030672509051</v>
      </c>
      <c r="N346" s="517"/>
      <c r="O346" s="554">
        <v>0</v>
      </c>
      <c r="P346" s="517"/>
      <c r="Q346" s="517"/>
      <c r="R346" s="518"/>
      <c r="S346" s="519">
        <f t="shared" si="25"/>
        <v>0.66469803772147074</v>
      </c>
      <c r="T346" s="520">
        <f t="shared" si="26"/>
        <v>0.33530196227852926</v>
      </c>
      <c r="U346" s="521">
        <f t="shared" si="27"/>
        <v>0.33530196227852926</v>
      </c>
      <c r="V346" s="522">
        <v>2019</v>
      </c>
      <c r="W346" s="523" t="s">
        <v>354</v>
      </c>
      <c r="X346" s="66" t="s">
        <v>355</v>
      </c>
      <c r="Y346" s="64" t="s">
        <v>271</v>
      </c>
    </row>
    <row r="347" spans="1:25" ht="14.25" customHeight="1" x14ac:dyDescent="0.2">
      <c r="A347" s="64"/>
      <c r="B347" s="64"/>
      <c r="C347" s="509" t="str">
        <f t="shared" si="24"/>
        <v>Cote d'Ivoire | 2021</v>
      </c>
      <c r="D347" s="510" t="s">
        <v>386</v>
      </c>
      <c r="E347" s="511">
        <v>2021</v>
      </c>
      <c r="F347" s="512"/>
      <c r="G347" s="544">
        <v>8.1022686352178613E-4</v>
      </c>
      <c r="H347" s="513">
        <v>0.68968311127115589</v>
      </c>
      <c r="I347" s="514"/>
      <c r="J347" s="514"/>
      <c r="K347" s="515"/>
      <c r="L347" s="563">
        <v>5.9416636658264311E-3</v>
      </c>
      <c r="M347" s="517">
        <v>0.30194454447245228</v>
      </c>
      <c r="N347" s="517"/>
      <c r="O347" s="554">
        <v>1.6204537270435723E-3</v>
      </c>
      <c r="P347" s="517"/>
      <c r="Q347" s="517"/>
      <c r="R347" s="518"/>
      <c r="S347" s="519">
        <f t="shared" si="25"/>
        <v>0.69049333813467773</v>
      </c>
      <c r="T347" s="520">
        <f t="shared" si="26"/>
        <v>0.30950666186532227</v>
      </c>
      <c r="U347" s="521">
        <f t="shared" si="27"/>
        <v>0.30950666186532227</v>
      </c>
      <c r="V347" s="522">
        <v>2020</v>
      </c>
      <c r="W347" s="523" t="s">
        <v>354</v>
      </c>
      <c r="X347" s="66" t="s">
        <v>355</v>
      </c>
      <c r="Y347" s="64" t="s">
        <v>271</v>
      </c>
    </row>
    <row r="348" spans="1:25" ht="14.25" customHeight="1" x14ac:dyDescent="0.2">
      <c r="A348" s="64"/>
      <c r="B348" s="64"/>
      <c r="C348" s="509" t="str">
        <f t="shared" si="24"/>
        <v>Cote d'Ivoire | 2022</v>
      </c>
      <c r="D348" s="510" t="s">
        <v>386</v>
      </c>
      <c r="E348" s="511">
        <v>2022</v>
      </c>
      <c r="F348" s="512"/>
      <c r="G348" s="544">
        <v>8.1022686352178613E-4</v>
      </c>
      <c r="H348" s="513">
        <v>0.68968311127115589</v>
      </c>
      <c r="I348" s="514"/>
      <c r="J348" s="514"/>
      <c r="K348" s="515"/>
      <c r="L348" s="563">
        <v>5.9416636658264311E-3</v>
      </c>
      <c r="M348" s="517">
        <v>0.30194454447245228</v>
      </c>
      <c r="N348" s="517"/>
      <c r="O348" s="554">
        <v>1.6204537270435723E-3</v>
      </c>
      <c r="P348" s="517"/>
      <c r="Q348" s="517"/>
      <c r="R348" s="518"/>
      <c r="S348" s="519">
        <f t="shared" si="25"/>
        <v>0.69049333813467773</v>
      </c>
      <c r="T348" s="520">
        <f t="shared" si="26"/>
        <v>0.30950666186532227</v>
      </c>
      <c r="U348" s="521">
        <f t="shared" si="27"/>
        <v>0.30950666186532227</v>
      </c>
      <c r="V348" s="522">
        <v>2020</v>
      </c>
      <c r="W348" s="523" t="s">
        <v>788</v>
      </c>
      <c r="X348" s="524" t="s">
        <v>355</v>
      </c>
      <c r="Y348" s="64" t="s">
        <v>271</v>
      </c>
    </row>
    <row r="349" spans="1:25" ht="14.25" customHeight="1" x14ac:dyDescent="0.2">
      <c r="A349" s="64"/>
      <c r="B349" s="64"/>
      <c r="C349" s="509" t="str">
        <f t="shared" si="24"/>
        <v>Cote d'Ivoire | 2023</v>
      </c>
      <c r="D349" s="510" t="s">
        <v>386</v>
      </c>
      <c r="E349" s="511">
        <v>2023</v>
      </c>
      <c r="F349" s="512"/>
      <c r="G349" s="513"/>
      <c r="H349" s="513"/>
      <c r="I349" s="514"/>
      <c r="J349" s="514"/>
      <c r="K349" s="515"/>
      <c r="L349" s="516"/>
      <c r="M349" s="517"/>
      <c r="N349" s="517"/>
      <c r="O349" s="517"/>
      <c r="P349" s="517"/>
      <c r="Q349" s="517"/>
      <c r="R349" s="518"/>
      <c r="S349" s="519" t="str">
        <f t="shared" si="25"/>
        <v/>
      </c>
      <c r="T349" s="520" t="str">
        <f t="shared" si="26"/>
        <v/>
      </c>
      <c r="U349" s="521" t="str">
        <f t="shared" si="27"/>
        <v/>
      </c>
      <c r="V349" s="522"/>
      <c r="W349" s="523"/>
      <c r="X349" s="524"/>
      <c r="Y349" s="64" t="s">
        <v>271</v>
      </c>
    </row>
    <row r="350" spans="1:25" ht="14.25" customHeight="1" x14ac:dyDescent="0.2">
      <c r="A350" s="64"/>
      <c r="B350" s="64"/>
      <c r="C350" s="509" t="str">
        <f t="shared" si="24"/>
        <v>Cote d'Ivoire | 2024</v>
      </c>
      <c r="D350" s="510" t="s">
        <v>386</v>
      </c>
      <c r="E350" s="511">
        <v>2024</v>
      </c>
      <c r="F350" s="512"/>
      <c r="G350" s="513"/>
      <c r="H350" s="513"/>
      <c r="I350" s="514"/>
      <c r="J350" s="514"/>
      <c r="K350" s="515"/>
      <c r="L350" s="516"/>
      <c r="M350" s="517"/>
      <c r="N350" s="517"/>
      <c r="O350" s="517"/>
      <c r="P350" s="517"/>
      <c r="Q350" s="517"/>
      <c r="R350" s="518"/>
      <c r="S350" s="519" t="str">
        <f t="shared" si="25"/>
        <v/>
      </c>
      <c r="T350" s="520" t="str">
        <f t="shared" si="26"/>
        <v/>
      </c>
      <c r="U350" s="521" t="str">
        <f t="shared" si="27"/>
        <v/>
      </c>
      <c r="V350" s="522"/>
      <c r="W350" s="523"/>
      <c r="X350" s="524"/>
      <c r="Y350" s="64" t="s">
        <v>271</v>
      </c>
    </row>
    <row r="351" spans="1:25" ht="14.25" customHeight="1" x14ac:dyDescent="0.2">
      <c r="A351" s="64"/>
      <c r="B351" s="64"/>
      <c r="C351" s="509" t="str">
        <f t="shared" si="24"/>
        <v>Cote d'Ivoire | 2025</v>
      </c>
      <c r="D351" s="510" t="s">
        <v>386</v>
      </c>
      <c r="E351" s="511">
        <v>2025</v>
      </c>
      <c r="F351" s="512"/>
      <c r="G351" s="513"/>
      <c r="H351" s="513"/>
      <c r="I351" s="514"/>
      <c r="J351" s="514"/>
      <c r="K351" s="515"/>
      <c r="L351" s="516"/>
      <c r="M351" s="517"/>
      <c r="N351" s="517"/>
      <c r="O351" s="517"/>
      <c r="P351" s="517"/>
      <c r="Q351" s="517"/>
      <c r="R351" s="518"/>
      <c r="S351" s="519" t="str">
        <f t="shared" si="25"/>
        <v/>
      </c>
      <c r="T351" s="520" t="str">
        <f t="shared" si="26"/>
        <v/>
      </c>
      <c r="U351" s="521" t="str">
        <f t="shared" si="27"/>
        <v/>
      </c>
      <c r="V351" s="522"/>
      <c r="W351" s="523"/>
      <c r="X351" s="524"/>
      <c r="Y351" s="64" t="s">
        <v>271</v>
      </c>
    </row>
    <row r="352" spans="1:25" ht="14.25" customHeight="1" x14ac:dyDescent="0.2">
      <c r="A352" s="64"/>
      <c r="B352" s="64"/>
      <c r="C352" s="509" t="str">
        <f t="shared" si="24"/>
        <v>Cote d'Ivoire | 2026</v>
      </c>
      <c r="D352" s="510" t="s">
        <v>386</v>
      </c>
      <c r="E352" s="511">
        <v>2026</v>
      </c>
      <c r="F352" s="512"/>
      <c r="G352" s="513"/>
      <c r="H352" s="513"/>
      <c r="I352" s="514"/>
      <c r="J352" s="514"/>
      <c r="K352" s="515"/>
      <c r="L352" s="516"/>
      <c r="M352" s="517"/>
      <c r="N352" s="517"/>
      <c r="O352" s="517"/>
      <c r="P352" s="517"/>
      <c r="Q352" s="517"/>
      <c r="R352" s="518"/>
      <c r="S352" s="519" t="str">
        <f t="shared" si="25"/>
        <v/>
      </c>
      <c r="T352" s="520" t="str">
        <f t="shared" si="26"/>
        <v/>
      </c>
      <c r="U352" s="521" t="str">
        <f t="shared" si="27"/>
        <v/>
      </c>
      <c r="V352" s="522"/>
      <c r="W352" s="523"/>
      <c r="X352" s="524"/>
      <c r="Y352" s="64" t="s">
        <v>271</v>
      </c>
    </row>
    <row r="353" spans="1:25" ht="14.25" customHeight="1" x14ac:dyDescent="0.2">
      <c r="A353" s="64"/>
      <c r="B353" s="64"/>
      <c r="C353" s="509" t="str">
        <f t="shared" si="24"/>
        <v>Cote d'Ivoire | 2027</v>
      </c>
      <c r="D353" s="510" t="s">
        <v>386</v>
      </c>
      <c r="E353" s="511">
        <v>2027</v>
      </c>
      <c r="F353" s="512"/>
      <c r="G353" s="513"/>
      <c r="H353" s="513"/>
      <c r="I353" s="514"/>
      <c r="J353" s="514"/>
      <c r="K353" s="515"/>
      <c r="L353" s="516"/>
      <c r="M353" s="517"/>
      <c r="N353" s="517"/>
      <c r="O353" s="517"/>
      <c r="P353" s="517"/>
      <c r="Q353" s="517"/>
      <c r="R353" s="518"/>
      <c r="S353" s="519" t="str">
        <f t="shared" si="25"/>
        <v/>
      </c>
      <c r="T353" s="520" t="str">
        <f t="shared" si="26"/>
        <v/>
      </c>
      <c r="U353" s="521" t="str">
        <f t="shared" si="27"/>
        <v/>
      </c>
      <c r="V353" s="522"/>
      <c r="W353" s="523"/>
      <c r="X353" s="524"/>
      <c r="Y353" s="64" t="s">
        <v>271</v>
      </c>
    </row>
    <row r="354" spans="1:25" ht="14.25" customHeight="1" x14ac:dyDescent="0.2">
      <c r="A354" s="64"/>
      <c r="B354" s="64"/>
      <c r="C354" s="509" t="str">
        <f t="shared" si="24"/>
        <v>Cote d'Ivoire | 2028</v>
      </c>
      <c r="D354" s="510" t="s">
        <v>386</v>
      </c>
      <c r="E354" s="511">
        <v>2028</v>
      </c>
      <c r="F354" s="512"/>
      <c r="G354" s="513"/>
      <c r="H354" s="513"/>
      <c r="I354" s="514"/>
      <c r="J354" s="514"/>
      <c r="K354" s="515"/>
      <c r="L354" s="516"/>
      <c r="M354" s="517"/>
      <c r="N354" s="517"/>
      <c r="O354" s="517"/>
      <c r="P354" s="517"/>
      <c r="Q354" s="517"/>
      <c r="R354" s="518"/>
      <c r="S354" s="519" t="str">
        <f t="shared" si="25"/>
        <v/>
      </c>
      <c r="T354" s="520" t="str">
        <f t="shared" si="26"/>
        <v/>
      </c>
      <c r="U354" s="521" t="str">
        <f t="shared" si="27"/>
        <v/>
      </c>
      <c r="V354" s="522"/>
      <c r="W354" s="523"/>
      <c r="X354" s="524"/>
      <c r="Y354" s="64" t="s">
        <v>271</v>
      </c>
    </row>
    <row r="355" spans="1:25" ht="14.25" customHeight="1" x14ac:dyDescent="0.2">
      <c r="A355" s="64"/>
      <c r="B355" s="64"/>
      <c r="C355" s="509" t="str">
        <f t="shared" si="24"/>
        <v>Cote d'Ivoire | 2029</v>
      </c>
      <c r="D355" s="510" t="s">
        <v>386</v>
      </c>
      <c r="E355" s="511">
        <v>2029</v>
      </c>
      <c r="F355" s="512"/>
      <c r="G355" s="513"/>
      <c r="H355" s="513"/>
      <c r="I355" s="514"/>
      <c r="J355" s="514"/>
      <c r="K355" s="515"/>
      <c r="L355" s="516"/>
      <c r="M355" s="517"/>
      <c r="N355" s="517"/>
      <c r="O355" s="517"/>
      <c r="P355" s="517"/>
      <c r="Q355" s="517"/>
      <c r="R355" s="518"/>
      <c r="S355" s="519" t="str">
        <f t="shared" si="25"/>
        <v/>
      </c>
      <c r="T355" s="520" t="str">
        <f t="shared" si="26"/>
        <v/>
      </c>
      <c r="U355" s="521" t="str">
        <f t="shared" si="27"/>
        <v/>
      </c>
      <c r="V355" s="522"/>
      <c r="W355" s="523"/>
      <c r="X355" s="524"/>
      <c r="Y355" s="64" t="s">
        <v>271</v>
      </c>
    </row>
    <row r="356" spans="1:25" ht="14.25" customHeight="1" thickBot="1" x14ac:dyDescent="0.25">
      <c r="A356" s="64"/>
      <c r="B356" s="64"/>
      <c r="C356" s="525" t="str">
        <f t="shared" si="24"/>
        <v>Cote d'Ivoire | 2030</v>
      </c>
      <c r="D356" s="510" t="s">
        <v>386</v>
      </c>
      <c r="E356" s="527">
        <v>2030</v>
      </c>
      <c r="F356" s="528"/>
      <c r="G356" s="529"/>
      <c r="H356" s="529"/>
      <c r="I356" s="530"/>
      <c r="J356" s="530"/>
      <c r="K356" s="531"/>
      <c r="L356" s="532"/>
      <c r="M356" s="533"/>
      <c r="N356" s="533"/>
      <c r="O356" s="533"/>
      <c r="P356" s="533"/>
      <c r="Q356" s="533"/>
      <c r="R356" s="534"/>
      <c r="S356" s="535" t="str">
        <f t="shared" si="25"/>
        <v/>
      </c>
      <c r="T356" s="536" t="str">
        <f t="shared" si="26"/>
        <v/>
      </c>
      <c r="U356" s="537" t="str">
        <f t="shared" si="27"/>
        <v/>
      </c>
      <c r="V356" s="538"/>
      <c r="W356" s="539"/>
      <c r="X356" s="540"/>
      <c r="Y356" s="64" t="s">
        <v>271</v>
      </c>
    </row>
    <row r="357" spans="1:25" ht="14.25" customHeight="1" x14ac:dyDescent="0.2">
      <c r="A357" s="64"/>
      <c r="B357" s="64"/>
      <c r="C357" s="493" t="str">
        <f t="shared" si="24"/>
        <v>Croatia | 2018</v>
      </c>
      <c r="D357" s="494" t="s">
        <v>126</v>
      </c>
      <c r="E357" s="495">
        <v>2018</v>
      </c>
      <c r="F357" s="496">
        <v>0.15369984751348603</v>
      </c>
      <c r="G357" s="497">
        <v>1.2018560724064993E-2</v>
      </c>
      <c r="H357" s="497">
        <v>0.17116201282198429</v>
      </c>
      <c r="I357" s="498"/>
      <c r="J357" s="498"/>
      <c r="K357" s="499"/>
      <c r="L357" s="500">
        <v>4.5483611798848966E-2</v>
      </c>
      <c r="M357" s="501">
        <v>0.51301054288478254</v>
      </c>
      <c r="N357" s="501">
        <v>3.0825230779320859E-3</v>
      </c>
      <c r="O357" s="501">
        <v>5.951892964305038E-3</v>
      </c>
      <c r="P357" s="501"/>
      <c r="Q357" s="501">
        <v>9.5591008214596068E-2</v>
      </c>
      <c r="R357" s="502"/>
      <c r="S357" s="503">
        <f t="shared" si="25"/>
        <v>0.33688042105953531</v>
      </c>
      <c r="T357" s="504">
        <f t="shared" si="26"/>
        <v>0.66311957894046469</v>
      </c>
      <c r="U357" s="505">
        <f t="shared" si="27"/>
        <v>0.66311957894046469</v>
      </c>
      <c r="V357" s="506"/>
      <c r="W357" s="507"/>
      <c r="X357" s="508"/>
      <c r="Y357" s="64" t="s">
        <v>271</v>
      </c>
    </row>
    <row r="358" spans="1:25" ht="14.25" customHeight="1" x14ac:dyDescent="0.2">
      <c r="A358" s="64"/>
      <c r="B358" s="64"/>
      <c r="C358" s="509" t="str">
        <f t="shared" si="24"/>
        <v>Croatia | 2019</v>
      </c>
      <c r="D358" s="510" t="s">
        <v>126</v>
      </c>
      <c r="E358" s="511">
        <v>2019</v>
      </c>
      <c r="F358" s="512">
        <v>0.13157393292682928</v>
      </c>
      <c r="G358" s="513">
        <v>8.6858485772357743E-3</v>
      </c>
      <c r="H358" s="513">
        <v>0.20112423780487806</v>
      </c>
      <c r="I358" s="514"/>
      <c r="J358" s="514"/>
      <c r="K358" s="515"/>
      <c r="L358" s="516">
        <v>5.5513211382113826E-2</v>
      </c>
      <c r="M358" s="517">
        <v>0.48497840447154472</v>
      </c>
      <c r="N358" s="517">
        <v>4.4778963414634151E-3</v>
      </c>
      <c r="O358" s="517">
        <v>6.3833841463414647E-3</v>
      </c>
      <c r="P358" s="517"/>
      <c r="Q358" s="517">
        <v>0.1072630843495935</v>
      </c>
      <c r="R358" s="518"/>
      <c r="S358" s="519">
        <f t="shared" si="25"/>
        <v>0.34138401930894302</v>
      </c>
      <c r="T358" s="520">
        <f t="shared" si="26"/>
        <v>0.65861598069105698</v>
      </c>
      <c r="U358" s="521">
        <f t="shared" si="27"/>
        <v>0.65861598069105698</v>
      </c>
      <c r="V358" s="522"/>
      <c r="W358" s="523"/>
      <c r="X358" s="524"/>
      <c r="Y358" s="64" t="s">
        <v>271</v>
      </c>
    </row>
    <row r="359" spans="1:25" ht="14.25" customHeight="1" x14ac:dyDescent="0.2">
      <c r="A359" s="64"/>
      <c r="B359" s="64"/>
      <c r="C359" s="509" t="str">
        <f t="shared" si="24"/>
        <v>Croatia | 2020</v>
      </c>
      <c r="D359" s="510" t="s">
        <v>126</v>
      </c>
      <c r="E359" s="511">
        <v>2020</v>
      </c>
      <c r="F359" s="512">
        <v>0.11080153318042575</v>
      </c>
      <c r="G359" s="513">
        <v>5.5570093745670596E-3</v>
      </c>
      <c r="H359" s="513">
        <v>0.22925357511198677</v>
      </c>
      <c r="I359" s="514"/>
      <c r="J359" s="514"/>
      <c r="K359" s="515"/>
      <c r="L359" s="516">
        <v>6.4929267429151963E-2</v>
      </c>
      <c r="M359" s="517">
        <v>0.45866108400166239</v>
      </c>
      <c r="N359" s="517">
        <v>5.7879100411003179E-3</v>
      </c>
      <c r="O359" s="517">
        <v>6.7884795960777662E-3</v>
      </c>
      <c r="P359" s="517"/>
      <c r="Q359" s="517">
        <v>0.11822114126502777</v>
      </c>
      <c r="R359" s="518"/>
      <c r="S359" s="519">
        <f t="shared" si="25"/>
        <v>0.34561211766697975</v>
      </c>
      <c r="T359" s="520">
        <f t="shared" si="26"/>
        <v>0.65438788233302025</v>
      </c>
      <c r="U359" s="521">
        <f t="shared" si="27"/>
        <v>0.65438788233302025</v>
      </c>
      <c r="V359" s="522"/>
      <c r="W359" s="523"/>
      <c r="X359" s="524"/>
      <c r="Y359" s="64" t="s">
        <v>271</v>
      </c>
    </row>
    <row r="360" spans="1:25" ht="14.25" customHeight="1" x14ac:dyDescent="0.2">
      <c r="A360" s="64"/>
      <c r="B360" s="64"/>
      <c r="C360" s="509" t="str">
        <f t="shared" si="24"/>
        <v>Croatia | 2021</v>
      </c>
      <c r="D360" s="510" t="s">
        <v>126</v>
      </c>
      <c r="E360" s="511">
        <v>2021</v>
      </c>
      <c r="F360" s="512">
        <v>9.1262135922330095E-2</v>
      </c>
      <c r="G360" s="513">
        <v>2.6138909634055266E-3</v>
      </c>
      <c r="H360" s="513">
        <v>0.25571321882001491</v>
      </c>
      <c r="I360" s="514"/>
      <c r="J360" s="514"/>
      <c r="K360" s="515"/>
      <c r="L360" s="516">
        <v>7.3786407766990289E-2</v>
      </c>
      <c r="M360" s="517">
        <v>0.43390589992531742</v>
      </c>
      <c r="N360" s="517">
        <v>7.0201643017177E-3</v>
      </c>
      <c r="O360" s="517">
        <v>7.1695294996265866E-3</v>
      </c>
      <c r="P360" s="517"/>
      <c r="Q360" s="517">
        <v>0.12852875280059747</v>
      </c>
      <c r="R360" s="518"/>
      <c r="S360" s="519">
        <f t="shared" si="25"/>
        <v>0.34958924570575056</v>
      </c>
      <c r="T360" s="520">
        <f t="shared" si="26"/>
        <v>0.65041075429424944</v>
      </c>
      <c r="U360" s="521">
        <f t="shared" si="27"/>
        <v>0.65041075429424944</v>
      </c>
      <c r="V360" s="522">
        <v>2020</v>
      </c>
      <c r="W360" s="523" t="s">
        <v>356</v>
      </c>
      <c r="X360" s="548" t="s">
        <v>355</v>
      </c>
      <c r="Y360" s="64" t="s">
        <v>271</v>
      </c>
    </row>
    <row r="361" spans="1:25" ht="14.25" customHeight="1" x14ac:dyDescent="0.2">
      <c r="A361" s="64"/>
      <c r="B361" s="64"/>
      <c r="C361" s="509" t="str">
        <f t="shared" si="24"/>
        <v>Croatia | 2022</v>
      </c>
      <c r="D361" s="510" t="s">
        <v>126</v>
      </c>
      <c r="E361" s="511">
        <v>2022</v>
      </c>
      <c r="F361" s="512">
        <v>9.1262135922330095E-2</v>
      </c>
      <c r="G361" s="513">
        <v>2.6138909634055266E-3</v>
      </c>
      <c r="H361" s="513">
        <v>0.25571321882001491</v>
      </c>
      <c r="I361" s="514"/>
      <c r="J361" s="514"/>
      <c r="K361" s="515"/>
      <c r="L361" s="516">
        <v>7.3786407766990289E-2</v>
      </c>
      <c r="M361" s="517">
        <v>0.43390589992531742</v>
      </c>
      <c r="N361" s="517">
        <v>7.0201643017177E-3</v>
      </c>
      <c r="O361" s="517">
        <v>7.1695294996265866E-3</v>
      </c>
      <c r="P361" s="517"/>
      <c r="Q361" s="517">
        <v>0.12852875280059747</v>
      </c>
      <c r="R361" s="518"/>
      <c r="S361" s="519">
        <f t="shared" si="25"/>
        <v>0.34958924570575056</v>
      </c>
      <c r="T361" s="520">
        <f t="shared" si="26"/>
        <v>0.65041075429424944</v>
      </c>
      <c r="U361" s="521">
        <f t="shared" si="27"/>
        <v>0.65041075429424944</v>
      </c>
      <c r="V361" s="522">
        <v>2020</v>
      </c>
      <c r="W361" s="523" t="s">
        <v>788</v>
      </c>
      <c r="X361" s="548" t="s">
        <v>355</v>
      </c>
      <c r="Y361" s="64" t="s">
        <v>271</v>
      </c>
    </row>
    <row r="362" spans="1:25" ht="14.25" customHeight="1" x14ac:dyDescent="0.2">
      <c r="A362" s="64"/>
      <c r="B362" s="64"/>
      <c r="C362" s="509" t="str">
        <f t="shared" si="24"/>
        <v>Croatia | 2023</v>
      </c>
      <c r="D362" s="510" t="s">
        <v>126</v>
      </c>
      <c r="E362" s="511">
        <v>2023</v>
      </c>
      <c r="F362" s="512"/>
      <c r="G362" s="513"/>
      <c r="H362" s="513"/>
      <c r="I362" s="514"/>
      <c r="J362" s="514"/>
      <c r="K362" s="515"/>
      <c r="L362" s="516"/>
      <c r="M362" s="517"/>
      <c r="N362" s="517"/>
      <c r="O362" s="517"/>
      <c r="P362" s="517"/>
      <c r="Q362" s="517"/>
      <c r="R362" s="518"/>
      <c r="S362" s="519" t="str">
        <f t="shared" si="25"/>
        <v/>
      </c>
      <c r="T362" s="520" t="str">
        <f t="shared" si="26"/>
        <v/>
      </c>
      <c r="U362" s="521" t="str">
        <f t="shared" si="27"/>
        <v/>
      </c>
      <c r="V362" s="522"/>
      <c r="W362" s="523"/>
      <c r="X362" s="524"/>
      <c r="Y362" s="64" t="s">
        <v>271</v>
      </c>
    </row>
    <row r="363" spans="1:25" ht="14.25" customHeight="1" x14ac:dyDescent="0.2">
      <c r="A363" s="64"/>
      <c r="B363" s="64"/>
      <c r="C363" s="509" t="str">
        <f t="shared" si="24"/>
        <v>Croatia | 2024</v>
      </c>
      <c r="D363" s="510" t="s">
        <v>126</v>
      </c>
      <c r="E363" s="511">
        <v>2024</v>
      </c>
      <c r="F363" s="512"/>
      <c r="G363" s="513"/>
      <c r="H363" s="513"/>
      <c r="I363" s="514"/>
      <c r="J363" s="514"/>
      <c r="K363" s="515"/>
      <c r="L363" s="516"/>
      <c r="M363" s="517"/>
      <c r="N363" s="517"/>
      <c r="O363" s="517"/>
      <c r="P363" s="517"/>
      <c r="Q363" s="517"/>
      <c r="R363" s="518"/>
      <c r="S363" s="519" t="str">
        <f t="shared" si="25"/>
        <v/>
      </c>
      <c r="T363" s="520" t="str">
        <f t="shared" si="26"/>
        <v/>
      </c>
      <c r="U363" s="521" t="str">
        <f t="shared" si="27"/>
        <v/>
      </c>
      <c r="V363" s="522"/>
      <c r="W363" s="523"/>
      <c r="X363" s="524"/>
      <c r="Y363" s="64" t="s">
        <v>271</v>
      </c>
    </row>
    <row r="364" spans="1:25" ht="14.25" customHeight="1" x14ac:dyDescent="0.2">
      <c r="A364" s="64"/>
      <c r="B364" s="64"/>
      <c r="C364" s="509" t="str">
        <f t="shared" si="24"/>
        <v>Croatia | 2025</v>
      </c>
      <c r="D364" s="510" t="s">
        <v>126</v>
      </c>
      <c r="E364" s="511">
        <v>2025</v>
      </c>
      <c r="F364" s="512"/>
      <c r="G364" s="513"/>
      <c r="H364" s="513"/>
      <c r="I364" s="514"/>
      <c r="J364" s="514"/>
      <c r="K364" s="515"/>
      <c r="L364" s="516"/>
      <c r="M364" s="517"/>
      <c r="N364" s="517"/>
      <c r="O364" s="517"/>
      <c r="P364" s="517"/>
      <c r="Q364" s="517"/>
      <c r="R364" s="518"/>
      <c r="S364" s="519" t="str">
        <f t="shared" si="25"/>
        <v/>
      </c>
      <c r="T364" s="520" t="str">
        <f t="shared" si="26"/>
        <v/>
      </c>
      <c r="U364" s="521" t="str">
        <f t="shared" si="27"/>
        <v/>
      </c>
      <c r="V364" s="522"/>
      <c r="W364" s="523"/>
      <c r="X364" s="524"/>
      <c r="Y364" s="64" t="s">
        <v>271</v>
      </c>
    </row>
    <row r="365" spans="1:25" ht="14.25" customHeight="1" x14ac:dyDescent="0.2">
      <c r="A365" s="64"/>
      <c r="B365" s="64"/>
      <c r="C365" s="509" t="str">
        <f t="shared" si="24"/>
        <v>Croatia | 2026</v>
      </c>
      <c r="D365" s="510" t="s">
        <v>126</v>
      </c>
      <c r="E365" s="511">
        <v>2026</v>
      </c>
      <c r="F365" s="512"/>
      <c r="G365" s="513"/>
      <c r="H365" s="513"/>
      <c r="I365" s="514"/>
      <c r="J365" s="514"/>
      <c r="K365" s="515"/>
      <c r="L365" s="516"/>
      <c r="M365" s="517"/>
      <c r="N365" s="517"/>
      <c r="O365" s="517"/>
      <c r="P365" s="517"/>
      <c r="Q365" s="517"/>
      <c r="R365" s="518"/>
      <c r="S365" s="519" t="str">
        <f t="shared" si="25"/>
        <v/>
      </c>
      <c r="T365" s="520" t="str">
        <f t="shared" si="26"/>
        <v/>
      </c>
      <c r="U365" s="521" t="str">
        <f t="shared" si="27"/>
        <v/>
      </c>
      <c r="V365" s="522"/>
      <c r="W365" s="523"/>
      <c r="X365" s="524"/>
      <c r="Y365" s="64" t="s">
        <v>271</v>
      </c>
    </row>
    <row r="366" spans="1:25" ht="14.25" customHeight="1" x14ac:dyDescent="0.2">
      <c r="A366" s="64"/>
      <c r="B366" s="64"/>
      <c r="C366" s="509" t="str">
        <f t="shared" si="24"/>
        <v>Croatia | 2027</v>
      </c>
      <c r="D366" s="510" t="s">
        <v>126</v>
      </c>
      <c r="E366" s="511">
        <v>2027</v>
      </c>
      <c r="F366" s="512"/>
      <c r="G366" s="513"/>
      <c r="H366" s="513"/>
      <c r="I366" s="514"/>
      <c r="J366" s="514"/>
      <c r="K366" s="515"/>
      <c r="L366" s="516"/>
      <c r="M366" s="517"/>
      <c r="N366" s="517"/>
      <c r="O366" s="517"/>
      <c r="P366" s="517"/>
      <c r="Q366" s="517"/>
      <c r="R366" s="518"/>
      <c r="S366" s="519" t="str">
        <f t="shared" si="25"/>
        <v/>
      </c>
      <c r="T366" s="520" t="str">
        <f t="shared" si="26"/>
        <v/>
      </c>
      <c r="U366" s="521" t="str">
        <f t="shared" si="27"/>
        <v/>
      </c>
      <c r="V366" s="522"/>
      <c r="W366" s="523"/>
      <c r="X366" s="524"/>
      <c r="Y366" s="64" t="s">
        <v>271</v>
      </c>
    </row>
    <row r="367" spans="1:25" ht="14.25" customHeight="1" x14ac:dyDescent="0.2">
      <c r="A367" s="64"/>
      <c r="B367" s="64"/>
      <c r="C367" s="509" t="str">
        <f t="shared" si="24"/>
        <v>Croatia | 2028</v>
      </c>
      <c r="D367" s="510" t="s">
        <v>126</v>
      </c>
      <c r="E367" s="511">
        <v>2028</v>
      </c>
      <c r="F367" s="512"/>
      <c r="G367" s="513"/>
      <c r="H367" s="513"/>
      <c r="I367" s="514"/>
      <c r="J367" s="514"/>
      <c r="K367" s="515"/>
      <c r="L367" s="516"/>
      <c r="M367" s="517"/>
      <c r="N367" s="517"/>
      <c r="O367" s="517"/>
      <c r="P367" s="517"/>
      <c r="Q367" s="517"/>
      <c r="R367" s="518"/>
      <c r="S367" s="519" t="str">
        <f t="shared" si="25"/>
        <v/>
      </c>
      <c r="T367" s="520" t="str">
        <f t="shared" si="26"/>
        <v/>
      </c>
      <c r="U367" s="521" t="str">
        <f t="shared" si="27"/>
        <v/>
      </c>
      <c r="V367" s="522"/>
      <c r="W367" s="523"/>
      <c r="X367" s="524"/>
      <c r="Y367" s="64" t="s">
        <v>271</v>
      </c>
    </row>
    <row r="368" spans="1:25" ht="14.25" customHeight="1" x14ac:dyDescent="0.2">
      <c r="A368" s="64"/>
      <c r="B368" s="64"/>
      <c r="C368" s="509" t="str">
        <f t="shared" si="24"/>
        <v>Croatia | 2029</v>
      </c>
      <c r="D368" s="510" t="s">
        <v>126</v>
      </c>
      <c r="E368" s="511">
        <v>2029</v>
      </c>
      <c r="F368" s="512"/>
      <c r="G368" s="513"/>
      <c r="H368" s="513"/>
      <c r="I368" s="514"/>
      <c r="J368" s="514"/>
      <c r="K368" s="515"/>
      <c r="L368" s="516"/>
      <c r="M368" s="517"/>
      <c r="N368" s="517"/>
      <c r="O368" s="517"/>
      <c r="P368" s="517"/>
      <c r="Q368" s="517"/>
      <c r="R368" s="518"/>
      <c r="S368" s="519" t="str">
        <f t="shared" si="25"/>
        <v/>
      </c>
      <c r="T368" s="520" t="str">
        <f t="shared" si="26"/>
        <v/>
      </c>
      <c r="U368" s="521" t="str">
        <f t="shared" si="27"/>
        <v/>
      </c>
      <c r="V368" s="522"/>
      <c r="W368" s="523"/>
      <c r="X368" s="524"/>
      <c r="Y368" s="64" t="s">
        <v>271</v>
      </c>
    </row>
    <row r="369" spans="1:25" ht="14.25" customHeight="1" thickBot="1" x14ac:dyDescent="0.25">
      <c r="A369" s="64"/>
      <c r="B369" s="64"/>
      <c r="C369" s="525" t="str">
        <f t="shared" si="24"/>
        <v>Croatia | 2030</v>
      </c>
      <c r="D369" s="510" t="s">
        <v>126</v>
      </c>
      <c r="E369" s="527">
        <v>2030</v>
      </c>
      <c r="F369" s="528"/>
      <c r="G369" s="529"/>
      <c r="H369" s="529"/>
      <c r="I369" s="530"/>
      <c r="J369" s="530"/>
      <c r="K369" s="531"/>
      <c r="L369" s="532"/>
      <c r="M369" s="533"/>
      <c r="N369" s="533"/>
      <c r="O369" s="533"/>
      <c r="P369" s="533"/>
      <c r="Q369" s="533"/>
      <c r="R369" s="534"/>
      <c r="S369" s="535" t="str">
        <f t="shared" si="25"/>
        <v/>
      </c>
      <c r="T369" s="536" t="str">
        <f t="shared" si="26"/>
        <v/>
      </c>
      <c r="U369" s="537" t="str">
        <f t="shared" si="27"/>
        <v/>
      </c>
      <c r="V369" s="538"/>
      <c r="W369" s="539"/>
      <c r="X369" s="540"/>
      <c r="Y369" s="64" t="s">
        <v>271</v>
      </c>
    </row>
    <row r="370" spans="1:25" ht="14.25" customHeight="1" x14ac:dyDescent="0.2">
      <c r="A370" s="64"/>
      <c r="B370" s="64"/>
      <c r="C370" s="493" t="str">
        <f t="shared" si="24"/>
        <v>Czech Republic | 2018</v>
      </c>
      <c r="D370" s="494" t="s">
        <v>78</v>
      </c>
      <c r="E370" s="495">
        <v>2018</v>
      </c>
      <c r="F370" s="496">
        <v>0.50476901861640999</v>
      </c>
      <c r="G370" s="564">
        <v>1.0342450011491611E-3</v>
      </c>
      <c r="H370" s="497">
        <v>4.2277637324752933E-2</v>
      </c>
      <c r="I370" s="498">
        <v>1.1836359457595956E-3</v>
      </c>
      <c r="J370" s="498">
        <v>2.3672718915191912E-3</v>
      </c>
      <c r="K370" s="499">
        <v>0.32567225925074694</v>
      </c>
      <c r="L370" s="500">
        <v>5.5768788784187541E-2</v>
      </c>
      <c r="M370" s="501">
        <v>3.4934497816593885E-2</v>
      </c>
      <c r="N370" s="501"/>
      <c r="O370" s="501">
        <v>2.5201103194667892E-2</v>
      </c>
      <c r="P370" s="501"/>
      <c r="Q370" s="501">
        <v>6.791542174212825E-3</v>
      </c>
      <c r="R370" s="502"/>
      <c r="S370" s="503">
        <f t="shared" si="25"/>
        <v>0.87730406803033789</v>
      </c>
      <c r="T370" s="504">
        <f t="shared" si="26"/>
        <v>0.44836819122040911</v>
      </c>
      <c r="U370" s="505">
        <f t="shared" si="27"/>
        <v>0.12269593196966214</v>
      </c>
      <c r="V370" s="506">
        <v>2017</v>
      </c>
      <c r="W370" s="507" t="s">
        <v>354</v>
      </c>
      <c r="X370" s="65" t="s">
        <v>355</v>
      </c>
      <c r="Y370" s="64" t="s">
        <v>271</v>
      </c>
    </row>
    <row r="371" spans="1:25" ht="14.25" customHeight="1" x14ac:dyDescent="0.2">
      <c r="A371" s="64"/>
      <c r="B371" s="64"/>
      <c r="C371" s="509" t="str">
        <f t="shared" si="24"/>
        <v>Czech Republic | 2019</v>
      </c>
      <c r="D371" s="510" t="s">
        <v>78</v>
      </c>
      <c r="E371" s="511">
        <v>2019</v>
      </c>
      <c r="F371" s="512">
        <v>0.49507549245075488</v>
      </c>
      <c r="G371" s="544">
        <v>1.2271500122715E-3</v>
      </c>
      <c r="H371" s="513">
        <v>4.2609375426093755E-2</v>
      </c>
      <c r="I371" s="565">
        <v>1.16806501168065E-3</v>
      </c>
      <c r="J371" s="514">
        <v>2.0566125205661251E-3</v>
      </c>
      <c r="K371" s="515">
        <v>0.33997736589977362</v>
      </c>
      <c r="L371" s="516">
        <v>5.3721900537219001E-2</v>
      </c>
      <c r="M371" s="517">
        <v>3.0440137804401378E-2</v>
      </c>
      <c r="N371" s="517"/>
      <c r="O371" s="517">
        <v>2.6804137768041376E-2</v>
      </c>
      <c r="P371" s="517"/>
      <c r="Q371" s="517">
        <v>6.9197625691976251E-3</v>
      </c>
      <c r="R371" s="518"/>
      <c r="S371" s="519">
        <f t="shared" si="25"/>
        <v>0.88211406132114067</v>
      </c>
      <c r="T371" s="520">
        <f t="shared" si="26"/>
        <v>0.45786330457863295</v>
      </c>
      <c r="U371" s="521">
        <f t="shared" si="27"/>
        <v>0.11788593867885938</v>
      </c>
      <c r="V371" s="522">
        <v>2018</v>
      </c>
      <c r="W371" s="523" t="s">
        <v>354</v>
      </c>
      <c r="X371" s="66" t="s">
        <v>355</v>
      </c>
      <c r="Y371" s="64" t="s">
        <v>271</v>
      </c>
    </row>
    <row r="372" spans="1:25" ht="14.25" customHeight="1" x14ac:dyDescent="0.2">
      <c r="A372" s="64"/>
      <c r="B372" s="64"/>
      <c r="C372" s="509" t="str">
        <f t="shared" si="24"/>
        <v>Czech Republic | 2020</v>
      </c>
      <c r="D372" s="510" t="s">
        <v>78</v>
      </c>
      <c r="E372" s="511">
        <v>2020</v>
      </c>
      <c r="F372" s="512">
        <v>0.45334090261370014</v>
      </c>
      <c r="G372" s="544">
        <v>1.3560350454616496E-3</v>
      </c>
      <c r="H372" s="513">
        <v>6.6549143629393334E-2</v>
      </c>
      <c r="I372" s="565">
        <v>1.2686971950759841E-3</v>
      </c>
      <c r="J372" s="514">
        <v>2.1834462596416393E-3</v>
      </c>
      <c r="K372" s="515">
        <v>0.34758166089011061</v>
      </c>
      <c r="L372" s="516">
        <v>5.6620209059233456E-2</v>
      </c>
      <c r="M372" s="517">
        <v>3.6486536180853707E-2</v>
      </c>
      <c r="N372" s="517"/>
      <c r="O372" s="517">
        <v>2.6569093433112999E-2</v>
      </c>
      <c r="P372" s="517"/>
      <c r="Q372" s="517">
        <v>8.0442756934165655E-3</v>
      </c>
      <c r="R372" s="518"/>
      <c r="S372" s="519">
        <f t="shared" si="25"/>
        <v>0.87227988563338332</v>
      </c>
      <c r="T372" s="520">
        <f t="shared" si="26"/>
        <v>0.47530177525672734</v>
      </c>
      <c r="U372" s="521">
        <f t="shared" si="27"/>
        <v>0.12772011436661673</v>
      </c>
      <c r="V372" s="522">
        <v>2019</v>
      </c>
      <c r="W372" s="523" t="s">
        <v>354</v>
      </c>
      <c r="X372" s="66" t="s">
        <v>355</v>
      </c>
      <c r="Y372" s="64" t="s">
        <v>271</v>
      </c>
    </row>
    <row r="373" spans="1:25" ht="14.25" customHeight="1" x14ac:dyDescent="0.2">
      <c r="A373" s="64"/>
      <c r="B373" s="64"/>
      <c r="C373" s="509" t="str">
        <f t="shared" si="24"/>
        <v>Czech Republic | 2021</v>
      </c>
      <c r="D373" s="510" t="s">
        <v>78</v>
      </c>
      <c r="E373" s="511">
        <v>2021</v>
      </c>
      <c r="F373" s="512">
        <v>0.40133590363812727</v>
      </c>
      <c r="G373" s="544">
        <v>1.0313961912012083E-3</v>
      </c>
      <c r="H373" s="513">
        <v>8.3911447269869724E-2</v>
      </c>
      <c r="I373" s="514">
        <v>1.4488660781159829E-3</v>
      </c>
      <c r="J373" s="514">
        <v>2.6153260562602064E-3</v>
      </c>
      <c r="K373" s="515">
        <v>0.36888375919354643</v>
      </c>
      <c r="L373" s="516">
        <v>6.2546811880701839E-2</v>
      </c>
      <c r="M373" s="517">
        <v>4.2201294156649437E-2</v>
      </c>
      <c r="N373" s="517"/>
      <c r="O373" s="517">
        <v>2.7442505801603574E-2</v>
      </c>
      <c r="P373" s="517"/>
      <c r="Q373" s="517">
        <v>8.582689733924339E-3</v>
      </c>
      <c r="R373" s="518"/>
      <c r="S373" s="519">
        <f t="shared" si="25"/>
        <v>0.85922669842712085</v>
      </c>
      <c r="T373" s="520">
        <f t="shared" si="26"/>
        <v>0.50965706076642558</v>
      </c>
      <c r="U373" s="521">
        <f t="shared" si="27"/>
        <v>0.14077330157287918</v>
      </c>
      <c r="V373" s="522">
        <v>2020</v>
      </c>
      <c r="W373" s="523" t="s">
        <v>354</v>
      </c>
      <c r="X373" s="66" t="s">
        <v>355</v>
      </c>
      <c r="Y373" s="64" t="s">
        <v>271</v>
      </c>
    </row>
    <row r="374" spans="1:25" ht="14.25" customHeight="1" x14ac:dyDescent="0.2">
      <c r="A374" s="64"/>
      <c r="B374" s="64"/>
      <c r="C374" s="509" t="str">
        <f t="shared" si="24"/>
        <v>Czech Republic | 2022</v>
      </c>
      <c r="D374" s="510" t="s">
        <v>78</v>
      </c>
      <c r="E374" s="511">
        <v>2022</v>
      </c>
      <c r="F374" s="512">
        <v>0.40999670231309182</v>
      </c>
      <c r="G374" s="544">
        <v>1.0481933386724456E-3</v>
      </c>
      <c r="H374" s="513">
        <v>8.5739859612757333E-2</v>
      </c>
      <c r="I374" s="514">
        <v>1.6017336411174447E-3</v>
      </c>
      <c r="J374" s="514">
        <v>2.6852593395204219E-3</v>
      </c>
      <c r="K374" s="515">
        <v>0.36193291562632496</v>
      </c>
      <c r="L374" s="516">
        <v>6.1914071701135345E-2</v>
      </c>
      <c r="M374" s="517">
        <v>4.2634380741508458E-2</v>
      </c>
      <c r="N374" s="517"/>
      <c r="O374" s="517">
        <v>2.535685683327837E-2</v>
      </c>
      <c r="P374" s="517"/>
      <c r="Q374" s="517">
        <v>7.0900268525933953E-3</v>
      </c>
      <c r="R374" s="518"/>
      <c r="S374" s="519">
        <f t="shared" si="25"/>
        <v>0.86300466387148445</v>
      </c>
      <c r="T374" s="520">
        <f t="shared" si="26"/>
        <v>0.49892825175484051</v>
      </c>
      <c r="U374" s="521">
        <f t="shared" si="27"/>
        <v>0.13699533612851555</v>
      </c>
      <c r="V374" s="522">
        <v>2021</v>
      </c>
      <c r="W374" s="523" t="s">
        <v>788</v>
      </c>
      <c r="X374" s="524" t="s">
        <v>357</v>
      </c>
      <c r="Y374" s="64" t="s">
        <v>271</v>
      </c>
    </row>
    <row r="375" spans="1:25" ht="14.25" customHeight="1" x14ac:dyDescent="0.2">
      <c r="A375" s="64"/>
      <c r="B375" s="64"/>
      <c r="C375" s="509" t="str">
        <f t="shared" si="24"/>
        <v>Czech Republic | 2023</v>
      </c>
      <c r="D375" s="510" t="s">
        <v>78</v>
      </c>
      <c r="E375" s="511">
        <v>2023</v>
      </c>
      <c r="F375" s="512"/>
      <c r="G375" s="513"/>
      <c r="H375" s="513"/>
      <c r="I375" s="514"/>
      <c r="J375" s="514"/>
      <c r="K375" s="515"/>
      <c r="L375" s="516"/>
      <c r="M375" s="517"/>
      <c r="N375" s="517"/>
      <c r="O375" s="517"/>
      <c r="P375" s="517"/>
      <c r="Q375" s="517"/>
      <c r="R375" s="518"/>
      <c r="S375" s="519" t="str">
        <f t="shared" si="25"/>
        <v/>
      </c>
      <c r="T375" s="520" t="str">
        <f t="shared" si="26"/>
        <v/>
      </c>
      <c r="U375" s="521" t="str">
        <f t="shared" si="27"/>
        <v/>
      </c>
      <c r="V375" s="522"/>
      <c r="W375" s="523"/>
      <c r="X375" s="524"/>
      <c r="Y375" s="64" t="s">
        <v>271</v>
      </c>
    </row>
    <row r="376" spans="1:25" ht="14.25" customHeight="1" x14ac:dyDescent="0.2">
      <c r="A376" s="64"/>
      <c r="B376" s="64"/>
      <c r="C376" s="509" t="str">
        <f t="shared" si="24"/>
        <v>Czech Republic | 2024</v>
      </c>
      <c r="D376" s="510" t="s">
        <v>78</v>
      </c>
      <c r="E376" s="511">
        <v>2024</v>
      </c>
      <c r="F376" s="512"/>
      <c r="G376" s="513"/>
      <c r="H376" s="513"/>
      <c r="I376" s="514"/>
      <c r="J376" s="514"/>
      <c r="K376" s="515"/>
      <c r="L376" s="516"/>
      <c r="M376" s="517"/>
      <c r="N376" s="517"/>
      <c r="O376" s="517"/>
      <c r="P376" s="517"/>
      <c r="Q376" s="517"/>
      <c r="R376" s="518"/>
      <c r="S376" s="519" t="str">
        <f t="shared" si="25"/>
        <v/>
      </c>
      <c r="T376" s="520" t="str">
        <f t="shared" si="26"/>
        <v/>
      </c>
      <c r="U376" s="521" t="str">
        <f t="shared" si="27"/>
        <v/>
      </c>
      <c r="V376" s="522"/>
      <c r="W376" s="523"/>
      <c r="X376" s="524"/>
      <c r="Y376" s="64" t="s">
        <v>271</v>
      </c>
    </row>
    <row r="377" spans="1:25" ht="14.25" customHeight="1" x14ac:dyDescent="0.2">
      <c r="A377" s="64"/>
      <c r="B377" s="64"/>
      <c r="C377" s="509" t="str">
        <f t="shared" si="24"/>
        <v>Czech Republic | 2025</v>
      </c>
      <c r="D377" s="510" t="s">
        <v>78</v>
      </c>
      <c r="E377" s="511">
        <v>2025</v>
      </c>
      <c r="F377" s="512"/>
      <c r="G377" s="513"/>
      <c r="H377" s="513"/>
      <c r="I377" s="514"/>
      <c r="J377" s="514"/>
      <c r="K377" s="515"/>
      <c r="L377" s="516"/>
      <c r="M377" s="517"/>
      <c r="N377" s="517"/>
      <c r="O377" s="517"/>
      <c r="P377" s="517"/>
      <c r="Q377" s="517"/>
      <c r="R377" s="518"/>
      <c r="S377" s="519" t="str">
        <f t="shared" si="25"/>
        <v/>
      </c>
      <c r="T377" s="520" t="str">
        <f t="shared" si="26"/>
        <v/>
      </c>
      <c r="U377" s="521" t="str">
        <f t="shared" si="27"/>
        <v/>
      </c>
      <c r="V377" s="522"/>
      <c r="W377" s="523"/>
      <c r="X377" s="524"/>
      <c r="Y377" s="64" t="s">
        <v>271</v>
      </c>
    </row>
    <row r="378" spans="1:25" ht="14.25" customHeight="1" x14ac:dyDescent="0.2">
      <c r="A378" s="64"/>
      <c r="B378" s="64"/>
      <c r="C378" s="509" t="str">
        <f t="shared" si="24"/>
        <v>Czech Republic | 2026</v>
      </c>
      <c r="D378" s="510" t="s">
        <v>78</v>
      </c>
      <c r="E378" s="511">
        <v>2026</v>
      </c>
      <c r="F378" s="512"/>
      <c r="G378" s="513"/>
      <c r="H378" s="513"/>
      <c r="I378" s="514"/>
      <c r="J378" s="514"/>
      <c r="K378" s="515"/>
      <c r="L378" s="516"/>
      <c r="M378" s="517"/>
      <c r="N378" s="517"/>
      <c r="O378" s="517"/>
      <c r="P378" s="517"/>
      <c r="Q378" s="517"/>
      <c r="R378" s="518"/>
      <c r="S378" s="519" t="str">
        <f t="shared" si="25"/>
        <v/>
      </c>
      <c r="T378" s="520" t="str">
        <f t="shared" si="26"/>
        <v/>
      </c>
      <c r="U378" s="521" t="str">
        <f t="shared" si="27"/>
        <v/>
      </c>
      <c r="V378" s="522"/>
      <c r="W378" s="523"/>
      <c r="X378" s="524"/>
      <c r="Y378" s="64" t="s">
        <v>271</v>
      </c>
    </row>
    <row r="379" spans="1:25" ht="14.25" customHeight="1" x14ac:dyDescent="0.2">
      <c r="A379" s="64"/>
      <c r="B379" s="64"/>
      <c r="C379" s="509" t="str">
        <f t="shared" si="24"/>
        <v>Czech Republic | 2027</v>
      </c>
      <c r="D379" s="510" t="s">
        <v>78</v>
      </c>
      <c r="E379" s="511">
        <v>2027</v>
      </c>
      <c r="F379" s="512"/>
      <c r="G379" s="513"/>
      <c r="H379" s="513"/>
      <c r="I379" s="514"/>
      <c r="J379" s="514"/>
      <c r="K379" s="515"/>
      <c r="L379" s="516"/>
      <c r="M379" s="517"/>
      <c r="N379" s="517"/>
      <c r="O379" s="517"/>
      <c r="P379" s="517"/>
      <c r="Q379" s="517"/>
      <c r="R379" s="518"/>
      <c r="S379" s="519" t="str">
        <f t="shared" si="25"/>
        <v/>
      </c>
      <c r="T379" s="520" t="str">
        <f t="shared" si="26"/>
        <v/>
      </c>
      <c r="U379" s="521" t="str">
        <f t="shared" si="27"/>
        <v/>
      </c>
      <c r="V379" s="522"/>
      <c r="W379" s="523"/>
      <c r="X379" s="524"/>
      <c r="Y379" s="64" t="s">
        <v>271</v>
      </c>
    </row>
    <row r="380" spans="1:25" ht="14.25" customHeight="1" x14ac:dyDescent="0.2">
      <c r="A380" s="64"/>
      <c r="B380" s="64"/>
      <c r="C380" s="509" t="str">
        <f t="shared" si="24"/>
        <v>Czech Republic | 2028</v>
      </c>
      <c r="D380" s="510" t="s">
        <v>78</v>
      </c>
      <c r="E380" s="511">
        <v>2028</v>
      </c>
      <c r="F380" s="512"/>
      <c r="G380" s="513"/>
      <c r="H380" s="513"/>
      <c r="I380" s="514"/>
      <c r="J380" s="514"/>
      <c r="K380" s="515"/>
      <c r="L380" s="516"/>
      <c r="M380" s="517"/>
      <c r="N380" s="517"/>
      <c r="O380" s="517"/>
      <c r="P380" s="517"/>
      <c r="Q380" s="517"/>
      <c r="R380" s="518"/>
      <c r="S380" s="519" t="str">
        <f t="shared" si="25"/>
        <v/>
      </c>
      <c r="T380" s="520" t="str">
        <f t="shared" si="26"/>
        <v/>
      </c>
      <c r="U380" s="521" t="str">
        <f t="shared" si="27"/>
        <v/>
      </c>
      <c r="V380" s="522"/>
      <c r="W380" s="523"/>
      <c r="X380" s="524"/>
      <c r="Y380" s="64" t="s">
        <v>271</v>
      </c>
    </row>
    <row r="381" spans="1:25" ht="14.25" customHeight="1" x14ac:dyDescent="0.2">
      <c r="A381" s="64"/>
      <c r="B381" s="64"/>
      <c r="C381" s="509" t="str">
        <f t="shared" si="24"/>
        <v>Czech Republic | 2029</v>
      </c>
      <c r="D381" s="510" t="s">
        <v>78</v>
      </c>
      <c r="E381" s="511">
        <v>2029</v>
      </c>
      <c r="F381" s="512"/>
      <c r="G381" s="513"/>
      <c r="H381" s="513"/>
      <c r="I381" s="514"/>
      <c r="J381" s="514"/>
      <c r="K381" s="515"/>
      <c r="L381" s="516"/>
      <c r="M381" s="517"/>
      <c r="N381" s="517"/>
      <c r="O381" s="517"/>
      <c r="P381" s="517"/>
      <c r="Q381" s="517"/>
      <c r="R381" s="518"/>
      <c r="S381" s="519" t="str">
        <f t="shared" si="25"/>
        <v/>
      </c>
      <c r="T381" s="520" t="str">
        <f t="shared" si="26"/>
        <v/>
      </c>
      <c r="U381" s="521" t="str">
        <f t="shared" si="27"/>
        <v/>
      </c>
      <c r="V381" s="522"/>
      <c r="W381" s="523"/>
      <c r="X381" s="524"/>
      <c r="Y381" s="64" t="s">
        <v>271</v>
      </c>
    </row>
    <row r="382" spans="1:25" ht="14.25" customHeight="1" thickBot="1" x14ac:dyDescent="0.25">
      <c r="A382" s="64"/>
      <c r="B382" s="64"/>
      <c r="C382" s="525" t="str">
        <f t="shared" si="24"/>
        <v>Czech Republic | 2030</v>
      </c>
      <c r="D382" s="510" t="s">
        <v>78</v>
      </c>
      <c r="E382" s="527">
        <v>2030</v>
      </c>
      <c r="F382" s="528"/>
      <c r="G382" s="529"/>
      <c r="H382" s="529"/>
      <c r="I382" s="530"/>
      <c r="J382" s="530"/>
      <c r="K382" s="531"/>
      <c r="L382" s="532"/>
      <c r="M382" s="533"/>
      <c r="N382" s="533"/>
      <c r="O382" s="533"/>
      <c r="P382" s="533"/>
      <c r="Q382" s="533"/>
      <c r="R382" s="534"/>
      <c r="S382" s="535" t="str">
        <f t="shared" si="25"/>
        <v/>
      </c>
      <c r="T382" s="536" t="str">
        <f t="shared" si="26"/>
        <v/>
      </c>
      <c r="U382" s="537" t="str">
        <f t="shared" si="27"/>
        <v/>
      </c>
      <c r="V382" s="538"/>
      <c r="W382" s="539"/>
      <c r="X382" s="540"/>
      <c r="Y382" s="64" t="s">
        <v>271</v>
      </c>
    </row>
    <row r="383" spans="1:25" ht="14.25" customHeight="1" x14ac:dyDescent="0.2">
      <c r="A383" s="64"/>
      <c r="B383" s="64"/>
      <c r="C383" s="493" t="str">
        <f t="shared" si="24"/>
        <v>Denmark | 2018</v>
      </c>
      <c r="D383" s="494" t="s">
        <v>88</v>
      </c>
      <c r="E383" s="495">
        <v>2018</v>
      </c>
      <c r="F383" s="496">
        <v>0.20004512780840022</v>
      </c>
      <c r="G383" s="497">
        <v>8.9933275311865398E-3</v>
      </c>
      <c r="H383" s="497">
        <v>6.5016278245172934E-2</v>
      </c>
      <c r="I383" s="498"/>
      <c r="J383" s="498">
        <v>5.180027721368017E-2</v>
      </c>
      <c r="K383" s="499"/>
      <c r="L383" s="500">
        <v>0.17293620861941139</v>
      </c>
      <c r="M383" s="552">
        <v>5.8021467943138963E-4</v>
      </c>
      <c r="N383" s="501"/>
      <c r="O383" s="501">
        <v>2.4207845791831866E-2</v>
      </c>
      <c r="P383" s="501"/>
      <c r="Q383" s="501">
        <v>0.47642072011088549</v>
      </c>
      <c r="R383" s="502"/>
      <c r="S383" s="503">
        <f t="shared" si="25"/>
        <v>0.32585501079843993</v>
      </c>
      <c r="T383" s="504">
        <f t="shared" si="26"/>
        <v>0.67414498920156007</v>
      </c>
      <c r="U383" s="505">
        <f t="shared" si="27"/>
        <v>0.67414498920156007</v>
      </c>
      <c r="V383" s="506">
        <v>2017</v>
      </c>
      <c r="W383" s="507" t="s">
        <v>354</v>
      </c>
      <c r="X383" s="65" t="s">
        <v>355</v>
      </c>
      <c r="Y383" s="64" t="s">
        <v>271</v>
      </c>
    </row>
    <row r="384" spans="1:25" ht="14.25" customHeight="1" x14ac:dyDescent="0.2">
      <c r="A384" s="64"/>
      <c r="B384" s="64"/>
      <c r="C384" s="509" t="str">
        <f t="shared" si="24"/>
        <v>Denmark | 2019</v>
      </c>
      <c r="D384" s="510" t="s">
        <v>88</v>
      </c>
      <c r="E384" s="511">
        <v>2019</v>
      </c>
      <c r="F384" s="512">
        <v>0.21624024498666403</v>
      </c>
      <c r="G384" s="513">
        <v>8.6930751753432779E-3</v>
      </c>
      <c r="H384" s="513">
        <v>6.8227468800421479E-2</v>
      </c>
      <c r="I384" s="514"/>
      <c r="J384" s="514">
        <v>5.1532813065955418E-2</v>
      </c>
      <c r="K384" s="515"/>
      <c r="L384" s="516">
        <v>0.16566235305739405</v>
      </c>
      <c r="M384" s="554">
        <v>4.9392472587177715E-4</v>
      </c>
      <c r="N384" s="517"/>
      <c r="O384" s="517">
        <v>3.1380684250386905E-2</v>
      </c>
      <c r="P384" s="517"/>
      <c r="Q384" s="517">
        <v>0.45776943593796304</v>
      </c>
      <c r="R384" s="518"/>
      <c r="S384" s="519">
        <f t="shared" si="25"/>
        <v>0.34469360202838417</v>
      </c>
      <c r="T384" s="520">
        <f t="shared" si="26"/>
        <v>0.65530639797161583</v>
      </c>
      <c r="U384" s="521">
        <f t="shared" si="27"/>
        <v>0.65530639797161583</v>
      </c>
      <c r="V384" s="522">
        <v>2018</v>
      </c>
      <c r="W384" s="523" t="s">
        <v>354</v>
      </c>
      <c r="X384" s="66" t="s">
        <v>355</v>
      </c>
      <c r="Y384" s="64" t="s">
        <v>271</v>
      </c>
    </row>
    <row r="385" spans="1:25" ht="14.25" customHeight="1" x14ac:dyDescent="0.2">
      <c r="A385" s="64"/>
      <c r="B385" s="64"/>
      <c r="C385" s="509" t="str">
        <f t="shared" si="24"/>
        <v>Denmark | 2020</v>
      </c>
      <c r="D385" s="510" t="s">
        <v>88</v>
      </c>
      <c r="E385" s="511">
        <v>2020</v>
      </c>
      <c r="F385" s="512">
        <v>0.11210458578879631</v>
      </c>
      <c r="G385" s="513">
        <v>8.1961660909029323E-3</v>
      </c>
      <c r="H385" s="513">
        <v>7.1191492244123827E-2</v>
      </c>
      <c r="I385" s="514"/>
      <c r="J385" s="514">
        <v>5.9371401476664636E-2</v>
      </c>
      <c r="K385" s="515"/>
      <c r="L385" s="516">
        <v>0.16896972160130055</v>
      </c>
      <c r="M385" s="554">
        <v>5.7576373365847053E-4</v>
      </c>
      <c r="N385" s="517"/>
      <c r="O385" s="517">
        <v>3.2615322089006298E-2</v>
      </c>
      <c r="P385" s="517"/>
      <c r="Q385" s="517">
        <v>0.54697554697554696</v>
      </c>
      <c r="R385" s="518"/>
      <c r="S385" s="519">
        <f t="shared" si="25"/>
        <v>0.25086364560048768</v>
      </c>
      <c r="T385" s="520">
        <f t="shared" si="26"/>
        <v>0.74913635439951232</v>
      </c>
      <c r="U385" s="521">
        <f t="shared" si="27"/>
        <v>0.74913635439951232</v>
      </c>
      <c r="V385" s="522">
        <v>2019</v>
      </c>
      <c r="W385" s="523" t="s">
        <v>354</v>
      </c>
      <c r="X385" s="66" t="s">
        <v>355</v>
      </c>
      <c r="Y385" s="64" t="s">
        <v>271</v>
      </c>
    </row>
    <row r="386" spans="1:25" ht="14.25" customHeight="1" x14ac:dyDescent="0.2">
      <c r="A386" s="64"/>
      <c r="B386" s="64"/>
      <c r="C386" s="509" t="str">
        <f t="shared" si="24"/>
        <v>Denmark | 2021</v>
      </c>
      <c r="D386" s="510" t="s">
        <v>88</v>
      </c>
      <c r="E386" s="511">
        <v>2021</v>
      </c>
      <c r="F386" s="512">
        <v>0.10650434782608696</v>
      </c>
      <c r="G386" s="513">
        <v>9.1478260869565214E-3</v>
      </c>
      <c r="H386" s="513">
        <v>4.1182608695652177E-2</v>
      </c>
      <c r="I386" s="514"/>
      <c r="J386" s="514">
        <v>5.9756521739130437E-2</v>
      </c>
      <c r="K386" s="515"/>
      <c r="L386" s="516">
        <v>0.17297391304347826</v>
      </c>
      <c r="M386" s="554">
        <v>5.5652173913043473E-4</v>
      </c>
      <c r="N386" s="517"/>
      <c r="O386" s="517">
        <v>4.1078260869565217E-2</v>
      </c>
      <c r="P386" s="517"/>
      <c r="Q386" s="517">
        <v>0.56879999999999997</v>
      </c>
      <c r="R386" s="518"/>
      <c r="S386" s="519">
        <f t="shared" si="25"/>
        <v>0.21659130434782614</v>
      </c>
      <c r="T386" s="520">
        <f t="shared" si="26"/>
        <v>0.78340869565217386</v>
      </c>
      <c r="U386" s="521">
        <f t="shared" si="27"/>
        <v>0.78340869565217386</v>
      </c>
      <c r="V386" s="522">
        <v>2020</v>
      </c>
      <c r="W386" s="523" t="s">
        <v>354</v>
      </c>
      <c r="X386" s="66" t="s">
        <v>355</v>
      </c>
      <c r="Y386" s="64" t="s">
        <v>271</v>
      </c>
    </row>
    <row r="387" spans="1:25" ht="14.25" customHeight="1" x14ac:dyDescent="0.2">
      <c r="A387" s="64"/>
      <c r="B387" s="64"/>
      <c r="C387" s="509" t="str">
        <f t="shared" si="24"/>
        <v>Denmark | 2022</v>
      </c>
      <c r="D387" s="510" t="s">
        <v>88</v>
      </c>
      <c r="E387" s="511">
        <v>2022</v>
      </c>
      <c r="F387" s="512">
        <v>0.13207033259691917</v>
      </c>
      <c r="G387" s="513">
        <v>7.8080077474805554E-3</v>
      </c>
      <c r="H387" s="513">
        <v>4.6484883333837726E-2</v>
      </c>
      <c r="I387" s="514"/>
      <c r="J387" s="514">
        <v>5.3415246799624734E-2</v>
      </c>
      <c r="K387" s="515"/>
      <c r="L387" s="516">
        <v>0.23427049602033714</v>
      </c>
      <c r="M387" s="554">
        <v>4.8421753472747633E-4</v>
      </c>
      <c r="N387" s="517"/>
      <c r="O387" s="517">
        <v>3.9615047059891655E-2</v>
      </c>
      <c r="P387" s="517"/>
      <c r="Q387" s="517">
        <v>0.48585176890718157</v>
      </c>
      <c r="R387" s="518"/>
      <c r="S387" s="519">
        <f t="shared" si="25"/>
        <v>0.23977847047786216</v>
      </c>
      <c r="T387" s="520">
        <f t="shared" si="26"/>
        <v>0.76022152952213784</v>
      </c>
      <c r="U387" s="521">
        <f t="shared" si="27"/>
        <v>0.76022152952213784</v>
      </c>
      <c r="V387" s="522">
        <v>2021</v>
      </c>
      <c r="W387" s="523" t="s">
        <v>788</v>
      </c>
      <c r="X387" s="524" t="s">
        <v>357</v>
      </c>
      <c r="Y387" s="64" t="s">
        <v>271</v>
      </c>
    </row>
    <row r="388" spans="1:25" ht="14.25" customHeight="1" x14ac:dyDescent="0.2">
      <c r="A388" s="64"/>
      <c r="B388" s="64"/>
      <c r="C388" s="509" t="str">
        <f t="shared" si="24"/>
        <v>Denmark | 2023</v>
      </c>
      <c r="D388" s="510" t="s">
        <v>88</v>
      </c>
      <c r="E388" s="511">
        <v>2023</v>
      </c>
      <c r="F388" s="512"/>
      <c r="G388" s="513"/>
      <c r="H388" s="513"/>
      <c r="I388" s="514"/>
      <c r="J388" s="514"/>
      <c r="K388" s="515"/>
      <c r="L388" s="516"/>
      <c r="M388" s="517"/>
      <c r="N388" s="517"/>
      <c r="O388" s="517"/>
      <c r="P388" s="517"/>
      <c r="Q388" s="517"/>
      <c r="R388" s="518"/>
      <c r="S388" s="519" t="str">
        <f t="shared" si="25"/>
        <v/>
      </c>
      <c r="T388" s="520" t="str">
        <f t="shared" si="26"/>
        <v/>
      </c>
      <c r="U388" s="521" t="str">
        <f t="shared" si="27"/>
        <v/>
      </c>
      <c r="V388" s="522"/>
      <c r="W388" s="523"/>
      <c r="X388" s="524"/>
      <c r="Y388" s="64" t="s">
        <v>271</v>
      </c>
    </row>
    <row r="389" spans="1:25" ht="14.25" customHeight="1" x14ac:dyDescent="0.2">
      <c r="A389" s="64"/>
      <c r="B389" s="64"/>
      <c r="C389" s="509" t="str">
        <f t="shared" si="24"/>
        <v>Denmark | 2024</v>
      </c>
      <c r="D389" s="510" t="s">
        <v>88</v>
      </c>
      <c r="E389" s="511">
        <v>2024</v>
      </c>
      <c r="F389" s="512"/>
      <c r="G389" s="513"/>
      <c r="H389" s="513"/>
      <c r="I389" s="514"/>
      <c r="J389" s="514"/>
      <c r="K389" s="515"/>
      <c r="L389" s="516"/>
      <c r="M389" s="517"/>
      <c r="N389" s="517"/>
      <c r="O389" s="517"/>
      <c r="P389" s="517"/>
      <c r="Q389" s="517"/>
      <c r="R389" s="518"/>
      <c r="S389" s="519" t="str">
        <f t="shared" si="25"/>
        <v/>
      </c>
      <c r="T389" s="520" t="str">
        <f t="shared" si="26"/>
        <v/>
      </c>
      <c r="U389" s="521" t="str">
        <f t="shared" si="27"/>
        <v/>
      </c>
      <c r="V389" s="522"/>
      <c r="W389" s="523"/>
      <c r="X389" s="524"/>
      <c r="Y389" s="64" t="s">
        <v>271</v>
      </c>
    </row>
    <row r="390" spans="1:25" ht="14.25" customHeight="1" x14ac:dyDescent="0.2">
      <c r="A390" s="64"/>
      <c r="B390" s="64"/>
      <c r="C390" s="509" t="str">
        <f t="shared" si="24"/>
        <v>Denmark | 2025</v>
      </c>
      <c r="D390" s="510" t="s">
        <v>88</v>
      </c>
      <c r="E390" s="511">
        <v>2025</v>
      </c>
      <c r="F390" s="512"/>
      <c r="G390" s="513"/>
      <c r="H390" s="513"/>
      <c r="I390" s="514"/>
      <c r="J390" s="514"/>
      <c r="K390" s="515"/>
      <c r="L390" s="516"/>
      <c r="M390" s="517"/>
      <c r="N390" s="517"/>
      <c r="O390" s="517"/>
      <c r="P390" s="517"/>
      <c r="Q390" s="517"/>
      <c r="R390" s="518"/>
      <c r="S390" s="519" t="str">
        <f t="shared" si="25"/>
        <v/>
      </c>
      <c r="T390" s="520" t="str">
        <f t="shared" si="26"/>
        <v/>
      </c>
      <c r="U390" s="521" t="str">
        <f t="shared" si="27"/>
        <v/>
      </c>
      <c r="V390" s="522"/>
      <c r="W390" s="523"/>
      <c r="X390" s="524"/>
      <c r="Y390" s="64" t="s">
        <v>271</v>
      </c>
    </row>
    <row r="391" spans="1:25" ht="14.25" customHeight="1" x14ac:dyDescent="0.2">
      <c r="A391" s="64"/>
      <c r="B391" s="64"/>
      <c r="C391" s="509" t="str">
        <f t="shared" ref="C391:C454" si="28">D391&amp;" | "&amp;E391</f>
        <v>Denmark | 2026</v>
      </c>
      <c r="D391" s="510" t="s">
        <v>88</v>
      </c>
      <c r="E391" s="511">
        <v>2026</v>
      </c>
      <c r="F391" s="512"/>
      <c r="G391" s="513"/>
      <c r="H391" s="513"/>
      <c r="I391" s="514"/>
      <c r="J391" s="514"/>
      <c r="K391" s="515"/>
      <c r="L391" s="516"/>
      <c r="M391" s="517"/>
      <c r="N391" s="517"/>
      <c r="O391" s="517"/>
      <c r="P391" s="517"/>
      <c r="Q391" s="517"/>
      <c r="R391" s="518"/>
      <c r="S391" s="519" t="str">
        <f t="shared" ref="S391:S408" si="29">IFERROR(1-U391,"")</f>
        <v/>
      </c>
      <c r="T391" s="520" t="str">
        <f t="shared" ref="T391:T408" si="30">IF(AND(ISBLANK(F391),ISBLANK(H391),ISBLANK(Q391),ISBLANK(M391)),"",SUM(K391:R391))</f>
        <v/>
      </c>
      <c r="U391" s="521" t="str">
        <f t="shared" ref="U391:U408" si="31">IF(AND(ISBLANK(F391),ISBLANK(H391),ISBLANK(Q391),ISBLANK(M391)),"",SUM(L391:R391))</f>
        <v/>
      </c>
      <c r="V391" s="522"/>
      <c r="W391" s="523"/>
      <c r="X391" s="524"/>
      <c r="Y391" s="64" t="s">
        <v>271</v>
      </c>
    </row>
    <row r="392" spans="1:25" ht="14.25" customHeight="1" x14ac:dyDescent="0.2">
      <c r="A392" s="64"/>
      <c r="B392" s="64"/>
      <c r="C392" s="509" t="str">
        <f t="shared" si="28"/>
        <v>Denmark | 2027</v>
      </c>
      <c r="D392" s="510" t="s">
        <v>88</v>
      </c>
      <c r="E392" s="511">
        <v>2027</v>
      </c>
      <c r="F392" s="512"/>
      <c r="G392" s="513"/>
      <c r="H392" s="513"/>
      <c r="I392" s="514"/>
      <c r="J392" s="514"/>
      <c r="K392" s="515"/>
      <c r="L392" s="516"/>
      <c r="M392" s="517"/>
      <c r="N392" s="517"/>
      <c r="O392" s="517"/>
      <c r="P392" s="517"/>
      <c r="Q392" s="517"/>
      <c r="R392" s="518"/>
      <c r="S392" s="519" t="str">
        <f t="shared" si="29"/>
        <v/>
      </c>
      <c r="T392" s="520" t="str">
        <f t="shared" si="30"/>
        <v/>
      </c>
      <c r="U392" s="521" t="str">
        <f t="shared" si="31"/>
        <v/>
      </c>
      <c r="V392" s="522"/>
      <c r="W392" s="523"/>
      <c r="X392" s="524"/>
      <c r="Y392" s="64" t="s">
        <v>271</v>
      </c>
    </row>
    <row r="393" spans="1:25" ht="14.25" customHeight="1" x14ac:dyDescent="0.2">
      <c r="A393" s="64"/>
      <c r="B393" s="64"/>
      <c r="C393" s="509" t="str">
        <f t="shared" si="28"/>
        <v>Denmark | 2028</v>
      </c>
      <c r="D393" s="510" t="s">
        <v>88</v>
      </c>
      <c r="E393" s="511">
        <v>2028</v>
      </c>
      <c r="F393" s="512"/>
      <c r="G393" s="513"/>
      <c r="H393" s="513"/>
      <c r="I393" s="514"/>
      <c r="J393" s="514"/>
      <c r="K393" s="515"/>
      <c r="L393" s="516"/>
      <c r="M393" s="517"/>
      <c r="N393" s="517"/>
      <c r="O393" s="517"/>
      <c r="P393" s="517"/>
      <c r="Q393" s="517"/>
      <c r="R393" s="518"/>
      <c r="S393" s="519" t="str">
        <f t="shared" si="29"/>
        <v/>
      </c>
      <c r="T393" s="520" t="str">
        <f t="shared" si="30"/>
        <v/>
      </c>
      <c r="U393" s="521" t="str">
        <f t="shared" si="31"/>
        <v/>
      </c>
      <c r="V393" s="522"/>
      <c r="W393" s="523"/>
      <c r="X393" s="524"/>
      <c r="Y393" s="64" t="s">
        <v>271</v>
      </c>
    </row>
    <row r="394" spans="1:25" ht="14.25" customHeight="1" x14ac:dyDescent="0.2">
      <c r="A394" s="64"/>
      <c r="B394" s="64"/>
      <c r="C394" s="509" t="str">
        <f t="shared" si="28"/>
        <v>Denmark | 2029</v>
      </c>
      <c r="D394" s="510" t="s">
        <v>88</v>
      </c>
      <c r="E394" s="511">
        <v>2029</v>
      </c>
      <c r="F394" s="512"/>
      <c r="G394" s="513"/>
      <c r="H394" s="513"/>
      <c r="I394" s="514"/>
      <c r="J394" s="514"/>
      <c r="K394" s="515"/>
      <c r="L394" s="516"/>
      <c r="M394" s="517"/>
      <c r="N394" s="517"/>
      <c r="O394" s="517"/>
      <c r="P394" s="517"/>
      <c r="Q394" s="517"/>
      <c r="R394" s="518"/>
      <c r="S394" s="519" t="str">
        <f t="shared" si="29"/>
        <v/>
      </c>
      <c r="T394" s="520" t="str">
        <f t="shared" si="30"/>
        <v/>
      </c>
      <c r="U394" s="521" t="str">
        <f t="shared" si="31"/>
        <v/>
      </c>
      <c r="V394" s="522"/>
      <c r="W394" s="523"/>
      <c r="X394" s="524"/>
      <c r="Y394" s="64" t="s">
        <v>271</v>
      </c>
    </row>
    <row r="395" spans="1:25" ht="14.25" customHeight="1" thickBot="1" x14ac:dyDescent="0.25">
      <c r="A395" s="64"/>
      <c r="B395" s="64"/>
      <c r="C395" s="525" t="str">
        <f t="shared" si="28"/>
        <v>Denmark | 2030</v>
      </c>
      <c r="D395" s="510" t="s">
        <v>88</v>
      </c>
      <c r="E395" s="527">
        <v>2030</v>
      </c>
      <c r="F395" s="528"/>
      <c r="G395" s="529"/>
      <c r="H395" s="529"/>
      <c r="I395" s="530"/>
      <c r="J395" s="530"/>
      <c r="K395" s="531"/>
      <c r="L395" s="532"/>
      <c r="M395" s="533"/>
      <c r="N395" s="533"/>
      <c r="O395" s="533"/>
      <c r="P395" s="533"/>
      <c r="Q395" s="533"/>
      <c r="R395" s="534"/>
      <c r="S395" s="535" t="str">
        <f t="shared" si="29"/>
        <v/>
      </c>
      <c r="T395" s="536" t="str">
        <f t="shared" si="30"/>
        <v/>
      </c>
      <c r="U395" s="537" t="str">
        <f t="shared" si="31"/>
        <v/>
      </c>
      <c r="V395" s="538"/>
      <c r="W395" s="539"/>
      <c r="X395" s="540"/>
      <c r="Y395" s="64" t="s">
        <v>271</v>
      </c>
    </row>
    <row r="396" spans="1:25" ht="14.25" customHeight="1" x14ac:dyDescent="0.2">
      <c r="A396" s="64"/>
      <c r="B396" s="64"/>
      <c r="C396" s="493" t="str">
        <f t="shared" si="28"/>
        <v>Dominican Republic | 2018</v>
      </c>
      <c r="D396" s="494" t="s">
        <v>140</v>
      </c>
      <c r="E396" s="495">
        <v>2018</v>
      </c>
      <c r="F396" s="496">
        <v>0.12650444105744468</v>
      </c>
      <c r="G396" s="497">
        <v>0.43375203657959743</v>
      </c>
      <c r="H396" s="497">
        <v>0.2890103537078888</v>
      </c>
      <c r="I396" s="498"/>
      <c r="J396" s="498"/>
      <c r="K396" s="499"/>
      <c r="L396" s="500">
        <v>8.0412046039838123E-3</v>
      </c>
      <c r="M396" s="501">
        <v>0.11541493666894413</v>
      </c>
      <c r="N396" s="501"/>
      <c r="O396" s="501">
        <v>6.7798391759079204E-3</v>
      </c>
      <c r="P396" s="501"/>
      <c r="Q396" s="501">
        <v>2.0497188206233249E-2</v>
      </c>
      <c r="R396" s="502"/>
      <c r="S396" s="503">
        <f t="shared" si="29"/>
        <v>0.84926683134493086</v>
      </c>
      <c r="T396" s="504">
        <f t="shared" si="30"/>
        <v>0.15073316865506911</v>
      </c>
      <c r="U396" s="505">
        <f t="shared" si="31"/>
        <v>0.15073316865506911</v>
      </c>
      <c r="V396" s="506">
        <v>2017</v>
      </c>
      <c r="W396" s="507" t="s">
        <v>354</v>
      </c>
      <c r="X396" s="65" t="s">
        <v>355</v>
      </c>
      <c r="Y396" s="64" t="s">
        <v>271</v>
      </c>
    </row>
    <row r="397" spans="1:25" ht="14.25" customHeight="1" x14ac:dyDescent="0.2">
      <c r="A397" s="64"/>
      <c r="B397" s="64"/>
      <c r="C397" s="509" t="str">
        <f t="shared" si="28"/>
        <v>Dominican Republic | 2019</v>
      </c>
      <c r="D397" s="510" t="s">
        <v>140</v>
      </c>
      <c r="E397" s="511">
        <v>2019</v>
      </c>
      <c r="F397" s="512">
        <v>0.11628498727735369</v>
      </c>
      <c r="G397" s="513">
        <v>0.50442748091603051</v>
      </c>
      <c r="H397" s="513">
        <v>0.24106870229007635</v>
      </c>
      <c r="I397" s="514"/>
      <c r="J397" s="514"/>
      <c r="K397" s="515"/>
      <c r="L397" s="516">
        <v>1.0636132315521629E-2</v>
      </c>
      <c r="M397" s="517">
        <v>9.0585241730279903E-2</v>
      </c>
      <c r="N397" s="517"/>
      <c r="O397" s="517">
        <v>1.1704834605597965E-2</v>
      </c>
      <c r="P397" s="517"/>
      <c r="Q397" s="517">
        <v>2.5292620865139948E-2</v>
      </c>
      <c r="R397" s="518"/>
      <c r="S397" s="519">
        <f t="shared" si="29"/>
        <v>0.86178117048346059</v>
      </c>
      <c r="T397" s="520">
        <f t="shared" si="30"/>
        <v>0.13821882951653944</v>
      </c>
      <c r="U397" s="521">
        <f t="shared" si="31"/>
        <v>0.13821882951653944</v>
      </c>
      <c r="V397" s="522">
        <v>2018</v>
      </c>
      <c r="W397" s="523" t="s">
        <v>354</v>
      </c>
      <c r="X397" s="66" t="s">
        <v>355</v>
      </c>
      <c r="Y397" s="64" t="s">
        <v>271</v>
      </c>
    </row>
    <row r="398" spans="1:25" ht="14.25" customHeight="1" x14ac:dyDescent="0.2">
      <c r="A398" s="64"/>
      <c r="B398" s="64"/>
      <c r="C398" s="509" t="str">
        <f t="shared" si="28"/>
        <v>Dominican Republic | 2020</v>
      </c>
      <c r="D398" s="510" t="s">
        <v>140</v>
      </c>
      <c r="E398" s="511">
        <v>2020</v>
      </c>
      <c r="F398" s="512">
        <v>0.12665558745026942</v>
      </c>
      <c r="G398" s="513">
        <v>0.51996776955229895</v>
      </c>
      <c r="H398" s="513">
        <v>0.25567809840358563</v>
      </c>
      <c r="I398" s="514"/>
      <c r="J398" s="514"/>
      <c r="K398" s="515"/>
      <c r="L398" s="516">
        <v>1.0273455204713703E-2</v>
      </c>
      <c r="M398" s="517">
        <v>4.673414916654077E-2</v>
      </c>
      <c r="N398" s="517"/>
      <c r="O398" s="517">
        <v>1.2892179080425038E-2</v>
      </c>
      <c r="P398" s="517"/>
      <c r="Q398" s="517">
        <v>2.7798761142166492E-2</v>
      </c>
      <c r="R398" s="518"/>
      <c r="S398" s="519">
        <f t="shared" si="29"/>
        <v>0.90230145540615403</v>
      </c>
      <c r="T398" s="520">
        <f t="shared" si="30"/>
        <v>9.7698544593846012E-2</v>
      </c>
      <c r="U398" s="521">
        <f t="shared" si="31"/>
        <v>9.7698544593846012E-2</v>
      </c>
      <c r="V398" s="522">
        <v>2019</v>
      </c>
      <c r="W398" s="523" t="s">
        <v>354</v>
      </c>
      <c r="X398" s="66" t="s">
        <v>355</v>
      </c>
      <c r="Y398" s="64" t="s">
        <v>271</v>
      </c>
    </row>
    <row r="399" spans="1:25" ht="14.25" customHeight="1" x14ac:dyDescent="0.2">
      <c r="A399" s="64"/>
      <c r="B399" s="64"/>
      <c r="C399" s="509" t="str">
        <f t="shared" si="28"/>
        <v>Dominican Republic | 2021</v>
      </c>
      <c r="D399" s="510" t="s">
        <v>140</v>
      </c>
      <c r="E399" s="566">
        <v>2021</v>
      </c>
      <c r="F399" s="512">
        <v>0.12665558745026942</v>
      </c>
      <c r="G399" s="513">
        <v>0.51996776955229895</v>
      </c>
      <c r="H399" s="513">
        <v>0.25567809840358563</v>
      </c>
      <c r="I399" s="514"/>
      <c r="J399" s="514"/>
      <c r="K399" s="515"/>
      <c r="L399" s="516">
        <v>1.0273455204713703E-2</v>
      </c>
      <c r="M399" s="517">
        <v>4.673414916654077E-2</v>
      </c>
      <c r="N399" s="517"/>
      <c r="O399" s="517">
        <v>1.2892179080425038E-2</v>
      </c>
      <c r="P399" s="517"/>
      <c r="Q399" s="517">
        <v>2.7798761142166492E-2</v>
      </c>
      <c r="R399" s="518"/>
      <c r="S399" s="519">
        <f t="shared" si="29"/>
        <v>0.90230145540615403</v>
      </c>
      <c r="T399" s="520">
        <f t="shared" si="30"/>
        <v>9.7698544593846012E-2</v>
      </c>
      <c r="U399" s="521">
        <f t="shared" si="31"/>
        <v>9.7698544593846012E-2</v>
      </c>
      <c r="V399" s="522">
        <v>2019</v>
      </c>
      <c r="W399" s="523" t="s">
        <v>354</v>
      </c>
      <c r="X399" s="66" t="s">
        <v>355</v>
      </c>
      <c r="Y399" s="64" t="s">
        <v>271</v>
      </c>
    </row>
    <row r="400" spans="1:25" ht="14.25" customHeight="1" x14ac:dyDescent="0.2">
      <c r="A400" s="64"/>
      <c r="B400" s="64"/>
      <c r="C400" s="509" t="str">
        <f t="shared" si="28"/>
        <v>Dominican Republic | 2022</v>
      </c>
      <c r="D400" s="510" t="s">
        <v>140</v>
      </c>
      <c r="E400" s="511">
        <v>2022</v>
      </c>
      <c r="F400" s="512">
        <v>0.15161173923502527</v>
      </c>
      <c r="G400" s="513">
        <v>0.35368053885013229</v>
      </c>
      <c r="H400" s="513">
        <v>0.31940101034399809</v>
      </c>
      <c r="I400" s="514"/>
      <c r="J400" s="514"/>
      <c r="K400" s="515"/>
      <c r="L400" s="516">
        <v>9.9831609333654071E-3</v>
      </c>
      <c r="M400" s="517">
        <v>7.0724079865287462E-2</v>
      </c>
      <c r="N400" s="517"/>
      <c r="O400" s="517">
        <v>2.6100553283617992E-2</v>
      </c>
      <c r="P400" s="517"/>
      <c r="Q400" s="517">
        <v>6.8498917488573494E-2</v>
      </c>
      <c r="R400" s="518"/>
      <c r="S400" s="519">
        <f t="shared" si="29"/>
        <v>0.82469328842915568</v>
      </c>
      <c r="T400" s="520">
        <f t="shared" si="30"/>
        <v>0.17530671157084435</v>
      </c>
      <c r="U400" s="521">
        <f t="shared" si="31"/>
        <v>0.17530671157084435</v>
      </c>
      <c r="V400" s="522">
        <v>2020</v>
      </c>
      <c r="W400" s="523" t="s">
        <v>788</v>
      </c>
      <c r="X400" s="548" t="s">
        <v>355</v>
      </c>
      <c r="Y400" s="64" t="s">
        <v>271</v>
      </c>
    </row>
    <row r="401" spans="1:25" ht="14.25" customHeight="1" x14ac:dyDescent="0.2">
      <c r="A401" s="64"/>
      <c r="B401" s="64"/>
      <c r="C401" s="509" t="str">
        <f t="shared" si="28"/>
        <v>Dominican Republic | 2023</v>
      </c>
      <c r="D401" s="510" t="s">
        <v>140</v>
      </c>
      <c r="E401" s="511">
        <v>2023</v>
      </c>
      <c r="F401" s="512"/>
      <c r="G401" s="513"/>
      <c r="H401" s="513"/>
      <c r="I401" s="514"/>
      <c r="J401" s="514"/>
      <c r="K401" s="515"/>
      <c r="L401" s="516"/>
      <c r="M401" s="517"/>
      <c r="N401" s="517"/>
      <c r="O401" s="517"/>
      <c r="P401" s="517"/>
      <c r="Q401" s="517"/>
      <c r="R401" s="518"/>
      <c r="S401" s="519" t="str">
        <f t="shared" si="29"/>
        <v/>
      </c>
      <c r="T401" s="520" t="str">
        <f t="shared" si="30"/>
        <v/>
      </c>
      <c r="U401" s="521" t="str">
        <f t="shared" si="31"/>
        <v/>
      </c>
      <c r="V401" s="522"/>
      <c r="W401" s="523"/>
      <c r="X401" s="524"/>
      <c r="Y401" s="64" t="s">
        <v>271</v>
      </c>
    </row>
    <row r="402" spans="1:25" ht="14.25" customHeight="1" x14ac:dyDescent="0.2">
      <c r="A402" s="64"/>
      <c r="B402" s="64"/>
      <c r="C402" s="509" t="str">
        <f t="shared" si="28"/>
        <v>Dominican Republic | 2024</v>
      </c>
      <c r="D402" s="510" t="s">
        <v>140</v>
      </c>
      <c r="E402" s="511">
        <v>2024</v>
      </c>
      <c r="F402" s="512"/>
      <c r="G402" s="513"/>
      <c r="H402" s="513"/>
      <c r="I402" s="514"/>
      <c r="J402" s="514"/>
      <c r="K402" s="515"/>
      <c r="L402" s="516"/>
      <c r="M402" s="517"/>
      <c r="N402" s="517"/>
      <c r="O402" s="517"/>
      <c r="P402" s="517"/>
      <c r="Q402" s="517"/>
      <c r="R402" s="518"/>
      <c r="S402" s="519" t="str">
        <f t="shared" si="29"/>
        <v/>
      </c>
      <c r="T402" s="520" t="str">
        <f t="shared" si="30"/>
        <v/>
      </c>
      <c r="U402" s="521" t="str">
        <f t="shared" si="31"/>
        <v/>
      </c>
      <c r="V402" s="522"/>
      <c r="W402" s="523"/>
      <c r="X402" s="524"/>
      <c r="Y402" s="64" t="s">
        <v>271</v>
      </c>
    </row>
    <row r="403" spans="1:25" ht="14.25" customHeight="1" x14ac:dyDescent="0.2">
      <c r="A403" s="64"/>
      <c r="B403" s="64"/>
      <c r="C403" s="509" t="str">
        <f t="shared" si="28"/>
        <v>Dominican Republic | 2025</v>
      </c>
      <c r="D403" s="510" t="s">
        <v>140</v>
      </c>
      <c r="E403" s="511">
        <v>2025</v>
      </c>
      <c r="F403" s="512"/>
      <c r="G403" s="513"/>
      <c r="H403" s="513"/>
      <c r="I403" s="514"/>
      <c r="J403" s="514"/>
      <c r="K403" s="515"/>
      <c r="L403" s="516"/>
      <c r="M403" s="517"/>
      <c r="N403" s="517"/>
      <c r="O403" s="517"/>
      <c r="P403" s="517"/>
      <c r="Q403" s="517"/>
      <c r="R403" s="518"/>
      <c r="S403" s="519" t="str">
        <f t="shared" si="29"/>
        <v/>
      </c>
      <c r="T403" s="520" t="str">
        <f t="shared" si="30"/>
        <v/>
      </c>
      <c r="U403" s="521" t="str">
        <f t="shared" si="31"/>
        <v/>
      </c>
      <c r="V403" s="522"/>
      <c r="W403" s="523"/>
      <c r="X403" s="524"/>
      <c r="Y403" s="64" t="s">
        <v>271</v>
      </c>
    </row>
    <row r="404" spans="1:25" ht="14.25" customHeight="1" x14ac:dyDescent="0.2">
      <c r="A404" s="64"/>
      <c r="B404" s="64"/>
      <c r="C404" s="509" t="str">
        <f t="shared" si="28"/>
        <v>Dominican Republic | 2026</v>
      </c>
      <c r="D404" s="510" t="s">
        <v>140</v>
      </c>
      <c r="E404" s="511">
        <v>2026</v>
      </c>
      <c r="F404" s="512"/>
      <c r="G404" s="513"/>
      <c r="H404" s="513"/>
      <c r="I404" s="514"/>
      <c r="J404" s="514"/>
      <c r="K404" s="515"/>
      <c r="L404" s="516"/>
      <c r="M404" s="517"/>
      <c r="N404" s="517"/>
      <c r="O404" s="517"/>
      <c r="P404" s="517"/>
      <c r="Q404" s="517"/>
      <c r="R404" s="518"/>
      <c r="S404" s="519" t="str">
        <f t="shared" si="29"/>
        <v/>
      </c>
      <c r="T404" s="520" t="str">
        <f t="shared" si="30"/>
        <v/>
      </c>
      <c r="U404" s="521" t="str">
        <f t="shared" si="31"/>
        <v/>
      </c>
      <c r="V404" s="522"/>
      <c r="W404" s="523"/>
      <c r="X404" s="524"/>
      <c r="Y404" s="64" t="s">
        <v>271</v>
      </c>
    </row>
    <row r="405" spans="1:25" ht="14.25" customHeight="1" x14ac:dyDescent="0.2">
      <c r="A405" s="64"/>
      <c r="B405" s="64"/>
      <c r="C405" s="509" t="str">
        <f t="shared" si="28"/>
        <v>Dominican Republic | 2027</v>
      </c>
      <c r="D405" s="510" t="s">
        <v>140</v>
      </c>
      <c r="E405" s="511">
        <v>2027</v>
      </c>
      <c r="F405" s="512"/>
      <c r="G405" s="513"/>
      <c r="H405" s="513"/>
      <c r="I405" s="514"/>
      <c r="J405" s="514"/>
      <c r="K405" s="515"/>
      <c r="L405" s="516"/>
      <c r="M405" s="517"/>
      <c r="N405" s="517"/>
      <c r="O405" s="517"/>
      <c r="P405" s="517"/>
      <c r="Q405" s="517"/>
      <c r="R405" s="518"/>
      <c r="S405" s="519" t="str">
        <f t="shared" si="29"/>
        <v/>
      </c>
      <c r="T405" s="520" t="str">
        <f t="shared" si="30"/>
        <v/>
      </c>
      <c r="U405" s="521" t="str">
        <f t="shared" si="31"/>
        <v/>
      </c>
      <c r="V405" s="522"/>
      <c r="W405" s="523"/>
      <c r="X405" s="524"/>
      <c r="Y405" s="64" t="s">
        <v>271</v>
      </c>
    </row>
    <row r="406" spans="1:25" ht="14.25" customHeight="1" x14ac:dyDescent="0.2">
      <c r="A406" s="64"/>
      <c r="B406" s="64"/>
      <c r="C406" s="509" t="str">
        <f t="shared" si="28"/>
        <v>Dominican Republic | 2028</v>
      </c>
      <c r="D406" s="510" t="s">
        <v>140</v>
      </c>
      <c r="E406" s="511">
        <v>2028</v>
      </c>
      <c r="F406" s="512"/>
      <c r="G406" s="513"/>
      <c r="H406" s="513"/>
      <c r="I406" s="514"/>
      <c r="J406" s="514"/>
      <c r="K406" s="515"/>
      <c r="L406" s="516"/>
      <c r="M406" s="517"/>
      <c r="N406" s="517"/>
      <c r="O406" s="517"/>
      <c r="P406" s="517"/>
      <c r="Q406" s="517"/>
      <c r="R406" s="518"/>
      <c r="S406" s="519" t="str">
        <f t="shared" si="29"/>
        <v/>
      </c>
      <c r="T406" s="520" t="str">
        <f t="shared" si="30"/>
        <v/>
      </c>
      <c r="U406" s="521" t="str">
        <f t="shared" si="31"/>
        <v/>
      </c>
      <c r="V406" s="522"/>
      <c r="W406" s="523"/>
      <c r="X406" s="524"/>
      <c r="Y406" s="64" t="s">
        <v>271</v>
      </c>
    </row>
    <row r="407" spans="1:25" ht="14.25" customHeight="1" x14ac:dyDescent="0.2">
      <c r="A407" s="64"/>
      <c r="B407" s="64"/>
      <c r="C407" s="509" t="str">
        <f t="shared" si="28"/>
        <v>Dominican Republic | 2029</v>
      </c>
      <c r="D407" s="510" t="s">
        <v>140</v>
      </c>
      <c r="E407" s="511">
        <v>2029</v>
      </c>
      <c r="F407" s="512"/>
      <c r="G407" s="513"/>
      <c r="H407" s="513"/>
      <c r="I407" s="514"/>
      <c r="J407" s="514"/>
      <c r="K407" s="515"/>
      <c r="L407" s="516"/>
      <c r="M407" s="517"/>
      <c r="N407" s="517"/>
      <c r="O407" s="517"/>
      <c r="P407" s="517"/>
      <c r="Q407" s="517"/>
      <c r="R407" s="518"/>
      <c r="S407" s="519" t="str">
        <f t="shared" si="29"/>
        <v/>
      </c>
      <c r="T407" s="520" t="str">
        <f t="shared" si="30"/>
        <v/>
      </c>
      <c r="U407" s="521" t="str">
        <f t="shared" si="31"/>
        <v/>
      </c>
      <c r="V407" s="522"/>
      <c r="W407" s="523"/>
      <c r="X407" s="524"/>
      <c r="Y407" s="64" t="s">
        <v>271</v>
      </c>
    </row>
    <row r="408" spans="1:25" ht="14.25" customHeight="1" thickBot="1" x14ac:dyDescent="0.25">
      <c r="A408" s="64"/>
      <c r="B408" s="64"/>
      <c r="C408" s="525" t="str">
        <f t="shared" si="28"/>
        <v>Dominican Republic | 2030</v>
      </c>
      <c r="D408" s="510" t="s">
        <v>140</v>
      </c>
      <c r="E408" s="527">
        <v>2030</v>
      </c>
      <c r="F408" s="528"/>
      <c r="G408" s="529"/>
      <c r="H408" s="529"/>
      <c r="I408" s="530"/>
      <c r="J408" s="530"/>
      <c r="K408" s="531"/>
      <c r="L408" s="532"/>
      <c r="M408" s="533"/>
      <c r="N408" s="533"/>
      <c r="O408" s="533"/>
      <c r="P408" s="533"/>
      <c r="Q408" s="533"/>
      <c r="R408" s="534"/>
      <c r="S408" s="535" t="str">
        <f t="shared" si="29"/>
        <v/>
      </c>
      <c r="T408" s="536" t="str">
        <f t="shared" si="30"/>
        <v/>
      </c>
      <c r="U408" s="537" t="str">
        <f t="shared" si="31"/>
        <v/>
      </c>
      <c r="V408" s="538"/>
      <c r="W408" s="539"/>
      <c r="X408" s="540"/>
      <c r="Y408" s="64" t="s">
        <v>271</v>
      </c>
    </row>
    <row r="409" spans="1:25" ht="14.25" customHeight="1" x14ac:dyDescent="0.2">
      <c r="A409" s="64"/>
      <c r="B409" s="64"/>
      <c r="C409" s="493" t="str">
        <f t="shared" si="28"/>
        <v>E10 Gasoline | 2018</v>
      </c>
      <c r="D409" s="494" t="s">
        <v>329</v>
      </c>
      <c r="E409" s="495">
        <v>2018</v>
      </c>
      <c r="F409" s="496"/>
      <c r="G409" s="497">
        <v>0.9</v>
      </c>
      <c r="H409" s="497"/>
      <c r="I409" s="498"/>
      <c r="J409" s="498"/>
      <c r="K409" s="499"/>
      <c r="L409" s="500">
        <v>0.1</v>
      </c>
      <c r="M409" s="501"/>
      <c r="N409" s="501"/>
      <c r="O409" s="501"/>
      <c r="P409" s="501"/>
      <c r="Q409" s="501"/>
      <c r="R409" s="502"/>
      <c r="S409" s="567">
        <v>0.9</v>
      </c>
      <c r="T409" s="568">
        <v>0.1</v>
      </c>
      <c r="U409" s="569">
        <v>0.1</v>
      </c>
      <c r="V409" s="506"/>
      <c r="W409" s="507"/>
      <c r="X409" s="508"/>
      <c r="Y409" s="64" t="s">
        <v>271</v>
      </c>
    </row>
    <row r="410" spans="1:25" ht="14.25" customHeight="1" x14ac:dyDescent="0.2">
      <c r="A410" s="64"/>
      <c r="B410" s="64"/>
      <c r="C410" s="509" t="str">
        <f t="shared" si="28"/>
        <v>E10 Gasoline | 2019</v>
      </c>
      <c r="D410" s="510" t="s">
        <v>329</v>
      </c>
      <c r="E410" s="511">
        <v>2019</v>
      </c>
      <c r="F410" s="512"/>
      <c r="G410" s="513">
        <v>0.9</v>
      </c>
      <c r="H410" s="513"/>
      <c r="I410" s="514"/>
      <c r="J410" s="514"/>
      <c r="K410" s="515"/>
      <c r="L410" s="516">
        <v>0.1</v>
      </c>
      <c r="M410" s="517"/>
      <c r="N410" s="517"/>
      <c r="O410" s="517"/>
      <c r="P410" s="517"/>
      <c r="Q410" s="517"/>
      <c r="R410" s="518"/>
      <c r="S410" s="570">
        <v>0.9</v>
      </c>
      <c r="T410" s="571">
        <v>0.1</v>
      </c>
      <c r="U410" s="572">
        <v>0.1</v>
      </c>
      <c r="V410" s="522"/>
      <c r="W410" s="523"/>
      <c r="X410" s="524"/>
      <c r="Y410" s="64" t="s">
        <v>271</v>
      </c>
    </row>
    <row r="411" spans="1:25" ht="14.25" customHeight="1" x14ac:dyDescent="0.2">
      <c r="A411" s="64"/>
      <c r="B411" s="64"/>
      <c r="C411" s="509" t="str">
        <f t="shared" si="28"/>
        <v>E10 Gasoline | 2020</v>
      </c>
      <c r="D411" s="510" t="s">
        <v>329</v>
      </c>
      <c r="E411" s="511">
        <v>2020</v>
      </c>
      <c r="F411" s="512"/>
      <c r="G411" s="513">
        <v>0.9</v>
      </c>
      <c r="H411" s="513"/>
      <c r="I411" s="514"/>
      <c r="J411" s="514"/>
      <c r="K411" s="515"/>
      <c r="L411" s="516">
        <v>0.1</v>
      </c>
      <c r="M411" s="517"/>
      <c r="N411" s="517"/>
      <c r="O411" s="517"/>
      <c r="P411" s="517"/>
      <c r="Q411" s="517"/>
      <c r="R411" s="518"/>
      <c r="S411" s="570">
        <v>0.9</v>
      </c>
      <c r="T411" s="571">
        <v>0.1</v>
      </c>
      <c r="U411" s="572">
        <v>0.1</v>
      </c>
      <c r="V411" s="522"/>
      <c r="W411" s="523"/>
      <c r="X411" s="524"/>
      <c r="Y411" s="64" t="s">
        <v>271</v>
      </c>
    </row>
    <row r="412" spans="1:25" ht="14.25" customHeight="1" x14ac:dyDescent="0.2">
      <c r="A412" s="64"/>
      <c r="B412" s="64"/>
      <c r="C412" s="509" t="str">
        <f t="shared" si="28"/>
        <v>E10 Gasoline | 2021</v>
      </c>
      <c r="D412" s="510" t="s">
        <v>329</v>
      </c>
      <c r="E412" s="511">
        <v>2021</v>
      </c>
      <c r="F412" s="512"/>
      <c r="G412" s="513">
        <v>0.9</v>
      </c>
      <c r="H412" s="513"/>
      <c r="I412" s="514"/>
      <c r="J412" s="514"/>
      <c r="K412" s="515"/>
      <c r="L412" s="516">
        <v>0.1</v>
      </c>
      <c r="M412" s="517"/>
      <c r="N412" s="517"/>
      <c r="O412" s="517"/>
      <c r="P412" s="517"/>
      <c r="Q412" s="517"/>
      <c r="R412" s="518"/>
      <c r="S412" s="570">
        <v>0.9</v>
      </c>
      <c r="T412" s="571">
        <v>0.1</v>
      </c>
      <c r="U412" s="572">
        <v>0.1</v>
      </c>
      <c r="V412" s="522"/>
      <c r="W412" s="523"/>
      <c r="X412" s="524"/>
      <c r="Y412" s="64" t="s">
        <v>271</v>
      </c>
    </row>
    <row r="413" spans="1:25" ht="14.25" customHeight="1" x14ac:dyDescent="0.2">
      <c r="A413" s="64"/>
      <c r="B413" s="64"/>
      <c r="C413" s="509" t="str">
        <f t="shared" si="28"/>
        <v>E10 Gasoline | 2022</v>
      </c>
      <c r="D413" s="510" t="s">
        <v>329</v>
      </c>
      <c r="E413" s="511">
        <v>2022</v>
      </c>
      <c r="F413" s="512"/>
      <c r="G413" s="513">
        <v>0.9</v>
      </c>
      <c r="H413" s="513"/>
      <c r="I413" s="514"/>
      <c r="J413" s="514"/>
      <c r="K413" s="515"/>
      <c r="L413" s="516">
        <v>0.1</v>
      </c>
      <c r="M413" s="517"/>
      <c r="N413" s="517"/>
      <c r="O413" s="517"/>
      <c r="P413" s="517"/>
      <c r="Q413" s="517"/>
      <c r="R413" s="518"/>
      <c r="S413" s="570">
        <v>0.9</v>
      </c>
      <c r="T413" s="571">
        <v>0.1</v>
      </c>
      <c r="U413" s="572">
        <v>0.1</v>
      </c>
      <c r="V413" s="522"/>
      <c r="W413" s="523"/>
      <c r="X413" s="524"/>
      <c r="Y413" s="64" t="s">
        <v>271</v>
      </c>
    </row>
    <row r="414" spans="1:25" ht="14.25" customHeight="1" x14ac:dyDescent="0.2">
      <c r="A414" s="64"/>
      <c r="B414" s="64"/>
      <c r="C414" s="509" t="str">
        <f t="shared" si="28"/>
        <v>E10 Gasoline | 2023</v>
      </c>
      <c r="D414" s="510" t="s">
        <v>329</v>
      </c>
      <c r="E414" s="511">
        <v>2023</v>
      </c>
      <c r="F414" s="512"/>
      <c r="G414" s="513">
        <v>0.9</v>
      </c>
      <c r="H414" s="513"/>
      <c r="I414" s="514"/>
      <c r="J414" s="514"/>
      <c r="K414" s="515"/>
      <c r="L414" s="516">
        <v>0.1</v>
      </c>
      <c r="M414" s="517"/>
      <c r="N414" s="517"/>
      <c r="O414" s="517"/>
      <c r="P414" s="517"/>
      <c r="Q414" s="517"/>
      <c r="R414" s="518"/>
      <c r="S414" s="570">
        <v>0.9</v>
      </c>
      <c r="T414" s="571">
        <v>0.1</v>
      </c>
      <c r="U414" s="572">
        <v>0.1</v>
      </c>
      <c r="V414" s="522"/>
      <c r="W414" s="523"/>
      <c r="X414" s="524"/>
      <c r="Y414" s="64" t="s">
        <v>271</v>
      </c>
    </row>
    <row r="415" spans="1:25" ht="14.25" customHeight="1" x14ac:dyDescent="0.2">
      <c r="A415" s="64"/>
      <c r="B415" s="64"/>
      <c r="C415" s="509" t="str">
        <f t="shared" si="28"/>
        <v>E10 Gasoline | 2024</v>
      </c>
      <c r="D415" s="510" t="s">
        <v>329</v>
      </c>
      <c r="E415" s="511">
        <v>2024</v>
      </c>
      <c r="F415" s="512"/>
      <c r="G415" s="513">
        <v>0.9</v>
      </c>
      <c r="H415" s="513"/>
      <c r="I415" s="514"/>
      <c r="J415" s="514"/>
      <c r="K415" s="515"/>
      <c r="L415" s="516">
        <v>0.1</v>
      </c>
      <c r="M415" s="517"/>
      <c r="N415" s="517"/>
      <c r="O415" s="517"/>
      <c r="P415" s="517"/>
      <c r="Q415" s="517"/>
      <c r="R415" s="518"/>
      <c r="S415" s="570">
        <v>0.9</v>
      </c>
      <c r="T415" s="571">
        <v>0.1</v>
      </c>
      <c r="U415" s="572">
        <v>0.1</v>
      </c>
      <c r="V415" s="522"/>
      <c r="W415" s="523"/>
      <c r="X415" s="524"/>
      <c r="Y415" s="64" t="s">
        <v>271</v>
      </c>
    </row>
    <row r="416" spans="1:25" ht="14.25" customHeight="1" x14ac:dyDescent="0.2">
      <c r="A416" s="64"/>
      <c r="B416" s="64"/>
      <c r="C416" s="509" t="str">
        <f t="shared" si="28"/>
        <v>E10 Gasoline | 2025</v>
      </c>
      <c r="D416" s="510" t="s">
        <v>329</v>
      </c>
      <c r="E416" s="511">
        <v>2025</v>
      </c>
      <c r="F416" s="512"/>
      <c r="G416" s="513">
        <v>0.9</v>
      </c>
      <c r="H416" s="513"/>
      <c r="I416" s="514"/>
      <c r="J416" s="514"/>
      <c r="K416" s="515"/>
      <c r="L416" s="516">
        <v>0.1</v>
      </c>
      <c r="M416" s="517"/>
      <c r="N416" s="517"/>
      <c r="O416" s="517"/>
      <c r="P416" s="517"/>
      <c r="Q416" s="517"/>
      <c r="R416" s="518"/>
      <c r="S416" s="570">
        <v>0.9</v>
      </c>
      <c r="T416" s="571">
        <v>0.1</v>
      </c>
      <c r="U416" s="572">
        <v>0.1</v>
      </c>
      <c r="V416" s="522"/>
      <c r="W416" s="523"/>
      <c r="X416" s="524"/>
      <c r="Y416" s="64" t="s">
        <v>271</v>
      </c>
    </row>
    <row r="417" spans="1:25" ht="14.25" customHeight="1" x14ac:dyDescent="0.2">
      <c r="A417" s="64"/>
      <c r="B417" s="64"/>
      <c r="C417" s="509" t="str">
        <f t="shared" si="28"/>
        <v>E10 Gasoline | 2026</v>
      </c>
      <c r="D417" s="510" t="s">
        <v>329</v>
      </c>
      <c r="E417" s="511">
        <v>2026</v>
      </c>
      <c r="F417" s="512"/>
      <c r="G417" s="513">
        <v>0.9</v>
      </c>
      <c r="H417" s="513"/>
      <c r="I417" s="514"/>
      <c r="J417" s="514"/>
      <c r="K417" s="515"/>
      <c r="L417" s="516">
        <v>0.1</v>
      </c>
      <c r="M417" s="517"/>
      <c r="N417" s="517"/>
      <c r="O417" s="517"/>
      <c r="P417" s="517"/>
      <c r="Q417" s="517"/>
      <c r="R417" s="518"/>
      <c r="S417" s="570">
        <v>0.9</v>
      </c>
      <c r="T417" s="571">
        <v>0.1</v>
      </c>
      <c r="U417" s="572">
        <v>0.1</v>
      </c>
      <c r="V417" s="522"/>
      <c r="W417" s="523"/>
      <c r="X417" s="524"/>
      <c r="Y417" s="64" t="s">
        <v>271</v>
      </c>
    </row>
    <row r="418" spans="1:25" ht="14.25" customHeight="1" x14ac:dyDescent="0.2">
      <c r="A418" s="64"/>
      <c r="B418" s="64"/>
      <c r="C418" s="509" t="str">
        <f t="shared" si="28"/>
        <v>E10 Gasoline | 2027</v>
      </c>
      <c r="D418" s="510" t="s">
        <v>329</v>
      </c>
      <c r="E418" s="511">
        <v>2027</v>
      </c>
      <c r="F418" s="512"/>
      <c r="G418" s="513">
        <v>0.9</v>
      </c>
      <c r="H418" s="513"/>
      <c r="I418" s="514"/>
      <c r="J418" s="514"/>
      <c r="K418" s="515"/>
      <c r="L418" s="516">
        <v>0.1</v>
      </c>
      <c r="M418" s="517"/>
      <c r="N418" s="517"/>
      <c r="O418" s="517"/>
      <c r="P418" s="517"/>
      <c r="Q418" s="517"/>
      <c r="R418" s="518"/>
      <c r="S418" s="570">
        <v>0.9</v>
      </c>
      <c r="T418" s="571">
        <v>0.1</v>
      </c>
      <c r="U418" s="572">
        <v>0.1</v>
      </c>
      <c r="V418" s="522"/>
      <c r="W418" s="523"/>
      <c r="X418" s="524"/>
      <c r="Y418" s="64" t="s">
        <v>271</v>
      </c>
    </row>
    <row r="419" spans="1:25" ht="14.25" customHeight="1" x14ac:dyDescent="0.2">
      <c r="A419" s="64"/>
      <c r="B419" s="64"/>
      <c r="C419" s="509" t="str">
        <f t="shared" si="28"/>
        <v>E10 Gasoline | 2028</v>
      </c>
      <c r="D419" s="510" t="s">
        <v>329</v>
      </c>
      <c r="E419" s="511">
        <v>2028</v>
      </c>
      <c r="F419" s="512"/>
      <c r="G419" s="513">
        <v>0.9</v>
      </c>
      <c r="H419" s="513"/>
      <c r="I419" s="514"/>
      <c r="J419" s="514"/>
      <c r="K419" s="515"/>
      <c r="L419" s="516">
        <v>0.1</v>
      </c>
      <c r="M419" s="517"/>
      <c r="N419" s="517"/>
      <c r="O419" s="517"/>
      <c r="P419" s="517"/>
      <c r="Q419" s="517"/>
      <c r="R419" s="518"/>
      <c r="S419" s="570">
        <v>0.9</v>
      </c>
      <c r="T419" s="571">
        <v>0.1</v>
      </c>
      <c r="U419" s="572">
        <v>0.1</v>
      </c>
      <c r="V419" s="522"/>
      <c r="W419" s="523"/>
      <c r="X419" s="524"/>
      <c r="Y419" s="64" t="s">
        <v>271</v>
      </c>
    </row>
    <row r="420" spans="1:25" ht="14.25" customHeight="1" x14ac:dyDescent="0.2">
      <c r="A420" s="64"/>
      <c r="B420" s="64"/>
      <c r="C420" s="509" t="str">
        <f t="shared" si="28"/>
        <v>E10 Gasoline | 2029</v>
      </c>
      <c r="D420" s="510" t="s">
        <v>329</v>
      </c>
      <c r="E420" s="511">
        <v>2029</v>
      </c>
      <c r="F420" s="512"/>
      <c r="G420" s="513">
        <v>0.9</v>
      </c>
      <c r="H420" s="513"/>
      <c r="I420" s="514"/>
      <c r="J420" s="514"/>
      <c r="K420" s="515"/>
      <c r="L420" s="516">
        <v>0.1</v>
      </c>
      <c r="M420" s="517"/>
      <c r="N420" s="517"/>
      <c r="O420" s="517"/>
      <c r="P420" s="517"/>
      <c r="Q420" s="517"/>
      <c r="R420" s="518"/>
      <c r="S420" s="570">
        <v>0.9</v>
      </c>
      <c r="T420" s="571">
        <v>0.1</v>
      </c>
      <c r="U420" s="572">
        <v>0.1</v>
      </c>
      <c r="V420" s="522"/>
      <c r="W420" s="523"/>
      <c r="X420" s="524"/>
      <c r="Y420" s="64" t="s">
        <v>271</v>
      </c>
    </row>
    <row r="421" spans="1:25" ht="14.25" customHeight="1" thickBot="1" x14ac:dyDescent="0.25">
      <c r="A421" s="64"/>
      <c r="B421" s="64"/>
      <c r="C421" s="525" t="str">
        <f t="shared" si="28"/>
        <v>E10 Gasoline | 2030</v>
      </c>
      <c r="D421" s="510" t="s">
        <v>329</v>
      </c>
      <c r="E421" s="527">
        <v>2030</v>
      </c>
      <c r="F421" s="528"/>
      <c r="G421" s="529">
        <v>0.9</v>
      </c>
      <c r="H421" s="529"/>
      <c r="I421" s="530"/>
      <c r="J421" s="530"/>
      <c r="K421" s="531"/>
      <c r="L421" s="532">
        <v>0.1</v>
      </c>
      <c r="M421" s="533"/>
      <c r="N421" s="533"/>
      <c r="O421" s="533"/>
      <c r="P421" s="533"/>
      <c r="Q421" s="533"/>
      <c r="R421" s="534"/>
      <c r="S421" s="573">
        <v>0.9</v>
      </c>
      <c r="T421" s="574">
        <v>0.1</v>
      </c>
      <c r="U421" s="575">
        <v>0.1</v>
      </c>
      <c r="V421" s="538"/>
      <c r="W421" s="539"/>
      <c r="X421" s="540"/>
      <c r="Y421" s="64" t="s">
        <v>271</v>
      </c>
    </row>
    <row r="422" spans="1:25" ht="14.25" customHeight="1" x14ac:dyDescent="0.2">
      <c r="A422" s="64"/>
      <c r="B422" s="64"/>
      <c r="C422" s="493" t="str">
        <f t="shared" si="28"/>
        <v>E85 Gasoline | 2018</v>
      </c>
      <c r="D422" s="494" t="s">
        <v>330</v>
      </c>
      <c r="E422" s="495">
        <v>2018</v>
      </c>
      <c r="F422" s="496"/>
      <c r="G422" s="497">
        <v>0.15</v>
      </c>
      <c r="H422" s="497"/>
      <c r="I422" s="498"/>
      <c r="J422" s="498"/>
      <c r="K422" s="499"/>
      <c r="L422" s="500">
        <v>0.85</v>
      </c>
      <c r="M422" s="501"/>
      <c r="N422" s="501"/>
      <c r="O422" s="501"/>
      <c r="P422" s="501"/>
      <c r="Q422" s="501"/>
      <c r="R422" s="502"/>
      <c r="S422" s="567">
        <v>0.15</v>
      </c>
      <c r="T422" s="568">
        <v>0.85</v>
      </c>
      <c r="U422" s="569">
        <v>0.85</v>
      </c>
      <c r="V422" s="506"/>
      <c r="W422" s="507"/>
      <c r="X422" s="508"/>
      <c r="Y422" s="64" t="s">
        <v>271</v>
      </c>
    </row>
    <row r="423" spans="1:25" ht="14.25" customHeight="1" x14ac:dyDescent="0.2">
      <c r="A423" s="64"/>
      <c r="B423" s="64"/>
      <c r="C423" s="509" t="str">
        <f t="shared" si="28"/>
        <v>E85 Gasoline | 2019</v>
      </c>
      <c r="D423" s="510" t="s">
        <v>330</v>
      </c>
      <c r="E423" s="511">
        <v>2019</v>
      </c>
      <c r="F423" s="512"/>
      <c r="G423" s="513">
        <v>0.15</v>
      </c>
      <c r="H423" s="513"/>
      <c r="I423" s="514"/>
      <c r="J423" s="514"/>
      <c r="K423" s="515"/>
      <c r="L423" s="516">
        <v>0.85</v>
      </c>
      <c r="M423" s="517"/>
      <c r="N423" s="517"/>
      <c r="O423" s="517"/>
      <c r="P423" s="517"/>
      <c r="Q423" s="517"/>
      <c r="R423" s="518"/>
      <c r="S423" s="570">
        <v>0.15</v>
      </c>
      <c r="T423" s="571">
        <v>0.85</v>
      </c>
      <c r="U423" s="572">
        <v>0.85</v>
      </c>
      <c r="V423" s="522"/>
      <c r="W423" s="523"/>
      <c r="X423" s="524"/>
      <c r="Y423" s="64" t="s">
        <v>271</v>
      </c>
    </row>
    <row r="424" spans="1:25" ht="14.25" customHeight="1" x14ac:dyDescent="0.2">
      <c r="A424" s="64"/>
      <c r="B424" s="64"/>
      <c r="C424" s="509" t="str">
        <f t="shared" si="28"/>
        <v>E85 Gasoline | 2020</v>
      </c>
      <c r="D424" s="510" t="s">
        <v>330</v>
      </c>
      <c r="E424" s="511">
        <v>2020</v>
      </c>
      <c r="F424" s="512"/>
      <c r="G424" s="513">
        <v>0.15</v>
      </c>
      <c r="H424" s="513"/>
      <c r="I424" s="514"/>
      <c r="J424" s="514"/>
      <c r="K424" s="515"/>
      <c r="L424" s="516">
        <v>0.85</v>
      </c>
      <c r="M424" s="517"/>
      <c r="N424" s="517"/>
      <c r="O424" s="517"/>
      <c r="P424" s="517"/>
      <c r="Q424" s="517"/>
      <c r="R424" s="518"/>
      <c r="S424" s="570">
        <v>0.15</v>
      </c>
      <c r="T424" s="571">
        <v>0.85</v>
      </c>
      <c r="U424" s="572">
        <v>0.85</v>
      </c>
      <c r="V424" s="522"/>
      <c r="W424" s="523"/>
      <c r="X424" s="524"/>
      <c r="Y424" s="64" t="s">
        <v>271</v>
      </c>
    </row>
    <row r="425" spans="1:25" ht="14.25" customHeight="1" x14ac:dyDescent="0.2">
      <c r="A425" s="64"/>
      <c r="B425" s="64"/>
      <c r="C425" s="509" t="str">
        <f t="shared" si="28"/>
        <v>E85 Gasoline | 2021</v>
      </c>
      <c r="D425" s="510" t="s">
        <v>330</v>
      </c>
      <c r="E425" s="511">
        <v>2021</v>
      </c>
      <c r="F425" s="512"/>
      <c r="G425" s="513">
        <v>0.15</v>
      </c>
      <c r="H425" s="513"/>
      <c r="I425" s="514"/>
      <c r="J425" s="514"/>
      <c r="K425" s="515"/>
      <c r="L425" s="516">
        <v>0.85</v>
      </c>
      <c r="M425" s="517"/>
      <c r="N425" s="517"/>
      <c r="O425" s="517"/>
      <c r="P425" s="517"/>
      <c r="Q425" s="517"/>
      <c r="R425" s="518"/>
      <c r="S425" s="570">
        <v>0.15</v>
      </c>
      <c r="T425" s="571">
        <v>0.85</v>
      </c>
      <c r="U425" s="572">
        <v>0.85</v>
      </c>
      <c r="V425" s="522"/>
      <c r="W425" s="523"/>
      <c r="X425" s="524"/>
      <c r="Y425" s="64" t="s">
        <v>271</v>
      </c>
    </row>
    <row r="426" spans="1:25" ht="14.25" customHeight="1" x14ac:dyDescent="0.2">
      <c r="A426" s="64"/>
      <c r="B426" s="64"/>
      <c r="C426" s="509" t="str">
        <f t="shared" si="28"/>
        <v>E85 Gasoline | 2022</v>
      </c>
      <c r="D426" s="510" t="s">
        <v>330</v>
      </c>
      <c r="E426" s="511">
        <v>2022</v>
      </c>
      <c r="F426" s="512"/>
      <c r="G426" s="513">
        <v>0.15</v>
      </c>
      <c r="H426" s="513"/>
      <c r="I426" s="514"/>
      <c r="J426" s="514"/>
      <c r="K426" s="515"/>
      <c r="L426" s="516">
        <v>0.85</v>
      </c>
      <c r="M426" s="517"/>
      <c r="N426" s="517"/>
      <c r="O426" s="517"/>
      <c r="P426" s="517"/>
      <c r="Q426" s="517"/>
      <c r="R426" s="518"/>
      <c r="S426" s="570">
        <v>0.15</v>
      </c>
      <c r="T426" s="571">
        <v>0.85</v>
      </c>
      <c r="U426" s="572">
        <v>0.85</v>
      </c>
      <c r="V426" s="522"/>
      <c r="W426" s="523"/>
      <c r="X426" s="524"/>
      <c r="Y426" s="64" t="s">
        <v>271</v>
      </c>
    </row>
    <row r="427" spans="1:25" ht="14.25" customHeight="1" x14ac:dyDescent="0.2">
      <c r="A427" s="64"/>
      <c r="B427" s="64"/>
      <c r="C427" s="509" t="str">
        <f t="shared" si="28"/>
        <v>E85 Gasoline | 2023</v>
      </c>
      <c r="D427" s="510" t="s">
        <v>330</v>
      </c>
      <c r="E427" s="511">
        <v>2023</v>
      </c>
      <c r="F427" s="512"/>
      <c r="G427" s="513">
        <v>0.15</v>
      </c>
      <c r="H427" s="513"/>
      <c r="I427" s="514"/>
      <c r="J427" s="514"/>
      <c r="K427" s="515"/>
      <c r="L427" s="516">
        <v>0.85</v>
      </c>
      <c r="M427" s="517"/>
      <c r="N427" s="517"/>
      <c r="O427" s="517"/>
      <c r="P427" s="517"/>
      <c r="Q427" s="517"/>
      <c r="R427" s="518"/>
      <c r="S427" s="570">
        <v>0.15</v>
      </c>
      <c r="T427" s="571">
        <v>0.85</v>
      </c>
      <c r="U427" s="572">
        <v>0.85</v>
      </c>
      <c r="V427" s="522"/>
      <c r="W427" s="523"/>
      <c r="X427" s="524"/>
      <c r="Y427" s="64" t="s">
        <v>271</v>
      </c>
    </row>
    <row r="428" spans="1:25" ht="14.25" customHeight="1" x14ac:dyDescent="0.2">
      <c r="A428" s="64"/>
      <c r="B428" s="64"/>
      <c r="C428" s="509" t="str">
        <f t="shared" si="28"/>
        <v>E85 Gasoline | 2024</v>
      </c>
      <c r="D428" s="510" t="s">
        <v>330</v>
      </c>
      <c r="E428" s="511">
        <v>2024</v>
      </c>
      <c r="F428" s="512"/>
      <c r="G428" s="513">
        <v>0.15</v>
      </c>
      <c r="H428" s="513"/>
      <c r="I428" s="514"/>
      <c r="J428" s="514"/>
      <c r="K428" s="515"/>
      <c r="L428" s="516">
        <v>0.85</v>
      </c>
      <c r="M428" s="517"/>
      <c r="N428" s="517"/>
      <c r="O428" s="517"/>
      <c r="P428" s="517"/>
      <c r="Q428" s="517"/>
      <c r="R428" s="518"/>
      <c r="S428" s="570">
        <v>0.15</v>
      </c>
      <c r="T428" s="571">
        <v>0.85</v>
      </c>
      <c r="U428" s="572">
        <v>0.85</v>
      </c>
      <c r="V428" s="522"/>
      <c r="W428" s="523"/>
      <c r="X428" s="524"/>
      <c r="Y428" s="64" t="s">
        <v>271</v>
      </c>
    </row>
    <row r="429" spans="1:25" ht="14.25" customHeight="1" x14ac:dyDescent="0.2">
      <c r="A429" s="64"/>
      <c r="B429" s="64"/>
      <c r="C429" s="509" t="str">
        <f t="shared" si="28"/>
        <v>E85 Gasoline | 2025</v>
      </c>
      <c r="D429" s="510" t="s">
        <v>330</v>
      </c>
      <c r="E429" s="511">
        <v>2025</v>
      </c>
      <c r="F429" s="512"/>
      <c r="G429" s="513">
        <v>0.15</v>
      </c>
      <c r="H429" s="513"/>
      <c r="I429" s="514"/>
      <c r="J429" s="514"/>
      <c r="K429" s="515"/>
      <c r="L429" s="516">
        <v>0.85</v>
      </c>
      <c r="M429" s="517"/>
      <c r="N429" s="517"/>
      <c r="O429" s="517"/>
      <c r="P429" s="517"/>
      <c r="Q429" s="517"/>
      <c r="R429" s="518"/>
      <c r="S429" s="570">
        <v>0.15</v>
      </c>
      <c r="T429" s="571">
        <v>0.85</v>
      </c>
      <c r="U429" s="572">
        <v>0.85</v>
      </c>
      <c r="V429" s="522"/>
      <c r="W429" s="523"/>
      <c r="X429" s="524"/>
      <c r="Y429" s="64" t="s">
        <v>271</v>
      </c>
    </row>
    <row r="430" spans="1:25" ht="14.25" customHeight="1" x14ac:dyDescent="0.2">
      <c r="A430" s="64"/>
      <c r="B430" s="64"/>
      <c r="C430" s="509" t="str">
        <f t="shared" si="28"/>
        <v>E85 Gasoline | 2026</v>
      </c>
      <c r="D430" s="510" t="s">
        <v>330</v>
      </c>
      <c r="E430" s="511">
        <v>2026</v>
      </c>
      <c r="F430" s="512"/>
      <c r="G430" s="513">
        <v>0.15</v>
      </c>
      <c r="H430" s="513"/>
      <c r="I430" s="514"/>
      <c r="J430" s="514"/>
      <c r="K430" s="515"/>
      <c r="L430" s="516">
        <v>0.85</v>
      </c>
      <c r="M430" s="517"/>
      <c r="N430" s="517"/>
      <c r="O430" s="517"/>
      <c r="P430" s="517"/>
      <c r="Q430" s="517"/>
      <c r="R430" s="518"/>
      <c r="S430" s="570">
        <v>0.15</v>
      </c>
      <c r="T430" s="571">
        <v>0.85</v>
      </c>
      <c r="U430" s="572">
        <v>0.85</v>
      </c>
      <c r="V430" s="522"/>
      <c r="W430" s="523"/>
      <c r="X430" s="524"/>
      <c r="Y430" s="64" t="s">
        <v>271</v>
      </c>
    </row>
    <row r="431" spans="1:25" ht="14.25" customHeight="1" x14ac:dyDescent="0.2">
      <c r="A431" s="64"/>
      <c r="B431" s="64"/>
      <c r="C431" s="509" t="str">
        <f t="shared" si="28"/>
        <v>E85 Gasoline | 2027</v>
      </c>
      <c r="D431" s="510" t="s">
        <v>330</v>
      </c>
      <c r="E431" s="511">
        <v>2027</v>
      </c>
      <c r="F431" s="512"/>
      <c r="G431" s="513">
        <v>0.15</v>
      </c>
      <c r="H431" s="513"/>
      <c r="I431" s="514"/>
      <c r="J431" s="514"/>
      <c r="K431" s="515"/>
      <c r="L431" s="516">
        <v>0.85</v>
      </c>
      <c r="M431" s="517"/>
      <c r="N431" s="517"/>
      <c r="O431" s="517"/>
      <c r="P431" s="517"/>
      <c r="Q431" s="517"/>
      <c r="R431" s="518"/>
      <c r="S431" s="570">
        <v>0.15</v>
      </c>
      <c r="T431" s="571">
        <v>0.85</v>
      </c>
      <c r="U431" s="572">
        <v>0.85</v>
      </c>
      <c r="V431" s="522"/>
      <c r="W431" s="523"/>
      <c r="X431" s="524"/>
      <c r="Y431" s="64" t="s">
        <v>271</v>
      </c>
    </row>
    <row r="432" spans="1:25" ht="14.25" customHeight="1" x14ac:dyDescent="0.2">
      <c r="A432" s="64"/>
      <c r="B432" s="64"/>
      <c r="C432" s="509" t="str">
        <f t="shared" si="28"/>
        <v>E85 Gasoline | 2028</v>
      </c>
      <c r="D432" s="510" t="s">
        <v>330</v>
      </c>
      <c r="E432" s="511">
        <v>2028</v>
      </c>
      <c r="F432" s="512"/>
      <c r="G432" s="513">
        <v>0.15</v>
      </c>
      <c r="H432" s="513"/>
      <c r="I432" s="514"/>
      <c r="J432" s="514"/>
      <c r="K432" s="515"/>
      <c r="L432" s="516">
        <v>0.85</v>
      </c>
      <c r="M432" s="517"/>
      <c r="N432" s="517"/>
      <c r="O432" s="517"/>
      <c r="P432" s="517"/>
      <c r="Q432" s="517"/>
      <c r="R432" s="518"/>
      <c r="S432" s="570">
        <v>0.15</v>
      </c>
      <c r="T432" s="571">
        <v>0.85</v>
      </c>
      <c r="U432" s="572">
        <v>0.85</v>
      </c>
      <c r="V432" s="522"/>
      <c r="W432" s="523"/>
      <c r="X432" s="524"/>
      <c r="Y432" s="64" t="s">
        <v>271</v>
      </c>
    </row>
    <row r="433" spans="1:25" ht="14.25" customHeight="1" x14ac:dyDescent="0.2">
      <c r="A433" s="64"/>
      <c r="B433" s="64"/>
      <c r="C433" s="509" t="str">
        <f t="shared" si="28"/>
        <v>E85 Gasoline | 2029</v>
      </c>
      <c r="D433" s="510" t="s">
        <v>330</v>
      </c>
      <c r="E433" s="511">
        <v>2029</v>
      </c>
      <c r="F433" s="512"/>
      <c r="G433" s="513">
        <v>0.15</v>
      </c>
      <c r="H433" s="513"/>
      <c r="I433" s="514"/>
      <c r="J433" s="514"/>
      <c r="K433" s="515"/>
      <c r="L433" s="516">
        <v>0.85</v>
      </c>
      <c r="M433" s="517"/>
      <c r="N433" s="517"/>
      <c r="O433" s="517"/>
      <c r="P433" s="517"/>
      <c r="Q433" s="517"/>
      <c r="R433" s="518"/>
      <c r="S433" s="570">
        <v>0.15</v>
      </c>
      <c r="T433" s="571">
        <v>0.85</v>
      </c>
      <c r="U433" s="572">
        <v>0.85</v>
      </c>
      <c r="V433" s="522"/>
      <c r="W433" s="523"/>
      <c r="X433" s="524"/>
      <c r="Y433" s="64" t="s">
        <v>271</v>
      </c>
    </row>
    <row r="434" spans="1:25" ht="14.25" customHeight="1" thickBot="1" x14ac:dyDescent="0.25">
      <c r="A434" s="64"/>
      <c r="B434" s="64"/>
      <c r="C434" s="525" t="str">
        <f t="shared" si="28"/>
        <v>E85 Gasoline | 2030</v>
      </c>
      <c r="D434" s="510" t="s">
        <v>330</v>
      </c>
      <c r="E434" s="527">
        <v>2030</v>
      </c>
      <c r="F434" s="528"/>
      <c r="G434" s="529">
        <v>0.15</v>
      </c>
      <c r="H434" s="529"/>
      <c r="I434" s="530"/>
      <c r="J434" s="530"/>
      <c r="K434" s="531"/>
      <c r="L434" s="532">
        <v>0.85</v>
      </c>
      <c r="M434" s="533"/>
      <c r="N434" s="533"/>
      <c r="O434" s="533"/>
      <c r="P434" s="533"/>
      <c r="Q434" s="533"/>
      <c r="R434" s="534"/>
      <c r="S434" s="573">
        <v>0.15</v>
      </c>
      <c r="T434" s="574">
        <v>0.85</v>
      </c>
      <c r="U434" s="575">
        <v>0.85</v>
      </c>
      <c r="V434" s="538"/>
      <c r="W434" s="539"/>
      <c r="X434" s="540"/>
      <c r="Y434" s="64" t="s">
        <v>271</v>
      </c>
    </row>
    <row r="435" spans="1:25" ht="14.25" customHeight="1" x14ac:dyDescent="0.2">
      <c r="A435" s="64"/>
      <c r="B435" s="64"/>
      <c r="C435" s="493" t="str">
        <f t="shared" si="28"/>
        <v>Egypt | 2018</v>
      </c>
      <c r="D435" s="494" t="s">
        <v>144</v>
      </c>
      <c r="E435" s="495">
        <v>2018</v>
      </c>
      <c r="F435" s="496"/>
      <c r="G435" s="497">
        <v>0.19712666255120939</v>
      </c>
      <c r="H435" s="497">
        <v>0.71084516527302322</v>
      </c>
      <c r="I435" s="498"/>
      <c r="J435" s="498"/>
      <c r="K435" s="499"/>
      <c r="L435" s="500"/>
      <c r="M435" s="501">
        <v>7.5419496043549014E-2</v>
      </c>
      <c r="N435" s="501"/>
      <c r="O435" s="501">
        <v>2.7709186823054043E-3</v>
      </c>
      <c r="P435" s="501"/>
      <c r="Q435" s="501">
        <v>1.3837757449913014E-2</v>
      </c>
      <c r="R435" s="502"/>
      <c r="S435" s="503">
        <f t="shared" ref="S435:S466" si="32">IFERROR(1-U435,"")</f>
        <v>0.90797182782423258</v>
      </c>
      <c r="T435" s="504">
        <f t="shared" ref="T435:T466" si="33">IF(AND(ISBLANK(F435),ISBLANK(H435),ISBLANK(Q435),ISBLANK(M435)),"",SUM(K435:R435))</f>
        <v>9.2028172175767434E-2</v>
      </c>
      <c r="U435" s="505">
        <f t="shared" ref="U435:U466" si="34">IF(AND(ISBLANK(F435),ISBLANK(H435),ISBLANK(Q435),ISBLANK(M435)),"",SUM(L435:R435))</f>
        <v>9.2028172175767434E-2</v>
      </c>
      <c r="V435" s="506"/>
      <c r="W435" s="507"/>
      <c r="X435" s="508"/>
      <c r="Y435" s="64" t="s">
        <v>271</v>
      </c>
    </row>
    <row r="436" spans="1:25" ht="14.25" customHeight="1" x14ac:dyDescent="0.2">
      <c r="A436" s="64"/>
      <c r="B436" s="64"/>
      <c r="C436" s="509" t="str">
        <f t="shared" si="28"/>
        <v>Egypt | 2019</v>
      </c>
      <c r="D436" s="510" t="s">
        <v>144</v>
      </c>
      <c r="E436" s="511">
        <v>2019</v>
      </c>
      <c r="F436" s="512"/>
      <c r="G436" s="513">
        <v>0.17441828790594543</v>
      </c>
      <c r="H436" s="513">
        <v>0.73282376207416933</v>
      </c>
      <c r="I436" s="514"/>
      <c r="J436" s="514"/>
      <c r="K436" s="515"/>
      <c r="L436" s="516"/>
      <c r="M436" s="517">
        <v>7.2638420510697188E-2</v>
      </c>
      <c r="N436" s="517"/>
      <c r="O436" s="517">
        <v>4.4646505369021483E-3</v>
      </c>
      <c r="P436" s="517"/>
      <c r="Q436" s="517">
        <v>1.5654878972285933E-2</v>
      </c>
      <c r="R436" s="518"/>
      <c r="S436" s="519">
        <f t="shared" si="32"/>
        <v>0.90724204998011471</v>
      </c>
      <c r="T436" s="520">
        <f t="shared" si="33"/>
        <v>9.2757950019885266E-2</v>
      </c>
      <c r="U436" s="521">
        <f t="shared" si="34"/>
        <v>9.2757950019885266E-2</v>
      </c>
      <c r="V436" s="522"/>
      <c r="W436" s="523"/>
      <c r="X436" s="524"/>
      <c r="Y436" s="64" t="s">
        <v>271</v>
      </c>
    </row>
    <row r="437" spans="1:25" ht="14.25" customHeight="1" x14ac:dyDescent="0.2">
      <c r="A437" s="64"/>
      <c r="B437" s="64"/>
      <c r="C437" s="509" t="str">
        <f t="shared" si="28"/>
        <v>Egypt | 2020</v>
      </c>
      <c r="D437" s="510" t="s">
        <v>144</v>
      </c>
      <c r="E437" s="511">
        <v>2020</v>
      </c>
      <c r="F437" s="512"/>
      <c r="G437" s="513">
        <v>0.15299921658303162</v>
      </c>
      <c r="H437" s="513">
        <v>0.75355448982616613</v>
      </c>
      <c r="I437" s="514"/>
      <c r="J437" s="514"/>
      <c r="K437" s="515"/>
      <c r="L437" s="516"/>
      <c r="M437" s="517">
        <v>7.0015244870736196E-2</v>
      </c>
      <c r="N437" s="517"/>
      <c r="O437" s="517">
        <v>6.0622181286921172E-3</v>
      </c>
      <c r="P437" s="517"/>
      <c r="Q437" s="517">
        <v>1.7368830591373945E-2</v>
      </c>
      <c r="R437" s="518"/>
      <c r="S437" s="519">
        <f t="shared" si="32"/>
        <v>0.90655370640919775</v>
      </c>
      <c r="T437" s="520">
        <f t="shared" si="33"/>
        <v>9.3446293590802254E-2</v>
      </c>
      <c r="U437" s="521">
        <f t="shared" si="34"/>
        <v>9.3446293590802254E-2</v>
      </c>
      <c r="V437" s="522"/>
      <c r="W437" s="523"/>
      <c r="X437" s="524"/>
      <c r="Y437" s="64" t="s">
        <v>271</v>
      </c>
    </row>
    <row r="438" spans="1:25" ht="14.25" customHeight="1" x14ac:dyDescent="0.2">
      <c r="A438" s="64"/>
      <c r="B438" s="64"/>
      <c r="C438" s="509" t="str">
        <f t="shared" si="28"/>
        <v>Egypt | 2021</v>
      </c>
      <c r="D438" s="510" t="s">
        <v>144</v>
      </c>
      <c r="E438" s="511">
        <v>2021</v>
      </c>
      <c r="F438" s="512"/>
      <c r="G438" s="513">
        <v>0.13276267635719763</v>
      </c>
      <c r="H438" s="513">
        <v>0.77314068942088443</v>
      </c>
      <c r="I438" s="514"/>
      <c r="J438" s="514"/>
      <c r="K438" s="515"/>
      <c r="L438" s="516"/>
      <c r="M438" s="517">
        <v>6.7536892819090075E-2</v>
      </c>
      <c r="N438" s="517"/>
      <c r="O438" s="517">
        <v>7.5715851944883391E-3</v>
      </c>
      <c r="P438" s="517"/>
      <c r="Q438" s="517">
        <v>1.8988156208339553E-2</v>
      </c>
      <c r="R438" s="518"/>
      <c r="S438" s="519">
        <f t="shared" si="32"/>
        <v>0.90590336577808206</v>
      </c>
      <c r="T438" s="520">
        <f t="shared" si="33"/>
        <v>9.4096634221917969E-2</v>
      </c>
      <c r="U438" s="521">
        <f t="shared" si="34"/>
        <v>9.4096634221917969E-2</v>
      </c>
      <c r="V438" s="522">
        <v>2019</v>
      </c>
      <c r="W438" s="523" t="s">
        <v>354</v>
      </c>
      <c r="X438" s="548" t="s">
        <v>355</v>
      </c>
      <c r="Y438" s="64" t="s">
        <v>271</v>
      </c>
    </row>
    <row r="439" spans="1:25" ht="14.25" customHeight="1" x14ac:dyDescent="0.2">
      <c r="A439" s="64"/>
      <c r="B439" s="64"/>
      <c r="C439" s="509" t="str">
        <f t="shared" si="28"/>
        <v>Egypt | 2022</v>
      </c>
      <c r="D439" s="510" t="s">
        <v>144</v>
      </c>
      <c r="E439" s="511">
        <v>2022</v>
      </c>
      <c r="F439" s="512">
        <v>0</v>
      </c>
      <c r="G439" s="513">
        <v>3.7241803364111974E-2</v>
      </c>
      <c r="H439" s="513">
        <v>0.83886028722096007</v>
      </c>
      <c r="I439" s="514"/>
      <c r="J439" s="514"/>
      <c r="K439" s="515"/>
      <c r="L439" s="516">
        <v>0</v>
      </c>
      <c r="M439" s="517">
        <v>7.8360464389186479E-2</v>
      </c>
      <c r="N439" s="517"/>
      <c r="O439" s="517">
        <v>2.348000083373283E-2</v>
      </c>
      <c r="P439" s="517"/>
      <c r="Q439" s="517">
        <v>2.2057444192008672E-2</v>
      </c>
      <c r="R439" s="518"/>
      <c r="S439" s="519">
        <f t="shared" si="32"/>
        <v>0.87610209058507205</v>
      </c>
      <c r="T439" s="520">
        <f t="shared" si="33"/>
        <v>0.12389790941492798</v>
      </c>
      <c r="U439" s="521">
        <f t="shared" si="34"/>
        <v>0.12389790941492798</v>
      </c>
      <c r="V439" s="522">
        <v>2020</v>
      </c>
      <c r="W439" s="523" t="s">
        <v>788</v>
      </c>
      <c r="X439" s="548" t="s">
        <v>355</v>
      </c>
      <c r="Y439" s="64" t="s">
        <v>271</v>
      </c>
    </row>
    <row r="440" spans="1:25" ht="14.25" customHeight="1" x14ac:dyDescent="0.2">
      <c r="A440" s="64"/>
      <c r="B440" s="64"/>
      <c r="C440" s="509" t="str">
        <f t="shared" si="28"/>
        <v>Egypt | 2023</v>
      </c>
      <c r="D440" s="510" t="s">
        <v>144</v>
      </c>
      <c r="E440" s="511">
        <v>2023</v>
      </c>
      <c r="F440" s="512"/>
      <c r="G440" s="513"/>
      <c r="H440" s="513"/>
      <c r="I440" s="514"/>
      <c r="J440" s="514"/>
      <c r="K440" s="515"/>
      <c r="L440" s="516"/>
      <c r="M440" s="517"/>
      <c r="N440" s="517"/>
      <c r="O440" s="517"/>
      <c r="P440" s="517"/>
      <c r="Q440" s="517"/>
      <c r="R440" s="518"/>
      <c r="S440" s="519" t="str">
        <f t="shared" si="32"/>
        <v/>
      </c>
      <c r="T440" s="520" t="str">
        <f t="shared" si="33"/>
        <v/>
      </c>
      <c r="U440" s="521" t="str">
        <f t="shared" si="34"/>
        <v/>
      </c>
      <c r="V440" s="522"/>
      <c r="W440" s="523"/>
      <c r="X440" s="524"/>
      <c r="Y440" s="64" t="s">
        <v>271</v>
      </c>
    </row>
    <row r="441" spans="1:25" ht="14.25" customHeight="1" x14ac:dyDescent="0.2">
      <c r="A441" s="64"/>
      <c r="B441" s="64"/>
      <c r="C441" s="509" t="str">
        <f t="shared" si="28"/>
        <v>Egypt | 2024</v>
      </c>
      <c r="D441" s="510" t="s">
        <v>144</v>
      </c>
      <c r="E441" s="511">
        <v>2024</v>
      </c>
      <c r="F441" s="512"/>
      <c r="G441" s="513"/>
      <c r="H441" s="513"/>
      <c r="I441" s="514"/>
      <c r="J441" s="514"/>
      <c r="K441" s="515"/>
      <c r="L441" s="516"/>
      <c r="M441" s="517"/>
      <c r="N441" s="517"/>
      <c r="O441" s="517"/>
      <c r="P441" s="517"/>
      <c r="Q441" s="517"/>
      <c r="R441" s="518"/>
      <c r="S441" s="519" t="str">
        <f t="shared" si="32"/>
        <v/>
      </c>
      <c r="T441" s="520" t="str">
        <f t="shared" si="33"/>
        <v/>
      </c>
      <c r="U441" s="521" t="str">
        <f t="shared" si="34"/>
        <v/>
      </c>
      <c r="V441" s="522"/>
      <c r="W441" s="523"/>
      <c r="X441" s="524"/>
      <c r="Y441" s="64" t="s">
        <v>271</v>
      </c>
    </row>
    <row r="442" spans="1:25" ht="14.25" customHeight="1" x14ac:dyDescent="0.2">
      <c r="A442" s="64"/>
      <c r="B442" s="64"/>
      <c r="C442" s="509" t="str">
        <f t="shared" si="28"/>
        <v>Egypt | 2025</v>
      </c>
      <c r="D442" s="510" t="s">
        <v>144</v>
      </c>
      <c r="E442" s="511">
        <v>2025</v>
      </c>
      <c r="F442" s="512"/>
      <c r="G442" s="513"/>
      <c r="H442" s="513"/>
      <c r="I442" s="514"/>
      <c r="J442" s="514"/>
      <c r="K442" s="515"/>
      <c r="L442" s="516"/>
      <c r="M442" s="517"/>
      <c r="N442" s="517"/>
      <c r="O442" s="517"/>
      <c r="P442" s="517"/>
      <c r="Q442" s="517"/>
      <c r="R442" s="518"/>
      <c r="S442" s="519" t="str">
        <f t="shared" si="32"/>
        <v/>
      </c>
      <c r="T442" s="520" t="str">
        <f t="shared" si="33"/>
        <v/>
      </c>
      <c r="U442" s="521" t="str">
        <f t="shared" si="34"/>
        <v/>
      </c>
      <c r="V442" s="522"/>
      <c r="W442" s="523"/>
      <c r="X442" s="524"/>
      <c r="Y442" s="64" t="s">
        <v>271</v>
      </c>
    </row>
    <row r="443" spans="1:25" ht="14.25" customHeight="1" x14ac:dyDescent="0.2">
      <c r="A443" s="64"/>
      <c r="B443" s="64"/>
      <c r="C443" s="509" t="str">
        <f t="shared" si="28"/>
        <v>Egypt | 2026</v>
      </c>
      <c r="D443" s="510" t="s">
        <v>144</v>
      </c>
      <c r="E443" s="511">
        <v>2026</v>
      </c>
      <c r="F443" s="512"/>
      <c r="G443" s="513"/>
      <c r="H443" s="513"/>
      <c r="I443" s="514"/>
      <c r="J443" s="514"/>
      <c r="K443" s="515"/>
      <c r="L443" s="516"/>
      <c r="M443" s="517"/>
      <c r="N443" s="517"/>
      <c r="O443" s="517"/>
      <c r="P443" s="517"/>
      <c r="Q443" s="517"/>
      <c r="R443" s="518"/>
      <c r="S443" s="519" t="str">
        <f t="shared" si="32"/>
        <v/>
      </c>
      <c r="T443" s="520" t="str">
        <f t="shared" si="33"/>
        <v/>
      </c>
      <c r="U443" s="521" t="str">
        <f t="shared" si="34"/>
        <v/>
      </c>
      <c r="V443" s="522"/>
      <c r="W443" s="523"/>
      <c r="X443" s="524"/>
      <c r="Y443" s="64" t="s">
        <v>271</v>
      </c>
    </row>
    <row r="444" spans="1:25" ht="14.25" customHeight="1" x14ac:dyDescent="0.2">
      <c r="A444" s="64"/>
      <c r="B444" s="64"/>
      <c r="C444" s="509" t="str">
        <f t="shared" si="28"/>
        <v>Egypt | 2027</v>
      </c>
      <c r="D444" s="510" t="s">
        <v>144</v>
      </c>
      <c r="E444" s="511">
        <v>2027</v>
      </c>
      <c r="F444" s="512"/>
      <c r="G444" s="513"/>
      <c r="H444" s="513"/>
      <c r="I444" s="514"/>
      <c r="J444" s="514"/>
      <c r="K444" s="515"/>
      <c r="L444" s="516"/>
      <c r="M444" s="517"/>
      <c r="N444" s="517"/>
      <c r="O444" s="517"/>
      <c r="P444" s="517"/>
      <c r="Q444" s="517"/>
      <c r="R444" s="518"/>
      <c r="S444" s="519" t="str">
        <f t="shared" si="32"/>
        <v/>
      </c>
      <c r="T444" s="520" t="str">
        <f t="shared" si="33"/>
        <v/>
      </c>
      <c r="U444" s="521" t="str">
        <f t="shared" si="34"/>
        <v/>
      </c>
      <c r="V444" s="522"/>
      <c r="W444" s="523"/>
      <c r="X444" s="524"/>
      <c r="Y444" s="64" t="s">
        <v>271</v>
      </c>
    </row>
    <row r="445" spans="1:25" ht="14.25" customHeight="1" x14ac:dyDescent="0.2">
      <c r="A445" s="64"/>
      <c r="B445" s="64"/>
      <c r="C445" s="509" t="str">
        <f t="shared" si="28"/>
        <v>Egypt | 2028</v>
      </c>
      <c r="D445" s="510" t="s">
        <v>144</v>
      </c>
      <c r="E445" s="511">
        <v>2028</v>
      </c>
      <c r="F445" s="512"/>
      <c r="G445" s="513"/>
      <c r="H445" s="513"/>
      <c r="I445" s="514"/>
      <c r="J445" s="514"/>
      <c r="K445" s="515"/>
      <c r="L445" s="516"/>
      <c r="M445" s="517"/>
      <c r="N445" s="517"/>
      <c r="O445" s="517"/>
      <c r="P445" s="517"/>
      <c r="Q445" s="517"/>
      <c r="R445" s="518"/>
      <c r="S445" s="519" t="str">
        <f t="shared" si="32"/>
        <v/>
      </c>
      <c r="T445" s="520" t="str">
        <f t="shared" si="33"/>
        <v/>
      </c>
      <c r="U445" s="521" t="str">
        <f t="shared" si="34"/>
        <v/>
      </c>
      <c r="V445" s="522"/>
      <c r="W445" s="523"/>
      <c r="X445" s="524"/>
      <c r="Y445" s="64" t="s">
        <v>271</v>
      </c>
    </row>
    <row r="446" spans="1:25" ht="14.25" customHeight="1" x14ac:dyDescent="0.2">
      <c r="A446" s="64"/>
      <c r="B446" s="64"/>
      <c r="C446" s="509" t="str">
        <f t="shared" si="28"/>
        <v>Egypt | 2029</v>
      </c>
      <c r="D446" s="510" t="s">
        <v>144</v>
      </c>
      <c r="E446" s="511">
        <v>2029</v>
      </c>
      <c r="F446" s="512"/>
      <c r="G446" s="513"/>
      <c r="H446" s="513"/>
      <c r="I446" s="514"/>
      <c r="J446" s="514"/>
      <c r="K446" s="515"/>
      <c r="L446" s="516"/>
      <c r="M446" s="517"/>
      <c r="N446" s="517"/>
      <c r="O446" s="517"/>
      <c r="P446" s="517"/>
      <c r="Q446" s="517"/>
      <c r="R446" s="518"/>
      <c r="S446" s="519" t="str">
        <f t="shared" si="32"/>
        <v/>
      </c>
      <c r="T446" s="520" t="str">
        <f t="shared" si="33"/>
        <v/>
      </c>
      <c r="U446" s="521" t="str">
        <f t="shared" si="34"/>
        <v/>
      </c>
      <c r="V446" s="522"/>
      <c r="W446" s="523"/>
      <c r="X446" s="524"/>
      <c r="Y446" s="64" t="s">
        <v>271</v>
      </c>
    </row>
    <row r="447" spans="1:25" ht="14.25" customHeight="1" thickBot="1" x14ac:dyDescent="0.25">
      <c r="A447" s="64"/>
      <c r="B447" s="64"/>
      <c r="C447" s="525" t="str">
        <f t="shared" si="28"/>
        <v>Egypt | 2030</v>
      </c>
      <c r="D447" s="510" t="s">
        <v>144</v>
      </c>
      <c r="E447" s="527">
        <v>2030</v>
      </c>
      <c r="F447" s="528"/>
      <c r="G447" s="529"/>
      <c r="H447" s="529"/>
      <c r="I447" s="530"/>
      <c r="J447" s="530"/>
      <c r="K447" s="531"/>
      <c r="L447" s="532"/>
      <c r="M447" s="533"/>
      <c r="N447" s="533"/>
      <c r="O447" s="533"/>
      <c r="P447" s="533"/>
      <c r="Q447" s="533"/>
      <c r="R447" s="534"/>
      <c r="S447" s="535" t="str">
        <f t="shared" si="32"/>
        <v/>
      </c>
      <c r="T447" s="536" t="str">
        <f t="shared" si="33"/>
        <v/>
      </c>
      <c r="U447" s="537" t="str">
        <f t="shared" si="34"/>
        <v/>
      </c>
      <c r="V447" s="538"/>
      <c r="W447" s="539"/>
      <c r="X447" s="540"/>
      <c r="Y447" s="64" t="s">
        <v>271</v>
      </c>
    </row>
    <row r="448" spans="1:25" ht="14.25" customHeight="1" x14ac:dyDescent="0.2">
      <c r="A448" s="64"/>
      <c r="B448" s="64"/>
      <c r="C448" s="493" t="str">
        <f t="shared" si="28"/>
        <v>Estonia | 2018</v>
      </c>
      <c r="D448" s="494" t="s">
        <v>152</v>
      </c>
      <c r="E448" s="495">
        <v>2018</v>
      </c>
      <c r="F448" s="496">
        <v>0.83852583586626139</v>
      </c>
      <c r="G448" s="497">
        <v>9.11854103343465E-3</v>
      </c>
      <c r="H448" s="542">
        <v>4.7872340425531915E-3</v>
      </c>
      <c r="I448" s="498"/>
      <c r="J448" s="498">
        <v>1.0714285714285714E-2</v>
      </c>
      <c r="K448" s="499"/>
      <c r="L448" s="500">
        <v>7.8875379939209733E-2</v>
      </c>
      <c r="M448" s="501">
        <v>1.9756838905775078E-3</v>
      </c>
      <c r="N448" s="501"/>
      <c r="O448" s="552">
        <v>1.0638297872340426E-3</v>
      </c>
      <c r="P448" s="501"/>
      <c r="Q448" s="501">
        <v>5.4939209726443769E-2</v>
      </c>
      <c r="R448" s="502"/>
      <c r="S448" s="503">
        <f t="shared" si="32"/>
        <v>0.86314589665653496</v>
      </c>
      <c r="T448" s="504">
        <f t="shared" si="33"/>
        <v>0.13685410334346504</v>
      </c>
      <c r="U448" s="505">
        <f t="shared" si="34"/>
        <v>0.13685410334346504</v>
      </c>
      <c r="V448" s="506">
        <v>2017</v>
      </c>
      <c r="W448" s="507" t="s">
        <v>354</v>
      </c>
      <c r="X448" s="65" t="s">
        <v>355</v>
      </c>
      <c r="Y448" s="64" t="s">
        <v>271</v>
      </c>
    </row>
    <row r="449" spans="1:25" ht="14.25" customHeight="1" x14ac:dyDescent="0.2">
      <c r="A449" s="64"/>
      <c r="B449" s="64"/>
      <c r="C449" s="509" t="str">
        <f t="shared" si="28"/>
        <v>Estonia | 2019</v>
      </c>
      <c r="D449" s="510" t="s">
        <v>152</v>
      </c>
      <c r="E449" s="511">
        <v>2019</v>
      </c>
      <c r="F449" s="512">
        <v>0.82375883643454939</v>
      </c>
      <c r="G449" s="513">
        <v>6.7441293572763471E-3</v>
      </c>
      <c r="H449" s="544">
        <v>0</v>
      </c>
      <c r="I449" s="514"/>
      <c r="J449" s="514">
        <v>1.161940359145202E-2</v>
      </c>
      <c r="K449" s="515"/>
      <c r="L449" s="516">
        <v>0.10246201348825872</v>
      </c>
      <c r="M449" s="517">
        <v>1.2188185585439181E-3</v>
      </c>
      <c r="N449" s="517"/>
      <c r="O449" s="554">
        <v>2.5188916876574307E-3</v>
      </c>
      <c r="P449" s="517"/>
      <c r="Q449" s="517">
        <v>5.1677906882262127E-2</v>
      </c>
      <c r="R449" s="518"/>
      <c r="S449" s="519">
        <f t="shared" si="32"/>
        <v>0.84212236938327778</v>
      </c>
      <c r="T449" s="520">
        <f t="shared" si="33"/>
        <v>0.15787763061672219</v>
      </c>
      <c r="U449" s="521">
        <f t="shared" si="34"/>
        <v>0.15787763061672219</v>
      </c>
      <c r="V449" s="522">
        <v>2018</v>
      </c>
      <c r="W449" s="523" t="s">
        <v>354</v>
      </c>
      <c r="X449" s="66" t="s">
        <v>355</v>
      </c>
      <c r="Y449" s="64" t="s">
        <v>271</v>
      </c>
    </row>
    <row r="450" spans="1:25" ht="14.25" customHeight="1" x14ac:dyDescent="0.2">
      <c r="A450" s="64"/>
      <c r="B450" s="64"/>
      <c r="C450" s="509" t="str">
        <f t="shared" si="28"/>
        <v>Estonia | 2020</v>
      </c>
      <c r="D450" s="510" t="s">
        <v>152</v>
      </c>
      <c r="E450" s="511">
        <v>2020</v>
      </c>
      <c r="F450" s="512">
        <v>0.70145726664040964</v>
      </c>
      <c r="G450" s="576">
        <v>3.8072732046737561E-3</v>
      </c>
      <c r="H450" s="544">
        <v>4.9888407509518186E-3</v>
      </c>
      <c r="I450" s="514"/>
      <c r="J450" s="514">
        <v>1.680451621373244E-2</v>
      </c>
      <c r="K450" s="515"/>
      <c r="L450" s="516">
        <v>0.17053958251280033</v>
      </c>
      <c r="M450" s="517">
        <v>2.4944203754759093E-3</v>
      </c>
      <c r="N450" s="517"/>
      <c r="O450" s="554">
        <v>9.7151109360640673E-3</v>
      </c>
      <c r="P450" s="517"/>
      <c r="Q450" s="517">
        <v>9.0192989365892082E-2</v>
      </c>
      <c r="R450" s="518"/>
      <c r="S450" s="519">
        <f t="shared" si="32"/>
        <v>0.72705789680976762</v>
      </c>
      <c r="T450" s="520">
        <f t="shared" si="33"/>
        <v>0.27294210319023238</v>
      </c>
      <c r="U450" s="521">
        <f t="shared" si="34"/>
        <v>0.27294210319023238</v>
      </c>
      <c r="V450" s="522">
        <v>2019</v>
      </c>
      <c r="W450" s="523" t="s">
        <v>354</v>
      </c>
      <c r="X450" s="66" t="s">
        <v>355</v>
      </c>
      <c r="Y450" s="64" t="s">
        <v>271</v>
      </c>
    </row>
    <row r="451" spans="1:25" ht="14.25" customHeight="1" x14ac:dyDescent="0.2">
      <c r="A451" s="64"/>
      <c r="B451" s="64"/>
      <c r="C451" s="509" t="str">
        <f t="shared" si="28"/>
        <v>Estonia | 2021</v>
      </c>
      <c r="D451" s="510" t="s">
        <v>152</v>
      </c>
      <c r="E451" s="511">
        <v>2021</v>
      </c>
      <c r="F451" s="512">
        <v>0.52982954545454541</v>
      </c>
      <c r="G451" s="513">
        <v>3.90625E-3</v>
      </c>
      <c r="H451" s="544">
        <v>4.794034090909091E-3</v>
      </c>
      <c r="I451" s="514"/>
      <c r="J451" s="514">
        <v>2.6455965909090908E-2</v>
      </c>
      <c r="K451" s="515"/>
      <c r="L451" s="516">
        <v>0.25852272727272729</v>
      </c>
      <c r="M451" s="517">
        <v>5.504261363636364E-3</v>
      </c>
      <c r="N451" s="517"/>
      <c r="O451" s="554">
        <v>2.1129261363636364E-2</v>
      </c>
      <c r="P451" s="517"/>
      <c r="Q451" s="517">
        <v>0.14985795454545456</v>
      </c>
      <c r="R451" s="518"/>
      <c r="S451" s="519">
        <f t="shared" si="32"/>
        <v>0.56498579545454541</v>
      </c>
      <c r="T451" s="520">
        <f t="shared" si="33"/>
        <v>0.43501420454545459</v>
      </c>
      <c r="U451" s="521">
        <f t="shared" si="34"/>
        <v>0.43501420454545459</v>
      </c>
      <c r="V451" s="522">
        <v>2020</v>
      </c>
      <c r="W451" s="523" t="s">
        <v>354</v>
      </c>
      <c r="X451" s="66" t="s">
        <v>355</v>
      </c>
      <c r="Y451" s="64" t="s">
        <v>271</v>
      </c>
    </row>
    <row r="452" spans="1:25" ht="14.25" customHeight="1" x14ac:dyDescent="0.2">
      <c r="A452" s="64"/>
      <c r="B452" s="64"/>
      <c r="C452" s="509" t="str">
        <f t="shared" si="28"/>
        <v>Estonia | 2022</v>
      </c>
      <c r="D452" s="510" t="s">
        <v>152</v>
      </c>
      <c r="E452" s="511">
        <v>2022</v>
      </c>
      <c r="F452" s="512">
        <v>0.58673050615595079</v>
      </c>
      <c r="G452" s="513">
        <v>5.0615595075239397E-3</v>
      </c>
      <c r="H452" s="544">
        <v>5.7455540355677154E-3</v>
      </c>
      <c r="I452" s="514"/>
      <c r="J452" s="514">
        <v>2.0656634746922024E-2</v>
      </c>
      <c r="K452" s="515"/>
      <c r="L452" s="516">
        <v>0.23666210670314639</v>
      </c>
      <c r="M452" s="517">
        <v>3.4199726402188782E-3</v>
      </c>
      <c r="N452" s="517"/>
      <c r="O452" s="554">
        <v>4.1723666210670314E-2</v>
      </c>
      <c r="P452" s="517"/>
      <c r="Q452" s="517">
        <v>0.1</v>
      </c>
      <c r="R452" s="518"/>
      <c r="S452" s="519">
        <f t="shared" si="32"/>
        <v>0.61819425444596443</v>
      </c>
      <c r="T452" s="520">
        <f t="shared" si="33"/>
        <v>0.38180574555403557</v>
      </c>
      <c r="U452" s="521">
        <f t="shared" si="34"/>
        <v>0.38180574555403557</v>
      </c>
      <c r="V452" s="522">
        <v>2021</v>
      </c>
      <c r="W452" s="523" t="s">
        <v>788</v>
      </c>
      <c r="X452" s="524" t="s">
        <v>357</v>
      </c>
      <c r="Y452" s="64" t="s">
        <v>271</v>
      </c>
    </row>
    <row r="453" spans="1:25" ht="14.25" customHeight="1" x14ac:dyDescent="0.2">
      <c r="A453" s="64"/>
      <c r="B453" s="64"/>
      <c r="C453" s="509" t="str">
        <f t="shared" si="28"/>
        <v>Estonia | 2023</v>
      </c>
      <c r="D453" s="510" t="s">
        <v>152</v>
      </c>
      <c r="E453" s="511">
        <v>2023</v>
      </c>
      <c r="F453" s="512"/>
      <c r="G453" s="513"/>
      <c r="H453" s="513"/>
      <c r="I453" s="514"/>
      <c r="J453" s="514"/>
      <c r="K453" s="515"/>
      <c r="L453" s="516"/>
      <c r="M453" s="517"/>
      <c r="N453" s="517"/>
      <c r="O453" s="517"/>
      <c r="P453" s="517"/>
      <c r="Q453" s="517"/>
      <c r="R453" s="518"/>
      <c r="S453" s="519" t="str">
        <f t="shared" si="32"/>
        <v/>
      </c>
      <c r="T453" s="520" t="str">
        <f t="shared" si="33"/>
        <v/>
      </c>
      <c r="U453" s="521" t="str">
        <f t="shared" si="34"/>
        <v/>
      </c>
      <c r="V453" s="522"/>
      <c r="W453" s="523"/>
      <c r="X453" s="524"/>
      <c r="Y453" s="64" t="s">
        <v>271</v>
      </c>
    </row>
    <row r="454" spans="1:25" ht="14.25" customHeight="1" x14ac:dyDescent="0.2">
      <c r="A454" s="64"/>
      <c r="B454" s="64"/>
      <c r="C454" s="509" t="str">
        <f t="shared" si="28"/>
        <v>Estonia | 2024</v>
      </c>
      <c r="D454" s="510" t="s">
        <v>152</v>
      </c>
      <c r="E454" s="511">
        <v>2024</v>
      </c>
      <c r="F454" s="512"/>
      <c r="G454" s="513"/>
      <c r="H454" s="513"/>
      <c r="I454" s="514"/>
      <c r="J454" s="514"/>
      <c r="K454" s="515"/>
      <c r="L454" s="516"/>
      <c r="M454" s="517"/>
      <c r="N454" s="517"/>
      <c r="O454" s="517"/>
      <c r="P454" s="517"/>
      <c r="Q454" s="517"/>
      <c r="R454" s="518"/>
      <c r="S454" s="519" t="str">
        <f t="shared" si="32"/>
        <v/>
      </c>
      <c r="T454" s="520" t="str">
        <f t="shared" si="33"/>
        <v/>
      </c>
      <c r="U454" s="521" t="str">
        <f t="shared" si="34"/>
        <v/>
      </c>
      <c r="V454" s="522"/>
      <c r="W454" s="523"/>
      <c r="X454" s="524"/>
      <c r="Y454" s="64" t="s">
        <v>271</v>
      </c>
    </row>
    <row r="455" spans="1:25" ht="14.25" customHeight="1" x14ac:dyDescent="0.2">
      <c r="A455" s="64"/>
      <c r="B455" s="64"/>
      <c r="C455" s="509" t="str">
        <f t="shared" ref="C455:C518" si="35">D455&amp;" | "&amp;E455</f>
        <v>Estonia | 2025</v>
      </c>
      <c r="D455" s="510" t="s">
        <v>152</v>
      </c>
      <c r="E455" s="511">
        <v>2025</v>
      </c>
      <c r="F455" s="512"/>
      <c r="G455" s="513"/>
      <c r="H455" s="513"/>
      <c r="I455" s="514"/>
      <c r="J455" s="514"/>
      <c r="K455" s="515"/>
      <c r="L455" s="516"/>
      <c r="M455" s="517"/>
      <c r="N455" s="517"/>
      <c r="O455" s="517"/>
      <c r="P455" s="517"/>
      <c r="Q455" s="517"/>
      <c r="R455" s="518"/>
      <c r="S455" s="519" t="str">
        <f t="shared" si="32"/>
        <v/>
      </c>
      <c r="T455" s="520" t="str">
        <f t="shared" si="33"/>
        <v/>
      </c>
      <c r="U455" s="521" t="str">
        <f t="shared" si="34"/>
        <v/>
      </c>
      <c r="V455" s="522"/>
      <c r="W455" s="523"/>
      <c r="X455" s="524"/>
      <c r="Y455" s="64" t="s">
        <v>271</v>
      </c>
    </row>
    <row r="456" spans="1:25" ht="14.25" customHeight="1" x14ac:dyDescent="0.2">
      <c r="A456" s="64"/>
      <c r="B456" s="64"/>
      <c r="C456" s="509" t="str">
        <f t="shared" si="35"/>
        <v>Estonia | 2026</v>
      </c>
      <c r="D456" s="510" t="s">
        <v>152</v>
      </c>
      <c r="E456" s="511">
        <v>2026</v>
      </c>
      <c r="F456" s="512"/>
      <c r="G456" s="513"/>
      <c r="H456" s="513"/>
      <c r="I456" s="514"/>
      <c r="J456" s="514"/>
      <c r="K456" s="515"/>
      <c r="L456" s="516"/>
      <c r="M456" s="517"/>
      <c r="N456" s="517"/>
      <c r="O456" s="517"/>
      <c r="P456" s="517"/>
      <c r="Q456" s="517"/>
      <c r="R456" s="518"/>
      <c r="S456" s="519" t="str">
        <f t="shared" si="32"/>
        <v/>
      </c>
      <c r="T456" s="520" t="str">
        <f t="shared" si="33"/>
        <v/>
      </c>
      <c r="U456" s="521" t="str">
        <f t="shared" si="34"/>
        <v/>
      </c>
      <c r="V456" s="522"/>
      <c r="W456" s="523"/>
      <c r="X456" s="524"/>
      <c r="Y456" s="64" t="s">
        <v>271</v>
      </c>
    </row>
    <row r="457" spans="1:25" ht="14.25" customHeight="1" x14ac:dyDescent="0.2">
      <c r="A457" s="64"/>
      <c r="B457" s="64"/>
      <c r="C457" s="509" t="str">
        <f t="shared" si="35"/>
        <v>Estonia | 2027</v>
      </c>
      <c r="D457" s="510" t="s">
        <v>152</v>
      </c>
      <c r="E457" s="511">
        <v>2027</v>
      </c>
      <c r="F457" s="512"/>
      <c r="G457" s="513"/>
      <c r="H457" s="513"/>
      <c r="I457" s="514"/>
      <c r="J457" s="514"/>
      <c r="K457" s="515"/>
      <c r="L457" s="516"/>
      <c r="M457" s="517"/>
      <c r="N457" s="517"/>
      <c r="O457" s="517"/>
      <c r="P457" s="517"/>
      <c r="Q457" s="517"/>
      <c r="R457" s="518"/>
      <c r="S457" s="519" t="str">
        <f t="shared" si="32"/>
        <v/>
      </c>
      <c r="T457" s="520" t="str">
        <f t="shared" si="33"/>
        <v/>
      </c>
      <c r="U457" s="521" t="str">
        <f t="shared" si="34"/>
        <v/>
      </c>
      <c r="V457" s="522"/>
      <c r="W457" s="523"/>
      <c r="X457" s="524"/>
      <c r="Y457" s="64" t="s">
        <v>271</v>
      </c>
    </row>
    <row r="458" spans="1:25" ht="14.25" customHeight="1" x14ac:dyDescent="0.2">
      <c r="A458" s="64"/>
      <c r="B458" s="64"/>
      <c r="C458" s="509" t="str">
        <f t="shared" si="35"/>
        <v>Estonia | 2028</v>
      </c>
      <c r="D458" s="510" t="s">
        <v>152</v>
      </c>
      <c r="E458" s="511">
        <v>2028</v>
      </c>
      <c r="F458" s="512"/>
      <c r="G458" s="513"/>
      <c r="H458" s="513"/>
      <c r="I458" s="514"/>
      <c r="J458" s="514"/>
      <c r="K458" s="515"/>
      <c r="L458" s="516"/>
      <c r="M458" s="517"/>
      <c r="N458" s="517"/>
      <c r="O458" s="517"/>
      <c r="P458" s="517"/>
      <c r="Q458" s="517"/>
      <c r="R458" s="518"/>
      <c r="S458" s="519" t="str">
        <f t="shared" si="32"/>
        <v/>
      </c>
      <c r="T458" s="520" t="str">
        <f t="shared" si="33"/>
        <v/>
      </c>
      <c r="U458" s="521" t="str">
        <f t="shared" si="34"/>
        <v/>
      </c>
      <c r="V458" s="522"/>
      <c r="W458" s="523"/>
      <c r="X458" s="524"/>
      <c r="Y458" s="64" t="s">
        <v>271</v>
      </c>
    </row>
    <row r="459" spans="1:25" ht="14.25" customHeight="1" x14ac:dyDescent="0.2">
      <c r="A459" s="64"/>
      <c r="B459" s="64"/>
      <c r="C459" s="509" t="str">
        <f t="shared" si="35"/>
        <v>Estonia | 2029</v>
      </c>
      <c r="D459" s="510" t="s">
        <v>152</v>
      </c>
      <c r="E459" s="511">
        <v>2029</v>
      </c>
      <c r="F459" s="512"/>
      <c r="G459" s="513"/>
      <c r="H459" s="513"/>
      <c r="I459" s="514"/>
      <c r="J459" s="514"/>
      <c r="K459" s="515"/>
      <c r="L459" s="516"/>
      <c r="M459" s="517"/>
      <c r="N459" s="517"/>
      <c r="O459" s="517"/>
      <c r="P459" s="517"/>
      <c r="Q459" s="517"/>
      <c r="R459" s="518"/>
      <c r="S459" s="519" t="str">
        <f t="shared" si="32"/>
        <v/>
      </c>
      <c r="T459" s="520" t="str">
        <f t="shared" si="33"/>
        <v/>
      </c>
      <c r="U459" s="521" t="str">
        <f t="shared" si="34"/>
        <v/>
      </c>
      <c r="V459" s="522"/>
      <c r="W459" s="523"/>
      <c r="X459" s="524"/>
      <c r="Y459" s="64" t="s">
        <v>271</v>
      </c>
    </row>
    <row r="460" spans="1:25" ht="14.25" customHeight="1" thickBot="1" x14ac:dyDescent="0.25">
      <c r="A460" s="64"/>
      <c r="B460" s="64"/>
      <c r="C460" s="525" t="str">
        <f t="shared" si="35"/>
        <v>Estonia | 2030</v>
      </c>
      <c r="D460" s="510" t="s">
        <v>152</v>
      </c>
      <c r="E460" s="527">
        <v>2030</v>
      </c>
      <c r="F460" s="528"/>
      <c r="G460" s="529"/>
      <c r="H460" s="529"/>
      <c r="I460" s="530"/>
      <c r="J460" s="530"/>
      <c r="K460" s="531"/>
      <c r="L460" s="532"/>
      <c r="M460" s="533"/>
      <c r="N460" s="533"/>
      <c r="O460" s="533"/>
      <c r="P460" s="533"/>
      <c r="Q460" s="533"/>
      <c r="R460" s="534"/>
      <c r="S460" s="535" t="str">
        <f t="shared" si="32"/>
        <v/>
      </c>
      <c r="T460" s="536" t="str">
        <f t="shared" si="33"/>
        <v/>
      </c>
      <c r="U460" s="537" t="str">
        <f t="shared" si="34"/>
        <v/>
      </c>
      <c r="V460" s="538"/>
      <c r="W460" s="539"/>
      <c r="X460" s="540"/>
      <c r="Y460" s="64" t="s">
        <v>271</v>
      </c>
    </row>
    <row r="461" spans="1:25" ht="14.25" customHeight="1" x14ac:dyDescent="0.2">
      <c r="A461" s="64"/>
      <c r="B461" s="64"/>
      <c r="C461" s="493" t="str">
        <f t="shared" si="35"/>
        <v>Finland | 2018</v>
      </c>
      <c r="D461" s="494" t="s">
        <v>91</v>
      </c>
      <c r="E461" s="495">
        <v>2018</v>
      </c>
      <c r="F461" s="496">
        <v>0.1364531654942614</v>
      </c>
      <c r="G461" s="497">
        <v>2.7249166975194371E-3</v>
      </c>
      <c r="H461" s="497">
        <v>4.8870788596815991E-2</v>
      </c>
      <c r="I461" s="498">
        <v>5.9385412810070348E-3</v>
      </c>
      <c r="J461" s="498">
        <v>1.5238800444279896E-2</v>
      </c>
      <c r="K461" s="499">
        <v>0.33286930766382822</v>
      </c>
      <c r="L461" s="500">
        <v>0.16740466493891151</v>
      </c>
      <c r="M461" s="501">
        <v>0.21876342095520177</v>
      </c>
      <c r="N461" s="501"/>
      <c r="O461" s="501">
        <v>7.2565716401332841E-4</v>
      </c>
      <c r="P461" s="501"/>
      <c r="Q461" s="501">
        <v>7.101073676416142E-2</v>
      </c>
      <c r="R461" s="502"/>
      <c r="S461" s="503">
        <f t="shared" si="32"/>
        <v>0.54209552017771201</v>
      </c>
      <c r="T461" s="504">
        <f t="shared" si="33"/>
        <v>0.79077378748611626</v>
      </c>
      <c r="U461" s="505">
        <f t="shared" si="34"/>
        <v>0.45790447982228805</v>
      </c>
      <c r="V461" s="506">
        <v>2017</v>
      </c>
      <c r="W461" s="507" t="s">
        <v>354</v>
      </c>
      <c r="X461" s="65" t="s">
        <v>355</v>
      </c>
      <c r="Y461" s="64" t="s">
        <v>271</v>
      </c>
    </row>
    <row r="462" spans="1:25" ht="14.25" customHeight="1" x14ac:dyDescent="0.2">
      <c r="A462" s="64"/>
      <c r="B462" s="64"/>
      <c r="C462" s="509" t="str">
        <f t="shared" si="35"/>
        <v>Finland | 2019</v>
      </c>
      <c r="D462" s="510" t="s">
        <v>91</v>
      </c>
      <c r="E462" s="511">
        <v>2019</v>
      </c>
      <c r="F462" s="512">
        <v>0.14330444188264094</v>
      </c>
      <c r="G462" s="513">
        <v>3.7715440559042456E-3</v>
      </c>
      <c r="H462" s="513">
        <v>5.9690021775329831E-2</v>
      </c>
      <c r="I462" s="514">
        <v>3.9992599234305393E-3</v>
      </c>
      <c r="J462" s="514">
        <v>1.685097419694576E-2</v>
      </c>
      <c r="K462" s="515">
        <v>0.3243954855329263</v>
      </c>
      <c r="L462" s="516">
        <v>0.1743022643496577</v>
      </c>
      <c r="M462" s="517">
        <v>0.18930304712295234</v>
      </c>
      <c r="N462" s="517"/>
      <c r="O462" s="517">
        <v>1.2809017548354041E-3</v>
      </c>
      <c r="P462" s="517"/>
      <c r="Q462" s="517">
        <v>8.3102059405376946E-2</v>
      </c>
      <c r="R462" s="518"/>
      <c r="S462" s="519">
        <f t="shared" si="32"/>
        <v>0.55201172736717763</v>
      </c>
      <c r="T462" s="520">
        <f t="shared" si="33"/>
        <v>0.77238375816574867</v>
      </c>
      <c r="U462" s="521">
        <f t="shared" si="34"/>
        <v>0.44798827263282243</v>
      </c>
      <c r="V462" s="522">
        <v>2018</v>
      </c>
      <c r="W462" s="523" t="s">
        <v>354</v>
      </c>
      <c r="X462" s="66" t="s">
        <v>355</v>
      </c>
      <c r="Y462" s="64" t="s">
        <v>271</v>
      </c>
    </row>
    <row r="463" spans="1:25" ht="14.25" customHeight="1" x14ac:dyDescent="0.2">
      <c r="A463" s="64"/>
      <c r="B463" s="64"/>
      <c r="C463" s="509" t="str">
        <f t="shared" si="35"/>
        <v>Finland | 2020</v>
      </c>
      <c r="D463" s="510" t="s">
        <v>91</v>
      </c>
      <c r="E463" s="511">
        <v>2020</v>
      </c>
      <c r="F463" s="512">
        <v>0.11605139710381399</v>
      </c>
      <c r="G463" s="513">
        <v>4.4579120654992567E-3</v>
      </c>
      <c r="H463" s="513">
        <v>5.6102677660907319E-2</v>
      </c>
      <c r="I463" s="514">
        <v>3.8460417819993591E-3</v>
      </c>
      <c r="J463" s="514">
        <v>1.6301972553247283E-2</v>
      </c>
      <c r="K463" s="515">
        <v>0.34774627778910872</v>
      </c>
      <c r="L463" s="516">
        <v>0.18474112059671921</v>
      </c>
      <c r="M463" s="517">
        <v>0.18083680545438652</v>
      </c>
      <c r="N463" s="517"/>
      <c r="O463" s="517">
        <v>2.141545992249643E-3</v>
      </c>
      <c r="P463" s="517"/>
      <c r="Q463" s="517">
        <v>8.7774249002068705E-2</v>
      </c>
      <c r="R463" s="518"/>
      <c r="S463" s="519">
        <f t="shared" si="32"/>
        <v>0.54450627895457593</v>
      </c>
      <c r="T463" s="520">
        <f t="shared" si="33"/>
        <v>0.8032399988345329</v>
      </c>
      <c r="U463" s="521">
        <f t="shared" si="34"/>
        <v>0.45549372104542407</v>
      </c>
      <c r="V463" s="522">
        <v>2019</v>
      </c>
      <c r="W463" s="523" t="s">
        <v>354</v>
      </c>
      <c r="X463" s="66" t="s">
        <v>355</v>
      </c>
      <c r="Y463" s="64" t="s">
        <v>271</v>
      </c>
    </row>
    <row r="464" spans="1:25" ht="14.25" customHeight="1" x14ac:dyDescent="0.2">
      <c r="A464" s="64"/>
      <c r="B464" s="64"/>
      <c r="C464" s="509" t="str">
        <f t="shared" si="35"/>
        <v>Finland | 2021</v>
      </c>
      <c r="D464" s="510" t="s">
        <v>91</v>
      </c>
      <c r="E464" s="511">
        <v>2021</v>
      </c>
      <c r="F464" s="512">
        <v>7.9613030487627995E-2</v>
      </c>
      <c r="G464" s="513">
        <v>3.8580918399907173E-3</v>
      </c>
      <c r="H464" s="513">
        <v>5.3694195457314423E-2</v>
      </c>
      <c r="I464" s="514">
        <v>3.7710672120210018E-3</v>
      </c>
      <c r="J464" s="514">
        <v>1.2937661358164361E-2</v>
      </c>
      <c r="K464" s="515">
        <v>0.33781510167377365</v>
      </c>
      <c r="L464" s="516">
        <v>0.15948713485916513</v>
      </c>
      <c r="M464" s="517">
        <v>0.22997708351463464</v>
      </c>
      <c r="N464" s="517"/>
      <c r="O464" s="517">
        <v>3.7130507933745248E-3</v>
      </c>
      <c r="P464" s="517"/>
      <c r="Q464" s="517">
        <v>0.11513358280393352</v>
      </c>
      <c r="R464" s="518"/>
      <c r="S464" s="519">
        <f t="shared" si="32"/>
        <v>0.49168914802889219</v>
      </c>
      <c r="T464" s="520">
        <f t="shared" si="33"/>
        <v>0.84612595364488141</v>
      </c>
      <c r="U464" s="521">
        <f t="shared" si="34"/>
        <v>0.50831085197110781</v>
      </c>
      <c r="V464" s="522">
        <v>2020</v>
      </c>
      <c r="W464" s="523" t="s">
        <v>354</v>
      </c>
      <c r="X464" s="66" t="s">
        <v>355</v>
      </c>
      <c r="Y464" s="64" t="s">
        <v>271</v>
      </c>
    </row>
    <row r="465" spans="1:25" ht="14.25" customHeight="1" x14ac:dyDescent="0.2">
      <c r="A465" s="64"/>
      <c r="B465" s="64"/>
      <c r="C465" s="509" t="str">
        <f t="shared" si="35"/>
        <v>Finland | 2022</v>
      </c>
      <c r="D465" s="510" t="s">
        <v>91</v>
      </c>
      <c r="E465" s="511">
        <v>2022</v>
      </c>
      <c r="F465" s="512">
        <v>7.3963548130691253E-2</v>
      </c>
      <c r="G465" s="513">
        <v>3.0120901953675167E-3</v>
      </c>
      <c r="H465" s="513">
        <v>5.4803307721270095E-2</v>
      </c>
      <c r="I465" s="514">
        <v>3.2491528496325531E-3</v>
      </c>
      <c r="J465" s="514">
        <v>1.4307428427995705E-2</v>
      </c>
      <c r="K465" s="515">
        <v>0.32907085384390122</v>
      </c>
      <c r="L465" s="516">
        <v>0.1840721786057927</v>
      </c>
      <c r="M465" s="517">
        <v>0.21985469453779755</v>
      </c>
      <c r="N465" s="517"/>
      <c r="O465" s="517">
        <v>4.2531829147550585E-3</v>
      </c>
      <c r="P465" s="517"/>
      <c r="Q465" s="517">
        <v>0.11341356277279636</v>
      </c>
      <c r="R465" s="518"/>
      <c r="S465" s="519">
        <f t="shared" si="32"/>
        <v>0.47840638116885836</v>
      </c>
      <c r="T465" s="520">
        <f t="shared" si="33"/>
        <v>0.85066447267504286</v>
      </c>
      <c r="U465" s="521">
        <f t="shared" si="34"/>
        <v>0.52159361883114164</v>
      </c>
      <c r="V465" s="522">
        <v>2021</v>
      </c>
      <c r="W465" s="523" t="s">
        <v>788</v>
      </c>
      <c r="X465" s="524" t="s">
        <v>357</v>
      </c>
      <c r="Y465" s="64" t="s">
        <v>271</v>
      </c>
    </row>
    <row r="466" spans="1:25" ht="14.25" customHeight="1" x14ac:dyDescent="0.2">
      <c r="A466" s="64"/>
      <c r="B466" s="64"/>
      <c r="C466" s="509" t="str">
        <f t="shared" si="35"/>
        <v>Finland | 2023</v>
      </c>
      <c r="D466" s="510" t="s">
        <v>91</v>
      </c>
      <c r="E466" s="511">
        <v>2023</v>
      </c>
      <c r="F466" s="512"/>
      <c r="G466" s="513"/>
      <c r="H466" s="513"/>
      <c r="I466" s="514"/>
      <c r="J466" s="514"/>
      <c r="K466" s="515"/>
      <c r="L466" s="516"/>
      <c r="M466" s="517"/>
      <c r="N466" s="517"/>
      <c r="O466" s="517"/>
      <c r="P466" s="517"/>
      <c r="Q466" s="517"/>
      <c r="R466" s="518"/>
      <c r="S466" s="519" t="str">
        <f t="shared" si="32"/>
        <v/>
      </c>
      <c r="T466" s="520" t="str">
        <f t="shared" si="33"/>
        <v/>
      </c>
      <c r="U466" s="521" t="str">
        <f t="shared" si="34"/>
        <v/>
      </c>
      <c r="V466" s="522"/>
      <c r="W466" s="523"/>
      <c r="X466" s="524"/>
      <c r="Y466" s="64" t="s">
        <v>271</v>
      </c>
    </row>
    <row r="467" spans="1:25" ht="14.25" customHeight="1" x14ac:dyDescent="0.2">
      <c r="A467" s="64"/>
      <c r="B467" s="64"/>
      <c r="C467" s="509" t="str">
        <f t="shared" si="35"/>
        <v>Finland | 2024</v>
      </c>
      <c r="D467" s="510" t="s">
        <v>91</v>
      </c>
      <c r="E467" s="511">
        <v>2024</v>
      </c>
      <c r="F467" s="512"/>
      <c r="G467" s="513"/>
      <c r="H467" s="513"/>
      <c r="I467" s="514"/>
      <c r="J467" s="514"/>
      <c r="K467" s="515"/>
      <c r="L467" s="516"/>
      <c r="M467" s="517"/>
      <c r="N467" s="517"/>
      <c r="O467" s="517"/>
      <c r="P467" s="517"/>
      <c r="Q467" s="517"/>
      <c r="R467" s="518"/>
      <c r="S467" s="519" t="str">
        <f t="shared" ref="S467:S498" si="36">IFERROR(1-U467,"")</f>
        <v/>
      </c>
      <c r="T467" s="520" t="str">
        <f t="shared" ref="T467:T498" si="37">IF(AND(ISBLANK(F467),ISBLANK(H467),ISBLANK(Q467),ISBLANK(M467)),"",SUM(K467:R467))</f>
        <v/>
      </c>
      <c r="U467" s="521" t="str">
        <f t="shared" ref="U467:U498" si="38">IF(AND(ISBLANK(F467),ISBLANK(H467),ISBLANK(Q467),ISBLANK(M467)),"",SUM(L467:R467))</f>
        <v/>
      </c>
      <c r="V467" s="522"/>
      <c r="W467" s="523"/>
      <c r="X467" s="524"/>
      <c r="Y467" s="64" t="s">
        <v>271</v>
      </c>
    </row>
    <row r="468" spans="1:25" ht="14.25" customHeight="1" x14ac:dyDescent="0.2">
      <c r="A468" s="64"/>
      <c r="B468" s="64"/>
      <c r="C468" s="509" t="str">
        <f t="shared" si="35"/>
        <v>Finland | 2025</v>
      </c>
      <c r="D468" s="510" t="s">
        <v>91</v>
      </c>
      <c r="E468" s="511">
        <v>2025</v>
      </c>
      <c r="F468" s="512"/>
      <c r="G468" s="513"/>
      <c r="H468" s="513"/>
      <c r="I468" s="514"/>
      <c r="J468" s="514"/>
      <c r="K468" s="515"/>
      <c r="L468" s="516"/>
      <c r="M468" s="517"/>
      <c r="N468" s="517"/>
      <c r="O468" s="517"/>
      <c r="P468" s="517"/>
      <c r="Q468" s="517"/>
      <c r="R468" s="518"/>
      <c r="S468" s="519" t="str">
        <f t="shared" si="36"/>
        <v/>
      </c>
      <c r="T468" s="520" t="str">
        <f t="shared" si="37"/>
        <v/>
      </c>
      <c r="U468" s="521" t="str">
        <f t="shared" si="38"/>
        <v/>
      </c>
      <c r="V468" s="522"/>
      <c r="W468" s="523"/>
      <c r="X468" s="524"/>
      <c r="Y468" s="64" t="s">
        <v>271</v>
      </c>
    </row>
    <row r="469" spans="1:25" ht="14.25" customHeight="1" x14ac:dyDescent="0.2">
      <c r="A469" s="64"/>
      <c r="B469" s="64"/>
      <c r="C469" s="509" t="str">
        <f t="shared" si="35"/>
        <v>Finland | 2026</v>
      </c>
      <c r="D469" s="510" t="s">
        <v>91</v>
      </c>
      <c r="E469" s="511">
        <v>2026</v>
      </c>
      <c r="F469" s="512"/>
      <c r="G469" s="513"/>
      <c r="H469" s="513"/>
      <c r="I469" s="514"/>
      <c r="J469" s="514"/>
      <c r="K469" s="515"/>
      <c r="L469" s="516"/>
      <c r="M469" s="517"/>
      <c r="N469" s="517"/>
      <c r="O469" s="517"/>
      <c r="P469" s="517"/>
      <c r="Q469" s="517"/>
      <c r="R469" s="518"/>
      <c r="S469" s="519" t="str">
        <f t="shared" si="36"/>
        <v/>
      </c>
      <c r="T469" s="520" t="str">
        <f t="shared" si="37"/>
        <v/>
      </c>
      <c r="U469" s="521" t="str">
        <f t="shared" si="38"/>
        <v/>
      </c>
      <c r="V469" s="522"/>
      <c r="W469" s="523"/>
      <c r="X469" s="524"/>
      <c r="Y469" s="64" t="s">
        <v>271</v>
      </c>
    </row>
    <row r="470" spans="1:25" ht="14.25" customHeight="1" x14ac:dyDescent="0.2">
      <c r="A470" s="64"/>
      <c r="B470" s="64"/>
      <c r="C470" s="509" t="str">
        <f t="shared" si="35"/>
        <v>Finland | 2027</v>
      </c>
      <c r="D470" s="510" t="s">
        <v>91</v>
      </c>
      <c r="E470" s="511">
        <v>2027</v>
      </c>
      <c r="F470" s="512"/>
      <c r="G470" s="513"/>
      <c r="H470" s="513"/>
      <c r="I470" s="514"/>
      <c r="J470" s="514"/>
      <c r="K470" s="515"/>
      <c r="L470" s="516"/>
      <c r="M470" s="517"/>
      <c r="N470" s="517"/>
      <c r="O470" s="517"/>
      <c r="P470" s="517"/>
      <c r="Q470" s="517"/>
      <c r="R470" s="518"/>
      <c r="S470" s="519" t="str">
        <f t="shared" si="36"/>
        <v/>
      </c>
      <c r="T470" s="520" t="str">
        <f t="shared" si="37"/>
        <v/>
      </c>
      <c r="U470" s="521" t="str">
        <f t="shared" si="38"/>
        <v/>
      </c>
      <c r="V470" s="522"/>
      <c r="W470" s="523"/>
      <c r="X470" s="524"/>
      <c r="Y470" s="64" t="s">
        <v>271</v>
      </c>
    </row>
    <row r="471" spans="1:25" ht="14.25" customHeight="1" x14ac:dyDescent="0.2">
      <c r="A471" s="64"/>
      <c r="B471" s="64"/>
      <c r="C471" s="509" t="str">
        <f t="shared" si="35"/>
        <v>Finland | 2028</v>
      </c>
      <c r="D471" s="510" t="s">
        <v>91</v>
      </c>
      <c r="E471" s="511">
        <v>2028</v>
      </c>
      <c r="F471" s="512"/>
      <c r="G471" s="513"/>
      <c r="H471" s="513"/>
      <c r="I471" s="514"/>
      <c r="J471" s="514"/>
      <c r="K471" s="515"/>
      <c r="L471" s="516"/>
      <c r="M471" s="517"/>
      <c r="N471" s="517"/>
      <c r="O471" s="517"/>
      <c r="P471" s="517"/>
      <c r="Q471" s="517"/>
      <c r="R471" s="518"/>
      <c r="S471" s="519" t="str">
        <f t="shared" si="36"/>
        <v/>
      </c>
      <c r="T471" s="520" t="str">
        <f t="shared" si="37"/>
        <v/>
      </c>
      <c r="U471" s="521" t="str">
        <f t="shared" si="38"/>
        <v/>
      </c>
      <c r="V471" s="522"/>
      <c r="W471" s="523"/>
      <c r="X471" s="524"/>
      <c r="Y471" s="64" t="s">
        <v>271</v>
      </c>
    </row>
    <row r="472" spans="1:25" ht="14.25" customHeight="1" x14ac:dyDescent="0.2">
      <c r="A472" s="64"/>
      <c r="B472" s="64"/>
      <c r="C472" s="509" t="str">
        <f t="shared" si="35"/>
        <v>Finland | 2029</v>
      </c>
      <c r="D472" s="510" t="s">
        <v>91</v>
      </c>
      <c r="E472" s="511">
        <v>2029</v>
      </c>
      <c r="F472" s="512"/>
      <c r="G472" s="513"/>
      <c r="H472" s="513"/>
      <c r="I472" s="514"/>
      <c r="J472" s="514"/>
      <c r="K472" s="515"/>
      <c r="L472" s="516"/>
      <c r="M472" s="517"/>
      <c r="N472" s="517"/>
      <c r="O472" s="517"/>
      <c r="P472" s="517"/>
      <c r="Q472" s="517"/>
      <c r="R472" s="518"/>
      <c r="S472" s="519" t="str">
        <f t="shared" si="36"/>
        <v/>
      </c>
      <c r="T472" s="520" t="str">
        <f t="shared" si="37"/>
        <v/>
      </c>
      <c r="U472" s="521" t="str">
        <f t="shared" si="38"/>
        <v/>
      </c>
      <c r="V472" s="522"/>
      <c r="W472" s="523"/>
      <c r="X472" s="524"/>
      <c r="Y472" s="64" t="s">
        <v>271</v>
      </c>
    </row>
    <row r="473" spans="1:25" ht="14.25" customHeight="1" thickBot="1" x14ac:dyDescent="0.25">
      <c r="A473" s="64"/>
      <c r="B473" s="64"/>
      <c r="C473" s="525" t="str">
        <f t="shared" si="35"/>
        <v>Finland | 2030</v>
      </c>
      <c r="D473" s="510" t="s">
        <v>91</v>
      </c>
      <c r="E473" s="527">
        <v>2030</v>
      </c>
      <c r="F473" s="528"/>
      <c r="G473" s="529"/>
      <c r="H473" s="529"/>
      <c r="I473" s="530"/>
      <c r="J473" s="530"/>
      <c r="K473" s="531"/>
      <c r="L473" s="532"/>
      <c r="M473" s="533"/>
      <c r="N473" s="533"/>
      <c r="O473" s="533"/>
      <c r="P473" s="533"/>
      <c r="Q473" s="533"/>
      <c r="R473" s="534"/>
      <c r="S473" s="535" t="str">
        <f t="shared" si="36"/>
        <v/>
      </c>
      <c r="T473" s="536" t="str">
        <f t="shared" si="37"/>
        <v/>
      </c>
      <c r="U473" s="537" t="str">
        <f t="shared" si="38"/>
        <v/>
      </c>
      <c r="V473" s="538"/>
      <c r="W473" s="539"/>
      <c r="X473" s="540"/>
      <c r="Y473" s="64" t="s">
        <v>271</v>
      </c>
    </row>
    <row r="474" spans="1:25" ht="14.25" customHeight="1" x14ac:dyDescent="0.2">
      <c r="A474" s="64"/>
      <c r="B474" s="64"/>
      <c r="C474" s="493" t="str">
        <f t="shared" si="35"/>
        <v>France | 2018</v>
      </c>
      <c r="D474" s="494" t="s">
        <v>95</v>
      </c>
      <c r="E474" s="495">
        <v>2018</v>
      </c>
      <c r="F474" s="496">
        <v>2.7047324809931945E-2</v>
      </c>
      <c r="G474" s="497">
        <v>1.2420271078333666E-2</v>
      </c>
      <c r="H474" s="497">
        <v>7.2076368917110389E-2</v>
      </c>
      <c r="I474" s="551">
        <v>1.2813576696375181E-3</v>
      </c>
      <c r="J474" s="498">
        <v>8.2291637005609507E-3</v>
      </c>
      <c r="K474" s="499">
        <v>0.70894494433212796</v>
      </c>
      <c r="L474" s="500">
        <v>9.923403285970557E-3</v>
      </c>
      <c r="M474" s="501">
        <v>9.8121743215922999E-2</v>
      </c>
      <c r="N474" s="545">
        <v>2.3669523619693043E-4</v>
      </c>
      <c r="O474" s="501">
        <v>1.7059853640479513E-2</v>
      </c>
      <c r="P474" s="501"/>
      <c r="Q474" s="501">
        <v>4.3795737350152339E-2</v>
      </c>
      <c r="R474" s="577">
        <v>8.631367635752727E-4</v>
      </c>
      <c r="S474" s="503">
        <f t="shared" si="36"/>
        <v>0.82999943050770242</v>
      </c>
      <c r="T474" s="504">
        <f t="shared" si="37"/>
        <v>0.87894551382442554</v>
      </c>
      <c r="U474" s="505">
        <f t="shared" si="38"/>
        <v>0.17000056949229761</v>
      </c>
      <c r="V474" s="506">
        <v>2017</v>
      </c>
      <c r="W474" s="507" t="s">
        <v>354</v>
      </c>
      <c r="X474" s="65" t="s">
        <v>355</v>
      </c>
      <c r="Y474" s="64" t="s">
        <v>271</v>
      </c>
    </row>
    <row r="475" spans="1:25" ht="14.25" customHeight="1" x14ac:dyDescent="0.2">
      <c r="A475" s="64"/>
      <c r="B475" s="64"/>
      <c r="C475" s="509" t="str">
        <f t="shared" si="35"/>
        <v>France | 2019</v>
      </c>
      <c r="D475" s="510" t="s">
        <v>95</v>
      </c>
      <c r="E475" s="511">
        <v>2019</v>
      </c>
      <c r="F475" s="512">
        <v>1.8121627869802041E-2</v>
      </c>
      <c r="G475" s="513">
        <v>9.8282716645668282E-3</v>
      </c>
      <c r="H475" s="513">
        <v>5.2616833192675717E-2</v>
      </c>
      <c r="I475" s="553">
        <v>1.0794254294067801E-3</v>
      </c>
      <c r="J475" s="514">
        <v>7.9049005570729011E-3</v>
      </c>
      <c r="K475" s="515">
        <v>0.70977722240460916</v>
      </c>
      <c r="L475" s="516">
        <v>1.0615495942701073E-2</v>
      </c>
      <c r="M475" s="517">
        <v>0.1211294090145774</v>
      </c>
      <c r="N475" s="547">
        <v>2.1829144830360045E-4</v>
      </c>
      <c r="O475" s="517">
        <v>1.8719780814759938E-2</v>
      </c>
      <c r="P475" s="517"/>
      <c r="Q475" s="517">
        <v>4.9156827795548572E-2</v>
      </c>
      <c r="R475" s="578">
        <v>8.3191386597592605E-4</v>
      </c>
      <c r="S475" s="519">
        <f t="shared" si="36"/>
        <v>0.79932828111813348</v>
      </c>
      <c r="T475" s="520">
        <f t="shared" si="37"/>
        <v>0.91044894128647558</v>
      </c>
      <c r="U475" s="521">
        <f t="shared" si="38"/>
        <v>0.20067171888186652</v>
      </c>
      <c r="V475" s="522">
        <v>2018</v>
      </c>
      <c r="W475" s="523" t="s">
        <v>354</v>
      </c>
      <c r="X475" s="66" t="s">
        <v>355</v>
      </c>
      <c r="Y475" s="64" t="s">
        <v>271</v>
      </c>
    </row>
    <row r="476" spans="1:25" ht="14.25" customHeight="1" x14ac:dyDescent="0.2">
      <c r="A476" s="64"/>
      <c r="B476" s="64"/>
      <c r="C476" s="509" t="str">
        <f t="shared" si="35"/>
        <v>France | 2020</v>
      </c>
      <c r="D476" s="510" t="s">
        <v>95</v>
      </c>
      <c r="E476" s="511">
        <v>2020</v>
      </c>
      <c r="F476" s="512">
        <v>1.0294810560060132E-2</v>
      </c>
      <c r="G476" s="576">
        <v>9.7244153010368796E-3</v>
      </c>
      <c r="H476" s="513">
        <v>6.8913703789920663E-2</v>
      </c>
      <c r="I476" s="553">
        <v>9.78120942025124E-4</v>
      </c>
      <c r="J476" s="514">
        <v>8.0195399816576033E-3</v>
      </c>
      <c r="K476" s="515">
        <v>0.69943009555435265</v>
      </c>
      <c r="L476" s="516">
        <v>1.1343047698646197E-2</v>
      </c>
      <c r="M476" s="517">
        <v>0.10793161427117019</v>
      </c>
      <c r="N476" s="547">
        <v>2.2437182899501053E-4</v>
      </c>
      <c r="O476" s="517">
        <v>2.142926257393753E-2</v>
      </c>
      <c r="P476" s="517"/>
      <c r="Q476" s="517">
        <v>6.0864364424724655E-2</v>
      </c>
      <c r="R476" s="578">
        <v>8.4665307347336005E-4</v>
      </c>
      <c r="S476" s="519">
        <f t="shared" si="36"/>
        <v>0.79736068612905309</v>
      </c>
      <c r="T476" s="520">
        <f t="shared" si="37"/>
        <v>0.90206940942529956</v>
      </c>
      <c r="U476" s="521">
        <f t="shared" si="38"/>
        <v>0.20263931387094694</v>
      </c>
      <c r="V476" s="522">
        <v>2019</v>
      </c>
      <c r="W476" s="523" t="s">
        <v>354</v>
      </c>
      <c r="X476" s="66" t="s">
        <v>355</v>
      </c>
      <c r="Y476" s="64" t="s">
        <v>271</v>
      </c>
    </row>
    <row r="477" spans="1:25" ht="14.25" customHeight="1" x14ac:dyDescent="0.2">
      <c r="A477" s="64"/>
      <c r="B477" s="64"/>
      <c r="C477" s="509" t="str">
        <f t="shared" si="35"/>
        <v>France | 2021</v>
      </c>
      <c r="D477" s="510" t="s">
        <v>95</v>
      </c>
      <c r="E477" s="511">
        <v>2021</v>
      </c>
      <c r="F477" s="512">
        <v>9.5166546151173384E-3</v>
      </c>
      <c r="G477" s="513">
        <v>9.8904091579253804E-3</v>
      </c>
      <c r="H477" s="513">
        <v>6.6116990806389511E-2</v>
      </c>
      <c r="I477" s="553">
        <v>9.5410707410294214E-4</v>
      </c>
      <c r="J477" s="514">
        <v>8.3784875149079223E-3</v>
      </c>
      <c r="K477" s="515">
        <v>0.66455623691154786</v>
      </c>
      <c r="L477" s="516">
        <v>1.2200550301914788E-2</v>
      </c>
      <c r="M477" s="517">
        <v>0.1252885328725572</v>
      </c>
      <c r="N477" s="547">
        <v>2.4040493205743424E-4</v>
      </c>
      <c r="O477" s="517">
        <v>2.5503582596936716E-2</v>
      </c>
      <c r="P477" s="517"/>
      <c r="Q477" s="517">
        <v>7.6448768394264094E-2</v>
      </c>
      <c r="R477" s="578">
        <v>9.0527482227877585E-4</v>
      </c>
      <c r="S477" s="519">
        <f t="shared" si="36"/>
        <v>0.75941288607999102</v>
      </c>
      <c r="T477" s="520">
        <f t="shared" si="37"/>
        <v>0.90514335083155684</v>
      </c>
      <c r="U477" s="521">
        <f t="shared" si="38"/>
        <v>0.240587113920009</v>
      </c>
      <c r="V477" s="522">
        <v>2020</v>
      </c>
      <c r="W477" s="523" t="s">
        <v>354</v>
      </c>
      <c r="X477" s="66" t="s">
        <v>355</v>
      </c>
      <c r="Y477" s="64" t="s">
        <v>271</v>
      </c>
    </row>
    <row r="478" spans="1:25" ht="14.25" customHeight="1" x14ac:dyDescent="0.2">
      <c r="A478" s="64"/>
      <c r="B478" s="64"/>
      <c r="C478" s="509" t="str">
        <f t="shared" si="35"/>
        <v>France | 2022</v>
      </c>
      <c r="D478" s="510" t="s">
        <v>95</v>
      </c>
      <c r="E478" s="511">
        <v>2022</v>
      </c>
      <c r="F478" s="512">
        <v>1.3968469109857053E-2</v>
      </c>
      <c r="G478" s="513">
        <v>1.1174775287885642E-2</v>
      </c>
      <c r="H478" s="513">
        <v>6.0473558138570818E-2</v>
      </c>
      <c r="I478" s="553">
        <v>1.0453822043505923E-3</v>
      </c>
      <c r="J478" s="514">
        <v>7.9016475584017185E-3</v>
      </c>
      <c r="K478" s="515">
        <v>0.68375385935283628</v>
      </c>
      <c r="L478" s="516">
        <v>1.277348910729767E-2</v>
      </c>
      <c r="M478" s="517">
        <v>0.11387456494977659</v>
      </c>
      <c r="N478" s="547">
        <v>2.3971695375625651E-4</v>
      </c>
      <c r="O478" s="517">
        <v>2.7206973059779642E-2</v>
      </c>
      <c r="P478" s="517"/>
      <c r="Q478" s="517">
        <v>6.6715210851788234E-2</v>
      </c>
      <c r="R478" s="578">
        <v>8.7235342569945981E-4</v>
      </c>
      <c r="S478" s="519">
        <f t="shared" si="36"/>
        <v>0.77831769165190212</v>
      </c>
      <c r="T478" s="520">
        <f t="shared" si="37"/>
        <v>0.90543616770093405</v>
      </c>
      <c r="U478" s="521">
        <f t="shared" si="38"/>
        <v>0.22168230834809788</v>
      </c>
      <c r="V478" s="522">
        <v>2021</v>
      </c>
      <c r="W478" s="523" t="s">
        <v>788</v>
      </c>
      <c r="X478" s="524" t="s">
        <v>357</v>
      </c>
      <c r="Y478" s="64" t="s">
        <v>271</v>
      </c>
    </row>
    <row r="479" spans="1:25" ht="14.25" customHeight="1" x14ac:dyDescent="0.2">
      <c r="A479" s="64"/>
      <c r="B479" s="64"/>
      <c r="C479" s="509" t="str">
        <f t="shared" si="35"/>
        <v>France | 2023</v>
      </c>
      <c r="D479" s="510" t="s">
        <v>95</v>
      </c>
      <c r="E479" s="511">
        <v>2023</v>
      </c>
      <c r="F479" s="512"/>
      <c r="G479" s="513"/>
      <c r="H479" s="513"/>
      <c r="I479" s="514"/>
      <c r="J479" s="514"/>
      <c r="K479" s="515"/>
      <c r="L479" s="516"/>
      <c r="M479" s="517"/>
      <c r="N479" s="517"/>
      <c r="O479" s="517"/>
      <c r="P479" s="517"/>
      <c r="Q479" s="517"/>
      <c r="R479" s="518"/>
      <c r="S479" s="519" t="str">
        <f t="shared" si="36"/>
        <v/>
      </c>
      <c r="T479" s="520" t="str">
        <f t="shared" si="37"/>
        <v/>
      </c>
      <c r="U479" s="521" t="str">
        <f t="shared" si="38"/>
        <v/>
      </c>
      <c r="V479" s="522"/>
      <c r="W479" s="523"/>
      <c r="X479" s="524"/>
      <c r="Y479" s="64" t="s">
        <v>271</v>
      </c>
    </row>
    <row r="480" spans="1:25" ht="14.25" customHeight="1" x14ac:dyDescent="0.2">
      <c r="A480" s="64"/>
      <c r="B480" s="64"/>
      <c r="C480" s="509" t="str">
        <f t="shared" si="35"/>
        <v>France | 2024</v>
      </c>
      <c r="D480" s="510" t="s">
        <v>95</v>
      </c>
      <c r="E480" s="511">
        <v>2024</v>
      </c>
      <c r="F480" s="512"/>
      <c r="G480" s="513"/>
      <c r="H480" s="513"/>
      <c r="I480" s="514"/>
      <c r="J480" s="514"/>
      <c r="K480" s="515"/>
      <c r="L480" s="516"/>
      <c r="M480" s="517"/>
      <c r="N480" s="517"/>
      <c r="O480" s="517"/>
      <c r="P480" s="517"/>
      <c r="Q480" s="517"/>
      <c r="R480" s="518"/>
      <c r="S480" s="519" t="str">
        <f t="shared" si="36"/>
        <v/>
      </c>
      <c r="T480" s="520" t="str">
        <f t="shared" si="37"/>
        <v/>
      </c>
      <c r="U480" s="521" t="str">
        <f t="shared" si="38"/>
        <v/>
      </c>
      <c r="V480" s="522"/>
      <c r="W480" s="523"/>
      <c r="X480" s="524"/>
      <c r="Y480" s="64" t="s">
        <v>271</v>
      </c>
    </row>
    <row r="481" spans="1:25" ht="14.25" customHeight="1" x14ac:dyDescent="0.2">
      <c r="A481" s="64"/>
      <c r="B481" s="64"/>
      <c r="C481" s="509" t="str">
        <f t="shared" si="35"/>
        <v>France | 2025</v>
      </c>
      <c r="D481" s="510" t="s">
        <v>95</v>
      </c>
      <c r="E481" s="511">
        <v>2025</v>
      </c>
      <c r="F481" s="512"/>
      <c r="G481" s="513"/>
      <c r="H481" s="513"/>
      <c r="I481" s="514"/>
      <c r="J481" s="514"/>
      <c r="K481" s="515"/>
      <c r="L481" s="516"/>
      <c r="M481" s="517"/>
      <c r="N481" s="517"/>
      <c r="O481" s="517"/>
      <c r="P481" s="517"/>
      <c r="Q481" s="517"/>
      <c r="R481" s="518"/>
      <c r="S481" s="519" t="str">
        <f t="shared" si="36"/>
        <v/>
      </c>
      <c r="T481" s="520" t="str">
        <f t="shared" si="37"/>
        <v/>
      </c>
      <c r="U481" s="521" t="str">
        <f t="shared" si="38"/>
        <v/>
      </c>
      <c r="V481" s="522"/>
      <c r="W481" s="523"/>
      <c r="X481" s="524"/>
      <c r="Y481" s="64" t="s">
        <v>271</v>
      </c>
    </row>
    <row r="482" spans="1:25" ht="14.25" customHeight="1" x14ac:dyDescent="0.2">
      <c r="A482" s="64"/>
      <c r="B482" s="64"/>
      <c r="C482" s="509" t="str">
        <f t="shared" si="35"/>
        <v>France | 2026</v>
      </c>
      <c r="D482" s="510" t="s">
        <v>95</v>
      </c>
      <c r="E482" s="511">
        <v>2026</v>
      </c>
      <c r="F482" s="512"/>
      <c r="G482" s="513"/>
      <c r="H482" s="513"/>
      <c r="I482" s="514"/>
      <c r="J482" s="514"/>
      <c r="K482" s="515"/>
      <c r="L482" s="516"/>
      <c r="M482" s="517"/>
      <c r="N482" s="517"/>
      <c r="O482" s="517"/>
      <c r="P482" s="517"/>
      <c r="Q482" s="517"/>
      <c r="R482" s="518"/>
      <c r="S482" s="519" t="str">
        <f t="shared" si="36"/>
        <v/>
      </c>
      <c r="T482" s="520" t="str">
        <f t="shared" si="37"/>
        <v/>
      </c>
      <c r="U482" s="521" t="str">
        <f t="shared" si="38"/>
        <v/>
      </c>
      <c r="V482" s="522"/>
      <c r="W482" s="523"/>
      <c r="X482" s="524"/>
      <c r="Y482" s="64" t="s">
        <v>271</v>
      </c>
    </row>
    <row r="483" spans="1:25" ht="14.25" customHeight="1" x14ac:dyDescent="0.2">
      <c r="A483" s="64"/>
      <c r="B483" s="64"/>
      <c r="C483" s="509" t="str">
        <f t="shared" si="35"/>
        <v>France | 2027</v>
      </c>
      <c r="D483" s="510" t="s">
        <v>95</v>
      </c>
      <c r="E483" s="511">
        <v>2027</v>
      </c>
      <c r="F483" s="512"/>
      <c r="G483" s="513"/>
      <c r="H483" s="513"/>
      <c r="I483" s="514"/>
      <c r="J483" s="514"/>
      <c r="K483" s="515"/>
      <c r="L483" s="516"/>
      <c r="M483" s="517"/>
      <c r="N483" s="517"/>
      <c r="O483" s="517"/>
      <c r="P483" s="517"/>
      <c r="Q483" s="517"/>
      <c r="R483" s="518"/>
      <c r="S483" s="519" t="str">
        <f t="shared" si="36"/>
        <v/>
      </c>
      <c r="T483" s="520" t="str">
        <f t="shared" si="37"/>
        <v/>
      </c>
      <c r="U483" s="521" t="str">
        <f t="shared" si="38"/>
        <v/>
      </c>
      <c r="V483" s="522"/>
      <c r="W483" s="523"/>
      <c r="X483" s="524"/>
      <c r="Y483" s="64" t="s">
        <v>271</v>
      </c>
    </row>
    <row r="484" spans="1:25" ht="14.25" customHeight="1" x14ac:dyDescent="0.2">
      <c r="A484" s="64"/>
      <c r="B484" s="64"/>
      <c r="C484" s="509" t="str">
        <f t="shared" si="35"/>
        <v>France | 2028</v>
      </c>
      <c r="D484" s="510" t="s">
        <v>95</v>
      </c>
      <c r="E484" s="511">
        <v>2028</v>
      </c>
      <c r="F484" s="512"/>
      <c r="G484" s="513"/>
      <c r="H484" s="513"/>
      <c r="I484" s="514"/>
      <c r="J484" s="514"/>
      <c r="K484" s="515"/>
      <c r="L484" s="516"/>
      <c r="M484" s="517"/>
      <c r="N484" s="517"/>
      <c r="O484" s="517"/>
      <c r="P484" s="517"/>
      <c r="Q484" s="517"/>
      <c r="R484" s="518"/>
      <c r="S484" s="519" t="str">
        <f t="shared" si="36"/>
        <v/>
      </c>
      <c r="T484" s="520" t="str">
        <f t="shared" si="37"/>
        <v/>
      </c>
      <c r="U484" s="521" t="str">
        <f t="shared" si="38"/>
        <v/>
      </c>
      <c r="V484" s="522"/>
      <c r="W484" s="523"/>
      <c r="X484" s="524"/>
      <c r="Y484" s="64" t="s">
        <v>271</v>
      </c>
    </row>
    <row r="485" spans="1:25" ht="14.25" customHeight="1" x14ac:dyDescent="0.2">
      <c r="A485" s="64"/>
      <c r="B485" s="64"/>
      <c r="C485" s="509" t="str">
        <f t="shared" si="35"/>
        <v>France | 2029</v>
      </c>
      <c r="D485" s="510" t="s">
        <v>95</v>
      </c>
      <c r="E485" s="511">
        <v>2029</v>
      </c>
      <c r="F485" s="512"/>
      <c r="G485" s="513"/>
      <c r="H485" s="513"/>
      <c r="I485" s="514"/>
      <c r="J485" s="514"/>
      <c r="K485" s="515"/>
      <c r="L485" s="516"/>
      <c r="M485" s="517"/>
      <c r="N485" s="517"/>
      <c r="O485" s="517"/>
      <c r="P485" s="517"/>
      <c r="Q485" s="517"/>
      <c r="R485" s="518"/>
      <c r="S485" s="519" t="str">
        <f t="shared" si="36"/>
        <v/>
      </c>
      <c r="T485" s="520" t="str">
        <f t="shared" si="37"/>
        <v/>
      </c>
      <c r="U485" s="521" t="str">
        <f t="shared" si="38"/>
        <v/>
      </c>
      <c r="V485" s="522"/>
      <c r="W485" s="523"/>
      <c r="X485" s="524"/>
      <c r="Y485" s="64" t="s">
        <v>271</v>
      </c>
    </row>
    <row r="486" spans="1:25" ht="14.25" customHeight="1" thickBot="1" x14ac:dyDescent="0.25">
      <c r="A486" s="64"/>
      <c r="B486" s="64"/>
      <c r="C486" s="525" t="str">
        <f t="shared" si="35"/>
        <v>France | 2030</v>
      </c>
      <c r="D486" s="510" t="s">
        <v>95</v>
      </c>
      <c r="E486" s="527">
        <v>2030</v>
      </c>
      <c r="F486" s="528"/>
      <c r="G486" s="529"/>
      <c r="H486" s="529"/>
      <c r="I486" s="530"/>
      <c r="J486" s="530"/>
      <c r="K486" s="531"/>
      <c r="L486" s="532"/>
      <c r="M486" s="533"/>
      <c r="N486" s="533"/>
      <c r="O486" s="533"/>
      <c r="P486" s="533"/>
      <c r="Q486" s="533"/>
      <c r="R486" s="534"/>
      <c r="S486" s="535" t="str">
        <f t="shared" si="36"/>
        <v/>
      </c>
      <c r="T486" s="536" t="str">
        <f t="shared" si="37"/>
        <v/>
      </c>
      <c r="U486" s="537" t="str">
        <f t="shared" si="38"/>
        <v/>
      </c>
      <c r="V486" s="538"/>
      <c r="W486" s="539"/>
      <c r="X486" s="540"/>
      <c r="Y486" s="64" t="s">
        <v>271</v>
      </c>
    </row>
    <row r="487" spans="1:25" ht="14.25" customHeight="1" x14ac:dyDescent="0.2">
      <c r="A487" s="64"/>
      <c r="B487" s="64"/>
      <c r="C487" s="493" t="str">
        <f t="shared" si="35"/>
        <v>Germany | 2018</v>
      </c>
      <c r="D487" s="494" t="s">
        <v>98</v>
      </c>
      <c r="E487" s="495">
        <v>2018</v>
      </c>
      <c r="F487" s="496">
        <v>0.38674331482906371</v>
      </c>
      <c r="G487" s="497">
        <v>8.5219580770448649E-3</v>
      </c>
      <c r="H487" s="497">
        <v>0.13413173469497019</v>
      </c>
      <c r="I487" s="498">
        <v>2.6020195097923738E-3</v>
      </c>
      <c r="J487" s="498">
        <v>2.0263934418706393E-2</v>
      </c>
      <c r="K487" s="499">
        <v>0.11675281426536928</v>
      </c>
      <c r="L487" s="500">
        <v>6.8775306972525055E-2</v>
      </c>
      <c r="M487" s="501">
        <v>4.0009300575320129E-2</v>
      </c>
      <c r="N487" s="545">
        <v>2.4934108177316694E-4</v>
      </c>
      <c r="O487" s="501">
        <v>6.027170529413834E-2</v>
      </c>
      <c r="P487" s="501"/>
      <c r="Q487" s="501">
        <v>0.16167857028129651</v>
      </c>
      <c r="R487" s="502"/>
      <c r="S487" s="503">
        <f t="shared" si="36"/>
        <v>0.66901577579494675</v>
      </c>
      <c r="T487" s="504">
        <f t="shared" si="37"/>
        <v>0.44773703847042245</v>
      </c>
      <c r="U487" s="505">
        <f t="shared" si="38"/>
        <v>0.33098422420505325</v>
      </c>
      <c r="V487" s="506">
        <v>2017</v>
      </c>
      <c r="W487" s="507" t="s">
        <v>354</v>
      </c>
      <c r="X487" s="65" t="s">
        <v>355</v>
      </c>
      <c r="Y487" s="64" t="s">
        <v>271</v>
      </c>
    </row>
    <row r="488" spans="1:25" ht="14.25" customHeight="1" x14ac:dyDescent="0.2">
      <c r="A488" s="64"/>
      <c r="B488" s="64"/>
      <c r="C488" s="509" t="str">
        <f t="shared" si="35"/>
        <v>Germany | 2019</v>
      </c>
      <c r="D488" s="510" t="s">
        <v>98</v>
      </c>
      <c r="E488" s="511">
        <v>2019</v>
      </c>
      <c r="F488" s="512">
        <v>0.37171255249650026</v>
      </c>
      <c r="G488" s="513">
        <v>8.0665733395551414E-3</v>
      </c>
      <c r="H488" s="513">
        <v>0.12976357131746771</v>
      </c>
      <c r="I488" s="514">
        <v>2.4373930626847098E-3</v>
      </c>
      <c r="J488" s="514">
        <v>2.0577072639601804E-2</v>
      </c>
      <c r="K488" s="515">
        <v>0.11822211852543164</v>
      </c>
      <c r="L488" s="516">
        <v>6.9587805257427277E-2</v>
      </c>
      <c r="M488" s="517">
        <v>3.7117747705708505E-2</v>
      </c>
      <c r="N488" s="547">
        <v>2.768704308601649E-4</v>
      </c>
      <c r="O488" s="517">
        <v>7.1214807901695446E-2</v>
      </c>
      <c r="P488" s="517"/>
      <c r="Q488" s="517">
        <v>0.17102348732306735</v>
      </c>
      <c r="R488" s="518"/>
      <c r="S488" s="519">
        <f t="shared" si="36"/>
        <v>0.6507792813812413</v>
      </c>
      <c r="T488" s="520">
        <f t="shared" si="37"/>
        <v>0.46744283714419044</v>
      </c>
      <c r="U488" s="521">
        <f t="shared" si="38"/>
        <v>0.3492207186187587</v>
      </c>
      <c r="V488" s="522">
        <v>2018</v>
      </c>
      <c r="W488" s="523" t="s">
        <v>354</v>
      </c>
      <c r="X488" s="66" t="s">
        <v>355</v>
      </c>
      <c r="Y488" s="64" t="s">
        <v>271</v>
      </c>
    </row>
    <row r="489" spans="1:25" ht="14.25" customHeight="1" x14ac:dyDescent="0.2">
      <c r="A489" s="64"/>
      <c r="B489" s="64"/>
      <c r="C489" s="509" t="str">
        <f t="shared" si="35"/>
        <v>Germany | 2020</v>
      </c>
      <c r="D489" s="510" t="s">
        <v>98</v>
      </c>
      <c r="E489" s="511">
        <v>2020</v>
      </c>
      <c r="F489" s="512">
        <v>0.29850180194232145</v>
      </c>
      <c r="G489" s="513">
        <v>7.8415275873675219E-3</v>
      </c>
      <c r="H489" s="513">
        <v>0.14907768464777979</v>
      </c>
      <c r="I489" s="514">
        <v>2.441447136184151E-3</v>
      </c>
      <c r="J489" s="514">
        <v>2.0616847134542291E-2</v>
      </c>
      <c r="K489" s="515">
        <v>0.12325613850738427</v>
      </c>
      <c r="L489" s="516">
        <v>7.2923251212924728E-2</v>
      </c>
      <c r="M489" s="517">
        <v>4.2148210782100431E-2</v>
      </c>
      <c r="N489" s="547">
        <v>3.2344659437005905E-4</v>
      </c>
      <c r="O489" s="517">
        <v>7.6169210182821204E-2</v>
      </c>
      <c r="P489" s="517"/>
      <c r="Q489" s="517">
        <v>0.20670043427220411</v>
      </c>
      <c r="R489" s="518"/>
      <c r="S489" s="519">
        <f t="shared" si="36"/>
        <v>0.60173544695557946</v>
      </c>
      <c r="T489" s="520">
        <f t="shared" si="37"/>
        <v>0.5215206915518048</v>
      </c>
      <c r="U489" s="521">
        <f t="shared" si="38"/>
        <v>0.39826455304442054</v>
      </c>
      <c r="V489" s="522">
        <v>2019</v>
      </c>
      <c r="W489" s="523" t="s">
        <v>354</v>
      </c>
      <c r="X489" s="66" t="s">
        <v>355</v>
      </c>
      <c r="Y489" s="64" t="s">
        <v>271</v>
      </c>
    </row>
    <row r="490" spans="1:25" ht="14.25" customHeight="1" x14ac:dyDescent="0.2">
      <c r="A490" s="64"/>
      <c r="B490" s="64"/>
      <c r="C490" s="509" t="str">
        <f t="shared" si="35"/>
        <v>Germany | 2021</v>
      </c>
      <c r="D490" s="510" t="s">
        <v>98</v>
      </c>
      <c r="E490" s="511">
        <v>2021</v>
      </c>
      <c r="F490" s="512">
        <v>0.25457950669679291</v>
      </c>
      <c r="G490" s="513">
        <v>8.4313439118892768E-3</v>
      </c>
      <c r="H490" s="513">
        <v>0.17107363465321868</v>
      </c>
      <c r="I490" s="514">
        <v>2.0171994604764646E-3</v>
      </c>
      <c r="J490" s="514">
        <v>2.1295715598931262E-2</v>
      </c>
      <c r="K490" s="515">
        <v>0.11062294349607814</v>
      </c>
      <c r="L490" s="516">
        <v>7.6892413165061554E-2</v>
      </c>
      <c r="M490" s="517">
        <v>4.2744353473827094E-2</v>
      </c>
      <c r="N490" s="547">
        <v>3.7285543690237887E-4</v>
      </c>
      <c r="O490" s="517">
        <v>8.6942327683227516E-2</v>
      </c>
      <c r="P490" s="517"/>
      <c r="Q490" s="517">
        <v>0.22502770642359471</v>
      </c>
      <c r="R490" s="518"/>
      <c r="S490" s="519">
        <f t="shared" si="36"/>
        <v>0.56802034381738675</v>
      </c>
      <c r="T490" s="520">
        <f t="shared" si="37"/>
        <v>0.5426025996786914</v>
      </c>
      <c r="U490" s="521">
        <f t="shared" si="38"/>
        <v>0.43197965618261325</v>
      </c>
      <c r="V490" s="522">
        <v>2020</v>
      </c>
      <c r="W490" s="523" t="s">
        <v>354</v>
      </c>
      <c r="X490" s="66" t="s">
        <v>355</v>
      </c>
      <c r="Y490" s="64" t="s">
        <v>271</v>
      </c>
    </row>
    <row r="491" spans="1:25" ht="14.25" customHeight="1" x14ac:dyDescent="0.2">
      <c r="A491" s="64"/>
      <c r="B491" s="64"/>
      <c r="C491" s="509" t="str">
        <f t="shared" si="35"/>
        <v>Germany | 2022</v>
      </c>
      <c r="D491" s="510" t="s">
        <v>98</v>
      </c>
      <c r="E491" s="511">
        <v>2022</v>
      </c>
      <c r="F491" s="512">
        <v>0.30106257180955898</v>
      </c>
      <c r="G491" s="513">
        <v>8.2456243343201462E-3</v>
      </c>
      <c r="H491" s="513">
        <v>0.16068232709096855</v>
      </c>
      <c r="I491" s="514">
        <v>1.8450339234646384E-3</v>
      </c>
      <c r="J491" s="514">
        <v>2.0634188478601798E-2</v>
      </c>
      <c r="K491" s="515">
        <v>0.11595199557191858</v>
      </c>
      <c r="L491" s="516">
        <v>7.5134813274180423E-2</v>
      </c>
      <c r="M491" s="517">
        <v>4.1216380546633236E-2</v>
      </c>
      <c r="N491" s="547">
        <v>4.1764858812972267E-4</v>
      </c>
      <c r="O491" s="517">
        <v>8.3851759910767446E-2</v>
      </c>
      <c r="P491" s="517"/>
      <c r="Q491" s="517">
        <v>0.19095765647145649</v>
      </c>
      <c r="R491" s="518"/>
      <c r="S491" s="519">
        <f t="shared" si="36"/>
        <v>0.60842174120883263</v>
      </c>
      <c r="T491" s="520">
        <f t="shared" si="37"/>
        <v>0.50753025436308596</v>
      </c>
      <c r="U491" s="521">
        <f t="shared" si="38"/>
        <v>0.39157825879116731</v>
      </c>
      <c r="V491" s="522">
        <v>2021</v>
      </c>
      <c r="W491" s="523" t="s">
        <v>788</v>
      </c>
      <c r="X491" s="524" t="s">
        <v>357</v>
      </c>
      <c r="Y491" s="64" t="s">
        <v>271</v>
      </c>
    </row>
    <row r="492" spans="1:25" ht="14.25" customHeight="1" x14ac:dyDescent="0.2">
      <c r="A492" s="64"/>
      <c r="B492" s="64"/>
      <c r="C492" s="509" t="str">
        <f t="shared" si="35"/>
        <v>Germany | 2023</v>
      </c>
      <c r="D492" s="510" t="s">
        <v>98</v>
      </c>
      <c r="E492" s="511">
        <v>2023</v>
      </c>
      <c r="F492" s="512"/>
      <c r="G492" s="513"/>
      <c r="H492" s="513"/>
      <c r="I492" s="514"/>
      <c r="J492" s="514"/>
      <c r="K492" s="515"/>
      <c r="L492" s="516"/>
      <c r="M492" s="517"/>
      <c r="N492" s="517"/>
      <c r="O492" s="517"/>
      <c r="P492" s="517"/>
      <c r="Q492" s="517"/>
      <c r="R492" s="518"/>
      <c r="S492" s="519" t="str">
        <f t="shared" si="36"/>
        <v/>
      </c>
      <c r="T492" s="520" t="str">
        <f t="shared" si="37"/>
        <v/>
      </c>
      <c r="U492" s="521" t="str">
        <f t="shared" si="38"/>
        <v/>
      </c>
      <c r="V492" s="522"/>
      <c r="W492" s="523"/>
      <c r="X492" s="524"/>
      <c r="Y492" s="64" t="s">
        <v>271</v>
      </c>
    </row>
    <row r="493" spans="1:25" ht="14.25" customHeight="1" x14ac:dyDescent="0.2">
      <c r="A493" s="64"/>
      <c r="B493" s="64"/>
      <c r="C493" s="509" t="str">
        <f t="shared" si="35"/>
        <v>Germany | 2024</v>
      </c>
      <c r="D493" s="510" t="s">
        <v>98</v>
      </c>
      <c r="E493" s="511">
        <v>2024</v>
      </c>
      <c r="F493" s="512"/>
      <c r="G493" s="513"/>
      <c r="H493" s="513"/>
      <c r="I493" s="514"/>
      <c r="J493" s="514"/>
      <c r="K493" s="515"/>
      <c r="L493" s="516"/>
      <c r="M493" s="517"/>
      <c r="N493" s="517"/>
      <c r="O493" s="517"/>
      <c r="P493" s="517"/>
      <c r="Q493" s="517"/>
      <c r="R493" s="518"/>
      <c r="S493" s="519" t="str">
        <f t="shared" si="36"/>
        <v/>
      </c>
      <c r="T493" s="520" t="str">
        <f t="shared" si="37"/>
        <v/>
      </c>
      <c r="U493" s="521" t="str">
        <f t="shared" si="38"/>
        <v/>
      </c>
      <c r="V493" s="522"/>
      <c r="W493" s="523"/>
      <c r="X493" s="524"/>
      <c r="Y493" s="64" t="s">
        <v>271</v>
      </c>
    </row>
    <row r="494" spans="1:25" ht="14.25" customHeight="1" x14ac:dyDescent="0.2">
      <c r="A494" s="64"/>
      <c r="B494" s="64"/>
      <c r="C494" s="509" t="str">
        <f t="shared" si="35"/>
        <v>Germany | 2025</v>
      </c>
      <c r="D494" s="510" t="s">
        <v>98</v>
      </c>
      <c r="E494" s="511">
        <v>2025</v>
      </c>
      <c r="F494" s="512"/>
      <c r="G494" s="513"/>
      <c r="H494" s="513"/>
      <c r="I494" s="514"/>
      <c r="J494" s="514"/>
      <c r="K494" s="515"/>
      <c r="L494" s="516"/>
      <c r="M494" s="517"/>
      <c r="N494" s="517"/>
      <c r="O494" s="517"/>
      <c r="P494" s="517"/>
      <c r="Q494" s="517"/>
      <c r="R494" s="518"/>
      <c r="S494" s="519" t="str">
        <f t="shared" si="36"/>
        <v/>
      </c>
      <c r="T494" s="520" t="str">
        <f t="shared" si="37"/>
        <v/>
      </c>
      <c r="U494" s="521" t="str">
        <f t="shared" si="38"/>
        <v/>
      </c>
      <c r="V494" s="522"/>
      <c r="W494" s="523"/>
      <c r="X494" s="524"/>
      <c r="Y494" s="64" t="s">
        <v>271</v>
      </c>
    </row>
    <row r="495" spans="1:25" ht="14.25" customHeight="1" x14ac:dyDescent="0.2">
      <c r="A495" s="64"/>
      <c r="B495" s="64"/>
      <c r="C495" s="509" t="str">
        <f t="shared" si="35"/>
        <v>Germany | 2026</v>
      </c>
      <c r="D495" s="510" t="s">
        <v>98</v>
      </c>
      <c r="E495" s="511">
        <v>2026</v>
      </c>
      <c r="F495" s="512"/>
      <c r="G495" s="513"/>
      <c r="H495" s="513"/>
      <c r="I495" s="514"/>
      <c r="J495" s="514"/>
      <c r="K495" s="515"/>
      <c r="L495" s="516"/>
      <c r="M495" s="517"/>
      <c r="N495" s="517"/>
      <c r="O495" s="517"/>
      <c r="P495" s="517"/>
      <c r="Q495" s="517"/>
      <c r="R495" s="518"/>
      <c r="S495" s="519" t="str">
        <f t="shared" si="36"/>
        <v/>
      </c>
      <c r="T495" s="520" t="str">
        <f t="shared" si="37"/>
        <v/>
      </c>
      <c r="U495" s="521" t="str">
        <f t="shared" si="38"/>
        <v/>
      </c>
      <c r="V495" s="522"/>
      <c r="W495" s="523"/>
      <c r="X495" s="524"/>
      <c r="Y495" s="64" t="s">
        <v>271</v>
      </c>
    </row>
    <row r="496" spans="1:25" ht="14.25" customHeight="1" x14ac:dyDescent="0.2">
      <c r="A496" s="64"/>
      <c r="B496" s="64"/>
      <c r="C496" s="509" t="str">
        <f t="shared" si="35"/>
        <v>Germany | 2027</v>
      </c>
      <c r="D496" s="510" t="s">
        <v>98</v>
      </c>
      <c r="E496" s="511">
        <v>2027</v>
      </c>
      <c r="F496" s="512"/>
      <c r="G496" s="513"/>
      <c r="H496" s="513"/>
      <c r="I496" s="514"/>
      <c r="J496" s="514"/>
      <c r="K496" s="515"/>
      <c r="L496" s="516"/>
      <c r="M496" s="517"/>
      <c r="N496" s="517"/>
      <c r="O496" s="517"/>
      <c r="P496" s="517"/>
      <c r="Q496" s="517"/>
      <c r="R496" s="518"/>
      <c r="S496" s="519" t="str">
        <f t="shared" si="36"/>
        <v/>
      </c>
      <c r="T496" s="520" t="str">
        <f t="shared" si="37"/>
        <v/>
      </c>
      <c r="U496" s="521" t="str">
        <f t="shared" si="38"/>
        <v/>
      </c>
      <c r="V496" s="522"/>
      <c r="W496" s="523"/>
      <c r="X496" s="524"/>
      <c r="Y496" s="64" t="s">
        <v>271</v>
      </c>
    </row>
    <row r="497" spans="1:25" ht="14.25" customHeight="1" x14ac:dyDescent="0.2">
      <c r="A497" s="64"/>
      <c r="B497" s="64"/>
      <c r="C497" s="509" t="str">
        <f t="shared" si="35"/>
        <v>Germany | 2028</v>
      </c>
      <c r="D497" s="510" t="s">
        <v>98</v>
      </c>
      <c r="E497" s="511">
        <v>2028</v>
      </c>
      <c r="F497" s="512"/>
      <c r="G497" s="513"/>
      <c r="H497" s="513"/>
      <c r="I497" s="514"/>
      <c r="J497" s="514"/>
      <c r="K497" s="515"/>
      <c r="L497" s="516"/>
      <c r="M497" s="517"/>
      <c r="N497" s="517"/>
      <c r="O497" s="517"/>
      <c r="P497" s="517"/>
      <c r="Q497" s="517"/>
      <c r="R497" s="518"/>
      <c r="S497" s="519" t="str">
        <f t="shared" si="36"/>
        <v/>
      </c>
      <c r="T497" s="520" t="str">
        <f t="shared" si="37"/>
        <v/>
      </c>
      <c r="U497" s="521" t="str">
        <f t="shared" si="38"/>
        <v/>
      </c>
      <c r="V497" s="522"/>
      <c r="W497" s="523"/>
      <c r="X497" s="524"/>
      <c r="Y497" s="64" t="s">
        <v>271</v>
      </c>
    </row>
    <row r="498" spans="1:25" ht="14.25" customHeight="1" x14ac:dyDescent="0.2">
      <c r="A498" s="64"/>
      <c r="B498" s="64"/>
      <c r="C498" s="509" t="str">
        <f t="shared" si="35"/>
        <v>Germany | 2029</v>
      </c>
      <c r="D498" s="510" t="s">
        <v>98</v>
      </c>
      <c r="E498" s="511">
        <v>2029</v>
      </c>
      <c r="F498" s="512"/>
      <c r="G498" s="513"/>
      <c r="H498" s="513"/>
      <c r="I498" s="514"/>
      <c r="J498" s="514"/>
      <c r="K498" s="515"/>
      <c r="L498" s="516"/>
      <c r="M498" s="517"/>
      <c r="N498" s="517"/>
      <c r="O498" s="517"/>
      <c r="P498" s="517"/>
      <c r="Q498" s="517"/>
      <c r="R498" s="518"/>
      <c r="S498" s="519" t="str">
        <f t="shared" si="36"/>
        <v/>
      </c>
      <c r="T498" s="520" t="str">
        <f t="shared" si="37"/>
        <v/>
      </c>
      <c r="U498" s="521" t="str">
        <f t="shared" si="38"/>
        <v/>
      </c>
      <c r="V498" s="522"/>
      <c r="W498" s="523"/>
      <c r="X498" s="524"/>
      <c r="Y498" s="64" t="s">
        <v>271</v>
      </c>
    </row>
    <row r="499" spans="1:25" ht="14.25" customHeight="1" thickBot="1" x14ac:dyDescent="0.25">
      <c r="A499" s="64"/>
      <c r="B499" s="64"/>
      <c r="C499" s="525" t="str">
        <f t="shared" si="35"/>
        <v>Germany | 2030</v>
      </c>
      <c r="D499" s="510" t="s">
        <v>98</v>
      </c>
      <c r="E499" s="527">
        <v>2030</v>
      </c>
      <c r="F499" s="528"/>
      <c r="G499" s="529"/>
      <c r="H499" s="529"/>
      <c r="I499" s="530"/>
      <c r="J499" s="530"/>
      <c r="K499" s="531"/>
      <c r="L499" s="532"/>
      <c r="M499" s="533"/>
      <c r="N499" s="533"/>
      <c r="O499" s="533"/>
      <c r="P499" s="533"/>
      <c r="Q499" s="533"/>
      <c r="R499" s="534"/>
      <c r="S499" s="535" t="str">
        <f t="shared" ref="S499:S530" si="39">IFERROR(1-U499,"")</f>
        <v/>
      </c>
      <c r="T499" s="536" t="str">
        <f t="shared" ref="T499:T530" si="40">IF(AND(ISBLANK(F499),ISBLANK(H499),ISBLANK(Q499),ISBLANK(M499)),"",SUM(K499:R499))</f>
        <v/>
      </c>
      <c r="U499" s="537" t="str">
        <f t="shared" ref="U499:U530" si="41">IF(AND(ISBLANK(F499),ISBLANK(H499),ISBLANK(Q499),ISBLANK(M499)),"",SUM(L499:R499))</f>
        <v/>
      </c>
      <c r="V499" s="538"/>
      <c r="W499" s="539"/>
      <c r="X499" s="540"/>
      <c r="Y499" s="64" t="s">
        <v>271</v>
      </c>
    </row>
    <row r="500" spans="1:25" ht="14.25" customHeight="1" x14ac:dyDescent="0.2">
      <c r="A500" s="64"/>
      <c r="B500" s="64"/>
      <c r="C500" s="493" t="str">
        <f t="shared" si="35"/>
        <v>Greece | 2018</v>
      </c>
      <c r="D500" s="494" t="s">
        <v>176</v>
      </c>
      <c r="E500" s="495">
        <v>2018</v>
      </c>
      <c r="F500" s="496">
        <v>0.33770651117589895</v>
      </c>
      <c r="G500" s="497">
        <v>9.9161357664759031E-2</v>
      </c>
      <c r="H500" s="497">
        <v>0.30797610049310731</v>
      </c>
      <c r="I500" s="498"/>
      <c r="J500" s="498">
        <v>5.3989849908217258E-3</v>
      </c>
      <c r="K500" s="499"/>
      <c r="L500" s="500">
        <v>5.5789511571824497E-3</v>
      </c>
      <c r="M500" s="501">
        <v>7.2706331209732564E-2</v>
      </c>
      <c r="N500" s="501"/>
      <c r="O500" s="579">
        <v>7.1824496994565015E-2</v>
      </c>
      <c r="P500" s="501"/>
      <c r="Q500" s="501">
        <v>9.9647266313932975E-2</v>
      </c>
      <c r="R500" s="502"/>
      <c r="S500" s="503">
        <f t="shared" si="39"/>
        <v>0.75024295432458699</v>
      </c>
      <c r="T500" s="504">
        <f t="shared" si="40"/>
        <v>0.24975704567541299</v>
      </c>
      <c r="U500" s="505">
        <f t="shared" si="41"/>
        <v>0.24975704567541299</v>
      </c>
      <c r="V500" s="506">
        <v>2017</v>
      </c>
      <c r="W500" s="507" t="s">
        <v>354</v>
      </c>
      <c r="X500" s="65" t="s">
        <v>355</v>
      </c>
      <c r="Y500" s="64" t="s">
        <v>271</v>
      </c>
    </row>
    <row r="501" spans="1:25" ht="14.25" customHeight="1" x14ac:dyDescent="0.2">
      <c r="A501" s="64"/>
      <c r="B501" s="64"/>
      <c r="C501" s="509" t="str">
        <f t="shared" si="35"/>
        <v>Greece | 2019</v>
      </c>
      <c r="D501" s="510" t="s">
        <v>176</v>
      </c>
      <c r="E501" s="511">
        <v>2019</v>
      </c>
      <c r="F501" s="512">
        <v>0.32264423708765932</v>
      </c>
      <c r="G501" s="513">
        <v>0.10414358935846647</v>
      </c>
      <c r="H501" s="513">
        <v>0.2643486097290802</v>
      </c>
      <c r="I501" s="514"/>
      <c r="J501" s="514">
        <v>5.3695811351219423E-3</v>
      </c>
      <c r="K501" s="515"/>
      <c r="L501" s="516">
        <v>5.8952743931059088E-3</v>
      </c>
      <c r="M501" s="517">
        <v>0.10814261307098737</v>
      </c>
      <c r="N501" s="517"/>
      <c r="O501" s="517">
        <v>7.1175112179186303E-2</v>
      </c>
      <c r="P501" s="517"/>
      <c r="Q501" s="517">
        <v>0.11828098304639242</v>
      </c>
      <c r="R501" s="518"/>
      <c r="S501" s="519">
        <f t="shared" si="39"/>
        <v>0.69650601731032802</v>
      </c>
      <c r="T501" s="520">
        <f t="shared" si="40"/>
        <v>0.30349398268967198</v>
      </c>
      <c r="U501" s="521">
        <f t="shared" si="41"/>
        <v>0.30349398268967198</v>
      </c>
      <c r="V501" s="522">
        <v>2018</v>
      </c>
      <c r="W501" s="523" t="s">
        <v>354</v>
      </c>
      <c r="X501" s="66" t="s">
        <v>355</v>
      </c>
      <c r="Y501" s="64" t="s">
        <v>271</v>
      </c>
    </row>
    <row r="502" spans="1:25" ht="14.25" customHeight="1" x14ac:dyDescent="0.2">
      <c r="A502" s="64"/>
      <c r="B502" s="64"/>
      <c r="C502" s="509" t="str">
        <f t="shared" si="35"/>
        <v>Greece | 2020</v>
      </c>
      <c r="D502" s="510" t="s">
        <v>176</v>
      </c>
      <c r="E502" s="511">
        <v>2020</v>
      </c>
      <c r="F502" s="512">
        <v>0.2493265058506591</v>
      </c>
      <c r="G502" s="513">
        <v>0.11452485244822835</v>
      </c>
      <c r="H502" s="513">
        <v>0.29810599049910541</v>
      </c>
      <c r="I502" s="514"/>
      <c r="J502" s="514">
        <v>5.963764986530117E-3</v>
      </c>
      <c r="K502" s="515"/>
      <c r="L502" s="516">
        <v>8.2670121537417492E-3</v>
      </c>
      <c r="M502" s="517">
        <v>8.3307627449770702E-2</v>
      </c>
      <c r="N502" s="517"/>
      <c r="O502" s="517">
        <v>9.1081086639109965E-2</v>
      </c>
      <c r="P502" s="517"/>
      <c r="Q502" s="517">
        <v>0.14942315997285457</v>
      </c>
      <c r="R502" s="518"/>
      <c r="S502" s="519">
        <f t="shared" si="39"/>
        <v>0.66792111378452301</v>
      </c>
      <c r="T502" s="520">
        <f t="shared" si="40"/>
        <v>0.33207888621547699</v>
      </c>
      <c r="U502" s="521">
        <f t="shared" si="41"/>
        <v>0.33207888621547699</v>
      </c>
      <c r="V502" s="522">
        <v>2019</v>
      </c>
      <c r="W502" s="523" t="s">
        <v>354</v>
      </c>
      <c r="X502" s="66" t="s">
        <v>355</v>
      </c>
      <c r="Y502" s="64" t="s">
        <v>271</v>
      </c>
    </row>
    <row r="503" spans="1:25" ht="14.25" customHeight="1" x14ac:dyDescent="0.2">
      <c r="A503" s="64"/>
      <c r="B503" s="64"/>
      <c r="C503" s="509" t="str">
        <f t="shared" si="35"/>
        <v>Greece | 2021</v>
      </c>
      <c r="D503" s="510" t="s">
        <v>176</v>
      </c>
      <c r="E503" s="511">
        <v>2021</v>
      </c>
      <c r="F503" s="512">
        <v>0.12908659036925071</v>
      </c>
      <c r="G503" s="513">
        <v>9.9460159792701355E-2</v>
      </c>
      <c r="H503" s="513">
        <v>0.38957028719499026</v>
      </c>
      <c r="I503" s="514"/>
      <c r="J503" s="514">
        <v>4.9665299071474846E-3</v>
      </c>
      <c r="K503" s="515"/>
      <c r="L503" s="516">
        <v>7.147484344633988E-3</v>
      </c>
      <c r="M503" s="517">
        <v>7.4389980565752536E-2</v>
      </c>
      <c r="N503" s="517"/>
      <c r="O503" s="517">
        <v>9.4104944936298854E-2</v>
      </c>
      <c r="P503" s="517"/>
      <c r="Q503" s="517">
        <v>0.2012740228892248</v>
      </c>
      <c r="R503" s="518"/>
      <c r="S503" s="519">
        <f t="shared" si="39"/>
        <v>0.62308356726408975</v>
      </c>
      <c r="T503" s="520">
        <f t="shared" si="40"/>
        <v>0.37691643273591019</v>
      </c>
      <c r="U503" s="521">
        <f t="shared" si="41"/>
        <v>0.37691643273591019</v>
      </c>
      <c r="V503" s="522">
        <v>2020</v>
      </c>
      <c r="W503" s="523" t="s">
        <v>354</v>
      </c>
      <c r="X503" s="66" t="s">
        <v>355</v>
      </c>
      <c r="Y503" s="64" t="s">
        <v>271</v>
      </c>
    </row>
    <row r="504" spans="1:25" ht="14.25" customHeight="1" x14ac:dyDescent="0.2">
      <c r="A504" s="64"/>
      <c r="B504" s="64"/>
      <c r="C504" s="509" t="str">
        <f t="shared" si="35"/>
        <v>Greece | 2022</v>
      </c>
      <c r="D504" s="510" t="s">
        <v>176</v>
      </c>
      <c r="E504" s="511">
        <v>2022</v>
      </c>
      <c r="F504" s="512">
        <v>0.10400390625</v>
      </c>
      <c r="G504" s="513">
        <v>7.3918269230769232E-2</v>
      </c>
      <c r="H504" s="513">
        <v>0.40953650841346156</v>
      </c>
      <c r="I504" s="514"/>
      <c r="J504" s="514">
        <v>6.3852163461538462E-4</v>
      </c>
      <c r="K504" s="515"/>
      <c r="L504" s="516">
        <v>7.080078125E-3</v>
      </c>
      <c r="M504" s="517">
        <v>0.112060546875</v>
      </c>
      <c r="N504" s="517"/>
      <c r="O504" s="517">
        <v>9.5890925480769232E-2</v>
      </c>
      <c r="P504" s="517"/>
      <c r="Q504" s="517">
        <v>0.19687124399038461</v>
      </c>
      <c r="R504" s="518"/>
      <c r="S504" s="519">
        <f t="shared" si="39"/>
        <v>0.58809720552884615</v>
      </c>
      <c r="T504" s="520">
        <f t="shared" si="40"/>
        <v>0.41190279447115385</v>
      </c>
      <c r="U504" s="521">
        <f t="shared" si="41"/>
        <v>0.41190279447115385</v>
      </c>
      <c r="V504" s="522">
        <v>2021</v>
      </c>
      <c r="W504" s="523" t="s">
        <v>788</v>
      </c>
      <c r="X504" s="524" t="s">
        <v>357</v>
      </c>
      <c r="Y504" s="64" t="s">
        <v>271</v>
      </c>
    </row>
    <row r="505" spans="1:25" ht="14.25" customHeight="1" x14ac:dyDescent="0.2">
      <c r="A505" s="64"/>
      <c r="B505" s="64"/>
      <c r="C505" s="509" t="str">
        <f t="shared" si="35"/>
        <v>Greece | 2023</v>
      </c>
      <c r="D505" s="510" t="s">
        <v>176</v>
      </c>
      <c r="E505" s="511">
        <v>2023</v>
      </c>
      <c r="F505" s="512"/>
      <c r="G505" s="513"/>
      <c r="H505" s="513"/>
      <c r="I505" s="514"/>
      <c r="J505" s="514"/>
      <c r="K505" s="515"/>
      <c r="L505" s="516"/>
      <c r="M505" s="517"/>
      <c r="N505" s="517"/>
      <c r="O505" s="517"/>
      <c r="P505" s="517"/>
      <c r="Q505" s="517"/>
      <c r="R505" s="518"/>
      <c r="S505" s="519" t="str">
        <f t="shared" si="39"/>
        <v/>
      </c>
      <c r="T505" s="520" t="str">
        <f t="shared" si="40"/>
        <v/>
      </c>
      <c r="U505" s="521" t="str">
        <f t="shared" si="41"/>
        <v/>
      </c>
      <c r="V505" s="522"/>
      <c r="W505" s="523"/>
      <c r="X505" s="524"/>
      <c r="Y505" s="64" t="s">
        <v>271</v>
      </c>
    </row>
    <row r="506" spans="1:25" ht="14.25" customHeight="1" x14ac:dyDescent="0.2">
      <c r="A506" s="64"/>
      <c r="B506" s="64"/>
      <c r="C506" s="509" t="str">
        <f t="shared" si="35"/>
        <v>Greece | 2024</v>
      </c>
      <c r="D506" s="510" t="s">
        <v>176</v>
      </c>
      <c r="E506" s="511">
        <v>2024</v>
      </c>
      <c r="F506" s="512"/>
      <c r="G506" s="513"/>
      <c r="H506" s="513"/>
      <c r="I506" s="514"/>
      <c r="J506" s="514"/>
      <c r="K506" s="515"/>
      <c r="L506" s="516"/>
      <c r="M506" s="517"/>
      <c r="N506" s="517"/>
      <c r="O506" s="517"/>
      <c r="P506" s="517"/>
      <c r="Q506" s="517"/>
      <c r="R506" s="518"/>
      <c r="S506" s="519" t="str">
        <f t="shared" si="39"/>
        <v/>
      </c>
      <c r="T506" s="520" t="str">
        <f t="shared" si="40"/>
        <v/>
      </c>
      <c r="U506" s="521" t="str">
        <f t="shared" si="41"/>
        <v/>
      </c>
      <c r="V506" s="522"/>
      <c r="W506" s="523"/>
      <c r="X506" s="524"/>
      <c r="Y506" s="64" t="s">
        <v>271</v>
      </c>
    </row>
    <row r="507" spans="1:25" ht="14.25" customHeight="1" x14ac:dyDescent="0.2">
      <c r="A507" s="64"/>
      <c r="B507" s="64"/>
      <c r="C507" s="509" t="str">
        <f t="shared" si="35"/>
        <v>Greece | 2025</v>
      </c>
      <c r="D507" s="510" t="s">
        <v>176</v>
      </c>
      <c r="E507" s="511">
        <v>2025</v>
      </c>
      <c r="F507" s="512"/>
      <c r="G507" s="513"/>
      <c r="H507" s="513"/>
      <c r="I507" s="514"/>
      <c r="J507" s="514"/>
      <c r="K507" s="515"/>
      <c r="L507" s="516"/>
      <c r="M507" s="517"/>
      <c r="N507" s="517"/>
      <c r="O507" s="517"/>
      <c r="P507" s="517"/>
      <c r="Q507" s="517"/>
      <c r="R507" s="518"/>
      <c r="S507" s="519" t="str">
        <f t="shared" si="39"/>
        <v/>
      </c>
      <c r="T507" s="520" t="str">
        <f t="shared" si="40"/>
        <v/>
      </c>
      <c r="U507" s="521" t="str">
        <f t="shared" si="41"/>
        <v/>
      </c>
      <c r="V507" s="522"/>
      <c r="W507" s="523"/>
      <c r="X507" s="524"/>
      <c r="Y507" s="64" t="s">
        <v>271</v>
      </c>
    </row>
    <row r="508" spans="1:25" ht="14.25" customHeight="1" x14ac:dyDescent="0.2">
      <c r="A508" s="64"/>
      <c r="B508" s="64"/>
      <c r="C508" s="509" t="str">
        <f t="shared" si="35"/>
        <v>Greece | 2026</v>
      </c>
      <c r="D508" s="510" t="s">
        <v>176</v>
      </c>
      <c r="E508" s="511">
        <v>2026</v>
      </c>
      <c r="F508" s="512"/>
      <c r="G508" s="513"/>
      <c r="H508" s="513"/>
      <c r="I508" s="514"/>
      <c r="J508" s="514"/>
      <c r="K508" s="515"/>
      <c r="L508" s="516"/>
      <c r="M508" s="517"/>
      <c r="N508" s="517"/>
      <c r="O508" s="517"/>
      <c r="P508" s="517"/>
      <c r="Q508" s="517"/>
      <c r="R508" s="518"/>
      <c r="S508" s="519" t="str">
        <f t="shared" si="39"/>
        <v/>
      </c>
      <c r="T508" s="520" t="str">
        <f t="shared" si="40"/>
        <v/>
      </c>
      <c r="U508" s="521" t="str">
        <f t="shared" si="41"/>
        <v/>
      </c>
      <c r="V508" s="522"/>
      <c r="W508" s="523"/>
      <c r="X508" s="524"/>
      <c r="Y508" s="64" t="s">
        <v>271</v>
      </c>
    </row>
    <row r="509" spans="1:25" ht="14.25" customHeight="1" x14ac:dyDescent="0.2">
      <c r="A509" s="64"/>
      <c r="B509" s="64"/>
      <c r="C509" s="509" t="str">
        <f t="shared" si="35"/>
        <v>Greece | 2027</v>
      </c>
      <c r="D509" s="510" t="s">
        <v>176</v>
      </c>
      <c r="E509" s="511">
        <v>2027</v>
      </c>
      <c r="F509" s="512"/>
      <c r="G509" s="513"/>
      <c r="H509" s="513"/>
      <c r="I509" s="514"/>
      <c r="J509" s="514"/>
      <c r="K509" s="515"/>
      <c r="L509" s="516"/>
      <c r="M509" s="517"/>
      <c r="N509" s="517"/>
      <c r="O509" s="517"/>
      <c r="P509" s="517"/>
      <c r="Q509" s="517"/>
      <c r="R509" s="518"/>
      <c r="S509" s="519" t="str">
        <f t="shared" si="39"/>
        <v/>
      </c>
      <c r="T509" s="520" t="str">
        <f t="shared" si="40"/>
        <v/>
      </c>
      <c r="U509" s="521" t="str">
        <f t="shared" si="41"/>
        <v/>
      </c>
      <c r="V509" s="522"/>
      <c r="W509" s="523"/>
      <c r="X509" s="524"/>
      <c r="Y509" s="64" t="s">
        <v>271</v>
      </c>
    </row>
    <row r="510" spans="1:25" ht="14.25" customHeight="1" x14ac:dyDescent="0.2">
      <c r="A510" s="64"/>
      <c r="B510" s="64"/>
      <c r="C510" s="509" t="str">
        <f t="shared" si="35"/>
        <v>Greece | 2028</v>
      </c>
      <c r="D510" s="510" t="s">
        <v>176</v>
      </c>
      <c r="E510" s="511">
        <v>2028</v>
      </c>
      <c r="F510" s="512"/>
      <c r="G510" s="513"/>
      <c r="H510" s="513"/>
      <c r="I510" s="514"/>
      <c r="J510" s="514"/>
      <c r="K510" s="515"/>
      <c r="L510" s="516"/>
      <c r="M510" s="517"/>
      <c r="N510" s="517"/>
      <c r="O510" s="517"/>
      <c r="P510" s="517"/>
      <c r="Q510" s="517"/>
      <c r="R510" s="518"/>
      <c r="S510" s="519" t="str">
        <f t="shared" si="39"/>
        <v/>
      </c>
      <c r="T510" s="520" t="str">
        <f t="shared" si="40"/>
        <v/>
      </c>
      <c r="U510" s="521" t="str">
        <f t="shared" si="41"/>
        <v/>
      </c>
      <c r="V510" s="522"/>
      <c r="W510" s="523"/>
      <c r="X510" s="524"/>
      <c r="Y510" s="64" t="s">
        <v>271</v>
      </c>
    </row>
    <row r="511" spans="1:25" ht="14.25" customHeight="1" x14ac:dyDescent="0.2">
      <c r="A511" s="64"/>
      <c r="B511" s="64"/>
      <c r="C511" s="509" t="str">
        <f t="shared" si="35"/>
        <v>Greece | 2029</v>
      </c>
      <c r="D511" s="510" t="s">
        <v>176</v>
      </c>
      <c r="E511" s="511">
        <v>2029</v>
      </c>
      <c r="F511" s="512"/>
      <c r="G511" s="513"/>
      <c r="H511" s="513"/>
      <c r="I511" s="514"/>
      <c r="J511" s="514"/>
      <c r="K511" s="515"/>
      <c r="L511" s="516"/>
      <c r="M511" s="517"/>
      <c r="N511" s="517"/>
      <c r="O511" s="517"/>
      <c r="P511" s="517"/>
      <c r="Q511" s="517"/>
      <c r="R511" s="518"/>
      <c r="S511" s="519" t="str">
        <f t="shared" si="39"/>
        <v/>
      </c>
      <c r="T511" s="520" t="str">
        <f t="shared" si="40"/>
        <v/>
      </c>
      <c r="U511" s="521" t="str">
        <f t="shared" si="41"/>
        <v/>
      </c>
      <c r="V511" s="522"/>
      <c r="W511" s="523"/>
      <c r="X511" s="524"/>
      <c r="Y511" s="64" t="s">
        <v>271</v>
      </c>
    </row>
    <row r="512" spans="1:25" ht="14.25" customHeight="1" thickBot="1" x14ac:dyDescent="0.25">
      <c r="A512" s="64"/>
      <c r="B512" s="64"/>
      <c r="C512" s="525" t="str">
        <f t="shared" si="35"/>
        <v>Greece | 2030</v>
      </c>
      <c r="D512" s="510" t="s">
        <v>176</v>
      </c>
      <c r="E512" s="527">
        <v>2030</v>
      </c>
      <c r="F512" s="528"/>
      <c r="G512" s="529"/>
      <c r="H512" s="529"/>
      <c r="I512" s="530"/>
      <c r="J512" s="530"/>
      <c r="K512" s="531"/>
      <c r="L512" s="532"/>
      <c r="M512" s="533"/>
      <c r="N512" s="533"/>
      <c r="O512" s="533"/>
      <c r="P512" s="533"/>
      <c r="Q512" s="533"/>
      <c r="R512" s="534"/>
      <c r="S512" s="535" t="str">
        <f t="shared" si="39"/>
        <v/>
      </c>
      <c r="T512" s="536" t="str">
        <f t="shared" si="40"/>
        <v/>
      </c>
      <c r="U512" s="537" t="str">
        <f t="shared" si="41"/>
        <v/>
      </c>
      <c r="V512" s="538"/>
      <c r="W512" s="539"/>
      <c r="X512" s="540"/>
      <c r="Y512" s="64" t="s">
        <v>271</v>
      </c>
    </row>
    <row r="513" spans="1:25" ht="14.25" customHeight="1" x14ac:dyDescent="0.2">
      <c r="A513" s="64"/>
      <c r="B513" s="64"/>
      <c r="C513" s="493" t="str">
        <f t="shared" si="35"/>
        <v>Guatemala | 2018</v>
      </c>
      <c r="D513" s="494" t="s">
        <v>186</v>
      </c>
      <c r="E513" s="495">
        <v>2018</v>
      </c>
      <c r="F513" s="496">
        <v>0.26473765432098767</v>
      </c>
      <c r="G513" s="497">
        <v>3.3873456790123456E-2</v>
      </c>
      <c r="H513" s="497"/>
      <c r="I513" s="498"/>
      <c r="J513" s="498"/>
      <c r="K513" s="499"/>
      <c r="L513" s="500">
        <v>0.19351851851851851</v>
      </c>
      <c r="M513" s="501">
        <v>0.45254629629629628</v>
      </c>
      <c r="N513" s="501">
        <v>2.3148148148148147E-2</v>
      </c>
      <c r="O513" s="501">
        <v>1.5354938271604938E-2</v>
      </c>
      <c r="P513" s="501"/>
      <c r="Q513" s="501">
        <v>1.6820987654320989E-2</v>
      </c>
      <c r="R513" s="502"/>
      <c r="S513" s="503">
        <f t="shared" si="39"/>
        <v>0.29861111111111116</v>
      </c>
      <c r="T513" s="504">
        <f t="shared" si="40"/>
        <v>0.70138888888888884</v>
      </c>
      <c r="U513" s="505">
        <f t="shared" si="41"/>
        <v>0.70138888888888884</v>
      </c>
      <c r="V513" s="506">
        <v>2017</v>
      </c>
      <c r="W513" s="507" t="s">
        <v>354</v>
      </c>
      <c r="X513" s="65" t="s">
        <v>355</v>
      </c>
      <c r="Y513" s="64" t="s">
        <v>271</v>
      </c>
    </row>
    <row r="514" spans="1:25" ht="14.25" customHeight="1" x14ac:dyDescent="0.2">
      <c r="A514" s="64"/>
      <c r="B514" s="64"/>
      <c r="C514" s="509" t="str">
        <f t="shared" si="35"/>
        <v>Guatemala | 2019</v>
      </c>
      <c r="D514" s="510" t="s">
        <v>186</v>
      </c>
      <c r="E514" s="511">
        <v>2019</v>
      </c>
      <c r="F514" s="512">
        <v>0.29472566371681413</v>
      </c>
      <c r="G514" s="513">
        <v>8.5097345132743363E-2</v>
      </c>
      <c r="H514" s="513"/>
      <c r="I514" s="514"/>
      <c r="J514" s="514"/>
      <c r="K514" s="515"/>
      <c r="L514" s="516">
        <v>0.18591150442477877</v>
      </c>
      <c r="M514" s="517">
        <v>0.376</v>
      </c>
      <c r="N514" s="517">
        <v>2.1097345132743361E-2</v>
      </c>
      <c r="O514" s="517">
        <v>1.4513274336283187E-2</v>
      </c>
      <c r="P514" s="517"/>
      <c r="Q514" s="517">
        <v>2.2654867256637169E-2</v>
      </c>
      <c r="R514" s="518"/>
      <c r="S514" s="519">
        <f t="shared" si="39"/>
        <v>0.37982300884955766</v>
      </c>
      <c r="T514" s="520">
        <f t="shared" si="40"/>
        <v>0.62017699115044234</v>
      </c>
      <c r="U514" s="521">
        <f t="shared" si="41"/>
        <v>0.62017699115044234</v>
      </c>
      <c r="V514" s="522">
        <v>2018</v>
      </c>
      <c r="W514" s="523" t="s">
        <v>354</v>
      </c>
      <c r="X514" s="66" t="s">
        <v>355</v>
      </c>
      <c r="Y514" s="64" t="s">
        <v>271</v>
      </c>
    </row>
    <row r="515" spans="1:25" ht="14.25" customHeight="1" x14ac:dyDescent="0.2">
      <c r="A515" s="64"/>
      <c r="B515" s="64"/>
      <c r="C515" s="509" t="str">
        <f t="shared" si="35"/>
        <v>Guatemala | 2020</v>
      </c>
      <c r="D515" s="510" t="s">
        <v>186</v>
      </c>
      <c r="E515" s="511">
        <v>2020</v>
      </c>
      <c r="F515" s="512">
        <v>0.29299455535390201</v>
      </c>
      <c r="G515" s="513">
        <v>0.11818511796733212</v>
      </c>
      <c r="H515" s="513"/>
      <c r="I515" s="514"/>
      <c r="J515" s="514"/>
      <c r="K515" s="515"/>
      <c r="L515" s="516">
        <v>0.20079854809437386</v>
      </c>
      <c r="M515" s="517">
        <v>0.32450090744101634</v>
      </c>
      <c r="N515" s="517">
        <v>2.26497277676951E-2</v>
      </c>
      <c r="O515" s="517">
        <v>1.6842105263157894E-2</v>
      </c>
      <c r="P515" s="517"/>
      <c r="Q515" s="517">
        <v>2.4029038112522685E-2</v>
      </c>
      <c r="R515" s="518"/>
      <c r="S515" s="519">
        <f t="shared" si="39"/>
        <v>0.41117967332123406</v>
      </c>
      <c r="T515" s="520">
        <f t="shared" si="40"/>
        <v>0.58882032667876594</v>
      </c>
      <c r="U515" s="521">
        <f t="shared" si="41"/>
        <v>0.58882032667876594</v>
      </c>
      <c r="V515" s="522">
        <v>2019</v>
      </c>
      <c r="W515" s="523" t="s">
        <v>354</v>
      </c>
      <c r="X515" s="66" t="s">
        <v>355</v>
      </c>
      <c r="Y515" s="64" t="s">
        <v>271</v>
      </c>
    </row>
    <row r="516" spans="1:25" ht="14.25" customHeight="1" x14ac:dyDescent="0.2">
      <c r="A516" s="64"/>
      <c r="B516" s="64"/>
      <c r="C516" s="509" t="str">
        <f t="shared" si="35"/>
        <v>Guatemala | 2021</v>
      </c>
      <c r="D516" s="510" t="s">
        <v>186</v>
      </c>
      <c r="E516" s="511">
        <v>2021</v>
      </c>
      <c r="F516" s="512">
        <v>0.15406050955414013</v>
      </c>
      <c r="G516" s="513">
        <v>0.1</v>
      </c>
      <c r="H516" s="513"/>
      <c r="I516" s="514"/>
      <c r="J516" s="514"/>
      <c r="K516" s="515"/>
      <c r="L516" s="516">
        <v>0.2050955414012739</v>
      </c>
      <c r="M516" s="517">
        <v>0.47245222929936304</v>
      </c>
      <c r="N516" s="517">
        <v>2.5955414012738855E-2</v>
      </c>
      <c r="O516" s="517">
        <v>1.751592356687898E-2</v>
      </c>
      <c r="P516" s="517"/>
      <c r="Q516" s="517">
        <v>2.4920382165605097E-2</v>
      </c>
      <c r="R516" s="518"/>
      <c r="S516" s="519">
        <f t="shared" si="39"/>
        <v>0.25406050955414006</v>
      </c>
      <c r="T516" s="520">
        <f t="shared" si="40"/>
        <v>0.74593949044585994</v>
      </c>
      <c r="U516" s="521">
        <f t="shared" si="41"/>
        <v>0.74593949044585994</v>
      </c>
      <c r="V516" s="522">
        <v>2020</v>
      </c>
      <c r="W516" s="523" t="s">
        <v>354</v>
      </c>
      <c r="X516" s="66" t="s">
        <v>355</v>
      </c>
      <c r="Y516" s="64" t="s">
        <v>271</v>
      </c>
    </row>
    <row r="517" spans="1:25" ht="14.25" customHeight="1" x14ac:dyDescent="0.2">
      <c r="A517" s="64"/>
      <c r="B517" s="64"/>
      <c r="C517" s="509" t="str">
        <f t="shared" si="35"/>
        <v>Guatemala | 2022</v>
      </c>
      <c r="D517" s="510" t="s">
        <v>186</v>
      </c>
      <c r="E517" s="511">
        <v>2022</v>
      </c>
      <c r="F517" s="512">
        <v>0.15406050955414013</v>
      </c>
      <c r="G517" s="513">
        <v>0.1</v>
      </c>
      <c r="H517" s="513"/>
      <c r="I517" s="514"/>
      <c r="J517" s="514"/>
      <c r="K517" s="515"/>
      <c r="L517" s="516">
        <v>0.2050955414012739</v>
      </c>
      <c r="M517" s="517">
        <v>0.47245222929936304</v>
      </c>
      <c r="N517" s="517">
        <v>2.5955414012738855E-2</v>
      </c>
      <c r="O517" s="517">
        <v>1.751592356687898E-2</v>
      </c>
      <c r="P517" s="517"/>
      <c r="Q517" s="517">
        <v>2.4920382165605097E-2</v>
      </c>
      <c r="R517" s="518"/>
      <c r="S517" s="519">
        <f t="shared" si="39"/>
        <v>0.25406050955414006</v>
      </c>
      <c r="T517" s="520">
        <f t="shared" si="40"/>
        <v>0.74593949044585994</v>
      </c>
      <c r="U517" s="521">
        <f t="shared" si="41"/>
        <v>0.74593949044585994</v>
      </c>
      <c r="V517" s="522">
        <v>2020</v>
      </c>
      <c r="W517" s="523" t="s">
        <v>788</v>
      </c>
      <c r="X517" s="524" t="s">
        <v>355</v>
      </c>
      <c r="Y517" s="64" t="s">
        <v>271</v>
      </c>
    </row>
    <row r="518" spans="1:25" ht="14.25" customHeight="1" x14ac:dyDescent="0.2">
      <c r="A518" s="64"/>
      <c r="B518" s="64"/>
      <c r="C518" s="509" t="str">
        <f t="shared" si="35"/>
        <v>Guatemala | 2023</v>
      </c>
      <c r="D518" s="510" t="s">
        <v>186</v>
      </c>
      <c r="E518" s="511">
        <v>2023</v>
      </c>
      <c r="F518" s="512"/>
      <c r="G518" s="513"/>
      <c r="H518" s="513"/>
      <c r="I518" s="514"/>
      <c r="J518" s="514"/>
      <c r="K518" s="515"/>
      <c r="L518" s="516"/>
      <c r="M518" s="517"/>
      <c r="N518" s="517"/>
      <c r="O518" s="517"/>
      <c r="P518" s="517"/>
      <c r="Q518" s="517"/>
      <c r="R518" s="518"/>
      <c r="S518" s="519" t="str">
        <f t="shared" si="39"/>
        <v/>
      </c>
      <c r="T518" s="520" t="str">
        <f t="shared" si="40"/>
        <v/>
      </c>
      <c r="U518" s="521" t="str">
        <f t="shared" si="41"/>
        <v/>
      </c>
      <c r="V518" s="522"/>
      <c r="W518" s="523"/>
      <c r="X518" s="524"/>
      <c r="Y518" s="64" t="s">
        <v>271</v>
      </c>
    </row>
    <row r="519" spans="1:25" ht="14.25" customHeight="1" x14ac:dyDescent="0.2">
      <c r="A519" s="64"/>
      <c r="B519" s="64"/>
      <c r="C519" s="509" t="str">
        <f t="shared" ref="C519:C582" si="42">D519&amp;" | "&amp;E519</f>
        <v>Guatemala | 2024</v>
      </c>
      <c r="D519" s="510" t="s">
        <v>186</v>
      </c>
      <c r="E519" s="511">
        <v>2024</v>
      </c>
      <c r="F519" s="512"/>
      <c r="G519" s="513"/>
      <c r="H519" s="513"/>
      <c r="I519" s="514"/>
      <c r="J519" s="514"/>
      <c r="K519" s="515"/>
      <c r="L519" s="516"/>
      <c r="M519" s="517"/>
      <c r="N519" s="517"/>
      <c r="O519" s="517"/>
      <c r="P519" s="517"/>
      <c r="Q519" s="517"/>
      <c r="R519" s="518"/>
      <c r="S519" s="519" t="str">
        <f t="shared" si="39"/>
        <v/>
      </c>
      <c r="T519" s="520" t="str">
        <f t="shared" si="40"/>
        <v/>
      </c>
      <c r="U519" s="521" t="str">
        <f t="shared" si="41"/>
        <v/>
      </c>
      <c r="V519" s="522"/>
      <c r="W519" s="523"/>
      <c r="X519" s="524"/>
      <c r="Y519" s="64" t="s">
        <v>271</v>
      </c>
    </row>
    <row r="520" spans="1:25" ht="14.25" customHeight="1" x14ac:dyDescent="0.2">
      <c r="A520" s="64"/>
      <c r="B520" s="64"/>
      <c r="C520" s="509" t="str">
        <f t="shared" si="42"/>
        <v>Guatemala | 2025</v>
      </c>
      <c r="D520" s="510" t="s">
        <v>186</v>
      </c>
      <c r="E520" s="511">
        <v>2025</v>
      </c>
      <c r="F520" s="512"/>
      <c r="G520" s="513"/>
      <c r="H520" s="513"/>
      <c r="I520" s="514"/>
      <c r="J520" s="514"/>
      <c r="K520" s="515"/>
      <c r="L520" s="516"/>
      <c r="M520" s="517"/>
      <c r="N520" s="517"/>
      <c r="O520" s="517"/>
      <c r="P520" s="517"/>
      <c r="Q520" s="517"/>
      <c r="R520" s="518"/>
      <c r="S520" s="519" t="str">
        <f t="shared" si="39"/>
        <v/>
      </c>
      <c r="T520" s="520" t="str">
        <f t="shared" si="40"/>
        <v/>
      </c>
      <c r="U520" s="521" t="str">
        <f t="shared" si="41"/>
        <v/>
      </c>
      <c r="V520" s="522"/>
      <c r="W520" s="523"/>
      <c r="X520" s="524"/>
      <c r="Y520" s="64" t="s">
        <v>271</v>
      </c>
    </row>
    <row r="521" spans="1:25" ht="14.25" customHeight="1" x14ac:dyDescent="0.2">
      <c r="A521" s="64"/>
      <c r="B521" s="64"/>
      <c r="C521" s="509" t="str">
        <f t="shared" si="42"/>
        <v>Guatemala | 2026</v>
      </c>
      <c r="D521" s="510" t="s">
        <v>186</v>
      </c>
      <c r="E521" s="511">
        <v>2026</v>
      </c>
      <c r="F521" s="512"/>
      <c r="G521" s="513"/>
      <c r="H521" s="513"/>
      <c r="I521" s="514"/>
      <c r="J521" s="514"/>
      <c r="K521" s="515"/>
      <c r="L521" s="516"/>
      <c r="M521" s="517"/>
      <c r="N521" s="517"/>
      <c r="O521" s="517"/>
      <c r="P521" s="517"/>
      <c r="Q521" s="517"/>
      <c r="R521" s="518"/>
      <c r="S521" s="519" t="str">
        <f t="shared" si="39"/>
        <v/>
      </c>
      <c r="T521" s="520" t="str">
        <f t="shared" si="40"/>
        <v/>
      </c>
      <c r="U521" s="521" t="str">
        <f t="shared" si="41"/>
        <v/>
      </c>
      <c r="V521" s="522"/>
      <c r="W521" s="523"/>
      <c r="X521" s="524"/>
      <c r="Y521" s="64" t="s">
        <v>271</v>
      </c>
    </row>
    <row r="522" spans="1:25" ht="14.25" customHeight="1" x14ac:dyDescent="0.2">
      <c r="A522" s="64"/>
      <c r="B522" s="64"/>
      <c r="C522" s="509" t="str">
        <f t="shared" si="42"/>
        <v>Guatemala | 2027</v>
      </c>
      <c r="D522" s="510" t="s">
        <v>186</v>
      </c>
      <c r="E522" s="511">
        <v>2027</v>
      </c>
      <c r="F522" s="512"/>
      <c r="G522" s="513"/>
      <c r="H522" s="513"/>
      <c r="I522" s="514"/>
      <c r="J522" s="514"/>
      <c r="K522" s="515"/>
      <c r="L522" s="516"/>
      <c r="M522" s="517"/>
      <c r="N522" s="517"/>
      <c r="O522" s="517"/>
      <c r="P522" s="517"/>
      <c r="Q522" s="517"/>
      <c r="R522" s="518"/>
      <c r="S522" s="519" t="str">
        <f t="shared" si="39"/>
        <v/>
      </c>
      <c r="T522" s="520" t="str">
        <f t="shared" si="40"/>
        <v/>
      </c>
      <c r="U522" s="521" t="str">
        <f t="shared" si="41"/>
        <v/>
      </c>
      <c r="V522" s="522"/>
      <c r="W522" s="523"/>
      <c r="X522" s="524"/>
      <c r="Y522" s="64" t="s">
        <v>271</v>
      </c>
    </row>
    <row r="523" spans="1:25" ht="14.25" customHeight="1" x14ac:dyDescent="0.2">
      <c r="A523" s="64"/>
      <c r="B523" s="64"/>
      <c r="C523" s="509" t="str">
        <f t="shared" si="42"/>
        <v>Guatemala | 2028</v>
      </c>
      <c r="D523" s="510" t="s">
        <v>186</v>
      </c>
      <c r="E523" s="511">
        <v>2028</v>
      </c>
      <c r="F523" s="512"/>
      <c r="G523" s="513"/>
      <c r="H523" s="513"/>
      <c r="I523" s="514"/>
      <c r="J523" s="514"/>
      <c r="K523" s="515"/>
      <c r="L523" s="516"/>
      <c r="M523" s="517"/>
      <c r="N523" s="517"/>
      <c r="O523" s="517"/>
      <c r="P523" s="517"/>
      <c r="Q523" s="517"/>
      <c r="R523" s="518"/>
      <c r="S523" s="519" t="str">
        <f t="shared" si="39"/>
        <v/>
      </c>
      <c r="T523" s="520" t="str">
        <f t="shared" si="40"/>
        <v/>
      </c>
      <c r="U523" s="521" t="str">
        <f t="shared" si="41"/>
        <v/>
      </c>
      <c r="V523" s="522"/>
      <c r="W523" s="523"/>
      <c r="X523" s="524"/>
      <c r="Y523" s="64" t="s">
        <v>271</v>
      </c>
    </row>
    <row r="524" spans="1:25" ht="14.25" customHeight="1" x14ac:dyDescent="0.2">
      <c r="A524" s="64"/>
      <c r="B524" s="64"/>
      <c r="C524" s="509" t="str">
        <f t="shared" si="42"/>
        <v>Guatemala | 2029</v>
      </c>
      <c r="D524" s="510" t="s">
        <v>186</v>
      </c>
      <c r="E524" s="511">
        <v>2029</v>
      </c>
      <c r="F524" s="512"/>
      <c r="G524" s="513"/>
      <c r="H524" s="513"/>
      <c r="I524" s="514"/>
      <c r="J524" s="514"/>
      <c r="K524" s="515"/>
      <c r="L524" s="516"/>
      <c r="M524" s="517"/>
      <c r="N524" s="517"/>
      <c r="O524" s="517"/>
      <c r="P524" s="517"/>
      <c r="Q524" s="517"/>
      <c r="R524" s="518"/>
      <c r="S524" s="519" t="str">
        <f t="shared" si="39"/>
        <v/>
      </c>
      <c r="T524" s="520" t="str">
        <f t="shared" si="40"/>
        <v/>
      </c>
      <c r="U524" s="521" t="str">
        <f t="shared" si="41"/>
        <v/>
      </c>
      <c r="V524" s="522"/>
      <c r="W524" s="523"/>
      <c r="X524" s="524"/>
      <c r="Y524" s="64" t="s">
        <v>271</v>
      </c>
    </row>
    <row r="525" spans="1:25" ht="14.25" customHeight="1" thickBot="1" x14ac:dyDescent="0.25">
      <c r="A525" s="64"/>
      <c r="B525" s="64"/>
      <c r="C525" s="525" t="str">
        <f t="shared" si="42"/>
        <v>Guatemala | 2030</v>
      </c>
      <c r="D525" s="510" t="s">
        <v>186</v>
      </c>
      <c r="E525" s="527">
        <v>2030</v>
      </c>
      <c r="F525" s="528"/>
      <c r="G525" s="529"/>
      <c r="H525" s="529"/>
      <c r="I525" s="530"/>
      <c r="J525" s="530"/>
      <c r="K525" s="531"/>
      <c r="L525" s="532"/>
      <c r="M525" s="533"/>
      <c r="N525" s="533"/>
      <c r="O525" s="533"/>
      <c r="P525" s="533"/>
      <c r="Q525" s="533"/>
      <c r="R525" s="534"/>
      <c r="S525" s="535" t="str">
        <f t="shared" si="39"/>
        <v/>
      </c>
      <c r="T525" s="536" t="str">
        <f t="shared" si="40"/>
        <v/>
      </c>
      <c r="U525" s="537" t="str">
        <f t="shared" si="41"/>
        <v/>
      </c>
      <c r="V525" s="538"/>
      <c r="W525" s="539"/>
      <c r="X525" s="540"/>
      <c r="Y525" s="64" t="s">
        <v>271</v>
      </c>
    </row>
    <row r="526" spans="1:25" ht="14.25" customHeight="1" x14ac:dyDescent="0.2">
      <c r="A526" s="64"/>
      <c r="B526" s="64"/>
      <c r="C526" s="493" t="str">
        <f t="shared" si="42"/>
        <v>Hong Kong | 2018</v>
      </c>
      <c r="D526" s="494" t="s">
        <v>198</v>
      </c>
      <c r="E526" s="495">
        <v>2018</v>
      </c>
      <c r="F526" s="496">
        <v>0.6271007835720076</v>
      </c>
      <c r="G526" s="497">
        <v>1.1051067279113752E-2</v>
      </c>
      <c r="H526" s="497">
        <v>0.35938935422858687</v>
      </c>
      <c r="I526" s="498"/>
      <c r="J526" s="551">
        <v>1.2699270467441232E-3</v>
      </c>
      <c r="K526" s="499"/>
      <c r="L526" s="562">
        <v>9.9972980275601182E-4</v>
      </c>
      <c r="M526" s="501"/>
      <c r="N526" s="501"/>
      <c r="O526" s="552">
        <v>2.2719527433829378E-4</v>
      </c>
      <c r="P526" s="501"/>
      <c r="Q526" s="545">
        <v>2.7019724398811132E-5</v>
      </c>
      <c r="R526" s="502"/>
      <c r="S526" s="503">
        <f t="shared" si="39"/>
        <v>0.9987460551985069</v>
      </c>
      <c r="T526" s="504">
        <f t="shared" si="40"/>
        <v>1.2539448014931168E-3</v>
      </c>
      <c r="U526" s="505">
        <f t="shared" si="41"/>
        <v>1.2539448014931168E-3</v>
      </c>
      <c r="V526" s="506">
        <v>2017</v>
      </c>
      <c r="W526" s="507" t="s">
        <v>354</v>
      </c>
      <c r="X526" s="65" t="s">
        <v>355</v>
      </c>
      <c r="Y526" s="64" t="s">
        <v>271</v>
      </c>
    </row>
    <row r="527" spans="1:25" ht="14.25" customHeight="1" x14ac:dyDescent="0.2">
      <c r="A527" s="64"/>
      <c r="B527" s="64"/>
      <c r="C527" s="509" t="str">
        <f t="shared" si="42"/>
        <v>Hong Kong | 2019</v>
      </c>
      <c r="D527" s="510" t="s">
        <v>198</v>
      </c>
      <c r="E527" s="511">
        <v>2019</v>
      </c>
      <c r="F527" s="512">
        <v>0.63663721171996823</v>
      </c>
      <c r="G527" s="513">
        <v>7.8242551910923872E-3</v>
      </c>
      <c r="H527" s="513">
        <v>0.35302163981068585</v>
      </c>
      <c r="I527" s="514"/>
      <c r="J527" s="553">
        <v>1.3131617103931278E-3</v>
      </c>
      <c r="K527" s="515"/>
      <c r="L527" s="563">
        <v>1.0122288184280361E-3</v>
      </c>
      <c r="M527" s="517"/>
      <c r="N527" s="517"/>
      <c r="O527" s="554">
        <v>2.2719527433829378E-4</v>
      </c>
      <c r="P527" s="517"/>
      <c r="Q527" s="547">
        <v>2.7357535633190162E-5</v>
      </c>
      <c r="R527" s="518"/>
      <c r="S527" s="519">
        <f t="shared" si="39"/>
        <v>0.99873321837160045</v>
      </c>
      <c r="T527" s="520">
        <f t="shared" si="40"/>
        <v>1.2667816283995199E-3</v>
      </c>
      <c r="U527" s="521">
        <f t="shared" si="41"/>
        <v>1.2667816283995199E-3</v>
      </c>
      <c r="V527" s="522">
        <v>2018</v>
      </c>
      <c r="W527" s="523" t="s">
        <v>354</v>
      </c>
      <c r="X527" s="66" t="s">
        <v>355</v>
      </c>
      <c r="Y527" s="64" t="s">
        <v>271</v>
      </c>
    </row>
    <row r="528" spans="1:25" ht="14.25" customHeight="1" x14ac:dyDescent="0.2">
      <c r="A528" s="64"/>
      <c r="B528" s="64"/>
      <c r="C528" s="509" t="str">
        <f t="shared" si="42"/>
        <v>Hong Kong | 2020</v>
      </c>
      <c r="D528" s="510" t="s">
        <v>198</v>
      </c>
      <c r="E528" s="511">
        <v>2020</v>
      </c>
      <c r="F528" s="512">
        <v>0.62125274189617352</v>
      </c>
      <c r="G528" s="513">
        <v>4.9286429983480921E-3</v>
      </c>
      <c r="H528" s="513">
        <v>0.37027107536490916</v>
      </c>
      <c r="I528" s="514"/>
      <c r="J528" s="553">
        <v>2.3559996750345275E-3</v>
      </c>
      <c r="K528" s="515"/>
      <c r="L528" s="563">
        <v>1.0019768732905461E-3</v>
      </c>
      <c r="M528" s="517"/>
      <c r="N528" s="517"/>
      <c r="O528" s="554">
        <v>2.2719527433829378E-4</v>
      </c>
      <c r="P528" s="517"/>
      <c r="Q528" s="547">
        <v>2.7080456034879626E-5</v>
      </c>
      <c r="R528" s="518"/>
      <c r="S528" s="519">
        <f t="shared" si="39"/>
        <v>0.99874374739633631</v>
      </c>
      <c r="T528" s="520">
        <f t="shared" si="40"/>
        <v>1.2562526036637195E-3</v>
      </c>
      <c r="U528" s="521">
        <f t="shared" si="41"/>
        <v>1.2562526036637195E-3</v>
      </c>
      <c r="V528" s="522">
        <v>2019</v>
      </c>
      <c r="W528" s="523" t="s">
        <v>354</v>
      </c>
      <c r="X528" s="66" t="s">
        <v>355</v>
      </c>
      <c r="Y528" s="64" t="s">
        <v>271</v>
      </c>
    </row>
    <row r="529" spans="1:25" ht="14.25" customHeight="1" x14ac:dyDescent="0.2">
      <c r="A529" s="64"/>
      <c r="B529" s="64"/>
      <c r="C529" s="509" t="str">
        <f t="shared" si="42"/>
        <v>Hong Kong | 2021</v>
      </c>
      <c r="D529" s="510" t="s">
        <v>198</v>
      </c>
      <c r="E529" s="511">
        <v>2021</v>
      </c>
      <c r="F529" s="512">
        <v>0.38961149608088153</v>
      </c>
      <c r="G529" s="513">
        <v>4.6291037146427355E-3</v>
      </c>
      <c r="H529" s="513">
        <v>0.60215267522435534</v>
      </c>
      <c r="I529" s="514"/>
      <c r="J529" s="553">
        <v>2.4707486084289449E-3</v>
      </c>
      <c r="K529" s="515"/>
      <c r="L529" s="563">
        <v>8.8038168806088828E-4</v>
      </c>
      <c r="M529" s="517"/>
      <c r="N529" s="517"/>
      <c r="O529" s="554">
        <v>2.2719527433829378E-4</v>
      </c>
      <c r="P529" s="517"/>
      <c r="Q529" s="547">
        <v>2.8399409292286722E-5</v>
      </c>
      <c r="R529" s="518"/>
      <c r="S529" s="519">
        <f t="shared" si="39"/>
        <v>0.99886402362830851</v>
      </c>
      <c r="T529" s="520">
        <f t="shared" si="40"/>
        <v>1.135976371691469E-3</v>
      </c>
      <c r="U529" s="521">
        <f t="shared" si="41"/>
        <v>1.135976371691469E-3</v>
      </c>
      <c r="V529" s="522">
        <v>2020</v>
      </c>
      <c r="W529" s="523" t="s">
        <v>354</v>
      </c>
      <c r="X529" s="66" t="s">
        <v>355</v>
      </c>
      <c r="Y529" s="64" t="s">
        <v>271</v>
      </c>
    </row>
    <row r="530" spans="1:25" ht="14.25" customHeight="1" x14ac:dyDescent="0.2">
      <c r="A530" s="64"/>
      <c r="B530" s="64"/>
      <c r="C530" s="509" t="str">
        <f t="shared" si="42"/>
        <v>Hong Kong | 2022</v>
      </c>
      <c r="D530" s="510" t="s">
        <v>198</v>
      </c>
      <c r="E530" s="511">
        <v>2022</v>
      </c>
      <c r="F530" s="512">
        <v>0.38961149608088153</v>
      </c>
      <c r="G530" s="513">
        <v>4.6291037146427355E-3</v>
      </c>
      <c r="H530" s="513">
        <v>0.60215267522435534</v>
      </c>
      <c r="I530" s="514"/>
      <c r="J530" s="553">
        <v>2.4707486084289449E-3</v>
      </c>
      <c r="K530" s="515"/>
      <c r="L530" s="563">
        <v>8.8038168806088828E-4</v>
      </c>
      <c r="M530" s="517"/>
      <c r="N530" s="517"/>
      <c r="O530" s="554">
        <v>2.2719527433829378E-4</v>
      </c>
      <c r="P530" s="517"/>
      <c r="Q530" s="547">
        <v>2.8399409292286722E-5</v>
      </c>
      <c r="R530" s="518"/>
      <c r="S530" s="519">
        <f t="shared" si="39"/>
        <v>0.99886402362830851</v>
      </c>
      <c r="T530" s="520">
        <f t="shared" si="40"/>
        <v>1.135976371691469E-3</v>
      </c>
      <c r="U530" s="521">
        <f t="shared" si="41"/>
        <v>1.135976371691469E-3</v>
      </c>
      <c r="V530" s="522">
        <v>2020</v>
      </c>
      <c r="W530" s="523" t="s">
        <v>788</v>
      </c>
      <c r="X530" s="524" t="s">
        <v>355</v>
      </c>
      <c r="Y530" s="64" t="s">
        <v>271</v>
      </c>
    </row>
    <row r="531" spans="1:25" ht="14.25" customHeight="1" x14ac:dyDescent="0.2">
      <c r="A531" s="64"/>
      <c r="B531" s="64"/>
      <c r="C531" s="509" t="str">
        <f t="shared" si="42"/>
        <v>Hong Kong | 2023</v>
      </c>
      <c r="D531" s="510" t="s">
        <v>198</v>
      </c>
      <c r="E531" s="511">
        <v>2023</v>
      </c>
      <c r="F531" s="512"/>
      <c r="G531" s="513"/>
      <c r="H531" s="513"/>
      <c r="I531" s="514"/>
      <c r="J531" s="514"/>
      <c r="K531" s="515"/>
      <c r="L531" s="516"/>
      <c r="M531" s="517"/>
      <c r="N531" s="517"/>
      <c r="O531" s="517"/>
      <c r="P531" s="517"/>
      <c r="Q531" s="517"/>
      <c r="R531" s="518"/>
      <c r="S531" s="519" t="str">
        <f t="shared" ref="S531:S562" si="43">IFERROR(1-U531,"")</f>
        <v/>
      </c>
      <c r="T531" s="520" t="str">
        <f t="shared" ref="T531:T562" si="44">IF(AND(ISBLANK(F531),ISBLANK(H531),ISBLANK(Q531),ISBLANK(M531)),"",SUM(K531:R531))</f>
        <v/>
      </c>
      <c r="U531" s="521" t="str">
        <f t="shared" ref="U531:U562" si="45">IF(AND(ISBLANK(F531),ISBLANK(H531),ISBLANK(Q531),ISBLANK(M531)),"",SUM(L531:R531))</f>
        <v/>
      </c>
      <c r="V531" s="522"/>
      <c r="W531" s="523"/>
      <c r="X531" s="524"/>
      <c r="Y531" s="64" t="s">
        <v>271</v>
      </c>
    </row>
    <row r="532" spans="1:25" ht="14.25" customHeight="1" x14ac:dyDescent="0.2">
      <c r="A532" s="64"/>
      <c r="B532" s="64"/>
      <c r="C532" s="509" t="str">
        <f t="shared" si="42"/>
        <v>Hong Kong | 2024</v>
      </c>
      <c r="D532" s="510" t="s">
        <v>198</v>
      </c>
      <c r="E532" s="511">
        <v>2024</v>
      </c>
      <c r="F532" s="512"/>
      <c r="G532" s="513"/>
      <c r="H532" s="513"/>
      <c r="I532" s="514"/>
      <c r="J532" s="514"/>
      <c r="K532" s="515"/>
      <c r="L532" s="516"/>
      <c r="M532" s="517"/>
      <c r="N532" s="517"/>
      <c r="O532" s="517"/>
      <c r="P532" s="517"/>
      <c r="Q532" s="517"/>
      <c r="R532" s="518"/>
      <c r="S532" s="519" t="str">
        <f t="shared" si="43"/>
        <v/>
      </c>
      <c r="T532" s="520" t="str">
        <f t="shared" si="44"/>
        <v/>
      </c>
      <c r="U532" s="521" t="str">
        <f t="shared" si="45"/>
        <v/>
      </c>
      <c r="V532" s="522"/>
      <c r="W532" s="523"/>
      <c r="X532" s="524"/>
      <c r="Y532" s="64" t="s">
        <v>271</v>
      </c>
    </row>
    <row r="533" spans="1:25" ht="14.25" customHeight="1" x14ac:dyDescent="0.2">
      <c r="A533" s="64"/>
      <c r="B533" s="64"/>
      <c r="C533" s="509" t="str">
        <f t="shared" si="42"/>
        <v>Hong Kong | 2025</v>
      </c>
      <c r="D533" s="510" t="s">
        <v>198</v>
      </c>
      <c r="E533" s="511">
        <v>2025</v>
      </c>
      <c r="F533" s="512"/>
      <c r="G533" s="513"/>
      <c r="H533" s="513"/>
      <c r="I533" s="514"/>
      <c r="J533" s="514"/>
      <c r="K533" s="515"/>
      <c r="L533" s="516"/>
      <c r="M533" s="517"/>
      <c r="N533" s="517"/>
      <c r="O533" s="517"/>
      <c r="P533" s="517"/>
      <c r="Q533" s="517"/>
      <c r="R533" s="518"/>
      <c r="S533" s="519" t="str">
        <f t="shared" si="43"/>
        <v/>
      </c>
      <c r="T533" s="520" t="str">
        <f t="shared" si="44"/>
        <v/>
      </c>
      <c r="U533" s="521" t="str">
        <f t="shared" si="45"/>
        <v/>
      </c>
      <c r="V533" s="522"/>
      <c r="W533" s="523"/>
      <c r="X533" s="524"/>
      <c r="Y533" s="64" t="s">
        <v>271</v>
      </c>
    </row>
    <row r="534" spans="1:25" ht="14.25" customHeight="1" x14ac:dyDescent="0.2">
      <c r="A534" s="64"/>
      <c r="B534" s="64"/>
      <c r="C534" s="509" t="str">
        <f t="shared" si="42"/>
        <v>Hong Kong | 2026</v>
      </c>
      <c r="D534" s="510" t="s">
        <v>198</v>
      </c>
      <c r="E534" s="511">
        <v>2026</v>
      </c>
      <c r="F534" s="512"/>
      <c r="G534" s="513"/>
      <c r="H534" s="513"/>
      <c r="I534" s="514"/>
      <c r="J534" s="514"/>
      <c r="K534" s="515"/>
      <c r="L534" s="516"/>
      <c r="M534" s="517"/>
      <c r="N534" s="517"/>
      <c r="O534" s="517"/>
      <c r="P534" s="517"/>
      <c r="Q534" s="517"/>
      <c r="R534" s="518"/>
      <c r="S534" s="519" t="str">
        <f t="shared" si="43"/>
        <v/>
      </c>
      <c r="T534" s="520" t="str">
        <f t="shared" si="44"/>
        <v/>
      </c>
      <c r="U534" s="521" t="str">
        <f t="shared" si="45"/>
        <v/>
      </c>
      <c r="V534" s="522"/>
      <c r="W534" s="523"/>
      <c r="X534" s="524"/>
      <c r="Y534" s="64" t="s">
        <v>271</v>
      </c>
    </row>
    <row r="535" spans="1:25" ht="14.25" customHeight="1" x14ac:dyDescent="0.2">
      <c r="A535" s="64"/>
      <c r="B535" s="64"/>
      <c r="C535" s="509" t="str">
        <f t="shared" si="42"/>
        <v>Hong Kong | 2027</v>
      </c>
      <c r="D535" s="510" t="s">
        <v>198</v>
      </c>
      <c r="E535" s="511">
        <v>2027</v>
      </c>
      <c r="F535" s="512"/>
      <c r="G535" s="513"/>
      <c r="H535" s="513"/>
      <c r="I535" s="514"/>
      <c r="J535" s="514"/>
      <c r="K535" s="515"/>
      <c r="L535" s="516"/>
      <c r="M535" s="517"/>
      <c r="N535" s="517"/>
      <c r="O535" s="517"/>
      <c r="P535" s="517"/>
      <c r="Q535" s="517"/>
      <c r="R535" s="518"/>
      <c r="S535" s="519" t="str">
        <f t="shared" si="43"/>
        <v/>
      </c>
      <c r="T535" s="520" t="str">
        <f t="shared" si="44"/>
        <v/>
      </c>
      <c r="U535" s="521" t="str">
        <f t="shared" si="45"/>
        <v/>
      </c>
      <c r="V535" s="522"/>
      <c r="W535" s="523"/>
      <c r="X535" s="524"/>
      <c r="Y535" s="64" t="s">
        <v>271</v>
      </c>
    </row>
    <row r="536" spans="1:25" ht="14.25" customHeight="1" x14ac:dyDescent="0.2">
      <c r="A536" s="64"/>
      <c r="B536" s="64"/>
      <c r="C536" s="509" t="str">
        <f t="shared" si="42"/>
        <v>Hong Kong | 2028</v>
      </c>
      <c r="D536" s="510" t="s">
        <v>198</v>
      </c>
      <c r="E536" s="511">
        <v>2028</v>
      </c>
      <c r="F536" s="512"/>
      <c r="G536" s="513"/>
      <c r="H536" s="513"/>
      <c r="I536" s="514"/>
      <c r="J536" s="514"/>
      <c r="K536" s="515"/>
      <c r="L536" s="516"/>
      <c r="M536" s="517"/>
      <c r="N536" s="517"/>
      <c r="O536" s="517"/>
      <c r="P536" s="517"/>
      <c r="Q536" s="517"/>
      <c r="R536" s="518"/>
      <c r="S536" s="519" t="str">
        <f t="shared" si="43"/>
        <v/>
      </c>
      <c r="T536" s="520" t="str">
        <f t="shared" si="44"/>
        <v/>
      </c>
      <c r="U536" s="521" t="str">
        <f t="shared" si="45"/>
        <v/>
      </c>
      <c r="V536" s="522"/>
      <c r="W536" s="523"/>
      <c r="X536" s="524"/>
      <c r="Y536" s="64" t="s">
        <v>271</v>
      </c>
    </row>
    <row r="537" spans="1:25" ht="14.25" customHeight="1" x14ac:dyDescent="0.2">
      <c r="A537" s="64"/>
      <c r="B537" s="64"/>
      <c r="C537" s="509" t="str">
        <f t="shared" si="42"/>
        <v>Hong Kong | 2029</v>
      </c>
      <c r="D537" s="510" t="s">
        <v>198</v>
      </c>
      <c r="E537" s="511">
        <v>2029</v>
      </c>
      <c r="F537" s="512"/>
      <c r="G537" s="513"/>
      <c r="H537" s="513"/>
      <c r="I537" s="514"/>
      <c r="J537" s="514"/>
      <c r="K537" s="515"/>
      <c r="L537" s="516"/>
      <c r="M537" s="517"/>
      <c r="N537" s="517"/>
      <c r="O537" s="517"/>
      <c r="P537" s="517"/>
      <c r="Q537" s="517"/>
      <c r="R537" s="518"/>
      <c r="S537" s="519" t="str">
        <f t="shared" si="43"/>
        <v/>
      </c>
      <c r="T537" s="520" t="str">
        <f t="shared" si="44"/>
        <v/>
      </c>
      <c r="U537" s="521" t="str">
        <f t="shared" si="45"/>
        <v/>
      </c>
      <c r="V537" s="522"/>
      <c r="W537" s="523"/>
      <c r="X537" s="524"/>
      <c r="Y537" s="64" t="s">
        <v>271</v>
      </c>
    </row>
    <row r="538" spans="1:25" ht="14.25" customHeight="1" thickBot="1" x14ac:dyDescent="0.25">
      <c r="A538" s="64"/>
      <c r="B538" s="64"/>
      <c r="C538" s="525" t="str">
        <f t="shared" si="42"/>
        <v>Hong Kong | 2030</v>
      </c>
      <c r="D538" s="510" t="s">
        <v>198</v>
      </c>
      <c r="E538" s="527">
        <v>2030</v>
      </c>
      <c r="F538" s="528"/>
      <c r="G538" s="529"/>
      <c r="H538" s="529"/>
      <c r="I538" s="530"/>
      <c r="J538" s="530"/>
      <c r="K538" s="531"/>
      <c r="L538" s="532"/>
      <c r="M538" s="533"/>
      <c r="N538" s="533"/>
      <c r="O538" s="533"/>
      <c r="P538" s="533"/>
      <c r="Q538" s="533"/>
      <c r="R538" s="534"/>
      <c r="S538" s="535" t="str">
        <f t="shared" si="43"/>
        <v/>
      </c>
      <c r="T538" s="536" t="str">
        <f t="shared" si="44"/>
        <v/>
      </c>
      <c r="U538" s="537" t="str">
        <f t="shared" si="45"/>
        <v/>
      </c>
      <c r="V538" s="538"/>
      <c r="W538" s="539"/>
      <c r="X538" s="540"/>
      <c r="Y538" s="64" t="s">
        <v>271</v>
      </c>
    </row>
    <row r="539" spans="1:25" ht="14.25" customHeight="1" x14ac:dyDescent="0.2">
      <c r="A539" s="64"/>
      <c r="B539" s="64"/>
      <c r="C539" s="493" t="str">
        <f t="shared" si="42"/>
        <v>Hungary | 2018</v>
      </c>
      <c r="D539" s="494" t="s">
        <v>110</v>
      </c>
      <c r="E539" s="495">
        <v>2018</v>
      </c>
      <c r="F539" s="496">
        <v>0.15502508742587806</v>
      </c>
      <c r="G539" s="497">
        <v>2.5847650904667783E-3</v>
      </c>
      <c r="H539" s="497">
        <v>0.23834575034210126</v>
      </c>
      <c r="I539" s="498">
        <v>2.4935380872738331E-3</v>
      </c>
      <c r="J539" s="498">
        <v>1.1008058385282044E-2</v>
      </c>
      <c r="K539" s="499">
        <v>0.48952409913334349</v>
      </c>
      <c r="L539" s="500">
        <v>6.0635548122244184E-2</v>
      </c>
      <c r="M539" s="501">
        <v>6.6899802341493083E-3</v>
      </c>
      <c r="N539" s="545">
        <v>3.0409001064315038E-5</v>
      </c>
      <c r="O539" s="501">
        <v>1.0612741371445949E-2</v>
      </c>
      <c r="P539" s="501"/>
      <c r="Q539" s="501">
        <v>2.3050022806750798E-2</v>
      </c>
      <c r="R539" s="502"/>
      <c r="S539" s="503">
        <f t="shared" si="43"/>
        <v>0.89898129846434549</v>
      </c>
      <c r="T539" s="504">
        <f t="shared" si="44"/>
        <v>0.59054280066899811</v>
      </c>
      <c r="U539" s="505">
        <f t="shared" si="45"/>
        <v>0.10101870153565455</v>
      </c>
      <c r="V539" s="506">
        <v>2017</v>
      </c>
      <c r="W539" s="507" t="s">
        <v>354</v>
      </c>
      <c r="X539" s="65" t="s">
        <v>355</v>
      </c>
      <c r="Y539" s="64" t="s">
        <v>271</v>
      </c>
    </row>
    <row r="540" spans="1:25" ht="14.25" customHeight="1" x14ac:dyDescent="0.2">
      <c r="A540" s="64"/>
      <c r="B540" s="64"/>
      <c r="C540" s="509" t="str">
        <f t="shared" si="42"/>
        <v>Hungary | 2019</v>
      </c>
      <c r="D540" s="510" t="s">
        <v>110</v>
      </c>
      <c r="E540" s="511">
        <v>2019</v>
      </c>
      <c r="F540" s="512">
        <v>0.15087861668591404</v>
      </c>
      <c r="G540" s="513">
        <v>2.8090764380910766E-3</v>
      </c>
      <c r="H540" s="513">
        <v>0.226442772870564</v>
      </c>
      <c r="I540" s="514">
        <v>4.3384624988295518E-3</v>
      </c>
      <c r="J540" s="514">
        <v>1.1954180842098693E-2</v>
      </c>
      <c r="K540" s="515">
        <v>0.4910577733387434</v>
      </c>
      <c r="L540" s="516">
        <v>6.6637535503604975E-2</v>
      </c>
      <c r="M540" s="517">
        <v>6.9290552139579884E-3</v>
      </c>
      <c r="N540" s="547">
        <v>3.7454352507881021E-4</v>
      </c>
      <c r="O540" s="517">
        <v>1.9632323106214301E-2</v>
      </c>
      <c r="P540" s="517"/>
      <c r="Q540" s="517">
        <v>1.8945659976903149E-2</v>
      </c>
      <c r="R540" s="518"/>
      <c r="S540" s="519">
        <f t="shared" si="43"/>
        <v>0.88748088267424075</v>
      </c>
      <c r="T540" s="520">
        <f t="shared" si="44"/>
        <v>0.60357689066450271</v>
      </c>
      <c r="U540" s="521">
        <f t="shared" si="45"/>
        <v>0.11251911732575923</v>
      </c>
      <c r="V540" s="522">
        <v>2018</v>
      </c>
      <c r="W540" s="523" t="s">
        <v>354</v>
      </c>
      <c r="X540" s="66" t="s">
        <v>355</v>
      </c>
      <c r="Y540" s="64" t="s">
        <v>271</v>
      </c>
    </row>
    <row r="541" spans="1:25" ht="14.25" customHeight="1" x14ac:dyDescent="0.2">
      <c r="A541" s="64"/>
      <c r="B541" s="64"/>
      <c r="C541" s="509" t="str">
        <f t="shared" si="42"/>
        <v>Hungary | 2020</v>
      </c>
      <c r="D541" s="510" t="s">
        <v>110</v>
      </c>
      <c r="E541" s="511">
        <v>2020</v>
      </c>
      <c r="F541" s="512">
        <v>0.12250395268489782</v>
      </c>
      <c r="G541" s="513">
        <v>2.0495403173859577E-3</v>
      </c>
      <c r="H541" s="513">
        <v>0.25080517655325879</v>
      </c>
      <c r="I541" s="514">
        <v>3.2499853604263042E-3</v>
      </c>
      <c r="J541" s="514">
        <v>1.1272471745622768E-2</v>
      </c>
      <c r="K541" s="515">
        <v>0.47689875270832116</v>
      </c>
      <c r="L541" s="516">
        <v>6.1105580605492767E-2</v>
      </c>
      <c r="M541" s="517">
        <v>6.412133278678925E-3</v>
      </c>
      <c r="N541" s="547">
        <v>5.2702465304210343E-4</v>
      </c>
      <c r="O541" s="517">
        <v>4.3830883644668264E-2</v>
      </c>
      <c r="P541" s="517"/>
      <c r="Q541" s="517">
        <v>2.1344498448205188E-2</v>
      </c>
      <c r="R541" s="518"/>
      <c r="S541" s="519">
        <f t="shared" si="43"/>
        <v>0.86677987936991274</v>
      </c>
      <c r="T541" s="520">
        <f t="shared" si="44"/>
        <v>0.61011887333840842</v>
      </c>
      <c r="U541" s="521">
        <f t="shared" si="45"/>
        <v>0.13322012063008726</v>
      </c>
      <c r="V541" s="522">
        <v>2019</v>
      </c>
      <c r="W541" s="523" t="s">
        <v>354</v>
      </c>
      <c r="X541" s="66" t="s">
        <v>355</v>
      </c>
      <c r="Y541" s="64" t="s">
        <v>271</v>
      </c>
    </row>
    <row r="542" spans="1:25" ht="14.25" customHeight="1" x14ac:dyDescent="0.2">
      <c r="A542" s="64"/>
      <c r="B542" s="64"/>
      <c r="C542" s="509" t="str">
        <f t="shared" si="42"/>
        <v>Hungary | 2021</v>
      </c>
      <c r="D542" s="510" t="s">
        <v>110</v>
      </c>
      <c r="E542" s="511">
        <v>2021</v>
      </c>
      <c r="F542" s="512">
        <v>0.1099816744931852</v>
      </c>
      <c r="G542" s="513">
        <v>1.2026113847211086E-3</v>
      </c>
      <c r="H542" s="513">
        <v>0.25990722712175007</v>
      </c>
      <c r="I542" s="514">
        <v>4.3236742641163672E-3</v>
      </c>
      <c r="J542" s="514">
        <v>1.1653876990035505E-2</v>
      </c>
      <c r="K542" s="515">
        <v>0.45971251861184287</v>
      </c>
      <c r="L542" s="516">
        <v>5.6866338334669565E-2</v>
      </c>
      <c r="M542" s="517">
        <v>6.9865994731416791E-3</v>
      </c>
      <c r="N542" s="547">
        <v>4.5813767036994619E-4</v>
      </c>
      <c r="O542" s="517">
        <v>7.0152330775398009E-2</v>
      </c>
      <c r="P542" s="517"/>
      <c r="Q542" s="517">
        <v>1.8755010880769672E-2</v>
      </c>
      <c r="R542" s="518"/>
      <c r="S542" s="519">
        <f t="shared" si="43"/>
        <v>0.84678158286565108</v>
      </c>
      <c r="T542" s="520">
        <f t="shared" si="44"/>
        <v>0.61293093574619184</v>
      </c>
      <c r="U542" s="521">
        <f t="shared" si="45"/>
        <v>0.15321841713434889</v>
      </c>
      <c r="V542" s="522">
        <v>2020</v>
      </c>
      <c r="W542" s="523" t="s">
        <v>354</v>
      </c>
      <c r="X542" s="66" t="s">
        <v>355</v>
      </c>
      <c r="Y542" s="64" t="s">
        <v>271</v>
      </c>
    </row>
    <row r="543" spans="1:25" ht="14.25" customHeight="1" x14ac:dyDescent="0.2">
      <c r="A543" s="64"/>
      <c r="B543" s="64"/>
      <c r="C543" s="509" t="str">
        <f t="shared" si="42"/>
        <v>Hungary | 2022</v>
      </c>
      <c r="D543" s="510" t="s">
        <v>110</v>
      </c>
      <c r="E543" s="511">
        <v>2022</v>
      </c>
      <c r="F543" s="512">
        <v>8.5884306670357041E-2</v>
      </c>
      <c r="G543" s="513">
        <v>1.6329919734292832E-3</v>
      </c>
      <c r="H543" s="513">
        <v>0.26628840298920564</v>
      </c>
      <c r="I543" s="514">
        <v>4.0132853584278995E-3</v>
      </c>
      <c r="J543" s="514">
        <v>1.1430943814004982E-2</v>
      </c>
      <c r="K543" s="515">
        <v>0.44256850262939385</v>
      </c>
      <c r="L543" s="516">
        <v>5.7293108220315525E-2</v>
      </c>
      <c r="M543" s="517">
        <v>5.7293108220315527E-3</v>
      </c>
      <c r="N543" s="547">
        <v>3.3213396069748134E-4</v>
      </c>
      <c r="O543" s="517">
        <v>0.10653196789371713</v>
      </c>
      <c r="P543" s="517"/>
      <c r="Q543" s="517">
        <v>1.8295045668419597E-2</v>
      </c>
      <c r="R543" s="518"/>
      <c r="S543" s="519">
        <f t="shared" si="43"/>
        <v>0.81181843343481863</v>
      </c>
      <c r="T543" s="520">
        <f t="shared" si="44"/>
        <v>0.6307500691945751</v>
      </c>
      <c r="U543" s="521">
        <f t="shared" si="45"/>
        <v>0.18818156656518131</v>
      </c>
      <c r="V543" s="522">
        <v>2021</v>
      </c>
      <c r="W543" s="523" t="s">
        <v>788</v>
      </c>
      <c r="X543" s="524" t="s">
        <v>357</v>
      </c>
      <c r="Y543" s="64" t="s">
        <v>271</v>
      </c>
    </row>
    <row r="544" spans="1:25" ht="14.25" customHeight="1" x14ac:dyDescent="0.2">
      <c r="A544" s="64"/>
      <c r="B544" s="64"/>
      <c r="C544" s="509" t="str">
        <f t="shared" si="42"/>
        <v>Hungary | 2023</v>
      </c>
      <c r="D544" s="510" t="s">
        <v>110</v>
      </c>
      <c r="E544" s="511">
        <v>2023</v>
      </c>
      <c r="F544" s="512"/>
      <c r="G544" s="513"/>
      <c r="H544" s="513"/>
      <c r="I544" s="514"/>
      <c r="J544" s="514"/>
      <c r="K544" s="515"/>
      <c r="L544" s="516"/>
      <c r="M544" s="517"/>
      <c r="N544" s="517"/>
      <c r="O544" s="517"/>
      <c r="P544" s="517"/>
      <c r="Q544" s="517"/>
      <c r="R544" s="518"/>
      <c r="S544" s="519" t="str">
        <f t="shared" si="43"/>
        <v/>
      </c>
      <c r="T544" s="520" t="str">
        <f t="shared" si="44"/>
        <v/>
      </c>
      <c r="U544" s="521" t="str">
        <f t="shared" si="45"/>
        <v/>
      </c>
      <c r="V544" s="522"/>
      <c r="W544" s="523"/>
      <c r="X544" s="524"/>
      <c r="Y544" s="64" t="s">
        <v>271</v>
      </c>
    </row>
    <row r="545" spans="1:25" ht="14.25" customHeight="1" x14ac:dyDescent="0.2">
      <c r="A545" s="64"/>
      <c r="B545" s="64"/>
      <c r="C545" s="509" t="str">
        <f t="shared" si="42"/>
        <v>Hungary | 2024</v>
      </c>
      <c r="D545" s="510" t="s">
        <v>110</v>
      </c>
      <c r="E545" s="511">
        <v>2024</v>
      </c>
      <c r="F545" s="512"/>
      <c r="G545" s="513"/>
      <c r="H545" s="513"/>
      <c r="I545" s="514"/>
      <c r="J545" s="514"/>
      <c r="K545" s="515"/>
      <c r="L545" s="516"/>
      <c r="M545" s="517"/>
      <c r="N545" s="517"/>
      <c r="O545" s="517"/>
      <c r="P545" s="517"/>
      <c r="Q545" s="517"/>
      <c r="R545" s="518"/>
      <c r="S545" s="519" t="str">
        <f t="shared" si="43"/>
        <v/>
      </c>
      <c r="T545" s="520" t="str">
        <f t="shared" si="44"/>
        <v/>
      </c>
      <c r="U545" s="521" t="str">
        <f t="shared" si="45"/>
        <v/>
      </c>
      <c r="V545" s="522"/>
      <c r="W545" s="523"/>
      <c r="X545" s="524"/>
      <c r="Y545" s="64" t="s">
        <v>271</v>
      </c>
    </row>
    <row r="546" spans="1:25" ht="14.25" customHeight="1" x14ac:dyDescent="0.2">
      <c r="A546" s="64"/>
      <c r="B546" s="64"/>
      <c r="C546" s="509" t="str">
        <f t="shared" si="42"/>
        <v>Hungary | 2025</v>
      </c>
      <c r="D546" s="510" t="s">
        <v>110</v>
      </c>
      <c r="E546" s="511">
        <v>2025</v>
      </c>
      <c r="F546" s="512"/>
      <c r="G546" s="513"/>
      <c r="H546" s="513"/>
      <c r="I546" s="514"/>
      <c r="J546" s="514"/>
      <c r="K546" s="515"/>
      <c r="L546" s="516"/>
      <c r="M546" s="517"/>
      <c r="N546" s="517"/>
      <c r="O546" s="517"/>
      <c r="P546" s="517"/>
      <c r="Q546" s="517"/>
      <c r="R546" s="518"/>
      <c r="S546" s="519" t="str">
        <f t="shared" si="43"/>
        <v/>
      </c>
      <c r="T546" s="520" t="str">
        <f t="shared" si="44"/>
        <v/>
      </c>
      <c r="U546" s="521" t="str">
        <f t="shared" si="45"/>
        <v/>
      </c>
      <c r="V546" s="522"/>
      <c r="W546" s="523"/>
      <c r="X546" s="524"/>
      <c r="Y546" s="64" t="s">
        <v>271</v>
      </c>
    </row>
    <row r="547" spans="1:25" ht="14.25" customHeight="1" x14ac:dyDescent="0.2">
      <c r="A547" s="64"/>
      <c r="B547" s="64"/>
      <c r="C547" s="509" t="str">
        <f t="shared" si="42"/>
        <v>Hungary | 2026</v>
      </c>
      <c r="D547" s="510" t="s">
        <v>110</v>
      </c>
      <c r="E547" s="511">
        <v>2026</v>
      </c>
      <c r="F547" s="512"/>
      <c r="G547" s="513"/>
      <c r="H547" s="513"/>
      <c r="I547" s="514"/>
      <c r="J547" s="514"/>
      <c r="K547" s="515"/>
      <c r="L547" s="516"/>
      <c r="M547" s="517"/>
      <c r="N547" s="517"/>
      <c r="O547" s="517"/>
      <c r="P547" s="517"/>
      <c r="Q547" s="517"/>
      <c r="R547" s="518"/>
      <c r="S547" s="519" t="str">
        <f t="shared" si="43"/>
        <v/>
      </c>
      <c r="T547" s="520" t="str">
        <f t="shared" si="44"/>
        <v/>
      </c>
      <c r="U547" s="521" t="str">
        <f t="shared" si="45"/>
        <v/>
      </c>
      <c r="V547" s="522"/>
      <c r="W547" s="523"/>
      <c r="X547" s="524"/>
      <c r="Y547" s="64" t="s">
        <v>271</v>
      </c>
    </row>
    <row r="548" spans="1:25" ht="14.25" customHeight="1" x14ac:dyDescent="0.2">
      <c r="A548" s="64"/>
      <c r="B548" s="64"/>
      <c r="C548" s="509" t="str">
        <f t="shared" si="42"/>
        <v>Hungary | 2027</v>
      </c>
      <c r="D548" s="510" t="s">
        <v>110</v>
      </c>
      <c r="E548" s="511">
        <v>2027</v>
      </c>
      <c r="F548" s="512"/>
      <c r="G548" s="513"/>
      <c r="H548" s="513"/>
      <c r="I548" s="514"/>
      <c r="J548" s="514"/>
      <c r="K548" s="515"/>
      <c r="L548" s="516"/>
      <c r="M548" s="517"/>
      <c r="N548" s="517"/>
      <c r="O548" s="517"/>
      <c r="P548" s="517"/>
      <c r="Q548" s="517"/>
      <c r="R548" s="518"/>
      <c r="S548" s="519" t="str">
        <f t="shared" si="43"/>
        <v/>
      </c>
      <c r="T548" s="520" t="str">
        <f t="shared" si="44"/>
        <v/>
      </c>
      <c r="U548" s="521" t="str">
        <f t="shared" si="45"/>
        <v/>
      </c>
      <c r="V548" s="522"/>
      <c r="W548" s="523"/>
      <c r="X548" s="524"/>
      <c r="Y548" s="64" t="s">
        <v>271</v>
      </c>
    </row>
    <row r="549" spans="1:25" ht="14.25" customHeight="1" x14ac:dyDescent="0.2">
      <c r="A549" s="64"/>
      <c r="B549" s="64"/>
      <c r="C549" s="509" t="str">
        <f t="shared" si="42"/>
        <v>Hungary | 2028</v>
      </c>
      <c r="D549" s="510" t="s">
        <v>110</v>
      </c>
      <c r="E549" s="511">
        <v>2028</v>
      </c>
      <c r="F549" s="512"/>
      <c r="G549" s="513"/>
      <c r="H549" s="513"/>
      <c r="I549" s="514"/>
      <c r="J549" s="514"/>
      <c r="K549" s="515"/>
      <c r="L549" s="516"/>
      <c r="M549" s="517"/>
      <c r="N549" s="517"/>
      <c r="O549" s="517"/>
      <c r="P549" s="517"/>
      <c r="Q549" s="517"/>
      <c r="R549" s="518"/>
      <c r="S549" s="519" t="str">
        <f t="shared" si="43"/>
        <v/>
      </c>
      <c r="T549" s="520" t="str">
        <f t="shared" si="44"/>
        <v/>
      </c>
      <c r="U549" s="521" t="str">
        <f t="shared" si="45"/>
        <v/>
      </c>
      <c r="V549" s="522"/>
      <c r="W549" s="523"/>
      <c r="X549" s="524"/>
      <c r="Y549" s="64" t="s">
        <v>271</v>
      </c>
    </row>
    <row r="550" spans="1:25" ht="14.25" customHeight="1" x14ac:dyDescent="0.2">
      <c r="A550" s="64"/>
      <c r="B550" s="64"/>
      <c r="C550" s="509" t="str">
        <f t="shared" si="42"/>
        <v>Hungary | 2029</v>
      </c>
      <c r="D550" s="510" t="s">
        <v>110</v>
      </c>
      <c r="E550" s="511">
        <v>2029</v>
      </c>
      <c r="F550" s="512"/>
      <c r="G550" s="513"/>
      <c r="H550" s="513"/>
      <c r="I550" s="514"/>
      <c r="J550" s="514"/>
      <c r="K550" s="515"/>
      <c r="L550" s="516"/>
      <c r="M550" s="517"/>
      <c r="N550" s="517"/>
      <c r="O550" s="517"/>
      <c r="P550" s="517"/>
      <c r="Q550" s="517"/>
      <c r="R550" s="518"/>
      <c r="S550" s="519" t="str">
        <f t="shared" si="43"/>
        <v/>
      </c>
      <c r="T550" s="520" t="str">
        <f t="shared" si="44"/>
        <v/>
      </c>
      <c r="U550" s="521" t="str">
        <f t="shared" si="45"/>
        <v/>
      </c>
      <c r="V550" s="522"/>
      <c r="W550" s="523"/>
      <c r="X550" s="524"/>
      <c r="Y550" s="64" t="s">
        <v>271</v>
      </c>
    </row>
    <row r="551" spans="1:25" ht="14.25" customHeight="1" thickBot="1" x14ac:dyDescent="0.25">
      <c r="A551" s="64"/>
      <c r="B551" s="64"/>
      <c r="C551" s="525" t="str">
        <f t="shared" si="42"/>
        <v>Hungary | 2030</v>
      </c>
      <c r="D551" s="510" t="s">
        <v>110</v>
      </c>
      <c r="E551" s="527">
        <v>2030</v>
      </c>
      <c r="F551" s="528"/>
      <c r="G551" s="529"/>
      <c r="H551" s="529"/>
      <c r="I551" s="530"/>
      <c r="J551" s="530"/>
      <c r="K551" s="531"/>
      <c r="L551" s="532"/>
      <c r="M551" s="533"/>
      <c r="N551" s="533"/>
      <c r="O551" s="533"/>
      <c r="P551" s="533"/>
      <c r="Q551" s="533"/>
      <c r="R551" s="534"/>
      <c r="S551" s="535" t="str">
        <f t="shared" si="43"/>
        <v/>
      </c>
      <c r="T551" s="536" t="str">
        <f t="shared" si="44"/>
        <v/>
      </c>
      <c r="U551" s="537" t="str">
        <f t="shared" si="45"/>
        <v/>
      </c>
      <c r="V551" s="538"/>
      <c r="W551" s="539"/>
      <c r="X551" s="540"/>
      <c r="Y551" s="64" t="s">
        <v>271</v>
      </c>
    </row>
    <row r="552" spans="1:25" ht="14.25" customHeight="1" x14ac:dyDescent="0.2">
      <c r="A552" s="64"/>
      <c r="B552" s="64"/>
      <c r="C552" s="493" t="str">
        <f t="shared" si="42"/>
        <v>India | 2018</v>
      </c>
      <c r="D552" s="494" t="s">
        <v>203</v>
      </c>
      <c r="E552" s="495">
        <v>2018</v>
      </c>
      <c r="F552" s="496">
        <v>0.74915141691175402</v>
      </c>
      <c r="G552" s="497">
        <v>6.4069514230085632E-3</v>
      </c>
      <c r="H552" s="497">
        <v>4.9217819118268821E-2</v>
      </c>
      <c r="I552" s="498"/>
      <c r="J552" s="551">
        <v>1.1027272618831453E-3</v>
      </c>
      <c r="K552" s="499">
        <v>2.5411766577025898E-2</v>
      </c>
      <c r="L552" s="500">
        <v>2.1064476409986575E-2</v>
      </c>
      <c r="M552" s="501">
        <v>9.3947193678403915E-2</v>
      </c>
      <c r="N552" s="501"/>
      <c r="O552" s="501">
        <v>1.7253307850437313E-2</v>
      </c>
      <c r="P552" s="501"/>
      <c r="Q552" s="501">
        <v>3.6444340769231788E-2</v>
      </c>
      <c r="R552" s="502"/>
      <c r="S552" s="503">
        <f t="shared" si="43"/>
        <v>0.83129068129194039</v>
      </c>
      <c r="T552" s="504">
        <f t="shared" si="44"/>
        <v>0.19412108528508551</v>
      </c>
      <c r="U552" s="505">
        <f t="shared" si="45"/>
        <v>0.16870931870805958</v>
      </c>
      <c r="V552" s="506">
        <v>2017</v>
      </c>
      <c r="W552" s="507" t="s">
        <v>354</v>
      </c>
      <c r="X552" s="65" t="s">
        <v>355</v>
      </c>
      <c r="Y552" s="64" t="s">
        <v>271</v>
      </c>
    </row>
    <row r="553" spans="1:25" ht="14.25" customHeight="1" x14ac:dyDescent="0.2">
      <c r="A553" s="64"/>
      <c r="B553" s="64"/>
      <c r="C553" s="509" t="str">
        <f t="shared" si="42"/>
        <v>India | 2019</v>
      </c>
      <c r="D553" s="510" t="s">
        <v>203</v>
      </c>
      <c r="E553" s="511">
        <v>2019</v>
      </c>
      <c r="F553" s="512">
        <v>0.7503473383990219</v>
      </c>
      <c r="G553" s="513">
        <v>4.1326117484337122E-3</v>
      </c>
      <c r="H553" s="513">
        <v>4.2410111807515444E-2</v>
      </c>
      <c r="I553" s="514"/>
      <c r="J553" s="553">
        <v>9.3224755619294726E-4</v>
      </c>
      <c r="K553" s="515">
        <v>2.3516395491877194E-2</v>
      </c>
      <c r="L553" s="516">
        <v>1.8988869001493835E-2</v>
      </c>
      <c r="M553" s="517">
        <v>9.4099165268398982E-2</v>
      </c>
      <c r="N553" s="517"/>
      <c r="O553" s="517">
        <v>2.4707358847520618E-2</v>
      </c>
      <c r="P553" s="517"/>
      <c r="Q553" s="517">
        <v>4.0865901879545405E-2</v>
      </c>
      <c r="R553" s="518"/>
      <c r="S553" s="519">
        <f t="shared" si="43"/>
        <v>0.82133870500304118</v>
      </c>
      <c r="T553" s="520">
        <f t="shared" si="44"/>
        <v>0.20217769048883605</v>
      </c>
      <c r="U553" s="521">
        <f t="shared" si="45"/>
        <v>0.17866129499695882</v>
      </c>
      <c r="V553" s="522">
        <v>2018</v>
      </c>
      <c r="W553" s="523" t="s">
        <v>354</v>
      </c>
      <c r="X553" s="66" t="s">
        <v>355</v>
      </c>
      <c r="Y553" s="64" t="s">
        <v>271</v>
      </c>
    </row>
    <row r="554" spans="1:25" ht="14.25" customHeight="1" x14ac:dyDescent="0.2">
      <c r="A554" s="64"/>
      <c r="B554" s="64"/>
      <c r="C554" s="509" t="str">
        <f t="shared" si="42"/>
        <v>India | 2020</v>
      </c>
      <c r="D554" s="510" t="s">
        <v>203</v>
      </c>
      <c r="E554" s="511">
        <v>2020</v>
      </c>
      <c r="F554" s="512">
        <v>0.72721701802684013</v>
      </c>
      <c r="G554" s="513">
        <v>3.6940548996421733E-3</v>
      </c>
      <c r="H554" s="513">
        <v>3.9992239898010089E-2</v>
      </c>
      <c r="I554" s="514"/>
      <c r="J554" s="553">
        <v>9.4168221766470202E-4</v>
      </c>
      <c r="K554" s="515">
        <v>2.862122695834796E-2</v>
      </c>
      <c r="L554" s="516">
        <v>1.913542609734617E-2</v>
      </c>
      <c r="M554" s="517">
        <v>0.10617728753641396</v>
      </c>
      <c r="N554" s="517"/>
      <c r="O554" s="517">
        <v>3.1140796580628075E-2</v>
      </c>
      <c r="P554" s="517"/>
      <c r="Q554" s="517">
        <v>4.3080267785106763E-2</v>
      </c>
      <c r="R554" s="518"/>
      <c r="S554" s="519">
        <f t="shared" si="43"/>
        <v>0.80046622200050499</v>
      </c>
      <c r="T554" s="520">
        <f t="shared" si="44"/>
        <v>0.22815500495784291</v>
      </c>
      <c r="U554" s="521">
        <f t="shared" si="45"/>
        <v>0.19953377799949495</v>
      </c>
      <c r="V554" s="522">
        <v>2019</v>
      </c>
      <c r="W554" s="523" t="s">
        <v>354</v>
      </c>
      <c r="X554" s="66" t="s">
        <v>355</v>
      </c>
      <c r="Y554" s="64" t="s">
        <v>271</v>
      </c>
    </row>
    <row r="555" spans="1:25" ht="14.25" customHeight="1" x14ac:dyDescent="0.2">
      <c r="A555" s="64"/>
      <c r="B555" s="64"/>
      <c r="C555" s="509" t="str">
        <f t="shared" si="42"/>
        <v>India | 2021</v>
      </c>
      <c r="D555" s="510" t="s">
        <v>203</v>
      </c>
      <c r="E555" s="511">
        <v>2021</v>
      </c>
      <c r="F555" s="512">
        <v>0.72459415705339891</v>
      </c>
      <c r="G555" s="513">
        <v>3.0553058782049054E-3</v>
      </c>
      <c r="H555" s="513">
        <v>4.2389420522319497E-2</v>
      </c>
      <c r="I555" s="514"/>
      <c r="J555" s="553">
        <v>9.9070869191690948E-4</v>
      </c>
      <c r="K555" s="515">
        <v>2.6710027759707208E-2</v>
      </c>
      <c r="L555" s="516">
        <v>1.9438002492911093E-2</v>
      </c>
      <c r="M555" s="517">
        <v>0.10368238226954228</v>
      </c>
      <c r="N555" s="517"/>
      <c r="O555" s="517">
        <v>3.8078968669768738E-2</v>
      </c>
      <c r="P555" s="517"/>
      <c r="Q555" s="517">
        <v>4.106102666223041E-2</v>
      </c>
      <c r="R555" s="518"/>
      <c r="S555" s="519">
        <f t="shared" si="43"/>
        <v>0.79773961990554754</v>
      </c>
      <c r="T555" s="520">
        <f t="shared" si="44"/>
        <v>0.22897040785415973</v>
      </c>
      <c r="U555" s="521">
        <f t="shared" si="45"/>
        <v>0.20226038009445252</v>
      </c>
      <c r="V555" s="522">
        <v>2020</v>
      </c>
      <c r="W555" s="523" t="s">
        <v>354</v>
      </c>
      <c r="X555" s="66" t="s">
        <v>355</v>
      </c>
      <c r="Y555" s="64" t="s">
        <v>271</v>
      </c>
    </row>
    <row r="556" spans="1:25" ht="14.25" customHeight="1" x14ac:dyDescent="0.2">
      <c r="A556" s="64"/>
      <c r="B556" s="64"/>
      <c r="C556" s="509" t="str">
        <f t="shared" si="42"/>
        <v>India | 2022</v>
      </c>
      <c r="D556" s="510" t="s">
        <v>203</v>
      </c>
      <c r="E556" s="511">
        <v>2022</v>
      </c>
      <c r="F556" s="512">
        <v>0.72459415705339891</v>
      </c>
      <c r="G556" s="513">
        <v>3.0553058782049054E-3</v>
      </c>
      <c r="H556" s="513">
        <v>4.2389420522319497E-2</v>
      </c>
      <c r="I556" s="514"/>
      <c r="J556" s="553">
        <v>9.9070869191690948E-4</v>
      </c>
      <c r="K556" s="515">
        <v>2.6710027759707208E-2</v>
      </c>
      <c r="L556" s="516">
        <v>1.9438002492911093E-2</v>
      </c>
      <c r="M556" s="517">
        <v>0.10368238226954228</v>
      </c>
      <c r="N556" s="517"/>
      <c r="O556" s="517">
        <v>3.8078968669768738E-2</v>
      </c>
      <c r="P556" s="517"/>
      <c r="Q556" s="517">
        <v>4.106102666223041E-2</v>
      </c>
      <c r="R556" s="518"/>
      <c r="S556" s="519">
        <f t="shared" si="43"/>
        <v>0.79773961990554754</v>
      </c>
      <c r="T556" s="520">
        <f t="shared" si="44"/>
        <v>0.22897040785415973</v>
      </c>
      <c r="U556" s="521">
        <f t="shared" si="45"/>
        <v>0.20226038009445252</v>
      </c>
      <c r="V556" s="522">
        <v>2020</v>
      </c>
      <c r="W556" s="523" t="s">
        <v>788</v>
      </c>
      <c r="X556" s="524" t="s">
        <v>355</v>
      </c>
      <c r="Y556" s="64" t="s">
        <v>271</v>
      </c>
    </row>
    <row r="557" spans="1:25" ht="14.25" customHeight="1" x14ac:dyDescent="0.2">
      <c r="A557" s="64"/>
      <c r="B557" s="64"/>
      <c r="C557" s="509" t="str">
        <f t="shared" si="42"/>
        <v>India | 2023</v>
      </c>
      <c r="D557" s="510" t="s">
        <v>203</v>
      </c>
      <c r="E557" s="511">
        <v>2023</v>
      </c>
      <c r="F557" s="512"/>
      <c r="G557" s="513"/>
      <c r="H557" s="513"/>
      <c r="I557" s="514"/>
      <c r="J557" s="514"/>
      <c r="K557" s="515"/>
      <c r="L557" s="516"/>
      <c r="M557" s="517"/>
      <c r="N557" s="517"/>
      <c r="O557" s="517"/>
      <c r="P557" s="517"/>
      <c r="Q557" s="517"/>
      <c r="R557" s="518"/>
      <c r="S557" s="519" t="str">
        <f t="shared" si="43"/>
        <v/>
      </c>
      <c r="T557" s="520" t="str">
        <f t="shared" si="44"/>
        <v/>
      </c>
      <c r="U557" s="521" t="str">
        <f t="shared" si="45"/>
        <v/>
      </c>
      <c r="V557" s="522"/>
      <c r="W557" s="523"/>
      <c r="X557" s="524"/>
      <c r="Y557" s="64" t="s">
        <v>271</v>
      </c>
    </row>
    <row r="558" spans="1:25" ht="14.25" customHeight="1" x14ac:dyDescent="0.2">
      <c r="A558" s="64"/>
      <c r="B558" s="64"/>
      <c r="C558" s="509" t="str">
        <f t="shared" si="42"/>
        <v>India | 2024</v>
      </c>
      <c r="D558" s="510" t="s">
        <v>203</v>
      </c>
      <c r="E558" s="511">
        <v>2024</v>
      </c>
      <c r="F558" s="512"/>
      <c r="G558" s="513"/>
      <c r="H558" s="513"/>
      <c r="I558" s="514"/>
      <c r="J558" s="514"/>
      <c r="K558" s="515"/>
      <c r="L558" s="516"/>
      <c r="M558" s="517"/>
      <c r="N558" s="517"/>
      <c r="O558" s="517"/>
      <c r="P558" s="517"/>
      <c r="Q558" s="517"/>
      <c r="R558" s="518"/>
      <c r="S558" s="519" t="str">
        <f t="shared" si="43"/>
        <v/>
      </c>
      <c r="T558" s="520" t="str">
        <f t="shared" si="44"/>
        <v/>
      </c>
      <c r="U558" s="521" t="str">
        <f t="shared" si="45"/>
        <v/>
      </c>
      <c r="V558" s="522"/>
      <c r="W558" s="523"/>
      <c r="X558" s="524"/>
      <c r="Y558" s="64" t="s">
        <v>271</v>
      </c>
    </row>
    <row r="559" spans="1:25" ht="14.25" customHeight="1" x14ac:dyDescent="0.2">
      <c r="A559" s="64"/>
      <c r="B559" s="64"/>
      <c r="C559" s="509" t="str">
        <f t="shared" si="42"/>
        <v>India | 2025</v>
      </c>
      <c r="D559" s="510" t="s">
        <v>203</v>
      </c>
      <c r="E559" s="511">
        <v>2025</v>
      </c>
      <c r="F559" s="512"/>
      <c r="G559" s="513"/>
      <c r="H559" s="513"/>
      <c r="I559" s="514"/>
      <c r="J559" s="514"/>
      <c r="K559" s="515"/>
      <c r="L559" s="516"/>
      <c r="M559" s="517"/>
      <c r="N559" s="517"/>
      <c r="O559" s="517"/>
      <c r="P559" s="517"/>
      <c r="Q559" s="517"/>
      <c r="R559" s="518"/>
      <c r="S559" s="519" t="str">
        <f t="shared" si="43"/>
        <v/>
      </c>
      <c r="T559" s="520" t="str">
        <f t="shared" si="44"/>
        <v/>
      </c>
      <c r="U559" s="521" t="str">
        <f t="shared" si="45"/>
        <v/>
      </c>
      <c r="V559" s="522"/>
      <c r="W559" s="523"/>
      <c r="X559" s="524"/>
      <c r="Y559" s="64" t="s">
        <v>271</v>
      </c>
    </row>
    <row r="560" spans="1:25" ht="14.25" customHeight="1" x14ac:dyDescent="0.2">
      <c r="A560" s="64"/>
      <c r="B560" s="64"/>
      <c r="C560" s="509" t="str">
        <f t="shared" si="42"/>
        <v>India | 2026</v>
      </c>
      <c r="D560" s="510" t="s">
        <v>203</v>
      </c>
      <c r="E560" s="511">
        <v>2026</v>
      </c>
      <c r="F560" s="512"/>
      <c r="G560" s="513"/>
      <c r="H560" s="513"/>
      <c r="I560" s="514"/>
      <c r="J560" s="514"/>
      <c r="K560" s="515"/>
      <c r="L560" s="516"/>
      <c r="M560" s="517"/>
      <c r="N560" s="517"/>
      <c r="O560" s="517"/>
      <c r="P560" s="517"/>
      <c r="Q560" s="517"/>
      <c r="R560" s="518"/>
      <c r="S560" s="519" t="str">
        <f t="shared" si="43"/>
        <v/>
      </c>
      <c r="T560" s="520" t="str">
        <f t="shared" si="44"/>
        <v/>
      </c>
      <c r="U560" s="521" t="str">
        <f t="shared" si="45"/>
        <v/>
      </c>
      <c r="V560" s="522"/>
      <c r="W560" s="523"/>
      <c r="X560" s="524"/>
      <c r="Y560" s="64" t="s">
        <v>271</v>
      </c>
    </row>
    <row r="561" spans="1:25" ht="14.25" customHeight="1" x14ac:dyDescent="0.2">
      <c r="A561" s="64"/>
      <c r="B561" s="64"/>
      <c r="C561" s="509" t="str">
        <f t="shared" si="42"/>
        <v>India | 2027</v>
      </c>
      <c r="D561" s="510" t="s">
        <v>203</v>
      </c>
      <c r="E561" s="511">
        <v>2027</v>
      </c>
      <c r="F561" s="512"/>
      <c r="G561" s="513"/>
      <c r="H561" s="513"/>
      <c r="I561" s="514"/>
      <c r="J561" s="514"/>
      <c r="K561" s="515"/>
      <c r="L561" s="516"/>
      <c r="M561" s="517"/>
      <c r="N561" s="517"/>
      <c r="O561" s="517"/>
      <c r="P561" s="517"/>
      <c r="Q561" s="517"/>
      <c r="R561" s="518"/>
      <c r="S561" s="519" t="str">
        <f t="shared" si="43"/>
        <v/>
      </c>
      <c r="T561" s="520" t="str">
        <f t="shared" si="44"/>
        <v/>
      </c>
      <c r="U561" s="521" t="str">
        <f t="shared" si="45"/>
        <v/>
      </c>
      <c r="V561" s="522"/>
      <c r="W561" s="523"/>
      <c r="X561" s="524"/>
      <c r="Y561" s="64" t="s">
        <v>271</v>
      </c>
    </row>
    <row r="562" spans="1:25" ht="14.25" customHeight="1" x14ac:dyDescent="0.2">
      <c r="A562" s="64"/>
      <c r="B562" s="64"/>
      <c r="C562" s="509" t="str">
        <f t="shared" si="42"/>
        <v>India | 2028</v>
      </c>
      <c r="D562" s="510" t="s">
        <v>203</v>
      </c>
      <c r="E562" s="511">
        <v>2028</v>
      </c>
      <c r="F562" s="512"/>
      <c r="G562" s="513"/>
      <c r="H562" s="513"/>
      <c r="I562" s="514"/>
      <c r="J562" s="514"/>
      <c r="K562" s="515"/>
      <c r="L562" s="516"/>
      <c r="M562" s="517"/>
      <c r="N562" s="517"/>
      <c r="O562" s="517"/>
      <c r="P562" s="517"/>
      <c r="Q562" s="517"/>
      <c r="R562" s="518"/>
      <c r="S562" s="519" t="str">
        <f t="shared" si="43"/>
        <v/>
      </c>
      <c r="T562" s="520" t="str">
        <f t="shared" si="44"/>
        <v/>
      </c>
      <c r="U562" s="521" t="str">
        <f t="shared" si="45"/>
        <v/>
      </c>
      <c r="V562" s="522"/>
      <c r="W562" s="523"/>
      <c r="X562" s="524"/>
      <c r="Y562" s="64" t="s">
        <v>271</v>
      </c>
    </row>
    <row r="563" spans="1:25" ht="14.25" customHeight="1" x14ac:dyDescent="0.2">
      <c r="A563" s="64"/>
      <c r="B563" s="64"/>
      <c r="C563" s="509" t="str">
        <f t="shared" si="42"/>
        <v>India | 2029</v>
      </c>
      <c r="D563" s="510" t="s">
        <v>203</v>
      </c>
      <c r="E563" s="511">
        <v>2029</v>
      </c>
      <c r="F563" s="512"/>
      <c r="G563" s="513"/>
      <c r="H563" s="513"/>
      <c r="I563" s="514"/>
      <c r="J563" s="514"/>
      <c r="K563" s="515"/>
      <c r="L563" s="516"/>
      <c r="M563" s="517"/>
      <c r="N563" s="517"/>
      <c r="O563" s="517"/>
      <c r="P563" s="517"/>
      <c r="Q563" s="517"/>
      <c r="R563" s="518"/>
      <c r="S563" s="519" t="str">
        <f t="shared" ref="S563:S594" si="46">IFERROR(1-U563,"")</f>
        <v/>
      </c>
      <c r="T563" s="520" t="str">
        <f t="shared" ref="T563:T594" si="47">IF(AND(ISBLANK(F563),ISBLANK(H563),ISBLANK(Q563),ISBLANK(M563)),"",SUM(K563:R563))</f>
        <v/>
      </c>
      <c r="U563" s="521" t="str">
        <f t="shared" ref="U563:U594" si="48">IF(AND(ISBLANK(F563),ISBLANK(H563),ISBLANK(Q563),ISBLANK(M563)),"",SUM(L563:R563))</f>
        <v/>
      </c>
      <c r="V563" s="522"/>
      <c r="W563" s="523"/>
      <c r="X563" s="524"/>
      <c r="Y563" s="64"/>
    </row>
    <row r="564" spans="1:25" ht="14.25" customHeight="1" thickBot="1" x14ac:dyDescent="0.25">
      <c r="A564" s="64"/>
      <c r="B564" s="64"/>
      <c r="C564" s="509" t="str">
        <f t="shared" si="42"/>
        <v>India | 2030</v>
      </c>
      <c r="D564" s="510" t="s">
        <v>203</v>
      </c>
      <c r="E564" s="580">
        <v>2030</v>
      </c>
      <c r="F564" s="512"/>
      <c r="G564" s="513"/>
      <c r="H564" s="513"/>
      <c r="I564" s="514"/>
      <c r="J564" s="514"/>
      <c r="K564" s="515"/>
      <c r="L564" s="516"/>
      <c r="M564" s="517"/>
      <c r="N564" s="517"/>
      <c r="O564" s="517"/>
      <c r="P564" s="517"/>
      <c r="Q564" s="517"/>
      <c r="R564" s="518"/>
      <c r="S564" s="519" t="str">
        <f t="shared" si="46"/>
        <v/>
      </c>
      <c r="T564" s="520" t="str">
        <f t="shared" si="47"/>
        <v/>
      </c>
      <c r="U564" s="521" t="str">
        <f t="shared" si="48"/>
        <v/>
      </c>
      <c r="V564" s="522"/>
      <c r="W564" s="523"/>
      <c r="X564" s="524"/>
      <c r="Y564" s="64" t="s">
        <v>271</v>
      </c>
    </row>
    <row r="565" spans="1:25" ht="14.25" customHeight="1" x14ac:dyDescent="0.2">
      <c r="A565" s="64"/>
      <c r="B565" s="64"/>
      <c r="C565" s="493" t="str">
        <f t="shared" si="42"/>
        <v>Indonesia | 2018</v>
      </c>
      <c r="D565" s="494" t="s">
        <v>205</v>
      </c>
      <c r="E565" s="495">
        <v>2018</v>
      </c>
      <c r="F565" s="496">
        <v>0.58944470615485489</v>
      </c>
      <c r="G565" s="497">
        <v>5.746847606810452E-2</v>
      </c>
      <c r="H565" s="497">
        <v>0.21775575584661924</v>
      </c>
      <c r="I565" s="498"/>
      <c r="J565" s="498"/>
      <c r="K565" s="499"/>
      <c r="L565" s="500">
        <v>2.384034030352495E-2</v>
      </c>
      <c r="M565" s="501">
        <v>6.2704336271967365E-2</v>
      </c>
      <c r="N565" s="501">
        <v>4.7945173320979903E-2</v>
      </c>
      <c r="O565" s="501"/>
      <c r="P565" s="501"/>
      <c r="Q565" s="501">
        <v>7.496568637424309E-4</v>
      </c>
      <c r="R565" s="502"/>
      <c r="S565" s="503">
        <f t="shared" si="46"/>
        <v>0.86476049323978532</v>
      </c>
      <c r="T565" s="504">
        <f t="shared" si="47"/>
        <v>0.13523950676021465</v>
      </c>
      <c r="U565" s="505">
        <f t="shared" si="48"/>
        <v>0.13523950676021465</v>
      </c>
      <c r="V565" s="506">
        <v>2017</v>
      </c>
      <c r="W565" s="507" t="s">
        <v>354</v>
      </c>
      <c r="X565" s="546" t="s">
        <v>355</v>
      </c>
      <c r="Y565" s="64" t="s">
        <v>271</v>
      </c>
    </row>
    <row r="566" spans="1:25" ht="14.25" customHeight="1" x14ac:dyDescent="0.2">
      <c r="A566" s="64"/>
      <c r="B566" s="64"/>
      <c r="C566" s="509" t="str">
        <f t="shared" si="42"/>
        <v>Indonesia | 2019</v>
      </c>
      <c r="D566" s="510" t="s">
        <v>205</v>
      </c>
      <c r="E566" s="511">
        <v>2019</v>
      </c>
      <c r="F566" s="512">
        <v>0.60335816721312219</v>
      </c>
      <c r="G566" s="513">
        <v>4.5824927529267971E-2</v>
      </c>
      <c r="H566" s="513">
        <v>0.20284747473003198</v>
      </c>
      <c r="I566" s="514"/>
      <c r="J566" s="514"/>
      <c r="K566" s="515"/>
      <c r="L566" s="516">
        <v>3.2219725403309668E-2</v>
      </c>
      <c r="M566" s="517">
        <v>6.4451463567174239E-2</v>
      </c>
      <c r="N566" s="517">
        <v>5.0142013353684955E-2</v>
      </c>
      <c r="O566" s="517"/>
      <c r="P566" s="517"/>
      <c r="Q566" s="517">
        <v>1.0713880819900941E-3</v>
      </c>
      <c r="R566" s="518"/>
      <c r="S566" s="519">
        <f t="shared" si="46"/>
        <v>0.85211540959384102</v>
      </c>
      <c r="T566" s="520">
        <f t="shared" si="47"/>
        <v>0.14788459040615895</v>
      </c>
      <c r="U566" s="521">
        <f t="shared" si="48"/>
        <v>0.14788459040615895</v>
      </c>
      <c r="V566" s="522">
        <v>2018</v>
      </c>
      <c r="W566" s="523" t="s">
        <v>354</v>
      </c>
      <c r="X566" s="548" t="s">
        <v>355</v>
      </c>
      <c r="Y566" s="64" t="s">
        <v>271</v>
      </c>
    </row>
    <row r="567" spans="1:25" ht="14.25" customHeight="1" x14ac:dyDescent="0.2">
      <c r="A567" s="64"/>
      <c r="B567" s="64"/>
      <c r="C567" s="509" t="str">
        <f t="shared" si="42"/>
        <v>Indonesia | 2020</v>
      </c>
      <c r="D567" s="510" t="s">
        <v>205</v>
      </c>
      <c r="E567" s="511">
        <v>2020</v>
      </c>
      <c r="F567" s="512">
        <v>0.61618741684200196</v>
      </c>
      <c r="G567" s="513">
        <v>3.5088706674863412E-2</v>
      </c>
      <c r="H567" s="513">
        <v>0.18910092675169346</v>
      </c>
      <c r="I567" s="514"/>
      <c r="J567" s="514"/>
      <c r="K567" s="515"/>
      <c r="L567" s="516">
        <v>3.9946143922142463E-2</v>
      </c>
      <c r="M567" s="517">
        <v>6.60624453430078E-2</v>
      </c>
      <c r="N567" s="517">
        <v>5.216766384109859E-2</v>
      </c>
      <c r="O567" s="517"/>
      <c r="P567" s="517"/>
      <c r="Q567" s="517">
        <v>1.3680482799823365E-3</v>
      </c>
      <c r="R567" s="518"/>
      <c r="S567" s="519">
        <f t="shared" si="46"/>
        <v>0.84045569861376879</v>
      </c>
      <c r="T567" s="520">
        <f t="shared" si="47"/>
        <v>0.15954430138623119</v>
      </c>
      <c r="U567" s="521">
        <f t="shared" si="48"/>
        <v>0.15954430138623119</v>
      </c>
      <c r="V567" s="522">
        <v>2019</v>
      </c>
      <c r="W567" s="523" t="s">
        <v>354</v>
      </c>
      <c r="X567" s="548" t="s">
        <v>355</v>
      </c>
      <c r="Y567" s="64" t="s">
        <v>271</v>
      </c>
    </row>
    <row r="568" spans="1:25" ht="14.25" customHeight="1" x14ac:dyDescent="0.2">
      <c r="A568" s="64"/>
      <c r="B568" s="64"/>
      <c r="C568" s="509" t="str">
        <f t="shared" si="42"/>
        <v>Indonesia | 2021</v>
      </c>
      <c r="D568" s="510" t="s">
        <v>205</v>
      </c>
      <c r="E568" s="511">
        <v>2021</v>
      </c>
      <c r="F568" s="512">
        <v>0.62805443376865999</v>
      </c>
      <c r="G568" s="513">
        <v>2.5157735005191278E-2</v>
      </c>
      <c r="H568" s="513">
        <v>0.17638541163888147</v>
      </c>
      <c r="I568" s="514"/>
      <c r="J568" s="514"/>
      <c r="K568" s="515"/>
      <c r="L568" s="516">
        <v>4.7093057576315267E-2</v>
      </c>
      <c r="M568" s="517">
        <v>6.7552598590889051E-2</v>
      </c>
      <c r="N568" s="517">
        <v>5.4041384387272857E-2</v>
      </c>
      <c r="O568" s="517"/>
      <c r="P568" s="517"/>
      <c r="Q568" s="517">
        <v>1.64245806176059E-3</v>
      </c>
      <c r="R568" s="518"/>
      <c r="S568" s="519">
        <f t="shared" si="46"/>
        <v>0.82967050138376219</v>
      </c>
      <c r="T568" s="520">
        <f t="shared" si="47"/>
        <v>0.17032949861623775</v>
      </c>
      <c r="U568" s="521">
        <f t="shared" si="48"/>
        <v>0.17032949861623775</v>
      </c>
      <c r="V568" s="522">
        <v>2020</v>
      </c>
      <c r="W568" s="523" t="s">
        <v>354</v>
      </c>
      <c r="X568" s="548" t="s">
        <v>355</v>
      </c>
      <c r="Y568" s="64" t="s">
        <v>271</v>
      </c>
    </row>
    <row r="569" spans="1:25" ht="14.25" customHeight="1" x14ac:dyDescent="0.2">
      <c r="A569" s="64"/>
      <c r="B569" s="64"/>
      <c r="C569" s="509" t="str">
        <f t="shared" si="42"/>
        <v>Indonesia | 2022</v>
      </c>
      <c r="D569" s="510" t="s">
        <v>205</v>
      </c>
      <c r="E569" s="511">
        <v>2022</v>
      </c>
      <c r="F569" s="512">
        <v>0.62805443376865999</v>
      </c>
      <c r="G569" s="513">
        <v>2.5157735005191278E-2</v>
      </c>
      <c r="H569" s="513">
        <v>0.17638541163888147</v>
      </c>
      <c r="I569" s="514"/>
      <c r="J569" s="514"/>
      <c r="K569" s="515"/>
      <c r="L569" s="516">
        <v>4.7093057576315267E-2</v>
      </c>
      <c r="M569" s="517">
        <v>6.7552598590889051E-2</v>
      </c>
      <c r="N569" s="517">
        <v>5.4041384387272857E-2</v>
      </c>
      <c r="O569" s="517"/>
      <c r="P569" s="517"/>
      <c r="Q569" s="517">
        <v>1.64245806176059E-3</v>
      </c>
      <c r="R569" s="518"/>
      <c r="S569" s="519">
        <f t="shared" si="46"/>
        <v>0.82967050138376219</v>
      </c>
      <c r="T569" s="520">
        <f t="shared" si="47"/>
        <v>0.17032949861623775</v>
      </c>
      <c r="U569" s="521">
        <f t="shared" si="48"/>
        <v>0.17032949861623775</v>
      </c>
      <c r="V569" s="522">
        <v>2020</v>
      </c>
      <c r="W569" s="523" t="s">
        <v>788</v>
      </c>
      <c r="X569" s="524" t="s">
        <v>355</v>
      </c>
      <c r="Y569" s="64" t="s">
        <v>271</v>
      </c>
    </row>
    <row r="570" spans="1:25" ht="14.25" customHeight="1" x14ac:dyDescent="0.2">
      <c r="A570" s="64"/>
      <c r="B570" s="64"/>
      <c r="C570" s="509" t="str">
        <f t="shared" si="42"/>
        <v>Indonesia | 2023</v>
      </c>
      <c r="D570" s="510" t="s">
        <v>205</v>
      </c>
      <c r="E570" s="511">
        <v>2023</v>
      </c>
      <c r="F570" s="512"/>
      <c r="G570" s="513"/>
      <c r="H570" s="513"/>
      <c r="I570" s="514"/>
      <c r="J570" s="514"/>
      <c r="K570" s="515"/>
      <c r="L570" s="516"/>
      <c r="M570" s="517"/>
      <c r="N570" s="517"/>
      <c r="O570" s="517"/>
      <c r="P570" s="517"/>
      <c r="Q570" s="517"/>
      <c r="R570" s="518"/>
      <c r="S570" s="519" t="str">
        <f t="shared" si="46"/>
        <v/>
      </c>
      <c r="T570" s="520" t="str">
        <f t="shared" si="47"/>
        <v/>
      </c>
      <c r="U570" s="521" t="str">
        <f t="shared" si="48"/>
        <v/>
      </c>
      <c r="V570" s="522"/>
      <c r="W570" s="523"/>
      <c r="X570" s="524"/>
      <c r="Y570" s="64" t="s">
        <v>271</v>
      </c>
    </row>
    <row r="571" spans="1:25" ht="14.25" customHeight="1" x14ac:dyDescent="0.2">
      <c r="A571" s="64"/>
      <c r="B571" s="64"/>
      <c r="C571" s="509" t="str">
        <f t="shared" si="42"/>
        <v>Indonesia | 2024</v>
      </c>
      <c r="D571" s="510" t="s">
        <v>205</v>
      </c>
      <c r="E571" s="511">
        <v>2024</v>
      </c>
      <c r="F571" s="512"/>
      <c r="G571" s="513"/>
      <c r="H571" s="513"/>
      <c r="I571" s="514"/>
      <c r="J571" s="514"/>
      <c r="K571" s="515"/>
      <c r="L571" s="516"/>
      <c r="M571" s="517"/>
      <c r="N571" s="517"/>
      <c r="O571" s="517"/>
      <c r="P571" s="517"/>
      <c r="Q571" s="517"/>
      <c r="R571" s="518"/>
      <c r="S571" s="519" t="str">
        <f t="shared" si="46"/>
        <v/>
      </c>
      <c r="T571" s="520" t="str">
        <f t="shared" si="47"/>
        <v/>
      </c>
      <c r="U571" s="521" t="str">
        <f t="shared" si="48"/>
        <v/>
      </c>
      <c r="V571" s="522"/>
      <c r="W571" s="523"/>
      <c r="X571" s="524"/>
      <c r="Y571" s="64" t="s">
        <v>271</v>
      </c>
    </row>
    <row r="572" spans="1:25" ht="14.25" customHeight="1" x14ac:dyDescent="0.2">
      <c r="A572" s="64"/>
      <c r="B572" s="64"/>
      <c r="C572" s="509" t="str">
        <f t="shared" si="42"/>
        <v>Indonesia | 2025</v>
      </c>
      <c r="D572" s="510" t="s">
        <v>205</v>
      </c>
      <c r="E572" s="511">
        <v>2025</v>
      </c>
      <c r="F572" s="512"/>
      <c r="G572" s="513"/>
      <c r="H572" s="513"/>
      <c r="I572" s="514"/>
      <c r="J572" s="514"/>
      <c r="K572" s="515"/>
      <c r="L572" s="516"/>
      <c r="M572" s="517"/>
      <c r="N572" s="517"/>
      <c r="O572" s="517"/>
      <c r="P572" s="517"/>
      <c r="Q572" s="517"/>
      <c r="R572" s="518"/>
      <c r="S572" s="519" t="str">
        <f t="shared" si="46"/>
        <v/>
      </c>
      <c r="T572" s="520" t="str">
        <f t="shared" si="47"/>
        <v/>
      </c>
      <c r="U572" s="521" t="str">
        <f t="shared" si="48"/>
        <v/>
      </c>
      <c r="V572" s="522"/>
      <c r="W572" s="523"/>
      <c r="X572" s="524"/>
      <c r="Y572" s="64" t="s">
        <v>271</v>
      </c>
    </row>
    <row r="573" spans="1:25" ht="14.25" customHeight="1" x14ac:dyDescent="0.2">
      <c r="A573" s="64"/>
      <c r="B573" s="64"/>
      <c r="C573" s="509" t="str">
        <f t="shared" si="42"/>
        <v>Indonesia | 2026</v>
      </c>
      <c r="D573" s="510" t="s">
        <v>205</v>
      </c>
      <c r="E573" s="511">
        <v>2026</v>
      </c>
      <c r="F573" s="512"/>
      <c r="G573" s="513"/>
      <c r="H573" s="513"/>
      <c r="I573" s="514"/>
      <c r="J573" s="514"/>
      <c r="K573" s="515"/>
      <c r="L573" s="516"/>
      <c r="M573" s="517"/>
      <c r="N573" s="517"/>
      <c r="O573" s="517"/>
      <c r="P573" s="517"/>
      <c r="Q573" s="517"/>
      <c r="R573" s="518"/>
      <c r="S573" s="519" t="str">
        <f t="shared" si="46"/>
        <v/>
      </c>
      <c r="T573" s="520" t="str">
        <f t="shared" si="47"/>
        <v/>
      </c>
      <c r="U573" s="521" t="str">
        <f t="shared" si="48"/>
        <v/>
      </c>
      <c r="V573" s="522"/>
      <c r="W573" s="523"/>
      <c r="X573" s="524"/>
      <c r="Y573" s="64" t="s">
        <v>271</v>
      </c>
    </row>
    <row r="574" spans="1:25" ht="14.25" customHeight="1" x14ac:dyDescent="0.2">
      <c r="A574" s="64"/>
      <c r="B574" s="64"/>
      <c r="C574" s="509" t="str">
        <f t="shared" si="42"/>
        <v>Indonesia | 2027</v>
      </c>
      <c r="D574" s="510" t="s">
        <v>205</v>
      </c>
      <c r="E574" s="511">
        <v>2027</v>
      </c>
      <c r="F574" s="512"/>
      <c r="G574" s="513"/>
      <c r="H574" s="513"/>
      <c r="I574" s="514"/>
      <c r="J574" s="514"/>
      <c r="K574" s="515"/>
      <c r="L574" s="516"/>
      <c r="M574" s="517"/>
      <c r="N574" s="517"/>
      <c r="O574" s="517"/>
      <c r="P574" s="517"/>
      <c r="Q574" s="517"/>
      <c r="R574" s="518"/>
      <c r="S574" s="519" t="str">
        <f t="shared" si="46"/>
        <v/>
      </c>
      <c r="T574" s="520" t="str">
        <f t="shared" si="47"/>
        <v/>
      </c>
      <c r="U574" s="521" t="str">
        <f t="shared" si="48"/>
        <v/>
      </c>
      <c r="V574" s="522"/>
      <c r="W574" s="523"/>
      <c r="X574" s="524"/>
      <c r="Y574" s="64" t="s">
        <v>271</v>
      </c>
    </row>
    <row r="575" spans="1:25" ht="14.25" customHeight="1" x14ac:dyDescent="0.2">
      <c r="A575" s="64"/>
      <c r="B575" s="64"/>
      <c r="C575" s="509" t="str">
        <f t="shared" si="42"/>
        <v>Indonesia | 2028</v>
      </c>
      <c r="D575" s="510" t="s">
        <v>205</v>
      </c>
      <c r="E575" s="511">
        <v>2028</v>
      </c>
      <c r="F575" s="512"/>
      <c r="G575" s="513"/>
      <c r="H575" s="513"/>
      <c r="I575" s="514"/>
      <c r="J575" s="514"/>
      <c r="K575" s="515"/>
      <c r="L575" s="516"/>
      <c r="M575" s="517"/>
      <c r="N575" s="517"/>
      <c r="O575" s="517"/>
      <c r="P575" s="517"/>
      <c r="Q575" s="517"/>
      <c r="R575" s="518"/>
      <c r="S575" s="519" t="str">
        <f t="shared" si="46"/>
        <v/>
      </c>
      <c r="T575" s="520" t="str">
        <f t="shared" si="47"/>
        <v/>
      </c>
      <c r="U575" s="521" t="str">
        <f t="shared" si="48"/>
        <v/>
      </c>
      <c r="V575" s="522"/>
      <c r="W575" s="523"/>
      <c r="X575" s="524"/>
      <c r="Y575" s="64" t="s">
        <v>271</v>
      </c>
    </row>
    <row r="576" spans="1:25" ht="14.25" customHeight="1" x14ac:dyDescent="0.2">
      <c r="A576" s="64"/>
      <c r="B576" s="64"/>
      <c r="C576" s="509" t="str">
        <f t="shared" si="42"/>
        <v>Indonesia | 2029</v>
      </c>
      <c r="D576" s="510" t="s">
        <v>205</v>
      </c>
      <c r="E576" s="511">
        <v>2029</v>
      </c>
      <c r="F576" s="512"/>
      <c r="G576" s="513"/>
      <c r="H576" s="513"/>
      <c r="I576" s="514"/>
      <c r="J576" s="514"/>
      <c r="K576" s="515"/>
      <c r="L576" s="516"/>
      <c r="M576" s="517"/>
      <c r="N576" s="517"/>
      <c r="O576" s="517"/>
      <c r="P576" s="517"/>
      <c r="Q576" s="517"/>
      <c r="R576" s="518"/>
      <c r="S576" s="519" t="str">
        <f t="shared" si="46"/>
        <v/>
      </c>
      <c r="T576" s="520" t="str">
        <f t="shared" si="47"/>
        <v/>
      </c>
      <c r="U576" s="521" t="str">
        <f t="shared" si="48"/>
        <v/>
      </c>
      <c r="V576" s="522"/>
      <c r="W576" s="523"/>
      <c r="X576" s="524"/>
      <c r="Y576" s="64" t="s">
        <v>271</v>
      </c>
    </row>
    <row r="577" spans="1:25" ht="14.25" customHeight="1" thickBot="1" x14ac:dyDescent="0.25">
      <c r="A577" s="64"/>
      <c r="B577" s="64"/>
      <c r="C577" s="525" t="str">
        <f t="shared" si="42"/>
        <v>Indonesia | 2030</v>
      </c>
      <c r="D577" s="510" t="s">
        <v>205</v>
      </c>
      <c r="E577" s="527">
        <v>2030</v>
      </c>
      <c r="F577" s="528"/>
      <c r="G577" s="529"/>
      <c r="H577" s="529"/>
      <c r="I577" s="530"/>
      <c r="J577" s="530"/>
      <c r="K577" s="531"/>
      <c r="L577" s="532"/>
      <c r="M577" s="533"/>
      <c r="N577" s="533"/>
      <c r="O577" s="533"/>
      <c r="P577" s="533"/>
      <c r="Q577" s="533"/>
      <c r="R577" s="534"/>
      <c r="S577" s="535" t="str">
        <f t="shared" si="46"/>
        <v/>
      </c>
      <c r="T577" s="536" t="str">
        <f t="shared" si="47"/>
        <v/>
      </c>
      <c r="U577" s="537" t="str">
        <f t="shared" si="48"/>
        <v/>
      </c>
      <c r="V577" s="538"/>
      <c r="W577" s="539"/>
      <c r="X577" s="540"/>
      <c r="Y577" s="64" t="s">
        <v>271</v>
      </c>
    </row>
    <row r="578" spans="1:25" ht="14.25" customHeight="1" x14ac:dyDescent="0.2">
      <c r="A578" s="64"/>
      <c r="B578" s="64"/>
      <c r="C578" s="493" t="str">
        <f t="shared" si="42"/>
        <v>Ireland | 2018</v>
      </c>
      <c r="D578" s="494" t="s">
        <v>112</v>
      </c>
      <c r="E578" s="495">
        <v>2018</v>
      </c>
      <c r="F578" s="496">
        <v>0.16985490989457097</v>
      </c>
      <c r="G578" s="497">
        <v>1.3400636980950663E-2</v>
      </c>
      <c r="H578" s="497">
        <v>0.46464221567881203</v>
      </c>
      <c r="I578" s="498"/>
      <c r="J578" s="498">
        <v>1.1370844433761327E-2</v>
      </c>
      <c r="K578" s="499"/>
      <c r="L578" s="500">
        <v>1.5650768850696741E-2</v>
      </c>
      <c r="M578" s="501">
        <v>3.8278949582356829E-2</v>
      </c>
      <c r="N578" s="501"/>
      <c r="O578" s="501">
        <v>9.147420360688794E-4</v>
      </c>
      <c r="P578" s="501">
        <v>0</v>
      </c>
      <c r="Q578" s="501">
        <v>0.28588693254278252</v>
      </c>
      <c r="R578" s="502"/>
      <c r="S578" s="503">
        <f t="shared" si="46"/>
        <v>0.65926860698809508</v>
      </c>
      <c r="T578" s="504">
        <f t="shared" si="47"/>
        <v>0.34073139301190497</v>
      </c>
      <c r="U578" s="505">
        <f t="shared" si="48"/>
        <v>0.34073139301190497</v>
      </c>
      <c r="V578" s="506">
        <v>2017</v>
      </c>
      <c r="W578" s="507" t="s">
        <v>354</v>
      </c>
      <c r="X578" s="546" t="s">
        <v>355</v>
      </c>
      <c r="Y578" s="64" t="s">
        <v>271</v>
      </c>
    </row>
    <row r="579" spans="1:25" ht="14.25" customHeight="1" x14ac:dyDescent="0.2">
      <c r="A579" s="64"/>
      <c r="B579" s="64"/>
      <c r="C579" s="509" t="str">
        <f t="shared" si="42"/>
        <v>Ireland | 2019</v>
      </c>
      <c r="D579" s="510" t="s">
        <v>112</v>
      </c>
      <c r="E579" s="511">
        <v>2019</v>
      </c>
      <c r="F579" s="512">
        <v>0.12803560738176423</v>
      </c>
      <c r="G579" s="513">
        <v>1.2968843540956298E-2</v>
      </c>
      <c r="H579" s="513">
        <v>0.47805773185142769</v>
      </c>
      <c r="I579" s="514"/>
      <c r="J579" s="514">
        <v>1.4166167781566411E-2</v>
      </c>
      <c r="K579" s="515"/>
      <c r="L579" s="516">
        <v>1.6339571566152164E-2</v>
      </c>
      <c r="M579" s="517">
        <v>3.8145188578567898E-2</v>
      </c>
      <c r="N579" s="517"/>
      <c r="O579" s="517">
        <v>1.288424998047841E-3</v>
      </c>
      <c r="P579" s="517">
        <v>0</v>
      </c>
      <c r="Q579" s="517">
        <v>0.31099846430151751</v>
      </c>
      <c r="R579" s="518"/>
      <c r="S579" s="519">
        <f t="shared" si="46"/>
        <v>0.63322835055571458</v>
      </c>
      <c r="T579" s="520">
        <f t="shared" si="47"/>
        <v>0.36677164944428542</v>
      </c>
      <c r="U579" s="521">
        <f t="shared" si="48"/>
        <v>0.36677164944428542</v>
      </c>
      <c r="V579" s="522">
        <v>2018</v>
      </c>
      <c r="W579" s="523" t="s">
        <v>354</v>
      </c>
      <c r="X579" s="548" t="s">
        <v>355</v>
      </c>
      <c r="Y579" s="64" t="s">
        <v>271</v>
      </c>
    </row>
    <row r="580" spans="1:25" ht="14.25" customHeight="1" x14ac:dyDescent="0.2">
      <c r="A580" s="64"/>
      <c r="B580" s="64"/>
      <c r="C580" s="509" t="str">
        <f t="shared" si="42"/>
        <v>Ireland | 2020</v>
      </c>
      <c r="D580" s="510" t="s">
        <v>112</v>
      </c>
      <c r="E580" s="511">
        <v>2020</v>
      </c>
      <c r="F580" s="512">
        <v>8.8289980518203123E-2</v>
      </c>
      <c r="G580" s="513">
        <v>1.2558461255338457E-2</v>
      </c>
      <c r="H580" s="513">
        <v>0.4908080186314514</v>
      </c>
      <c r="I580" s="514"/>
      <c r="J580" s="514">
        <v>1.6822880640678248E-2</v>
      </c>
      <c r="K580" s="515"/>
      <c r="L580" s="516">
        <v>1.6994218919553508E-2</v>
      </c>
      <c r="M580" s="517">
        <v>3.8018060323765888E-2</v>
      </c>
      <c r="N580" s="517"/>
      <c r="O580" s="517">
        <v>1.643578304766377E-3</v>
      </c>
      <c r="P580" s="517">
        <v>0</v>
      </c>
      <c r="Q580" s="517">
        <v>0.33486480140624303</v>
      </c>
      <c r="R580" s="518"/>
      <c r="S580" s="519">
        <f t="shared" si="46"/>
        <v>0.60847934104567125</v>
      </c>
      <c r="T580" s="520">
        <f t="shared" si="47"/>
        <v>0.3915206589543288</v>
      </c>
      <c r="U580" s="521">
        <f t="shared" si="48"/>
        <v>0.3915206589543288</v>
      </c>
      <c r="V580" s="522">
        <v>2019</v>
      </c>
      <c r="W580" s="523" t="s">
        <v>354</v>
      </c>
      <c r="X580" s="548" t="s">
        <v>355</v>
      </c>
      <c r="Y580" s="64" t="s">
        <v>271</v>
      </c>
    </row>
    <row r="581" spans="1:25" ht="14.25" customHeight="1" x14ac:dyDescent="0.2">
      <c r="A581" s="64"/>
      <c r="B581" s="64"/>
      <c r="C581" s="509" t="str">
        <f t="shared" si="42"/>
        <v>Ireland | 2021</v>
      </c>
      <c r="D581" s="510" t="s">
        <v>112</v>
      </c>
      <c r="E581" s="511">
        <v>2021</v>
      </c>
      <c r="F581" s="512">
        <v>5.0467521208743572E-2</v>
      </c>
      <c r="G581" s="513">
        <v>1.2167936095114249E-2</v>
      </c>
      <c r="H581" s="513">
        <v>0.50294135859805555</v>
      </c>
      <c r="I581" s="514"/>
      <c r="J581" s="514">
        <v>1.9351043408260573E-2</v>
      </c>
      <c r="K581" s="515"/>
      <c r="L581" s="516">
        <v>1.7617189918880425E-2</v>
      </c>
      <c r="M581" s="517">
        <v>3.7897083410737505E-2</v>
      </c>
      <c r="N581" s="517"/>
      <c r="O581" s="517">
        <v>1.9815468450058828E-3</v>
      </c>
      <c r="P581" s="517">
        <v>0</v>
      </c>
      <c r="Q581" s="517">
        <v>0.35757632051520216</v>
      </c>
      <c r="R581" s="518"/>
      <c r="S581" s="519">
        <f t="shared" si="46"/>
        <v>0.58492785931017399</v>
      </c>
      <c r="T581" s="520">
        <f t="shared" si="47"/>
        <v>0.41507214068982601</v>
      </c>
      <c r="U581" s="521">
        <f t="shared" si="48"/>
        <v>0.41507214068982601</v>
      </c>
      <c r="V581" s="522">
        <v>2020</v>
      </c>
      <c r="W581" s="523" t="s">
        <v>354</v>
      </c>
      <c r="X581" s="548" t="s">
        <v>355</v>
      </c>
      <c r="Y581" s="64" t="s">
        <v>271</v>
      </c>
    </row>
    <row r="582" spans="1:25" ht="14.25" customHeight="1" x14ac:dyDescent="0.2">
      <c r="A582" s="64"/>
      <c r="B582" s="64"/>
      <c r="C582" s="509" t="str">
        <f t="shared" si="42"/>
        <v>Ireland | 2022</v>
      </c>
      <c r="D582" s="510" t="s">
        <v>112</v>
      </c>
      <c r="E582" s="511">
        <v>2022</v>
      </c>
      <c r="F582" s="512">
        <v>9.5591690948397409E-2</v>
      </c>
      <c r="G582" s="513">
        <v>4.5148353541999559E-2</v>
      </c>
      <c r="H582" s="513">
        <v>0.48030829965222294</v>
      </c>
      <c r="I582" s="514"/>
      <c r="J582" s="514">
        <v>2.1023279130244071E-2</v>
      </c>
      <c r="K582" s="515"/>
      <c r="L582" s="516">
        <v>2.0083341166149699E-2</v>
      </c>
      <c r="M582" s="517">
        <v>3.2459191026725571E-2</v>
      </c>
      <c r="N582" s="517"/>
      <c r="O582" s="517">
        <v>2.4751699721151737E-3</v>
      </c>
      <c r="P582" s="517">
        <v>0</v>
      </c>
      <c r="Q582" s="517">
        <v>0.30291067456214554</v>
      </c>
      <c r="R582" s="518"/>
      <c r="S582" s="519">
        <f t="shared" si="46"/>
        <v>0.64207162327286404</v>
      </c>
      <c r="T582" s="520">
        <f t="shared" si="47"/>
        <v>0.35792837672713601</v>
      </c>
      <c r="U582" s="521">
        <f t="shared" si="48"/>
        <v>0.35792837672713601</v>
      </c>
      <c r="V582" s="522">
        <v>2021</v>
      </c>
      <c r="W582" s="523" t="s">
        <v>788</v>
      </c>
      <c r="X582" s="524" t="s">
        <v>357</v>
      </c>
      <c r="Y582" s="64" t="s">
        <v>271</v>
      </c>
    </row>
    <row r="583" spans="1:25" ht="14.25" customHeight="1" x14ac:dyDescent="0.2">
      <c r="A583" s="64"/>
      <c r="B583" s="64"/>
      <c r="C583" s="509" t="str">
        <f t="shared" ref="C583:C646" si="49">D583&amp;" | "&amp;E583</f>
        <v>Ireland | 2023</v>
      </c>
      <c r="D583" s="510" t="s">
        <v>112</v>
      </c>
      <c r="E583" s="511">
        <v>2023</v>
      </c>
      <c r="F583" s="512"/>
      <c r="G583" s="513"/>
      <c r="H583" s="513"/>
      <c r="I583" s="514"/>
      <c r="J583" s="514"/>
      <c r="K583" s="515"/>
      <c r="L583" s="516"/>
      <c r="M583" s="517"/>
      <c r="N583" s="517"/>
      <c r="O583" s="517"/>
      <c r="P583" s="517"/>
      <c r="Q583" s="517"/>
      <c r="R583" s="518"/>
      <c r="S583" s="519" t="str">
        <f t="shared" si="46"/>
        <v/>
      </c>
      <c r="T583" s="520" t="str">
        <f t="shared" si="47"/>
        <v/>
      </c>
      <c r="U583" s="521" t="str">
        <f t="shared" si="48"/>
        <v/>
      </c>
      <c r="V583" s="522"/>
      <c r="W583" s="523"/>
      <c r="X583" s="524"/>
      <c r="Y583" s="64" t="s">
        <v>271</v>
      </c>
    </row>
    <row r="584" spans="1:25" ht="14.25" customHeight="1" x14ac:dyDescent="0.2">
      <c r="A584" s="64"/>
      <c r="B584" s="64"/>
      <c r="C584" s="509" t="str">
        <f t="shared" si="49"/>
        <v>Ireland | 2024</v>
      </c>
      <c r="D584" s="510" t="s">
        <v>112</v>
      </c>
      <c r="E584" s="511">
        <v>2024</v>
      </c>
      <c r="F584" s="512"/>
      <c r="G584" s="513"/>
      <c r="H584" s="513"/>
      <c r="I584" s="514"/>
      <c r="J584" s="514"/>
      <c r="K584" s="515"/>
      <c r="L584" s="516"/>
      <c r="M584" s="517"/>
      <c r="N584" s="517"/>
      <c r="O584" s="517"/>
      <c r="P584" s="517"/>
      <c r="Q584" s="517"/>
      <c r="R584" s="518"/>
      <c r="S584" s="519" t="str">
        <f t="shared" si="46"/>
        <v/>
      </c>
      <c r="T584" s="520" t="str">
        <f t="shared" si="47"/>
        <v/>
      </c>
      <c r="U584" s="521" t="str">
        <f t="shared" si="48"/>
        <v/>
      </c>
      <c r="V584" s="522"/>
      <c r="W584" s="523"/>
      <c r="X584" s="524"/>
      <c r="Y584" s="64" t="s">
        <v>271</v>
      </c>
    </row>
    <row r="585" spans="1:25" ht="14.25" customHeight="1" x14ac:dyDescent="0.2">
      <c r="A585" s="64"/>
      <c r="B585" s="64"/>
      <c r="C585" s="509" t="str">
        <f t="shared" si="49"/>
        <v>Ireland | 2025</v>
      </c>
      <c r="D585" s="510" t="s">
        <v>112</v>
      </c>
      <c r="E585" s="511">
        <v>2025</v>
      </c>
      <c r="F585" s="512"/>
      <c r="G585" s="513"/>
      <c r="H585" s="513"/>
      <c r="I585" s="514"/>
      <c r="J585" s="514"/>
      <c r="K585" s="515"/>
      <c r="L585" s="516"/>
      <c r="M585" s="517"/>
      <c r="N585" s="517"/>
      <c r="O585" s="517"/>
      <c r="P585" s="517"/>
      <c r="Q585" s="517"/>
      <c r="R585" s="518"/>
      <c r="S585" s="519" t="str">
        <f t="shared" si="46"/>
        <v/>
      </c>
      <c r="T585" s="520" t="str">
        <f t="shared" si="47"/>
        <v/>
      </c>
      <c r="U585" s="521" t="str">
        <f t="shared" si="48"/>
        <v/>
      </c>
      <c r="V585" s="522"/>
      <c r="W585" s="523"/>
      <c r="X585" s="524"/>
      <c r="Y585" s="64" t="s">
        <v>271</v>
      </c>
    </row>
    <row r="586" spans="1:25" ht="14.25" customHeight="1" x14ac:dyDescent="0.2">
      <c r="A586" s="64"/>
      <c r="B586" s="64"/>
      <c r="C586" s="509" t="str">
        <f t="shared" si="49"/>
        <v>Ireland | 2026</v>
      </c>
      <c r="D586" s="510" t="s">
        <v>112</v>
      </c>
      <c r="E586" s="511">
        <v>2026</v>
      </c>
      <c r="F586" s="512"/>
      <c r="G586" s="513"/>
      <c r="H586" s="513"/>
      <c r="I586" s="514"/>
      <c r="J586" s="514"/>
      <c r="K586" s="515"/>
      <c r="L586" s="516"/>
      <c r="M586" s="517"/>
      <c r="N586" s="517"/>
      <c r="O586" s="517"/>
      <c r="P586" s="517"/>
      <c r="Q586" s="517"/>
      <c r="R586" s="518"/>
      <c r="S586" s="519" t="str">
        <f t="shared" si="46"/>
        <v/>
      </c>
      <c r="T586" s="520" t="str">
        <f t="shared" si="47"/>
        <v/>
      </c>
      <c r="U586" s="521" t="str">
        <f t="shared" si="48"/>
        <v/>
      </c>
      <c r="V586" s="522"/>
      <c r="W586" s="523"/>
      <c r="X586" s="524"/>
      <c r="Y586" s="64" t="s">
        <v>271</v>
      </c>
    </row>
    <row r="587" spans="1:25" ht="14.25" customHeight="1" x14ac:dyDescent="0.2">
      <c r="A587" s="64"/>
      <c r="B587" s="64"/>
      <c r="C587" s="509" t="str">
        <f t="shared" si="49"/>
        <v>Ireland | 2027</v>
      </c>
      <c r="D587" s="510" t="s">
        <v>112</v>
      </c>
      <c r="E587" s="511">
        <v>2027</v>
      </c>
      <c r="F587" s="512"/>
      <c r="G587" s="513"/>
      <c r="H587" s="513"/>
      <c r="I587" s="514"/>
      <c r="J587" s="514"/>
      <c r="K587" s="515"/>
      <c r="L587" s="516"/>
      <c r="M587" s="517"/>
      <c r="N587" s="517"/>
      <c r="O587" s="517"/>
      <c r="P587" s="517"/>
      <c r="Q587" s="517"/>
      <c r="R587" s="518"/>
      <c r="S587" s="519" t="str">
        <f t="shared" si="46"/>
        <v/>
      </c>
      <c r="T587" s="520" t="str">
        <f t="shared" si="47"/>
        <v/>
      </c>
      <c r="U587" s="521" t="str">
        <f t="shared" si="48"/>
        <v/>
      </c>
      <c r="V587" s="522"/>
      <c r="W587" s="523"/>
      <c r="X587" s="524"/>
      <c r="Y587" s="64" t="s">
        <v>271</v>
      </c>
    </row>
    <row r="588" spans="1:25" ht="14.25" customHeight="1" x14ac:dyDescent="0.2">
      <c r="A588" s="64"/>
      <c r="B588" s="64"/>
      <c r="C588" s="509" t="str">
        <f t="shared" si="49"/>
        <v>Ireland | 2028</v>
      </c>
      <c r="D588" s="510" t="s">
        <v>112</v>
      </c>
      <c r="E588" s="511">
        <v>2028</v>
      </c>
      <c r="F588" s="512"/>
      <c r="G588" s="513"/>
      <c r="H588" s="513"/>
      <c r="I588" s="514"/>
      <c r="J588" s="514"/>
      <c r="K588" s="515"/>
      <c r="L588" s="516"/>
      <c r="M588" s="517"/>
      <c r="N588" s="517"/>
      <c r="O588" s="517"/>
      <c r="P588" s="517"/>
      <c r="Q588" s="517"/>
      <c r="R588" s="518"/>
      <c r="S588" s="519" t="str">
        <f t="shared" si="46"/>
        <v/>
      </c>
      <c r="T588" s="520" t="str">
        <f t="shared" si="47"/>
        <v/>
      </c>
      <c r="U588" s="521" t="str">
        <f t="shared" si="48"/>
        <v/>
      </c>
      <c r="V588" s="522"/>
      <c r="W588" s="523"/>
      <c r="X588" s="524"/>
      <c r="Y588" s="64" t="s">
        <v>271</v>
      </c>
    </row>
    <row r="589" spans="1:25" ht="14.25" customHeight="1" x14ac:dyDescent="0.2">
      <c r="A589" s="64"/>
      <c r="B589" s="64"/>
      <c r="C589" s="509" t="str">
        <f t="shared" si="49"/>
        <v>Ireland | 2029</v>
      </c>
      <c r="D589" s="510" t="s">
        <v>112</v>
      </c>
      <c r="E589" s="511">
        <v>2029</v>
      </c>
      <c r="F589" s="512"/>
      <c r="G589" s="513"/>
      <c r="H589" s="513"/>
      <c r="I589" s="514"/>
      <c r="J589" s="514"/>
      <c r="K589" s="515"/>
      <c r="L589" s="516"/>
      <c r="M589" s="517"/>
      <c r="N589" s="517"/>
      <c r="O589" s="517"/>
      <c r="P589" s="517"/>
      <c r="Q589" s="517"/>
      <c r="R589" s="518"/>
      <c r="S589" s="519" t="str">
        <f t="shared" si="46"/>
        <v/>
      </c>
      <c r="T589" s="520" t="str">
        <f t="shared" si="47"/>
        <v/>
      </c>
      <c r="U589" s="521" t="str">
        <f t="shared" si="48"/>
        <v/>
      </c>
      <c r="V589" s="522"/>
      <c r="W589" s="523"/>
      <c r="X589" s="524"/>
      <c r="Y589" s="64" t="s">
        <v>271</v>
      </c>
    </row>
    <row r="590" spans="1:25" ht="14.25" customHeight="1" thickBot="1" x14ac:dyDescent="0.25">
      <c r="A590" s="64"/>
      <c r="B590" s="64"/>
      <c r="C590" s="525" t="str">
        <f t="shared" si="49"/>
        <v>Ireland | 2030</v>
      </c>
      <c r="D590" s="510" t="s">
        <v>112</v>
      </c>
      <c r="E590" s="527">
        <v>2030</v>
      </c>
      <c r="F590" s="528"/>
      <c r="G590" s="529"/>
      <c r="H590" s="529"/>
      <c r="I590" s="530"/>
      <c r="J590" s="530"/>
      <c r="K590" s="531"/>
      <c r="L590" s="532"/>
      <c r="M590" s="533"/>
      <c r="N590" s="533"/>
      <c r="O590" s="533"/>
      <c r="P590" s="533"/>
      <c r="Q590" s="533"/>
      <c r="R590" s="534"/>
      <c r="S590" s="535" t="str">
        <f t="shared" si="46"/>
        <v/>
      </c>
      <c r="T590" s="536" t="str">
        <f t="shared" si="47"/>
        <v/>
      </c>
      <c r="U590" s="537" t="str">
        <f t="shared" si="48"/>
        <v/>
      </c>
      <c r="V590" s="538"/>
      <c r="W590" s="539"/>
      <c r="X590" s="540"/>
      <c r="Y590" s="64" t="s">
        <v>271</v>
      </c>
    </row>
    <row r="591" spans="1:25" ht="14.25" customHeight="1" x14ac:dyDescent="0.2">
      <c r="A591" s="64"/>
      <c r="B591" s="64"/>
      <c r="C591" s="493" t="str">
        <f t="shared" si="49"/>
        <v>Israel | 2018</v>
      </c>
      <c r="D591" s="494" t="s">
        <v>211</v>
      </c>
      <c r="E591" s="495">
        <v>2018</v>
      </c>
      <c r="F591" s="496">
        <v>0.38189867656533538</v>
      </c>
      <c r="G591" s="497">
        <v>5.358166697205952E-3</v>
      </c>
      <c r="H591" s="497">
        <v>0.57512663951625775</v>
      </c>
      <c r="I591" s="551">
        <v>1.4777073075581775E-3</v>
      </c>
      <c r="J591" s="498"/>
      <c r="K591" s="499"/>
      <c r="L591" s="500">
        <v>6.0290458148373641E-4</v>
      </c>
      <c r="M591" s="552">
        <v>2.1278985228837755E-4</v>
      </c>
      <c r="N591" s="501"/>
      <c r="O591" s="501">
        <v>3.3919293537690409E-2</v>
      </c>
      <c r="P591" s="501">
        <v>0</v>
      </c>
      <c r="Q591" s="501">
        <v>1.4038219421802687E-3</v>
      </c>
      <c r="R591" s="502"/>
      <c r="S591" s="503">
        <f t="shared" si="46"/>
        <v>0.96386119008635718</v>
      </c>
      <c r="T591" s="504">
        <f t="shared" si="47"/>
        <v>3.6138809913642794E-2</v>
      </c>
      <c r="U591" s="505">
        <f t="shared" si="48"/>
        <v>3.6138809913642794E-2</v>
      </c>
      <c r="V591" s="506">
        <v>2017</v>
      </c>
      <c r="W591" s="507" t="s">
        <v>354</v>
      </c>
      <c r="X591" s="546" t="s">
        <v>355</v>
      </c>
      <c r="Y591" s="64" t="s">
        <v>271</v>
      </c>
    </row>
    <row r="592" spans="1:25" ht="14.25" customHeight="1" x14ac:dyDescent="0.2">
      <c r="A592" s="64"/>
      <c r="B592" s="64"/>
      <c r="C592" s="509" t="str">
        <f t="shared" si="49"/>
        <v>Israel | 2019</v>
      </c>
      <c r="D592" s="510" t="s">
        <v>211</v>
      </c>
      <c r="E592" s="511">
        <v>2019</v>
      </c>
      <c r="F592" s="512">
        <v>0.34647729827251295</v>
      </c>
      <c r="G592" s="513">
        <v>4.8187493155185624E-3</v>
      </c>
      <c r="H592" s="513">
        <v>0.60242724322579533</v>
      </c>
      <c r="I592" s="553">
        <v>2.1615203269371545E-3</v>
      </c>
      <c r="J592" s="514"/>
      <c r="K592" s="515"/>
      <c r="L592" s="516">
        <v>3.919556859512707E-4</v>
      </c>
      <c r="M592" s="554">
        <v>1.3833730092397786E-4</v>
      </c>
      <c r="N592" s="517"/>
      <c r="O592" s="517">
        <v>4.1581887036065683E-2</v>
      </c>
      <c r="P592" s="517">
        <v>0</v>
      </c>
      <c r="Q592" s="517">
        <v>2.0030088362950962E-3</v>
      </c>
      <c r="R592" s="518"/>
      <c r="S592" s="519">
        <f t="shared" si="46"/>
        <v>0.95588481114076396</v>
      </c>
      <c r="T592" s="520">
        <f t="shared" si="47"/>
        <v>4.4115188859236029E-2</v>
      </c>
      <c r="U592" s="521">
        <f t="shared" si="48"/>
        <v>4.4115188859236029E-2</v>
      </c>
      <c r="V592" s="522">
        <v>2018</v>
      </c>
      <c r="W592" s="523" t="s">
        <v>354</v>
      </c>
      <c r="X592" s="548" t="s">
        <v>355</v>
      </c>
      <c r="Y592" s="64" t="s">
        <v>271</v>
      </c>
    </row>
    <row r="593" spans="1:25" ht="14.25" customHeight="1" x14ac:dyDescent="0.2">
      <c r="A593" s="64"/>
      <c r="B593" s="64"/>
      <c r="C593" s="509" t="str">
        <f t="shared" si="49"/>
        <v>Israel | 2020</v>
      </c>
      <c r="D593" s="510" t="s">
        <v>211</v>
      </c>
      <c r="E593" s="511">
        <v>2020</v>
      </c>
      <c r="F593" s="512">
        <v>0.3127724314808461</v>
      </c>
      <c r="G593" s="513">
        <v>4.3054719708431523E-3</v>
      </c>
      <c r="H593" s="513">
        <v>0.62840486622383951</v>
      </c>
      <c r="I593" s="553">
        <v>2.8121959313149266E-3</v>
      </c>
      <c r="J593" s="514"/>
      <c r="K593" s="515"/>
      <c r="L593" s="516">
        <v>1.9122932332941501E-4</v>
      </c>
      <c r="M593" s="554">
        <v>6.7492702351558244E-5</v>
      </c>
      <c r="N593" s="517"/>
      <c r="O593" s="517">
        <v>4.8873153090322106E-2</v>
      </c>
      <c r="P593" s="517">
        <v>0</v>
      </c>
      <c r="Q593" s="517">
        <v>2.5731592771531578E-3</v>
      </c>
      <c r="R593" s="518"/>
      <c r="S593" s="519">
        <f t="shared" si="46"/>
        <v>0.94829496560684379</v>
      </c>
      <c r="T593" s="520">
        <f t="shared" si="47"/>
        <v>5.1705034393156241E-2</v>
      </c>
      <c r="U593" s="521">
        <f t="shared" si="48"/>
        <v>5.1705034393156241E-2</v>
      </c>
      <c r="V593" s="522">
        <v>2019</v>
      </c>
      <c r="W593" s="523" t="s">
        <v>354</v>
      </c>
      <c r="X593" s="548" t="s">
        <v>355</v>
      </c>
      <c r="Y593" s="64" t="s">
        <v>271</v>
      </c>
    </row>
    <row r="594" spans="1:25" ht="14.25" customHeight="1" x14ac:dyDescent="0.2">
      <c r="A594" s="64"/>
      <c r="B594" s="64"/>
      <c r="C594" s="509" t="str">
        <f t="shared" si="49"/>
        <v>Israel | 2021</v>
      </c>
      <c r="D594" s="510" t="s">
        <v>211</v>
      </c>
      <c r="E594" s="511">
        <v>2021</v>
      </c>
      <c r="F594" s="512">
        <v>0.28066225529227645</v>
      </c>
      <c r="G594" s="513">
        <v>3.8164795035830978E-3</v>
      </c>
      <c r="H594" s="513">
        <v>0.65315340051069437</v>
      </c>
      <c r="I594" s="553">
        <v>3.432085884517174E-3</v>
      </c>
      <c r="J594" s="514"/>
      <c r="K594" s="515"/>
      <c r="L594" s="516">
        <v>0</v>
      </c>
      <c r="M594" s="554">
        <v>0</v>
      </c>
      <c r="N594" s="517"/>
      <c r="O594" s="517">
        <v>5.5819444825787323E-2</v>
      </c>
      <c r="P594" s="517">
        <v>0</v>
      </c>
      <c r="Q594" s="517">
        <v>3.116333983141594E-3</v>
      </c>
      <c r="R594" s="518"/>
      <c r="S594" s="519">
        <f t="shared" si="46"/>
        <v>0.94106422119107114</v>
      </c>
      <c r="T594" s="520">
        <f t="shared" si="47"/>
        <v>5.8935778808928918E-2</v>
      </c>
      <c r="U594" s="521">
        <f t="shared" si="48"/>
        <v>5.8935778808928918E-2</v>
      </c>
      <c r="V594" s="522">
        <v>2020</v>
      </c>
      <c r="W594" s="523" t="s">
        <v>354</v>
      </c>
      <c r="X594" s="548" t="s">
        <v>355</v>
      </c>
      <c r="Y594" s="64" t="s">
        <v>271</v>
      </c>
    </row>
    <row r="595" spans="1:25" ht="14.25" customHeight="1" x14ac:dyDescent="0.2">
      <c r="A595" s="64"/>
      <c r="B595" s="64"/>
      <c r="C595" s="509" t="str">
        <f t="shared" si="49"/>
        <v>Israel | 2022</v>
      </c>
      <c r="D595" s="510" t="s">
        <v>211</v>
      </c>
      <c r="E595" s="511">
        <v>2022</v>
      </c>
      <c r="F595" s="512">
        <v>0.22852893455922121</v>
      </c>
      <c r="G595" s="513">
        <v>9.3293672255273118E-4</v>
      </c>
      <c r="H595" s="513">
        <v>0.69098161168199024</v>
      </c>
      <c r="I595" s="553">
        <v>2.9204975662520281E-3</v>
      </c>
      <c r="J595" s="514"/>
      <c r="K595" s="515"/>
      <c r="L595" s="516">
        <v>0</v>
      </c>
      <c r="M595" s="554">
        <v>0</v>
      </c>
      <c r="N595" s="517"/>
      <c r="O595" s="517">
        <v>6.2669010275824777E-2</v>
      </c>
      <c r="P595" s="517">
        <v>1.1343969713358572E-2</v>
      </c>
      <c r="Q595" s="517">
        <v>2.6230394808004326E-3</v>
      </c>
      <c r="R595" s="518"/>
      <c r="S595" s="519">
        <f t="shared" ref="S595:S601" si="50">IFERROR(1-U595,"")</f>
        <v>0.92336398053001623</v>
      </c>
      <c r="T595" s="520">
        <f t="shared" ref="T595:T601" si="51">IF(AND(ISBLANK(F595),ISBLANK(H595),ISBLANK(Q595),ISBLANK(M595)),"",SUM(K595:R595))</f>
        <v>7.6636019469983788E-2</v>
      </c>
      <c r="U595" s="521">
        <f t="shared" ref="U595:U601" si="52">IF(AND(ISBLANK(F595),ISBLANK(H595),ISBLANK(Q595),ISBLANK(M595)),"",SUM(L595:R595))</f>
        <v>7.6636019469983788E-2</v>
      </c>
      <c r="V595" s="522">
        <v>2021</v>
      </c>
      <c r="W595" s="523" t="s">
        <v>788</v>
      </c>
      <c r="X595" s="524" t="s">
        <v>357</v>
      </c>
      <c r="Y595" s="64" t="s">
        <v>271</v>
      </c>
    </row>
    <row r="596" spans="1:25" ht="14.25" customHeight="1" x14ac:dyDescent="0.2">
      <c r="A596" s="64"/>
      <c r="B596" s="64"/>
      <c r="C596" s="509" t="str">
        <f t="shared" si="49"/>
        <v>Israel | 2023</v>
      </c>
      <c r="D596" s="510" t="s">
        <v>211</v>
      </c>
      <c r="E596" s="511">
        <v>2023</v>
      </c>
      <c r="F596" s="512"/>
      <c r="G596" s="513"/>
      <c r="H596" s="513"/>
      <c r="I596" s="514"/>
      <c r="J596" s="514"/>
      <c r="K596" s="515"/>
      <c r="L596" s="516"/>
      <c r="M596" s="517"/>
      <c r="N596" s="517"/>
      <c r="O596" s="517"/>
      <c r="P596" s="517"/>
      <c r="Q596" s="517"/>
      <c r="R596" s="518"/>
      <c r="S596" s="519" t="str">
        <f t="shared" si="50"/>
        <v/>
      </c>
      <c r="T596" s="520" t="str">
        <f t="shared" si="51"/>
        <v/>
      </c>
      <c r="U596" s="521" t="str">
        <f t="shared" si="52"/>
        <v/>
      </c>
      <c r="V596" s="522"/>
      <c r="W596" s="523"/>
      <c r="X596" s="524"/>
      <c r="Y596" s="64" t="s">
        <v>271</v>
      </c>
    </row>
    <row r="597" spans="1:25" ht="14.25" customHeight="1" x14ac:dyDescent="0.2">
      <c r="A597" s="64"/>
      <c r="B597" s="64"/>
      <c r="C597" s="509" t="str">
        <f t="shared" si="49"/>
        <v>Israel | 2024</v>
      </c>
      <c r="D597" s="510" t="s">
        <v>211</v>
      </c>
      <c r="E597" s="511">
        <v>2024</v>
      </c>
      <c r="F597" s="512"/>
      <c r="G597" s="513"/>
      <c r="H597" s="513"/>
      <c r="I597" s="514"/>
      <c r="J597" s="514"/>
      <c r="K597" s="515"/>
      <c r="L597" s="516"/>
      <c r="M597" s="517"/>
      <c r="N597" s="517"/>
      <c r="O597" s="517"/>
      <c r="P597" s="517"/>
      <c r="Q597" s="517"/>
      <c r="R597" s="518"/>
      <c r="S597" s="519" t="str">
        <f t="shared" si="50"/>
        <v/>
      </c>
      <c r="T597" s="520" t="str">
        <f t="shared" si="51"/>
        <v/>
      </c>
      <c r="U597" s="521" t="str">
        <f t="shared" si="52"/>
        <v/>
      </c>
      <c r="V597" s="522"/>
      <c r="W597" s="523"/>
      <c r="X597" s="524"/>
      <c r="Y597" s="64" t="s">
        <v>271</v>
      </c>
    </row>
    <row r="598" spans="1:25" ht="14.25" customHeight="1" x14ac:dyDescent="0.2">
      <c r="A598" s="64"/>
      <c r="B598" s="64"/>
      <c r="C598" s="509" t="str">
        <f t="shared" si="49"/>
        <v>Israel | 2025</v>
      </c>
      <c r="D598" s="510" t="s">
        <v>211</v>
      </c>
      <c r="E598" s="511">
        <v>2025</v>
      </c>
      <c r="F598" s="512"/>
      <c r="G598" s="513"/>
      <c r="H598" s="513"/>
      <c r="I598" s="514"/>
      <c r="J598" s="514"/>
      <c r="K598" s="515"/>
      <c r="L598" s="516"/>
      <c r="M598" s="517"/>
      <c r="N598" s="517"/>
      <c r="O598" s="517"/>
      <c r="P598" s="517"/>
      <c r="Q598" s="517"/>
      <c r="R598" s="518"/>
      <c r="S598" s="519" t="str">
        <f t="shared" si="50"/>
        <v/>
      </c>
      <c r="T598" s="520" t="str">
        <f t="shared" si="51"/>
        <v/>
      </c>
      <c r="U598" s="521" t="str">
        <f t="shared" si="52"/>
        <v/>
      </c>
      <c r="V598" s="522"/>
      <c r="W598" s="523"/>
      <c r="X598" s="524"/>
      <c r="Y598" s="64" t="s">
        <v>271</v>
      </c>
    </row>
    <row r="599" spans="1:25" ht="14.25" customHeight="1" x14ac:dyDescent="0.2">
      <c r="A599" s="64"/>
      <c r="B599" s="64"/>
      <c r="C599" s="509" t="str">
        <f t="shared" si="49"/>
        <v>Israel | 2026</v>
      </c>
      <c r="D599" s="510" t="s">
        <v>211</v>
      </c>
      <c r="E599" s="511">
        <v>2026</v>
      </c>
      <c r="F599" s="512"/>
      <c r="G599" s="513"/>
      <c r="H599" s="513"/>
      <c r="I599" s="514"/>
      <c r="J599" s="514"/>
      <c r="K599" s="515"/>
      <c r="L599" s="516"/>
      <c r="M599" s="517"/>
      <c r="N599" s="517"/>
      <c r="O599" s="517"/>
      <c r="P599" s="517"/>
      <c r="Q599" s="517"/>
      <c r="R599" s="518"/>
      <c r="S599" s="519" t="str">
        <f t="shared" si="50"/>
        <v/>
      </c>
      <c r="T599" s="520" t="str">
        <f t="shared" si="51"/>
        <v/>
      </c>
      <c r="U599" s="521" t="str">
        <f t="shared" si="52"/>
        <v/>
      </c>
      <c r="V599" s="522"/>
      <c r="W599" s="523"/>
      <c r="X599" s="524"/>
      <c r="Y599" s="64" t="s">
        <v>271</v>
      </c>
    </row>
    <row r="600" spans="1:25" ht="14.25" customHeight="1" x14ac:dyDescent="0.2">
      <c r="A600" s="64"/>
      <c r="B600" s="64"/>
      <c r="C600" s="509" t="str">
        <f t="shared" si="49"/>
        <v>Israel | 2027</v>
      </c>
      <c r="D600" s="510" t="s">
        <v>211</v>
      </c>
      <c r="E600" s="511">
        <v>2027</v>
      </c>
      <c r="F600" s="512"/>
      <c r="G600" s="513"/>
      <c r="H600" s="513"/>
      <c r="I600" s="514"/>
      <c r="J600" s="514"/>
      <c r="K600" s="515"/>
      <c r="L600" s="516"/>
      <c r="M600" s="517"/>
      <c r="N600" s="517"/>
      <c r="O600" s="517"/>
      <c r="P600" s="517"/>
      <c r="Q600" s="517"/>
      <c r="R600" s="518"/>
      <c r="S600" s="519" t="str">
        <f t="shared" si="50"/>
        <v/>
      </c>
      <c r="T600" s="520" t="str">
        <f t="shared" si="51"/>
        <v/>
      </c>
      <c r="U600" s="521" t="str">
        <f t="shared" si="52"/>
        <v/>
      </c>
      <c r="V600" s="522"/>
      <c r="W600" s="523"/>
      <c r="X600" s="524"/>
      <c r="Y600" s="64" t="s">
        <v>271</v>
      </c>
    </row>
    <row r="601" spans="1:25" ht="14.25" customHeight="1" x14ac:dyDescent="0.2">
      <c r="A601" s="64"/>
      <c r="B601" s="64"/>
      <c r="C601" s="509" t="str">
        <f t="shared" si="49"/>
        <v>Israel | 2028</v>
      </c>
      <c r="D601" s="510" t="s">
        <v>211</v>
      </c>
      <c r="E601" s="511">
        <v>2028</v>
      </c>
      <c r="F601" s="512"/>
      <c r="G601" s="513"/>
      <c r="H601" s="513"/>
      <c r="I601" s="514"/>
      <c r="J601" s="514"/>
      <c r="K601" s="515"/>
      <c r="L601" s="516"/>
      <c r="M601" s="517"/>
      <c r="N601" s="517"/>
      <c r="O601" s="517"/>
      <c r="P601" s="517"/>
      <c r="Q601" s="517"/>
      <c r="R601" s="518"/>
      <c r="S601" s="519" t="str">
        <f t="shared" si="50"/>
        <v/>
      </c>
      <c r="T601" s="520" t="str">
        <f t="shared" si="51"/>
        <v/>
      </c>
      <c r="U601" s="521" t="str">
        <f t="shared" si="52"/>
        <v/>
      </c>
      <c r="V601" s="522"/>
      <c r="W601" s="523"/>
      <c r="X601" s="524"/>
      <c r="Y601" s="64" t="s">
        <v>271</v>
      </c>
    </row>
    <row r="602" spans="1:25" ht="14.25" customHeight="1" x14ac:dyDescent="0.2">
      <c r="A602" s="64"/>
      <c r="B602" s="64"/>
      <c r="C602" s="509" t="str">
        <f t="shared" si="49"/>
        <v>Israel | 2029</v>
      </c>
      <c r="D602" s="510" t="s">
        <v>211</v>
      </c>
      <c r="E602" s="511">
        <v>2029</v>
      </c>
      <c r="F602" s="512"/>
      <c r="G602" s="513"/>
      <c r="H602" s="513"/>
      <c r="I602" s="514"/>
      <c r="J602" s="514"/>
      <c r="K602" s="515"/>
      <c r="L602" s="516"/>
      <c r="M602" s="517"/>
      <c r="N602" s="517"/>
      <c r="O602" s="517"/>
      <c r="P602" s="517"/>
      <c r="Q602" s="517"/>
      <c r="R602" s="518"/>
      <c r="S602" s="519"/>
      <c r="T602" s="520"/>
      <c r="U602" s="521"/>
      <c r="V602" s="522"/>
      <c r="W602" s="523"/>
      <c r="X602" s="524"/>
      <c r="Y602" s="64" t="s">
        <v>271</v>
      </c>
    </row>
    <row r="603" spans="1:25" ht="14.25" customHeight="1" thickBot="1" x14ac:dyDescent="0.25">
      <c r="A603" s="64"/>
      <c r="B603" s="64"/>
      <c r="C603" s="525" t="str">
        <f t="shared" si="49"/>
        <v>Israel | 2030</v>
      </c>
      <c r="D603" s="510" t="s">
        <v>211</v>
      </c>
      <c r="E603" s="527">
        <v>2030</v>
      </c>
      <c r="F603" s="528"/>
      <c r="G603" s="529"/>
      <c r="H603" s="529"/>
      <c r="I603" s="530"/>
      <c r="J603" s="530"/>
      <c r="K603" s="531"/>
      <c r="L603" s="532"/>
      <c r="M603" s="533"/>
      <c r="N603" s="533"/>
      <c r="O603" s="533"/>
      <c r="P603" s="533"/>
      <c r="Q603" s="533"/>
      <c r="R603" s="534"/>
      <c r="S603" s="535" t="str">
        <f t="shared" ref="S603:S634" si="53">IFERROR(1-U603,"")</f>
        <v/>
      </c>
      <c r="T603" s="536" t="str">
        <f t="shared" ref="T603:T634" si="54">IF(AND(ISBLANK(F603),ISBLANK(H603),ISBLANK(Q603),ISBLANK(M603)),"",SUM(K603:R603))</f>
        <v/>
      </c>
      <c r="U603" s="537" t="str">
        <f t="shared" ref="U603:U634" si="55">IF(AND(ISBLANK(F603),ISBLANK(H603),ISBLANK(Q603),ISBLANK(M603)),"",SUM(L603:R603))</f>
        <v/>
      </c>
      <c r="V603" s="538"/>
      <c r="W603" s="539"/>
      <c r="X603" s="540"/>
      <c r="Y603" s="64" t="s">
        <v>271</v>
      </c>
    </row>
    <row r="604" spans="1:25" ht="14.25" customHeight="1" x14ac:dyDescent="0.2">
      <c r="A604" s="64"/>
      <c r="B604" s="64"/>
      <c r="C604" s="493" t="str">
        <f t="shared" si="49"/>
        <v>Italy | 2018</v>
      </c>
      <c r="D604" s="494" t="s">
        <v>114</v>
      </c>
      <c r="E604" s="495">
        <v>2018</v>
      </c>
      <c r="F604" s="496">
        <v>0.11494199144868754</v>
      </c>
      <c r="G604" s="497">
        <v>4.2277790880252589E-2</v>
      </c>
      <c r="H604" s="497">
        <v>0.43052465850347083</v>
      </c>
      <c r="I604" s="498">
        <v>2.1197679516299127E-3</v>
      </c>
      <c r="J604" s="498">
        <v>1.6990014497711318E-2</v>
      </c>
      <c r="K604" s="499"/>
      <c r="L604" s="500">
        <v>6.0780610037062303E-2</v>
      </c>
      <c r="M604" s="501">
        <v>0.16857785738416528</v>
      </c>
      <c r="N604" s="501">
        <v>2.1681408721432184E-2</v>
      </c>
      <c r="O604" s="501">
        <v>8.4075393764780126E-2</v>
      </c>
      <c r="P604" s="501"/>
      <c r="Q604" s="501">
        <v>5.8030506810808062E-2</v>
      </c>
      <c r="R604" s="502"/>
      <c r="S604" s="503">
        <f t="shared" si="53"/>
        <v>0.60685422328175198</v>
      </c>
      <c r="T604" s="504">
        <f t="shared" si="54"/>
        <v>0.39314577671824796</v>
      </c>
      <c r="U604" s="505">
        <f t="shared" si="55"/>
        <v>0.39314577671824796</v>
      </c>
      <c r="V604" s="506">
        <v>2017</v>
      </c>
      <c r="W604" s="507" t="s">
        <v>354</v>
      </c>
      <c r="X604" s="546" t="s">
        <v>355</v>
      </c>
      <c r="Y604" s="64" t="s">
        <v>271</v>
      </c>
    </row>
    <row r="605" spans="1:25" ht="14.25" customHeight="1" x14ac:dyDescent="0.2">
      <c r="A605" s="64"/>
      <c r="B605" s="64"/>
      <c r="C605" s="509" t="str">
        <f t="shared" si="49"/>
        <v>Italy | 2019</v>
      </c>
      <c r="D605" s="510" t="s">
        <v>114</v>
      </c>
      <c r="E605" s="511">
        <v>2019</v>
      </c>
      <c r="F605" s="512">
        <v>9.2146935395475027E-2</v>
      </c>
      <c r="G605" s="513">
        <v>3.9761266495703829E-2</v>
      </c>
      <c r="H605" s="513">
        <v>0.4499770639437396</v>
      </c>
      <c r="I605" s="514">
        <v>2.1284093011911857E-3</v>
      </c>
      <c r="J605" s="514">
        <v>1.705563429362264E-2</v>
      </c>
      <c r="K605" s="515"/>
      <c r="L605" s="516">
        <v>6.104181452210404E-2</v>
      </c>
      <c r="M605" s="517">
        <v>0.16988421368321865</v>
      </c>
      <c r="N605" s="517">
        <v>2.1593924745629562E-2</v>
      </c>
      <c r="O605" s="517">
        <v>8.5583040222114604E-2</v>
      </c>
      <c r="P605" s="517"/>
      <c r="Q605" s="517">
        <v>6.0827697397200731E-2</v>
      </c>
      <c r="R605" s="518"/>
      <c r="S605" s="519">
        <f t="shared" si="53"/>
        <v>0.60106930942973236</v>
      </c>
      <c r="T605" s="520">
        <f t="shared" si="54"/>
        <v>0.39893069057026759</v>
      </c>
      <c r="U605" s="521">
        <f t="shared" si="55"/>
        <v>0.39893069057026759</v>
      </c>
      <c r="V605" s="522">
        <v>2018</v>
      </c>
      <c r="W605" s="523" t="s">
        <v>354</v>
      </c>
      <c r="X605" s="548" t="s">
        <v>355</v>
      </c>
      <c r="Y605" s="64" t="s">
        <v>271</v>
      </c>
    </row>
    <row r="606" spans="1:25" ht="14.25" customHeight="1" x14ac:dyDescent="0.2">
      <c r="A606" s="64"/>
      <c r="B606" s="64"/>
      <c r="C606" s="509" t="str">
        <f t="shared" si="49"/>
        <v>Italy | 2020</v>
      </c>
      <c r="D606" s="510" t="s">
        <v>114</v>
      </c>
      <c r="E606" s="511">
        <v>2020</v>
      </c>
      <c r="F606" s="512">
        <v>6.9303213268991762E-2</v>
      </c>
      <c r="G606" s="513">
        <v>3.7239369482993938E-2</v>
      </c>
      <c r="H606" s="513">
        <v>0.46947099909932222</v>
      </c>
      <c r="I606" s="514">
        <v>2.1370690995138894E-3</v>
      </c>
      <c r="J606" s="514">
        <v>1.7121394183850398E-2</v>
      </c>
      <c r="K606" s="515"/>
      <c r="L606" s="516">
        <v>6.130357666300669E-2</v>
      </c>
      <c r="M606" s="517">
        <v>0.17119335897437712</v>
      </c>
      <c r="N606" s="517">
        <v>2.1506253996801845E-2</v>
      </c>
      <c r="O606" s="517">
        <v>8.7093905413932027E-2</v>
      </c>
      <c r="P606" s="517"/>
      <c r="Q606" s="517">
        <v>6.3630859817209964E-2</v>
      </c>
      <c r="R606" s="518"/>
      <c r="S606" s="519">
        <f t="shared" si="53"/>
        <v>0.59527204513467236</v>
      </c>
      <c r="T606" s="520">
        <f t="shared" si="54"/>
        <v>0.40472795486532764</v>
      </c>
      <c r="U606" s="521">
        <f t="shared" si="55"/>
        <v>0.40472795486532764</v>
      </c>
      <c r="V606" s="522">
        <v>2019</v>
      </c>
      <c r="W606" s="523" t="s">
        <v>354</v>
      </c>
      <c r="X606" s="548" t="s">
        <v>355</v>
      </c>
      <c r="Y606" s="64" t="s">
        <v>271</v>
      </c>
    </row>
    <row r="607" spans="1:25" ht="14.25" customHeight="1" x14ac:dyDescent="0.2">
      <c r="A607" s="64"/>
      <c r="B607" s="64"/>
      <c r="C607" s="509" t="str">
        <f t="shared" si="49"/>
        <v>Italy | 2021</v>
      </c>
      <c r="D607" s="510" t="s">
        <v>114</v>
      </c>
      <c r="E607" s="511">
        <v>2021</v>
      </c>
      <c r="F607" s="512">
        <v>4.6510468771694978E-2</v>
      </c>
      <c r="G607" s="513">
        <v>3.4786726145761761E-2</v>
      </c>
      <c r="H607" s="513">
        <v>0.4900581380859646</v>
      </c>
      <c r="I607" s="514">
        <v>2.1503615384341522E-3</v>
      </c>
      <c r="J607" s="514">
        <v>1.7224253514808656E-2</v>
      </c>
      <c r="K607" s="515"/>
      <c r="L607" s="516">
        <v>6.1698287187191822E-2</v>
      </c>
      <c r="M607" s="517">
        <v>0.17287625096570458</v>
      </c>
      <c r="N607" s="517">
        <v>2.1464453170893218E-2</v>
      </c>
      <c r="O607" s="517">
        <v>8.8798538893418252E-2</v>
      </c>
      <c r="P607" s="517"/>
      <c r="Q607" s="517">
        <v>6.6582883264562118E-2</v>
      </c>
      <c r="R607" s="518"/>
      <c r="S607" s="519">
        <f t="shared" si="53"/>
        <v>0.58857958651822995</v>
      </c>
      <c r="T607" s="520">
        <f t="shared" si="54"/>
        <v>0.41142041348177005</v>
      </c>
      <c r="U607" s="521">
        <f t="shared" si="55"/>
        <v>0.41142041348177005</v>
      </c>
      <c r="V607" s="522">
        <v>2020</v>
      </c>
      <c r="W607" s="523" t="s">
        <v>354</v>
      </c>
      <c r="X607" s="548" t="s">
        <v>355</v>
      </c>
      <c r="Y607" s="64" t="s">
        <v>271</v>
      </c>
    </row>
    <row r="608" spans="1:25" ht="14.25" customHeight="1" x14ac:dyDescent="0.2">
      <c r="A608" s="64"/>
      <c r="B608" s="64"/>
      <c r="C608" s="509" t="str">
        <f t="shared" si="49"/>
        <v>Italy | 2022</v>
      </c>
      <c r="D608" s="510" t="s">
        <v>114</v>
      </c>
      <c r="E608" s="511">
        <v>2022</v>
      </c>
      <c r="F608" s="512">
        <v>5.6778376117530192E-2</v>
      </c>
      <c r="G608" s="513">
        <v>3.0891758596050957E-2</v>
      </c>
      <c r="H608" s="513">
        <v>0.49515344800543731</v>
      </c>
      <c r="I608" s="514">
        <v>1.7148533486694203E-3</v>
      </c>
      <c r="J608" s="514">
        <v>1.6291106812359492E-2</v>
      </c>
      <c r="K608" s="515"/>
      <c r="L608" s="516">
        <v>5.5656053397466057E-2</v>
      </c>
      <c r="M608" s="517">
        <v>0.16322824628361304</v>
      </c>
      <c r="N608" s="517">
        <v>2.0553841864031648E-2</v>
      </c>
      <c r="O608" s="517">
        <v>8.7272790644987011E-2</v>
      </c>
      <c r="P608" s="517"/>
      <c r="Q608" s="517">
        <v>7.2459524929854829E-2</v>
      </c>
      <c r="R608" s="518"/>
      <c r="S608" s="519">
        <f t="shared" si="53"/>
        <v>0.60082954288004742</v>
      </c>
      <c r="T608" s="520">
        <f t="shared" si="54"/>
        <v>0.39917045711995258</v>
      </c>
      <c r="U608" s="521">
        <f t="shared" si="55"/>
        <v>0.39917045711995258</v>
      </c>
      <c r="V608" s="522">
        <v>2021</v>
      </c>
      <c r="W608" s="523" t="s">
        <v>788</v>
      </c>
      <c r="X608" s="524" t="s">
        <v>357</v>
      </c>
      <c r="Y608" s="64" t="s">
        <v>271</v>
      </c>
    </row>
    <row r="609" spans="1:25" ht="14.25" customHeight="1" x14ac:dyDescent="0.2">
      <c r="A609" s="64"/>
      <c r="B609" s="64"/>
      <c r="C609" s="509" t="str">
        <f t="shared" si="49"/>
        <v>Italy | 2023</v>
      </c>
      <c r="D609" s="510" t="s">
        <v>114</v>
      </c>
      <c r="E609" s="511">
        <v>2023</v>
      </c>
      <c r="F609" s="512"/>
      <c r="G609" s="513"/>
      <c r="H609" s="513"/>
      <c r="I609" s="514"/>
      <c r="J609" s="514"/>
      <c r="K609" s="515"/>
      <c r="L609" s="516"/>
      <c r="M609" s="517"/>
      <c r="N609" s="517"/>
      <c r="O609" s="517"/>
      <c r="P609" s="517"/>
      <c r="Q609" s="517"/>
      <c r="R609" s="518"/>
      <c r="S609" s="519" t="str">
        <f t="shared" si="53"/>
        <v/>
      </c>
      <c r="T609" s="520" t="str">
        <f t="shared" si="54"/>
        <v/>
      </c>
      <c r="U609" s="521" t="str">
        <f t="shared" si="55"/>
        <v/>
      </c>
      <c r="V609" s="522"/>
      <c r="W609" s="523"/>
      <c r="X609" s="524"/>
      <c r="Y609" s="64" t="s">
        <v>271</v>
      </c>
    </row>
    <row r="610" spans="1:25" ht="14.25" customHeight="1" x14ac:dyDescent="0.2">
      <c r="A610" s="64"/>
      <c r="B610" s="64"/>
      <c r="C610" s="509" t="str">
        <f t="shared" si="49"/>
        <v>Italy | 2024</v>
      </c>
      <c r="D610" s="510" t="s">
        <v>114</v>
      </c>
      <c r="E610" s="511">
        <v>2024</v>
      </c>
      <c r="F610" s="512"/>
      <c r="G610" s="513"/>
      <c r="H610" s="513"/>
      <c r="I610" s="514"/>
      <c r="J610" s="514"/>
      <c r="K610" s="515"/>
      <c r="L610" s="516"/>
      <c r="M610" s="517"/>
      <c r="N610" s="517"/>
      <c r="O610" s="517"/>
      <c r="P610" s="517"/>
      <c r="Q610" s="517"/>
      <c r="R610" s="518"/>
      <c r="S610" s="519" t="str">
        <f t="shared" si="53"/>
        <v/>
      </c>
      <c r="T610" s="520" t="str">
        <f t="shared" si="54"/>
        <v/>
      </c>
      <c r="U610" s="521" t="str">
        <f t="shared" si="55"/>
        <v/>
      </c>
      <c r="V610" s="522"/>
      <c r="W610" s="523"/>
      <c r="X610" s="524"/>
      <c r="Y610" s="64" t="s">
        <v>271</v>
      </c>
    </row>
    <row r="611" spans="1:25" ht="14.25" customHeight="1" x14ac:dyDescent="0.2">
      <c r="A611" s="64"/>
      <c r="B611" s="64"/>
      <c r="C611" s="509" t="str">
        <f t="shared" si="49"/>
        <v>Italy | 2025</v>
      </c>
      <c r="D611" s="510" t="s">
        <v>114</v>
      </c>
      <c r="E611" s="511">
        <v>2025</v>
      </c>
      <c r="F611" s="512"/>
      <c r="G611" s="513"/>
      <c r="H611" s="513"/>
      <c r="I611" s="514"/>
      <c r="J611" s="514"/>
      <c r="K611" s="515"/>
      <c r="L611" s="516"/>
      <c r="M611" s="517"/>
      <c r="N611" s="517"/>
      <c r="O611" s="517"/>
      <c r="P611" s="517"/>
      <c r="Q611" s="517"/>
      <c r="R611" s="518"/>
      <c r="S611" s="519" t="str">
        <f t="shared" si="53"/>
        <v/>
      </c>
      <c r="T611" s="520" t="str">
        <f t="shared" si="54"/>
        <v/>
      </c>
      <c r="U611" s="521" t="str">
        <f t="shared" si="55"/>
        <v/>
      </c>
      <c r="V611" s="522"/>
      <c r="W611" s="523"/>
      <c r="X611" s="524"/>
      <c r="Y611" s="64" t="s">
        <v>271</v>
      </c>
    </row>
    <row r="612" spans="1:25" ht="14.25" customHeight="1" x14ac:dyDescent="0.2">
      <c r="A612" s="64"/>
      <c r="B612" s="64"/>
      <c r="C612" s="509" t="str">
        <f t="shared" si="49"/>
        <v>Italy | 2026</v>
      </c>
      <c r="D612" s="510" t="s">
        <v>114</v>
      </c>
      <c r="E612" s="511">
        <v>2026</v>
      </c>
      <c r="F612" s="512"/>
      <c r="G612" s="513"/>
      <c r="H612" s="513"/>
      <c r="I612" s="514"/>
      <c r="J612" s="514"/>
      <c r="K612" s="515"/>
      <c r="L612" s="516"/>
      <c r="M612" s="517"/>
      <c r="N612" s="517"/>
      <c r="O612" s="517"/>
      <c r="P612" s="517"/>
      <c r="Q612" s="517"/>
      <c r="R612" s="518"/>
      <c r="S612" s="519" t="str">
        <f t="shared" si="53"/>
        <v/>
      </c>
      <c r="T612" s="520" t="str">
        <f t="shared" si="54"/>
        <v/>
      </c>
      <c r="U612" s="521" t="str">
        <f t="shared" si="55"/>
        <v/>
      </c>
      <c r="V612" s="522"/>
      <c r="W612" s="523"/>
      <c r="X612" s="524"/>
      <c r="Y612" s="64" t="s">
        <v>271</v>
      </c>
    </row>
    <row r="613" spans="1:25" ht="14.25" customHeight="1" x14ac:dyDescent="0.2">
      <c r="A613" s="64"/>
      <c r="B613" s="64"/>
      <c r="C613" s="509" t="str">
        <f t="shared" si="49"/>
        <v>Italy | 2027</v>
      </c>
      <c r="D613" s="510" t="s">
        <v>114</v>
      </c>
      <c r="E613" s="511">
        <v>2027</v>
      </c>
      <c r="F613" s="512"/>
      <c r="G613" s="513"/>
      <c r="H613" s="513"/>
      <c r="I613" s="514"/>
      <c r="J613" s="514"/>
      <c r="K613" s="515"/>
      <c r="L613" s="516"/>
      <c r="M613" s="517"/>
      <c r="N613" s="517"/>
      <c r="O613" s="517"/>
      <c r="P613" s="517"/>
      <c r="Q613" s="517"/>
      <c r="R613" s="518"/>
      <c r="S613" s="519" t="str">
        <f t="shared" si="53"/>
        <v/>
      </c>
      <c r="T613" s="520" t="str">
        <f t="shared" si="54"/>
        <v/>
      </c>
      <c r="U613" s="521" t="str">
        <f t="shared" si="55"/>
        <v/>
      </c>
      <c r="V613" s="522"/>
      <c r="W613" s="523"/>
      <c r="X613" s="524"/>
      <c r="Y613" s="64" t="s">
        <v>271</v>
      </c>
    </row>
    <row r="614" spans="1:25" ht="14.25" customHeight="1" x14ac:dyDescent="0.2">
      <c r="A614" s="64"/>
      <c r="B614" s="64"/>
      <c r="C614" s="509" t="str">
        <f t="shared" si="49"/>
        <v>Italy | 2028</v>
      </c>
      <c r="D614" s="510" t="s">
        <v>114</v>
      </c>
      <c r="E614" s="511">
        <v>2028</v>
      </c>
      <c r="F614" s="512"/>
      <c r="G614" s="513"/>
      <c r="H614" s="513"/>
      <c r="I614" s="514"/>
      <c r="J614" s="514"/>
      <c r="K614" s="515"/>
      <c r="L614" s="516"/>
      <c r="M614" s="517"/>
      <c r="N614" s="517"/>
      <c r="O614" s="517"/>
      <c r="P614" s="517"/>
      <c r="Q614" s="517"/>
      <c r="R614" s="518"/>
      <c r="S614" s="519" t="str">
        <f t="shared" si="53"/>
        <v/>
      </c>
      <c r="T614" s="520" t="str">
        <f t="shared" si="54"/>
        <v/>
      </c>
      <c r="U614" s="521" t="str">
        <f t="shared" si="55"/>
        <v/>
      </c>
      <c r="V614" s="522"/>
      <c r="W614" s="523"/>
      <c r="X614" s="524"/>
      <c r="Y614" s="64" t="s">
        <v>271</v>
      </c>
    </row>
    <row r="615" spans="1:25" ht="14.25" customHeight="1" x14ac:dyDescent="0.2">
      <c r="A615" s="64"/>
      <c r="B615" s="64"/>
      <c r="C615" s="509" t="str">
        <f t="shared" si="49"/>
        <v>Italy | 2029</v>
      </c>
      <c r="D615" s="510" t="s">
        <v>114</v>
      </c>
      <c r="E615" s="511">
        <v>2029</v>
      </c>
      <c r="F615" s="512"/>
      <c r="G615" s="513"/>
      <c r="H615" s="513"/>
      <c r="I615" s="514"/>
      <c r="J615" s="514"/>
      <c r="K615" s="515"/>
      <c r="L615" s="516"/>
      <c r="M615" s="517"/>
      <c r="N615" s="517"/>
      <c r="O615" s="517"/>
      <c r="P615" s="517"/>
      <c r="Q615" s="517"/>
      <c r="R615" s="518"/>
      <c r="S615" s="519" t="str">
        <f t="shared" si="53"/>
        <v/>
      </c>
      <c r="T615" s="520" t="str">
        <f t="shared" si="54"/>
        <v/>
      </c>
      <c r="U615" s="521" t="str">
        <f t="shared" si="55"/>
        <v/>
      </c>
      <c r="V615" s="522"/>
      <c r="W615" s="523"/>
      <c r="X615" s="524"/>
      <c r="Y615" s="64" t="s">
        <v>271</v>
      </c>
    </row>
    <row r="616" spans="1:25" ht="14.25" customHeight="1" thickBot="1" x14ac:dyDescent="0.25">
      <c r="A616" s="64"/>
      <c r="B616" s="64"/>
      <c r="C616" s="525" t="str">
        <f t="shared" si="49"/>
        <v>Italy | 2030</v>
      </c>
      <c r="D616" s="510" t="s">
        <v>114</v>
      </c>
      <c r="E616" s="527">
        <v>2030</v>
      </c>
      <c r="F616" s="528"/>
      <c r="G616" s="529"/>
      <c r="H616" s="529"/>
      <c r="I616" s="530"/>
      <c r="J616" s="530"/>
      <c r="K616" s="531"/>
      <c r="L616" s="532"/>
      <c r="M616" s="533"/>
      <c r="N616" s="533"/>
      <c r="O616" s="533"/>
      <c r="P616" s="533"/>
      <c r="Q616" s="533"/>
      <c r="R616" s="534"/>
      <c r="S616" s="535" t="str">
        <f t="shared" si="53"/>
        <v/>
      </c>
      <c r="T616" s="536" t="str">
        <f t="shared" si="54"/>
        <v/>
      </c>
      <c r="U616" s="537" t="str">
        <f t="shared" si="55"/>
        <v/>
      </c>
      <c r="V616" s="538"/>
      <c r="W616" s="539"/>
      <c r="X616" s="540"/>
      <c r="Y616" s="64" t="s">
        <v>271</v>
      </c>
    </row>
    <row r="617" spans="1:25" ht="14.25" customHeight="1" x14ac:dyDescent="0.2">
      <c r="A617" s="64"/>
      <c r="B617" s="64"/>
      <c r="C617" s="493" t="str">
        <f t="shared" si="49"/>
        <v>Japan | 2018</v>
      </c>
      <c r="D617" s="494" t="s">
        <v>115</v>
      </c>
      <c r="E617" s="495">
        <v>2018</v>
      </c>
      <c r="F617" s="496">
        <v>0.32189523236609663</v>
      </c>
      <c r="G617" s="497">
        <v>7.0849852683699602E-2</v>
      </c>
      <c r="H617" s="497">
        <v>0.39155933821924926</v>
      </c>
      <c r="I617" s="498">
        <v>1.9100241330312108E-2</v>
      </c>
      <c r="J617" s="498">
        <v>1.5492600393772569E-2</v>
      </c>
      <c r="K617" s="499">
        <v>2.0201223776257153E-2</v>
      </c>
      <c r="L617" s="500">
        <v>1.5897522149945525E-2</v>
      </c>
      <c r="M617" s="501">
        <v>8.5967122491599449E-2</v>
      </c>
      <c r="N617" s="501">
        <v>2.5759591023298942E-3</v>
      </c>
      <c r="O617" s="501">
        <v>4.9960777381043979E-2</v>
      </c>
      <c r="P617" s="501"/>
      <c r="Q617" s="501">
        <v>6.5001301056939334E-3</v>
      </c>
      <c r="R617" s="502"/>
      <c r="S617" s="503">
        <f t="shared" si="53"/>
        <v>0.8390984887693872</v>
      </c>
      <c r="T617" s="504">
        <f t="shared" si="54"/>
        <v>0.18110273500686994</v>
      </c>
      <c r="U617" s="505">
        <f t="shared" si="55"/>
        <v>0.1609015112306128</v>
      </c>
      <c r="V617" s="506">
        <v>2017</v>
      </c>
      <c r="W617" s="507" t="s">
        <v>354</v>
      </c>
      <c r="X617" s="546" t="s">
        <v>355</v>
      </c>
      <c r="Y617" s="64" t="s">
        <v>271</v>
      </c>
    </row>
    <row r="618" spans="1:25" ht="14.25" customHeight="1" x14ac:dyDescent="0.2">
      <c r="A618" s="64"/>
      <c r="B618" s="64"/>
      <c r="C618" s="509" t="str">
        <f t="shared" si="49"/>
        <v>Japan | 2019</v>
      </c>
      <c r="D618" s="510" t="s">
        <v>115</v>
      </c>
      <c r="E618" s="511">
        <v>2019</v>
      </c>
      <c r="F618" s="512">
        <v>0.31595793131124855</v>
      </c>
      <c r="G618" s="513">
        <v>6.2954484955275294E-2</v>
      </c>
      <c r="H618" s="513">
        <v>0.38687068305865674</v>
      </c>
      <c r="I618" s="514">
        <v>1.8769464560609284E-2</v>
      </c>
      <c r="J618" s="514">
        <v>1.7474370162468323E-2</v>
      </c>
      <c r="K618" s="515">
        <v>2.5934514822286293E-2</v>
      </c>
      <c r="L618" s="516">
        <v>1.779276992632663E-2</v>
      </c>
      <c r="M618" s="517">
        <v>8.5842226871443064E-2</v>
      </c>
      <c r="N618" s="517">
        <v>2.6393210081853114E-3</v>
      </c>
      <c r="O618" s="517">
        <v>5.8639678752103228E-2</v>
      </c>
      <c r="P618" s="517"/>
      <c r="Q618" s="517">
        <v>7.1245545713972602E-3</v>
      </c>
      <c r="R618" s="518"/>
      <c r="S618" s="519">
        <f t="shared" si="53"/>
        <v>0.82796144887054446</v>
      </c>
      <c r="T618" s="520">
        <f t="shared" si="54"/>
        <v>0.1979730659517418</v>
      </c>
      <c r="U618" s="521">
        <f t="shared" si="55"/>
        <v>0.17203855112945549</v>
      </c>
      <c r="V618" s="522">
        <v>2018</v>
      </c>
      <c r="W618" s="523" t="s">
        <v>354</v>
      </c>
      <c r="X618" s="548" t="s">
        <v>355</v>
      </c>
      <c r="Y618" s="64" t="s">
        <v>271</v>
      </c>
    </row>
    <row r="619" spans="1:25" ht="14.25" customHeight="1" x14ac:dyDescent="0.2">
      <c r="A619" s="64"/>
      <c r="B619" s="64"/>
      <c r="C619" s="509" t="str">
        <f t="shared" si="49"/>
        <v>Japan | 2020</v>
      </c>
      <c r="D619" s="510" t="s">
        <v>115</v>
      </c>
      <c r="E619" s="511">
        <v>2020</v>
      </c>
      <c r="F619" s="512">
        <v>0.30995735327514229</v>
      </c>
      <c r="G619" s="513">
        <v>5.4974972085622228E-2</v>
      </c>
      <c r="H619" s="513">
        <v>0.38213205840148967</v>
      </c>
      <c r="I619" s="514">
        <v>1.8435162526604761E-2</v>
      </c>
      <c r="J619" s="514">
        <v>1.9477260707650462E-2</v>
      </c>
      <c r="K619" s="515">
        <v>3.1728908606195129E-2</v>
      </c>
      <c r="L619" s="516">
        <v>1.9708216368215483E-2</v>
      </c>
      <c r="M619" s="517">
        <v>8.5716000172107315E-2</v>
      </c>
      <c r="N619" s="517">
        <v>2.7033581956362306E-3</v>
      </c>
      <c r="O619" s="517">
        <v>6.7411075799956519E-2</v>
      </c>
      <c r="P619" s="517"/>
      <c r="Q619" s="517">
        <v>7.7556338613799106E-3</v>
      </c>
      <c r="R619" s="518"/>
      <c r="S619" s="519">
        <f t="shared" si="53"/>
        <v>0.81670571560270455</v>
      </c>
      <c r="T619" s="520">
        <f t="shared" si="54"/>
        <v>0.21502319300349057</v>
      </c>
      <c r="U619" s="521">
        <f t="shared" si="55"/>
        <v>0.18329428439729548</v>
      </c>
      <c r="V619" s="522">
        <v>2019</v>
      </c>
      <c r="W619" s="523" t="s">
        <v>354</v>
      </c>
      <c r="X619" s="548" t="s">
        <v>355</v>
      </c>
      <c r="Y619" s="64" t="s">
        <v>271</v>
      </c>
    </row>
    <row r="620" spans="1:25" ht="14.25" customHeight="1" x14ac:dyDescent="0.2">
      <c r="A620" s="64"/>
      <c r="B620" s="64"/>
      <c r="C620" s="509" t="str">
        <f t="shared" si="49"/>
        <v>Japan | 2021</v>
      </c>
      <c r="D620" s="510" t="s">
        <v>115</v>
      </c>
      <c r="E620" s="511">
        <v>2021</v>
      </c>
      <c r="F620" s="512">
        <v>0.30389248127374424</v>
      </c>
      <c r="G620" s="513">
        <v>4.6909961698830015E-2</v>
      </c>
      <c r="H620" s="513">
        <v>0.37734266114084919</v>
      </c>
      <c r="I620" s="514">
        <v>1.809727857045175E-2</v>
      </c>
      <c r="J620" s="514">
        <v>2.150161148123398E-2</v>
      </c>
      <c r="K620" s="515">
        <v>3.7585387167701705E-2</v>
      </c>
      <c r="L620" s="516">
        <v>2.1644186107412037E-2</v>
      </c>
      <c r="M620" s="517">
        <v>8.5588421000563505E-2</v>
      </c>
      <c r="N620" s="517">
        <v>2.7680815177699388E-3</v>
      </c>
      <c r="O620" s="517">
        <v>7.6276455109845501E-2</v>
      </c>
      <c r="P620" s="517"/>
      <c r="Q620" s="517">
        <v>8.3934749315981265E-3</v>
      </c>
      <c r="R620" s="518"/>
      <c r="S620" s="519">
        <f t="shared" si="53"/>
        <v>0.80532938133281085</v>
      </c>
      <c r="T620" s="520">
        <f t="shared" si="54"/>
        <v>0.23225600583489084</v>
      </c>
      <c r="U620" s="521">
        <f t="shared" si="55"/>
        <v>0.1946706186671891</v>
      </c>
      <c r="V620" s="522">
        <v>2020</v>
      </c>
      <c r="W620" s="523" t="s">
        <v>354</v>
      </c>
      <c r="X620" s="548" t="s">
        <v>355</v>
      </c>
      <c r="Y620" s="64" t="s">
        <v>271</v>
      </c>
    </row>
    <row r="621" spans="1:25" ht="14.25" customHeight="1" x14ac:dyDescent="0.2">
      <c r="A621" s="64"/>
      <c r="B621" s="64"/>
      <c r="C621" s="509" t="str">
        <f t="shared" si="49"/>
        <v>Japan | 2022</v>
      </c>
      <c r="D621" s="510" t="s">
        <v>115</v>
      </c>
      <c r="E621" s="511">
        <v>2022</v>
      </c>
      <c r="F621" s="512">
        <v>0.30463093878092934</v>
      </c>
      <c r="G621" s="513">
        <v>3.0099764484873826E-2</v>
      </c>
      <c r="H621" s="513">
        <v>0.34271463631886984</v>
      </c>
      <c r="I621" s="514">
        <v>1.7457050938444053E-2</v>
      </c>
      <c r="J621" s="514">
        <v>1.955261043301294E-2</v>
      </c>
      <c r="K621" s="515">
        <v>7.0154179675153597E-2</v>
      </c>
      <c r="L621" s="516">
        <v>2.6645806849853907E-2</v>
      </c>
      <c r="M621" s="517">
        <v>8.808087373436628E-2</v>
      </c>
      <c r="N621" s="517">
        <v>2.9952134052395924E-3</v>
      </c>
      <c r="O621" s="517">
        <v>8.7885684504848516E-2</v>
      </c>
      <c r="P621" s="517"/>
      <c r="Q621" s="517">
        <v>9.7832408744081157E-3</v>
      </c>
      <c r="R621" s="518"/>
      <c r="S621" s="519">
        <f t="shared" si="53"/>
        <v>0.7846091806312836</v>
      </c>
      <c r="T621" s="520">
        <f t="shared" si="54"/>
        <v>0.28554499904387004</v>
      </c>
      <c r="U621" s="521">
        <f t="shared" si="55"/>
        <v>0.2153908193687164</v>
      </c>
      <c r="V621" s="522">
        <v>2021</v>
      </c>
      <c r="W621" s="523" t="s">
        <v>788</v>
      </c>
      <c r="X621" s="524" t="s">
        <v>357</v>
      </c>
      <c r="Y621" s="64" t="s">
        <v>271</v>
      </c>
    </row>
    <row r="622" spans="1:25" ht="14.25" customHeight="1" x14ac:dyDescent="0.2">
      <c r="A622" s="64"/>
      <c r="B622" s="64"/>
      <c r="C622" s="509" t="str">
        <f t="shared" si="49"/>
        <v>Japan | 2023</v>
      </c>
      <c r="D622" s="510" t="s">
        <v>115</v>
      </c>
      <c r="E622" s="511">
        <v>2023</v>
      </c>
      <c r="F622" s="512"/>
      <c r="G622" s="513"/>
      <c r="H622" s="513"/>
      <c r="I622" s="514"/>
      <c r="J622" s="514"/>
      <c r="K622" s="515"/>
      <c r="L622" s="516"/>
      <c r="M622" s="517"/>
      <c r="N622" s="517"/>
      <c r="O622" s="517"/>
      <c r="P622" s="517"/>
      <c r="Q622" s="517"/>
      <c r="R622" s="518"/>
      <c r="S622" s="519" t="str">
        <f t="shared" si="53"/>
        <v/>
      </c>
      <c r="T622" s="520" t="str">
        <f t="shared" si="54"/>
        <v/>
      </c>
      <c r="U622" s="521" t="str">
        <f t="shared" si="55"/>
        <v/>
      </c>
      <c r="V622" s="522"/>
      <c r="W622" s="523"/>
      <c r="X622" s="524"/>
      <c r="Y622" s="64" t="s">
        <v>271</v>
      </c>
    </row>
    <row r="623" spans="1:25" ht="14.25" customHeight="1" x14ac:dyDescent="0.2">
      <c r="A623" s="64"/>
      <c r="B623" s="64"/>
      <c r="C623" s="509" t="str">
        <f t="shared" si="49"/>
        <v>Japan | 2024</v>
      </c>
      <c r="D623" s="510" t="s">
        <v>115</v>
      </c>
      <c r="E623" s="511">
        <v>2024</v>
      </c>
      <c r="F623" s="512"/>
      <c r="G623" s="513"/>
      <c r="H623" s="513"/>
      <c r="I623" s="514"/>
      <c r="J623" s="514"/>
      <c r="K623" s="515"/>
      <c r="L623" s="516"/>
      <c r="M623" s="517"/>
      <c r="N623" s="517"/>
      <c r="O623" s="517"/>
      <c r="P623" s="517"/>
      <c r="Q623" s="517"/>
      <c r="R623" s="518"/>
      <c r="S623" s="519" t="str">
        <f t="shared" si="53"/>
        <v/>
      </c>
      <c r="T623" s="520" t="str">
        <f t="shared" si="54"/>
        <v/>
      </c>
      <c r="U623" s="521" t="str">
        <f t="shared" si="55"/>
        <v/>
      </c>
      <c r="V623" s="522"/>
      <c r="W623" s="523"/>
      <c r="X623" s="524"/>
      <c r="Y623" s="64" t="s">
        <v>271</v>
      </c>
    </row>
    <row r="624" spans="1:25" ht="14.25" customHeight="1" x14ac:dyDescent="0.2">
      <c r="A624" s="64"/>
      <c r="B624" s="64"/>
      <c r="C624" s="509" t="str">
        <f t="shared" si="49"/>
        <v>Japan | 2025</v>
      </c>
      <c r="D624" s="510" t="s">
        <v>115</v>
      </c>
      <c r="E624" s="511">
        <v>2025</v>
      </c>
      <c r="F624" s="512"/>
      <c r="G624" s="513"/>
      <c r="H624" s="513"/>
      <c r="I624" s="514"/>
      <c r="J624" s="514"/>
      <c r="K624" s="515"/>
      <c r="L624" s="516"/>
      <c r="M624" s="517"/>
      <c r="N624" s="517"/>
      <c r="O624" s="517"/>
      <c r="P624" s="517"/>
      <c r="Q624" s="517"/>
      <c r="R624" s="518"/>
      <c r="S624" s="519" t="str">
        <f t="shared" si="53"/>
        <v/>
      </c>
      <c r="T624" s="520" t="str">
        <f t="shared" si="54"/>
        <v/>
      </c>
      <c r="U624" s="521" t="str">
        <f t="shared" si="55"/>
        <v/>
      </c>
      <c r="V624" s="522"/>
      <c r="W624" s="523"/>
      <c r="X624" s="524"/>
      <c r="Y624" s="64" t="s">
        <v>271</v>
      </c>
    </row>
    <row r="625" spans="1:25" ht="14.25" customHeight="1" x14ac:dyDescent="0.2">
      <c r="A625" s="64"/>
      <c r="B625" s="64"/>
      <c r="C625" s="509" t="str">
        <f t="shared" si="49"/>
        <v>Japan | 2026</v>
      </c>
      <c r="D625" s="510" t="s">
        <v>115</v>
      </c>
      <c r="E625" s="511">
        <v>2026</v>
      </c>
      <c r="F625" s="512"/>
      <c r="G625" s="513"/>
      <c r="H625" s="513"/>
      <c r="I625" s="514"/>
      <c r="J625" s="514"/>
      <c r="K625" s="515"/>
      <c r="L625" s="516"/>
      <c r="M625" s="517"/>
      <c r="N625" s="517"/>
      <c r="O625" s="517"/>
      <c r="P625" s="517"/>
      <c r="Q625" s="517"/>
      <c r="R625" s="518"/>
      <c r="S625" s="519" t="str">
        <f t="shared" si="53"/>
        <v/>
      </c>
      <c r="T625" s="520" t="str">
        <f t="shared" si="54"/>
        <v/>
      </c>
      <c r="U625" s="521" t="str">
        <f t="shared" si="55"/>
        <v/>
      </c>
      <c r="V625" s="522"/>
      <c r="W625" s="523"/>
      <c r="X625" s="524"/>
      <c r="Y625" s="64" t="s">
        <v>271</v>
      </c>
    </row>
    <row r="626" spans="1:25" ht="14.25" customHeight="1" x14ac:dyDescent="0.2">
      <c r="A626" s="64"/>
      <c r="B626" s="64"/>
      <c r="C626" s="509" t="str">
        <f t="shared" si="49"/>
        <v>Japan | 2027</v>
      </c>
      <c r="D626" s="510" t="s">
        <v>115</v>
      </c>
      <c r="E626" s="511">
        <v>2027</v>
      </c>
      <c r="F626" s="512"/>
      <c r="G626" s="513"/>
      <c r="H626" s="513"/>
      <c r="I626" s="514"/>
      <c r="J626" s="514"/>
      <c r="K626" s="515"/>
      <c r="L626" s="516"/>
      <c r="M626" s="517"/>
      <c r="N626" s="517"/>
      <c r="O626" s="517"/>
      <c r="P626" s="517"/>
      <c r="Q626" s="517"/>
      <c r="R626" s="518"/>
      <c r="S626" s="519" t="str">
        <f t="shared" si="53"/>
        <v/>
      </c>
      <c r="T626" s="520" t="str">
        <f t="shared" si="54"/>
        <v/>
      </c>
      <c r="U626" s="521" t="str">
        <f t="shared" si="55"/>
        <v/>
      </c>
      <c r="V626" s="522"/>
      <c r="W626" s="523"/>
      <c r="X626" s="524"/>
      <c r="Y626" s="64" t="s">
        <v>271</v>
      </c>
    </row>
    <row r="627" spans="1:25" ht="14.25" customHeight="1" x14ac:dyDescent="0.2">
      <c r="A627" s="64"/>
      <c r="B627" s="64"/>
      <c r="C627" s="509" t="str">
        <f t="shared" si="49"/>
        <v>Japan | 2028</v>
      </c>
      <c r="D627" s="510" t="s">
        <v>115</v>
      </c>
      <c r="E627" s="511">
        <v>2028</v>
      </c>
      <c r="F627" s="512"/>
      <c r="G627" s="513"/>
      <c r="H627" s="513"/>
      <c r="I627" s="514"/>
      <c r="J627" s="514"/>
      <c r="K627" s="515"/>
      <c r="L627" s="516"/>
      <c r="M627" s="517"/>
      <c r="N627" s="517"/>
      <c r="O627" s="517"/>
      <c r="P627" s="517"/>
      <c r="Q627" s="517"/>
      <c r="R627" s="518"/>
      <c r="S627" s="519" t="str">
        <f t="shared" si="53"/>
        <v/>
      </c>
      <c r="T627" s="520" t="str">
        <f t="shared" si="54"/>
        <v/>
      </c>
      <c r="U627" s="521" t="str">
        <f t="shared" si="55"/>
        <v/>
      </c>
      <c r="V627" s="522"/>
      <c r="W627" s="523"/>
      <c r="X627" s="524"/>
      <c r="Y627" s="64" t="s">
        <v>271</v>
      </c>
    </row>
    <row r="628" spans="1:25" ht="14.25" customHeight="1" x14ac:dyDescent="0.2">
      <c r="A628" s="64"/>
      <c r="B628" s="64"/>
      <c r="C628" s="509" t="str">
        <f t="shared" si="49"/>
        <v>Japan | 2029</v>
      </c>
      <c r="D628" s="510" t="s">
        <v>115</v>
      </c>
      <c r="E628" s="511">
        <v>2029</v>
      </c>
      <c r="F628" s="512"/>
      <c r="G628" s="513"/>
      <c r="H628" s="513"/>
      <c r="I628" s="514"/>
      <c r="J628" s="514"/>
      <c r="K628" s="515"/>
      <c r="L628" s="516"/>
      <c r="M628" s="517"/>
      <c r="N628" s="517"/>
      <c r="O628" s="517"/>
      <c r="P628" s="517"/>
      <c r="Q628" s="517"/>
      <c r="R628" s="518"/>
      <c r="S628" s="519" t="str">
        <f t="shared" si="53"/>
        <v/>
      </c>
      <c r="T628" s="520" t="str">
        <f t="shared" si="54"/>
        <v/>
      </c>
      <c r="U628" s="521" t="str">
        <f t="shared" si="55"/>
        <v/>
      </c>
      <c r="V628" s="522"/>
      <c r="W628" s="523"/>
      <c r="X628" s="524"/>
      <c r="Y628" s="64" t="s">
        <v>271</v>
      </c>
    </row>
    <row r="629" spans="1:25" ht="14.25" customHeight="1" thickBot="1" x14ac:dyDescent="0.25">
      <c r="A629" s="64"/>
      <c r="B629" s="64"/>
      <c r="C629" s="525" t="str">
        <f t="shared" si="49"/>
        <v>Japan | 2030</v>
      </c>
      <c r="D629" s="510" t="s">
        <v>115</v>
      </c>
      <c r="E629" s="527">
        <v>2030</v>
      </c>
      <c r="F629" s="528"/>
      <c r="G629" s="529"/>
      <c r="H629" s="529"/>
      <c r="I629" s="530"/>
      <c r="J629" s="530"/>
      <c r="K629" s="531"/>
      <c r="L629" s="532"/>
      <c r="M629" s="533"/>
      <c r="N629" s="533"/>
      <c r="O629" s="533"/>
      <c r="P629" s="533"/>
      <c r="Q629" s="533"/>
      <c r="R629" s="534"/>
      <c r="S629" s="535" t="str">
        <f t="shared" si="53"/>
        <v/>
      </c>
      <c r="T629" s="536" t="str">
        <f t="shared" si="54"/>
        <v/>
      </c>
      <c r="U629" s="537" t="str">
        <f t="shared" si="55"/>
        <v/>
      </c>
      <c r="V629" s="538"/>
      <c r="W629" s="539"/>
      <c r="X629" s="540"/>
      <c r="Y629" s="64" t="s">
        <v>271</v>
      </c>
    </row>
    <row r="630" spans="1:25" ht="14.25" customHeight="1" x14ac:dyDescent="0.2">
      <c r="A630" s="64"/>
      <c r="B630" s="64"/>
      <c r="C630" s="493" t="str">
        <f t="shared" si="49"/>
        <v>Jordan | 2018</v>
      </c>
      <c r="D630" s="494" t="s">
        <v>218</v>
      </c>
      <c r="E630" s="495">
        <v>2018</v>
      </c>
      <c r="F630" s="496"/>
      <c r="G630" s="497">
        <v>0.2664422054579515</v>
      </c>
      <c r="H630" s="497">
        <v>0.65348589944812918</v>
      </c>
      <c r="I630" s="498"/>
      <c r="J630" s="498"/>
      <c r="K630" s="499"/>
      <c r="L630" s="562">
        <v>2.0252139132195839E-4</v>
      </c>
      <c r="M630" s="501">
        <v>1.7973773479823807E-3</v>
      </c>
      <c r="N630" s="501"/>
      <c r="O630" s="552">
        <v>5.2858083135031139E-2</v>
      </c>
      <c r="P630" s="501"/>
      <c r="Q630" s="501">
        <v>2.5213913219583817E-2</v>
      </c>
      <c r="R630" s="502"/>
      <c r="S630" s="503">
        <f t="shared" si="53"/>
        <v>0.91992810490608068</v>
      </c>
      <c r="T630" s="504">
        <f t="shared" si="54"/>
        <v>8.0071895093919293E-2</v>
      </c>
      <c r="U630" s="505">
        <f t="shared" si="55"/>
        <v>8.0071895093919293E-2</v>
      </c>
      <c r="V630" s="506">
        <v>2017</v>
      </c>
      <c r="W630" s="507" t="s">
        <v>354</v>
      </c>
      <c r="X630" s="546" t="s">
        <v>355</v>
      </c>
      <c r="Y630" s="64" t="s">
        <v>271</v>
      </c>
    </row>
    <row r="631" spans="1:25" ht="14.25" customHeight="1" x14ac:dyDescent="0.2">
      <c r="A631" s="64"/>
      <c r="B631" s="64"/>
      <c r="C631" s="509" t="str">
        <f t="shared" si="49"/>
        <v>Jordan | 2019</v>
      </c>
      <c r="D631" s="510" t="s">
        <v>218</v>
      </c>
      <c r="E631" s="511">
        <v>2019</v>
      </c>
      <c r="F631" s="512"/>
      <c r="G631" s="513">
        <v>0.153302355630653</v>
      </c>
      <c r="H631" s="513">
        <v>0.73327701023755099</v>
      </c>
      <c r="I631" s="514"/>
      <c r="J631" s="514"/>
      <c r="K631" s="515"/>
      <c r="L631" s="563">
        <v>1.9878739687903787E-4</v>
      </c>
      <c r="M631" s="517">
        <v>1.3293907166285657E-3</v>
      </c>
      <c r="N631" s="517"/>
      <c r="O631" s="554">
        <v>7.7775569028923561E-2</v>
      </c>
      <c r="P631" s="517"/>
      <c r="Q631" s="517">
        <v>3.4116886989364874E-2</v>
      </c>
      <c r="R631" s="518"/>
      <c r="S631" s="519">
        <f t="shared" si="53"/>
        <v>0.88657936586820396</v>
      </c>
      <c r="T631" s="520">
        <f t="shared" si="54"/>
        <v>0.11342063413179604</v>
      </c>
      <c r="U631" s="521">
        <f t="shared" si="55"/>
        <v>0.11342063413179604</v>
      </c>
      <c r="V631" s="522">
        <v>2018</v>
      </c>
      <c r="W631" s="523" t="s">
        <v>354</v>
      </c>
      <c r="X631" s="548" t="s">
        <v>355</v>
      </c>
      <c r="Y631" s="64" t="s">
        <v>271</v>
      </c>
    </row>
    <row r="632" spans="1:25" ht="14.25" customHeight="1" x14ac:dyDescent="0.2">
      <c r="A632" s="64"/>
      <c r="B632" s="64"/>
      <c r="C632" s="509" t="str">
        <f t="shared" si="49"/>
        <v>Jordan | 2020</v>
      </c>
      <c r="D632" s="510" t="s">
        <v>218</v>
      </c>
      <c r="E632" s="511">
        <v>2020</v>
      </c>
      <c r="F632" s="512"/>
      <c r="G632" s="513">
        <v>4.4259015273508027E-2</v>
      </c>
      <c r="H632" s="513">
        <v>0.81017908554140439</v>
      </c>
      <c r="I632" s="514"/>
      <c r="J632" s="514"/>
      <c r="K632" s="515"/>
      <c r="L632" s="563">
        <v>1.9518860098570242E-4</v>
      </c>
      <c r="M632" s="517">
        <v>8.7834870443566099E-4</v>
      </c>
      <c r="N632" s="517"/>
      <c r="O632" s="554">
        <v>0.10179085541404383</v>
      </c>
      <c r="P632" s="517"/>
      <c r="Q632" s="517">
        <v>4.2697506465622405E-2</v>
      </c>
      <c r="R632" s="518"/>
      <c r="S632" s="519">
        <f t="shared" si="53"/>
        <v>0.85443810081491245</v>
      </c>
      <c r="T632" s="520">
        <f t="shared" si="54"/>
        <v>0.14556189918508761</v>
      </c>
      <c r="U632" s="521">
        <f t="shared" si="55"/>
        <v>0.14556189918508761</v>
      </c>
      <c r="V632" s="522">
        <v>2019</v>
      </c>
      <c r="W632" s="523" t="s">
        <v>354</v>
      </c>
      <c r="X632" s="548" t="s">
        <v>355</v>
      </c>
      <c r="Y632" s="64" t="s">
        <v>271</v>
      </c>
    </row>
    <row r="633" spans="1:25" ht="14.25" customHeight="1" x14ac:dyDescent="0.2">
      <c r="A633" s="64"/>
      <c r="B633" s="64"/>
      <c r="C633" s="509" t="str">
        <f t="shared" si="49"/>
        <v>Jordan | 2021</v>
      </c>
      <c r="D633" s="510" t="s">
        <v>218</v>
      </c>
      <c r="E633" s="566">
        <v>2021</v>
      </c>
      <c r="F633" s="512"/>
      <c r="G633" s="513">
        <v>4.4259015273508027E-2</v>
      </c>
      <c r="H633" s="513">
        <v>0.81017908554140439</v>
      </c>
      <c r="I633" s="514"/>
      <c r="J633" s="514"/>
      <c r="K633" s="515"/>
      <c r="L633" s="563">
        <v>1.9518860098570242E-4</v>
      </c>
      <c r="M633" s="517">
        <v>8.7834870443566099E-4</v>
      </c>
      <c r="N633" s="517"/>
      <c r="O633" s="554">
        <v>0.10179085541404383</v>
      </c>
      <c r="P633" s="517"/>
      <c r="Q633" s="517">
        <v>4.2697506465622405E-2</v>
      </c>
      <c r="R633" s="518"/>
      <c r="S633" s="519">
        <f t="shared" si="53"/>
        <v>0.85443810081491245</v>
      </c>
      <c r="T633" s="520">
        <f t="shared" si="54"/>
        <v>0.14556189918508761</v>
      </c>
      <c r="U633" s="521">
        <f t="shared" si="55"/>
        <v>0.14556189918508761</v>
      </c>
      <c r="V633" s="522">
        <v>2020</v>
      </c>
      <c r="W633" s="523" t="s">
        <v>354</v>
      </c>
      <c r="X633" s="548" t="s">
        <v>355</v>
      </c>
      <c r="Y633" s="64" t="s">
        <v>271</v>
      </c>
    </row>
    <row r="634" spans="1:25" ht="14.25" customHeight="1" x14ac:dyDescent="0.2">
      <c r="A634" s="64"/>
      <c r="B634" s="64"/>
      <c r="C634" s="509" t="str">
        <f t="shared" si="49"/>
        <v>Jordan | 2022</v>
      </c>
      <c r="D634" s="510" t="s">
        <v>218</v>
      </c>
      <c r="E634" s="511">
        <v>2022</v>
      </c>
      <c r="F634" s="512"/>
      <c r="G634" s="513">
        <v>4.4259015273508027E-2</v>
      </c>
      <c r="H634" s="513">
        <v>0.81017908554140439</v>
      </c>
      <c r="I634" s="514"/>
      <c r="J634" s="514"/>
      <c r="K634" s="515"/>
      <c r="L634" s="563">
        <v>1.9518860098570242E-4</v>
      </c>
      <c r="M634" s="517">
        <v>8.7834870443566099E-4</v>
      </c>
      <c r="N634" s="517"/>
      <c r="O634" s="554">
        <v>0.10179085541404383</v>
      </c>
      <c r="P634" s="517"/>
      <c r="Q634" s="517">
        <v>4.2697506465622405E-2</v>
      </c>
      <c r="R634" s="518"/>
      <c r="S634" s="519">
        <f t="shared" si="53"/>
        <v>0.85443810081491245</v>
      </c>
      <c r="T634" s="520">
        <f t="shared" si="54"/>
        <v>0.14556189918508761</v>
      </c>
      <c r="U634" s="521">
        <f t="shared" si="55"/>
        <v>0.14556189918508761</v>
      </c>
      <c r="V634" s="522">
        <v>2020</v>
      </c>
      <c r="W634" s="523" t="s">
        <v>788</v>
      </c>
      <c r="X634" s="524" t="s">
        <v>355</v>
      </c>
      <c r="Y634" s="64" t="s">
        <v>271</v>
      </c>
    </row>
    <row r="635" spans="1:25" ht="14.25" customHeight="1" x14ac:dyDescent="0.2">
      <c r="A635" s="64"/>
      <c r="B635" s="64"/>
      <c r="C635" s="509" t="str">
        <f t="shared" si="49"/>
        <v>Jordan | 2023</v>
      </c>
      <c r="D635" s="510" t="s">
        <v>218</v>
      </c>
      <c r="E635" s="511">
        <v>2023</v>
      </c>
      <c r="F635" s="512"/>
      <c r="G635" s="513"/>
      <c r="H635" s="513"/>
      <c r="I635" s="514"/>
      <c r="J635" s="514"/>
      <c r="K635" s="515"/>
      <c r="L635" s="516"/>
      <c r="M635" s="517"/>
      <c r="N635" s="517"/>
      <c r="O635" s="517"/>
      <c r="P635" s="517"/>
      <c r="Q635" s="517"/>
      <c r="R635" s="518"/>
      <c r="S635" s="519" t="str">
        <f t="shared" ref="S635:S666" si="56">IFERROR(1-U635,"")</f>
        <v/>
      </c>
      <c r="T635" s="520" t="str">
        <f t="shared" ref="T635:T666" si="57">IF(AND(ISBLANK(F635),ISBLANK(H635),ISBLANK(Q635),ISBLANK(M635)),"",SUM(K635:R635))</f>
        <v/>
      </c>
      <c r="U635" s="521" t="str">
        <f t="shared" ref="U635:U666" si="58">IF(AND(ISBLANK(F635),ISBLANK(H635),ISBLANK(Q635),ISBLANK(M635)),"",SUM(L635:R635))</f>
        <v/>
      </c>
      <c r="V635" s="522"/>
      <c r="W635" s="523"/>
      <c r="X635" s="524"/>
      <c r="Y635" s="64" t="s">
        <v>271</v>
      </c>
    </row>
    <row r="636" spans="1:25" ht="14.25" customHeight="1" x14ac:dyDescent="0.2">
      <c r="A636" s="64"/>
      <c r="B636" s="64"/>
      <c r="C636" s="509" t="str">
        <f t="shared" si="49"/>
        <v>Jordan | 2024</v>
      </c>
      <c r="D636" s="510" t="s">
        <v>218</v>
      </c>
      <c r="E636" s="511">
        <v>2024</v>
      </c>
      <c r="F636" s="512"/>
      <c r="G636" s="513"/>
      <c r="H636" s="513"/>
      <c r="I636" s="514"/>
      <c r="J636" s="514"/>
      <c r="K636" s="515"/>
      <c r="L636" s="516"/>
      <c r="M636" s="517"/>
      <c r="N636" s="517"/>
      <c r="O636" s="517"/>
      <c r="P636" s="517"/>
      <c r="Q636" s="517"/>
      <c r="R636" s="518"/>
      <c r="S636" s="519" t="str">
        <f t="shared" si="56"/>
        <v/>
      </c>
      <c r="T636" s="520" t="str">
        <f t="shared" si="57"/>
        <v/>
      </c>
      <c r="U636" s="521" t="str">
        <f t="shared" si="58"/>
        <v/>
      </c>
      <c r="V636" s="522"/>
      <c r="W636" s="523"/>
      <c r="X636" s="524"/>
      <c r="Y636" s="64" t="s">
        <v>271</v>
      </c>
    </row>
    <row r="637" spans="1:25" ht="14.25" customHeight="1" x14ac:dyDescent="0.2">
      <c r="A637" s="64"/>
      <c r="B637" s="64"/>
      <c r="C637" s="509" t="str">
        <f t="shared" si="49"/>
        <v>Jordan | 2025</v>
      </c>
      <c r="D637" s="510" t="s">
        <v>218</v>
      </c>
      <c r="E637" s="511">
        <v>2025</v>
      </c>
      <c r="F637" s="512"/>
      <c r="G637" s="513"/>
      <c r="H637" s="513"/>
      <c r="I637" s="514"/>
      <c r="J637" s="514"/>
      <c r="K637" s="515"/>
      <c r="L637" s="516"/>
      <c r="M637" s="517"/>
      <c r="N637" s="517"/>
      <c r="O637" s="517"/>
      <c r="P637" s="517"/>
      <c r="Q637" s="517"/>
      <c r="R637" s="518"/>
      <c r="S637" s="519" t="str">
        <f t="shared" si="56"/>
        <v/>
      </c>
      <c r="T637" s="520" t="str">
        <f t="shared" si="57"/>
        <v/>
      </c>
      <c r="U637" s="521" t="str">
        <f t="shared" si="58"/>
        <v/>
      </c>
      <c r="V637" s="522"/>
      <c r="W637" s="523"/>
      <c r="X637" s="524"/>
      <c r="Y637" s="64" t="s">
        <v>271</v>
      </c>
    </row>
    <row r="638" spans="1:25" ht="14.25" customHeight="1" x14ac:dyDescent="0.2">
      <c r="A638" s="64"/>
      <c r="B638" s="64"/>
      <c r="C638" s="509" t="str">
        <f t="shared" si="49"/>
        <v>Jordan | 2026</v>
      </c>
      <c r="D638" s="510" t="s">
        <v>218</v>
      </c>
      <c r="E638" s="511">
        <v>2026</v>
      </c>
      <c r="F638" s="512"/>
      <c r="G638" s="513"/>
      <c r="H638" s="513"/>
      <c r="I638" s="514"/>
      <c r="J638" s="514"/>
      <c r="K638" s="515"/>
      <c r="L638" s="516"/>
      <c r="M638" s="517"/>
      <c r="N638" s="517"/>
      <c r="O638" s="517"/>
      <c r="P638" s="517"/>
      <c r="Q638" s="517"/>
      <c r="R638" s="518"/>
      <c r="S638" s="519" t="str">
        <f t="shared" si="56"/>
        <v/>
      </c>
      <c r="T638" s="520" t="str">
        <f t="shared" si="57"/>
        <v/>
      </c>
      <c r="U638" s="521" t="str">
        <f t="shared" si="58"/>
        <v/>
      </c>
      <c r="V638" s="522"/>
      <c r="W638" s="523"/>
      <c r="X638" s="524"/>
      <c r="Y638" s="64" t="s">
        <v>271</v>
      </c>
    </row>
    <row r="639" spans="1:25" ht="14.25" customHeight="1" x14ac:dyDescent="0.2">
      <c r="A639" s="64"/>
      <c r="B639" s="64"/>
      <c r="C639" s="509" t="str">
        <f t="shared" si="49"/>
        <v>Jordan | 2027</v>
      </c>
      <c r="D639" s="510" t="s">
        <v>218</v>
      </c>
      <c r="E639" s="511">
        <v>2027</v>
      </c>
      <c r="F639" s="512"/>
      <c r="G639" s="513"/>
      <c r="H639" s="513"/>
      <c r="I639" s="514"/>
      <c r="J639" s="514"/>
      <c r="K639" s="515"/>
      <c r="L639" s="516"/>
      <c r="M639" s="517"/>
      <c r="N639" s="517"/>
      <c r="O639" s="517"/>
      <c r="P639" s="517"/>
      <c r="Q639" s="517"/>
      <c r="R639" s="518"/>
      <c r="S639" s="519" t="str">
        <f t="shared" si="56"/>
        <v/>
      </c>
      <c r="T639" s="520" t="str">
        <f t="shared" si="57"/>
        <v/>
      </c>
      <c r="U639" s="521" t="str">
        <f t="shared" si="58"/>
        <v/>
      </c>
      <c r="V639" s="522"/>
      <c r="W639" s="523"/>
      <c r="X639" s="524"/>
      <c r="Y639" s="64" t="s">
        <v>271</v>
      </c>
    </row>
    <row r="640" spans="1:25" ht="14.25" customHeight="1" x14ac:dyDescent="0.2">
      <c r="A640" s="64"/>
      <c r="B640" s="64"/>
      <c r="C640" s="509" t="str">
        <f t="shared" si="49"/>
        <v>Jordan | 2028</v>
      </c>
      <c r="D640" s="510" t="s">
        <v>218</v>
      </c>
      <c r="E640" s="511">
        <v>2028</v>
      </c>
      <c r="F640" s="512"/>
      <c r="G640" s="513"/>
      <c r="H640" s="513"/>
      <c r="I640" s="514"/>
      <c r="J640" s="514"/>
      <c r="K640" s="515"/>
      <c r="L640" s="516"/>
      <c r="M640" s="517"/>
      <c r="N640" s="517"/>
      <c r="O640" s="517"/>
      <c r="P640" s="517"/>
      <c r="Q640" s="517"/>
      <c r="R640" s="518"/>
      <c r="S640" s="519" t="str">
        <f t="shared" si="56"/>
        <v/>
      </c>
      <c r="T640" s="520" t="str">
        <f t="shared" si="57"/>
        <v/>
      </c>
      <c r="U640" s="521" t="str">
        <f t="shared" si="58"/>
        <v/>
      </c>
      <c r="V640" s="522"/>
      <c r="W640" s="523"/>
      <c r="X640" s="524"/>
      <c r="Y640" s="64" t="s">
        <v>271</v>
      </c>
    </row>
    <row r="641" spans="1:25" ht="14.25" customHeight="1" x14ac:dyDescent="0.2">
      <c r="A641" s="64"/>
      <c r="B641" s="64"/>
      <c r="C641" s="509" t="str">
        <f t="shared" si="49"/>
        <v>Jordan | 2029</v>
      </c>
      <c r="D641" s="510" t="s">
        <v>218</v>
      </c>
      <c r="E641" s="511">
        <v>2029</v>
      </c>
      <c r="F641" s="512"/>
      <c r="G641" s="513"/>
      <c r="H641" s="513"/>
      <c r="I641" s="514"/>
      <c r="J641" s="514"/>
      <c r="K641" s="515"/>
      <c r="L641" s="516"/>
      <c r="M641" s="517"/>
      <c r="N641" s="517"/>
      <c r="O641" s="517"/>
      <c r="P641" s="517"/>
      <c r="Q641" s="517"/>
      <c r="R641" s="518"/>
      <c r="S641" s="519" t="str">
        <f t="shared" si="56"/>
        <v/>
      </c>
      <c r="T641" s="520" t="str">
        <f t="shared" si="57"/>
        <v/>
      </c>
      <c r="U641" s="521" t="str">
        <f t="shared" si="58"/>
        <v/>
      </c>
      <c r="V641" s="522"/>
      <c r="W641" s="523"/>
      <c r="X641" s="524"/>
      <c r="Y641" s="64" t="s">
        <v>271</v>
      </c>
    </row>
    <row r="642" spans="1:25" ht="14.25" customHeight="1" thickBot="1" x14ac:dyDescent="0.25">
      <c r="A642" s="64"/>
      <c r="B642" s="64"/>
      <c r="C642" s="525" t="str">
        <f t="shared" si="49"/>
        <v>Jordan | 2030</v>
      </c>
      <c r="D642" s="510" t="s">
        <v>218</v>
      </c>
      <c r="E642" s="527">
        <v>2030</v>
      </c>
      <c r="F642" s="528"/>
      <c r="G642" s="529"/>
      <c r="H642" s="529"/>
      <c r="I642" s="530"/>
      <c r="J642" s="530"/>
      <c r="K642" s="531"/>
      <c r="L642" s="532"/>
      <c r="M642" s="533"/>
      <c r="N642" s="533"/>
      <c r="O642" s="533"/>
      <c r="P642" s="533"/>
      <c r="Q642" s="533"/>
      <c r="R642" s="534"/>
      <c r="S642" s="535" t="str">
        <f t="shared" si="56"/>
        <v/>
      </c>
      <c r="T642" s="536" t="str">
        <f t="shared" si="57"/>
        <v/>
      </c>
      <c r="U642" s="537" t="str">
        <f t="shared" si="58"/>
        <v/>
      </c>
      <c r="V642" s="538"/>
      <c r="W642" s="539"/>
      <c r="X642" s="540"/>
      <c r="Y642" s="64" t="s">
        <v>271</v>
      </c>
    </row>
    <row r="643" spans="1:25" ht="14.25" customHeight="1" x14ac:dyDescent="0.2">
      <c r="A643" s="64"/>
      <c r="B643" s="64"/>
      <c r="C643" s="493" t="str">
        <f t="shared" si="49"/>
        <v>Kazakhstan | 2018</v>
      </c>
      <c r="D643" s="494" t="s">
        <v>220</v>
      </c>
      <c r="E643" s="495">
        <v>2018</v>
      </c>
      <c r="F643" s="496">
        <v>0.69060173073052933</v>
      </c>
      <c r="G643" s="497">
        <v>6.5204266452002415E-3</v>
      </c>
      <c r="H643" s="497">
        <v>0.19693600321996377</v>
      </c>
      <c r="I643" s="498"/>
      <c r="J643" s="498"/>
      <c r="K643" s="499"/>
      <c r="L643" s="581">
        <v>3.0187160394445563E-5</v>
      </c>
      <c r="M643" s="501">
        <v>9.6915878446367482E-2</v>
      </c>
      <c r="N643" s="501"/>
      <c r="O643" s="501">
        <v>4.7746025357214734E-3</v>
      </c>
      <c r="P643" s="501"/>
      <c r="Q643" s="501">
        <v>4.2211712618233045E-3</v>
      </c>
      <c r="R643" s="502"/>
      <c r="S643" s="503">
        <f t="shared" si="56"/>
        <v>0.89405816059569332</v>
      </c>
      <c r="T643" s="504">
        <f t="shared" si="57"/>
        <v>0.10594183940430671</v>
      </c>
      <c r="U643" s="505">
        <f t="shared" si="58"/>
        <v>0.10594183940430671</v>
      </c>
      <c r="V643" s="506">
        <v>2017</v>
      </c>
      <c r="W643" s="507" t="s">
        <v>354</v>
      </c>
      <c r="X643" s="546" t="s">
        <v>355</v>
      </c>
      <c r="Y643" s="64" t="s">
        <v>271</v>
      </c>
    </row>
    <row r="644" spans="1:25" ht="14.25" customHeight="1" x14ac:dyDescent="0.2">
      <c r="A644" s="64"/>
      <c r="B644" s="64"/>
      <c r="C644" s="509" t="str">
        <f t="shared" si="49"/>
        <v>Kazakhstan | 2019</v>
      </c>
      <c r="D644" s="510" t="s">
        <v>220</v>
      </c>
      <c r="E644" s="511">
        <v>2019</v>
      </c>
      <c r="F644" s="512">
        <v>0.69048473271339783</v>
      </c>
      <c r="G644" s="513">
        <v>3.4180492393022332E-3</v>
      </c>
      <c r="H644" s="513">
        <v>0.19912682174752008</v>
      </c>
      <c r="I644" s="514"/>
      <c r="J644" s="514"/>
      <c r="K644" s="515"/>
      <c r="L644" s="582">
        <v>2.9089780760019007E-5</v>
      </c>
      <c r="M644" s="517">
        <v>9.5150248717625494E-2</v>
      </c>
      <c r="N644" s="517"/>
      <c r="O644" s="517">
        <v>6.3294514637008015E-3</v>
      </c>
      <c r="P644" s="517"/>
      <c r="Q644" s="517">
        <v>5.4616063376935683E-3</v>
      </c>
      <c r="R644" s="518"/>
      <c r="S644" s="519">
        <f t="shared" si="56"/>
        <v>0.89302960370022011</v>
      </c>
      <c r="T644" s="520">
        <f t="shared" si="57"/>
        <v>0.10697039629977989</v>
      </c>
      <c r="U644" s="521">
        <f t="shared" si="58"/>
        <v>0.10697039629977989</v>
      </c>
      <c r="V644" s="522">
        <v>2018</v>
      </c>
      <c r="W644" s="523" t="s">
        <v>354</v>
      </c>
      <c r="X644" s="548" t="s">
        <v>355</v>
      </c>
      <c r="Y644" s="64" t="s">
        <v>271</v>
      </c>
    </row>
    <row r="645" spans="1:25" ht="14.25" customHeight="1" x14ac:dyDescent="0.2">
      <c r="A645" s="64"/>
      <c r="B645" s="64"/>
      <c r="C645" s="509" t="str">
        <f t="shared" si="49"/>
        <v>Kazakhstan | 2020</v>
      </c>
      <c r="D645" s="510" t="s">
        <v>220</v>
      </c>
      <c r="E645" s="511">
        <v>2020</v>
      </c>
      <c r="F645" s="512">
        <v>0.6903759426635977</v>
      </c>
      <c r="G645" s="513">
        <v>5.333183629933195E-4</v>
      </c>
      <c r="H645" s="513">
        <v>0.20116394393607664</v>
      </c>
      <c r="I645" s="514"/>
      <c r="J645" s="514"/>
      <c r="K645" s="515"/>
      <c r="L645" s="582">
        <v>2.8069387525964184E-5</v>
      </c>
      <c r="M645" s="517">
        <v>9.3508486311495345E-2</v>
      </c>
      <c r="N645" s="517"/>
      <c r="O645" s="517">
        <v>7.7752203446920789E-3</v>
      </c>
      <c r="P645" s="517"/>
      <c r="Q645" s="517">
        <v>6.6150189936188923E-3</v>
      </c>
      <c r="R645" s="518"/>
      <c r="S645" s="519">
        <f t="shared" si="56"/>
        <v>0.89207320496266773</v>
      </c>
      <c r="T645" s="520">
        <f t="shared" si="57"/>
        <v>0.10792679503733228</v>
      </c>
      <c r="U645" s="521">
        <f t="shared" si="58"/>
        <v>0.10792679503733228</v>
      </c>
      <c r="V645" s="522">
        <v>2019</v>
      </c>
      <c r="W645" s="523" t="s">
        <v>354</v>
      </c>
      <c r="X645" s="548" t="s">
        <v>355</v>
      </c>
      <c r="Y645" s="64" t="s">
        <v>271</v>
      </c>
    </row>
    <row r="646" spans="1:25" ht="14.25" customHeight="1" x14ac:dyDescent="0.2">
      <c r="A646" s="64"/>
      <c r="B646" s="64"/>
      <c r="C646" s="509" t="str">
        <f t="shared" si="49"/>
        <v>Kazakhstan | 2021</v>
      </c>
      <c r="D646" s="510" t="s">
        <v>220</v>
      </c>
      <c r="E646" s="566">
        <v>2021</v>
      </c>
      <c r="F646" s="512">
        <v>0.6903759426635977</v>
      </c>
      <c r="G646" s="513">
        <v>5.333183629933195E-4</v>
      </c>
      <c r="H646" s="513">
        <v>0.20116394393607664</v>
      </c>
      <c r="I646" s="514"/>
      <c r="J646" s="514"/>
      <c r="K646" s="515"/>
      <c r="L646" s="582">
        <v>2.8069387525964184E-5</v>
      </c>
      <c r="M646" s="517">
        <v>9.3508486311495345E-2</v>
      </c>
      <c r="N646" s="517"/>
      <c r="O646" s="517">
        <v>7.7752203446920789E-3</v>
      </c>
      <c r="P646" s="517"/>
      <c r="Q646" s="517">
        <v>6.6150189936188923E-3</v>
      </c>
      <c r="R646" s="518"/>
      <c r="S646" s="519">
        <f t="shared" si="56"/>
        <v>0.89207320496266773</v>
      </c>
      <c r="T646" s="520">
        <f t="shared" si="57"/>
        <v>0.10792679503733228</v>
      </c>
      <c r="U646" s="521">
        <f t="shared" si="58"/>
        <v>0.10792679503733228</v>
      </c>
      <c r="V646" s="522">
        <v>2019</v>
      </c>
      <c r="W646" s="523" t="s">
        <v>354</v>
      </c>
      <c r="X646" s="548" t="s">
        <v>355</v>
      </c>
      <c r="Y646" s="64" t="s">
        <v>271</v>
      </c>
    </row>
    <row r="647" spans="1:25" ht="14.25" customHeight="1" x14ac:dyDescent="0.2">
      <c r="A647" s="64"/>
      <c r="B647" s="64"/>
      <c r="C647" s="509" t="str">
        <f t="shared" ref="C647:C710" si="59">D647&amp;" | "&amp;E647</f>
        <v>Kazakhstan | 2022</v>
      </c>
      <c r="D647" s="510" t="s">
        <v>220</v>
      </c>
      <c r="E647" s="511">
        <v>2022</v>
      </c>
      <c r="F647" s="512">
        <v>0.67283794751555592</v>
      </c>
      <c r="G647" s="513">
        <v>5.3205879700604208E-4</v>
      </c>
      <c r="H647" s="513">
        <v>0.21672828929569843</v>
      </c>
      <c r="I647" s="514"/>
      <c r="J647" s="514"/>
      <c r="K647" s="515"/>
      <c r="L647" s="582">
        <v>7.2143565695734509E-5</v>
      </c>
      <c r="M647" s="517">
        <v>8.7113355577599416E-2</v>
      </c>
      <c r="N647" s="517"/>
      <c r="O647" s="517">
        <v>1.3436739110830553E-2</v>
      </c>
      <c r="P647" s="517"/>
      <c r="Q647" s="517">
        <v>9.279466137613851E-3</v>
      </c>
      <c r="R647" s="518"/>
      <c r="S647" s="519">
        <f t="shared" si="56"/>
        <v>0.89009829560826048</v>
      </c>
      <c r="T647" s="520">
        <f t="shared" si="57"/>
        <v>0.10990170439173956</v>
      </c>
      <c r="U647" s="521">
        <f t="shared" si="58"/>
        <v>0.10990170439173956</v>
      </c>
      <c r="V647" s="522">
        <v>2020</v>
      </c>
      <c r="W647" s="523" t="s">
        <v>788</v>
      </c>
      <c r="X647" s="548" t="s">
        <v>355</v>
      </c>
      <c r="Y647" s="64" t="s">
        <v>271</v>
      </c>
    </row>
    <row r="648" spans="1:25" ht="14.25" customHeight="1" x14ac:dyDescent="0.2">
      <c r="A648" s="64"/>
      <c r="B648" s="64"/>
      <c r="C648" s="509" t="str">
        <f t="shared" si="59"/>
        <v>Kazakhstan | 2023</v>
      </c>
      <c r="D648" s="510" t="s">
        <v>220</v>
      </c>
      <c r="E648" s="511">
        <v>2023</v>
      </c>
      <c r="F648" s="512"/>
      <c r="G648" s="513"/>
      <c r="H648" s="513"/>
      <c r="I648" s="514"/>
      <c r="J648" s="514"/>
      <c r="K648" s="515"/>
      <c r="L648" s="516"/>
      <c r="M648" s="517"/>
      <c r="N648" s="517"/>
      <c r="O648" s="517"/>
      <c r="P648" s="517"/>
      <c r="Q648" s="517"/>
      <c r="R648" s="518"/>
      <c r="S648" s="519" t="str">
        <f t="shared" si="56"/>
        <v/>
      </c>
      <c r="T648" s="520" t="str">
        <f t="shared" si="57"/>
        <v/>
      </c>
      <c r="U648" s="521" t="str">
        <f t="shared" si="58"/>
        <v/>
      </c>
      <c r="V648" s="522"/>
      <c r="W648" s="523"/>
      <c r="X648" s="524"/>
      <c r="Y648" s="64" t="s">
        <v>271</v>
      </c>
    </row>
    <row r="649" spans="1:25" ht="14.25" customHeight="1" x14ac:dyDescent="0.2">
      <c r="A649" s="64"/>
      <c r="B649" s="64"/>
      <c r="C649" s="509" t="str">
        <f t="shared" si="59"/>
        <v>Kazakhstan | 2024</v>
      </c>
      <c r="D649" s="510" t="s">
        <v>220</v>
      </c>
      <c r="E649" s="511">
        <v>2024</v>
      </c>
      <c r="F649" s="512"/>
      <c r="G649" s="513"/>
      <c r="H649" s="513"/>
      <c r="I649" s="514"/>
      <c r="J649" s="514"/>
      <c r="K649" s="515"/>
      <c r="L649" s="516"/>
      <c r="M649" s="517"/>
      <c r="N649" s="517"/>
      <c r="O649" s="517"/>
      <c r="P649" s="517"/>
      <c r="Q649" s="517"/>
      <c r="R649" s="518"/>
      <c r="S649" s="519" t="str">
        <f t="shared" si="56"/>
        <v/>
      </c>
      <c r="T649" s="520" t="str">
        <f t="shared" si="57"/>
        <v/>
      </c>
      <c r="U649" s="521" t="str">
        <f t="shared" si="58"/>
        <v/>
      </c>
      <c r="V649" s="522"/>
      <c r="W649" s="523"/>
      <c r="X649" s="524"/>
      <c r="Y649" s="64" t="s">
        <v>271</v>
      </c>
    </row>
    <row r="650" spans="1:25" ht="14.25" customHeight="1" x14ac:dyDescent="0.2">
      <c r="A650" s="64"/>
      <c r="B650" s="64"/>
      <c r="C650" s="509" t="str">
        <f t="shared" si="59"/>
        <v>Kazakhstan | 2025</v>
      </c>
      <c r="D650" s="510" t="s">
        <v>220</v>
      </c>
      <c r="E650" s="511">
        <v>2025</v>
      </c>
      <c r="F650" s="512"/>
      <c r="G650" s="513"/>
      <c r="H650" s="513"/>
      <c r="I650" s="514"/>
      <c r="J650" s="514"/>
      <c r="K650" s="515"/>
      <c r="L650" s="516"/>
      <c r="M650" s="517"/>
      <c r="N650" s="517"/>
      <c r="O650" s="517"/>
      <c r="P650" s="517"/>
      <c r="Q650" s="517"/>
      <c r="R650" s="518"/>
      <c r="S650" s="519" t="str">
        <f t="shared" si="56"/>
        <v/>
      </c>
      <c r="T650" s="520" t="str">
        <f t="shared" si="57"/>
        <v/>
      </c>
      <c r="U650" s="521" t="str">
        <f t="shared" si="58"/>
        <v/>
      </c>
      <c r="V650" s="522"/>
      <c r="W650" s="523"/>
      <c r="X650" s="524"/>
      <c r="Y650" s="64" t="s">
        <v>271</v>
      </c>
    </row>
    <row r="651" spans="1:25" ht="14.25" customHeight="1" x14ac:dyDescent="0.2">
      <c r="A651" s="64"/>
      <c r="B651" s="64"/>
      <c r="C651" s="509" t="str">
        <f t="shared" si="59"/>
        <v>Kazakhstan | 2026</v>
      </c>
      <c r="D651" s="510" t="s">
        <v>220</v>
      </c>
      <c r="E651" s="511">
        <v>2026</v>
      </c>
      <c r="F651" s="512"/>
      <c r="G651" s="513"/>
      <c r="H651" s="513"/>
      <c r="I651" s="514"/>
      <c r="J651" s="514"/>
      <c r="K651" s="515"/>
      <c r="L651" s="516"/>
      <c r="M651" s="517"/>
      <c r="N651" s="517"/>
      <c r="O651" s="517"/>
      <c r="P651" s="517"/>
      <c r="Q651" s="517"/>
      <c r="R651" s="518"/>
      <c r="S651" s="519" t="str">
        <f t="shared" si="56"/>
        <v/>
      </c>
      <c r="T651" s="520" t="str">
        <f t="shared" si="57"/>
        <v/>
      </c>
      <c r="U651" s="521" t="str">
        <f t="shared" si="58"/>
        <v/>
      </c>
      <c r="V651" s="522"/>
      <c r="W651" s="523"/>
      <c r="X651" s="524"/>
      <c r="Y651" s="64" t="s">
        <v>271</v>
      </c>
    </row>
    <row r="652" spans="1:25" ht="14.25" customHeight="1" x14ac:dyDescent="0.2">
      <c r="A652" s="64"/>
      <c r="B652" s="64"/>
      <c r="C652" s="509" t="str">
        <f t="shared" si="59"/>
        <v>Kazakhstan | 2027</v>
      </c>
      <c r="D652" s="510" t="s">
        <v>220</v>
      </c>
      <c r="E652" s="511">
        <v>2027</v>
      </c>
      <c r="F652" s="512"/>
      <c r="G652" s="513"/>
      <c r="H652" s="513"/>
      <c r="I652" s="514"/>
      <c r="J652" s="514"/>
      <c r="K652" s="515"/>
      <c r="L652" s="516"/>
      <c r="M652" s="517"/>
      <c r="N652" s="517"/>
      <c r="O652" s="517"/>
      <c r="P652" s="517"/>
      <c r="Q652" s="517"/>
      <c r="R652" s="518"/>
      <c r="S652" s="519" t="str">
        <f t="shared" si="56"/>
        <v/>
      </c>
      <c r="T652" s="520" t="str">
        <f t="shared" si="57"/>
        <v/>
      </c>
      <c r="U652" s="521" t="str">
        <f t="shared" si="58"/>
        <v/>
      </c>
      <c r="V652" s="522"/>
      <c r="W652" s="523"/>
      <c r="X652" s="524"/>
      <c r="Y652" s="64" t="s">
        <v>271</v>
      </c>
    </row>
    <row r="653" spans="1:25" ht="14.25" customHeight="1" x14ac:dyDescent="0.2">
      <c r="A653" s="64"/>
      <c r="B653" s="64"/>
      <c r="C653" s="509" t="str">
        <f t="shared" si="59"/>
        <v>Kazakhstan | 2028</v>
      </c>
      <c r="D653" s="510" t="s">
        <v>220</v>
      </c>
      <c r="E653" s="511">
        <v>2028</v>
      </c>
      <c r="F653" s="512"/>
      <c r="G653" s="513"/>
      <c r="H653" s="513"/>
      <c r="I653" s="514"/>
      <c r="J653" s="514"/>
      <c r="K653" s="515"/>
      <c r="L653" s="516"/>
      <c r="M653" s="517"/>
      <c r="N653" s="517"/>
      <c r="O653" s="517"/>
      <c r="P653" s="517"/>
      <c r="Q653" s="517"/>
      <c r="R653" s="518"/>
      <c r="S653" s="519" t="str">
        <f t="shared" si="56"/>
        <v/>
      </c>
      <c r="T653" s="520" t="str">
        <f t="shared" si="57"/>
        <v/>
      </c>
      <c r="U653" s="521" t="str">
        <f t="shared" si="58"/>
        <v/>
      </c>
      <c r="V653" s="522"/>
      <c r="W653" s="523"/>
      <c r="X653" s="524"/>
      <c r="Y653" s="64" t="s">
        <v>271</v>
      </c>
    </row>
    <row r="654" spans="1:25" ht="14.25" customHeight="1" x14ac:dyDescent="0.2">
      <c r="A654" s="64"/>
      <c r="B654" s="64"/>
      <c r="C654" s="509" t="str">
        <f t="shared" si="59"/>
        <v>Kazakhstan | 2029</v>
      </c>
      <c r="D654" s="510" t="s">
        <v>220</v>
      </c>
      <c r="E654" s="511">
        <v>2029</v>
      </c>
      <c r="F654" s="512"/>
      <c r="G654" s="513"/>
      <c r="H654" s="513"/>
      <c r="I654" s="514"/>
      <c r="J654" s="514"/>
      <c r="K654" s="515"/>
      <c r="L654" s="516"/>
      <c r="M654" s="517"/>
      <c r="N654" s="517"/>
      <c r="O654" s="517"/>
      <c r="P654" s="517"/>
      <c r="Q654" s="517"/>
      <c r="R654" s="518"/>
      <c r="S654" s="519" t="str">
        <f t="shared" si="56"/>
        <v/>
      </c>
      <c r="T654" s="520" t="str">
        <f t="shared" si="57"/>
        <v/>
      </c>
      <c r="U654" s="521" t="str">
        <f t="shared" si="58"/>
        <v/>
      </c>
      <c r="V654" s="522"/>
      <c r="W654" s="523"/>
      <c r="X654" s="524"/>
      <c r="Y654" s="64" t="s">
        <v>271</v>
      </c>
    </row>
    <row r="655" spans="1:25" ht="14.25" customHeight="1" thickBot="1" x14ac:dyDescent="0.25">
      <c r="A655" s="64"/>
      <c r="B655" s="64"/>
      <c r="C655" s="525" t="str">
        <f t="shared" si="59"/>
        <v>Kazakhstan | 2030</v>
      </c>
      <c r="D655" s="510" t="s">
        <v>220</v>
      </c>
      <c r="E655" s="527">
        <v>2030</v>
      </c>
      <c r="F655" s="528"/>
      <c r="G655" s="529"/>
      <c r="H655" s="529"/>
      <c r="I655" s="530"/>
      <c r="J655" s="530"/>
      <c r="K655" s="531"/>
      <c r="L655" s="532"/>
      <c r="M655" s="533"/>
      <c r="N655" s="533"/>
      <c r="O655" s="533"/>
      <c r="P655" s="533"/>
      <c r="Q655" s="533"/>
      <c r="R655" s="534"/>
      <c r="S655" s="535" t="str">
        <f t="shared" si="56"/>
        <v/>
      </c>
      <c r="T655" s="536" t="str">
        <f t="shared" si="57"/>
        <v/>
      </c>
      <c r="U655" s="537" t="str">
        <f t="shared" si="58"/>
        <v/>
      </c>
      <c r="V655" s="538"/>
      <c r="W655" s="539"/>
      <c r="X655" s="540"/>
      <c r="Y655" s="64" t="s">
        <v>271</v>
      </c>
    </row>
    <row r="656" spans="1:25" ht="14.25" customHeight="1" x14ac:dyDescent="0.2">
      <c r="A656" s="64"/>
      <c r="B656" s="64"/>
      <c r="C656" s="493" t="str">
        <f t="shared" si="59"/>
        <v>Kenya | 2018</v>
      </c>
      <c r="D656" s="494" t="s">
        <v>222</v>
      </c>
      <c r="E656" s="495">
        <v>2018</v>
      </c>
      <c r="F656" s="496"/>
      <c r="G656" s="497">
        <v>0.1208</v>
      </c>
      <c r="H656" s="497"/>
      <c r="I656" s="498"/>
      <c r="J656" s="498"/>
      <c r="K656" s="499"/>
      <c r="L656" s="500">
        <v>1.61E-2</v>
      </c>
      <c r="M656" s="501">
        <v>0.36470000000000002</v>
      </c>
      <c r="N656" s="501">
        <v>0.4587</v>
      </c>
      <c r="O656" s="501">
        <v>6.4999999999999997E-3</v>
      </c>
      <c r="P656" s="501"/>
      <c r="Q656" s="501">
        <v>3.32E-2</v>
      </c>
      <c r="R656" s="502"/>
      <c r="S656" s="503">
        <f t="shared" si="56"/>
        <v>0.12080000000000002</v>
      </c>
      <c r="T656" s="504">
        <f t="shared" si="57"/>
        <v>0.87919999999999998</v>
      </c>
      <c r="U656" s="505">
        <f t="shared" si="58"/>
        <v>0.87919999999999998</v>
      </c>
      <c r="V656" s="506">
        <v>2016</v>
      </c>
      <c r="W656" s="507" t="s">
        <v>387</v>
      </c>
      <c r="X656" s="508" t="s">
        <v>355</v>
      </c>
      <c r="Y656" s="64" t="s">
        <v>271</v>
      </c>
    </row>
    <row r="657" spans="1:25" ht="14.25" customHeight="1" x14ac:dyDescent="0.2">
      <c r="A657" s="64"/>
      <c r="B657" s="64"/>
      <c r="C657" s="509" t="str">
        <f t="shared" si="59"/>
        <v>Kenya | 2019</v>
      </c>
      <c r="D657" s="510" t="s">
        <v>222</v>
      </c>
      <c r="E657" s="511">
        <v>2019</v>
      </c>
      <c r="F657" s="512"/>
      <c r="G657" s="513">
        <v>0.1179</v>
      </c>
      <c r="H657" s="513"/>
      <c r="I657" s="514"/>
      <c r="J657" s="514"/>
      <c r="K657" s="515"/>
      <c r="L657" s="516">
        <v>1.5900000000000001E-2</v>
      </c>
      <c r="M657" s="517">
        <v>0.34160000000000001</v>
      </c>
      <c r="N657" s="517">
        <v>0.45750000000000002</v>
      </c>
      <c r="O657" s="517">
        <v>7.7999999999999996E-3</v>
      </c>
      <c r="P657" s="517"/>
      <c r="Q657" s="517">
        <v>5.9299999999999999E-2</v>
      </c>
      <c r="R657" s="518"/>
      <c r="S657" s="519">
        <f t="shared" si="56"/>
        <v>0.11789999999999989</v>
      </c>
      <c r="T657" s="520">
        <f t="shared" si="57"/>
        <v>0.88210000000000011</v>
      </c>
      <c r="U657" s="521">
        <f t="shared" si="58"/>
        <v>0.88210000000000011</v>
      </c>
      <c r="V657" s="522">
        <v>2017</v>
      </c>
      <c r="W657" s="523" t="s">
        <v>387</v>
      </c>
      <c r="X657" s="524" t="s">
        <v>355</v>
      </c>
      <c r="Y657" s="64" t="s">
        <v>271</v>
      </c>
    </row>
    <row r="658" spans="1:25" ht="14.25" customHeight="1" x14ac:dyDescent="0.2">
      <c r="A658" s="64"/>
      <c r="B658" s="64"/>
      <c r="C658" s="509" t="str">
        <f t="shared" si="59"/>
        <v>Kenya | 2020</v>
      </c>
      <c r="D658" s="510" t="s">
        <v>222</v>
      </c>
      <c r="E658" s="511">
        <v>2020</v>
      </c>
      <c r="F658" s="512"/>
      <c r="G658" s="513">
        <v>0.1152</v>
      </c>
      <c r="H658" s="513"/>
      <c r="I658" s="514"/>
      <c r="J658" s="514"/>
      <c r="K658" s="515"/>
      <c r="L658" s="516">
        <v>1.5699999999999999E-2</v>
      </c>
      <c r="M658" s="517">
        <v>0.3196</v>
      </c>
      <c r="N658" s="517">
        <v>0.45639999999999997</v>
      </c>
      <c r="O658" s="517">
        <v>9.1000000000000004E-3</v>
      </c>
      <c r="P658" s="517"/>
      <c r="Q658" s="517">
        <v>8.4099999999999994E-2</v>
      </c>
      <c r="R658" s="518"/>
      <c r="S658" s="519">
        <f t="shared" si="56"/>
        <v>0.11510000000000009</v>
      </c>
      <c r="T658" s="520">
        <f t="shared" si="57"/>
        <v>0.88489999999999991</v>
      </c>
      <c r="U658" s="521">
        <f t="shared" si="58"/>
        <v>0.88489999999999991</v>
      </c>
      <c r="V658" s="522">
        <v>2018</v>
      </c>
      <c r="W658" s="523" t="s">
        <v>387</v>
      </c>
      <c r="X658" s="524" t="s">
        <v>355</v>
      </c>
      <c r="Y658" s="64" t="s">
        <v>271</v>
      </c>
    </row>
    <row r="659" spans="1:25" ht="14.25" customHeight="1" x14ac:dyDescent="0.2">
      <c r="A659" s="64"/>
      <c r="B659" s="64"/>
      <c r="C659" s="509" t="str">
        <f t="shared" si="59"/>
        <v>Kenya | 2021</v>
      </c>
      <c r="D659" s="510" t="s">
        <v>222</v>
      </c>
      <c r="E659" s="511">
        <v>2021</v>
      </c>
      <c r="F659" s="512"/>
      <c r="G659" s="513">
        <v>0.11260000000000001</v>
      </c>
      <c r="H659" s="513"/>
      <c r="I659" s="514"/>
      <c r="J659" s="514"/>
      <c r="K659" s="515"/>
      <c r="L659" s="516">
        <v>1.55E-2</v>
      </c>
      <c r="M659" s="517">
        <v>0.29870000000000002</v>
      </c>
      <c r="N659" s="517">
        <v>0.45529999999999998</v>
      </c>
      <c r="O659" s="517">
        <v>1.03E-2</v>
      </c>
      <c r="P659" s="517"/>
      <c r="Q659" s="517">
        <v>0.1077</v>
      </c>
      <c r="R659" s="518"/>
      <c r="S659" s="519">
        <f t="shared" si="56"/>
        <v>0.11249999999999993</v>
      </c>
      <c r="T659" s="520">
        <f t="shared" si="57"/>
        <v>0.88750000000000007</v>
      </c>
      <c r="U659" s="521">
        <f t="shared" si="58"/>
        <v>0.88750000000000007</v>
      </c>
      <c r="V659" s="522">
        <v>2019</v>
      </c>
      <c r="W659" s="523" t="s">
        <v>387</v>
      </c>
      <c r="X659" s="524" t="s">
        <v>355</v>
      </c>
      <c r="Y659" s="64" t="s">
        <v>271</v>
      </c>
    </row>
    <row r="660" spans="1:25" ht="14.25" customHeight="1" x14ac:dyDescent="0.2">
      <c r="A660" s="64"/>
      <c r="B660" s="64"/>
      <c r="C660" s="509" t="str">
        <f t="shared" si="59"/>
        <v>Kenya | 2022</v>
      </c>
      <c r="D660" s="510" t="s">
        <v>222</v>
      </c>
      <c r="E660" s="511">
        <v>2022</v>
      </c>
      <c r="F660" s="512"/>
      <c r="G660" s="513">
        <v>6.4921646288961604E-2</v>
      </c>
      <c r="H660" s="513"/>
      <c r="I660" s="514"/>
      <c r="J660" s="514"/>
      <c r="K660" s="515"/>
      <c r="L660" s="516">
        <v>1.2743240916135698E-2</v>
      </c>
      <c r="M660" s="517">
        <v>0.36447391079731356</v>
      </c>
      <c r="N660" s="517">
        <v>0.43568107456517996</v>
      </c>
      <c r="O660" s="517">
        <v>7.5770621663509554E-3</v>
      </c>
      <c r="P660" s="517"/>
      <c r="Q660" s="517">
        <v>0.11460306526605821</v>
      </c>
      <c r="R660" s="518"/>
      <c r="S660" s="519">
        <f t="shared" si="56"/>
        <v>6.4921646288961576E-2</v>
      </c>
      <c r="T660" s="520">
        <f t="shared" si="57"/>
        <v>0.93507835371103842</v>
      </c>
      <c r="U660" s="521">
        <f t="shared" si="58"/>
        <v>0.93507835371103842</v>
      </c>
      <c r="V660" s="522">
        <v>2020</v>
      </c>
      <c r="W660" s="583" t="s">
        <v>788</v>
      </c>
      <c r="X660" s="524" t="s">
        <v>355</v>
      </c>
      <c r="Y660" s="64" t="s">
        <v>271</v>
      </c>
    </row>
    <row r="661" spans="1:25" ht="14.25" customHeight="1" x14ac:dyDescent="0.2">
      <c r="A661" s="64"/>
      <c r="B661" s="64"/>
      <c r="C661" s="509" t="str">
        <f t="shared" si="59"/>
        <v>Kenya | 2023</v>
      </c>
      <c r="D661" s="510" t="s">
        <v>222</v>
      </c>
      <c r="E661" s="511">
        <v>2023</v>
      </c>
      <c r="F661" s="512"/>
      <c r="G661" s="513"/>
      <c r="H661" s="513"/>
      <c r="I661" s="514"/>
      <c r="J661" s="514"/>
      <c r="K661" s="515"/>
      <c r="L661" s="516"/>
      <c r="M661" s="517"/>
      <c r="N661" s="517"/>
      <c r="O661" s="517"/>
      <c r="P661" s="517"/>
      <c r="Q661" s="517"/>
      <c r="R661" s="518"/>
      <c r="S661" s="519" t="str">
        <f t="shared" si="56"/>
        <v/>
      </c>
      <c r="T661" s="520" t="str">
        <f t="shared" si="57"/>
        <v/>
      </c>
      <c r="U661" s="521" t="str">
        <f t="shared" si="58"/>
        <v/>
      </c>
      <c r="V661" s="522"/>
      <c r="W661" s="523"/>
      <c r="X661" s="524"/>
      <c r="Y661" s="64" t="s">
        <v>271</v>
      </c>
    </row>
    <row r="662" spans="1:25" ht="14.25" customHeight="1" x14ac:dyDescent="0.2">
      <c r="A662" s="64"/>
      <c r="B662" s="64"/>
      <c r="C662" s="509" t="str">
        <f t="shared" si="59"/>
        <v>Kenya | 2024</v>
      </c>
      <c r="D662" s="510" t="s">
        <v>222</v>
      </c>
      <c r="E662" s="511">
        <v>2024</v>
      </c>
      <c r="F662" s="512"/>
      <c r="G662" s="513"/>
      <c r="H662" s="513"/>
      <c r="I662" s="514"/>
      <c r="J662" s="514"/>
      <c r="K662" s="515"/>
      <c r="L662" s="516"/>
      <c r="M662" s="517"/>
      <c r="N662" s="517"/>
      <c r="O662" s="517"/>
      <c r="P662" s="517"/>
      <c r="Q662" s="517"/>
      <c r="R662" s="518"/>
      <c r="S662" s="519" t="str">
        <f t="shared" si="56"/>
        <v/>
      </c>
      <c r="T662" s="520" t="str">
        <f t="shared" si="57"/>
        <v/>
      </c>
      <c r="U662" s="521" t="str">
        <f t="shared" si="58"/>
        <v/>
      </c>
      <c r="V662" s="522"/>
      <c r="W662" s="523"/>
      <c r="X662" s="524"/>
      <c r="Y662" s="64" t="s">
        <v>271</v>
      </c>
    </row>
    <row r="663" spans="1:25" ht="14.25" customHeight="1" x14ac:dyDescent="0.2">
      <c r="A663" s="64"/>
      <c r="B663" s="64"/>
      <c r="C663" s="509" t="str">
        <f t="shared" si="59"/>
        <v>Kenya | 2025</v>
      </c>
      <c r="D663" s="510" t="s">
        <v>222</v>
      </c>
      <c r="E663" s="511">
        <v>2025</v>
      </c>
      <c r="F663" s="512"/>
      <c r="G663" s="513"/>
      <c r="H663" s="513"/>
      <c r="I663" s="514"/>
      <c r="J663" s="514"/>
      <c r="K663" s="515"/>
      <c r="L663" s="516"/>
      <c r="M663" s="517"/>
      <c r="N663" s="517"/>
      <c r="O663" s="517"/>
      <c r="P663" s="517"/>
      <c r="Q663" s="517"/>
      <c r="R663" s="518"/>
      <c r="S663" s="519" t="str">
        <f t="shared" si="56"/>
        <v/>
      </c>
      <c r="T663" s="520" t="str">
        <f t="shared" si="57"/>
        <v/>
      </c>
      <c r="U663" s="521" t="str">
        <f t="shared" si="58"/>
        <v/>
      </c>
      <c r="V663" s="522"/>
      <c r="W663" s="523"/>
      <c r="X663" s="524"/>
      <c r="Y663" s="64" t="s">
        <v>271</v>
      </c>
    </row>
    <row r="664" spans="1:25" ht="14.25" customHeight="1" x14ac:dyDescent="0.2">
      <c r="A664" s="64"/>
      <c r="B664" s="64"/>
      <c r="C664" s="509" t="str">
        <f t="shared" si="59"/>
        <v>Kenya | 2026</v>
      </c>
      <c r="D664" s="510" t="s">
        <v>222</v>
      </c>
      <c r="E664" s="511">
        <v>2026</v>
      </c>
      <c r="F664" s="512"/>
      <c r="G664" s="513"/>
      <c r="H664" s="513"/>
      <c r="I664" s="514"/>
      <c r="J664" s="514"/>
      <c r="K664" s="515"/>
      <c r="L664" s="516"/>
      <c r="M664" s="517"/>
      <c r="N664" s="517"/>
      <c r="O664" s="517"/>
      <c r="P664" s="517"/>
      <c r="Q664" s="517"/>
      <c r="R664" s="518"/>
      <c r="S664" s="519" t="str">
        <f t="shared" si="56"/>
        <v/>
      </c>
      <c r="T664" s="520" t="str">
        <f t="shared" si="57"/>
        <v/>
      </c>
      <c r="U664" s="521" t="str">
        <f t="shared" si="58"/>
        <v/>
      </c>
      <c r="V664" s="522"/>
      <c r="W664" s="523"/>
      <c r="X664" s="524"/>
      <c r="Y664" s="64" t="s">
        <v>271</v>
      </c>
    </row>
    <row r="665" spans="1:25" ht="14.25" customHeight="1" x14ac:dyDescent="0.2">
      <c r="A665" s="64"/>
      <c r="B665" s="64"/>
      <c r="C665" s="509" t="str">
        <f t="shared" si="59"/>
        <v>Kenya | 2027</v>
      </c>
      <c r="D665" s="510" t="s">
        <v>222</v>
      </c>
      <c r="E665" s="511">
        <v>2027</v>
      </c>
      <c r="F665" s="512"/>
      <c r="G665" s="513"/>
      <c r="H665" s="513"/>
      <c r="I665" s="514"/>
      <c r="J665" s="514"/>
      <c r="K665" s="515"/>
      <c r="L665" s="516"/>
      <c r="M665" s="517"/>
      <c r="N665" s="517"/>
      <c r="O665" s="517"/>
      <c r="P665" s="517"/>
      <c r="Q665" s="517"/>
      <c r="R665" s="518"/>
      <c r="S665" s="519" t="str">
        <f t="shared" si="56"/>
        <v/>
      </c>
      <c r="T665" s="520" t="str">
        <f t="shared" si="57"/>
        <v/>
      </c>
      <c r="U665" s="521" t="str">
        <f t="shared" si="58"/>
        <v/>
      </c>
      <c r="V665" s="522"/>
      <c r="W665" s="523"/>
      <c r="X665" s="524"/>
      <c r="Y665" s="64" t="s">
        <v>271</v>
      </c>
    </row>
    <row r="666" spans="1:25" ht="14.25" customHeight="1" x14ac:dyDescent="0.2">
      <c r="A666" s="64"/>
      <c r="B666" s="64"/>
      <c r="C666" s="509" t="str">
        <f t="shared" si="59"/>
        <v>Kenya | 2028</v>
      </c>
      <c r="D666" s="510" t="s">
        <v>222</v>
      </c>
      <c r="E666" s="511">
        <v>2028</v>
      </c>
      <c r="F666" s="512"/>
      <c r="G666" s="513"/>
      <c r="H666" s="513"/>
      <c r="I666" s="514"/>
      <c r="J666" s="514"/>
      <c r="K666" s="515"/>
      <c r="L666" s="516"/>
      <c r="M666" s="517"/>
      <c r="N666" s="517"/>
      <c r="O666" s="517"/>
      <c r="P666" s="517"/>
      <c r="Q666" s="517"/>
      <c r="R666" s="518"/>
      <c r="S666" s="519" t="str">
        <f t="shared" si="56"/>
        <v/>
      </c>
      <c r="T666" s="520" t="str">
        <f t="shared" si="57"/>
        <v/>
      </c>
      <c r="U666" s="521" t="str">
        <f t="shared" si="58"/>
        <v/>
      </c>
      <c r="V666" s="522"/>
      <c r="W666" s="523"/>
      <c r="X666" s="524"/>
      <c r="Y666" s="64" t="s">
        <v>271</v>
      </c>
    </row>
    <row r="667" spans="1:25" ht="14.25" customHeight="1" x14ac:dyDescent="0.2">
      <c r="A667" s="64"/>
      <c r="B667" s="64"/>
      <c r="C667" s="509" t="str">
        <f t="shared" si="59"/>
        <v>Kenya | 2029</v>
      </c>
      <c r="D667" s="510" t="s">
        <v>222</v>
      </c>
      <c r="E667" s="511">
        <v>2029</v>
      </c>
      <c r="F667" s="512"/>
      <c r="G667" s="513"/>
      <c r="H667" s="513"/>
      <c r="I667" s="514"/>
      <c r="J667" s="514"/>
      <c r="K667" s="515"/>
      <c r="L667" s="516"/>
      <c r="M667" s="517"/>
      <c r="N667" s="517"/>
      <c r="O667" s="517"/>
      <c r="P667" s="517"/>
      <c r="Q667" s="517"/>
      <c r="R667" s="518"/>
      <c r="S667" s="519" t="str">
        <f t="shared" ref="S667:S698" si="60">IFERROR(1-U667,"")</f>
        <v/>
      </c>
      <c r="T667" s="520" t="str">
        <f t="shared" ref="T667:T698" si="61">IF(AND(ISBLANK(F667),ISBLANK(H667),ISBLANK(Q667),ISBLANK(M667)),"",SUM(K667:R667))</f>
        <v/>
      </c>
      <c r="U667" s="521" t="str">
        <f t="shared" ref="U667:U698" si="62">IF(AND(ISBLANK(F667),ISBLANK(H667),ISBLANK(Q667),ISBLANK(M667)),"",SUM(L667:R667))</f>
        <v/>
      </c>
      <c r="V667" s="522"/>
      <c r="W667" s="523"/>
      <c r="X667" s="524"/>
      <c r="Y667" s="64" t="s">
        <v>271</v>
      </c>
    </row>
    <row r="668" spans="1:25" ht="14.25" customHeight="1" thickBot="1" x14ac:dyDescent="0.25">
      <c r="A668" s="64"/>
      <c r="B668" s="64"/>
      <c r="C668" s="525" t="str">
        <f t="shared" si="59"/>
        <v>Kenya | 2030</v>
      </c>
      <c r="D668" s="510" t="s">
        <v>222</v>
      </c>
      <c r="E668" s="527">
        <v>2030</v>
      </c>
      <c r="F668" s="528"/>
      <c r="G668" s="529"/>
      <c r="H668" s="529"/>
      <c r="I668" s="530"/>
      <c r="J668" s="530"/>
      <c r="K668" s="531"/>
      <c r="L668" s="532"/>
      <c r="M668" s="533"/>
      <c r="N668" s="533"/>
      <c r="O668" s="533"/>
      <c r="P668" s="533"/>
      <c r="Q668" s="533"/>
      <c r="R668" s="534"/>
      <c r="S668" s="535" t="str">
        <f t="shared" si="60"/>
        <v/>
      </c>
      <c r="T668" s="536" t="str">
        <f t="shared" si="61"/>
        <v/>
      </c>
      <c r="U668" s="537" t="str">
        <f t="shared" si="62"/>
        <v/>
      </c>
      <c r="V668" s="538"/>
      <c r="W668" s="539"/>
      <c r="X668" s="540"/>
      <c r="Y668" s="64" t="s">
        <v>271</v>
      </c>
    </row>
    <row r="669" spans="1:25" ht="14.25" customHeight="1" x14ac:dyDescent="0.2">
      <c r="A669" s="64"/>
      <c r="B669" s="64"/>
      <c r="C669" s="493" t="str">
        <f t="shared" si="59"/>
        <v>Kuwait | 2018</v>
      </c>
      <c r="D669" s="494" t="s">
        <v>226</v>
      </c>
      <c r="E669" s="495">
        <v>2018</v>
      </c>
      <c r="F669" s="496"/>
      <c r="G669" s="497">
        <v>0.41033443135503322</v>
      </c>
      <c r="H669" s="497">
        <v>0.58919797889565073</v>
      </c>
      <c r="I669" s="498"/>
      <c r="J669" s="498"/>
      <c r="K669" s="499"/>
      <c r="L669" s="500"/>
      <c r="M669" s="501"/>
      <c r="N669" s="501"/>
      <c r="O669" s="552">
        <v>1.7447378705823238E-4</v>
      </c>
      <c r="P669" s="501">
        <v>0</v>
      </c>
      <c r="Q669" s="552">
        <v>2.9311596225783037E-4</v>
      </c>
      <c r="R669" s="502"/>
      <c r="S669" s="503">
        <f t="shared" si="60"/>
        <v>0.99953241025068396</v>
      </c>
      <c r="T669" s="504">
        <f t="shared" si="61"/>
        <v>4.6758974931606278E-4</v>
      </c>
      <c r="U669" s="505">
        <f t="shared" si="62"/>
        <v>4.6758974931606278E-4</v>
      </c>
      <c r="V669" s="506">
        <v>2017</v>
      </c>
      <c r="W669" s="507" t="s">
        <v>354</v>
      </c>
      <c r="X669" s="546" t="s">
        <v>355</v>
      </c>
      <c r="Y669" s="64" t="s">
        <v>271</v>
      </c>
    </row>
    <row r="670" spans="1:25" ht="14.25" customHeight="1" x14ac:dyDescent="0.2">
      <c r="A670" s="64"/>
      <c r="B670" s="64"/>
      <c r="C670" s="509" t="str">
        <f t="shared" si="59"/>
        <v>Kuwait | 2019</v>
      </c>
      <c r="D670" s="510" t="s">
        <v>226</v>
      </c>
      <c r="E670" s="511">
        <v>2019</v>
      </c>
      <c r="F670" s="512"/>
      <c r="G670" s="513">
        <v>0.39336079212241892</v>
      </c>
      <c r="H670" s="513">
        <v>0.60602888628242546</v>
      </c>
      <c r="I670" s="514"/>
      <c r="J670" s="514"/>
      <c r="K670" s="515"/>
      <c r="L670" s="516"/>
      <c r="M670" s="517"/>
      <c r="N670" s="517"/>
      <c r="O670" s="554">
        <v>2.2162516025203894E-4</v>
      </c>
      <c r="P670" s="517">
        <v>0</v>
      </c>
      <c r="Q670" s="554">
        <v>3.88696434903576E-4</v>
      </c>
      <c r="R670" s="518"/>
      <c r="S670" s="519">
        <f t="shared" si="60"/>
        <v>0.99938967840484438</v>
      </c>
      <c r="T670" s="520">
        <f t="shared" si="61"/>
        <v>6.1032159515561494E-4</v>
      </c>
      <c r="U670" s="521">
        <f t="shared" si="62"/>
        <v>6.1032159515561494E-4</v>
      </c>
      <c r="V670" s="522">
        <v>2018</v>
      </c>
      <c r="W670" s="523" t="s">
        <v>354</v>
      </c>
      <c r="X670" s="548" t="s">
        <v>355</v>
      </c>
      <c r="Y670" s="64" t="s">
        <v>271</v>
      </c>
    </row>
    <row r="671" spans="1:25" ht="14.25" customHeight="1" x14ac:dyDescent="0.2">
      <c r="A671" s="64"/>
      <c r="B671" s="64"/>
      <c r="C671" s="509" t="str">
        <f t="shared" si="59"/>
        <v>Kuwait | 2020</v>
      </c>
      <c r="D671" s="510" t="s">
        <v>226</v>
      </c>
      <c r="E671" s="511">
        <v>2020</v>
      </c>
      <c r="F671" s="512"/>
      <c r="G671" s="513">
        <v>0.37714666666666669</v>
      </c>
      <c r="H671" s="513">
        <v>0.6221066666666667</v>
      </c>
      <c r="I671" s="514"/>
      <c r="J671" s="514"/>
      <c r="K671" s="515"/>
      <c r="L671" s="516"/>
      <c r="M671" s="517"/>
      <c r="N671" s="517"/>
      <c r="O671" s="554">
        <v>2.6666666666666668E-4</v>
      </c>
      <c r="P671" s="517">
        <v>0</v>
      </c>
      <c r="Q671" s="554">
        <v>4.8000000000000001E-4</v>
      </c>
      <c r="R671" s="518"/>
      <c r="S671" s="519">
        <f t="shared" si="60"/>
        <v>0.99925333333333333</v>
      </c>
      <c r="T671" s="520">
        <f t="shared" si="61"/>
        <v>7.4666666666666675E-4</v>
      </c>
      <c r="U671" s="521">
        <f t="shared" si="62"/>
        <v>7.4666666666666675E-4</v>
      </c>
      <c r="V671" s="522">
        <v>2019</v>
      </c>
      <c r="W671" s="523" t="s">
        <v>354</v>
      </c>
      <c r="X671" s="548" t="s">
        <v>355</v>
      </c>
      <c r="Y671" s="64" t="s">
        <v>271</v>
      </c>
    </row>
    <row r="672" spans="1:25" ht="14.25" customHeight="1" x14ac:dyDescent="0.2">
      <c r="A672" s="64"/>
      <c r="B672" s="64"/>
      <c r="C672" s="509" t="str">
        <f t="shared" si="59"/>
        <v>Kuwait | 2021</v>
      </c>
      <c r="D672" s="510" t="s">
        <v>226</v>
      </c>
      <c r="E672" s="566">
        <v>2021</v>
      </c>
      <c r="F672" s="512"/>
      <c r="G672" s="513">
        <v>0.37714666666666669</v>
      </c>
      <c r="H672" s="513">
        <v>0.6221066666666667</v>
      </c>
      <c r="I672" s="514"/>
      <c r="J672" s="514"/>
      <c r="K672" s="515"/>
      <c r="L672" s="516"/>
      <c r="M672" s="517"/>
      <c r="N672" s="517"/>
      <c r="O672" s="554">
        <v>2.6666666666666668E-4</v>
      </c>
      <c r="P672" s="517">
        <v>0</v>
      </c>
      <c r="Q672" s="554">
        <v>4.8000000000000001E-4</v>
      </c>
      <c r="R672" s="518"/>
      <c r="S672" s="519">
        <f t="shared" si="60"/>
        <v>0.99925333333333333</v>
      </c>
      <c r="T672" s="520">
        <f t="shared" si="61"/>
        <v>7.4666666666666675E-4</v>
      </c>
      <c r="U672" s="521">
        <f t="shared" si="62"/>
        <v>7.4666666666666675E-4</v>
      </c>
      <c r="V672" s="522">
        <v>2019</v>
      </c>
      <c r="W672" s="523" t="s">
        <v>354</v>
      </c>
      <c r="X672" s="548" t="s">
        <v>355</v>
      </c>
      <c r="Y672" s="64" t="s">
        <v>271</v>
      </c>
    </row>
    <row r="673" spans="1:25" ht="14.25" customHeight="1" x14ac:dyDescent="0.2">
      <c r="A673" s="64"/>
      <c r="B673" s="64"/>
      <c r="C673" s="509" t="str">
        <f t="shared" si="59"/>
        <v>Kuwait | 2022</v>
      </c>
      <c r="D673" s="510" t="s">
        <v>226</v>
      </c>
      <c r="E673" s="511">
        <v>2022</v>
      </c>
      <c r="F673" s="512"/>
      <c r="G673" s="513">
        <v>0.41394116938881975</v>
      </c>
      <c r="H673" s="513">
        <v>0.58320959910108749</v>
      </c>
      <c r="I673" s="514"/>
      <c r="J673" s="514"/>
      <c r="K673" s="515"/>
      <c r="L673" s="516"/>
      <c r="M673" s="517"/>
      <c r="N673" s="517"/>
      <c r="O673" s="554">
        <v>2.6753347512607518E-4</v>
      </c>
      <c r="P673" s="517">
        <v>2.1402678010086014E-3</v>
      </c>
      <c r="Q673" s="554">
        <v>4.41430233958024E-4</v>
      </c>
      <c r="R673" s="518"/>
      <c r="S673" s="519">
        <f t="shared" si="60"/>
        <v>0.99715076848990725</v>
      </c>
      <c r="T673" s="520">
        <f t="shared" si="61"/>
        <v>2.8492315100927005E-3</v>
      </c>
      <c r="U673" s="521">
        <f t="shared" si="62"/>
        <v>2.8492315100927005E-3</v>
      </c>
      <c r="V673" s="522">
        <v>2020</v>
      </c>
      <c r="W673" s="523" t="s">
        <v>788</v>
      </c>
      <c r="X673" s="548" t="s">
        <v>355</v>
      </c>
      <c r="Y673" s="64" t="s">
        <v>271</v>
      </c>
    </row>
    <row r="674" spans="1:25" ht="14.25" customHeight="1" x14ac:dyDescent="0.2">
      <c r="A674" s="64"/>
      <c r="B674" s="64"/>
      <c r="C674" s="509" t="str">
        <f t="shared" si="59"/>
        <v>Kuwait | 2023</v>
      </c>
      <c r="D674" s="510" t="s">
        <v>226</v>
      </c>
      <c r="E674" s="511">
        <v>2023</v>
      </c>
      <c r="F674" s="512"/>
      <c r="G674" s="513"/>
      <c r="H674" s="513"/>
      <c r="I674" s="514"/>
      <c r="J674" s="514"/>
      <c r="K674" s="515"/>
      <c r="L674" s="516"/>
      <c r="M674" s="517"/>
      <c r="N674" s="517"/>
      <c r="O674" s="517"/>
      <c r="P674" s="517"/>
      <c r="Q674" s="517"/>
      <c r="R674" s="518"/>
      <c r="S674" s="519" t="str">
        <f t="shared" si="60"/>
        <v/>
      </c>
      <c r="T674" s="520" t="str">
        <f t="shared" si="61"/>
        <v/>
      </c>
      <c r="U674" s="521" t="str">
        <f t="shared" si="62"/>
        <v/>
      </c>
      <c r="V674" s="522"/>
      <c r="W674" s="523"/>
      <c r="X674" s="524"/>
      <c r="Y674" s="64" t="s">
        <v>271</v>
      </c>
    </row>
    <row r="675" spans="1:25" ht="14.25" customHeight="1" x14ac:dyDescent="0.2">
      <c r="A675" s="64"/>
      <c r="B675" s="64"/>
      <c r="C675" s="509" t="str">
        <f t="shared" si="59"/>
        <v>Kuwait | 2024</v>
      </c>
      <c r="D675" s="510" t="s">
        <v>226</v>
      </c>
      <c r="E675" s="511">
        <v>2024</v>
      </c>
      <c r="F675" s="512"/>
      <c r="G675" s="513"/>
      <c r="H675" s="513"/>
      <c r="I675" s="514"/>
      <c r="J675" s="514"/>
      <c r="K675" s="515"/>
      <c r="L675" s="516"/>
      <c r="M675" s="517"/>
      <c r="N675" s="517"/>
      <c r="O675" s="517"/>
      <c r="P675" s="517"/>
      <c r="Q675" s="517"/>
      <c r="R675" s="518"/>
      <c r="S675" s="519" t="str">
        <f t="shared" si="60"/>
        <v/>
      </c>
      <c r="T675" s="520" t="str">
        <f t="shared" si="61"/>
        <v/>
      </c>
      <c r="U675" s="521" t="str">
        <f t="shared" si="62"/>
        <v/>
      </c>
      <c r="V675" s="522"/>
      <c r="W675" s="523"/>
      <c r="X675" s="524"/>
      <c r="Y675" s="64" t="s">
        <v>271</v>
      </c>
    </row>
    <row r="676" spans="1:25" ht="14.25" customHeight="1" x14ac:dyDescent="0.2">
      <c r="A676" s="64"/>
      <c r="B676" s="64"/>
      <c r="C676" s="509" t="str">
        <f t="shared" si="59"/>
        <v>Kuwait | 2025</v>
      </c>
      <c r="D676" s="510" t="s">
        <v>226</v>
      </c>
      <c r="E676" s="511">
        <v>2025</v>
      </c>
      <c r="F676" s="512"/>
      <c r="G676" s="513"/>
      <c r="H676" s="513"/>
      <c r="I676" s="514"/>
      <c r="J676" s="514"/>
      <c r="K676" s="515"/>
      <c r="L676" s="516"/>
      <c r="M676" s="517"/>
      <c r="N676" s="517"/>
      <c r="O676" s="517"/>
      <c r="P676" s="517"/>
      <c r="Q676" s="517"/>
      <c r="R676" s="518"/>
      <c r="S676" s="519" t="str">
        <f t="shared" si="60"/>
        <v/>
      </c>
      <c r="T676" s="520" t="str">
        <f t="shared" si="61"/>
        <v/>
      </c>
      <c r="U676" s="521" t="str">
        <f t="shared" si="62"/>
        <v/>
      </c>
      <c r="V676" s="522"/>
      <c r="W676" s="523"/>
      <c r="X676" s="524"/>
      <c r="Y676" s="64" t="s">
        <v>271</v>
      </c>
    </row>
    <row r="677" spans="1:25" ht="14.25" customHeight="1" x14ac:dyDescent="0.2">
      <c r="A677" s="64"/>
      <c r="B677" s="64"/>
      <c r="C677" s="509" t="str">
        <f t="shared" si="59"/>
        <v>Kuwait | 2026</v>
      </c>
      <c r="D677" s="510" t="s">
        <v>226</v>
      </c>
      <c r="E677" s="511">
        <v>2026</v>
      </c>
      <c r="F677" s="512"/>
      <c r="G677" s="513"/>
      <c r="H677" s="513"/>
      <c r="I677" s="514"/>
      <c r="J677" s="514"/>
      <c r="K677" s="515"/>
      <c r="L677" s="516"/>
      <c r="M677" s="517"/>
      <c r="N677" s="517"/>
      <c r="O677" s="517"/>
      <c r="P677" s="517"/>
      <c r="Q677" s="517"/>
      <c r="R677" s="518"/>
      <c r="S677" s="519" t="str">
        <f t="shared" si="60"/>
        <v/>
      </c>
      <c r="T677" s="520" t="str">
        <f t="shared" si="61"/>
        <v/>
      </c>
      <c r="U677" s="521" t="str">
        <f t="shared" si="62"/>
        <v/>
      </c>
      <c r="V677" s="522"/>
      <c r="W677" s="523"/>
      <c r="X677" s="524"/>
      <c r="Y677" s="64" t="s">
        <v>271</v>
      </c>
    </row>
    <row r="678" spans="1:25" ht="14.25" customHeight="1" x14ac:dyDescent="0.2">
      <c r="A678" s="64"/>
      <c r="B678" s="64"/>
      <c r="C678" s="509" t="str">
        <f t="shared" si="59"/>
        <v>Kuwait | 2027</v>
      </c>
      <c r="D678" s="510" t="s">
        <v>226</v>
      </c>
      <c r="E678" s="511">
        <v>2027</v>
      </c>
      <c r="F678" s="512"/>
      <c r="G678" s="513"/>
      <c r="H678" s="513"/>
      <c r="I678" s="514"/>
      <c r="J678" s="514"/>
      <c r="K678" s="515"/>
      <c r="L678" s="516"/>
      <c r="M678" s="517"/>
      <c r="N678" s="517"/>
      <c r="O678" s="517"/>
      <c r="P678" s="517"/>
      <c r="Q678" s="517"/>
      <c r="R678" s="518"/>
      <c r="S678" s="519" t="str">
        <f t="shared" si="60"/>
        <v/>
      </c>
      <c r="T678" s="520" t="str">
        <f t="shared" si="61"/>
        <v/>
      </c>
      <c r="U678" s="521" t="str">
        <f t="shared" si="62"/>
        <v/>
      </c>
      <c r="V678" s="522"/>
      <c r="W678" s="523"/>
      <c r="X678" s="524"/>
      <c r="Y678" s="64" t="s">
        <v>271</v>
      </c>
    </row>
    <row r="679" spans="1:25" ht="14.25" customHeight="1" x14ac:dyDescent="0.2">
      <c r="A679" s="64"/>
      <c r="B679" s="64"/>
      <c r="C679" s="509" t="str">
        <f t="shared" si="59"/>
        <v>Kuwait | 2028</v>
      </c>
      <c r="D679" s="510" t="s">
        <v>226</v>
      </c>
      <c r="E679" s="511">
        <v>2028</v>
      </c>
      <c r="F679" s="512"/>
      <c r="G679" s="513"/>
      <c r="H679" s="513"/>
      <c r="I679" s="514"/>
      <c r="J679" s="514"/>
      <c r="K679" s="515"/>
      <c r="L679" s="516"/>
      <c r="M679" s="517"/>
      <c r="N679" s="517"/>
      <c r="O679" s="517"/>
      <c r="P679" s="517"/>
      <c r="Q679" s="517"/>
      <c r="R679" s="518"/>
      <c r="S679" s="519" t="str">
        <f t="shared" si="60"/>
        <v/>
      </c>
      <c r="T679" s="520" t="str">
        <f t="shared" si="61"/>
        <v/>
      </c>
      <c r="U679" s="521" t="str">
        <f t="shared" si="62"/>
        <v/>
      </c>
      <c r="V679" s="522"/>
      <c r="W679" s="523"/>
      <c r="X679" s="524"/>
      <c r="Y679" s="64" t="s">
        <v>271</v>
      </c>
    </row>
    <row r="680" spans="1:25" ht="14.25" customHeight="1" x14ac:dyDescent="0.2">
      <c r="A680" s="64"/>
      <c r="B680" s="64"/>
      <c r="C680" s="509" t="str">
        <f t="shared" si="59"/>
        <v>Kuwait | 2029</v>
      </c>
      <c r="D680" s="510" t="s">
        <v>226</v>
      </c>
      <c r="E680" s="511">
        <v>2029</v>
      </c>
      <c r="F680" s="512"/>
      <c r="G680" s="513"/>
      <c r="H680" s="513"/>
      <c r="I680" s="514"/>
      <c r="J680" s="514"/>
      <c r="K680" s="515"/>
      <c r="L680" s="516"/>
      <c r="M680" s="517"/>
      <c r="N680" s="517"/>
      <c r="O680" s="517"/>
      <c r="P680" s="517"/>
      <c r="Q680" s="517"/>
      <c r="R680" s="518"/>
      <c r="S680" s="519" t="str">
        <f t="shared" si="60"/>
        <v/>
      </c>
      <c r="T680" s="520" t="str">
        <f t="shared" si="61"/>
        <v/>
      </c>
      <c r="U680" s="521" t="str">
        <f t="shared" si="62"/>
        <v/>
      </c>
      <c r="V680" s="522"/>
      <c r="W680" s="523"/>
      <c r="X680" s="524"/>
      <c r="Y680" s="64" t="s">
        <v>271</v>
      </c>
    </row>
    <row r="681" spans="1:25" ht="14.25" customHeight="1" thickBot="1" x14ac:dyDescent="0.25">
      <c r="A681" s="64"/>
      <c r="B681" s="64"/>
      <c r="C681" s="525" t="str">
        <f t="shared" si="59"/>
        <v>Kuwait | 2030</v>
      </c>
      <c r="D681" s="510" t="s">
        <v>226</v>
      </c>
      <c r="E681" s="527">
        <v>2030</v>
      </c>
      <c r="F681" s="528"/>
      <c r="G681" s="529"/>
      <c r="H681" s="529"/>
      <c r="I681" s="530"/>
      <c r="J681" s="530"/>
      <c r="K681" s="531"/>
      <c r="L681" s="532"/>
      <c r="M681" s="533"/>
      <c r="N681" s="533"/>
      <c r="O681" s="533"/>
      <c r="P681" s="533"/>
      <c r="Q681" s="533"/>
      <c r="R681" s="534"/>
      <c r="S681" s="535" t="str">
        <f t="shared" si="60"/>
        <v/>
      </c>
      <c r="T681" s="536" t="str">
        <f t="shared" si="61"/>
        <v/>
      </c>
      <c r="U681" s="537" t="str">
        <f t="shared" si="62"/>
        <v/>
      </c>
      <c r="V681" s="538"/>
      <c r="W681" s="539"/>
      <c r="X681" s="540"/>
      <c r="Y681" s="64" t="s">
        <v>271</v>
      </c>
    </row>
    <row r="682" spans="1:25" ht="14.25" customHeight="1" x14ac:dyDescent="0.2">
      <c r="A682" s="64"/>
      <c r="B682" s="64"/>
      <c r="C682" s="493" t="str">
        <f t="shared" si="59"/>
        <v>Latvia | 2018</v>
      </c>
      <c r="D682" s="494" t="s">
        <v>228</v>
      </c>
      <c r="E682" s="495">
        <v>2018</v>
      </c>
      <c r="F682" s="496"/>
      <c r="G682" s="497"/>
      <c r="H682" s="497">
        <v>0.4427252308460195</v>
      </c>
      <c r="I682" s="498"/>
      <c r="J682" s="498"/>
      <c r="K682" s="499"/>
      <c r="L682" s="500">
        <v>0.14392669970408928</v>
      </c>
      <c r="M682" s="501">
        <v>0.3845413383721345</v>
      </c>
      <c r="N682" s="501"/>
      <c r="O682" s="501">
        <v>3.5651894898213843E-4</v>
      </c>
      <c r="P682" s="501"/>
      <c r="Q682" s="501">
        <v>2.8343256444080006E-2</v>
      </c>
      <c r="R682" s="502"/>
      <c r="S682" s="503">
        <f t="shared" si="60"/>
        <v>0.4428321865307141</v>
      </c>
      <c r="T682" s="504">
        <f t="shared" si="61"/>
        <v>0.5571678134692859</v>
      </c>
      <c r="U682" s="505">
        <f t="shared" si="62"/>
        <v>0.5571678134692859</v>
      </c>
      <c r="V682" s="506">
        <v>2017</v>
      </c>
      <c r="W682" s="507" t="s">
        <v>354</v>
      </c>
      <c r="X682" s="546" t="s">
        <v>355</v>
      </c>
      <c r="Y682" s="64" t="s">
        <v>271</v>
      </c>
    </row>
    <row r="683" spans="1:25" ht="14.25" customHeight="1" x14ac:dyDescent="0.2">
      <c r="A683" s="64"/>
      <c r="B683" s="64"/>
      <c r="C683" s="509" t="str">
        <f t="shared" si="59"/>
        <v>Latvia | 2019</v>
      </c>
      <c r="D683" s="510" t="s">
        <v>228</v>
      </c>
      <c r="E683" s="511">
        <v>2019</v>
      </c>
      <c r="F683" s="512"/>
      <c r="G683" s="513"/>
      <c r="H683" s="513">
        <v>0.41560143054424414</v>
      </c>
      <c r="I683" s="514"/>
      <c r="J683" s="514"/>
      <c r="K683" s="515"/>
      <c r="L683" s="516">
        <v>0.14634750894090151</v>
      </c>
      <c r="M683" s="517">
        <v>0.40823625225735632</v>
      </c>
      <c r="N683" s="517"/>
      <c r="O683" s="517">
        <v>5.3114266491979735E-4</v>
      </c>
      <c r="P683" s="517"/>
      <c r="Q683" s="517">
        <v>2.9212846570588858E-2</v>
      </c>
      <c r="R683" s="518"/>
      <c r="S683" s="519">
        <f t="shared" si="60"/>
        <v>0.4156722495662335</v>
      </c>
      <c r="T683" s="520">
        <f t="shared" si="61"/>
        <v>0.5843277504337665</v>
      </c>
      <c r="U683" s="521">
        <f t="shared" si="62"/>
        <v>0.5843277504337665</v>
      </c>
      <c r="V683" s="522">
        <v>2018</v>
      </c>
      <c r="W683" s="523" t="s">
        <v>354</v>
      </c>
      <c r="X683" s="548" t="s">
        <v>355</v>
      </c>
      <c r="Y683" s="64" t="s">
        <v>271</v>
      </c>
    </row>
    <row r="684" spans="1:25" ht="14.25" customHeight="1" x14ac:dyDescent="0.2">
      <c r="A684" s="64"/>
      <c r="B684" s="64"/>
      <c r="C684" s="509" t="str">
        <f t="shared" si="59"/>
        <v>Latvia | 2020</v>
      </c>
      <c r="D684" s="510" t="s">
        <v>228</v>
      </c>
      <c r="E684" s="511">
        <v>2020</v>
      </c>
      <c r="F684" s="512"/>
      <c r="G684" s="513"/>
      <c r="H684" s="513">
        <v>0.38884394893257834</v>
      </c>
      <c r="I684" s="514"/>
      <c r="J684" s="514"/>
      <c r="K684" s="515"/>
      <c r="L684" s="516">
        <v>0.14873562409875848</v>
      </c>
      <c r="M684" s="517">
        <v>0.43161115605106748</v>
      </c>
      <c r="N684" s="517"/>
      <c r="O684" s="517">
        <v>7.0340801181725462E-4</v>
      </c>
      <c r="P684" s="517"/>
      <c r="Q684" s="517">
        <v>3.0070692505187638E-2</v>
      </c>
      <c r="R684" s="518"/>
      <c r="S684" s="519">
        <f t="shared" si="60"/>
        <v>0.3888791193331691</v>
      </c>
      <c r="T684" s="520">
        <f t="shared" si="61"/>
        <v>0.6111208806668309</v>
      </c>
      <c r="U684" s="521">
        <f t="shared" si="62"/>
        <v>0.6111208806668309</v>
      </c>
      <c r="V684" s="522">
        <v>2019</v>
      </c>
      <c r="W684" s="523" t="s">
        <v>354</v>
      </c>
      <c r="X684" s="548" t="s">
        <v>355</v>
      </c>
      <c r="Y684" s="64" t="s">
        <v>271</v>
      </c>
    </row>
    <row r="685" spans="1:25" ht="14.25" customHeight="1" x14ac:dyDescent="0.2">
      <c r="A685" s="64"/>
      <c r="B685" s="64"/>
      <c r="C685" s="509" t="str">
        <f t="shared" si="59"/>
        <v>Latvia | 2021</v>
      </c>
      <c r="D685" s="510" t="s">
        <v>228</v>
      </c>
      <c r="E685" s="511">
        <v>2021</v>
      </c>
      <c r="F685" s="512"/>
      <c r="G685" s="513"/>
      <c r="H685" s="513">
        <v>0.36244541484716158</v>
      </c>
      <c r="I685" s="514"/>
      <c r="J685" s="514"/>
      <c r="K685" s="515"/>
      <c r="L685" s="516">
        <v>0.15109170305676856</v>
      </c>
      <c r="M685" s="517">
        <v>0.45467248908296942</v>
      </c>
      <c r="N685" s="517"/>
      <c r="O685" s="517">
        <v>8.7336244541484718E-4</v>
      </c>
      <c r="P685" s="517"/>
      <c r="Q685" s="517">
        <v>3.0917030567685591E-2</v>
      </c>
      <c r="R685" s="518"/>
      <c r="S685" s="519">
        <f t="shared" si="60"/>
        <v>0.36244541484716164</v>
      </c>
      <c r="T685" s="520">
        <f t="shared" si="61"/>
        <v>0.63755458515283836</v>
      </c>
      <c r="U685" s="521">
        <f t="shared" si="62"/>
        <v>0.63755458515283836</v>
      </c>
      <c r="V685" s="522">
        <v>2020</v>
      </c>
      <c r="W685" s="523" t="s">
        <v>354</v>
      </c>
      <c r="X685" s="548" t="s">
        <v>355</v>
      </c>
      <c r="Y685" s="64" t="s">
        <v>271</v>
      </c>
    </row>
    <row r="686" spans="1:25" ht="14.25" customHeight="1" x14ac:dyDescent="0.2">
      <c r="A686" s="64"/>
      <c r="B686" s="64"/>
      <c r="C686" s="509" t="str">
        <f t="shared" si="59"/>
        <v>Latvia | 2022</v>
      </c>
      <c r="D686" s="510" t="s">
        <v>228</v>
      </c>
      <c r="E686" s="511">
        <v>2022</v>
      </c>
      <c r="F686" s="512"/>
      <c r="G686" s="513"/>
      <c r="H686" s="513">
        <v>0.36400957919945259</v>
      </c>
      <c r="I686" s="514"/>
      <c r="J686" s="514"/>
      <c r="K686" s="515"/>
      <c r="L686" s="516">
        <v>0.14745124871707149</v>
      </c>
      <c r="M686" s="517">
        <v>0.46322271638727336</v>
      </c>
      <c r="N686" s="517"/>
      <c r="O686" s="517">
        <v>1.1973999315771468E-3</v>
      </c>
      <c r="P686" s="517"/>
      <c r="Q686" s="517">
        <v>2.4119055764625384E-2</v>
      </c>
      <c r="R686" s="518"/>
      <c r="S686" s="519">
        <f t="shared" si="60"/>
        <v>0.36400957919945254</v>
      </c>
      <c r="T686" s="520">
        <f t="shared" si="61"/>
        <v>0.63599042080054746</v>
      </c>
      <c r="U686" s="521">
        <f t="shared" si="62"/>
        <v>0.63599042080054746</v>
      </c>
      <c r="V686" s="522">
        <v>2021</v>
      </c>
      <c r="W686" s="523" t="s">
        <v>788</v>
      </c>
      <c r="X686" s="524" t="s">
        <v>357</v>
      </c>
      <c r="Y686" s="64" t="s">
        <v>271</v>
      </c>
    </row>
    <row r="687" spans="1:25" ht="14.25" customHeight="1" x14ac:dyDescent="0.2">
      <c r="A687" s="64"/>
      <c r="B687" s="64"/>
      <c r="C687" s="509" t="str">
        <f t="shared" si="59"/>
        <v>Latvia | 2023</v>
      </c>
      <c r="D687" s="510" t="s">
        <v>228</v>
      </c>
      <c r="E687" s="511">
        <v>2023</v>
      </c>
      <c r="F687" s="512"/>
      <c r="G687" s="513"/>
      <c r="H687" s="513"/>
      <c r="I687" s="514"/>
      <c r="J687" s="514"/>
      <c r="K687" s="515"/>
      <c r="L687" s="516"/>
      <c r="M687" s="517"/>
      <c r="N687" s="517"/>
      <c r="O687" s="517"/>
      <c r="P687" s="517"/>
      <c r="Q687" s="517"/>
      <c r="R687" s="518"/>
      <c r="S687" s="519" t="str">
        <f t="shared" si="60"/>
        <v/>
      </c>
      <c r="T687" s="520" t="str">
        <f t="shared" si="61"/>
        <v/>
      </c>
      <c r="U687" s="521" t="str">
        <f t="shared" si="62"/>
        <v/>
      </c>
      <c r="V687" s="522"/>
      <c r="W687" s="523"/>
      <c r="X687" s="524"/>
      <c r="Y687" s="64" t="s">
        <v>271</v>
      </c>
    </row>
    <row r="688" spans="1:25" ht="14.25" customHeight="1" x14ac:dyDescent="0.2">
      <c r="A688" s="64"/>
      <c r="B688" s="64"/>
      <c r="C688" s="509" t="str">
        <f t="shared" si="59"/>
        <v>Latvia | 2024</v>
      </c>
      <c r="D688" s="510" t="s">
        <v>228</v>
      </c>
      <c r="E688" s="511">
        <v>2024</v>
      </c>
      <c r="F688" s="512"/>
      <c r="G688" s="513"/>
      <c r="H688" s="513"/>
      <c r="I688" s="514"/>
      <c r="J688" s="514"/>
      <c r="K688" s="515"/>
      <c r="L688" s="516"/>
      <c r="M688" s="517"/>
      <c r="N688" s="517"/>
      <c r="O688" s="517"/>
      <c r="P688" s="517"/>
      <c r="Q688" s="517"/>
      <c r="R688" s="518"/>
      <c r="S688" s="519" t="str">
        <f t="shared" si="60"/>
        <v/>
      </c>
      <c r="T688" s="520" t="str">
        <f t="shared" si="61"/>
        <v/>
      </c>
      <c r="U688" s="521" t="str">
        <f t="shared" si="62"/>
        <v/>
      </c>
      <c r="V688" s="522"/>
      <c r="W688" s="523"/>
      <c r="X688" s="524"/>
      <c r="Y688" s="64" t="s">
        <v>271</v>
      </c>
    </row>
    <row r="689" spans="1:25" ht="14.25" customHeight="1" x14ac:dyDescent="0.2">
      <c r="A689" s="64"/>
      <c r="B689" s="64"/>
      <c r="C689" s="509" t="str">
        <f t="shared" si="59"/>
        <v>Latvia | 2025</v>
      </c>
      <c r="D689" s="510" t="s">
        <v>228</v>
      </c>
      <c r="E689" s="511">
        <v>2025</v>
      </c>
      <c r="F689" s="512"/>
      <c r="G689" s="513"/>
      <c r="H689" s="513"/>
      <c r="I689" s="514"/>
      <c r="J689" s="514"/>
      <c r="K689" s="515"/>
      <c r="L689" s="516"/>
      <c r="M689" s="517"/>
      <c r="N689" s="517"/>
      <c r="O689" s="517"/>
      <c r="P689" s="517"/>
      <c r="Q689" s="517"/>
      <c r="R689" s="518"/>
      <c r="S689" s="519" t="str">
        <f t="shared" si="60"/>
        <v/>
      </c>
      <c r="T689" s="520" t="str">
        <f t="shared" si="61"/>
        <v/>
      </c>
      <c r="U689" s="521" t="str">
        <f t="shared" si="62"/>
        <v/>
      </c>
      <c r="V689" s="522"/>
      <c r="W689" s="523"/>
      <c r="X689" s="524"/>
      <c r="Y689" s="64" t="s">
        <v>271</v>
      </c>
    </row>
    <row r="690" spans="1:25" ht="14.25" customHeight="1" x14ac:dyDescent="0.2">
      <c r="A690" s="64"/>
      <c r="B690" s="64"/>
      <c r="C690" s="509" t="str">
        <f t="shared" si="59"/>
        <v>Latvia | 2026</v>
      </c>
      <c r="D690" s="510" t="s">
        <v>228</v>
      </c>
      <c r="E690" s="511">
        <v>2026</v>
      </c>
      <c r="F690" s="512"/>
      <c r="G690" s="513"/>
      <c r="H690" s="513"/>
      <c r="I690" s="514"/>
      <c r="J690" s="514"/>
      <c r="K690" s="515"/>
      <c r="L690" s="516"/>
      <c r="M690" s="517"/>
      <c r="N690" s="517"/>
      <c r="O690" s="517"/>
      <c r="P690" s="517"/>
      <c r="Q690" s="517"/>
      <c r="R690" s="518"/>
      <c r="S690" s="519" t="str">
        <f t="shared" si="60"/>
        <v/>
      </c>
      <c r="T690" s="520" t="str">
        <f t="shared" si="61"/>
        <v/>
      </c>
      <c r="U690" s="521" t="str">
        <f t="shared" si="62"/>
        <v/>
      </c>
      <c r="V690" s="522"/>
      <c r="W690" s="523"/>
      <c r="X690" s="524"/>
      <c r="Y690" s="64" t="s">
        <v>271</v>
      </c>
    </row>
    <row r="691" spans="1:25" ht="14.25" customHeight="1" x14ac:dyDescent="0.2">
      <c r="A691" s="64"/>
      <c r="B691" s="64"/>
      <c r="C691" s="509" t="str">
        <f t="shared" si="59"/>
        <v>Latvia | 2027</v>
      </c>
      <c r="D691" s="510" t="s">
        <v>228</v>
      </c>
      <c r="E691" s="511">
        <v>2027</v>
      </c>
      <c r="F691" s="512"/>
      <c r="G691" s="513"/>
      <c r="H691" s="513"/>
      <c r="I691" s="514"/>
      <c r="J691" s="514"/>
      <c r="K691" s="515"/>
      <c r="L691" s="516"/>
      <c r="M691" s="517"/>
      <c r="N691" s="517"/>
      <c r="O691" s="517"/>
      <c r="P691" s="517"/>
      <c r="Q691" s="517"/>
      <c r="R691" s="518"/>
      <c r="S691" s="519" t="str">
        <f t="shared" si="60"/>
        <v/>
      </c>
      <c r="T691" s="520" t="str">
        <f t="shared" si="61"/>
        <v/>
      </c>
      <c r="U691" s="521" t="str">
        <f t="shared" si="62"/>
        <v/>
      </c>
      <c r="V691" s="522"/>
      <c r="W691" s="523"/>
      <c r="X691" s="524"/>
      <c r="Y691" s="64" t="s">
        <v>271</v>
      </c>
    </row>
    <row r="692" spans="1:25" ht="14.25" customHeight="1" x14ac:dyDescent="0.2">
      <c r="A692" s="64"/>
      <c r="B692" s="64"/>
      <c r="C692" s="509" t="str">
        <f t="shared" si="59"/>
        <v>Latvia | 2028</v>
      </c>
      <c r="D692" s="510" t="s">
        <v>228</v>
      </c>
      <c r="E692" s="511">
        <v>2028</v>
      </c>
      <c r="F692" s="512"/>
      <c r="G692" s="513"/>
      <c r="H692" s="513"/>
      <c r="I692" s="514"/>
      <c r="J692" s="514"/>
      <c r="K692" s="515"/>
      <c r="L692" s="516"/>
      <c r="M692" s="517"/>
      <c r="N692" s="517"/>
      <c r="O692" s="517"/>
      <c r="P692" s="517"/>
      <c r="Q692" s="517"/>
      <c r="R692" s="518"/>
      <c r="S692" s="519" t="str">
        <f t="shared" si="60"/>
        <v/>
      </c>
      <c r="T692" s="520" t="str">
        <f t="shared" si="61"/>
        <v/>
      </c>
      <c r="U692" s="521" t="str">
        <f t="shared" si="62"/>
        <v/>
      </c>
      <c r="V692" s="522"/>
      <c r="W692" s="523"/>
      <c r="X692" s="524"/>
      <c r="Y692" s="64" t="s">
        <v>271</v>
      </c>
    </row>
    <row r="693" spans="1:25" ht="14.25" customHeight="1" x14ac:dyDescent="0.2">
      <c r="A693" s="64"/>
      <c r="B693" s="64"/>
      <c r="C693" s="509" t="str">
        <f t="shared" si="59"/>
        <v>Latvia | 2029</v>
      </c>
      <c r="D693" s="510" t="s">
        <v>228</v>
      </c>
      <c r="E693" s="511">
        <v>2029</v>
      </c>
      <c r="F693" s="512"/>
      <c r="G693" s="513"/>
      <c r="H693" s="513"/>
      <c r="I693" s="514"/>
      <c r="J693" s="514"/>
      <c r="K693" s="515"/>
      <c r="L693" s="516"/>
      <c r="M693" s="517"/>
      <c r="N693" s="517"/>
      <c r="O693" s="517"/>
      <c r="P693" s="517"/>
      <c r="Q693" s="517"/>
      <c r="R693" s="518"/>
      <c r="S693" s="519" t="str">
        <f t="shared" si="60"/>
        <v/>
      </c>
      <c r="T693" s="520" t="str">
        <f t="shared" si="61"/>
        <v/>
      </c>
      <c r="U693" s="521" t="str">
        <f t="shared" si="62"/>
        <v/>
      </c>
      <c r="V693" s="522"/>
      <c r="W693" s="523"/>
      <c r="X693" s="524"/>
      <c r="Y693" s="64" t="s">
        <v>271</v>
      </c>
    </row>
    <row r="694" spans="1:25" ht="14.25" customHeight="1" thickBot="1" x14ac:dyDescent="0.25">
      <c r="A694" s="64"/>
      <c r="B694" s="64"/>
      <c r="C694" s="525" t="str">
        <f t="shared" si="59"/>
        <v>Latvia | 2030</v>
      </c>
      <c r="D694" s="510" t="s">
        <v>228</v>
      </c>
      <c r="E694" s="527">
        <v>2030</v>
      </c>
      <c r="F694" s="528"/>
      <c r="G694" s="529"/>
      <c r="H694" s="529"/>
      <c r="I694" s="530"/>
      <c r="J694" s="530"/>
      <c r="K694" s="531"/>
      <c r="L694" s="532"/>
      <c r="M694" s="533"/>
      <c r="N694" s="533"/>
      <c r="O694" s="533"/>
      <c r="P694" s="533"/>
      <c r="Q694" s="533"/>
      <c r="R694" s="534"/>
      <c r="S694" s="535" t="str">
        <f t="shared" si="60"/>
        <v/>
      </c>
      <c r="T694" s="536" t="str">
        <f t="shared" si="61"/>
        <v/>
      </c>
      <c r="U694" s="537" t="str">
        <f t="shared" si="62"/>
        <v/>
      </c>
      <c r="V694" s="538"/>
      <c r="W694" s="539"/>
      <c r="X694" s="540"/>
      <c r="Y694" s="64" t="s">
        <v>271</v>
      </c>
    </row>
    <row r="695" spans="1:25" ht="14.25" customHeight="1" x14ac:dyDescent="0.2">
      <c r="A695" s="64"/>
      <c r="B695" s="64"/>
      <c r="C695" s="493" t="str">
        <f t="shared" si="59"/>
        <v>Lebanon | 2018</v>
      </c>
      <c r="D695" s="494" t="s">
        <v>229</v>
      </c>
      <c r="E695" s="495">
        <v>2018</v>
      </c>
      <c r="F695" s="496"/>
      <c r="G695" s="497">
        <v>0.96028647452316418</v>
      </c>
      <c r="H695" s="497"/>
      <c r="I695" s="498"/>
      <c r="J695" s="498"/>
      <c r="K695" s="499"/>
      <c r="L695" s="562">
        <v>8.7036530475219451E-4</v>
      </c>
      <c r="M695" s="501">
        <v>3.5908785716061972E-2</v>
      </c>
      <c r="N695" s="501"/>
      <c r="O695" s="501">
        <v>2.6359634943923607E-3</v>
      </c>
      <c r="P695" s="501"/>
      <c r="Q695" s="552">
        <v>2.9841096162932384E-4</v>
      </c>
      <c r="R695" s="502"/>
      <c r="S695" s="503">
        <f t="shared" si="60"/>
        <v>0.96028647452316418</v>
      </c>
      <c r="T695" s="504">
        <f t="shared" si="61"/>
        <v>3.9713525476835848E-2</v>
      </c>
      <c r="U695" s="505">
        <f t="shared" si="62"/>
        <v>3.9713525476835848E-2</v>
      </c>
      <c r="V695" s="506">
        <v>2017</v>
      </c>
      <c r="W695" s="507" t="s">
        <v>354</v>
      </c>
      <c r="X695" s="546" t="s">
        <v>355</v>
      </c>
      <c r="Y695" s="64" t="s">
        <v>271</v>
      </c>
    </row>
    <row r="696" spans="1:25" ht="14.25" customHeight="1" x14ac:dyDescent="0.2">
      <c r="A696" s="64"/>
      <c r="B696" s="64"/>
      <c r="C696" s="509" t="str">
        <f t="shared" si="59"/>
        <v>Lebanon | 2019</v>
      </c>
      <c r="D696" s="510" t="s">
        <v>229</v>
      </c>
      <c r="E696" s="511">
        <v>2019</v>
      </c>
      <c r="F696" s="512"/>
      <c r="G696" s="513">
        <v>0.95456454186612916</v>
      </c>
      <c r="H696" s="513"/>
      <c r="I696" s="514"/>
      <c r="J696" s="514"/>
      <c r="K696" s="515"/>
      <c r="L696" s="563">
        <v>1.2597631645250692E-3</v>
      </c>
      <c r="M696" s="517">
        <v>4.0480389686738893E-2</v>
      </c>
      <c r="N696" s="517"/>
      <c r="O696" s="517">
        <v>3.407359416429711E-3</v>
      </c>
      <c r="P696" s="517"/>
      <c r="Q696" s="554">
        <v>2.8794586617715871E-4</v>
      </c>
      <c r="R696" s="518"/>
      <c r="S696" s="519">
        <f t="shared" si="60"/>
        <v>0.95456454186612916</v>
      </c>
      <c r="T696" s="520">
        <f t="shared" si="61"/>
        <v>4.5435458133870829E-2</v>
      </c>
      <c r="U696" s="521">
        <f t="shared" si="62"/>
        <v>4.5435458133870829E-2</v>
      </c>
      <c r="V696" s="522">
        <v>2018</v>
      </c>
      <c r="W696" s="523" t="s">
        <v>354</v>
      </c>
      <c r="X696" s="548" t="s">
        <v>355</v>
      </c>
      <c r="Y696" s="64" t="s">
        <v>271</v>
      </c>
    </row>
    <row r="697" spans="1:25" ht="14.25" customHeight="1" x14ac:dyDescent="0.2">
      <c r="A697" s="64"/>
      <c r="B697" s="64"/>
      <c r="C697" s="509" t="str">
        <f t="shared" si="59"/>
        <v>Lebanon | 2020</v>
      </c>
      <c r="D697" s="510" t="s">
        <v>229</v>
      </c>
      <c r="E697" s="511">
        <v>2020</v>
      </c>
      <c r="F697" s="512"/>
      <c r="G697" s="513">
        <v>0.9492303412462908</v>
      </c>
      <c r="H697" s="513"/>
      <c r="I697" s="514"/>
      <c r="J697" s="514"/>
      <c r="K697" s="515"/>
      <c r="L697" s="563">
        <v>1.6227744807121663E-3</v>
      </c>
      <c r="M697" s="517">
        <v>4.4742210682492581E-2</v>
      </c>
      <c r="N697" s="517"/>
      <c r="O697" s="517">
        <v>4.1264836795252228E-3</v>
      </c>
      <c r="P697" s="517"/>
      <c r="Q697" s="554">
        <v>2.781899109792285E-4</v>
      </c>
      <c r="R697" s="518"/>
      <c r="S697" s="519">
        <f t="shared" si="60"/>
        <v>0.9492303412462908</v>
      </c>
      <c r="T697" s="520">
        <f t="shared" si="61"/>
        <v>5.0769658753709195E-2</v>
      </c>
      <c r="U697" s="521">
        <f t="shared" si="62"/>
        <v>5.0769658753709195E-2</v>
      </c>
      <c r="V697" s="522">
        <v>2019</v>
      </c>
      <c r="W697" s="523" t="s">
        <v>354</v>
      </c>
      <c r="X697" s="548" t="s">
        <v>355</v>
      </c>
      <c r="Y697" s="64" t="s">
        <v>271</v>
      </c>
    </row>
    <row r="698" spans="1:25" ht="14.25" customHeight="1" x14ac:dyDescent="0.2">
      <c r="A698" s="64"/>
      <c r="B698" s="64"/>
      <c r="C698" s="509" t="str">
        <f t="shared" si="59"/>
        <v>Lebanon | 2021</v>
      </c>
      <c r="D698" s="510" t="s">
        <v>229</v>
      </c>
      <c r="E698" s="511">
        <v>2021</v>
      </c>
      <c r="F698" s="512"/>
      <c r="G698" s="513">
        <v>0.9492303412462908</v>
      </c>
      <c r="H698" s="513"/>
      <c r="I698" s="514"/>
      <c r="J698" s="514"/>
      <c r="K698" s="515"/>
      <c r="L698" s="563">
        <v>1.6227744807121663E-3</v>
      </c>
      <c r="M698" s="517">
        <v>4.4742210682492581E-2</v>
      </c>
      <c r="N698" s="517"/>
      <c r="O698" s="517">
        <v>4.1264836795252228E-3</v>
      </c>
      <c r="P698" s="517"/>
      <c r="Q698" s="554">
        <v>2.781899109792285E-4</v>
      </c>
      <c r="R698" s="518"/>
      <c r="S698" s="519">
        <f t="shared" si="60"/>
        <v>0.9492303412462908</v>
      </c>
      <c r="T698" s="520">
        <f t="shared" si="61"/>
        <v>5.0769658753709195E-2</v>
      </c>
      <c r="U698" s="521">
        <f t="shared" si="62"/>
        <v>5.0769658753709195E-2</v>
      </c>
      <c r="V698" s="522">
        <v>2019</v>
      </c>
      <c r="W698" s="523" t="s">
        <v>354</v>
      </c>
      <c r="X698" s="548" t="s">
        <v>355</v>
      </c>
      <c r="Y698" s="64" t="s">
        <v>271</v>
      </c>
    </row>
    <row r="699" spans="1:25" ht="14.25" customHeight="1" x14ac:dyDescent="0.2">
      <c r="A699" s="64"/>
      <c r="B699" s="64"/>
      <c r="C699" s="509" t="str">
        <f t="shared" si="59"/>
        <v>Lebanon | 2022</v>
      </c>
      <c r="D699" s="510" t="s">
        <v>229</v>
      </c>
      <c r="E699" s="511">
        <v>2022</v>
      </c>
      <c r="F699" s="512"/>
      <c r="G699" s="513">
        <v>0.93420041707825707</v>
      </c>
      <c r="H699" s="513"/>
      <c r="I699" s="514"/>
      <c r="J699" s="514"/>
      <c r="K699" s="515"/>
      <c r="L699" s="563">
        <v>1.1524530786960817E-3</v>
      </c>
      <c r="M699" s="517">
        <v>5.7897047524969818E-2</v>
      </c>
      <c r="N699" s="517"/>
      <c r="O699" s="517">
        <v>6.4208100098781693E-3</v>
      </c>
      <c r="P699" s="517"/>
      <c r="Q699" s="554">
        <v>3.2927230819888045E-4</v>
      </c>
      <c r="R699" s="518"/>
      <c r="S699" s="519">
        <f t="shared" ref="S699:S730" si="63">IFERROR(1-U699,"")</f>
        <v>0.93420041707825707</v>
      </c>
      <c r="T699" s="520">
        <f t="shared" ref="T699:T730" si="64">IF(AND(ISBLANK(F699),ISBLANK(H699),ISBLANK(Q699),ISBLANK(M699)),"",SUM(K699:R699))</f>
        <v>6.5799582921742941E-2</v>
      </c>
      <c r="U699" s="521">
        <f t="shared" ref="U699:U730" si="65">IF(AND(ISBLANK(F699),ISBLANK(H699),ISBLANK(Q699),ISBLANK(M699)),"",SUM(L699:R699))</f>
        <v>6.5799582921742941E-2</v>
      </c>
      <c r="V699" s="522">
        <v>2020</v>
      </c>
      <c r="W699" s="523" t="s">
        <v>788</v>
      </c>
      <c r="X699" s="524" t="s">
        <v>355</v>
      </c>
      <c r="Y699" s="64" t="s">
        <v>271</v>
      </c>
    </row>
    <row r="700" spans="1:25" ht="14.25" customHeight="1" x14ac:dyDescent="0.2">
      <c r="A700" s="64"/>
      <c r="B700" s="64"/>
      <c r="C700" s="509" t="str">
        <f t="shared" si="59"/>
        <v>Lebanon | 2023</v>
      </c>
      <c r="D700" s="510" t="s">
        <v>229</v>
      </c>
      <c r="E700" s="511">
        <v>2023</v>
      </c>
      <c r="F700" s="512"/>
      <c r="G700" s="513"/>
      <c r="H700" s="513"/>
      <c r="I700" s="514"/>
      <c r="J700" s="514"/>
      <c r="K700" s="515"/>
      <c r="L700" s="516"/>
      <c r="M700" s="517"/>
      <c r="N700" s="517"/>
      <c r="O700" s="517"/>
      <c r="P700" s="517"/>
      <c r="Q700" s="517"/>
      <c r="R700" s="518"/>
      <c r="S700" s="519" t="str">
        <f t="shared" si="63"/>
        <v/>
      </c>
      <c r="T700" s="520" t="str">
        <f t="shared" si="64"/>
        <v/>
      </c>
      <c r="U700" s="521" t="str">
        <f t="shared" si="65"/>
        <v/>
      </c>
      <c r="V700" s="522"/>
      <c r="W700" s="523"/>
      <c r="X700" s="524"/>
      <c r="Y700" s="64" t="s">
        <v>271</v>
      </c>
    </row>
    <row r="701" spans="1:25" ht="14.25" customHeight="1" x14ac:dyDescent="0.2">
      <c r="A701" s="64"/>
      <c r="B701" s="64"/>
      <c r="C701" s="509" t="str">
        <f t="shared" si="59"/>
        <v>Lebanon | 2024</v>
      </c>
      <c r="D701" s="510" t="s">
        <v>229</v>
      </c>
      <c r="E701" s="511">
        <v>2024</v>
      </c>
      <c r="F701" s="512"/>
      <c r="G701" s="513"/>
      <c r="H701" s="513"/>
      <c r="I701" s="514"/>
      <c r="J701" s="514"/>
      <c r="K701" s="515"/>
      <c r="L701" s="516"/>
      <c r="M701" s="517"/>
      <c r="N701" s="517"/>
      <c r="O701" s="517"/>
      <c r="P701" s="517"/>
      <c r="Q701" s="517"/>
      <c r="R701" s="518"/>
      <c r="S701" s="519" t="str">
        <f t="shared" si="63"/>
        <v/>
      </c>
      <c r="T701" s="520" t="str">
        <f t="shared" si="64"/>
        <v/>
      </c>
      <c r="U701" s="521" t="str">
        <f t="shared" si="65"/>
        <v/>
      </c>
      <c r="V701" s="522"/>
      <c r="W701" s="523"/>
      <c r="X701" s="524"/>
      <c r="Y701" s="64" t="s">
        <v>271</v>
      </c>
    </row>
    <row r="702" spans="1:25" ht="14.25" customHeight="1" x14ac:dyDescent="0.2">
      <c r="A702" s="64"/>
      <c r="B702" s="64"/>
      <c r="C702" s="509" t="str">
        <f t="shared" si="59"/>
        <v>Lebanon | 2025</v>
      </c>
      <c r="D702" s="510" t="s">
        <v>229</v>
      </c>
      <c r="E702" s="511">
        <v>2025</v>
      </c>
      <c r="F702" s="512"/>
      <c r="G702" s="513"/>
      <c r="H702" s="513"/>
      <c r="I702" s="514"/>
      <c r="J702" s="514"/>
      <c r="K702" s="515"/>
      <c r="L702" s="516"/>
      <c r="M702" s="517"/>
      <c r="N702" s="517"/>
      <c r="O702" s="517"/>
      <c r="P702" s="517"/>
      <c r="Q702" s="517"/>
      <c r="R702" s="518"/>
      <c r="S702" s="519" t="str">
        <f t="shared" si="63"/>
        <v/>
      </c>
      <c r="T702" s="520" t="str">
        <f t="shared" si="64"/>
        <v/>
      </c>
      <c r="U702" s="521" t="str">
        <f t="shared" si="65"/>
        <v/>
      </c>
      <c r="V702" s="522"/>
      <c r="W702" s="523"/>
      <c r="X702" s="524"/>
      <c r="Y702" s="64" t="s">
        <v>271</v>
      </c>
    </row>
    <row r="703" spans="1:25" ht="14.25" customHeight="1" x14ac:dyDescent="0.2">
      <c r="A703" s="64"/>
      <c r="B703" s="64"/>
      <c r="C703" s="509" t="str">
        <f t="shared" si="59"/>
        <v>Lebanon | 2026</v>
      </c>
      <c r="D703" s="510" t="s">
        <v>229</v>
      </c>
      <c r="E703" s="511">
        <v>2026</v>
      </c>
      <c r="F703" s="512"/>
      <c r="G703" s="513"/>
      <c r="H703" s="513"/>
      <c r="I703" s="514"/>
      <c r="J703" s="514"/>
      <c r="K703" s="515"/>
      <c r="L703" s="516"/>
      <c r="M703" s="517"/>
      <c r="N703" s="517"/>
      <c r="O703" s="517"/>
      <c r="P703" s="517"/>
      <c r="Q703" s="517"/>
      <c r="R703" s="518"/>
      <c r="S703" s="519" t="str">
        <f t="shared" si="63"/>
        <v/>
      </c>
      <c r="T703" s="520" t="str">
        <f t="shared" si="64"/>
        <v/>
      </c>
      <c r="U703" s="521" t="str">
        <f t="shared" si="65"/>
        <v/>
      </c>
      <c r="V703" s="522"/>
      <c r="W703" s="523"/>
      <c r="X703" s="524"/>
      <c r="Y703" s="64" t="s">
        <v>271</v>
      </c>
    </row>
    <row r="704" spans="1:25" ht="14.25" customHeight="1" x14ac:dyDescent="0.2">
      <c r="A704" s="64"/>
      <c r="B704" s="64"/>
      <c r="C704" s="509" t="str">
        <f t="shared" si="59"/>
        <v>Lebanon | 2027</v>
      </c>
      <c r="D704" s="510" t="s">
        <v>229</v>
      </c>
      <c r="E704" s="511">
        <v>2027</v>
      </c>
      <c r="F704" s="512"/>
      <c r="G704" s="513"/>
      <c r="H704" s="513"/>
      <c r="I704" s="514"/>
      <c r="J704" s="514"/>
      <c r="K704" s="515"/>
      <c r="L704" s="516"/>
      <c r="M704" s="517"/>
      <c r="N704" s="517"/>
      <c r="O704" s="517"/>
      <c r="P704" s="517"/>
      <c r="Q704" s="517"/>
      <c r="R704" s="518"/>
      <c r="S704" s="519" t="str">
        <f t="shared" si="63"/>
        <v/>
      </c>
      <c r="T704" s="520" t="str">
        <f t="shared" si="64"/>
        <v/>
      </c>
      <c r="U704" s="521" t="str">
        <f t="shared" si="65"/>
        <v/>
      </c>
      <c r="V704" s="522"/>
      <c r="W704" s="523"/>
      <c r="X704" s="524"/>
      <c r="Y704" s="64" t="s">
        <v>271</v>
      </c>
    </row>
    <row r="705" spans="1:25" ht="14.25" customHeight="1" x14ac:dyDescent="0.2">
      <c r="A705" s="64"/>
      <c r="B705" s="64"/>
      <c r="C705" s="509" t="str">
        <f t="shared" si="59"/>
        <v>Lebanon | 2028</v>
      </c>
      <c r="D705" s="510" t="s">
        <v>229</v>
      </c>
      <c r="E705" s="511">
        <v>2028</v>
      </c>
      <c r="F705" s="512"/>
      <c r="G705" s="513"/>
      <c r="H705" s="513"/>
      <c r="I705" s="514"/>
      <c r="J705" s="514"/>
      <c r="K705" s="515"/>
      <c r="L705" s="516"/>
      <c r="M705" s="517"/>
      <c r="N705" s="517"/>
      <c r="O705" s="517"/>
      <c r="P705" s="517"/>
      <c r="Q705" s="517"/>
      <c r="R705" s="518"/>
      <c r="S705" s="519" t="str">
        <f t="shared" si="63"/>
        <v/>
      </c>
      <c r="T705" s="520" t="str">
        <f t="shared" si="64"/>
        <v/>
      </c>
      <c r="U705" s="521" t="str">
        <f t="shared" si="65"/>
        <v/>
      </c>
      <c r="V705" s="522"/>
      <c r="W705" s="523"/>
      <c r="X705" s="524"/>
      <c r="Y705" s="64" t="s">
        <v>271</v>
      </c>
    </row>
    <row r="706" spans="1:25" ht="14.25" customHeight="1" x14ac:dyDescent="0.2">
      <c r="A706" s="64"/>
      <c r="B706" s="64"/>
      <c r="C706" s="509" t="str">
        <f t="shared" si="59"/>
        <v>Lebanon | 2029</v>
      </c>
      <c r="D706" s="510" t="s">
        <v>229</v>
      </c>
      <c r="E706" s="511">
        <v>2029</v>
      </c>
      <c r="F706" s="512"/>
      <c r="G706" s="513"/>
      <c r="H706" s="513"/>
      <c r="I706" s="514"/>
      <c r="J706" s="514"/>
      <c r="K706" s="515"/>
      <c r="L706" s="516"/>
      <c r="M706" s="517"/>
      <c r="N706" s="517"/>
      <c r="O706" s="517"/>
      <c r="P706" s="517"/>
      <c r="Q706" s="517"/>
      <c r="R706" s="518"/>
      <c r="S706" s="519" t="str">
        <f t="shared" si="63"/>
        <v/>
      </c>
      <c r="T706" s="520" t="str">
        <f t="shared" si="64"/>
        <v/>
      </c>
      <c r="U706" s="521" t="str">
        <f t="shared" si="65"/>
        <v/>
      </c>
      <c r="V706" s="522"/>
      <c r="W706" s="523"/>
      <c r="X706" s="524"/>
      <c r="Y706" s="64" t="s">
        <v>271</v>
      </c>
    </row>
    <row r="707" spans="1:25" ht="14.25" customHeight="1" thickBot="1" x14ac:dyDescent="0.25">
      <c r="A707" s="64"/>
      <c r="B707" s="64"/>
      <c r="C707" s="525" t="str">
        <f t="shared" si="59"/>
        <v>Lebanon | 2030</v>
      </c>
      <c r="D707" s="510" t="s">
        <v>229</v>
      </c>
      <c r="E707" s="527">
        <v>2030</v>
      </c>
      <c r="F707" s="528"/>
      <c r="G707" s="529"/>
      <c r="H707" s="529"/>
      <c r="I707" s="530"/>
      <c r="J707" s="530"/>
      <c r="K707" s="531"/>
      <c r="L707" s="532"/>
      <c r="M707" s="533"/>
      <c r="N707" s="533"/>
      <c r="O707" s="533"/>
      <c r="P707" s="533"/>
      <c r="Q707" s="533"/>
      <c r="R707" s="534"/>
      <c r="S707" s="535" t="str">
        <f t="shared" si="63"/>
        <v/>
      </c>
      <c r="T707" s="536" t="str">
        <f t="shared" si="64"/>
        <v/>
      </c>
      <c r="U707" s="537" t="str">
        <f t="shared" si="65"/>
        <v/>
      </c>
      <c r="V707" s="538"/>
      <c r="W707" s="539"/>
      <c r="X707" s="540"/>
      <c r="Y707" s="64" t="s">
        <v>271</v>
      </c>
    </row>
    <row r="708" spans="1:25" ht="14.25" customHeight="1" x14ac:dyDescent="0.2">
      <c r="A708" s="64"/>
      <c r="B708" s="64"/>
      <c r="C708" s="493" t="str">
        <f t="shared" si="59"/>
        <v>Lithuania | 2018</v>
      </c>
      <c r="D708" s="494" t="s">
        <v>234</v>
      </c>
      <c r="E708" s="495">
        <v>2018</v>
      </c>
      <c r="F708" s="496"/>
      <c r="G708" s="497">
        <v>4.1455389974840336E-2</v>
      </c>
      <c r="H708" s="497">
        <v>0.36125411263789436</v>
      </c>
      <c r="I708" s="498">
        <v>4.6796980839945823E-2</v>
      </c>
      <c r="J708" s="498">
        <v>2.7907876911167025E-2</v>
      </c>
      <c r="K708" s="499"/>
      <c r="L708" s="500">
        <v>8.7400812850783841E-2</v>
      </c>
      <c r="M708" s="501">
        <v>0.20251596671182509</v>
      </c>
      <c r="N708" s="501"/>
      <c r="O708" s="501">
        <v>1.8463324946777632E-2</v>
      </c>
      <c r="P708" s="501"/>
      <c r="Q708" s="501">
        <v>0.21420553512676604</v>
      </c>
      <c r="R708" s="502"/>
      <c r="S708" s="503">
        <f t="shared" si="63"/>
        <v>0.47741436036384743</v>
      </c>
      <c r="T708" s="504">
        <f t="shared" si="64"/>
        <v>0.52258563963615257</v>
      </c>
      <c r="U708" s="505">
        <f t="shared" si="65"/>
        <v>0.52258563963615257</v>
      </c>
      <c r="V708" s="506">
        <v>2017</v>
      </c>
      <c r="W708" s="507" t="s">
        <v>354</v>
      </c>
      <c r="X708" s="546" t="s">
        <v>355</v>
      </c>
      <c r="Y708" s="64" t="s">
        <v>271</v>
      </c>
    </row>
    <row r="709" spans="1:25" ht="14.25" customHeight="1" x14ac:dyDescent="0.2">
      <c r="A709" s="64"/>
      <c r="B709" s="64"/>
      <c r="C709" s="509" t="str">
        <f t="shared" si="59"/>
        <v>Lithuania | 2019</v>
      </c>
      <c r="D709" s="510" t="s">
        <v>234</v>
      </c>
      <c r="E709" s="511">
        <v>2019</v>
      </c>
      <c r="F709" s="512"/>
      <c r="G709" s="513">
        <v>3.4784254352763055E-2</v>
      </c>
      <c r="H709" s="513">
        <v>0.34261922785768351</v>
      </c>
      <c r="I709" s="514">
        <v>4.3565480696442081E-2</v>
      </c>
      <c r="J709" s="514">
        <v>3.1188493565480695E-2</v>
      </c>
      <c r="K709" s="515"/>
      <c r="L709" s="516">
        <v>8.9969719909159709E-2</v>
      </c>
      <c r="M709" s="517">
        <v>0.20015140045420132</v>
      </c>
      <c r="N709" s="517"/>
      <c r="O709" s="517">
        <v>2.0174110522331562E-2</v>
      </c>
      <c r="P709" s="517"/>
      <c r="Q709" s="517">
        <v>0.2375473126419379</v>
      </c>
      <c r="R709" s="518"/>
      <c r="S709" s="519">
        <f t="shared" si="63"/>
        <v>0.4521574564723696</v>
      </c>
      <c r="T709" s="520">
        <f t="shared" si="64"/>
        <v>0.5478425435276304</v>
      </c>
      <c r="U709" s="521">
        <f t="shared" si="65"/>
        <v>0.5478425435276304</v>
      </c>
      <c r="V709" s="522">
        <v>2018</v>
      </c>
      <c r="W709" s="523" t="s">
        <v>354</v>
      </c>
      <c r="X709" s="548" t="s">
        <v>355</v>
      </c>
      <c r="Y709" s="64" t="s">
        <v>271</v>
      </c>
    </row>
    <row r="710" spans="1:25" ht="14.25" customHeight="1" x14ac:dyDescent="0.2">
      <c r="A710" s="64"/>
      <c r="B710" s="64"/>
      <c r="C710" s="509" t="str">
        <f t="shared" si="59"/>
        <v>Lithuania | 2020</v>
      </c>
      <c r="D710" s="510" t="s">
        <v>234</v>
      </c>
      <c r="E710" s="511">
        <v>2020</v>
      </c>
      <c r="F710" s="512"/>
      <c r="G710" s="513">
        <v>2.8402147750416596E-2</v>
      </c>
      <c r="H710" s="513">
        <v>0.32479170523977047</v>
      </c>
      <c r="I710" s="514">
        <v>4.0473986298833552E-2</v>
      </c>
      <c r="J710" s="514">
        <v>3.4326976485835964E-2</v>
      </c>
      <c r="K710" s="515"/>
      <c r="L710" s="516">
        <v>9.2427328272542131E-2</v>
      </c>
      <c r="M710" s="517">
        <v>0.19788927976300688</v>
      </c>
      <c r="N710" s="517"/>
      <c r="O710" s="517">
        <v>2.1810775782262547E-2</v>
      </c>
      <c r="P710" s="517"/>
      <c r="Q710" s="517">
        <v>0.25987780040733199</v>
      </c>
      <c r="R710" s="518"/>
      <c r="S710" s="519">
        <f t="shared" si="63"/>
        <v>0.42799481577485643</v>
      </c>
      <c r="T710" s="520">
        <f t="shared" si="64"/>
        <v>0.57200518422514357</v>
      </c>
      <c r="U710" s="521">
        <f t="shared" si="65"/>
        <v>0.57200518422514357</v>
      </c>
      <c r="V710" s="522">
        <v>2019</v>
      </c>
      <c r="W710" s="523" t="s">
        <v>354</v>
      </c>
      <c r="X710" s="548" t="s">
        <v>355</v>
      </c>
      <c r="Y710" s="64" t="s">
        <v>271</v>
      </c>
    </row>
    <row r="711" spans="1:25" ht="14.25" customHeight="1" x14ac:dyDescent="0.2">
      <c r="A711" s="64"/>
      <c r="B711" s="64"/>
      <c r="C711" s="509" t="str">
        <f t="shared" ref="C711:C774" si="66">D711&amp;" | "&amp;E711</f>
        <v>Lithuania | 2021</v>
      </c>
      <c r="D711" s="510" t="s">
        <v>234</v>
      </c>
      <c r="E711" s="511">
        <v>2021</v>
      </c>
      <c r="F711" s="512"/>
      <c r="G711" s="513">
        <v>2.2290685030808263E-2</v>
      </c>
      <c r="H711" s="513">
        <v>0.30772018847408483</v>
      </c>
      <c r="I711" s="514">
        <v>3.7513591881116345E-2</v>
      </c>
      <c r="J711" s="514">
        <v>3.7332366799565059E-2</v>
      </c>
      <c r="K711" s="515"/>
      <c r="L711" s="516">
        <v>9.478071765132294E-2</v>
      </c>
      <c r="M711" s="517">
        <v>0.19572308807538963</v>
      </c>
      <c r="N711" s="517"/>
      <c r="O711" s="517">
        <v>2.3378035520115983E-2</v>
      </c>
      <c r="P711" s="517"/>
      <c r="Q711" s="517">
        <v>0.28126132656759695</v>
      </c>
      <c r="R711" s="518"/>
      <c r="S711" s="519">
        <f t="shared" si="63"/>
        <v>0.40485683218557456</v>
      </c>
      <c r="T711" s="520">
        <f t="shared" si="64"/>
        <v>0.59514316781442544</v>
      </c>
      <c r="U711" s="521">
        <f t="shared" si="65"/>
        <v>0.59514316781442544</v>
      </c>
      <c r="V711" s="522">
        <v>2020</v>
      </c>
      <c r="W711" s="523" t="s">
        <v>354</v>
      </c>
      <c r="X711" s="548" t="s">
        <v>355</v>
      </c>
      <c r="Y711" s="64" t="s">
        <v>271</v>
      </c>
    </row>
    <row r="712" spans="1:25" ht="14.25" customHeight="1" x14ac:dyDescent="0.2">
      <c r="A712" s="64"/>
      <c r="B712" s="64"/>
      <c r="C712" s="509" t="str">
        <f t="shared" si="66"/>
        <v>Lithuania | 2022</v>
      </c>
      <c r="D712" s="510" t="s">
        <v>234</v>
      </c>
      <c r="E712" s="511">
        <v>2022</v>
      </c>
      <c r="F712" s="512"/>
      <c r="G712" s="513">
        <v>1.8704469383736957E-2</v>
      </c>
      <c r="H712" s="513">
        <v>0.24040165386887183</v>
      </c>
      <c r="I712" s="514">
        <v>3.7999606221697187E-2</v>
      </c>
      <c r="J712" s="514">
        <v>7.4817877534947827E-2</v>
      </c>
      <c r="K712" s="515"/>
      <c r="L712" s="516">
        <v>0.10691080921441229</v>
      </c>
      <c r="M712" s="517">
        <v>0.21539673164008663</v>
      </c>
      <c r="N712" s="517"/>
      <c r="O712" s="517">
        <v>3.7605827918881667E-2</v>
      </c>
      <c r="P712" s="517"/>
      <c r="Q712" s="517">
        <v>0.2681630242173656</v>
      </c>
      <c r="R712" s="518"/>
      <c r="S712" s="519">
        <f t="shared" si="63"/>
        <v>0.37192360700925375</v>
      </c>
      <c r="T712" s="520">
        <f t="shared" si="64"/>
        <v>0.62807639299074625</v>
      </c>
      <c r="U712" s="521">
        <f t="shared" si="65"/>
        <v>0.62807639299074625</v>
      </c>
      <c r="V712" s="522">
        <v>2021</v>
      </c>
      <c r="W712" s="523" t="s">
        <v>788</v>
      </c>
      <c r="X712" s="524" t="s">
        <v>355</v>
      </c>
      <c r="Y712" s="64" t="s">
        <v>271</v>
      </c>
    </row>
    <row r="713" spans="1:25" ht="14.25" customHeight="1" x14ac:dyDescent="0.2">
      <c r="A713" s="64"/>
      <c r="B713" s="64"/>
      <c r="C713" s="509" t="str">
        <f t="shared" si="66"/>
        <v>Lithuania | 2023</v>
      </c>
      <c r="D713" s="510" t="s">
        <v>234</v>
      </c>
      <c r="E713" s="511">
        <v>2023</v>
      </c>
      <c r="F713" s="512"/>
      <c r="G713" s="513"/>
      <c r="H713" s="513"/>
      <c r="I713" s="514"/>
      <c r="J713" s="514"/>
      <c r="K713" s="515"/>
      <c r="L713" s="516"/>
      <c r="M713" s="517"/>
      <c r="N713" s="517"/>
      <c r="O713" s="517"/>
      <c r="P713" s="517"/>
      <c r="Q713" s="517"/>
      <c r="R713" s="518"/>
      <c r="S713" s="519" t="str">
        <f t="shared" si="63"/>
        <v/>
      </c>
      <c r="T713" s="520" t="str">
        <f t="shared" si="64"/>
        <v/>
      </c>
      <c r="U713" s="521" t="str">
        <f t="shared" si="65"/>
        <v/>
      </c>
      <c r="V713" s="522"/>
      <c r="W713" s="523"/>
      <c r="X713" s="524"/>
      <c r="Y713" s="64" t="s">
        <v>271</v>
      </c>
    </row>
    <row r="714" spans="1:25" ht="14.25" customHeight="1" x14ac:dyDescent="0.2">
      <c r="A714" s="64"/>
      <c r="B714" s="64"/>
      <c r="C714" s="509" t="str">
        <f t="shared" si="66"/>
        <v>Lithuania | 2024</v>
      </c>
      <c r="D714" s="510" t="s">
        <v>234</v>
      </c>
      <c r="E714" s="511">
        <v>2024</v>
      </c>
      <c r="F714" s="512"/>
      <c r="G714" s="513"/>
      <c r="H714" s="513"/>
      <c r="I714" s="514"/>
      <c r="J714" s="514"/>
      <c r="K714" s="515"/>
      <c r="L714" s="516"/>
      <c r="M714" s="517"/>
      <c r="N714" s="517"/>
      <c r="O714" s="517"/>
      <c r="P714" s="517"/>
      <c r="Q714" s="517"/>
      <c r="R714" s="518"/>
      <c r="S714" s="519" t="str">
        <f t="shared" si="63"/>
        <v/>
      </c>
      <c r="T714" s="520" t="str">
        <f t="shared" si="64"/>
        <v/>
      </c>
      <c r="U714" s="521" t="str">
        <f t="shared" si="65"/>
        <v/>
      </c>
      <c r="V714" s="522"/>
      <c r="W714" s="523"/>
      <c r="X714" s="524"/>
      <c r="Y714" s="64" t="s">
        <v>271</v>
      </c>
    </row>
    <row r="715" spans="1:25" ht="14.25" customHeight="1" x14ac:dyDescent="0.2">
      <c r="A715" s="64"/>
      <c r="B715" s="64"/>
      <c r="C715" s="509" t="str">
        <f t="shared" si="66"/>
        <v>Lithuania | 2025</v>
      </c>
      <c r="D715" s="510" t="s">
        <v>234</v>
      </c>
      <c r="E715" s="511">
        <v>2025</v>
      </c>
      <c r="F715" s="512"/>
      <c r="G715" s="513"/>
      <c r="H715" s="513"/>
      <c r="I715" s="514"/>
      <c r="J715" s="514"/>
      <c r="K715" s="515"/>
      <c r="L715" s="516"/>
      <c r="M715" s="517"/>
      <c r="N715" s="517"/>
      <c r="O715" s="517"/>
      <c r="P715" s="517"/>
      <c r="Q715" s="517"/>
      <c r="R715" s="518"/>
      <c r="S715" s="519" t="str">
        <f t="shared" si="63"/>
        <v/>
      </c>
      <c r="T715" s="520" t="str">
        <f t="shared" si="64"/>
        <v/>
      </c>
      <c r="U715" s="521" t="str">
        <f t="shared" si="65"/>
        <v/>
      </c>
      <c r="V715" s="522"/>
      <c r="W715" s="523"/>
      <c r="X715" s="524"/>
      <c r="Y715" s="64" t="s">
        <v>271</v>
      </c>
    </row>
    <row r="716" spans="1:25" ht="14.25" customHeight="1" x14ac:dyDescent="0.2">
      <c r="A716" s="64"/>
      <c r="B716" s="64"/>
      <c r="C716" s="509" t="str">
        <f t="shared" si="66"/>
        <v>Lithuania | 2026</v>
      </c>
      <c r="D716" s="510" t="s">
        <v>234</v>
      </c>
      <c r="E716" s="511">
        <v>2026</v>
      </c>
      <c r="F716" s="512"/>
      <c r="G716" s="513"/>
      <c r="H716" s="513"/>
      <c r="I716" s="514"/>
      <c r="J716" s="514"/>
      <c r="K716" s="515"/>
      <c r="L716" s="516"/>
      <c r="M716" s="517"/>
      <c r="N716" s="517"/>
      <c r="O716" s="517"/>
      <c r="P716" s="517"/>
      <c r="Q716" s="517"/>
      <c r="R716" s="518"/>
      <c r="S716" s="519" t="str">
        <f t="shared" si="63"/>
        <v/>
      </c>
      <c r="T716" s="520" t="str">
        <f t="shared" si="64"/>
        <v/>
      </c>
      <c r="U716" s="521" t="str">
        <f t="shared" si="65"/>
        <v/>
      </c>
      <c r="V716" s="522"/>
      <c r="W716" s="523"/>
      <c r="X716" s="524"/>
      <c r="Y716" s="64" t="s">
        <v>271</v>
      </c>
    </row>
    <row r="717" spans="1:25" ht="14.25" customHeight="1" x14ac:dyDescent="0.2">
      <c r="A717" s="64"/>
      <c r="B717" s="64"/>
      <c r="C717" s="509" t="str">
        <f t="shared" si="66"/>
        <v>Lithuania | 2027</v>
      </c>
      <c r="D717" s="510" t="s">
        <v>234</v>
      </c>
      <c r="E717" s="511">
        <v>2027</v>
      </c>
      <c r="F717" s="512"/>
      <c r="G717" s="513"/>
      <c r="H717" s="513"/>
      <c r="I717" s="514"/>
      <c r="J717" s="514"/>
      <c r="K717" s="515"/>
      <c r="L717" s="516"/>
      <c r="M717" s="517"/>
      <c r="N717" s="517"/>
      <c r="O717" s="517"/>
      <c r="P717" s="517"/>
      <c r="Q717" s="517"/>
      <c r="R717" s="518"/>
      <c r="S717" s="519" t="str">
        <f t="shared" si="63"/>
        <v/>
      </c>
      <c r="T717" s="520" t="str">
        <f t="shared" si="64"/>
        <v/>
      </c>
      <c r="U717" s="521" t="str">
        <f t="shared" si="65"/>
        <v/>
      </c>
      <c r="V717" s="522"/>
      <c r="W717" s="523"/>
      <c r="X717" s="524"/>
      <c r="Y717" s="64" t="s">
        <v>271</v>
      </c>
    </row>
    <row r="718" spans="1:25" ht="14.25" customHeight="1" x14ac:dyDescent="0.2">
      <c r="A718" s="64"/>
      <c r="B718" s="64"/>
      <c r="C718" s="509" t="str">
        <f t="shared" si="66"/>
        <v>Lithuania | 2028</v>
      </c>
      <c r="D718" s="510" t="s">
        <v>234</v>
      </c>
      <c r="E718" s="511">
        <v>2028</v>
      </c>
      <c r="F718" s="512"/>
      <c r="G718" s="513"/>
      <c r="H718" s="513"/>
      <c r="I718" s="514"/>
      <c r="J718" s="514"/>
      <c r="K718" s="515"/>
      <c r="L718" s="516"/>
      <c r="M718" s="517"/>
      <c r="N718" s="517"/>
      <c r="O718" s="517"/>
      <c r="P718" s="517"/>
      <c r="Q718" s="517"/>
      <c r="R718" s="518"/>
      <c r="S718" s="519" t="str">
        <f t="shared" si="63"/>
        <v/>
      </c>
      <c r="T718" s="520" t="str">
        <f t="shared" si="64"/>
        <v/>
      </c>
      <c r="U718" s="521" t="str">
        <f t="shared" si="65"/>
        <v/>
      </c>
      <c r="V718" s="522"/>
      <c r="W718" s="523"/>
      <c r="X718" s="524"/>
      <c r="Y718" s="64" t="s">
        <v>271</v>
      </c>
    </row>
    <row r="719" spans="1:25" ht="14.25" customHeight="1" x14ac:dyDescent="0.2">
      <c r="A719" s="64"/>
      <c r="B719" s="64"/>
      <c r="C719" s="509" t="str">
        <f t="shared" si="66"/>
        <v>Lithuania | 2029</v>
      </c>
      <c r="D719" s="510" t="s">
        <v>234</v>
      </c>
      <c r="E719" s="511">
        <v>2029</v>
      </c>
      <c r="F719" s="512"/>
      <c r="G719" s="513"/>
      <c r="H719" s="513"/>
      <c r="I719" s="514"/>
      <c r="J719" s="514"/>
      <c r="K719" s="515"/>
      <c r="L719" s="516"/>
      <c r="M719" s="517"/>
      <c r="N719" s="517"/>
      <c r="O719" s="517"/>
      <c r="P719" s="517"/>
      <c r="Q719" s="517"/>
      <c r="R719" s="518"/>
      <c r="S719" s="519" t="str">
        <f t="shared" si="63"/>
        <v/>
      </c>
      <c r="T719" s="520" t="str">
        <f t="shared" si="64"/>
        <v/>
      </c>
      <c r="U719" s="521" t="str">
        <f t="shared" si="65"/>
        <v/>
      </c>
      <c r="V719" s="522"/>
      <c r="W719" s="523"/>
      <c r="X719" s="524"/>
      <c r="Y719" s="64" t="s">
        <v>271</v>
      </c>
    </row>
    <row r="720" spans="1:25" ht="14.25" customHeight="1" thickBot="1" x14ac:dyDescent="0.25">
      <c r="A720" s="64"/>
      <c r="B720" s="64"/>
      <c r="C720" s="525" t="str">
        <f t="shared" si="66"/>
        <v>Lithuania | 2030</v>
      </c>
      <c r="D720" s="510" t="s">
        <v>234</v>
      </c>
      <c r="E720" s="527">
        <v>2030</v>
      </c>
      <c r="F720" s="528"/>
      <c r="G720" s="529"/>
      <c r="H720" s="529"/>
      <c r="I720" s="530"/>
      <c r="J720" s="530"/>
      <c r="K720" s="531"/>
      <c r="L720" s="532"/>
      <c r="M720" s="533"/>
      <c r="N720" s="533"/>
      <c r="O720" s="533"/>
      <c r="P720" s="533"/>
      <c r="Q720" s="533"/>
      <c r="R720" s="534"/>
      <c r="S720" s="535" t="str">
        <f t="shared" si="63"/>
        <v/>
      </c>
      <c r="T720" s="536" t="str">
        <f t="shared" si="64"/>
        <v/>
      </c>
      <c r="U720" s="537" t="str">
        <f t="shared" si="65"/>
        <v/>
      </c>
      <c r="V720" s="538"/>
      <c r="W720" s="539"/>
      <c r="X720" s="540"/>
      <c r="Y720" s="64" t="s">
        <v>271</v>
      </c>
    </row>
    <row r="721" spans="1:25" ht="14.25" customHeight="1" x14ac:dyDescent="0.2">
      <c r="A721" s="64"/>
      <c r="B721" s="64"/>
      <c r="C721" s="493" t="str">
        <f t="shared" si="66"/>
        <v>Luxembourg | 2018</v>
      </c>
      <c r="D721" s="494" t="s">
        <v>235</v>
      </c>
      <c r="E721" s="495">
        <v>2018</v>
      </c>
      <c r="F721" s="496"/>
      <c r="G721" s="497"/>
      <c r="H721" s="497">
        <v>0.22443382180079932</v>
      </c>
      <c r="I721" s="498"/>
      <c r="J721" s="498">
        <v>4.2943342998197631E-2</v>
      </c>
      <c r="K721" s="499"/>
      <c r="L721" s="500">
        <v>7.1937935898440566E-2</v>
      </c>
      <c r="M721" s="501">
        <v>0.53138468772039815</v>
      </c>
      <c r="N721" s="501"/>
      <c r="O721" s="501">
        <v>5.234699474962777E-2</v>
      </c>
      <c r="P721" s="501"/>
      <c r="Q721" s="501">
        <v>7.6953216832536642E-2</v>
      </c>
      <c r="R721" s="502"/>
      <c r="S721" s="503">
        <f t="shared" si="63"/>
        <v>0.26737716479899687</v>
      </c>
      <c r="T721" s="504">
        <f t="shared" si="64"/>
        <v>0.73262283520100313</v>
      </c>
      <c r="U721" s="505">
        <f t="shared" si="65"/>
        <v>0.73262283520100313</v>
      </c>
      <c r="V721" s="506">
        <v>2017</v>
      </c>
      <c r="W721" s="507" t="s">
        <v>354</v>
      </c>
      <c r="X721" s="546" t="s">
        <v>355</v>
      </c>
      <c r="Y721" s="64" t="s">
        <v>271</v>
      </c>
    </row>
    <row r="722" spans="1:25" ht="14.25" customHeight="1" x14ac:dyDescent="0.2">
      <c r="A722" s="64"/>
      <c r="B722" s="64"/>
      <c r="C722" s="509" t="str">
        <f t="shared" si="66"/>
        <v>Luxembourg | 2019</v>
      </c>
      <c r="D722" s="510" t="s">
        <v>235</v>
      </c>
      <c r="E722" s="511">
        <v>2019</v>
      </c>
      <c r="F722" s="512"/>
      <c r="G722" s="513"/>
      <c r="H722" s="513">
        <v>0.1800556282722513</v>
      </c>
      <c r="I722" s="514"/>
      <c r="J722" s="514">
        <v>4.5566099476439789E-2</v>
      </c>
      <c r="K722" s="515"/>
      <c r="L722" s="516">
        <v>9.5058900523560211E-2</v>
      </c>
      <c r="M722" s="517">
        <v>0.51897905759162299</v>
      </c>
      <c r="N722" s="517"/>
      <c r="O722" s="517">
        <v>6.0700261780104708E-2</v>
      </c>
      <c r="P722" s="517"/>
      <c r="Q722" s="517">
        <v>9.9640052356020928E-2</v>
      </c>
      <c r="R722" s="518"/>
      <c r="S722" s="519">
        <f t="shared" si="63"/>
        <v>0.22562172774869116</v>
      </c>
      <c r="T722" s="520">
        <f t="shared" si="64"/>
        <v>0.77437827225130884</v>
      </c>
      <c r="U722" s="521">
        <f t="shared" si="65"/>
        <v>0.77437827225130884</v>
      </c>
      <c r="V722" s="522">
        <v>2018</v>
      </c>
      <c r="W722" s="523" t="s">
        <v>354</v>
      </c>
      <c r="X722" s="548" t="s">
        <v>355</v>
      </c>
      <c r="Y722" s="64" t="s">
        <v>271</v>
      </c>
    </row>
    <row r="723" spans="1:25" ht="14.25" customHeight="1" x14ac:dyDescent="0.2">
      <c r="A723" s="64"/>
      <c r="B723" s="64"/>
      <c r="C723" s="509" t="str">
        <f t="shared" si="66"/>
        <v>Luxembourg | 2020</v>
      </c>
      <c r="D723" s="510" t="s">
        <v>235</v>
      </c>
      <c r="E723" s="511">
        <v>2020</v>
      </c>
      <c r="F723" s="512"/>
      <c r="G723" s="513"/>
      <c r="H723" s="513">
        <v>0.13159921280054765</v>
      </c>
      <c r="I723" s="514"/>
      <c r="J723" s="514">
        <v>4.8429879353127418E-2</v>
      </c>
      <c r="K723" s="515"/>
      <c r="L723" s="516">
        <v>0.12030461196200909</v>
      </c>
      <c r="M723" s="517">
        <v>0.5054333875246001</v>
      </c>
      <c r="N723" s="517"/>
      <c r="O723" s="517">
        <v>6.9821168820056484E-2</v>
      </c>
      <c r="P723" s="517"/>
      <c r="Q723" s="517">
        <v>0.12441173953965948</v>
      </c>
      <c r="R723" s="518"/>
      <c r="S723" s="519">
        <f t="shared" si="63"/>
        <v>0.1800290921536748</v>
      </c>
      <c r="T723" s="520">
        <f t="shared" si="64"/>
        <v>0.8199709078463252</v>
      </c>
      <c r="U723" s="521">
        <f t="shared" si="65"/>
        <v>0.8199709078463252</v>
      </c>
      <c r="V723" s="522">
        <v>2019</v>
      </c>
      <c r="W723" s="523" t="s">
        <v>354</v>
      </c>
      <c r="X723" s="548" t="s">
        <v>355</v>
      </c>
      <c r="Y723" s="64" t="s">
        <v>271</v>
      </c>
    </row>
    <row r="724" spans="1:25" ht="14.25" customHeight="1" x14ac:dyDescent="0.2">
      <c r="A724" s="64"/>
      <c r="B724" s="64"/>
      <c r="C724" s="509" t="str">
        <f t="shared" si="66"/>
        <v>Luxembourg | 2021</v>
      </c>
      <c r="D724" s="510" t="s">
        <v>235</v>
      </c>
      <c r="E724" s="511">
        <v>2021</v>
      </c>
      <c r="F724" s="512"/>
      <c r="G724" s="513"/>
      <c r="H724" s="513">
        <v>7.847533632286996E-2</v>
      </c>
      <c r="I724" s="514"/>
      <c r="J724" s="514">
        <v>5.1569506726457402E-2</v>
      </c>
      <c r="K724" s="515"/>
      <c r="L724" s="516">
        <v>0.14798206278026907</v>
      </c>
      <c r="M724" s="517">
        <v>0.49058295964125559</v>
      </c>
      <c r="N724" s="517"/>
      <c r="O724" s="517">
        <v>7.9820627802690586E-2</v>
      </c>
      <c r="P724" s="517"/>
      <c r="Q724" s="517">
        <v>0.15156950672645739</v>
      </c>
      <c r="R724" s="518"/>
      <c r="S724" s="519">
        <f t="shared" si="63"/>
        <v>0.13004484304932729</v>
      </c>
      <c r="T724" s="520">
        <f t="shared" si="64"/>
        <v>0.86995515695067271</v>
      </c>
      <c r="U724" s="521">
        <f t="shared" si="65"/>
        <v>0.86995515695067271</v>
      </c>
      <c r="V724" s="522">
        <v>2020</v>
      </c>
      <c r="W724" s="523" t="s">
        <v>354</v>
      </c>
      <c r="X724" s="548" t="s">
        <v>355</v>
      </c>
      <c r="Y724" s="64" t="s">
        <v>271</v>
      </c>
    </row>
    <row r="725" spans="1:25" ht="14.25" customHeight="1" x14ac:dyDescent="0.2">
      <c r="A725" s="64"/>
      <c r="B725" s="64"/>
      <c r="C725" s="509" t="str">
        <f t="shared" si="66"/>
        <v>Luxembourg | 2022</v>
      </c>
      <c r="D725" s="510" t="s">
        <v>235</v>
      </c>
      <c r="E725" s="511">
        <v>2022</v>
      </c>
      <c r="F725" s="512"/>
      <c r="G725" s="513"/>
      <c r="H725" s="513">
        <v>8.0260303687635579E-2</v>
      </c>
      <c r="I725" s="514"/>
      <c r="J725" s="514">
        <v>4.9023861171366596E-2</v>
      </c>
      <c r="K725" s="515"/>
      <c r="L725" s="516">
        <v>0.15054229934924079</v>
      </c>
      <c r="M725" s="517">
        <v>0.47071583514099785</v>
      </c>
      <c r="N725" s="517"/>
      <c r="O725" s="517">
        <v>0.10585683297180043</v>
      </c>
      <c r="P725" s="517"/>
      <c r="Q725" s="517">
        <v>0.1436008676789588</v>
      </c>
      <c r="R725" s="518"/>
      <c r="S725" s="519">
        <f t="shared" si="63"/>
        <v>0.12928416485900218</v>
      </c>
      <c r="T725" s="520">
        <f t="shared" si="64"/>
        <v>0.87071583514099782</v>
      </c>
      <c r="U725" s="521">
        <f t="shared" si="65"/>
        <v>0.87071583514099782</v>
      </c>
      <c r="V725" s="522">
        <v>2021</v>
      </c>
      <c r="W725" s="523" t="s">
        <v>788</v>
      </c>
      <c r="X725" s="524" t="s">
        <v>355</v>
      </c>
      <c r="Y725" s="64" t="s">
        <v>271</v>
      </c>
    </row>
    <row r="726" spans="1:25" ht="14.25" customHeight="1" x14ac:dyDescent="0.2">
      <c r="A726" s="64"/>
      <c r="B726" s="64"/>
      <c r="C726" s="509" t="str">
        <f t="shared" si="66"/>
        <v>Luxembourg | 2023</v>
      </c>
      <c r="D726" s="510" t="s">
        <v>235</v>
      </c>
      <c r="E726" s="511">
        <v>2023</v>
      </c>
      <c r="F726" s="512"/>
      <c r="G726" s="513"/>
      <c r="H726" s="513"/>
      <c r="I726" s="514"/>
      <c r="J726" s="514"/>
      <c r="K726" s="515"/>
      <c r="L726" s="516"/>
      <c r="M726" s="517"/>
      <c r="N726" s="517"/>
      <c r="O726" s="517"/>
      <c r="P726" s="517"/>
      <c r="Q726" s="517"/>
      <c r="R726" s="518"/>
      <c r="S726" s="519" t="str">
        <f t="shared" si="63"/>
        <v/>
      </c>
      <c r="T726" s="520" t="str">
        <f t="shared" si="64"/>
        <v/>
      </c>
      <c r="U726" s="521" t="str">
        <f t="shared" si="65"/>
        <v/>
      </c>
      <c r="V726" s="522"/>
      <c r="W726" s="523"/>
      <c r="X726" s="524"/>
      <c r="Y726" s="64" t="s">
        <v>271</v>
      </c>
    </row>
    <row r="727" spans="1:25" ht="14.25" customHeight="1" x14ac:dyDescent="0.2">
      <c r="A727" s="64"/>
      <c r="B727" s="64"/>
      <c r="C727" s="509" t="str">
        <f t="shared" si="66"/>
        <v>Luxembourg | 2024</v>
      </c>
      <c r="D727" s="510" t="s">
        <v>235</v>
      </c>
      <c r="E727" s="511">
        <v>2024</v>
      </c>
      <c r="F727" s="512"/>
      <c r="G727" s="513"/>
      <c r="H727" s="513"/>
      <c r="I727" s="514"/>
      <c r="J727" s="514"/>
      <c r="K727" s="515"/>
      <c r="L727" s="516"/>
      <c r="M727" s="517"/>
      <c r="N727" s="517"/>
      <c r="O727" s="517"/>
      <c r="P727" s="517"/>
      <c r="Q727" s="517"/>
      <c r="R727" s="518"/>
      <c r="S727" s="519" t="str">
        <f t="shared" si="63"/>
        <v/>
      </c>
      <c r="T727" s="520" t="str">
        <f t="shared" si="64"/>
        <v/>
      </c>
      <c r="U727" s="521" t="str">
        <f t="shared" si="65"/>
        <v/>
      </c>
      <c r="V727" s="522"/>
      <c r="W727" s="523"/>
      <c r="X727" s="524"/>
      <c r="Y727" s="64" t="s">
        <v>271</v>
      </c>
    </row>
    <row r="728" spans="1:25" ht="14.25" customHeight="1" x14ac:dyDescent="0.2">
      <c r="A728" s="64"/>
      <c r="B728" s="64"/>
      <c r="C728" s="509" t="str">
        <f t="shared" si="66"/>
        <v>Luxembourg | 2025</v>
      </c>
      <c r="D728" s="510" t="s">
        <v>235</v>
      </c>
      <c r="E728" s="511">
        <v>2025</v>
      </c>
      <c r="F728" s="512"/>
      <c r="G728" s="513"/>
      <c r="H728" s="513"/>
      <c r="I728" s="514"/>
      <c r="J728" s="514"/>
      <c r="K728" s="515"/>
      <c r="L728" s="516"/>
      <c r="M728" s="517"/>
      <c r="N728" s="517"/>
      <c r="O728" s="517"/>
      <c r="P728" s="517"/>
      <c r="Q728" s="517"/>
      <c r="R728" s="518"/>
      <c r="S728" s="519" t="str">
        <f t="shared" si="63"/>
        <v/>
      </c>
      <c r="T728" s="520" t="str">
        <f t="shared" si="64"/>
        <v/>
      </c>
      <c r="U728" s="521" t="str">
        <f t="shared" si="65"/>
        <v/>
      </c>
      <c r="V728" s="522"/>
      <c r="W728" s="523"/>
      <c r="X728" s="524"/>
      <c r="Y728" s="64" t="s">
        <v>271</v>
      </c>
    </row>
    <row r="729" spans="1:25" ht="14.25" customHeight="1" x14ac:dyDescent="0.2">
      <c r="A729" s="64"/>
      <c r="B729" s="64"/>
      <c r="C729" s="509" t="str">
        <f t="shared" si="66"/>
        <v>Luxembourg | 2026</v>
      </c>
      <c r="D729" s="510" t="s">
        <v>235</v>
      </c>
      <c r="E729" s="511">
        <v>2026</v>
      </c>
      <c r="F729" s="512"/>
      <c r="G729" s="513"/>
      <c r="H729" s="513"/>
      <c r="I729" s="514"/>
      <c r="J729" s="514"/>
      <c r="K729" s="515"/>
      <c r="L729" s="516"/>
      <c r="M729" s="517"/>
      <c r="N729" s="517"/>
      <c r="O729" s="517"/>
      <c r="P729" s="517"/>
      <c r="Q729" s="517"/>
      <c r="R729" s="518"/>
      <c r="S729" s="519" t="str">
        <f t="shared" si="63"/>
        <v/>
      </c>
      <c r="T729" s="520" t="str">
        <f t="shared" si="64"/>
        <v/>
      </c>
      <c r="U729" s="521" t="str">
        <f t="shared" si="65"/>
        <v/>
      </c>
      <c r="V729" s="522"/>
      <c r="W729" s="523"/>
      <c r="X729" s="524"/>
      <c r="Y729" s="64" t="s">
        <v>271</v>
      </c>
    </row>
    <row r="730" spans="1:25" ht="14.25" customHeight="1" x14ac:dyDescent="0.2">
      <c r="A730" s="64"/>
      <c r="B730" s="64"/>
      <c r="C730" s="509" t="str">
        <f t="shared" si="66"/>
        <v>Luxembourg | 2027</v>
      </c>
      <c r="D730" s="510" t="s">
        <v>235</v>
      </c>
      <c r="E730" s="511">
        <v>2027</v>
      </c>
      <c r="F730" s="512"/>
      <c r="G730" s="513"/>
      <c r="H730" s="513"/>
      <c r="I730" s="514"/>
      <c r="J730" s="514"/>
      <c r="K730" s="515"/>
      <c r="L730" s="516"/>
      <c r="M730" s="517"/>
      <c r="N730" s="517"/>
      <c r="O730" s="517"/>
      <c r="P730" s="517"/>
      <c r="Q730" s="517"/>
      <c r="R730" s="518"/>
      <c r="S730" s="519" t="str">
        <f t="shared" si="63"/>
        <v/>
      </c>
      <c r="T730" s="520" t="str">
        <f t="shared" si="64"/>
        <v/>
      </c>
      <c r="U730" s="521" t="str">
        <f t="shared" si="65"/>
        <v/>
      </c>
      <c r="V730" s="522"/>
      <c r="W730" s="523"/>
      <c r="X730" s="524"/>
      <c r="Y730" s="64" t="s">
        <v>271</v>
      </c>
    </row>
    <row r="731" spans="1:25" ht="14.25" customHeight="1" x14ac:dyDescent="0.2">
      <c r="A731" s="64"/>
      <c r="B731" s="64"/>
      <c r="C731" s="509" t="str">
        <f t="shared" si="66"/>
        <v>Luxembourg | 2028</v>
      </c>
      <c r="D731" s="510" t="s">
        <v>235</v>
      </c>
      <c r="E731" s="511">
        <v>2028</v>
      </c>
      <c r="F731" s="512"/>
      <c r="G731" s="513"/>
      <c r="H731" s="513"/>
      <c r="I731" s="514"/>
      <c r="J731" s="514"/>
      <c r="K731" s="515"/>
      <c r="L731" s="516"/>
      <c r="M731" s="517"/>
      <c r="N731" s="517"/>
      <c r="O731" s="517"/>
      <c r="P731" s="517"/>
      <c r="Q731" s="517"/>
      <c r="R731" s="518"/>
      <c r="S731" s="519" t="str">
        <f t="shared" ref="S731:S762" si="67">IFERROR(1-U731,"")</f>
        <v/>
      </c>
      <c r="T731" s="520" t="str">
        <f t="shared" ref="T731:T762" si="68">IF(AND(ISBLANK(F731),ISBLANK(H731),ISBLANK(Q731),ISBLANK(M731)),"",SUM(K731:R731))</f>
        <v/>
      </c>
      <c r="U731" s="521" t="str">
        <f t="shared" ref="U731:U762" si="69">IF(AND(ISBLANK(F731),ISBLANK(H731),ISBLANK(Q731),ISBLANK(M731)),"",SUM(L731:R731))</f>
        <v/>
      </c>
      <c r="V731" s="522"/>
      <c r="W731" s="523"/>
      <c r="X731" s="524"/>
      <c r="Y731" s="64" t="s">
        <v>271</v>
      </c>
    </row>
    <row r="732" spans="1:25" ht="14.25" customHeight="1" x14ac:dyDescent="0.2">
      <c r="A732" s="64"/>
      <c r="B732" s="64"/>
      <c r="C732" s="509" t="str">
        <f t="shared" si="66"/>
        <v>Luxembourg | 2029</v>
      </c>
      <c r="D732" s="510" t="s">
        <v>235</v>
      </c>
      <c r="E732" s="511">
        <v>2029</v>
      </c>
      <c r="F732" s="512"/>
      <c r="G732" s="513"/>
      <c r="H732" s="513"/>
      <c r="I732" s="514"/>
      <c r="J732" s="514"/>
      <c r="K732" s="515"/>
      <c r="L732" s="516"/>
      <c r="M732" s="517"/>
      <c r="N732" s="517"/>
      <c r="O732" s="517"/>
      <c r="P732" s="517"/>
      <c r="Q732" s="517"/>
      <c r="R732" s="518"/>
      <c r="S732" s="519" t="str">
        <f t="shared" si="67"/>
        <v/>
      </c>
      <c r="T732" s="520" t="str">
        <f t="shared" si="68"/>
        <v/>
      </c>
      <c r="U732" s="521" t="str">
        <f t="shared" si="69"/>
        <v/>
      </c>
      <c r="V732" s="522"/>
      <c r="W732" s="523"/>
      <c r="X732" s="524"/>
      <c r="Y732" s="64" t="s">
        <v>271</v>
      </c>
    </row>
    <row r="733" spans="1:25" ht="14.25" customHeight="1" thickBot="1" x14ac:dyDescent="0.25">
      <c r="A733" s="64"/>
      <c r="B733" s="64"/>
      <c r="C733" s="525" t="str">
        <f t="shared" si="66"/>
        <v>Luxembourg | 2030</v>
      </c>
      <c r="D733" s="510" t="s">
        <v>235</v>
      </c>
      <c r="E733" s="527">
        <v>2030</v>
      </c>
      <c r="F733" s="528"/>
      <c r="G733" s="529"/>
      <c r="H733" s="529"/>
      <c r="I733" s="530"/>
      <c r="J733" s="530"/>
      <c r="K733" s="531"/>
      <c r="L733" s="532"/>
      <c r="M733" s="533"/>
      <c r="N733" s="533"/>
      <c r="O733" s="533"/>
      <c r="P733" s="533"/>
      <c r="Q733" s="533"/>
      <c r="R733" s="534"/>
      <c r="S733" s="535" t="str">
        <f t="shared" si="67"/>
        <v/>
      </c>
      <c r="T733" s="536" t="str">
        <f t="shared" si="68"/>
        <v/>
      </c>
      <c r="U733" s="537" t="str">
        <f t="shared" si="69"/>
        <v/>
      </c>
      <c r="V733" s="538"/>
      <c r="W733" s="539"/>
      <c r="X733" s="540"/>
      <c r="Y733" s="64" t="s">
        <v>271</v>
      </c>
    </row>
    <row r="734" spans="1:25" ht="14.25" customHeight="1" x14ac:dyDescent="0.2">
      <c r="A734" s="64"/>
      <c r="B734" s="64"/>
      <c r="C734" s="493" t="str">
        <f t="shared" si="66"/>
        <v>Malaysia | 2018</v>
      </c>
      <c r="D734" s="494" t="s">
        <v>238</v>
      </c>
      <c r="E734" s="495">
        <v>2018</v>
      </c>
      <c r="F734" s="496">
        <v>0.44218165081313288</v>
      </c>
      <c r="G734" s="497">
        <v>8.3092973304694697E-3</v>
      </c>
      <c r="H734" s="497">
        <v>0.41459957042037437</v>
      </c>
      <c r="I734" s="498"/>
      <c r="J734" s="498"/>
      <c r="K734" s="499"/>
      <c r="L734" s="500">
        <v>6.6308683645289962E-3</v>
      </c>
      <c r="M734" s="501">
        <v>0.1245474071801166</v>
      </c>
      <c r="N734" s="501"/>
      <c r="O734" s="501">
        <v>3.7312058913777234E-3</v>
      </c>
      <c r="P734" s="501"/>
      <c r="Q734" s="501"/>
      <c r="R734" s="502"/>
      <c r="S734" s="503">
        <f t="shared" si="67"/>
        <v>0.86509051856397667</v>
      </c>
      <c r="T734" s="504">
        <f t="shared" si="68"/>
        <v>0.13490948143602333</v>
      </c>
      <c r="U734" s="505">
        <f t="shared" si="69"/>
        <v>0.13490948143602333</v>
      </c>
      <c r="V734" s="506">
        <v>2017</v>
      </c>
      <c r="W734" s="507" t="s">
        <v>354</v>
      </c>
      <c r="X734" s="546" t="s">
        <v>355</v>
      </c>
      <c r="Y734" s="64" t="s">
        <v>271</v>
      </c>
    </row>
    <row r="735" spans="1:25" ht="14.25" customHeight="1" x14ac:dyDescent="0.2">
      <c r="A735" s="64"/>
      <c r="B735" s="64"/>
      <c r="C735" s="509" t="str">
        <f t="shared" si="66"/>
        <v>Malaysia | 2019</v>
      </c>
      <c r="D735" s="510" t="s">
        <v>238</v>
      </c>
      <c r="E735" s="511">
        <v>2019</v>
      </c>
      <c r="F735" s="512">
        <v>0.45076566084191694</v>
      </c>
      <c r="G735" s="513">
        <v>6.8580302131214816E-3</v>
      </c>
      <c r="H735" s="513">
        <v>0.39180520005786373</v>
      </c>
      <c r="I735" s="514"/>
      <c r="J735" s="514"/>
      <c r="K735" s="515"/>
      <c r="L735" s="516">
        <v>7.3525287325781532E-3</v>
      </c>
      <c r="M735" s="517">
        <v>0.1386396714758493</v>
      </c>
      <c r="N735" s="517"/>
      <c r="O735" s="517">
        <v>4.5789086786704337E-3</v>
      </c>
      <c r="P735" s="517"/>
      <c r="Q735" s="517"/>
      <c r="R735" s="518"/>
      <c r="S735" s="519">
        <f t="shared" si="67"/>
        <v>0.8494288911129021</v>
      </c>
      <c r="T735" s="520">
        <f t="shared" si="68"/>
        <v>0.1505711088870979</v>
      </c>
      <c r="U735" s="521">
        <f t="shared" si="69"/>
        <v>0.1505711088870979</v>
      </c>
      <c r="V735" s="522">
        <v>2018</v>
      </c>
      <c r="W735" s="523" t="s">
        <v>354</v>
      </c>
      <c r="X735" s="548" t="s">
        <v>355</v>
      </c>
      <c r="Y735" s="64" t="s">
        <v>271</v>
      </c>
    </row>
    <row r="736" spans="1:25" ht="14.25" customHeight="1" x14ac:dyDescent="0.2">
      <c r="A736" s="64"/>
      <c r="B736" s="64"/>
      <c r="C736" s="509" t="str">
        <f t="shared" si="66"/>
        <v>Malaysia | 2020</v>
      </c>
      <c r="D736" s="510" t="s">
        <v>238</v>
      </c>
      <c r="E736" s="566">
        <v>2020</v>
      </c>
      <c r="F736" s="512">
        <v>0.45872326868702956</v>
      </c>
      <c r="G736" s="513">
        <v>5.5126666173617705E-3</v>
      </c>
      <c r="H736" s="513">
        <v>0.37067420652303773</v>
      </c>
      <c r="I736" s="514"/>
      <c r="J736" s="514"/>
      <c r="K736" s="515"/>
      <c r="L736" s="516">
        <v>8.0215272760372526E-3</v>
      </c>
      <c r="M736" s="517">
        <v>0.15170357896653144</v>
      </c>
      <c r="N736" s="517"/>
      <c r="O736" s="517">
        <v>5.3647519300022185E-3</v>
      </c>
      <c r="P736" s="517"/>
      <c r="Q736" s="517"/>
      <c r="R736" s="518"/>
      <c r="S736" s="519">
        <f t="shared" si="67"/>
        <v>0.83491014182742906</v>
      </c>
      <c r="T736" s="520">
        <f t="shared" si="68"/>
        <v>0.16508985817257091</v>
      </c>
      <c r="U736" s="521">
        <f t="shared" si="69"/>
        <v>0.16508985817257091</v>
      </c>
      <c r="V736" s="522">
        <v>2019</v>
      </c>
      <c r="W736" s="523" t="s">
        <v>354</v>
      </c>
      <c r="X736" s="548" t="s">
        <v>355</v>
      </c>
      <c r="Y736" s="64" t="s">
        <v>271</v>
      </c>
    </row>
    <row r="737" spans="1:25" ht="14.25" customHeight="1" x14ac:dyDescent="0.2">
      <c r="A737" s="64"/>
      <c r="B737" s="64"/>
      <c r="C737" s="509" t="str">
        <f t="shared" si="66"/>
        <v>Malaysia | 2021</v>
      </c>
      <c r="D737" s="510" t="s">
        <v>238</v>
      </c>
      <c r="E737" s="511">
        <v>2021</v>
      </c>
      <c r="F737" s="512">
        <v>0.45872326868702956</v>
      </c>
      <c r="G737" s="513">
        <v>5.5126666173617705E-3</v>
      </c>
      <c r="H737" s="513">
        <v>0.37067420652303773</v>
      </c>
      <c r="I737" s="514"/>
      <c r="J737" s="514"/>
      <c r="K737" s="515"/>
      <c r="L737" s="516">
        <v>8.0215272760372526E-3</v>
      </c>
      <c r="M737" s="517">
        <v>0.15170357896653144</v>
      </c>
      <c r="N737" s="517"/>
      <c r="O737" s="517">
        <v>5.3647519300022185E-3</v>
      </c>
      <c r="P737" s="517"/>
      <c r="Q737" s="517"/>
      <c r="R737" s="518"/>
      <c r="S737" s="519">
        <f t="shared" si="67"/>
        <v>0.83491014182742906</v>
      </c>
      <c r="T737" s="520">
        <f t="shared" si="68"/>
        <v>0.16508985817257091</v>
      </c>
      <c r="U737" s="521">
        <f t="shared" si="69"/>
        <v>0.16508985817257091</v>
      </c>
      <c r="V737" s="522">
        <v>2019</v>
      </c>
      <c r="W737" s="523" t="s">
        <v>354</v>
      </c>
      <c r="X737" s="548" t="s">
        <v>355</v>
      </c>
      <c r="Y737" s="64" t="s">
        <v>271</v>
      </c>
    </row>
    <row r="738" spans="1:25" ht="14.25" customHeight="1" x14ac:dyDescent="0.2">
      <c r="A738" s="64"/>
      <c r="B738" s="64"/>
      <c r="C738" s="509" t="str">
        <f t="shared" si="66"/>
        <v>Malaysia | 2022</v>
      </c>
      <c r="D738" s="510" t="s">
        <v>238</v>
      </c>
      <c r="E738" s="511">
        <v>2022</v>
      </c>
      <c r="F738" s="512">
        <v>0.4700466130242596</v>
      </c>
      <c r="G738" s="513">
        <v>5.2200014241347015E-3</v>
      </c>
      <c r="H738" s="513">
        <v>0.36272710840403799</v>
      </c>
      <c r="I738" s="514"/>
      <c r="J738" s="514"/>
      <c r="K738" s="515"/>
      <c r="L738" s="516">
        <v>5.5979448640772972E-3</v>
      </c>
      <c r="M738" s="517">
        <v>0.14360207485471088</v>
      </c>
      <c r="N738" s="517"/>
      <c r="O738" s="517">
        <v>1.2806257428779571E-2</v>
      </c>
      <c r="P738" s="517"/>
      <c r="Q738" s="517"/>
      <c r="R738" s="518"/>
      <c r="S738" s="519">
        <f t="shared" si="67"/>
        <v>0.83799372285243223</v>
      </c>
      <c r="T738" s="520">
        <f t="shared" si="68"/>
        <v>0.16200627714756777</v>
      </c>
      <c r="U738" s="521">
        <f t="shared" si="69"/>
        <v>0.16200627714756777</v>
      </c>
      <c r="V738" s="522">
        <v>2020</v>
      </c>
      <c r="W738" s="523" t="s">
        <v>788</v>
      </c>
      <c r="X738" s="524" t="s">
        <v>355</v>
      </c>
      <c r="Y738" s="64" t="s">
        <v>271</v>
      </c>
    </row>
    <row r="739" spans="1:25" ht="14.25" customHeight="1" x14ac:dyDescent="0.2">
      <c r="A739" s="64"/>
      <c r="B739" s="64"/>
      <c r="C739" s="509" t="str">
        <f t="shared" si="66"/>
        <v>Malaysia | 2023</v>
      </c>
      <c r="D739" s="510" t="s">
        <v>238</v>
      </c>
      <c r="E739" s="511">
        <v>2023</v>
      </c>
      <c r="F739" s="512"/>
      <c r="G739" s="513"/>
      <c r="H739" s="513"/>
      <c r="I739" s="514"/>
      <c r="J739" s="514"/>
      <c r="K739" s="515"/>
      <c r="L739" s="516"/>
      <c r="M739" s="517"/>
      <c r="N739" s="517"/>
      <c r="O739" s="517"/>
      <c r="P739" s="517"/>
      <c r="Q739" s="517"/>
      <c r="R739" s="518"/>
      <c r="S739" s="519" t="str">
        <f t="shared" si="67"/>
        <v/>
      </c>
      <c r="T739" s="520" t="str">
        <f t="shared" si="68"/>
        <v/>
      </c>
      <c r="U739" s="521" t="str">
        <f t="shared" si="69"/>
        <v/>
      </c>
      <c r="V739" s="522"/>
      <c r="W739" s="523"/>
      <c r="X739" s="524"/>
      <c r="Y739" s="64" t="s">
        <v>271</v>
      </c>
    </row>
    <row r="740" spans="1:25" ht="14.25" customHeight="1" x14ac:dyDescent="0.2">
      <c r="A740" s="64"/>
      <c r="B740" s="64"/>
      <c r="C740" s="509" t="str">
        <f t="shared" si="66"/>
        <v>Malaysia | 2024</v>
      </c>
      <c r="D740" s="510" t="s">
        <v>238</v>
      </c>
      <c r="E740" s="511">
        <v>2024</v>
      </c>
      <c r="F740" s="512"/>
      <c r="G740" s="513"/>
      <c r="H740" s="513"/>
      <c r="I740" s="514"/>
      <c r="J740" s="514"/>
      <c r="K740" s="515"/>
      <c r="L740" s="516"/>
      <c r="M740" s="517"/>
      <c r="N740" s="517"/>
      <c r="O740" s="517"/>
      <c r="P740" s="517"/>
      <c r="Q740" s="517"/>
      <c r="R740" s="518"/>
      <c r="S740" s="519" t="str">
        <f t="shared" si="67"/>
        <v/>
      </c>
      <c r="T740" s="520" t="str">
        <f t="shared" si="68"/>
        <v/>
      </c>
      <c r="U740" s="521" t="str">
        <f t="shared" si="69"/>
        <v/>
      </c>
      <c r="V740" s="522"/>
      <c r="W740" s="523"/>
      <c r="X740" s="524"/>
      <c r="Y740" s="64" t="s">
        <v>271</v>
      </c>
    </row>
    <row r="741" spans="1:25" ht="14.25" customHeight="1" x14ac:dyDescent="0.2">
      <c r="A741" s="64"/>
      <c r="B741" s="64"/>
      <c r="C741" s="509" t="str">
        <f t="shared" si="66"/>
        <v>Malaysia | 2025</v>
      </c>
      <c r="D741" s="510" t="s">
        <v>238</v>
      </c>
      <c r="E741" s="511">
        <v>2025</v>
      </c>
      <c r="F741" s="512"/>
      <c r="G741" s="513"/>
      <c r="H741" s="513"/>
      <c r="I741" s="514"/>
      <c r="J741" s="514"/>
      <c r="K741" s="515"/>
      <c r="L741" s="516"/>
      <c r="M741" s="517"/>
      <c r="N741" s="517"/>
      <c r="O741" s="517"/>
      <c r="P741" s="517"/>
      <c r="Q741" s="517"/>
      <c r="R741" s="518"/>
      <c r="S741" s="519" t="str">
        <f t="shared" si="67"/>
        <v/>
      </c>
      <c r="T741" s="520" t="str">
        <f t="shared" si="68"/>
        <v/>
      </c>
      <c r="U741" s="521" t="str">
        <f t="shared" si="69"/>
        <v/>
      </c>
      <c r="V741" s="522"/>
      <c r="W741" s="523"/>
      <c r="X741" s="524"/>
      <c r="Y741" s="64" t="s">
        <v>271</v>
      </c>
    </row>
    <row r="742" spans="1:25" ht="14.25" customHeight="1" x14ac:dyDescent="0.2">
      <c r="A742" s="64"/>
      <c r="B742" s="64"/>
      <c r="C742" s="509" t="str">
        <f t="shared" si="66"/>
        <v>Malaysia | 2026</v>
      </c>
      <c r="D742" s="510" t="s">
        <v>238</v>
      </c>
      <c r="E742" s="511">
        <v>2026</v>
      </c>
      <c r="F742" s="512"/>
      <c r="G742" s="513"/>
      <c r="H742" s="513"/>
      <c r="I742" s="514"/>
      <c r="J742" s="514"/>
      <c r="K742" s="515"/>
      <c r="L742" s="516"/>
      <c r="M742" s="517"/>
      <c r="N742" s="517"/>
      <c r="O742" s="517"/>
      <c r="P742" s="517"/>
      <c r="Q742" s="517"/>
      <c r="R742" s="518"/>
      <c r="S742" s="519" t="str">
        <f t="shared" si="67"/>
        <v/>
      </c>
      <c r="T742" s="520" t="str">
        <f t="shared" si="68"/>
        <v/>
      </c>
      <c r="U742" s="521" t="str">
        <f t="shared" si="69"/>
        <v/>
      </c>
      <c r="V742" s="522"/>
      <c r="W742" s="523"/>
      <c r="X742" s="524"/>
      <c r="Y742" s="64" t="s">
        <v>271</v>
      </c>
    </row>
    <row r="743" spans="1:25" ht="14.25" customHeight="1" x14ac:dyDescent="0.2">
      <c r="A743" s="64"/>
      <c r="B743" s="64"/>
      <c r="C743" s="509" t="str">
        <f t="shared" si="66"/>
        <v>Malaysia | 2027</v>
      </c>
      <c r="D743" s="510" t="s">
        <v>238</v>
      </c>
      <c r="E743" s="511">
        <v>2027</v>
      </c>
      <c r="F743" s="512"/>
      <c r="G743" s="513"/>
      <c r="H743" s="513"/>
      <c r="I743" s="514"/>
      <c r="J743" s="514"/>
      <c r="K743" s="515"/>
      <c r="L743" s="516"/>
      <c r="M743" s="517"/>
      <c r="N743" s="517"/>
      <c r="O743" s="517"/>
      <c r="P743" s="517"/>
      <c r="Q743" s="517"/>
      <c r="R743" s="518"/>
      <c r="S743" s="519" t="str">
        <f t="shared" si="67"/>
        <v/>
      </c>
      <c r="T743" s="520" t="str">
        <f t="shared" si="68"/>
        <v/>
      </c>
      <c r="U743" s="521" t="str">
        <f t="shared" si="69"/>
        <v/>
      </c>
      <c r="V743" s="522"/>
      <c r="W743" s="523"/>
      <c r="X743" s="524"/>
      <c r="Y743" s="64" t="s">
        <v>271</v>
      </c>
    </row>
    <row r="744" spans="1:25" ht="14.25" customHeight="1" x14ac:dyDescent="0.2">
      <c r="A744" s="64"/>
      <c r="B744" s="64"/>
      <c r="C744" s="509" t="str">
        <f t="shared" si="66"/>
        <v>Malaysia | 2028</v>
      </c>
      <c r="D744" s="510" t="s">
        <v>238</v>
      </c>
      <c r="E744" s="511">
        <v>2028</v>
      </c>
      <c r="F744" s="512"/>
      <c r="G744" s="513"/>
      <c r="H744" s="513"/>
      <c r="I744" s="514"/>
      <c r="J744" s="514"/>
      <c r="K744" s="515"/>
      <c r="L744" s="516"/>
      <c r="M744" s="517"/>
      <c r="N744" s="517"/>
      <c r="O744" s="517"/>
      <c r="P744" s="517"/>
      <c r="Q744" s="517"/>
      <c r="R744" s="518"/>
      <c r="S744" s="519" t="str">
        <f t="shared" si="67"/>
        <v/>
      </c>
      <c r="T744" s="520" t="str">
        <f t="shared" si="68"/>
        <v/>
      </c>
      <c r="U744" s="521" t="str">
        <f t="shared" si="69"/>
        <v/>
      </c>
      <c r="V744" s="522"/>
      <c r="W744" s="523"/>
      <c r="X744" s="524"/>
      <c r="Y744" s="64" t="s">
        <v>271</v>
      </c>
    </row>
    <row r="745" spans="1:25" ht="14.25" customHeight="1" x14ac:dyDescent="0.2">
      <c r="A745" s="64"/>
      <c r="B745" s="64"/>
      <c r="C745" s="509" t="str">
        <f t="shared" si="66"/>
        <v>Malaysia | 2029</v>
      </c>
      <c r="D745" s="510" t="s">
        <v>238</v>
      </c>
      <c r="E745" s="511">
        <v>2029</v>
      </c>
      <c r="F745" s="512"/>
      <c r="G745" s="513"/>
      <c r="H745" s="513"/>
      <c r="I745" s="514"/>
      <c r="J745" s="514"/>
      <c r="K745" s="515"/>
      <c r="L745" s="516"/>
      <c r="M745" s="517"/>
      <c r="N745" s="517"/>
      <c r="O745" s="517"/>
      <c r="P745" s="517"/>
      <c r="Q745" s="517"/>
      <c r="R745" s="518"/>
      <c r="S745" s="519" t="str">
        <f t="shared" si="67"/>
        <v/>
      </c>
      <c r="T745" s="520" t="str">
        <f t="shared" si="68"/>
        <v/>
      </c>
      <c r="U745" s="521" t="str">
        <f t="shared" si="69"/>
        <v/>
      </c>
      <c r="V745" s="522"/>
      <c r="W745" s="523"/>
      <c r="X745" s="524"/>
      <c r="Y745" s="64" t="s">
        <v>271</v>
      </c>
    </row>
    <row r="746" spans="1:25" ht="14.25" customHeight="1" thickBot="1" x14ac:dyDescent="0.25">
      <c r="A746" s="64"/>
      <c r="B746" s="64"/>
      <c r="C746" s="525" t="str">
        <f t="shared" si="66"/>
        <v>Malaysia | 2030</v>
      </c>
      <c r="D746" s="510" t="s">
        <v>238</v>
      </c>
      <c r="E746" s="527">
        <v>2030</v>
      </c>
      <c r="F746" s="528"/>
      <c r="G746" s="529"/>
      <c r="H746" s="529"/>
      <c r="I746" s="530"/>
      <c r="J746" s="530"/>
      <c r="K746" s="531"/>
      <c r="L746" s="532"/>
      <c r="M746" s="533"/>
      <c r="N746" s="533"/>
      <c r="O746" s="533"/>
      <c r="P746" s="533"/>
      <c r="Q746" s="533"/>
      <c r="R746" s="534"/>
      <c r="S746" s="535" t="str">
        <f t="shared" si="67"/>
        <v/>
      </c>
      <c r="T746" s="536" t="str">
        <f t="shared" si="68"/>
        <v/>
      </c>
      <c r="U746" s="537" t="str">
        <f t="shared" si="69"/>
        <v/>
      </c>
      <c r="V746" s="538"/>
      <c r="W746" s="539"/>
      <c r="X746" s="540"/>
      <c r="Y746" s="64" t="s">
        <v>271</v>
      </c>
    </row>
    <row r="747" spans="1:25" ht="14.25" customHeight="1" x14ac:dyDescent="0.2">
      <c r="A747" s="64"/>
      <c r="B747" s="64"/>
      <c r="C747" s="493" t="str">
        <f t="shared" si="66"/>
        <v>Mexico | 2018</v>
      </c>
      <c r="D747" s="494" t="s">
        <v>30</v>
      </c>
      <c r="E747" s="495">
        <v>2018</v>
      </c>
      <c r="F747" s="496">
        <v>7.3856533704895033E-2</v>
      </c>
      <c r="G747" s="497">
        <v>0.10062367519973911</v>
      </c>
      <c r="H747" s="497">
        <v>0.61416319562822086</v>
      </c>
      <c r="I747" s="498">
        <v>5.6845974830647909E-3</v>
      </c>
      <c r="J747" s="551">
        <v>2.3222605971668419E-4</v>
      </c>
      <c r="K747" s="499">
        <v>3.4870348684958169E-2</v>
      </c>
      <c r="L747" s="500">
        <v>5.3405817509844904E-3</v>
      </c>
      <c r="M747" s="501">
        <v>9.0221677067429548E-2</v>
      </c>
      <c r="N747" s="501">
        <v>1.7315046766375641E-2</v>
      </c>
      <c r="O747" s="501">
        <v>1.715322967157306E-2</v>
      </c>
      <c r="P747" s="501"/>
      <c r="Q747" s="501">
        <v>4.0538887983042553E-2</v>
      </c>
      <c r="R747" s="502"/>
      <c r="S747" s="503">
        <f t="shared" si="67"/>
        <v>0.82943057676059473</v>
      </c>
      <c r="T747" s="504">
        <f t="shared" si="68"/>
        <v>0.20543977192436347</v>
      </c>
      <c r="U747" s="505">
        <f t="shared" si="69"/>
        <v>0.1705694232394053</v>
      </c>
      <c r="V747" s="506">
        <v>2017</v>
      </c>
      <c r="W747" s="507" t="s">
        <v>354</v>
      </c>
      <c r="X747" s="546" t="s">
        <v>355</v>
      </c>
      <c r="Y747" s="64" t="s">
        <v>271</v>
      </c>
    </row>
    <row r="748" spans="1:25" ht="14.25" customHeight="1" x14ac:dyDescent="0.2">
      <c r="A748" s="64"/>
      <c r="B748" s="64"/>
      <c r="C748" s="509" t="str">
        <f t="shared" si="66"/>
        <v>Mexico | 2019</v>
      </c>
      <c r="D748" s="510" t="s">
        <v>30</v>
      </c>
      <c r="E748" s="511">
        <v>2019</v>
      </c>
      <c r="F748" s="512">
        <v>5.7420963164572902E-2</v>
      </c>
      <c r="G748" s="513">
        <v>0.10015146305318522</v>
      </c>
      <c r="H748" s="513">
        <v>0.62108992861501511</v>
      </c>
      <c r="I748" s="514">
        <v>8.3577094815144859E-3</v>
      </c>
      <c r="J748" s="553">
        <v>2.990517516926087E-4</v>
      </c>
      <c r="K748" s="515">
        <v>3.3746839979465926E-2</v>
      </c>
      <c r="L748" s="516">
        <v>5.8224286392297786E-3</v>
      </c>
      <c r="M748" s="517">
        <v>8.6011279215055747E-2</v>
      </c>
      <c r="N748" s="517">
        <v>1.5875773660199724E-2</v>
      </c>
      <c r="O748" s="517">
        <v>2.4857617465590887E-2</v>
      </c>
      <c r="P748" s="517"/>
      <c r="Q748" s="517">
        <v>4.6366944974477693E-2</v>
      </c>
      <c r="R748" s="518"/>
      <c r="S748" s="519">
        <f t="shared" si="67"/>
        <v>0.82106595604544619</v>
      </c>
      <c r="T748" s="520">
        <f t="shared" si="68"/>
        <v>0.21268088393401974</v>
      </c>
      <c r="U748" s="521">
        <f t="shared" si="69"/>
        <v>0.17893404395455384</v>
      </c>
      <c r="V748" s="522">
        <v>2018</v>
      </c>
      <c r="W748" s="523" t="s">
        <v>354</v>
      </c>
      <c r="X748" s="548" t="s">
        <v>355</v>
      </c>
      <c r="Y748" s="64" t="s">
        <v>271</v>
      </c>
    </row>
    <row r="749" spans="1:25" ht="14.25" customHeight="1" x14ac:dyDescent="0.2">
      <c r="A749" s="64"/>
      <c r="B749" s="64"/>
      <c r="C749" s="509" t="str">
        <f t="shared" si="66"/>
        <v>Mexico | 2020</v>
      </c>
      <c r="D749" s="510" t="s">
        <v>30</v>
      </c>
      <c r="E749" s="511">
        <v>2020</v>
      </c>
      <c r="F749" s="512">
        <v>4.1624917490965564E-2</v>
      </c>
      <c r="G749" s="513">
        <v>9.96976251644245E-2</v>
      </c>
      <c r="H749" s="513">
        <v>0.62774713533381155</v>
      </c>
      <c r="I749" s="514">
        <v>1.0926807956957591E-2</v>
      </c>
      <c r="J749" s="553">
        <v>3.6327718761723415E-4</v>
      </c>
      <c r="K749" s="515">
        <v>3.2667048147286354E-2</v>
      </c>
      <c r="L749" s="516">
        <v>6.2855263720243346E-3</v>
      </c>
      <c r="M749" s="517">
        <v>8.1964712251226368E-2</v>
      </c>
      <c r="N749" s="517">
        <v>1.449250414325943E-2</v>
      </c>
      <c r="O749" s="517">
        <v>3.2262219647359959E-2</v>
      </c>
      <c r="P749" s="517"/>
      <c r="Q749" s="517">
        <v>5.1968226305067367E-2</v>
      </c>
      <c r="R749" s="518"/>
      <c r="S749" s="519">
        <f t="shared" si="67"/>
        <v>0.81302681128106258</v>
      </c>
      <c r="T749" s="520">
        <f t="shared" si="68"/>
        <v>0.2196402368662238</v>
      </c>
      <c r="U749" s="521">
        <f t="shared" si="69"/>
        <v>0.18697318871893748</v>
      </c>
      <c r="V749" s="522">
        <v>2019</v>
      </c>
      <c r="W749" s="523" t="s">
        <v>354</v>
      </c>
      <c r="X749" s="548" t="s">
        <v>355</v>
      </c>
      <c r="Y749" s="64" t="s">
        <v>271</v>
      </c>
    </row>
    <row r="750" spans="1:25" ht="14.25" customHeight="1" x14ac:dyDescent="0.2">
      <c r="A750" s="64"/>
      <c r="B750" s="64"/>
      <c r="C750" s="509" t="str">
        <f t="shared" si="66"/>
        <v>Mexico | 2021</v>
      </c>
      <c r="D750" s="510" t="s">
        <v>30</v>
      </c>
      <c r="E750" s="511">
        <v>2021</v>
      </c>
      <c r="F750" s="512">
        <v>2.6431782187441775E-2</v>
      </c>
      <c r="G750" s="513">
        <v>9.9261109558412525E-2</v>
      </c>
      <c r="H750" s="513">
        <v>0.63415024687907584</v>
      </c>
      <c r="I750" s="514">
        <v>1.3397847959754053E-2</v>
      </c>
      <c r="J750" s="553">
        <v>4.2505123905347495E-4</v>
      </c>
      <c r="K750" s="515">
        <v>3.1628470281348985E-2</v>
      </c>
      <c r="L750" s="516">
        <v>6.7309483882988632E-3</v>
      </c>
      <c r="M750" s="517">
        <v>7.8072596422582449E-2</v>
      </c>
      <c r="N750" s="517">
        <v>1.316203186137507E-2</v>
      </c>
      <c r="O750" s="517">
        <v>3.9384199739146634E-2</v>
      </c>
      <c r="P750" s="517"/>
      <c r="Q750" s="517">
        <v>5.7355715483510344E-2</v>
      </c>
      <c r="R750" s="518"/>
      <c r="S750" s="519">
        <f t="shared" si="67"/>
        <v>0.80529450810508663</v>
      </c>
      <c r="T750" s="520">
        <f t="shared" si="68"/>
        <v>0.22633396217626237</v>
      </c>
      <c r="U750" s="521">
        <f t="shared" si="69"/>
        <v>0.19470549189491337</v>
      </c>
      <c r="V750" s="522">
        <v>2020</v>
      </c>
      <c r="W750" s="523" t="s">
        <v>354</v>
      </c>
      <c r="X750" s="548" t="s">
        <v>355</v>
      </c>
      <c r="Y750" s="64" t="s">
        <v>271</v>
      </c>
    </row>
    <row r="751" spans="1:25" ht="14.25" customHeight="1" x14ac:dyDescent="0.2">
      <c r="A751" s="64"/>
      <c r="B751" s="64"/>
      <c r="C751" s="509" t="str">
        <f t="shared" si="66"/>
        <v>Mexico | 2022</v>
      </c>
      <c r="D751" s="510" t="s">
        <v>30</v>
      </c>
      <c r="E751" s="511">
        <v>2022</v>
      </c>
      <c r="F751" s="512">
        <v>3.7890340824346246E-2</v>
      </c>
      <c r="G751" s="513">
        <v>0.14238707929637442</v>
      </c>
      <c r="H751" s="513">
        <v>0.55569861837839807</v>
      </c>
      <c r="I751" s="514">
        <v>0</v>
      </c>
      <c r="J751" s="553">
        <v>5.052857147205557E-4</v>
      </c>
      <c r="K751" s="515">
        <v>3.5324341682723186E-2</v>
      </c>
      <c r="L751" s="516">
        <v>6.2521497472049483E-3</v>
      </c>
      <c r="M751" s="517">
        <v>0.10515726256898215</v>
      </c>
      <c r="N751" s="517">
        <v>1.5322941493393237E-2</v>
      </c>
      <c r="O751" s="517">
        <v>3.7856858036021394E-2</v>
      </c>
      <c r="P751" s="517"/>
      <c r="Q751" s="517">
        <v>6.3605122257835739E-2</v>
      </c>
      <c r="R751" s="518"/>
      <c r="S751" s="519">
        <f t="shared" si="67"/>
        <v>0.77180566589656252</v>
      </c>
      <c r="T751" s="520">
        <f t="shared" si="68"/>
        <v>0.26351867578616067</v>
      </c>
      <c r="U751" s="521">
        <f t="shared" si="69"/>
        <v>0.22819433410343748</v>
      </c>
      <c r="V751" s="522">
        <v>2021</v>
      </c>
      <c r="W751" s="523" t="s">
        <v>788</v>
      </c>
      <c r="X751" s="524" t="s">
        <v>355</v>
      </c>
      <c r="Y751" s="64" t="s">
        <v>271</v>
      </c>
    </row>
    <row r="752" spans="1:25" ht="14.25" customHeight="1" x14ac:dyDescent="0.2">
      <c r="A752" s="64"/>
      <c r="B752" s="64"/>
      <c r="C752" s="509" t="str">
        <f t="shared" si="66"/>
        <v>Mexico | 2023</v>
      </c>
      <c r="D752" s="510" t="s">
        <v>30</v>
      </c>
      <c r="E752" s="511">
        <v>2023</v>
      </c>
      <c r="F752" s="512"/>
      <c r="G752" s="513"/>
      <c r="H752" s="513"/>
      <c r="I752" s="514"/>
      <c r="J752" s="514"/>
      <c r="K752" s="515"/>
      <c r="L752" s="516"/>
      <c r="M752" s="517"/>
      <c r="N752" s="517"/>
      <c r="O752" s="517"/>
      <c r="P752" s="517"/>
      <c r="Q752" s="517"/>
      <c r="R752" s="518"/>
      <c r="S752" s="519" t="str">
        <f t="shared" si="67"/>
        <v/>
      </c>
      <c r="T752" s="520" t="str">
        <f t="shared" si="68"/>
        <v/>
      </c>
      <c r="U752" s="521" t="str">
        <f t="shared" si="69"/>
        <v/>
      </c>
      <c r="V752" s="522"/>
      <c r="W752" s="523"/>
      <c r="X752" s="524"/>
      <c r="Y752" s="64" t="s">
        <v>271</v>
      </c>
    </row>
    <row r="753" spans="1:25" ht="14.25" customHeight="1" x14ac:dyDescent="0.2">
      <c r="A753" s="64"/>
      <c r="B753" s="64"/>
      <c r="C753" s="509" t="str">
        <f t="shared" si="66"/>
        <v>Mexico | 2024</v>
      </c>
      <c r="D753" s="510" t="s">
        <v>30</v>
      </c>
      <c r="E753" s="511">
        <v>2024</v>
      </c>
      <c r="F753" s="512"/>
      <c r="G753" s="513"/>
      <c r="H753" s="513"/>
      <c r="I753" s="514"/>
      <c r="J753" s="514"/>
      <c r="K753" s="515"/>
      <c r="L753" s="516"/>
      <c r="M753" s="517"/>
      <c r="N753" s="517"/>
      <c r="O753" s="517"/>
      <c r="P753" s="517"/>
      <c r="Q753" s="517"/>
      <c r="R753" s="518"/>
      <c r="S753" s="519" t="str">
        <f t="shared" si="67"/>
        <v/>
      </c>
      <c r="T753" s="520" t="str">
        <f t="shared" si="68"/>
        <v/>
      </c>
      <c r="U753" s="521" t="str">
        <f t="shared" si="69"/>
        <v/>
      </c>
      <c r="V753" s="522"/>
      <c r="W753" s="523"/>
      <c r="X753" s="524"/>
      <c r="Y753" s="64" t="s">
        <v>271</v>
      </c>
    </row>
    <row r="754" spans="1:25" ht="14.25" customHeight="1" x14ac:dyDescent="0.2">
      <c r="A754" s="64"/>
      <c r="B754" s="64"/>
      <c r="C754" s="509" t="str">
        <f t="shared" si="66"/>
        <v>Mexico | 2025</v>
      </c>
      <c r="D754" s="510" t="s">
        <v>30</v>
      </c>
      <c r="E754" s="511">
        <v>2025</v>
      </c>
      <c r="F754" s="512"/>
      <c r="G754" s="513"/>
      <c r="H754" s="513"/>
      <c r="I754" s="514"/>
      <c r="J754" s="514"/>
      <c r="K754" s="515"/>
      <c r="L754" s="516"/>
      <c r="M754" s="517"/>
      <c r="N754" s="517"/>
      <c r="O754" s="517"/>
      <c r="P754" s="517"/>
      <c r="Q754" s="517"/>
      <c r="R754" s="518"/>
      <c r="S754" s="519" t="str">
        <f t="shared" si="67"/>
        <v/>
      </c>
      <c r="T754" s="520" t="str">
        <f t="shared" si="68"/>
        <v/>
      </c>
      <c r="U754" s="521" t="str">
        <f t="shared" si="69"/>
        <v/>
      </c>
      <c r="V754" s="522"/>
      <c r="W754" s="523"/>
      <c r="X754" s="524"/>
      <c r="Y754" s="64" t="s">
        <v>271</v>
      </c>
    </row>
    <row r="755" spans="1:25" ht="14.25" customHeight="1" x14ac:dyDescent="0.2">
      <c r="A755" s="64"/>
      <c r="B755" s="64"/>
      <c r="C755" s="509" t="str">
        <f t="shared" si="66"/>
        <v>Mexico | 2026</v>
      </c>
      <c r="D755" s="510" t="s">
        <v>30</v>
      </c>
      <c r="E755" s="511">
        <v>2026</v>
      </c>
      <c r="F755" s="512"/>
      <c r="G755" s="513"/>
      <c r="H755" s="513"/>
      <c r="I755" s="514"/>
      <c r="J755" s="514"/>
      <c r="K755" s="515"/>
      <c r="L755" s="516"/>
      <c r="M755" s="517"/>
      <c r="N755" s="517"/>
      <c r="O755" s="517"/>
      <c r="P755" s="517"/>
      <c r="Q755" s="517"/>
      <c r="R755" s="518"/>
      <c r="S755" s="519" t="str">
        <f t="shared" si="67"/>
        <v/>
      </c>
      <c r="T755" s="520" t="str">
        <f t="shared" si="68"/>
        <v/>
      </c>
      <c r="U755" s="521" t="str">
        <f t="shared" si="69"/>
        <v/>
      </c>
      <c r="V755" s="522"/>
      <c r="W755" s="523"/>
      <c r="X755" s="524"/>
      <c r="Y755" s="64" t="s">
        <v>271</v>
      </c>
    </row>
    <row r="756" spans="1:25" ht="14.25" customHeight="1" x14ac:dyDescent="0.2">
      <c r="A756" s="64"/>
      <c r="B756" s="64"/>
      <c r="C756" s="509" t="str">
        <f t="shared" si="66"/>
        <v>Mexico | 2027</v>
      </c>
      <c r="D756" s="510" t="s">
        <v>30</v>
      </c>
      <c r="E756" s="511">
        <v>2027</v>
      </c>
      <c r="F756" s="512"/>
      <c r="G756" s="513"/>
      <c r="H756" s="513"/>
      <c r="I756" s="514"/>
      <c r="J756" s="514"/>
      <c r="K756" s="515"/>
      <c r="L756" s="516"/>
      <c r="M756" s="517"/>
      <c r="N756" s="517"/>
      <c r="O756" s="517"/>
      <c r="P756" s="517"/>
      <c r="Q756" s="517"/>
      <c r="R756" s="518"/>
      <c r="S756" s="519" t="str">
        <f t="shared" si="67"/>
        <v/>
      </c>
      <c r="T756" s="520" t="str">
        <f t="shared" si="68"/>
        <v/>
      </c>
      <c r="U756" s="521" t="str">
        <f t="shared" si="69"/>
        <v/>
      </c>
      <c r="V756" s="522"/>
      <c r="W756" s="523"/>
      <c r="X756" s="524"/>
      <c r="Y756" s="64" t="s">
        <v>271</v>
      </c>
    </row>
    <row r="757" spans="1:25" ht="14.25" customHeight="1" x14ac:dyDescent="0.2">
      <c r="A757" s="64"/>
      <c r="B757" s="64"/>
      <c r="C757" s="509" t="str">
        <f t="shared" si="66"/>
        <v>Mexico | 2028</v>
      </c>
      <c r="D757" s="510" t="s">
        <v>30</v>
      </c>
      <c r="E757" s="511">
        <v>2028</v>
      </c>
      <c r="F757" s="512"/>
      <c r="G757" s="513"/>
      <c r="H757" s="513"/>
      <c r="I757" s="514"/>
      <c r="J757" s="514"/>
      <c r="K757" s="515"/>
      <c r="L757" s="516"/>
      <c r="M757" s="517"/>
      <c r="N757" s="517"/>
      <c r="O757" s="517"/>
      <c r="P757" s="517"/>
      <c r="Q757" s="517"/>
      <c r="R757" s="518"/>
      <c r="S757" s="519" t="str">
        <f t="shared" si="67"/>
        <v/>
      </c>
      <c r="T757" s="520" t="str">
        <f t="shared" si="68"/>
        <v/>
      </c>
      <c r="U757" s="521" t="str">
        <f t="shared" si="69"/>
        <v/>
      </c>
      <c r="V757" s="522"/>
      <c r="W757" s="523"/>
      <c r="X757" s="524"/>
      <c r="Y757" s="64" t="s">
        <v>271</v>
      </c>
    </row>
    <row r="758" spans="1:25" ht="14.25" customHeight="1" x14ac:dyDescent="0.2">
      <c r="A758" s="64"/>
      <c r="B758" s="64"/>
      <c r="C758" s="509" t="str">
        <f t="shared" si="66"/>
        <v>Mexico | 2029</v>
      </c>
      <c r="D758" s="510" t="s">
        <v>30</v>
      </c>
      <c r="E758" s="511">
        <v>2029</v>
      </c>
      <c r="F758" s="512"/>
      <c r="G758" s="513"/>
      <c r="H758" s="513"/>
      <c r="I758" s="514"/>
      <c r="J758" s="514"/>
      <c r="K758" s="515"/>
      <c r="L758" s="516"/>
      <c r="M758" s="517"/>
      <c r="N758" s="517"/>
      <c r="O758" s="517"/>
      <c r="P758" s="517"/>
      <c r="Q758" s="517"/>
      <c r="R758" s="518"/>
      <c r="S758" s="519" t="str">
        <f t="shared" si="67"/>
        <v/>
      </c>
      <c r="T758" s="520" t="str">
        <f t="shared" si="68"/>
        <v/>
      </c>
      <c r="U758" s="521" t="str">
        <f t="shared" si="69"/>
        <v/>
      </c>
      <c r="V758" s="522"/>
      <c r="W758" s="523"/>
      <c r="X758" s="524"/>
      <c r="Y758" s="64" t="s">
        <v>271</v>
      </c>
    </row>
    <row r="759" spans="1:25" ht="14.25" customHeight="1" thickBot="1" x14ac:dyDescent="0.25">
      <c r="A759" s="64"/>
      <c r="B759" s="64"/>
      <c r="C759" s="525" t="str">
        <f t="shared" si="66"/>
        <v>Mexico | 2030</v>
      </c>
      <c r="D759" s="510" t="s">
        <v>30</v>
      </c>
      <c r="E759" s="527">
        <v>2030</v>
      </c>
      <c r="F759" s="528"/>
      <c r="G759" s="529"/>
      <c r="H759" s="529"/>
      <c r="I759" s="530"/>
      <c r="J759" s="530"/>
      <c r="K759" s="531"/>
      <c r="L759" s="532"/>
      <c r="M759" s="533"/>
      <c r="N759" s="533"/>
      <c r="O759" s="533"/>
      <c r="P759" s="533"/>
      <c r="Q759" s="533"/>
      <c r="R759" s="534"/>
      <c r="S759" s="535" t="str">
        <f t="shared" si="67"/>
        <v/>
      </c>
      <c r="T759" s="536" t="str">
        <f t="shared" si="68"/>
        <v/>
      </c>
      <c r="U759" s="537" t="str">
        <f t="shared" si="69"/>
        <v/>
      </c>
      <c r="V759" s="538"/>
      <c r="W759" s="539"/>
      <c r="X759" s="540"/>
      <c r="Y759" s="64" t="s">
        <v>271</v>
      </c>
    </row>
    <row r="760" spans="1:25" ht="14.25" customHeight="1" x14ac:dyDescent="0.2">
      <c r="A760" s="64"/>
      <c r="B760" s="64"/>
      <c r="C760" s="493" t="str">
        <f t="shared" si="66"/>
        <v>Morocco | 2018</v>
      </c>
      <c r="D760" s="494" t="s">
        <v>250</v>
      </c>
      <c r="E760" s="495">
        <v>2018</v>
      </c>
      <c r="F760" s="496">
        <v>0.60860281887923939</v>
      </c>
      <c r="G760" s="497">
        <v>4.6104617367933379E-2</v>
      </c>
      <c r="H760" s="497">
        <v>0.13966631560167361</v>
      </c>
      <c r="I760" s="498">
        <v>3.7466116473005399E-2</v>
      </c>
      <c r="J760" s="498"/>
      <c r="K760" s="499"/>
      <c r="L760" s="500"/>
      <c r="M760" s="501">
        <v>5.4230908682815653E-2</v>
      </c>
      <c r="N760" s="501"/>
      <c r="O760" s="501">
        <v>4.3911899952232139E-3</v>
      </c>
      <c r="P760" s="501">
        <v>1.3190835477131855E-2</v>
      </c>
      <c r="Q760" s="501">
        <v>9.6347197522977476E-2</v>
      </c>
      <c r="R760" s="502"/>
      <c r="S760" s="503">
        <f t="shared" si="67"/>
        <v>0.83183986832185175</v>
      </c>
      <c r="T760" s="504">
        <f t="shared" si="68"/>
        <v>0.16816013167814819</v>
      </c>
      <c r="U760" s="505">
        <f t="shared" si="69"/>
        <v>0.16816013167814819</v>
      </c>
      <c r="V760" s="506">
        <v>2017</v>
      </c>
      <c r="W760" s="507" t="s">
        <v>354</v>
      </c>
      <c r="X760" s="546" t="s">
        <v>355</v>
      </c>
      <c r="Y760" s="64" t="s">
        <v>271</v>
      </c>
    </row>
    <row r="761" spans="1:25" ht="14.25" customHeight="1" x14ac:dyDescent="0.2">
      <c r="A761" s="64"/>
      <c r="B761" s="64"/>
      <c r="C761" s="509" t="str">
        <f t="shared" si="66"/>
        <v>Morocco | 2019</v>
      </c>
      <c r="D761" s="510" t="s">
        <v>250</v>
      </c>
      <c r="E761" s="511">
        <v>2019</v>
      </c>
      <c r="F761" s="512">
        <v>0.63440453893251847</v>
      </c>
      <c r="G761" s="513">
        <v>3.5537081457628232E-2</v>
      </c>
      <c r="H761" s="513">
        <v>0.12016560969999671</v>
      </c>
      <c r="I761" s="514">
        <v>3.5652088193737067E-2</v>
      </c>
      <c r="J761" s="514"/>
      <c r="K761" s="515"/>
      <c r="L761" s="516"/>
      <c r="M761" s="517">
        <v>4.617794280331658E-2</v>
      </c>
      <c r="N761" s="517"/>
      <c r="O761" s="517">
        <v>6.2541758398229992E-3</v>
      </c>
      <c r="P761" s="517">
        <v>1.8773480541955555E-2</v>
      </c>
      <c r="Q761" s="517">
        <v>0.10303508253102445</v>
      </c>
      <c r="R761" s="518"/>
      <c r="S761" s="519">
        <f t="shared" si="67"/>
        <v>0.82575931828388049</v>
      </c>
      <c r="T761" s="520">
        <f t="shared" si="68"/>
        <v>0.17424068171611956</v>
      </c>
      <c r="U761" s="521">
        <f t="shared" si="69"/>
        <v>0.17424068171611956</v>
      </c>
      <c r="V761" s="522">
        <v>2018</v>
      </c>
      <c r="W761" s="523" t="s">
        <v>354</v>
      </c>
      <c r="X761" s="548" t="s">
        <v>355</v>
      </c>
      <c r="Y761" s="64" t="s">
        <v>271</v>
      </c>
    </row>
    <row r="762" spans="1:25" ht="14.25" customHeight="1" x14ac:dyDescent="0.2">
      <c r="A762" s="64"/>
      <c r="B762" s="64"/>
      <c r="C762" s="509" t="str">
        <f t="shared" si="66"/>
        <v>Morocco | 2020</v>
      </c>
      <c r="D762" s="510" t="s">
        <v>250</v>
      </c>
      <c r="E762" s="511">
        <v>2020</v>
      </c>
      <c r="F762" s="512">
        <v>0.65782311859130072</v>
      </c>
      <c r="G762" s="513">
        <v>2.5945601470964648E-2</v>
      </c>
      <c r="H762" s="513">
        <v>0.10246605968480822</v>
      </c>
      <c r="I762" s="514">
        <v>3.4005610142134053E-2</v>
      </c>
      <c r="J762" s="514"/>
      <c r="K762" s="515"/>
      <c r="L762" s="516"/>
      <c r="M762" s="517">
        <v>3.8868778044181179E-2</v>
      </c>
      <c r="N762" s="517"/>
      <c r="O762" s="517">
        <v>7.9450895585539E-3</v>
      </c>
      <c r="P762" s="517">
        <v>2.3840492271689679E-2</v>
      </c>
      <c r="Q762" s="517">
        <v>0.10910525023636772</v>
      </c>
      <c r="R762" s="518"/>
      <c r="S762" s="519">
        <f t="shared" si="67"/>
        <v>0.82024038988920756</v>
      </c>
      <c r="T762" s="520">
        <f t="shared" si="68"/>
        <v>0.17975961011079247</v>
      </c>
      <c r="U762" s="521">
        <f t="shared" si="69"/>
        <v>0.17975961011079247</v>
      </c>
      <c r="V762" s="522">
        <v>2019</v>
      </c>
      <c r="W762" s="523" t="s">
        <v>354</v>
      </c>
      <c r="X762" s="548" t="s">
        <v>355</v>
      </c>
      <c r="Y762" s="64" t="s">
        <v>271</v>
      </c>
    </row>
    <row r="763" spans="1:25" ht="14.25" customHeight="1" x14ac:dyDescent="0.2">
      <c r="A763" s="64"/>
      <c r="B763" s="64"/>
      <c r="C763" s="509" t="str">
        <f t="shared" si="66"/>
        <v>Morocco | 2021</v>
      </c>
      <c r="D763" s="510" t="s">
        <v>250</v>
      </c>
      <c r="E763" s="511">
        <v>2021</v>
      </c>
      <c r="F763" s="512">
        <v>0.67917415618134613</v>
      </c>
      <c r="G763" s="513">
        <v>1.7200918713800677E-2</v>
      </c>
      <c r="H763" s="513">
        <v>8.6329139205112843E-2</v>
      </c>
      <c r="I763" s="514">
        <v>3.2504493708807668E-2</v>
      </c>
      <c r="J763" s="514"/>
      <c r="K763" s="515"/>
      <c r="L763" s="516"/>
      <c r="M763" s="517">
        <v>3.2204913121629722E-2</v>
      </c>
      <c r="N763" s="517"/>
      <c r="O763" s="517">
        <v>9.4867185939684438E-3</v>
      </c>
      <c r="P763" s="517">
        <v>2.8460155781905333E-2</v>
      </c>
      <c r="Q763" s="517">
        <v>0.11463950469342919</v>
      </c>
      <c r="R763" s="518"/>
      <c r="S763" s="519">
        <f t="shared" ref="S763:S772" si="70">IFERROR(1-U763,"")</f>
        <v>0.81520870780906729</v>
      </c>
      <c r="T763" s="520">
        <f t="shared" ref="T763:T772" si="71">IF(AND(ISBLANK(F763),ISBLANK(H763),ISBLANK(Q763),ISBLANK(M763)),"",SUM(K763:R763))</f>
        <v>0.18479129219093271</v>
      </c>
      <c r="U763" s="521">
        <f t="shared" ref="U763:U772" si="72">IF(AND(ISBLANK(F763),ISBLANK(H763),ISBLANK(Q763),ISBLANK(M763)),"",SUM(L763:R763))</f>
        <v>0.18479129219093271</v>
      </c>
      <c r="V763" s="522">
        <v>2020</v>
      </c>
      <c r="W763" s="523" t="s">
        <v>354</v>
      </c>
      <c r="X763" s="548" t="s">
        <v>355</v>
      </c>
      <c r="Y763" s="64" t="s">
        <v>271</v>
      </c>
    </row>
    <row r="764" spans="1:25" ht="14.25" customHeight="1" x14ac:dyDescent="0.2">
      <c r="A764" s="64"/>
      <c r="B764" s="64"/>
      <c r="C764" s="509" t="str">
        <f t="shared" si="66"/>
        <v>Morocco | 2022</v>
      </c>
      <c r="D764" s="510" t="s">
        <v>250</v>
      </c>
      <c r="E764" s="511">
        <v>2022</v>
      </c>
      <c r="F764" s="512">
        <v>0.67917415618134613</v>
      </c>
      <c r="G764" s="513">
        <v>1.7200918713800677E-2</v>
      </c>
      <c r="H764" s="513">
        <v>8.6329139205112843E-2</v>
      </c>
      <c r="I764" s="514">
        <v>3.2504493708807668E-2</v>
      </c>
      <c r="J764" s="514"/>
      <c r="K764" s="515"/>
      <c r="L764" s="516"/>
      <c r="M764" s="517">
        <v>3.2204913121629722E-2</v>
      </c>
      <c r="N764" s="517"/>
      <c r="O764" s="517">
        <v>9.4867185939684438E-3</v>
      </c>
      <c r="P764" s="517">
        <v>2.8460155781905333E-2</v>
      </c>
      <c r="Q764" s="517">
        <v>0.11463950469342919</v>
      </c>
      <c r="R764" s="518"/>
      <c r="S764" s="519">
        <f t="shared" si="70"/>
        <v>0.81520870780906729</v>
      </c>
      <c r="T764" s="520">
        <f t="shared" si="71"/>
        <v>0.18479129219093271</v>
      </c>
      <c r="U764" s="521">
        <f t="shared" si="72"/>
        <v>0.18479129219093271</v>
      </c>
      <c r="V764" s="522">
        <v>2020</v>
      </c>
      <c r="W764" s="523" t="s">
        <v>788</v>
      </c>
      <c r="X764" s="524" t="s">
        <v>355</v>
      </c>
      <c r="Y764" s="64" t="s">
        <v>271</v>
      </c>
    </row>
    <row r="765" spans="1:25" ht="14.25" customHeight="1" x14ac:dyDescent="0.2">
      <c r="A765" s="64"/>
      <c r="B765" s="64"/>
      <c r="C765" s="509" t="str">
        <f t="shared" si="66"/>
        <v>Morocco | 2023</v>
      </c>
      <c r="D765" s="510" t="s">
        <v>250</v>
      </c>
      <c r="E765" s="511">
        <v>2023</v>
      </c>
      <c r="F765" s="512"/>
      <c r="G765" s="513"/>
      <c r="H765" s="513"/>
      <c r="I765" s="514"/>
      <c r="J765" s="514"/>
      <c r="K765" s="515"/>
      <c r="L765" s="516"/>
      <c r="M765" s="517"/>
      <c r="N765" s="517"/>
      <c r="O765" s="517"/>
      <c r="P765" s="517"/>
      <c r="Q765" s="517"/>
      <c r="R765" s="518"/>
      <c r="S765" s="519" t="str">
        <f t="shared" si="70"/>
        <v/>
      </c>
      <c r="T765" s="520" t="str">
        <f t="shared" si="71"/>
        <v/>
      </c>
      <c r="U765" s="521" t="str">
        <f t="shared" si="72"/>
        <v/>
      </c>
      <c r="V765" s="522"/>
      <c r="W765" s="523"/>
      <c r="X765" s="524"/>
      <c r="Y765" s="64" t="s">
        <v>271</v>
      </c>
    </row>
    <row r="766" spans="1:25" ht="14.25" customHeight="1" x14ac:dyDescent="0.2">
      <c r="A766" s="64"/>
      <c r="B766" s="64"/>
      <c r="C766" s="509" t="str">
        <f t="shared" si="66"/>
        <v>Morocco | 2024</v>
      </c>
      <c r="D766" s="510" t="s">
        <v>250</v>
      </c>
      <c r="E766" s="511">
        <v>2024</v>
      </c>
      <c r="F766" s="512"/>
      <c r="G766" s="513"/>
      <c r="H766" s="513"/>
      <c r="I766" s="514"/>
      <c r="J766" s="514"/>
      <c r="K766" s="515"/>
      <c r="L766" s="516"/>
      <c r="M766" s="517"/>
      <c r="N766" s="517"/>
      <c r="O766" s="517"/>
      <c r="P766" s="517"/>
      <c r="Q766" s="517"/>
      <c r="R766" s="518"/>
      <c r="S766" s="519" t="str">
        <f t="shared" si="70"/>
        <v/>
      </c>
      <c r="T766" s="520" t="str">
        <f t="shared" si="71"/>
        <v/>
      </c>
      <c r="U766" s="521" t="str">
        <f t="shared" si="72"/>
        <v/>
      </c>
      <c r="V766" s="522"/>
      <c r="W766" s="523"/>
      <c r="X766" s="524"/>
      <c r="Y766" s="64" t="s">
        <v>271</v>
      </c>
    </row>
    <row r="767" spans="1:25" ht="14.25" customHeight="1" x14ac:dyDescent="0.2">
      <c r="A767" s="64"/>
      <c r="B767" s="64"/>
      <c r="C767" s="509" t="str">
        <f t="shared" si="66"/>
        <v>Morocco | 2025</v>
      </c>
      <c r="D767" s="510" t="s">
        <v>250</v>
      </c>
      <c r="E767" s="511">
        <v>2025</v>
      </c>
      <c r="F767" s="512"/>
      <c r="G767" s="513"/>
      <c r="H767" s="513"/>
      <c r="I767" s="514"/>
      <c r="J767" s="514"/>
      <c r="K767" s="515"/>
      <c r="L767" s="516"/>
      <c r="M767" s="517"/>
      <c r="N767" s="517"/>
      <c r="O767" s="517"/>
      <c r="P767" s="517"/>
      <c r="Q767" s="517"/>
      <c r="R767" s="518"/>
      <c r="S767" s="519" t="str">
        <f t="shared" si="70"/>
        <v/>
      </c>
      <c r="T767" s="520" t="str">
        <f t="shared" si="71"/>
        <v/>
      </c>
      <c r="U767" s="521" t="str">
        <f t="shared" si="72"/>
        <v/>
      </c>
      <c r="V767" s="522"/>
      <c r="W767" s="523"/>
      <c r="X767" s="524"/>
      <c r="Y767" s="64" t="s">
        <v>271</v>
      </c>
    </row>
    <row r="768" spans="1:25" ht="14.25" customHeight="1" x14ac:dyDescent="0.2">
      <c r="A768" s="64"/>
      <c r="B768" s="64"/>
      <c r="C768" s="509" t="str">
        <f t="shared" si="66"/>
        <v>Morocco | 2026</v>
      </c>
      <c r="D768" s="510" t="s">
        <v>250</v>
      </c>
      <c r="E768" s="511">
        <v>2026</v>
      </c>
      <c r="F768" s="512"/>
      <c r="G768" s="513"/>
      <c r="H768" s="513"/>
      <c r="I768" s="514"/>
      <c r="J768" s="514"/>
      <c r="K768" s="515"/>
      <c r="L768" s="516"/>
      <c r="M768" s="517"/>
      <c r="N768" s="517"/>
      <c r="O768" s="517"/>
      <c r="P768" s="517"/>
      <c r="Q768" s="517"/>
      <c r="R768" s="518"/>
      <c r="S768" s="519" t="str">
        <f t="shared" si="70"/>
        <v/>
      </c>
      <c r="T768" s="520" t="str">
        <f t="shared" si="71"/>
        <v/>
      </c>
      <c r="U768" s="521" t="str">
        <f t="shared" si="72"/>
        <v/>
      </c>
      <c r="V768" s="522"/>
      <c r="W768" s="523"/>
      <c r="X768" s="524"/>
      <c r="Y768" s="64" t="s">
        <v>271</v>
      </c>
    </row>
    <row r="769" spans="1:25" ht="14.25" customHeight="1" x14ac:dyDescent="0.2">
      <c r="A769" s="64"/>
      <c r="B769" s="64"/>
      <c r="C769" s="509" t="str">
        <f t="shared" si="66"/>
        <v>Morocco | 2027</v>
      </c>
      <c r="D769" s="510" t="s">
        <v>250</v>
      </c>
      <c r="E769" s="511">
        <v>2027</v>
      </c>
      <c r="F769" s="512"/>
      <c r="G769" s="513"/>
      <c r="H769" s="513"/>
      <c r="I769" s="514"/>
      <c r="J769" s="514"/>
      <c r="K769" s="515"/>
      <c r="L769" s="516"/>
      <c r="M769" s="517"/>
      <c r="N769" s="517"/>
      <c r="O769" s="517"/>
      <c r="P769" s="517"/>
      <c r="Q769" s="517"/>
      <c r="R769" s="518"/>
      <c r="S769" s="519" t="str">
        <f t="shared" si="70"/>
        <v/>
      </c>
      <c r="T769" s="520" t="str">
        <f t="shared" si="71"/>
        <v/>
      </c>
      <c r="U769" s="521" t="str">
        <f t="shared" si="72"/>
        <v/>
      </c>
      <c r="V769" s="522"/>
      <c r="W769" s="523"/>
      <c r="X769" s="524"/>
      <c r="Y769" s="64" t="s">
        <v>271</v>
      </c>
    </row>
    <row r="770" spans="1:25" ht="14.25" customHeight="1" x14ac:dyDescent="0.2">
      <c r="A770" s="64"/>
      <c r="B770" s="64"/>
      <c r="C770" s="509" t="str">
        <f t="shared" si="66"/>
        <v>Morocco | 2028</v>
      </c>
      <c r="D770" s="510" t="s">
        <v>250</v>
      </c>
      <c r="E770" s="511">
        <v>2028</v>
      </c>
      <c r="F770" s="512"/>
      <c r="G770" s="513"/>
      <c r="H770" s="513"/>
      <c r="I770" s="514"/>
      <c r="J770" s="514"/>
      <c r="K770" s="515"/>
      <c r="L770" s="516"/>
      <c r="M770" s="517"/>
      <c r="N770" s="517"/>
      <c r="O770" s="517"/>
      <c r="P770" s="517"/>
      <c r="Q770" s="517"/>
      <c r="R770" s="518"/>
      <c r="S770" s="519" t="str">
        <f t="shared" si="70"/>
        <v/>
      </c>
      <c r="T770" s="520" t="str">
        <f t="shared" si="71"/>
        <v/>
      </c>
      <c r="U770" s="521" t="str">
        <f t="shared" si="72"/>
        <v/>
      </c>
      <c r="V770" s="522"/>
      <c r="W770" s="523"/>
      <c r="X770" s="524"/>
      <c r="Y770" s="64" t="s">
        <v>271</v>
      </c>
    </row>
    <row r="771" spans="1:25" ht="14.25" customHeight="1" x14ac:dyDescent="0.2">
      <c r="A771" s="64"/>
      <c r="B771" s="64"/>
      <c r="C771" s="509" t="str">
        <f t="shared" si="66"/>
        <v>Morocco | 2029</v>
      </c>
      <c r="D771" s="510" t="s">
        <v>250</v>
      </c>
      <c r="E771" s="511">
        <v>2029</v>
      </c>
      <c r="F771" s="512"/>
      <c r="G771" s="513"/>
      <c r="H771" s="513"/>
      <c r="I771" s="514"/>
      <c r="J771" s="514"/>
      <c r="K771" s="515"/>
      <c r="L771" s="516"/>
      <c r="M771" s="517"/>
      <c r="N771" s="517"/>
      <c r="O771" s="517"/>
      <c r="P771" s="517"/>
      <c r="Q771" s="517"/>
      <c r="R771" s="518"/>
      <c r="S771" s="519" t="str">
        <f t="shared" si="70"/>
        <v/>
      </c>
      <c r="T771" s="520" t="str">
        <f t="shared" si="71"/>
        <v/>
      </c>
      <c r="U771" s="521" t="str">
        <f t="shared" si="72"/>
        <v/>
      </c>
      <c r="V771" s="522"/>
      <c r="W771" s="523"/>
      <c r="X771" s="524"/>
      <c r="Y771" s="64" t="s">
        <v>271</v>
      </c>
    </row>
    <row r="772" spans="1:25" ht="14.25" customHeight="1" thickBot="1" x14ac:dyDescent="0.25">
      <c r="A772" s="64"/>
      <c r="B772" s="64"/>
      <c r="C772" s="525" t="str">
        <f t="shared" si="66"/>
        <v>Morocco | 2030</v>
      </c>
      <c r="D772" s="510" t="s">
        <v>250</v>
      </c>
      <c r="E772" s="527">
        <v>2030</v>
      </c>
      <c r="F772" s="528"/>
      <c r="G772" s="529"/>
      <c r="H772" s="529"/>
      <c r="I772" s="530"/>
      <c r="J772" s="530"/>
      <c r="K772" s="531"/>
      <c r="L772" s="532"/>
      <c r="M772" s="533"/>
      <c r="N772" s="533"/>
      <c r="O772" s="533"/>
      <c r="P772" s="533"/>
      <c r="Q772" s="533"/>
      <c r="R772" s="534"/>
      <c r="S772" s="535" t="str">
        <f t="shared" si="70"/>
        <v/>
      </c>
      <c r="T772" s="536" t="str">
        <f t="shared" si="71"/>
        <v/>
      </c>
      <c r="U772" s="537" t="str">
        <f t="shared" si="72"/>
        <v/>
      </c>
      <c r="V772" s="538"/>
      <c r="W772" s="539"/>
      <c r="X772" s="540"/>
      <c r="Y772" s="64" t="s">
        <v>271</v>
      </c>
    </row>
    <row r="773" spans="1:25" ht="14.25" customHeight="1" x14ac:dyDescent="0.2">
      <c r="A773" s="64"/>
      <c r="B773" s="64"/>
      <c r="C773" s="493" t="str">
        <f t="shared" si="66"/>
        <v>N/A - Biofuel | 2018</v>
      </c>
      <c r="D773" s="494" t="s">
        <v>388</v>
      </c>
      <c r="E773" s="495">
        <v>2018</v>
      </c>
      <c r="F773" s="496"/>
      <c r="G773" s="497"/>
      <c r="H773" s="497"/>
      <c r="I773" s="498"/>
      <c r="J773" s="498"/>
      <c r="K773" s="499"/>
      <c r="L773" s="500">
        <v>1</v>
      </c>
      <c r="M773" s="501"/>
      <c r="N773" s="501"/>
      <c r="O773" s="501"/>
      <c r="P773" s="501"/>
      <c r="Q773" s="501"/>
      <c r="R773" s="502"/>
      <c r="S773" s="567">
        <v>0</v>
      </c>
      <c r="T773" s="568">
        <v>1</v>
      </c>
      <c r="U773" s="569">
        <v>1</v>
      </c>
      <c r="V773" s="506"/>
      <c r="W773" s="507"/>
      <c r="X773" s="508"/>
      <c r="Y773" s="64" t="s">
        <v>271</v>
      </c>
    </row>
    <row r="774" spans="1:25" ht="14.25" customHeight="1" x14ac:dyDescent="0.2">
      <c r="A774" s="64"/>
      <c r="B774" s="64"/>
      <c r="C774" s="509" t="str">
        <f t="shared" si="66"/>
        <v>N/A - Biofuel | 2019</v>
      </c>
      <c r="D774" s="510" t="s">
        <v>388</v>
      </c>
      <c r="E774" s="511">
        <v>2019</v>
      </c>
      <c r="F774" s="512"/>
      <c r="G774" s="513"/>
      <c r="H774" s="513"/>
      <c r="I774" s="514"/>
      <c r="J774" s="514"/>
      <c r="K774" s="515"/>
      <c r="L774" s="516">
        <v>1</v>
      </c>
      <c r="M774" s="517"/>
      <c r="N774" s="517"/>
      <c r="O774" s="517"/>
      <c r="P774" s="517"/>
      <c r="Q774" s="517"/>
      <c r="R774" s="518"/>
      <c r="S774" s="570">
        <v>0</v>
      </c>
      <c r="T774" s="571">
        <v>1</v>
      </c>
      <c r="U774" s="572">
        <v>1</v>
      </c>
      <c r="V774" s="522"/>
      <c r="W774" s="523"/>
      <c r="X774" s="524"/>
      <c r="Y774" s="64" t="s">
        <v>271</v>
      </c>
    </row>
    <row r="775" spans="1:25" ht="14.25" customHeight="1" x14ac:dyDescent="0.2">
      <c r="A775" s="64"/>
      <c r="B775" s="64"/>
      <c r="C775" s="509" t="str">
        <f t="shared" ref="C775:C838" si="73">D775&amp;" | "&amp;E775</f>
        <v>N/A - Biofuel | 2020</v>
      </c>
      <c r="D775" s="510" t="s">
        <v>388</v>
      </c>
      <c r="E775" s="511">
        <v>2020</v>
      </c>
      <c r="F775" s="512"/>
      <c r="G775" s="513"/>
      <c r="H775" s="513"/>
      <c r="I775" s="514"/>
      <c r="J775" s="514"/>
      <c r="K775" s="515"/>
      <c r="L775" s="516">
        <v>1</v>
      </c>
      <c r="M775" s="517"/>
      <c r="N775" s="517"/>
      <c r="O775" s="517"/>
      <c r="P775" s="517"/>
      <c r="Q775" s="517"/>
      <c r="R775" s="518"/>
      <c r="S775" s="570">
        <v>0</v>
      </c>
      <c r="T775" s="571">
        <v>1</v>
      </c>
      <c r="U775" s="572">
        <v>1</v>
      </c>
      <c r="V775" s="522"/>
      <c r="W775" s="523"/>
      <c r="X775" s="524"/>
      <c r="Y775" s="64" t="s">
        <v>271</v>
      </c>
    </row>
    <row r="776" spans="1:25" ht="14.25" customHeight="1" x14ac:dyDescent="0.2">
      <c r="A776" s="64"/>
      <c r="B776" s="64"/>
      <c r="C776" s="509" t="str">
        <f t="shared" si="73"/>
        <v>N/A - Biofuel | 2021</v>
      </c>
      <c r="D776" s="510" t="s">
        <v>388</v>
      </c>
      <c r="E776" s="511">
        <v>2021</v>
      </c>
      <c r="F776" s="512"/>
      <c r="G776" s="513"/>
      <c r="H776" s="513"/>
      <c r="I776" s="514"/>
      <c r="J776" s="514"/>
      <c r="K776" s="515"/>
      <c r="L776" s="516">
        <v>1</v>
      </c>
      <c r="M776" s="517"/>
      <c r="N776" s="517"/>
      <c r="O776" s="517"/>
      <c r="P776" s="517"/>
      <c r="Q776" s="517"/>
      <c r="R776" s="518"/>
      <c r="S776" s="570">
        <v>0</v>
      </c>
      <c r="T776" s="571">
        <v>1</v>
      </c>
      <c r="U776" s="572">
        <v>1</v>
      </c>
      <c r="V776" s="522"/>
      <c r="W776" s="523"/>
      <c r="X776" s="524"/>
      <c r="Y776" s="64" t="s">
        <v>271</v>
      </c>
    </row>
    <row r="777" spans="1:25" ht="14.25" customHeight="1" x14ac:dyDescent="0.2">
      <c r="A777" s="64"/>
      <c r="B777" s="64"/>
      <c r="C777" s="509" t="str">
        <f t="shared" si="73"/>
        <v>N/A - Biofuel | 2022</v>
      </c>
      <c r="D777" s="510" t="s">
        <v>388</v>
      </c>
      <c r="E777" s="511">
        <v>2022</v>
      </c>
      <c r="F777" s="512"/>
      <c r="G777" s="513"/>
      <c r="H777" s="513"/>
      <c r="I777" s="514"/>
      <c r="J777" s="514"/>
      <c r="K777" s="515"/>
      <c r="L777" s="516">
        <v>1</v>
      </c>
      <c r="M777" s="517"/>
      <c r="N777" s="517"/>
      <c r="O777" s="517"/>
      <c r="P777" s="517"/>
      <c r="Q777" s="517"/>
      <c r="R777" s="518"/>
      <c r="S777" s="570">
        <v>0</v>
      </c>
      <c r="T777" s="571">
        <v>1</v>
      </c>
      <c r="U777" s="572">
        <v>1</v>
      </c>
      <c r="V777" s="522"/>
      <c r="W777" s="523"/>
      <c r="X777" s="524"/>
      <c r="Y777" s="64" t="s">
        <v>271</v>
      </c>
    </row>
    <row r="778" spans="1:25" ht="14.25" customHeight="1" x14ac:dyDescent="0.2">
      <c r="A778" s="64"/>
      <c r="B778" s="64"/>
      <c r="C778" s="509" t="str">
        <f t="shared" si="73"/>
        <v>N/A - Biofuel | 2023</v>
      </c>
      <c r="D778" s="510" t="s">
        <v>388</v>
      </c>
      <c r="E778" s="511">
        <v>2023</v>
      </c>
      <c r="F778" s="512"/>
      <c r="G778" s="513"/>
      <c r="H778" s="513"/>
      <c r="I778" s="514"/>
      <c r="J778" s="514"/>
      <c r="K778" s="515"/>
      <c r="L778" s="516">
        <v>1</v>
      </c>
      <c r="M778" s="517"/>
      <c r="N778" s="517"/>
      <c r="O778" s="517"/>
      <c r="P778" s="517"/>
      <c r="Q778" s="517"/>
      <c r="R778" s="518"/>
      <c r="S778" s="570">
        <v>0</v>
      </c>
      <c r="T778" s="571">
        <v>1</v>
      </c>
      <c r="U778" s="572">
        <v>1</v>
      </c>
      <c r="V778" s="522"/>
      <c r="W778" s="523"/>
      <c r="X778" s="524"/>
      <c r="Y778" s="64" t="s">
        <v>271</v>
      </c>
    </row>
    <row r="779" spans="1:25" ht="14.25" customHeight="1" x14ac:dyDescent="0.2">
      <c r="A779" s="64"/>
      <c r="B779" s="64"/>
      <c r="C779" s="509" t="str">
        <f t="shared" si="73"/>
        <v>N/A - Biofuel | 2024</v>
      </c>
      <c r="D779" s="510" t="s">
        <v>388</v>
      </c>
      <c r="E779" s="511">
        <v>2024</v>
      </c>
      <c r="F779" s="512"/>
      <c r="G779" s="513"/>
      <c r="H779" s="513"/>
      <c r="I779" s="514"/>
      <c r="J779" s="514"/>
      <c r="K779" s="515"/>
      <c r="L779" s="516">
        <v>1</v>
      </c>
      <c r="M779" s="517"/>
      <c r="N779" s="517"/>
      <c r="O779" s="517"/>
      <c r="P779" s="517"/>
      <c r="Q779" s="517"/>
      <c r="R779" s="518"/>
      <c r="S779" s="570">
        <v>0</v>
      </c>
      <c r="T779" s="571">
        <v>1</v>
      </c>
      <c r="U779" s="572">
        <v>1</v>
      </c>
      <c r="V779" s="522"/>
      <c r="W779" s="523"/>
      <c r="X779" s="524"/>
      <c r="Y779" s="64" t="s">
        <v>271</v>
      </c>
    </row>
    <row r="780" spans="1:25" ht="14.25" customHeight="1" x14ac:dyDescent="0.2">
      <c r="A780" s="64"/>
      <c r="B780" s="64"/>
      <c r="C780" s="509" t="str">
        <f t="shared" si="73"/>
        <v>N/A - Biofuel | 2025</v>
      </c>
      <c r="D780" s="510" t="s">
        <v>388</v>
      </c>
      <c r="E780" s="511">
        <v>2025</v>
      </c>
      <c r="F780" s="512"/>
      <c r="G780" s="513"/>
      <c r="H780" s="513"/>
      <c r="I780" s="514"/>
      <c r="J780" s="514"/>
      <c r="K780" s="515"/>
      <c r="L780" s="516">
        <v>1</v>
      </c>
      <c r="M780" s="517"/>
      <c r="N780" s="517"/>
      <c r="O780" s="517"/>
      <c r="P780" s="517"/>
      <c r="Q780" s="517"/>
      <c r="R780" s="518"/>
      <c r="S780" s="570">
        <v>0</v>
      </c>
      <c r="T780" s="571">
        <v>1</v>
      </c>
      <c r="U780" s="572">
        <v>1</v>
      </c>
      <c r="V780" s="522"/>
      <c r="W780" s="523"/>
      <c r="X780" s="524"/>
      <c r="Y780" s="64" t="s">
        <v>271</v>
      </c>
    </row>
    <row r="781" spans="1:25" ht="14.25" customHeight="1" x14ac:dyDescent="0.2">
      <c r="A781" s="64"/>
      <c r="B781" s="64"/>
      <c r="C781" s="509" t="str">
        <f t="shared" si="73"/>
        <v>N/A - Biofuel | 2026</v>
      </c>
      <c r="D781" s="510" t="s">
        <v>388</v>
      </c>
      <c r="E781" s="511">
        <v>2026</v>
      </c>
      <c r="F781" s="512"/>
      <c r="G781" s="513"/>
      <c r="H781" s="513"/>
      <c r="I781" s="514"/>
      <c r="J781" s="514"/>
      <c r="K781" s="515"/>
      <c r="L781" s="516">
        <v>1</v>
      </c>
      <c r="M781" s="517"/>
      <c r="N781" s="517"/>
      <c r="O781" s="517"/>
      <c r="P781" s="517"/>
      <c r="Q781" s="517"/>
      <c r="R781" s="518"/>
      <c r="S781" s="570">
        <v>0</v>
      </c>
      <c r="T781" s="571">
        <v>1</v>
      </c>
      <c r="U781" s="572">
        <v>1</v>
      </c>
      <c r="V781" s="522"/>
      <c r="W781" s="523"/>
      <c r="X781" s="524"/>
      <c r="Y781" s="64" t="s">
        <v>271</v>
      </c>
    </row>
    <row r="782" spans="1:25" ht="14.25" customHeight="1" x14ac:dyDescent="0.2">
      <c r="A782" s="64"/>
      <c r="B782" s="64"/>
      <c r="C782" s="509" t="str">
        <f t="shared" si="73"/>
        <v>N/A - Biofuel | 2027</v>
      </c>
      <c r="D782" s="510" t="s">
        <v>388</v>
      </c>
      <c r="E782" s="511">
        <v>2027</v>
      </c>
      <c r="F782" s="512"/>
      <c r="G782" s="513"/>
      <c r="H782" s="513"/>
      <c r="I782" s="514"/>
      <c r="J782" s="514"/>
      <c r="K782" s="515"/>
      <c r="L782" s="516">
        <v>1</v>
      </c>
      <c r="M782" s="517"/>
      <c r="N782" s="517"/>
      <c r="O782" s="517"/>
      <c r="P782" s="517"/>
      <c r="Q782" s="517"/>
      <c r="R782" s="518"/>
      <c r="S782" s="570">
        <v>0</v>
      </c>
      <c r="T782" s="571">
        <v>1</v>
      </c>
      <c r="U782" s="572">
        <v>1</v>
      </c>
      <c r="V782" s="522"/>
      <c r="W782" s="523"/>
      <c r="X782" s="524"/>
      <c r="Y782" s="64" t="s">
        <v>271</v>
      </c>
    </row>
    <row r="783" spans="1:25" ht="14.25" customHeight="1" x14ac:dyDescent="0.2">
      <c r="A783" s="64"/>
      <c r="B783" s="64"/>
      <c r="C783" s="509" t="str">
        <f t="shared" si="73"/>
        <v>N/A - Biofuel | 2028</v>
      </c>
      <c r="D783" s="510" t="s">
        <v>388</v>
      </c>
      <c r="E783" s="511">
        <v>2028</v>
      </c>
      <c r="F783" s="512"/>
      <c r="G783" s="513"/>
      <c r="H783" s="513"/>
      <c r="I783" s="514"/>
      <c r="J783" s="514"/>
      <c r="K783" s="515"/>
      <c r="L783" s="516">
        <v>1</v>
      </c>
      <c r="M783" s="517"/>
      <c r="N783" s="517"/>
      <c r="O783" s="517"/>
      <c r="P783" s="517"/>
      <c r="Q783" s="517"/>
      <c r="R783" s="518"/>
      <c r="S783" s="570">
        <v>0</v>
      </c>
      <c r="T783" s="571">
        <v>1</v>
      </c>
      <c r="U783" s="572">
        <v>1</v>
      </c>
      <c r="V783" s="522"/>
      <c r="W783" s="523"/>
      <c r="X783" s="524"/>
      <c r="Y783" s="64" t="s">
        <v>271</v>
      </c>
    </row>
    <row r="784" spans="1:25" ht="14.25" customHeight="1" x14ac:dyDescent="0.2">
      <c r="A784" s="64"/>
      <c r="B784" s="64"/>
      <c r="C784" s="509" t="str">
        <f t="shared" si="73"/>
        <v>N/A - Biofuel | 2029</v>
      </c>
      <c r="D784" s="510" t="s">
        <v>388</v>
      </c>
      <c r="E784" s="511">
        <v>2029</v>
      </c>
      <c r="F784" s="512"/>
      <c r="G784" s="513"/>
      <c r="H784" s="513"/>
      <c r="I784" s="514"/>
      <c r="J784" s="514"/>
      <c r="K784" s="515"/>
      <c r="L784" s="516">
        <v>1</v>
      </c>
      <c r="M784" s="517"/>
      <c r="N784" s="517"/>
      <c r="O784" s="517"/>
      <c r="P784" s="517"/>
      <c r="Q784" s="517"/>
      <c r="R784" s="518"/>
      <c r="S784" s="570">
        <v>0</v>
      </c>
      <c r="T784" s="571">
        <v>1</v>
      </c>
      <c r="U784" s="572">
        <v>1</v>
      </c>
      <c r="V784" s="522"/>
      <c r="W784" s="523"/>
      <c r="X784" s="524"/>
      <c r="Y784" s="64" t="s">
        <v>271</v>
      </c>
    </row>
    <row r="785" spans="1:25" ht="14.25" customHeight="1" thickBot="1" x14ac:dyDescent="0.25">
      <c r="A785" s="64"/>
      <c r="B785" s="64"/>
      <c r="C785" s="525" t="str">
        <f t="shared" si="73"/>
        <v>N/A - Biofuel | 2030</v>
      </c>
      <c r="D785" s="510" t="s">
        <v>388</v>
      </c>
      <c r="E785" s="527">
        <v>2030</v>
      </c>
      <c r="F785" s="528"/>
      <c r="G785" s="529"/>
      <c r="H785" s="529"/>
      <c r="I785" s="530"/>
      <c r="J785" s="530"/>
      <c r="K785" s="531"/>
      <c r="L785" s="532">
        <v>1</v>
      </c>
      <c r="M785" s="533"/>
      <c r="N785" s="533"/>
      <c r="O785" s="533"/>
      <c r="P785" s="533"/>
      <c r="Q785" s="533"/>
      <c r="R785" s="534"/>
      <c r="S785" s="573">
        <v>0</v>
      </c>
      <c r="T785" s="574">
        <v>1</v>
      </c>
      <c r="U785" s="575">
        <v>1</v>
      </c>
      <c r="V785" s="538"/>
      <c r="W785" s="539"/>
      <c r="X785" s="540"/>
      <c r="Y785" s="64" t="s">
        <v>271</v>
      </c>
    </row>
    <row r="786" spans="1:25" ht="14.25" customHeight="1" x14ac:dyDescent="0.2">
      <c r="A786" s="64"/>
      <c r="B786" s="64"/>
      <c r="C786" s="493" t="str">
        <f t="shared" si="73"/>
        <v>N/A - Fossil Fuel | 2018</v>
      </c>
      <c r="D786" s="494" t="s">
        <v>389</v>
      </c>
      <c r="E786" s="495">
        <v>2018</v>
      </c>
      <c r="F786" s="496"/>
      <c r="G786" s="497"/>
      <c r="H786" s="497"/>
      <c r="I786" s="498"/>
      <c r="J786" s="498"/>
      <c r="K786" s="499"/>
      <c r="L786" s="500"/>
      <c r="M786" s="501"/>
      <c r="N786" s="501"/>
      <c r="O786" s="501"/>
      <c r="P786" s="501"/>
      <c r="Q786" s="501"/>
      <c r="R786" s="502"/>
      <c r="S786" s="567">
        <v>1</v>
      </c>
      <c r="T786" s="568">
        <v>0</v>
      </c>
      <c r="U786" s="569">
        <v>0</v>
      </c>
      <c r="V786" s="506"/>
      <c r="W786" s="507"/>
      <c r="X786" s="508"/>
      <c r="Y786" s="64" t="s">
        <v>271</v>
      </c>
    </row>
    <row r="787" spans="1:25" ht="14.25" customHeight="1" x14ac:dyDescent="0.2">
      <c r="A787" s="64"/>
      <c r="B787" s="64"/>
      <c r="C787" s="509" t="str">
        <f t="shared" si="73"/>
        <v>N/A - Fossil Fuel | 2019</v>
      </c>
      <c r="D787" s="510" t="s">
        <v>389</v>
      </c>
      <c r="E787" s="511">
        <v>2019</v>
      </c>
      <c r="F787" s="512"/>
      <c r="G787" s="513"/>
      <c r="H787" s="513"/>
      <c r="I787" s="514"/>
      <c r="J787" s="514"/>
      <c r="K787" s="515"/>
      <c r="L787" s="516"/>
      <c r="M787" s="517"/>
      <c r="N787" s="517"/>
      <c r="O787" s="517"/>
      <c r="P787" s="517"/>
      <c r="Q787" s="517"/>
      <c r="R787" s="518"/>
      <c r="S787" s="570">
        <v>1</v>
      </c>
      <c r="T787" s="571">
        <v>0</v>
      </c>
      <c r="U787" s="572">
        <v>0</v>
      </c>
      <c r="V787" s="522"/>
      <c r="W787" s="523"/>
      <c r="X787" s="524"/>
      <c r="Y787" s="64" t="s">
        <v>271</v>
      </c>
    </row>
    <row r="788" spans="1:25" ht="14.25" customHeight="1" x14ac:dyDescent="0.2">
      <c r="A788" s="64"/>
      <c r="B788" s="64"/>
      <c r="C788" s="509" t="str">
        <f t="shared" si="73"/>
        <v>N/A - Fossil Fuel | 2020</v>
      </c>
      <c r="D788" s="510" t="s">
        <v>389</v>
      </c>
      <c r="E788" s="511">
        <v>2020</v>
      </c>
      <c r="F788" s="512"/>
      <c r="G788" s="513"/>
      <c r="H788" s="513"/>
      <c r="I788" s="514"/>
      <c r="J788" s="514"/>
      <c r="K788" s="515"/>
      <c r="L788" s="516"/>
      <c r="M788" s="517"/>
      <c r="N788" s="517"/>
      <c r="O788" s="517"/>
      <c r="P788" s="517"/>
      <c r="Q788" s="517"/>
      <c r="R788" s="518"/>
      <c r="S788" s="570">
        <v>1</v>
      </c>
      <c r="T788" s="571">
        <v>0</v>
      </c>
      <c r="U788" s="572">
        <v>0</v>
      </c>
      <c r="V788" s="522"/>
      <c r="W788" s="523"/>
      <c r="X788" s="524"/>
      <c r="Y788" s="64" t="s">
        <v>271</v>
      </c>
    </row>
    <row r="789" spans="1:25" ht="14.25" customHeight="1" x14ac:dyDescent="0.2">
      <c r="A789" s="64"/>
      <c r="B789" s="64"/>
      <c r="C789" s="509" t="str">
        <f t="shared" si="73"/>
        <v>N/A - Fossil Fuel | 2021</v>
      </c>
      <c r="D789" s="510" t="s">
        <v>389</v>
      </c>
      <c r="E789" s="511">
        <v>2021</v>
      </c>
      <c r="F789" s="512"/>
      <c r="G789" s="513"/>
      <c r="H789" s="513"/>
      <c r="I789" s="514"/>
      <c r="J789" s="514"/>
      <c r="K789" s="515"/>
      <c r="L789" s="516"/>
      <c r="M789" s="517"/>
      <c r="N789" s="517"/>
      <c r="O789" s="517"/>
      <c r="P789" s="517"/>
      <c r="Q789" s="517"/>
      <c r="R789" s="518"/>
      <c r="S789" s="570">
        <v>1</v>
      </c>
      <c r="T789" s="571">
        <v>0</v>
      </c>
      <c r="U789" s="572">
        <v>0</v>
      </c>
      <c r="V789" s="522"/>
      <c r="W789" s="523"/>
      <c r="X789" s="524"/>
      <c r="Y789" s="64" t="s">
        <v>271</v>
      </c>
    </row>
    <row r="790" spans="1:25" ht="14.25" customHeight="1" x14ac:dyDescent="0.2">
      <c r="A790" s="64"/>
      <c r="B790" s="64"/>
      <c r="C790" s="509" t="str">
        <f t="shared" si="73"/>
        <v>N/A - Fossil Fuel | 2022</v>
      </c>
      <c r="D790" s="510" t="s">
        <v>389</v>
      </c>
      <c r="E790" s="511">
        <v>2022</v>
      </c>
      <c r="F790" s="512"/>
      <c r="G790" s="513"/>
      <c r="H790" s="513"/>
      <c r="I790" s="514"/>
      <c r="J790" s="514"/>
      <c r="K790" s="515"/>
      <c r="L790" s="516"/>
      <c r="M790" s="517"/>
      <c r="N790" s="517"/>
      <c r="O790" s="517"/>
      <c r="P790" s="517"/>
      <c r="Q790" s="517"/>
      <c r="R790" s="518"/>
      <c r="S790" s="570">
        <v>1</v>
      </c>
      <c r="T790" s="571">
        <v>0</v>
      </c>
      <c r="U790" s="572">
        <v>0</v>
      </c>
      <c r="V790" s="522"/>
      <c r="W790" s="523"/>
      <c r="X790" s="524"/>
      <c r="Y790" s="64" t="s">
        <v>271</v>
      </c>
    </row>
    <row r="791" spans="1:25" ht="14.25" customHeight="1" x14ac:dyDescent="0.2">
      <c r="A791" s="64"/>
      <c r="B791" s="64"/>
      <c r="C791" s="509" t="str">
        <f t="shared" si="73"/>
        <v>N/A - Fossil Fuel | 2023</v>
      </c>
      <c r="D791" s="510" t="s">
        <v>389</v>
      </c>
      <c r="E791" s="511">
        <v>2023</v>
      </c>
      <c r="F791" s="512"/>
      <c r="G791" s="513"/>
      <c r="H791" s="513"/>
      <c r="I791" s="514"/>
      <c r="J791" s="514"/>
      <c r="K791" s="515"/>
      <c r="L791" s="516"/>
      <c r="M791" s="517"/>
      <c r="N791" s="517"/>
      <c r="O791" s="517"/>
      <c r="P791" s="517"/>
      <c r="Q791" s="517"/>
      <c r="R791" s="518"/>
      <c r="S791" s="570">
        <v>1</v>
      </c>
      <c r="T791" s="571">
        <v>0</v>
      </c>
      <c r="U791" s="572">
        <v>0</v>
      </c>
      <c r="V791" s="522"/>
      <c r="W791" s="523"/>
      <c r="X791" s="524"/>
      <c r="Y791" s="64" t="s">
        <v>271</v>
      </c>
    </row>
    <row r="792" spans="1:25" ht="14.25" customHeight="1" x14ac:dyDescent="0.2">
      <c r="A792" s="64"/>
      <c r="B792" s="64"/>
      <c r="C792" s="509" t="str">
        <f t="shared" si="73"/>
        <v>N/A - Fossil Fuel | 2024</v>
      </c>
      <c r="D792" s="510" t="s">
        <v>389</v>
      </c>
      <c r="E792" s="511">
        <v>2024</v>
      </c>
      <c r="F792" s="512"/>
      <c r="G792" s="513"/>
      <c r="H792" s="513"/>
      <c r="I792" s="514"/>
      <c r="J792" s="514"/>
      <c r="K792" s="515"/>
      <c r="L792" s="516"/>
      <c r="M792" s="517"/>
      <c r="N792" s="517"/>
      <c r="O792" s="517"/>
      <c r="P792" s="517"/>
      <c r="Q792" s="517"/>
      <c r="R792" s="518"/>
      <c r="S792" s="570">
        <v>1</v>
      </c>
      <c r="T792" s="571">
        <v>0</v>
      </c>
      <c r="U792" s="572">
        <v>0</v>
      </c>
      <c r="V792" s="522"/>
      <c r="W792" s="523"/>
      <c r="X792" s="524"/>
      <c r="Y792" s="64" t="s">
        <v>271</v>
      </c>
    </row>
    <row r="793" spans="1:25" ht="14.25" customHeight="1" x14ac:dyDescent="0.2">
      <c r="A793" s="64"/>
      <c r="B793" s="64"/>
      <c r="C793" s="509" t="str">
        <f t="shared" si="73"/>
        <v>N/A - Fossil Fuel | 2025</v>
      </c>
      <c r="D793" s="510" t="s">
        <v>389</v>
      </c>
      <c r="E793" s="511">
        <v>2025</v>
      </c>
      <c r="F793" s="512"/>
      <c r="G793" s="513"/>
      <c r="H793" s="513"/>
      <c r="I793" s="514"/>
      <c r="J793" s="514"/>
      <c r="K793" s="515"/>
      <c r="L793" s="516"/>
      <c r="M793" s="517"/>
      <c r="N793" s="517"/>
      <c r="O793" s="517"/>
      <c r="P793" s="517"/>
      <c r="Q793" s="517"/>
      <c r="R793" s="518"/>
      <c r="S793" s="570">
        <v>1</v>
      </c>
      <c r="T793" s="571">
        <v>0</v>
      </c>
      <c r="U793" s="572">
        <v>0</v>
      </c>
      <c r="V793" s="522"/>
      <c r="W793" s="523"/>
      <c r="X793" s="524"/>
      <c r="Y793" s="64" t="s">
        <v>271</v>
      </c>
    </row>
    <row r="794" spans="1:25" ht="14.25" customHeight="1" x14ac:dyDescent="0.2">
      <c r="A794" s="64"/>
      <c r="B794" s="64"/>
      <c r="C794" s="509" t="str">
        <f t="shared" si="73"/>
        <v>N/A - Fossil Fuel | 2026</v>
      </c>
      <c r="D794" s="510" t="s">
        <v>389</v>
      </c>
      <c r="E794" s="511">
        <v>2026</v>
      </c>
      <c r="F794" s="512"/>
      <c r="G794" s="513"/>
      <c r="H794" s="513"/>
      <c r="I794" s="514"/>
      <c r="J794" s="514"/>
      <c r="K794" s="515"/>
      <c r="L794" s="516"/>
      <c r="M794" s="517"/>
      <c r="N794" s="517"/>
      <c r="O794" s="517"/>
      <c r="P794" s="517"/>
      <c r="Q794" s="517"/>
      <c r="R794" s="518"/>
      <c r="S794" s="570">
        <v>1</v>
      </c>
      <c r="T794" s="571">
        <v>0</v>
      </c>
      <c r="U794" s="572">
        <v>0</v>
      </c>
      <c r="V794" s="522"/>
      <c r="W794" s="523"/>
      <c r="X794" s="524"/>
      <c r="Y794" s="64" t="s">
        <v>271</v>
      </c>
    </row>
    <row r="795" spans="1:25" ht="14.25" customHeight="1" x14ac:dyDescent="0.2">
      <c r="A795" s="64"/>
      <c r="B795" s="64"/>
      <c r="C795" s="509" t="str">
        <f t="shared" si="73"/>
        <v>N/A - Fossil Fuel | 2027</v>
      </c>
      <c r="D795" s="510" t="s">
        <v>389</v>
      </c>
      <c r="E795" s="511">
        <v>2027</v>
      </c>
      <c r="F795" s="512"/>
      <c r="G795" s="513"/>
      <c r="H795" s="513"/>
      <c r="I795" s="514"/>
      <c r="J795" s="514"/>
      <c r="K795" s="515"/>
      <c r="L795" s="516"/>
      <c r="M795" s="517"/>
      <c r="N795" s="517"/>
      <c r="O795" s="517"/>
      <c r="P795" s="517"/>
      <c r="Q795" s="517"/>
      <c r="R795" s="518"/>
      <c r="S795" s="570">
        <v>1</v>
      </c>
      <c r="T795" s="571">
        <v>0</v>
      </c>
      <c r="U795" s="572">
        <v>0</v>
      </c>
      <c r="V795" s="522"/>
      <c r="W795" s="523"/>
      <c r="X795" s="524"/>
      <c r="Y795" s="64" t="s">
        <v>271</v>
      </c>
    </row>
    <row r="796" spans="1:25" ht="14.25" customHeight="1" x14ac:dyDescent="0.2">
      <c r="A796" s="64"/>
      <c r="B796" s="64"/>
      <c r="C796" s="509" t="str">
        <f t="shared" si="73"/>
        <v>N/A - Fossil Fuel | 2028</v>
      </c>
      <c r="D796" s="510" t="s">
        <v>389</v>
      </c>
      <c r="E796" s="511">
        <v>2028</v>
      </c>
      <c r="F796" s="512"/>
      <c r="G796" s="513"/>
      <c r="H796" s="513"/>
      <c r="I796" s="514"/>
      <c r="J796" s="514"/>
      <c r="K796" s="515"/>
      <c r="L796" s="516"/>
      <c r="M796" s="517"/>
      <c r="N796" s="517"/>
      <c r="O796" s="517"/>
      <c r="P796" s="517"/>
      <c r="Q796" s="517"/>
      <c r="R796" s="518"/>
      <c r="S796" s="570">
        <v>1</v>
      </c>
      <c r="T796" s="571">
        <v>0</v>
      </c>
      <c r="U796" s="572">
        <v>0</v>
      </c>
      <c r="V796" s="522"/>
      <c r="W796" s="523"/>
      <c r="X796" s="524"/>
      <c r="Y796" s="64" t="s">
        <v>271</v>
      </c>
    </row>
    <row r="797" spans="1:25" ht="14.25" customHeight="1" x14ac:dyDescent="0.2">
      <c r="A797" s="64"/>
      <c r="B797" s="64"/>
      <c r="C797" s="509" t="str">
        <f t="shared" si="73"/>
        <v>N/A - Fossil Fuel | 2029</v>
      </c>
      <c r="D797" s="510" t="s">
        <v>389</v>
      </c>
      <c r="E797" s="511">
        <v>2029</v>
      </c>
      <c r="F797" s="512"/>
      <c r="G797" s="513"/>
      <c r="H797" s="513"/>
      <c r="I797" s="514"/>
      <c r="J797" s="514"/>
      <c r="K797" s="515"/>
      <c r="L797" s="516"/>
      <c r="M797" s="517"/>
      <c r="N797" s="517"/>
      <c r="O797" s="517"/>
      <c r="P797" s="517"/>
      <c r="Q797" s="517"/>
      <c r="R797" s="518"/>
      <c r="S797" s="570">
        <v>1</v>
      </c>
      <c r="T797" s="571">
        <v>0</v>
      </c>
      <c r="U797" s="572">
        <v>0</v>
      </c>
      <c r="V797" s="522"/>
      <c r="W797" s="523"/>
      <c r="X797" s="524"/>
      <c r="Y797" s="64" t="s">
        <v>271</v>
      </c>
    </row>
    <row r="798" spans="1:25" ht="14.25" customHeight="1" thickBot="1" x14ac:dyDescent="0.25">
      <c r="A798" s="64"/>
      <c r="B798" s="64"/>
      <c r="C798" s="525" t="str">
        <f t="shared" si="73"/>
        <v>N/A - Fossil Fuel | 2030</v>
      </c>
      <c r="D798" s="510" t="s">
        <v>389</v>
      </c>
      <c r="E798" s="527">
        <v>2030</v>
      </c>
      <c r="F798" s="528"/>
      <c r="G798" s="529"/>
      <c r="H798" s="529"/>
      <c r="I798" s="530"/>
      <c r="J798" s="530"/>
      <c r="K798" s="531"/>
      <c r="L798" s="532"/>
      <c r="M798" s="533"/>
      <c r="N798" s="533"/>
      <c r="O798" s="533"/>
      <c r="P798" s="533"/>
      <c r="Q798" s="533"/>
      <c r="R798" s="534"/>
      <c r="S798" s="573">
        <v>1</v>
      </c>
      <c r="T798" s="574">
        <v>0</v>
      </c>
      <c r="U798" s="575">
        <v>0</v>
      </c>
      <c r="V798" s="538"/>
      <c r="W798" s="539"/>
      <c r="X798" s="540"/>
      <c r="Y798" s="64" t="s">
        <v>271</v>
      </c>
    </row>
    <row r="799" spans="1:25" ht="14.25" customHeight="1" x14ac:dyDescent="0.2">
      <c r="A799" s="64"/>
      <c r="B799" s="64"/>
      <c r="C799" s="493" t="str">
        <f t="shared" si="73"/>
        <v>Netherlands | 2018</v>
      </c>
      <c r="D799" s="494" t="s">
        <v>118</v>
      </c>
      <c r="E799" s="495">
        <v>2018</v>
      </c>
      <c r="F799" s="496">
        <v>0.25511028345201014</v>
      </c>
      <c r="G799" s="497">
        <v>1.152430370379378E-2</v>
      </c>
      <c r="H799" s="497">
        <v>0.49037006668948135</v>
      </c>
      <c r="I799" s="498">
        <v>9.4970407519807953E-3</v>
      </c>
      <c r="J799" s="498">
        <v>3.288786821227372E-2</v>
      </c>
      <c r="K799" s="499">
        <v>3.5451912871122017E-2</v>
      </c>
      <c r="L799" s="500">
        <v>3.8339068848768268E-2</v>
      </c>
      <c r="M799" s="501">
        <v>6.4448547996796693E-4</v>
      </c>
      <c r="N799" s="501">
        <v>0</v>
      </c>
      <c r="O799" s="501">
        <v>3.3535828007497576E-2</v>
      </c>
      <c r="P799" s="501"/>
      <c r="Q799" s="501">
        <v>9.2639141983104412E-2</v>
      </c>
      <c r="R799" s="502"/>
      <c r="S799" s="503">
        <f t="shared" ref="S799:S830" si="74">IFERROR(1-U799,"")</f>
        <v>0.8348414756806618</v>
      </c>
      <c r="T799" s="504">
        <f t="shared" ref="T799:T830" si="75">IF(AND(ISBLANK(F799),ISBLANK(H799),ISBLANK(Q799),ISBLANK(M799)),"",SUM(K799:R799))</f>
        <v>0.20061043719046023</v>
      </c>
      <c r="U799" s="505">
        <f t="shared" ref="U799:U830" si="76">IF(AND(ISBLANK(F799),ISBLANK(H799),ISBLANK(Q799),ISBLANK(M799)),"",SUM(L799:R799))</f>
        <v>0.16515852431933822</v>
      </c>
      <c r="V799" s="506">
        <v>2017</v>
      </c>
      <c r="W799" s="507" t="s">
        <v>354</v>
      </c>
      <c r="X799" s="546" t="s">
        <v>355</v>
      </c>
      <c r="Y799" s="64" t="s">
        <v>271</v>
      </c>
    </row>
    <row r="800" spans="1:25" ht="14.25" customHeight="1" x14ac:dyDescent="0.2">
      <c r="A800" s="64"/>
      <c r="B800" s="64"/>
      <c r="C800" s="509" t="str">
        <f t="shared" si="73"/>
        <v>Netherlands | 2019</v>
      </c>
      <c r="D800" s="510" t="s">
        <v>118</v>
      </c>
      <c r="E800" s="511">
        <v>2019</v>
      </c>
      <c r="F800" s="512">
        <v>0.19504266903896431</v>
      </c>
      <c r="G800" s="513">
        <v>1.1338720898388662E-2</v>
      </c>
      <c r="H800" s="513">
        <v>0.5253930535450938</v>
      </c>
      <c r="I800" s="514">
        <v>7.6510000901518459E-3</v>
      </c>
      <c r="J800" s="514">
        <v>3.2987070864454147E-2</v>
      </c>
      <c r="K800" s="515">
        <v>3.472887257461766E-2</v>
      </c>
      <c r="L800" s="516">
        <v>4.3808694380138014E-2</v>
      </c>
      <c r="M800" s="517">
        <v>5.5111694735642458E-4</v>
      </c>
      <c r="N800" s="517">
        <v>0</v>
      </c>
      <c r="O800" s="517">
        <v>4.4540115020148083E-2</v>
      </c>
      <c r="P800" s="517"/>
      <c r="Q800" s="517">
        <v>0.10395868664068705</v>
      </c>
      <c r="R800" s="518"/>
      <c r="S800" s="519">
        <f t="shared" si="74"/>
        <v>0.80714138701167037</v>
      </c>
      <c r="T800" s="520">
        <f t="shared" si="75"/>
        <v>0.22758748556294722</v>
      </c>
      <c r="U800" s="521">
        <f t="shared" si="76"/>
        <v>0.19285861298832957</v>
      </c>
      <c r="V800" s="522">
        <v>2018</v>
      </c>
      <c r="W800" s="523" t="s">
        <v>354</v>
      </c>
      <c r="X800" s="548" t="s">
        <v>355</v>
      </c>
      <c r="Y800" s="64" t="s">
        <v>271</v>
      </c>
    </row>
    <row r="801" spans="1:25" ht="14.25" customHeight="1" x14ac:dyDescent="0.2">
      <c r="A801" s="64"/>
      <c r="B801" s="64"/>
      <c r="C801" s="509" t="str">
        <f t="shared" si="73"/>
        <v>Netherlands | 2020</v>
      </c>
      <c r="D801" s="510" t="s">
        <v>118</v>
      </c>
      <c r="E801" s="511">
        <v>2020</v>
      </c>
      <c r="F801" s="512">
        <v>0.13742603821435298</v>
      </c>
      <c r="G801" s="513">
        <v>1.1160710566350242E-2</v>
      </c>
      <c r="H801" s="513">
        <v>0.5589869713950556</v>
      </c>
      <c r="I801" s="514">
        <v>5.8802847997387287E-3</v>
      </c>
      <c r="J801" s="514">
        <v>3.3082225676965921E-2</v>
      </c>
      <c r="K801" s="515">
        <v>3.4035335029601384E-2</v>
      </c>
      <c r="L801" s="516">
        <v>4.9055138709070044E-2</v>
      </c>
      <c r="M801" s="517">
        <v>4.6155820048955165E-4</v>
      </c>
      <c r="N801" s="517">
        <v>0</v>
      </c>
      <c r="O801" s="517">
        <v>5.5095385917642695E-2</v>
      </c>
      <c r="P801" s="517"/>
      <c r="Q801" s="517">
        <v>0.11481635149073303</v>
      </c>
      <c r="R801" s="518"/>
      <c r="S801" s="519">
        <f t="shared" si="74"/>
        <v>0.78057156568206465</v>
      </c>
      <c r="T801" s="520">
        <f t="shared" si="75"/>
        <v>0.25346376934753673</v>
      </c>
      <c r="U801" s="521">
        <f t="shared" si="76"/>
        <v>0.21942843431793532</v>
      </c>
      <c r="V801" s="522">
        <v>2019</v>
      </c>
      <c r="W801" s="523" t="s">
        <v>354</v>
      </c>
      <c r="X801" s="548" t="s">
        <v>355</v>
      </c>
      <c r="Y801" s="64" t="s">
        <v>271</v>
      </c>
    </row>
    <row r="802" spans="1:25" ht="14.25" customHeight="1" x14ac:dyDescent="0.2">
      <c r="A802" s="64"/>
      <c r="B802" s="64"/>
      <c r="C802" s="509" t="str">
        <f t="shared" si="73"/>
        <v>Netherlands | 2021</v>
      </c>
      <c r="D802" s="510" t="s">
        <v>118</v>
      </c>
      <c r="E802" s="511">
        <v>2021</v>
      </c>
      <c r="F802" s="512">
        <v>8.2113376389036305E-2</v>
      </c>
      <c r="G802" s="513">
        <v>1.0989818496534043E-2</v>
      </c>
      <c r="H802" s="513">
        <v>0.59123753847661198</v>
      </c>
      <c r="I802" s="514">
        <v>4.1803767237930389E-3</v>
      </c>
      <c r="J802" s="514">
        <v>3.3173575446818586E-2</v>
      </c>
      <c r="K802" s="515">
        <v>3.3369530605746385E-2</v>
      </c>
      <c r="L802" s="516">
        <v>5.4091788662361098E-2</v>
      </c>
      <c r="M802" s="517">
        <v>3.7558072127828084E-4</v>
      </c>
      <c r="N802" s="517">
        <v>0</v>
      </c>
      <c r="O802" s="517">
        <v>6.5228573528090986E-2</v>
      </c>
      <c r="P802" s="517"/>
      <c r="Q802" s="517">
        <v>0.12523984094972934</v>
      </c>
      <c r="R802" s="518"/>
      <c r="S802" s="519">
        <f t="shared" si="74"/>
        <v>0.75506421613854036</v>
      </c>
      <c r="T802" s="520">
        <f t="shared" si="75"/>
        <v>0.27830531446720608</v>
      </c>
      <c r="U802" s="521">
        <f t="shared" si="76"/>
        <v>0.2449357838614597</v>
      </c>
      <c r="V802" s="522">
        <v>2020</v>
      </c>
      <c r="W802" s="523" t="s">
        <v>354</v>
      </c>
      <c r="X802" s="548" t="s">
        <v>355</v>
      </c>
      <c r="Y802" s="64" t="s">
        <v>271</v>
      </c>
    </row>
    <row r="803" spans="1:25" ht="14.25" customHeight="1" x14ac:dyDescent="0.2">
      <c r="A803" s="64"/>
      <c r="B803" s="64"/>
      <c r="C803" s="509" t="str">
        <f t="shared" si="73"/>
        <v>Netherlands | 2022</v>
      </c>
      <c r="D803" s="510" t="s">
        <v>118</v>
      </c>
      <c r="E803" s="511">
        <v>2022</v>
      </c>
      <c r="F803" s="512">
        <v>0.14274898365620423</v>
      </c>
      <c r="G803" s="513">
        <v>1.0953470382013596E-2</v>
      </c>
      <c r="H803" s="513">
        <v>0.46500814720937506</v>
      </c>
      <c r="I803" s="514">
        <v>4.2958013068453019E-3</v>
      </c>
      <c r="J803" s="514">
        <v>3.2695821057655908E-2</v>
      </c>
      <c r="K803" s="515">
        <v>3.1502542916865543E-2</v>
      </c>
      <c r="L803" s="516">
        <v>7.084780354527051E-2</v>
      </c>
      <c r="M803" s="517">
        <v>7.2419638889346081E-4</v>
      </c>
      <c r="N803" s="517">
        <v>0</v>
      </c>
      <c r="O803" s="517">
        <v>9.3256744078871565E-2</v>
      </c>
      <c r="P803" s="517"/>
      <c r="Q803" s="517">
        <v>0.14796648945800484</v>
      </c>
      <c r="R803" s="518"/>
      <c r="S803" s="519">
        <f t="shared" si="74"/>
        <v>0.68720476652895957</v>
      </c>
      <c r="T803" s="520">
        <f t="shared" si="75"/>
        <v>0.34429777638790593</v>
      </c>
      <c r="U803" s="521">
        <f t="shared" si="76"/>
        <v>0.31279523347104038</v>
      </c>
      <c r="V803" s="522">
        <v>2021</v>
      </c>
      <c r="W803" s="523" t="s">
        <v>788</v>
      </c>
      <c r="X803" s="524" t="s">
        <v>355</v>
      </c>
      <c r="Y803" s="64" t="s">
        <v>271</v>
      </c>
    </row>
    <row r="804" spans="1:25" ht="14.25" customHeight="1" x14ac:dyDescent="0.2">
      <c r="A804" s="64"/>
      <c r="B804" s="64"/>
      <c r="C804" s="509" t="str">
        <f t="shared" si="73"/>
        <v>Netherlands | 2023</v>
      </c>
      <c r="D804" s="510" t="s">
        <v>118</v>
      </c>
      <c r="E804" s="511">
        <v>2023</v>
      </c>
      <c r="F804" s="512"/>
      <c r="G804" s="513"/>
      <c r="H804" s="513"/>
      <c r="I804" s="514"/>
      <c r="J804" s="514"/>
      <c r="K804" s="515"/>
      <c r="L804" s="516"/>
      <c r="M804" s="517"/>
      <c r="N804" s="517"/>
      <c r="O804" s="517"/>
      <c r="P804" s="517"/>
      <c r="Q804" s="517"/>
      <c r="R804" s="518"/>
      <c r="S804" s="519" t="str">
        <f t="shared" si="74"/>
        <v/>
      </c>
      <c r="T804" s="520" t="str">
        <f t="shared" si="75"/>
        <v/>
      </c>
      <c r="U804" s="521" t="str">
        <f t="shared" si="76"/>
        <v/>
      </c>
      <c r="V804" s="522"/>
      <c r="W804" s="523"/>
      <c r="X804" s="524"/>
      <c r="Y804" s="64" t="s">
        <v>271</v>
      </c>
    </row>
    <row r="805" spans="1:25" ht="14.25" customHeight="1" x14ac:dyDescent="0.2">
      <c r="A805" s="64"/>
      <c r="B805" s="64"/>
      <c r="C805" s="509" t="str">
        <f t="shared" si="73"/>
        <v>Netherlands | 2024</v>
      </c>
      <c r="D805" s="510" t="s">
        <v>118</v>
      </c>
      <c r="E805" s="511">
        <v>2024</v>
      </c>
      <c r="F805" s="512"/>
      <c r="G805" s="513"/>
      <c r="H805" s="513"/>
      <c r="I805" s="514"/>
      <c r="J805" s="514"/>
      <c r="K805" s="515"/>
      <c r="L805" s="516"/>
      <c r="M805" s="517"/>
      <c r="N805" s="517"/>
      <c r="O805" s="517"/>
      <c r="P805" s="517"/>
      <c r="Q805" s="517"/>
      <c r="R805" s="518"/>
      <c r="S805" s="519" t="str">
        <f t="shared" si="74"/>
        <v/>
      </c>
      <c r="T805" s="520" t="str">
        <f t="shared" si="75"/>
        <v/>
      </c>
      <c r="U805" s="521" t="str">
        <f t="shared" si="76"/>
        <v/>
      </c>
      <c r="V805" s="522"/>
      <c r="W805" s="523"/>
      <c r="X805" s="524"/>
      <c r="Y805" s="64" t="s">
        <v>271</v>
      </c>
    </row>
    <row r="806" spans="1:25" ht="14.25" customHeight="1" x14ac:dyDescent="0.2">
      <c r="A806" s="64"/>
      <c r="B806" s="64"/>
      <c r="C806" s="509" t="str">
        <f t="shared" si="73"/>
        <v>Netherlands | 2025</v>
      </c>
      <c r="D806" s="510" t="s">
        <v>118</v>
      </c>
      <c r="E806" s="511">
        <v>2025</v>
      </c>
      <c r="F806" s="512"/>
      <c r="G806" s="513"/>
      <c r="H806" s="513"/>
      <c r="I806" s="514"/>
      <c r="J806" s="514"/>
      <c r="K806" s="515"/>
      <c r="L806" s="516"/>
      <c r="M806" s="517"/>
      <c r="N806" s="517"/>
      <c r="O806" s="517"/>
      <c r="P806" s="517"/>
      <c r="Q806" s="517"/>
      <c r="R806" s="518"/>
      <c r="S806" s="519" t="str">
        <f t="shared" si="74"/>
        <v/>
      </c>
      <c r="T806" s="520" t="str">
        <f t="shared" si="75"/>
        <v/>
      </c>
      <c r="U806" s="521" t="str">
        <f t="shared" si="76"/>
        <v/>
      </c>
      <c r="V806" s="522"/>
      <c r="W806" s="523"/>
      <c r="X806" s="524"/>
      <c r="Y806" s="64" t="s">
        <v>271</v>
      </c>
    </row>
    <row r="807" spans="1:25" ht="14.25" customHeight="1" x14ac:dyDescent="0.2">
      <c r="A807" s="64"/>
      <c r="B807" s="64"/>
      <c r="C807" s="509" t="str">
        <f t="shared" si="73"/>
        <v>Netherlands | 2026</v>
      </c>
      <c r="D807" s="510" t="s">
        <v>118</v>
      </c>
      <c r="E807" s="511">
        <v>2026</v>
      </c>
      <c r="F807" s="512"/>
      <c r="G807" s="513"/>
      <c r="H807" s="513"/>
      <c r="I807" s="514"/>
      <c r="J807" s="514"/>
      <c r="K807" s="515"/>
      <c r="L807" s="516"/>
      <c r="M807" s="517"/>
      <c r="N807" s="517"/>
      <c r="O807" s="517"/>
      <c r="P807" s="517"/>
      <c r="Q807" s="517"/>
      <c r="R807" s="518"/>
      <c r="S807" s="519" t="str">
        <f t="shared" si="74"/>
        <v/>
      </c>
      <c r="T807" s="520" t="str">
        <f t="shared" si="75"/>
        <v/>
      </c>
      <c r="U807" s="521" t="str">
        <f t="shared" si="76"/>
        <v/>
      </c>
      <c r="V807" s="522"/>
      <c r="W807" s="523"/>
      <c r="X807" s="524"/>
      <c r="Y807" s="64" t="s">
        <v>271</v>
      </c>
    </row>
    <row r="808" spans="1:25" ht="14.25" customHeight="1" x14ac:dyDescent="0.2">
      <c r="A808" s="64"/>
      <c r="B808" s="64"/>
      <c r="C808" s="509" t="str">
        <f t="shared" si="73"/>
        <v>Netherlands | 2027</v>
      </c>
      <c r="D808" s="510" t="s">
        <v>118</v>
      </c>
      <c r="E808" s="511">
        <v>2027</v>
      </c>
      <c r="F808" s="512"/>
      <c r="G808" s="513"/>
      <c r="H808" s="513"/>
      <c r="I808" s="514"/>
      <c r="J808" s="514"/>
      <c r="K808" s="515"/>
      <c r="L808" s="516"/>
      <c r="M808" s="517"/>
      <c r="N808" s="517"/>
      <c r="O808" s="517"/>
      <c r="P808" s="517"/>
      <c r="Q808" s="517"/>
      <c r="R808" s="518"/>
      <c r="S808" s="519" t="str">
        <f t="shared" si="74"/>
        <v/>
      </c>
      <c r="T808" s="520" t="str">
        <f t="shared" si="75"/>
        <v/>
      </c>
      <c r="U808" s="521" t="str">
        <f t="shared" si="76"/>
        <v/>
      </c>
      <c r="V808" s="522"/>
      <c r="W808" s="523"/>
      <c r="X808" s="524"/>
      <c r="Y808" s="64" t="s">
        <v>271</v>
      </c>
    </row>
    <row r="809" spans="1:25" ht="14.25" customHeight="1" x14ac:dyDescent="0.2">
      <c r="A809" s="64"/>
      <c r="B809" s="64"/>
      <c r="C809" s="509" t="str">
        <f t="shared" si="73"/>
        <v>Netherlands | 2028</v>
      </c>
      <c r="D809" s="510" t="s">
        <v>118</v>
      </c>
      <c r="E809" s="511">
        <v>2028</v>
      </c>
      <c r="F809" s="512"/>
      <c r="G809" s="513"/>
      <c r="H809" s="513"/>
      <c r="I809" s="514"/>
      <c r="J809" s="514"/>
      <c r="K809" s="515"/>
      <c r="L809" s="516"/>
      <c r="M809" s="517"/>
      <c r="N809" s="517"/>
      <c r="O809" s="517"/>
      <c r="P809" s="517"/>
      <c r="Q809" s="517"/>
      <c r="R809" s="518"/>
      <c r="S809" s="519" t="str">
        <f t="shared" si="74"/>
        <v/>
      </c>
      <c r="T809" s="520" t="str">
        <f t="shared" si="75"/>
        <v/>
      </c>
      <c r="U809" s="521" t="str">
        <f t="shared" si="76"/>
        <v/>
      </c>
      <c r="V809" s="522"/>
      <c r="W809" s="523"/>
      <c r="X809" s="524"/>
      <c r="Y809" s="64" t="s">
        <v>271</v>
      </c>
    </row>
    <row r="810" spans="1:25" ht="14.25" customHeight="1" x14ac:dyDescent="0.2">
      <c r="A810" s="64"/>
      <c r="B810" s="64"/>
      <c r="C810" s="509" t="str">
        <f t="shared" si="73"/>
        <v>Netherlands | 2029</v>
      </c>
      <c r="D810" s="510" t="s">
        <v>118</v>
      </c>
      <c r="E810" s="511">
        <v>2029</v>
      </c>
      <c r="F810" s="512"/>
      <c r="G810" s="513"/>
      <c r="H810" s="513"/>
      <c r="I810" s="514"/>
      <c r="J810" s="514"/>
      <c r="K810" s="515"/>
      <c r="L810" s="516"/>
      <c r="M810" s="517"/>
      <c r="N810" s="517"/>
      <c r="O810" s="517"/>
      <c r="P810" s="517"/>
      <c r="Q810" s="517"/>
      <c r="R810" s="518"/>
      <c r="S810" s="519" t="str">
        <f t="shared" si="74"/>
        <v/>
      </c>
      <c r="T810" s="520" t="str">
        <f t="shared" si="75"/>
        <v/>
      </c>
      <c r="U810" s="521" t="str">
        <f t="shared" si="76"/>
        <v/>
      </c>
      <c r="V810" s="522"/>
      <c r="W810" s="523"/>
      <c r="X810" s="524"/>
      <c r="Y810" s="64" t="s">
        <v>271</v>
      </c>
    </row>
    <row r="811" spans="1:25" ht="14.25" customHeight="1" thickBot="1" x14ac:dyDescent="0.25">
      <c r="A811" s="64"/>
      <c r="B811" s="64"/>
      <c r="C811" s="525" t="str">
        <f t="shared" si="73"/>
        <v>Netherlands | 2030</v>
      </c>
      <c r="D811" s="510" t="s">
        <v>118</v>
      </c>
      <c r="E811" s="527">
        <v>2030</v>
      </c>
      <c r="F811" s="528"/>
      <c r="G811" s="529"/>
      <c r="H811" s="529"/>
      <c r="I811" s="530"/>
      <c r="J811" s="530"/>
      <c r="K811" s="531"/>
      <c r="L811" s="532"/>
      <c r="M811" s="533"/>
      <c r="N811" s="533"/>
      <c r="O811" s="533"/>
      <c r="P811" s="533"/>
      <c r="Q811" s="533"/>
      <c r="R811" s="534"/>
      <c r="S811" s="535" t="str">
        <f t="shared" si="74"/>
        <v/>
      </c>
      <c r="T811" s="536" t="str">
        <f t="shared" si="75"/>
        <v/>
      </c>
      <c r="U811" s="537" t="str">
        <f t="shared" si="76"/>
        <v/>
      </c>
      <c r="V811" s="538"/>
      <c r="W811" s="539"/>
      <c r="X811" s="540"/>
      <c r="Y811" s="64" t="s">
        <v>271</v>
      </c>
    </row>
    <row r="812" spans="1:25" ht="14.25" customHeight="1" x14ac:dyDescent="0.2">
      <c r="A812" s="64"/>
      <c r="B812" s="64"/>
      <c r="C812" s="493" t="str">
        <f t="shared" si="73"/>
        <v>New Zealand | 2018</v>
      </c>
      <c r="D812" s="494" t="s">
        <v>257</v>
      </c>
      <c r="E812" s="495">
        <v>2018</v>
      </c>
      <c r="F812" s="496">
        <v>4.6305577432519507E-2</v>
      </c>
      <c r="G812" s="497">
        <v>5.7277869263263411E-4</v>
      </c>
      <c r="H812" s="497">
        <v>0.14834073172477982</v>
      </c>
      <c r="I812" s="498">
        <v>1.252953390133887E-3</v>
      </c>
      <c r="J812" s="498"/>
      <c r="K812" s="499"/>
      <c r="L812" s="500">
        <v>2.2767953032147206E-2</v>
      </c>
      <c r="M812" s="501">
        <v>0.54612210925753557</v>
      </c>
      <c r="N812" s="501">
        <v>0.1803805398439178</v>
      </c>
      <c r="O812" s="501">
        <v>1.9197035870265626E-3</v>
      </c>
      <c r="P812" s="501"/>
      <c r="Q812" s="501">
        <v>5.2337653039306931E-2</v>
      </c>
      <c r="R812" s="502"/>
      <c r="S812" s="503">
        <f t="shared" si="74"/>
        <v>0.19647204124006601</v>
      </c>
      <c r="T812" s="504">
        <f t="shared" si="75"/>
        <v>0.80352795875993399</v>
      </c>
      <c r="U812" s="505">
        <f t="shared" si="76"/>
        <v>0.80352795875993399</v>
      </c>
      <c r="V812" s="506">
        <v>2017</v>
      </c>
      <c r="W812" s="507" t="s">
        <v>354</v>
      </c>
      <c r="X812" s="546" t="s">
        <v>355</v>
      </c>
      <c r="Y812" s="64" t="s">
        <v>271</v>
      </c>
    </row>
    <row r="813" spans="1:25" ht="14.25" customHeight="1" x14ac:dyDescent="0.2">
      <c r="A813" s="64"/>
      <c r="B813" s="64"/>
      <c r="C813" s="509" t="str">
        <f t="shared" si="73"/>
        <v>New Zealand | 2019</v>
      </c>
      <c r="D813" s="510" t="s">
        <v>257</v>
      </c>
      <c r="E813" s="511">
        <v>2019</v>
      </c>
      <c r="F813" s="512">
        <v>4.8300432973785244E-2</v>
      </c>
      <c r="G813" s="513">
        <v>8.3384240824389225E-4</v>
      </c>
      <c r="H813" s="513">
        <v>0.14505290663194553</v>
      </c>
      <c r="I813" s="514">
        <v>1.2931245903247527E-3</v>
      </c>
      <c r="J813" s="514"/>
      <c r="K813" s="515"/>
      <c r="L813" s="516">
        <v>2.6963877233426827E-2</v>
      </c>
      <c r="M813" s="517">
        <v>0.54287599826988853</v>
      </c>
      <c r="N813" s="517">
        <v>0.18034628984718834</v>
      </c>
      <c r="O813" s="517">
        <v>2.4569367216170303E-3</v>
      </c>
      <c r="P813" s="517"/>
      <c r="Q813" s="517">
        <v>5.1876591323579913E-2</v>
      </c>
      <c r="R813" s="518"/>
      <c r="S813" s="519">
        <f t="shared" si="74"/>
        <v>0.19548030660429927</v>
      </c>
      <c r="T813" s="520">
        <f t="shared" si="75"/>
        <v>0.80451969339570073</v>
      </c>
      <c r="U813" s="521">
        <f t="shared" si="76"/>
        <v>0.80451969339570073</v>
      </c>
      <c r="V813" s="522">
        <v>2018</v>
      </c>
      <c r="W813" s="523" t="s">
        <v>354</v>
      </c>
      <c r="X813" s="548" t="s">
        <v>355</v>
      </c>
      <c r="Y813" s="64" t="s">
        <v>271</v>
      </c>
    </row>
    <row r="814" spans="1:25" ht="14.25" customHeight="1" x14ac:dyDescent="0.2">
      <c r="A814" s="64"/>
      <c r="B814" s="64"/>
      <c r="C814" s="509" t="str">
        <f t="shared" si="73"/>
        <v>New Zealand | 2020</v>
      </c>
      <c r="D814" s="510" t="s">
        <v>257</v>
      </c>
      <c r="E814" s="511">
        <v>2020</v>
      </c>
      <c r="F814" s="512">
        <v>5.0281265829534239E-2</v>
      </c>
      <c r="G814" s="513">
        <v>1.0930709962942227E-3</v>
      </c>
      <c r="H814" s="513">
        <v>0.1417881930558888</v>
      </c>
      <c r="I814" s="514">
        <v>1.3330134101149057E-3</v>
      </c>
      <c r="J814" s="514"/>
      <c r="K814" s="515"/>
      <c r="L814" s="516">
        <v>3.1130306504216766E-2</v>
      </c>
      <c r="M814" s="517">
        <v>0.53965270557288469</v>
      </c>
      <c r="N814" s="517">
        <v>0.18031228060820959</v>
      </c>
      <c r="O814" s="517">
        <v>2.9903934166911048E-3</v>
      </c>
      <c r="P814" s="517"/>
      <c r="Q814" s="517">
        <v>5.1418770606165627E-2</v>
      </c>
      <c r="R814" s="518"/>
      <c r="S814" s="519">
        <f t="shared" si="74"/>
        <v>0.19449554329183227</v>
      </c>
      <c r="T814" s="520">
        <f t="shared" si="75"/>
        <v>0.80550445670816773</v>
      </c>
      <c r="U814" s="521">
        <f t="shared" si="76"/>
        <v>0.80550445670816773</v>
      </c>
      <c r="V814" s="522">
        <v>2019</v>
      </c>
      <c r="W814" s="523" t="s">
        <v>354</v>
      </c>
      <c r="X814" s="548" t="s">
        <v>355</v>
      </c>
      <c r="Y814" s="64" t="s">
        <v>271</v>
      </c>
    </row>
    <row r="815" spans="1:25" ht="14.25" customHeight="1" x14ac:dyDescent="0.2">
      <c r="A815" s="64"/>
      <c r="B815" s="64"/>
      <c r="C815" s="509" t="str">
        <f t="shared" si="73"/>
        <v>New Zealand | 2021</v>
      </c>
      <c r="D815" s="510" t="s">
        <v>257</v>
      </c>
      <c r="E815" s="511">
        <v>2021</v>
      </c>
      <c r="F815" s="512">
        <v>5.2248223339015694E-2</v>
      </c>
      <c r="G815" s="513">
        <v>1.3504837388474396E-3</v>
      </c>
      <c r="H815" s="513">
        <v>0.13854634815913569</v>
      </c>
      <c r="I815" s="514">
        <v>1.3726228165334632E-3</v>
      </c>
      <c r="J815" s="514"/>
      <c r="K815" s="515"/>
      <c r="L815" s="516">
        <v>3.5267550753835593E-2</v>
      </c>
      <c r="M815" s="517">
        <v>0.53645199141003785</v>
      </c>
      <c r="N815" s="517">
        <v>0.18027850959729017</v>
      </c>
      <c r="O815" s="517">
        <v>3.5201133520777524E-3</v>
      </c>
      <c r="P815" s="517"/>
      <c r="Q815" s="517">
        <v>5.0964156833226325E-2</v>
      </c>
      <c r="R815" s="518"/>
      <c r="S815" s="519">
        <f t="shared" si="74"/>
        <v>0.19351767805353226</v>
      </c>
      <c r="T815" s="520">
        <f t="shared" si="75"/>
        <v>0.80648232194646774</v>
      </c>
      <c r="U815" s="521">
        <f t="shared" si="76"/>
        <v>0.80648232194646774</v>
      </c>
      <c r="V815" s="522">
        <v>2020</v>
      </c>
      <c r="W815" s="523" t="s">
        <v>354</v>
      </c>
      <c r="X815" s="548" t="s">
        <v>355</v>
      </c>
      <c r="Y815" s="64" t="s">
        <v>271</v>
      </c>
    </row>
    <row r="816" spans="1:25" ht="14.25" customHeight="1" x14ac:dyDescent="0.2">
      <c r="A816" s="64"/>
      <c r="B816" s="64"/>
      <c r="C816" s="509" t="str">
        <f t="shared" si="73"/>
        <v>New Zealand | 2022</v>
      </c>
      <c r="D816" s="510" t="s">
        <v>257</v>
      </c>
      <c r="E816" s="511">
        <v>2022</v>
      </c>
      <c r="F816" s="512">
        <v>7.5054378935317689E-2</v>
      </c>
      <c r="G816" s="513">
        <v>1.5340583858042358E-3</v>
      </c>
      <c r="H816" s="513">
        <v>7.1207784773898108E-2</v>
      </c>
      <c r="I816" s="514">
        <v>1.3279908414424728E-3</v>
      </c>
      <c r="J816" s="514"/>
      <c r="K816" s="515"/>
      <c r="L816" s="516">
        <v>3.9587864911276471E-2</v>
      </c>
      <c r="M816" s="517">
        <v>0.55457355466514024</v>
      </c>
      <c r="N816" s="517">
        <v>0.1915741270749857</v>
      </c>
      <c r="O816" s="517">
        <v>4.647967945048655E-3</v>
      </c>
      <c r="P816" s="517"/>
      <c r="Q816" s="517">
        <v>6.0492272467086432E-2</v>
      </c>
      <c r="R816" s="518"/>
      <c r="S816" s="519">
        <f t="shared" si="74"/>
        <v>0.14912421293646261</v>
      </c>
      <c r="T816" s="520">
        <f t="shared" si="75"/>
        <v>0.85087578706353739</v>
      </c>
      <c r="U816" s="521">
        <f t="shared" si="76"/>
        <v>0.85087578706353739</v>
      </c>
      <c r="V816" s="522">
        <v>2021</v>
      </c>
      <c r="W816" s="523" t="s">
        <v>788</v>
      </c>
      <c r="X816" s="524" t="s">
        <v>355</v>
      </c>
      <c r="Y816" s="64" t="s">
        <v>271</v>
      </c>
    </row>
    <row r="817" spans="1:25" ht="14.25" customHeight="1" x14ac:dyDescent="0.2">
      <c r="A817" s="64"/>
      <c r="B817" s="64"/>
      <c r="C817" s="509" t="str">
        <f t="shared" si="73"/>
        <v>New Zealand | 2023</v>
      </c>
      <c r="D817" s="510" t="s">
        <v>257</v>
      </c>
      <c r="E817" s="511">
        <v>2023</v>
      </c>
      <c r="F817" s="512"/>
      <c r="G817" s="513"/>
      <c r="H817" s="513"/>
      <c r="I817" s="514"/>
      <c r="J817" s="514"/>
      <c r="K817" s="515"/>
      <c r="L817" s="516"/>
      <c r="M817" s="517"/>
      <c r="N817" s="517"/>
      <c r="O817" s="517"/>
      <c r="P817" s="517"/>
      <c r="Q817" s="517"/>
      <c r="R817" s="518"/>
      <c r="S817" s="519" t="str">
        <f t="shared" si="74"/>
        <v/>
      </c>
      <c r="T817" s="520" t="str">
        <f t="shared" si="75"/>
        <v/>
      </c>
      <c r="U817" s="521" t="str">
        <f t="shared" si="76"/>
        <v/>
      </c>
      <c r="V817" s="522"/>
      <c r="W817" s="523"/>
      <c r="X817" s="524"/>
      <c r="Y817" s="64" t="s">
        <v>271</v>
      </c>
    </row>
    <row r="818" spans="1:25" ht="14.25" customHeight="1" x14ac:dyDescent="0.2">
      <c r="A818" s="64"/>
      <c r="B818" s="64"/>
      <c r="C818" s="509" t="str">
        <f t="shared" si="73"/>
        <v>New Zealand | 2024</v>
      </c>
      <c r="D818" s="510" t="s">
        <v>257</v>
      </c>
      <c r="E818" s="511">
        <v>2024</v>
      </c>
      <c r="F818" s="512"/>
      <c r="G818" s="513"/>
      <c r="H818" s="513"/>
      <c r="I818" s="514"/>
      <c r="J818" s="514"/>
      <c r="K818" s="515"/>
      <c r="L818" s="516"/>
      <c r="M818" s="517"/>
      <c r="N818" s="517"/>
      <c r="O818" s="517"/>
      <c r="P818" s="517"/>
      <c r="Q818" s="517"/>
      <c r="R818" s="518"/>
      <c r="S818" s="519" t="str">
        <f t="shared" si="74"/>
        <v/>
      </c>
      <c r="T818" s="520" t="str">
        <f t="shared" si="75"/>
        <v/>
      </c>
      <c r="U818" s="521" t="str">
        <f t="shared" si="76"/>
        <v/>
      </c>
      <c r="V818" s="522"/>
      <c r="W818" s="523"/>
      <c r="X818" s="524"/>
      <c r="Y818" s="64" t="s">
        <v>271</v>
      </c>
    </row>
    <row r="819" spans="1:25" ht="14.25" customHeight="1" x14ac:dyDescent="0.2">
      <c r="A819" s="64"/>
      <c r="B819" s="64"/>
      <c r="C819" s="509" t="str">
        <f t="shared" si="73"/>
        <v>New Zealand | 2025</v>
      </c>
      <c r="D819" s="510" t="s">
        <v>257</v>
      </c>
      <c r="E819" s="511">
        <v>2025</v>
      </c>
      <c r="F819" s="512"/>
      <c r="G819" s="513"/>
      <c r="H819" s="513"/>
      <c r="I819" s="514"/>
      <c r="J819" s="514"/>
      <c r="K819" s="515"/>
      <c r="L819" s="516"/>
      <c r="M819" s="517"/>
      <c r="N819" s="517"/>
      <c r="O819" s="517"/>
      <c r="P819" s="517"/>
      <c r="Q819" s="517"/>
      <c r="R819" s="518"/>
      <c r="S819" s="519" t="str">
        <f t="shared" si="74"/>
        <v/>
      </c>
      <c r="T819" s="520" t="str">
        <f t="shared" si="75"/>
        <v/>
      </c>
      <c r="U819" s="521" t="str">
        <f t="shared" si="76"/>
        <v/>
      </c>
      <c r="V819" s="522"/>
      <c r="W819" s="523"/>
      <c r="X819" s="524"/>
      <c r="Y819" s="64" t="s">
        <v>271</v>
      </c>
    </row>
    <row r="820" spans="1:25" ht="14.25" customHeight="1" x14ac:dyDescent="0.2">
      <c r="A820" s="64"/>
      <c r="B820" s="64"/>
      <c r="C820" s="509" t="str">
        <f t="shared" si="73"/>
        <v>New Zealand | 2026</v>
      </c>
      <c r="D820" s="510" t="s">
        <v>257</v>
      </c>
      <c r="E820" s="511">
        <v>2026</v>
      </c>
      <c r="F820" s="512"/>
      <c r="G820" s="513"/>
      <c r="H820" s="513"/>
      <c r="I820" s="514"/>
      <c r="J820" s="514"/>
      <c r="K820" s="515"/>
      <c r="L820" s="516"/>
      <c r="M820" s="517"/>
      <c r="N820" s="517"/>
      <c r="O820" s="517"/>
      <c r="P820" s="517"/>
      <c r="Q820" s="517"/>
      <c r="R820" s="518"/>
      <c r="S820" s="519" t="str">
        <f t="shared" si="74"/>
        <v/>
      </c>
      <c r="T820" s="520" t="str">
        <f t="shared" si="75"/>
        <v/>
      </c>
      <c r="U820" s="521" t="str">
        <f t="shared" si="76"/>
        <v/>
      </c>
      <c r="V820" s="522"/>
      <c r="W820" s="523"/>
      <c r="X820" s="524"/>
      <c r="Y820" s="64" t="s">
        <v>271</v>
      </c>
    </row>
    <row r="821" spans="1:25" ht="14.25" customHeight="1" x14ac:dyDescent="0.2">
      <c r="A821" s="64"/>
      <c r="B821" s="64"/>
      <c r="C821" s="509" t="str">
        <f t="shared" si="73"/>
        <v>New Zealand | 2027</v>
      </c>
      <c r="D821" s="510" t="s">
        <v>257</v>
      </c>
      <c r="E821" s="511">
        <v>2027</v>
      </c>
      <c r="F821" s="512"/>
      <c r="G821" s="513"/>
      <c r="H821" s="513"/>
      <c r="I821" s="514"/>
      <c r="J821" s="514"/>
      <c r="K821" s="515"/>
      <c r="L821" s="516"/>
      <c r="M821" s="517"/>
      <c r="N821" s="517"/>
      <c r="O821" s="517"/>
      <c r="P821" s="517"/>
      <c r="Q821" s="517"/>
      <c r="R821" s="518"/>
      <c r="S821" s="519" t="str">
        <f t="shared" si="74"/>
        <v/>
      </c>
      <c r="T821" s="520" t="str">
        <f t="shared" si="75"/>
        <v/>
      </c>
      <c r="U821" s="521" t="str">
        <f t="shared" si="76"/>
        <v/>
      </c>
      <c r="V821" s="522"/>
      <c r="W821" s="523"/>
      <c r="X821" s="524"/>
      <c r="Y821" s="64" t="s">
        <v>271</v>
      </c>
    </row>
    <row r="822" spans="1:25" ht="14.25" customHeight="1" x14ac:dyDescent="0.2">
      <c r="A822" s="64"/>
      <c r="B822" s="64"/>
      <c r="C822" s="509" t="str">
        <f t="shared" si="73"/>
        <v>New Zealand | 2028</v>
      </c>
      <c r="D822" s="510" t="s">
        <v>257</v>
      </c>
      <c r="E822" s="511">
        <v>2028</v>
      </c>
      <c r="F822" s="512"/>
      <c r="G822" s="513"/>
      <c r="H822" s="513"/>
      <c r="I822" s="514"/>
      <c r="J822" s="514"/>
      <c r="K822" s="515"/>
      <c r="L822" s="516"/>
      <c r="M822" s="517"/>
      <c r="N822" s="517"/>
      <c r="O822" s="517"/>
      <c r="P822" s="517"/>
      <c r="Q822" s="517"/>
      <c r="R822" s="518"/>
      <c r="S822" s="519" t="str">
        <f t="shared" si="74"/>
        <v/>
      </c>
      <c r="T822" s="520" t="str">
        <f t="shared" si="75"/>
        <v/>
      </c>
      <c r="U822" s="521" t="str">
        <f t="shared" si="76"/>
        <v/>
      </c>
      <c r="V822" s="522"/>
      <c r="W822" s="523"/>
      <c r="X822" s="524"/>
      <c r="Y822" s="64" t="s">
        <v>271</v>
      </c>
    </row>
    <row r="823" spans="1:25" ht="14.25" customHeight="1" x14ac:dyDescent="0.2">
      <c r="A823" s="64"/>
      <c r="B823" s="64"/>
      <c r="C823" s="509" t="str">
        <f t="shared" si="73"/>
        <v>New Zealand | 2029</v>
      </c>
      <c r="D823" s="510" t="s">
        <v>257</v>
      </c>
      <c r="E823" s="511">
        <v>2029</v>
      </c>
      <c r="F823" s="512"/>
      <c r="G823" s="513"/>
      <c r="H823" s="513"/>
      <c r="I823" s="514"/>
      <c r="J823" s="514"/>
      <c r="K823" s="515"/>
      <c r="L823" s="516"/>
      <c r="M823" s="517"/>
      <c r="N823" s="517"/>
      <c r="O823" s="517"/>
      <c r="P823" s="517"/>
      <c r="Q823" s="517"/>
      <c r="R823" s="518"/>
      <c r="S823" s="519" t="str">
        <f t="shared" si="74"/>
        <v/>
      </c>
      <c r="T823" s="520" t="str">
        <f t="shared" si="75"/>
        <v/>
      </c>
      <c r="U823" s="521" t="str">
        <f t="shared" si="76"/>
        <v/>
      </c>
      <c r="V823" s="522"/>
      <c r="W823" s="523"/>
      <c r="X823" s="524"/>
      <c r="Y823" s="64" t="s">
        <v>271</v>
      </c>
    </row>
    <row r="824" spans="1:25" ht="14.25" customHeight="1" thickBot="1" x14ac:dyDescent="0.25">
      <c r="A824" s="64"/>
      <c r="B824" s="64"/>
      <c r="C824" s="525" t="str">
        <f t="shared" si="73"/>
        <v>New Zealand | 2030</v>
      </c>
      <c r="D824" s="510" t="s">
        <v>257</v>
      </c>
      <c r="E824" s="527">
        <v>2030</v>
      </c>
      <c r="F824" s="528"/>
      <c r="G824" s="529"/>
      <c r="H824" s="529"/>
      <c r="I824" s="530"/>
      <c r="J824" s="530"/>
      <c r="K824" s="531"/>
      <c r="L824" s="532"/>
      <c r="M824" s="533"/>
      <c r="N824" s="533"/>
      <c r="O824" s="533"/>
      <c r="P824" s="533"/>
      <c r="Q824" s="533"/>
      <c r="R824" s="534"/>
      <c r="S824" s="535" t="str">
        <f t="shared" si="74"/>
        <v/>
      </c>
      <c r="T824" s="536" t="str">
        <f t="shared" si="75"/>
        <v/>
      </c>
      <c r="U824" s="537" t="str">
        <f t="shared" si="76"/>
        <v/>
      </c>
      <c r="V824" s="538"/>
      <c r="W824" s="539"/>
      <c r="X824" s="540"/>
      <c r="Y824" s="64" t="s">
        <v>271</v>
      </c>
    </row>
    <row r="825" spans="1:25" ht="14.25" customHeight="1" x14ac:dyDescent="0.2">
      <c r="A825" s="64"/>
      <c r="B825" s="64"/>
      <c r="C825" s="493" t="str">
        <f t="shared" si="73"/>
        <v>Nicaragua | 2018</v>
      </c>
      <c r="D825" s="494" t="s">
        <v>258</v>
      </c>
      <c r="E825" s="495">
        <v>2018</v>
      </c>
      <c r="F825" s="496"/>
      <c r="G825" s="497">
        <v>0.46526108804894034</v>
      </c>
      <c r="H825" s="497"/>
      <c r="I825" s="498"/>
      <c r="J825" s="498"/>
      <c r="K825" s="499"/>
      <c r="L825" s="500">
        <v>0.14157745247979026</v>
      </c>
      <c r="M825" s="501">
        <v>5.7024251693248852E-2</v>
      </c>
      <c r="N825" s="501">
        <v>0.1590561503168014</v>
      </c>
      <c r="O825" s="501">
        <v>2.8402883985143108E-3</v>
      </c>
      <c r="P825" s="501"/>
      <c r="Q825" s="501">
        <v>0.17424076906270483</v>
      </c>
      <c r="R825" s="502"/>
      <c r="S825" s="503">
        <f t="shared" si="74"/>
        <v>0.4652610880489404</v>
      </c>
      <c r="T825" s="504">
        <f t="shared" si="75"/>
        <v>0.5347389119510596</v>
      </c>
      <c r="U825" s="505">
        <f t="shared" si="76"/>
        <v>0.5347389119510596</v>
      </c>
      <c r="V825" s="506">
        <v>2017</v>
      </c>
      <c r="W825" s="507" t="s">
        <v>354</v>
      </c>
      <c r="X825" s="546" t="s">
        <v>355</v>
      </c>
      <c r="Y825" s="64" t="s">
        <v>271</v>
      </c>
    </row>
    <row r="826" spans="1:25" ht="14.25" customHeight="1" x14ac:dyDescent="0.2">
      <c r="A826" s="64"/>
      <c r="B826" s="64"/>
      <c r="C826" s="509" t="str">
        <f t="shared" si="73"/>
        <v>Nicaragua | 2019</v>
      </c>
      <c r="D826" s="510" t="s">
        <v>258</v>
      </c>
      <c r="E826" s="511">
        <v>2019</v>
      </c>
      <c r="F826" s="512"/>
      <c r="G826" s="513">
        <v>0.44836065573770489</v>
      </c>
      <c r="H826" s="513"/>
      <c r="I826" s="514"/>
      <c r="J826" s="514"/>
      <c r="K826" s="515"/>
      <c r="L826" s="516">
        <v>0.16273224043715848</v>
      </c>
      <c r="M826" s="517">
        <v>5.3333333333333337E-2</v>
      </c>
      <c r="N826" s="517">
        <v>0.16459016393442624</v>
      </c>
      <c r="O826" s="517">
        <v>4.0437158469945359E-3</v>
      </c>
      <c r="P826" s="517"/>
      <c r="Q826" s="517">
        <v>0.16693989071038251</v>
      </c>
      <c r="R826" s="518"/>
      <c r="S826" s="519">
        <f t="shared" si="74"/>
        <v>0.44836065573770489</v>
      </c>
      <c r="T826" s="520">
        <f t="shared" si="75"/>
        <v>0.55163934426229511</v>
      </c>
      <c r="U826" s="521">
        <f t="shared" si="76"/>
        <v>0.55163934426229511</v>
      </c>
      <c r="V826" s="522">
        <v>2018</v>
      </c>
      <c r="W826" s="523" t="s">
        <v>354</v>
      </c>
      <c r="X826" s="548" t="s">
        <v>355</v>
      </c>
      <c r="Y826" s="64" t="s">
        <v>271</v>
      </c>
    </row>
    <row r="827" spans="1:25" ht="14.25" customHeight="1" x14ac:dyDescent="0.2">
      <c r="A827" s="64"/>
      <c r="B827" s="64"/>
      <c r="C827" s="509" t="str">
        <f t="shared" si="73"/>
        <v>Nicaragua | 2020</v>
      </c>
      <c r="D827" s="510" t="s">
        <v>258</v>
      </c>
      <c r="E827" s="511">
        <v>2020</v>
      </c>
      <c r="F827" s="512"/>
      <c r="G827" s="513">
        <v>0.43144544062978352</v>
      </c>
      <c r="H827" s="513"/>
      <c r="I827" s="514"/>
      <c r="J827" s="514"/>
      <c r="K827" s="515"/>
      <c r="L827" s="516">
        <v>0.18390553247321234</v>
      </c>
      <c r="M827" s="517">
        <v>4.9639186529630439E-2</v>
      </c>
      <c r="N827" s="517">
        <v>0.17012901815001094</v>
      </c>
      <c r="O827" s="517">
        <v>5.2481959326481521E-3</v>
      </c>
      <c r="P827" s="517"/>
      <c r="Q827" s="517">
        <v>0.15963262628471464</v>
      </c>
      <c r="R827" s="518"/>
      <c r="S827" s="519">
        <f t="shared" si="74"/>
        <v>0.43144544062978352</v>
      </c>
      <c r="T827" s="520">
        <f t="shared" si="75"/>
        <v>0.56855455937021648</v>
      </c>
      <c r="U827" s="521">
        <f t="shared" si="76"/>
        <v>0.56855455937021648</v>
      </c>
      <c r="V827" s="522">
        <v>2019</v>
      </c>
      <c r="W827" s="523" t="s">
        <v>354</v>
      </c>
      <c r="X827" s="548" t="s">
        <v>355</v>
      </c>
      <c r="Y827" s="64" t="s">
        <v>271</v>
      </c>
    </row>
    <row r="828" spans="1:25" ht="14.25" customHeight="1" x14ac:dyDescent="0.2">
      <c r="A828" s="64"/>
      <c r="B828" s="64"/>
      <c r="C828" s="509" t="str">
        <f t="shared" si="73"/>
        <v>Nicaragua | 2021</v>
      </c>
      <c r="D828" s="510" t="s">
        <v>258</v>
      </c>
      <c r="E828" s="566">
        <v>2021</v>
      </c>
      <c r="F828" s="512"/>
      <c r="G828" s="513">
        <v>0.43144544062978352</v>
      </c>
      <c r="H828" s="513"/>
      <c r="I828" s="514"/>
      <c r="J828" s="514"/>
      <c r="K828" s="515"/>
      <c r="L828" s="516">
        <v>0.18390553247321234</v>
      </c>
      <c r="M828" s="517">
        <v>4.9639186529630439E-2</v>
      </c>
      <c r="N828" s="517">
        <v>0.17012901815001094</v>
      </c>
      <c r="O828" s="517">
        <v>5.2481959326481521E-3</v>
      </c>
      <c r="P828" s="517"/>
      <c r="Q828" s="517">
        <v>0.15963262628471464</v>
      </c>
      <c r="R828" s="518"/>
      <c r="S828" s="519">
        <f t="shared" si="74"/>
        <v>0.43144544062978352</v>
      </c>
      <c r="T828" s="520">
        <f t="shared" si="75"/>
        <v>0.56855455937021648</v>
      </c>
      <c r="U828" s="521">
        <f t="shared" si="76"/>
        <v>0.56855455937021648</v>
      </c>
      <c r="V828" s="522">
        <v>2019</v>
      </c>
      <c r="W828" s="523" t="s">
        <v>354</v>
      </c>
      <c r="X828" s="548" t="s">
        <v>355</v>
      </c>
      <c r="Y828" s="64" t="s">
        <v>271</v>
      </c>
    </row>
    <row r="829" spans="1:25" ht="14.25" customHeight="1" x14ac:dyDescent="0.2">
      <c r="A829" s="64"/>
      <c r="B829" s="64"/>
      <c r="C829" s="509" t="str">
        <f t="shared" si="73"/>
        <v>Nicaragua | 2022</v>
      </c>
      <c r="D829" s="510" t="s">
        <v>258</v>
      </c>
      <c r="E829" s="511">
        <v>2022</v>
      </c>
      <c r="F829" s="512"/>
      <c r="G829" s="513">
        <v>0.43144544062978352</v>
      </c>
      <c r="H829" s="513"/>
      <c r="I829" s="514"/>
      <c r="J829" s="514"/>
      <c r="K829" s="515"/>
      <c r="L829" s="516">
        <v>0.18390553247321234</v>
      </c>
      <c r="M829" s="517">
        <v>4.9639186529630439E-2</v>
      </c>
      <c r="N829" s="517">
        <v>0.17012901815001094</v>
      </c>
      <c r="O829" s="517">
        <v>5.2481959326481521E-3</v>
      </c>
      <c r="P829" s="517"/>
      <c r="Q829" s="517">
        <v>0.15963262628471464</v>
      </c>
      <c r="R829" s="518"/>
      <c r="S829" s="519">
        <f t="shared" si="74"/>
        <v>0.43144544062978352</v>
      </c>
      <c r="T829" s="520">
        <f t="shared" si="75"/>
        <v>0.56855455937021648</v>
      </c>
      <c r="U829" s="521">
        <f t="shared" si="76"/>
        <v>0.56855455937021648</v>
      </c>
      <c r="V829" s="522">
        <v>2020</v>
      </c>
      <c r="W829" s="523" t="s">
        <v>788</v>
      </c>
      <c r="X829" s="524" t="s">
        <v>355</v>
      </c>
      <c r="Y829" s="64" t="s">
        <v>271</v>
      </c>
    </row>
    <row r="830" spans="1:25" ht="14.25" customHeight="1" x14ac:dyDescent="0.2">
      <c r="A830" s="64"/>
      <c r="B830" s="64"/>
      <c r="C830" s="509" t="str">
        <f t="shared" si="73"/>
        <v>Nicaragua | 2023</v>
      </c>
      <c r="D830" s="510" t="s">
        <v>258</v>
      </c>
      <c r="E830" s="511">
        <v>2023</v>
      </c>
      <c r="F830" s="512"/>
      <c r="G830" s="513"/>
      <c r="H830" s="513"/>
      <c r="I830" s="514"/>
      <c r="J830" s="514"/>
      <c r="K830" s="515"/>
      <c r="L830" s="516"/>
      <c r="M830" s="517"/>
      <c r="N830" s="517"/>
      <c r="O830" s="517"/>
      <c r="P830" s="517"/>
      <c r="Q830" s="517"/>
      <c r="R830" s="518"/>
      <c r="S830" s="519" t="str">
        <f t="shared" si="74"/>
        <v/>
      </c>
      <c r="T830" s="520" t="str">
        <f t="shared" si="75"/>
        <v/>
      </c>
      <c r="U830" s="521" t="str">
        <f t="shared" si="76"/>
        <v/>
      </c>
      <c r="V830" s="522"/>
      <c r="W830" s="523"/>
      <c r="X830" s="524"/>
      <c r="Y830" s="64" t="s">
        <v>271</v>
      </c>
    </row>
    <row r="831" spans="1:25" ht="14.25" customHeight="1" x14ac:dyDescent="0.2">
      <c r="A831" s="64"/>
      <c r="B831" s="64"/>
      <c r="C831" s="509" t="str">
        <f t="shared" si="73"/>
        <v>Nicaragua | 2024</v>
      </c>
      <c r="D831" s="510" t="s">
        <v>258</v>
      </c>
      <c r="E831" s="511">
        <v>2024</v>
      </c>
      <c r="F831" s="512"/>
      <c r="G831" s="513"/>
      <c r="H831" s="513"/>
      <c r="I831" s="514"/>
      <c r="J831" s="514"/>
      <c r="K831" s="515"/>
      <c r="L831" s="516"/>
      <c r="M831" s="517"/>
      <c r="N831" s="517"/>
      <c r="O831" s="517"/>
      <c r="P831" s="517"/>
      <c r="Q831" s="517"/>
      <c r="R831" s="518"/>
      <c r="S831" s="519" t="str">
        <f t="shared" ref="S831:S862" si="77">IFERROR(1-U831,"")</f>
        <v/>
      </c>
      <c r="T831" s="520" t="str">
        <f t="shared" ref="T831:T862" si="78">IF(AND(ISBLANK(F831),ISBLANK(H831),ISBLANK(Q831),ISBLANK(M831)),"",SUM(K831:R831))</f>
        <v/>
      </c>
      <c r="U831" s="521" t="str">
        <f t="shared" ref="U831:U862" si="79">IF(AND(ISBLANK(F831),ISBLANK(H831),ISBLANK(Q831),ISBLANK(M831)),"",SUM(L831:R831))</f>
        <v/>
      </c>
      <c r="V831" s="522"/>
      <c r="W831" s="523"/>
      <c r="X831" s="524"/>
      <c r="Y831" s="64" t="s">
        <v>271</v>
      </c>
    </row>
    <row r="832" spans="1:25" ht="14.25" customHeight="1" x14ac:dyDescent="0.2">
      <c r="A832" s="64"/>
      <c r="B832" s="64"/>
      <c r="C832" s="509" t="str">
        <f t="shared" si="73"/>
        <v>Nicaragua | 2025</v>
      </c>
      <c r="D832" s="510" t="s">
        <v>258</v>
      </c>
      <c r="E832" s="511">
        <v>2025</v>
      </c>
      <c r="F832" s="512"/>
      <c r="G832" s="513"/>
      <c r="H832" s="513"/>
      <c r="I832" s="514"/>
      <c r="J832" s="514"/>
      <c r="K832" s="515"/>
      <c r="L832" s="516"/>
      <c r="M832" s="517"/>
      <c r="N832" s="517"/>
      <c r="O832" s="517"/>
      <c r="P832" s="517"/>
      <c r="Q832" s="517"/>
      <c r="R832" s="518"/>
      <c r="S832" s="519" t="str">
        <f t="shared" si="77"/>
        <v/>
      </c>
      <c r="T832" s="520" t="str">
        <f t="shared" si="78"/>
        <v/>
      </c>
      <c r="U832" s="521" t="str">
        <f t="shared" si="79"/>
        <v/>
      </c>
      <c r="V832" s="522"/>
      <c r="W832" s="523"/>
      <c r="X832" s="524"/>
      <c r="Y832" s="64" t="s">
        <v>271</v>
      </c>
    </row>
    <row r="833" spans="1:25" ht="14.25" customHeight="1" x14ac:dyDescent="0.2">
      <c r="A833" s="64"/>
      <c r="B833" s="64"/>
      <c r="C833" s="509" t="str">
        <f t="shared" si="73"/>
        <v>Nicaragua | 2026</v>
      </c>
      <c r="D833" s="510" t="s">
        <v>258</v>
      </c>
      <c r="E833" s="511">
        <v>2026</v>
      </c>
      <c r="F833" s="512"/>
      <c r="G833" s="513"/>
      <c r="H833" s="513"/>
      <c r="I833" s="514"/>
      <c r="J833" s="514"/>
      <c r="K833" s="515"/>
      <c r="L833" s="516"/>
      <c r="M833" s="517"/>
      <c r="N833" s="517"/>
      <c r="O833" s="517"/>
      <c r="P833" s="517"/>
      <c r="Q833" s="517"/>
      <c r="R833" s="518"/>
      <c r="S833" s="519" t="str">
        <f t="shared" si="77"/>
        <v/>
      </c>
      <c r="T833" s="520" t="str">
        <f t="shared" si="78"/>
        <v/>
      </c>
      <c r="U833" s="521" t="str">
        <f t="shared" si="79"/>
        <v/>
      </c>
      <c r="V833" s="522"/>
      <c r="W833" s="523"/>
      <c r="X833" s="524"/>
      <c r="Y833" s="64" t="s">
        <v>271</v>
      </c>
    </row>
    <row r="834" spans="1:25" ht="14.25" customHeight="1" x14ac:dyDescent="0.2">
      <c r="A834" s="64"/>
      <c r="B834" s="64"/>
      <c r="C834" s="509" t="str">
        <f t="shared" si="73"/>
        <v>Nicaragua | 2027</v>
      </c>
      <c r="D834" s="510" t="s">
        <v>258</v>
      </c>
      <c r="E834" s="511">
        <v>2027</v>
      </c>
      <c r="F834" s="512"/>
      <c r="G834" s="513"/>
      <c r="H834" s="513"/>
      <c r="I834" s="514"/>
      <c r="J834" s="514"/>
      <c r="K834" s="515"/>
      <c r="L834" s="516"/>
      <c r="M834" s="517"/>
      <c r="N834" s="517"/>
      <c r="O834" s="517"/>
      <c r="P834" s="517"/>
      <c r="Q834" s="517"/>
      <c r="R834" s="518"/>
      <c r="S834" s="519" t="str">
        <f t="shared" si="77"/>
        <v/>
      </c>
      <c r="T834" s="520" t="str">
        <f t="shared" si="78"/>
        <v/>
      </c>
      <c r="U834" s="521" t="str">
        <f t="shared" si="79"/>
        <v/>
      </c>
      <c r="V834" s="522"/>
      <c r="W834" s="523"/>
      <c r="X834" s="524"/>
      <c r="Y834" s="64" t="s">
        <v>271</v>
      </c>
    </row>
    <row r="835" spans="1:25" ht="14.25" customHeight="1" x14ac:dyDescent="0.2">
      <c r="A835" s="64"/>
      <c r="B835" s="64"/>
      <c r="C835" s="509" t="str">
        <f t="shared" si="73"/>
        <v>Nicaragua | 2028</v>
      </c>
      <c r="D835" s="510" t="s">
        <v>258</v>
      </c>
      <c r="E835" s="511">
        <v>2028</v>
      </c>
      <c r="F835" s="512"/>
      <c r="G835" s="513"/>
      <c r="H835" s="513"/>
      <c r="I835" s="514"/>
      <c r="J835" s="514"/>
      <c r="K835" s="515"/>
      <c r="L835" s="516"/>
      <c r="M835" s="517"/>
      <c r="N835" s="517"/>
      <c r="O835" s="517"/>
      <c r="P835" s="517"/>
      <c r="Q835" s="517"/>
      <c r="R835" s="518"/>
      <c r="S835" s="519" t="str">
        <f t="shared" si="77"/>
        <v/>
      </c>
      <c r="T835" s="520" t="str">
        <f t="shared" si="78"/>
        <v/>
      </c>
      <c r="U835" s="521" t="str">
        <f t="shared" si="79"/>
        <v/>
      </c>
      <c r="V835" s="522"/>
      <c r="W835" s="523"/>
      <c r="X835" s="524"/>
      <c r="Y835" s="64" t="s">
        <v>271</v>
      </c>
    </row>
    <row r="836" spans="1:25" ht="14.25" customHeight="1" x14ac:dyDescent="0.2">
      <c r="A836" s="64"/>
      <c r="B836" s="64"/>
      <c r="C836" s="509" t="str">
        <f t="shared" si="73"/>
        <v>Nicaragua | 2029</v>
      </c>
      <c r="D836" s="510" t="s">
        <v>258</v>
      </c>
      <c r="E836" s="511">
        <v>2029</v>
      </c>
      <c r="F836" s="512"/>
      <c r="G836" s="513"/>
      <c r="H836" s="513"/>
      <c r="I836" s="514"/>
      <c r="J836" s="514"/>
      <c r="K836" s="515"/>
      <c r="L836" s="516"/>
      <c r="M836" s="517"/>
      <c r="N836" s="517"/>
      <c r="O836" s="517"/>
      <c r="P836" s="517"/>
      <c r="Q836" s="517"/>
      <c r="R836" s="518"/>
      <c r="S836" s="519" t="str">
        <f t="shared" si="77"/>
        <v/>
      </c>
      <c r="T836" s="520" t="str">
        <f t="shared" si="78"/>
        <v/>
      </c>
      <c r="U836" s="521" t="str">
        <f t="shared" si="79"/>
        <v/>
      </c>
      <c r="V836" s="522"/>
      <c r="W836" s="523"/>
      <c r="X836" s="524"/>
      <c r="Y836" s="64" t="s">
        <v>271</v>
      </c>
    </row>
    <row r="837" spans="1:25" ht="14.25" customHeight="1" thickBot="1" x14ac:dyDescent="0.25">
      <c r="A837" s="64"/>
      <c r="B837" s="64"/>
      <c r="C837" s="525" t="str">
        <f t="shared" si="73"/>
        <v>Nicaragua | 2030</v>
      </c>
      <c r="D837" s="510" t="s">
        <v>258</v>
      </c>
      <c r="E837" s="527">
        <v>2030</v>
      </c>
      <c r="F837" s="528"/>
      <c r="G837" s="529"/>
      <c r="H837" s="529"/>
      <c r="I837" s="530"/>
      <c r="J837" s="530"/>
      <c r="K837" s="531"/>
      <c r="L837" s="532"/>
      <c r="M837" s="533"/>
      <c r="N837" s="533"/>
      <c r="O837" s="533"/>
      <c r="P837" s="533"/>
      <c r="Q837" s="533"/>
      <c r="R837" s="534"/>
      <c r="S837" s="535" t="str">
        <f t="shared" si="77"/>
        <v/>
      </c>
      <c r="T837" s="536" t="str">
        <f t="shared" si="78"/>
        <v/>
      </c>
      <c r="U837" s="537" t="str">
        <f t="shared" si="79"/>
        <v/>
      </c>
      <c r="V837" s="538"/>
      <c r="W837" s="539"/>
      <c r="X837" s="540"/>
      <c r="Y837" s="64" t="s">
        <v>271</v>
      </c>
    </row>
    <row r="838" spans="1:25" ht="14.25" customHeight="1" x14ac:dyDescent="0.2">
      <c r="A838" s="64"/>
      <c r="B838" s="64"/>
      <c r="C838" s="493" t="str">
        <f t="shared" si="73"/>
        <v>Nigeria | 2018</v>
      </c>
      <c r="D838" s="494" t="s">
        <v>260</v>
      </c>
      <c r="E838" s="495">
        <v>2018</v>
      </c>
      <c r="F838" s="496"/>
      <c r="G838" s="497"/>
      <c r="H838" s="497">
        <v>0.81342188046137709</v>
      </c>
      <c r="I838" s="498"/>
      <c r="J838" s="498"/>
      <c r="K838" s="499"/>
      <c r="L838" s="500"/>
      <c r="M838" s="501">
        <v>0.18570041555011846</v>
      </c>
      <c r="N838" s="501"/>
      <c r="O838" s="501">
        <v>8.7770398850440796E-4</v>
      </c>
      <c r="P838" s="501"/>
      <c r="Q838" s="501"/>
      <c r="R838" s="502"/>
      <c r="S838" s="503">
        <f t="shared" si="77"/>
        <v>0.81342188046137709</v>
      </c>
      <c r="T838" s="504">
        <f t="shared" si="78"/>
        <v>0.18657811953862286</v>
      </c>
      <c r="U838" s="505">
        <f t="shared" si="79"/>
        <v>0.18657811953862286</v>
      </c>
      <c r="V838" s="506"/>
      <c r="W838" s="507"/>
      <c r="X838" s="508"/>
      <c r="Y838" s="64" t="s">
        <v>271</v>
      </c>
    </row>
    <row r="839" spans="1:25" ht="14.25" customHeight="1" x14ac:dyDescent="0.2">
      <c r="A839" s="64"/>
      <c r="B839" s="64"/>
      <c r="C839" s="509" t="str">
        <f t="shared" ref="C839:C902" si="80">D839&amp;" | "&amp;E839</f>
        <v>Nigeria | 2019</v>
      </c>
      <c r="D839" s="510" t="s">
        <v>260</v>
      </c>
      <c r="E839" s="511">
        <v>2019</v>
      </c>
      <c r="F839" s="512"/>
      <c r="G839" s="513"/>
      <c r="H839" s="513">
        <v>0.80377695306994879</v>
      </c>
      <c r="I839" s="514"/>
      <c r="J839" s="514"/>
      <c r="K839" s="515"/>
      <c r="L839" s="516"/>
      <c r="M839" s="517">
        <v>0.19520521131833199</v>
      </c>
      <c r="N839" s="517"/>
      <c r="O839" s="517">
        <v>1.0178356117192026E-3</v>
      </c>
      <c r="P839" s="517"/>
      <c r="Q839" s="517"/>
      <c r="R839" s="518"/>
      <c r="S839" s="519">
        <f t="shared" si="77"/>
        <v>0.80377695306994879</v>
      </c>
      <c r="T839" s="520">
        <f t="shared" si="78"/>
        <v>0.19622304693005119</v>
      </c>
      <c r="U839" s="521">
        <f t="shared" si="79"/>
        <v>0.19622304693005119</v>
      </c>
      <c r="V839" s="522"/>
      <c r="W839" s="523"/>
      <c r="X839" s="524"/>
      <c r="Y839" s="64" t="s">
        <v>271</v>
      </c>
    </row>
    <row r="840" spans="1:25" ht="14.25" customHeight="1" x14ac:dyDescent="0.2">
      <c r="A840" s="64"/>
      <c r="B840" s="64"/>
      <c r="C840" s="509" t="str">
        <f t="shared" si="80"/>
        <v>Nigeria | 2020</v>
      </c>
      <c r="D840" s="510" t="s">
        <v>260</v>
      </c>
      <c r="E840" s="511">
        <v>2020</v>
      </c>
      <c r="F840" s="512"/>
      <c r="G840" s="513"/>
      <c r="H840" s="513">
        <v>0.79397627447730446</v>
      </c>
      <c r="I840" s="514"/>
      <c r="J840" s="514"/>
      <c r="K840" s="515"/>
      <c r="L840" s="516"/>
      <c r="M840" s="517">
        <v>0.20486349537091847</v>
      </c>
      <c r="N840" s="517"/>
      <c r="O840" s="517">
        <v>1.1602301517770464E-3</v>
      </c>
      <c r="P840" s="517"/>
      <c r="Q840" s="517"/>
      <c r="R840" s="518"/>
      <c r="S840" s="519">
        <f t="shared" si="77"/>
        <v>0.79397627447730446</v>
      </c>
      <c r="T840" s="520">
        <f t="shared" si="78"/>
        <v>0.20602372552269552</v>
      </c>
      <c r="U840" s="521">
        <f t="shared" si="79"/>
        <v>0.20602372552269552</v>
      </c>
      <c r="V840" s="522"/>
      <c r="W840" s="523"/>
      <c r="X840" s="524"/>
      <c r="Y840" s="64" t="s">
        <v>271</v>
      </c>
    </row>
    <row r="841" spans="1:25" ht="14.25" customHeight="1" x14ac:dyDescent="0.2">
      <c r="A841" s="64"/>
      <c r="B841" s="64"/>
      <c r="C841" s="509" t="str">
        <f t="shared" si="80"/>
        <v>Nigeria | 2021</v>
      </c>
      <c r="D841" s="510" t="s">
        <v>260</v>
      </c>
      <c r="E841" s="511">
        <v>2021</v>
      </c>
      <c r="F841" s="512"/>
      <c r="G841" s="513"/>
      <c r="H841" s="513">
        <v>0.78401604124892577</v>
      </c>
      <c r="I841" s="514"/>
      <c r="J841" s="514"/>
      <c r="K841" s="515"/>
      <c r="L841" s="516"/>
      <c r="M841" s="517">
        <v>0.21467901588210955</v>
      </c>
      <c r="N841" s="517"/>
      <c r="O841" s="517">
        <v>1.3049428689646393E-3</v>
      </c>
      <c r="P841" s="517"/>
      <c r="Q841" s="517"/>
      <c r="R841" s="518"/>
      <c r="S841" s="519">
        <f t="shared" si="77"/>
        <v>0.78401604124892588</v>
      </c>
      <c r="T841" s="520">
        <f t="shared" si="78"/>
        <v>0.21598395875107418</v>
      </c>
      <c r="U841" s="521">
        <f t="shared" si="79"/>
        <v>0.21598395875107418</v>
      </c>
      <c r="V841" s="522">
        <v>2019</v>
      </c>
      <c r="W841" s="523" t="s">
        <v>354</v>
      </c>
      <c r="X841" s="548" t="s">
        <v>355</v>
      </c>
      <c r="Y841" s="64" t="s">
        <v>271</v>
      </c>
    </row>
    <row r="842" spans="1:25" ht="14.25" customHeight="1" x14ac:dyDescent="0.2">
      <c r="A842" s="64"/>
      <c r="B842" s="64"/>
      <c r="C842" s="509" t="str">
        <f t="shared" si="80"/>
        <v>Nigeria | 2022</v>
      </c>
      <c r="D842" s="510" t="s">
        <v>260</v>
      </c>
      <c r="E842" s="511">
        <v>2022</v>
      </c>
      <c r="F842" s="512">
        <v>0</v>
      </c>
      <c r="G842" s="513">
        <v>0</v>
      </c>
      <c r="H842" s="513">
        <v>0.76169477936414942</v>
      </c>
      <c r="I842" s="514">
        <v>0</v>
      </c>
      <c r="J842" s="514">
        <v>0</v>
      </c>
      <c r="K842" s="515">
        <v>0</v>
      </c>
      <c r="L842" s="516">
        <v>0</v>
      </c>
      <c r="M842" s="517">
        <v>0.23701008356717754</v>
      </c>
      <c r="N842" s="517">
        <v>0</v>
      </c>
      <c r="O842" s="517">
        <v>1.2951370686731013E-3</v>
      </c>
      <c r="P842" s="517"/>
      <c r="Q842" s="517">
        <v>0</v>
      </c>
      <c r="R842" s="518"/>
      <c r="S842" s="519">
        <f t="shared" si="77"/>
        <v>0.76169477936414931</v>
      </c>
      <c r="T842" s="520">
        <f t="shared" si="78"/>
        <v>0.23830522063585063</v>
      </c>
      <c r="U842" s="521">
        <f t="shared" si="79"/>
        <v>0.23830522063585063</v>
      </c>
      <c r="V842" s="522">
        <v>2020</v>
      </c>
      <c r="W842" s="523" t="s">
        <v>788</v>
      </c>
      <c r="X842" s="524" t="s">
        <v>355</v>
      </c>
      <c r="Y842" s="64" t="s">
        <v>271</v>
      </c>
    </row>
    <row r="843" spans="1:25" ht="14.25" customHeight="1" x14ac:dyDescent="0.2">
      <c r="A843" s="64"/>
      <c r="B843" s="64"/>
      <c r="C843" s="509" t="str">
        <f t="shared" si="80"/>
        <v>Nigeria | 2023</v>
      </c>
      <c r="D843" s="510" t="s">
        <v>260</v>
      </c>
      <c r="E843" s="511">
        <v>2023</v>
      </c>
      <c r="F843" s="512"/>
      <c r="G843" s="513"/>
      <c r="H843" s="513"/>
      <c r="I843" s="514"/>
      <c r="J843" s="514"/>
      <c r="K843" s="515"/>
      <c r="L843" s="516"/>
      <c r="M843" s="517"/>
      <c r="N843" s="517"/>
      <c r="O843" s="517"/>
      <c r="P843" s="517"/>
      <c r="Q843" s="517"/>
      <c r="R843" s="518"/>
      <c r="S843" s="519" t="str">
        <f t="shared" si="77"/>
        <v/>
      </c>
      <c r="T843" s="520" t="str">
        <f t="shared" si="78"/>
        <v/>
      </c>
      <c r="U843" s="521" t="str">
        <f t="shared" si="79"/>
        <v/>
      </c>
      <c r="V843" s="522"/>
      <c r="W843" s="523"/>
      <c r="X843" s="524"/>
      <c r="Y843" s="64" t="s">
        <v>271</v>
      </c>
    </row>
    <row r="844" spans="1:25" ht="14.25" customHeight="1" x14ac:dyDescent="0.2">
      <c r="A844" s="64"/>
      <c r="B844" s="64"/>
      <c r="C844" s="509" t="str">
        <f t="shared" si="80"/>
        <v>Nigeria | 2024</v>
      </c>
      <c r="D844" s="510" t="s">
        <v>260</v>
      </c>
      <c r="E844" s="511">
        <v>2024</v>
      </c>
      <c r="F844" s="512"/>
      <c r="G844" s="513"/>
      <c r="H844" s="513"/>
      <c r="I844" s="514"/>
      <c r="J844" s="514"/>
      <c r="K844" s="515"/>
      <c r="L844" s="516"/>
      <c r="M844" s="517"/>
      <c r="N844" s="517"/>
      <c r="O844" s="517"/>
      <c r="P844" s="517"/>
      <c r="Q844" s="517"/>
      <c r="R844" s="518"/>
      <c r="S844" s="519" t="str">
        <f t="shared" si="77"/>
        <v/>
      </c>
      <c r="T844" s="520" t="str">
        <f t="shared" si="78"/>
        <v/>
      </c>
      <c r="U844" s="521" t="str">
        <f t="shared" si="79"/>
        <v/>
      </c>
      <c r="V844" s="522"/>
      <c r="W844" s="523"/>
      <c r="X844" s="524"/>
      <c r="Y844" s="64" t="s">
        <v>271</v>
      </c>
    </row>
    <row r="845" spans="1:25" ht="14.25" customHeight="1" x14ac:dyDescent="0.2">
      <c r="A845" s="64"/>
      <c r="B845" s="64"/>
      <c r="C845" s="509" t="str">
        <f t="shared" si="80"/>
        <v>Nigeria | 2025</v>
      </c>
      <c r="D845" s="510" t="s">
        <v>260</v>
      </c>
      <c r="E845" s="511">
        <v>2025</v>
      </c>
      <c r="F845" s="512"/>
      <c r="G845" s="513"/>
      <c r="H845" s="513"/>
      <c r="I845" s="514"/>
      <c r="J845" s="514"/>
      <c r="K845" s="515"/>
      <c r="L845" s="516"/>
      <c r="M845" s="517"/>
      <c r="N845" s="517"/>
      <c r="O845" s="517"/>
      <c r="P845" s="517"/>
      <c r="Q845" s="517"/>
      <c r="R845" s="518"/>
      <c r="S845" s="519" t="str">
        <f t="shared" si="77"/>
        <v/>
      </c>
      <c r="T845" s="520" t="str">
        <f t="shared" si="78"/>
        <v/>
      </c>
      <c r="U845" s="521" t="str">
        <f t="shared" si="79"/>
        <v/>
      </c>
      <c r="V845" s="522"/>
      <c r="W845" s="523"/>
      <c r="X845" s="524"/>
      <c r="Y845" s="64" t="s">
        <v>271</v>
      </c>
    </row>
    <row r="846" spans="1:25" ht="14.25" customHeight="1" x14ac:dyDescent="0.2">
      <c r="A846" s="64"/>
      <c r="B846" s="64"/>
      <c r="C846" s="509" t="str">
        <f t="shared" si="80"/>
        <v>Nigeria | 2026</v>
      </c>
      <c r="D846" s="510" t="s">
        <v>260</v>
      </c>
      <c r="E846" s="511">
        <v>2026</v>
      </c>
      <c r="F846" s="512"/>
      <c r="G846" s="513"/>
      <c r="H846" s="513"/>
      <c r="I846" s="514"/>
      <c r="J846" s="514"/>
      <c r="K846" s="515"/>
      <c r="L846" s="516"/>
      <c r="M846" s="517"/>
      <c r="N846" s="517"/>
      <c r="O846" s="517"/>
      <c r="P846" s="517"/>
      <c r="Q846" s="517"/>
      <c r="R846" s="518"/>
      <c r="S846" s="519" t="str">
        <f t="shared" si="77"/>
        <v/>
      </c>
      <c r="T846" s="520" t="str">
        <f t="shared" si="78"/>
        <v/>
      </c>
      <c r="U846" s="521" t="str">
        <f t="shared" si="79"/>
        <v/>
      </c>
      <c r="V846" s="522"/>
      <c r="W846" s="523"/>
      <c r="X846" s="524"/>
      <c r="Y846" s="64" t="s">
        <v>271</v>
      </c>
    </row>
    <row r="847" spans="1:25" ht="14.25" customHeight="1" x14ac:dyDescent="0.2">
      <c r="A847" s="64"/>
      <c r="B847" s="64"/>
      <c r="C847" s="509" t="str">
        <f t="shared" si="80"/>
        <v>Nigeria | 2027</v>
      </c>
      <c r="D847" s="510" t="s">
        <v>260</v>
      </c>
      <c r="E847" s="511">
        <v>2027</v>
      </c>
      <c r="F847" s="512"/>
      <c r="G847" s="513"/>
      <c r="H847" s="513"/>
      <c r="I847" s="514"/>
      <c r="J847" s="514"/>
      <c r="K847" s="515"/>
      <c r="L847" s="516"/>
      <c r="M847" s="517"/>
      <c r="N847" s="517"/>
      <c r="O847" s="517"/>
      <c r="P847" s="517"/>
      <c r="Q847" s="517"/>
      <c r="R847" s="518"/>
      <c r="S847" s="519" t="str">
        <f t="shared" si="77"/>
        <v/>
      </c>
      <c r="T847" s="520" t="str">
        <f t="shared" si="78"/>
        <v/>
      </c>
      <c r="U847" s="521" t="str">
        <f t="shared" si="79"/>
        <v/>
      </c>
      <c r="V847" s="522"/>
      <c r="W847" s="523"/>
      <c r="X847" s="524"/>
      <c r="Y847" s="64" t="s">
        <v>271</v>
      </c>
    </row>
    <row r="848" spans="1:25" ht="14.25" customHeight="1" x14ac:dyDescent="0.2">
      <c r="A848" s="64"/>
      <c r="B848" s="64"/>
      <c r="C848" s="509" t="str">
        <f t="shared" si="80"/>
        <v>Nigeria | 2028</v>
      </c>
      <c r="D848" s="510" t="s">
        <v>260</v>
      </c>
      <c r="E848" s="511">
        <v>2028</v>
      </c>
      <c r="F848" s="512"/>
      <c r="G848" s="513"/>
      <c r="H848" s="513"/>
      <c r="I848" s="514"/>
      <c r="J848" s="514"/>
      <c r="K848" s="515"/>
      <c r="L848" s="516"/>
      <c r="M848" s="517"/>
      <c r="N848" s="517"/>
      <c r="O848" s="517"/>
      <c r="P848" s="517"/>
      <c r="Q848" s="517"/>
      <c r="R848" s="518"/>
      <c r="S848" s="519" t="str">
        <f t="shared" si="77"/>
        <v/>
      </c>
      <c r="T848" s="520" t="str">
        <f t="shared" si="78"/>
        <v/>
      </c>
      <c r="U848" s="521" t="str">
        <f t="shared" si="79"/>
        <v/>
      </c>
      <c r="V848" s="522"/>
      <c r="W848" s="523"/>
      <c r="X848" s="524"/>
      <c r="Y848" s="64" t="s">
        <v>271</v>
      </c>
    </row>
    <row r="849" spans="1:25" ht="14.25" customHeight="1" x14ac:dyDescent="0.2">
      <c r="A849" s="64"/>
      <c r="B849" s="64"/>
      <c r="C849" s="509" t="str">
        <f t="shared" si="80"/>
        <v>Nigeria | 2029</v>
      </c>
      <c r="D849" s="510" t="s">
        <v>260</v>
      </c>
      <c r="E849" s="511">
        <v>2029</v>
      </c>
      <c r="F849" s="512"/>
      <c r="G849" s="513"/>
      <c r="H849" s="513"/>
      <c r="I849" s="514"/>
      <c r="J849" s="514"/>
      <c r="K849" s="515"/>
      <c r="L849" s="516"/>
      <c r="M849" s="517"/>
      <c r="N849" s="517"/>
      <c r="O849" s="517"/>
      <c r="P849" s="517"/>
      <c r="Q849" s="517"/>
      <c r="R849" s="518"/>
      <c r="S849" s="519" t="str">
        <f t="shared" si="77"/>
        <v/>
      </c>
      <c r="T849" s="520" t="str">
        <f t="shared" si="78"/>
        <v/>
      </c>
      <c r="U849" s="521" t="str">
        <f t="shared" si="79"/>
        <v/>
      </c>
      <c r="V849" s="522"/>
      <c r="W849" s="523"/>
      <c r="X849" s="524"/>
      <c r="Y849" s="64" t="s">
        <v>271</v>
      </c>
    </row>
    <row r="850" spans="1:25" ht="14.25" customHeight="1" thickBot="1" x14ac:dyDescent="0.25">
      <c r="A850" s="64"/>
      <c r="B850" s="64"/>
      <c r="C850" s="525" t="str">
        <f t="shared" si="80"/>
        <v>Nigeria | 2030</v>
      </c>
      <c r="D850" s="510" t="s">
        <v>260</v>
      </c>
      <c r="E850" s="527">
        <v>2030</v>
      </c>
      <c r="F850" s="528"/>
      <c r="G850" s="529"/>
      <c r="H850" s="529"/>
      <c r="I850" s="530"/>
      <c r="J850" s="530"/>
      <c r="K850" s="531"/>
      <c r="L850" s="532"/>
      <c r="M850" s="533"/>
      <c r="N850" s="533"/>
      <c r="O850" s="533"/>
      <c r="P850" s="533"/>
      <c r="Q850" s="533"/>
      <c r="R850" s="534"/>
      <c r="S850" s="535" t="str">
        <f t="shared" si="77"/>
        <v/>
      </c>
      <c r="T850" s="536" t="str">
        <f t="shared" si="78"/>
        <v/>
      </c>
      <c r="U850" s="537" t="str">
        <f t="shared" si="79"/>
        <v/>
      </c>
      <c r="V850" s="538"/>
      <c r="W850" s="539"/>
      <c r="X850" s="540"/>
      <c r="Y850" s="64" t="s">
        <v>271</v>
      </c>
    </row>
    <row r="851" spans="1:25" ht="14.25" customHeight="1" x14ac:dyDescent="0.2">
      <c r="A851" s="64"/>
      <c r="B851" s="64"/>
      <c r="C851" s="493" t="str">
        <f t="shared" si="80"/>
        <v>Norway | 2018</v>
      </c>
      <c r="D851" s="494" t="s">
        <v>119</v>
      </c>
      <c r="E851" s="495">
        <v>2018</v>
      </c>
      <c r="F851" s="496">
        <v>1.0990196475046188E-3</v>
      </c>
      <c r="G851" s="497">
        <v>2.2776002265463818E-3</v>
      </c>
      <c r="H851" s="497">
        <v>1.2458702482570765E-2</v>
      </c>
      <c r="I851" s="498">
        <v>2.1306147767574204E-3</v>
      </c>
      <c r="J851" s="498">
        <v>2.8561025931469726E-3</v>
      </c>
      <c r="K851" s="499">
        <v>0</v>
      </c>
      <c r="L851" s="562">
        <v>2.3194034278625083E-4</v>
      </c>
      <c r="M851" s="501">
        <v>0.94196906563102634</v>
      </c>
      <c r="N851" s="501">
        <v>0</v>
      </c>
      <c r="O851" s="552">
        <v>7.2818479711962475E-5</v>
      </c>
      <c r="P851" s="501"/>
      <c r="Q851" s="501">
        <v>3.6904135819949571E-2</v>
      </c>
      <c r="R851" s="502"/>
      <c r="S851" s="503">
        <f t="shared" si="77"/>
        <v>2.0822039726525854E-2</v>
      </c>
      <c r="T851" s="504">
        <f t="shared" si="78"/>
        <v>0.97917796027347415</v>
      </c>
      <c r="U851" s="505">
        <f t="shared" si="79"/>
        <v>0.97917796027347415</v>
      </c>
      <c r="V851" s="506">
        <v>2017</v>
      </c>
      <c r="W851" s="507" t="s">
        <v>354</v>
      </c>
      <c r="X851" s="546" t="s">
        <v>355</v>
      </c>
      <c r="Y851" s="64" t="s">
        <v>271</v>
      </c>
    </row>
    <row r="852" spans="1:25" ht="14.25" customHeight="1" x14ac:dyDescent="0.2">
      <c r="A852" s="64"/>
      <c r="B852" s="64"/>
      <c r="C852" s="509" t="str">
        <f t="shared" si="80"/>
        <v>Norway | 2019</v>
      </c>
      <c r="D852" s="510" t="s">
        <v>119</v>
      </c>
      <c r="E852" s="511">
        <v>2019</v>
      </c>
      <c r="F852" s="512">
        <v>1.1251814271827851E-3</v>
      </c>
      <c r="G852" s="513">
        <v>1.9853792993248906E-3</v>
      </c>
      <c r="H852" s="513">
        <v>1.1113330403866894E-2</v>
      </c>
      <c r="I852" s="514">
        <v>2.043968628077604E-3</v>
      </c>
      <c r="J852" s="514">
        <v>2.7789983887934588E-3</v>
      </c>
      <c r="K852" s="515">
        <v>0</v>
      </c>
      <c r="L852" s="563">
        <v>2.1704683151573253E-4</v>
      </c>
      <c r="M852" s="517">
        <v>0.93433867295170348</v>
      </c>
      <c r="N852" s="517">
        <v>0</v>
      </c>
      <c r="O852" s="554">
        <v>1.0785762793113089E-4</v>
      </c>
      <c r="P852" s="517"/>
      <c r="Q852" s="517">
        <v>4.6289564441603745E-2</v>
      </c>
      <c r="R852" s="518"/>
      <c r="S852" s="519">
        <f t="shared" si="77"/>
        <v>1.9046858147246049E-2</v>
      </c>
      <c r="T852" s="520">
        <f t="shared" si="78"/>
        <v>0.98095314185275395</v>
      </c>
      <c r="U852" s="521">
        <f t="shared" si="79"/>
        <v>0.98095314185275395</v>
      </c>
      <c r="V852" s="522">
        <v>2018</v>
      </c>
      <c r="W852" s="523" t="s">
        <v>354</v>
      </c>
      <c r="X852" s="548" t="s">
        <v>355</v>
      </c>
      <c r="Y852" s="64" t="s">
        <v>271</v>
      </c>
    </row>
    <row r="853" spans="1:25" ht="14.25" customHeight="1" x14ac:dyDescent="0.2">
      <c r="A853" s="64"/>
      <c r="B853" s="64"/>
      <c r="C853" s="509" t="str">
        <f t="shared" si="80"/>
        <v>Norway | 2020</v>
      </c>
      <c r="D853" s="510" t="s">
        <v>119</v>
      </c>
      <c r="E853" s="511">
        <v>2020</v>
      </c>
      <c r="F853" s="512">
        <v>1.1506950197919543E-3</v>
      </c>
      <c r="G853" s="513">
        <v>1.7003984692468537E-3</v>
      </c>
      <c r="H853" s="513">
        <v>9.8012914085822116E-3</v>
      </c>
      <c r="I853" s="514">
        <v>1.959469233702871E-3</v>
      </c>
      <c r="J853" s="514">
        <v>2.703804526505438E-3</v>
      </c>
      <c r="K853" s="515">
        <v>0</v>
      </c>
      <c r="L853" s="563">
        <v>2.0252232348338397E-4</v>
      </c>
      <c r="M853" s="517">
        <v>0.92689733170263411</v>
      </c>
      <c r="N853" s="517">
        <v>0</v>
      </c>
      <c r="O853" s="554">
        <v>1.4202864244289266E-4</v>
      </c>
      <c r="P853" s="517"/>
      <c r="Q853" s="517">
        <v>5.5442458673610286E-2</v>
      </c>
      <c r="R853" s="518"/>
      <c r="S853" s="519">
        <f t="shared" si="77"/>
        <v>1.7315658657829358E-2</v>
      </c>
      <c r="T853" s="520">
        <f t="shared" si="78"/>
        <v>0.98268434134217064</v>
      </c>
      <c r="U853" s="521">
        <f t="shared" si="79"/>
        <v>0.98268434134217064</v>
      </c>
      <c r="V853" s="522">
        <v>2019</v>
      </c>
      <c r="W853" s="523" t="s">
        <v>354</v>
      </c>
      <c r="X853" s="548" t="s">
        <v>355</v>
      </c>
      <c r="Y853" s="64" t="s">
        <v>271</v>
      </c>
    </row>
    <row r="854" spans="1:25" ht="14.25" customHeight="1" x14ac:dyDescent="0.2">
      <c r="A854" s="64"/>
      <c r="B854" s="64"/>
      <c r="C854" s="509" t="str">
        <f t="shared" si="80"/>
        <v>Norway | 2021</v>
      </c>
      <c r="D854" s="510" t="s">
        <v>119</v>
      </c>
      <c r="E854" s="511">
        <v>2021</v>
      </c>
      <c r="F854" s="512">
        <v>1.1755842198927036E-3</v>
      </c>
      <c r="G854" s="513">
        <v>1.4223919566657573E-3</v>
      </c>
      <c r="H854" s="513">
        <v>8.5213618591117521E-3</v>
      </c>
      <c r="I854" s="514">
        <v>1.877037787563488E-3</v>
      </c>
      <c r="J854" s="514">
        <v>2.6304508787654418E-3</v>
      </c>
      <c r="K854" s="515">
        <v>0</v>
      </c>
      <c r="L854" s="563">
        <v>1.8835327280048841E-4</v>
      </c>
      <c r="M854" s="517">
        <v>0.9196381019186054</v>
      </c>
      <c r="N854" s="517">
        <v>0</v>
      </c>
      <c r="O854" s="554">
        <v>1.7536339191769613E-4</v>
      </c>
      <c r="P854" s="517"/>
      <c r="Q854" s="517">
        <v>6.4371354714677267E-2</v>
      </c>
      <c r="R854" s="518"/>
      <c r="S854" s="519">
        <f t="shared" si="77"/>
        <v>1.5626826701999108E-2</v>
      </c>
      <c r="T854" s="520">
        <f t="shared" si="78"/>
        <v>0.98437317329800089</v>
      </c>
      <c r="U854" s="521">
        <f t="shared" si="79"/>
        <v>0.98437317329800089</v>
      </c>
      <c r="V854" s="522">
        <v>2020</v>
      </c>
      <c r="W854" s="523" t="s">
        <v>354</v>
      </c>
      <c r="X854" s="548" t="s">
        <v>355</v>
      </c>
      <c r="Y854" s="64" t="s">
        <v>271</v>
      </c>
    </row>
    <row r="855" spans="1:25" ht="14.25" customHeight="1" x14ac:dyDescent="0.2">
      <c r="A855" s="64"/>
      <c r="B855" s="64"/>
      <c r="C855" s="509" t="str">
        <f t="shared" si="80"/>
        <v>Norway | 2022</v>
      </c>
      <c r="D855" s="510" t="s">
        <v>119</v>
      </c>
      <c r="E855" s="511">
        <v>2022</v>
      </c>
      <c r="F855" s="512">
        <v>1.1901596586520809E-3</v>
      </c>
      <c r="G855" s="513">
        <v>2.5322545928767679E-3</v>
      </c>
      <c r="H855" s="513">
        <v>1.9308441270685355E-3</v>
      </c>
      <c r="I855" s="514">
        <v>2.4246337726795053E-3</v>
      </c>
      <c r="J855" s="514">
        <v>2.3296742254466265E-3</v>
      </c>
      <c r="K855" s="515">
        <v>0</v>
      </c>
      <c r="L855" s="563">
        <v>2.2157227687671718E-4</v>
      </c>
      <c r="M855" s="517">
        <v>0.91375773920309944</v>
      </c>
      <c r="N855" s="517">
        <v>0</v>
      </c>
      <c r="O855" s="554">
        <v>1.1078613843835859E-3</v>
      </c>
      <c r="P855" s="517"/>
      <c r="Q855" s="517">
        <v>7.4505260758916697E-2</v>
      </c>
      <c r="R855" s="518"/>
      <c r="S855" s="519">
        <f t="shared" si="77"/>
        <v>1.0407566376723576E-2</v>
      </c>
      <c r="T855" s="520">
        <f t="shared" si="78"/>
        <v>0.98959243362327642</v>
      </c>
      <c r="U855" s="521">
        <f t="shared" si="79"/>
        <v>0.98959243362327642</v>
      </c>
      <c r="V855" s="522">
        <v>2021</v>
      </c>
      <c r="W855" s="523" t="s">
        <v>788</v>
      </c>
      <c r="X855" s="524" t="s">
        <v>355</v>
      </c>
      <c r="Y855" s="64" t="s">
        <v>271</v>
      </c>
    </row>
    <row r="856" spans="1:25" ht="14.25" customHeight="1" x14ac:dyDescent="0.2">
      <c r="A856" s="64"/>
      <c r="B856" s="64"/>
      <c r="C856" s="509" t="str">
        <f t="shared" si="80"/>
        <v>Norway | 2023</v>
      </c>
      <c r="D856" s="510" t="s">
        <v>119</v>
      </c>
      <c r="E856" s="511">
        <v>2023</v>
      </c>
      <c r="F856" s="512"/>
      <c r="G856" s="513"/>
      <c r="H856" s="513"/>
      <c r="I856" s="514"/>
      <c r="J856" s="514"/>
      <c r="K856" s="515"/>
      <c r="L856" s="516"/>
      <c r="M856" s="517"/>
      <c r="N856" s="517"/>
      <c r="O856" s="517"/>
      <c r="P856" s="517"/>
      <c r="Q856" s="517"/>
      <c r="R856" s="518"/>
      <c r="S856" s="519" t="str">
        <f t="shared" si="77"/>
        <v/>
      </c>
      <c r="T856" s="520" t="str">
        <f t="shared" si="78"/>
        <v/>
      </c>
      <c r="U856" s="521" t="str">
        <f t="shared" si="79"/>
        <v/>
      </c>
      <c r="V856" s="522"/>
      <c r="W856" s="523"/>
      <c r="X856" s="524"/>
      <c r="Y856" s="64" t="s">
        <v>271</v>
      </c>
    </row>
    <row r="857" spans="1:25" ht="14.25" customHeight="1" x14ac:dyDescent="0.2">
      <c r="A857" s="64"/>
      <c r="B857" s="64"/>
      <c r="C857" s="509" t="str">
        <f t="shared" si="80"/>
        <v>Norway | 2024</v>
      </c>
      <c r="D857" s="510" t="s">
        <v>119</v>
      </c>
      <c r="E857" s="511">
        <v>2024</v>
      </c>
      <c r="F857" s="512"/>
      <c r="G857" s="513"/>
      <c r="H857" s="513"/>
      <c r="I857" s="514"/>
      <c r="J857" s="514"/>
      <c r="K857" s="515"/>
      <c r="L857" s="516"/>
      <c r="M857" s="517"/>
      <c r="N857" s="517"/>
      <c r="O857" s="517"/>
      <c r="P857" s="517"/>
      <c r="Q857" s="517"/>
      <c r="R857" s="518"/>
      <c r="S857" s="519" t="str">
        <f t="shared" si="77"/>
        <v/>
      </c>
      <c r="T857" s="520" t="str">
        <f t="shared" si="78"/>
        <v/>
      </c>
      <c r="U857" s="521" t="str">
        <f t="shared" si="79"/>
        <v/>
      </c>
      <c r="V857" s="522"/>
      <c r="W857" s="523"/>
      <c r="X857" s="524"/>
      <c r="Y857" s="64" t="s">
        <v>271</v>
      </c>
    </row>
    <row r="858" spans="1:25" ht="14.25" customHeight="1" x14ac:dyDescent="0.2">
      <c r="A858" s="64"/>
      <c r="B858" s="64"/>
      <c r="C858" s="509" t="str">
        <f t="shared" si="80"/>
        <v>Norway | 2025</v>
      </c>
      <c r="D858" s="510" t="s">
        <v>119</v>
      </c>
      <c r="E858" s="511">
        <v>2025</v>
      </c>
      <c r="F858" s="512"/>
      <c r="G858" s="513"/>
      <c r="H858" s="513"/>
      <c r="I858" s="514"/>
      <c r="J858" s="514"/>
      <c r="K858" s="515"/>
      <c r="L858" s="516"/>
      <c r="M858" s="517"/>
      <c r="N858" s="517"/>
      <c r="O858" s="517"/>
      <c r="P858" s="517"/>
      <c r="Q858" s="517"/>
      <c r="R858" s="518"/>
      <c r="S858" s="519" t="str">
        <f t="shared" si="77"/>
        <v/>
      </c>
      <c r="T858" s="520" t="str">
        <f t="shared" si="78"/>
        <v/>
      </c>
      <c r="U858" s="521" t="str">
        <f t="shared" si="79"/>
        <v/>
      </c>
      <c r="V858" s="522"/>
      <c r="W858" s="523"/>
      <c r="X858" s="524"/>
      <c r="Y858" s="64" t="s">
        <v>271</v>
      </c>
    </row>
    <row r="859" spans="1:25" ht="14.25" customHeight="1" x14ac:dyDescent="0.2">
      <c r="A859" s="64"/>
      <c r="B859" s="64"/>
      <c r="C859" s="509" t="str">
        <f t="shared" si="80"/>
        <v>Norway | 2026</v>
      </c>
      <c r="D859" s="510" t="s">
        <v>119</v>
      </c>
      <c r="E859" s="511">
        <v>2026</v>
      </c>
      <c r="F859" s="512"/>
      <c r="G859" s="513"/>
      <c r="H859" s="513"/>
      <c r="I859" s="514"/>
      <c r="J859" s="514"/>
      <c r="K859" s="515"/>
      <c r="L859" s="516"/>
      <c r="M859" s="517"/>
      <c r="N859" s="517"/>
      <c r="O859" s="517"/>
      <c r="P859" s="517"/>
      <c r="Q859" s="517"/>
      <c r="R859" s="518"/>
      <c r="S859" s="519" t="str">
        <f t="shared" si="77"/>
        <v/>
      </c>
      <c r="T859" s="520" t="str">
        <f t="shared" si="78"/>
        <v/>
      </c>
      <c r="U859" s="521" t="str">
        <f t="shared" si="79"/>
        <v/>
      </c>
      <c r="V859" s="522"/>
      <c r="W859" s="523"/>
      <c r="X859" s="524"/>
      <c r="Y859" s="64" t="s">
        <v>271</v>
      </c>
    </row>
    <row r="860" spans="1:25" ht="14.25" customHeight="1" x14ac:dyDescent="0.2">
      <c r="A860" s="64"/>
      <c r="B860" s="64"/>
      <c r="C860" s="509" t="str">
        <f t="shared" si="80"/>
        <v>Norway | 2027</v>
      </c>
      <c r="D860" s="510" t="s">
        <v>119</v>
      </c>
      <c r="E860" s="511">
        <v>2027</v>
      </c>
      <c r="F860" s="512"/>
      <c r="G860" s="513"/>
      <c r="H860" s="513"/>
      <c r="I860" s="514"/>
      <c r="J860" s="514"/>
      <c r="K860" s="515"/>
      <c r="L860" s="516"/>
      <c r="M860" s="517"/>
      <c r="N860" s="517"/>
      <c r="O860" s="517"/>
      <c r="P860" s="517"/>
      <c r="Q860" s="517"/>
      <c r="R860" s="518"/>
      <c r="S860" s="519" t="str">
        <f t="shared" si="77"/>
        <v/>
      </c>
      <c r="T860" s="520" t="str">
        <f t="shared" si="78"/>
        <v/>
      </c>
      <c r="U860" s="521" t="str">
        <f t="shared" si="79"/>
        <v/>
      </c>
      <c r="V860" s="522"/>
      <c r="W860" s="523"/>
      <c r="X860" s="524"/>
      <c r="Y860" s="64" t="s">
        <v>271</v>
      </c>
    </row>
    <row r="861" spans="1:25" ht="14.25" customHeight="1" x14ac:dyDescent="0.2">
      <c r="A861" s="64"/>
      <c r="B861" s="64"/>
      <c r="C861" s="509" t="str">
        <f t="shared" si="80"/>
        <v>Norway | 2028</v>
      </c>
      <c r="D861" s="510" t="s">
        <v>119</v>
      </c>
      <c r="E861" s="511">
        <v>2028</v>
      </c>
      <c r="F861" s="512"/>
      <c r="G861" s="513"/>
      <c r="H861" s="513"/>
      <c r="I861" s="514"/>
      <c r="J861" s="514"/>
      <c r="K861" s="515"/>
      <c r="L861" s="516"/>
      <c r="M861" s="517"/>
      <c r="N861" s="517"/>
      <c r="O861" s="517"/>
      <c r="P861" s="517"/>
      <c r="Q861" s="517"/>
      <c r="R861" s="518"/>
      <c r="S861" s="519" t="str">
        <f t="shared" si="77"/>
        <v/>
      </c>
      <c r="T861" s="520" t="str">
        <f t="shared" si="78"/>
        <v/>
      </c>
      <c r="U861" s="521" t="str">
        <f t="shared" si="79"/>
        <v/>
      </c>
      <c r="V861" s="522"/>
      <c r="W861" s="523"/>
      <c r="X861" s="524"/>
      <c r="Y861" s="64" t="s">
        <v>271</v>
      </c>
    </row>
    <row r="862" spans="1:25" ht="14.25" customHeight="1" x14ac:dyDescent="0.2">
      <c r="A862" s="64"/>
      <c r="B862" s="64"/>
      <c r="C862" s="509" t="str">
        <f t="shared" si="80"/>
        <v>Norway | 2029</v>
      </c>
      <c r="D862" s="510" t="s">
        <v>119</v>
      </c>
      <c r="E862" s="511">
        <v>2029</v>
      </c>
      <c r="F862" s="512"/>
      <c r="G862" s="513"/>
      <c r="H862" s="513"/>
      <c r="I862" s="514"/>
      <c r="J862" s="514"/>
      <c r="K862" s="515"/>
      <c r="L862" s="516"/>
      <c r="M862" s="517"/>
      <c r="N862" s="517"/>
      <c r="O862" s="517"/>
      <c r="P862" s="517"/>
      <c r="Q862" s="517"/>
      <c r="R862" s="518"/>
      <c r="S862" s="519" t="str">
        <f t="shared" si="77"/>
        <v/>
      </c>
      <c r="T862" s="520" t="str">
        <f t="shared" si="78"/>
        <v/>
      </c>
      <c r="U862" s="521" t="str">
        <f t="shared" si="79"/>
        <v/>
      </c>
      <c r="V862" s="522"/>
      <c r="W862" s="523"/>
      <c r="X862" s="524"/>
      <c r="Y862" s="64" t="s">
        <v>271</v>
      </c>
    </row>
    <row r="863" spans="1:25" ht="14.25" customHeight="1" thickBot="1" x14ac:dyDescent="0.25">
      <c r="A863" s="64"/>
      <c r="B863" s="64"/>
      <c r="C863" s="525" t="str">
        <f t="shared" si="80"/>
        <v>Norway | 2030</v>
      </c>
      <c r="D863" s="510" t="s">
        <v>119</v>
      </c>
      <c r="E863" s="527">
        <v>2030</v>
      </c>
      <c r="F863" s="528"/>
      <c r="G863" s="529"/>
      <c r="H863" s="529"/>
      <c r="I863" s="530"/>
      <c r="J863" s="530"/>
      <c r="K863" s="531"/>
      <c r="L863" s="532"/>
      <c r="M863" s="533"/>
      <c r="N863" s="533"/>
      <c r="O863" s="533"/>
      <c r="P863" s="533"/>
      <c r="Q863" s="533"/>
      <c r="R863" s="534"/>
      <c r="S863" s="535" t="str">
        <f t="shared" ref="S863:S894" si="81">IFERROR(1-U863,"")</f>
        <v/>
      </c>
      <c r="T863" s="536" t="str">
        <f t="shared" ref="T863:T894" si="82">IF(AND(ISBLANK(F863),ISBLANK(H863),ISBLANK(Q863),ISBLANK(M863)),"",SUM(K863:R863))</f>
        <v/>
      </c>
      <c r="U863" s="537" t="str">
        <f t="shared" ref="U863:U894" si="83">IF(AND(ISBLANK(F863),ISBLANK(H863),ISBLANK(Q863),ISBLANK(M863)),"",SUM(L863:R863))</f>
        <v/>
      </c>
      <c r="V863" s="538"/>
      <c r="W863" s="539"/>
      <c r="X863" s="540"/>
      <c r="Y863" s="64" t="s">
        <v>271</v>
      </c>
    </row>
    <row r="864" spans="1:25" ht="14.25" customHeight="1" x14ac:dyDescent="0.2">
      <c r="A864" s="64"/>
      <c r="B864" s="64"/>
      <c r="C864" s="493" t="str">
        <f t="shared" si="80"/>
        <v>Oman | 2018</v>
      </c>
      <c r="D864" s="494" t="s">
        <v>263</v>
      </c>
      <c r="E864" s="495">
        <v>2018</v>
      </c>
      <c r="F864" s="496">
        <v>0</v>
      </c>
      <c r="G864" s="497">
        <v>2.9086203744075164E-2</v>
      </c>
      <c r="H864" s="497">
        <v>0.97080127709250486</v>
      </c>
      <c r="I864" s="498">
        <v>0</v>
      </c>
      <c r="J864" s="498">
        <v>0</v>
      </c>
      <c r="K864" s="499">
        <v>0</v>
      </c>
      <c r="L864" s="500">
        <v>0</v>
      </c>
      <c r="M864" s="501">
        <v>0</v>
      </c>
      <c r="N864" s="501">
        <v>0</v>
      </c>
      <c r="O864" s="552">
        <v>1.1251916342001997E-4</v>
      </c>
      <c r="P864" s="501"/>
      <c r="Q864" s="501">
        <v>0</v>
      </c>
      <c r="R864" s="502"/>
      <c r="S864" s="503">
        <f t="shared" si="81"/>
        <v>0.99988748083657997</v>
      </c>
      <c r="T864" s="504">
        <f t="shared" si="82"/>
        <v>1.1251916342001997E-4</v>
      </c>
      <c r="U864" s="505">
        <f t="shared" si="83"/>
        <v>1.1251916342001997E-4</v>
      </c>
      <c r="V864" s="506">
        <v>2017</v>
      </c>
      <c r="W864" s="507" t="s">
        <v>354</v>
      </c>
      <c r="X864" s="546" t="s">
        <v>355</v>
      </c>
      <c r="Y864" s="64" t="s">
        <v>271</v>
      </c>
    </row>
    <row r="865" spans="1:25" ht="14.25" customHeight="1" x14ac:dyDescent="0.2">
      <c r="A865" s="64"/>
      <c r="B865" s="64"/>
      <c r="C865" s="509" t="str">
        <f t="shared" si="80"/>
        <v>Oman | 2019</v>
      </c>
      <c r="D865" s="510" t="s">
        <v>263</v>
      </c>
      <c r="E865" s="511">
        <v>2019</v>
      </c>
      <c r="F865" s="512">
        <v>0</v>
      </c>
      <c r="G865" s="513">
        <v>3.0303235367760011E-2</v>
      </c>
      <c r="H865" s="513">
        <v>0.96958849045495454</v>
      </c>
      <c r="I865" s="514">
        <v>0</v>
      </c>
      <c r="J865" s="514">
        <v>0</v>
      </c>
      <c r="K865" s="515">
        <v>0</v>
      </c>
      <c r="L865" s="516">
        <v>0</v>
      </c>
      <c r="M865" s="517">
        <v>0</v>
      </c>
      <c r="N865" s="517">
        <v>0</v>
      </c>
      <c r="O865" s="554">
        <v>1.0827417728543103E-4</v>
      </c>
      <c r="P865" s="517"/>
      <c r="Q865" s="517">
        <v>0</v>
      </c>
      <c r="R865" s="518"/>
      <c r="S865" s="519">
        <f t="shared" si="81"/>
        <v>0.99989172582271457</v>
      </c>
      <c r="T865" s="520">
        <f t="shared" si="82"/>
        <v>1.0827417728543103E-4</v>
      </c>
      <c r="U865" s="521">
        <f t="shared" si="83"/>
        <v>1.0827417728543103E-4</v>
      </c>
      <c r="V865" s="522">
        <v>2018</v>
      </c>
      <c r="W865" s="523" t="s">
        <v>354</v>
      </c>
      <c r="X865" s="548" t="s">
        <v>355</v>
      </c>
      <c r="Y865" s="64" t="s">
        <v>271</v>
      </c>
    </row>
    <row r="866" spans="1:25" ht="14.25" customHeight="1" x14ac:dyDescent="0.2">
      <c r="A866" s="64"/>
      <c r="B866" s="64"/>
      <c r="C866" s="509" t="str">
        <f t="shared" si="80"/>
        <v>Oman | 2020</v>
      </c>
      <c r="D866" s="510" t="s">
        <v>263</v>
      </c>
      <c r="E866" s="511">
        <v>2020</v>
      </c>
      <c r="F866" s="512">
        <v>0</v>
      </c>
      <c r="G866" s="513">
        <v>3.1431776090982605E-2</v>
      </c>
      <c r="H866" s="513">
        <v>0.96846388606307221</v>
      </c>
      <c r="I866" s="514">
        <v>0</v>
      </c>
      <c r="J866" s="514">
        <v>0</v>
      </c>
      <c r="K866" s="515">
        <v>0</v>
      </c>
      <c r="L866" s="516">
        <v>0</v>
      </c>
      <c r="M866" s="517">
        <v>0</v>
      </c>
      <c r="N866" s="517">
        <v>0</v>
      </c>
      <c r="O866" s="554">
        <v>1.0433784594517047E-4</v>
      </c>
      <c r="P866" s="517"/>
      <c r="Q866" s="517">
        <v>0</v>
      </c>
      <c r="R866" s="518"/>
      <c r="S866" s="519">
        <f t="shared" si="81"/>
        <v>0.99989566215405479</v>
      </c>
      <c r="T866" s="520">
        <f t="shared" si="82"/>
        <v>1.0433784594517047E-4</v>
      </c>
      <c r="U866" s="521">
        <f t="shared" si="83"/>
        <v>1.0433784594517047E-4</v>
      </c>
      <c r="V866" s="522">
        <v>2019</v>
      </c>
      <c r="W866" s="523" t="s">
        <v>354</v>
      </c>
      <c r="X866" s="548" t="s">
        <v>355</v>
      </c>
      <c r="Y866" s="64" t="s">
        <v>271</v>
      </c>
    </row>
    <row r="867" spans="1:25" ht="14.25" customHeight="1" x14ac:dyDescent="0.2">
      <c r="A867" s="64"/>
      <c r="B867" s="64"/>
      <c r="C867" s="509" t="str">
        <f t="shared" si="80"/>
        <v>Oman | 2021</v>
      </c>
      <c r="D867" s="510" t="s">
        <v>263</v>
      </c>
      <c r="E867" s="566">
        <v>2021</v>
      </c>
      <c r="F867" s="512">
        <v>0</v>
      </c>
      <c r="G867" s="513">
        <v>3.1431776090982605E-2</v>
      </c>
      <c r="H867" s="513">
        <v>0.96846388606307221</v>
      </c>
      <c r="I867" s="514">
        <v>0</v>
      </c>
      <c r="J867" s="514">
        <v>0</v>
      </c>
      <c r="K867" s="515">
        <v>0</v>
      </c>
      <c r="L867" s="516">
        <v>0</v>
      </c>
      <c r="M867" s="517">
        <v>0</v>
      </c>
      <c r="N867" s="517">
        <v>0</v>
      </c>
      <c r="O867" s="554">
        <v>1.0433784594517047E-4</v>
      </c>
      <c r="P867" s="517"/>
      <c r="Q867" s="517">
        <v>0</v>
      </c>
      <c r="R867" s="518"/>
      <c r="S867" s="519">
        <f t="shared" si="81"/>
        <v>0.99989566215405479</v>
      </c>
      <c r="T867" s="520">
        <f t="shared" si="82"/>
        <v>1.0433784594517047E-4</v>
      </c>
      <c r="U867" s="521">
        <f t="shared" si="83"/>
        <v>1.0433784594517047E-4</v>
      </c>
      <c r="V867" s="522">
        <v>2019</v>
      </c>
      <c r="W867" s="523" t="s">
        <v>354</v>
      </c>
      <c r="X867" s="548" t="s">
        <v>355</v>
      </c>
      <c r="Y867" s="64" t="s">
        <v>271</v>
      </c>
    </row>
    <row r="868" spans="1:25" ht="14.25" customHeight="1" x14ac:dyDescent="0.2">
      <c r="A868" s="64"/>
      <c r="B868" s="64"/>
      <c r="C868" s="509" t="str">
        <f t="shared" si="80"/>
        <v>Oman | 2022</v>
      </c>
      <c r="D868" s="510" t="s">
        <v>263</v>
      </c>
      <c r="E868" s="511">
        <v>2022</v>
      </c>
      <c r="F868" s="512">
        <v>0</v>
      </c>
      <c r="G868" s="513">
        <v>3.1566814240431722E-2</v>
      </c>
      <c r="H868" s="513">
        <v>0.96508003038797052</v>
      </c>
      <c r="I868" s="514">
        <v>0</v>
      </c>
      <c r="J868" s="514">
        <v>0</v>
      </c>
      <c r="K868" s="515">
        <v>0</v>
      </c>
      <c r="L868" s="516">
        <v>0</v>
      </c>
      <c r="M868" s="517">
        <v>0</v>
      </c>
      <c r="N868" s="517">
        <v>0</v>
      </c>
      <c r="O868" s="517">
        <v>3.3531553715977261E-3</v>
      </c>
      <c r="P868" s="517"/>
      <c r="Q868" s="517">
        <v>0</v>
      </c>
      <c r="R868" s="518"/>
      <c r="S868" s="519">
        <f t="shared" si="81"/>
        <v>0.99664684462840225</v>
      </c>
      <c r="T868" s="520">
        <f t="shared" si="82"/>
        <v>3.3531553715977261E-3</v>
      </c>
      <c r="U868" s="521">
        <f t="shared" si="83"/>
        <v>3.3531553715977261E-3</v>
      </c>
      <c r="V868" s="522">
        <v>2020</v>
      </c>
      <c r="W868" s="523" t="s">
        <v>788</v>
      </c>
      <c r="X868" s="524" t="s">
        <v>355</v>
      </c>
      <c r="Y868" s="64" t="s">
        <v>271</v>
      </c>
    </row>
    <row r="869" spans="1:25" ht="14.25" customHeight="1" x14ac:dyDescent="0.2">
      <c r="A869" s="64"/>
      <c r="B869" s="64"/>
      <c r="C869" s="509" t="str">
        <f t="shared" si="80"/>
        <v>Oman | 2023</v>
      </c>
      <c r="D869" s="510" t="s">
        <v>263</v>
      </c>
      <c r="E869" s="511">
        <v>2023</v>
      </c>
      <c r="F869" s="512"/>
      <c r="G869" s="513"/>
      <c r="H869" s="513"/>
      <c r="I869" s="514"/>
      <c r="J869" s="514"/>
      <c r="K869" s="515"/>
      <c r="L869" s="516"/>
      <c r="M869" s="517"/>
      <c r="N869" s="517"/>
      <c r="O869" s="517"/>
      <c r="P869" s="517"/>
      <c r="Q869" s="517"/>
      <c r="R869" s="518"/>
      <c r="S869" s="519" t="str">
        <f t="shared" si="81"/>
        <v/>
      </c>
      <c r="T869" s="520" t="str">
        <f t="shared" si="82"/>
        <v/>
      </c>
      <c r="U869" s="521" t="str">
        <f t="shared" si="83"/>
        <v/>
      </c>
      <c r="V869" s="522"/>
      <c r="W869" s="523"/>
      <c r="X869" s="524"/>
      <c r="Y869" s="64" t="s">
        <v>271</v>
      </c>
    </row>
    <row r="870" spans="1:25" ht="14.25" customHeight="1" x14ac:dyDescent="0.2">
      <c r="A870" s="64"/>
      <c r="B870" s="64"/>
      <c r="C870" s="509" t="str">
        <f t="shared" si="80"/>
        <v>Oman | 2024</v>
      </c>
      <c r="D870" s="510" t="s">
        <v>263</v>
      </c>
      <c r="E870" s="511">
        <v>2024</v>
      </c>
      <c r="F870" s="512"/>
      <c r="G870" s="513"/>
      <c r="H870" s="513"/>
      <c r="I870" s="514"/>
      <c r="J870" s="514"/>
      <c r="K870" s="515"/>
      <c r="L870" s="516"/>
      <c r="M870" s="517"/>
      <c r="N870" s="517"/>
      <c r="O870" s="517"/>
      <c r="P870" s="517"/>
      <c r="Q870" s="517"/>
      <c r="R870" s="518"/>
      <c r="S870" s="519" t="str">
        <f t="shared" si="81"/>
        <v/>
      </c>
      <c r="T870" s="520" t="str">
        <f t="shared" si="82"/>
        <v/>
      </c>
      <c r="U870" s="521" t="str">
        <f t="shared" si="83"/>
        <v/>
      </c>
      <c r="V870" s="522"/>
      <c r="W870" s="523"/>
      <c r="X870" s="524"/>
      <c r="Y870" s="64" t="s">
        <v>271</v>
      </c>
    </row>
    <row r="871" spans="1:25" ht="14.25" customHeight="1" x14ac:dyDescent="0.2">
      <c r="A871" s="64"/>
      <c r="B871" s="64"/>
      <c r="C871" s="509" t="str">
        <f t="shared" si="80"/>
        <v>Oman | 2025</v>
      </c>
      <c r="D871" s="510" t="s">
        <v>263</v>
      </c>
      <c r="E871" s="511">
        <v>2025</v>
      </c>
      <c r="F871" s="512"/>
      <c r="G871" s="513"/>
      <c r="H871" s="513"/>
      <c r="I871" s="514"/>
      <c r="J871" s="514"/>
      <c r="K871" s="515"/>
      <c r="L871" s="516"/>
      <c r="M871" s="517"/>
      <c r="N871" s="517"/>
      <c r="O871" s="517"/>
      <c r="P871" s="517"/>
      <c r="Q871" s="517"/>
      <c r="R871" s="518"/>
      <c r="S871" s="519" t="str">
        <f t="shared" si="81"/>
        <v/>
      </c>
      <c r="T871" s="520" t="str">
        <f t="shared" si="82"/>
        <v/>
      </c>
      <c r="U871" s="521" t="str">
        <f t="shared" si="83"/>
        <v/>
      </c>
      <c r="V871" s="522"/>
      <c r="W871" s="523"/>
      <c r="X871" s="524"/>
      <c r="Y871" s="64" t="s">
        <v>271</v>
      </c>
    </row>
    <row r="872" spans="1:25" ht="14.25" customHeight="1" x14ac:dyDescent="0.2">
      <c r="A872" s="64"/>
      <c r="B872" s="64"/>
      <c r="C872" s="509" t="str">
        <f t="shared" si="80"/>
        <v>Oman | 2026</v>
      </c>
      <c r="D872" s="510" t="s">
        <v>263</v>
      </c>
      <c r="E872" s="511">
        <v>2026</v>
      </c>
      <c r="F872" s="512"/>
      <c r="G872" s="513"/>
      <c r="H872" s="513"/>
      <c r="I872" s="514"/>
      <c r="J872" s="514"/>
      <c r="K872" s="515"/>
      <c r="L872" s="516"/>
      <c r="M872" s="517"/>
      <c r="N872" s="517"/>
      <c r="O872" s="517"/>
      <c r="P872" s="517"/>
      <c r="Q872" s="517"/>
      <c r="R872" s="518"/>
      <c r="S872" s="519" t="str">
        <f t="shared" si="81"/>
        <v/>
      </c>
      <c r="T872" s="520" t="str">
        <f t="shared" si="82"/>
        <v/>
      </c>
      <c r="U872" s="521" t="str">
        <f t="shared" si="83"/>
        <v/>
      </c>
      <c r="V872" s="522"/>
      <c r="W872" s="523"/>
      <c r="X872" s="524"/>
      <c r="Y872" s="64" t="s">
        <v>271</v>
      </c>
    </row>
    <row r="873" spans="1:25" ht="14.25" customHeight="1" x14ac:dyDescent="0.2">
      <c r="A873" s="64"/>
      <c r="B873" s="64"/>
      <c r="C873" s="509" t="str">
        <f t="shared" si="80"/>
        <v>Oman | 2027</v>
      </c>
      <c r="D873" s="510" t="s">
        <v>263</v>
      </c>
      <c r="E873" s="511">
        <v>2027</v>
      </c>
      <c r="F873" s="512"/>
      <c r="G873" s="513"/>
      <c r="H873" s="513"/>
      <c r="I873" s="514"/>
      <c r="J873" s="514"/>
      <c r="K873" s="515"/>
      <c r="L873" s="516"/>
      <c r="M873" s="517"/>
      <c r="N873" s="517"/>
      <c r="O873" s="517"/>
      <c r="P873" s="517"/>
      <c r="Q873" s="517"/>
      <c r="R873" s="518"/>
      <c r="S873" s="519" t="str">
        <f t="shared" si="81"/>
        <v/>
      </c>
      <c r="T873" s="520" t="str">
        <f t="shared" si="82"/>
        <v/>
      </c>
      <c r="U873" s="521" t="str">
        <f t="shared" si="83"/>
        <v/>
      </c>
      <c r="V873" s="522"/>
      <c r="W873" s="523"/>
      <c r="X873" s="524"/>
      <c r="Y873" s="64" t="s">
        <v>271</v>
      </c>
    </row>
    <row r="874" spans="1:25" ht="14.25" customHeight="1" x14ac:dyDescent="0.2">
      <c r="A874" s="64"/>
      <c r="B874" s="64"/>
      <c r="C874" s="509" t="str">
        <f t="shared" si="80"/>
        <v>Oman | 2028</v>
      </c>
      <c r="D874" s="510" t="s">
        <v>263</v>
      </c>
      <c r="E874" s="511">
        <v>2028</v>
      </c>
      <c r="F874" s="512"/>
      <c r="G874" s="513"/>
      <c r="H874" s="513"/>
      <c r="I874" s="514"/>
      <c r="J874" s="514"/>
      <c r="K874" s="515"/>
      <c r="L874" s="516"/>
      <c r="M874" s="517"/>
      <c r="N874" s="517"/>
      <c r="O874" s="517"/>
      <c r="P874" s="517"/>
      <c r="Q874" s="517"/>
      <c r="R874" s="518"/>
      <c r="S874" s="519" t="str">
        <f t="shared" si="81"/>
        <v/>
      </c>
      <c r="T874" s="520" t="str">
        <f t="shared" si="82"/>
        <v/>
      </c>
      <c r="U874" s="521" t="str">
        <f t="shared" si="83"/>
        <v/>
      </c>
      <c r="V874" s="522"/>
      <c r="W874" s="523"/>
      <c r="X874" s="524"/>
      <c r="Y874" s="64" t="s">
        <v>271</v>
      </c>
    </row>
    <row r="875" spans="1:25" ht="14.25" customHeight="1" x14ac:dyDescent="0.2">
      <c r="A875" s="64"/>
      <c r="B875" s="64"/>
      <c r="C875" s="509" t="str">
        <f t="shared" si="80"/>
        <v>Oman | 2029</v>
      </c>
      <c r="D875" s="510" t="s">
        <v>263</v>
      </c>
      <c r="E875" s="511">
        <v>2029</v>
      </c>
      <c r="F875" s="512"/>
      <c r="G875" s="513"/>
      <c r="H875" s="513"/>
      <c r="I875" s="514"/>
      <c r="J875" s="514"/>
      <c r="K875" s="515"/>
      <c r="L875" s="516"/>
      <c r="M875" s="517"/>
      <c r="N875" s="517"/>
      <c r="O875" s="517"/>
      <c r="P875" s="517"/>
      <c r="Q875" s="517"/>
      <c r="R875" s="518"/>
      <c r="S875" s="519" t="str">
        <f t="shared" si="81"/>
        <v/>
      </c>
      <c r="T875" s="520" t="str">
        <f t="shared" si="82"/>
        <v/>
      </c>
      <c r="U875" s="521" t="str">
        <f t="shared" si="83"/>
        <v/>
      </c>
      <c r="V875" s="522"/>
      <c r="W875" s="523"/>
      <c r="X875" s="524"/>
      <c r="Y875" s="64" t="s">
        <v>271</v>
      </c>
    </row>
    <row r="876" spans="1:25" ht="14.25" customHeight="1" thickBot="1" x14ac:dyDescent="0.25">
      <c r="A876" s="64"/>
      <c r="B876" s="64"/>
      <c r="C876" s="525" t="str">
        <f t="shared" si="80"/>
        <v>Oman | 2030</v>
      </c>
      <c r="D876" s="510" t="s">
        <v>263</v>
      </c>
      <c r="E876" s="527">
        <v>2030</v>
      </c>
      <c r="F876" s="528"/>
      <c r="G876" s="529"/>
      <c r="H876" s="529"/>
      <c r="I876" s="530"/>
      <c r="J876" s="530"/>
      <c r="K876" s="531"/>
      <c r="L876" s="532"/>
      <c r="M876" s="533"/>
      <c r="N876" s="533"/>
      <c r="O876" s="533"/>
      <c r="P876" s="533"/>
      <c r="Q876" s="533"/>
      <c r="R876" s="534"/>
      <c r="S876" s="535" t="str">
        <f t="shared" si="81"/>
        <v/>
      </c>
      <c r="T876" s="536" t="str">
        <f t="shared" si="82"/>
        <v/>
      </c>
      <c r="U876" s="537" t="str">
        <f t="shared" si="83"/>
        <v/>
      </c>
      <c r="V876" s="538"/>
      <c r="W876" s="539"/>
      <c r="X876" s="540"/>
      <c r="Y876" s="64" t="s">
        <v>271</v>
      </c>
    </row>
    <row r="877" spans="1:25" ht="14.25" customHeight="1" x14ac:dyDescent="0.2">
      <c r="A877" s="64"/>
      <c r="B877" s="64"/>
      <c r="C877" s="493" t="str">
        <f t="shared" si="80"/>
        <v>Panama | 2018</v>
      </c>
      <c r="D877" s="494" t="s">
        <v>266</v>
      </c>
      <c r="E877" s="495">
        <v>2018</v>
      </c>
      <c r="F877" s="496">
        <v>8.1172234629232939E-2</v>
      </c>
      <c r="G877" s="497">
        <v>0.20432067818239824</v>
      </c>
      <c r="H877" s="497">
        <v>0.12816188870151771</v>
      </c>
      <c r="I877" s="498">
        <v>0</v>
      </c>
      <c r="J877" s="498">
        <v>0</v>
      </c>
      <c r="K877" s="499">
        <v>0</v>
      </c>
      <c r="L877" s="562">
        <v>2.5978761223280616E-3</v>
      </c>
      <c r="M877" s="501">
        <v>0.51743311608404352</v>
      </c>
      <c r="N877" s="501">
        <v>0</v>
      </c>
      <c r="O877" s="501">
        <v>1.4174376737614512E-2</v>
      </c>
      <c r="P877" s="501"/>
      <c r="Q877" s="501">
        <v>5.2139829542864953E-2</v>
      </c>
      <c r="R877" s="502"/>
      <c r="S877" s="503">
        <f t="shared" si="81"/>
        <v>0.41365480151314893</v>
      </c>
      <c r="T877" s="504">
        <f t="shared" si="82"/>
        <v>0.58634519848685107</v>
      </c>
      <c r="U877" s="505">
        <f t="shared" si="83"/>
        <v>0.58634519848685107</v>
      </c>
      <c r="V877" s="506">
        <v>2017</v>
      </c>
      <c r="W877" s="507" t="s">
        <v>354</v>
      </c>
      <c r="X877" s="546" t="s">
        <v>355</v>
      </c>
      <c r="Y877" s="64" t="s">
        <v>271</v>
      </c>
    </row>
    <row r="878" spans="1:25" ht="14.25" customHeight="1" x14ac:dyDescent="0.2">
      <c r="A878" s="64"/>
      <c r="B878" s="64"/>
      <c r="C878" s="509" t="str">
        <f t="shared" si="80"/>
        <v>Panama | 2019</v>
      </c>
      <c r="D878" s="510" t="s">
        <v>266</v>
      </c>
      <c r="E878" s="511">
        <v>2019</v>
      </c>
      <c r="F878" s="512">
        <v>8.6640284747861077E-2</v>
      </c>
      <c r="G878" s="513">
        <v>0.17095925541087259</v>
      </c>
      <c r="H878" s="513">
        <v>0.18650100590277011</v>
      </c>
      <c r="I878" s="514">
        <v>0</v>
      </c>
      <c r="J878" s="514">
        <v>0</v>
      </c>
      <c r="K878" s="515">
        <v>0</v>
      </c>
      <c r="L878" s="563">
        <v>2.3213140848495567E-3</v>
      </c>
      <c r="M878" s="517">
        <v>0.47631154245794</v>
      </c>
      <c r="N878" s="517">
        <v>0</v>
      </c>
      <c r="O878" s="517">
        <v>1.9919085623328101E-2</v>
      </c>
      <c r="P878" s="517"/>
      <c r="Q878" s="517">
        <v>5.7347511772378575E-2</v>
      </c>
      <c r="R878" s="518"/>
      <c r="S878" s="519">
        <f t="shared" si="81"/>
        <v>0.44410054606150373</v>
      </c>
      <c r="T878" s="520">
        <f t="shared" si="82"/>
        <v>0.55589945393849627</v>
      </c>
      <c r="U878" s="521">
        <f t="shared" si="83"/>
        <v>0.55589945393849627</v>
      </c>
      <c r="V878" s="522">
        <v>2018</v>
      </c>
      <c r="W878" s="523" t="s">
        <v>354</v>
      </c>
      <c r="X878" s="548" t="s">
        <v>355</v>
      </c>
      <c r="Y878" s="64" t="s">
        <v>271</v>
      </c>
    </row>
    <row r="879" spans="1:25" ht="14.25" customHeight="1" x14ac:dyDescent="0.2">
      <c r="A879" s="64"/>
      <c r="B879" s="64"/>
      <c r="C879" s="509" t="str">
        <f t="shared" si="80"/>
        <v>Panama | 2020</v>
      </c>
      <c r="D879" s="510" t="s">
        <v>266</v>
      </c>
      <c r="E879" s="511">
        <v>2020</v>
      </c>
      <c r="F879" s="512">
        <v>9.1791172934913276E-2</v>
      </c>
      <c r="G879" s="513">
        <v>0.13953288682809548</v>
      </c>
      <c r="H879" s="513">
        <v>0.24145629400652585</v>
      </c>
      <c r="I879" s="514">
        <v>0</v>
      </c>
      <c r="J879" s="514">
        <v>0</v>
      </c>
      <c r="K879" s="515">
        <v>0</v>
      </c>
      <c r="L879" s="563">
        <v>2.0607934054611026E-3</v>
      </c>
      <c r="M879" s="517">
        <v>0.43757513309290741</v>
      </c>
      <c r="N879" s="517">
        <v>0</v>
      </c>
      <c r="O879" s="517">
        <v>2.5330585608792717E-2</v>
      </c>
      <c r="P879" s="517"/>
      <c r="Q879" s="517">
        <v>6.2253134123304139E-2</v>
      </c>
      <c r="R879" s="518"/>
      <c r="S879" s="519">
        <f t="shared" si="81"/>
        <v>0.47278035376953464</v>
      </c>
      <c r="T879" s="520">
        <f t="shared" si="82"/>
        <v>0.52721964623046536</v>
      </c>
      <c r="U879" s="521">
        <f t="shared" si="83"/>
        <v>0.52721964623046536</v>
      </c>
      <c r="V879" s="522">
        <v>2019</v>
      </c>
      <c r="W879" s="523" t="s">
        <v>354</v>
      </c>
      <c r="X879" s="548" t="s">
        <v>355</v>
      </c>
      <c r="Y879" s="64" t="s">
        <v>271</v>
      </c>
    </row>
    <row r="880" spans="1:25" ht="14.25" customHeight="1" x14ac:dyDescent="0.2">
      <c r="A880" s="64"/>
      <c r="B880" s="64"/>
      <c r="C880" s="509" t="str">
        <f t="shared" si="80"/>
        <v>Panama | 2021</v>
      </c>
      <c r="D880" s="510" t="s">
        <v>266</v>
      </c>
      <c r="E880" s="566">
        <v>2021</v>
      </c>
      <c r="F880" s="512">
        <v>9.1791172934913276E-2</v>
      </c>
      <c r="G880" s="513">
        <v>0.13953288682809548</v>
      </c>
      <c r="H880" s="513">
        <v>0.24145629400652585</v>
      </c>
      <c r="I880" s="514">
        <v>0</v>
      </c>
      <c r="J880" s="514">
        <v>0</v>
      </c>
      <c r="K880" s="515">
        <v>0</v>
      </c>
      <c r="L880" s="516">
        <v>2.0607934054611026E-3</v>
      </c>
      <c r="M880" s="517">
        <v>0.43757513309290741</v>
      </c>
      <c r="N880" s="517">
        <v>0</v>
      </c>
      <c r="O880" s="517">
        <v>2.5330585608792717E-2</v>
      </c>
      <c r="P880" s="517"/>
      <c r="Q880" s="517">
        <v>6.2253134123304139E-2</v>
      </c>
      <c r="R880" s="518"/>
      <c r="S880" s="519">
        <f t="shared" si="81"/>
        <v>0.47278035376953464</v>
      </c>
      <c r="T880" s="520">
        <f t="shared" si="82"/>
        <v>0.52721964623046536</v>
      </c>
      <c r="U880" s="521">
        <f t="shared" si="83"/>
        <v>0.52721964623046536</v>
      </c>
      <c r="V880" s="522">
        <v>2019</v>
      </c>
      <c r="W880" s="523" t="s">
        <v>354</v>
      </c>
      <c r="X880" s="548" t="s">
        <v>355</v>
      </c>
      <c r="Y880" s="64" t="s">
        <v>271</v>
      </c>
    </row>
    <row r="881" spans="1:25" ht="14.25" customHeight="1" x14ac:dyDescent="0.2">
      <c r="A881" s="64"/>
      <c r="B881" s="64"/>
      <c r="C881" s="509" t="str">
        <f t="shared" si="80"/>
        <v>Panama | 2022</v>
      </c>
      <c r="D881" s="510" t="s">
        <v>266</v>
      </c>
      <c r="E881" s="511">
        <v>2022</v>
      </c>
      <c r="F881" s="512">
        <v>5.5342114892060007E-2</v>
      </c>
      <c r="G881" s="513">
        <v>5.9275521405049394E-2</v>
      </c>
      <c r="H881" s="513">
        <v>0.12824734723746797</v>
      </c>
      <c r="I881" s="514">
        <v>0</v>
      </c>
      <c r="J881" s="514">
        <v>0</v>
      </c>
      <c r="K881" s="515">
        <v>0</v>
      </c>
      <c r="L881" s="516">
        <v>2.4698133918770581E-3</v>
      </c>
      <c r="M881" s="517">
        <v>0.67224661544090747</v>
      </c>
      <c r="N881" s="517">
        <v>2.8997438712038054E-2</v>
      </c>
      <c r="O881" s="517">
        <v>2.8997438712038054E-2</v>
      </c>
      <c r="P881" s="517"/>
      <c r="Q881" s="517">
        <v>5.342114892060007E-2</v>
      </c>
      <c r="R881" s="518"/>
      <c r="S881" s="519">
        <f t="shared" si="81"/>
        <v>0.21386754482253933</v>
      </c>
      <c r="T881" s="520">
        <f t="shared" si="82"/>
        <v>0.78613245517746067</v>
      </c>
      <c r="U881" s="521">
        <f t="shared" si="83"/>
        <v>0.78613245517746067</v>
      </c>
      <c r="V881" s="522">
        <v>2020</v>
      </c>
      <c r="W881" s="523" t="s">
        <v>788</v>
      </c>
      <c r="X881" s="524" t="s">
        <v>355</v>
      </c>
      <c r="Y881" s="64" t="s">
        <v>271</v>
      </c>
    </row>
    <row r="882" spans="1:25" ht="14.25" customHeight="1" x14ac:dyDescent="0.2">
      <c r="A882" s="64"/>
      <c r="B882" s="64"/>
      <c r="C882" s="509" t="str">
        <f t="shared" si="80"/>
        <v>Panama | 2023</v>
      </c>
      <c r="D882" s="510" t="s">
        <v>266</v>
      </c>
      <c r="E882" s="511">
        <v>2023</v>
      </c>
      <c r="F882" s="512"/>
      <c r="G882" s="513"/>
      <c r="H882" s="513"/>
      <c r="I882" s="514"/>
      <c r="J882" s="514"/>
      <c r="K882" s="515"/>
      <c r="L882" s="516"/>
      <c r="M882" s="517"/>
      <c r="N882" s="517"/>
      <c r="O882" s="517"/>
      <c r="P882" s="517"/>
      <c r="Q882" s="517"/>
      <c r="R882" s="518"/>
      <c r="S882" s="519" t="str">
        <f t="shared" si="81"/>
        <v/>
      </c>
      <c r="T882" s="520" t="str">
        <f t="shared" si="82"/>
        <v/>
      </c>
      <c r="U882" s="521" t="str">
        <f t="shared" si="83"/>
        <v/>
      </c>
      <c r="V882" s="522"/>
      <c r="W882" s="523"/>
      <c r="X882" s="524"/>
      <c r="Y882" s="64" t="s">
        <v>271</v>
      </c>
    </row>
    <row r="883" spans="1:25" ht="14.25" customHeight="1" x14ac:dyDescent="0.2">
      <c r="A883" s="64"/>
      <c r="B883" s="64"/>
      <c r="C883" s="509" t="str">
        <f t="shared" si="80"/>
        <v>Panama | 2024</v>
      </c>
      <c r="D883" s="510" t="s">
        <v>266</v>
      </c>
      <c r="E883" s="511">
        <v>2024</v>
      </c>
      <c r="F883" s="512"/>
      <c r="G883" s="513"/>
      <c r="H883" s="513"/>
      <c r="I883" s="514"/>
      <c r="J883" s="514"/>
      <c r="K883" s="515"/>
      <c r="L883" s="516"/>
      <c r="M883" s="517"/>
      <c r="N883" s="517"/>
      <c r="O883" s="517"/>
      <c r="P883" s="517"/>
      <c r="Q883" s="517"/>
      <c r="R883" s="518"/>
      <c r="S883" s="519" t="str">
        <f t="shared" si="81"/>
        <v/>
      </c>
      <c r="T883" s="520" t="str">
        <f t="shared" si="82"/>
        <v/>
      </c>
      <c r="U883" s="521" t="str">
        <f t="shared" si="83"/>
        <v/>
      </c>
      <c r="V883" s="522"/>
      <c r="W883" s="523"/>
      <c r="X883" s="524"/>
      <c r="Y883" s="64" t="s">
        <v>271</v>
      </c>
    </row>
    <row r="884" spans="1:25" ht="14.25" customHeight="1" x14ac:dyDescent="0.2">
      <c r="A884" s="64"/>
      <c r="B884" s="64"/>
      <c r="C884" s="509" t="str">
        <f t="shared" si="80"/>
        <v>Panama | 2025</v>
      </c>
      <c r="D884" s="510" t="s">
        <v>266</v>
      </c>
      <c r="E884" s="511">
        <v>2025</v>
      </c>
      <c r="F884" s="512"/>
      <c r="G884" s="513"/>
      <c r="H884" s="513"/>
      <c r="I884" s="514"/>
      <c r="J884" s="514"/>
      <c r="K884" s="515"/>
      <c r="L884" s="516"/>
      <c r="M884" s="517"/>
      <c r="N884" s="517"/>
      <c r="O884" s="517"/>
      <c r="P884" s="517"/>
      <c r="Q884" s="517"/>
      <c r="R884" s="518"/>
      <c r="S884" s="519" t="str">
        <f t="shared" si="81"/>
        <v/>
      </c>
      <c r="T884" s="520" t="str">
        <f t="shared" si="82"/>
        <v/>
      </c>
      <c r="U884" s="521" t="str">
        <f t="shared" si="83"/>
        <v/>
      </c>
      <c r="V884" s="522"/>
      <c r="W884" s="523"/>
      <c r="X884" s="524"/>
      <c r="Y884" s="64" t="s">
        <v>271</v>
      </c>
    </row>
    <row r="885" spans="1:25" ht="14.25" customHeight="1" x14ac:dyDescent="0.2">
      <c r="A885" s="64"/>
      <c r="B885" s="64"/>
      <c r="C885" s="509" t="str">
        <f t="shared" si="80"/>
        <v>Panama | 2026</v>
      </c>
      <c r="D885" s="510" t="s">
        <v>266</v>
      </c>
      <c r="E885" s="511">
        <v>2026</v>
      </c>
      <c r="F885" s="512"/>
      <c r="G885" s="513"/>
      <c r="H885" s="513"/>
      <c r="I885" s="514"/>
      <c r="J885" s="514"/>
      <c r="K885" s="515"/>
      <c r="L885" s="516"/>
      <c r="M885" s="517"/>
      <c r="N885" s="517"/>
      <c r="O885" s="517"/>
      <c r="P885" s="517"/>
      <c r="Q885" s="517"/>
      <c r="R885" s="518"/>
      <c r="S885" s="519" t="str">
        <f t="shared" si="81"/>
        <v/>
      </c>
      <c r="T885" s="520" t="str">
        <f t="shared" si="82"/>
        <v/>
      </c>
      <c r="U885" s="521" t="str">
        <f t="shared" si="83"/>
        <v/>
      </c>
      <c r="V885" s="522"/>
      <c r="W885" s="523"/>
      <c r="X885" s="524"/>
      <c r="Y885" s="64" t="s">
        <v>271</v>
      </c>
    </row>
    <row r="886" spans="1:25" ht="14.25" customHeight="1" x14ac:dyDescent="0.2">
      <c r="A886" s="64"/>
      <c r="B886" s="64"/>
      <c r="C886" s="509" t="str">
        <f t="shared" si="80"/>
        <v>Panama | 2027</v>
      </c>
      <c r="D886" s="510" t="s">
        <v>266</v>
      </c>
      <c r="E886" s="511">
        <v>2027</v>
      </c>
      <c r="F886" s="512"/>
      <c r="G886" s="513"/>
      <c r="H886" s="513"/>
      <c r="I886" s="514"/>
      <c r="J886" s="514"/>
      <c r="K886" s="515"/>
      <c r="L886" s="516"/>
      <c r="M886" s="517"/>
      <c r="N886" s="517"/>
      <c r="O886" s="517"/>
      <c r="P886" s="517"/>
      <c r="Q886" s="517"/>
      <c r="R886" s="518"/>
      <c r="S886" s="519" t="str">
        <f t="shared" si="81"/>
        <v/>
      </c>
      <c r="T886" s="520" t="str">
        <f t="shared" si="82"/>
        <v/>
      </c>
      <c r="U886" s="521" t="str">
        <f t="shared" si="83"/>
        <v/>
      </c>
      <c r="V886" s="522"/>
      <c r="W886" s="523"/>
      <c r="X886" s="524"/>
      <c r="Y886" s="64" t="s">
        <v>271</v>
      </c>
    </row>
    <row r="887" spans="1:25" ht="14.25" customHeight="1" x14ac:dyDescent="0.2">
      <c r="A887" s="64"/>
      <c r="B887" s="64"/>
      <c r="C887" s="509" t="str">
        <f t="shared" si="80"/>
        <v>Panama | 2028</v>
      </c>
      <c r="D887" s="510" t="s">
        <v>266</v>
      </c>
      <c r="E887" s="511">
        <v>2028</v>
      </c>
      <c r="F887" s="512"/>
      <c r="G887" s="513"/>
      <c r="H887" s="513"/>
      <c r="I887" s="514"/>
      <c r="J887" s="514"/>
      <c r="K887" s="515"/>
      <c r="L887" s="516"/>
      <c r="M887" s="517"/>
      <c r="N887" s="517"/>
      <c r="O887" s="517"/>
      <c r="P887" s="517"/>
      <c r="Q887" s="517"/>
      <c r="R887" s="518"/>
      <c r="S887" s="519" t="str">
        <f t="shared" si="81"/>
        <v/>
      </c>
      <c r="T887" s="520" t="str">
        <f t="shared" si="82"/>
        <v/>
      </c>
      <c r="U887" s="521" t="str">
        <f t="shared" si="83"/>
        <v/>
      </c>
      <c r="V887" s="522"/>
      <c r="W887" s="523"/>
      <c r="X887" s="524"/>
      <c r="Y887" s="64" t="s">
        <v>271</v>
      </c>
    </row>
    <row r="888" spans="1:25" ht="14.25" customHeight="1" x14ac:dyDescent="0.2">
      <c r="A888" s="64"/>
      <c r="B888" s="64"/>
      <c r="C888" s="509" t="str">
        <f t="shared" si="80"/>
        <v>Panama | 2029</v>
      </c>
      <c r="D888" s="510" t="s">
        <v>266</v>
      </c>
      <c r="E888" s="511">
        <v>2029</v>
      </c>
      <c r="F888" s="512"/>
      <c r="G888" s="513"/>
      <c r="H888" s="513"/>
      <c r="I888" s="514"/>
      <c r="J888" s="514"/>
      <c r="K888" s="515"/>
      <c r="L888" s="516"/>
      <c r="M888" s="517"/>
      <c r="N888" s="517"/>
      <c r="O888" s="517"/>
      <c r="P888" s="517"/>
      <c r="Q888" s="517"/>
      <c r="R888" s="518"/>
      <c r="S888" s="519" t="str">
        <f t="shared" si="81"/>
        <v/>
      </c>
      <c r="T888" s="520" t="str">
        <f t="shared" si="82"/>
        <v/>
      </c>
      <c r="U888" s="521" t="str">
        <f t="shared" si="83"/>
        <v/>
      </c>
      <c r="V888" s="522"/>
      <c r="W888" s="523"/>
      <c r="X888" s="524"/>
      <c r="Y888" s="64" t="s">
        <v>271</v>
      </c>
    </row>
    <row r="889" spans="1:25" ht="14.25" customHeight="1" thickBot="1" x14ac:dyDescent="0.25">
      <c r="A889" s="64"/>
      <c r="B889" s="64"/>
      <c r="C889" s="525" t="str">
        <f t="shared" si="80"/>
        <v>Panama | 2030</v>
      </c>
      <c r="D889" s="510" t="s">
        <v>266</v>
      </c>
      <c r="E889" s="527">
        <v>2030</v>
      </c>
      <c r="F889" s="528"/>
      <c r="G889" s="529"/>
      <c r="H889" s="529"/>
      <c r="I889" s="530"/>
      <c r="J889" s="530"/>
      <c r="K889" s="531"/>
      <c r="L889" s="532"/>
      <c r="M889" s="533"/>
      <c r="N889" s="533"/>
      <c r="O889" s="533"/>
      <c r="P889" s="533"/>
      <c r="Q889" s="533"/>
      <c r="R889" s="534"/>
      <c r="S889" s="535" t="str">
        <f t="shared" si="81"/>
        <v/>
      </c>
      <c r="T889" s="536" t="str">
        <f t="shared" si="82"/>
        <v/>
      </c>
      <c r="U889" s="537" t="str">
        <f t="shared" si="83"/>
        <v/>
      </c>
      <c r="V889" s="538"/>
      <c r="W889" s="539"/>
      <c r="X889" s="540"/>
      <c r="Y889" s="64" t="s">
        <v>271</v>
      </c>
    </row>
    <row r="890" spans="1:25" ht="14.25" customHeight="1" x14ac:dyDescent="0.2">
      <c r="A890" s="64"/>
      <c r="B890" s="64"/>
      <c r="C890" s="493" t="str">
        <f t="shared" si="80"/>
        <v>Peru | 2018</v>
      </c>
      <c r="D890" s="494" t="s">
        <v>269</v>
      </c>
      <c r="E890" s="495">
        <v>2018</v>
      </c>
      <c r="F890" s="496">
        <v>5.2950588761067939E-3</v>
      </c>
      <c r="G890" s="497">
        <v>1.3491027927744592E-2</v>
      </c>
      <c r="H890" s="497">
        <v>0.40741228437698263</v>
      </c>
      <c r="I890" s="498">
        <v>0</v>
      </c>
      <c r="J890" s="498">
        <v>0</v>
      </c>
      <c r="K890" s="499">
        <v>0</v>
      </c>
      <c r="L890" s="500">
        <v>1.5398366392536639E-2</v>
      </c>
      <c r="M890" s="501">
        <v>0.52772224682875046</v>
      </c>
      <c r="N890" s="501">
        <v>0</v>
      </c>
      <c r="O890" s="501">
        <v>9.0977650621880124E-3</v>
      </c>
      <c r="P890" s="501"/>
      <c r="Q890" s="501">
        <v>2.1583250535690768E-2</v>
      </c>
      <c r="R890" s="502"/>
      <c r="S890" s="503">
        <f t="shared" si="81"/>
        <v>0.42619837118083415</v>
      </c>
      <c r="T890" s="504">
        <f t="shared" si="82"/>
        <v>0.57380162881916585</v>
      </c>
      <c r="U890" s="505">
        <f t="shared" si="83"/>
        <v>0.57380162881916585</v>
      </c>
      <c r="V890" s="506">
        <v>2017</v>
      </c>
      <c r="W890" s="507" t="s">
        <v>354</v>
      </c>
      <c r="X890" s="546" t="s">
        <v>355</v>
      </c>
      <c r="Y890" s="64" t="s">
        <v>271</v>
      </c>
    </row>
    <row r="891" spans="1:25" ht="14.25" customHeight="1" x14ac:dyDescent="0.2">
      <c r="A891" s="64"/>
      <c r="B891" s="64"/>
      <c r="C891" s="509" t="str">
        <f t="shared" si="80"/>
        <v>Peru | 2019</v>
      </c>
      <c r="D891" s="510" t="s">
        <v>269</v>
      </c>
      <c r="E891" s="511">
        <v>2019</v>
      </c>
      <c r="F891" s="512">
        <v>3.8309523716258832E-3</v>
      </c>
      <c r="G891" s="513">
        <v>1.3235979615259569E-2</v>
      </c>
      <c r="H891" s="513">
        <v>0.38716121728707464</v>
      </c>
      <c r="I891" s="514">
        <v>0</v>
      </c>
      <c r="J891" s="514">
        <v>0</v>
      </c>
      <c r="K891" s="515">
        <v>0</v>
      </c>
      <c r="L891" s="516">
        <v>1.3792211963696049E-2</v>
      </c>
      <c r="M891" s="517">
        <v>0.54488050797331655</v>
      </c>
      <c r="N891" s="517">
        <v>0</v>
      </c>
      <c r="O891" s="517">
        <v>1.1144232614801266E-2</v>
      </c>
      <c r="P891" s="517"/>
      <c r="Q891" s="517">
        <v>2.5954898174226075E-2</v>
      </c>
      <c r="R891" s="518"/>
      <c r="S891" s="519">
        <f t="shared" si="81"/>
        <v>0.40422814927396011</v>
      </c>
      <c r="T891" s="520">
        <f t="shared" si="82"/>
        <v>0.59577185072603989</v>
      </c>
      <c r="U891" s="521">
        <f t="shared" si="83"/>
        <v>0.59577185072603989</v>
      </c>
      <c r="V891" s="522">
        <v>2018</v>
      </c>
      <c r="W891" s="523" t="s">
        <v>354</v>
      </c>
      <c r="X891" s="548" t="s">
        <v>355</v>
      </c>
      <c r="Y891" s="64" t="s">
        <v>271</v>
      </c>
    </row>
    <row r="892" spans="1:25" ht="14.25" customHeight="1" x14ac:dyDescent="0.2">
      <c r="A892" s="64"/>
      <c r="B892" s="64"/>
      <c r="C892" s="509" t="str">
        <f t="shared" si="80"/>
        <v>Peru | 2020</v>
      </c>
      <c r="D892" s="510" t="s">
        <v>269</v>
      </c>
      <c r="E892" s="511">
        <v>2020</v>
      </c>
      <c r="F892" s="512">
        <v>2.4195378644212536E-3</v>
      </c>
      <c r="G892" s="513">
        <v>1.2990110283228254E-2</v>
      </c>
      <c r="H892" s="513">
        <v>0.36763896956152126</v>
      </c>
      <c r="I892" s="514">
        <v>0</v>
      </c>
      <c r="J892" s="514">
        <v>0</v>
      </c>
      <c r="K892" s="515">
        <v>0</v>
      </c>
      <c r="L892" s="516">
        <v>1.224386172091073E-2</v>
      </c>
      <c r="M892" s="517">
        <v>0.56142125731342829</v>
      </c>
      <c r="N892" s="517">
        <v>0</v>
      </c>
      <c r="O892" s="517">
        <v>1.311704947166371E-2</v>
      </c>
      <c r="P892" s="517"/>
      <c r="Q892" s="517">
        <v>3.0169213784826534E-2</v>
      </c>
      <c r="R892" s="518"/>
      <c r="S892" s="519">
        <f t="shared" si="81"/>
        <v>0.38304861770917076</v>
      </c>
      <c r="T892" s="520">
        <f t="shared" si="82"/>
        <v>0.61695138229082924</v>
      </c>
      <c r="U892" s="521">
        <f t="shared" si="83"/>
        <v>0.61695138229082924</v>
      </c>
      <c r="V892" s="522">
        <v>2019</v>
      </c>
      <c r="W892" s="523" t="s">
        <v>354</v>
      </c>
      <c r="X892" s="548" t="s">
        <v>355</v>
      </c>
      <c r="Y892" s="64" t="s">
        <v>271</v>
      </c>
    </row>
    <row r="893" spans="1:25" ht="14.25" customHeight="1" x14ac:dyDescent="0.2">
      <c r="A893" s="64"/>
      <c r="B893" s="64"/>
      <c r="C893" s="509" t="str">
        <f t="shared" si="80"/>
        <v>Peru | 2021</v>
      </c>
      <c r="D893" s="510" t="s">
        <v>269</v>
      </c>
      <c r="E893" s="511">
        <v>2021</v>
      </c>
      <c r="F893" s="512">
        <v>1.058021122635984E-3</v>
      </c>
      <c r="G893" s="513">
        <v>1.2752933174630166E-2</v>
      </c>
      <c r="H893" s="513">
        <v>0.3488068922518846</v>
      </c>
      <c r="I893" s="514">
        <v>0</v>
      </c>
      <c r="J893" s="514">
        <v>0</v>
      </c>
      <c r="K893" s="515">
        <v>0</v>
      </c>
      <c r="L893" s="516">
        <v>1.075025033535491E-2</v>
      </c>
      <c r="M893" s="517">
        <v>0.57737724120992273</v>
      </c>
      <c r="N893" s="517">
        <v>0</v>
      </c>
      <c r="O893" s="517">
        <v>1.5020121294564417E-2</v>
      </c>
      <c r="P893" s="517"/>
      <c r="Q893" s="517">
        <v>3.4234540611007197E-2</v>
      </c>
      <c r="R893" s="518"/>
      <c r="S893" s="519">
        <f t="shared" si="81"/>
        <v>0.36261784654915075</v>
      </c>
      <c r="T893" s="520">
        <f t="shared" si="82"/>
        <v>0.63738215345084925</v>
      </c>
      <c r="U893" s="521">
        <f t="shared" si="83"/>
        <v>0.63738215345084925</v>
      </c>
      <c r="V893" s="522">
        <v>2020</v>
      </c>
      <c r="W893" s="523" t="s">
        <v>354</v>
      </c>
      <c r="X893" s="548" t="s">
        <v>355</v>
      </c>
      <c r="Y893" s="64" t="s">
        <v>271</v>
      </c>
    </row>
    <row r="894" spans="1:25" ht="14.25" customHeight="1" x14ac:dyDescent="0.2">
      <c r="A894" s="64"/>
      <c r="B894" s="64"/>
      <c r="C894" s="509" t="str">
        <f t="shared" si="80"/>
        <v>Peru | 2022</v>
      </c>
      <c r="D894" s="510" t="s">
        <v>269</v>
      </c>
      <c r="E894" s="511">
        <v>2022</v>
      </c>
      <c r="F894" s="512">
        <v>1.058021122635984E-3</v>
      </c>
      <c r="G894" s="513">
        <v>1.2752933174630166E-2</v>
      </c>
      <c r="H894" s="513">
        <v>0.3488068922518846</v>
      </c>
      <c r="I894" s="514">
        <v>0</v>
      </c>
      <c r="J894" s="514">
        <v>0</v>
      </c>
      <c r="K894" s="515">
        <v>0</v>
      </c>
      <c r="L894" s="516">
        <v>1.075025033535491E-2</v>
      </c>
      <c r="M894" s="517">
        <v>0.57737724120992273</v>
      </c>
      <c r="N894" s="517">
        <v>0</v>
      </c>
      <c r="O894" s="517">
        <v>1.5020121294564417E-2</v>
      </c>
      <c r="P894" s="517"/>
      <c r="Q894" s="517">
        <v>3.4234540611007197E-2</v>
      </c>
      <c r="R894" s="518"/>
      <c r="S894" s="519">
        <f t="shared" si="81"/>
        <v>0.36261784654915075</v>
      </c>
      <c r="T894" s="520">
        <f t="shared" si="82"/>
        <v>0.63738215345084925</v>
      </c>
      <c r="U894" s="521">
        <f t="shared" si="83"/>
        <v>0.63738215345084925</v>
      </c>
      <c r="V894" s="522">
        <v>2020</v>
      </c>
      <c r="W894" s="523" t="s">
        <v>788</v>
      </c>
      <c r="X894" s="524" t="s">
        <v>355</v>
      </c>
      <c r="Y894" s="64" t="s">
        <v>271</v>
      </c>
    </row>
    <row r="895" spans="1:25" ht="14.25" customHeight="1" x14ac:dyDescent="0.2">
      <c r="A895" s="64"/>
      <c r="B895" s="64"/>
      <c r="C895" s="509" t="str">
        <f t="shared" si="80"/>
        <v>Peru | 2023</v>
      </c>
      <c r="D895" s="510" t="s">
        <v>269</v>
      </c>
      <c r="E895" s="511">
        <v>2023</v>
      </c>
      <c r="F895" s="512"/>
      <c r="G895" s="513"/>
      <c r="H895" s="513"/>
      <c r="I895" s="514"/>
      <c r="J895" s="514"/>
      <c r="K895" s="515"/>
      <c r="L895" s="516"/>
      <c r="M895" s="517"/>
      <c r="N895" s="517"/>
      <c r="O895" s="517"/>
      <c r="P895" s="517"/>
      <c r="Q895" s="517"/>
      <c r="R895" s="518"/>
      <c r="S895" s="519" t="str">
        <f t="shared" ref="S895:S926" si="84">IFERROR(1-U895,"")</f>
        <v/>
      </c>
      <c r="T895" s="520" t="str">
        <f t="shared" ref="T895:T926" si="85">IF(AND(ISBLANK(F895),ISBLANK(H895),ISBLANK(Q895),ISBLANK(M895)),"",SUM(K895:R895))</f>
        <v/>
      </c>
      <c r="U895" s="521" t="str">
        <f t="shared" ref="U895:U926" si="86">IF(AND(ISBLANK(F895),ISBLANK(H895),ISBLANK(Q895),ISBLANK(M895)),"",SUM(L895:R895))</f>
        <v/>
      </c>
      <c r="V895" s="522"/>
      <c r="W895" s="523"/>
      <c r="X895" s="524"/>
      <c r="Y895" s="64" t="s">
        <v>271</v>
      </c>
    </row>
    <row r="896" spans="1:25" ht="14.25" customHeight="1" x14ac:dyDescent="0.2">
      <c r="A896" s="64"/>
      <c r="B896" s="64"/>
      <c r="C896" s="509" t="str">
        <f t="shared" si="80"/>
        <v>Peru | 2024</v>
      </c>
      <c r="D896" s="510" t="s">
        <v>269</v>
      </c>
      <c r="E896" s="511">
        <v>2024</v>
      </c>
      <c r="F896" s="512"/>
      <c r="G896" s="513"/>
      <c r="H896" s="513"/>
      <c r="I896" s="514"/>
      <c r="J896" s="514"/>
      <c r="K896" s="515"/>
      <c r="L896" s="516"/>
      <c r="M896" s="517"/>
      <c r="N896" s="517"/>
      <c r="O896" s="517"/>
      <c r="P896" s="517"/>
      <c r="Q896" s="517"/>
      <c r="R896" s="518"/>
      <c r="S896" s="519" t="str">
        <f t="shared" si="84"/>
        <v/>
      </c>
      <c r="T896" s="520" t="str">
        <f t="shared" si="85"/>
        <v/>
      </c>
      <c r="U896" s="521" t="str">
        <f t="shared" si="86"/>
        <v/>
      </c>
      <c r="V896" s="522"/>
      <c r="W896" s="523"/>
      <c r="X896" s="524"/>
      <c r="Y896" s="64" t="s">
        <v>271</v>
      </c>
    </row>
    <row r="897" spans="1:25" ht="14.25" customHeight="1" x14ac:dyDescent="0.2">
      <c r="A897" s="64"/>
      <c r="B897" s="64"/>
      <c r="C897" s="509" t="str">
        <f t="shared" si="80"/>
        <v>Peru | 2025</v>
      </c>
      <c r="D897" s="510" t="s">
        <v>269</v>
      </c>
      <c r="E897" s="511">
        <v>2025</v>
      </c>
      <c r="F897" s="512"/>
      <c r="G897" s="513"/>
      <c r="H897" s="513"/>
      <c r="I897" s="514"/>
      <c r="J897" s="514"/>
      <c r="K897" s="515"/>
      <c r="L897" s="516"/>
      <c r="M897" s="517"/>
      <c r="N897" s="517"/>
      <c r="O897" s="517"/>
      <c r="P897" s="517"/>
      <c r="Q897" s="517"/>
      <c r="R897" s="518"/>
      <c r="S897" s="519" t="str">
        <f t="shared" si="84"/>
        <v/>
      </c>
      <c r="T897" s="520" t="str">
        <f t="shared" si="85"/>
        <v/>
      </c>
      <c r="U897" s="521" t="str">
        <f t="shared" si="86"/>
        <v/>
      </c>
      <c r="V897" s="522"/>
      <c r="W897" s="523"/>
      <c r="X897" s="524"/>
      <c r="Y897" s="64" t="s">
        <v>271</v>
      </c>
    </row>
    <row r="898" spans="1:25" ht="14.25" customHeight="1" x14ac:dyDescent="0.2">
      <c r="A898" s="64"/>
      <c r="B898" s="64"/>
      <c r="C898" s="509" t="str">
        <f t="shared" si="80"/>
        <v>Peru | 2026</v>
      </c>
      <c r="D898" s="510" t="s">
        <v>269</v>
      </c>
      <c r="E898" s="511">
        <v>2026</v>
      </c>
      <c r="F898" s="512"/>
      <c r="G898" s="513"/>
      <c r="H898" s="513"/>
      <c r="I898" s="514"/>
      <c r="J898" s="514"/>
      <c r="K898" s="515"/>
      <c r="L898" s="516"/>
      <c r="M898" s="517"/>
      <c r="N898" s="517"/>
      <c r="O898" s="517"/>
      <c r="P898" s="517"/>
      <c r="Q898" s="517"/>
      <c r="R898" s="518"/>
      <c r="S898" s="519" t="str">
        <f t="shared" si="84"/>
        <v/>
      </c>
      <c r="T898" s="520" t="str">
        <f t="shared" si="85"/>
        <v/>
      </c>
      <c r="U898" s="521" t="str">
        <f t="shared" si="86"/>
        <v/>
      </c>
      <c r="V898" s="522"/>
      <c r="W898" s="523"/>
      <c r="X898" s="524"/>
      <c r="Y898" s="64" t="s">
        <v>271</v>
      </c>
    </row>
    <row r="899" spans="1:25" ht="14.25" customHeight="1" x14ac:dyDescent="0.2">
      <c r="A899" s="64"/>
      <c r="B899" s="64"/>
      <c r="C899" s="509" t="str">
        <f t="shared" si="80"/>
        <v>Peru | 2027</v>
      </c>
      <c r="D899" s="510" t="s">
        <v>269</v>
      </c>
      <c r="E899" s="511">
        <v>2027</v>
      </c>
      <c r="F899" s="512"/>
      <c r="G899" s="513"/>
      <c r="H899" s="513"/>
      <c r="I899" s="514"/>
      <c r="J899" s="514"/>
      <c r="K899" s="515"/>
      <c r="L899" s="516"/>
      <c r="M899" s="517"/>
      <c r="N899" s="517"/>
      <c r="O899" s="517"/>
      <c r="P899" s="517"/>
      <c r="Q899" s="517"/>
      <c r="R899" s="518"/>
      <c r="S899" s="519" t="str">
        <f t="shared" si="84"/>
        <v/>
      </c>
      <c r="T899" s="520" t="str">
        <f t="shared" si="85"/>
        <v/>
      </c>
      <c r="U899" s="521" t="str">
        <f t="shared" si="86"/>
        <v/>
      </c>
      <c r="V899" s="522"/>
      <c r="W899" s="523"/>
      <c r="X899" s="524"/>
      <c r="Y899" s="64" t="s">
        <v>271</v>
      </c>
    </row>
    <row r="900" spans="1:25" ht="14.25" customHeight="1" x14ac:dyDescent="0.2">
      <c r="A900" s="64"/>
      <c r="B900" s="64"/>
      <c r="C900" s="509" t="str">
        <f t="shared" si="80"/>
        <v>Peru | 2028</v>
      </c>
      <c r="D900" s="510" t="s">
        <v>269</v>
      </c>
      <c r="E900" s="511">
        <v>2028</v>
      </c>
      <c r="F900" s="512"/>
      <c r="G900" s="513"/>
      <c r="H900" s="513"/>
      <c r="I900" s="514"/>
      <c r="J900" s="514"/>
      <c r="K900" s="515"/>
      <c r="L900" s="516"/>
      <c r="M900" s="517"/>
      <c r="N900" s="517"/>
      <c r="O900" s="517"/>
      <c r="P900" s="517"/>
      <c r="Q900" s="517"/>
      <c r="R900" s="518"/>
      <c r="S900" s="519" t="str">
        <f t="shared" si="84"/>
        <v/>
      </c>
      <c r="T900" s="520" t="str">
        <f t="shared" si="85"/>
        <v/>
      </c>
      <c r="U900" s="521" t="str">
        <f t="shared" si="86"/>
        <v/>
      </c>
      <c r="V900" s="522"/>
      <c r="W900" s="523"/>
      <c r="X900" s="524"/>
      <c r="Y900" s="64" t="s">
        <v>271</v>
      </c>
    </row>
    <row r="901" spans="1:25" ht="14.25" customHeight="1" x14ac:dyDescent="0.2">
      <c r="A901" s="64"/>
      <c r="B901" s="64"/>
      <c r="C901" s="509" t="str">
        <f t="shared" si="80"/>
        <v>Peru | 2029</v>
      </c>
      <c r="D901" s="510" t="s">
        <v>269</v>
      </c>
      <c r="E901" s="511">
        <v>2029</v>
      </c>
      <c r="F901" s="512"/>
      <c r="G901" s="513"/>
      <c r="H901" s="513"/>
      <c r="I901" s="514"/>
      <c r="J901" s="514"/>
      <c r="K901" s="515"/>
      <c r="L901" s="516"/>
      <c r="M901" s="517"/>
      <c r="N901" s="517"/>
      <c r="O901" s="517"/>
      <c r="P901" s="517"/>
      <c r="Q901" s="517"/>
      <c r="R901" s="518"/>
      <c r="S901" s="519" t="str">
        <f t="shared" si="84"/>
        <v/>
      </c>
      <c r="T901" s="520" t="str">
        <f t="shared" si="85"/>
        <v/>
      </c>
      <c r="U901" s="521" t="str">
        <f t="shared" si="86"/>
        <v/>
      </c>
      <c r="V901" s="522"/>
      <c r="W901" s="523"/>
      <c r="X901" s="524"/>
      <c r="Y901" s="64" t="s">
        <v>271</v>
      </c>
    </row>
    <row r="902" spans="1:25" ht="14.25" customHeight="1" thickBot="1" x14ac:dyDescent="0.25">
      <c r="A902" s="64"/>
      <c r="B902" s="64"/>
      <c r="C902" s="525" t="str">
        <f t="shared" si="80"/>
        <v>Peru | 2030</v>
      </c>
      <c r="D902" s="510" t="s">
        <v>269</v>
      </c>
      <c r="E902" s="527">
        <v>2030</v>
      </c>
      <c r="F902" s="528"/>
      <c r="G902" s="529"/>
      <c r="H902" s="529"/>
      <c r="I902" s="530"/>
      <c r="J902" s="530"/>
      <c r="K902" s="531"/>
      <c r="L902" s="532"/>
      <c r="M902" s="533"/>
      <c r="N902" s="533"/>
      <c r="O902" s="533"/>
      <c r="P902" s="533"/>
      <c r="Q902" s="533"/>
      <c r="R902" s="534"/>
      <c r="S902" s="535" t="str">
        <f t="shared" si="84"/>
        <v/>
      </c>
      <c r="T902" s="536" t="str">
        <f t="shared" si="85"/>
        <v/>
      </c>
      <c r="U902" s="537" t="str">
        <f t="shared" si="86"/>
        <v/>
      </c>
      <c r="V902" s="538"/>
      <c r="W902" s="539"/>
      <c r="X902" s="540"/>
      <c r="Y902" s="64" t="s">
        <v>271</v>
      </c>
    </row>
    <row r="903" spans="1:25" ht="14.25" customHeight="1" x14ac:dyDescent="0.2">
      <c r="A903" s="64"/>
      <c r="B903" s="64"/>
      <c r="C903" s="493" t="str">
        <f t="shared" ref="C903:C966" si="87">D903&amp;" | "&amp;E903</f>
        <v>Philippines | 2018</v>
      </c>
      <c r="D903" s="494" t="s">
        <v>270</v>
      </c>
      <c r="E903" s="495">
        <v>2018</v>
      </c>
      <c r="F903" s="496">
        <v>0.50185457381946696</v>
      </c>
      <c r="G903" s="497">
        <v>5.1142725241837488E-2</v>
      </c>
      <c r="H903" s="497">
        <v>0.21879195343135954</v>
      </c>
      <c r="I903" s="498">
        <v>0</v>
      </c>
      <c r="J903" s="551">
        <v>3.3430086016141957E-4</v>
      </c>
      <c r="K903" s="499">
        <v>0</v>
      </c>
      <c r="L903" s="500">
        <v>7.1317516834436172E-3</v>
      </c>
      <c r="M903" s="501">
        <v>8.8563196128477656E-2</v>
      </c>
      <c r="N903" s="501">
        <v>0.11533379675568975</v>
      </c>
      <c r="O903" s="501">
        <v>7.3493125606915255E-3</v>
      </c>
      <c r="P903" s="501"/>
      <c r="Q903" s="501">
        <v>9.4983895188720802E-3</v>
      </c>
      <c r="R903" s="502"/>
      <c r="S903" s="503">
        <f t="shared" si="84"/>
        <v>0.77212355335282545</v>
      </c>
      <c r="T903" s="504">
        <f t="shared" si="85"/>
        <v>0.2278764466471746</v>
      </c>
      <c r="U903" s="505">
        <f t="shared" si="86"/>
        <v>0.2278764466471746</v>
      </c>
      <c r="V903" s="506">
        <v>2017</v>
      </c>
      <c r="W903" s="507" t="s">
        <v>354</v>
      </c>
      <c r="X903" s="546" t="s">
        <v>355</v>
      </c>
      <c r="Y903" s="64" t="s">
        <v>271</v>
      </c>
    </row>
    <row r="904" spans="1:25" ht="14.25" customHeight="1" x14ac:dyDescent="0.2">
      <c r="A904" s="64"/>
      <c r="B904" s="64"/>
      <c r="C904" s="509" t="str">
        <f t="shared" si="87"/>
        <v>Philippines | 2019</v>
      </c>
      <c r="D904" s="510" t="s">
        <v>270</v>
      </c>
      <c r="E904" s="511">
        <v>2019</v>
      </c>
      <c r="F904" s="512">
        <v>0.52519018407971374</v>
      </c>
      <c r="G904" s="513">
        <v>4.2797971702706147E-2</v>
      </c>
      <c r="H904" s="513">
        <v>0.21456409334561696</v>
      </c>
      <c r="I904" s="514">
        <v>0</v>
      </c>
      <c r="J904" s="553">
        <v>2.8212406967715518E-4</v>
      </c>
      <c r="K904" s="515">
        <v>0</v>
      </c>
      <c r="L904" s="516">
        <v>8.4237753193869176E-3</v>
      </c>
      <c r="M904" s="517">
        <v>8.1741080010885495E-2</v>
      </c>
      <c r="N904" s="517">
        <v>0.10764905763070708</v>
      </c>
      <c r="O904" s="517">
        <v>9.6796019304277049E-3</v>
      </c>
      <c r="P904" s="517"/>
      <c r="Q904" s="517">
        <v>9.6721119108787532E-3</v>
      </c>
      <c r="R904" s="518"/>
      <c r="S904" s="519">
        <f t="shared" si="84"/>
        <v>0.7828343731977141</v>
      </c>
      <c r="T904" s="520">
        <f t="shared" si="85"/>
        <v>0.21716562680228596</v>
      </c>
      <c r="U904" s="521">
        <f t="shared" si="86"/>
        <v>0.21716562680228596</v>
      </c>
      <c r="V904" s="522">
        <v>2018</v>
      </c>
      <c r="W904" s="523" t="s">
        <v>354</v>
      </c>
      <c r="X904" s="548" t="s">
        <v>355</v>
      </c>
      <c r="Y904" s="64" t="s">
        <v>271</v>
      </c>
    </row>
    <row r="905" spans="1:25" ht="14.25" customHeight="1" x14ac:dyDescent="0.2">
      <c r="A905" s="64"/>
      <c r="B905" s="64"/>
      <c r="C905" s="509" t="str">
        <f t="shared" si="87"/>
        <v>Philippines | 2020</v>
      </c>
      <c r="D905" s="510" t="s">
        <v>270</v>
      </c>
      <c r="E905" s="511">
        <v>2020</v>
      </c>
      <c r="F905" s="512">
        <v>0.54592606563560919</v>
      </c>
      <c r="G905" s="513">
        <v>3.5382874387023762E-2</v>
      </c>
      <c r="H905" s="513">
        <v>0.21080724254998115</v>
      </c>
      <c r="I905" s="514">
        <v>0</v>
      </c>
      <c r="J905" s="553">
        <v>2.3576009053187475E-4</v>
      </c>
      <c r="K905" s="515">
        <v>0</v>
      </c>
      <c r="L905" s="516">
        <v>9.5718596755941156E-3</v>
      </c>
      <c r="M905" s="517">
        <v>7.5678989060731797E-2</v>
      </c>
      <c r="N905" s="517">
        <v>0.10082044511505092</v>
      </c>
      <c r="O905" s="517">
        <v>1.1750282912108638E-2</v>
      </c>
      <c r="P905" s="517"/>
      <c r="Q905" s="517">
        <v>9.8264805733685404E-3</v>
      </c>
      <c r="R905" s="518"/>
      <c r="S905" s="519">
        <f t="shared" si="84"/>
        <v>0.79235194266314601</v>
      </c>
      <c r="T905" s="520">
        <f t="shared" si="85"/>
        <v>0.20764805733685401</v>
      </c>
      <c r="U905" s="521">
        <f t="shared" si="86"/>
        <v>0.20764805733685401</v>
      </c>
      <c r="V905" s="522">
        <v>2019</v>
      </c>
      <c r="W905" s="523" t="s">
        <v>354</v>
      </c>
      <c r="X905" s="548" t="s">
        <v>355</v>
      </c>
      <c r="Y905" s="64" t="s">
        <v>271</v>
      </c>
    </row>
    <row r="906" spans="1:25" ht="14.25" customHeight="1" x14ac:dyDescent="0.2">
      <c r="A906" s="64"/>
      <c r="B906" s="64"/>
      <c r="C906" s="509" t="str">
        <f t="shared" si="87"/>
        <v>Philippines | 2021</v>
      </c>
      <c r="D906" s="510" t="s">
        <v>270</v>
      </c>
      <c r="E906" s="566">
        <v>2021</v>
      </c>
      <c r="F906" s="512">
        <v>0.54592606563560919</v>
      </c>
      <c r="G906" s="513">
        <v>3.5382874387023762E-2</v>
      </c>
      <c r="H906" s="513">
        <v>0.21080724254998115</v>
      </c>
      <c r="I906" s="514">
        <v>0</v>
      </c>
      <c r="J906" s="553">
        <v>2.3576009053187475E-4</v>
      </c>
      <c r="K906" s="515">
        <v>0</v>
      </c>
      <c r="L906" s="516">
        <v>9.5718596755941156E-3</v>
      </c>
      <c r="M906" s="517">
        <v>7.5678989060731797E-2</v>
      </c>
      <c r="N906" s="517">
        <v>0.10082044511505092</v>
      </c>
      <c r="O906" s="517">
        <v>1.1750282912108638E-2</v>
      </c>
      <c r="P906" s="517"/>
      <c r="Q906" s="517">
        <v>9.8264805733685404E-3</v>
      </c>
      <c r="R906" s="518"/>
      <c r="S906" s="519">
        <f t="shared" si="84"/>
        <v>0.79235194266314601</v>
      </c>
      <c r="T906" s="520">
        <f t="shared" si="85"/>
        <v>0.20764805733685401</v>
      </c>
      <c r="U906" s="521">
        <f t="shared" si="86"/>
        <v>0.20764805733685401</v>
      </c>
      <c r="V906" s="522">
        <v>2020</v>
      </c>
      <c r="W906" s="523" t="s">
        <v>354</v>
      </c>
      <c r="X906" s="548" t="s">
        <v>355</v>
      </c>
      <c r="Y906" s="64" t="s">
        <v>271</v>
      </c>
    </row>
    <row r="907" spans="1:25" ht="14.25" customHeight="1" x14ac:dyDescent="0.2">
      <c r="A907" s="64"/>
      <c r="B907" s="64"/>
      <c r="C907" s="509" t="str">
        <f t="shared" si="87"/>
        <v>Philippines | 2022</v>
      </c>
      <c r="D907" s="510" t="s">
        <v>270</v>
      </c>
      <c r="E907" s="511">
        <v>2022</v>
      </c>
      <c r="F907" s="512">
        <v>0.54592606563560919</v>
      </c>
      <c r="G907" s="513">
        <v>3.5382874387023762E-2</v>
      </c>
      <c r="H907" s="513">
        <v>0.21080724254998115</v>
      </c>
      <c r="I907" s="514">
        <v>0</v>
      </c>
      <c r="J907" s="553">
        <v>2.3576009053187475E-4</v>
      </c>
      <c r="K907" s="515">
        <v>0</v>
      </c>
      <c r="L907" s="516">
        <v>9.5718596755941156E-3</v>
      </c>
      <c r="M907" s="517">
        <v>7.5678989060731797E-2</v>
      </c>
      <c r="N907" s="517">
        <v>0.10082044511505092</v>
      </c>
      <c r="O907" s="517">
        <v>1.1750282912108638E-2</v>
      </c>
      <c r="P907" s="517"/>
      <c r="Q907" s="517">
        <v>9.8264805733685404E-3</v>
      </c>
      <c r="R907" s="518"/>
      <c r="S907" s="519">
        <f t="shared" si="84"/>
        <v>0.79235194266314601</v>
      </c>
      <c r="T907" s="520">
        <f t="shared" si="85"/>
        <v>0.20764805733685401</v>
      </c>
      <c r="U907" s="521">
        <f t="shared" si="86"/>
        <v>0.20764805733685401</v>
      </c>
      <c r="V907" s="522">
        <v>2020</v>
      </c>
      <c r="W907" s="523" t="s">
        <v>788</v>
      </c>
      <c r="X907" s="524" t="s">
        <v>355</v>
      </c>
      <c r="Y907" s="64" t="s">
        <v>271</v>
      </c>
    </row>
    <row r="908" spans="1:25" ht="14.25" customHeight="1" x14ac:dyDescent="0.2">
      <c r="A908" s="64"/>
      <c r="B908" s="64"/>
      <c r="C908" s="509" t="str">
        <f t="shared" si="87"/>
        <v>Philippines | 2023</v>
      </c>
      <c r="D908" s="510" t="s">
        <v>270</v>
      </c>
      <c r="E908" s="511">
        <v>2023</v>
      </c>
      <c r="F908" s="512"/>
      <c r="G908" s="513"/>
      <c r="H908" s="513"/>
      <c r="I908" s="514"/>
      <c r="J908" s="514"/>
      <c r="K908" s="515"/>
      <c r="L908" s="516"/>
      <c r="M908" s="517"/>
      <c r="N908" s="517"/>
      <c r="O908" s="517"/>
      <c r="P908" s="517"/>
      <c r="Q908" s="517"/>
      <c r="R908" s="518"/>
      <c r="S908" s="519" t="str">
        <f t="shared" si="84"/>
        <v/>
      </c>
      <c r="T908" s="520" t="str">
        <f t="shared" si="85"/>
        <v/>
      </c>
      <c r="U908" s="521" t="str">
        <f t="shared" si="86"/>
        <v/>
      </c>
      <c r="V908" s="522"/>
      <c r="W908" s="523"/>
      <c r="X908" s="524"/>
      <c r="Y908" s="64" t="s">
        <v>271</v>
      </c>
    </row>
    <row r="909" spans="1:25" ht="14.25" customHeight="1" x14ac:dyDescent="0.2">
      <c r="A909" s="64"/>
      <c r="B909" s="64"/>
      <c r="C909" s="509" t="str">
        <f t="shared" si="87"/>
        <v>Philippines | 2024</v>
      </c>
      <c r="D909" s="510" t="s">
        <v>270</v>
      </c>
      <c r="E909" s="511">
        <v>2024</v>
      </c>
      <c r="F909" s="512"/>
      <c r="G909" s="513"/>
      <c r="H909" s="513"/>
      <c r="I909" s="514"/>
      <c r="J909" s="514"/>
      <c r="K909" s="515"/>
      <c r="L909" s="516"/>
      <c r="M909" s="517"/>
      <c r="N909" s="517"/>
      <c r="O909" s="517"/>
      <c r="P909" s="517"/>
      <c r="Q909" s="517"/>
      <c r="R909" s="518"/>
      <c r="S909" s="519" t="str">
        <f t="shared" si="84"/>
        <v/>
      </c>
      <c r="T909" s="520" t="str">
        <f t="shared" si="85"/>
        <v/>
      </c>
      <c r="U909" s="521" t="str">
        <f t="shared" si="86"/>
        <v/>
      </c>
      <c r="V909" s="522"/>
      <c r="W909" s="523"/>
      <c r="X909" s="524"/>
      <c r="Y909" s="64" t="s">
        <v>271</v>
      </c>
    </row>
    <row r="910" spans="1:25" ht="14.25" customHeight="1" x14ac:dyDescent="0.2">
      <c r="A910" s="64"/>
      <c r="B910" s="64"/>
      <c r="C910" s="509" t="str">
        <f t="shared" si="87"/>
        <v>Philippines | 2025</v>
      </c>
      <c r="D910" s="510" t="s">
        <v>270</v>
      </c>
      <c r="E910" s="511">
        <v>2025</v>
      </c>
      <c r="F910" s="512"/>
      <c r="G910" s="513"/>
      <c r="H910" s="513"/>
      <c r="I910" s="514"/>
      <c r="J910" s="514"/>
      <c r="K910" s="515"/>
      <c r="L910" s="516"/>
      <c r="M910" s="517"/>
      <c r="N910" s="517"/>
      <c r="O910" s="517"/>
      <c r="P910" s="517"/>
      <c r="Q910" s="517"/>
      <c r="R910" s="518"/>
      <c r="S910" s="519" t="str">
        <f t="shared" si="84"/>
        <v/>
      </c>
      <c r="T910" s="520" t="str">
        <f t="shared" si="85"/>
        <v/>
      </c>
      <c r="U910" s="521" t="str">
        <f t="shared" si="86"/>
        <v/>
      </c>
      <c r="V910" s="522"/>
      <c r="W910" s="523"/>
      <c r="X910" s="524"/>
      <c r="Y910" s="64" t="s">
        <v>271</v>
      </c>
    </row>
    <row r="911" spans="1:25" ht="14.25" customHeight="1" x14ac:dyDescent="0.2">
      <c r="A911" s="64"/>
      <c r="B911" s="64"/>
      <c r="C911" s="509" t="str">
        <f t="shared" si="87"/>
        <v>Philippines | 2026</v>
      </c>
      <c r="D911" s="510" t="s">
        <v>270</v>
      </c>
      <c r="E911" s="511">
        <v>2026</v>
      </c>
      <c r="F911" s="512"/>
      <c r="G911" s="513"/>
      <c r="H911" s="513"/>
      <c r="I911" s="514"/>
      <c r="J911" s="514"/>
      <c r="K911" s="515"/>
      <c r="L911" s="516"/>
      <c r="M911" s="517"/>
      <c r="N911" s="517"/>
      <c r="O911" s="517"/>
      <c r="P911" s="517"/>
      <c r="Q911" s="517"/>
      <c r="R911" s="518"/>
      <c r="S911" s="519" t="str">
        <f t="shared" si="84"/>
        <v/>
      </c>
      <c r="T911" s="520" t="str">
        <f t="shared" si="85"/>
        <v/>
      </c>
      <c r="U911" s="521" t="str">
        <f t="shared" si="86"/>
        <v/>
      </c>
      <c r="V911" s="522"/>
      <c r="W911" s="523"/>
      <c r="X911" s="524"/>
      <c r="Y911" s="64" t="s">
        <v>271</v>
      </c>
    </row>
    <row r="912" spans="1:25" ht="14.25" customHeight="1" x14ac:dyDescent="0.2">
      <c r="A912" s="64"/>
      <c r="B912" s="64"/>
      <c r="C912" s="509" t="str">
        <f t="shared" si="87"/>
        <v>Philippines | 2027</v>
      </c>
      <c r="D912" s="510" t="s">
        <v>270</v>
      </c>
      <c r="E912" s="511">
        <v>2027</v>
      </c>
      <c r="F912" s="512"/>
      <c r="G912" s="513"/>
      <c r="H912" s="513"/>
      <c r="I912" s="514"/>
      <c r="J912" s="514"/>
      <c r="K912" s="515"/>
      <c r="L912" s="516"/>
      <c r="M912" s="517"/>
      <c r="N912" s="517"/>
      <c r="O912" s="517"/>
      <c r="P912" s="517"/>
      <c r="Q912" s="517"/>
      <c r="R912" s="518"/>
      <c r="S912" s="519" t="str">
        <f t="shared" si="84"/>
        <v/>
      </c>
      <c r="T912" s="520" t="str">
        <f t="shared" si="85"/>
        <v/>
      </c>
      <c r="U912" s="521" t="str">
        <f t="shared" si="86"/>
        <v/>
      </c>
      <c r="V912" s="522"/>
      <c r="W912" s="523"/>
      <c r="X912" s="524"/>
      <c r="Y912" s="64" t="s">
        <v>271</v>
      </c>
    </row>
    <row r="913" spans="1:25" ht="14.25" customHeight="1" x14ac:dyDescent="0.2">
      <c r="A913" s="64"/>
      <c r="B913" s="64"/>
      <c r="C913" s="509" t="str">
        <f t="shared" si="87"/>
        <v>Philippines | 2028</v>
      </c>
      <c r="D913" s="510" t="s">
        <v>270</v>
      </c>
      <c r="E913" s="511">
        <v>2028</v>
      </c>
      <c r="F913" s="512"/>
      <c r="G913" s="513"/>
      <c r="H913" s="513"/>
      <c r="I913" s="514"/>
      <c r="J913" s="514"/>
      <c r="K913" s="515"/>
      <c r="L913" s="516"/>
      <c r="M913" s="517"/>
      <c r="N913" s="517"/>
      <c r="O913" s="517"/>
      <c r="P913" s="517"/>
      <c r="Q913" s="517"/>
      <c r="R913" s="518"/>
      <c r="S913" s="519" t="str">
        <f t="shared" si="84"/>
        <v/>
      </c>
      <c r="T913" s="520" t="str">
        <f t="shared" si="85"/>
        <v/>
      </c>
      <c r="U913" s="521" t="str">
        <f t="shared" si="86"/>
        <v/>
      </c>
      <c r="V913" s="522"/>
      <c r="W913" s="523"/>
      <c r="X913" s="524"/>
      <c r="Y913" s="64" t="s">
        <v>271</v>
      </c>
    </row>
    <row r="914" spans="1:25" ht="14.25" customHeight="1" x14ac:dyDescent="0.2">
      <c r="A914" s="64"/>
      <c r="B914" s="64"/>
      <c r="C914" s="509" t="str">
        <f t="shared" si="87"/>
        <v>Philippines | 2029</v>
      </c>
      <c r="D914" s="510" t="s">
        <v>270</v>
      </c>
      <c r="E914" s="511">
        <v>2029</v>
      </c>
      <c r="F914" s="512"/>
      <c r="G914" s="513"/>
      <c r="H914" s="513"/>
      <c r="I914" s="514"/>
      <c r="J914" s="514"/>
      <c r="K914" s="515"/>
      <c r="L914" s="516"/>
      <c r="M914" s="517"/>
      <c r="N914" s="517"/>
      <c r="O914" s="517"/>
      <c r="P914" s="517"/>
      <c r="Q914" s="517"/>
      <c r="R914" s="518"/>
      <c r="S914" s="519" t="str">
        <f t="shared" si="84"/>
        <v/>
      </c>
      <c r="T914" s="520" t="str">
        <f t="shared" si="85"/>
        <v/>
      </c>
      <c r="U914" s="521" t="str">
        <f t="shared" si="86"/>
        <v/>
      </c>
      <c r="V914" s="522"/>
      <c r="W914" s="523"/>
      <c r="X914" s="524"/>
      <c r="Y914" s="64" t="s">
        <v>271</v>
      </c>
    </row>
    <row r="915" spans="1:25" ht="14.25" customHeight="1" thickBot="1" x14ac:dyDescent="0.25">
      <c r="A915" s="64"/>
      <c r="B915" s="64"/>
      <c r="C915" s="525" t="str">
        <f t="shared" si="87"/>
        <v>Philippines | 2030</v>
      </c>
      <c r="D915" s="510" t="s">
        <v>270</v>
      </c>
      <c r="E915" s="527">
        <v>2030</v>
      </c>
      <c r="F915" s="528"/>
      <c r="G915" s="529"/>
      <c r="H915" s="529"/>
      <c r="I915" s="530"/>
      <c r="J915" s="530"/>
      <c r="K915" s="531"/>
      <c r="L915" s="532"/>
      <c r="M915" s="533"/>
      <c r="N915" s="533"/>
      <c r="O915" s="533"/>
      <c r="P915" s="533"/>
      <c r="Q915" s="533"/>
      <c r="R915" s="534"/>
      <c r="S915" s="535" t="str">
        <f t="shared" si="84"/>
        <v/>
      </c>
      <c r="T915" s="536" t="str">
        <f t="shared" si="85"/>
        <v/>
      </c>
      <c r="U915" s="537" t="str">
        <f t="shared" si="86"/>
        <v/>
      </c>
      <c r="V915" s="538"/>
      <c r="W915" s="539"/>
      <c r="X915" s="540"/>
      <c r="Y915" s="64" t="s">
        <v>271</v>
      </c>
    </row>
    <row r="916" spans="1:25" ht="14.25" customHeight="1" x14ac:dyDescent="0.2">
      <c r="A916" s="64"/>
      <c r="B916" s="64"/>
      <c r="C916" s="493" t="str">
        <f t="shared" si="87"/>
        <v>Poland | 2018</v>
      </c>
      <c r="D916" s="494" t="s">
        <v>121</v>
      </c>
      <c r="E916" s="495">
        <v>2018</v>
      </c>
      <c r="F916" s="496">
        <v>0.76197548285551475</v>
      </c>
      <c r="G916" s="497">
        <v>1.2510207253502539E-2</v>
      </c>
      <c r="H916" s="497">
        <v>6.5058751841006152E-2</v>
      </c>
      <c r="I916" s="498">
        <v>1.238438974809362E-3</v>
      </c>
      <c r="J916" s="498">
        <v>1.9082321653686085E-3</v>
      </c>
      <c r="K916" s="499">
        <v>0</v>
      </c>
      <c r="L916" s="500">
        <v>5.6775766068252305E-2</v>
      </c>
      <c r="M916" s="501">
        <v>1.6253894791895381E-2</v>
      </c>
      <c r="N916" s="501">
        <v>0</v>
      </c>
      <c r="O916" s="501">
        <v>5.1202790681610178E-3</v>
      </c>
      <c r="P916" s="501"/>
      <c r="Q916" s="501">
        <v>7.9158946981490036E-2</v>
      </c>
      <c r="R916" s="502"/>
      <c r="S916" s="503">
        <f t="shared" si="84"/>
        <v>0.84269111309020128</v>
      </c>
      <c r="T916" s="504">
        <f t="shared" si="85"/>
        <v>0.15730888690979875</v>
      </c>
      <c r="U916" s="505">
        <f t="shared" si="86"/>
        <v>0.15730888690979875</v>
      </c>
      <c r="V916" s="506">
        <v>2017</v>
      </c>
      <c r="W916" s="507" t="s">
        <v>354</v>
      </c>
      <c r="X916" s="546" t="s">
        <v>355</v>
      </c>
      <c r="Y916" s="64" t="s">
        <v>271</v>
      </c>
    </row>
    <row r="917" spans="1:25" ht="14.25" customHeight="1" x14ac:dyDescent="0.2">
      <c r="A917" s="64"/>
      <c r="B917" s="64"/>
      <c r="C917" s="509" t="str">
        <f t="shared" si="87"/>
        <v>Poland | 2019</v>
      </c>
      <c r="D917" s="510" t="s">
        <v>121</v>
      </c>
      <c r="E917" s="511">
        <v>2019</v>
      </c>
      <c r="F917" s="512">
        <v>0.73933384514120537</v>
      </c>
      <c r="G917" s="513">
        <v>1.2340625143868194E-2</v>
      </c>
      <c r="H917" s="513">
        <v>7.8571632986473572E-2</v>
      </c>
      <c r="I917" s="514">
        <v>1.513026837562384E-3</v>
      </c>
      <c r="J917" s="514">
        <v>2.6540182931912544E-3</v>
      </c>
      <c r="K917" s="515">
        <v>0</v>
      </c>
      <c r="L917" s="516">
        <v>5.499902325158923E-2</v>
      </c>
      <c r="M917" s="517">
        <v>1.7019063391593987E-2</v>
      </c>
      <c r="N917" s="517">
        <v>0</v>
      </c>
      <c r="O917" s="517">
        <v>7.5701112497775858E-3</v>
      </c>
      <c r="P917" s="517"/>
      <c r="Q917" s="517">
        <v>8.5998653704738276E-2</v>
      </c>
      <c r="R917" s="518"/>
      <c r="S917" s="519">
        <f t="shared" si="84"/>
        <v>0.83441314840230096</v>
      </c>
      <c r="T917" s="520">
        <f t="shared" si="85"/>
        <v>0.16558685159769909</v>
      </c>
      <c r="U917" s="521">
        <f t="shared" si="86"/>
        <v>0.16558685159769909</v>
      </c>
      <c r="V917" s="522">
        <v>2018</v>
      </c>
      <c r="W917" s="523" t="s">
        <v>354</v>
      </c>
      <c r="X917" s="548" t="s">
        <v>355</v>
      </c>
      <c r="Y917" s="64" t="s">
        <v>271</v>
      </c>
    </row>
    <row r="918" spans="1:25" ht="14.25" customHeight="1" x14ac:dyDescent="0.2">
      <c r="A918" s="64"/>
      <c r="B918" s="64"/>
      <c r="C918" s="509" t="str">
        <f t="shared" si="87"/>
        <v>Poland | 2020</v>
      </c>
      <c r="D918" s="510" t="s">
        <v>121</v>
      </c>
      <c r="E918" s="511">
        <v>2020</v>
      </c>
      <c r="F918" s="512">
        <v>0.71629370032484985</v>
      </c>
      <c r="G918" s="513">
        <v>1.2168058282162386E-2</v>
      </c>
      <c r="H918" s="513">
        <v>9.2322349361597458E-2</v>
      </c>
      <c r="I918" s="514">
        <v>1.7924476198605207E-3</v>
      </c>
      <c r="J918" s="514">
        <v>3.4129307271713971E-3</v>
      </c>
      <c r="K918" s="515">
        <v>0</v>
      </c>
      <c r="L918" s="516">
        <v>5.3191008640902961E-2</v>
      </c>
      <c r="M918" s="517">
        <v>1.7797699441178098E-2</v>
      </c>
      <c r="N918" s="517">
        <v>0</v>
      </c>
      <c r="O918" s="517">
        <v>1.0063062022704338E-2</v>
      </c>
      <c r="P918" s="517"/>
      <c r="Q918" s="517">
        <v>9.2958743579573136E-2</v>
      </c>
      <c r="R918" s="518"/>
      <c r="S918" s="519">
        <f t="shared" si="84"/>
        <v>0.8259894863156414</v>
      </c>
      <c r="T918" s="520">
        <f t="shared" si="85"/>
        <v>0.17401051368435855</v>
      </c>
      <c r="U918" s="521">
        <f t="shared" si="86"/>
        <v>0.17401051368435855</v>
      </c>
      <c r="V918" s="522">
        <v>2019</v>
      </c>
      <c r="W918" s="523" t="s">
        <v>354</v>
      </c>
      <c r="X918" s="548" t="s">
        <v>355</v>
      </c>
      <c r="Y918" s="64" t="s">
        <v>271</v>
      </c>
    </row>
    <row r="919" spans="1:25" ht="14.25" customHeight="1" x14ac:dyDescent="0.2">
      <c r="A919" s="64"/>
      <c r="B919" s="64"/>
      <c r="C919" s="509" t="str">
        <f t="shared" si="87"/>
        <v>Poland | 2021</v>
      </c>
      <c r="D919" s="510" t="s">
        <v>121</v>
      </c>
      <c r="E919" s="511">
        <v>2021</v>
      </c>
      <c r="F919" s="512">
        <v>0.6928444340321529</v>
      </c>
      <c r="G919" s="513">
        <v>1.1992427168482837E-2</v>
      </c>
      <c r="H919" s="513">
        <v>0.10631723578986026</v>
      </c>
      <c r="I919" s="514">
        <v>2.0768300481849898E-3</v>
      </c>
      <c r="J919" s="514">
        <v>4.1853190910069457E-3</v>
      </c>
      <c r="K919" s="515">
        <v>0</v>
      </c>
      <c r="L919" s="516">
        <v>5.1350889301159351E-2</v>
      </c>
      <c r="M919" s="517">
        <v>1.8590161650826616E-2</v>
      </c>
      <c r="N919" s="517">
        <v>0</v>
      </c>
      <c r="O919" s="517">
        <v>1.2600279865512591E-2</v>
      </c>
      <c r="P919" s="517"/>
      <c r="Q919" s="517">
        <v>0.10004242305281354</v>
      </c>
      <c r="R919" s="518"/>
      <c r="S919" s="519">
        <f t="shared" si="84"/>
        <v>0.81741624612968788</v>
      </c>
      <c r="T919" s="520">
        <f t="shared" si="85"/>
        <v>0.18258375387031212</v>
      </c>
      <c r="U919" s="521">
        <f t="shared" si="86"/>
        <v>0.18258375387031212</v>
      </c>
      <c r="V919" s="522">
        <v>2020</v>
      </c>
      <c r="W919" s="523" t="s">
        <v>354</v>
      </c>
      <c r="X919" s="548" t="s">
        <v>355</v>
      </c>
      <c r="Y919" s="64" t="s">
        <v>271</v>
      </c>
    </row>
    <row r="920" spans="1:25" ht="14.25" customHeight="1" x14ac:dyDescent="0.2">
      <c r="A920" s="64"/>
      <c r="B920" s="64"/>
      <c r="C920" s="509" t="str">
        <f t="shared" si="87"/>
        <v>Poland | 2022</v>
      </c>
      <c r="D920" s="510" t="s">
        <v>121</v>
      </c>
      <c r="E920" s="511">
        <v>2022</v>
      </c>
      <c r="F920" s="512">
        <v>0.72280776069157326</v>
      </c>
      <c r="G920" s="513">
        <v>1.1671134842294767E-2</v>
      </c>
      <c r="H920" s="513">
        <v>8.7918090259005557E-2</v>
      </c>
      <c r="I920" s="514">
        <v>5.6850800091407167E-4</v>
      </c>
      <c r="J920" s="514">
        <v>4.1969267126303524E-3</v>
      </c>
      <c r="K920" s="515">
        <v>0</v>
      </c>
      <c r="L920" s="516">
        <v>4.2989237363237599E-2</v>
      </c>
      <c r="M920" s="517">
        <v>1.72837579493582E-2</v>
      </c>
      <c r="N920" s="517">
        <v>0</v>
      </c>
      <c r="O920" s="517">
        <v>2.2010177407937932E-2</v>
      </c>
      <c r="P920" s="517"/>
      <c r="Q920" s="517">
        <v>9.0554406773048268E-2</v>
      </c>
      <c r="R920" s="518"/>
      <c r="S920" s="519">
        <f t="shared" si="84"/>
        <v>0.82716242050641797</v>
      </c>
      <c r="T920" s="520">
        <f t="shared" si="85"/>
        <v>0.172837579493582</v>
      </c>
      <c r="U920" s="521">
        <f t="shared" si="86"/>
        <v>0.172837579493582</v>
      </c>
      <c r="V920" s="522">
        <v>2021</v>
      </c>
      <c r="W920" s="523" t="s">
        <v>788</v>
      </c>
      <c r="X920" s="524" t="s">
        <v>355</v>
      </c>
      <c r="Y920" s="64" t="s">
        <v>271</v>
      </c>
    </row>
    <row r="921" spans="1:25" ht="14.25" customHeight="1" x14ac:dyDescent="0.2">
      <c r="A921" s="64"/>
      <c r="B921" s="64"/>
      <c r="C921" s="509" t="str">
        <f t="shared" si="87"/>
        <v>Poland | 2023</v>
      </c>
      <c r="D921" s="510" t="s">
        <v>121</v>
      </c>
      <c r="E921" s="511">
        <v>2023</v>
      </c>
      <c r="F921" s="512"/>
      <c r="G921" s="513"/>
      <c r="H921" s="513"/>
      <c r="I921" s="514"/>
      <c r="J921" s="514"/>
      <c r="K921" s="515"/>
      <c r="L921" s="516"/>
      <c r="M921" s="517"/>
      <c r="N921" s="517"/>
      <c r="O921" s="517"/>
      <c r="P921" s="517"/>
      <c r="Q921" s="517"/>
      <c r="R921" s="518"/>
      <c r="S921" s="519" t="str">
        <f t="shared" si="84"/>
        <v/>
      </c>
      <c r="T921" s="520" t="str">
        <f t="shared" si="85"/>
        <v/>
      </c>
      <c r="U921" s="521" t="str">
        <f t="shared" si="86"/>
        <v/>
      </c>
      <c r="V921" s="522"/>
      <c r="W921" s="523"/>
      <c r="X921" s="524"/>
      <c r="Y921" s="64" t="s">
        <v>271</v>
      </c>
    </row>
    <row r="922" spans="1:25" ht="14.25" customHeight="1" x14ac:dyDescent="0.2">
      <c r="A922" s="64"/>
      <c r="B922" s="64"/>
      <c r="C922" s="509" t="str">
        <f t="shared" si="87"/>
        <v>Poland | 2024</v>
      </c>
      <c r="D922" s="510" t="s">
        <v>121</v>
      </c>
      <c r="E922" s="511">
        <v>2024</v>
      </c>
      <c r="F922" s="512"/>
      <c r="G922" s="513"/>
      <c r="H922" s="513"/>
      <c r="I922" s="514"/>
      <c r="J922" s="514"/>
      <c r="K922" s="515"/>
      <c r="L922" s="516"/>
      <c r="M922" s="517"/>
      <c r="N922" s="517"/>
      <c r="O922" s="517"/>
      <c r="P922" s="517"/>
      <c r="Q922" s="517"/>
      <c r="R922" s="518"/>
      <c r="S922" s="519" t="str">
        <f t="shared" si="84"/>
        <v/>
      </c>
      <c r="T922" s="520" t="str">
        <f t="shared" si="85"/>
        <v/>
      </c>
      <c r="U922" s="521" t="str">
        <f t="shared" si="86"/>
        <v/>
      </c>
      <c r="V922" s="522"/>
      <c r="W922" s="523"/>
      <c r="X922" s="524"/>
      <c r="Y922" s="64" t="s">
        <v>271</v>
      </c>
    </row>
    <row r="923" spans="1:25" ht="14.25" customHeight="1" x14ac:dyDescent="0.2">
      <c r="A923" s="64"/>
      <c r="B923" s="64"/>
      <c r="C923" s="509" t="str">
        <f t="shared" si="87"/>
        <v>Poland | 2025</v>
      </c>
      <c r="D923" s="510" t="s">
        <v>121</v>
      </c>
      <c r="E923" s="511">
        <v>2025</v>
      </c>
      <c r="F923" s="512"/>
      <c r="G923" s="513"/>
      <c r="H923" s="513"/>
      <c r="I923" s="514"/>
      <c r="J923" s="514"/>
      <c r="K923" s="515"/>
      <c r="L923" s="516"/>
      <c r="M923" s="517"/>
      <c r="N923" s="517"/>
      <c r="O923" s="517"/>
      <c r="P923" s="517"/>
      <c r="Q923" s="517"/>
      <c r="R923" s="518"/>
      <c r="S923" s="519" t="str">
        <f t="shared" si="84"/>
        <v/>
      </c>
      <c r="T923" s="520" t="str">
        <f t="shared" si="85"/>
        <v/>
      </c>
      <c r="U923" s="521" t="str">
        <f t="shared" si="86"/>
        <v/>
      </c>
      <c r="V923" s="522"/>
      <c r="W923" s="523"/>
      <c r="X923" s="524"/>
      <c r="Y923" s="64" t="s">
        <v>271</v>
      </c>
    </row>
    <row r="924" spans="1:25" ht="14.25" customHeight="1" x14ac:dyDescent="0.2">
      <c r="A924" s="64"/>
      <c r="B924" s="64"/>
      <c r="C924" s="509" t="str">
        <f t="shared" si="87"/>
        <v>Poland | 2026</v>
      </c>
      <c r="D924" s="510" t="s">
        <v>121</v>
      </c>
      <c r="E924" s="511">
        <v>2026</v>
      </c>
      <c r="F924" s="512"/>
      <c r="G924" s="513"/>
      <c r="H924" s="513"/>
      <c r="I924" s="514"/>
      <c r="J924" s="514"/>
      <c r="K924" s="515"/>
      <c r="L924" s="516"/>
      <c r="M924" s="517"/>
      <c r="N924" s="517"/>
      <c r="O924" s="517"/>
      <c r="P924" s="517"/>
      <c r="Q924" s="517"/>
      <c r="R924" s="518"/>
      <c r="S924" s="519" t="str">
        <f t="shared" si="84"/>
        <v/>
      </c>
      <c r="T924" s="520" t="str">
        <f t="shared" si="85"/>
        <v/>
      </c>
      <c r="U924" s="521" t="str">
        <f t="shared" si="86"/>
        <v/>
      </c>
      <c r="V924" s="522"/>
      <c r="W924" s="523"/>
      <c r="X924" s="524"/>
      <c r="Y924" s="64" t="s">
        <v>271</v>
      </c>
    </row>
    <row r="925" spans="1:25" ht="14.25" customHeight="1" x14ac:dyDescent="0.2">
      <c r="A925" s="64"/>
      <c r="B925" s="64"/>
      <c r="C925" s="509" t="str">
        <f t="shared" si="87"/>
        <v>Poland | 2027</v>
      </c>
      <c r="D925" s="510" t="s">
        <v>121</v>
      </c>
      <c r="E925" s="511">
        <v>2027</v>
      </c>
      <c r="F925" s="512"/>
      <c r="G925" s="513"/>
      <c r="H925" s="513"/>
      <c r="I925" s="514"/>
      <c r="J925" s="514"/>
      <c r="K925" s="515"/>
      <c r="L925" s="516"/>
      <c r="M925" s="517"/>
      <c r="N925" s="517"/>
      <c r="O925" s="517"/>
      <c r="P925" s="517"/>
      <c r="Q925" s="517"/>
      <c r="R925" s="518"/>
      <c r="S925" s="519" t="str">
        <f t="shared" si="84"/>
        <v/>
      </c>
      <c r="T925" s="520" t="str">
        <f t="shared" si="85"/>
        <v/>
      </c>
      <c r="U925" s="521" t="str">
        <f t="shared" si="86"/>
        <v/>
      </c>
      <c r="V925" s="522"/>
      <c r="W925" s="523"/>
      <c r="X925" s="524"/>
      <c r="Y925" s="64" t="s">
        <v>271</v>
      </c>
    </row>
    <row r="926" spans="1:25" ht="14.25" customHeight="1" x14ac:dyDescent="0.2">
      <c r="A926" s="64"/>
      <c r="B926" s="64"/>
      <c r="C926" s="509" t="str">
        <f t="shared" si="87"/>
        <v>Poland | 2028</v>
      </c>
      <c r="D926" s="510" t="s">
        <v>121</v>
      </c>
      <c r="E926" s="511">
        <v>2028</v>
      </c>
      <c r="F926" s="512"/>
      <c r="G926" s="513"/>
      <c r="H926" s="513"/>
      <c r="I926" s="514"/>
      <c r="J926" s="514"/>
      <c r="K926" s="515"/>
      <c r="L926" s="516"/>
      <c r="M926" s="517"/>
      <c r="N926" s="517"/>
      <c r="O926" s="517"/>
      <c r="P926" s="517"/>
      <c r="Q926" s="517"/>
      <c r="R926" s="518"/>
      <c r="S926" s="519" t="str">
        <f t="shared" si="84"/>
        <v/>
      </c>
      <c r="T926" s="520" t="str">
        <f t="shared" si="85"/>
        <v/>
      </c>
      <c r="U926" s="521" t="str">
        <f t="shared" si="86"/>
        <v/>
      </c>
      <c r="V926" s="522"/>
      <c r="W926" s="523"/>
      <c r="X926" s="524"/>
      <c r="Y926" s="64" t="s">
        <v>271</v>
      </c>
    </row>
    <row r="927" spans="1:25" ht="14.25" customHeight="1" x14ac:dyDescent="0.2">
      <c r="A927" s="64"/>
      <c r="B927" s="64"/>
      <c r="C927" s="509" t="str">
        <f t="shared" si="87"/>
        <v>Poland | 2029</v>
      </c>
      <c r="D927" s="510" t="s">
        <v>121</v>
      </c>
      <c r="E927" s="511">
        <v>2029</v>
      </c>
      <c r="F927" s="512"/>
      <c r="G927" s="513"/>
      <c r="H927" s="513"/>
      <c r="I927" s="514"/>
      <c r="J927" s="514"/>
      <c r="K927" s="515"/>
      <c r="L927" s="516"/>
      <c r="M927" s="517"/>
      <c r="N927" s="517"/>
      <c r="O927" s="517"/>
      <c r="P927" s="517"/>
      <c r="Q927" s="517"/>
      <c r="R927" s="518"/>
      <c r="S927" s="519" t="str">
        <f t="shared" ref="S927:S958" si="88">IFERROR(1-U927,"")</f>
        <v/>
      </c>
      <c r="T927" s="520" t="str">
        <f t="shared" ref="T927:T958" si="89">IF(AND(ISBLANK(F927),ISBLANK(H927),ISBLANK(Q927),ISBLANK(M927)),"",SUM(K927:R927))</f>
        <v/>
      </c>
      <c r="U927" s="521" t="str">
        <f t="shared" ref="U927:U958" si="90">IF(AND(ISBLANK(F927),ISBLANK(H927),ISBLANK(Q927),ISBLANK(M927)),"",SUM(L927:R927))</f>
        <v/>
      </c>
      <c r="V927" s="522"/>
      <c r="W927" s="523"/>
      <c r="X927" s="524"/>
      <c r="Y927" s="64" t="s">
        <v>271</v>
      </c>
    </row>
    <row r="928" spans="1:25" ht="14.25" customHeight="1" thickBot="1" x14ac:dyDescent="0.25">
      <c r="A928" s="64"/>
      <c r="B928" s="64"/>
      <c r="C928" s="525" t="str">
        <f t="shared" si="87"/>
        <v>Poland | 2030</v>
      </c>
      <c r="D928" s="510" t="s">
        <v>121</v>
      </c>
      <c r="E928" s="527">
        <v>2030</v>
      </c>
      <c r="F928" s="528"/>
      <c r="G928" s="529"/>
      <c r="H928" s="529"/>
      <c r="I928" s="530"/>
      <c r="J928" s="530"/>
      <c r="K928" s="531"/>
      <c r="L928" s="532"/>
      <c r="M928" s="533"/>
      <c r="N928" s="533"/>
      <c r="O928" s="533"/>
      <c r="P928" s="533"/>
      <c r="Q928" s="533"/>
      <c r="R928" s="534"/>
      <c r="S928" s="535" t="str">
        <f t="shared" si="88"/>
        <v/>
      </c>
      <c r="T928" s="536" t="str">
        <f t="shared" si="89"/>
        <v/>
      </c>
      <c r="U928" s="537" t="str">
        <f t="shared" si="90"/>
        <v/>
      </c>
      <c r="V928" s="538"/>
      <c r="W928" s="539"/>
      <c r="X928" s="540"/>
      <c r="Y928" s="64" t="s">
        <v>271</v>
      </c>
    </row>
    <row r="929" spans="1:25" ht="14.25" customHeight="1" x14ac:dyDescent="0.2">
      <c r="A929" s="64"/>
      <c r="B929" s="64"/>
      <c r="C929" s="493" t="str">
        <f t="shared" si="87"/>
        <v>Portugal | 2018</v>
      </c>
      <c r="D929" s="494" t="s">
        <v>128</v>
      </c>
      <c r="E929" s="584">
        <v>2018</v>
      </c>
      <c r="F929" s="496">
        <v>0.18490476262405023</v>
      </c>
      <c r="G929" s="497">
        <v>2.3639412111233625E-2</v>
      </c>
      <c r="H929" s="497">
        <v>0.25585698533299089</v>
      </c>
      <c r="I929" s="551">
        <v>9.0630333972780669E-5</v>
      </c>
      <c r="J929" s="551">
        <v>1.1102215911665632E-2</v>
      </c>
      <c r="K929" s="499">
        <v>0</v>
      </c>
      <c r="L929" s="562">
        <v>5.7958098575593239E-2</v>
      </c>
      <c r="M929" s="552">
        <v>0.21666691841759433</v>
      </c>
      <c r="N929" s="552">
        <v>3.9499720556470238E-3</v>
      </c>
      <c r="O929" s="552">
        <v>2.1721070042143104E-2</v>
      </c>
      <c r="P929" s="501"/>
      <c r="Q929" s="501">
        <v>0.22410993459510894</v>
      </c>
      <c r="R929" s="502"/>
      <c r="S929" s="503">
        <f t="shared" si="88"/>
        <v>0.47559400631391335</v>
      </c>
      <c r="T929" s="504">
        <f t="shared" si="89"/>
        <v>0.52440599368608665</v>
      </c>
      <c r="U929" s="505">
        <f t="shared" si="90"/>
        <v>0.52440599368608665</v>
      </c>
      <c r="V929" s="506">
        <v>2017</v>
      </c>
      <c r="W929" s="507" t="s">
        <v>354</v>
      </c>
      <c r="X929" s="546" t="s">
        <v>355</v>
      </c>
      <c r="Y929" s="64" t="s">
        <v>271</v>
      </c>
    </row>
    <row r="930" spans="1:25" ht="14.25" customHeight="1" x14ac:dyDescent="0.2">
      <c r="A930" s="64"/>
      <c r="B930" s="64"/>
      <c r="C930" s="509" t="str">
        <f t="shared" si="87"/>
        <v>Portugal | 2019</v>
      </c>
      <c r="D930" s="510" t="s">
        <v>128</v>
      </c>
      <c r="E930" s="585">
        <v>2019</v>
      </c>
      <c r="F930" s="512">
        <v>0.13761984911785041</v>
      </c>
      <c r="G930" s="513">
        <v>2.2955426647831449E-2</v>
      </c>
      <c r="H930" s="513">
        <v>0.28262601063989667</v>
      </c>
      <c r="I930" s="553">
        <v>6.0112410207087268E-5</v>
      </c>
      <c r="J930" s="553">
        <v>1.1008085119172855E-2</v>
      </c>
      <c r="K930" s="515">
        <v>0</v>
      </c>
      <c r="L930" s="563">
        <v>6.0082354001983723E-2</v>
      </c>
      <c r="M930" s="554">
        <v>0.23129752637431999</v>
      </c>
      <c r="N930" s="554">
        <v>3.978690150581588E-3</v>
      </c>
      <c r="O930" s="554">
        <v>2.4939136184665325E-2</v>
      </c>
      <c r="P930" s="517"/>
      <c r="Q930" s="517">
        <v>0.22543280935349108</v>
      </c>
      <c r="R930" s="518"/>
      <c r="S930" s="519">
        <f t="shared" si="88"/>
        <v>0.45426948393495836</v>
      </c>
      <c r="T930" s="520">
        <f t="shared" si="89"/>
        <v>0.54573051606504164</v>
      </c>
      <c r="U930" s="521">
        <f t="shared" si="90"/>
        <v>0.54573051606504164</v>
      </c>
      <c r="V930" s="522">
        <v>2018</v>
      </c>
      <c r="W930" s="523" t="s">
        <v>354</v>
      </c>
      <c r="X930" s="548" t="s">
        <v>355</v>
      </c>
      <c r="Y930" s="64" t="s">
        <v>271</v>
      </c>
    </row>
    <row r="931" spans="1:25" ht="14.25" customHeight="1" x14ac:dyDescent="0.2">
      <c r="A931" s="64"/>
      <c r="B931" s="64"/>
      <c r="C931" s="509" t="str">
        <f t="shared" si="87"/>
        <v>Portugal | 2020</v>
      </c>
      <c r="D931" s="510" t="s">
        <v>128</v>
      </c>
      <c r="E931" s="585">
        <v>2020</v>
      </c>
      <c r="F931" s="512">
        <v>9.0814282083102826E-2</v>
      </c>
      <c r="G931" s="513">
        <v>2.2278375024296887E-2</v>
      </c>
      <c r="H931" s="513">
        <v>0.30912366740927916</v>
      </c>
      <c r="I931" s="553">
        <v>2.9903859093015949E-5</v>
      </c>
      <c r="J931" s="553">
        <v>1.0914908568950823E-2</v>
      </c>
      <c r="K931" s="515">
        <v>0</v>
      </c>
      <c r="L931" s="563">
        <v>6.2185074983926676E-2</v>
      </c>
      <c r="M931" s="554">
        <v>0.24577981788549813</v>
      </c>
      <c r="N931" s="554">
        <v>4.0071171184641379E-3</v>
      </c>
      <c r="O931" s="554">
        <v>2.8124579476981507E-2</v>
      </c>
      <c r="P931" s="517"/>
      <c r="Q931" s="517">
        <v>0.22674227359040686</v>
      </c>
      <c r="R931" s="518"/>
      <c r="S931" s="519">
        <f t="shared" si="88"/>
        <v>0.43316113694472269</v>
      </c>
      <c r="T931" s="520">
        <f t="shared" si="89"/>
        <v>0.56683886305527731</v>
      </c>
      <c r="U931" s="521">
        <f t="shared" si="90"/>
        <v>0.56683886305527731</v>
      </c>
      <c r="V931" s="522">
        <v>2019</v>
      </c>
      <c r="W931" s="523" t="s">
        <v>354</v>
      </c>
      <c r="X931" s="548" t="s">
        <v>355</v>
      </c>
      <c r="Y931" s="64" t="s">
        <v>271</v>
      </c>
    </row>
    <row r="932" spans="1:25" ht="14.25" customHeight="1" x14ac:dyDescent="0.2">
      <c r="A932" s="64"/>
      <c r="B932" s="64"/>
      <c r="C932" s="509" t="str">
        <f t="shared" si="87"/>
        <v>Portugal | 2021</v>
      </c>
      <c r="D932" s="510" t="s">
        <v>128</v>
      </c>
      <c r="E932" s="585">
        <v>2021</v>
      </c>
      <c r="F932" s="512">
        <v>4.4480809282951506E-2</v>
      </c>
      <c r="G932" s="513">
        <v>2.1608152335614399E-2</v>
      </c>
      <c r="H932" s="513">
        <v>0.33535406129128237</v>
      </c>
      <c r="I932" s="553">
        <v>0</v>
      </c>
      <c r="J932" s="553">
        <v>1.0822671823861946E-2</v>
      </c>
      <c r="K932" s="515">
        <v>0</v>
      </c>
      <c r="L932" s="563">
        <v>6.4266587325200838E-2</v>
      </c>
      <c r="M932" s="554">
        <v>0.2601160368937816</v>
      </c>
      <c r="N932" s="554">
        <v>4.0352573638797974E-3</v>
      </c>
      <c r="O932" s="554">
        <v>3.1277893484082116E-2</v>
      </c>
      <c r="P932" s="517"/>
      <c r="Q932" s="517">
        <v>0.22803853019934545</v>
      </c>
      <c r="R932" s="518"/>
      <c r="S932" s="519">
        <f t="shared" si="88"/>
        <v>0.41226569473371022</v>
      </c>
      <c r="T932" s="520">
        <f t="shared" si="89"/>
        <v>0.58773430526628978</v>
      </c>
      <c r="U932" s="521">
        <f t="shared" si="90"/>
        <v>0.58773430526628978</v>
      </c>
      <c r="V932" s="522">
        <v>2020</v>
      </c>
      <c r="W932" s="523" t="s">
        <v>354</v>
      </c>
      <c r="X932" s="548" t="s">
        <v>355</v>
      </c>
      <c r="Y932" s="64" t="s">
        <v>271</v>
      </c>
    </row>
    <row r="933" spans="1:25" ht="14.25" customHeight="1" x14ac:dyDescent="0.2">
      <c r="A933" s="64"/>
      <c r="B933" s="64"/>
      <c r="C933" s="509" t="str">
        <f t="shared" si="87"/>
        <v>Portugal | 2022</v>
      </c>
      <c r="D933" s="510" t="s">
        <v>128</v>
      </c>
      <c r="E933" s="511">
        <v>2022</v>
      </c>
      <c r="F933" s="512">
        <v>1.5949781874888963E-2</v>
      </c>
      <c r="G933" s="513">
        <v>2.5385420162261394E-2</v>
      </c>
      <c r="H933" s="513">
        <v>0.30434868434039364</v>
      </c>
      <c r="I933" s="553">
        <v>0</v>
      </c>
      <c r="J933" s="553">
        <v>1.2376872816281411E-2</v>
      </c>
      <c r="K933" s="515">
        <v>0</v>
      </c>
      <c r="L933" s="563">
        <v>6.8615645788507471E-2</v>
      </c>
      <c r="M933" s="554">
        <v>0.26445448982411812</v>
      </c>
      <c r="N933" s="554">
        <v>3.5136895714483114E-3</v>
      </c>
      <c r="O933" s="554">
        <v>4.3348664600564558E-2</v>
      </c>
      <c r="P933" s="517"/>
      <c r="Q933" s="517">
        <v>0.26200675102153614</v>
      </c>
      <c r="R933" s="518"/>
      <c r="S933" s="519">
        <f t="shared" si="88"/>
        <v>0.35806075919382541</v>
      </c>
      <c r="T933" s="520">
        <f t="shared" si="89"/>
        <v>0.64193924080617459</v>
      </c>
      <c r="U933" s="521">
        <f t="shared" si="90"/>
        <v>0.64193924080617459</v>
      </c>
      <c r="V933" s="522">
        <v>2021</v>
      </c>
      <c r="W933" s="523" t="s">
        <v>788</v>
      </c>
      <c r="X933" s="524" t="s">
        <v>355</v>
      </c>
      <c r="Y933" s="64" t="s">
        <v>271</v>
      </c>
    </row>
    <row r="934" spans="1:25" ht="14.25" customHeight="1" x14ac:dyDescent="0.2">
      <c r="A934" s="64"/>
      <c r="B934" s="64"/>
      <c r="C934" s="509" t="str">
        <f t="shared" si="87"/>
        <v>Portugal | 2023</v>
      </c>
      <c r="D934" s="510" t="s">
        <v>128</v>
      </c>
      <c r="E934" s="511">
        <v>2023</v>
      </c>
      <c r="F934" s="512"/>
      <c r="G934" s="513"/>
      <c r="H934" s="513"/>
      <c r="I934" s="514"/>
      <c r="J934" s="514"/>
      <c r="K934" s="515"/>
      <c r="L934" s="516"/>
      <c r="M934" s="517"/>
      <c r="N934" s="517"/>
      <c r="O934" s="517"/>
      <c r="P934" s="517"/>
      <c r="Q934" s="517"/>
      <c r="R934" s="518"/>
      <c r="S934" s="519" t="str">
        <f t="shared" si="88"/>
        <v/>
      </c>
      <c r="T934" s="520" t="str">
        <f t="shared" si="89"/>
        <v/>
      </c>
      <c r="U934" s="521" t="str">
        <f t="shared" si="90"/>
        <v/>
      </c>
      <c r="V934" s="522"/>
      <c r="W934" s="523"/>
      <c r="X934" s="524"/>
      <c r="Y934" s="64" t="s">
        <v>271</v>
      </c>
    </row>
    <row r="935" spans="1:25" ht="14.25" customHeight="1" x14ac:dyDescent="0.2">
      <c r="A935" s="64"/>
      <c r="B935" s="64"/>
      <c r="C935" s="509" t="str">
        <f t="shared" si="87"/>
        <v>Portugal | 2024</v>
      </c>
      <c r="D935" s="510" t="s">
        <v>128</v>
      </c>
      <c r="E935" s="511">
        <v>2024</v>
      </c>
      <c r="F935" s="512"/>
      <c r="G935" s="513"/>
      <c r="H935" s="513"/>
      <c r="I935" s="514"/>
      <c r="J935" s="514"/>
      <c r="K935" s="515"/>
      <c r="L935" s="516"/>
      <c r="M935" s="517"/>
      <c r="N935" s="517"/>
      <c r="O935" s="517"/>
      <c r="P935" s="517"/>
      <c r="Q935" s="517"/>
      <c r="R935" s="518"/>
      <c r="S935" s="519" t="str">
        <f t="shared" si="88"/>
        <v/>
      </c>
      <c r="T935" s="520" t="str">
        <f t="shared" si="89"/>
        <v/>
      </c>
      <c r="U935" s="521" t="str">
        <f t="shared" si="90"/>
        <v/>
      </c>
      <c r="V935" s="522"/>
      <c r="W935" s="523"/>
      <c r="X935" s="524"/>
      <c r="Y935" s="64" t="s">
        <v>271</v>
      </c>
    </row>
    <row r="936" spans="1:25" ht="14.25" customHeight="1" x14ac:dyDescent="0.2">
      <c r="A936" s="64"/>
      <c r="B936" s="64"/>
      <c r="C936" s="509" t="str">
        <f t="shared" si="87"/>
        <v>Portugal | 2025</v>
      </c>
      <c r="D936" s="510" t="s">
        <v>128</v>
      </c>
      <c r="E936" s="511">
        <v>2025</v>
      </c>
      <c r="F936" s="512"/>
      <c r="G936" s="513"/>
      <c r="H936" s="513"/>
      <c r="I936" s="514"/>
      <c r="J936" s="514"/>
      <c r="K936" s="515"/>
      <c r="L936" s="516"/>
      <c r="M936" s="517"/>
      <c r="N936" s="517"/>
      <c r="O936" s="517"/>
      <c r="P936" s="517"/>
      <c r="Q936" s="517"/>
      <c r="R936" s="518"/>
      <c r="S936" s="519" t="str">
        <f t="shared" si="88"/>
        <v/>
      </c>
      <c r="T936" s="520" t="str">
        <f t="shared" si="89"/>
        <v/>
      </c>
      <c r="U936" s="521" t="str">
        <f t="shared" si="90"/>
        <v/>
      </c>
      <c r="V936" s="522"/>
      <c r="W936" s="523"/>
      <c r="X936" s="524"/>
      <c r="Y936" s="64" t="s">
        <v>271</v>
      </c>
    </row>
    <row r="937" spans="1:25" ht="14.25" customHeight="1" x14ac:dyDescent="0.2">
      <c r="A937" s="64"/>
      <c r="B937" s="64"/>
      <c r="C937" s="509" t="str">
        <f t="shared" si="87"/>
        <v>Portugal | 2026</v>
      </c>
      <c r="D937" s="510" t="s">
        <v>128</v>
      </c>
      <c r="E937" s="511">
        <v>2026</v>
      </c>
      <c r="F937" s="512"/>
      <c r="G937" s="513"/>
      <c r="H937" s="513"/>
      <c r="I937" s="514"/>
      <c r="J937" s="514"/>
      <c r="K937" s="515"/>
      <c r="L937" s="516"/>
      <c r="M937" s="517"/>
      <c r="N937" s="517"/>
      <c r="O937" s="517"/>
      <c r="P937" s="517"/>
      <c r="Q937" s="517"/>
      <c r="R937" s="518"/>
      <c r="S937" s="519" t="str">
        <f t="shared" si="88"/>
        <v/>
      </c>
      <c r="T937" s="520" t="str">
        <f t="shared" si="89"/>
        <v/>
      </c>
      <c r="U937" s="521" t="str">
        <f t="shared" si="90"/>
        <v/>
      </c>
      <c r="V937" s="522"/>
      <c r="W937" s="523"/>
      <c r="X937" s="524"/>
      <c r="Y937" s="64" t="s">
        <v>271</v>
      </c>
    </row>
    <row r="938" spans="1:25" ht="14.25" customHeight="1" x14ac:dyDescent="0.2">
      <c r="A938" s="64"/>
      <c r="B938" s="64"/>
      <c r="C938" s="509" t="str">
        <f t="shared" si="87"/>
        <v>Portugal | 2027</v>
      </c>
      <c r="D938" s="510" t="s">
        <v>128</v>
      </c>
      <c r="E938" s="511">
        <v>2027</v>
      </c>
      <c r="F938" s="512"/>
      <c r="G938" s="513"/>
      <c r="H938" s="513"/>
      <c r="I938" s="514"/>
      <c r="J938" s="514"/>
      <c r="K938" s="515"/>
      <c r="L938" s="516"/>
      <c r="M938" s="517"/>
      <c r="N938" s="517"/>
      <c r="O938" s="517"/>
      <c r="P938" s="517"/>
      <c r="Q938" s="517"/>
      <c r="R938" s="518"/>
      <c r="S938" s="519" t="str">
        <f t="shared" si="88"/>
        <v/>
      </c>
      <c r="T938" s="520" t="str">
        <f t="shared" si="89"/>
        <v/>
      </c>
      <c r="U938" s="521" t="str">
        <f t="shared" si="90"/>
        <v/>
      </c>
      <c r="V938" s="522"/>
      <c r="W938" s="523"/>
      <c r="X938" s="524"/>
      <c r="Y938" s="64" t="s">
        <v>271</v>
      </c>
    </row>
    <row r="939" spans="1:25" ht="14.25" customHeight="1" x14ac:dyDescent="0.2">
      <c r="A939" s="64"/>
      <c r="B939" s="64"/>
      <c r="C939" s="509" t="str">
        <f t="shared" si="87"/>
        <v>Portugal | 2028</v>
      </c>
      <c r="D939" s="510" t="s">
        <v>128</v>
      </c>
      <c r="E939" s="511">
        <v>2028</v>
      </c>
      <c r="F939" s="512"/>
      <c r="G939" s="513"/>
      <c r="H939" s="513"/>
      <c r="I939" s="514"/>
      <c r="J939" s="514"/>
      <c r="K939" s="515"/>
      <c r="L939" s="516"/>
      <c r="M939" s="517"/>
      <c r="N939" s="517"/>
      <c r="O939" s="517"/>
      <c r="P939" s="517"/>
      <c r="Q939" s="517"/>
      <c r="R939" s="518"/>
      <c r="S939" s="519" t="str">
        <f t="shared" si="88"/>
        <v/>
      </c>
      <c r="T939" s="520" t="str">
        <f t="shared" si="89"/>
        <v/>
      </c>
      <c r="U939" s="521" t="str">
        <f t="shared" si="90"/>
        <v/>
      </c>
      <c r="V939" s="522"/>
      <c r="W939" s="523"/>
      <c r="X939" s="524"/>
      <c r="Y939" s="64" t="s">
        <v>271</v>
      </c>
    </row>
    <row r="940" spans="1:25" ht="14.25" customHeight="1" x14ac:dyDescent="0.2">
      <c r="A940" s="64"/>
      <c r="B940" s="64"/>
      <c r="C940" s="509" t="str">
        <f t="shared" si="87"/>
        <v>Portugal | 2029</v>
      </c>
      <c r="D940" s="510" t="s">
        <v>128</v>
      </c>
      <c r="E940" s="511">
        <v>2029</v>
      </c>
      <c r="F940" s="512"/>
      <c r="G940" s="513"/>
      <c r="H940" s="513"/>
      <c r="I940" s="514"/>
      <c r="J940" s="514"/>
      <c r="K940" s="515"/>
      <c r="L940" s="516"/>
      <c r="M940" s="517"/>
      <c r="N940" s="517"/>
      <c r="O940" s="517"/>
      <c r="P940" s="517"/>
      <c r="Q940" s="517"/>
      <c r="R940" s="518"/>
      <c r="S940" s="519" t="str">
        <f t="shared" si="88"/>
        <v/>
      </c>
      <c r="T940" s="520" t="str">
        <f t="shared" si="89"/>
        <v/>
      </c>
      <c r="U940" s="521" t="str">
        <f t="shared" si="90"/>
        <v/>
      </c>
      <c r="V940" s="522"/>
      <c r="W940" s="523"/>
      <c r="X940" s="524"/>
      <c r="Y940" s="64" t="s">
        <v>271</v>
      </c>
    </row>
    <row r="941" spans="1:25" ht="14.25" customHeight="1" thickBot="1" x14ac:dyDescent="0.25">
      <c r="A941" s="64"/>
      <c r="B941" s="64"/>
      <c r="C941" s="525" t="str">
        <f t="shared" si="87"/>
        <v>Portugal | 2030</v>
      </c>
      <c r="D941" s="510" t="s">
        <v>128</v>
      </c>
      <c r="E941" s="527">
        <v>2030</v>
      </c>
      <c r="F941" s="528"/>
      <c r="G941" s="529"/>
      <c r="H941" s="529"/>
      <c r="I941" s="530"/>
      <c r="J941" s="530"/>
      <c r="K941" s="531"/>
      <c r="L941" s="532"/>
      <c r="M941" s="533"/>
      <c r="N941" s="533"/>
      <c r="O941" s="533"/>
      <c r="P941" s="533"/>
      <c r="Q941" s="533"/>
      <c r="R941" s="534"/>
      <c r="S941" s="535" t="str">
        <f t="shared" si="88"/>
        <v/>
      </c>
      <c r="T941" s="536" t="str">
        <f t="shared" si="89"/>
        <v/>
      </c>
      <c r="U941" s="537" t="str">
        <f t="shared" si="90"/>
        <v/>
      </c>
      <c r="V941" s="538"/>
      <c r="W941" s="539"/>
      <c r="X941" s="540"/>
      <c r="Y941" s="64" t="s">
        <v>271</v>
      </c>
    </row>
    <row r="942" spans="1:25" ht="14.25" customHeight="1" x14ac:dyDescent="0.2">
      <c r="A942" s="64"/>
      <c r="B942" s="64"/>
      <c r="C942" s="493" t="str">
        <f t="shared" si="87"/>
        <v>Purchased Heat - Natural Gas | 2018</v>
      </c>
      <c r="D942" s="494" t="s">
        <v>353</v>
      </c>
      <c r="E942" s="495">
        <v>2018</v>
      </c>
      <c r="F942" s="496"/>
      <c r="G942" s="497"/>
      <c r="H942" s="497">
        <v>1</v>
      </c>
      <c r="I942" s="498"/>
      <c r="J942" s="498"/>
      <c r="K942" s="499"/>
      <c r="L942" s="500"/>
      <c r="M942" s="501"/>
      <c r="N942" s="501"/>
      <c r="O942" s="501"/>
      <c r="P942" s="501"/>
      <c r="Q942" s="501"/>
      <c r="R942" s="502"/>
      <c r="S942" s="503">
        <f t="shared" si="88"/>
        <v>1</v>
      </c>
      <c r="T942" s="504">
        <f t="shared" si="89"/>
        <v>0</v>
      </c>
      <c r="U942" s="505">
        <f t="shared" si="90"/>
        <v>0</v>
      </c>
      <c r="V942" s="506"/>
      <c r="W942" s="507"/>
      <c r="X942" s="508"/>
      <c r="Y942" s="64" t="s">
        <v>271</v>
      </c>
    </row>
    <row r="943" spans="1:25" ht="14.25" customHeight="1" x14ac:dyDescent="0.2">
      <c r="A943" s="64"/>
      <c r="B943" s="64"/>
      <c r="C943" s="509" t="str">
        <f t="shared" si="87"/>
        <v>Purchased Heat - Natural Gas | 2019</v>
      </c>
      <c r="D943" s="510" t="s">
        <v>353</v>
      </c>
      <c r="E943" s="511">
        <v>2019</v>
      </c>
      <c r="F943" s="512"/>
      <c r="G943" s="513"/>
      <c r="H943" s="513">
        <v>1</v>
      </c>
      <c r="I943" s="514"/>
      <c r="J943" s="514"/>
      <c r="K943" s="515"/>
      <c r="L943" s="516"/>
      <c r="M943" s="517"/>
      <c r="N943" s="517"/>
      <c r="O943" s="517"/>
      <c r="P943" s="517"/>
      <c r="Q943" s="517"/>
      <c r="R943" s="518"/>
      <c r="S943" s="519">
        <f t="shared" si="88"/>
        <v>1</v>
      </c>
      <c r="T943" s="520">
        <f t="shared" si="89"/>
        <v>0</v>
      </c>
      <c r="U943" s="521">
        <f t="shared" si="90"/>
        <v>0</v>
      </c>
      <c r="V943" s="522"/>
      <c r="W943" s="523"/>
      <c r="X943" s="524"/>
      <c r="Y943" s="64" t="s">
        <v>271</v>
      </c>
    </row>
    <row r="944" spans="1:25" ht="14.25" customHeight="1" x14ac:dyDescent="0.2">
      <c r="A944" s="64"/>
      <c r="B944" s="64"/>
      <c r="C944" s="509" t="str">
        <f t="shared" si="87"/>
        <v>Purchased Heat - Natural Gas | 2020</v>
      </c>
      <c r="D944" s="510" t="s">
        <v>353</v>
      </c>
      <c r="E944" s="511">
        <v>2020</v>
      </c>
      <c r="F944" s="512"/>
      <c r="G944" s="513"/>
      <c r="H944" s="513">
        <v>1</v>
      </c>
      <c r="I944" s="514"/>
      <c r="J944" s="514"/>
      <c r="K944" s="515"/>
      <c r="L944" s="516"/>
      <c r="M944" s="517"/>
      <c r="N944" s="517"/>
      <c r="O944" s="517"/>
      <c r="P944" s="517"/>
      <c r="Q944" s="517"/>
      <c r="R944" s="518"/>
      <c r="S944" s="519">
        <f t="shared" si="88"/>
        <v>1</v>
      </c>
      <c r="T944" s="520">
        <f t="shared" si="89"/>
        <v>0</v>
      </c>
      <c r="U944" s="521">
        <f t="shared" si="90"/>
        <v>0</v>
      </c>
      <c r="V944" s="522"/>
      <c r="W944" s="523"/>
      <c r="X944" s="524"/>
      <c r="Y944" s="64" t="s">
        <v>271</v>
      </c>
    </row>
    <row r="945" spans="1:25" ht="14.25" customHeight="1" x14ac:dyDescent="0.2">
      <c r="A945" s="64"/>
      <c r="B945" s="64"/>
      <c r="C945" s="509" t="str">
        <f t="shared" si="87"/>
        <v>Purchased Heat - Natural Gas | 2021</v>
      </c>
      <c r="D945" s="510" t="s">
        <v>353</v>
      </c>
      <c r="E945" s="511">
        <v>2021</v>
      </c>
      <c r="F945" s="512"/>
      <c r="G945" s="513"/>
      <c r="H945" s="513">
        <v>1</v>
      </c>
      <c r="I945" s="514"/>
      <c r="J945" s="514"/>
      <c r="K945" s="515"/>
      <c r="L945" s="516"/>
      <c r="M945" s="517"/>
      <c r="N945" s="517"/>
      <c r="O945" s="517"/>
      <c r="P945" s="517"/>
      <c r="Q945" s="517"/>
      <c r="R945" s="518"/>
      <c r="S945" s="519">
        <f t="shared" si="88"/>
        <v>1</v>
      </c>
      <c r="T945" s="520">
        <f t="shared" si="89"/>
        <v>0</v>
      </c>
      <c r="U945" s="521">
        <f t="shared" si="90"/>
        <v>0</v>
      </c>
      <c r="V945" s="522"/>
      <c r="W945" s="523"/>
      <c r="X945" s="524"/>
      <c r="Y945" s="64" t="s">
        <v>271</v>
      </c>
    </row>
    <row r="946" spans="1:25" ht="14.25" customHeight="1" x14ac:dyDescent="0.2">
      <c r="A946" s="64"/>
      <c r="B946" s="64"/>
      <c r="C946" s="509" t="str">
        <f t="shared" si="87"/>
        <v>Purchased Heat - Natural Gas | 2022</v>
      </c>
      <c r="D946" s="510" t="s">
        <v>353</v>
      </c>
      <c r="E946" s="511">
        <v>2022</v>
      </c>
      <c r="F946" s="512"/>
      <c r="G946" s="513"/>
      <c r="H946" s="513">
        <v>1</v>
      </c>
      <c r="I946" s="514"/>
      <c r="J946" s="514"/>
      <c r="K946" s="515"/>
      <c r="L946" s="516"/>
      <c r="M946" s="517"/>
      <c r="N946" s="517"/>
      <c r="O946" s="517"/>
      <c r="P946" s="517"/>
      <c r="Q946" s="517"/>
      <c r="R946" s="518"/>
      <c r="S946" s="519">
        <f t="shared" si="88"/>
        <v>1</v>
      </c>
      <c r="T946" s="520">
        <f t="shared" si="89"/>
        <v>0</v>
      </c>
      <c r="U946" s="521">
        <f t="shared" si="90"/>
        <v>0</v>
      </c>
      <c r="V946" s="522"/>
      <c r="W946" s="523"/>
      <c r="X946" s="524"/>
      <c r="Y946" s="64" t="s">
        <v>271</v>
      </c>
    </row>
    <row r="947" spans="1:25" ht="14.25" customHeight="1" x14ac:dyDescent="0.2">
      <c r="A947" s="64"/>
      <c r="B947" s="64"/>
      <c r="C947" s="509" t="str">
        <f t="shared" si="87"/>
        <v>Purchased Heat - Natural Gas | 2023</v>
      </c>
      <c r="D947" s="510" t="s">
        <v>353</v>
      </c>
      <c r="E947" s="511">
        <v>2023</v>
      </c>
      <c r="F947" s="512"/>
      <c r="G947" s="513"/>
      <c r="H947" s="513"/>
      <c r="I947" s="514"/>
      <c r="J947" s="514"/>
      <c r="K947" s="515"/>
      <c r="L947" s="516"/>
      <c r="M947" s="517"/>
      <c r="N947" s="517"/>
      <c r="O947" s="517"/>
      <c r="P947" s="517"/>
      <c r="Q947" s="517"/>
      <c r="R947" s="518"/>
      <c r="S947" s="519" t="str">
        <f t="shared" si="88"/>
        <v/>
      </c>
      <c r="T947" s="520" t="str">
        <f t="shared" si="89"/>
        <v/>
      </c>
      <c r="U947" s="521" t="str">
        <f t="shared" si="90"/>
        <v/>
      </c>
      <c r="V947" s="522"/>
      <c r="W947" s="523"/>
      <c r="X947" s="524"/>
      <c r="Y947" s="64" t="s">
        <v>271</v>
      </c>
    </row>
    <row r="948" spans="1:25" ht="14.25" customHeight="1" x14ac:dyDescent="0.2">
      <c r="A948" s="64"/>
      <c r="B948" s="64"/>
      <c r="C948" s="509" t="str">
        <f t="shared" si="87"/>
        <v>Purchased Heat - Natural Gas | 2024</v>
      </c>
      <c r="D948" s="510" t="s">
        <v>353</v>
      </c>
      <c r="E948" s="511">
        <v>2024</v>
      </c>
      <c r="F948" s="512"/>
      <c r="G948" s="513"/>
      <c r="H948" s="513"/>
      <c r="I948" s="514"/>
      <c r="J948" s="514"/>
      <c r="K948" s="515"/>
      <c r="L948" s="516"/>
      <c r="M948" s="517"/>
      <c r="N948" s="517"/>
      <c r="O948" s="517"/>
      <c r="P948" s="517"/>
      <c r="Q948" s="517"/>
      <c r="R948" s="518"/>
      <c r="S948" s="519" t="str">
        <f t="shared" si="88"/>
        <v/>
      </c>
      <c r="T948" s="520" t="str">
        <f t="shared" si="89"/>
        <v/>
      </c>
      <c r="U948" s="521" t="str">
        <f t="shared" si="90"/>
        <v/>
      </c>
      <c r="V948" s="522"/>
      <c r="W948" s="523"/>
      <c r="X948" s="524"/>
      <c r="Y948" s="64" t="s">
        <v>271</v>
      </c>
    </row>
    <row r="949" spans="1:25" ht="14.25" customHeight="1" x14ac:dyDescent="0.2">
      <c r="A949" s="64"/>
      <c r="B949" s="64"/>
      <c r="C949" s="509" t="str">
        <f t="shared" si="87"/>
        <v>Purchased Heat - Natural Gas | 2025</v>
      </c>
      <c r="D949" s="510" t="s">
        <v>353</v>
      </c>
      <c r="E949" s="511">
        <v>2025</v>
      </c>
      <c r="F949" s="512"/>
      <c r="G949" s="513"/>
      <c r="H949" s="513"/>
      <c r="I949" s="514"/>
      <c r="J949" s="514"/>
      <c r="K949" s="515"/>
      <c r="L949" s="516"/>
      <c r="M949" s="517"/>
      <c r="N949" s="517"/>
      <c r="O949" s="517"/>
      <c r="P949" s="517"/>
      <c r="Q949" s="517"/>
      <c r="R949" s="518"/>
      <c r="S949" s="519" t="str">
        <f t="shared" si="88"/>
        <v/>
      </c>
      <c r="T949" s="520" t="str">
        <f t="shared" si="89"/>
        <v/>
      </c>
      <c r="U949" s="521" t="str">
        <f t="shared" si="90"/>
        <v/>
      </c>
      <c r="V949" s="522"/>
      <c r="W949" s="523"/>
      <c r="X949" s="524"/>
      <c r="Y949" s="64" t="s">
        <v>271</v>
      </c>
    </row>
    <row r="950" spans="1:25" ht="14.25" customHeight="1" x14ac:dyDescent="0.2">
      <c r="A950" s="64"/>
      <c r="B950" s="64"/>
      <c r="C950" s="509" t="str">
        <f t="shared" si="87"/>
        <v>Purchased Heat - Natural Gas | 2026</v>
      </c>
      <c r="D950" s="510" t="s">
        <v>353</v>
      </c>
      <c r="E950" s="511">
        <v>2026</v>
      </c>
      <c r="F950" s="512"/>
      <c r="G950" s="513"/>
      <c r="H950" s="513"/>
      <c r="I950" s="514"/>
      <c r="J950" s="514"/>
      <c r="K950" s="515"/>
      <c r="L950" s="516"/>
      <c r="M950" s="517"/>
      <c r="N950" s="517"/>
      <c r="O950" s="517"/>
      <c r="P950" s="517"/>
      <c r="Q950" s="517"/>
      <c r="R950" s="518"/>
      <c r="S950" s="519" t="str">
        <f t="shared" si="88"/>
        <v/>
      </c>
      <c r="T950" s="520" t="str">
        <f t="shared" si="89"/>
        <v/>
      </c>
      <c r="U950" s="521" t="str">
        <f t="shared" si="90"/>
        <v/>
      </c>
      <c r="V950" s="522"/>
      <c r="W950" s="523"/>
      <c r="X950" s="524"/>
      <c r="Y950" s="64" t="s">
        <v>271</v>
      </c>
    </row>
    <row r="951" spans="1:25" ht="14.25" customHeight="1" x14ac:dyDescent="0.2">
      <c r="A951" s="64"/>
      <c r="B951" s="64"/>
      <c r="C951" s="509" t="str">
        <f t="shared" si="87"/>
        <v>Purchased Heat - Natural Gas | 2027</v>
      </c>
      <c r="D951" s="510" t="s">
        <v>353</v>
      </c>
      <c r="E951" s="511">
        <v>2027</v>
      </c>
      <c r="F951" s="512"/>
      <c r="G951" s="513"/>
      <c r="H951" s="513"/>
      <c r="I951" s="514"/>
      <c r="J951" s="514"/>
      <c r="K951" s="515"/>
      <c r="L951" s="516"/>
      <c r="M951" s="517"/>
      <c r="N951" s="517"/>
      <c r="O951" s="517"/>
      <c r="P951" s="517"/>
      <c r="Q951" s="517"/>
      <c r="R951" s="518"/>
      <c r="S951" s="519" t="str">
        <f t="shared" si="88"/>
        <v/>
      </c>
      <c r="T951" s="520" t="str">
        <f t="shared" si="89"/>
        <v/>
      </c>
      <c r="U951" s="521" t="str">
        <f t="shared" si="90"/>
        <v/>
      </c>
      <c r="V951" s="522"/>
      <c r="W951" s="523"/>
      <c r="X951" s="524"/>
      <c r="Y951" s="64" t="s">
        <v>271</v>
      </c>
    </row>
    <row r="952" spans="1:25" ht="14.25" customHeight="1" x14ac:dyDescent="0.2">
      <c r="A952" s="64"/>
      <c r="B952" s="64"/>
      <c r="C952" s="509" t="str">
        <f t="shared" si="87"/>
        <v>Purchased Heat - Natural Gas | 2028</v>
      </c>
      <c r="D952" s="510" t="s">
        <v>353</v>
      </c>
      <c r="E952" s="511">
        <v>2028</v>
      </c>
      <c r="F952" s="512"/>
      <c r="G952" s="513"/>
      <c r="H952" s="513"/>
      <c r="I952" s="514"/>
      <c r="J952" s="514"/>
      <c r="K952" s="515"/>
      <c r="L952" s="516"/>
      <c r="M952" s="517"/>
      <c r="N952" s="517"/>
      <c r="O952" s="517"/>
      <c r="P952" s="517"/>
      <c r="Q952" s="517"/>
      <c r="R952" s="518"/>
      <c r="S952" s="519" t="str">
        <f t="shared" si="88"/>
        <v/>
      </c>
      <c r="T952" s="520" t="str">
        <f t="shared" si="89"/>
        <v/>
      </c>
      <c r="U952" s="521" t="str">
        <f t="shared" si="90"/>
        <v/>
      </c>
      <c r="V952" s="522"/>
      <c r="W952" s="523"/>
      <c r="X952" s="524"/>
      <c r="Y952" s="64" t="s">
        <v>271</v>
      </c>
    </row>
    <row r="953" spans="1:25" ht="14.25" customHeight="1" x14ac:dyDescent="0.2">
      <c r="A953" s="64"/>
      <c r="B953" s="64"/>
      <c r="C953" s="509" t="str">
        <f t="shared" si="87"/>
        <v>Purchased Heat - Natural Gas | 2029</v>
      </c>
      <c r="D953" s="510" t="s">
        <v>353</v>
      </c>
      <c r="E953" s="511">
        <v>2029</v>
      </c>
      <c r="F953" s="512"/>
      <c r="G953" s="513"/>
      <c r="H953" s="513"/>
      <c r="I953" s="514"/>
      <c r="J953" s="514"/>
      <c r="K953" s="515"/>
      <c r="L953" s="516"/>
      <c r="M953" s="517"/>
      <c r="N953" s="517"/>
      <c r="O953" s="517"/>
      <c r="P953" s="517"/>
      <c r="Q953" s="517"/>
      <c r="R953" s="518"/>
      <c r="S953" s="519" t="str">
        <f t="shared" si="88"/>
        <v/>
      </c>
      <c r="T953" s="520" t="str">
        <f t="shared" si="89"/>
        <v/>
      </c>
      <c r="U953" s="521" t="str">
        <f t="shared" si="90"/>
        <v/>
      </c>
      <c r="V953" s="522"/>
      <c r="W953" s="523"/>
      <c r="X953" s="524"/>
      <c r="Y953" s="64" t="s">
        <v>271</v>
      </c>
    </row>
    <row r="954" spans="1:25" ht="14.25" customHeight="1" thickBot="1" x14ac:dyDescent="0.25">
      <c r="A954" s="64"/>
      <c r="B954" s="64"/>
      <c r="C954" s="525" t="str">
        <f t="shared" si="87"/>
        <v>Purchased Heat - Natural Gas | 2030</v>
      </c>
      <c r="D954" s="510" t="s">
        <v>353</v>
      </c>
      <c r="E954" s="527">
        <v>2030</v>
      </c>
      <c r="F954" s="528"/>
      <c r="G954" s="529"/>
      <c r="H954" s="529"/>
      <c r="I954" s="530"/>
      <c r="J954" s="530"/>
      <c r="K954" s="531"/>
      <c r="L954" s="532"/>
      <c r="M954" s="533"/>
      <c r="N954" s="533"/>
      <c r="O954" s="533"/>
      <c r="P954" s="533"/>
      <c r="Q954" s="533"/>
      <c r="R954" s="534"/>
      <c r="S954" s="535" t="str">
        <f t="shared" si="88"/>
        <v/>
      </c>
      <c r="T954" s="536" t="str">
        <f t="shared" si="89"/>
        <v/>
      </c>
      <c r="U954" s="537" t="str">
        <f t="shared" si="90"/>
        <v/>
      </c>
      <c r="V954" s="538"/>
      <c r="W954" s="539"/>
      <c r="X954" s="540"/>
      <c r="Y954" s="64" t="s">
        <v>271</v>
      </c>
    </row>
    <row r="955" spans="1:25" ht="14.25" customHeight="1" x14ac:dyDescent="0.2">
      <c r="A955" s="64"/>
      <c r="B955" s="64"/>
      <c r="C955" s="493" t="str">
        <f t="shared" si="87"/>
        <v>Qatar | 2018</v>
      </c>
      <c r="D955" s="494" t="s">
        <v>273</v>
      </c>
      <c r="E955" s="584">
        <v>2018</v>
      </c>
      <c r="F955" s="496"/>
      <c r="G955" s="497"/>
      <c r="H955" s="497">
        <v>1</v>
      </c>
      <c r="I955" s="498"/>
      <c r="J955" s="498"/>
      <c r="K955" s="499"/>
      <c r="L955" s="500"/>
      <c r="M955" s="501"/>
      <c r="N955" s="501"/>
      <c r="O955" s="501"/>
      <c r="P955" s="501"/>
      <c r="Q955" s="501"/>
      <c r="R955" s="502"/>
      <c r="S955" s="503">
        <f t="shared" si="88"/>
        <v>1</v>
      </c>
      <c r="T955" s="504">
        <f t="shared" si="89"/>
        <v>0</v>
      </c>
      <c r="U955" s="505">
        <f t="shared" si="90"/>
        <v>0</v>
      </c>
      <c r="V955" s="506">
        <v>2017</v>
      </c>
      <c r="W955" s="507" t="s">
        <v>354</v>
      </c>
      <c r="X955" s="546" t="s">
        <v>355</v>
      </c>
      <c r="Y955" s="64" t="s">
        <v>271</v>
      </c>
    </row>
    <row r="956" spans="1:25" ht="14.25" customHeight="1" x14ac:dyDescent="0.2">
      <c r="A956" s="64"/>
      <c r="B956" s="64"/>
      <c r="C956" s="509" t="str">
        <f t="shared" si="87"/>
        <v>Qatar | 2019</v>
      </c>
      <c r="D956" s="510" t="s">
        <v>273</v>
      </c>
      <c r="E956" s="585">
        <v>2019</v>
      </c>
      <c r="F956" s="512"/>
      <c r="G956" s="513"/>
      <c r="H956" s="513">
        <v>1</v>
      </c>
      <c r="I956" s="514"/>
      <c r="J956" s="514"/>
      <c r="K956" s="515"/>
      <c r="L956" s="516"/>
      <c r="M956" s="517"/>
      <c r="N956" s="517"/>
      <c r="O956" s="517"/>
      <c r="P956" s="517"/>
      <c r="Q956" s="517"/>
      <c r="R956" s="518"/>
      <c r="S956" s="519">
        <f t="shared" si="88"/>
        <v>1</v>
      </c>
      <c r="T956" s="520">
        <f t="shared" si="89"/>
        <v>0</v>
      </c>
      <c r="U956" s="521">
        <f t="shared" si="90"/>
        <v>0</v>
      </c>
      <c r="V956" s="522">
        <v>2018</v>
      </c>
      <c r="W956" s="523" t="s">
        <v>354</v>
      </c>
      <c r="X956" s="548" t="s">
        <v>355</v>
      </c>
      <c r="Y956" s="64" t="s">
        <v>271</v>
      </c>
    </row>
    <row r="957" spans="1:25" ht="14.25" customHeight="1" x14ac:dyDescent="0.2">
      <c r="A957" s="64"/>
      <c r="B957" s="64"/>
      <c r="C957" s="509" t="str">
        <f t="shared" si="87"/>
        <v>Qatar | 2020</v>
      </c>
      <c r="D957" s="510" t="s">
        <v>273</v>
      </c>
      <c r="E957" s="585">
        <v>2020</v>
      </c>
      <c r="F957" s="512"/>
      <c r="G957" s="513"/>
      <c r="H957" s="513">
        <v>1</v>
      </c>
      <c r="I957" s="514"/>
      <c r="J957" s="514"/>
      <c r="K957" s="515"/>
      <c r="L957" s="516"/>
      <c r="M957" s="517"/>
      <c r="N957" s="517"/>
      <c r="O957" s="517"/>
      <c r="P957" s="517"/>
      <c r="Q957" s="517"/>
      <c r="R957" s="518"/>
      <c r="S957" s="519">
        <f t="shared" si="88"/>
        <v>1</v>
      </c>
      <c r="T957" s="520">
        <f t="shared" si="89"/>
        <v>0</v>
      </c>
      <c r="U957" s="521">
        <f t="shared" si="90"/>
        <v>0</v>
      </c>
      <c r="V957" s="522">
        <v>2019</v>
      </c>
      <c r="W957" s="523" t="s">
        <v>354</v>
      </c>
      <c r="X957" s="548" t="s">
        <v>355</v>
      </c>
      <c r="Y957" s="64" t="s">
        <v>271</v>
      </c>
    </row>
    <row r="958" spans="1:25" ht="14.25" customHeight="1" x14ac:dyDescent="0.2">
      <c r="A958" s="64"/>
      <c r="B958" s="64"/>
      <c r="C958" s="509" t="str">
        <f t="shared" si="87"/>
        <v>Qatar | 2021</v>
      </c>
      <c r="D958" s="510" t="s">
        <v>273</v>
      </c>
      <c r="E958" s="585">
        <v>2021</v>
      </c>
      <c r="F958" s="512"/>
      <c r="G958" s="513"/>
      <c r="H958" s="513">
        <v>1</v>
      </c>
      <c r="I958" s="514"/>
      <c r="J958" s="514"/>
      <c r="K958" s="515"/>
      <c r="L958" s="516"/>
      <c r="M958" s="517"/>
      <c r="N958" s="517"/>
      <c r="O958" s="517"/>
      <c r="P958" s="517"/>
      <c r="Q958" s="517"/>
      <c r="R958" s="518"/>
      <c r="S958" s="519">
        <f t="shared" si="88"/>
        <v>1</v>
      </c>
      <c r="T958" s="520">
        <f t="shared" si="89"/>
        <v>0</v>
      </c>
      <c r="U958" s="521">
        <f t="shared" si="90"/>
        <v>0</v>
      </c>
      <c r="V958" s="522">
        <v>2019</v>
      </c>
      <c r="W958" s="523" t="s">
        <v>354</v>
      </c>
      <c r="X958" s="548" t="s">
        <v>355</v>
      </c>
      <c r="Y958" s="64" t="s">
        <v>271</v>
      </c>
    </row>
    <row r="959" spans="1:25" ht="14.25" customHeight="1" x14ac:dyDescent="0.2">
      <c r="A959" s="64"/>
      <c r="B959" s="64"/>
      <c r="C959" s="509" t="str">
        <f t="shared" si="87"/>
        <v>Qatar | 2022</v>
      </c>
      <c r="D959" s="510" t="s">
        <v>273</v>
      </c>
      <c r="E959" s="511">
        <v>2022</v>
      </c>
      <c r="F959" s="512">
        <v>0</v>
      </c>
      <c r="G959" s="513">
        <v>0</v>
      </c>
      <c r="H959" s="513">
        <v>1</v>
      </c>
      <c r="I959" s="514">
        <v>0</v>
      </c>
      <c r="J959" s="514">
        <v>0</v>
      </c>
      <c r="K959" s="515">
        <v>0</v>
      </c>
      <c r="L959" s="516">
        <v>0</v>
      </c>
      <c r="M959" s="517">
        <v>0</v>
      </c>
      <c r="N959" s="517">
        <v>0</v>
      </c>
      <c r="O959" s="517">
        <v>0</v>
      </c>
      <c r="P959" s="517"/>
      <c r="Q959" s="517">
        <v>0</v>
      </c>
      <c r="R959" s="518"/>
      <c r="S959" s="519">
        <f t="shared" ref="S959:S967" si="91">IFERROR(1-U959,"")</f>
        <v>1</v>
      </c>
      <c r="T959" s="520">
        <f t="shared" ref="T959:T967" si="92">IF(AND(ISBLANK(F959),ISBLANK(H959),ISBLANK(Q959),ISBLANK(M959)),"",SUM(K959:R959))</f>
        <v>0</v>
      </c>
      <c r="U959" s="521">
        <f t="shared" ref="U959:U967" si="93">IF(AND(ISBLANK(F959),ISBLANK(H959),ISBLANK(Q959),ISBLANK(M959)),"",SUM(L959:R959))</f>
        <v>0</v>
      </c>
      <c r="V959" s="522">
        <v>2020</v>
      </c>
      <c r="W959" s="523" t="s">
        <v>788</v>
      </c>
      <c r="X959" s="524" t="s">
        <v>355</v>
      </c>
      <c r="Y959" s="64" t="s">
        <v>271</v>
      </c>
    </row>
    <row r="960" spans="1:25" ht="14.25" customHeight="1" x14ac:dyDescent="0.2">
      <c r="A960" s="64"/>
      <c r="B960" s="64"/>
      <c r="C960" s="509" t="str">
        <f t="shared" si="87"/>
        <v>Qatar | 2023</v>
      </c>
      <c r="D960" s="510" t="s">
        <v>273</v>
      </c>
      <c r="E960" s="511">
        <v>2023</v>
      </c>
      <c r="F960" s="512"/>
      <c r="G960" s="513"/>
      <c r="H960" s="513"/>
      <c r="I960" s="514"/>
      <c r="J960" s="514"/>
      <c r="K960" s="515"/>
      <c r="L960" s="516"/>
      <c r="M960" s="517"/>
      <c r="N960" s="517"/>
      <c r="O960" s="517"/>
      <c r="P960" s="517"/>
      <c r="Q960" s="517"/>
      <c r="R960" s="518"/>
      <c r="S960" s="519" t="str">
        <f t="shared" si="91"/>
        <v/>
      </c>
      <c r="T960" s="520" t="str">
        <f t="shared" si="92"/>
        <v/>
      </c>
      <c r="U960" s="521" t="str">
        <f t="shared" si="93"/>
        <v/>
      </c>
      <c r="V960" s="522"/>
      <c r="W960" s="523"/>
      <c r="X960" s="524"/>
      <c r="Y960" s="64" t="s">
        <v>271</v>
      </c>
    </row>
    <row r="961" spans="1:25" ht="14.25" customHeight="1" x14ac:dyDescent="0.2">
      <c r="A961" s="64"/>
      <c r="B961" s="64"/>
      <c r="C961" s="509" t="str">
        <f t="shared" si="87"/>
        <v>Qatar | 2024</v>
      </c>
      <c r="D961" s="510" t="s">
        <v>273</v>
      </c>
      <c r="E961" s="511">
        <v>2024</v>
      </c>
      <c r="F961" s="512"/>
      <c r="G961" s="513"/>
      <c r="H961" s="513"/>
      <c r="I961" s="514"/>
      <c r="J961" s="514"/>
      <c r="K961" s="515"/>
      <c r="L961" s="516"/>
      <c r="M961" s="517"/>
      <c r="N961" s="517"/>
      <c r="O961" s="517"/>
      <c r="P961" s="517"/>
      <c r="Q961" s="517"/>
      <c r="R961" s="518"/>
      <c r="S961" s="519" t="str">
        <f t="shared" si="91"/>
        <v/>
      </c>
      <c r="T961" s="520" t="str">
        <f t="shared" si="92"/>
        <v/>
      </c>
      <c r="U961" s="521" t="str">
        <f t="shared" si="93"/>
        <v/>
      </c>
      <c r="V961" s="522"/>
      <c r="W961" s="523"/>
      <c r="X961" s="524"/>
      <c r="Y961" s="64" t="s">
        <v>271</v>
      </c>
    </row>
    <row r="962" spans="1:25" ht="14.25" customHeight="1" x14ac:dyDescent="0.2">
      <c r="A962" s="64"/>
      <c r="B962" s="64"/>
      <c r="C962" s="509" t="str">
        <f t="shared" si="87"/>
        <v>Qatar | 2025</v>
      </c>
      <c r="D962" s="510" t="s">
        <v>273</v>
      </c>
      <c r="E962" s="511">
        <v>2025</v>
      </c>
      <c r="F962" s="512"/>
      <c r="G962" s="513"/>
      <c r="H962" s="513"/>
      <c r="I962" s="514"/>
      <c r="J962" s="514"/>
      <c r="K962" s="515"/>
      <c r="L962" s="516"/>
      <c r="M962" s="517"/>
      <c r="N962" s="517"/>
      <c r="O962" s="517"/>
      <c r="P962" s="517"/>
      <c r="Q962" s="517"/>
      <c r="R962" s="518"/>
      <c r="S962" s="519" t="str">
        <f t="shared" si="91"/>
        <v/>
      </c>
      <c r="T962" s="520" t="str">
        <f t="shared" si="92"/>
        <v/>
      </c>
      <c r="U962" s="521" t="str">
        <f t="shared" si="93"/>
        <v/>
      </c>
      <c r="V962" s="522"/>
      <c r="W962" s="523"/>
      <c r="X962" s="524"/>
      <c r="Y962" s="64" t="s">
        <v>271</v>
      </c>
    </row>
    <row r="963" spans="1:25" ht="14.25" customHeight="1" x14ac:dyDescent="0.2">
      <c r="A963" s="64"/>
      <c r="B963" s="64"/>
      <c r="C963" s="509" t="str">
        <f t="shared" si="87"/>
        <v>Qatar | 2026</v>
      </c>
      <c r="D963" s="510" t="s">
        <v>273</v>
      </c>
      <c r="E963" s="511">
        <v>2026</v>
      </c>
      <c r="F963" s="512"/>
      <c r="G963" s="513"/>
      <c r="H963" s="513"/>
      <c r="I963" s="514"/>
      <c r="J963" s="514"/>
      <c r="K963" s="515"/>
      <c r="L963" s="516"/>
      <c r="M963" s="517"/>
      <c r="N963" s="517"/>
      <c r="O963" s="517"/>
      <c r="P963" s="517"/>
      <c r="Q963" s="517"/>
      <c r="R963" s="518"/>
      <c r="S963" s="519" t="str">
        <f t="shared" si="91"/>
        <v/>
      </c>
      <c r="T963" s="520" t="str">
        <f t="shared" si="92"/>
        <v/>
      </c>
      <c r="U963" s="521" t="str">
        <f t="shared" si="93"/>
        <v/>
      </c>
      <c r="V963" s="522"/>
      <c r="W963" s="523"/>
      <c r="X963" s="524"/>
      <c r="Y963" s="64" t="s">
        <v>271</v>
      </c>
    </row>
    <row r="964" spans="1:25" ht="14.25" customHeight="1" x14ac:dyDescent="0.2">
      <c r="A964" s="64"/>
      <c r="B964" s="64"/>
      <c r="C964" s="509" t="str">
        <f t="shared" si="87"/>
        <v>Qatar | 2027</v>
      </c>
      <c r="D964" s="510" t="s">
        <v>273</v>
      </c>
      <c r="E964" s="511">
        <v>2027</v>
      </c>
      <c r="F964" s="512"/>
      <c r="G964" s="513"/>
      <c r="H964" s="513"/>
      <c r="I964" s="514"/>
      <c r="J964" s="514"/>
      <c r="K964" s="515"/>
      <c r="L964" s="516"/>
      <c r="M964" s="517"/>
      <c r="N964" s="517"/>
      <c r="O964" s="517"/>
      <c r="P964" s="517"/>
      <c r="Q964" s="517"/>
      <c r="R964" s="518"/>
      <c r="S964" s="519" t="str">
        <f t="shared" si="91"/>
        <v/>
      </c>
      <c r="T964" s="520" t="str">
        <f t="shared" si="92"/>
        <v/>
      </c>
      <c r="U964" s="521" t="str">
        <f t="shared" si="93"/>
        <v/>
      </c>
      <c r="V964" s="522"/>
      <c r="W964" s="523"/>
      <c r="X964" s="524"/>
      <c r="Y964" s="64" t="s">
        <v>271</v>
      </c>
    </row>
    <row r="965" spans="1:25" ht="14.25" customHeight="1" x14ac:dyDescent="0.2">
      <c r="A965" s="64"/>
      <c r="B965" s="64"/>
      <c r="C965" s="509" t="str">
        <f t="shared" si="87"/>
        <v>Qatar | 2028</v>
      </c>
      <c r="D965" s="510" t="s">
        <v>273</v>
      </c>
      <c r="E965" s="511">
        <v>2028</v>
      </c>
      <c r="F965" s="512"/>
      <c r="G965" s="513"/>
      <c r="H965" s="513"/>
      <c r="I965" s="514"/>
      <c r="J965" s="514"/>
      <c r="K965" s="515"/>
      <c r="L965" s="516"/>
      <c r="M965" s="517"/>
      <c r="N965" s="517"/>
      <c r="O965" s="517"/>
      <c r="P965" s="517"/>
      <c r="Q965" s="517"/>
      <c r="R965" s="518"/>
      <c r="S965" s="519" t="str">
        <f t="shared" si="91"/>
        <v/>
      </c>
      <c r="T965" s="520" t="str">
        <f t="shared" si="92"/>
        <v/>
      </c>
      <c r="U965" s="521" t="str">
        <f t="shared" si="93"/>
        <v/>
      </c>
      <c r="V965" s="522"/>
      <c r="W965" s="523"/>
      <c r="X965" s="524"/>
      <c r="Y965" s="64" t="s">
        <v>271</v>
      </c>
    </row>
    <row r="966" spans="1:25" ht="14.25" customHeight="1" x14ac:dyDescent="0.2">
      <c r="A966" s="64"/>
      <c r="B966" s="64"/>
      <c r="C966" s="509" t="str">
        <f t="shared" si="87"/>
        <v>Qatar | 2029</v>
      </c>
      <c r="D966" s="510" t="s">
        <v>273</v>
      </c>
      <c r="E966" s="511">
        <v>2029</v>
      </c>
      <c r="F966" s="512"/>
      <c r="G966" s="513"/>
      <c r="H966" s="513"/>
      <c r="I966" s="514"/>
      <c r="J966" s="514"/>
      <c r="K966" s="515"/>
      <c r="L966" s="516"/>
      <c r="M966" s="517"/>
      <c r="N966" s="517"/>
      <c r="O966" s="517"/>
      <c r="P966" s="517"/>
      <c r="Q966" s="517"/>
      <c r="R966" s="518"/>
      <c r="S966" s="519" t="str">
        <f t="shared" si="91"/>
        <v/>
      </c>
      <c r="T966" s="520" t="str">
        <f t="shared" si="92"/>
        <v/>
      </c>
      <c r="U966" s="521" t="str">
        <f t="shared" si="93"/>
        <v/>
      </c>
      <c r="V966" s="522"/>
      <c r="W966" s="523"/>
      <c r="X966" s="524"/>
      <c r="Y966" s="64" t="s">
        <v>271</v>
      </c>
    </row>
    <row r="967" spans="1:25" ht="14.25" customHeight="1" thickBot="1" x14ac:dyDescent="0.25">
      <c r="A967" s="64"/>
      <c r="B967" s="64"/>
      <c r="C967" s="525" t="str">
        <f t="shared" ref="C967:C1030" si="94">D967&amp;" | "&amp;E967</f>
        <v>Qatar | 2030</v>
      </c>
      <c r="D967" s="510" t="s">
        <v>273</v>
      </c>
      <c r="E967" s="527">
        <v>2030</v>
      </c>
      <c r="F967" s="528"/>
      <c r="G967" s="529"/>
      <c r="H967" s="529"/>
      <c r="I967" s="530"/>
      <c r="J967" s="530"/>
      <c r="K967" s="531"/>
      <c r="L967" s="532"/>
      <c r="M967" s="533"/>
      <c r="N967" s="533"/>
      <c r="O967" s="533"/>
      <c r="P967" s="533"/>
      <c r="Q967" s="533"/>
      <c r="R967" s="534"/>
      <c r="S967" s="535" t="str">
        <f t="shared" si="91"/>
        <v/>
      </c>
      <c r="T967" s="536" t="str">
        <f t="shared" si="92"/>
        <v/>
      </c>
      <c r="U967" s="537" t="str">
        <f t="shared" si="93"/>
        <v/>
      </c>
      <c r="V967" s="538"/>
      <c r="W967" s="539"/>
      <c r="X967" s="540"/>
      <c r="Y967" s="64" t="s">
        <v>271</v>
      </c>
    </row>
    <row r="968" spans="1:25" ht="14.25" customHeight="1" x14ac:dyDescent="0.2">
      <c r="A968" s="64"/>
      <c r="B968" s="64"/>
      <c r="C968" s="493" t="str">
        <f t="shared" si="94"/>
        <v>Renewable Energy Certificate | 2018</v>
      </c>
      <c r="D968" s="494" t="s">
        <v>390</v>
      </c>
      <c r="E968" s="495">
        <v>2018</v>
      </c>
      <c r="F968" s="496"/>
      <c r="G968" s="497"/>
      <c r="H968" s="497"/>
      <c r="I968" s="498"/>
      <c r="J968" s="498"/>
      <c r="K968" s="499"/>
      <c r="L968" s="500"/>
      <c r="M968" s="501"/>
      <c r="N968" s="501"/>
      <c r="O968" s="501"/>
      <c r="P968" s="501"/>
      <c r="Q968" s="501"/>
      <c r="R968" s="502"/>
      <c r="S968" s="503">
        <v>0</v>
      </c>
      <c r="T968" s="504">
        <v>1</v>
      </c>
      <c r="U968" s="505">
        <v>1</v>
      </c>
      <c r="V968" s="506"/>
      <c r="W968" s="507"/>
      <c r="X968" s="508"/>
      <c r="Y968" s="64" t="s">
        <v>271</v>
      </c>
    </row>
    <row r="969" spans="1:25" ht="14.25" customHeight="1" x14ac:dyDescent="0.2">
      <c r="A969" s="64"/>
      <c r="B969" s="64"/>
      <c r="C969" s="509" t="str">
        <f t="shared" si="94"/>
        <v>Renewable Energy Certificate | 2019</v>
      </c>
      <c r="D969" s="510" t="s">
        <v>390</v>
      </c>
      <c r="E969" s="511">
        <v>2019</v>
      </c>
      <c r="F969" s="512"/>
      <c r="G969" s="513"/>
      <c r="H969" s="513"/>
      <c r="I969" s="514"/>
      <c r="J969" s="514"/>
      <c r="K969" s="515"/>
      <c r="L969" s="516"/>
      <c r="M969" s="517"/>
      <c r="N969" s="517"/>
      <c r="O969" s="517"/>
      <c r="P969" s="517"/>
      <c r="Q969" s="517"/>
      <c r="R969" s="518"/>
      <c r="S969" s="519">
        <v>0</v>
      </c>
      <c r="T969" s="520">
        <v>1</v>
      </c>
      <c r="U969" s="521">
        <v>1</v>
      </c>
      <c r="V969" s="522"/>
      <c r="W969" s="523"/>
      <c r="X969" s="524"/>
      <c r="Y969" s="64" t="s">
        <v>271</v>
      </c>
    </row>
    <row r="970" spans="1:25" ht="14.25" customHeight="1" x14ac:dyDescent="0.2">
      <c r="A970" s="64"/>
      <c r="B970" s="64"/>
      <c r="C970" s="509" t="str">
        <f t="shared" si="94"/>
        <v>Renewable Energy Certificate | 2020</v>
      </c>
      <c r="D970" s="510" t="s">
        <v>390</v>
      </c>
      <c r="E970" s="511">
        <v>2020</v>
      </c>
      <c r="F970" s="512"/>
      <c r="G970" s="513"/>
      <c r="H970" s="513"/>
      <c r="I970" s="514"/>
      <c r="J970" s="514"/>
      <c r="K970" s="515"/>
      <c r="L970" s="516"/>
      <c r="M970" s="517"/>
      <c r="N970" s="517"/>
      <c r="O970" s="517"/>
      <c r="P970" s="517"/>
      <c r="Q970" s="517"/>
      <c r="R970" s="518"/>
      <c r="S970" s="519">
        <v>0</v>
      </c>
      <c r="T970" s="520">
        <v>1</v>
      </c>
      <c r="U970" s="521">
        <v>1</v>
      </c>
      <c r="V970" s="522"/>
      <c r="W970" s="523"/>
      <c r="X970" s="524"/>
      <c r="Y970" s="64" t="s">
        <v>271</v>
      </c>
    </row>
    <row r="971" spans="1:25" ht="14.25" customHeight="1" x14ac:dyDescent="0.2">
      <c r="A971" s="64"/>
      <c r="B971" s="64"/>
      <c r="C971" s="509" t="str">
        <f t="shared" si="94"/>
        <v>Renewable Energy Certificate | 2021</v>
      </c>
      <c r="D971" s="510" t="s">
        <v>390</v>
      </c>
      <c r="E971" s="511">
        <v>2021</v>
      </c>
      <c r="F971" s="512"/>
      <c r="G971" s="513"/>
      <c r="H971" s="513"/>
      <c r="I971" s="514"/>
      <c r="J971" s="514"/>
      <c r="K971" s="515"/>
      <c r="L971" s="516"/>
      <c r="M971" s="517"/>
      <c r="N971" s="517"/>
      <c r="O971" s="517"/>
      <c r="P971" s="517"/>
      <c r="Q971" s="517"/>
      <c r="R971" s="518"/>
      <c r="S971" s="519">
        <v>0</v>
      </c>
      <c r="T971" s="520">
        <v>1</v>
      </c>
      <c r="U971" s="521">
        <v>1</v>
      </c>
      <c r="V971" s="522"/>
      <c r="W971" s="523"/>
      <c r="X971" s="524"/>
      <c r="Y971" s="64" t="s">
        <v>271</v>
      </c>
    </row>
    <row r="972" spans="1:25" ht="14.25" customHeight="1" x14ac:dyDescent="0.2">
      <c r="A972" s="64"/>
      <c r="B972" s="64"/>
      <c r="C972" s="509" t="str">
        <f t="shared" si="94"/>
        <v>Renewable Energy Certificate | 2022</v>
      </c>
      <c r="D972" s="510" t="s">
        <v>390</v>
      </c>
      <c r="E972" s="511">
        <v>2022</v>
      </c>
      <c r="F972" s="512"/>
      <c r="G972" s="513"/>
      <c r="H972" s="513"/>
      <c r="I972" s="514"/>
      <c r="J972" s="514"/>
      <c r="K972" s="515"/>
      <c r="L972" s="516"/>
      <c r="M972" s="517"/>
      <c r="N972" s="517"/>
      <c r="O972" s="517"/>
      <c r="P972" s="517"/>
      <c r="Q972" s="517"/>
      <c r="R972" s="518"/>
      <c r="S972" s="519">
        <v>0</v>
      </c>
      <c r="T972" s="520">
        <v>1</v>
      </c>
      <c r="U972" s="521">
        <v>1</v>
      </c>
      <c r="V972" s="522"/>
      <c r="W972" s="523"/>
      <c r="X972" s="524"/>
      <c r="Y972" s="64" t="s">
        <v>271</v>
      </c>
    </row>
    <row r="973" spans="1:25" ht="14.25" customHeight="1" x14ac:dyDescent="0.2">
      <c r="A973" s="64"/>
      <c r="B973" s="64"/>
      <c r="C973" s="509" t="str">
        <f t="shared" si="94"/>
        <v>Renewable Energy Certificate | 2023</v>
      </c>
      <c r="D973" s="510" t="s">
        <v>390</v>
      </c>
      <c r="E973" s="511">
        <v>2023</v>
      </c>
      <c r="F973" s="512"/>
      <c r="G973" s="513"/>
      <c r="H973" s="513"/>
      <c r="I973" s="514"/>
      <c r="J973" s="514"/>
      <c r="K973" s="515"/>
      <c r="L973" s="516"/>
      <c r="M973" s="517"/>
      <c r="N973" s="517"/>
      <c r="O973" s="517"/>
      <c r="P973" s="517"/>
      <c r="Q973" s="517"/>
      <c r="R973" s="518"/>
      <c r="S973" s="519">
        <v>0</v>
      </c>
      <c r="T973" s="520">
        <v>1</v>
      </c>
      <c r="U973" s="521">
        <v>1</v>
      </c>
      <c r="V973" s="522"/>
      <c r="W973" s="523"/>
      <c r="X973" s="524"/>
      <c r="Y973" s="64" t="s">
        <v>271</v>
      </c>
    </row>
    <row r="974" spans="1:25" ht="14.25" customHeight="1" x14ac:dyDescent="0.2">
      <c r="A974" s="64"/>
      <c r="B974" s="64"/>
      <c r="C974" s="509" t="str">
        <f t="shared" si="94"/>
        <v>Renewable Energy Certificate | 2024</v>
      </c>
      <c r="D974" s="510" t="s">
        <v>390</v>
      </c>
      <c r="E974" s="511">
        <v>2024</v>
      </c>
      <c r="F974" s="512"/>
      <c r="G974" s="513"/>
      <c r="H974" s="513"/>
      <c r="I974" s="514"/>
      <c r="J974" s="514"/>
      <c r="K974" s="515"/>
      <c r="L974" s="516"/>
      <c r="M974" s="517"/>
      <c r="N974" s="517"/>
      <c r="O974" s="517"/>
      <c r="P974" s="517"/>
      <c r="Q974" s="517"/>
      <c r="R974" s="518"/>
      <c r="S974" s="519">
        <v>0</v>
      </c>
      <c r="T974" s="520">
        <v>1</v>
      </c>
      <c r="U974" s="521">
        <v>1</v>
      </c>
      <c r="V974" s="522"/>
      <c r="W974" s="523"/>
      <c r="X974" s="524"/>
      <c r="Y974" s="64" t="s">
        <v>271</v>
      </c>
    </row>
    <row r="975" spans="1:25" ht="14.25" customHeight="1" x14ac:dyDescent="0.2">
      <c r="A975" s="64"/>
      <c r="B975" s="64"/>
      <c r="C975" s="509" t="str">
        <f t="shared" si="94"/>
        <v>Renewable Energy Certificate | 2025</v>
      </c>
      <c r="D975" s="510" t="s">
        <v>390</v>
      </c>
      <c r="E975" s="511">
        <v>2025</v>
      </c>
      <c r="F975" s="512"/>
      <c r="G975" s="513"/>
      <c r="H975" s="513"/>
      <c r="I975" s="514"/>
      <c r="J975" s="514"/>
      <c r="K975" s="515"/>
      <c r="L975" s="516"/>
      <c r="M975" s="517"/>
      <c r="N975" s="517"/>
      <c r="O975" s="517"/>
      <c r="P975" s="517"/>
      <c r="Q975" s="517"/>
      <c r="R975" s="518"/>
      <c r="S975" s="519">
        <v>0</v>
      </c>
      <c r="T975" s="520">
        <v>1</v>
      </c>
      <c r="U975" s="521">
        <v>1</v>
      </c>
      <c r="V975" s="522"/>
      <c r="W975" s="523"/>
      <c r="X975" s="524"/>
      <c r="Y975" s="64" t="s">
        <v>271</v>
      </c>
    </row>
    <row r="976" spans="1:25" ht="14.25" customHeight="1" x14ac:dyDescent="0.2">
      <c r="A976" s="64"/>
      <c r="B976" s="64"/>
      <c r="C976" s="509" t="str">
        <f t="shared" si="94"/>
        <v>Renewable Energy Certificate | 2026</v>
      </c>
      <c r="D976" s="510" t="s">
        <v>390</v>
      </c>
      <c r="E976" s="511">
        <v>2026</v>
      </c>
      <c r="F976" s="512"/>
      <c r="G976" s="513"/>
      <c r="H976" s="513"/>
      <c r="I976" s="514"/>
      <c r="J976" s="514"/>
      <c r="K976" s="515"/>
      <c r="L976" s="516"/>
      <c r="M976" s="517"/>
      <c r="N976" s="517"/>
      <c r="O976" s="517"/>
      <c r="P976" s="517"/>
      <c r="Q976" s="517"/>
      <c r="R976" s="518"/>
      <c r="S976" s="519">
        <v>0</v>
      </c>
      <c r="T976" s="520">
        <v>1</v>
      </c>
      <c r="U976" s="521">
        <v>1</v>
      </c>
      <c r="V976" s="522"/>
      <c r="W976" s="523"/>
      <c r="X976" s="524"/>
      <c r="Y976" s="64" t="s">
        <v>271</v>
      </c>
    </row>
    <row r="977" spans="1:25" ht="14.25" customHeight="1" x14ac:dyDescent="0.2">
      <c r="A977" s="64"/>
      <c r="B977" s="64"/>
      <c r="C977" s="509" t="str">
        <f t="shared" si="94"/>
        <v>Renewable Energy Certificate | 2027</v>
      </c>
      <c r="D977" s="510" t="s">
        <v>390</v>
      </c>
      <c r="E977" s="511">
        <v>2027</v>
      </c>
      <c r="F977" s="512"/>
      <c r="G977" s="513"/>
      <c r="H977" s="513"/>
      <c r="I977" s="514"/>
      <c r="J977" s="514"/>
      <c r="K977" s="515"/>
      <c r="L977" s="516"/>
      <c r="M977" s="517"/>
      <c r="N977" s="517"/>
      <c r="O977" s="517"/>
      <c r="P977" s="517"/>
      <c r="Q977" s="517"/>
      <c r="R977" s="518"/>
      <c r="S977" s="519">
        <v>0</v>
      </c>
      <c r="T977" s="520">
        <v>1</v>
      </c>
      <c r="U977" s="521">
        <v>1</v>
      </c>
      <c r="V977" s="522"/>
      <c r="W977" s="523"/>
      <c r="X977" s="524"/>
      <c r="Y977" s="64" t="s">
        <v>271</v>
      </c>
    </row>
    <row r="978" spans="1:25" ht="14.25" customHeight="1" x14ac:dyDescent="0.2">
      <c r="A978" s="64"/>
      <c r="B978" s="64"/>
      <c r="C978" s="509" t="str">
        <f t="shared" si="94"/>
        <v>Renewable Energy Certificate | 2028</v>
      </c>
      <c r="D978" s="510" t="s">
        <v>390</v>
      </c>
      <c r="E978" s="511">
        <v>2028</v>
      </c>
      <c r="F978" s="512"/>
      <c r="G978" s="513"/>
      <c r="H978" s="513"/>
      <c r="I978" s="514"/>
      <c r="J978" s="514"/>
      <c r="K978" s="515"/>
      <c r="L978" s="516"/>
      <c r="M978" s="517"/>
      <c r="N978" s="517"/>
      <c r="O978" s="517"/>
      <c r="P978" s="517"/>
      <c r="Q978" s="517"/>
      <c r="R978" s="518"/>
      <c r="S978" s="519">
        <v>0</v>
      </c>
      <c r="T978" s="520">
        <v>1</v>
      </c>
      <c r="U978" s="521">
        <v>1</v>
      </c>
      <c r="V978" s="522"/>
      <c r="W978" s="523"/>
      <c r="X978" s="524"/>
      <c r="Y978" s="64" t="s">
        <v>271</v>
      </c>
    </row>
    <row r="979" spans="1:25" ht="14.25" customHeight="1" x14ac:dyDescent="0.2">
      <c r="A979" s="64"/>
      <c r="B979" s="64"/>
      <c r="C979" s="509" t="str">
        <f t="shared" si="94"/>
        <v>Renewable Energy Certificate | 2029</v>
      </c>
      <c r="D979" s="510" t="s">
        <v>390</v>
      </c>
      <c r="E979" s="511">
        <v>2029</v>
      </c>
      <c r="F979" s="512"/>
      <c r="G979" s="513"/>
      <c r="H979" s="513"/>
      <c r="I979" s="514"/>
      <c r="J979" s="514"/>
      <c r="K979" s="515"/>
      <c r="L979" s="516"/>
      <c r="M979" s="517"/>
      <c r="N979" s="517"/>
      <c r="O979" s="517"/>
      <c r="P979" s="517"/>
      <c r="Q979" s="517"/>
      <c r="R979" s="518"/>
      <c r="S979" s="519">
        <v>0</v>
      </c>
      <c r="T979" s="520">
        <v>1</v>
      </c>
      <c r="U979" s="521">
        <v>1</v>
      </c>
      <c r="V979" s="522"/>
      <c r="W979" s="523"/>
      <c r="X979" s="524"/>
      <c r="Y979" s="64" t="s">
        <v>271</v>
      </c>
    </row>
    <row r="980" spans="1:25" ht="14.25" customHeight="1" thickBot="1" x14ac:dyDescent="0.25">
      <c r="A980" s="64"/>
      <c r="B980" s="64"/>
      <c r="C980" s="525" t="str">
        <f t="shared" si="94"/>
        <v>Renewable Energy Certificate | 2030</v>
      </c>
      <c r="D980" s="510" t="s">
        <v>390</v>
      </c>
      <c r="E980" s="527">
        <v>2030</v>
      </c>
      <c r="F980" s="528"/>
      <c r="G980" s="529"/>
      <c r="H980" s="529"/>
      <c r="I980" s="530"/>
      <c r="J980" s="530"/>
      <c r="K980" s="531"/>
      <c r="L980" s="532"/>
      <c r="M980" s="533"/>
      <c r="N980" s="533"/>
      <c r="O980" s="533"/>
      <c r="P980" s="533"/>
      <c r="Q980" s="533"/>
      <c r="R980" s="534"/>
      <c r="S980" s="535">
        <v>0</v>
      </c>
      <c r="T980" s="536">
        <v>1</v>
      </c>
      <c r="U980" s="537">
        <v>1</v>
      </c>
      <c r="V980" s="538"/>
      <c r="W980" s="539"/>
      <c r="X980" s="540"/>
      <c r="Y980" s="64" t="s">
        <v>271</v>
      </c>
    </row>
    <row r="981" spans="1:25" ht="14.25" customHeight="1" x14ac:dyDescent="0.2">
      <c r="A981" s="64"/>
      <c r="B981" s="64"/>
      <c r="C981" s="493" t="str">
        <f t="shared" si="94"/>
        <v>Korea | 2018</v>
      </c>
      <c r="D981" s="494" t="s">
        <v>814</v>
      </c>
      <c r="E981" s="584">
        <v>2018</v>
      </c>
      <c r="F981" s="496">
        <v>0.13788010754724125</v>
      </c>
      <c r="G981" s="497">
        <v>6.5853750899382738E-2</v>
      </c>
      <c r="H981" s="497"/>
      <c r="I981" s="498"/>
      <c r="J981" s="498"/>
      <c r="K981" s="499">
        <v>0</v>
      </c>
      <c r="L981" s="500">
        <v>0</v>
      </c>
      <c r="M981" s="501">
        <v>0.79524368538645052</v>
      </c>
      <c r="N981" s="501"/>
      <c r="O981" s="501">
        <v>1.0224561669254365E-3</v>
      </c>
      <c r="P981" s="501"/>
      <c r="Q981" s="501"/>
      <c r="R981" s="502"/>
      <c r="S981" s="503">
        <f t="shared" ref="S981:S1044" si="95">IFERROR(1-U981,"")</f>
        <v>0.20373385844662406</v>
      </c>
      <c r="T981" s="504">
        <f t="shared" ref="T981:T1044" si="96">IF(AND(ISBLANK(F981),ISBLANK(H981),ISBLANK(Q981),ISBLANK(M981)),"",SUM(K981:R981))</f>
        <v>0.79626614155337594</v>
      </c>
      <c r="U981" s="505">
        <f t="shared" ref="U981:U1044" si="97">IF(AND(ISBLANK(F981),ISBLANK(H981),ISBLANK(Q981),ISBLANK(M981)),"",SUM(L981:R981))</f>
        <v>0.79626614155337594</v>
      </c>
      <c r="V981" s="506">
        <v>2017</v>
      </c>
      <c r="W981" s="507" t="s">
        <v>354</v>
      </c>
      <c r="X981" s="546" t="s">
        <v>355</v>
      </c>
      <c r="Y981" s="64" t="s">
        <v>271</v>
      </c>
    </row>
    <row r="982" spans="1:25" ht="14.25" customHeight="1" x14ac:dyDescent="0.2">
      <c r="A982" s="64"/>
      <c r="B982" s="64"/>
      <c r="C982" s="509" t="str">
        <f t="shared" si="94"/>
        <v>Korea | 2019</v>
      </c>
      <c r="D982" s="510" t="s">
        <v>814</v>
      </c>
      <c r="E982" s="585">
        <v>2019</v>
      </c>
      <c r="F982" s="512">
        <v>0.12909549145897509</v>
      </c>
      <c r="G982" s="513">
        <v>6.7040044805376647E-2</v>
      </c>
      <c r="H982" s="513"/>
      <c r="I982" s="514"/>
      <c r="J982" s="514"/>
      <c r="K982" s="515">
        <v>0</v>
      </c>
      <c r="L982" s="516">
        <v>0</v>
      </c>
      <c r="M982" s="517">
        <v>0.80276299822645381</v>
      </c>
      <c r="N982" s="517"/>
      <c r="O982" s="517">
        <v>1.1014655091944367E-3</v>
      </c>
      <c r="P982" s="517"/>
      <c r="Q982" s="517"/>
      <c r="R982" s="518"/>
      <c r="S982" s="519">
        <f t="shared" si="95"/>
        <v>0.19613553626435176</v>
      </c>
      <c r="T982" s="520">
        <f t="shared" si="96"/>
        <v>0.80386446373564824</v>
      </c>
      <c r="U982" s="521">
        <f t="shared" si="97"/>
        <v>0.80386446373564824</v>
      </c>
      <c r="V982" s="522">
        <v>2018</v>
      </c>
      <c r="W982" s="523" t="s">
        <v>354</v>
      </c>
      <c r="X982" s="548" t="s">
        <v>355</v>
      </c>
      <c r="Y982" s="64" t="s">
        <v>271</v>
      </c>
    </row>
    <row r="983" spans="1:25" ht="14.25" customHeight="1" x14ac:dyDescent="0.2">
      <c r="A983" s="64"/>
      <c r="B983" s="64"/>
      <c r="C983" s="509" t="str">
        <f t="shared" si="94"/>
        <v>Korea | 2020</v>
      </c>
      <c r="D983" s="510" t="s">
        <v>814</v>
      </c>
      <c r="E983" s="585">
        <v>2020</v>
      </c>
      <c r="F983" s="512">
        <v>0.12055379630311511</v>
      </c>
      <c r="G983" s="513">
        <v>6.8193534133588626E-2</v>
      </c>
      <c r="H983" s="513"/>
      <c r="I983" s="514"/>
      <c r="J983" s="514"/>
      <c r="K983" s="515">
        <v>0</v>
      </c>
      <c r="L983" s="516">
        <v>0</v>
      </c>
      <c r="M983" s="517">
        <v>0.81007437955666839</v>
      </c>
      <c r="N983" s="517"/>
      <c r="O983" s="517">
        <v>1.1782900066278812E-3</v>
      </c>
      <c r="P983" s="517"/>
      <c r="Q983" s="517"/>
      <c r="R983" s="518"/>
      <c r="S983" s="519">
        <f t="shared" si="95"/>
        <v>0.18874733043670378</v>
      </c>
      <c r="T983" s="520">
        <f t="shared" si="96"/>
        <v>0.81125266956329622</v>
      </c>
      <c r="U983" s="521">
        <f t="shared" si="97"/>
        <v>0.81125266956329622</v>
      </c>
      <c r="V983" s="522">
        <v>2019</v>
      </c>
      <c r="W983" s="523" t="s">
        <v>354</v>
      </c>
      <c r="X983" s="548" t="s">
        <v>355</v>
      </c>
      <c r="Y983" s="64" t="s">
        <v>271</v>
      </c>
    </row>
    <row r="984" spans="1:25" ht="14.25" customHeight="1" x14ac:dyDescent="0.2">
      <c r="A984" s="64"/>
      <c r="B984" s="64"/>
      <c r="C984" s="509" t="str">
        <f t="shared" si="94"/>
        <v>Korea | 2021</v>
      </c>
      <c r="D984" s="510" t="s">
        <v>814</v>
      </c>
      <c r="E984" s="585">
        <v>2021</v>
      </c>
      <c r="F984" s="512">
        <v>0.12055379630311511</v>
      </c>
      <c r="G984" s="513">
        <v>6.8193534133588626E-2</v>
      </c>
      <c r="H984" s="513"/>
      <c r="I984" s="514"/>
      <c r="J984" s="514"/>
      <c r="K984" s="515">
        <v>0</v>
      </c>
      <c r="L984" s="516">
        <v>0</v>
      </c>
      <c r="M984" s="517">
        <v>0.81007437955666839</v>
      </c>
      <c r="N984" s="517"/>
      <c r="O984" s="517">
        <v>1.1782900066278812E-3</v>
      </c>
      <c r="P984" s="517"/>
      <c r="Q984" s="517"/>
      <c r="R984" s="518"/>
      <c r="S984" s="519">
        <f t="shared" si="95"/>
        <v>0.18874733043670378</v>
      </c>
      <c r="T984" s="520">
        <f t="shared" si="96"/>
        <v>0.81125266956329622</v>
      </c>
      <c r="U984" s="521">
        <f t="shared" si="97"/>
        <v>0.81125266956329622</v>
      </c>
      <c r="V984" s="522">
        <v>2019</v>
      </c>
      <c r="W984" s="523" t="s">
        <v>354</v>
      </c>
      <c r="X984" s="548" t="s">
        <v>355</v>
      </c>
      <c r="Y984" s="64" t="s">
        <v>271</v>
      </c>
    </row>
    <row r="985" spans="1:25" ht="14.25" customHeight="1" x14ac:dyDescent="0.2">
      <c r="A985" s="64"/>
      <c r="B985" s="64"/>
      <c r="C985" s="509" t="str">
        <f t="shared" si="94"/>
        <v>Korea | 2022</v>
      </c>
      <c r="D985" s="510" t="s">
        <v>814</v>
      </c>
      <c r="E985" s="511">
        <v>2022</v>
      </c>
      <c r="F985" s="512">
        <v>0.10124917817225509</v>
      </c>
      <c r="G985" s="513">
        <v>5.6147271531886915E-2</v>
      </c>
      <c r="H985" s="513"/>
      <c r="I985" s="514"/>
      <c r="J985" s="514"/>
      <c r="K985" s="515">
        <v>0</v>
      </c>
      <c r="L985" s="516">
        <v>0</v>
      </c>
      <c r="M985" s="517">
        <v>0.84155161078238006</v>
      </c>
      <c r="N985" s="517"/>
      <c r="O985" s="517">
        <v>1.051939513477975E-3</v>
      </c>
      <c r="P985" s="517"/>
      <c r="Q985" s="517"/>
      <c r="R985" s="518"/>
      <c r="S985" s="519">
        <f t="shared" si="95"/>
        <v>0.15739644970414202</v>
      </c>
      <c r="T985" s="520">
        <f t="shared" si="96"/>
        <v>0.84260355029585798</v>
      </c>
      <c r="U985" s="521">
        <f t="shared" si="97"/>
        <v>0.84260355029585798</v>
      </c>
      <c r="V985" s="522">
        <v>2021</v>
      </c>
      <c r="W985" s="523" t="s">
        <v>788</v>
      </c>
      <c r="X985" s="524" t="s">
        <v>355</v>
      </c>
      <c r="Y985" s="64" t="s">
        <v>271</v>
      </c>
    </row>
    <row r="986" spans="1:25" ht="14.25" customHeight="1" x14ac:dyDescent="0.2">
      <c r="A986" s="64"/>
      <c r="B986" s="64"/>
      <c r="C986" s="509" t="str">
        <f t="shared" si="94"/>
        <v>Korea | 2023</v>
      </c>
      <c r="D986" s="510" t="s">
        <v>814</v>
      </c>
      <c r="E986" s="511">
        <v>2023</v>
      </c>
      <c r="F986" s="512"/>
      <c r="G986" s="513"/>
      <c r="H986" s="513"/>
      <c r="I986" s="514"/>
      <c r="J986" s="514"/>
      <c r="K986" s="515"/>
      <c r="L986" s="516"/>
      <c r="M986" s="517"/>
      <c r="N986" s="517"/>
      <c r="O986" s="517"/>
      <c r="P986" s="517"/>
      <c r="Q986" s="517"/>
      <c r="R986" s="518"/>
      <c r="S986" s="519" t="str">
        <f t="shared" si="95"/>
        <v/>
      </c>
      <c r="T986" s="520" t="str">
        <f t="shared" si="96"/>
        <v/>
      </c>
      <c r="U986" s="521" t="str">
        <f t="shared" si="97"/>
        <v/>
      </c>
      <c r="V986" s="522"/>
      <c r="W986" s="523"/>
      <c r="X986" s="524"/>
      <c r="Y986" s="64" t="s">
        <v>271</v>
      </c>
    </row>
    <row r="987" spans="1:25" ht="14.25" customHeight="1" x14ac:dyDescent="0.2">
      <c r="A987" s="64"/>
      <c r="B987" s="64"/>
      <c r="C987" s="509" t="str">
        <f t="shared" si="94"/>
        <v>Korea | 2024</v>
      </c>
      <c r="D987" s="510" t="s">
        <v>814</v>
      </c>
      <c r="E987" s="511">
        <v>2024</v>
      </c>
      <c r="F987" s="512"/>
      <c r="G987" s="513"/>
      <c r="H987" s="513"/>
      <c r="I987" s="514"/>
      <c r="J987" s="514"/>
      <c r="K987" s="515"/>
      <c r="L987" s="516"/>
      <c r="M987" s="517"/>
      <c r="N987" s="517"/>
      <c r="O987" s="517"/>
      <c r="P987" s="517"/>
      <c r="Q987" s="517"/>
      <c r="R987" s="518"/>
      <c r="S987" s="519" t="str">
        <f t="shared" si="95"/>
        <v/>
      </c>
      <c r="T987" s="520" t="str">
        <f t="shared" si="96"/>
        <v/>
      </c>
      <c r="U987" s="521" t="str">
        <f t="shared" si="97"/>
        <v/>
      </c>
      <c r="V987" s="522"/>
      <c r="W987" s="523"/>
      <c r="X987" s="524"/>
      <c r="Y987" s="64" t="s">
        <v>271</v>
      </c>
    </row>
    <row r="988" spans="1:25" ht="14.25" customHeight="1" x14ac:dyDescent="0.2">
      <c r="A988" s="64"/>
      <c r="B988" s="64"/>
      <c r="C988" s="509" t="str">
        <f t="shared" si="94"/>
        <v>Korea | 2025</v>
      </c>
      <c r="D988" s="510" t="s">
        <v>814</v>
      </c>
      <c r="E988" s="511">
        <v>2025</v>
      </c>
      <c r="F988" s="512"/>
      <c r="G988" s="513"/>
      <c r="H988" s="513"/>
      <c r="I988" s="514"/>
      <c r="J988" s="514"/>
      <c r="K988" s="515"/>
      <c r="L988" s="516"/>
      <c r="M988" s="517"/>
      <c r="N988" s="517"/>
      <c r="O988" s="517"/>
      <c r="P988" s="517"/>
      <c r="Q988" s="517"/>
      <c r="R988" s="518"/>
      <c r="S988" s="519" t="str">
        <f t="shared" si="95"/>
        <v/>
      </c>
      <c r="T988" s="520" t="str">
        <f t="shared" si="96"/>
        <v/>
      </c>
      <c r="U988" s="521" t="str">
        <f t="shared" si="97"/>
        <v/>
      </c>
      <c r="V988" s="522"/>
      <c r="W988" s="523"/>
      <c r="X988" s="524"/>
      <c r="Y988" s="64" t="s">
        <v>271</v>
      </c>
    </row>
    <row r="989" spans="1:25" ht="14.25" customHeight="1" x14ac:dyDescent="0.2">
      <c r="A989" s="64"/>
      <c r="B989" s="64"/>
      <c r="C989" s="509" t="str">
        <f t="shared" si="94"/>
        <v>Korea | 2026</v>
      </c>
      <c r="D989" s="510" t="s">
        <v>814</v>
      </c>
      <c r="E989" s="511">
        <v>2026</v>
      </c>
      <c r="F989" s="512"/>
      <c r="G989" s="513"/>
      <c r="H989" s="513"/>
      <c r="I989" s="514"/>
      <c r="J989" s="514"/>
      <c r="K989" s="515"/>
      <c r="L989" s="516"/>
      <c r="M989" s="517"/>
      <c r="N989" s="517"/>
      <c r="O989" s="517"/>
      <c r="P989" s="517"/>
      <c r="Q989" s="517"/>
      <c r="R989" s="518"/>
      <c r="S989" s="519" t="str">
        <f t="shared" si="95"/>
        <v/>
      </c>
      <c r="T989" s="520" t="str">
        <f t="shared" si="96"/>
        <v/>
      </c>
      <c r="U989" s="521" t="str">
        <f t="shared" si="97"/>
        <v/>
      </c>
      <c r="V989" s="522"/>
      <c r="W989" s="523"/>
      <c r="X989" s="524"/>
      <c r="Y989" s="64" t="s">
        <v>271</v>
      </c>
    </row>
    <row r="990" spans="1:25" ht="14.25" customHeight="1" x14ac:dyDescent="0.2">
      <c r="A990" s="64"/>
      <c r="B990" s="64"/>
      <c r="C990" s="509" t="str">
        <f t="shared" si="94"/>
        <v>Korea | 2027</v>
      </c>
      <c r="D990" s="510" t="s">
        <v>814</v>
      </c>
      <c r="E990" s="511">
        <v>2027</v>
      </c>
      <c r="F990" s="512"/>
      <c r="G990" s="513"/>
      <c r="H990" s="513"/>
      <c r="I990" s="514"/>
      <c r="J990" s="514"/>
      <c r="K990" s="515"/>
      <c r="L990" s="516"/>
      <c r="M990" s="517"/>
      <c r="N990" s="517"/>
      <c r="O990" s="517"/>
      <c r="P990" s="517"/>
      <c r="Q990" s="517"/>
      <c r="R990" s="518"/>
      <c r="S990" s="519" t="str">
        <f t="shared" si="95"/>
        <v/>
      </c>
      <c r="T990" s="520" t="str">
        <f t="shared" si="96"/>
        <v/>
      </c>
      <c r="U990" s="521" t="str">
        <f t="shared" si="97"/>
        <v/>
      </c>
      <c r="V990" s="522"/>
      <c r="W990" s="523"/>
      <c r="X990" s="524"/>
      <c r="Y990" s="64" t="s">
        <v>271</v>
      </c>
    </row>
    <row r="991" spans="1:25" ht="14.25" customHeight="1" x14ac:dyDescent="0.2">
      <c r="A991" s="64"/>
      <c r="B991" s="64"/>
      <c r="C991" s="509" t="str">
        <f t="shared" si="94"/>
        <v>Korea | 2028</v>
      </c>
      <c r="D991" s="510" t="s">
        <v>814</v>
      </c>
      <c r="E991" s="511">
        <v>2028</v>
      </c>
      <c r="F991" s="512"/>
      <c r="G991" s="513"/>
      <c r="H991" s="513"/>
      <c r="I991" s="514"/>
      <c r="J991" s="514"/>
      <c r="K991" s="515"/>
      <c r="L991" s="516"/>
      <c r="M991" s="517"/>
      <c r="N991" s="517"/>
      <c r="O991" s="517"/>
      <c r="P991" s="517"/>
      <c r="Q991" s="517"/>
      <c r="R991" s="518"/>
      <c r="S991" s="519" t="str">
        <f t="shared" si="95"/>
        <v/>
      </c>
      <c r="T991" s="520" t="str">
        <f t="shared" si="96"/>
        <v/>
      </c>
      <c r="U991" s="521" t="str">
        <f t="shared" si="97"/>
        <v/>
      </c>
      <c r="V991" s="522"/>
      <c r="W991" s="523"/>
      <c r="X991" s="524"/>
      <c r="Y991" s="64" t="s">
        <v>271</v>
      </c>
    </row>
    <row r="992" spans="1:25" ht="14.25" customHeight="1" x14ac:dyDescent="0.2">
      <c r="A992" s="64"/>
      <c r="B992" s="64"/>
      <c r="C992" s="509" t="str">
        <f t="shared" si="94"/>
        <v>Korea | 2029</v>
      </c>
      <c r="D992" s="510" t="s">
        <v>814</v>
      </c>
      <c r="E992" s="511">
        <v>2029</v>
      </c>
      <c r="F992" s="512"/>
      <c r="G992" s="513"/>
      <c r="H992" s="513"/>
      <c r="I992" s="514"/>
      <c r="J992" s="514"/>
      <c r="K992" s="515"/>
      <c r="L992" s="516"/>
      <c r="M992" s="517"/>
      <c r="N992" s="517"/>
      <c r="O992" s="517"/>
      <c r="P992" s="517"/>
      <c r="Q992" s="517"/>
      <c r="R992" s="518"/>
      <c r="S992" s="519" t="str">
        <f t="shared" si="95"/>
        <v/>
      </c>
      <c r="T992" s="520" t="str">
        <f t="shared" si="96"/>
        <v/>
      </c>
      <c r="U992" s="521" t="str">
        <f t="shared" si="97"/>
        <v/>
      </c>
      <c r="V992" s="522"/>
      <c r="W992" s="523"/>
      <c r="X992" s="524"/>
      <c r="Y992" s="64" t="s">
        <v>271</v>
      </c>
    </row>
    <row r="993" spans="1:25" ht="14.25" customHeight="1" thickBot="1" x14ac:dyDescent="0.25">
      <c r="A993" s="64"/>
      <c r="B993" s="64"/>
      <c r="C993" s="525" t="str">
        <f t="shared" si="94"/>
        <v>Korea | 2030</v>
      </c>
      <c r="D993" s="510" t="s">
        <v>814</v>
      </c>
      <c r="E993" s="527">
        <v>2030</v>
      </c>
      <c r="F993" s="528"/>
      <c r="G993" s="529"/>
      <c r="H993" s="529"/>
      <c r="I993" s="530"/>
      <c r="J993" s="530"/>
      <c r="K993" s="531"/>
      <c r="L993" s="532"/>
      <c r="M993" s="533"/>
      <c r="N993" s="533"/>
      <c r="O993" s="533"/>
      <c r="P993" s="533"/>
      <c r="Q993" s="533"/>
      <c r="R993" s="534"/>
      <c r="S993" s="535" t="str">
        <f t="shared" si="95"/>
        <v/>
      </c>
      <c r="T993" s="536" t="str">
        <f t="shared" si="96"/>
        <v/>
      </c>
      <c r="U993" s="537" t="str">
        <f t="shared" si="97"/>
        <v/>
      </c>
      <c r="V993" s="538"/>
      <c r="W993" s="539"/>
      <c r="X993" s="540"/>
      <c r="Y993" s="64" t="s">
        <v>271</v>
      </c>
    </row>
    <row r="994" spans="1:25" ht="14.25" customHeight="1" x14ac:dyDescent="0.2">
      <c r="A994" s="64"/>
      <c r="B994" s="64"/>
      <c r="C994" s="493" t="str">
        <f t="shared" si="94"/>
        <v>Romania | 2018</v>
      </c>
      <c r="D994" s="494" t="s">
        <v>130</v>
      </c>
      <c r="E994" s="584">
        <v>2018</v>
      </c>
      <c r="F994" s="496">
        <v>0.23731788547841626</v>
      </c>
      <c r="G994" s="497">
        <v>5.6900741959957299E-3</v>
      </c>
      <c r="H994" s="497">
        <v>0.15511077963660677</v>
      </c>
      <c r="I994" s="498"/>
      <c r="J994" s="498"/>
      <c r="K994" s="499">
        <v>0.18597862846708757</v>
      </c>
      <c r="L994" s="500">
        <v>7.908238713078811E-3</v>
      </c>
      <c r="M994" s="501">
        <v>0.26496778839353446</v>
      </c>
      <c r="N994" s="501"/>
      <c r="O994" s="501">
        <v>3.0257049905486902E-2</v>
      </c>
      <c r="P994" s="501"/>
      <c r="Q994" s="501">
        <v>0.11276955520979334</v>
      </c>
      <c r="R994" s="502"/>
      <c r="S994" s="503">
        <f t="shared" si="95"/>
        <v>0.5840973677781065</v>
      </c>
      <c r="T994" s="504">
        <f t="shared" si="96"/>
        <v>0.60188126068898107</v>
      </c>
      <c r="U994" s="505">
        <f t="shared" si="97"/>
        <v>0.4159026322218935</v>
      </c>
      <c r="V994" s="506">
        <v>2017</v>
      </c>
      <c r="W994" s="507" t="s">
        <v>354</v>
      </c>
      <c r="X994" s="546" t="s">
        <v>355</v>
      </c>
      <c r="Y994" s="64" t="s">
        <v>271</v>
      </c>
    </row>
    <row r="995" spans="1:25" ht="14.25" customHeight="1" x14ac:dyDescent="0.2">
      <c r="A995" s="64"/>
      <c r="B995" s="64"/>
      <c r="C995" s="509" t="str">
        <f t="shared" si="94"/>
        <v>Romania | 2019</v>
      </c>
      <c r="D995" s="510" t="s">
        <v>130</v>
      </c>
      <c r="E995" s="585">
        <v>2019</v>
      </c>
      <c r="F995" s="512">
        <v>0.21665414708404521</v>
      </c>
      <c r="G995" s="513">
        <v>4.8859610053778816E-3</v>
      </c>
      <c r="H995" s="513">
        <v>0.16256622637621237</v>
      </c>
      <c r="I995" s="514"/>
      <c r="J995" s="514"/>
      <c r="K995" s="515">
        <v>0.19170915569264316</v>
      </c>
      <c r="L995" s="516">
        <v>7.9106035325165695E-3</v>
      </c>
      <c r="M995" s="517">
        <v>0.26961530535594397</v>
      </c>
      <c r="N995" s="517"/>
      <c r="O995" s="517">
        <v>3.0455823600188791E-2</v>
      </c>
      <c r="P995" s="517"/>
      <c r="Q995" s="517">
        <v>0.11620277735307218</v>
      </c>
      <c r="R995" s="518"/>
      <c r="S995" s="519">
        <f t="shared" si="95"/>
        <v>0.5758154901582786</v>
      </c>
      <c r="T995" s="520">
        <f t="shared" si="96"/>
        <v>0.61589366553436464</v>
      </c>
      <c r="U995" s="521">
        <f t="shared" si="97"/>
        <v>0.42418450984172146</v>
      </c>
      <c r="V995" s="522">
        <v>2018</v>
      </c>
      <c r="W995" s="523" t="s">
        <v>354</v>
      </c>
      <c r="X995" s="548" t="s">
        <v>355</v>
      </c>
      <c r="Y995" s="64" t="s">
        <v>271</v>
      </c>
    </row>
    <row r="996" spans="1:25" ht="14.25" customHeight="1" x14ac:dyDescent="0.2">
      <c r="A996" s="64"/>
      <c r="B996" s="64"/>
      <c r="C996" s="509" t="str">
        <f t="shared" si="94"/>
        <v>Romania | 2020</v>
      </c>
      <c r="D996" s="510" t="s">
        <v>130</v>
      </c>
      <c r="E996" s="585">
        <v>2020</v>
      </c>
      <c r="F996" s="512">
        <v>0.19453924914675766</v>
      </c>
      <c r="G996" s="513">
        <v>4.0253770780579101E-3</v>
      </c>
      <c r="H996" s="513">
        <v>0.17054524936694923</v>
      </c>
      <c r="I996" s="514"/>
      <c r="J996" s="514"/>
      <c r="K996" s="515">
        <v>0.19784212264670262</v>
      </c>
      <c r="L996" s="516">
        <v>7.9131344269514469E-3</v>
      </c>
      <c r="M996" s="517">
        <v>0.27458920510844431</v>
      </c>
      <c r="N996" s="517"/>
      <c r="O996" s="517">
        <v>3.0668556644280521E-2</v>
      </c>
      <c r="P996" s="517"/>
      <c r="Q996" s="517">
        <v>0.11987710558185621</v>
      </c>
      <c r="R996" s="518"/>
      <c r="S996" s="519">
        <f t="shared" si="95"/>
        <v>0.56695199823846743</v>
      </c>
      <c r="T996" s="520">
        <f t="shared" si="96"/>
        <v>0.630890124408235</v>
      </c>
      <c r="U996" s="521">
        <f t="shared" si="97"/>
        <v>0.43304800176153252</v>
      </c>
      <c r="V996" s="522">
        <v>2019</v>
      </c>
      <c r="W996" s="523" t="s">
        <v>354</v>
      </c>
      <c r="X996" s="548" t="s">
        <v>355</v>
      </c>
      <c r="Y996" s="64" t="s">
        <v>271</v>
      </c>
    </row>
    <row r="997" spans="1:25" ht="14.25" customHeight="1" x14ac:dyDescent="0.2">
      <c r="A997" s="64"/>
      <c r="B997" s="64"/>
      <c r="C997" s="509" t="str">
        <f t="shared" si="94"/>
        <v>Romania | 2021</v>
      </c>
      <c r="D997" s="510" t="s">
        <v>130</v>
      </c>
      <c r="E997" s="585">
        <v>2021</v>
      </c>
      <c r="F997" s="512">
        <v>0.17081476198965947</v>
      </c>
      <c r="G997" s="513">
        <v>3.1021572472811551E-3</v>
      </c>
      <c r="H997" s="513">
        <v>0.17910500980566946</v>
      </c>
      <c r="I997" s="514"/>
      <c r="J997" s="514"/>
      <c r="K997" s="515">
        <v>0.20442146550187199</v>
      </c>
      <c r="L997" s="516">
        <v>7.9158495275450172E-3</v>
      </c>
      <c r="M997" s="517">
        <v>0.27992512034230699</v>
      </c>
      <c r="N997" s="517"/>
      <c r="O997" s="517">
        <v>3.0896773043323229E-2</v>
      </c>
      <c r="P997" s="517"/>
      <c r="Q997" s="517">
        <v>0.12381886254234266</v>
      </c>
      <c r="R997" s="518"/>
      <c r="S997" s="519">
        <f t="shared" si="95"/>
        <v>0.55744339454448211</v>
      </c>
      <c r="T997" s="520">
        <f t="shared" si="96"/>
        <v>0.64697807095738991</v>
      </c>
      <c r="U997" s="521">
        <f t="shared" si="97"/>
        <v>0.44255660545551789</v>
      </c>
      <c r="V997" s="522">
        <v>2020</v>
      </c>
      <c r="W997" s="523" t="s">
        <v>354</v>
      </c>
      <c r="X997" s="548" t="s">
        <v>355</v>
      </c>
      <c r="Y997" s="64" t="s">
        <v>271</v>
      </c>
    </row>
    <row r="998" spans="1:25" ht="14.25" customHeight="1" x14ac:dyDescent="0.2">
      <c r="A998" s="64"/>
      <c r="B998" s="64"/>
      <c r="C998" s="509" t="str">
        <f t="shared" si="94"/>
        <v>Romania | 2022</v>
      </c>
      <c r="D998" s="510" t="s">
        <v>130</v>
      </c>
      <c r="E998" s="511">
        <v>2022</v>
      </c>
      <c r="F998" s="512">
        <v>0.17081476198965947</v>
      </c>
      <c r="G998" s="513">
        <v>3.1021572472811551E-3</v>
      </c>
      <c r="H998" s="513">
        <v>0.17910500980566946</v>
      </c>
      <c r="I998" s="514"/>
      <c r="J998" s="514"/>
      <c r="K998" s="515">
        <v>0.20442146550187199</v>
      </c>
      <c r="L998" s="516">
        <v>7.9158495275450172E-3</v>
      </c>
      <c r="M998" s="517">
        <v>0.27992512034230699</v>
      </c>
      <c r="N998" s="517"/>
      <c r="O998" s="517">
        <v>3.0896773043323229E-2</v>
      </c>
      <c r="P998" s="517"/>
      <c r="Q998" s="517">
        <v>0.12381886254234266</v>
      </c>
      <c r="R998" s="518"/>
      <c r="S998" s="519">
        <f t="shared" si="95"/>
        <v>0.55744339454448211</v>
      </c>
      <c r="T998" s="520">
        <f t="shared" si="96"/>
        <v>0.64697807095738991</v>
      </c>
      <c r="U998" s="521">
        <f t="shared" si="97"/>
        <v>0.44255660545551789</v>
      </c>
      <c r="V998" s="522">
        <v>2020</v>
      </c>
      <c r="W998" s="523" t="s">
        <v>788</v>
      </c>
      <c r="X998" s="524" t="s">
        <v>355</v>
      </c>
      <c r="Y998" s="64" t="s">
        <v>271</v>
      </c>
    </row>
    <row r="999" spans="1:25" ht="14.25" customHeight="1" x14ac:dyDescent="0.2">
      <c r="A999" s="64"/>
      <c r="B999" s="64"/>
      <c r="C999" s="509" t="str">
        <f t="shared" si="94"/>
        <v>Romania | 2023</v>
      </c>
      <c r="D999" s="510" t="s">
        <v>130</v>
      </c>
      <c r="E999" s="511">
        <v>2023</v>
      </c>
      <c r="F999" s="512"/>
      <c r="G999" s="513"/>
      <c r="H999" s="513"/>
      <c r="I999" s="514"/>
      <c r="J999" s="514"/>
      <c r="K999" s="515"/>
      <c r="L999" s="516"/>
      <c r="M999" s="517"/>
      <c r="N999" s="517"/>
      <c r="O999" s="517"/>
      <c r="P999" s="517"/>
      <c r="Q999" s="517"/>
      <c r="R999" s="518"/>
      <c r="S999" s="519" t="str">
        <f t="shared" si="95"/>
        <v/>
      </c>
      <c r="T999" s="520" t="str">
        <f t="shared" si="96"/>
        <v/>
      </c>
      <c r="U999" s="521" t="str">
        <f t="shared" si="97"/>
        <v/>
      </c>
      <c r="V999" s="522"/>
      <c r="W999" s="523"/>
      <c r="X999" s="524"/>
      <c r="Y999" s="64" t="s">
        <v>271</v>
      </c>
    </row>
    <row r="1000" spans="1:25" ht="14.25" customHeight="1" x14ac:dyDescent="0.2">
      <c r="A1000" s="64"/>
      <c r="B1000" s="64"/>
      <c r="C1000" s="509" t="str">
        <f t="shared" si="94"/>
        <v>Romania | 2024</v>
      </c>
      <c r="D1000" s="510" t="s">
        <v>130</v>
      </c>
      <c r="E1000" s="511">
        <v>2024</v>
      </c>
      <c r="F1000" s="512"/>
      <c r="G1000" s="513"/>
      <c r="H1000" s="513"/>
      <c r="I1000" s="514"/>
      <c r="J1000" s="514"/>
      <c r="K1000" s="515"/>
      <c r="L1000" s="516"/>
      <c r="M1000" s="517"/>
      <c r="N1000" s="517"/>
      <c r="O1000" s="517"/>
      <c r="P1000" s="517"/>
      <c r="Q1000" s="517"/>
      <c r="R1000" s="518"/>
      <c r="S1000" s="519" t="str">
        <f t="shared" si="95"/>
        <v/>
      </c>
      <c r="T1000" s="520" t="str">
        <f t="shared" si="96"/>
        <v/>
      </c>
      <c r="U1000" s="521" t="str">
        <f t="shared" si="97"/>
        <v/>
      </c>
      <c r="V1000" s="522"/>
      <c r="W1000" s="523"/>
      <c r="X1000" s="524"/>
      <c r="Y1000" s="64" t="s">
        <v>271</v>
      </c>
    </row>
    <row r="1001" spans="1:25" ht="14.25" customHeight="1" x14ac:dyDescent="0.2">
      <c r="A1001" s="64"/>
      <c r="B1001" s="64"/>
      <c r="C1001" s="509" t="str">
        <f t="shared" si="94"/>
        <v>Romania | 2025</v>
      </c>
      <c r="D1001" s="510" t="s">
        <v>130</v>
      </c>
      <c r="E1001" s="511">
        <v>2025</v>
      </c>
      <c r="F1001" s="512"/>
      <c r="G1001" s="513"/>
      <c r="H1001" s="513"/>
      <c r="I1001" s="514"/>
      <c r="J1001" s="514"/>
      <c r="K1001" s="515"/>
      <c r="L1001" s="516"/>
      <c r="M1001" s="517"/>
      <c r="N1001" s="517"/>
      <c r="O1001" s="517"/>
      <c r="P1001" s="517"/>
      <c r="Q1001" s="517"/>
      <c r="R1001" s="518"/>
      <c r="S1001" s="519" t="str">
        <f t="shared" si="95"/>
        <v/>
      </c>
      <c r="T1001" s="520" t="str">
        <f t="shared" si="96"/>
        <v/>
      </c>
      <c r="U1001" s="521" t="str">
        <f t="shared" si="97"/>
        <v/>
      </c>
      <c r="V1001" s="522"/>
      <c r="W1001" s="523"/>
      <c r="X1001" s="524"/>
      <c r="Y1001" s="64" t="s">
        <v>271</v>
      </c>
    </row>
    <row r="1002" spans="1:25" ht="14.25" customHeight="1" x14ac:dyDescent="0.2">
      <c r="A1002" s="64"/>
      <c r="B1002" s="64"/>
      <c r="C1002" s="509" t="str">
        <f t="shared" si="94"/>
        <v>Romania | 2026</v>
      </c>
      <c r="D1002" s="510" t="s">
        <v>130</v>
      </c>
      <c r="E1002" s="511">
        <v>2026</v>
      </c>
      <c r="F1002" s="512"/>
      <c r="G1002" s="513"/>
      <c r="H1002" s="513"/>
      <c r="I1002" s="514"/>
      <c r="J1002" s="514"/>
      <c r="K1002" s="515"/>
      <c r="L1002" s="516"/>
      <c r="M1002" s="517"/>
      <c r="N1002" s="517"/>
      <c r="O1002" s="517"/>
      <c r="P1002" s="517"/>
      <c r="Q1002" s="517"/>
      <c r="R1002" s="518"/>
      <c r="S1002" s="519" t="str">
        <f t="shared" si="95"/>
        <v/>
      </c>
      <c r="T1002" s="520" t="str">
        <f t="shared" si="96"/>
        <v/>
      </c>
      <c r="U1002" s="521" t="str">
        <f t="shared" si="97"/>
        <v/>
      </c>
      <c r="V1002" s="522"/>
      <c r="W1002" s="523"/>
      <c r="X1002" s="524"/>
      <c r="Y1002" s="64" t="s">
        <v>271</v>
      </c>
    </row>
    <row r="1003" spans="1:25" ht="14.25" customHeight="1" x14ac:dyDescent="0.2">
      <c r="A1003" s="64"/>
      <c r="B1003" s="64"/>
      <c r="C1003" s="509" t="str">
        <f t="shared" si="94"/>
        <v>Romania | 2027</v>
      </c>
      <c r="D1003" s="510" t="s">
        <v>130</v>
      </c>
      <c r="E1003" s="511">
        <v>2027</v>
      </c>
      <c r="F1003" s="512"/>
      <c r="G1003" s="513"/>
      <c r="H1003" s="513"/>
      <c r="I1003" s="514"/>
      <c r="J1003" s="514"/>
      <c r="K1003" s="515"/>
      <c r="L1003" s="516"/>
      <c r="M1003" s="517"/>
      <c r="N1003" s="517"/>
      <c r="O1003" s="517"/>
      <c r="P1003" s="517"/>
      <c r="Q1003" s="517"/>
      <c r="R1003" s="518"/>
      <c r="S1003" s="519" t="str">
        <f t="shared" si="95"/>
        <v/>
      </c>
      <c r="T1003" s="520" t="str">
        <f t="shared" si="96"/>
        <v/>
      </c>
      <c r="U1003" s="521" t="str">
        <f t="shared" si="97"/>
        <v/>
      </c>
      <c r="V1003" s="522"/>
      <c r="W1003" s="523"/>
      <c r="X1003" s="524"/>
      <c r="Y1003" s="64" t="s">
        <v>271</v>
      </c>
    </row>
    <row r="1004" spans="1:25" ht="14.25" customHeight="1" x14ac:dyDescent="0.2">
      <c r="A1004" s="64"/>
      <c r="B1004" s="64"/>
      <c r="C1004" s="509" t="str">
        <f t="shared" si="94"/>
        <v>Romania | 2028</v>
      </c>
      <c r="D1004" s="510" t="s">
        <v>130</v>
      </c>
      <c r="E1004" s="511">
        <v>2028</v>
      </c>
      <c r="F1004" s="512"/>
      <c r="G1004" s="513"/>
      <c r="H1004" s="513"/>
      <c r="I1004" s="514"/>
      <c r="J1004" s="514"/>
      <c r="K1004" s="515"/>
      <c r="L1004" s="516"/>
      <c r="M1004" s="517"/>
      <c r="N1004" s="517"/>
      <c r="O1004" s="517"/>
      <c r="P1004" s="517"/>
      <c r="Q1004" s="517"/>
      <c r="R1004" s="518"/>
      <c r="S1004" s="519" t="str">
        <f t="shared" si="95"/>
        <v/>
      </c>
      <c r="T1004" s="520" t="str">
        <f t="shared" si="96"/>
        <v/>
      </c>
      <c r="U1004" s="521" t="str">
        <f t="shared" si="97"/>
        <v/>
      </c>
      <c r="V1004" s="522"/>
      <c r="W1004" s="523"/>
      <c r="X1004" s="524"/>
      <c r="Y1004" s="64" t="s">
        <v>271</v>
      </c>
    </row>
    <row r="1005" spans="1:25" ht="14.25" customHeight="1" x14ac:dyDescent="0.2">
      <c r="A1005" s="64"/>
      <c r="B1005" s="64"/>
      <c r="C1005" s="509" t="str">
        <f t="shared" si="94"/>
        <v>Romania | 2029</v>
      </c>
      <c r="D1005" s="510" t="s">
        <v>130</v>
      </c>
      <c r="E1005" s="511">
        <v>2029</v>
      </c>
      <c r="F1005" s="512"/>
      <c r="G1005" s="513"/>
      <c r="H1005" s="513"/>
      <c r="I1005" s="514"/>
      <c r="J1005" s="514"/>
      <c r="K1005" s="515"/>
      <c r="L1005" s="516"/>
      <c r="M1005" s="517"/>
      <c r="N1005" s="517"/>
      <c r="O1005" s="517"/>
      <c r="P1005" s="517"/>
      <c r="Q1005" s="517"/>
      <c r="R1005" s="518"/>
      <c r="S1005" s="519" t="str">
        <f t="shared" si="95"/>
        <v/>
      </c>
      <c r="T1005" s="520" t="str">
        <f t="shared" si="96"/>
        <v/>
      </c>
      <c r="U1005" s="521" t="str">
        <f t="shared" si="97"/>
        <v/>
      </c>
      <c r="V1005" s="522"/>
      <c r="W1005" s="523"/>
      <c r="X1005" s="524"/>
      <c r="Y1005" s="64" t="s">
        <v>271</v>
      </c>
    </row>
    <row r="1006" spans="1:25" ht="14.25" customHeight="1" thickBot="1" x14ac:dyDescent="0.25">
      <c r="A1006" s="64"/>
      <c r="B1006" s="64"/>
      <c r="C1006" s="525" t="str">
        <f t="shared" si="94"/>
        <v>Romania | 2030</v>
      </c>
      <c r="D1006" s="510" t="s">
        <v>130</v>
      </c>
      <c r="E1006" s="527">
        <v>2030</v>
      </c>
      <c r="F1006" s="528"/>
      <c r="G1006" s="529"/>
      <c r="H1006" s="529"/>
      <c r="I1006" s="530"/>
      <c r="J1006" s="530"/>
      <c r="K1006" s="531"/>
      <c r="L1006" s="532"/>
      <c r="M1006" s="533"/>
      <c r="N1006" s="533"/>
      <c r="O1006" s="533"/>
      <c r="P1006" s="533"/>
      <c r="Q1006" s="533"/>
      <c r="R1006" s="534"/>
      <c r="S1006" s="535" t="str">
        <f t="shared" si="95"/>
        <v/>
      </c>
      <c r="T1006" s="536" t="str">
        <f t="shared" si="96"/>
        <v/>
      </c>
      <c r="U1006" s="537" t="str">
        <f t="shared" si="97"/>
        <v/>
      </c>
      <c r="V1006" s="538"/>
      <c r="W1006" s="539"/>
      <c r="X1006" s="540"/>
      <c r="Y1006" s="64" t="s">
        <v>271</v>
      </c>
    </row>
    <row r="1007" spans="1:25" ht="14.25" customHeight="1" x14ac:dyDescent="0.2">
      <c r="A1007" s="64"/>
      <c r="B1007" s="64"/>
      <c r="C1007" s="493" t="str">
        <f t="shared" si="94"/>
        <v>Russia | 2018</v>
      </c>
      <c r="D1007" s="494" t="s">
        <v>274</v>
      </c>
      <c r="E1007" s="584">
        <v>2018</v>
      </c>
      <c r="F1007" s="496">
        <v>0.15395197291581525</v>
      </c>
      <c r="G1007" s="497">
        <v>8.684149603198528E-3</v>
      </c>
      <c r="H1007" s="497">
        <v>0.46879985141811581</v>
      </c>
      <c r="I1007" s="498"/>
      <c r="J1007" s="498">
        <v>2.6528491469568626E-3</v>
      </c>
      <c r="K1007" s="499">
        <v>0.18949363800063571</v>
      </c>
      <c r="L1007" s="581">
        <v>1.6748959889590853E-5</v>
      </c>
      <c r="M1007" s="552">
        <v>0.17460269606146345</v>
      </c>
      <c r="N1007" s="552">
        <v>4.1183831372960624E-4</v>
      </c>
      <c r="O1007" s="552">
        <v>8.8006479242083496E-4</v>
      </c>
      <c r="P1007" s="501"/>
      <c r="Q1007" s="552">
        <v>5.0619078777430142E-4</v>
      </c>
      <c r="R1007" s="502"/>
      <c r="S1007" s="503">
        <f t="shared" si="95"/>
        <v>0.82358246108472222</v>
      </c>
      <c r="T1007" s="504">
        <f t="shared" si="96"/>
        <v>0.36591117691591346</v>
      </c>
      <c r="U1007" s="505">
        <f t="shared" si="97"/>
        <v>0.17641753891527778</v>
      </c>
      <c r="V1007" s="506">
        <v>2017</v>
      </c>
      <c r="W1007" s="507" t="s">
        <v>354</v>
      </c>
      <c r="X1007" s="546" t="s">
        <v>355</v>
      </c>
      <c r="Y1007" s="64" t="s">
        <v>271</v>
      </c>
    </row>
    <row r="1008" spans="1:25" ht="14.25" customHeight="1" x14ac:dyDescent="0.2">
      <c r="A1008" s="64"/>
      <c r="B1008" s="64"/>
      <c r="C1008" s="509" t="str">
        <f t="shared" si="94"/>
        <v>Russia | 2019</v>
      </c>
      <c r="D1008" s="510" t="s">
        <v>274</v>
      </c>
      <c r="E1008" s="585">
        <v>2019</v>
      </c>
      <c r="F1008" s="512">
        <v>0.15664170442164493</v>
      </c>
      <c r="G1008" s="513">
        <v>8.2986759140859564E-3</v>
      </c>
      <c r="H1008" s="513">
        <v>0.4552204256379952</v>
      </c>
      <c r="I1008" s="514"/>
      <c r="J1008" s="514">
        <v>2.6728039141275034E-3</v>
      </c>
      <c r="K1008" s="515">
        <v>0.19265741257000576</v>
      </c>
      <c r="L1008" s="582">
        <v>1.112895453488204E-5</v>
      </c>
      <c r="M1008" s="554">
        <v>0.1822455336723213</v>
      </c>
      <c r="N1008" s="554">
        <v>4.0379556704063665E-4</v>
      </c>
      <c r="O1008" s="554">
        <v>1.160378992837034E-3</v>
      </c>
      <c r="P1008" s="517"/>
      <c r="Q1008" s="554">
        <v>6.8814035540687283E-4</v>
      </c>
      <c r="R1008" s="518"/>
      <c r="S1008" s="519">
        <f t="shared" si="95"/>
        <v>0.81549102245785932</v>
      </c>
      <c r="T1008" s="520">
        <f t="shared" si="96"/>
        <v>0.37716639011214648</v>
      </c>
      <c r="U1008" s="521">
        <f t="shared" si="97"/>
        <v>0.18450897754214074</v>
      </c>
      <c r="V1008" s="522">
        <v>2018</v>
      </c>
      <c r="W1008" s="523" t="s">
        <v>354</v>
      </c>
      <c r="X1008" s="548" t="s">
        <v>355</v>
      </c>
      <c r="Y1008" s="64" t="s">
        <v>271</v>
      </c>
    </row>
    <row r="1009" spans="1:25" ht="14.25" customHeight="1" x14ac:dyDescent="0.2">
      <c r="A1009" s="64"/>
      <c r="B1009" s="64"/>
      <c r="C1009" s="509" t="str">
        <f t="shared" si="94"/>
        <v>Russia | 2020</v>
      </c>
      <c r="D1009" s="510" t="s">
        <v>274</v>
      </c>
      <c r="E1009" s="585">
        <v>2020</v>
      </c>
      <c r="F1009" s="512">
        <v>0.15931366024207572</v>
      </c>
      <c r="G1009" s="513">
        <v>7.9157497130822648E-3</v>
      </c>
      <c r="H1009" s="513">
        <v>0.4417307424957701</v>
      </c>
      <c r="I1009" s="514"/>
      <c r="J1009" s="514">
        <v>2.692626805806978E-3</v>
      </c>
      <c r="K1009" s="515">
        <v>0.19580027863557303</v>
      </c>
      <c r="L1009" s="582">
        <v>5.5460902282327044E-6</v>
      </c>
      <c r="M1009" s="554">
        <v>0.18983786190087432</v>
      </c>
      <c r="N1009" s="554">
        <v>3.9580597262154065E-4</v>
      </c>
      <c r="O1009" s="554">
        <v>1.4388406748778377E-3</v>
      </c>
      <c r="P1009" s="517"/>
      <c r="Q1009" s="554">
        <v>8.6888746908979028E-4</v>
      </c>
      <c r="R1009" s="518"/>
      <c r="S1009" s="519">
        <f t="shared" si="95"/>
        <v>0.80745305789230826</v>
      </c>
      <c r="T1009" s="520">
        <f t="shared" si="96"/>
        <v>0.38834722074326478</v>
      </c>
      <c r="U1009" s="521">
        <f t="shared" si="97"/>
        <v>0.19254694210769172</v>
      </c>
      <c r="V1009" s="522">
        <v>2019</v>
      </c>
      <c r="W1009" s="523" t="s">
        <v>354</v>
      </c>
      <c r="X1009" s="548" t="s">
        <v>355</v>
      </c>
      <c r="Y1009" s="64" t="s">
        <v>271</v>
      </c>
    </row>
    <row r="1010" spans="1:25" ht="14.25" customHeight="1" x14ac:dyDescent="0.2">
      <c r="A1010" s="64"/>
      <c r="B1010" s="64"/>
      <c r="C1010" s="509" t="str">
        <f t="shared" si="94"/>
        <v>Russia | 2021</v>
      </c>
      <c r="D1010" s="510" t="s">
        <v>274</v>
      </c>
      <c r="E1010" s="585">
        <v>2021</v>
      </c>
      <c r="F1010" s="512">
        <v>0.16196801600857919</v>
      </c>
      <c r="G1010" s="513">
        <v>7.5353458299014754E-3</v>
      </c>
      <c r="H1010" s="513">
        <v>0.42832991529530556</v>
      </c>
      <c r="I1010" s="514"/>
      <c r="J1010" s="514">
        <v>2.7123191249822649E-3</v>
      </c>
      <c r="K1010" s="515">
        <v>0.19892244278241195</v>
      </c>
      <c r="L1010" s="582">
        <v>0</v>
      </c>
      <c r="M1010" s="554">
        <v>0.19738017980169853</v>
      </c>
      <c r="N1010" s="554">
        <v>3.8786900530486874E-4</v>
      </c>
      <c r="O1010" s="554">
        <v>1.7154681422272341E-3</v>
      </c>
      <c r="P1010" s="517"/>
      <c r="Q1010" s="554">
        <v>1.0484440095889325E-3</v>
      </c>
      <c r="R1010" s="518"/>
      <c r="S1010" s="519">
        <f t="shared" si="95"/>
        <v>0.79946803904118047</v>
      </c>
      <c r="T1010" s="520">
        <f t="shared" si="96"/>
        <v>0.39945440374123148</v>
      </c>
      <c r="U1010" s="521">
        <f t="shared" si="97"/>
        <v>0.20053196095881956</v>
      </c>
      <c r="V1010" s="522">
        <v>2020</v>
      </c>
      <c r="W1010" s="523" t="s">
        <v>354</v>
      </c>
      <c r="X1010" s="548" t="s">
        <v>355</v>
      </c>
      <c r="Y1010" s="64" t="s">
        <v>271</v>
      </c>
    </row>
    <row r="1011" spans="1:25" ht="14.25" customHeight="1" x14ac:dyDescent="0.2">
      <c r="A1011" s="64"/>
      <c r="B1011" s="64"/>
      <c r="C1011" s="509" t="str">
        <f t="shared" si="94"/>
        <v>Russia | 2022</v>
      </c>
      <c r="D1011" s="510" t="s">
        <v>274</v>
      </c>
      <c r="E1011" s="511">
        <v>2022</v>
      </c>
      <c r="F1011" s="512">
        <v>0.16196801600857919</v>
      </c>
      <c r="G1011" s="513">
        <v>7.5353458299014754E-3</v>
      </c>
      <c r="H1011" s="513">
        <v>0.42832991529530556</v>
      </c>
      <c r="I1011" s="514"/>
      <c r="J1011" s="514">
        <v>2.7123191249822649E-3</v>
      </c>
      <c r="K1011" s="515">
        <v>0.19892244278241195</v>
      </c>
      <c r="L1011" s="582">
        <v>0</v>
      </c>
      <c r="M1011" s="554">
        <v>0.19738017980169853</v>
      </c>
      <c r="N1011" s="554">
        <v>3.8786900530486874E-4</v>
      </c>
      <c r="O1011" s="554">
        <v>1.7154681422272341E-3</v>
      </c>
      <c r="P1011" s="517"/>
      <c r="Q1011" s="554">
        <v>1.0484440095889325E-3</v>
      </c>
      <c r="R1011" s="518"/>
      <c r="S1011" s="519">
        <f t="shared" si="95"/>
        <v>0.79946803904118047</v>
      </c>
      <c r="T1011" s="520">
        <f t="shared" si="96"/>
        <v>0.39945440374123148</v>
      </c>
      <c r="U1011" s="521">
        <f t="shared" si="97"/>
        <v>0.20053196095881956</v>
      </c>
      <c r="V1011" s="522">
        <v>2020</v>
      </c>
      <c r="W1011" s="523" t="s">
        <v>788</v>
      </c>
      <c r="X1011" s="524" t="s">
        <v>355</v>
      </c>
      <c r="Y1011" s="64" t="s">
        <v>271</v>
      </c>
    </row>
    <row r="1012" spans="1:25" ht="14.25" customHeight="1" x14ac:dyDescent="0.2">
      <c r="A1012" s="64"/>
      <c r="B1012" s="64"/>
      <c r="C1012" s="509" t="str">
        <f t="shared" si="94"/>
        <v>Russia | 2023</v>
      </c>
      <c r="D1012" s="510" t="s">
        <v>274</v>
      </c>
      <c r="E1012" s="511">
        <v>2023</v>
      </c>
      <c r="F1012" s="512"/>
      <c r="G1012" s="513"/>
      <c r="H1012" s="513"/>
      <c r="I1012" s="514"/>
      <c r="J1012" s="514"/>
      <c r="K1012" s="515"/>
      <c r="L1012" s="516"/>
      <c r="M1012" s="517"/>
      <c r="N1012" s="517"/>
      <c r="O1012" s="517"/>
      <c r="P1012" s="517"/>
      <c r="Q1012" s="517"/>
      <c r="R1012" s="518"/>
      <c r="S1012" s="519" t="str">
        <f t="shared" si="95"/>
        <v/>
      </c>
      <c r="T1012" s="520" t="str">
        <f t="shared" si="96"/>
        <v/>
      </c>
      <c r="U1012" s="521" t="str">
        <f t="shared" si="97"/>
        <v/>
      </c>
      <c r="V1012" s="522"/>
      <c r="W1012" s="523"/>
      <c r="X1012" s="524"/>
      <c r="Y1012" s="64" t="s">
        <v>271</v>
      </c>
    </row>
    <row r="1013" spans="1:25" ht="14.25" customHeight="1" x14ac:dyDescent="0.2">
      <c r="A1013" s="64"/>
      <c r="B1013" s="64"/>
      <c r="C1013" s="509" t="str">
        <f t="shared" si="94"/>
        <v>Russia | 2024</v>
      </c>
      <c r="D1013" s="510" t="s">
        <v>274</v>
      </c>
      <c r="E1013" s="511">
        <v>2024</v>
      </c>
      <c r="F1013" s="512"/>
      <c r="G1013" s="513"/>
      <c r="H1013" s="513"/>
      <c r="I1013" s="514"/>
      <c r="J1013" s="514"/>
      <c r="K1013" s="515"/>
      <c r="L1013" s="516"/>
      <c r="M1013" s="517"/>
      <c r="N1013" s="517"/>
      <c r="O1013" s="517"/>
      <c r="P1013" s="517"/>
      <c r="Q1013" s="517"/>
      <c r="R1013" s="518"/>
      <c r="S1013" s="519" t="str">
        <f t="shared" si="95"/>
        <v/>
      </c>
      <c r="T1013" s="520" t="str">
        <f t="shared" si="96"/>
        <v/>
      </c>
      <c r="U1013" s="521" t="str">
        <f t="shared" si="97"/>
        <v/>
      </c>
      <c r="V1013" s="522"/>
      <c r="W1013" s="523"/>
      <c r="X1013" s="524"/>
      <c r="Y1013" s="64" t="s">
        <v>271</v>
      </c>
    </row>
    <row r="1014" spans="1:25" ht="14.25" customHeight="1" x14ac:dyDescent="0.2">
      <c r="A1014" s="64"/>
      <c r="B1014" s="64"/>
      <c r="C1014" s="509" t="str">
        <f t="shared" si="94"/>
        <v>Russia | 2025</v>
      </c>
      <c r="D1014" s="510" t="s">
        <v>274</v>
      </c>
      <c r="E1014" s="511">
        <v>2025</v>
      </c>
      <c r="F1014" s="512"/>
      <c r="G1014" s="513"/>
      <c r="H1014" s="513"/>
      <c r="I1014" s="514"/>
      <c r="J1014" s="514"/>
      <c r="K1014" s="515"/>
      <c r="L1014" s="516"/>
      <c r="M1014" s="517"/>
      <c r="N1014" s="517"/>
      <c r="O1014" s="517"/>
      <c r="P1014" s="517"/>
      <c r="Q1014" s="517"/>
      <c r="R1014" s="518"/>
      <c r="S1014" s="519" t="str">
        <f t="shared" si="95"/>
        <v/>
      </c>
      <c r="T1014" s="520" t="str">
        <f t="shared" si="96"/>
        <v/>
      </c>
      <c r="U1014" s="521" t="str">
        <f t="shared" si="97"/>
        <v/>
      </c>
      <c r="V1014" s="522"/>
      <c r="W1014" s="523"/>
      <c r="X1014" s="524"/>
      <c r="Y1014" s="64" t="s">
        <v>271</v>
      </c>
    </row>
    <row r="1015" spans="1:25" ht="14.25" customHeight="1" x14ac:dyDescent="0.2">
      <c r="A1015" s="64"/>
      <c r="B1015" s="64"/>
      <c r="C1015" s="509" t="str">
        <f t="shared" si="94"/>
        <v>Russia | 2026</v>
      </c>
      <c r="D1015" s="510" t="s">
        <v>274</v>
      </c>
      <c r="E1015" s="511">
        <v>2026</v>
      </c>
      <c r="F1015" s="512"/>
      <c r="G1015" s="513"/>
      <c r="H1015" s="513"/>
      <c r="I1015" s="514"/>
      <c r="J1015" s="514"/>
      <c r="K1015" s="515"/>
      <c r="L1015" s="516"/>
      <c r="M1015" s="517"/>
      <c r="N1015" s="517"/>
      <c r="O1015" s="517"/>
      <c r="P1015" s="517"/>
      <c r="Q1015" s="517"/>
      <c r="R1015" s="518"/>
      <c r="S1015" s="519" t="str">
        <f t="shared" si="95"/>
        <v/>
      </c>
      <c r="T1015" s="520" t="str">
        <f t="shared" si="96"/>
        <v/>
      </c>
      <c r="U1015" s="521" t="str">
        <f t="shared" si="97"/>
        <v/>
      </c>
      <c r="V1015" s="522"/>
      <c r="W1015" s="523"/>
      <c r="X1015" s="524"/>
      <c r="Y1015" s="64" t="s">
        <v>271</v>
      </c>
    </row>
    <row r="1016" spans="1:25" ht="14.25" customHeight="1" x14ac:dyDescent="0.2">
      <c r="A1016" s="64"/>
      <c r="B1016" s="64"/>
      <c r="C1016" s="509" t="str">
        <f t="shared" si="94"/>
        <v>Russia | 2027</v>
      </c>
      <c r="D1016" s="510" t="s">
        <v>274</v>
      </c>
      <c r="E1016" s="511">
        <v>2027</v>
      </c>
      <c r="F1016" s="512"/>
      <c r="G1016" s="513"/>
      <c r="H1016" s="513"/>
      <c r="I1016" s="514"/>
      <c r="J1016" s="514"/>
      <c r="K1016" s="515"/>
      <c r="L1016" s="516"/>
      <c r="M1016" s="517"/>
      <c r="N1016" s="517"/>
      <c r="O1016" s="517"/>
      <c r="P1016" s="517"/>
      <c r="Q1016" s="517"/>
      <c r="R1016" s="518"/>
      <c r="S1016" s="519" t="str">
        <f t="shared" si="95"/>
        <v/>
      </c>
      <c r="T1016" s="520" t="str">
        <f t="shared" si="96"/>
        <v/>
      </c>
      <c r="U1016" s="521" t="str">
        <f t="shared" si="97"/>
        <v/>
      </c>
      <c r="V1016" s="522"/>
      <c r="W1016" s="523"/>
      <c r="X1016" s="524"/>
      <c r="Y1016" s="64" t="s">
        <v>271</v>
      </c>
    </row>
    <row r="1017" spans="1:25" ht="14.25" customHeight="1" x14ac:dyDescent="0.2">
      <c r="A1017" s="64"/>
      <c r="B1017" s="64"/>
      <c r="C1017" s="509" t="str">
        <f t="shared" si="94"/>
        <v>Russia | 2028</v>
      </c>
      <c r="D1017" s="510" t="s">
        <v>274</v>
      </c>
      <c r="E1017" s="511">
        <v>2028</v>
      </c>
      <c r="F1017" s="512"/>
      <c r="G1017" s="513"/>
      <c r="H1017" s="513"/>
      <c r="I1017" s="514"/>
      <c r="J1017" s="514"/>
      <c r="K1017" s="515"/>
      <c r="L1017" s="516"/>
      <c r="M1017" s="517"/>
      <c r="N1017" s="517"/>
      <c r="O1017" s="517"/>
      <c r="P1017" s="517"/>
      <c r="Q1017" s="517"/>
      <c r="R1017" s="518"/>
      <c r="S1017" s="519" t="str">
        <f t="shared" si="95"/>
        <v/>
      </c>
      <c r="T1017" s="520" t="str">
        <f t="shared" si="96"/>
        <v/>
      </c>
      <c r="U1017" s="521" t="str">
        <f t="shared" si="97"/>
        <v/>
      </c>
      <c r="V1017" s="522"/>
      <c r="W1017" s="523"/>
      <c r="X1017" s="524"/>
      <c r="Y1017" s="64" t="s">
        <v>271</v>
      </c>
    </row>
    <row r="1018" spans="1:25" ht="14.25" customHeight="1" x14ac:dyDescent="0.2">
      <c r="A1018" s="64"/>
      <c r="B1018" s="64"/>
      <c r="C1018" s="509" t="str">
        <f t="shared" si="94"/>
        <v>Russia | 2029</v>
      </c>
      <c r="D1018" s="510" t="s">
        <v>274</v>
      </c>
      <c r="E1018" s="511">
        <v>2029</v>
      </c>
      <c r="F1018" s="512"/>
      <c r="G1018" s="513"/>
      <c r="H1018" s="513"/>
      <c r="I1018" s="514"/>
      <c r="J1018" s="514"/>
      <c r="K1018" s="515"/>
      <c r="L1018" s="516"/>
      <c r="M1018" s="517"/>
      <c r="N1018" s="517"/>
      <c r="O1018" s="517"/>
      <c r="P1018" s="517"/>
      <c r="Q1018" s="517"/>
      <c r="R1018" s="518"/>
      <c r="S1018" s="519" t="str">
        <f t="shared" si="95"/>
        <v/>
      </c>
      <c r="T1018" s="520" t="str">
        <f t="shared" si="96"/>
        <v/>
      </c>
      <c r="U1018" s="521" t="str">
        <f t="shared" si="97"/>
        <v/>
      </c>
      <c r="V1018" s="522"/>
      <c r="W1018" s="523"/>
      <c r="X1018" s="524"/>
      <c r="Y1018" s="64" t="s">
        <v>271</v>
      </c>
    </row>
    <row r="1019" spans="1:25" ht="14.25" customHeight="1" thickBot="1" x14ac:dyDescent="0.25">
      <c r="A1019" s="64"/>
      <c r="B1019" s="64"/>
      <c r="C1019" s="525" t="str">
        <f t="shared" si="94"/>
        <v>Russia | 2030</v>
      </c>
      <c r="D1019" s="510" t="s">
        <v>274</v>
      </c>
      <c r="E1019" s="527">
        <v>2030</v>
      </c>
      <c r="F1019" s="528"/>
      <c r="G1019" s="529"/>
      <c r="H1019" s="529"/>
      <c r="I1019" s="530"/>
      <c r="J1019" s="530"/>
      <c r="K1019" s="531"/>
      <c r="L1019" s="532"/>
      <c r="M1019" s="533"/>
      <c r="N1019" s="533"/>
      <c r="O1019" s="533"/>
      <c r="P1019" s="533"/>
      <c r="Q1019" s="533"/>
      <c r="R1019" s="534"/>
      <c r="S1019" s="535" t="str">
        <f t="shared" si="95"/>
        <v/>
      </c>
      <c r="T1019" s="536" t="str">
        <f t="shared" si="96"/>
        <v/>
      </c>
      <c r="U1019" s="537" t="str">
        <f t="shared" si="97"/>
        <v/>
      </c>
      <c r="V1019" s="538"/>
      <c r="W1019" s="539"/>
      <c r="X1019" s="540"/>
      <c r="Y1019" s="64" t="s">
        <v>271</v>
      </c>
    </row>
    <row r="1020" spans="1:25" ht="14.25" customHeight="1" x14ac:dyDescent="0.2">
      <c r="A1020" s="64"/>
      <c r="B1020" s="64"/>
      <c r="C1020" s="493" t="str">
        <f t="shared" si="94"/>
        <v>Saudi Arabia | 2018</v>
      </c>
      <c r="D1020" s="494" t="s">
        <v>277</v>
      </c>
      <c r="E1020" s="584">
        <v>2018</v>
      </c>
      <c r="F1020" s="496"/>
      <c r="G1020" s="497">
        <v>0.52738847514991971</v>
      </c>
      <c r="H1020" s="497">
        <v>0.47185672170999177</v>
      </c>
      <c r="I1020" s="498"/>
      <c r="J1020" s="498"/>
      <c r="K1020" s="499"/>
      <c r="L1020" s="500"/>
      <c r="M1020" s="501"/>
      <c r="N1020" s="501"/>
      <c r="O1020" s="501">
        <v>7.5480314008850803E-4</v>
      </c>
      <c r="P1020" s="501"/>
      <c r="Q1020" s="501"/>
      <c r="R1020" s="502"/>
      <c r="S1020" s="503">
        <f t="shared" si="95"/>
        <v>0.99924519685991153</v>
      </c>
      <c r="T1020" s="504">
        <f t="shared" si="96"/>
        <v>7.5480314008850803E-4</v>
      </c>
      <c r="U1020" s="505">
        <f t="shared" si="97"/>
        <v>7.5480314008850803E-4</v>
      </c>
      <c r="V1020" s="506">
        <v>2017</v>
      </c>
      <c r="W1020" s="507" t="s">
        <v>354</v>
      </c>
      <c r="X1020" s="546" t="s">
        <v>355</v>
      </c>
      <c r="Y1020" s="64" t="s">
        <v>271</v>
      </c>
    </row>
    <row r="1021" spans="1:25" ht="14.25" customHeight="1" x14ac:dyDescent="0.2">
      <c r="A1021" s="64"/>
      <c r="B1021" s="64"/>
      <c r="C1021" s="509" t="str">
        <f t="shared" si="94"/>
        <v>Saudi Arabia | 2019</v>
      </c>
      <c r="D1021" s="510" t="s">
        <v>277</v>
      </c>
      <c r="E1021" s="585">
        <v>2019</v>
      </c>
      <c r="F1021" s="512"/>
      <c r="G1021" s="513">
        <v>0.4803221611478723</v>
      </c>
      <c r="H1021" s="513">
        <v>0.51873566198811194</v>
      </c>
      <c r="I1021" s="514"/>
      <c r="J1021" s="514"/>
      <c r="K1021" s="515"/>
      <c r="L1021" s="516"/>
      <c r="M1021" s="517"/>
      <c r="N1021" s="517"/>
      <c r="O1021" s="517">
        <v>9.4217686401577155E-4</v>
      </c>
      <c r="P1021" s="517"/>
      <c r="Q1021" s="517"/>
      <c r="R1021" s="518"/>
      <c r="S1021" s="519">
        <f t="shared" si="95"/>
        <v>0.99905782313598424</v>
      </c>
      <c r="T1021" s="520">
        <f t="shared" si="96"/>
        <v>9.4217686401577155E-4</v>
      </c>
      <c r="U1021" s="521">
        <f t="shared" si="97"/>
        <v>9.4217686401577155E-4</v>
      </c>
      <c r="V1021" s="522">
        <v>2018</v>
      </c>
      <c r="W1021" s="523" t="s">
        <v>354</v>
      </c>
      <c r="X1021" s="548" t="s">
        <v>355</v>
      </c>
      <c r="Y1021" s="64" t="s">
        <v>271</v>
      </c>
    </row>
    <row r="1022" spans="1:25" ht="14.25" customHeight="1" x14ac:dyDescent="0.2">
      <c r="A1022" s="64"/>
      <c r="B1022" s="64"/>
      <c r="C1022" s="509" t="str">
        <f t="shared" si="94"/>
        <v>Saudi Arabia | 2020</v>
      </c>
      <c r="D1022" s="510" t="s">
        <v>277</v>
      </c>
      <c r="E1022" s="585">
        <v>2020</v>
      </c>
      <c r="F1022" s="512"/>
      <c r="G1022" s="513">
        <v>0.43487395502895959</v>
      </c>
      <c r="H1022" s="513">
        <v>0.56400293616436292</v>
      </c>
      <c r="I1022" s="514"/>
      <c r="J1022" s="514"/>
      <c r="K1022" s="515"/>
      <c r="L1022" s="516"/>
      <c r="M1022" s="517"/>
      <c r="N1022" s="517"/>
      <c r="O1022" s="517">
        <v>1.1231088066774395E-3</v>
      </c>
      <c r="P1022" s="517"/>
      <c r="Q1022" s="517"/>
      <c r="R1022" s="518"/>
      <c r="S1022" s="519">
        <f t="shared" si="95"/>
        <v>0.99887689119332257</v>
      </c>
      <c r="T1022" s="520">
        <f t="shared" si="96"/>
        <v>1.1231088066774395E-3</v>
      </c>
      <c r="U1022" s="521">
        <f t="shared" si="97"/>
        <v>1.1231088066774395E-3</v>
      </c>
      <c r="V1022" s="522">
        <v>2019</v>
      </c>
      <c r="W1022" s="523" t="s">
        <v>354</v>
      </c>
      <c r="X1022" s="548" t="s">
        <v>355</v>
      </c>
      <c r="Y1022" s="64" t="s">
        <v>271</v>
      </c>
    </row>
    <row r="1023" spans="1:25" ht="14.25" customHeight="1" x14ac:dyDescent="0.2">
      <c r="A1023" s="64"/>
      <c r="B1023" s="64"/>
      <c r="C1023" s="509" t="str">
        <f t="shared" si="94"/>
        <v>Saudi Arabia | 2021</v>
      </c>
      <c r="D1023" s="510" t="s">
        <v>277</v>
      </c>
      <c r="E1023" s="585">
        <v>2021</v>
      </c>
      <c r="F1023" s="512"/>
      <c r="G1023" s="513">
        <v>0.43487395502895959</v>
      </c>
      <c r="H1023" s="513">
        <v>0.56400293616436292</v>
      </c>
      <c r="I1023" s="514"/>
      <c r="J1023" s="514"/>
      <c r="K1023" s="515"/>
      <c r="L1023" s="516"/>
      <c r="M1023" s="517"/>
      <c r="N1023" s="517"/>
      <c r="O1023" s="517">
        <v>1.1231088066774395E-3</v>
      </c>
      <c r="P1023" s="517"/>
      <c r="Q1023" s="517"/>
      <c r="R1023" s="518"/>
      <c r="S1023" s="519">
        <f t="shared" si="95"/>
        <v>0.99887689119332257</v>
      </c>
      <c r="T1023" s="520">
        <f t="shared" si="96"/>
        <v>1.1231088066774395E-3</v>
      </c>
      <c r="U1023" s="521">
        <f t="shared" si="97"/>
        <v>1.1231088066774395E-3</v>
      </c>
      <c r="V1023" s="522">
        <v>2019</v>
      </c>
      <c r="W1023" s="523" t="s">
        <v>354</v>
      </c>
      <c r="X1023" s="548" t="s">
        <v>355</v>
      </c>
      <c r="Y1023" s="64" t="s">
        <v>271</v>
      </c>
    </row>
    <row r="1024" spans="1:25" ht="14.25" customHeight="1" x14ac:dyDescent="0.2">
      <c r="A1024" s="64"/>
      <c r="B1024" s="64"/>
      <c r="C1024" s="509" t="str">
        <f t="shared" si="94"/>
        <v>Saudi Arabia | 2022</v>
      </c>
      <c r="D1024" s="510" t="s">
        <v>277</v>
      </c>
      <c r="E1024" s="511">
        <v>2022</v>
      </c>
      <c r="F1024" s="512"/>
      <c r="G1024" s="513">
        <v>0.41593144326504994</v>
      </c>
      <c r="H1024" s="513">
        <v>0.58209699380944424</v>
      </c>
      <c r="I1024" s="514"/>
      <c r="J1024" s="514"/>
      <c r="K1024" s="515"/>
      <c r="L1024" s="516"/>
      <c r="M1024" s="517"/>
      <c r="N1024" s="517"/>
      <c r="O1024" s="517">
        <v>1.9715629255057984E-3</v>
      </c>
      <c r="P1024" s="517"/>
      <c r="Q1024" s="517"/>
      <c r="R1024" s="518"/>
      <c r="S1024" s="519">
        <f t="shared" si="95"/>
        <v>0.99802843707449418</v>
      </c>
      <c r="T1024" s="520">
        <f t="shared" si="96"/>
        <v>1.9715629255057984E-3</v>
      </c>
      <c r="U1024" s="521">
        <f t="shared" si="97"/>
        <v>1.9715629255057984E-3</v>
      </c>
      <c r="V1024" s="522">
        <v>2020</v>
      </c>
      <c r="W1024" s="523" t="s">
        <v>788</v>
      </c>
      <c r="X1024" s="524" t="s">
        <v>355</v>
      </c>
      <c r="Y1024" s="64" t="s">
        <v>271</v>
      </c>
    </row>
    <row r="1025" spans="1:25" ht="14.25" customHeight="1" x14ac:dyDescent="0.2">
      <c r="A1025" s="64"/>
      <c r="B1025" s="64"/>
      <c r="C1025" s="509" t="str">
        <f t="shared" si="94"/>
        <v>Saudi Arabia | 2023</v>
      </c>
      <c r="D1025" s="510" t="s">
        <v>277</v>
      </c>
      <c r="E1025" s="511">
        <v>2023</v>
      </c>
      <c r="F1025" s="512"/>
      <c r="G1025" s="513"/>
      <c r="H1025" s="513"/>
      <c r="I1025" s="514"/>
      <c r="J1025" s="514"/>
      <c r="K1025" s="515"/>
      <c r="L1025" s="516"/>
      <c r="M1025" s="517"/>
      <c r="N1025" s="517"/>
      <c r="O1025" s="517"/>
      <c r="P1025" s="517"/>
      <c r="Q1025" s="517"/>
      <c r="R1025" s="518"/>
      <c r="S1025" s="519" t="str">
        <f t="shared" si="95"/>
        <v/>
      </c>
      <c r="T1025" s="520" t="str">
        <f t="shared" si="96"/>
        <v/>
      </c>
      <c r="U1025" s="521" t="str">
        <f t="shared" si="97"/>
        <v/>
      </c>
      <c r="V1025" s="522"/>
      <c r="W1025" s="523"/>
      <c r="X1025" s="524"/>
      <c r="Y1025" s="64" t="s">
        <v>271</v>
      </c>
    </row>
    <row r="1026" spans="1:25" ht="14.25" customHeight="1" x14ac:dyDescent="0.2">
      <c r="A1026" s="64"/>
      <c r="B1026" s="64"/>
      <c r="C1026" s="509" t="str">
        <f t="shared" si="94"/>
        <v>Saudi Arabia | 2024</v>
      </c>
      <c r="D1026" s="510" t="s">
        <v>277</v>
      </c>
      <c r="E1026" s="511">
        <v>2024</v>
      </c>
      <c r="F1026" s="512"/>
      <c r="G1026" s="513"/>
      <c r="H1026" s="513"/>
      <c r="I1026" s="514"/>
      <c r="J1026" s="514"/>
      <c r="K1026" s="515"/>
      <c r="L1026" s="516"/>
      <c r="M1026" s="517"/>
      <c r="N1026" s="517"/>
      <c r="O1026" s="517"/>
      <c r="P1026" s="517"/>
      <c r="Q1026" s="517"/>
      <c r="R1026" s="518"/>
      <c r="S1026" s="519" t="str">
        <f t="shared" si="95"/>
        <v/>
      </c>
      <c r="T1026" s="520" t="str">
        <f t="shared" si="96"/>
        <v/>
      </c>
      <c r="U1026" s="521" t="str">
        <f t="shared" si="97"/>
        <v/>
      </c>
      <c r="V1026" s="522"/>
      <c r="W1026" s="523"/>
      <c r="X1026" s="524"/>
      <c r="Y1026" s="64" t="s">
        <v>271</v>
      </c>
    </row>
    <row r="1027" spans="1:25" ht="14.25" customHeight="1" x14ac:dyDescent="0.2">
      <c r="A1027" s="64"/>
      <c r="B1027" s="64"/>
      <c r="C1027" s="509" t="str">
        <f t="shared" si="94"/>
        <v>Saudi Arabia | 2025</v>
      </c>
      <c r="D1027" s="510" t="s">
        <v>277</v>
      </c>
      <c r="E1027" s="511">
        <v>2025</v>
      </c>
      <c r="F1027" s="512"/>
      <c r="G1027" s="513"/>
      <c r="H1027" s="513"/>
      <c r="I1027" s="514"/>
      <c r="J1027" s="514"/>
      <c r="K1027" s="515"/>
      <c r="L1027" s="516"/>
      <c r="M1027" s="517"/>
      <c r="N1027" s="517"/>
      <c r="O1027" s="517"/>
      <c r="P1027" s="517"/>
      <c r="Q1027" s="517"/>
      <c r="R1027" s="518"/>
      <c r="S1027" s="519" t="str">
        <f t="shared" si="95"/>
        <v/>
      </c>
      <c r="T1027" s="520" t="str">
        <f t="shared" si="96"/>
        <v/>
      </c>
      <c r="U1027" s="521" t="str">
        <f t="shared" si="97"/>
        <v/>
      </c>
      <c r="V1027" s="522"/>
      <c r="W1027" s="523"/>
      <c r="X1027" s="524"/>
      <c r="Y1027" s="64" t="s">
        <v>271</v>
      </c>
    </row>
    <row r="1028" spans="1:25" ht="14.25" customHeight="1" x14ac:dyDescent="0.2">
      <c r="A1028" s="64"/>
      <c r="B1028" s="64"/>
      <c r="C1028" s="509" t="str">
        <f t="shared" si="94"/>
        <v>Saudi Arabia | 2026</v>
      </c>
      <c r="D1028" s="510" t="s">
        <v>277</v>
      </c>
      <c r="E1028" s="511">
        <v>2026</v>
      </c>
      <c r="F1028" s="512"/>
      <c r="G1028" s="513"/>
      <c r="H1028" s="513"/>
      <c r="I1028" s="514"/>
      <c r="J1028" s="514"/>
      <c r="K1028" s="515"/>
      <c r="L1028" s="516"/>
      <c r="M1028" s="517"/>
      <c r="N1028" s="517"/>
      <c r="O1028" s="517"/>
      <c r="P1028" s="517"/>
      <c r="Q1028" s="517"/>
      <c r="R1028" s="518"/>
      <c r="S1028" s="519" t="str">
        <f t="shared" si="95"/>
        <v/>
      </c>
      <c r="T1028" s="520" t="str">
        <f t="shared" si="96"/>
        <v/>
      </c>
      <c r="U1028" s="521" t="str">
        <f t="shared" si="97"/>
        <v/>
      </c>
      <c r="V1028" s="522"/>
      <c r="W1028" s="523"/>
      <c r="X1028" s="524"/>
      <c r="Y1028" s="64" t="s">
        <v>271</v>
      </c>
    </row>
    <row r="1029" spans="1:25" ht="14.25" customHeight="1" x14ac:dyDescent="0.2">
      <c r="A1029" s="64"/>
      <c r="B1029" s="64"/>
      <c r="C1029" s="509" t="str">
        <f t="shared" si="94"/>
        <v>Saudi Arabia | 2027</v>
      </c>
      <c r="D1029" s="510" t="s">
        <v>277</v>
      </c>
      <c r="E1029" s="511">
        <v>2027</v>
      </c>
      <c r="F1029" s="512"/>
      <c r="G1029" s="513"/>
      <c r="H1029" s="513"/>
      <c r="I1029" s="514"/>
      <c r="J1029" s="514"/>
      <c r="K1029" s="515"/>
      <c r="L1029" s="516"/>
      <c r="M1029" s="517"/>
      <c r="N1029" s="517"/>
      <c r="O1029" s="517"/>
      <c r="P1029" s="517"/>
      <c r="Q1029" s="517"/>
      <c r="R1029" s="518"/>
      <c r="S1029" s="519" t="str">
        <f t="shared" si="95"/>
        <v/>
      </c>
      <c r="T1029" s="520" t="str">
        <f t="shared" si="96"/>
        <v/>
      </c>
      <c r="U1029" s="521" t="str">
        <f t="shared" si="97"/>
        <v/>
      </c>
      <c r="V1029" s="522"/>
      <c r="W1029" s="523"/>
      <c r="X1029" s="524"/>
      <c r="Y1029" s="64" t="s">
        <v>271</v>
      </c>
    </row>
    <row r="1030" spans="1:25" ht="14.25" customHeight="1" x14ac:dyDescent="0.2">
      <c r="A1030" s="64"/>
      <c r="B1030" s="64"/>
      <c r="C1030" s="509" t="str">
        <f t="shared" si="94"/>
        <v>Saudi Arabia | 2028</v>
      </c>
      <c r="D1030" s="510" t="s">
        <v>277</v>
      </c>
      <c r="E1030" s="511">
        <v>2028</v>
      </c>
      <c r="F1030" s="512"/>
      <c r="G1030" s="513"/>
      <c r="H1030" s="513"/>
      <c r="I1030" s="514"/>
      <c r="J1030" s="514"/>
      <c r="K1030" s="515"/>
      <c r="L1030" s="516"/>
      <c r="M1030" s="517"/>
      <c r="N1030" s="517"/>
      <c r="O1030" s="517"/>
      <c r="P1030" s="517"/>
      <c r="Q1030" s="517"/>
      <c r="R1030" s="518"/>
      <c r="S1030" s="519" t="str">
        <f t="shared" si="95"/>
        <v/>
      </c>
      <c r="T1030" s="520" t="str">
        <f t="shared" si="96"/>
        <v/>
      </c>
      <c r="U1030" s="521" t="str">
        <f t="shared" si="97"/>
        <v/>
      </c>
      <c r="V1030" s="522"/>
      <c r="W1030" s="523"/>
      <c r="X1030" s="524"/>
      <c r="Y1030" s="64" t="s">
        <v>271</v>
      </c>
    </row>
    <row r="1031" spans="1:25" ht="14.25" customHeight="1" x14ac:dyDescent="0.2">
      <c r="A1031" s="64"/>
      <c r="B1031" s="64"/>
      <c r="C1031" s="509" t="str">
        <f t="shared" ref="C1031:C1094" si="98">D1031&amp;" | "&amp;E1031</f>
        <v>Saudi Arabia | 2029</v>
      </c>
      <c r="D1031" s="510" t="s">
        <v>277</v>
      </c>
      <c r="E1031" s="511">
        <v>2029</v>
      </c>
      <c r="F1031" s="512"/>
      <c r="G1031" s="513"/>
      <c r="H1031" s="513"/>
      <c r="I1031" s="514"/>
      <c r="J1031" s="514"/>
      <c r="K1031" s="515"/>
      <c r="L1031" s="516"/>
      <c r="M1031" s="517"/>
      <c r="N1031" s="517"/>
      <c r="O1031" s="517"/>
      <c r="P1031" s="517"/>
      <c r="Q1031" s="517"/>
      <c r="R1031" s="518"/>
      <c r="S1031" s="519" t="str">
        <f t="shared" si="95"/>
        <v/>
      </c>
      <c r="T1031" s="520" t="str">
        <f t="shared" si="96"/>
        <v/>
      </c>
      <c r="U1031" s="521" t="str">
        <f t="shared" si="97"/>
        <v/>
      </c>
      <c r="V1031" s="522"/>
      <c r="W1031" s="523"/>
      <c r="X1031" s="524"/>
      <c r="Y1031" s="64" t="s">
        <v>271</v>
      </c>
    </row>
    <row r="1032" spans="1:25" ht="14.25" customHeight="1" thickBot="1" x14ac:dyDescent="0.25">
      <c r="A1032" s="64"/>
      <c r="B1032" s="64"/>
      <c r="C1032" s="525" t="str">
        <f t="shared" si="98"/>
        <v>Saudi Arabia | 2030</v>
      </c>
      <c r="D1032" s="510" t="s">
        <v>277</v>
      </c>
      <c r="E1032" s="527">
        <v>2030</v>
      </c>
      <c r="F1032" s="528"/>
      <c r="G1032" s="529"/>
      <c r="H1032" s="529"/>
      <c r="I1032" s="530"/>
      <c r="J1032" s="530"/>
      <c r="K1032" s="531"/>
      <c r="L1032" s="532"/>
      <c r="M1032" s="533"/>
      <c r="N1032" s="533"/>
      <c r="O1032" s="533"/>
      <c r="P1032" s="533"/>
      <c r="Q1032" s="533"/>
      <c r="R1032" s="534"/>
      <c r="S1032" s="535" t="str">
        <f t="shared" si="95"/>
        <v/>
      </c>
      <c r="T1032" s="536" t="str">
        <f t="shared" si="96"/>
        <v/>
      </c>
      <c r="U1032" s="537" t="str">
        <f t="shared" si="97"/>
        <v/>
      </c>
      <c r="V1032" s="538"/>
      <c r="W1032" s="539"/>
      <c r="X1032" s="540"/>
      <c r="Y1032" s="64" t="s">
        <v>271</v>
      </c>
    </row>
    <row r="1033" spans="1:25" ht="14.25" customHeight="1" x14ac:dyDescent="0.2">
      <c r="A1033" s="64"/>
      <c r="B1033" s="64"/>
      <c r="C1033" s="493" t="str">
        <f t="shared" si="98"/>
        <v>Serbia | 2018</v>
      </c>
      <c r="D1033" s="494" t="s">
        <v>279</v>
      </c>
      <c r="E1033" s="584">
        <v>2018</v>
      </c>
      <c r="F1033" s="496">
        <v>0.7052423912588438</v>
      </c>
      <c r="G1033" s="497">
        <v>6.1749068531000129E-4</v>
      </c>
      <c r="H1033" s="497">
        <v>9.5344748189391728E-3</v>
      </c>
      <c r="I1033" s="498"/>
      <c r="J1033" s="551">
        <v>1.1512538200694941E-4</v>
      </c>
      <c r="K1033" s="499"/>
      <c r="L1033" s="500">
        <v>2.2240130614978862E-3</v>
      </c>
      <c r="M1033" s="501">
        <v>0.27116737137355046</v>
      </c>
      <c r="N1033" s="501">
        <v>0</v>
      </c>
      <c r="O1033" s="552">
        <v>3.192112864738142E-4</v>
      </c>
      <c r="P1033" s="501"/>
      <c r="Q1033" s="501">
        <v>1.0779922133377988E-2</v>
      </c>
      <c r="R1033" s="502"/>
      <c r="S1033" s="503">
        <f t="shared" si="95"/>
        <v>0.7155094821450998</v>
      </c>
      <c r="T1033" s="504">
        <f t="shared" si="96"/>
        <v>0.28449051785490015</v>
      </c>
      <c r="U1033" s="505">
        <f t="shared" si="97"/>
        <v>0.28449051785490015</v>
      </c>
      <c r="V1033" s="506">
        <v>2017</v>
      </c>
      <c r="W1033" s="507" t="s">
        <v>354</v>
      </c>
      <c r="X1033" s="546" t="s">
        <v>355</v>
      </c>
      <c r="Y1033" s="64" t="s">
        <v>271</v>
      </c>
    </row>
    <row r="1034" spans="1:25" ht="14.25" customHeight="1" x14ac:dyDescent="0.2">
      <c r="A1034" s="64"/>
      <c r="B1034" s="64"/>
      <c r="C1034" s="509" t="str">
        <f t="shared" si="98"/>
        <v>Serbia | 2019</v>
      </c>
      <c r="D1034" s="510" t="s">
        <v>279</v>
      </c>
      <c r="E1034" s="585">
        <v>2019</v>
      </c>
      <c r="F1034" s="512">
        <v>0.702339980827558</v>
      </c>
      <c r="G1034" s="513">
        <v>5.6050581721224307E-4</v>
      </c>
      <c r="H1034" s="513">
        <v>1.1461558206171851E-2</v>
      </c>
      <c r="I1034" s="514"/>
      <c r="J1034" s="553">
        <v>1.2048255884001486E-4</v>
      </c>
      <c r="K1034" s="515"/>
      <c r="L1034" s="516">
        <v>3.0382558316177661E-3</v>
      </c>
      <c r="M1034" s="517">
        <v>0.26595739108114763</v>
      </c>
      <c r="N1034" s="517">
        <v>0</v>
      </c>
      <c r="O1034" s="554">
        <v>3.3525581590265009E-4</v>
      </c>
      <c r="P1034" s="517"/>
      <c r="Q1034" s="517">
        <v>1.6186569861549822E-2</v>
      </c>
      <c r="R1034" s="518"/>
      <c r="S1034" s="519">
        <f t="shared" si="95"/>
        <v>0.71448252740978213</v>
      </c>
      <c r="T1034" s="520">
        <f t="shared" si="96"/>
        <v>0.28551747259021787</v>
      </c>
      <c r="U1034" s="521">
        <f t="shared" si="97"/>
        <v>0.28551747259021787</v>
      </c>
      <c r="V1034" s="522">
        <v>2018</v>
      </c>
      <c r="W1034" s="523" t="s">
        <v>354</v>
      </c>
      <c r="X1034" s="548" t="s">
        <v>355</v>
      </c>
      <c r="Y1034" s="64" t="s">
        <v>271</v>
      </c>
    </row>
    <row r="1035" spans="1:25" ht="14.25" customHeight="1" x14ac:dyDescent="0.2">
      <c r="A1035" s="64"/>
      <c r="B1035" s="64"/>
      <c r="C1035" s="509" t="str">
        <f t="shared" si="98"/>
        <v>Serbia | 2020</v>
      </c>
      <c r="D1035" s="510" t="s">
        <v>279</v>
      </c>
      <c r="E1035" s="585">
        <v>2020</v>
      </c>
      <c r="F1035" s="512">
        <v>0.69943157386917798</v>
      </c>
      <c r="G1035" s="513">
        <v>5.034032154880389E-4</v>
      </c>
      <c r="H1035" s="513">
        <v>1.3392623045379703E-2</v>
      </c>
      <c r="I1035" s="514"/>
      <c r="J1035" s="553">
        <v>1.2585080387200973E-4</v>
      </c>
      <c r="K1035" s="515"/>
      <c r="L1035" s="516">
        <v>3.854180868580298E-3</v>
      </c>
      <c r="M1035" s="517">
        <v>0.26073664670533081</v>
      </c>
      <c r="N1035" s="517">
        <v>0</v>
      </c>
      <c r="O1035" s="554">
        <v>3.5133349414269384E-4</v>
      </c>
      <c r="P1035" s="517"/>
      <c r="Q1035" s="517">
        <v>2.1604387998028336E-2</v>
      </c>
      <c r="R1035" s="518"/>
      <c r="S1035" s="519">
        <f t="shared" si="95"/>
        <v>0.71345345093391788</v>
      </c>
      <c r="T1035" s="520">
        <f t="shared" si="96"/>
        <v>0.28654654906608212</v>
      </c>
      <c r="U1035" s="521">
        <f t="shared" si="97"/>
        <v>0.28654654906608212</v>
      </c>
      <c r="V1035" s="522">
        <v>2019</v>
      </c>
      <c r="W1035" s="523" t="s">
        <v>354</v>
      </c>
      <c r="X1035" s="548" t="s">
        <v>355</v>
      </c>
      <c r="Y1035" s="64" t="s">
        <v>271</v>
      </c>
    </row>
    <row r="1036" spans="1:25" ht="14.25" customHeight="1" x14ac:dyDescent="0.2">
      <c r="A1036" s="64"/>
      <c r="B1036" s="64"/>
      <c r="C1036" s="509" t="str">
        <f t="shared" si="98"/>
        <v>Serbia | 2021</v>
      </c>
      <c r="D1036" s="510" t="s">
        <v>279</v>
      </c>
      <c r="E1036" s="585">
        <v>2021</v>
      </c>
      <c r="F1036" s="512">
        <v>0.69651715178079321</v>
      </c>
      <c r="G1036" s="513">
        <v>4.4618251489462221E-4</v>
      </c>
      <c r="H1036" s="513">
        <v>1.5327681688144669E-2</v>
      </c>
      <c r="I1036" s="514"/>
      <c r="J1036" s="553">
        <v>1.3123015143959475E-4</v>
      </c>
      <c r="K1036" s="515"/>
      <c r="L1036" s="516">
        <v>4.6717933912495731E-3</v>
      </c>
      <c r="M1036" s="517">
        <v>0.25550510485289102</v>
      </c>
      <c r="N1036" s="517">
        <v>0</v>
      </c>
      <c r="O1036" s="554">
        <v>3.6744442403086535E-4</v>
      </c>
      <c r="P1036" s="517"/>
      <c r="Q1036" s="517">
        <v>2.7033411196556521E-2</v>
      </c>
      <c r="R1036" s="518"/>
      <c r="S1036" s="519">
        <f t="shared" si="95"/>
        <v>0.71242224613527205</v>
      </c>
      <c r="T1036" s="520">
        <f t="shared" si="96"/>
        <v>0.28757775386472795</v>
      </c>
      <c r="U1036" s="521">
        <f t="shared" si="97"/>
        <v>0.28757775386472795</v>
      </c>
      <c r="V1036" s="522">
        <v>2020</v>
      </c>
      <c r="W1036" s="523" t="s">
        <v>354</v>
      </c>
      <c r="X1036" s="548" t="s">
        <v>355</v>
      </c>
      <c r="Y1036" s="64" t="s">
        <v>271</v>
      </c>
    </row>
    <row r="1037" spans="1:25" ht="14.25" customHeight="1" x14ac:dyDescent="0.2">
      <c r="A1037" s="64"/>
      <c r="B1037" s="64"/>
      <c r="C1037" s="509" t="str">
        <f t="shared" si="98"/>
        <v>Serbia | 2022</v>
      </c>
      <c r="D1037" s="510" t="s">
        <v>279</v>
      </c>
      <c r="E1037" s="511">
        <v>2022</v>
      </c>
      <c r="F1037" s="512">
        <v>0.69651715178079321</v>
      </c>
      <c r="G1037" s="513">
        <v>4.4618251489462221E-4</v>
      </c>
      <c r="H1037" s="513">
        <v>1.5327681688144669E-2</v>
      </c>
      <c r="I1037" s="514"/>
      <c r="J1037" s="553">
        <v>1.3123015143959475E-4</v>
      </c>
      <c r="K1037" s="515"/>
      <c r="L1037" s="516">
        <v>4.6717933912495731E-3</v>
      </c>
      <c r="M1037" s="517">
        <v>0.25550510485289102</v>
      </c>
      <c r="N1037" s="517">
        <v>0</v>
      </c>
      <c r="O1037" s="554">
        <v>3.6744442403086535E-4</v>
      </c>
      <c r="P1037" s="517"/>
      <c r="Q1037" s="517">
        <v>2.7033411196556521E-2</v>
      </c>
      <c r="R1037" s="518"/>
      <c r="S1037" s="519">
        <f t="shared" si="95"/>
        <v>0.71242224613527205</v>
      </c>
      <c r="T1037" s="520">
        <f t="shared" si="96"/>
        <v>0.28757775386472795</v>
      </c>
      <c r="U1037" s="521">
        <f t="shared" si="97"/>
        <v>0.28757775386472795</v>
      </c>
      <c r="V1037" s="522">
        <v>2020</v>
      </c>
      <c r="W1037" s="523" t="s">
        <v>788</v>
      </c>
      <c r="X1037" s="524" t="s">
        <v>355</v>
      </c>
      <c r="Y1037" s="64" t="s">
        <v>271</v>
      </c>
    </row>
    <row r="1038" spans="1:25" ht="14.25" customHeight="1" x14ac:dyDescent="0.2">
      <c r="A1038" s="64"/>
      <c r="B1038" s="64"/>
      <c r="C1038" s="509" t="str">
        <f t="shared" si="98"/>
        <v>Serbia | 2023</v>
      </c>
      <c r="D1038" s="510" t="s">
        <v>279</v>
      </c>
      <c r="E1038" s="511">
        <v>2023</v>
      </c>
      <c r="F1038" s="512"/>
      <c r="G1038" s="513"/>
      <c r="H1038" s="513"/>
      <c r="I1038" s="514"/>
      <c r="J1038" s="514"/>
      <c r="K1038" s="515"/>
      <c r="L1038" s="516"/>
      <c r="M1038" s="517"/>
      <c r="N1038" s="517"/>
      <c r="O1038" s="517"/>
      <c r="P1038" s="517"/>
      <c r="Q1038" s="517"/>
      <c r="R1038" s="518"/>
      <c r="S1038" s="519" t="str">
        <f t="shared" si="95"/>
        <v/>
      </c>
      <c r="T1038" s="520" t="str">
        <f t="shared" si="96"/>
        <v/>
      </c>
      <c r="U1038" s="521" t="str">
        <f t="shared" si="97"/>
        <v/>
      </c>
      <c r="V1038" s="522"/>
      <c r="W1038" s="523"/>
      <c r="X1038" s="524"/>
      <c r="Y1038" s="64" t="s">
        <v>271</v>
      </c>
    </row>
    <row r="1039" spans="1:25" ht="14.25" customHeight="1" x14ac:dyDescent="0.2">
      <c r="A1039" s="64"/>
      <c r="B1039" s="64"/>
      <c r="C1039" s="509" t="str">
        <f t="shared" si="98"/>
        <v>Serbia | 2024</v>
      </c>
      <c r="D1039" s="510" t="s">
        <v>279</v>
      </c>
      <c r="E1039" s="511">
        <v>2024</v>
      </c>
      <c r="F1039" s="512"/>
      <c r="G1039" s="513"/>
      <c r="H1039" s="513"/>
      <c r="I1039" s="514"/>
      <c r="J1039" s="514"/>
      <c r="K1039" s="515"/>
      <c r="L1039" s="516"/>
      <c r="M1039" s="517"/>
      <c r="N1039" s="517"/>
      <c r="O1039" s="517"/>
      <c r="P1039" s="517"/>
      <c r="Q1039" s="517"/>
      <c r="R1039" s="518"/>
      <c r="S1039" s="519" t="str">
        <f t="shared" si="95"/>
        <v/>
      </c>
      <c r="T1039" s="520" t="str">
        <f t="shared" si="96"/>
        <v/>
      </c>
      <c r="U1039" s="521" t="str">
        <f t="shared" si="97"/>
        <v/>
      </c>
      <c r="V1039" s="522"/>
      <c r="W1039" s="523"/>
      <c r="X1039" s="524"/>
      <c r="Y1039" s="64" t="s">
        <v>271</v>
      </c>
    </row>
    <row r="1040" spans="1:25" ht="14.25" customHeight="1" x14ac:dyDescent="0.2">
      <c r="A1040" s="64"/>
      <c r="B1040" s="64"/>
      <c r="C1040" s="509" t="str">
        <f t="shared" si="98"/>
        <v>Serbia | 2025</v>
      </c>
      <c r="D1040" s="510" t="s">
        <v>279</v>
      </c>
      <c r="E1040" s="511">
        <v>2025</v>
      </c>
      <c r="F1040" s="512"/>
      <c r="G1040" s="513"/>
      <c r="H1040" s="513"/>
      <c r="I1040" s="514"/>
      <c r="J1040" s="514"/>
      <c r="K1040" s="515"/>
      <c r="L1040" s="516"/>
      <c r="M1040" s="517"/>
      <c r="N1040" s="517"/>
      <c r="O1040" s="517"/>
      <c r="P1040" s="517"/>
      <c r="Q1040" s="517"/>
      <c r="R1040" s="518"/>
      <c r="S1040" s="519" t="str">
        <f t="shared" si="95"/>
        <v/>
      </c>
      <c r="T1040" s="520" t="str">
        <f t="shared" si="96"/>
        <v/>
      </c>
      <c r="U1040" s="521" t="str">
        <f t="shared" si="97"/>
        <v/>
      </c>
      <c r="V1040" s="522"/>
      <c r="W1040" s="523"/>
      <c r="X1040" s="524"/>
      <c r="Y1040" s="64" t="s">
        <v>271</v>
      </c>
    </row>
    <row r="1041" spans="1:25" ht="14.25" customHeight="1" x14ac:dyDescent="0.2">
      <c r="A1041" s="64"/>
      <c r="B1041" s="64"/>
      <c r="C1041" s="509" t="str">
        <f t="shared" si="98"/>
        <v>Serbia | 2026</v>
      </c>
      <c r="D1041" s="510" t="s">
        <v>279</v>
      </c>
      <c r="E1041" s="511">
        <v>2026</v>
      </c>
      <c r="F1041" s="512"/>
      <c r="G1041" s="513"/>
      <c r="H1041" s="513"/>
      <c r="I1041" s="514"/>
      <c r="J1041" s="514"/>
      <c r="K1041" s="515"/>
      <c r="L1041" s="516"/>
      <c r="M1041" s="517"/>
      <c r="N1041" s="517"/>
      <c r="O1041" s="517"/>
      <c r="P1041" s="517"/>
      <c r="Q1041" s="517"/>
      <c r="R1041" s="518"/>
      <c r="S1041" s="519" t="str">
        <f t="shared" si="95"/>
        <v/>
      </c>
      <c r="T1041" s="520" t="str">
        <f t="shared" si="96"/>
        <v/>
      </c>
      <c r="U1041" s="521" t="str">
        <f t="shared" si="97"/>
        <v/>
      </c>
      <c r="V1041" s="522"/>
      <c r="W1041" s="523"/>
      <c r="X1041" s="524"/>
      <c r="Y1041" s="64" t="s">
        <v>271</v>
      </c>
    </row>
    <row r="1042" spans="1:25" ht="14.25" customHeight="1" x14ac:dyDescent="0.2">
      <c r="A1042" s="64"/>
      <c r="B1042" s="64"/>
      <c r="C1042" s="509" t="str">
        <f t="shared" si="98"/>
        <v>Serbia | 2027</v>
      </c>
      <c r="D1042" s="510" t="s">
        <v>279</v>
      </c>
      <c r="E1042" s="511">
        <v>2027</v>
      </c>
      <c r="F1042" s="512"/>
      <c r="G1042" s="513"/>
      <c r="H1042" s="513"/>
      <c r="I1042" s="514"/>
      <c r="J1042" s="514"/>
      <c r="K1042" s="515"/>
      <c r="L1042" s="516"/>
      <c r="M1042" s="517"/>
      <c r="N1042" s="517"/>
      <c r="O1042" s="517"/>
      <c r="P1042" s="517"/>
      <c r="Q1042" s="517"/>
      <c r="R1042" s="518"/>
      <c r="S1042" s="519" t="str">
        <f t="shared" si="95"/>
        <v/>
      </c>
      <c r="T1042" s="520" t="str">
        <f t="shared" si="96"/>
        <v/>
      </c>
      <c r="U1042" s="521" t="str">
        <f t="shared" si="97"/>
        <v/>
      </c>
      <c r="V1042" s="522"/>
      <c r="W1042" s="523"/>
      <c r="X1042" s="524"/>
      <c r="Y1042" s="64" t="s">
        <v>271</v>
      </c>
    </row>
    <row r="1043" spans="1:25" ht="14.25" customHeight="1" x14ac:dyDescent="0.2">
      <c r="A1043" s="64"/>
      <c r="B1043" s="64"/>
      <c r="C1043" s="509" t="str">
        <f t="shared" si="98"/>
        <v>Serbia | 2028</v>
      </c>
      <c r="D1043" s="510" t="s">
        <v>279</v>
      </c>
      <c r="E1043" s="511">
        <v>2028</v>
      </c>
      <c r="F1043" s="512"/>
      <c r="G1043" s="513"/>
      <c r="H1043" s="513"/>
      <c r="I1043" s="514"/>
      <c r="J1043" s="514"/>
      <c r="K1043" s="515"/>
      <c r="L1043" s="516"/>
      <c r="M1043" s="517"/>
      <c r="N1043" s="517"/>
      <c r="O1043" s="517"/>
      <c r="P1043" s="517"/>
      <c r="Q1043" s="517"/>
      <c r="R1043" s="518"/>
      <c r="S1043" s="519" t="str">
        <f t="shared" si="95"/>
        <v/>
      </c>
      <c r="T1043" s="520" t="str">
        <f t="shared" si="96"/>
        <v/>
      </c>
      <c r="U1043" s="521" t="str">
        <f t="shared" si="97"/>
        <v/>
      </c>
      <c r="V1043" s="522"/>
      <c r="W1043" s="523"/>
      <c r="X1043" s="524"/>
      <c r="Y1043" s="64" t="s">
        <v>271</v>
      </c>
    </row>
    <row r="1044" spans="1:25" ht="14.25" customHeight="1" x14ac:dyDescent="0.2">
      <c r="A1044" s="64"/>
      <c r="B1044" s="64"/>
      <c r="C1044" s="509" t="str">
        <f t="shared" si="98"/>
        <v>Serbia | 2029</v>
      </c>
      <c r="D1044" s="510" t="s">
        <v>279</v>
      </c>
      <c r="E1044" s="511">
        <v>2029</v>
      </c>
      <c r="F1044" s="512"/>
      <c r="G1044" s="513"/>
      <c r="H1044" s="513"/>
      <c r="I1044" s="514"/>
      <c r="J1044" s="514"/>
      <c r="K1044" s="515"/>
      <c r="L1044" s="516"/>
      <c r="M1044" s="517"/>
      <c r="N1044" s="517"/>
      <c r="O1044" s="517"/>
      <c r="P1044" s="517"/>
      <c r="Q1044" s="517"/>
      <c r="R1044" s="518"/>
      <c r="S1044" s="519" t="str">
        <f t="shared" si="95"/>
        <v/>
      </c>
      <c r="T1044" s="520" t="str">
        <f t="shared" si="96"/>
        <v/>
      </c>
      <c r="U1044" s="521" t="str">
        <f t="shared" si="97"/>
        <v/>
      </c>
      <c r="V1044" s="522"/>
      <c r="W1044" s="523"/>
      <c r="X1044" s="524"/>
      <c r="Y1044" s="64" t="s">
        <v>271</v>
      </c>
    </row>
    <row r="1045" spans="1:25" ht="14.25" customHeight="1" thickBot="1" x14ac:dyDescent="0.25">
      <c r="A1045" s="64"/>
      <c r="B1045" s="64"/>
      <c r="C1045" s="525" t="str">
        <f t="shared" si="98"/>
        <v>Serbia | 2030</v>
      </c>
      <c r="D1045" s="510" t="s">
        <v>279</v>
      </c>
      <c r="E1045" s="527">
        <v>2030</v>
      </c>
      <c r="F1045" s="528"/>
      <c r="G1045" s="529"/>
      <c r="H1045" s="529"/>
      <c r="I1045" s="530"/>
      <c r="J1045" s="530"/>
      <c r="K1045" s="531"/>
      <c r="L1045" s="532"/>
      <c r="M1045" s="533"/>
      <c r="N1045" s="533"/>
      <c r="O1045" s="533"/>
      <c r="P1045" s="533"/>
      <c r="Q1045" s="533"/>
      <c r="R1045" s="534"/>
      <c r="S1045" s="535" t="str">
        <f t="shared" ref="S1045:S1108" si="99">IFERROR(1-U1045,"")</f>
        <v/>
      </c>
      <c r="T1045" s="536" t="str">
        <f t="shared" ref="T1045:T1108" si="100">IF(AND(ISBLANK(F1045),ISBLANK(H1045),ISBLANK(Q1045),ISBLANK(M1045)),"",SUM(K1045:R1045))</f>
        <v/>
      </c>
      <c r="U1045" s="537" t="str">
        <f t="shared" ref="U1045:U1108" si="101">IF(AND(ISBLANK(F1045),ISBLANK(H1045),ISBLANK(Q1045),ISBLANK(M1045)),"",SUM(L1045:R1045))</f>
        <v/>
      </c>
      <c r="V1045" s="538"/>
      <c r="W1045" s="539"/>
      <c r="X1045" s="540"/>
      <c r="Y1045" s="64" t="s">
        <v>271</v>
      </c>
    </row>
    <row r="1046" spans="1:25" ht="14.25" customHeight="1" x14ac:dyDescent="0.2">
      <c r="A1046" s="64"/>
      <c r="B1046" s="64"/>
      <c r="C1046" s="493" t="str">
        <f t="shared" si="98"/>
        <v>Singapore | 2018</v>
      </c>
      <c r="D1046" s="494" t="s">
        <v>131</v>
      </c>
      <c r="E1046" s="584">
        <v>2018</v>
      </c>
      <c r="F1046" s="496">
        <v>1.1806050649390904E-2</v>
      </c>
      <c r="G1046" s="497">
        <v>5.7809739313722441E-3</v>
      </c>
      <c r="H1046" s="497">
        <v>0.95064086668113201</v>
      </c>
      <c r="I1046" s="498"/>
      <c r="J1046" s="498">
        <v>2.1977000092991538E-2</v>
      </c>
      <c r="K1046" s="499"/>
      <c r="L1046" s="500">
        <v>4.1729952574315731E-3</v>
      </c>
      <c r="M1046" s="501"/>
      <c r="N1046" s="501"/>
      <c r="O1046" s="501">
        <v>5.6221133876817198E-3</v>
      </c>
      <c r="P1046" s="501"/>
      <c r="Q1046" s="501"/>
      <c r="R1046" s="502"/>
      <c r="S1046" s="503">
        <f t="shared" si="99"/>
        <v>0.99020489135488665</v>
      </c>
      <c r="T1046" s="504">
        <f t="shared" si="100"/>
        <v>9.7951086451132929E-3</v>
      </c>
      <c r="U1046" s="505">
        <f t="shared" si="101"/>
        <v>9.7951086451132929E-3</v>
      </c>
      <c r="V1046" s="506">
        <v>2018</v>
      </c>
      <c r="W1046" s="507" t="s">
        <v>354</v>
      </c>
      <c r="X1046" s="546" t="s">
        <v>355</v>
      </c>
      <c r="Y1046" s="64" t="s">
        <v>271</v>
      </c>
    </row>
    <row r="1047" spans="1:25" ht="14.25" customHeight="1" x14ac:dyDescent="0.2">
      <c r="A1047" s="64"/>
      <c r="B1047" s="64"/>
      <c r="C1047" s="509" t="str">
        <f t="shared" si="98"/>
        <v>Singapore | 2019</v>
      </c>
      <c r="D1047" s="510" t="s">
        <v>131</v>
      </c>
      <c r="E1047" s="585">
        <v>2019</v>
      </c>
      <c r="F1047" s="512">
        <v>1.1731946285075189E-2</v>
      </c>
      <c r="G1047" s="513">
        <v>5.2014309680483532E-3</v>
      </c>
      <c r="H1047" s="513">
        <v>0.9508545208018937</v>
      </c>
      <c r="I1047" s="514"/>
      <c r="J1047" s="514">
        <v>2.0464834802858871E-2</v>
      </c>
      <c r="K1047" s="515"/>
      <c r="L1047" s="516">
        <v>4.0715177607035342E-3</v>
      </c>
      <c r="M1047" s="517"/>
      <c r="N1047" s="517"/>
      <c r="O1047" s="517">
        <v>7.6757493814203978E-3</v>
      </c>
      <c r="P1047" s="517"/>
      <c r="Q1047" s="517"/>
      <c r="R1047" s="518"/>
      <c r="S1047" s="519">
        <f t="shared" si="99"/>
        <v>0.98825273285787607</v>
      </c>
      <c r="T1047" s="520">
        <f t="shared" si="100"/>
        <v>1.1747267142123933E-2</v>
      </c>
      <c r="U1047" s="521">
        <f t="shared" si="101"/>
        <v>1.1747267142123933E-2</v>
      </c>
      <c r="V1047" s="522">
        <v>2019</v>
      </c>
      <c r="W1047" s="523" t="s">
        <v>354</v>
      </c>
      <c r="X1047" s="548" t="s">
        <v>355</v>
      </c>
      <c r="Y1047" s="64" t="s">
        <v>271</v>
      </c>
    </row>
    <row r="1048" spans="1:25" ht="14.25" customHeight="1" x14ac:dyDescent="0.2">
      <c r="A1048" s="64"/>
      <c r="B1048" s="64"/>
      <c r="C1048" s="509" t="str">
        <f t="shared" si="98"/>
        <v>Singapore | 2020</v>
      </c>
      <c r="D1048" s="510" t="s">
        <v>131</v>
      </c>
      <c r="E1048" s="585">
        <v>2020</v>
      </c>
      <c r="F1048" s="512">
        <v>1.1659522258743693E-2</v>
      </c>
      <c r="G1048" s="513">
        <v>4.6350293097441641E-3</v>
      </c>
      <c r="H1048" s="513">
        <v>0.95106333025341183</v>
      </c>
      <c r="I1048" s="514"/>
      <c r="J1048" s="514">
        <v>1.8986958299883363E-2</v>
      </c>
      <c r="K1048" s="515"/>
      <c r="L1048" s="516">
        <v>3.9723412956876054E-3</v>
      </c>
      <c r="M1048" s="517"/>
      <c r="N1048" s="517"/>
      <c r="O1048" s="517">
        <v>9.6828185825292706E-3</v>
      </c>
      <c r="P1048" s="517"/>
      <c r="Q1048" s="517"/>
      <c r="R1048" s="518"/>
      <c r="S1048" s="519">
        <f t="shared" si="99"/>
        <v>0.98634484012178314</v>
      </c>
      <c r="T1048" s="520">
        <f t="shared" si="100"/>
        <v>1.3655159878216876E-2</v>
      </c>
      <c r="U1048" s="521">
        <f t="shared" si="101"/>
        <v>1.3655159878216876E-2</v>
      </c>
      <c r="V1048" s="522">
        <v>2020</v>
      </c>
      <c r="W1048" s="523" t="s">
        <v>354</v>
      </c>
      <c r="X1048" s="548" t="s">
        <v>355</v>
      </c>
      <c r="Y1048" s="64" t="s">
        <v>271</v>
      </c>
    </row>
    <row r="1049" spans="1:25" ht="14.25" customHeight="1" x14ac:dyDescent="0.2">
      <c r="A1049" s="64"/>
      <c r="B1049" s="64"/>
      <c r="C1049" s="509" t="str">
        <f t="shared" si="98"/>
        <v>Singapore | 2021</v>
      </c>
      <c r="D1049" s="510" t="s">
        <v>131</v>
      </c>
      <c r="E1049" s="585">
        <v>2021</v>
      </c>
      <c r="F1049" s="512">
        <v>1.1588722057887446E-2</v>
      </c>
      <c r="G1049" s="513">
        <v>4.0813269929232034E-3</v>
      </c>
      <c r="H1049" s="513">
        <v>0.9512674579698206</v>
      </c>
      <c r="I1049" s="514"/>
      <c r="J1049" s="514">
        <v>1.7542217396188265E-2</v>
      </c>
      <c r="K1049" s="515"/>
      <c r="L1049" s="516">
        <v>3.8753884749316661E-3</v>
      </c>
      <c r="M1049" s="517"/>
      <c r="N1049" s="517"/>
      <c r="O1049" s="517">
        <v>1.1644887108248774E-2</v>
      </c>
      <c r="P1049" s="517"/>
      <c r="Q1049" s="517"/>
      <c r="R1049" s="518"/>
      <c r="S1049" s="519">
        <f t="shared" si="99"/>
        <v>0.98447972441681952</v>
      </c>
      <c r="T1049" s="520">
        <f t="shared" si="100"/>
        <v>1.552027558318044E-2</v>
      </c>
      <c r="U1049" s="521">
        <f t="shared" si="101"/>
        <v>1.552027558318044E-2</v>
      </c>
      <c r="V1049" s="522">
        <v>2020</v>
      </c>
      <c r="W1049" s="523" t="s">
        <v>354</v>
      </c>
      <c r="X1049" s="548" t="s">
        <v>355</v>
      </c>
      <c r="Y1049" s="64" t="s">
        <v>271</v>
      </c>
    </row>
    <row r="1050" spans="1:25" ht="14.25" customHeight="1" x14ac:dyDescent="0.2">
      <c r="A1050" s="64"/>
      <c r="B1050" s="64"/>
      <c r="C1050" s="509" t="str">
        <f t="shared" si="98"/>
        <v>Singapore | 2022</v>
      </c>
      <c r="D1050" s="510" t="s">
        <v>131</v>
      </c>
      <c r="E1050" s="511">
        <v>2022</v>
      </c>
      <c r="F1050" s="512">
        <v>1.1588722057887446E-2</v>
      </c>
      <c r="G1050" s="513">
        <v>4.0813269929232034E-3</v>
      </c>
      <c r="H1050" s="513">
        <v>0.9512674579698206</v>
      </c>
      <c r="I1050" s="514"/>
      <c r="J1050" s="514">
        <v>1.7542217396188265E-2</v>
      </c>
      <c r="K1050" s="515"/>
      <c r="L1050" s="516">
        <v>3.8753884749316661E-3</v>
      </c>
      <c r="M1050" s="517"/>
      <c r="N1050" s="517"/>
      <c r="O1050" s="517">
        <v>1.1644887108248774E-2</v>
      </c>
      <c r="P1050" s="517"/>
      <c r="Q1050" s="517"/>
      <c r="R1050" s="518"/>
      <c r="S1050" s="519">
        <f t="shared" si="99"/>
        <v>0.98447972441681952</v>
      </c>
      <c r="T1050" s="520">
        <f t="shared" si="100"/>
        <v>1.552027558318044E-2</v>
      </c>
      <c r="U1050" s="521">
        <f t="shared" si="101"/>
        <v>1.552027558318044E-2</v>
      </c>
      <c r="V1050" s="522">
        <v>2020</v>
      </c>
      <c r="W1050" s="523" t="s">
        <v>788</v>
      </c>
      <c r="X1050" s="524" t="s">
        <v>355</v>
      </c>
      <c r="Y1050" s="64" t="s">
        <v>271</v>
      </c>
    </row>
    <row r="1051" spans="1:25" ht="14.25" customHeight="1" x14ac:dyDescent="0.2">
      <c r="A1051" s="64"/>
      <c r="B1051" s="64"/>
      <c r="C1051" s="509" t="str">
        <f t="shared" si="98"/>
        <v>Singapore | 2023</v>
      </c>
      <c r="D1051" s="510" t="s">
        <v>131</v>
      </c>
      <c r="E1051" s="511">
        <v>2023</v>
      </c>
      <c r="F1051" s="512"/>
      <c r="G1051" s="513"/>
      <c r="H1051" s="513"/>
      <c r="I1051" s="514"/>
      <c r="J1051" s="514"/>
      <c r="K1051" s="515"/>
      <c r="L1051" s="516"/>
      <c r="M1051" s="517"/>
      <c r="N1051" s="517"/>
      <c r="O1051" s="517"/>
      <c r="P1051" s="517"/>
      <c r="Q1051" s="517"/>
      <c r="R1051" s="518"/>
      <c r="S1051" s="519" t="str">
        <f t="shared" si="99"/>
        <v/>
      </c>
      <c r="T1051" s="520" t="str">
        <f t="shared" si="100"/>
        <v/>
      </c>
      <c r="U1051" s="521" t="str">
        <f t="shared" si="101"/>
        <v/>
      </c>
      <c r="V1051" s="522"/>
      <c r="W1051" s="523"/>
      <c r="X1051" s="524"/>
      <c r="Y1051" s="64" t="s">
        <v>271</v>
      </c>
    </row>
    <row r="1052" spans="1:25" ht="14.25" customHeight="1" x14ac:dyDescent="0.2">
      <c r="A1052" s="64"/>
      <c r="B1052" s="64"/>
      <c r="C1052" s="509" t="str">
        <f t="shared" si="98"/>
        <v>Singapore | 2024</v>
      </c>
      <c r="D1052" s="510" t="s">
        <v>131</v>
      </c>
      <c r="E1052" s="511">
        <v>2024</v>
      </c>
      <c r="F1052" s="512"/>
      <c r="G1052" s="513"/>
      <c r="H1052" s="513"/>
      <c r="I1052" s="514"/>
      <c r="J1052" s="514"/>
      <c r="K1052" s="515"/>
      <c r="L1052" s="516"/>
      <c r="M1052" s="517"/>
      <c r="N1052" s="517"/>
      <c r="O1052" s="517"/>
      <c r="P1052" s="517"/>
      <c r="Q1052" s="517"/>
      <c r="R1052" s="518"/>
      <c r="S1052" s="519" t="str">
        <f t="shared" si="99"/>
        <v/>
      </c>
      <c r="T1052" s="520" t="str">
        <f t="shared" si="100"/>
        <v/>
      </c>
      <c r="U1052" s="521" t="str">
        <f t="shared" si="101"/>
        <v/>
      </c>
      <c r="V1052" s="522"/>
      <c r="W1052" s="523"/>
      <c r="X1052" s="524"/>
      <c r="Y1052" s="64" t="s">
        <v>271</v>
      </c>
    </row>
    <row r="1053" spans="1:25" ht="14.25" customHeight="1" x14ac:dyDescent="0.2">
      <c r="A1053" s="64"/>
      <c r="B1053" s="64"/>
      <c r="C1053" s="509" t="str">
        <f t="shared" si="98"/>
        <v>Singapore | 2025</v>
      </c>
      <c r="D1053" s="510" t="s">
        <v>131</v>
      </c>
      <c r="E1053" s="511">
        <v>2025</v>
      </c>
      <c r="F1053" s="512"/>
      <c r="G1053" s="513"/>
      <c r="H1053" s="513"/>
      <c r="I1053" s="514"/>
      <c r="J1053" s="514"/>
      <c r="K1053" s="515"/>
      <c r="L1053" s="516"/>
      <c r="M1053" s="517"/>
      <c r="N1053" s="517"/>
      <c r="O1053" s="517"/>
      <c r="P1053" s="517"/>
      <c r="Q1053" s="517"/>
      <c r="R1053" s="518"/>
      <c r="S1053" s="519" t="str">
        <f t="shared" si="99"/>
        <v/>
      </c>
      <c r="T1053" s="520" t="str">
        <f t="shared" si="100"/>
        <v/>
      </c>
      <c r="U1053" s="521" t="str">
        <f t="shared" si="101"/>
        <v/>
      </c>
      <c r="V1053" s="522"/>
      <c r="W1053" s="523"/>
      <c r="X1053" s="524"/>
      <c r="Y1053" s="64" t="s">
        <v>271</v>
      </c>
    </row>
    <row r="1054" spans="1:25" ht="14.25" customHeight="1" x14ac:dyDescent="0.2">
      <c r="A1054" s="64"/>
      <c r="B1054" s="64"/>
      <c r="C1054" s="509" t="str">
        <f t="shared" si="98"/>
        <v>Singapore | 2026</v>
      </c>
      <c r="D1054" s="510" t="s">
        <v>131</v>
      </c>
      <c r="E1054" s="511">
        <v>2026</v>
      </c>
      <c r="F1054" s="512"/>
      <c r="G1054" s="513"/>
      <c r="H1054" s="513"/>
      <c r="I1054" s="514"/>
      <c r="J1054" s="514"/>
      <c r="K1054" s="515"/>
      <c r="L1054" s="516"/>
      <c r="M1054" s="517"/>
      <c r="N1054" s="517"/>
      <c r="O1054" s="517"/>
      <c r="P1054" s="517"/>
      <c r="Q1054" s="517"/>
      <c r="R1054" s="518"/>
      <c r="S1054" s="519" t="str">
        <f t="shared" si="99"/>
        <v/>
      </c>
      <c r="T1054" s="520" t="str">
        <f t="shared" si="100"/>
        <v/>
      </c>
      <c r="U1054" s="521" t="str">
        <f t="shared" si="101"/>
        <v/>
      </c>
      <c r="V1054" s="522"/>
      <c r="W1054" s="523"/>
      <c r="X1054" s="524"/>
      <c r="Y1054" s="64" t="s">
        <v>271</v>
      </c>
    </row>
    <row r="1055" spans="1:25" ht="14.25" customHeight="1" x14ac:dyDescent="0.2">
      <c r="A1055" s="64"/>
      <c r="B1055" s="64"/>
      <c r="C1055" s="509" t="str">
        <f t="shared" si="98"/>
        <v>Singapore | 2027</v>
      </c>
      <c r="D1055" s="510" t="s">
        <v>131</v>
      </c>
      <c r="E1055" s="511">
        <v>2027</v>
      </c>
      <c r="F1055" s="512"/>
      <c r="G1055" s="513"/>
      <c r="H1055" s="513"/>
      <c r="I1055" s="514"/>
      <c r="J1055" s="514"/>
      <c r="K1055" s="515"/>
      <c r="L1055" s="516"/>
      <c r="M1055" s="517"/>
      <c r="N1055" s="517"/>
      <c r="O1055" s="517"/>
      <c r="P1055" s="517"/>
      <c r="Q1055" s="517"/>
      <c r="R1055" s="518"/>
      <c r="S1055" s="519" t="str">
        <f t="shared" si="99"/>
        <v/>
      </c>
      <c r="T1055" s="520" t="str">
        <f t="shared" si="100"/>
        <v/>
      </c>
      <c r="U1055" s="521" t="str">
        <f t="shared" si="101"/>
        <v/>
      </c>
      <c r="V1055" s="522"/>
      <c r="W1055" s="523"/>
      <c r="X1055" s="524"/>
      <c r="Y1055" s="64" t="s">
        <v>271</v>
      </c>
    </row>
    <row r="1056" spans="1:25" ht="14.25" customHeight="1" x14ac:dyDescent="0.2">
      <c r="A1056" s="64"/>
      <c r="B1056" s="64"/>
      <c r="C1056" s="509" t="str">
        <f t="shared" si="98"/>
        <v>Singapore | 2028</v>
      </c>
      <c r="D1056" s="510" t="s">
        <v>131</v>
      </c>
      <c r="E1056" s="511">
        <v>2028</v>
      </c>
      <c r="F1056" s="512"/>
      <c r="G1056" s="513"/>
      <c r="H1056" s="513"/>
      <c r="I1056" s="514"/>
      <c r="J1056" s="514"/>
      <c r="K1056" s="515"/>
      <c r="L1056" s="516"/>
      <c r="M1056" s="517"/>
      <c r="N1056" s="517"/>
      <c r="O1056" s="517"/>
      <c r="P1056" s="517"/>
      <c r="Q1056" s="517"/>
      <c r="R1056" s="518"/>
      <c r="S1056" s="519" t="str">
        <f t="shared" si="99"/>
        <v/>
      </c>
      <c r="T1056" s="520" t="str">
        <f t="shared" si="100"/>
        <v/>
      </c>
      <c r="U1056" s="521" t="str">
        <f t="shared" si="101"/>
        <v/>
      </c>
      <c r="V1056" s="522"/>
      <c r="W1056" s="523"/>
      <c r="X1056" s="524"/>
      <c r="Y1056" s="64" t="s">
        <v>271</v>
      </c>
    </row>
    <row r="1057" spans="1:25" ht="14.25" customHeight="1" x14ac:dyDescent="0.2">
      <c r="A1057" s="64"/>
      <c r="B1057" s="64"/>
      <c r="C1057" s="509" t="str">
        <f t="shared" si="98"/>
        <v>Singapore | 2029</v>
      </c>
      <c r="D1057" s="510" t="s">
        <v>131</v>
      </c>
      <c r="E1057" s="511">
        <v>2029</v>
      </c>
      <c r="F1057" s="512"/>
      <c r="G1057" s="513"/>
      <c r="H1057" s="513"/>
      <c r="I1057" s="514"/>
      <c r="J1057" s="514"/>
      <c r="K1057" s="515"/>
      <c r="L1057" s="516"/>
      <c r="M1057" s="517"/>
      <c r="N1057" s="517"/>
      <c r="O1057" s="517"/>
      <c r="P1057" s="517"/>
      <c r="Q1057" s="517"/>
      <c r="R1057" s="518"/>
      <c r="S1057" s="519" t="str">
        <f t="shared" si="99"/>
        <v/>
      </c>
      <c r="T1057" s="520" t="str">
        <f t="shared" si="100"/>
        <v/>
      </c>
      <c r="U1057" s="521" t="str">
        <f t="shared" si="101"/>
        <v/>
      </c>
      <c r="V1057" s="522"/>
      <c r="W1057" s="523"/>
      <c r="X1057" s="524"/>
      <c r="Y1057" s="64" t="s">
        <v>271</v>
      </c>
    </row>
    <row r="1058" spans="1:25" ht="14.25" customHeight="1" thickBot="1" x14ac:dyDescent="0.25">
      <c r="A1058" s="64"/>
      <c r="B1058" s="64"/>
      <c r="C1058" s="525" t="str">
        <f t="shared" si="98"/>
        <v>Singapore | 2030</v>
      </c>
      <c r="D1058" s="510" t="s">
        <v>131</v>
      </c>
      <c r="E1058" s="527">
        <v>2030</v>
      </c>
      <c r="F1058" s="528"/>
      <c r="G1058" s="529"/>
      <c r="H1058" s="529"/>
      <c r="I1058" s="530"/>
      <c r="J1058" s="530"/>
      <c r="K1058" s="531"/>
      <c r="L1058" s="532"/>
      <c r="M1058" s="533"/>
      <c r="N1058" s="533"/>
      <c r="O1058" s="533"/>
      <c r="P1058" s="533"/>
      <c r="Q1058" s="533"/>
      <c r="R1058" s="534"/>
      <c r="S1058" s="535" t="str">
        <f t="shared" si="99"/>
        <v/>
      </c>
      <c r="T1058" s="536" t="str">
        <f t="shared" si="100"/>
        <v/>
      </c>
      <c r="U1058" s="537" t="str">
        <f t="shared" si="101"/>
        <v/>
      </c>
      <c r="V1058" s="538"/>
      <c r="W1058" s="539"/>
      <c r="X1058" s="540"/>
      <c r="Y1058" s="64" t="s">
        <v>271</v>
      </c>
    </row>
    <row r="1059" spans="1:25" ht="14.25" customHeight="1" x14ac:dyDescent="0.2">
      <c r="A1059" s="64"/>
      <c r="B1059" s="64"/>
      <c r="C1059" s="493" t="str">
        <f t="shared" si="98"/>
        <v>Slovakia | 2018</v>
      </c>
      <c r="D1059" s="494" t="s">
        <v>282</v>
      </c>
      <c r="E1059" s="584">
        <v>2018</v>
      </c>
      <c r="F1059" s="496">
        <v>0.10325696756086418</v>
      </c>
      <c r="G1059" s="497">
        <v>1.4533429062506801E-2</v>
      </c>
      <c r="H1059" s="497">
        <v>8.7374627417705547E-2</v>
      </c>
      <c r="I1059" s="498">
        <v>3.0749370870772866E-3</v>
      </c>
      <c r="J1059" s="498">
        <v>1.5954862244268941E-3</v>
      </c>
      <c r="K1059" s="499">
        <v>0.55314056958858215</v>
      </c>
      <c r="L1059" s="500">
        <v>5.7568043861366748E-2</v>
      </c>
      <c r="M1059" s="501">
        <v>0.15874362712036494</v>
      </c>
      <c r="N1059" s="501"/>
      <c r="O1059" s="501">
        <v>2.0523754614218685E-2</v>
      </c>
      <c r="P1059" s="501"/>
      <c r="Q1059" s="552">
        <v>1.8855746288681477E-4</v>
      </c>
      <c r="R1059" s="502"/>
      <c r="S1059" s="503">
        <f t="shared" si="99"/>
        <v>0.76297601694116279</v>
      </c>
      <c r="T1059" s="504">
        <f t="shared" si="100"/>
        <v>0.79016455264741936</v>
      </c>
      <c r="U1059" s="505">
        <f t="shared" si="101"/>
        <v>0.23702398305883718</v>
      </c>
      <c r="V1059" s="506">
        <v>2017</v>
      </c>
      <c r="W1059" s="507" t="s">
        <v>354</v>
      </c>
      <c r="X1059" s="546" t="s">
        <v>355</v>
      </c>
      <c r="Y1059" s="64" t="s">
        <v>271</v>
      </c>
    </row>
    <row r="1060" spans="1:25" ht="14.25" customHeight="1" x14ac:dyDescent="0.2">
      <c r="A1060" s="64"/>
      <c r="B1060" s="64"/>
      <c r="C1060" s="509" t="str">
        <f t="shared" si="98"/>
        <v>Slovakia | 2019</v>
      </c>
      <c r="D1060" s="510" t="s">
        <v>282</v>
      </c>
      <c r="E1060" s="585">
        <v>2019</v>
      </c>
      <c r="F1060" s="512">
        <v>9.3332664641485638E-2</v>
      </c>
      <c r="G1060" s="513">
        <v>1.4658680575457097E-2</v>
      </c>
      <c r="H1060" s="513">
        <v>0.1007479795953459</v>
      </c>
      <c r="I1060" s="514">
        <v>2.7655184272367744E-3</v>
      </c>
      <c r="J1060" s="514">
        <v>1.5045566573049808E-3</v>
      </c>
      <c r="K1060" s="515">
        <v>0.54839657247664353</v>
      </c>
      <c r="L1060" s="516">
        <v>5.5933684874190405E-2</v>
      </c>
      <c r="M1060" s="517">
        <v>0.16113801799736344</v>
      </c>
      <c r="N1060" s="517"/>
      <c r="O1060" s="517">
        <v>2.1350375422708776E-2</v>
      </c>
      <c r="P1060" s="517"/>
      <c r="Q1060" s="554">
        <v>1.7194933226342637E-4</v>
      </c>
      <c r="R1060" s="518"/>
      <c r="S1060" s="519">
        <f t="shared" si="99"/>
        <v>0.76140597237347396</v>
      </c>
      <c r="T1060" s="520">
        <f t="shared" si="100"/>
        <v>0.78699060010316957</v>
      </c>
      <c r="U1060" s="521">
        <f t="shared" si="101"/>
        <v>0.23859402762652601</v>
      </c>
      <c r="V1060" s="522">
        <v>2018</v>
      </c>
      <c r="W1060" s="523" t="s">
        <v>354</v>
      </c>
      <c r="X1060" s="548" t="s">
        <v>355</v>
      </c>
      <c r="Y1060" s="64" t="s">
        <v>271</v>
      </c>
    </row>
    <row r="1061" spans="1:25" ht="14.25" customHeight="1" x14ac:dyDescent="0.2">
      <c r="A1061" s="64"/>
      <c r="B1061" s="64"/>
      <c r="C1061" s="509" t="str">
        <f t="shared" si="98"/>
        <v>Slovakia | 2020</v>
      </c>
      <c r="D1061" s="510" t="s">
        <v>282</v>
      </c>
      <c r="E1061" s="585">
        <v>2020</v>
      </c>
      <c r="F1061" s="512">
        <v>8.3645399007524962E-2</v>
      </c>
      <c r="G1061" s="513">
        <v>1.478094051520922E-2</v>
      </c>
      <c r="H1061" s="513">
        <v>0.11380191557591159</v>
      </c>
      <c r="I1061" s="514">
        <v>2.4634900858682028E-3</v>
      </c>
      <c r="J1061" s="514">
        <v>1.4157988999242547E-3</v>
      </c>
      <c r="K1061" s="515">
        <v>0.54376588349390842</v>
      </c>
      <c r="L1061" s="516">
        <v>5.4338361779092896E-2</v>
      </c>
      <c r="M1061" s="517">
        <v>0.16347521997975409</v>
      </c>
      <c r="N1061" s="517"/>
      <c r="O1061" s="517">
        <v>2.2157252783814585E-2</v>
      </c>
      <c r="P1061" s="517"/>
      <c r="Q1061" s="554">
        <v>1.5573787899166803E-4</v>
      </c>
      <c r="R1061" s="518"/>
      <c r="S1061" s="519">
        <f t="shared" si="99"/>
        <v>0.75987342757834675</v>
      </c>
      <c r="T1061" s="520">
        <f t="shared" si="100"/>
        <v>0.78389245591556167</v>
      </c>
      <c r="U1061" s="521">
        <f t="shared" si="101"/>
        <v>0.24012657242165325</v>
      </c>
      <c r="V1061" s="522">
        <v>2019</v>
      </c>
      <c r="W1061" s="523" t="s">
        <v>354</v>
      </c>
      <c r="X1061" s="548" t="s">
        <v>355</v>
      </c>
      <c r="Y1061" s="64" t="s">
        <v>271</v>
      </c>
    </row>
    <row r="1062" spans="1:25" ht="14.25" customHeight="1" x14ac:dyDescent="0.2">
      <c r="A1062" s="64"/>
      <c r="B1062" s="64"/>
      <c r="C1062" s="509" t="str">
        <f t="shared" si="98"/>
        <v>Slovakia | 2021</v>
      </c>
      <c r="D1062" s="510" t="s">
        <v>282</v>
      </c>
      <c r="E1062" s="585">
        <v>2021</v>
      </c>
      <c r="F1062" s="512">
        <v>7.4186778593913955E-2</v>
      </c>
      <c r="G1062" s="513">
        <v>1.4900314795383E-2</v>
      </c>
      <c r="H1062" s="513">
        <v>0.12654774396642182</v>
      </c>
      <c r="I1062" s="514">
        <v>2.1685904162294508E-3</v>
      </c>
      <c r="J1062" s="514">
        <v>1.3291360615599859E-3</v>
      </c>
      <c r="K1062" s="515">
        <v>0.53924449108079753</v>
      </c>
      <c r="L1062" s="516">
        <v>5.2780692549842599E-2</v>
      </c>
      <c r="M1062" s="517">
        <v>0.16575725778244141</v>
      </c>
      <c r="N1062" s="517"/>
      <c r="O1062" s="517">
        <v>2.2945085694298706E-2</v>
      </c>
      <c r="P1062" s="517"/>
      <c r="Q1062" s="554">
        <v>1.3990905911157747E-4</v>
      </c>
      <c r="R1062" s="518"/>
      <c r="S1062" s="519">
        <f t="shared" si="99"/>
        <v>0.75837705491430574</v>
      </c>
      <c r="T1062" s="520">
        <f t="shared" si="100"/>
        <v>0.7808674361664919</v>
      </c>
      <c r="U1062" s="521">
        <f t="shared" si="101"/>
        <v>0.24162294508569429</v>
      </c>
      <c r="V1062" s="522">
        <v>2020</v>
      </c>
      <c r="W1062" s="523" t="s">
        <v>354</v>
      </c>
      <c r="X1062" s="548" t="s">
        <v>355</v>
      </c>
      <c r="Y1062" s="64" t="s">
        <v>271</v>
      </c>
    </row>
    <row r="1063" spans="1:25" ht="14.25" customHeight="1" x14ac:dyDescent="0.2">
      <c r="A1063" s="64"/>
      <c r="B1063" s="64"/>
      <c r="C1063" s="509" t="str">
        <f t="shared" si="98"/>
        <v>Slovakia | 2022</v>
      </c>
      <c r="D1063" s="510" t="s">
        <v>282</v>
      </c>
      <c r="E1063" s="511">
        <v>2022</v>
      </c>
      <c r="F1063" s="512">
        <v>7.4657511191894718E-2</v>
      </c>
      <c r="G1063" s="513">
        <v>1.3463933488168569E-2</v>
      </c>
      <c r="H1063" s="513">
        <v>0.14823790770473594</v>
      </c>
      <c r="I1063" s="514">
        <v>2.2215490255478136E-3</v>
      </c>
      <c r="J1063" s="514">
        <v>6.7656265778047054E-3</v>
      </c>
      <c r="K1063" s="515">
        <v>0.5294691844222289</v>
      </c>
      <c r="L1063" s="516">
        <v>5.2610320105018683E-2</v>
      </c>
      <c r="M1063" s="517">
        <v>0.14998821905819784</v>
      </c>
      <c r="N1063" s="517"/>
      <c r="O1063" s="517">
        <v>2.2451109091521086E-2</v>
      </c>
      <c r="P1063" s="517"/>
      <c r="Q1063" s="554">
        <v>1.3463933488168568E-4</v>
      </c>
      <c r="R1063" s="518"/>
      <c r="S1063" s="519">
        <f t="shared" si="99"/>
        <v>0.77481571241038072</v>
      </c>
      <c r="T1063" s="520">
        <f t="shared" si="100"/>
        <v>0.75465347201184807</v>
      </c>
      <c r="U1063" s="521">
        <f t="shared" si="101"/>
        <v>0.22518428758961931</v>
      </c>
      <c r="V1063" s="522">
        <v>2021</v>
      </c>
      <c r="W1063" s="523" t="s">
        <v>788</v>
      </c>
      <c r="X1063" s="524" t="s">
        <v>355</v>
      </c>
      <c r="Y1063" s="64" t="s">
        <v>271</v>
      </c>
    </row>
    <row r="1064" spans="1:25" ht="14.25" customHeight="1" x14ac:dyDescent="0.2">
      <c r="A1064" s="64"/>
      <c r="B1064" s="64"/>
      <c r="C1064" s="509" t="str">
        <f t="shared" si="98"/>
        <v>Slovakia | 2023</v>
      </c>
      <c r="D1064" s="510" t="s">
        <v>282</v>
      </c>
      <c r="E1064" s="511">
        <v>2023</v>
      </c>
      <c r="F1064" s="512"/>
      <c r="G1064" s="513"/>
      <c r="H1064" s="513"/>
      <c r="I1064" s="514"/>
      <c r="J1064" s="514"/>
      <c r="K1064" s="515"/>
      <c r="L1064" s="516"/>
      <c r="M1064" s="517"/>
      <c r="N1064" s="517"/>
      <c r="O1064" s="517"/>
      <c r="P1064" s="517"/>
      <c r="Q1064" s="517"/>
      <c r="R1064" s="518"/>
      <c r="S1064" s="519" t="str">
        <f t="shared" si="99"/>
        <v/>
      </c>
      <c r="T1064" s="520" t="str">
        <f t="shared" si="100"/>
        <v/>
      </c>
      <c r="U1064" s="521" t="str">
        <f t="shared" si="101"/>
        <v/>
      </c>
      <c r="V1064" s="522"/>
      <c r="W1064" s="523"/>
      <c r="X1064" s="524"/>
      <c r="Y1064" s="64" t="s">
        <v>271</v>
      </c>
    </row>
    <row r="1065" spans="1:25" ht="14.25" customHeight="1" x14ac:dyDescent="0.2">
      <c r="A1065" s="64"/>
      <c r="B1065" s="64"/>
      <c r="C1065" s="509" t="str">
        <f t="shared" si="98"/>
        <v>Slovakia | 2024</v>
      </c>
      <c r="D1065" s="510" t="s">
        <v>282</v>
      </c>
      <c r="E1065" s="511">
        <v>2024</v>
      </c>
      <c r="F1065" s="512"/>
      <c r="G1065" s="513"/>
      <c r="H1065" s="513"/>
      <c r="I1065" s="514"/>
      <c r="J1065" s="514"/>
      <c r="K1065" s="515"/>
      <c r="L1065" s="516"/>
      <c r="M1065" s="517"/>
      <c r="N1065" s="517"/>
      <c r="O1065" s="517"/>
      <c r="P1065" s="517"/>
      <c r="Q1065" s="517"/>
      <c r="R1065" s="518"/>
      <c r="S1065" s="519" t="str">
        <f t="shared" si="99"/>
        <v/>
      </c>
      <c r="T1065" s="520" t="str">
        <f t="shared" si="100"/>
        <v/>
      </c>
      <c r="U1065" s="521" t="str">
        <f t="shared" si="101"/>
        <v/>
      </c>
      <c r="V1065" s="522"/>
      <c r="W1065" s="523"/>
      <c r="X1065" s="524"/>
      <c r="Y1065" s="64" t="s">
        <v>271</v>
      </c>
    </row>
    <row r="1066" spans="1:25" ht="14.25" customHeight="1" x14ac:dyDescent="0.2">
      <c r="A1066" s="64"/>
      <c r="B1066" s="64"/>
      <c r="C1066" s="509" t="str">
        <f t="shared" si="98"/>
        <v>Slovakia | 2025</v>
      </c>
      <c r="D1066" s="510" t="s">
        <v>282</v>
      </c>
      <c r="E1066" s="511">
        <v>2025</v>
      </c>
      <c r="F1066" s="512"/>
      <c r="G1066" s="513"/>
      <c r="H1066" s="513"/>
      <c r="I1066" s="514"/>
      <c r="J1066" s="514"/>
      <c r="K1066" s="515"/>
      <c r="L1066" s="516"/>
      <c r="M1066" s="517"/>
      <c r="N1066" s="517"/>
      <c r="O1066" s="517"/>
      <c r="P1066" s="517"/>
      <c r="Q1066" s="517"/>
      <c r="R1066" s="518"/>
      <c r="S1066" s="519" t="str">
        <f t="shared" si="99"/>
        <v/>
      </c>
      <c r="T1066" s="520" t="str">
        <f t="shared" si="100"/>
        <v/>
      </c>
      <c r="U1066" s="521" t="str">
        <f t="shared" si="101"/>
        <v/>
      </c>
      <c r="V1066" s="522"/>
      <c r="W1066" s="523"/>
      <c r="X1066" s="524"/>
      <c r="Y1066" s="64" t="s">
        <v>271</v>
      </c>
    </row>
    <row r="1067" spans="1:25" ht="14.25" customHeight="1" x14ac:dyDescent="0.2">
      <c r="A1067" s="64"/>
      <c r="B1067" s="64"/>
      <c r="C1067" s="509" t="str">
        <f t="shared" si="98"/>
        <v>Slovakia | 2026</v>
      </c>
      <c r="D1067" s="510" t="s">
        <v>282</v>
      </c>
      <c r="E1067" s="511">
        <v>2026</v>
      </c>
      <c r="F1067" s="512"/>
      <c r="G1067" s="513"/>
      <c r="H1067" s="513"/>
      <c r="I1067" s="514"/>
      <c r="J1067" s="514"/>
      <c r="K1067" s="515"/>
      <c r="L1067" s="516"/>
      <c r="M1067" s="517"/>
      <c r="N1067" s="517"/>
      <c r="O1067" s="517"/>
      <c r="P1067" s="517"/>
      <c r="Q1067" s="517"/>
      <c r="R1067" s="518"/>
      <c r="S1067" s="519" t="str">
        <f t="shared" si="99"/>
        <v/>
      </c>
      <c r="T1067" s="520" t="str">
        <f t="shared" si="100"/>
        <v/>
      </c>
      <c r="U1067" s="521" t="str">
        <f t="shared" si="101"/>
        <v/>
      </c>
      <c r="V1067" s="522"/>
      <c r="W1067" s="523"/>
      <c r="X1067" s="524"/>
      <c r="Y1067" s="64" t="s">
        <v>271</v>
      </c>
    </row>
    <row r="1068" spans="1:25" ht="14.25" customHeight="1" x14ac:dyDescent="0.2">
      <c r="A1068" s="64"/>
      <c r="B1068" s="64"/>
      <c r="C1068" s="509" t="str">
        <f t="shared" si="98"/>
        <v>Slovakia | 2027</v>
      </c>
      <c r="D1068" s="510" t="s">
        <v>282</v>
      </c>
      <c r="E1068" s="511">
        <v>2027</v>
      </c>
      <c r="F1068" s="512"/>
      <c r="G1068" s="513"/>
      <c r="H1068" s="513"/>
      <c r="I1068" s="514"/>
      <c r="J1068" s="514"/>
      <c r="K1068" s="515"/>
      <c r="L1068" s="516"/>
      <c r="M1068" s="517"/>
      <c r="N1068" s="517"/>
      <c r="O1068" s="517"/>
      <c r="P1068" s="517"/>
      <c r="Q1068" s="517"/>
      <c r="R1068" s="518"/>
      <c r="S1068" s="519" t="str">
        <f t="shared" si="99"/>
        <v/>
      </c>
      <c r="T1068" s="520" t="str">
        <f t="shared" si="100"/>
        <v/>
      </c>
      <c r="U1068" s="521" t="str">
        <f t="shared" si="101"/>
        <v/>
      </c>
      <c r="V1068" s="522"/>
      <c r="W1068" s="523"/>
      <c r="X1068" s="524"/>
      <c r="Y1068" s="64" t="s">
        <v>271</v>
      </c>
    </row>
    <row r="1069" spans="1:25" ht="14.25" customHeight="1" x14ac:dyDescent="0.2">
      <c r="A1069" s="64"/>
      <c r="B1069" s="64"/>
      <c r="C1069" s="509" t="str">
        <f t="shared" si="98"/>
        <v>Slovakia | 2028</v>
      </c>
      <c r="D1069" s="510" t="s">
        <v>282</v>
      </c>
      <c r="E1069" s="511">
        <v>2028</v>
      </c>
      <c r="F1069" s="512"/>
      <c r="G1069" s="513"/>
      <c r="H1069" s="513"/>
      <c r="I1069" s="514"/>
      <c r="J1069" s="514"/>
      <c r="K1069" s="515"/>
      <c r="L1069" s="516"/>
      <c r="M1069" s="517"/>
      <c r="N1069" s="517"/>
      <c r="O1069" s="517"/>
      <c r="P1069" s="517"/>
      <c r="Q1069" s="517"/>
      <c r="R1069" s="518"/>
      <c r="S1069" s="519" t="str">
        <f t="shared" si="99"/>
        <v/>
      </c>
      <c r="T1069" s="520" t="str">
        <f t="shared" si="100"/>
        <v/>
      </c>
      <c r="U1069" s="521" t="str">
        <f t="shared" si="101"/>
        <v/>
      </c>
      <c r="V1069" s="522"/>
      <c r="W1069" s="523"/>
      <c r="X1069" s="524"/>
      <c r="Y1069" s="64" t="s">
        <v>271</v>
      </c>
    </row>
    <row r="1070" spans="1:25" ht="14.25" customHeight="1" x14ac:dyDescent="0.2">
      <c r="A1070" s="64"/>
      <c r="B1070" s="64"/>
      <c r="C1070" s="509" t="str">
        <f t="shared" si="98"/>
        <v>Slovakia | 2029</v>
      </c>
      <c r="D1070" s="510" t="s">
        <v>282</v>
      </c>
      <c r="E1070" s="511">
        <v>2029</v>
      </c>
      <c r="F1070" s="512"/>
      <c r="G1070" s="513"/>
      <c r="H1070" s="513"/>
      <c r="I1070" s="514"/>
      <c r="J1070" s="514"/>
      <c r="K1070" s="515"/>
      <c r="L1070" s="516"/>
      <c r="M1070" s="517"/>
      <c r="N1070" s="517"/>
      <c r="O1070" s="517"/>
      <c r="P1070" s="517"/>
      <c r="Q1070" s="517"/>
      <c r="R1070" s="518"/>
      <c r="S1070" s="519" t="str">
        <f t="shared" si="99"/>
        <v/>
      </c>
      <c r="T1070" s="520" t="str">
        <f t="shared" si="100"/>
        <v/>
      </c>
      <c r="U1070" s="521" t="str">
        <f t="shared" si="101"/>
        <v/>
      </c>
      <c r="V1070" s="522"/>
      <c r="W1070" s="523"/>
      <c r="X1070" s="524"/>
      <c r="Y1070" s="64" t="s">
        <v>271</v>
      </c>
    </row>
    <row r="1071" spans="1:25" ht="14.25" customHeight="1" thickBot="1" x14ac:dyDescent="0.25">
      <c r="A1071" s="64"/>
      <c r="B1071" s="64"/>
      <c r="C1071" s="525" t="str">
        <f t="shared" si="98"/>
        <v>Slovakia | 2030</v>
      </c>
      <c r="D1071" s="510" t="s">
        <v>282</v>
      </c>
      <c r="E1071" s="527">
        <v>2030</v>
      </c>
      <c r="F1071" s="528"/>
      <c r="G1071" s="529"/>
      <c r="H1071" s="529"/>
      <c r="I1071" s="530"/>
      <c r="J1071" s="530"/>
      <c r="K1071" s="531"/>
      <c r="L1071" s="532"/>
      <c r="M1071" s="533"/>
      <c r="N1071" s="533"/>
      <c r="O1071" s="533"/>
      <c r="P1071" s="533"/>
      <c r="Q1071" s="533"/>
      <c r="R1071" s="534"/>
      <c r="S1071" s="535" t="str">
        <f t="shared" si="99"/>
        <v/>
      </c>
      <c r="T1071" s="536" t="str">
        <f t="shared" si="100"/>
        <v/>
      </c>
      <c r="U1071" s="537" t="str">
        <f t="shared" si="101"/>
        <v/>
      </c>
      <c r="V1071" s="538"/>
      <c r="W1071" s="539"/>
      <c r="X1071" s="540"/>
      <c r="Y1071" s="64" t="s">
        <v>271</v>
      </c>
    </row>
    <row r="1072" spans="1:25" ht="14.25" customHeight="1" x14ac:dyDescent="0.2">
      <c r="A1072" s="64"/>
      <c r="B1072" s="64"/>
      <c r="C1072" s="493" t="str">
        <f t="shared" si="98"/>
        <v>South Africa | 2018</v>
      </c>
      <c r="D1072" s="494" t="s">
        <v>286</v>
      </c>
      <c r="E1072" s="584">
        <v>2018</v>
      </c>
      <c r="F1072" s="496">
        <v>0.90033236119786864</v>
      </c>
      <c r="G1072" s="497">
        <v>7.4355739684871746E-4</v>
      </c>
      <c r="H1072" s="497"/>
      <c r="I1072" s="498"/>
      <c r="J1072" s="498"/>
      <c r="K1072" s="499">
        <v>5.0052896005394663E-2</v>
      </c>
      <c r="L1072" s="500">
        <v>1.626379103512474E-3</v>
      </c>
      <c r="M1072" s="501">
        <v>1.8053052372339014E-2</v>
      </c>
      <c r="N1072" s="501"/>
      <c r="O1072" s="501">
        <v>1.0623179282031403E-2</v>
      </c>
      <c r="P1072" s="501">
        <v>2.7901726633118361E-3</v>
      </c>
      <c r="Q1072" s="501">
        <v>1.5778401978693377E-2</v>
      </c>
      <c r="R1072" s="502"/>
      <c r="S1072" s="503">
        <f t="shared" si="99"/>
        <v>0.95112881460011189</v>
      </c>
      <c r="T1072" s="504">
        <f t="shared" si="100"/>
        <v>9.8924081405282763E-2</v>
      </c>
      <c r="U1072" s="505">
        <f t="shared" si="101"/>
        <v>4.8871185399888106E-2</v>
      </c>
      <c r="V1072" s="506">
        <v>2017</v>
      </c>
      <c r="W1072" s="507" t="s">
        <v>354</v>
      </c>
      <c r="X1072" s="546" t="s">
        <v>355</v>
      </c>
      <c r="Y1072" s="64" t="s">
        <v>271</v>
      </c>
    </row>
    <row r="1073" spans="1:25" ht="14.25" customHeight="1" x14ac:dyDescent="0.2">
      <c r="A1073" s="64"/>
      <c r="B1073" s="64"/>
      <c r="C1073" s="509" t="str">
        <f t="shared" si="98"/>
        <v>South Africa | 2019</v>
      </c>
      <c r="D1073" s="510" t="s">
        <v>286</v>
      </c>
      <c r="E1073" s="585">
        <v>2019</v>
      </c>
      <c r="F1073" s="512">
        <v>0.89268151671533824</v>
      </c>
      <c r="G1073" s="513">
        <v>7.4896278509038467E-4</v>
      </c>
      <c r="H1073" s="513"/>
      <c r="I1073" s="514"/>
      <c r="J1073" s="514"/>
      <c r="K1073" s="515">
        <v>5.0584552314065064E-2</v>
      </c>
      <c r="L1073" s="516">
        <v>1.6983059644374073E-3</v>
      </c>
      <c r="M1073" s="517">
        <v>1.9650418335134565E-2</v>
      </c>
      <c r="N1073" s="517"/>
      <c r="O1073" s="517">
        <v>1.2072918753962438E-2</v>
      </c>
      <c r="P1073" s="517">
        <v>3.830221962348195E-3</v>
      </c>
      <c r="Q1073" s="517">
        <v>1.8733103169623642E-2</v>
      </c>
      <c r="R1073" s="518"/>
      <c r="S1073" s="519">
        <f t="shared" si="99"/>
        <v>0.94401503181449375</v>
      </c>
      <c r="T1073" s="520">
        <f t="shared" si="100"/>
        <v>0.1065695204995713</v>
      </c>
      <c r="U1073" s="521">
        <f t="shared" si="101"/>
        <v>5.5984968185506245E-2</v>
      </c>
      <c r="V1073" s="522">
        <v>2018</v>
      </c>
      <c r="W1073" s="523" t="s">
        <v>354</v>
      </c>
      <c r="X1073" s="548" t="s">
        <v>355</v>
      </c>
      <c r="Y1073" s="64" t="s">
        <v>271</v>
      </c>
    </row>
    <row r="1074" spans="1:25" ht="14.25" customHeight="1" x14ac:dyDescent="0.2">
      <c r="A1074" s="64"/>
      <c r="B1074" s="64"/>
      <c r="C1074" s="509" t="str">
        <f t="shared" si="98"/>
        <v>South Africa | 2020</v>
      </c>
      <c r="D1074" s="510" t="s">
        <v>286</v>
      </c>
      <c r="E1074" s="585">
        <v>2020</v>
      </c>
      <c r="F1074" s="512">
        <v>0.88490145235518058</v>
      </c>
      <c r="G1074" s="513">
        <v>7.5445946830069387E-4</v>
      </c>
      <c r="H1074" s="513"/>
      <c r="I1074" s="514"/>
      <c r="J1074" s="514"/>
      <c r="K1074" s="515">
        <v>5.1125188097263165E-2</v>
      </c>
      <c r="L1074" s="516">
        <v>1.7714476429145822E-3</v>
      </c>
      <c r="M1074" s="517">
        <v>2.1274763206560403E-2</v>
      </c>
      <c r="N1074" s="517"/>
      <c r="O1074" s="517">
        <v>1.3547143778773602E-2</v>
      </c>
      <c r="P1074" s="517">
        <v>4.8878373017680523E-3</v>
      </c>
      <c r="Q1074" s="517">
        <v>2.1737708149238876E-2</v>
      </c>
      <c r="R1074" s="518"/>
      <c r="S1074" s="519">
        <f t="shared" si="99"/>
        <v>0.93678109992074443</v>
      </c>
      <c r="T1074" s="520">
        <f t="shared" si="100"/>
        <v>0.11434408817651869</v>
      </c>
      <c r="U1074" s="521">
        <f t="shared" si="101"/>
        <v>6.3218900079255513E-2</v>
      </c>
      <c r="V1074" s="522">
        <v>2019</v>
      </c>
      <c r="W1074" s="523" t="s">
        <v>354</v>
      </c>
      <c r="X1074" s="548" t="s">
        <v>355</v>
      </c>
      <c r="Y1074" s="64" t="s">
        <v>271</v>
      </c>
    </row>
    <row r="1075" spans="1:25" ht="14.25" customHeight="1" x14ac:dyDescent="0.2">
      <c r="A1075" s="64"/>
      <c r="B1075" s="64"/>
      <c r="C1075" s="509" t="str">
        <f t="shared" si="98"/>
        <v>South Africa | 2021</v>
      </c>
      <c r="D1075" s="510" t="s">
        <v>286</v>
      </c>
      <c r="E1075" s="585">
        <v>2021</v>
      </c>
      <c r="F1075" s="512">
        <v>0.87698886652356567</v>
      </c>
      <c r="G1075" s="513">
        <v>7.6004977908443233E-4</v>
      </c>
      <c r="H1075" s="513"/>
      <c r="I1075" s="514"/>
      <c r="J1075" s="514"/>
      <c r="K1075" s="515">
        <v>5.1675032782366848E-2</v>
      </c>
      <c r="L1075" s="516">
        <v>1.8458351777764785E-3</v>
      </c>
      <c r="M1075" s="517">
        <v>2.2926776303151285E-2</v>
      </c>
      <c r="N1075" s="517"/>
      <c r="O1075" s="517">
        <v>1.5046479967259394E-2</v>
      </c>
      <c r="P1075" s="517">
        <v>5.9634674974317001E-3</v>
      </c>
      <c r="Q1075" s="517">
        <v>2.4793491969364149E-2</v>
      </c>
      <c r="R1075" s="518"/>
      <c r="S1075" s="519">
        <f t="shared" si="99"/>
        <v>0.92942394908501702</v>
      </c>
      <c r="T1075" s="520">
        <f t="shared" si="100"/>
        <v>0.12225108369734985</v>
      </c>
      <c r="U1075" s="521">
        <f t="shared" si="101"/>
        <v>7.0576050914983007E-2</v>
      </c>
      <c r="V1075" s="522">
        <v>2020</v>
      </c>
      <c r="W1075" s="523" t="s">
        <v>354</v>
      </c>
      <c r="X1075" s="548" t="s">
        <v>355</v>
      </c>
      <c r="Y1075" s="64" t="s">
        <v>271</v>
      </c>
    </row>
    <row r="1076" spans="1:25" ht="14.25" customHeight="1" x14ac:dyDescent="0.2">
      <c r="A1076" s="64"/>
      <c r="B1076" s="64"/>
      <c r="C1076" s="509" t="str">
        <f t="shared" si="98"/>
        <v>South Africa | 2022</v>
      </c>
      <c r="D1076" s="510" t="s">
        <v>286</v>
      </c>
      <c r="E1076" s="511">
        <v>2022</v>
      </c>
      <c r="F1076" s="512">
        <v>0.87698886652356567</v>
      </c>
      <c r="G1076" s="513">
        <v>7.6004977908443233E-4</v>
      </c>
      <c r="H1076" s="513"/>
      <c r="I1076" s="514"/>
      <c r="J1076" s="514"/>
      <c r="K1076" s="515">
        <v>5.1675032782366848E-2</v>
      </c>
      <c r="L1076" s="516">
        <v>1.8458351777764785E-3</v>
      </c>
      <c r="M1076" s="517">
        <v>2.2926776303151285E-2</v>
      </c>
      <c r="N1076" s="517"/>
      <c r="O1076" s="517">
        <v>1.5046479967259394E-2</v>
      </c>
      <c r="P1076" s="517">
        <v>5.9634674974317001E-3</v>
      </c>
      <c r="Q1076" s="517">
        <v>2.4793491969364149E-2</v>
      </c>
      <c r="R1076" s="518"/>
      <c r="S1076" s="519">
        <f t="shared" si="99"/>
        <v>0.92942394908501702</v>
      </c>
      <c r="T1076" s="520">
        <f t="shared" si="100"/>
        <v>0.12225108369734985</v>
      </c>
      <c r="U1076" s="521">
        <f t="shared" si="101"/>
        <v>7.0576050914983007E-2</v>
      </c>
      <c r="V1076" s="522">
        <v>2020</v>
      </c>
      <c r="W1076" s="523" t="s">
        <v>788</v>
      </c>
      <c r="X1076" s="524" t="s">
        <v>355</v>
      </c>
      <c r="Y1076" s="64" t="s">
        <v>271</v>
      </c>
    </row>
    <row r="1077" spans="1:25" ht="14.25" customHeight="1" x14ac:dyDescent="0.2">
      <c r="A1077" s="64"/>
      <c r="B1077" s="64"/>
      <c r="C1077" s="509" t="str">
        <f t="shared" si="98"/>
        <v>South Africa | 2023</v>
      </c>
      <c r="D1077" s="510" t="s">
        <v>286</v>
      </c>
      <c r="E1077" s="511">
        <v>2023</v>
      </c>
      <c r="F1077" s="512"/>
      <c r="G1077" s="513"/>
      <c r="H1077" s="513"/>
      <c r="I1077" s="514"/>
      <c r="J1077" s="514"/>
      <c r="K1077" s="515"/>
      <c r="L1077" s="516"/>
      <c r="M1077" s="517"/>
      <c r="N1077" s="517"/>
      <c r="O1077" s="517"/>
      <c r="P1077" s="517"/>
      <c r="Q1077" s="517"/>
      <c r="R1077" s="518"/>
      <c r="S1077" s="519" t="str">
        <f t="shared" si="99"/>
        <v/>
      </c>
      <c r="T1077" s="520" t="str">
        <f t="shared" si="100"/>
        <v/>
      </c>
      <c r="U1077" s="521" t="str">
        <f t="shared" si="101"/>
        <v/>
      </c>
      <c r="V1077" s="522"/>
      <c r="W1077" s="523"/>
      <c r="X1077" s="524"/>
      <c r="Y1077" s="64" t="s">
        <v>271</v>
      </c>
    </row>
    <row r="1078" spans="1:25" ht="14.25" customHeight="1" x14ac:dyDescent="0.2">
      <c r="A1078" s="64"/>
      <c r="B1078" s="64"/>
      <c r="C1078" s="509" t="str">
        <f t="shared" si="98"/>
        <v>South Africa | 2024</v>
      </c>
      <c r="D1078" s="510" t="s">
        <v>286</v>
      </c>
      <c r="E1078" s="511">
        <v>2024</v>
      </c>
      <c r="F1078" s="512"/>
      <c r="G1078" s="513"/>
      <c r="H1078" s="513"/>
      <c r="I1078" s="514"/>
      <c r="J1078" s="514"/>
      <c r="K1078" s="515"/>
      <c r="L1078" s="516"/>
      <c r="M1078" s="517"/>
      <c r="N1078" s="517"/>
      <c r="O1078" s="517"/>
      <c r="P1078" s="517"/>
      <c r="Q1078" s="517"/>
      <c r="R1078" s="518"/>
      <c r="S1078" s="519" t="str">
        <f t="shared" si="99"/>
        <v/>
      </c>
      <c r="T1078" s="520" t="str">
        <f t="shared" si="100"/>
        <v/>
      </c>
      <c r="U1078" s="521" t="str">
        <f t="shared" si="101"/>
        <v/>
      </c>
      <c r="V1078" s="522"/>
      <c r="W1078" s="523"/>
      <c r="X1078" s="524"/>
      <c r="Y1078" s="64" t="s">
        <v>271</v>
      </c>
    </row>
    <row r="1079" spans="1:25" ht="14.25" customHeight="1" x14ac:dyDescent="0.2">
      <c r="A1079" s="64"/>
      <c r="B1079" s="64"/>
      <c r="C1079" s="509" t="str">
        <f t="shared" si="98"/>
        <v>South Africa | 2025</v>
      </c>
      <c r="D1079" s="510" t="s">
        <v>286</v>
      </c>
      <c r="E1079" s="511">
        <v>2025</v>
      </c>
      <c r="F1079" s="512"/>
      <c r="G1079" s="513"/>
      <c r="H1079" s="513"/>
      <c r="I1079" s="514"/>
      <c r="J1079" s="514"/>
      <c r="K1079" s="515"/>
      <c r="L1079" s="516"/>
      <c r="M1079" s="517"/>
      <c r="N1079" s="517"/>
      <c r="O1079" s="517"/>
      <c r="P1079" s="517"/>
      <c r="Q1079" s="517"/>
      <c r="R1079" s="518"/>
      <c r="S1079" s="519" t="str">
        <f t="shared" si="99"/>
        <v/>
      </c>
      <c r="T1079" s="520" t="str">
        <f t="shared" si="100"/>
        <v/>
      </c>
      <c r="U1079" s="521" t="str">
        <f t="shared" si="101"/>
        <v/>
      </c>
      <c r="V1079" s="522"/>
      <c r="W1079" s="523"/>
      <c r="X1079" s="524"/>
      <c r="Y1079" s="64" t="s">
        <v>271</v>
      </c>
    </row>
    <row r="1080" spans="1:25" ht="14.25" customHeight="1" x14ac:dyDescent="0.2">
      <c r="A1080" s="64"/>
      <c r="B1080" s="64"/>
      <c r="C1080" s="509" t="str">
        <f t="shared" si="98"/>
        <v>South Africa | 2026</v>
      </c>
      <c r="D1080" s="510" t="s">
        <v>286</v>
      </c>
      <c r="E1080" s="511">
        <v>2026</v>
      </c>
      <c r="F1080" s="512"/>
      <c r="G1080" s="513"/>
      <c r="H1080" s="513"/>
      <c r="I1080" s="514"/>
      <c r="J1080" s="514"/>
      <c r="K1080" s="515"/>
      <c r="L1080" s="516"/>
      <c r="M1080" s="517"/>
      <c r="N1080" s="517"/>
      <c r="O1080" s="517"/>
      <c r="P1080" s="517"/>
      <c r="Q1080" s="517"/>
      <c r="R1080" s="518"/>
      <c r="S1080" s="519" t="str">
        <f t="shared" si="99"/>
        <v/>
      </c>
      <c r="T1080" s="520" t="str">
        <f t="shared" si="100"/>
        <v/>
      </c>
      <c r="U1080" s="521" t="str">
        <f t="shared" si="101"/>
        <v/>
      </c>
      <c r="V1080" s="522"/>
      <c r="W1080" s="523"/>
      <c r="X1080" s="524"/>
      <c r="Y1080" s="64" t="s">
        <v>271</v>
      </c>
    </row>
    <row r="1081" spans="1:25" ht="14.25" customHeight="1" x14ac:dyDescent="0.2">
      <c r="A1081" s="64"/>
      <c r="B1081" s="64"/>
      <c r="C1081" s="509" t="str">
        <f t="shared" si="98"/>
        <v>South Africa | 2027</v>
      </c>
      <c r="D1081" s="510" t="s">
        <v>286</v>
      </c>
      <c r="E1081" s="511">
        <v>2027</v>
      </c>
      <c r="F1081" s="512"/>
      <c r="G1081" s="513"/>
      <c r="H1081" s="513"/>
      <c r="I1081" s="514"/>
      <c r="J1081" s="514"/>
      <c r="K1081" s="515"/>
      <c r="L1081" s="516"/>
      <c r="M1081" s="517"/>
      <c r="N1081" s="517"/>
      <c r="O1081" s="517"/>
      <c r="P1081" s="517"/>
      <c r="Q1081" s="517"/>
      <c r="R1081" s="518"/>
      <c r="S1081" s="519" t="str">
        <f t="shared" si="99"/>
        <v/>
      </c>
      <c r="T1081" s="520" t="str">
        <f t="shared" si="100"/>
        <v/>
      </c>
      <c r="U1081" s="521" t="str">
        <f t="shared" si="101"/>
        <v/>
      </c>
      <c r="V1081" s="522"/>
      <c r="W1081" s="523"/>
      <c r="X1081" s="524"/>
      <c r="Y1081" s="64" t="s">
        <v>271</v>
      </c>
    </row>
    <row r="1082" spans="1:25" ht="14.25" customHeight="1" x14ac:dyDescent="0.2">
      <c r="A1082" s="64"/>
      <c r="B1082" s="64"/>
      <c r="C1082" s="509" t="str">
        <f t="shared" si="98"/>
        <v>South Africa | 2028</v>
      </c>
      <c r="D1082" s="510" t="s">
        <v>286</v>
      </c>
      <c r="E1082" s="511">
        <v>2028</v>
      </c>
      <c r="F1082" s="512"/>
      <c r="G1082" s="513"/>
      <c r="H1082" s="513"/>
      <c r="I1082" s="514"/>
      <c r="J1082" s="514"/>
      <c r="K1082" s="515"/>
      <c r="L1082" s="516"/>
      <c r="M1082" s="517"/>
      <c r="N1082" s="517"/>
      <c r="O1082" s="517"/>
      <c r="P1082" s="517"/>
      <c r="Q1082" s="517"/>
      <c r="R1082" s="518"/>
      <c r="S1082" s="519" t="str">
        <f t="shared" si="99"/>
        <v/>
      </c>
      <c r="T1082" s="520" t="str">
        <f t="shared" si="100"/>
        <v/>
      </c>
      <c r="U1082" s="521" t="str">
        <f t="shared" si="101"/>
        <v/>
      </c>
      <c r="V1082" s="522"/>
      <c r="W1082" s="523"/>
      <c r="X1082" s="524"/>
      <c r="Y1082" s="64" t="s">
        <v>271</v>
      </c>
    </row>
    <row r="1083" spans="1:25" ht="14.25" customHeight="1" x14ac:dyDescent="0.2">
      <c r="A1083" s="64"/>
      <c r="B1083" s="64"/>
      <c r="C1083" s="509" t="str">
        <f t="shared" si="98"/>
        <v>South Africa | 2029</v>
      </c>
      <c r="D1083" s="510" t="s">
        <v>286</v>
      </c>
      <c r="E1083" s="511">
        <v>2029</v>
      </c>
      <c r="F1083" s="512"/>
      <c r="G1083" s="513"/>
      <c r="H1083" s="513"/>
      <c r="I1083" s="514"/>
      <c r="J1083" s="514"/>
      <c r="K1083" s="515"/>
      <c r="L1083" s="516"/>
      <c r="M1083" s="517"/>
      <c r="N1083" s="517"/>
      <c r="O1083" s="517"/>
      <c r="P1083" s="517"/>
      <c r="Q1083" s="517"/>
      <c r="R1083" s="518"/>
      <c r="S1083" s="519" t="str">
        <f t="shared" si="99"/>
        <v/>
      </c>
      <c r="T1083" s="520" t="str">
        <f t="shared" si="100"/>
        <v/>
      </c>
      <c r="U1083" s="521" t="str">
        <f t="shared" si="101"/>
        <v/>
      </c>
      <c r="V1083" s="522"/>
      <c r="W1083" s="523"/>
      <c r="X1083" s="524"/>
      <c r="Y1083" s="64" t="s">
        <v>271</v>
      </c>
    </row>
    <row r="1084" spans="1:25" ht="14.25" customHeight="1" thickBot="1" x14ac:dyDescent="0.25">
      <c r="A1084" s="64"/>
      <c r="B1084" s="64"/>
      <c r="C1084" s="525" t="str">
        <f t="shared" si="98"/>
        <v>South Africa | 2030</v>
      </c>
      <c r="D1084" s="510" t="s">
        <v>286</v>
      </c>
      <c r="E1084" s="527">
        <v>2030</v>
      </c>
      <c r="F1084" s="528"/>
      <c r="G1084" s="529"/>
      <c r="H1084" s="529"/>
      <c r="I1084" s="530"/>
      <c r="J1084" s="530"/>
      <c r="K1084" s="531"/>
      <c r="L1084" s="532"/>
      <c r="M1084" s="533"/>
      <c r="N1084" s="533"/>
      <c r="O1084" s="533"/>
      <c r="P1084" s="533"/>
      <c r="Q1084" s="533"/>
      <c r="R1084" s="534"/>
      <c r="S1084" s="535" t="str">
        <f t="shared" si="99"/>
        <v/>
      </c>
      <c r="T1084" s="536" t="str">
        <f t="shared" si="100"/>
        <v/>
      </c>
      <c r="U1084" s="537" t="str">
        <f t="shared" si="101"/>
        <v/>
      </c>
      <c r="V1084" s="538"/>
      <c r="W1084" s="539"/>
      <c r="X1084" s="540"/>
      <c r="Y1084" s="64" t="s">
        <v>271</v>
      </c>
    </row>
    <row r="1085" spans="1:25" ht="14.25" customHeight="1" x14ac:dyDescent="0.2">
      <c r="A1085" s="64"/>
      <c r="B1085" s="64"/>
      <c r="C1085" s="493" t="str">
        <f t="shared" si="98"/>
        <v>Spain | 2018</v>
      </c>
      <c r="D1085" s="494" t="s">
        <v>132</v>
      </c>
      <c r="E1085" s="584">
        <v>2018</v>
      </c>
      <c r="F1085" s="496">
        <v>0.12432157680141882</v>
      </c>
      <c r="G1085" s="497">
        <v>5.4116614557621637E-2</v>
      </c>
      <c r="H1085" s="497">
        <v>0.21667855118570933</v>
      </c>
      <c r="I1085" s="498">
        <v>6.6992119649680946E-4</v>
      </c>
      <c r="J1085" s="498">
        <v>5.8800943447973233E-3</v>
      </c>
      <c r="K1085" s="499">
        <v>0.21073702301939917</v>
      </c>
      <c r="L1085" s="500">
        <v>1.821366536851151E-2</v>
      </c>
      <c r="M1085" s="501">
        <v>0.11839175031539685</v>
      </c>
      <c r="N1085" s="501"/>
      <c r="O1085" s="501">
        <v>4.0884208216773625E-2</v>
      </c>
      <c r="P1085" s="501">
        <v>1.9573254346991389E-2</v>
      </c>
      <c r="Q1085" s="501">
        <v>0.19053334064688351</v>
      </c>
      <c r="R1085" s="502"/>
      <c r="S1085" s="503">
        <f t="shared" si="99"/>
        <v>0.61240378110544313</v>
      </c>
      <c r="T1085" s="504">
        <f t="shared" si="100"/>
        <v>0.59833324191395609</v>
      </c>
      <c r="U1085" s="505">
        <f t="shared" si="101"/>
        <v>0.38759621889455687</v>
      </c>
      <c r="V1085" s="506">
        <v>2017</v>
      </c>
      <c r="W1085" s="507" t="s">
        <v>354</v>
      </c>
      <c r="X1085" s="546" t="s">
        <v>355</v>
      </c>
      <c r="Y1085" s="64" t="s">
        <v>271</v>
      </c>
    </row>
    <row r="1086" spans="1:25" ht="14.25" customHeight="1" x14ac:dyDescent="0.2">
      <c r="A1086" s="64"/>
      <c r="B1086" s="64"/>
      <c r="C1086" s="509" t="str">
        <f t="shared" si="98"/>
        <v>Spain | 2019</v>
      </c>
      <c r="D1086" s="510" t="s">
        <v>132</v>
      </c>
      <c r="E1086" s="585">
        <v>2019</v>
      </c>
      <c r="F1086" s="512">
        <v>9.1414759288505315E-2</v>
      </c>
      <c r="G1086" s="513">
        <v>5.0336988678070155E-2</v>
      </c>
      <c r="H1086" s="513">
        <v>0.23219224295808588</v>
      </c>
      <c r="I1086" s="514">
        <v>6.1836866338946109E-4</v>
      </c>
      <c r="J1086" s="514">
        <v>6.0947127254932492E-3</v>
      </c>
      <c r="K1086" s="515">
        <v>0.21444862127514441</v>
      </c>
      <c r="L1086" s="516">
        <v>1.8436876719235416E-2</v>
      </c>
      <c r="M1086" s="517">
        <v>0.12189425450986498</v>
      </c>
      <c r="N1086" s="517"/>
      <c r="O1086" s="517">
        <v>4.6850694367210149E-2</v>
      </c>
      <c r="P1086" s="517">
        <v>1.9397794929970118E-2</v>
      </c>
      <c r="Q1086" s="517">
        <v>0.1983146858850309</v>
      </c>
      <c r="R1086" s="518"/>
      <c r="S1086" s="519">
        <f t="shared" si="99"/>
        <v>0.59510569358868848</v>
      </c>
      <c r="T1086" s="520">
        <f t="shared" si="100"/>
        <v>0.61934292768645605</v>
      </c>
      <c r="U1086" s="521">
        <f t="shared" si="101"/>
        <v>0.40489430641131158</v>
      </c>
      <c r="V1086" s="522">
        <v>2018</v>
      </c>
      <c r="W1086" s="523" t="s">
        <v>354</v>
      </c>
      <c r="X1086" s="548" t="s">
        <v>355</v>
      </c>
      <c r="Y1086" s="64" t="s">
        <v>271</v>
      </c>
    </row>
    <row r="1087" spans="1:25" ht="14.25" customHeight="1" x14ac:dyDescent="0.2">
      <c r="A1087" s="64"/>
      <c r="B1087" s="64"/>
      <c r="C1087" s="509" t="str">
        <f t="shared" si="98"/>
        <v>Spain | 2020</v>
      </c>
      <c r="D1087" s="510" t="s">
        <v>132</v>
      </c>
      <c r="E1087" s="585">
        <v>2020</v>
      </c>
      <c r="F1087" s="512">
        <v>5.7586864096173571E-2</v>
      </c>
      <c r="G1087" s="513">
        <v>4.6451569248813052E-2</v>
      </c>
      <c r="H1087" s="513">
        <v>0.24814017043895362</v>
      </c>
      <c r="I1087" s="514">
        <v>5.6537315003815517E-4</v>
      </c>
      <c r="J1087" s="514">
        <v>6.3153383780857756E-3</v>
      </c>
      <c r="K1087" s="515">
        <v>0.21826410895462356</v>
      </c>
      <c r="L1087" s="516">
        <v>1.8666335863227815E-2</v>
      </c>
      <c r="M1087" s="517">
        <v>0.12549479548453307</v>
      </c>
      <c r="N1087" s="517"/>
      <c r="O1087" s="517">
        <v>5.2984185340144874E-2</v>
      </c>
      <c r="P1087" s="517">
        <v>1.9217424319315536E-2</v>
      </c>
      <c r="Q1087" s="517">
        <v>0.20631383472609099</v>
      </c>
      <c r="R1087" s="518"/>
      <c r="S1087" s="519">
        <f t="shared" si="99"/>
        <v>0.5773234242666877</v>
      </c>
      <c r="T1087" s="520">
        <f t="shared" si="100"/>
        <v>0.64094068468793586</v>
      </c>
      <c r="U1087" s="521">
        <f t="shared" si="101"/>
        <v>0.4226765757333123</v>
      </c>
      <c r="V1087" s="522">
        <v>2019</v>
      </c>
      <c r="W1087" s="523" t="s">
        <v>354</v>
      </c>
      <c r="X1087" s="548" t="s">
        <v>355</v>
      </c>
      <c r="Y1087" s="64" t="s">
        <v>271</v>
      </c>
    </row>
    <row r="1088" spans="1:25" ht="14.25" customHeight="1" x14ac:dyDescent="0.2">
      <c r="A1088" s="64"/>
      <c r="B1088" s="64"/>
      <c r="C1088" s="509" t="str">
        <f t="shared" si="98"/>
        <v>Spain | 2021</v>
      </c>
      <c r="D1088" s="510" t="s">
        <v>132</v>
      </c>
      <c r="E1088" s="585">
        <v>2021</v>
      </c>
      <c r="F1088" s="512">
        <v>2.2798670204654283E-2</v>
      </c>
      <c r="G1088" s="513">
        <v>4.2455851404520087E-2</v>
      </c>
      <c r="H1088" s="513">
        <v>0.2645408241071156</v>
      </c>
      <c r="I1088" s="514">
        <v>5.1087321194375824E-4</v>
      </c>
      <c r="J1088" s="514">
        <v>6.5422271022051422E-3</v>
      </c>
      <c r="K1088" s="515">
        <v>0.22218790984231554</v>
      </c>
      <c r="L1088" s="516">
        <v>1.8902308841919055E-2</v>
      </c>
      <c r="M1088" s="517">
        <v>0.12919754780858267</v>
      </c>
      <c r="N1088" s="517"/>
      <c r="O1088" s="517">
        <v>5.9291792478726325E-2</v>
      </c>
      <c r="P1088" s="517">
        <v>1.9031933388233141E-2</v>
      </c>
      <c r="Q1088" s="517">
        <v>0.21454006160978437</v>
      </c>
      <c r="R1088" s="518"/>
      <c r="S1088" s="519">
        <f t="shared" si="99"/>
        <v>0.55903635587275446</v>
      </c>
      <c r="T1088" s="520">
        <f t="shared" si="100"/>
        <v>0.66315155396956105</v>
      </c>
      <c r="U1088" s="521">
        <f t="shared" si="101"/>
        <v>0.44096364412724554</v>
      </c>
      <c r="V1088" s="522">
        <v>2020</v>
      </c>
      <c r="W1088" s="523" t="s">
        <v>354</v>
      </c>
      <c r="X1088" s="548" t="s">
        <v>355</v>
      </c>
      <c r="Y1088" s="64" t="s">
        <v>271</v>
      </c>
    </row>
    <row r="1089" spans="1:25" ht="14.25" customHeight="1" x14ac:dyDescent="0.2">
      <c r="A1089" s="64"/>
      <c r="B1089" s="64"/>
      <c r="C1089" s="509" t="str">
        <f t="shared" si="98"/>
        <v>Spain | 2022</v>
      </c>
      <c r="D1089" s="510" t="s">
        <v>132</v>
      </c>
      <c r="E1089" s="511">
        <v>2022</v>
      </c>
      <c r="F1089" s="512">
        <v>2.1936048738668078E-2</v>
      </c>
      <c r="G1089" s="513">
        <v>3.6586833993032121E-2</v>
      </c>
      <c r="H1089" s="513">
        <v>0.26129544169417945</v>
      </c>
      <c r="I1089" s="514">
        <v>6.7125111723181875E-4</v>
      </c>
      <c r="J1089" s="514">
        <v>6.5556427047042303E-3</v>
      </c>
      <c r="K1089" s="515">
        <v>0.20635134888641629</v>
      </c>
      <c r="L1089" s="516">
        <v>2.2136694453058024E-2</v>
      </c>
      <c r="M1089" s="517">
        <v>0.11982926873757364</v>
      </c>
      <c r="N1089" s="517"/>
      <c r="O1089" s="517">
        <v>7.8740674534410734E-2</v>
      </c>
      <c r="P1089" s="517">
        <v>1.8878937672144904E-2</v>
      </c>
      <c r="Q1089" s="517">
        <v>0.22701785746858069</v>
      </c>
      <c r="R1089" s="518"/>
      <c r="S1089" s="519">
        <f t="shared" si="99"/>
        <v>0.533396567134232</v>
      </c>
      <c r="T1089" s="520">
        <f t="shared" si="100"/>
        <v>0.67295478175218426</v>
      </c>
      <c r="U1089" s="521">
        <f t="shared" si="101"/>
        <v>0.466603432865768</v>
      </c>
      <c r="V1089" s="522">
        <v>2021</v>
      </c>
      <c r="W1089" s="523" t="s">
        <v>788</v>
      </c>
      <c r="X1089" s="524" t="s">
        <v>355</v>
      </c>
      <c r="Y1089" s="64" t="s">
        <v>271</v>
      </c>
    </row>
    <row r="1090" spans="1:25" ht="14.25" customHeight="1" x14ac:dyDescent="0.2">
      <c r="A1090" s="64"/>
      <c r="B1090" s="64"/>
      <c r="C1090" s="509" t="str">
        <f t="shared" si="98"/>
        <v>Spain | 2023</v>
      </c>
      <c r="D1090" s="510" t="s">
        <v>132</v>
      </c>
      <c r="E1090" s="511">
        <v>2023</v>
      </c>
      <c r="F1090" s="512"/>
      <c r="G1090" s="513"/>
      <c r="H1090" s="513"/>
      <c r="I1090" s="514"/>
      <c r="J1090" s="514"/>
      <c r="K1090" s="515"/>
      <c r="L1090" s="516"/>
      <c r="M1090" s="517"/>
      <c r="N1090" s="517"/>
      <c r="O1090" s="517"/>
      <c r="P1090" s="517"/>
      <c r="Q1090" s="517"/>
      <c r="R1090" s="518"/>
      <c r="S1090" s="519" t="str">
        <f t="shared" si="99"/>
        <v/>
      </c>
      <c r="T1090" s="520" t="str">
        <f t="shared" si="100"/>
        <v/>
      </c>
      <c r="U1090" s="521" t="str">
        <f t="shared" si="101"/>
        <v/>
      </c>
      <c r="V1090" s="522"/>
      <c r="W1090" s="523"/>
      <c r="X1090" s="524"/>
      <c r="Y1090" s="64" t="s">
        <v>271</v>
      </c>
    </row>
    <row r="1091" spans="1:25" ht="14.25" customHeight="1" x14ac:dyDescent="0.2">
      <c r="A1091" s="64"/>
      <c r="B1091" s="64"/>
      <c r="C1091" s="509" t="str">
        <f t="shared" si="98"/>
        <v>Spain | 2024</v>
      </c>
      <c r="D1091" s="510" t="s">
        <v>132</v>
      </c>
      <c r="E1091" s="511">
        <v>2024</v>
      </c>
      <c r="F1091" s="512"/>
      <c r="G1091" s="513"/>
      <c r="H1091" s="513"/>
      <c r="I1091" s="514"/>
      <c r="J1091" s="514"/>
      <c r="K1091" s="515"/>
      <c r="L1091" s="516"/>
      <c r="M1091" s="517"/>
      <c r="N1091" s="517"/>
      <c r="O1091" s="517"/>
      <c r="P1091" s="517"/>
      <c r="Q1091" s="517"/>
      <c r="R1091" s="518"/>
      <c r="S1091" s="519" t="str">
        <f t="shared" si="99"/>
        <v/>
      </c>
      <c r="T1091" s="520" t="str">
        <f t="shared" si="100"/>
        <v/>
      </c>
      <c r="U1091" s="521" t="str">
        <f t="shared" si="101"/>
        <v/>
      </c>
      <c r="V1091" s="522"/>
      <c r="W1091" s="523"/>
      <c r="X1091" s="524"/>
      <c r="Y1091" s="64" t="s">
        <v>271</v>
      </c>
    </row>
    <row r="1092" spans="1:25" ht="14.25" customHeight="1" x14ac:dyDescent="0.2">
      <c r="A1092" s="64"/>
      <c r="B1092" s="64"/>
      <c r="C1092" s="509" t="str">
        <f t="shared" si="98"/>
        <v>Spain | 2025</v>
      </c>
      <c r="D1092" s="510" t="s">
        <v>132</v>
      </c>
      <c r="E1092" s="511">
        <v>2025</v>
      </c>
      <c r="F1092" s="512"/>
      <c r="G1092" s="513"/>
      <c r="H1092" s="513"/>
      <c r="I1092" s="514"/>
      <c r="J1092" s="514"/>
      <c r="K1092" s="515"/>
      <c r="L1092" s="516"/>
      <c r="M1092" s="517"/>
      <c r="N1092" s="517"/>
      <c r="O1092" s="517"/>
      <c r="P1092" s="517"/>
      <c r="Q1092" s="517"/>
      <c r="R1092" s="518"/>
      <c r="S1092" s="519" t="str">
        <f t="shared" si="99"/>
        <v/>
      </c>
      <c r="T1092" s="520" t="str">
        <f t="shared" si="100"/>
        <v/>
      </c>
      <c r="U1092" s="521" t="str">
        <f t="shared" si="101"/>
        <v/>
      </c>
      <c r="V1092" s="522"/>
      <c r="W1092" s="523"/>
      <c r="X1092" s="524"/>
      <c r="Y1092" s="64" t="s">
        <v>271</v>
      </c>
    </row>
    <row r="1093" spans="1:25" ht="14.25" customHeight="1" x14ac:dyDescent="0.2">
      <c r="A1093" s="64"/>
      <c r="B1093" s="64"/>
      <c r="C1093" s="509" t="str">
        <f t="shared" si="98"/>
        <v>Spain | 2026</v>
      </c>
      <c r="D1093" s="510" t="s">
        <v>132</v>
      </c>
      <c r="E1093" s="511">
        <v>2026</v>
      </c>
      <c r="F1093" s="512"/>
      <c r="G1093" s="513"/>
      <c r="H1093" s="513"/>
      <c r="I1093" s="514"/>
      <c r="J1093" s="514"/>
      <c r="K1093" s="515"/>
      <c r="L1093" s="516"/>
      <c r="M1093" s="517"/>
      <c r="N1093" s="517"/>
      <c r="O1093" s="517"/>
      <c r="P1093" s="517"/>
      <c r="Q1093" s="517"/>
      <c r="R1093" s="518"/>
      <c r="S1093" s="519" t="str">
        <f t="shared" si="99"/>
        <v/>
      </c>
      <c r="T1093" s="520" t="str">
        <f t="shared" si="100"/>
        <v/>
      </c>
      <c r="U1093" s="521" t="str">
        <f t="shared" si="101"/>
        <v/>
      </c>
      <c r="V1093" s="522"/>
      <c r="W1093" s="523"/>
      <c r="X1093" s="524"/>
      <c r="Y1093" s="64" t="s">
        <v>271</v>
      </c>
    </row>
    <row r="1094" spans="1:25" ht="14.25" customHeight="1" x14ac:dyDescent="0.2">
      <c r="A1094" s="64"/>
      <c r="B1094" s="64"/>
      <c r="C1094" s="509" t="str">
        <f t="shared" si="98"/>
        <v>Spain | 2027</v>
      </c>
      <c r="D1094" s="510" t="s">
        <v>132</v>
      </c>
      <c r="E1094" s="511">
        <v>2027</v>
      </c>
      <c r="F1094" s="512"/>
      <c r="G1094" s="513"/>
      <c r="H1094" s="513"/>
      <c r="I1094" s="514"/>
      <c r="J1094" s="514"/>
      <c r="K1094" s="515"/>
      <c r="L1094" s="516"/>
      <c r="M1094" s="517"/>
      <c r="N1094" s="517"/>
      <c r="O1094" s="517"/>
      <c r="P1094" s="517"/>
      <c r="Q1094" s="517"/>
      <c r="R1094" s="518"/>
      <c r="S1094" s="519" t="str">
        <f t="shared" si="99"/>
        <v/>
      </c>
      <c r="T1094" s="520" t="str">
        <f t="shared" si="100"/>
        <v/>
      </c>
      <c r="U1094" s="521" t="str">
        <f t="shared" si="101"/>
        <v/>
      </c>
      <c r="V1094" s="522"/>
      <c r="W1094" s="523"/>
      <c r="X1094" s="524"/>
      <c r="Y1094" s="64" t="s">
        <v>271</v>
      </c>
    </row>
    <row r="1095" spans="1:25" ht="14.25" customHeight="1" x14ac:dyDescent="0.2">
      <c r="A1095" s="64"/>
      <c r="B1095" s="64"/>
      <c r="C1095" s="509" t="str">
        <f t="shared" ref="C1095:C1158" si="102">D1095&amp;" | "&amp;E1095</f>
        <v>Spain | 2028</v>
      </c>
      <c r="D1095" s="510" t="s">
        <v>132</v>
      </c>
      <c r="E1095" s="511">
        <v>2028</v>
      </c>
      <c r="F1095" s="512"/>
      <c r="G1095" s="513"/>
      <c r="H1095" s="513"/>
      <c r="I1095" s="514"/>
      <c r="J1095" s="514"/>
      <c r="K1095" s="515"/>
      <c r="L1095" s="516"/>
      <c r="M1095" s="517"/>
      <c r="N1095" s="517"/>
      <c r="O1095" s="517"/>
      <c r="P1095" s="517"/>
      <c r="Q1095" s="517"/>
      <c r="R1095" s="518"/>
      <c r="S1095" s="519" t="str">
        <f t="shared" si="99"/>
        <v/>
      </c>
      <c r="T1095" s="520" t="str">
        <f t="shared" si="100"/>
        <v/>
      </c>
      <c r="U1095" s="521" t="str">
        <f t="shared" si="101"/>
        <v/>
      </c>
      <c r="V1095" s="522"/>
      <c r="W1095" s="523"/>
      <c r="X1095" s="524"/>
      <c r="Y1095" s="64" t="s">
        <v>271</v>
      </c>
    </row>
    <row r="1096" spans="1:25" ht="14.25" customHeight="1" x14ac:dyDescent="0.2">
      <c r="A1096" s="64"/>
      <c r="B1096" s="64"/>
      <c r="C1096" s="509" t="str">
        <f t="shared" si="102"/>
        <v>Spain | 2029</v>
      </c>
      <c r="D1096" s="510" t="s">
        <v>132</v>
      </c>
      <c r="E1096" s="511">
        <v>2029</v>
      </c>
      <c r="F1096" s="512"/>
      <c r="G1096" s="513"/>
      <c r="H1096" s="513"/>
      <c r="I1096" s="514"/>
      <c r="J1096" s="514"/>
      <c r="K1096" s="515"/>
      <c r="L1096" s="516"/>
      <c r="M1096" s="517"/>
      <c r="N1096" s="517"/>
      <c r="O1096" s="517"/>
      <c r="P1096" s="517"/>
      <c r="Q1096" s="517"/>
      <c r="R1096" s="518"/>
      <c r="S1096" s="519" t="str">
        <f t="shared" si="99"/>
        <v/>
      </c>
      <c r="T1096" s="520" t="str">
        <f t="shared" si="100"/>
        <v/>
      </c>
      <c r="U1096" s="521" t="str">
        <f t="shared" si="101"/>
        <v/>
      </c>
      <c r="V1096" s="522"/>
      <c r="W1096" s="523"/>
      <c r="X1096" s="524"/>
      <c r="Y1096" s="64" t="s">
        <v>271</v>
      </c>
    </row>
    <row r="1097" spans="1:25" ht="14.25" customHeight="1" thickBot="1" x14ac:dyDescent="0.25">
      <c r="A1097" s="64"/>
      <c r="B1097" s="64"/>
      <c r="C1097" s="525" t="str">
        <f t="shared" si="102"/>
        <v>Spain | 2030</v>
      </c>
      <c r="D1097" s="510" t="s">
        <v>132</v>
      </c>
      <c r="E1097" s="527">
        <v>2030</v>
      </c>
      <c r="F1097" s="528"/>
      <c r="G1097" s="529"/>
      <c r="H1097" s="529"/>
      <c r="I1097" s="530"/>
      <c r="J1097" s="530"/>
      <c r="K1097" s="531"/>
      <c r="L1097" s="532"/>
      <c r="M1097" s="533"/>
      <c r="N1097" s="533"/>
      <c r="O1097" s="533"/>
      <c r="P1097" s="533"/>
      <c r="Q1097" s="533"/>
      <c r="R1097" s="534"/>
      <c r="S1097" s="535" t="str">
        <f t="shared" si="99"/>
        <v/>
      </c>
      <c r="T1097" s="536" t="str">
        <f t="shared" si="100"/>
        <v/>
      </c>
      <c r="U1097" s="537" t="str">
        <f t="shared" si="101"/>
        <v/>
      </c>
      <c r="V1097" s="538"/>
      <c r="W1097" s="539"/>
      <c r="X1097" s="540"/>
      <c r="Y1097" s="64" t="s">
        <v>271</v>
      </c>
    </row>
    <row r="1098" spans="1:25" ht="14.25" customHeight="1" x14ac:dyDescent="0.2">
      <c r="A1098" s="64"/>
      <c r="B1098" s="64"/>
      <c r="C1098" s="493" t="str">
        <f t="shared" si="102"/>
        <v>Sweden | 2018</v>
      </c>
      <c r="D1098" s="494" t="s">
        <v>290</v>
      </c>
      <c r="E1098" s="584">
        <v>2018</v>
      </c>
      <c r="F1098" s="496">
        <v>9.0552655833370278E-3</v>
      </c>
      <c r="G1098" s="497">
        <v>1.7620124893416725E-3</v>
      </c>
      <c r="H1098" s="497">
        <v>1.8371752598660375E-3</v>
      </c>
      <c r="I1098" s="498"/>
      <c r="J1098" s="498">
        <v>1.9382137382758399E-2</v>
      </c>
      <c r="K1098" s="499">
        <v>0.32883835322066302</v>
      </c>
      <c r="L1098" s="500">
        <v>5.2229500278471896E-2</v>
      </c>
      <c r="M1098" s="501">
        <v>0.45581784487389898</v>
      </c>
      <c r="N1098" s="501"/>
      <c r="O1098" s="501">
        <v>2.9091688722627193E-3</v>
      </c>
      <c r="P1098" s="501"/>
      <c r="Q1098" s="501">
        <v>0.12816854203940006</v>
      </c>
      <c r="R1098" s="502"/>
      <c r="S1098" s="503">
        <f t="shared" si="99"/>
        <v>0.36087494393596642</v>
      </c>
      <c r="T1098" s="504">
        <f t="shared" si="100"/>
        <v>0.96796340928469671</v>
      </c>
      <c r="U1098" s="505">
        <f t="shared" si="101"/>
        <v>0.63912505606403358</v>
      </c>
      <c r="V1098" s="506">
        <v>2017</v>
      </c>
      <c r="W1098" s="507" t="s">
        <v>354</v>
      </c>
      <c r="X1098" s="546" t="s">
        <v>355</v>
      </c>
      <c r="Y1098" s="64" t="s">
        <v>271</v>
      </c>
    </row>
    <row r="1099" spans="1:25" ht="14.25" customHeight="1" x14ac:dyDescent="0.2">
      <c r="A1099" s="64"/>
      <c r="B1099" s="64"/>
      <c r="C1099" s="509" t="str">
        <f t="shared" si="102"/>
        <v>Sweden | 2019</v>
      </c>
      <c r="D1099" s="510" t="s">
        <v>290</v>
      </c>
      <c r="E1099" s="585">
        <v>2019</v>
      </c>
      <c r="F1099" s="512">
        <v>9.6924187085477027E-3</v>
      </c>
      <c r="G1099" s="513">
        <v>1.8655843404205017E-3</v>
      </c>
      <c r="H1099" s="513">
        <v>1.4456739377251941E-3</v>
      </c>
      <c r="I1099" s="514"/>
      <c r="J1099" s="514">
        <v>1.996729378212438E-2</v>
      </c>
      <c r="K1099" s="515">
        <v>0.31948162614921233</v>
      </c>
      <c r="L1099" s="516">
        <v>5.0539480197715002E-2</v>
      </c>
      <c r="M1099" s="517">
        <v>0.45106011984070499</v>
      </c>
      <c r="N1099" s="517"/>
      <c r="O1099" s="517">
        <v>4.0624176495361285E-3</v>
      </c>
      <c r="P1099" s="517"/>
      <c r="Q1099" s="517">
        <v>0.14188538539401391</v>
      </c>
      <c r="R1099" s="518"/>
      <c r="S1099" s="519">
        <f t="shared" si="99"/>
        <v>0.3524525969180301</v>
      </c>
      <c r="T1099" s="520">
        <f t="shared" si="100"/>
        <v>0.96702902923118228</v>
      </c>
      <c r="U1099" s="521">
        <f t="shared" si="101"/>
        <v>0.6475474030819699</v>
      </c>
      <c r="V1099" s="522">
        <v>2018</v>
      </c>
      <c r="W1099" s="523" t="s">
        <v>354</v>
      </c>
      <c r="X1099" s="548" t="s">
        <v>355</v>
      </c>
      <c r="Y1099" s="64" t="s">
        <v>271</v>
      </c>
    </row>
    <row r="1100" spans="1:25" ht="14.25" customHeight="1" x14ac:dyDescent="0.2">
      <c r="A1100" s="64"/>
      <c r="B1100" s="64"/>
      <c r="C1100" s="509" t="str">
        <f t="shared" si="102"/>
        <v>Sweden | 2020</v>
      </c>
      <c r="D1100" s="510" t="s">
        <v>290</v>
      </c>
      <c r="E1100" s="585">
        <v>2020</v>
      </c>
      <c r="F1100" s="512">
        <v>1.0328778317072448E-2</v>
      </c>
      <c r="G1100" s="513">
        <v>1.9690272021107968E-3</v>
      </c>
      <c r="H1100" s="513">
        <v>1.0546601951305957E-3</v>
      </c>
      <c r="I1100" s="514"/>
      <c r="J1100" s="514">
        <v>2.0551721422031443E-2</v>
      </c>
      <c r="K1100" s="515">
        <v>0.31013655203646634</v>
      </c>
      <c r="L1100" s="516">
        <v>4.885156488436887E-2</v>
      </c>
      <c r="M1100" s="517">
        <v>0.44630832012444249</v>
      </c>
      <c r="N1100" s="517"/>
      <c r="O1100" s="517">
        <v>5.2142301595896542E-3</v>
      </c>
      <c r="P1100" s="517"/>
      <c r="Q1100" s="517">
        <v>0.15558514565878725</v>
      </c>
      <c r="R1100" s="518"/>
      <c r="S1100" s="519">
        <f t="shared" si="99"/>
        <v>0.34404073917281175</v>
      </c>
      <c r="T1100" s="520">
        <f t="shared" si="100"/>
        <v>0.96609581286365465</v>
      </c>
      <c r="U1100" s="521">
        <f t="shared" si="101"/>
        <v>0.65595926082718825</v>
      </c>
      <c r="V1100" s="522">
        <v>2019</v>
      </c>
      <c r="W1100" s="523" t="s">
        <v>354</v>
      </c>
      <c r="X1100" s="548" t="s">
        <v>355</v>
      </c>
      <c r="Y1100" s="64" t="s">
        <v>271</v>
      </c>
    </row>
    <row r="1101" spans="1:25" ht="14.25" customHeight="1" x14ac:dyDescent="0.2">
      <c r="A1101" s="64"/>
      <c r="B1101" s="64"/>
      <c r="C1101" s="509" t="str">
        <f t="shared" si="102"/>
        <v>Sweden | 2021</v>
      </c>
      <c r="D1101" s="510" t="s">
        <v>290</v>
      </c>
      <c r="E1101" s="585">
        <v>2021</v>
      </c>
      <c r="F1101" s="512">
        <v>1.096434589036884E-2</v>
      </c>
      <c r="G1101" s="513">
        <v>2.0723413152295565E-3</v>
      </c>
      <c r="H1101" s="513">
        <v>6.6413312179463527E-4</v>
      </c>
      <c r="I1101" s="514"/>
      <c r="J1101" s="514">
        <v>2.1135421663038532E-2</v>
      </c>
      <c r="K1101" s="515">
        <v>0.30080310912691094</v>
      </c>
      <c r="L1101" s="516">
        <v>4.7165750408933824E-2</v>
      </c>
      <c r="M1101" s="517">
        <v>0.44156243466282946</v>
      </c>
      <c r="N1101" s="517"/>
      <c r="O1101" s="517">
        <v>6.3646090838652544E-3</v>
      </c>
      <c r="P1101" s="517"/>
      <c r="Q1101" s="517">
        <v>0.16926785472702899</v>
      </c>
      <c r="R1101" s="518"/>
      <c r="S1101" s="519">
        <f t="shared" si="99"/>
        <v>0.33563935111734244</v>
      </c>
      <c r="T1101" s="520">
        <f t="shared" si="100"/>
        <v>0.96516375800956855</v>
      </c>
      <c r="U1101" s="521">
        <f t="shared" si="101"/>
        <v>0.66436064888265756</v>
      </c>
      <c r="V1101" s="522">
        <v>2020</v>
      </c>
      <c r="W1101" s="523" t="s">
        <v>354</v>
      </c>
      <c r="X1101" s="548" t="s">
        <v>355</v>
      </c>
      <c r="Y1101" s="64" t="s">
        <v>271</v>
      </c>
    </row>
    <row r="1102" spans="1:25" ht="14.25" customHeight="1" x14ac:dyDescent="0.2">
      <c r="A1102" s="64"/>
      <c r="B1102" s="64"/>
      <c r="C1102" s="509" t="str">
        <f t="shared" si="102"/>
        <v>Sweden | 2022</v>
      </c>
      <c r="D1102" s="510" t="s">
        <v>290</v>
      </c>
      <c r="E1102" s="511">
        <v>2022</v>
      </c>
      <c r="F1102" s="512">
        <v>4.0154211150652428E-3</v>
      </c>
      <c r="G1102" s="513">
        <v>2.3368920521945431E-3</v>
      </c>
      <c r="H1102" s="513">
        <v>2.2123368920521943E-3</v>
      </c>
      <c r="I1102" s="514"/>
      <c r="J1102" s="514">
        <v>3.0130486358244366E-2</v>
      </c>
      <c r="K1102" s="515">
        <v>0.3130308422301305</v>
      </c>
      <c r="L1102" s="516">
        <v>5.6684460260972715E-2</v>
      </c>
      <c r="M1102" s="517">
        <v>0.42186832740213526</v>
      </c>
      <c r="N1102" s="517"/>
      <c r="O1102" s="517">
        <v>8.9383155397390265E-3</v>
      </c>
      <c r="P1102" s="517"/>
      <c r="Q1102" s="517">
        <v>0.16078291814946619</v>
      </c>
      <c r="R1102" s="518"/>
      <c r="S1102" s="519">
        <f t="shared" si="99"/>
        <v>0.35172597864768684</v>
      </c>
      <c r="T1102" s="520">
        <f t="shared" si="100"/>
        <v>0.96130486358244371</v>
      </c>
      <c r="U1102" s="521">
        <f t="shared" si="101"/>
        <v>0.64827402135231316</v>
      </c>
      <c r="V1102" s="522">
        <v>2021</v>
      </c>
      <c r="W1102" s="523" t="s">
        <v>788</v>
      </c>
      <c r="X1102" s="524" t="s">
        <v>355</v>
      </c>
      <c r="Y1102" s="64" t="s">
        <v>271</v>
      </c>
    </row>
    <row r="1103" spans="1:25" ht="14.25" customHeight="1" x14ac:dyDescent="0.2">
      <c r="A1103" s="64"/>
      <c r="B1103" s="64"/>
      <c r="C1103" s="509" t="str">
        <f t="shared" si="102"/>
        <v>Sweden | 2023</v>
      </c>
      <c r="D1103" s="510" t="s">
        <v>290</v>
      </c>
      <c r="E1103" s="511">
        <v>2023</v>
      </c>
      <c r="F1103" s="512"/>
      <c r="G1103" s="513"/>
      <c r="H1103" s="513"/>
      <c r="I1103" s="514"/>
      <c r="J1103" s="514"/>
      <c r="K1103" s="515"/>
      <c r="L1103" s="516"/>
      <c r="M1103" s="517"/>
      <c r="N1103" s="517"/>
      <c r="O1103" s="517"/>
      <c r="P1103" s="517"/>
      <c r="Q1103" s="517"/>
      <c r="R1103" s="518"/>
      <c r="S1103" s="519" t="str">
        <f t="shared" si="99"/>
        <v/>
      </c>
      <c r="T1103" s="520" t="str">
        <f t="shared" si="100"/>
        <v/>
      </c>
      <c r="U1103" s="521" t="str">
        <f t="shared" si="101"/>
        <v/>
      </c>
      <c r="V1103" s="522"/>
      <c r="W1103" s="523"/>
      <c r="X1103" s="524"/>
      <c r="Y1103" s="64" t="s">
        <v>271</v>
      </c>
    </row>
    <row r="1104" spans="1:25" ht="14.25" customHeight="1" x14ac:dyDescent="0.2">
      <c r="A1104" s="64"/>
      <c r="B1104" s="64"/>
      <c r="C1104" s="509" t="str">
        <f t="shared" si="102"/>
        <v>Sweden | 2024</v>
      </c>
      <c r="D1104" s="510" t="s">
        <v>290</v>
      </c>
      <c r="E1104" s="511">
        <v>2024</v>
      </c>
      <c r="F1104" s="512"/>
      <c r="G1104" s="513"/>
      <c r="H1104" s="513"/>
      <c r="I1104" s="514"/>
      <c r="J1104" s="514"/>
      <c r="K1104" s="515"/>
      <c r="L1104" s="516"/>
      <c r="M1104" s="517"/>
      <c r="N1104" s="517"/>
      <c r="O1104" s="517"/>
      <c r="P1104" s="517"/>
      <c r="Q1104" s="517"/>
      <c r="R1104" s="518"/>
      <c r="S1104" s="519" t="str">
        <f t="shared" si="99"/>
        <v/>
      </c>
      <c r="T1104" s="520" t="str">
        <f t="shared" si="100"/>
        <v/>
      </c>
      <c r="U1104" s="521" t="str">
        <f t="shared" si="101"/>
        <v/>
      </c>
      <c r="V1104" s="522"/>
      <c r="W1104" s="523"/>
      <c r="X1104" s="524"/>
      <c r="Y1104" s="64" t="s">
        <v>271</v>
      </c>
    </row>
    <row r="1105" spans="1:25" ht="14.25" customHeight="1" x14ac:dyDescent="0.2">
      <c r="A1105" s="64"/>
      <c r="B1105" s="64"/>
      <c r="C1105" s="509" t="str">
        <f t="shared" si="102"/>
        <v>Sweden | 2025</v>
      </c>
      <c r="D1105" s="510" t="s">
        <v>290</v>
      </c>
      <c r="E1105" s="511">
        <v>2025</v>
      </c>
      <c r="F1105" s="512"/>
      <c r="G1105" s="513"/>
      <c r="H1105" s="513"/>
      <c r="I1105" s="514"/>
      <c r="J1105" s="514"/>
      <c r="K1105" s="515"/>
      <c r="L1105" s="516"/>
      <c r="M1105" s="517"/>
      <c r="N1105" s="517"/>
      <c r="O1105" s="517"/>
      <c r="P1105" s="517"/>
      <c r="Q1105" s="517"/>
      <c r="R1105" s="518"/>
      <c r="S1105" s="519" t="str">
        <f t="shared" si="99"/>
        <v/>
      </c>
      <c r="T1105" s="520" t="str">
        <f t="shared" si="100"/>
        <v/>
      </c>
      <c r="U1105" s="521" t="str">
        <f t="shared" si="101"/>
        <v/>
      </c>
      <c r="V1105" s="522"/>
      <c r="W1105" s="523"/>
      <c r="X1105" s="524"/>
      <c r="Y1105" s="64" t="s">
        <v>271</v>
      </c>
    </row>
    <row r="1106" spans="1:25" ht="14.25" customHeight="1" x14ac:dyDescent="0.2">
      <c r="A1106" s="64"/>
      <c r="B1106" s="64"/>
      <c r="C1106" s="509" t="str">
        <f t="shared" si="102"/>
        <v>Sweden | 2026</v>
      </c>
      <c r="D1106" s="510" t="s">
        <v>290</v>
      </c>
      <c r="E1106" s="511">
        <v>2026</v>
      </c>
      <c r="F1106" s="512"/>
      <c r="G1106" s="513"/>
      <c r="H1106" s="513"/>
      <c r="I1106" s="514"/>
      <c r="J1106" s="514"/>
      <c r="K1106" s="515"/>
      <c r="L1106" s="516"/>
      <c r="M1106" s="517"/>
      <c r="N1106" s="517"/>
      <c r="O1106" s="517"/>
      <c r="P1106" s="517"/>
      <c r="Q1106" s="517"/>
      <c r="R1106" s="518"/>
      <c r="S1106" s="519" t="str">
        <f t="shared" si="99"/>
        <v/>
      </c>
      <c r="T1106" s="520" t="str">
        <f t="shared" si="100"/>
        <v/>
      </c>
      <c r="U1106" s="521" t="str">
        <f t="shared" si="101"/>
        <v/>
      </c>
      <c r="V1106" s="522"/>
      <c r="W1106" s="523"/>
      <c r="X1106" s="524"/>
      <c r="Y1106" s="64" t="s">
        <v>271</v>
      </c>
    </row>
    <row r="1107" spans="1:25" ht="14.25" customHeight="1" x14ac:dyDescent="0.2">
      <c r="A1107" s="64"/>
      <c r="B1107" s="64"/>
      <c r="C1107" s="509" t="str">
        <f t="shared" si="102"/>
        <v>Sweden | 2027</v>
      </c>
      <c r="D1107" s="510" t="s">
        <v>290</v>
      </c>
      <c r="E1107" s="511">
        <v>2027</v>
      </c>
      <c r="F1107" s="512"/>
      <c r="G1107" s="513"/>
      <c r="H1107" s="513"/>
      <c r="I1107" s="514"/>
      <c r="J1107" s="514"/>
      <c r="K1107" s="515"/>
      <c r="L1107" s="516"/>
      <c r="M1107" s="517"/>
      <c r="N1107" s="517"/>
      <c r="O1107" s="517"/>
      <c r="P1107" s="517"/>
      <c r="Q1107" s="517"/>
      <c r="R1107" s="518"/>
      <c r="S1107" s="519" t="str">
        <f t="shared" si="99"/>
        <v/>
      </c>
      <c r="T1107" s="520" t="str">
        <f t="shared" si="100"/>
        <v/>
      </c>
      <c r="U1107" s="521" t="str">
        <f t="shared" si="101"/>
        <v/>
      </c>
      <c r="V1107" s="522"/>
      <c r="W1107" s="523"/>
      <c r="X1107" s="524"/>
      <c r="Y1107" s="64" t="s">
        <v>271</v>
      </c>
    </row>
    <row r="1108" spans="1:25" ht="14.25" customHeight="1" x14ac:dyDescent="0.2">
      <c r="A1108" s="64"/>
      <c r="B1108" s="64"/>
      <c r="C1108" s="509" t="str">
        <f t="shared" si="102"/>
        <v>Sweden | 2028</v>
      </c>
      <c r="D1108" s="510" t="s">
        <v>290</v>
      </c>
      <c r="E1108" s="511">
        <v>2028</v>
      </c>
      <c r="F1108" s="512"/>
      <c r="G1108" s="513"/>
      <c r="H1108" s="513"/>
      <c r="I1108" s="514"/>
      <c r="J1108" s="514"/>
      <c r="K1108" s="515"/>
      <c r="L1108" s="516"/>
      <c r="M1108" s="517"/>
      <c r="N1108" s="517"/>
      <c r="O1108" s="517"/>
      <c r="P1108" s="517"/>
      <c r="Q1108" s="517"/>
      <c r="R1108" s="518"/>
      <c r="S1108" s="519" t="str">
        <f t="shared" si="99"/>
        <v/>
      </c>
      <c r="T1108" s="520" t="str">
        <f t="shared" si="100"/>
        <v/>
      </c>
      <c r="U1108" s="521" t="str">
        <f t="shared" si="101"/>
        <v/>
      </c>
      <c r="V1108" s="522"/>
      <c r="W1108" s="523"/>
      <c r="X1108" s="524"/>
      <c r="Y1108" s="64" t="s">
        <v>271</v>
      </c>
    </row>
    <row r="1109" spans="1:25" ht="14.25" customHeight="1" x14ac:dyDescent="0.2">
      <c r="A1109" s="64"/>
      <c r="B1109" s="64"/>
      <c r="C1109" s="509" t="str">
        <f t="shared" si="102"/>
        <v>Sweden | 2029</v>
      </c>
      <c r="D1109" s="510" t="s">
        <v>290</v>
      </c>
      <c r="E1109" s="511">
        <v>2029</v>
      </c>
      <c r="F1109" s="512"/>
      <c r="G1109" s="513"/>
      <c r="H1109" s="513"/>
      <c r="I1109" s="514"/>
      <c r="J1109" s="514"/>
      <c r="K1109" s="515"/>
      <c r="L1109" s="516"/>
      <c r="M1109" s="517"/>
      <c r="N1109" s="517"/>
      <c r="O1109" s="517"/>
      <c r="P1109" s="517"/>
      <c r="Q1109" s="517"/>
      <c r="R1109" s="518"/>
      <c r="S1109" s="519" t="str">
        <f t="shared" ref="S1109:S1172" si="103">IFERROR(1-U1109,"")</f>
        <v/>
      </c>
      <c r="T1109" s="520" t="str">
        <f t="shared" ref="T1109:T1172" si="104">IF(AND(ISBLANK(F1109),ISBLANK(H1109),ISBLANK(Q1109),ISBLANK(M1109)),"",SUM(K1109:R1109))</f>
        <v/>
      </c>
      <c r="U1109" s="521" t="str">
        <f t="shared" ref="U1109:U1172" si="105">IF(AND(ISBLANK(F1109),ISBLANK(H1109),ISBLANK(Q1109),ISBLANK(M1109)),"",SUM(L1109:R1109))</f>
        <v/>
      </c>
      <c r="V1109" s="522"/>
      <c r="W1109" s="523"/>
      <c r="X1109" s="524"/>
      <c r="Y1109" s="64" t="s">
        <v>271</v>
      </c>
    </row>
    <row r="1110" spans="1:25" ht="14.25" customHeight="1" thickBot="1" x14ac:dyDescent="0.25">
      <c r="A1110" s="64"/>
      <c r="B1110" s="64"/>
      <c r="C1110" s="525" t="str">
        <f t="shared" si="102"/>
        <v>Sweden | 2030</v>
      </c>
      <c r="D1110" s="526" t="s">
        <v>290</v>
      </c>
      <c r="E1110" s="527">
        <v>2030</v>
      </c>
      <c r="F1110" s="528"/>
      <c r="G1110" s="529"/>
      <c r="H1110" s="529"/>
      <c r="I1110" s="530"/>
      <c r="J1110" s="530"/>
      <c r="K1110" s="531"/>
      <c r="L1110" s="532"/>
      <c r="M1110" s="533"/>
      <c r="N1110" s="533"/>
      <c r="O1110" s="533"/>
      <c r="P1110" s="533"/>
      <c r="Q1110" s="533"/>
      <c r="R1110" s="534"/>
      <c r="S1110" s="535" t="str">
        <f t="shared" si="103"/>
        <v/>
      </c>
      <c r="T1110" s="536" t="str">
        <f t="shared" si="104"/>
        <v/>
      </c>
      <c r="U1110" s="537" t="str">
        <f t="shared" si="105"/>
        <v/>
      </c>
      <c r="V1110" s="538"/>
      <c r="W1110" s="539"/>
      <c r="X1110" s="540"/>
      <c r="Y1110" s="64" t="s">
        <v>271</v>
      </c>
    </row>
    <row r="1111" spans="1:25" ht="14.25" customHeight="1" x14ac:dyDescent="0.2">
      <c r="A1111" s="64"/>
      <c r="B1111" s="64"/>
      <c r="C1111" s="493" t="str">
        <f t="shared" si="102"/>
        <v>Switzerland | 2018</v>
      </c>
      <c r="D1111" s="494" t="s">
        <v>134</v>
      </c>
      <c r="E1111" s="584">
        <v>2018</v>
      </c>
      <c r="F1111" s="496">
        <v>0</v>
      </c>
      <c r="G1111" s="497">
        <v>4.969159432013521E-4</v>
      </c>
      <c r="H1111" s="497">
        <v>9.0196021783408211E-3</v>
      </c>
      <c r="I1111" s="498"/>
      <c r="J1111" s="498">
        <v>3.4229419157265226E-2</v>
      </c>
      <c r="K1111" s="499">
        <v>0.33893423086368035</v>
      </c>
      <c r="L1111" s="500">
        <v>8.5862452511303398E-3</v>
      </c>
      <c r="M1111" s="501">
        <v>0.5826830571886692</v>
      </c>
      <c r="N1111" s="501"/>
      <c r="O1111" s="501">
        <v>2.4259320785242754E-2</v>
      </c>
      <c r="P1111" s="501"/>
      <c r="Q1111" s="501">
        <v>1.7912086324699901E-3</v>
      </c>
      <c r="R1111" s="502"/>
      <c r="S1111" s="503">
        <f t="shared" si="103"/>
        <v>0.38268016814248773</v>
      </c>
      <c r="T1111" s="504">
        <f t="shared" si="104"/>
        <v>0.95625406272119262</v>
      </c>
      <c r="U1111" s="505">
        <f t="shared" si="105"/>
        <v>0.61731983185751227</v>
      </c>
      <c r="V1111" s="506">
        <v>2017</v>
      </c>
      <c r="W1111" s="507" t="s">
        <v>354</v>
      </c>
      <c r="X1111" s="546" t="s">
        <v>355</v>
      </c>
      <c r="Y1111" s="64" t="s">
        <v>271</v>
      </c>
    </row>
    <row r="1112" spans="1:25" ht="14.25" customHeight="1" x14ac:dyDescent="0.2">
      <c r="A1112" s="64"/>
      <c r="B1112" s="64"/>
      <c r="C1112" s="509" t="str">
        <f t="shared" si="102"/>
        <v>Switzerland | 2019</v>
      </c>
      <c r="D1112" s="510" t="s">
        <v>134</v>
      </c>
      <c r="E1112" s="585">
        <v>2019</v>
      </c>
      <c r="F1112" s="512">
        <v>0</v>
      </c>
      <c r="G1112" s="513">
        <v>4.8000000000000001E-4</v>
      </c>
      <c r="H1112" s="513">
        <v>8.8800000000000007E-3</v>
      </c>
      <c r="I1112" s="514"/>
      <c r="J1112" s="514">
        <v>3.434857142857143E-2</v>
      </c>
      <c r="K1112" s="515">
        <v>0.33786571428571427</v>
      </c>
      <c r="L1112" s="516">
        <v>9.0514285714285714E-3</v>
      </c>
      <c r="M1112" s="517">
        <v>0.57950857142857137</v>
      </c>
      <c r="N1112" s="517"/>
      <c r="O1112" s="517">
        <v>2.7994285714285715E-2</v>
      </c>
      <c r="P1112" s="517"/>
      <c r="Q1112" s="517">
        <v>1.8714285714285714E-3</v>
      </c>
      <c r="R1112" s="518"/>
      <c r="S1112" s="519">
        <f t="shared" si="103"/>
        <v>0.38157428571428575</v>
      </c>
      <c r="T1112" s="520">
        <f t="shared" si="104"/>
        <v>0.95629142857142846</v>
      </c>
      <c r="U1112" s="521">
        <f t="shared" si="105"/>
        <v>0.61842571428571425</v>
      </c>
      <c r="V1112" s="522">
        <v>2018</v>
      </c>
      <c r="W1112" s="523" t="s">
        <v>354</v>
      </c>
      <c r="X1112" s="548" t="s">
        <v>355</v>
      </c>
      <c r="Y1112" s="64" t="s">
        <v>271</v>
      </c>
    </row>
    <row r="1113" spans="1:25" ht="14.25" customHeight="1" x14ac:dyDescent="0.2">
      <c r="A1113" s="64"/>
      <c r="B1113" s="64"/>
      <c r="C1113" s="509" t="str">
        <f t="shared" si="102"/>
        <v>Switzerland | 2020</v>
      </c>
      <c r="D1113" s="510" t="s">
        <v>134</v>
      </c>
      <c r="E1113" s="585">
        <v>2020</v>
      </c>
      <c r="F1113" s="512">
        <v>0</v>
      </c>
      <c r="G1113" s="513">
        <v>4.6345357692905483E-4</v>
      </c>
      <c r="H1113" s="513">
        <v>8.7434473598688757E-3</v>
      </c>
      <c r="I1113" s="514"/>
      <c r="J1113" s="514">
        <v>3.4465120879431418E-2</v>
      </c>
      <c r="K1113" s="515">
        <v>0.33682053890607999</v>
      </c>
      <c r="L1113" s="516">
        <v>9.5064501999350022E-3</v>
      </c>
      <c r="M1113" s="517">
        <v>0.57640343068684385</v>
      </c>
      <c r="N1113" s="517"/>
      <c r="O1113" s="517">
        <v>3.1647662244076134E-2</v>
      </c>
      <c r="P1113" s="517"/>
      <c r="Q1113" s="517">
        <v>1.9498961468356576E-3</v>
      </c>
      <c r="R1113" s="518"/>
      <c r="S1113" s="519">
        <f t="shared" si="103"/>
        <v>0.38049256072230941</v>
      </c>
      <c r="T1113" s="520">
        <f t="shared" si="104"/>
        <v>0.95632797818377058</v>
      </c>
      <c r="U1113" s="521">
        <f t="shared" si="105"/>
        <v>0.61950743927769059</v>
      </c>
      <c r="V1113" s="522">
        <v>2019</v>
      </c>
      <c r="W1113" s="523" t="s">
        <v>354</v>
      </c>
      <c r="X1113" s="548" t="s">
        <v>355</v>
      </c>
      <c r="Y1113" s="64" t="s">
        <v>271</v>
      </c>
    </row>
    <row r="1114" spans="1:25" ht="14.25" customHeight="1" x14ac:dyDescent="0.2">
      <c r="A1114" s="64"/>
      <c r="B1114" s="64"/>
      <c r="C1114" s="509" t="str">
        <f t="shared" si="102"/>
        <v>Switzerland | 2021</v>
      </c>
      <c r="D1114" s="510" t="s">
        <v>134</v>
      </c>
      <c r="E1114" s="585">
        <v>2021</v>
      </c>
      <c r="F1114" s="512">
        <v>0</v>
      </c>
      <c r="G1114" s="513">
        <v>4.472646968383977E-4</v>
      </c>
      <c r="H1114" s="513">
        <v>8.6098454141391549E-3</v>
      </c>
      <c r="I1114" s="514"/>
      <c r="J1114" s="514">
        <v>3.457915187431862E-2</v>
      </c>
      <c r="K1114" s="515">
        <v>0.33579794817320324</v>
      </c>
      <c r="L1114" s="516">
        <v>9.9516395046543478E-3</v>
      </c>
      <c r="M1114" s="517">
        <v>0.57336538730327347</v>
      </c>
      <c r="N1114" s="517"/>
      <c r="O1114" s="517">
        <v>3.5222094876023818E-2</v>
      </c>
      <c r="P1114" s="517"/>
      <c r="Q1114" s="517">
        <v>2.0266681575489896E-3</v>
      </c>
      <c r="R1114" s="518"/>
      <c r="S1114" s="519">
        <f t="shared" si="103"/>
        <v>0.37943421015849932</v>
      </c>
      <c r="T1114" s="520">
        <f t="shared" si="104"/>
        <v>0.95636373801470387</v>
      </c>
      <c r="U1114" s="521">
        <f t="shared" si="105"/>
        <v>0.62056578984150068</v>
      </c>
      <c r="V1114" s="522">
        <v>2020</v>
      </c>
      <c r="W1114" s="523" t="s">
        <v>354</v>
      </c>
      <c r="X1114" s="548" t="s">
        <v>355</v>
      </c>
      <c r="Y1114" s="64" t="s">
        <v>271</v>
      </c>
    </row>
    <row r="1115" spans="1:25" ht="14.25" customHeight="1" x14ac:dyDescent="0.2">
      <c r="A1115" s="64"/>
      <c r="B1115" s="64"/>
      <c r="C1115" s="509" t="str">
        <f t="shared" si="102"/>
        <v>Switzerland | 2022</v>
      </c>
      <c r="D1115" s="510" t="s">
        <v>134</v>
      </c>
      <c r="E1115" s="511">
        <v>2022</v>
      </c>
      <c r="F1115" s="512">
        <v>0</v>
      </c>
      <c r="G1115" s="513">
        <v>2.7498968788670426E-4</v>
      </c>
      <c r="H1115" s="513">
        <v>8.1733046121881536E-3</v>
      </c>
      <c r="I1115" s="514"/>
      <c r="J1115" s="514">
        <v>3.1791863360679531E-2</v>
      </c>
      <c r="K1115" s="515">
        <v>0.29582779534656339</v>
      </c>
      <c r="L1115" s="516">
        <v>1.0587102983638113E-2</v>
      </c>
      <c r="M1115" s="517">
        <v>0.60948408879111482</v>
      </c>
      <c r="N1115" s="517"/>
      <c r="O1115" s="517">
        <v>4.3860855217929325E-2</v>
      </c>
      <c r="P1115" s="517"/>
      <c r="Q1115" s="517">
        <v>0</v>
      </c>
      <c r="R1115" s="518"/>
      <c r="S1115" s="519">
        <f t="shared" si="103"/>
        <v>0.33606795300731773</v>
      </c>
      <c r="T1115" s="520">
        <f t="shared" si="104"/>
        <v>0.95975984233924572</v>
      </c>
      <c r="U1115" s="521">
        <f t="shared" si="105"/>
        <v>0.66393204699268227</v>
      </c>
      <c r="V1115" s="522">
        <v>2021</v>
      </c>
      <c r="W1115" s="523" t="s">
        <v>788</v>
      </c>
      <c r="X1115" s="524" t="s">
        <v>355</v>
      </c>
      <c r="Y1115" s="64" t="s">
        <v>271</v>
      </c>
    </row>
    <row r="1116" spans="1:25" ht="14.25" customHeight="1" x14ac:dyDescent="0.2">
      <c r="A1116" s="64"/>
      <c r="B1116" s="64"/>
      <c r="C1116" s="509" t="str">
        <f t="shared" si="102"/>
        <v>Switzerland | 2023</v>
      </c>
      <c r="D1116" s="510" t="s">
        <v>134</v>
      </c>
      <c r="E1116" s="511">
        <v>2023</v>
      </c>
      <c r="F1116" s="512"/>
      <c r="G1116" s="513"/>
      <c r="H1116" s="513"/>
      <c r="I1116" s="514"/>
      <c r="J1116" s="514"/>
      <c r="K1116" s="515"/>
      <c r="L1116" s="516"/>
      <c r="M1116" s="517"/>
      <c r="N1116" s="517"/>
      <c r="O1116" s="517"/>
      <c r="P1116" s="517"/>
      <c r="Q1116" s="517"/>
      <c r="R1116" s="518"/>
      <c r="S1116" s="519" t="str">
        <f t="shared" si="103"/>
        <v/>
      </c>
      <c r="T1116" s="520" t="str">
        <f t="shared" si="104"/>
        <v/>
      </c>
      <c r="U1116" s="521" t="str">
        <f t="shared" si="105"/>
        <v/>
      </c>
      <c r="V1116" s="522"/>
      <c r="W1116" s="523"/>
      <c r="X1116" s="524"/>
      <c r="Y1116" s="64" t="s">
        <v>271</v>
      </c>
    </row>
    <row r="1117" spans="1:25" ht="14.25" customHeight="1" x14ac:dyDescent="0.2">
      <c r="A1117" s="64"/>
      <c r="B1117" s="64"/>
      <c r="C1117" s="509" t="str">
        <f t="shared" si="102"/>
        <v>Switzerland | 2024</v>
      </c>
      <c r="D1117" s="510" t="s">
        <v>134</v>
      </c>
      <c r="E1117" s="511">
        <v>2024</v>
      </c>
      <c r="F1117" s="512"/>
      <c r="G1117" s="513"/>
      <c r="H1117" s="513"/>
      <c r="I1117" s="514"/>
      <c r="J1117" s="514"/>
      <c r="K1117" s="515"/>
      <c r="L1117" s="516"/>
      <c r="M1117" s="517"/>
      <c r="N1117" s="517"/>
      <c r="O1117" s="517"/>
      <c r="P1117" s="517"/>
      <c r="Q1117" s="517"/>
      <c r="R1117" s="518"/>
      <c r="S1117" s="519" t="str">
        <f t="shared" si="103"/>
        <v/>
      </c>
      <c r="T1117" s="520" t="str">
        <f t="shared" si="104"/>
        <v/>
      </c>
      <c r="U1117" s="521" t="str">
        <f t="shared" si="105"/>
        <v/>
      </c>
      <c r="V1117" s="522"/>
      <c r="W1117" s="523"/>
      <c r="X1117" s="524"/>
      <c r="Y1117" s="64" t="s">
        <v>271</v>
      </c>
    </row>
    <row r="1118" spans="1:25" ht="14.25" customHeight="1" x14ac:dyDescent="0.2">
      <c r="A1118" s="64"/>
      <c r="B1118" s="64"/>
      <c r="C1118" s="509" t="str">
        <f t="shared" si="102"/>
        <v>Switzerland | 2025</v>
      </c>
      <c r="D1118" s="510" t="s">
        <v>134</v>
      </c>
      <c r="E1118" s="511">
        <v>2025</v>
      </c>
      <c r="F1118" s="512"/>
      <c r="G1118" s="513"/>
      <c r="H1118" s="513"/>
      <c r="I1118" s="514"/>
      <c r="J1118" s="514"/>
      <c r="K1118" s="515"/>
      <c r="L1118" s="516"/>
      <c r="M1118" s="517"/>
      <c r="N1118" s="517"/>
      <c r="O1118" s="517"/>
      <c r="P1118" s="517"/>
      <c r="Q1118" s="517"/>
      <c r="R1118" s="518"/>
      <c r="S1118" s="519" t="str">
        <f t="shared" si="103"/>
        <v/>
      </c>
      <c r="T1118" s="520" t="str">
        <f t="shared" si="104"/>
        <v/>
      </c>
      <c r="U1118" s="521" t="str">
        <f t="shared" si="105"/>
        <v/>
      </c>
      <c r="V1118" s="522"/>
      <c r="W1118" s="523"/>
      <c r="X1118" s="524"/>
      <c r="Y1118" s="64" t="s">
        <v>271</v>
      </c>
    </row>
    <row r="1119" spans="1:25" ht="14.25" customHeight="1" x14ac:dyDescent="0.2">
      <c r="A1119" s="64"/>
      <c r="B1119" s="64"/>
      <c r="C1119" s="509" t="str">
        <f t="shared" si="102"/>
        <v>Switzerland | 2026</v>
      </c>
      <c r="D1119" s="510" t="s">
        <v>134</v>
      </c>
      <c r="E1119" s="511">
        <v>2026</v>
      </c>
      <c r="F1119" s="512"/>
      <c r="G1119" s="513"/>
      <c r="H1119" s="513"/>
      <c r="I1119" s="514"/>
      <c r="J1119" s="514"/>
      <c r="K1119" s="515"/>
      <c r="L1119" s="516"/>
      <c r="M1119" s="517"/>
      <c r="N1119" s="517"/>
      <c r="O1119" s="517"/>
      <c r="P1119" s="517"/>
      <c r="Q1119" s="517"/>
      <c r="R1119" s="518"/>
      <c r="S1119" s="519" t="str">
        <f t="shared" si="103"/>
        <v/>
      </c>
      <c r="T1119" s="520" t="str">
        <f t="shared" si="104"/>
        <v/>
      </c>
      <c r="U1119" s="521" t="str">
        <f t="shared" si="105"/>
        <v/>
      </c>
      <c r="V1119" s="522"/>
      <c r="W1119" s="523"/>
      <c r="X1119" s="524"/>
      <c r="Y1119" s="64" t="s">
        <v>271</v>
      </c>
    </row>
    <row r="1120" spans="1:25" ht="14.25" customHeight="1" x14ac:dyDescent="0.2">
      <c r="A1120" s="64"/>
      <c r="B1120" s="64"/>
      <c r="C1120" s="509" t="str">
        <f t="shared" si="102"/>
        <v>Switzerland | 2027</v>
      </c>
      <c r="D1120" s="510" t="s">
        <v>134</v>
      </c>
      <c r="E1120" s="511">
        <v>2027</v>
      </c>
      <c r="F1120" s="512"/>
      <c r="G1120" s="513"/>
      <c r="H1120" s="513"/>
      <c r="I1120" s="514"/>
      <c r="J1120" s="514"/>
      <c r="K1120" s="515"/>
      <c r="L1120" s="516"/>
      <c r="M1120" s="517"/>
      <c r="N1120" s="517"/>
      <c r="O1120" s="517"/>
      <c r="P1120" s="517"/>
      <c r="Q1120" s="517"/>
      <c r="R1120" s="518"/>
      <c r="S1120" s="519" t="str">
        <f t="shared" si="103"/>
        <v/>
      </c>
      <c r="T1120" s="520" t="str">
        <f t="shared" si="104"/>
        <v/>
      </c>
      <c r="U1120" s="521" t="str">
        <f t="shared" si="105"/>
        <v/>
      </c>
      <c r="V1120" s="522"/>
      <c r="W1120" s="523"/>
      <c r="X1120" s="524"/>
      <c r="Y1120" s="64" t="s">
        <v>271</v>
      </c>
    </row>
    <row r="1121" spans="1:25" ht="14.25" customHeight="1" x14ac:dyDescent="0.2">
      <c r="A1121" s="64"/>
      <c r="B1121" s="64"/>
      <c r="C1121" s="509" t="str">
        <f t="shared" si="102"/>
        <v>Switzerland | 2028</v>
      </c>
      <c r="D1121" s="510" t="s">
        <v>134</v>
      </c>
      <c r="E1121" s="511">
        <v>2028</v>
      </c>
      <c r="F1121" s="512"/>
      <c r="G1121" s="513"/>
      <c r="H1121" s="513"/>
      <c r="I1121" s="514"/>
      <c r="J1121" s="514"/>
      <c r="K1121" s="515"/>
      <c r="L1121" s="516"/>
      <c r="M1121" s="517"/>
      <c r="N1121" s="517"/>
      <c r="O1121" s="517"/>
      <c r="P1121" s="517"/>
      <c r="Q1121" s="517"/>
      <c r="R1121" s="518"/>
      <c r="S1121" s="519" t="str">
        <f t="shared" si="103"/>
        <v/>
      </c>
      <c r="T1121" s="520" t="str">
        <f t="shared" si="104"/>
        <v/>
      </c>
      <c r="U1121" s="521" t="str">
        <f t="shared" si="105"/>
        <v/>
      </c>
      <c r="V1121" s="522"/>
      <c r="W1121" s="523"/>
      <c r="X1121" s="524"/>
      <c r="Y1121" s="64" t="s">
        <v>271</v>
      </c>
    </row>
    <row r="1122" spans="1:25" ht="14.25" customHeight="1" x14ac:dyDescent="0.2">
      <c r="A1122" s="64"/>
      <c r="B1122" s="64"/>
      <c r="C1122" s="509" t="str">
        <f t="shared" si="102"/>
        <v>Switzerland | 2029</v>
      </c>
      <c r="D1122" s="510" t="s">
        <v>134</v>
      </c>
      <c r="E1122" s="511">
        <v>2029</v>
      </c>
      <c r="F1122" s="512"/>
      <c r="G1122" s="513"/>
      <c r="H1122" s="513"/>
      <c r="I1122" s="514"/>
      <c r="J1122" s="514"/>
      <c r="K1122" s="515"/>
      <c r="L1122" s="516"/>
      <c r="M1122" s="517"/>
      <c r="N1122" s="517"/>
      <c r="O1122" s="517"/>
      <c r="P1122" s="517"/>
      <c r="Q1122" s="517"/>
      <c r="R1122" s="518"/>
      <c r="S1122" s="519" t="str">
        <f t="shared" si="103"/>
        <v/>
      </c>
      <c r="T1122" s="520" t="str">
        <f t="shared" si="104"/>
        <v/>
      </c>
      <c r="U1122" s="521" t="str">
        <f t="shared" si="105"/>
        <v/>
      </c>
      <c r="V1122" s="522"/>
      <c r="W1122" s="523"/>
      <c r="X1122" s="524"/>
      <c r="Y1122" s="64" t="s">
        <v>271</v>
      </c>
    </row>
    <row r="1123" spans="1:25" ht="14.25" customHeight="1" thickBot="1" x14ac:dyDescent="0.25">
      <c r="A1123" s="64"/>
      <c r="B1123" s="64"/>
      <c r="C1123" s="525" t="str">
        <f t="shared" si="102"/>
        <v>Switzerland | 2030</v>
      </c>
      <c r="D1123" s="526" t="s">
        <v>134</v>
      </c>
      <c r="E1123" s="527">
        <v>2030</v>
      </c>
      <c r="F1123" s="528"/>
      <c r="G1123" s="529"/>
      <c r="H1123" s="529"/>
      <c r="I1123" s="530"/>
      <c r="J1123" s="530"/>
      <c r="K1123" s="531"/>
      <c r="L1123" s="532"/>
      <c r="M1123" s="533"/>
      <c r="N1123" s="533"/>
      <c r="O1123" s="533"/>
      <c r="P1123" s="533"/>
      <c r="Q1123" s="533"/>
      <c r="R1123" s="534"/>
      <c r="S1123" s="535" t="str">
        <f t="shared" si="103"/>
        <v/>
      </c>
      <c r="T1123" s="536" t="str">
        <f t="shared" si="104"/>
        <v/>
      </c>
      <c r="U1123" s="537" t="str">
        <f t="shared" si="105"/>
        <v/>
      </c>
      <c r="V1123" s="538"/>
      <c r="W1123" s="539"/>
      <c r="X1123" s="540"/>
      <c r="Y1123" s="64" t="s">
        <v>271</v>
      </c>
    </row>
    <row r="1124" spans="1:25" ht="14.25" customHeight="1" x14ac:dyDescent="0.2">
      <c r="A1124" s="64"/>
      <c r="B1124" s="64"/>
      <c r="C1124" s="493" t="str">
        <f t="shared" si="102"/>
        <v>Taiwan | 2018</v>
      </c>
      <c r="D1124" s="494" t="s">
        <v>291</v>
      </c>
      <c r="E1124" s="584">
        <v>2018</v>
      </c>
      <c r="F1124" s="496">
        <v>0.47348130279227912</v>
      </c>
      <c r="G1124" s="497">
        <v>4.7028832955331674E-2</v>
      </c>
      <c r="H1124" s="497">
        <v>0.33827017067422421</v>
      </c>
      <c r="I1124" s="498"/>
      <c r="J1124" s="551">
        <v>1.2361209259992378E-2</v>
      </c>
      <c r="K1124" s="499">
        <v>8.3046903037949399E-2</v>
      </c>
      <c r="L1124" s="562">
        <v>6.9557238577628471E-4</v>
      </c>
      <c r="M1124" s="501">
        <v>3.2484710356998826E-2</v>
      </c>
      <c r="N1124" s="501">
        <v>4.4224305678400846E-6</v>
      </c>
      <c r="O1124" s="501">
        <v>6.2601514719865621E-3</v>
      </c>
      <c r="P1124" s="501"/>
      <c r="Q1124" s="501">
        <v>6.3711470654615014E-3</v>
      </c>
      <c r="R1124" s="502"/>
      <c r="S1124" s="503">
        <f t="shared" si="103"/>
        <v>0.95418399628920902</v>
      </c>
      <c r="T1124" s="504">
        <f t="shared" si="104"/>
        <v>0.12886290674874043</v>
      </c>
      <c r="U1124" s="505">
        <f t="shared" si="105"/>
        <v>4.5816003710791017E-2</v>
      </c>
      <c r="V1124" s="506">
        <v>2018</v>
      </c>
      <c r="W1124" s="507" t="s">
        <v>354</v>
      </c>
      <c r="X1124" s="546" t="s">
        <v>355</v>
      </c>
      <c r="Y1124" s="64" t="s">
        <v>271</v>
      </c>
    </row>
    <row r="1125" spans="1:25" ht="14.25" customHeight="1" x14ac:dyDescent="0.2">
      <c r="A1125" s="64"/>
      <c r="B1125" s="64"/>
      <c r="C1125" s="509" t="str">
        <f t="shared" si="102"/>
        <v>Taiwan | 2019</v>
      </c>
      <c r="D1125" s="510" t="s">
        <v>291</v>
      </c>
      <c r="E1125" s="585">
        <v>2019</v>
      </c>
      <c r="F1125" s="512">
        <v>0.47631869248410602</v>
      </c>
      <c r="G1125" s="513">
        <v>2.9654251458762736E-2</v>
      </c>
      <c r="H1125" s="513">
        <v>0.33533036258600168</v>
      </c>
      <c r="I1125" s="514"/>
      <c r="J1125" s="553">
        <v>1.2943797718233809E-2</v>
      </c>
      <c r="K1125" s="515">
        <v>0.10045141812059105</v>
      </c>
      <c r="L1125" s="563">
        <v>6.7132116004296456E-4</v>
      </c>
      <c r="M1125" s="517">
        <v>2.849304729003977E-2</v>
      </c>
      <c r="N1125" s="517">
        <v>5.8026518118780286E-6</v>
      </c>
      <c r="O1125" s="517">
        <v>9.9428106946903936E-3</v>
      </c>
      <c r="P1125" s="517"/>
      <c r="Q1125" s="517">
        <v>6.1942984875315707E-3</v>
      </c>
      <c r="R1125" s="518"/>
      <c r="S1125" s="519">
        <f t="shared" si="103"/>
        <v>0.95469271971588343</v>
      </c>
      <c r="T1125" s="520">
        <f t="shared" si="104"/>
        <v>0.14575869840470762</v>
      </c>
      <c r="U1125" s="521">
        <f t="shared" si="105"/>
        <v>4.5307280284116576E-2</v>
      </c>
      <c r="V1125" s="522">
        <v>2019</v>
      </c>
      <c r="W1125" s="523" t="s">
        <v>354</v>
      </c>
      <c r="X1125" s="548" t="s">
        <v>355</v>
      </c>
      <c r="Y1125" s="64" t="s">
        <v>271</v>
      </c>
    </row>
    <row r="1126" spans="1:25" ht="14.25" customHeight="1" x14ac:dyDescent="0.2">
      <c r="A1126" s="64"/>
      <c r="B1126" s="64"/>
      <c r="C1126" s="509" t="str">
        <f t="shared" si="102"/>
        <v>Taiwan | 2020</v>
      </c>
      <c r="D1126" s="510" t="s">
        <v>291</v>
      </c>
      <c r="E1126" s="585">
        <v>2020</v>
      </c>
      <c r="F1126" s="512">
        <v>0.4610379663736825</v>
      </c>
      <c r="G1126" s="513">
        <v>2.133557022502644E-2</v>
      </c>
      <c r="H1126" s="513">
        <v>0.3324154783179547</v>
      </c>
      <c r="I1126" s="514"/>
      <c r="J1126" s="553">
        <v>1.3238994857580511E-2</v>
      </c>
      <c r="K1126" s="515">
        <v>0.11788540792880849</v>
      </c>
      <c r="L1126" s="563">
        <v>6.2000802363324707E-4</v>
      </c>
      <c r="M1126" s="517">
        <v>3.1923119005069479E-2</v>
      </c>
      <c r="N1126" s="586">
        <v>3.6471060213720413E-6</v>
      </c>
      <c r="O1126" s="517">
        <v>1.4639483569787374E-2</v>
      </c>
      <c r="P1126" s="517"/>
      <c r="Q1126" s="517">
        <v>6.9003245924359018E-3</v>
      </c>
      <c r="R1126" s="518"/>
      <c r="S1126" s="519">
        <f t="shared" si="103"/>
        <v>0.94591341770305259</v>
      </c>
      <c r="T1126" s="520">
        <f t="shared" si="104"/>
        <v>0.17197199022575585</v>
      </c>
      <c r="U1126" s="521">
        <f t="shared" si="105"/>
        <v>5.4086582296947378E-2</v>
      </c>
      <c r="V1126" s="522">
        <v>2020</v>
      </c>
      <c r="W1126" s="523" t="s">
        <v>354</v>
      </c>
      <c r="X1126" s="548" t="s">
        <v>355</v>
      </c>
      <c r="Y1126" s="64" t="s">
        <v>271</v>
      </c>
    </row>
    <row r="1127" spans="1:25" ht="14.25" customHeight="1" x14ac:dyDescent="0.2">
      <c r="A1127" s="64"/>
      <c r="B1127" s="64"/>
      <c r="C1127" s="509" t="str">
        <f t="shared" si="102"/>
        <v>Taiwan | 2021</v>
      </c>
      <c r="D1127" s="510" t="s">
        <v>291</v>
      </c>
      <c r="E1127" s="585">
        <v>2021</v>
      </c>
      <c r="F1127" s="512">
        <v>0.44950879597898102</v>
      </c>
      <c r="G1127" s="513">
        <v>1.5782071053232809E-2</v>
      </c>
      <c r="H1127" s="513">
        <v>0.35657627941512454</v>
      </c>
      <c r="I1127" s="514"/>
      <c r="J1127" s="553">
        <v>1.2712045921864291E-2</v>
      </c>
      <c r="K1127" s="515">
        <v>0.11223440712816998</v>
      </c>
      <c r="L1127" s="563">
        <v>7.246687228695454E-4</v>
      </c>
      <c r="M1127" s="517">
        <v>2.2054203792551977E-2</v>
      </c>
      <c r="N1127" s="586">
        <v>7.1395933287639938E-6</v>
      </c>
      <c r="O1127" s="517">
        <v>2.175791066940827E-2</v>
      </c>
      <c r="P1127" s="517"/>
      <c r="Q1127" s="517">
        <v>8.6424777244688139E-3</v>
      </c>
      <c r="R1127" s="518"/>
      <c r="S1127" s="519">
        <f t="shared" si="103"/>
        <v>0.94681359949737265</v>
      </c>
      <c r="T1127" s="520">
        <f t="shared" si="104"/>
        <v>0.16542080763079736</v>
      </c>
      <c r="U1127" s="521">
        <f t="shared" si="105"/>
        <v>5.3186400502627372E-2</v>
      </c>
      <c r="V1127" s="522">
        <v>2020</v>
      </c>
      <c r="W1127" s="523" t="s">
        <v>354</v>
      </c>
      <c r="X1127" s="548" t="s">
        <v>355</v>
      </c>
      <c r="Y1127" s="64" t="s">
        <v>271</v>
      </c>
    </row>
    <row r="1128" spans="1:25" ht="14.25" customHeight="1" x14ac:dyDescent="0.2">
      <c r="A1128" s="64"/>
      <c r="B1128" s="64"/>
      <c r="C1128" s="509" t="str">
        <f t="shared" si="102"/>
        <v>Taiwan | 2022</v>
      </c>
      <c r="D1128" s="510" t="s">
        <v>291</v>
      </c>
      <c r="E1128" s="511">
        <v>2022</v>
      </c>
      <c r="F1128" s="512">
        <v>0.44950879597898102</v>
      </c>
      <c r="G1128" s="513">
        <v>1.5782071053232809E-2</v>
      </c>
      <c r="H1128" s="513">
        <v>0.35657627941512454</v>
      </c>
      <c r="I1128" s="514"/>
      <c r="J1128" s="553">
        <v>1.2712045921864291E-2</v>
      </c>
      <c r="K1128" s="515">
        <v>0.11223440712816998</v>
      </c>
      <c r="L1128" s="563">
        <v>7.246687228695454E-4</v>
      </c>
      <c r="M1128" s="517">
        <v>2.2054203792551977E-2</v>
      </c>
      <c r="N1128" s="586">
        <v>7.1395933287639938E-6</v>
      </c>
      <c r="O1128" s="517">
        <v>2.175791066940827E-2</v>
      </c>
      <c r="P1128" s="517"/>
      <c r="Q1128" s="517">
        <v>8.6424777244688139E-3</v>
      </c>
      <c r="R1128" s="518"/>
      <c r="S1128" s="519">
        <f t="shared" si="103"/>
        <v>0.94681359949737265</v>
      </c>
      <c r="T1128" s="520">
        <f t="shared" si="104"/>
        <v>0.16542080763079736</v>
      </c>
      <c r="U1128" s="521">
        <f t="shared" si="105"/>
        <v>5.3186400502627372E-2</v>
      </c>
      <c r="V1128" s="522">
        <v>2020</v>
      </c>
      <c r="W1128" s="523" t="s">
        <v>788</v>
      </c>
      <c r="X1128" s="524" t="s">
        <v>355</v>
      </c>
      <c r="Y1128" s="64" t="s">
        <v>271</v>
      </c>
    </row>
    <row r="1129" spans="1:25" ht="14.25" customHeight="1" x14ac:dyDescent="0.2">
      <c r="A1129" s="64"/>
      <c r="B1129" s="64"/>
      <c r="C1129" s="509" t="str">
        <f t="shared" si="102"/>
        <v>Taiwan | 2023</v>
      </c>
      <c r="D1129" s="510" t="s">
        <v>291</v>
      </c>
      <c r="E1129" s="511">
        <v>2023</v>
      </c>
      <c r="F1129" s="512"/>
      <c r="G1129" s="513"/>
      <c r="H1129" s="513"/>
      <c r="I1129" s="514"/>
      <c r="J1129" s="514"/>
      <c r="K1129" s="515"/>
      <c r="L1129" s="516"/>
      <c r="M1129" s="517"/>
      <c r="N1129" s="517"/>
      <c r="O1129" s="517"/>
      <c r="P1129" s="517"/>
      <c r="Q1129" s="517"/>
      <c r="R1129" s="518"/>
      <c r="S1129" s="519" t="str">
        <f t="shared" si="103"/>
        <v/>
      </c>
      <c r="T1129" s="520" t="str">
        <f t="shared" si="104"/>
        <v/>
      </c>
      <c r="U1129" s="521" t="str">
        <f t="shared" si="105"/>
        <v/>
      </c>
      <c r="V1129" s="522"/>
      <c r="W1129" s="523"/>
      <c r="X1129" s="524"/>
      <c r="Y1129" s="64" t="s">
        <v>271</v>
      </c>
    </row>
    <row r="1130" spans="1:25" ht="14.25" customHeight="1" x14ac:dyDescent="0.2">
      <c r="A1130" s="64"/>
      <c r="B1130" s="64"/>
      <c r="C1130" s="509" t="str">
        <f t="shared" si="102"/>
        <v>Taiwan | 2024</v>
      </c>
      <c r="D1130" s="510" t="s">
        <v>291</v>
      </c>
      <c r="E1130" s="511">
        <v>2024</v>
      </c>
      <c r="F1130" s="512"/>
      <c r="G1130" s="513"/>
      <c r="H1130" s="513"/>
      <c r="I1130" s="514"/>
      <c r="J1130" s="514"/>
      <c r="K1130" s="515"/>
      <c r="L1130" s="516"/>
      <c r="M1130" s="517"/>
      <c r="N1130" s="517"/>
      <c r="O1130" s="517"/>
      <c r="P1130" s="517"/>
      <c r="Q1130" s="517"/>
      <c r="R1130" s="518"/>
      <c r="S1130" s="519" t="str">
        <f t="shared" si="103"/>
        <v/>
      </c>
      <c r="T1130" s="520" t="str">
        <f t="shared" si="104"/>
        <v/>
      </c>
      <c r="U1130" s="521" t="str">
        <f t="shared" si="105"/>
        <v/>
      </c>
      <c r="V1130" s="522"/>
      <c r="W1130" s="523"/>
      <c r="X1130" s="524"/>
      <c r="Y1130" s="64" t="s">
        <v>271</v>
      </c>
    </row>
    <row r="1131" spans="1:25" ht="14.25" customHeight="1" x14ac:dyDescent="0.2">
      <c r="A1131" s="64"/>
      <c r="B1131" s="64"/>
      <c r="C1131" s="509" t="str">
        <f t="shared" si="102"/>
        <v>Taiwan | 2025</v>
      </c>
      <c r="D1131" s="510" t="s">
        <v>291</v>
      </c>
      <c r="E1131" s="511">
        <v>2025</v>
      </c>
      <c r="F1131" s="512"/>
      <c r="G1131" s="513"/>
      <c r="H1131" s="513"/>
      <c r="I1131" s="514"/>
      <c r="J1131" s="514"/>
      <c r="K1131" s="515"/>
      <c r="L1131" s="516"/>
      <c r="M1131" s="517"/>
      <c r="N1131" s="517"/>
      <c r="O1131" s="517"/>
      <c r="P1131" s="517"/>
      <c r="Q1131" s="517"/>
      <c r="R1131" s="518"/>
      <c r="S1131" s="519" t="str">
        <f t="shared" si="103"/>
        <v/>
      </c>
      <c r="T1131" s="520" t="str">
        <f t="shared" si="104"/>
        <v/>
      </c>
      <c r="U1131" s="521" t="str">
        <f t="shared" si="105"/>
        <v/>
      </c>
      <c r="V1131" s="522"/>
      <c r="W1131" s="523"/>
      <c r="X1131" s="524"/>
      <c r="Y1131" s="64" t="s">
        <v>271</v>
      </c>
    </row>
    <row r="1132" spans="1:25" ht="14.25" customHeight="1" x14ac:dyDescent="0.2">
      <c r="A1132" s="64"/>
      <c r="B1132" s="64"/>
      <c r="C1132" s="509" t="str">
        <f t="shared" si="102"/>
        <v>Taiwan | 2026</v>
      </c>
      <c r="D1132" s="510" t="s">
        <v>291</v>
      </c>
      <c r="E1132" s="511">
        <v>2026</v>
      </c>
      <c r="F1132" s="512"/>
      <c r="G1132" s="513"/>
      <c r="H1132" s="513"/>
      <c r="I1132" s="514"/>
      <c r="J1132" s="514"/>
      <c r="K1132" s="515"/>
      <c r="L1132" s="516"/>
      <c r="M1132" s="517"/>
      <c r="N1132" s="517"/>
      <c r="O1132" s="517"/>
      <c r="P1132" s="517"/>
      <c r="Q1132" s="517"/>
      <c r="R1132" s="518"/>
      <c r="S1132" s="519" t="str">
        <f t="shared" si="103"/>
        <v/>
      </c>
      <c r="T1132" s="520" t="str">
        <f t="shared" si="104"/>
        <v/>
      </c>
      <c r="U1132" s="521" t="str">
        <f t="shared" si="105"/>
        <v/>
      </c>
      <c r="V1132" s="522"/>
      <c r="W1132" s="523"/>
      <c r="X1132" s="524"/>
      <c r="Y1132" s="64" t="s">
        <v>271</v>
      </c>
    </row>
    <row r="1133" spans="1:25" ht="14.25" customHeight="1" x14ac:dyDescent="0.2">
      <c r="A1133" s="64"/>
      <c r="B1133" s="64"/>
      <c r="C1133" s="509" t="str">
        <f t="shared" si="102"/>
        <v>Taiwan | 2027</v>
      </c>
      <c r="D1133" s="510" t="s">
        <v>291</v>
      </c>
      <c r="E1133" s="511">
        <v>2027</v>
      </c>
      <c r="F1133" s="512"/>
      <c r="G1133" s="513"/>
      <c r="H1133" s="513"/>
      <c r="I1133" s="514"/>
      <c r="J1133" s="514"/>
      <c r="K1133" s="515"/>
      <c r="L1133" s="516"/>
      <c r="M1133" s="517"/>
      <c r="N1133" s="517"/>
      <c r="O1133" s="517"/>
      <c r="P1133" s="517"/>
      <c r="Q1133" s="517"/>
      <c r="R1133" s="518"/>
      <c r="S1133" s="519" t="str">
        <f t="shared" si="103"/>
        <v/>
      </c>
      <c r="T1133" s="520" t="str">
        <f t="shared" si="104"/>
        <v/>
      </c>
      <c r="U1133" s="521" t="str">
        <f t="shared" si="105"/>
        <v/>
      </c>
      <c r="V1133" s="522"/>
      <c r="W1133" s="523"/>
      <c r="X1133" s="524"/>
      <c r="Y1133" s="64" t="s">
        <v>271</v>
      </c>
    </row>
    <row r="1134" spans="1:25" ht="14.25" customHeight="1" x14ac:dyDescent="0.2">
      <c r="A1134" s="64"/>
      <c r="B1134" s="64"/>
      <c r="C1134" s="509" t="str">
        <f t="shared" si="102"/>
        <v>Taiwan | 2028</v>
      </c>
      <c r="D1134" s="510" t="s">
        <v>291</v>
      </c>
      <c r="E1134" s="511">
        <v>2028</v>
      </c>
      <c r="F1134" s="512"/>
      <c r="G1134" s="513"/>
      <c r="H1134" s="513"/>
      <c r="I1134" s="514"/>
      <c r="J1134" s="514"/>
      <c r="K1134" s="515"/>
      <c r="L1134" s="516"/>
      <c r="M1134" s="517"/>
      <c r="N1134" s="517"/>
      <c r="O1134" s="517"/>
      <c r="P1134" s="517"/>
      <c r="Q1134" s="517"/>
      <c r="R1134" s="518"/>
      <c r="S1134" s="519" t="str">
        <f t="shared" si="103"/>
        <v/>
      </c>
      <c r="T1134" s="520" t="str">
        <f t="shared" si="104"/>
        <v/>
      </c>
      <c r="U1134" s="521" t="str">
        <f t="shared" si="105"/>
        <v/>
      </c>
      <c r="V1134" s="522"/>
      <c r="W1134" s="523"/>
      <c r="X1134" s="524"/>
      <c r="Y1134" s="64" t="s">
        <v>271</v>
      </c>
    </row>
    <row r="1135" spans="1:25" ht="14.25" customHeight="1" x14ac:dyDescent="0.2">
      <c r="A1135" s="64"/>
      <c r="B1135" s="64"/>
      <c r="C1135" s="509" t="str">
        <f t="shared" si="102"/>
        <v>Taiwan | 2029</v>
      </c>
      <c r="D1135" s="510" t="s">
        <v>291</v>
      </c>
      <c r="E1135" s="511">
        <v>2029</v>
      </c>
      <c r="F1135" s="512"/>
      <c r="G1135" s="513"/>
      <c r="H1135" s="513"/>
      <c r="I1135" s="514"/>
      <c r="J1135" s="514"/>
      <c r="K1135" s="515"/>
      <c r="L1135" s="516"/>
      <c r="M1135" s="517"/>
      <c r="N1135" s="517"/>
      <c r="O1135" s="517"/>
      <c r="P1135" s="517"/>
      <c r="Q1135" s="517"/>
      <c r="R1135" s="518"/>
      <c r="S1135" s="519" t="str">
        <f t="shared" si="103"/>
        <v/>
      </c>
      <c r="T1135" s="520" t="str">
        <f t="shared" si="104"/>
        <v/>
      </c>
      <c r="U1135" s="521" t="str">
        <f t="shared" si="105"/>
        <v/>
      </c>
      <c r="V1135" s="522"/>
      <c r="W1135" s="523"/>
      <c r="X1135" s="524"/>
      <c r="Y1135" s="64" t="s">
        <v>271</v>
      </c>
    </row>
    <row r="1136" spans="1:25" ht="14.25" customHeight="1" thickBot="1" x14ac:dyDescent="0.25">
      <c r="A1136" s="64"/>
      <c r="B1136" s="64"/>
      <c r="C1136" s="525" t="str">
        <f t="shared" si="102"/>
        <v>Taiwan | 2030</v>
      </c>
      <c r="D1136" s="526" t="s">
        <v>291</v>
      </c>
      <c r="E1136" s="527">
        <v>2030</v>
      </c>
      <c r="F1136" s="528"/>
      <c r="G1136" s="529"/>
      <c r="H1136" s="529"/>
      <c r="I1136" s="530"/>
      <c r="J1136" s="530"/>
      <c r="K1136" s="531"/>
      <c r="L1136" s="532"/>
      <c r="M1136" s="533"/>
      <c r="N1136" s="533"/>
      <c r="O1136" s="533"/>
      <c r="P1136" s="533"/>
      <c r="Q1136" s="533"/>
      <c r="R1136" s="534"/>
      <c r="S1136" s="535" t="str">
        <f t="shared" si="103"/>
        <v/>
      </c>
      <c r="T1136" s="536" t="str">
        <f t="shared" si="104"/>
        <v/>
      </c>
      <c r="U1136" s="537" t="str">
        <f t="shared" si="105"/>
        <v/>
      </c>
      <c r="V1136" s="538"/>
      <c r="W1136" s="539"/>
      <c r="X1136" s="540"/>
      <c r="Y1136" s="64" t="s">
        <v>271</v>
      </c>
    </row>
    <row r="1137" spans="1:25" ht="14.25" customHeight="1" x14ac:dyDescent="0.2">
      <c r="A1137" s="64"/>
      <c r="B1137" s="64"/>
      <c r="C1137" s="493" t="str">
        <f t="shared" si="102"/>
        <v>Thailand | 2018</v>
      </c>
      <c r="D1137" s="494" t="s">
        <v>293</v>
      </c>
      <c r="E1137" s="584">
        <v>2018</v>
      </c>
      <c r="F1137" s="496">
        <v>0.19549267232940173</v>
      </c>
      <c r="G1137" s="497">
        <v>4.6701525044826608E-3</v>
      </c>
      <c r="H1137" s="497">
        <v>0.68776015194034767</v>
      </c>
      <c r="I1137" s="498"/>
      <c r="J1137" s="498">
        <v>1.2820243374456193E-3</v>
      </c>
      <c r="K1137" s="499">
        <v>0</v>
      </c>
      <c r="L1137" s="500">
        <v>6.0974139390004199E-2</v>
      </c>
      <c r="M1137" s="501">
        <v>2.310962248310084E-2</v>
      </c>
      <c r="N1137" s="545">
        <v>5.5307348466161307E-6</v>
      </c>
      <c r="O1137" s="501">
        <v>1.8793437008801612E-2</v>
      </c>
      <c r="P1137" s="501"/>
      <c r="Q1137" s="501">
        <v>7.9122692715690359E-3</v>
      </c>
      <c r="R1137" s="502"/>
      <c r="S1137" s="503">
        <f t="shared" si="103"/>
        <v>0.88920500111167766</v>
      </c>
      <c r="T1137" s="504">
        <f t="shared" si="104"/>
        <v>0.1107949988883223</v>
      </c>
      <c r="U1137" s="505">
        <f t="shared" si="105"/>
        <v>0.1107949988883223</v>
      </c>
      <c r="V1137" s="506">
        <v>2017</v>
      </c>
      <c r="W1137" s="507" t="s">
        <v>354</v>
      </c>
      <c r="X1137" s="546" t="s">
        <v>355</v>
      </c>
      <c r="Y1137" s="64" t="s">
        <v>271</v>
      </c>
    </row>
    <row r="1138" spans="1:25" ht="14.25" customHeight="1" x14ac:dyDescent="0.2">
      <c r="A1138" s="64"/>
      <c r="B1138" s="64"/>
      <c r="C1138" s="509" t="str">
        <f t="shared" si="102"/>
        <v>Thailand | 2019</v>
      </c>
      <c r="D1138" s="510" t="s">
        <v>293</v>
      </c>
      <c r="E1138" s="585">
        <v>2019</v>
      </c>
      <c r="F1138" s="512">
        <v>0.19480148216137946</v>
      </c>
      <c r="G1138" s="513">
        <v>3.3220480815254476E-3</v>
      </c>
      <c r="H1138" s="513">
        <v>0.67380510870315258</v>
      </c>
      <c r="I1138" s="514"/>
      <c r="J1138" s="514">
        <v>1.2606915073642565E-3</v>
      </c>
      <c r="K1138" s="515">
        <v>0</v>
      </c>
      <c r="L1138" s="516">
        <v>7.0846262449465541E-2</v>
      </c>
      <c r="M1138" s="517">
        <v>2.3705600602853698E-2</v>
      </c>
      <c r="N1138" s="547">
        <v>5.4765052448490726E-6</v>
      </c>
      <c r="O1138" s="517">
        <v>2.1402182496870176E-2</v>
      </c>
      <c r="P1138" s="517"/>
      <c r="Q1138" s="517">
        <v>1.0851147492143953E-2</v>
      </c>
      <c r="R1138" s="518"/>
      <c r="S1138" s="519">
        <f t="shared" si="103"/>
        <v>0.87318933045342173</v>
      </c>
      <c r="T1138" s="520">
        <f t="shared" si="104"/>
        <v>0.12681066954657821</v>
      </c>
      <c r="U1138" s="521">
        <f t="shared" si="105"/>
        <v>0.12681066954657821</v>
      </c>
      <c r="V1138" s="522">
        <v>2018</v>
      </c>
      <c r="W1138" s="523" t="s">
        <v>354</v>
      </c>
      <c r="X1138" s="548" t="s">
        <v>355</v>
      </c>
      <c r="Y1138" s="64" t="s">
        <v>271</v>
      </c>
    </row>
    <row r="1139" spans="1:25" ht="14.25" customHeight="1" x14ac:dyDescent="0.2">
      <c r="A1139" s="64"/>
      <c r="B1139" s="64"/>
      <c r="C1139" s="509" t="str">
        <f t="shared" si="102"/>
        <v>Thailand | 2020</v>
      </c>
      <c r="D1139" s="510" t="s">
        <v>293</v>
      </c>
      <c r="E1139" s="585">
        <v>2020</v>
      </c>
      <c r="F1139" s="512">
        <v>0.19412371480666374</v>
      </c>
      <c r="G1139" s="513">
        <v>2.0001236518960496E-3</v>
      </c>
      <c r="H1139" s="513">
        <v>0.66012107039155343</v>
      </c>
      <c r="I1139" s="514"/>
      <c r="J1139" s="514">
        <v>1.2397729577642001E-3</v>
      </c>
      <c r="K1139" s="515">
        <v>0</v>
      </c>
      <c r="L1139" s="516">
        <v>8.0526670303912501E-2</v>
      </c>
      <c r="M1139" s="517">
        <v>2.4290004913535869E-2</v>
      </c>
      <c r="N1139" s="547">
        <v>5.42332877412161E-6</v>
      </c>
      <c r="O1139" s="517">
        <v>2.3960266524069275E-2</v>
      </c>
      <c r="P1139" s="517"/>
      <c r="Q1139" s="517">
        <v>1.3732953121830741E-2</v>
      </c>
      <c r="R1139" s="518"/>
      <c r="S1139" s="519">
        <f t="shared" si="103"/>
        <v>0.85748468180787751</v>
      </c>
      <c r="T1139" s="520">
        <f t="shared" si="104"/>
        <v>0.14251531819212249</v>
      </c>
      <c r="U1139" s="521">
        <f t="shared" si="105"/>
        <v>0.14251531819212249</v>
      </c>
      <c r="V1139" s="522">
        <v>2019</v>
      </c>
      <c r="W1139" s="523" t="s">
        <v>354</v>
      </c>
      <c r="X1139" s="548" t="s">
        <v>355</v>
      </c>
      <c r="Y1139" s="64" t="s">
        <v>271</v>
      </c>
    </row>
    <row r="1140" spans="1:25" ht="14.25" customHeight="1" x14ac:dyDescent="0.2">
      <c r="A1140" s="64"/>
      <c r="B1140" s="64"/>
      <c r="C1140" s="509" t="str">
        <f t="shared" si="102"/>
        <v>Thailand | 2021</v>
      </c>
      <c r="D1140" s="510" t="s">
        <v>293</v>
      </c>
      <c r="E1140" s="585">
        <v>2021</v>
      </c>
      <c r="F1140" s="512">
        <v>0.19345898302171566</v>
      </c>
      <c r="G1140" s="513">
        <v>7.0362393180756157E-4</v>
      </c>
      <c r="H1140" s="513">
        <v>0.64670021860682458</v>
      </c>
      <c r="I1140" s="514"/>
      <c r="J1140" s="514">
        <v>1.219256736796309E-3</v>
      </c>
      <c r="K1140" s="515">
        <v>0</v>
      </c>
      <c r="L1140" s="516">
        <v>9.0020893870952148E-2</v>
      </c>
      <c r="M1140" s="517">
        <v>2.4863169315551163E-2</v>
      </c>
      <c r="N1140" s="547">
        <v>5.3711750519661187E-6</v>
      </c>
      <c r="O1140" s="517">
        <v>2.6469150656089034E-2</v>
      </c>
      <c r="P1140" s="517"/>
      <c r="Q1140" s="517">
        <v>1.6559332685211543E-2</v>
      </c>
      <c r="R1140" s="518"/>
      <c r="S1140" s="519">
        <f t="shared" si="103"/>
        <v>0.84208208229714421</v>
      </c>
      <c r="T1140" s="520">
        <f t="shared" si="104"/>
        <v>0.15791791770285585</v>
      </c>
      <c r="U1140" s="521">
        <f t="shared" si="105"/>
        <v>0.15791791770285585</v>
      </c>
      <c r="V1140" s="522">
        <v>2020</v>
      </c>
      <c r="W1140" s="523" t="s">
        <v>354</v>
      </c>
      <c r="X1140" s="548" t="s">
        <v>355</v>
      </c>
      <c r="Y1140" s="64" t="s">
        <v>271</v>
      </c>
    </row>
    <row r="1141" spans="1:25" ht="14.25" customHeight="1" x14ac:dyDescent="0.2">
      <c r="A1141" s="64"/>
      <c r="B1141" s="64"/>
      <c r="C1141" s="509" t="str">
        <f t="shared" si="102"/>
        <v>Thailand | 2022</v>
      </c>
      <c r="D1141" s="510" t="s">
        <v>293</v>
      </c>
      <c r="E1141" s="511">
        <v>2022</v>
      </c>
      <c r="F1141" s="512">
        <v>0.19345898302171566</v>
      </c>
      <c r="G1141" s="513">
        <v>7.0362393180756157E-4</v>
      </c>
      <c r="H1141" s="513">
        <v>0.64670021860682458</v>
      </c>
      <c r="I1141" s="514"/>
      <c r="J1141" s="514">
        <v>1.219256736796309E-3</v>
      </c>
      <c r="K1141" s="515">
        <v>0</v>
      </c>
      <c r="L1141" s="516">
        <v>9.0020893870952148E-2</v>
      </c>
      <c r="M1141" s="517">
        <v>2.4863169315551163E-2</v>
      </c>
      <c r="N1141" s="547">
        <v>5.3711750519661187E-6</v>
      </c>
      <c r="O1141" s="517">
        <v>2.6469150656089034E-2</v>
      </c>
      <c r="P1141" s="517"/>
      <c r="Q1141" s="517">
        <v>1.6559332685211543E-2</v>
      </c>
      <c r="R1141" s="518"/>
      <c r="S1141" s="519">
        <f t="shared" si="103"/>
        <v>0.84208208229714421</v>
      </c>
      <c r="T1141" s="520">
        <f t="shared" si="104"/>
        <v>0.15791791770285585</v>
      </c>
      <c r="U1141" s="521">
        <f t="shared" si="105"/>
        <v>0.15791791770285585</v>
      </c>
      <c r="V1141" s="522">
        <v>2020</v>
      </c>
      <c r="W1141" s="523" t="s">
        <v>788</v>
      </c>
      <c r="X1141" s="524" t="s">
        <v>355</v>
      </c>
      <c r="Y1141" s="64" t="s">
        <v>271</v>
      </c>
    </row>
    <row r="1142" spans="1:25" ht="14.25" customHeight="1" x14ac:dyDescent="0.2">
      <c r="A1142" s="64"/>
      <c r="B1142" s="64"/>
      <c r="C1142" s="509" t="str">
        <f t="shared" si="102"/>
        <v>Thailand | 2023</v>
      </c>
      <c r="D1142" s="510" t="s">
        <v>293</v>
      </c>
      <c r="E1142" s="511">
        <v>2023</v>
      </c>
      <c r="F1142" s="512"/>
      <c r="G1142" s="513"/>
      <c r="H1142" s="513"/>
      <c r="I1142" s="514"/>
      <c r="J1142" s="514"/>
      <c r="K1142" s="515"/>
      <c r="L1142" s="516"/>
      <c r="M1142" s="517"/>
      <c r="N1142" s="517"/>
      <c r="O1142" s="517"/>
      <c r="P1142" s="517"/>
      <c r="Q1142" s="517"/>
      <c r="R1142" s="518"/>
      <c r="S1142" s="519" t="str">
        <f t="shared" si="103"/>
        <v/>
      </c>
      <c r="T1142" s="520" t="str">
        <f t="shared" si="104"/>
        <v/>
      </c>
      <c r="U1142" s="521" t="str">
        <f t="shared" si="105"/>
        <v/>
      </c>
      <c r="V1142" s="522"/>
      <c r="W1142" s="523"/>
      <c r="X1142" s="524"/>
      <c r="Y1142" s="64" t="s">
        <v>271</v>
      </c>
    </row>
    <row r="1143" spans="1:25" ht="14.25" customHeight="1" x14ac:dyDescent="0.2">
      <c r="A1143" s="64"/>
      <c r="B1143" s="64"/>
      <c r="C1143" s="509" t="str">
        <f t="shared" si="102"/>
        <v>Thailand | 2024</v>
      </c>
      <c r="D1143" s="510" t="s">
        <v>293</v>
      </c>
      <c r="E1143" s="511">
        <v>2024</v>
      </c>
      <c r="F1143" s="512"/>
      <c r="G1143" s="513"/>
      <c r="H1143" s="513"/>
      <c r="I1143" s="514"/>
      <c r="J1143" s="514"/>
      <c r="K1143" s="515"/>
      <c r="L1143" s="516"/>
      <c r="M1143" s="517"/>
      <c r="N1143" s="517"/>
      <c r="O1143" s="517"/>
      <c r="P1143" s="517"/>
      <c r="Q1143" s="517"/>
      <c r="R1143" s="518"/>
      <c r="S1143" s="519" t="str">
        <f t="shared" si="103"/>
        <v/>
      </c>
      <c r="T1143" s="520" t="str">
        <f t="shared" si="104"/>
        <v/>
      </c>
      <c r="U1143" s="521" t="str">
        <f t="shared" si="105"/>
        <v/>
      </c>
      <c r="V1143" s="522"/>
      <c r="W1143" s="523"/>
      <c r="X1143" s="524"/>
      <c r="Y1143" s="64" t="s">
        <v>271</v>
      </c>
    </row>
    <row r="1144" spans="1:25" ht="14.25" customHeight="1" x14ac:dyDescent="0.2">
      <c r="A1144" s="64"/>
      <c r="B1144" s="64"/>
      <c r="C1144" s="509" t="str">
        <f t="shared" si="102"/>
        <v>Thailand | 2025</v>
      </c>
      <c r="D1144" s="510" t="s">
        <v>293</v>
      </c>
      <c r="E1144" s="511">
        <v>2025</v>
      </c>
      <c r="F1144" s="512"/>
      <c r="G1144" s="513"/>
      <c r="H1144" s="513"/>
      <c r="I1144" s="514"/>
      <c r="J1144" s="514"/>
      <c r="K1144" s="515"/>
      <c r="L1144" s="516"/>
      <c r="M1144" s="517"/>
      <c r="N1144" s="517"/>
      <c r="O1144" s="517"/>
      <c r="P1144" s="517"/>
      <c r="Q1144" s="517"/>
      <c r="R1144" s="518"/>
      <c r="S1144" s="519" t="str">
        <f t="shared" si="103"/>
        <v/>
      </c>
      <c r="T1144" s="520" t="str">
        <f t="shared" si="104"/>
        <v/>
      </c>
      <c r="U1144" s="521" t="str">
        <f t="shared" si="105"/>
        <v/>
      </c>
      <c r="V1144" s="522"/>
      <c r="W1144" s="523"/>
      <c r="X1144" s="524"/>
      <c r="Y1144" s="64" t="s">
        <v>271</v>
      </c>
    </row>
    <row r="1145" spans="1:25" ht="14.25" customHeight="1" x14ac:dyDescent="0.2">
      <c r="A1145" s="64"/>
      <c r="B1145" s="64"/>
      <c r="C1145" s="509" t="str">
        <f t="shared" si="102"/>
        <v>Thailand | 2026</v>
      </c>
      <c r="D1145" s="510" t="s">
        <v>293</v>
      </c>
      <c r="E1145" s="511">
        <v>2026</v>
      </c>
      <c r="F1145" s="512"/>
      <c r="G1145" s="513"/>
      <c r="H1145" s="513"/>
      <c r="I1145" s="514"/>
      <c r="J1145" s="514"/>
      <c r="K1145" s="515"/>
      <c r="L1145" s="516"/>
      <c r="M1145" s="517"/>
      <c r="N1145" s="517"/>
      <c r="O1145" s="517"/>
      <c r="P1145" s="517"/>
      <c r="Q1145" s="517"/>
      <c r="R1145" s="518"/>
      <c r="S1145" s="519" t="str">
        <f t="shared" si="103"/>
        <v/>
      </c>
      <c r="T1145" s="520" t="str">
        <f t="shared" si="104"/>
        <v/>
      </c>
      <c r="U1145" s="521" t="str">
        <f t="shared" si="105"/>
        <v/>
      </c>
      <c r="V1145" s="522"/>
      <c r="W1145" s="523"/>
      <c r="X1145" s="524"/>
      <c r="Y1145" s="64" t="s">
        <v>271</v>
      </c>
    </row>
    <row r="1146" spans="1:25" ht="14.25" customHeight="1" x14ac:dyDescent="0.2">
      <c r="A1146" s="64"/>
      <c r="B1146" s="64"/>
      <c r="C1146" s="509" t="str">
        <f t="shared" si="102"/>
        <v>Thailand | 2027</v>
      </c>
      <c r="D1146" s="510" t="s">
        <v>293</v>
      </c>
      <c r="E1146" s="511">
        <v>2027</v>
      </c>
      <c r="F1146" s="512"/>
      <c r="G1146" s="513"/>
      <c r="H1146" s="513"/>
      <c r="I1146" s="514"/>
      <c r="J1146" s="514"/>
      <c r="K1146" s="515"/>
      <c r="L1146" s="516"/>
      <c r="M1146" s="517"/>
      <c r="N1146" s="517"/>
      <c r="O1146" s="517"/>
      <c r="P1146" s="517"/>
      <c r="Q1146" s="517"/>
      <c r="R1146" s="518"/>
      <c r="S1146" s="519" t="str">
        <f t="shared" si="103"/>
        <v/>
      </c>
      <c r="T1146" s="520" t="str">
        <f t="shared" si="104"/>
        <v/>
      </c>
      <c r="U1146" s="521" t="str">
        <f t="shared" si="105"/>
        <v/>
      </c>
      <c r="V1146" s="522"/>
      <c r="W1146" s="523"/>
      <c r="X1146" s="524"/>
      <c r="Y1146" s="64" t="s">
        <v>271</v>
      </c>
    </row>
    <row r="1147" spans="1:25" ht="14.25" customHeight="1" x14ac:dyDescent="0.2">
      <c r="A1147" s="64"/>
      <c r="B1147" s="64"/>
      <c r="C1147" s="509" t="str">
        <f t="shared" si="102"/>
        <v>Thailand | 2028</v>
      </c>
      <c r="D1147" s="510" t="s">
        <v>293</v>
      </c>
      <c r="E1147" s="511">
        <v>2028</v>
      </c>
      <c r="F1147" s="512"/>
      <c r="G1147" s="513"/>
      <c r="H1147" s="513"/>
      <c r="I1147" s="514"/>
      <c r="J1147" s="514"/>
      <c r="K1147" s="515"/>
      <c r="L1147" s="516"/>
      <c r="M1147" s="517"/>
      <c r="N1147" s="517"/>
      <c r="O1147" s="517"/>
      <c r="P1147" s="517"/>
      <c r="Q1147" s="517"/>
      <c r="R1147" s="518"/>
      <c r="S1147" s="519" t="str">
        <f t="shared" si="103"/>
        <v/>
      </c>
      <c r="T1147" s="520" t="str">
        <f t="shared" si="104"/>
        <v/>
      </c>
      <c r="U1147" s="521" t="str">
        <f t="shared" si="105"/>
        <v/>
      </c>
      <c r="V1147" s="522"/>
      <c r="W1147" s="523"/>
      <c r="X1147" s="524"/>
      <c r="Y1147" s="64" t="s">
        <v>271</v>
      </c>
    </row>
    <row r="1148" spans="1:25" ht="14.25" customHeight="1" x14ac:dyDescent="0.2">
      <c r="A1148" s="64"/>
      <c r="B1148" s="64"/>
      <c r="C1148" s="509" t="str">
        <f t="shared" si="102"/>
        <v>Thailand | 2029</v>
      </c>
      <c r="D1148" s="510" t="s">
        <v>293</v>
      </c>
      <c r="E1148" s="511">
        <v>2029</v>
      </c>
      <c r="F1148" s="512"/>
      <c r="G1148" s="513"/>
      <c r="H1148" s="513"/>
      <c r="I1148" s="514"/>
      <c r="J1148" s="514"/>
      <c r="K1148" s="515"/>
      <c r="L1148" s="516"/>
      <c r="M1148" s="517"/>
      <c r="N1148" s="517"/>
      <c r="O1148" s="517"/>
      <c r="P1148" s="517"/>
      <c r="Q1148" s="517"/>
      <c r="R1148" s="518"/>
      <c r="S1148" s="519" t="str">
        <f t="shared" si="103"/>
        <v/>
      </c>
      <c r="T1148" s="520" t="str">
        <f t="shared" si="104"/>
        <v/>
      </c>
      <c r="U1148" s="521" t="str">
        <f t="shared" si="105"/>
        <v/>
      </c>
      <c r="V1148" s="522"/>
      <c r="W1148" s="523"/>
      <c r="X1148" s="524"/>
      <c r="Y1148" s="64" t="s">
        <v>271</v>
      </c>
    </row>
    <row r="1149" spans="1:25" ht="14.25" customHeight="1" thickBot="1" x14ac:dyDescent="0.25">
      <c r="A1149" s="64"/>
      <c r="B1149" s="64"/>
      <c r="C1149" s="525" t="str">
        <f t="shared" si="102"/>
        <v>Thailand | 2030</v>
      </c>
      <c r="D1149" s="526" t="s">
        <v>293</v>
      </c>
      <c r="E1149" s="527">
        <v>2030</v>
      </c>
      <c r="F1149" s="528"/>
      <c r="G1149" s="529"/>
      <c r="H1149" s="529"/>
      <c r="I1149" s="530"/>
      <c r="J1149" s="530"/>
      <c r="K1149" s="531"/>
      <c r="L1149" s="532"/>
      <c r="M1149" s="533"/>
      <c r="N1149" s="533"/>
      <c r="O1149" s="533"/>
      <c r="P1149" s="533"/>
      <c r="Q1149" s="533"/>
      <c r="R1149" s="534"/>
      <c r="S1149" s="535" t="str">
        <f t="shared" si="103"/>
        <v/>
      </c>
      <c r="T1149" s="536" t="str">
        <f t="shared" si="104"/>
        <v/>
      </c>
      <c r="U1149" s="537" t="str">
        <f t="shared" si="105"/>
        <v/>
      </c>
      <c r="V1149" s="538"/>
      <c r="W1149" s="539"/>
      <c r="X1149" s="540"/>
      <c r="Y1149" s="64" t="s">
        <v>271</v>
      </c>
    </row>
    <row r="1150" spans="1:25" ht="14.25" customHeight="1" x14ac:dyDescent="0.2">
      <c r="A1150" s="64"/>
      <c r="B1150" s="64"/>
      <c r="C1150" s="493" t="str">
        <f t="shared" si="102"/>
        <v>Turkey | 2018</v>
      </c>
      <c r="D1150" s="494" t="s">
        <v>136</v>
      </c>
      <c r="E1150" s="584">
        <v>2018</v>
      </c>
      <c r="F1150" s="496">
        <v>0.31588062262795513</v>
      </c>
      <c r="G1150" s="497">
        <v>5.2413281373660551E-3</v>
      </c>
      <c r="H1150" s="497">
        <v>0.31250004476400767</v>
      </c>
      <c r="I1150" s="498">
        <v>2.5991773449714969E-3</v>
      </c>
      <c r="J1150" s="549">
        <v>9.0244239588428942E-5</v>
      </c>
      <c r="K1150" s="499">
        <v>0</v>
      </c>
      <c r="L1150" s="500">
        <v>8.9549502188422791E-3</v>
      </c>
      <c r="M1150" s="501">
        <v>0.25617617967484851</v>
      </c>
      <c r="N1150" s="501">
        <v>2.1581981519985156E-2</v>
      </c>
      <c r="O1150" s="501">
        <v>1.6553371947363251E-2</v>
      </c>
      <c r="P1150" s="501"/>
      <c r="Q1150" s="501">
        <v>6.0422099525071771E-2</v>
      </c>
      <c r="R1150" s="502"/>
      <c r="S1150" s="503">
        <f t="shared" si="103"/>
        <v>0.63631141711388906</v>
      </c>
      <c r="T1150" s="504">
        <f t="shared" si="104"/>
        <v>0.36368858288611094</v>
      </c>
      <c r="U1150" s="505">
        <f t="shared" si="105"/>
        <v>0.36368858288611094</v>
      </c>
      <c r="V1150" s="506">
        <v>2017</v>
      </c>
      <c r="W1150" s="507" t="s">
        <v>354</v>
      </c>
      <c r="X1150" s="546" t="s">
        <v>355</v>
      </c>
      <c r="Y1150" s="64" t="s">
        <v>271</v>
      </c>
    </row>
    <row r="1151" spans="1:25" ht="14.25" customHeight="1" x14ac:dyDescent="0.2">
      <c r="A1151" s="64"/>
      <c r="B1151" s="64"/>
      <c r="C1151" s="509" t="str">
        <f t="shared" si="102"/>
        <v>Turkey | 2019</v>
      </c>
      <c r="D1151" s="510" t="s">
        <v>136</v>
      </c>
      <c r="E1151" s="585">
        <v>2019</v>
      </c>
      <c r="F1151" s="512">
        <v>0.32721190060971256</v>
      </c>
      <c r="G1151" s="513">
        <v>3.7621739350867005E-3</v>
      </c>
      <c r="H1151" s="513">
        <v>0.28227000004861597</v>
      </c>
      <c r="I1151" s="514">
        <v>2.9211193596039623E-3</v>
      </c>
      <c r="J1151" s="550">
        <v>9.3064668137644063E-5</v>
      </c>
      <c r="K1151" s="515">
        <v>0</v>
      </c>
      <c r="L1151" s="516">
        <v>1.0870508848435857E-2</v>
      </c>
      <c r="M1151" s="517">
        <v>0.25603131973339066</v>
      </c>
      <c r="N1151" s="517">
        <v>2.5444852586260187E-2</v>
      </c>
      <c r="O1151" s="517">
        <v>2.3740519036933486E-2</v>
      </c>
      <c r="P1151" s="517"/>
      <c r="Q1151" s="517">
        <v>6.7654541173823288E-2</v>
      </c>
      <c r="R1151" s="518"/>
      <c r="S1151" s="519">
        <f t="shared" si="103"/>
        <v>0.61625825862115646</v>
      </c>
      <c r="T1151" s="520">
        <f t="shared" si="104"/>
        <v>0.38374174137884348</v>
      </c>
      <c r="U1151" s="521">
        <f t="shared" si="105"/>
        <v>0.38374174137884348</v>
      </c>
      <c r="V1151" s="522">
        <v>2018</v>
      </c>
      <c r="W1151" s="523" t="s">
        <v>354</v>
      </c>
      <c r="X1151" s="548" t="s">
        <v>355</v>
      </c>
      <c r="Y1151" s="64" t="s">
        <v>271</v>
      </c>
    </row>
    <row r="1152" spans="1:25" ht="14.25" customHeight="1" x14ac:dyDescent="0.2">
      <c r="A1152" s="64"/>
      <c r="B1152" s="64"/>
      <c r="C1152" s="509" t="str">
        <f t="shared" si="102"/>
        <v>Turkey | 2020</v>
      </c>
      <c r="D1152" s="510" t="s">
        <v>136</v>
      </c>
      <c r="E1152" s="585">
        <v>2020</v>
      </c>
      <c r="F1152" s="512">
        <v>0.33787639694318938</v>
      </c>
      <c r="G1152" s="513">
        <v>2.3700595952698576E-3</v>
      </c>
      <c r="H1152" s="513">
        <v>0.25381882256032495</v>
      </c>
      <c r="I1152" s="514">
        <v>3.2241169067621527E-3</v>
      </c>
      <c r="J1152" s="550">
        <v>9.5719130411922563E-5</v>
      </c>
      <c r="K1152" s="515">
        <v>0</v>
      </c>
      <c r="L1152" s="516">
        <v>1.2673347682215183E-2</v>
      </c>
      <c r="M1152" s="517">
        <v>0.25589498398052724</v>
      </c>
      <c r="N1152" s="517">
        <v>2.9080415528878537E-2</v>
      </c>
      <c r="O1152" s="517">
        <v>3.0504743152543264E-2</v>
      </c>
      <c r="P1152" s="517"/>
      <c r="Q1152" s="517">
        <v>7.4461394519877572E-2</v>
      </c>
      <c r="R1152" s="518"/>
      <c r="S1152" s="519">
        <f t="shared" si="103"/>
        <v>0.59738511513595827</v>
      </c>
      <c r="T1152" s="520">
        <f t="shared" si="104"/>
        <v>0.40261488486404173</v>
      </c>
      <c r="U1152" s="521">
        <f t="shared" si="105"/>
        <v>0.40261488486404173</v>
      </c>
      <c r="V1152" s="522">
        <v>2019</v>
      </c>
      <c r="W1152" s="523" t="s">
        <v>354</v>
      </c>
      <c r="X1152" s="548" t="s">
        <v>355</v>
      </c>
      <c r="Y1152" s="64" t="s">
        <v>271</v>
      </c>
    </row>
    <row r="1153" spans="1:25" ht="14.25" customHeight="1" x14ac:dyDescent="0.2">
      <c r="A1153" s="64"/>
      <c r="B1153" s="64"/>
      <c r="C1153" s="509" t="str">
        <f t="shared" si="102"/>
        <v>Turkey | 2021</v>
      </c>
      <c r="D1153" s="510" t="s">
        <v>136</v>
      </c>
      <c r="E1153" s="585">
        <v>2021</v>
      </c>
      <c r="F1153" s="512">
        <v>0.34793128398885509</v>
      </c>
      <c r="G1153" s="513">
        <v>1.0575219935108093E-3</v>
      </c>
      <c r="H1153" s="513">
        <v>0.22699398554829078</v>
      </c>
      <c r="I1153" s="514">
        <v>3.509794356172098E-3</v>
      </c>
      <c r="J1153" s="550">
        <v>9.8221856982428116E-5</v>
      </c>
      <c r="K1153" s="515">
        <v>0</v>
      </c>
      <c r="L1153" s="516">
        <v>1.4373131738428647E-2</v>
      </c>
      <c r="M1153" s="517">
        <v>0.25576644152034339</v>
      </c>
      <c r="N1153" s="517">
        <v>3.250816059928429E-2</v>
      </c>
      <c r="O1153" s="517">
        <v>3.6882307296901756E-2</v>
      </c>
      <c r="P1153" s="517"/>
      <c r="Q1153" s="517">
        <v>8.0879151101230715E-2</v>
      </c>
      <c r="R1153" s="518"/>
      <c r="S1153" s="519">
        <f t="shared" si="103"/>
        <v>0.57959080774381122</v>
      </c>
      <c r="T1153" s="520">
        <f t="shared" si="104"/>
        <v>0.42040919225618884</v>
      </c>
      <c r="U1153" s="521">
        <f t="shared" si="105"/>
        <v>0.42040919225618884</v>
      </c>
      <c r="V1153" s="522">
        <v>2020</v>
      </c>
      <c r="W1153" s="523" t="s">
        <v>354</v>
      </c>
      <c r="X1153" s="548" t="s">
        <v>355</v>
      </c>
      <c r="Y1153" s="64" t="s">
        <v>271</v>
      </c>
    </row>
    <row r="1154" spans="1:25" ht="14.25" customHeight="1" x14ac:dyDescent="0.2">
      <c r="A1154" s="64"/>
      <c r="B1154" s="64"/>
      <c r="C1154" s="509" t="str">
        <f t="shared" si="102"/>
        <v>Turkey | 2022</v>
      </c>
      <c r="D1154" s="510" t="s">
        <v>136</v>
      </c>
      <c r="E1154" s="511">
        <v>2022</v>
      </c>
      <c r="F1154" s="512">
        <v>0.31434242756989611</v>
      </c>
      <c r="G1154" s="513">
        <v>1.0166157855996524E-3</v>
      </c>
      <c r="H1154" s="513">
        <v>0.32712403315917127</v>
      </c>
      <c r="I1154" s="514">
        <v>3.9759632208318752E-3</v>
      </c>
      <c r="J1154" s="550">
        <v>9.6533249671183622E-5</v>
      </c>
      <c r="K1154" s="515">
        <v>0</v>
      </c>
      <c r="L1154" s="516">
        <v>1.8905433615290866E-2</v>
      </c>
      <c r="M1154" s="517">
        <v>0.16801310438864286</v>
      </c>
      <c r="N1154" s="517">
        <v>3.2492488506509959E-2</v>
      </c>
      <c r="O1154" s="517">
        <v>4.0103531910272341E-2</v>
      </c>
      <c r="P1154" s="517"/>
      <c r="Q1154" s="517">
        <v>9.3929868594113883E-2</v>
      </c>
      <c r="R1154" s="518"/>
      <c r="S1154" s="519">
        <f t="shared" si="103"/>
        <v>0.64655557298517008</v>
      </c>
      <c r="T1154" s="520">
        <f t="shared" si="104"/>
        <v>0.35344442701482992</v>
      </c>
      <c r="U1154" s="521">
        <f t="shared" si="105"/>
        <v>0.35344442701482992</v>
      </c>
      <c r="V1154" s="522">
        <v>2021</v>
      </c>
      <c r="W1154" s="523" t="s">
        <v>788</v>
      </c>
      <c r="X1154" s="524" t="s">
        <v>355</v>
      </c>
      <c r="Y1154" s="64" t="s">
        <v>271</v>
      </c>
    </row>
    <row r="1155" spans="1:25" ht="14.25" customHeight="1" x14ac:dyDescent="0.2">
      <c r="A1155" s="64"/>
      <c r="B1155" s="64"/>
      <c r="C1155" s="509" t="str">
        <f t="shared" si="102"/>
        <v>Turkey | 2023</v>
      </c>
      <c r="D1155" s="510" t="s">
        <v>136</v>
      </c>
      <c r="E1155" s="511">
        <v>2023</v>
      </c>
      <c r="F1155" s="512"/>
      <c r="G1155" s="513"/>
      <c r="H1155" s="513"/>
      <c r="I1155" s="514"/>
      <c r="J1155" s="514"/>
      <c r="K1155" s="515"/>
      <c r="L1155" s="516"/>
      <c r="M1155" s="517"/>
      <c r="N1155" s="517"/>
      <c r="O1155" s="517"/>
      <c r="P1155" s="517"/>
      <c r="Q1155" s="517"/>
      <c r="R1155" s="518"/>
      <c r="S1155" s="519" t="str">
        <f t="shared" si="103"/>
        <v/>
      </c>
      <c r="T1155" s="520" t="str">
        <f t="shared" si="104"/>
        <v/>
      </c>
      <c r="U1155" s="521" t="str">
        <f t="shared" si="105"/>
        <v/>
      </c>
      <c r="V1155" s="522"/>
      <c r="W1155" s="523"/>
      <c r="X1155" s="524"/>
      <c r="Y1155" s="64" t="s">
        <v>271</v>
      </c>
    </row>
    <row r="1156" spans="1:25" ht="14.1" customHeight="1" x14ac:dyDescent="0.2">
      <c r="A1156" s="64"/>
      <c r="B1156" s="64"/>
      <c r="C1156" s="509" t="str">
        <f t="shared" si="102"/>
        <v>Turkey | 2024</v>
      </c>
      <c r="D1156" s="510" t="s">
        <v>136</v>
      </c>
      <c r="E1156" s="511">
        <v>2024</v>
      </c>
      <c r="F1156" s="512"/>
      <c r="G1156" s="513"/>
      <c r="H1156" s="513"/>
      <c r="I1156" s="514"/>
      <c r="J1156" s="514"/>
      <c r="K1156" s="515"/>
      <c r="L1156" s="516"/>
      <c r="M1156" s="517"/>
      <c r="N1156" s="517"/>
      <c r="O1156" s="517"/>
      <c r="P1156" s="517"/>
      <c r="Q1156" s="517"/>
      <c r="R1156" s="518"/>
      <c r="S1156" s="519" t="str">
        <f t="shared" si="103"/>
        <v/>
      </c>
      <c r="T1156" s="520" t="str">
        <f t="shared" si="104"/>
        <v/>
      </c>
      <c r="U1156" s="521" t="str">
        <f t="shared" si="105"/>
        <v/>
      </c>
      <c r="V1156" s="522"/>
      <c r="W1156" s="523"/>
      <c r="X1156" s="524"/>
      <c r="Y1156" s="64" t="s">
        <v>271</v>
      </c>
    </row>
    <row r="1157" spans="1:25" ht="14.1" customHeight="1" x14ac:dyDescent="0.2">
      <c r="A1157" s="64"/>
      <c r="B1157" s="64"/>
      <c r="C1157" s="509" t="str">
        <f t="shared" si="102"/>
        <v>Turkey | 2025</v>
      </c>
      <c r="D1157" s="510" t="s">
        <v>136</v>
      </c>
      <c r="E1157" s="511">
        <v>2025</v>
      </c>
      <c r="F1157" s="512"/>
      <c r="G1157" s="513"/>
      <c r="H1157" s="513"/>
      <c r="I1157" s="514"/>
      <c r="J1157" s="514"/>
      <c r="K1157" s="515"/>
      <c r="L1157" s="516"/>
      <c r="M1157" s="517"/>
      <c r="N1157" s="517"/>
      <c r="O1157" s="517"/>
      <c r="P1157" s="517"/>
      <c r="Q1157" s="517"/>
      <c r="R1157" s="518"/>
      <c r="S1157" s="519" t="str">
        <f t="shared" si="103"/>
        <v/>
      </c>
      <c r="T1157" s="520" t="str">
        <f t="shared" si="104"/>
        <v/>
      </c>
      <c r="U1157" s="521" t="str">
        <f t="shared" si="105"/>
        <v/>
      </c>
      <c r="V1157" s="522"/>
      <c r="W1157" s="523"/>
      <c r="X1157" s="524"/>
      <c r="Y1157" s="64" t="s">
        <v>271</v>
      </c>
    </row>
    <row r="1158" spans="1:25" ht="14.1" customHeight="1" x14ac:dyDescent="0.2">
      <c r="A1158" s="64"/>
      <c r="B1158" s="64"/>
      <c r="C1158" s="509" t="str">
        <f t="shared" si="102"/>
        <v>Turkey | 2026</v>
      </c>
      <c r="D1158" s="510" t="s">
        <v>136</v>
      </c>
      <c r="E1158" s="511">
        <v>2026</v>
      </c>
      <c r="F1158" s="512"/>
      <c r="G1158" s="513"/>
      <c r="H1158" s="513"/>
      <c r="I1158" s="514"/>
      <c r="J1158" s="514"/>
      <c r="K1158" s="515"/>
      <c r="L1158" s="516"/>
      <c r="M1158" s="517"/>
      <c r="N1158" s="517"/>
      <c r="O1158" s="517"/>
      <c r="P1158" s="517"/>
      <c r="Q1158" s="517"/>
      <c r="R1158" s="518"/>
      <c r="S1158" s="519" t="str">
        <f t="shared" si="103"/>
        <v/>
      </c>
      <c r="T1158" s="520" t="str">
        <f t="shared" si="104"/>
        <v/>
      </c>
      <c r="U1158" s="521" t="str">
        <f t="shared" si="105"/>
        <v/>
      </c>
      <c r="V1158" s="522"/>
      <c r="W1158" s="523"/>
      <c r="X1158" s="524"/>
      <c r="Y1158" s="64" t="s">
        <v>271</v>
      </c>
    </row>
    <row r="1159" spans="1:25" ht="14.1" customHeight="1" x14ac:dyDescent="0.2">
      <c r="A1159" s="64"/>
      <c r="B1159" s="64"/>
      <c r="C1159" s="509" t="str">
        <f t="shared" ref="C1159:C1222" si="106">D1159&amp;" | "&amp;E1159</f>
        <v>Turkey | 2027</v>
      </c>
      <c r="D1159" s="510" t="s">
        <v>136</v>
      </c>
      <c r="E1159" s="511">
        <v>2027</v>
      </c>
      <c r="F1159" s="512"/>
      <c r="G1159" s="513"/>
      <c r="H1159" s="513"/>
      <c r="I1159" s="514"/>
      <c r="J1159" s="514"/>
      <c r="K1159" s="515"/>
      <c r="L1159" s="516"/>
      <c r="M1159" s="517"/>
      <c r="N1159" s="517"/>
      <c r="O1159" s="517"/>
      <c r="P1159" s="517"/>
      <c r="Q1159" s="517"/>
      <c r="R1159" s="518"/>
      <c r="S1159" s="519" t="str">
        <f t="shared" si="103"/>
        <v/>
      </c>
      <c r="T1159" s="520" t="str">
        <f t="shared" si="104"/>
        <v/>
      </c>
      <c r="U1159" s="521" t="str">
        <f t="shared" si="105"/>
        <v/>
      </c>
      <c r="V1159" s="522"/>
      <c r="W1159" s="523"/>
      <c r="X1159" s="524"/>
      <c r="Y1159" s="64" t="s">
        <v>271</v>
      </c>
    </row>
    <row r="1160" spans="1:25" ht="14.1" customHeight="1" x14ac:dyDescent="0.2">
      <c r="A1160" s="64"/>
      <c r="B1160" s="64"/>
      <c r="C1160" s="509" t="str">
        <f t="shared" si="106"/>
        <v>Turkey | 2028</v>
      </c>
      <c r="D1160" s="510" t="s">
        <v>136</v>
      </c>
      <c r="E1160" s="511">
        <v>2028</v>
      </c>
      <c r="F1160" s="512"/>
      <c r="G1160" s="513"/>
      <c r="H1160" s="513"/>
      <c r="I1160" s="514"/>
      <c r="J1160" s="514"/>
      <c r="K1160" s="515"/>
      <c r="L1160" s="516"/>
      <c r="M1160" s="517"/>
      <c r="N1160" s="517"/>
      <c r="O1160" s="517"/>
      <c r="P1160" s="517"/>
      <c r="Q1160" s="517"/>
      <c r="R1160" s="518"/>
      <c r="S1160" s="519" t="str">
        <f t="shared" si="103"/>
        <v/>
      </c>
      <c r="T1160" s="520" t="str">
        <f t="shared" si="104"/>
        <v/>
      </c>
      <c r="U1160" s="521" t="str">
        <f t="shared" si="105"/>
        <v/>
      </c>
      <c r="V1160" s="522"/>
      <c r="W1160" s="523"/>
      <c r="X1160" s="524"/>
      <c r="Y1160" s="64" t="s">
        <v>271</v>
      </c>
    </row>
    <row r="1161" spans="1:25" ht="14.1" customHeight="1" x14ac:dyDescent="0.2">
      <c r="A1161" s="64"/>
      <c r="B1161" s="64"/>
      <c r="C1161" s="509" t="str">
        <f t="shared" si="106"/>
        <v>Turkey | 2029</v>
      </c>
      <c r="D1161" s="510" t="s">
        <v>136</v>
      </c>
      <c r="E1161" s="511">
        <v>2029</v>
      </c>
      <c r="F1161" s="512"/>
      <c r="G1161" s="513"/>
      <c r="H1161" s="513"/>
      <c r="I1161" s="514"/>
      <c r="J1161" s="514"/>
      <c r="K1161" s="515"/>
      <c r="L1161" s="516"/>
      <c r="M1161" s="517"/>
      <c r="N1161" s="517"/>
      <c r="O1161" s="517"/>
      <c r="P1161" s="517"/>
      <c r="Q1161" s="517"/>
      <c r="R1161" s="518"/>
      <c r="S1161" s="519" t="str">
        <f t="shared" si="103"/>
        <v/>
      </c>
      <c r="T1161" s="520" t="str">
        <f t="shared" si="104"/>
        <v/>
      </c>
      <c r="U1161" s="521" t="str">
        <f t="shared" si="105"/>
        <v/>
      </c>
      <c r="V1161" s="522"/>
      <c r="W1161" s="523"/>
      <c r="X1161" s="524"/>
      <c r="Y1161" s="64" t="s">
        <v>271</v>
      </c>
    </row>
    <row r="1162" spans="1:25" ht="14.25" customHeight="1" thickBot="1" x14ac:dyDescent="0.25">
      <c r="A1162" s="64"/>
      <c r="B1162" s="64"/>
      <c r="C1162" s="525" t="str">
        <f t="shared" si="106"/>
        <v>Turkey | 2030</v>
      </c>
      <c r="D1162" s="526" t="s">
        <v>136</v>
      </c>
      <c r="E1162" s="527">
        <v>2030</v>
      </c>
      <c r="F1162" s="528"/>
      <c r="G1162" s="529"/>
      <c r="H1162" s="529"/>
      <c r="I1162" s="530"/>
      <c r="J1162" s="530"/>
      <c r="K1162" s="531"/>
      <c r="L1162" s="532"/>
      <c r="M1162" s="533"/>
      <c r="N1162" s="533"/>
      <c r="O1162" s="533"/>
      <c r="P1162" s="533"/>
      <c r="Q1162" s="533"/>
      <c r="R1162" s="534"/>
      <c r="S1162" s="535" t="str">
        <f t="shared" si="103"/>
        <v/>
      </c>
      <c r="T1162" s="536" t="str">
        <f t="shared" si="104"/>
        <v/>
      </c>
      <c r="U1162" s="537" t="str">
        <f t="shared" si="105"/>
        <v/>
      </c>
      <c r="V1162" s="538"/>
      <c r="W1162" s="539"/>
      <c r="X1162" s="540"/>
      <c r="Y1162" s="64" t="s">
        <v>271</v>
      </c>
    </row>
    <row r="1163" spans="1:25" ht="14.25" customHeight="1" x14ac:dyDescent="0.2">
      <c r="C1163" s="493" t="str">
        <f t="shared" si="106"/>
        <v>Ukraine | 2018</v>
      </c>
      <c r="D1163" s="494" t="s">
        <v>300</v>
      </c>
      <c r="E1163" s="584">
        <v>2018</v>
      </c>
      <c r="F1163" s="496">
        <v>0.32741918011730292</v>
      </c>
      <c r="G1163" s="497">
        <v>4.0235843946826782E-3</v>
      </c>
      <c r="H1163" s="497">
        <v>6.8117220425365083E-2</v>
      </c>
      <c r="I1163" s="498">
        <v>1.8106129776072053E-3</v>
      </c>
      <c r="J1163" s="498">
        <v>0</v>
      </c>
      <c r="K1163" s="499">
        <v>0.53555842708800816</v>
      </c>
      <c r="L1163" s="500">
        <v>1.5514012906420712E-3</v>
      </c>
      <c r="M1163" s="501">
        <v>4.6280247811531179E-2</v>
      </c>
      <c r="N1163" s="501"/>
      <c r="O1163" s="501">
        <v>6.0624584100651508E-3</v>
      </c>
      <c r="P1163" s="501"/>
      <c r="Q1163" s="501">
        <v>9.1768674847954937E-3</v>
      </c>
      <c r="R1163" s="502"/>
      <c r="S1163" s="503">
        <f t="shared" si="103"/>
        <v>0.93692902500296604</v>
      </c>
      <c r="T1163" s="504">
        <f t="shared" si="104"/>
        <v>0.59862940208504201</v>
      </c>
      <c r="U1163" s="505">
        <f t="shared" si="105"/>
        <v>6.3070974997033902E-2</v>
      </c>
      <c r="V1163" s="506">
        <v>2017</v>
      </c>
      <c r="W1163" s="507" t="s">
        <v>354</v>
      </c>
      <c r="X1163" s="546" t="s">
        <v>355</v>
      </c>
      <c r="Y1163" s="64" t="s">
        <v>271</v>
      </c>
    </row>
    <row r="1164" spans="1:25" ht="14.25" customHeight="1" x14ac:dyDescent="0.2">
      <c r="C1164" s="509" t="str">
        <f t="shared" si="106"/>
        <v>Ukraine | 2019</v>
      </c>
      <c r="D1164" s="510" t="s">
        <v>300</v>
      </c>
      <c r="E1164" s="585">
        <v>2019</v>
      </c>
      <c r="F1164" s="512">
        <v>0.31923091717212448</v>
      </c>
      <c r="G1164" s="513">
        <v>3.7337337204567493E-3</v>
      </c>
      <c r="H1164" s="513">
        <v>7.1590862366484209E-2</v>
      </c>
      <c r="I1164" s="514">
        <v>1.2414830416865069E-3</v>
      </c>
      <c r="J1164" s="514">
        <v>0</v>
      </c>
      <c r="K1164" s="515">
        <v>0.5356720787015361</v>
      </c>
      <c r="L1164" s="516">
        <v>1.9126266518289989E-3</v>
      </c>
      <c r="M1164" s="517">
        <v>4.8283875177899484E-2</v>
      </c>
      <c r="N1164" s="517"/>
      <c r="O1164" s="517">
        <v>7.7712063474799616E-3</v>
      </c>
      <c r="P1164" s="517"/>
      <c r="Q1164" s="517">
        <v>1.056321682050357E-2</v>
      </c>
      <c r="R1164" s="518"/>
      <c r="S1164" s="519">
        <f t="shared" si="103"/>
        <v>0.93146907500228804</v>
      </c>
      <c r="T1164" s="520">
        <f t="shared" si="104"/>
        <v>0.60420300369924806</v>
      </c>
      <c r="U1164" s="521">
        <f t="shared" si="105"/>
        <v>6.8530924997712017E-2</v>
      </c>
      <c r="V1164" s="522">
        <v>2018</v>
      </c>
      <c r="W1164" s="523" t="s">
        <v>354</v>
      </c>
      <c r="X1164" s="548" t="s">
        <v>355</v>
      </c>
      <c r="Y1164" s="64" t="s">
        <v>271</v>
      </c>
    </row>
    <row r="1165" spans="1:25" ht="14.25" customHeight="1" x14ac:dyDescent="0.2">
      <c r="C1165" s="509" t="str">
        <f t="shared" si="106"/>
        <v>Ukraine | 2020</v>
      </c>
      <c r="D1165" s="510" t="s">
        <v>300</v>
      </c>
      <c r="E1165" s="585">
        <v>2020</v>
      </c>
      <c r="F1165" s="512">
        <v>0.31056214383039843</v>
      </c>
      <c r="G1165" s="513">
        <v>3.426873790013189E-3</v>
      </c>
      <c r="H1165" s="513">
        <v>7.5268347427660198E-2</v>
      </c>
      <c r="I1165" s="514">
        <v>6.3895495367576613E-4</v>
      </c>
      <c r="J1165" s="514">
        <v>0</v>
      </c>
      <c r="K1165" s="515">
        <v>0.53579239971274339</v>
      </c>
      <c r="L1165" s="516">
        <v>2.2950497374550479E-3</v>
      </c>
      <c r="M1165" s="517">
        <v>5.0405081057170092E-2</v>
      </c>
      <c r="N1165" s="517"/>
      <c r="O1165" s="517">
        <v>9.5802284400488252E-3</v>
      </c>
      <c r="P1165" s="517"/>
      <c r="Q1165" s="517">
        <v>1.2030921050835149E-2</v>
      </c>
      <c r="R1165" s="518"/>
      <c r="S1165" s="519">
        <f t="shared" si="103"/>
        <v>0.92568871971449085</v>
      </c>
      <c r="T1165" s="520">
        <f t="shared" si="104"/>
        <v>0.61010367999825255</v>
      </c>
      <c r="U1165" s="521">
        <f t="shared" si="105"/>
        <v>7.4311280285509124E-2</v>
      </c>
      <c r="V1165" s="522">
        <v>2019</v>
      </c>
      <c r="W1165" s="523" t="s">
        <v>354</v>
      </c>
      <c r="X1165" s="548" t="s">
        <v>355</v>
      </c>
      <c r="Y1165" s="64" t="s">
        <v>271</v>
      </c>
    </row>
    <row r="1166" spans="1:25" ht="14.25" customHeight="1" x14ac:dyDescent="0.2">
      <c r="C1166" s="509" t="str">
        <f t="shared" si="106"/>
        <v>Ukraine | 2021</v>
      </c>
      <c r="D1166" s="510" t="s">
        <v>300</v>
      </c>
      <c r="E1166" s="585">
        <v>2021</v>
      </c>
      <c r="F1166" s="512">
        <v>0.30136928497584237</v>
      </c>
      <c r="G1166" s="513">
        <v>3.1014621178555605E-3</v>
      </c>
      <c r="H1166" s="513">
        <v>7.9168161135374254E-2</v>
      </c>
      <c r="I1166" s="514">
        <v>0</v>
      </c>
      <c r="J1166" s="514">
        <v>0</v>
      </c>
      <c r="K1166" s="515">
        <v>0.53591999493638842</v>
      </c>
      <c r="L1166" s="516">
        <v>2.7005928645272908E-3</v>
      </c>
      <c r="M1166" s="517">
        <v>5.2654528064364131E-2</v>
      </c>
      <c r="N1166" s="517"/>
      <c r="O1166" s="517">
        <v>1.1498618055995105E-2</v>
      </c>
      <c r="P1166" s="517"/>
      <c r="Q1166" s="517">
        <v>1.3587357849652931E-2</v>
      </c>
      <c r="R1166" s="518"/>
      <c r="S1166" s="519">
        <f t="shared" si="103"/>
        <v>0.91955890316546052</v>
      </c>
      <c r="T1166" s="520">
        <f t="shared" si="104"/>
        <v>0.61636109177092779</v>
      </c>
      <c r="U1166" s="521">
        <f t="shared" si="105"/>
        <v>8.0441096834539455E-2</v>
      </c>
      <c r="V1166" s="522">
        <v>2020</v>
      </c>
      <c r="W1166" s="523" t="s">
        <v>354</v>
      </c>
      <c r="X1166" s="548" t="s">
        <v>355</v>
      </c>
      <c r="Y1166" s="64" t="s">
        <v>271</v>
      </c>
    </row>
    <row r="1167" spans="1:25" ht="14.25" customHeight="1" x14ac:dyDescent="0.2">
      <c r="C1167" s="509" t="str">
        <f t="shared" si="106"/>
        <v>Ukraine | 2022</v>
      </c>
      <c r="D1167" s="510" t="s">
        <v>300</v>
      </c>
      <c r="E1167" s="511">
        <v>2022</v>
      </c>
      <c r="F1167" s="512">
        <v>0.30136928497584237</v>
      </c>
      <c r="G1167" s="513">
        <v>3.1014621178555605E-3</v>
      </c>
      <c r="H1167" s="513">
        <v>7.9168161135374254E-2</v>
      </c>
      <c r="I1167" s="514">
        <v>0</v>
      </c>
      <c r="J1167" s="514">
        <v>0</v>
      </c>
      <c r="K1167" s="515">
        <v>0.53591999493638842</v>
      </c>
      <c r="L1167" s="516">
        <v>2.7005928645272908E-3</v>
      </c>
      <c r="M1167" s="517">
        <v>5.2654528064364131E-2</v>
      </c>
      <c r="N1167" s="517"/>
      <c r="O1167" s="517">
        <v>1.1498618055995105E-2</v>
      </c>
      <c r="P1167" s="517"/>
      <c r="Q1167" s="517">
        <v>1.3587357849652931E-2</v>
      </c>
      <c r="R1167" s="518"/>
      <c r="S1167" s="519">
        <f t="shared" si="103"/>
        <v>0.91955890316546052</v>
      </c>
      <c r="T1167" s="520">
        <f t="shared" si="104"/>
        <v>0.61636109177092779</v>
      </c>
      <c r="U1167" s="521">
        <f t="shared" si="105"/>
        <v>8.0441096834539455E-2</v>
      </c>
      <c r="V1167" s="522">
        <v>2020</v>
      </c>
      <c r="W1167" s="523" t="s">
        <v>788</v>
      </c>
      <c r="X1167" s="524" t="s">
        <v>355</v>
      </c>
      <c r="Y1167" s="64" t="s">
        <v>271</v>
      </c>
    </row>
    <row r="1168" spans="1:25" ht="14.25" customHeight="1" x14ac:dyDescent="0.2">
      <c r="C1168" s="509" t="str">
        <f t="shared" si="106"/>
        <v>Ukraine | 2023</v>
      </c>
      <c r="D1168" s="510" t="s">
        <v>300</v>
      </c>
      <c r="E1168" s="511">
        <v>2023</v>
      </c>
      <c r="F1168" s="512"/>
      <c r="G1168" s="513"/>
      <c r="H1168" s="513"/>
      <c r="I1168" s="514"/>
      <c r="J1168" s="514"/>
      <c r="K1168" s="515"/>
      <c r="L1168" s="516"/>
      <c r="M1168" s="517"/>
      <c r="N1168" s="517"/>
      <c r="O1168" s="517"/>
      <c r="P1168" s="517"/>
      <c r="Q1168" s="517"/>
      <c r="R1168" s="518"/>
      <c r="S1168" s="519" t="str">
        <f t="shared" si="103"/>
        <v/>
      </c>
      <c r="T1168" s="520" t="str">
        <f t="shared" si="104"/>
        <v/>
      </c>
      <c r="U1168" s="521" t="str">
        <f t="shared" si="105"/>
        <v/>
      </c>
      <c r="V1168" s="522"/>
      <c r="W1168" s="523"/>
      <c r="X1168" s="524"/>
      <c r="Y1168" s="64" t="s">
        <v>271</v>
      </c>
    </row>
    <row r="1169" spans="3:25" ht="14.25" customHeight="1" x14ac:dyDescent="0.2">
      <c r="C1169" s="509" t="str">
        <f t="shared" si="106"/>
        <v>Ukraine | 2024</v>
      </c>
      <c r="D1169" s="510" t="s">
        <v>300</v>
      </c>
      <c r="E1169" s="511">
        <v>2024</v>
      </c>
      <c r="F1169" s="512"/>
      <c r="G1169" s="513"/>
      <c r="H1169" s="513"/>
      <c r="I1169" s="514"/>
      <c r="J1169" s="514"/>
      <c r="K1169" s="515"/>
      <c r="L1169" s="516"/>
      <c r="M1169" s="517"/>
      <c r="N1169" s="517"/>
      <c r="O1169" s="517"/>
      <c r="P1169" s="517"/>
      <c r="Q1169" s="517"/>
      <c r="R1169" s="518"/>
      <c r="S1169" s="519" t="str">
        <f t="shared" si="103"/>
        <v/>
      </c>
      <c r="T1169" s="520" t="str">
        <f t="shared" si="104"/>
        <v/>
      </c>
      <c r="U1169" s="521" t="str">
        <f t="shared" si="105"/>
        <v/>
      </c>
      <c r="V1169" s="522"/>
      <c r="W1169" s="523"/>
      <c r="X1169" s="524"/>
      <c r="Y1169" s="64" t="s">
        <v>271</v>
      </c>
    </row>
    <row r="1170" spans="3:25" ht="14.25" customHeight="1" x14ac:dyDescent="0.2">
      <c r="C1170" s="509" t="str">
        <f t="shared" si="106"/>
        <v>Ukraine | 2025</v>
      </c>
      <c r="D1170" s="510" t="s">
        <v>300</v>
      </c>
      <c r="E1170" s="511">
        <v>2025</v>
      </c>
      <c r="F1170" s="512"/>
      <c r="G1170" s="513"/>
      <c r="H1170" s="513"/>
      <c r="I1170" s="514"/>
      <c r="J1170" s="514"/>
      <c r="K1170" s="515"/>
      <c r="L1170" s="516"/>
      <c r="M1170" s="517"/>
      <c r="N1170" s="517"/>
      <c r="O1170" s="517"/>
      <c r="P1170" s="517"/>
      <c r="Q1170" s="517"/>
      <c r="R1170" s="518"/>
      <c r="S1170" s="519" t="str">
        <f t="shared" si="103"/>
        <v/>
      </c>
      <c r="T1170" s="520" t="str">
        <f t="shared" si="104"/>
        <v/>
      </c>
      <c r="U1170" s="521" t="str">
        <f t="shared" si="105"/>
        <v/>
      </c>
      <c r="V1170" s="522"/>
      <c r="W1170" s="523"/>
      <c r="X1170" s="524"/>
      <c r="Y1170" s="64" t="s">
        <v>271</v>
      </c>
    </row>
    <row r="1171" spans="3:25" ht="14.25" customHeight="1" x14ac:dyDescent="0.2">
      <c r="C1171" s="509" t="str">
        <f t="shared" si="106"/>
        <v>Ukraine | 2026</v>
      </c>
      <c r="D1171" s="510" t="s">
        <v>300</v>
      </c>
      <c r="E1171" s="511">
        <v>2026</v>
      </c>
      <c r="F1171" s="512"/>
      <c r="G1171" s="513"/>
      <c r="H1171" s="513"/>
      <c r="I1171" s="514"/>
      <c r="J1171" s="514"/>
      <c r="K1171" s="515"/>
      <c r="L1171" s="516"/>
      <c r="M1171" s="517"/>
      <c r="N1171" s="517"/>
      <c r="O1171" s="517"/>
      <c r="P1171" s="517"/>
      <c r="Q1171" s="517"/>
      <c r="R1171" s="518"/>
      <c r="S1171" s="519" t="str">
        <f t="shared" si="103"/>
        <v/>
      </c>
      <c r="T1171" s="520" t="str">
        <f t="shared" si="104"/>
        <v/>
      </c>
      <c r="U1171" s="521" t="str">
        <f t="shared" si="105"/>
        <v/>
      </c>
      <c r="V1171" s="522"/>
      <c r="W1171" s="523"/>
      <c r="X1171" s="524"/>
      <c r="Y1171" s="64" t="s">
        <v>271</v>
      </c>
    </row>
    <row r="1172" spans="3:25" ht="14.25" customHeight="1" x14ac:dyDescent="0.2">
      <c r="C1172" s="509" t="str">
        <f t="shared" si="106"/>
        <v>Ukraine | 2027</v>
      </c>
      <c r="D1172" s="510" t="s">
        <v>300</v>
      </c>
      <c r="E1172" s="511">
        <v>2027</v>
      </c>
      <c r="F1172" s="512"/>
      <c r="G1172" s="513"/>
      <c r="H1172" s="513"/>
      <c r="I1172" s="514"/>
      <c r="J1172" s="514"/>
      <c r="K1172" s="515"/>
      <c r="L1172" s="516"/>
      <c r="M1172" s="517"/>
      <c r="N1172" s="517"/>
      <c r="O1172" s="517"/>
      <c r="P1172" s="517"/>
      <c r="Q1172" s="517"/>
      <c r="R1172" s="518"/>
      <c r="S1172" s="519" t="str">
        <f t="shared" si="103"/>
        <v/>
      </c>
      <c r="T1172" s="520" t="str">
        <f t="shared" si="104"/>
        <v/>
      </c>
      <c r="U1172" s="521" t="str">
        <f t="shared" si="105"/>
        <v/>
      </c>
      <c r="V1172" s="522"/>
      <c r="W1172" s="523"/>
      <c r="X1172" s="524"/>
      <c r="Y1172" s="64" t="s">
        <v>271</v>
      </c>
    </row>
    <row r="1173" spans="3:25" ht="14.25" customHeight="1" x14ac:dyDescent="0.2">
      <c r="C1173" s="509" t="str">
        <f t="shared" si="106"/>
        <v>Ukraine | 2028</v>
      </c>
      <c r="D1173" s="510" t="s">
        <v>300</v>
      </c>
      <c r="E1173" s="511">
        <v>2028</v>
      </c>
      <c r="F1173" s="512"/>
      <c r="G1173" s="513"/>
      <c r="H1173" s="513"/>
      <c r="I1173" s="514"/>
      <c r="J1173" s="514"/>
      <c r="K1173" s="515"/>
      <c r="L1173" s="516"/>
      <c r="M1173" s="517"/>
      <c r="N1173" s="517"/>
      <c r="O1173" s="517"/>
      <c r="P1173" s="517"/>
      <c r="Q1173" s="517"/>
      <c r="R1173" s="518"/>
      <c r="S1173" s="519" t="str">
        <f t="shared" ref="S1173:S1236" si="107">IFERROR(1-U1173,"")</f>
        <v/>
      </c>
      <c r="T1173" s="520" t="str">
        <f t="shared" ref="T1173:T1236" si="108">IF(AND(ISBLANK(F1173),ISBLANK(H1173),ISBLANK(Q1173),ISBLANK(M1173)),"",SUM(K1173:R1173))</f>
        <v/>
      </c>
      <c r="U1173" s="521" t="str">
        <f t="shared" ref="U1173:U1236" si="109">IF(AND(ISBLANK(F1173),ISBLANK(H1173),ISBLANK(Q1173),ISBLANK(M1173)),"",SUM(L1173:R1173))</f>
        <v/>
      </c>
      <c r="V1173" s="522"/>
      <c r="W1173" s="523"/>
      <c r="X1173" s="524"/>
      <c r="Y1173" s="64" t="s">
        <v>271</v>
      </c>
    </row>
    <row r="1174" spans="3:25" ht="14.25" customHeight="1" x14ac:dyDescent="0.2">
      <c r="C1174" s="509" t="str">
        <f t="shared" si="106"/>
        <v>Ukraine | 2029</v>
      </c>
      <c r="D1174" s="510" t="s">
        <v>300</v>
      </c>
      <c r="E1174" s="511">
        <v>2029</v>
      </c>
      <c r="F1174" s="512"/>
      <c r="G1174" s="513"/>
      <c r="H1174" s="513"/>
      <c r="I1174" s="514"/>
      <c r="J1174" s="514"/>
      <c r="K1174" s="515"/>
      <c r="L1174" s="516"/>
      <c r="M1174" s="517"/>
      <c r="N1174" s="517"/>
      <c r="O1174" s="517"/>
      <c r="P1174" s="517"/>
      <c r="Q1174" s="517"/>
      <c r="R1174" s="518"/>
      <c r="S1174" s="519" t="str">
        <f t="shared" si="107"/>
        <v/>
      </c>
      <c r="T1174" s="520" t="str">
        <f t="shared" si="108"/>
        <v/>
      </c>
      <c r="U1174" s="521" t="str">
        <f t="shared" si="109"/>
        <v/>
      </c>
      <c r="V1174" s="522"/>
      <c r="W1174" s="523"/>
      <c r="X1174" s="524"/>
      <c r="Y1174" s="64" t="s">
        <v>271</v>
      </c>
    </row>
    <row r="1175" spans="3:25" ht="14.25" customHeight="1" thickBot="1" x14ac:dyDescent="0.25">
      <c r="C1175" s="525" t="str">
        <f t="shared" si="106"/>
        <v>Ukraine | 2030</v>
      </c>
      <c r="D1175" s="526" t="s">
        <v>300</v>
      </c>
      <c r="E1175" s="527">
        <v>2030</v>
      </c>
      <c r="F1175" s="528"/>
      <c r="G1175" s="529"/>
      <c r="H1175" s="529"/>
      <c r="I1175" s="530"/>
      <c r="J1175" s="530"/>
      <c r="K1175" s="531"/>
      <c r="L1175" s="532"/>
      <c r="M1175" s="533"/>
      <c r="N1175" s="533"/>
      <c r="O1175" s="533"/>
      <c r="P1175" s="533"/>
      <c r="Q1175" s="533"/>
      <c r="R1175" s="534"/>
      <c r="S1175" s="535" t="str">
        <f t="shared" si="107"/>
        <v/>
      </c>
      <c r="T1175" s="536" t="str">
        <f t="shared" si="108"/>
        <v/>
      </c>
      <c r="U1175" s="537" t="str">
        <f t="shared" si="109"/>
        <v/>
      </c>
      <c r="V1175" s="538"/>
      <c r="W1175" s="539"/>
      <c r="X1175" s="540"/>
      <c r="Y1175" s="64" t="s">
        <v>271</v>
      </c>
    </row>
    <row r="1176" spans="3:25" ht="14.25" customHeight="1" x14ac:dyDescent="0.2">
      <c r="C1176" s="493" t="str">
        <f t="shared" si="106"/>
        <v>United Arab Emirates | 2018</v>
      </c>
      <c r="D1176" s="494" t="s">
        <v>301</v>
      </c>
      <c r="E1176" s="584">
        <v>2018</v>
      </c>
      <c r="F1176" s="496"/>
      <c r="G1176" s="497">
        <v>1.2319532948637892E-2</v>
      </c>
      <c r="H1176" s="497">
        <v>0.97235910592165153</v>
      </c>
      <c r="I1176" s="498"/>
      <c r="J1176" s="498"/>
      <c r="K1176" s="499"/>
      <c r="L1176" s="500"/>
      <c r="M1176" s="501"/>
      <c r="N1176" s="501"/>
      <c r="O1176" s="501">
        <v>1.3538320330426802E-2</v>
      </c>
      <c r="P1176" s="501">
        <v>1.7792791098338086E-3</v>
      </c>
      <c r="Q1176" s="587">
        <v>3.7616894499657688E-6</v>
      </c>
      <c r="R1176" s="502"/>
      <c r="S1176" s="503">
        <f t="shared" si="107"/>
        <v>0.98467863887028939</v>
      </c>
      <c r="T1176" s="504">
        <f t="shared" si="108"/>
        <v>1.5321361129710576E-2</v>
      </c>
      <c r="U1176" s="505">
        <f t="shared" si="109"/>
        <v>1.5321361129710576E-2</v>
      </c>
      <c r="V1176" s="506">
        <v>2017</v>
      </c>
      <c r="W1176" s="507" t="s">
        <v>354</v>
      </c>
      <c r="X1176" s="546" t="s">
        <v>355</v>
      </c>
      <c r="Y1176" s="64" t="s">
        <v>271</v>
      </c>
    </row>
    <row r="1177" spans="3:25" ht="14.25" customHeight="1" x14ac:dyDescent="0.2">
      <c r="C1177" s="509" t="str">
        <f t="shared" si="106"/>
        <v>United Arab Emirates | 2019</v>
      </c>
      <c r="D1177" s="510" t="s">
        <v>301</v>
      </c>
      <c r="E1177" s="585">
        <v>2019</v>
      </c>
      <c r="F1177" s="512"/>
      <c r="G1177" s="513">
        <v>8.9968088320915053E-3</v>
      </c>
      <c r="H1177" s="513">
        <v>0.96956967137603456</v>
      </c>
      <c r="I1177" s="514"/>
      <c r="J1177" s="514"/>
      <c r="K1177" s="515"/>
      <c r="L1177" s="516"/>
      <c r="M1177" s="517"/>
      <c r="N1177" s="517"/>
      <c r="O1177" s="517">
        <v>1.9712647490179605E-2</v>
      </c>
      <c r="P1177" s="517">
        <v>1.7190298259965951E-3</v>
      </c>
      <c r="Q1177" s="586">
        <v>1.8424756977455467E-6</v>
      </c>
      <c r="R1177" s="518"/>
      <c r="S1177" s="519">
        <f t="shared" si="107"/>
        <v>0.97856648020812609</v>
      </c>
      <c r="T1177" s="520">
        <f t="shared" si="108"/>
        <v>2.1433519791873946E-2</v>
      </c>
      <c r="U1177" s="521">
        <f t="shared" si="109"/>
        <v>2.1433519791873946E-2</v>
      </c>
      <c r="V1177" s="522">
        <v>2018</v>
      </c>
      <c r="W1177" s="523" t="s">
        <v>354</v>
      </c>
      <c r="X1177" s="548" t="s">
        <v>355</v>
      </c>
      <c r="Y1177" s="64" t="s">
        <v>271</v>
      </c>
    </row>
    <row r="1178" spans="3:25" ht="14.25" customHeight="1" x14ac:dyDescent="0.2">
      <c r="C1178" s="509" t="str">
        <f t="shared" si="106"/>
        <v>United Arab Emirates | 2020</v>
      </c>
      <c r="D1178" s="510" t="s">
        <v>301</v>
      </c>
      <c r="E1178" s="585">
        <v>2020</v>
      </c>
      <c r="F1178" s="512"/>
      <c r="G1178" s="513">
        <v>5.8069408833194905E-3</v>
      </c>
      <c r="H1178" s="513">
        <v>0.96689176988913361</v>
      </c>
      <c r="I1178" s="514"/>
      <c r="J1178" s="514"/>
      <c r="K1178" s="515"/>
      <c r="L1178" s="516"/>
      <c r="M1178" s="517"/>
      <c r="N1178" s="517"/>
      <c r="O1178" s="517">
        <v>2.564009967137337E-2</v>
      </c>
      <c r="P1178" s="517">
        <v>1.6611895561734859E-3</v>
      </c>
      <c r="Q1178" s="586">
        <v>0</v>
      </c>
      <c r="R1178" s="518"/>
      <c r="S1178" s="519">
        <f t="shared" si="107"/>
        <v>0.97269871077245318</v>
      </c>
      <c r="T1178" s="520">
        <f t="shared" si="108"/>
        <v>2.7301289227546856E-2</v>
      </c>
      <c r="U1178" s="521">
        <f t="shared" si="109"/>
        <v>2.7301289227546856E-2</v>
      </c>
      <c r="V1178" s="522">
        <v>2019</v>
      </c>
      <c r="W1178" s="523" t="s">
        <v>354</v>
      </c>
      <c r="X1178" s="548" t="s">
        <v>355</v>
      </c>
      <c r="Y1178" s="64" t="s">
        <v>271</v>
      </c>
    </row>
    <row r="1179" spans="3:25" ht="14.25" customHeight="1" x14ac:dyDescent="0.2">
      <c r="C1179" s="509" t="str">
        <f t="shared" si="106"/>
        <v>United Arab Emirates | 2021</v>
      </c>
      <c r="D1179" s="510" t="s">
        <v>301</v>
      </c>
      <c r="E1179" s="585">
        <v>2021</v>
      </c>
      <c r="F1179" s="512"/>
      <c r="G1179" s="513">
        <v>5.8069408833194905E-3</v>
      </c>
      <c r="H1179" s="513">
        <v>0.96689176988913361</v>
      </c>
      <c r="I1179" s="514"/>
      <c r="J1179" s="514"/>
      <c r="K1179" s="515"/>
      <c r="L1179" s="516"/>
      <c r="M1179" s="517"/>
      <c r="N1179" s="517"/>
      <c r="O1179" s="517">
        <v>2.564009967137337E-2</v>
      </c>
      <c r="P1179" s="517">
        <v>1.6611895561734859E-3</v>
      </c>
      <c r="Q1179" s="517">
        <v>0</v>
      </c>
      <c r="R1179" s="518"/>
      <c r="S1179" s="519">
        <f t="shared" si="107"/>
        <v>0.97269871077245318</v>
      </c>
      <c r="T1179" s="520">
        <f t="shared" si="108"/>
        <v>2.7301289227546856E-2</v>
      </c>
      <c r="U1179" s="521">
        <f t="shared" si="109"/>
        <v>2.7301289227546856E-2</v>
      </c>
      <c r="V1179" s="522">
        <v>2019</v>
      </c>
      <c r="W1179" s="523" t="s">
        <v>354</v>
      </c>
      <c r="X1179" s="548" t="s">
        <v>355</v>
      </c>
      <c r="Y1179" s="64" t="s">
        <v>271</v>
      </c>
    </row>
    <row r="1180" spans="3:25" ht="14.25" customHeight="1" x14ac:dyDescent="0.2">
      <c r="C1180" s="509" t="str">
        <f t="shared" si="106"/>
        <v>United Arab Emirates | 2022</v>
      </c>
      <c r="D1180" s="510" t="s">
        <v>301</v>
      </c>
      <c r="E1180" s="511">
        <v>2022</v>
      </c>
      <c r="F1180" s="512"/>
      <c r="G1180" s="513">
        <v>4.9231307032939819E-2</v>
      </c>
      <c r="H1180" s="513">
        <v>0.91088842117528823</v>
      </c>
      <c r="I1180" s="514"/>
      <c r="J1180" s="514"/>
      <c r="K1180" s="515"/>
      <c r="L1180" s="516"/>
      <c r="M1180" s="517"/>
      <c r="N1180" s="517"/>
      <c r="O1180" s="517">
        <v>3.804502188462687E-2</v>
      </c>
      <c r="P1180" s="517">
        <v>1.835249907145094E-3</v>
      </c>
      <c r="Q1180" s="517">
        <v>0</v>
      </c>
      <c r="R1180" s="518"/>
      <c r="S1180" s="519">
        <f t="shared" si="107"/>
        <v>0.960119728208228</v>
      </c>
      <c r="T1180" s="520">
        <f t="shared" si="108"/>
        <v>3.9880271791771962E-2</v>
      </c>
      <c r="U1180" s="521">
        <f t="shared" si="109"/>
        <v>3.9880271791771962E-2</v>
      </c>
      <c r="V1180" s="522">
        <v>2020</v>
      </c>
      <c r="W1180" s="523" t="s">
        <v>788</v>
      </c>
      <c r="X1180" s="524" t="s">
        <v>355</v>
      </c>
      <c r="Y1180" s="64" t="s">
        <v>271</v>
      </c>
    </row>
    <row r="1181" spans="3:25" ht="14.25" customHeight="1" x14ac:dyDescent="0.2">
      <c r="C1181" s="509" t="str">
        <f t="shared" si="106"/>
        <v>United Arab Emirates | 2023</v>
      </c>
      <c r="D1181" s="510" t="s">
        <v>301</v>
      </c>
      <c r="E1181" s="511">
        <v>2023</v>
      </c>
      <c r="F1181" s="512"/>
      <c r="G1181" s="513"/>
      <c r="H1181" s="513"/>
      <c r="I1181" s="514"/>
      <c r="J1181" s="514"/>
      <c r="K1181" s="515"/>
      <c r="L1181" s="516"/>
      <c r="M1181" s="517"/>
      <c r="N1181" s="517"/>
      <c r="O1181" s="517"/>
      <c r="P1181" s="517"/>
      <c r="Q1181" s="517"/>
      <c r="R1181" s="518"/>
      <c r="S1181" s="519" t="str">
        <f t="shared" si="107"/>
        <v/>
      </c>
      <c r="T1181" s="520" t="str">
        <f t="shared" si="108"/>
        <v/>
      </c>
      <c r="U1181" s="521" t="str">
        <f t="shared" si="109"/>
        <v/>
      </c>
      <c r="V1181" s="522"/>
      <c r="W1181" s="523"/>
      <c r="X1181" s="524"/>
      <c r="Y1181" s="64" t="s">
        <v>271</v>
      </c>
    </row>
    <row r="1182" spans="3:25" ht="14.25" customHeight="1" x14ac:dyDescent="0.2">
      <c r="C1182" s="509" t="str">
        <f t="shared" si="106"/>
        <v>United Arab Emirates | 2024</v>
      </c>
      <c r="D1182" s="510" t="s">
        <v>301</v>
      </c>
      <c r="E1182" s="511">
        <v>2024</v>
      </c>
      <c r="F1182" s="512"/>
      <c r="G1182" s="513"/>
      <c r="H1182" s="513"/>
      <c r="I1182" s="514"/>
      <c r="J1182" s="514"/>
      <c r="K1182" s="515"/>
      <c r="L1182" s="516"/>
      <c r="M1182" s="517"/>
      <c r="N1182" s="517"/>
      <c r="O1182" s="517"/>
      <c r="P1182" s="517"/>
      <c r="Q1182" s="517"/>
      <c r="R1182" s="518"/>
      <c r="S1182" s="519" t="str">
        <f t="shared" si="107"/>
        <v/>
      </c>
      <c r="T1182" s="520" t="str">
        <f t="shared" si="108"/>
        <v/>
      </c>
      <c r="U1182" s="521" t="str">
        <f t="shared" si="109"/>
        <v/>
      </c>
      <c r="V1182" s="522"/>
      <c r="W1182" s="523"/>
      <c r="X1182" s="524"/>
      <c r="Y1182" s="64" t="s">
        <v>271</v>
      </c>
    </row>
    <row r="1183" spans="3:25" ht="14.25" customHeight="1" x14ac:dyDescent="0.2">
      <c r="C1183" s="509" t="str">
        <f t="shared" si="106"/>
        <v>United Arab Emirates | 2025</v>
      </c>
      <c r="D1183" s="510" t="s">
        <v>301</v>
      </c>
      <c r="E1183" s="511">
        <v>2025</v>
      </c>
      <c r="F1183" s="512"/>
      <c r="G1183" s="513"/>
      <c r="H1183" s="513"/>
      <c r="I1183" s="514"/>
      <c r="J1183" s="514"/>
      <c r="K1183" s="515"/>
      <c r="L1183" s="516"/>
      <c r="M1183" s="517"/>
      <c r="N1183" s="517"/>
      <c r="O1183" s="517"/>
      <c r="P1183" s="517"/>
      <c r="Q1183" s="517"/>
      <c r="R1183" s="518"/>
      <c r="S1183" s="519" t="str">
        <f t="shared" si="107"/>
        <v/>
      </c>
      <c r="T1183" s="520" t="str">
        <f t="shared" si="108"/>
        <v/>
      </c>
      <c r="U1183" s="521" t="str">
        <f t="shared" si="109"/>
        <v/>
      </c>
      <c r="V1183" s="522"/>
      <c r="W1183" s="523"/>
      <c r="X1183" s="524"/>
      <c r="Y1183" s="64" t="s">
        <v>271</v>
      </c>
    </row>
    <row r="1184" spans="3:25" ht="14.25" customHeight="1" x14ac:dyDescent="0.2">
      <c r="C1184" s="509" t="str">
        <f t="shared" si="106"/>
        <v>United Arab Emirates | 2026</v>
      </c>
      <c r="D1184" s="510" t="s">
        <v>301</v>
      </c>
      <c r="E1184" s="511">
        <v>2026</v>
      </c>
      <c r="F1184" s="512"/>
      <c r="G1184" s="513"/>
      <c r="H1184" s="513"/>
      <c r="I1184" s="514"/>
      <c r="J1184" s="514"/>
      <c r="K1184" s="515"/>
      <c r="L1184" s="516"/>
      <c r="M1184" s="517"/>
      <c r="N1184" s="517"/>
      <c r="O1184" s="517"/>
      <c r="P1184" s="517"/>
      <c r="Q1184" s="517"/>
      <c r="R1184" s="518"/>
      <c r="S1184" s="519" t="str">
        <f t="shared" si="107"/>
        <v/>
      </c>
      <c r="T1184" s="520" t="str">
        <f t="shared" si="108"/>
        <v/>
      </c>
      <c r="U1184" s="521" t="str">
        <f t="shared" si="109"/>
        <v/>
      </c>
      <c r="V1184" s="522"/>
      <c r="W1184" s="523"/>
      <c r="X1184" s="524"/>
      <c r="Y1184" s="64" t="s">
        <v>271</v>
      </c>
    </row>
    <row r="1185" spans="3:25" ht="14.25" customHeight="1" x14ac:dyDescent="0.2">
      <c r="C1185" s="509" t="str">
        <f t="shared" si="106"/>
        <v>United Arab Emirates | 2027</v>
      </c>
      <c r="D1185" s="510" t="s">
        <v>301</v>
      </c>
      <c r="E1185" s="511">
        <v>2027</v>
      </c>
      <c r="F1185" s="512"/>
      <c r="G1185" s="513"/>
      <c r="H1185" s="513"/>
      <c r="I1185" s="514"/>
      <c r="J1185" s="514"/>
      <c r="K1185" s="515"/>
      <c r="L1185" s="516"/>
      <c r="M1185" s="517"/>
      <c r="N1185" s="517"/>
      <c r="O1185" s="517"/>
      <c r="P1185" s="517"/>
      <c r="Q1185" s="517"/>
      <c r="R1185" s="518"/>
      <c r="S1185" s="519" t="str">
        <f t="shared" si="107"/>
        <v/>
      </c>
      <c r="T1185" s="520" t="str">
        <f t="shared" si="108"/>
        <v/>
      </c>
      <c r="U1185" s="521" t="str">
        <f t="shared" si="109"/>
        <v/>
      </c>
      <c r="V1185" s="522"/>
      <c r="W1185" s="523"/>
      <c r="X1185" s="524"/>
      <c r="Y1185" s="64" t="s">
        <v>271</v>
      </c>
    </row>
    <row r="1186" spans="3:25" ht="14.25" customHeight="1" x14ac:dyDescent="0.2">
      <c r="C1186" s="509" t="str">
        <f t="shared" si="106"/>
        <v>United Arab Emirates | 2028</v>
      </c>
      <c r="D1186" s="510" t="s">
        <v>301</v>
      </c>
      <c r="E1186" s="511">
        <v>2028</v>
      </c>
      <c r="F1186" s="512"/>
      <c r="G1186" s="513"/>
      <c r="H1186" s="513"/>
      <c r="I1186" s="514"/>
      <c r="J1186" s="514"/>
      <c r="K1186" s="515"/>
      <c r="L1186" s="516"/>
      <c r="M1186" s="517"/>
      <c r="N1186" s="517"/>
      <c r="O1186" s="517"/>
      <c r="P1186" s="517"/>
      <c r="Q1186" s="517"/>
      <c r="R1186" s="518"/>
      <c r="S1186" s="519" t="str">
        <f t="shared" si="107"/>
        <v/>
      </c>
      <c r="T1186" s="520" t="str">
        <f t="shared" si="108"/>
        <v/>
      </c>
      <c r="U1186" s="521" t="str">
        <f t="shared" si="109"/>
        <v/>
      </c>
      <c r="V1186" s="522"/>
      <c r="W1186" s="523"/>
      <c r="X1186" s="524"/>
      <c r="Y1186" s="64" t="s">
        <v>271</v>
      </c>
    </row>
    <row r="1187" spans="3:25" ht="14.25" customHeight="1" x14ac:dyDescent="0.2">
      <c r="C1187" s="509" t="str">
        <f t="shared" si="106"/>
        <v>United Arab Emirates | 2029</v>
      </c>
      <c r="D1187" s="510" t="s">
        <v>301</v>
      </c>
      <c r="E1187" s="511">
        <v>2029</v>
      </c>
      <c r="F1187" s="512"/>
      <c r="G1187" s="513"/>
      <c r="H1187" s="513"/>
      <c r="I1187" s="514"/>
      <c r="J1187" s="514"/>
      <c r="K1187" s="515"/>
      <c r="L1187" s="516"/>
      <c r="M1187" s="517"/>
      <c r="N1187" s="517"/>
      <c r="O1187" s="517"/>
      <c r="P1187" s="517"/>
      <c r="Q1187" s="517"/>
      <c r="R1187" s="518"/>
      <c r="S1187" s="519" t="str">
        <f t="shared" si="107"/>
        <v/>
      </c>
      <c r="T1187" s="520" t="str">
        <f t="shared" si="108"/>
        <v/>
      </c>
      <c r="U1187" s="521" t="str">
        <f t="shared" si="109"/>
        <v/>
      </c>
      <c r="V1187" s="522"/>
      <c r="W1187" s="523"/>
      <c r="X1187" s="524"/>
      <c r="Y1187" s="64" t="s">
        <v>271</v>
      </c>
    </row>
    <row r="1188" spans="3:25" ht="14.25" customHeight="1" thickBot="1" x14ac:dyDescent="0.25">
      <c r="C1188" s="525" t="str">
        <f t="shared" si="106"/>
        <v>United Arab Emirates | 2030</v>
      </c>
      <c r="D1188" s="526" t="s">
        <v>301</v>
      </c>
      <c r="E1188" s="527">
        <v>2030</v>
      </c>
      <c r="F1188" s="528"/>
      <c r="G1188" s="529"/>
      <c r="H1188" s="529"/>
      <c r="I1188" s="530"/>
      <c r="J1188" s="530"/>
      <c r="K1188" s="531"/>
      <c r="L1188" s="532"/>
      <c r="M1188" s="533"/>
      <c r="N1188" s="533"/>
      <c r="O1188" s="533"/>
      <c r="P1188" s="533"/>
      <c r="Q1188" s="533"/>
      <c r="R1188" s="534"/>
      <c r="S1188" s="535" t="str">
        <f t="shared" si="107"/>
        <v/>
      </c>
      <c r="T1188" s="536" t="str">
        <f t="shared" si="108"/>
        <v/>
      </c>
      <c r="U1188" s="537" t="str">
        <f t="shared" si="109"/>
        <v/>
      </c>
      <c r="V1188" s="538"/>
      <c r="W1188" s="539"/>
      <c r="X1188" s="540"/>
      <c r="Y1188" s="64" t="s">
        <v>271</v>
      </c>
    </row>
    <row r="1189" spans="3:25" ht="14.25" customHeight="1" x14ac:dyDescent="0.2">
      <c r="C1189" s="493" t="str">
        <f t="shared" si="106"/>
        <v>United Kingdom | 2018</v>
      </c>
      <c r="D1189" s="494" t="s">
        <v>139</v>
      </c>
      <c r="E1189" s="584">
        <v>2018</v>
      </c>
      <c r="F1189" s="496">
        <v>0.14796643537313189</v>
      </c>
      <c r="G1189" s="497">
        <v>4.7955548824952215E-3</v>
      </c>
      <c r="H1189" s="497">
        <v>0.32105038768883454</v>
      </c>
      <c r="I1189" s="498"/>
      <c r="J1189" s="498">
        <v>2.3175575694656045E-2</v>
      </c>
      <c r="K1189" s="499">
        <v>0.18950561082962189</v>
      </c>
      <c r="L1189" s="500">
        <v>9.2629320332726986E-2</v>
      </c>
      <c r="M1189" s="501">
        <v>2.6090616221200066E-2</v>
      </c>
      <c r="N1189" s="501"/>
      <c r="O1189" s="501">
        <v>2.9315223955758047E-2</v>
      </c>
      <c r="P1189" s="501"/>
      <c r="Q1189" s="501">
        <v>0.16545424578419946</v>
      </c>
      <c r="R1189" s="588">
        <v>0</v>
      </c>
      <c r="S1189" s="503">
        <f t="shared" si="107"/>
        <v>0.68651059370611545</v>
      </c>
      <c r="T1189" s="504">
        <f t="shared" si="108"/>
        <v>0.50299501712350647</v>
      </c>
      <c r="U1189" s="505">
        <f t="shared" si="109"/>
        <v>0.31348940629388455</v>
      </c>
      <c r="V1189" s="506">
        <v>2017</v>
      </c>
      <c r="W1189" s="507" t="s">
        <v>354</v>
      </c>
      <c r="X1189" s="546" t="s">
        <v>355</v>
      </c>
      <c r="Y1189" s="64" t="s">
        <v>271</v>
      </c>
    </row>
    <row r="1190" spans="3:25" ht="14.25" customHeight="1" x14ac:dyDescent="0.2">
      <c r="C1190" s="509" t="str">
        <f t="shared" si="106"/>
        <v>United Kingdom | 2019</v>
      </c>
      <c r="D1190" s="510" t="s">
        <v>139</v>
      </c>
      <c r="E1190" s="585">
        <v>2019</v>
      </c>
      <c r="F1190" s="512">
        <v>0.1066693293450862</v>
      </c>
      <c r="G1190" s="513">
        <v>4.1640415996102428E-3</v>
      </c>
      <c r="H1190" s="513">
        <v>0.3351846367576985</v>
      </c>
      <c r="I1190" s="514"/>
      <c r="J1190" s="514">
        <v>2.5861573284349938E-2</v>
      </c>
      <c r="K1190" s="515">
        <v>0.18024024696136251</v>
      </c>
      <c r="L1190" s="516">
        <v>9.8939112252298247E-2</v>
      </c>
      <c r="M1190" s="517">
        <v>2.5816439648600639E-2</v>
      </c>
      <c r="N1190" s="517"/>
      <c r="O1190" s="517">
        <v>3.3058224244923544E-2</v>
      </c>
      <c r="P1190" s="517"/>
      <c r="Q1190" s="517">
        <v>0.190043519953704</v>
      </c>
      <c r="R1190" s="589">
        <v>0</v>
      </c>
      <c r="S1190" s="519">
        <f t="shared" si="107"/>
        <v>0.65214270390047357</v>
      </c>
      <c r="T1190" s="520">
        <f t="shared" si="108"/>
        <v>0.52809754306088896</v>
      </c>
      <c r="U1190" s="521">
        <f t="shared" si="109"/>
        <v>0.34785729609952643</v>
      </c>
      <c r="V1190" s="522">
        <v>2018</v>
      </c>
      <c r="W1190" s="523" t="s">
        <v>354</v>
      </c>
      <c r="X1190" s="548" t="s">
        <v>355</v>
      </c>
      <c r="Y1190" s="64" t="s">
        <v>271</v>
      </c>
    </row>
    <row r="1191" spans="3:25" ht="14.25" customHeight="1" x14ac:dyDescent="0.2">
      <c r="C1191" s="509" t="str">
        <f t="shared" si="106"/>
        <v>United Kingdom | 2020</v>
      </c>
      <c r="D1191" s="510" t="s">
        <v>139</v>
      </c>
      <c r="E1191" s="585">
        <v>2020</v>
      </c>
      <c r="F1191" s="512">
        <v>6.3979977455147621E-2</v>
      </c>
      <c r="G1191" s="513">
        <v>3.5112381625379491E-3</v>
      </c>
      <c r="H1191" s="513">
        <v>0.34979539257654463</v>
      </c>
      <c r="I1191" s="514"/>
      <c r="J1191" s="514">
        <v>2.8638123684857412E-2</v>
      </c>
      <c r="K1191" s="515">
        <v>0.17066252066035167</v>
      </c>
      <c r="L1191" s="516">
        <v>0.10546162565611743</v>
      </c>
      <c r="M1191" s="517">
        <v>2.5533019784271034E-2</v>
      </c>
      <c r="N1191" s="517"/>
      <c r="O1191" s="517">
        <v>3.6927411988002062E-2</v>
      </c>
      <c r="P1191" s="517"/>
      <c r="Q1191" s="517">
        <v>0.21546177025500327</v>
      </c>
      <c r="R1191" s="589">
        <v>0</v>
      </c>
      <c r="S1191" s="519">
        <f t="shared" si="107"/>
        <v>0.61661617231660615</v>
      </c>
      <c r="T1191" s="520">
        <f t="shared" si="108"/>
        <v>0.55404634834374544</v>
      </c>
      <c r="U1191" s="521">
        <f t="shared" si="109"/>
        <v>0.3833838276833938</v>
      </c>
      <c r="V1191" s="522">
        <v>2019</v>
      </c>
      <c r="W1191" s="523" t="s">
        <v>354</v>
      </c>
      <c r="X1191" s="548" t="s">
        <v>355</v>
      </c>
      <c r="Y1191" s="64" t="s">
        <v>271</v>
      </c>
    </row>
    <row r="1192" spans="3:25" ht="14.25" customHeight="1" x14ac:dyDescent="0.2">
      <c r="C1192" s="509" t="str">
        <f t="shared" si="106"/>
        <v>United Kingdom | 2021</v>
      </c>
      <c r="D1192" s="510" t="s">
        <v>139</v>
      </c>
      <c r="E1192" s="590">
        <v>2021</v>
      </c>
      <c r="F1192" s="512">
        <v>1.9826767575033811E-2</v>
      </c>
      <c r="G1192" s="513">
        <v>2.8360494821891616E-3</v>
      </c>
      <c r="H1192" s="513">
        <v>0.36490716494169634</v>
      </c>
      <c r="I1192" s="514"/>
      <c r="J1192" s="514">
        <v>3.1509884607637192E-2</v>
      </c>
      <c r="K1192" s="515">
        <v>0.16075636512458474</v>
      </c>
      <c r="L1192" s="516">
        <v>0.11220780217355855</v>
      </c>
      <c r="M1192" s="517">
        <v>2.5239881186472652E-2</v>
      </c>
      <c r="N1192" s="517"/>
      <c r="O1192" s="517">
        <v>4.0929277814547305E-2</v>
      </c>
      <c r="P1192" s="517"/>
      <c r="Q1192" s="517">
        <v>0.24175163624388107</v>
      </c>
      <c r="R1192" s="589">
        <v>0</v>
      </c>
      <c r="S1192" s="519">
        <f t="shared" si="107"/>
        <v>0.57987140258154035</v>
      </c>
      <c r="T1192" s="520">
        <f t="shared" si="108"/>
        <v>0.58088496254304434</v>
      </c>
      <c r="U1192" s="521">
        <f t="shared" si="109"/>
        <v>0.42012859741845959</v>
      </c>
      <c r="V1192" s="522">
        <v>2020</v>
      </c>
      <c r="W1192" s="523" t="s">
        <v>354</v>
      </c>
      <c r="X1192" s="548" t="s">
        <v>355</v>
      </c>
      <c r="Y1192" s="64" t="s">
        <v>271</v>
      </c>
    </row>
    <row r="1193" spans="3:25" ht="14.25" customHeight="1" x14ac:dyDescent="0.2">
      <c r="C1193" s="509" t="str">
        <f t="shared" si="106"/>
        <v>United Kingdom | 2022</v>
      </c>
      <c r="D1193" s="510" t="s">
        <v>139</v>
      </c>
      <c r="E1193" s="511">
        <v>2022</v>
      </c>
      <c r="F1193" s="512">
        <v>2.4172362824261436E-2</v>
      </c>
      <c r="G1193" s="513">
        <v>4.9732458093707443E-3</v>
      </c>
      <c r="H1193" s="513">
        <v>0.40068031162661605</v>
      </c>
      <c r="I1193" s="514"/>
      <c r="J1193" s="514">
        <v>3.7936732309638607E-2</v>
      </c>
      <c r="K1193" s="515">
        <v>0.14802909719936228</v>
      </c>
      <c r="L1193" s="516">
        <v>0.11399737944477793</v>
      </c>
      <c r="M1193" s="517">
        <v>2.2200491838196851E-2</v>
      </c>
      <c r="N1193" s="517"/>
      <c r="O1193" s="517">
        <v>3.996669442131557E-2</v>
      </c>
      <c r="P1193" s="517"/>
      <c r="Q1193" s="517">
        <v>0.20803077538743553</v>
      </c>
      <c r="R1193" s="589">
        <v>1.290913902497273E-5</v>
      </c>
      <c r="S1193" s="519">
        <f t="shared" si="107"/>
        <v>0.61579174976924911</v>
      </c>
      <c r="T1193" s="520">
        <f t="shared" si="108"/>
        <v>0.53223734743011308</v>
      </c>
      <c r="U1193" s="521">
        <f t="shared" si="109"/>
        <v>0.38420825023075084</v>
      </c>
      <c r="V1193" s="522">
        <v>2021</v>
      </c>
      <c r="W1193" s="523" t="s">
        <v>788</v>
      </c>
      <c r="X1193" s="524" t="s">
        <v>357</v>
      </c>
      <c r="Y1193" s="64" t="s">
        <v>271</v>
      </c>
    </row>
    <row r="1194" spans="3:25" ht="14.25" customHeight="1" x14ac:dyDescent="0.2">
      <c r="C1194" s="509" t="str">
        <f t="shared" si="106"/>
        <v>United Kingdom | 2023</v>
      </c>
      <c r="D1194" s="510" t="s">
        <v>139</v>
      </c>
      <c r="E1194" s="511">
        <v>2023</v>
      </c>
      <c r="F1194" s="512"/>
      <c r="G1194" s="513"/>
      <c r="H1194" s="513"/>
      <c r="I1194" s="514"/>
      <c r="J1194" s="514"/>
      <c r="K1194" s="515"/>
      <c r="L1194" s="516"/>
      <c r="M1194" s="517"/>
      <c r="N1194" s="517"/>
      <c r="O1194" s="517"/>
      <c r="P1194" s="517"/>
      <c r="Q1194" s="517"/>
      <c r="R1194" s="518"/>
      <c r="S1194" s="519" t="str">
        <f t="shared" si="107"/>
        <v/>
      </c>
      <c r="T1194" s="520" t="str">
        <f t="shared" si="108"/>
        <v/>
      </c>
      <c r="U1194" s="521" t="str">
        <f t="shared" si="109"/>
        <v/>
      </c>
      <c r="V1194" s="522"/>
      <c r="W1194" s="523"/>
      <c r="X1194" s="524"/>
      <c r="Y1194" s="64" t="s">
        <v>271</v>
      </c>
    </row>
    <row r="1195" spans="3:25" ht="14.25" customHeight="1" x14ac:dyDescent="0.2">
      <c r="C1195" s="509" t="str">
        <f t="shared" si="106"/>
        <v>United Kingdom | 2024</v>
      </c>
      <c r="D1195" s="510" t="s">
        <v>139</v>
      </c>
      <c r="E1195" s="511">
        <v>2024</v>
      </c>
      <c r="F1195" s="512"/>
      <c r="G1195" s="513"/>
      <c r="H1195" s="513"/>
      <c r="I1195" s="514"/>
      <c r="J1195" s="514"/>
      <c r="K1195" s="515"/>
      <c r="L1195" s="516"/>
      <c r="M1195" s="517"/>
      <c r="N1195" s="517"/>
      <c r="O1195" s="517"/>
      <c r="P1195" s="517"/>
      <c r="Q1195" s="517"/>
      <c r="R1195" s="518"/>
      <c r="S1195" s="519" t="str">
        <f t="shared" si="107"/>
        <v/>
      </c>
      <c r="T1195" s="520" t="str">
        <f t="shared" si="108"/>
        <v/>
      </c>
      <c r="U1195" s="521" t="str">
        <f t="shared" si="109"/>
        <v/>
      </c>
      <c r="V1195" s="522"/>
      <c r="W1195" s="523"/>
      <c r="X1195" s="524"/>
      <c r="Y1195" s="64" t="s">
        <v>271</v>
      </c>
    </row>
    <row r="1196" spans="3:25" ht="14.25" customHeight="1" x14ac:dyDescent="0.2">
      <c r="C1196" s="509" t="str">
        <f t="shared" si="106"/>
        <v>United Kingdom | 2025</v>
      </c>
      <c r="D1196" s="510" t="s">
        <v>139</v>
      </c>
      <c r="E1196" s="511">
        <v>2025</v>
      </c>
      <c r="F1196" s="512"/>
      <c r="G1196" s="513"/>
      <c r="H1196" s="513"/>
      <c r="I1196" s="514"/>
      <c r="J1196" s="514"/>
      <c r="K1196" s="515"/>
      <c r="L1196" s="516"/>
      <c r="M1196" s="517"/>
      <c r="N1196" s="517"/>
      <c r="O1196" s="517"/>
      <c r="P1196" s="517"/>
      <c r="Q1196" s="517"/>
      <c r="R1196" s="518"/>
      <c r="S1196" s="519" t="str">
        <f t="shared" si="107"/>
        <v/>
      </c>
      <c r="T1196" s="520" t="str">
        <f t="shared" si="108"/>
        <v/>
      </c>
      <c r="U1196" s="521" t="str">
        <f t="shared" si="109"/>
        <v/>
      </c>
      <c r="V1196" s="522"/>
      <c r="W1196" s="523"/>
      <c r="X1196" s="524"/>
      <c r="Y1196" s="64" t="s">
        <v>271</v>
      </c>
    </row>
    <row r="1197" spans="3:25" ht="14.25" customHeight="1" x14ac:dyDescent="0.2">
      <c r="C1197" s="509" t="str">
        <f t="shared" si="106"/>
        <v>United Kingdom | 2026</v>
      </c>
      <c r="D1197" s="510" t="s">
        <v>139</v>
      </c>
      <c r="E1197" s="511">
        <v>2026</v>
      </c>
      <c r="F1197" s="512"/>
      <c r="G1197" s="513"/>
      <c r="H1197" s="513"/>
      <c r="I1197" s="514"/>
      <c r="J1197" s="514"/>
      <c r="K1197" s="515"/>
      <c r="L1197" s="516"/>
      <c r="M1197" s="517"/>
      <c r="N1197" s="517"/>
      <c r="O1197" s="517"/>
      <c r="P1197" s="517"/>
      <c r="Q1197" s="517"/>
      <c r="R1197" s="518"/>
      <c r="S1197" s="519" t="str">
        <f t="shared" si="107"/>
        <v/>
      </c>
      <c r="T1197" s="520" t="str">
        <f t="shared" si="108"/>
        <v/>
      </c>
      <c r="U1197" s="521" t="str">
        <f t="shared" si="109"/>
        <v/>
      </c>
      <c r="V1197" s="522"/>
      <c r="W1197" s="523"/>
      <c r="X1197" s="524"/>
      <c r="Y1197" s="64" t="s">
        <v>271</v>
      </c>
    </row>
    <row r="1198" spans="3:25" ht="14.25" customHeight="1" x14ac:dyDescent="0.2">
      <c r="C1198" s="509" t="str">
        <f t="shared" si="106"/>
        <v>United Kingdom | 2027</v>
      </c>
      <c r="D1198" s="510" t="s">
        <v>139</v>
      </c>
      <c r="E1198" s="511">
        <v>2027</v>
      </c>
      <c r="F1198" s="512"/>
      <c r="G1198" s="513"/>
      <c r="H1198" s="513"/>
      <c r="I1198" s="514"/>
      <c r="J1198" s="514"/>
      <c r="K1198" s="515"/>
      <c r="L1198" s="516"/>
      <c r="M1198" s="517"/>
      <c r="N1198" s="517"/>
      <c r="O1198" s="517"/>
      <c r="P1198" s="517"/>
      <c r="Q1198" s="517"/>
      <c r="R1198" s="518"/>
      <c r="S1198" s="519" t="str">
        <f t="shared" si="107"/>
        <v/>
      </c>
      <c r="T1198" s="520" t="str">
        <f t="shared" si="108"/>
        <v/>
      </c>
      <c r="U1198" s="521" t="str">
        <f t="shared" si="109"/>
        <v/>
      </c>
      <c r="V1198" s="522"/>
      <c r="W1198" s="523"/>
      <c r="X1198" s="524"/>
      <c r="Y1198" s="64" t="s">
        <v>271</v>
      </c>
    </row>
    <row r="1199" spans="3:25" ht="14.25" customHeight="1" x14ac:dyDescent="0.2">
      <c r="C1199" s="509" t="str">
        <f t="shared" si="106"/>
        <v>United Kingdom | 2028</v>
      </c>
      <c r="D1199" s="510" t="s">
        <v>139</v>
      </c>
      <c r="E1199" s="511">
        <v>2028</v>
      </c>
      <c r="F1199" s="512"/>
      <c r="G1199" s="513"/>
      <c r="H1199" s="513"/>
      <c r="I1199" s="514"/>
      <c r="J1199" s="514"/>
      <c r="K1199" s="515"/>
      <c r="L1199" s="516"/>
      <c r="M1199" s="517"/>
      <c r="N1199" s="517"/>
      <c r="O1199" s="517"/>
      <c r="P1199" s="517"/>
      <c r="Q1199" s="517"/>
      <c r="R1199" s="518"/>
      <c r="S1199" s="519" t="str">
        <f t="shared" si="107"/>
        <v/>
      </c>
      <c r="T1199" s="520" t="str">
        <f t="shared" si="108"/>
        <v/>
      </c>
      <c r="U1199" s="521" t="str">
        <f t="shared" si="109"/>
        <v/>
      </c>
      <c r="V1199" s="522"/>
      <c r="W1199" s="523"/>
      <c r="X1199" s="524"/>
      <c r="Y1199" s="64" t="s">
        <v>271</v>
      </c>
    </row>
    <row r="1200" spans="3:25" ht="14.25" customHeight="1" x14ac:dyDescent="0.2">
      <c r="C1200" s="509" t="str">
        <f t="shared" si="106"/>
        <v>United Kingdom | 2029</v>
      </c>
      <c r="D1200" s="510" t="s">
        <v>139</v>
      </c>
      <c r="E1200" s="511">
        <v>2029</v>
      </c>
      <c r="F1200" s="512"/>
      <c r="G1200" s="513"/>
      <c r="H1200" s="513"/>
      <c r="I1200" s="514"/>
      <c r="J1200" s="514"/>
      <c r="K1200" s="515"/>
      <c r="L1200" s="516"/>
      <c r="M1200" s="517"/>
      <c r="N1200" s="517"/>
      <c r="O1200" s="517"/>
      <c r="P1200" s="517"/>
      <c r="Q1200" s="517"/>
      <c r="R1200" s="518"/>
      <c r="S1200" s="519" t="str">
        <f t="shared" si="107"/>
        <v/>
      </c>
      <c r="T1200" s="520" t="str">
        <f t="shared" si="108"/>
        <v/>
      </c>
      <c r="U1200" s="521" t="str">
        <f t="shared" si="109"/>
        <v/>
      </c>
      <c r="V1200" s="522"/>
      <c r="W1200" s="523"/>
      <c r="X1200" s="524"/>
      <c r="Y1200" s="64" t="s">
        <v>271</v>
      </c>
    </row>
    <row r="1201" spans="3:25" ht="14.25" customHeight="1" thickBot="1" x14ac:dyDescent="0.25">
      <c r="C1201" s="525" t="str">
        <f t="shared" si="106"/>
        <v>United Kingdom | 2030</v>
      </c>
      <c r="D1201" s="526" t="s">
        <v>139</v>
      </c>
      <c r="E1201" s="527">
        <v>2030</v>
      </c>
      <c r="F1201" s="528"/>
      <c r="G1201" s="529"/>
      <c r="H1201" s="529"/>
      <c r="I1201" s="530"/>
      <c r="J1201" s="530"/>
      <c r="K1201" s="531"/>
      <c r="L1201" s="532"/>
      <c r="M1201" s="533"/>
      <c r="N1201" s="533"/>
      <c r="O1201" s="533"/>
      <c r="P1201" s="533"/>
      <c r="Q1201" s="533"/>
      <c r="R1201" s="534"/>
      <c r="S1201" s="535" t="str">
        <f t="shared" si="107"/>
        <v/>
      </c>
      <c r="T1201" s="536" t="str">
        <f t="shared" si="108"/>
        <v/>
      </c>
      <c r="U1201" s="537" t="str">
        <f t="shared" si="109"/>
        <v/>
      </c>
      <c r="V1201" s="538"/>
      <c r="W1201" s="539"/>
      <c r="X1201" s="540"/>
      <c r="Y1201" s="64" t="s">
        <v>271</v>
      </c>
    </row>
    <row r="1202" spans="3:25" ht="14.25" customHeight="1" x14ac:dyDescent="0.2">
      <c r="C1202" s="493" t="str">
        <f t="shared" si="106"/>
        <v>United States | 2018</v>
      </c>
      <c r="D1202" s="494" t="s">
        <v>20</v>
      </c>
      <c r="E1202" s="495">
        <v>2018</v>
      </c>
      <c r="F1202" s="496">
        <v>0.27457596021088199</v>
      </c>
      <c r="G1202" s="497">
        <v>6.0432368612830098E-3</v>
      </c>
      <c r="H1202" s="497">
        <v>0.35134953867757901</v>
      </c>
      <c r="I1202" s="498">
        <v>4.69505327674945E-3</v>
      </c>
      <c r="J1202" s="498"/>
      <c r="K1202" s="499">
        <v>0.19362134312691801</v>
      </c>
      <c r="L1202" s="500">
        <v>1.6482077757652799E-2</v>
      </c>
      <c r="M1202" s="501">
        <v>6.8758059529188301E-2</v>
      </c>
      <c r="N1202" s="501">
        <v>3.8305506041438602E-3</v>
      </c>
      <c r="O1202" s="501">
        <v>1.52509114445339E-2</v>
      </c>
      <c r="P1202" s="501"/>
      <c r="Q1202" s="501">
        <v>6.5393268511070204E-2</v>
      </c>
      <c r="R1202" s="502"/>
      <c r="S1202" s="503">
        <f t="shared" si="107"/>
        <v>0.83028513215341093</v>
      </c>
      <c r="T1202" s="504">
        <f t="shared" si="108"/>
        <v>0.36333621097350699</v>
      </c>
      <c r="U1202" s="505">
        <f t="shared" si="109"/>
        <v>0.16971486784658907</v>
      </c>
      <c r="V1202" s="506">
        <v>2018</v>
      </c>
      <c r="W1202" s="507" t="s">
        <v>392</v>
      </c>
      <c r="X1202" s="546" t="s">
        <v>355</v>
      </c>
      <c r="Y1202" s="64" t="s">
        <v>271</v>
      </c>
    </row>
    <row r="1203" spans="3:25" ht="14.25" customHeight="1" x14ac:dyDescent="0.2">
      <c r="C1203" s="509" t="str">
        <f t="shared" si="106"/>
        <v>United States | 2019</v>
      </c>
      <c r="D1203" s="510" t="s">
        <v>20</v>
      </c>
      <c r="E1203" s="511">
        <v>2019</v>
      </c>
      <c r="F1203" s="512">
        <v>0.23300000000000001</v>
      </c>
      <c r="G1203" s="513">
        <v>6.0000000000000001E-3</v>
      </c>
      <c r="H1203" s="513">
        <v>0.38400000000000001</v>
      </c>
      <c r="I1203" s="514">
        <v>4.0000000000000001E-3</v>
      </c>
      <c r="J1203" s="514"/>
      <c r="K1203" s="515">
        <v>0.19600000000000001</v>
      </c>
      <c r="L1203" s="516">
        <v>1.6E-2</v>
      </c>
      <c r="M1203" s="517">
        <v>6.8000000000000005E-2</v>
      </c>
      <c r="N1203" s="517">
        <v>4.0000000000000001E-3</v>
      </c>
      <c r="O1203" s="517">
        <v>1.7000000000000001E-2</v>
      </c>
      <c r="P1203" s="517"/>
      <c r="Q1203" s="517">
        <v>7.0999999999999994E-2</v>
      </c>
      <c r="R1203" s="518"/>
      <c r="S1203" s="519">
        <f t="shared" si="107"/>
        <v>0.82400000000000007</v>
      </c>
      <c r="T1203" s="520">
        <f t="shared" si="108"/>
        <v>0.37200000000000005</v>
      </c>
      <c r="U1203" s="521">
        <f t="shared" si="109"/>
        <v>0.17599999999999999</v>
      </c>
      <c r="V1203" s="522">
        <v>2019</v>
      </c>
      <c r="W1203" s="523" t="s">
        <v>393</v>
      </c>
      <c r="X1203" s="548" t="s">
        <v>355</v>
      </c>
      <c r="Y1203" s="64" t="s">
        <v>271</v>
      </c>
    </row>
    <row r="1204" spans="3:25" ht="14.25" customHeight="1" x14ac:dyDescent="0.2">
      <c r="C1204" s="509" t="str">
        <f t="shared" si="106"/>
        <v>United States | 2020</v>
      </c>
      <c r="D1204" s="510" t="s">
        <v>20</v>
      </c>
      <c r="E1204" s="511">
        <v>2020</v>
      </c>
      <c r="F1204" s="512">
        <v>0.23300000000000001</v>
      </c>
      <c r="G1204" s="513">
        <v>6.0000000000000001E-3</v>
      </c>
      <c r="H1204" s="513">
        <v>0.38400000000000001</v>
      </c>
      <c r="I1204" s="514">
        <v>4.0000000000000001E-3</v>
      </c>
      <c r="J1204" s="514"/>
      <c r="K1204" s="515">
        <v>0.19600000000000001</v>
      </c>
      <c r="L1204" s="516">
        <v>1.6E-2</v>
      </c>
      <c r="M1204" s="517">
        <v>6.8000000000000005E-2</v>
      </c>
      <c r="N1204" s="517">
        <v>4.0000000000000001E-3</v>
      </c>
      <c r="O1204" s="517">
        <v>1.7000000000000001E-2</v>
      </c>
      <c r="P1204" s="517"/>
      <c r="Q1204" s="517">
        <v>7.0999999999999994E-2</v>
      </c>
      <c r="R1204" s="518"/>
      <c r="S1204" s="519">
        <f t="shared" si="107"/>
        <v>0.82400000000000007</v>
      </c>
      <c r="T1204" s="520">
        <f t="shared" si="108"/>
        <v>0.37200000000000005</v>
      </c>
      <c r="U1204" s="521">
        <f t="shared" si="109"/>
        <v>0.17599999999999999</v>
      </c>
      <c r="V1204" s="522">
        <v>2019</v>
      </c>
      <c r="W1204" s="523" t="s">
        <v>393</v>
      </c>
      <c r="X1204" s="548" t="s">
        <v>355</v>
      </c>
      <c r="Y1204" s="64" t="s">
        <v>271</v>
      </c>
    </row>
    <row r="1205" spans="3:25" ht="14.25" customHeight="1" x14ac:dyDescent="0.2">
      <c r="C1205" s="509" t="str">
        <f t="shared" si="106"/>
        <v>United States | 2021</v>
      </c>
      <c r="D1205" s="510" t="s">
        <v>20</v>
      </c>
      <c r="E1205" s="511">
        <v>2021</v>
      </c>
      <c r="F1205" s="512">
        <v>0.193</v>
      </c>
      <c r="G1205" s="513">
        <v>7.0000000000000001E-3</v>
      </c>
      <c r="H1205" s="513">
        <v>0.40500000000000003</v>
      </c>
      <c r="I1205" s="514">
        <v>4.0000000000000001E-3</v>
      </c>
      <c r="J1205" s="514"/>
      <c r="K1205" s="515">
        <v>0.19600000000000001</v>
      </c>
      <c r="L1205" s="516">
        <v>1.4999999999999999E-2</v>
      </c>
      <c r="M1205" s="517">
        <v>7.0000000000000007E-2</v>
      </c>
      <c r="N1205" s="517">
        <v>4.0000000000000001E-3</v>
      </c>
      <c r="O1205" s="517">
        <v>2.1999999999999999E-2</v>
      </c>
      <c r="P1205" s="517"/>
      <c r="Q1205" s="517">
        <v>8.4000000000000005E-2</v>
      </c>
      <c r="R1205" s="518"/>
      <c r="S1205" s="519">
        <f t="shared" si="107"/>
        <v>0.80499999999999994</v>
      </c>
      <c r="T1205" s="520">
        <f t="shared" si="108"/>
        <v>0.39100000000000007</v>
      </c>
      <c r="U1205" s="521">
        <f t="shared" si="109"/>
        <v>0.19500000000000001</v>
      </c>
      <c r="V1205" s="522">
        <v>2020</v>
      </c>
      <c r="W1205" s="523" t="s">
        <v>394</v>
      </c>
      <c r="X1205" s="548" t="s">
        <v>355</v>
      </c>
      <c r="Y1205" s="64" t="s">
        <v>271</v>
      </c>
    </row>
    <row r="1206" spans="3:25" ht="14.25" customHeight="1" x14ac:dyDescent="0.2">
      <c r="C1206" s="509" t="str">
        <f t="shared" si="106"/>
        <v>United States | 2022</v>
      </c>
      <c r="D1206" s="510" t="s">
        <v>20</v>
      </c>
      <c r="E1206" s="511">
        <v>2022</v>
      </c>
      <c r="F1206" s="512">
        <v>0.219</v>
      </c>
      <c r="G1206" s="513">
        <v>6.0000000000000001E-3</v>
      </c>
      <c r="H1206" s="513">
        <v>0.38400000000000001</v>
      </c>
      <c r="I1206" s="514">
        <v>5.0000000000000001E-3</v>
      </c>
      <c r="J1206" s="514"/>
      <c r="K1206" s="515">
        <v>0.189</v>
      </c>
      <c r="L1206" s="516">
        <v>1.2999999999999999E-2</v>
      </c>
      <c r="M1206" s="517">
        <v>0.06</v>
      </c>
      <c r="N1206" s="517">
        <v>4.0000000000000001E-3</v>
      </c>
      <c r="O1206" s="517">
        <v>2.8000000000000001E-2</v>
      </c>
      <c r="P1206" s="517"/>
      <c r="Q1206" s="517">
        <v>9.1999999999999998E-2</v>
      </c>
      <c r="R1206" s="518"/>
      <c r="S1206" s="519">
        <f t="shared" si="107"/>
        <v>0.80299999999999994</v>
      </c>
      <c r="T1206" s="520">
        <f t="shared" si="108"/>
        <v>0.38600000000000001</v>
      </c>
      <c r="U1206" s="521">
        <f t="shared" si="109"/>
        <v>0.19700000000000001</v>
      </c>
      <c r="V1206" s="522">
        <v>2021</v>
      </c>
      <c r="W1206" s="523" t="s">
        <v>789</v>
      </c>
      <c r="X1206" s="524" t="s">
        <v>396</v>
      </c>
      <c r="Y1206" s="64" t="s">
        <v>271</v>
      </c>
    </row>
    <row r="1207" spans="3:25" ht="14.25" customHeight="1" x14ac:dyDescent="0.2">
      <c r="C1207" s="509" t="str">
        <f t="shared" si="106"/>
        <v>United States | 2023</v>
      </c>
      <c r="D1207" s="510" t="s">
        <v>20</v>
      </c>
      <c r="E1207" s="511">
        <v>2023</v>
      </c>
      <c r="F1207" s="512"/>
      <c r="G1207" s="513"/>
      <c r="H1207" s="513"/>
      <c r="I1207" s="514"/>
      <c r="J1207" s="514"/>
      <c r="K1207" s="515"/>
      <c r="L1207" s="516"/>
      <c r="M1207" s="517"/>
      <c r="N1207" s="517"/>
      <c r="O1207" s="517"/>
      <c r="P1207" s="517"/>
      <c r="Q1207" s="517"/>
      <c r="R1207" s="518"/>
      <c r="S1207" s="519" t="str">
        <f t="shared" si="107"/>
        <v/>
      </c>
      <c r="T1207" s="520" t="str">
        <f t="shared" si="108"/>
        <v/>
      </c>
      <c r="U1207" s="521" t="str">
        <f t="shared" si="109"/>
        <v/>
      </c>
      <c r="V1207" s="522"/>
      <c r="W1207" s="523"/>
      <c r="X1207" s="524"/>
      <c r="Y1207" s="64" t="s">
        <v>271</v>
      </c>
    </row>
    <row r="1208" spans="3:25" ht="14.25" customHeight="1" x14ac:dyDescent="0.2">
      <c r="C1208" s="509" t="str">
        <f t="shared" si="106"/>
        <v>United States | 2024</v>
      </c>
      <c r="D1208" s="510" t="s">
        <v>20</v>
      </c>
      <c r="E1208" s="511">
        <v>2024</v>
      </c>
      <c r="F1208" s="512"/>
      <c r="G1208" s="513"/>
      <c r="H1208" s="513"/>
      <c r="I1208" s="514"/>
      <c r="J1208" s="514"/>
      <c r="K1208" s="515"/>
      <c r="L1208" s="516"/>
      <c r="M1208" s="517"/>
      <c r="N1208" s="517"/>
      <c r="O1208" s="517"/>
      <c r="P1208" s="517"/>
      <c r="Q1208" s="517"/>
      <c r="R1208" s="518"/>
      <c r="S1208" s="519" t="str">
        <f t="shared" si="107"/>
        <v/>
      </c>
      <c r="T1208" s="520" t="str">
        <f t="shared" si="108"/>
        <v/>
      </c>
      <c r="U1208" s="521" t="str">
        <f t="shared" si="109"/>
        <v/>
      </c>
      <c r="V1208" s="522"/>
      <c r="W1208" s="523"/>
      <c r="X1208" s="524"/>
      <c r="Y1208" s="64" t="s">
        <v>271</v>
      </c>
    </row>
    <row r="1209" spans="3:25" ht="14.25" customHeight="1" x14ac:dyDescent="0.2">
      <c r="C1209" s="509" t="str">
        <f t="shared" si="106"/>
        <v>United States | 2025</v>
      </c>
      <c r="D1209" s="510" t="s">
        <v>20</v>
      </c>
      <c r="E1209" s="511">
        <v>2025</v>
      </c>
      <c r="F1209" s="512"/>
      <c r="G1209" s="513"/>
      <c r="H1209" s="513"/>
      <c r="I1209" s="514"/>
      <c r="J1209" s="514"/>
      <c r="K1209" s="515"/>
      <c r="L1209" s="516"/>
      <c r="M1209" s="517"/>
      <c r="N1209" s="517"/>
      <c r="O1209" s="517"/>
      <c r="P1209" s="517"/>
      <c r="Q1209" s="517"/>
      <c r="R1209" s="518"/>
      <c r="S1209" s="519" t="str">
        <f t="shared" si="107"/>
        <v/>
      </c>
      <c r="T1209" s="520" t="str">
        <f t="shared" si="108"/>
        <v/>
      </c>
      <c r="U1209" s="521" t="str">
        <f t="shared" si="109"/>
        <v/>
      </c>
      <c r="V1209" s="522"/>
      <c r="W1209" s="523"/>
      <c r="X1209" s="524"/>
      <c r="Y1209" s="64" t="s">
        <v>271</v>
      </c>
    </row>
    <row r="1210" spans="3:25" ht="14.25" customHeight="1" x14ac:dyDescent="0.2">
      <c r="C1210" s="509" t="str">
        <f t="shared" si="106"/>
        <v>United States | 2026</v>
      </c>
      <c r="D1210" s="510" t="s">
        <v>20</v>
      </c>
      <c r="E1210" s="511">
        <v>2026</v>
      </c>
      <c r="F1210" s="512"/>
      <c r="G1210" s="513"/>
      <c r="H1210" s="513"/>
      <c r="I1210" s="514"/>
      <c r="J1210" s="514"/>
      <c r="K1210" s="515"/>
      <c r="L1210" s="516"/>
      <c r="M1210" s="517"/>
      <c r="N1210" s="517"/>
      <c r="O1210" s="517"/>
      <c r="P1210" s="517"/>
      <c r="Q1210" s="517"/>
      <c r="R1210" s="518"/>
      <c r="S1210" s="519" t="str">
        <f t="shared" si="107"/>
        <v/>
      </c>
      <c r="T1210" s="520" t="str">
        <f t="shared" si="108"/>
        <v/>
      </c>
      <c r="U1210" s="521" t="str">
        <f t="shared" si="109"/>
        <v/>
      </c>
      <c r="V1210" s="522"/>
      <c r="W1210" s="523"/>
      <c r="X1210" s="524"/>
      <c r="Y1210" s="64" t="s">
        <v>271</v>
      </c>
    </row>
    <row r="1211" spans="3:25" ht="14.25" customHeight="1" x14ac:dyDescent="0.2">
      <c r="C1211" s="509" t="str">
        <f t="shared" si="106"/>
        <v>United States | 2027</v>
      </c>
      <c r="D1211" s="510" t="s">
        <v>20</v>
      </c>
      <c r="E1211" s="511">
        <v>2027</v>
      </c>
      <c r="F1211" s="512"/>
      <c r="G1211" s="513"/>
      <c r="H1211" s="513"/>
      <c r="I1211" s="514"/>
      <c r="J1211" s="514"/>
      <c r="K1211" s="515"/>
      <c r="L1211" s="516"/>
      <c r="M1211" s="517"/>
      <c r="N1211" s="517"/>
      <c r="O1211" s="517"/>
      <c r="P1211" s="517"/>
      <c r="Q1211" s="517"/>
      <c r="R1211" s="518"/>
      <c r="S1211" s="519" t="str">
        <f t="shared" si="107"/>
        <v/>
      </c>
      <c r="T1211" s="520" t="str">
        <f t="shared" si="108"/>
        <v/>
      </c>
      <c r="U1211" s="521" t="str">
        <f t="shared" si="109"/>
        <v/>
      </c>
      <c r="V1211" s="522"/>
      <c r="W1211" s="523"/>
      <c r="X1211" s="524"/>
      <c r="Y1211" s="64" t="s">
        <v>271</v>
      </c>
    </row>
    <row r="1212" spans="3:25" ht="14.25" customHeight="1" x14ac:dyDescent="0.2">
      <c r="C1212" s="509" t="str">
        <f t="shared" si="106"/>
        <v>United States | 2028</v>
      </c>
      <c r="D1212" s="510" t="s">
        <v>20</v>
      </c>
      <c r="E1212" s="511">
        <v>2028</v>
      </c>
      <c r="F1212" s="512"/>
      <c r="G1212" s="513"/>
      <c r="H1212" s="513"/>
      <c r="I1212" s="514"/>
      <c r="J1212" s="514"/>
      <c r="K1212" s="515"/>
      <c r="L1212" s="516"/>
      <c r="M1212" s="517"/>
      <c r="N1212" s="517"/>
      <c r="O1212" s="517"/>
      <c r="P1212" s="517"/>
      <c r="Q1212" s="517"/>
      <c r="R1212" s="518"/>
      <c r="S1212" s="519" t="str">
        <f t="shared" si="107"/>
        <v/>
      </c>
      <c r="T1212" s="520" t="str">
        <f t="shared" si="108"/>
        <v/>
      </c>
      <c r="U1212" s="521" t="str">
        <f t="shared" si="109"/>
        <v/>
      </c>
      <c r="V1212" s="522"/>
      <c r="W1212" s="523"/>
      <c r="X1212" s="524"/>
      <c r="Y1212" s="64" t="s">
        <v>271</v>
      </c>
    </row>
    <row r="1213" spans="3:25" ht="14.25" customHeight="1" x14ac:dyDescent="0.2">
      <c r="C1213" s="509" t="str">
        <f t="shared" si="106"/>
        <v>United States | 2029</v>
      </c>
      <c r="D1213" s="510" t="s">
        <v>20</v>
      </c>
      <c r="E1213" s="511">
        <v>2029</v>
      </c>
      <c r="F1213" s="512"/>
      <c r="G1213" s="513"/>
      <c r="H1213" s="513"/>
      <c r="I1213" s="514"/>
      <c r="J1213" s="514"/>
      <c r="K1213" s="515"/>
      <c r="L1213" s="516"/>
      <c r="M1213" s="517"/>
      <c r="N1213" s="517"/>
      <c r="O1213" s="517"/>
      <c r="P1213" s="517"/>
      <c r="Q1213" s="517"/>
      <c r="R1213" s="518"/>
      <c r="S1213" s="519" t="str">
        <f t="shared" si="107"/>
        <v/>
      </c>
      <c r="T1213" s="520" t="str">
        <f t="shared" si="108"/>
        <v/>
      </c>
      <c r="U1213" s="521" t="str">
        <f t="shared" si="109"/>
        <v/>
      </c>
      <c r="V1213" s="522"/>
      <c r="W1213" s="523"/>
      <c r="X1213" s="524"/>
      <c r="Y1213" s="64" t="s">
        <v>271</v>
      </c>
    </row>
    <row r="1214" spans="3:25" ht="14.25" customHeight="1" thickBot="1" x14ac:dyDescent="0.25">
      <c r="C1214" s="525" t="str">
        <f t="shared" si="106"/>
        <v>United States | 2030</v>
      </c>
      <c r="D1214" s="526" t="s">
        <v>20</v>
      </c>
      <c r="E1214" s="527">
        <v>2030</v>
      </c>
      <c r="F1214" s="528"/>
      <c r="G1214" s="529"/>
      <c r="H1214" s="529"/>
      <c r="I1214" s="530"/>
      <c r="J1214" s="530"/>
      <c r="K1214" s="531"/>
      <c r="L1214" s="532"/>
      <c r="M1214" s="533"/>
      <c r="N1214" s="533"/>
      <c r="O1214" s="533"/>
      <c r="P1214" s="533"/>
      <c r="Q1214" s="533"/>
      <c r="R1214" s="534"/>
      <c r="S1214" s="535" t="str">
        <f t="shared" si="107"/>
        <v/>
      </c>
      <c r="T1214" s="536" t="str">
        <f t="shared" si="108"/>
        <v/>
      </c>
      <c r="U1214" s="537" t="str">
        <f t="shared" si="109"/>
        <v/>
      </c>
      <c r="V1214" s="538"/>
      <c r="W1214" s="539"/>
      <c r="X1214" s="540"/>
      <c r="Y1214" s="64" t="s">
        <v>271</v>
      </c>
    </row>
    <row r="1215" spans="3:25" ht="14.25" customHeight="1" x14ac:dyDescent="0.2">
      <c r="C1215" s="493" t="str">
        <f t="shared" si="106"/>
        <v>United States | AKGD | 2018</v>
      </c>
      <c r="D1215" s="494" t="s">
        <v>395</v>
      </c>
      <c r="E1215" s="495">
        <v>2018</v>
      </c>
      <c r="F1215" s="496">
        <v>0.13543546753680799</v>
      </c>
      <c r="G1215" s="497">
        <v>8.2891343028854397E-2</v>
      </c>
      <c r="H1215" s="497">
        <v>0.61047884864340196</v>
      </c>
      <c r="I1215" s="498">
        <v>0</v>
      </c>
      <c r="J1215" s="498"/>
      <c r="K1215" s="499">
        <v>0</v>
      </c>
      <c r="L1215" s="500">
        <v>9.1970666046861105E-3</v>
      </c>
      <c r="M1215" s="501">
        <v>0.13626758937021499</v>
      </c>
      <c r="N1215" s="501">
        <v>0</v>
      </c>
      <c r="O1215" s="501">
        <v>0</v>
      </c>
      <c r="P1215" s="501"/>
      <c r="Q1215" s="501">
        <v>2.6252841212183398E-2</v>
      </c>
      <c r="R1215" s="502"/>
      <c r="S1215" s="503">
        <f t="shared" si="107"/>
        <v>0.82828250281291549</v>
      </c>
      <c r="T1215" s="504">
        <f t="shared" si="108"/>
        <v>0.17171749718708451</v>
      </c>
      <c r="U1215" s="505">
        <f t="shared" si="109"/>
        <v>0.17171749718708451</v>
      </c>
      <c r="V1215" s="506">
        <v>2018</v>
      </c>
      <c r="W1215" s="507" t="s">
        <v>392</v>
      </c>
      <c r="X1215" s="508" t="s">
        <v>396</v>
      </c>
      <c r="Y1215" s="64" t="s">
        <v>271</v>
      </c>
    </row>
    <row r="1216" spans="3:25" ht="14.25" customHeight="1" x14ac:dyDescent="0.2">
      <c r="C1216" s="509" t="str">
        <f t="shared" si="106"/>
        <v>United States | AKGD | 2019</v>
      </c>
      <c r="D1216" s="510" t="s">
        <v>395</v>
      </c>
      <c r="E1216" s="511">
        <v>2019</v>
      </c>
      <c r="F1216" s="512">
        <v>0.151</v>
      </c>
      <c r="G1216" s="513">
        <v>0.10100000000000001</v>
      </c>
      <c r="H1216" s="513">
        <v>0.57099999999999995</v>
      </c>
      <c r="I1216" s="514">
        <v>0</v>
      </c>
      <c r="J1216" s="514"/>
      <c r="K1216" s="515">
        <v>0</v>
      </c>
      <c r="L1216" s="516">
        <v>8.0000000000000002E-3</v>
      </c>
      <c r="M1216" s="517">
        <v>0.14399999999999999</v>
      </c>
      <c r="N1216" s="517">
        <v>0</v>
      </c>
      <c r="O1216" s="517">
        <v>0</v>
      </c>
      <c r="P1216" s="517"/>
      <c r="Q1216" s="517">
        <v>2.5000000000000001E-2</v>
      </c>
      <c r="R1216" s="518"/>
      <c r="S1216" s="519">
        <f t="shared" si="107"/>
        <v>0.82299999999999995</v>
      </c>
      <c r="T1216" s="520">
        <f t="shared" si="108"/>
        <v>0.17699999999999999</v>
      </c>
      <c r="U1216" s="521">
        <f t="shared" si="109"/>
        <v>0.17699999999999999</v>
      </c>
      <c r="V1216" s="522">
        <v>2019</v>
      </c>
      <c r="W1216" s="523" t="s">
        <v>393</v>
      </c>
      <c r="X1216" s="524" t="s">
        <v>396</v>
      </c>
      <c r="Y1216" s="64" t="s">
        <v>271</v>
      </c>
    </row>
    <row r="1217" spans="3:25" ht="14.25" customHeight="1" x14ac:dyDescent="0.2">
      <c r="C1217" s="509" t="str">
        <f t="shared" si="106"/>
        <v>United States | AKGD | 2020</v>
      </c>
      <c r="D1217" s="510" t="s">
        <v>395</v>
      </c>
      <c r="E1217" s="511">
        <v>2020</v>
      </c>
      <c r="F1217" s="512">
        <v>0.151</v>
      </c>
      <c r="G1217" s="513">
        <v>0.10100000000000001</v>
      </c>
      <c r="H1217" s="513">
        <v>0.57099999999999995</v>
      </c>
      <c r="I1217" s="514">
        <v>0</v>
      </c>
      <c r="J1217" s="514"/>
      <c r="K1217" s="515">
        <v>0</v>
      </c>
      <c r="L1217" s="516">
        <v>8.0000000000000002E-3</v>
      </c>
      <c r="M1217" s="517">
        <v>0.14399999999999999</v>
      </c>
      <c r="N1217" s="517">
        <v>0</v>
      </c>
      <c r="O1217" s="517">
        <v>0</v>
      </c>
      <c r="P1217" s="517"/>
      <c r="Q1217" s="517">
        <v>2.5000000000000001E-2</v>
      </c>
      <c r="R1217" s="518"/>
      <c r="S1217" s="519">
        <f t="shared" si="107"/>
        <v>0.82299999999999995</v>
      </c>
      <c r="T1217" s="520">
        <f t="shared" si="108"/>
        <v>0.17699999999999999</v>
      </c>
      <c r="U1217" s="521">
        <f t="shared" si="109"/>
        <v>0.17699999999999999</v>
      </c>
      <c r="V1217" s="522">
        <v>2019</v>
      </c>
      <c r="W1217" s="523" t="s">
        <v>393</v>
      </c>
      <c r="X1217" s="524" t="s">
        <v>396</v>
      </c>
      <c r="Y1217" s="64" t="s">
        <v>271</v>
      </c>
    </row>
    <row r="1218" spans="3:25" ht="14.25" customHeight="1" x14ac:dyDescent="0.2">
      <c r="C1218" s="509" t="str">
        <f t="shared" si="106"/>
        <v>United States | AKGD | 2021</v>
      </c>
      <c r="D1218" s="510" t="s">
        <v>395</v>
      </c>
      <c r="E1218" s="511">
        <v>2021</v>
      </c>
      <c r="F1218" s="512">
        <v>0.155</v>
      </c>
      <c r="G1218" s="513">
        <v>0.124</v>
      </c>
      <c r="H1218" s="513">
        <v>0.54300000000000004</v>
      </c>
      <c r="I1218" s="514">
        <v>0</v>
      </c>
      <c r="J1218" s="514"/>
      <c r="K1218" s="515">
        <v>0</v>
      </c>
      <c r="L1218" s="516">
        <v>8.0000000000000002E-3</v>
      </c>
      <c r="M1218" s="517">
        <v>0.15</v>
      </c>
      <c r="N1218" s="517">
        <v>0</v>
      </c>
      <c r="O1218" s="517">
        <v>0</v>
      </c>
      <c r="P1218" s="517"/>
      <c r="Q1218" s="517">
        <v>2.1000000000000001E-2</v>
      </c>
      <c r="R1218" s="518"/>
      <c r="S1218" s="519">
        <f t="shared" si="107"/>
        <v>0.82099999999999995</v>
      </c>
      <c r="T1218" s="520">
        <f t="shared" si="108"/>
        <v>0.17899999999999999</v>
      </c>
      <c r="U1218" s="521">
        <f t="shared" si="109"/>
        <v>0.17899999999999999</v>
      </c>
      <c r="V1218" s="522">
        <v>2020</v>
      </c>
      <c r="W1218" s="523" t="s">
        <v>394</v>
      </c>
      <c r="X1218" s="524" t="s">
        <v>396</v>
      </c>
      <c r="Y1218" s="64" t="s">
        <v>271</v>
      </c>
    </row>
    <row r="1219" spans="3:25" ht="14.25" customHeight="1" x14ac:dyDescent="0.2">
      <c r="C1219" s="509" t="str">
        <f t="shared" si="106"/>
        <v>United States | AKGD | 2022</v>
      </c>
      <c r="D1219" s="510" t="s">
        <v>395</v>
      </c>
      <c r="E1219" s="511">
        <v>2022</v>
      </c>
      <c r="F1219" s="512">
        <v>0.153</v>
      </c>
      <c r="G1219" s="513">
        <v>9.8000000000000004E-2</v>
      </c>
      <c r="H1219" s="513">
        <v>0.60599999999999998</v>
      </c>
      <c r="I1219" s="514">
        <v>0</v>
      </c>
      <c r="J1219" s="514"/>
      <c r="K1219" s="515">
        <v>0</v>
      </c>
      <c r="L1219" s="516">
        <v>8.0000000000000002E-3</v>
      </c>
      <c r="M1219" s="517">
        <v>0.115</v>
      </c>
      <c r="N1219" s="517">
        <v>0</v>
      </c>
      <c r="O1219" s="517">
        <v>0</v>
      </c>
      <c r="P1219" s="517"/>
      <c r="Q1219" s="517">
        <v>2.1000000000000001E-2</v>
      </c>
      <c r="R1219" s="518"/>
      <c r="S1219" s="519">
        <f t="shared" si="107"/>
        <v>0.85599999999999998</v>
      </c>
      <c r="T1219" s="520">
        <f t="shared" si="108"/>
        <v>0.14399999999999999</v>
      </c>
      <c r="U1219" s="521">
        <f t="shared" si="109"/>
        <v>0.14399999999999999</v>
      </c>
      <c r="V1219" s="522">
        <v>2021</v>
      </c>
      <c r="W1219" s="523" t="s">
        <v>789</v>
      </c>
      <c r="X1219" s="524" t="s">
        <v>396</v>
      </c>
      <c r="Y1219" s="64" t="s">
        <v>271</v>
      </c>
    </row>
    <row r="1220" spans="3:25" ht="14.25" customHeight="1" x14ac:dyDescent="0.2">
      <c r="C1220" s="509" t="str">
        <f t="shared" si="106"/>
        <v>United States | AKGD | 2023</v>
      </c>
      <c r="D1220" s="510" t="s">
        <v>395</v>
      </c>
      <c r="E1220" s="511">
        <v>2023</v>
      </c>
      <c r="F1220" s="512"/>
      <c r="G1220" s="513"/>
      <c r="H1220" s="513"/>
      <c r="I1220" s="514"/>
      <c r="J1220" s="514"/>
      <c r="K1220" s="515"/>
      <c r="L1220" s="516"/>
      <c r="M1220" s="517"/>
      <c r="N1220" s="517"/>
      <c r="O1220" s="517"/>
      <c r="P1220" s="517"/>
      <c r="Q1220" s="517"/>
      <c r="R1220" s="518"/>
      <c r="S1220" s="519" t="str">
        <f t="shared" si="107"/>
        <v/>
      </c>
      <c r="T1220" s="520" t="str">
        <f t="shared" si="108"/>
        <v/>
      </c>
      <c r="U1220" s="521" t="str">
        <f t="shared" si="109"/>
        <v/>
      </c>
      <c r="V1220" s="522"/>
      <c r="W1220" s="523"/>
      <c r="X1220" s="524"/>
      <c r="Y1220" s="64" t="s">
        <v>271</v>
      </c>
    </row>
    <row r="1221" spans="3:25" ht="14.25" customHeight="1" x14ac:dyDescent="0.2">
      <c r="C1221" s="509" t="str">
        <f t="shared" si="106"/>
        <v>United States | AKGD | 2024</v>
      </c>
      <c r="D1221" s="510" t="s">
        <v>395</v>
      </c>
      <c r="E1221" s="511">
        <v>2024</v>
      </c>
      <c r="F1221" s="512"/>
      <c r="G1221" s="513"/>
      <c r="H1221" s="513"/>
      <c r="I1221" s="514"/>
      <c r="J1221" s="514"/>
      <c r="K1221" s="515"/>
      <c r="L1221" s="516"/>
      <c r="M1221" s="517"/>
      <c r="N1221" s="517"/>
      <c r="O1221" s="517"/>
      <c r="P1221" s="517"/>
      <c r="Q1221" s="517"/>
      <c r="R1221" s="518"/>
      <c r="S1221" s="519" t="str">
        <f t="shared" si="107"/>
        <v/>
      </c>
      <c r="T1221" s="520" t="str">
        <f t="shared" si="108"/>
        <v/>
      </c>
      <c r="U1221" s="521" t="str">
        <f t="shared" si="109"/>
        <v/>
      </c>
      <c r="V1221" s="522"/>
      <c r="W1221" s="523"/>
      <c r="X1221" s="524"/>
      <c r="Y1221" s="64" t="s">
        <v>271</v>
      </c>
    </row>
    <row r="1222" spans="3:25" ht="14.25" customHeight="1" x14ac:dyDescent="0.2">
      <c r="C1222" s="509" t="str">
        <f t="shared" si="106"/>
        <v>United States | AKGD | 2025</v>
      </c>
      <c r="D1222" s="510" t="s">
        <v>395</v>
      </c>
      <c r="E1222" s="511">
        <v>2025</v>
      </c>
      <c r="F1222" s="512"/>
      <c r="G1222" s="513"/>
      <c r="H1222" s="513"/>
      <c r="I1222" s="514"/>
      <c r="J1222" s="514"/>
      <c r="K1222" s="515"/>
      <c r="L1222" s="516"/>
      <c r="M1222" s="517"/>
      <c r="N1222" s="517"/>
      <c r="O1222" s="517"/>
      <c r="P1222" s="517"/>
      <c r="Q1222" s="517"/>
      <c r="R1222" s="518"/>
      <c r="S1222" s="519" t="str">
        <f t="shared" si="107"/>
        <v/>
      </c>
      <c r="T1222" s="520" t="str">
        <f t="shared" si="108"/>
        <v/>
      </c>
      <c r="U1222" s="521" t="str">
        <f t="shared" si="109"/>
        <v/>
      </c>
      <c r="V1222" s="522"/>
      <c r="W1222" s="523"/>
      <c r="X1222" s="524"/>
      <c r="Y1222" s="64" t="s">
        <v>271</v>
      </c>
    </row>
    <row r="1223" spans="3:25" ht="14.25" customHeight="1" x14ac:dyDescent="0.2">
      <c r="C1223" s="509" t="str">
        <f t="shared" ref="C1223:C1286" si="110">D1223&amp;" | "&amp;E1223</f>
        <v>United States | AKGD | 2026</v>
      </c>
      <c r="D1223" s="510" t="s">
        <v>395</v>
      </c>
      <c r="E1223" s="511">
        <v>2026</v>
      </c>
      <c r="F1223" s="512"/>
      <c r="G1223" s="513"/>
      <c r="H1223" s="513"/>
      <c r="I1223" s="514"/>
      <c r="J1223" s="514"/>
      <c r="K1223" s="515"/>
      <c r="L1223" s="516"/>
      <c r="M1223" s="517"/>
      <c r="N1223" s="517"/>
      <c r="O1223" s="517"/>
      <c r="P1223" s="517"/>
      <c r="Q1223" s="517"/>
      <c r="R1223" s="518"/>
      <c r="S1223" s="519" t="str">
        <f t="shared" si="107"/>
        <v/>
      </c>
      <c r="T1223" s="520" t="str">
        <f t="shared" si="108"/>
        <v/>
      </c>
      <c r="U1223" s="521" t="str">
        <f t="shared" si="109"/>
        <v/>
      </c>
      <c r="V1223" s="522"/>
      <c r="W1223" s="523"/>
      <c r="X1223" s="524"/>
      <c r="Y1223" s="64" t="s">
        <v>271</v>
      </c>
    </row>
    <row r="1224" spans="3:25" ht="14.25" customHeight="1" x14ac:dyDescent="0.2">
      <c r="C1224" s="509" t="str">
        <f t="shared" si="110"/>
        <v>United States | AKGD | 2027</v>
      </c>
      <c r="D1224" s="510" t="s">
        <v>395</v>
      </c>
      <c r="E1224" s="511">
        <v>2027</v>
      </c>
      <c r="F1224" s="512"/>
      <c r="G1224" s="513"/>
      <c r="H1224" s="513"/>
      <c r="I1224" s="514"/>
      <c r="J1224" s="514"/>
      <c r="K1224" s="515"/>
      <c r="L1224" s="516"/>
      <c r="M1224" s="517"/>
      <c r="N1224" s="517"/>
      <c r="O1224" s="517"/>
      <c r="P1224" s="517"/>
      <c r="Q1224" s="517"/>
      <c r="R1224" s="518"/>
      <c r="S1224" s="519" t="str">
        <f t="shared" si="107"/>
        <v/>
      </c>
      <c r="T1224" s="520" t="str">
        <f t="shared" si="108"/>
        <v/>
      </c>
      <c r="U1224" s="521" t="str">
        <f t="shared" si="109"/>
        <v/>
      </c>
      <c r="V1224" s="522"/>
      <c r="W1224" s="523"/>
      <c r="X1224" s="524"/>
      <c r="Y1224" s="64" t="s">
        <v>271</v>
      </c>
    </row>
    <row r="1225" spans="3:25" ht="14.25" customHeight="1" x14ac:dyDescent="0.2">
      <c r="C1225" s="509" t="str">
        <f t="shared" si="110"/>
        <v>United States | AKGD | 2028</v>
      </c>
      <c r="D1225" s="510" t="s">
        <v>395</v>
      </c>
      <c r="E1225" s="511">
        <v>2028</v>
      </c>
      <c r="F1225" s="512"/>
      <c r="G1225" s="513"/>
      <c r="H1225" s="513"/>
      <c r="I1225" s="514"/>
      <c r="J1225" s="514"/>
      <c r="K1225" s="515"/>
      <c r="L1225" s="516"/>
      <c r="M1225" s="517"/>
      <c r="N1225" s="517"/>
      <c r="O1225" s="517"/>
      <c r="P1225" s="517"/>
      <c r="Q1225" s="517"/>
      <c r="R1225" s="518"/>
      <c r="S1225" s="519" t="str">
        <f t="shared" si="107"/>
        <v/>
      </c>
      <c r="T1225" s="520" t="str">
        <f t="shared" si="108"/>
        <v/>
      </c>
      <c r="U1225" s="521" t="str">
        <f t="shared" si="109"/>
        <v/>
      </c>
      <c r="V1225" s="522"/>
      <c r="W1225" s="523"/>
      <c r="X1225" s="524"/>
      <c r="Y1225" s="64" t="s">
        <v>271</v>
      </c>
    </row>
    <row r="1226" spans="3:25" ht="14.25" customHeight="1" x14ac:dyDescent="0.2">
      <c r="C1226" s="509" t="str">
        <f t="shared" si="110"/>
        <v>United States | AKGD | 2029</v>
      </c>
      <c r="D1226" s="510" t="s">
        <v>395</v>
      </c>
      <c r="E1226" s="511">
        <v>2029</v>
      </c>
      <c r="F1226" s="512"/>
      <c r="G1226" s="513"/>
      <c r="H1226" s="513"/>
      <c r="I1226" s="514"/>
      <c r="J1226" s="514"/>
      <c r="K1226" s="515"/>
      <c r="L1226" s="516"/>
      <c r="M1226" s="517"/>
      <c r="N1226" s="517"/>
      <c r="O1226" s="517"/>
      <c r="P1226" s="517"/>
      <c r="Q1226" s="517"/>
      <c r="R1226" s="518"/>
      <c r="S1226" s="519" t="str">
        <f t="shared" si="107"/>
        <v/>
      </c>
      <c r="T1226" s="520" t="str">
        <f t="shared" si="108"/>
        <v/>
      </c>
      <c r="U1226" s="521" t="str">
        <f t="shared" si="109"/>
        <v/>
      </c>
      <c r="V1226" s="522"/>
      <c r="W1226" s="523"/>
      <c r="X1226" s="524"/>
      <c r="Y1226" s="64" t="s">
        <v>271</v>
      </c>
    </row>
    <row r="1227" spans="3:25" ht="14.25" customHeight="1" thickBot="1" x14ac:dyDescent="0.25">
      <c r="C1227" s="525" t="str">
        <f t="shared" si="110"/>
        <v>United States | AKGD | 2030</v>
      </c>
      <c r="D1227" s="526" t="s">
        <v>395</v>
      </c>
      <c r="E1227" s="527">
        <v>2030</v>
      </c>
      <c r="F1227" s="528"/>
      <c r="G1227" s="529"/>
      <c r="H1227" s="529"/>
      <c r="I1227" s="530"/>
      <c r="J1227" s="530"/>
      <c r="K1227" s="531"/>
      <c r="L1227" s="532"/>
      <c r="M1227" s="533"/>
      <c r="N1227" s="533"/>
      <c r="O1227" s="533"/>
      <c r="P1227" s="533"/>
      <c r="Q1227" s="533"/>
      <c r="R1227" s="534"/>
      <c r="S1227" s="535" t="str">
        <f t="shared" si="107"/>
        <v/>
      </c>
      <c r="T1227" s="536" t="str">
        <f t="shared" si="108"/>
        <v/>
      </c>
      <c r="U1227" s="537" t="str">
        <f t="shared" si="109"/>
        <v/>
      </c>
      <c r="V1227" s="538"/>
      <c r="W1227" s="539"/>
      <c r="X1227" s="540"/>
      <c r="Y1227" s="64" t="s">
        <v>271</v>
      </c>
    </row>
    <row r="1228" spans="3:25" ht="14.25" customHeight="1" x14ac:dyDescent="0.2">
      <c r="C1228" s="493" t="str">
        <f t="shared" si="110"/>
        <v>United States | AKMS | 2018</v>
      </c>
      <c r="D1228" s="494" t="s">
        <v>397</v>
      </c>
      <c r="E1228" s="495">
        <v>2018</v>
      </c>
      <c r="F1228" s="496">
        <v>0</v>
      </c>
      <c r="G1228" s="497">
        <v>0.26291528748604898</v>
      </c>
      <c r="H1228" s="497">
        <v>7.1501028872410402E-2</v>
      </c>
      <c r="I1228" s="498">
        <v>0</v>
      </c>
      <c r="J1228" s="498"/>
      <c r="K1228" s="499">
        <v>0</v>
      </c>
      <c r="L1228" s="500">
        <v>1.74008257700164E-3</v>
      </c>
      <c r="M1228" s="501">
        <v>0.64357091061155702</v>
      </c>
      <c r="N1228" s="501">
        <v>0</v>
      </c>
      <c r="O1228" s="501">
        <v>0</v>
      </c>
      <c r="P1228" s="501"/>
      <c r="Q1228" s="501">
        <v>2.0691841520129199E-2</v>
      </c>
      <c r="R1228" s="502"/>
      <c r="S1228" s="503">
        <f t="shared" si="107"/>
        <v>0.33399716529131218</v>
      </c>
      <c r="T1228" s="504">
        <f t="shared" si="108"/>
        <v>0.66600283470868782</v>
      </c>
      <c r="U1228" s="505">
        <f t="shared" si="109"/>
        <v>0.66600283470868782</v>
      </c>
      <c r="V1228" s="506">
        <v>2018</v>
      </c>
      <c r="W1228" s="507" t="s">
        <v>392</v>
      </c>
      <c r="X1228" s="508" t="s">
        <v>396</v>
      </c>
      <c r="Y1228" s="64" t="s">
        <v>271</v>
      </c>
    </row>
    <row r="1229" spans="3:25" ht="14.25" customHeight="1" x14ac:dyDescent="0.2">
      <c r="C1229" s="509" t="str">
        <f t="shared" si="110"/>
        <v>United States | AKMS | 2019</v>
      </c>
      <c r="D1229" s="510" t="s">
        <v>397</v>
      </c>
      <c r="E1229" s="511">
        <v>2019</v>
      </c>
      <c r="F1229" s="512">
        <v>0</v>
      </c>
      <c r="G1229" s="513">
        <v>0.28499999999999998</v>
      </c>
      <c r="H1229" s="513">
        <v>7.0000000000000007E-2</v>
      </c>
      <c r="I1229" s="514">
        <v>0</v>
      </c>
      <c r="J1229" s="514"/>
      <c r="K1229" s="515">
        <v>0</v>
      </c>
      <c r="L1229" s="516">
        <v>0</v>
      </c>
      <c r="M1229" s="517">
        <v>0.626</v>
      </c>
      <c r="N1229" s="517">
        <v>0</v>
      </c>
      <c r="O1229" s="517">
        <v>0</v>
      </c>
      <c r="P1229" s="517"/>
      <c r="Q1229" s="517">
        <v>1.9E-2</v>
      </c>
      <c r="R1229" s="518"/>
      <c r="S1229" s="519">
        <f t="shared" si="107"/>
        <v>0.35499999999999998</v>
      </c>
      <c r="T1229" s="520">
        <f t="shared" si="108"/>
        <v>0.64500000000000002</v>
      </c>
      <c r="U1229" s="521">
        <f t="shared" si="109"/>
        <v>0.64500000000000002</v>
      </c>
      <c r="V1229" s="522">
        <v>2019</v>
      </c>
      <c r="W1229" s="523" t="s">
        <v>393</v>
      </c>
      <c r="X1229" s="524" t="s">
        <v>396</v>
      </c>
      <c r="Y1229" s="64" t="s">
        <v>271</v>
      </c>
    </row>
    <row r="1230" spans="3:25" ht="14.25" customHeight="1" x14ac:dyDescent="0.2">
      <c r="C1230" s="509" t="str">
        <f t="shared" si="110"/>
        <v>United States | AKMS | 2020</v>
      </c>
      <c r="D1230" s="510" t="s">
        <v>397</v>
      </c>
      <c r="E1230" s="511">
        <v>2020</v>
      </c>
      <c r="F1230" s="512">
        <v>0</v>
      </c>
      <c r="G1230" s="513">
        <v>0.28499999999999998</v>
      </c>
      <c r="H1230" s="513">
        <v>7.0000000000000007E-2</v>
      </c>
      <c r="I1230" s="514">
        <v>0</v>
      </c>
      <c r="J1230" s="514"/>
      <c r="K1230" s="515">
        <v>0</v>
      </c>
      <c r="L1230" s="516">
        <v>0</v>
      </c>
      <c r="M1230" s="517">
        <v>0.626</v>
      </c>
      <c r="N1230" s="517">
        <v>0</v>
      </c>
      <c r="O1230" s="517">
        <v>0</v>
      </c>
      <c r="P1230" s="517"/>
      <c r="Q1230" s="517">
        <v>1.9E-2</v>
      </c>
      <c r="R1230" s="518"/>
      <c r="S1230" s="519">
        <f t="shared" si="107"/>
        <v>0.35499999999999998</v>
      </c>
      <c r="T1230" s="520">
        <f t="shared" si="108"/>
        <v>0.64500000000000002</v>
      </c>
      <c r="U1230" s="521">
        <f t="shared" si="109"/>
        <v>0.64500000000000002</v>
      </c>
      <c r="V1230" s="522">
        <v>2019</v>
      </c>
      <c r="W1230" s="523" t="s">
        <v>393</v>
      </c>
      <c r="X1230" s="524" t="s">
        <v>396</v>
      </c>
      <c r="Y1230" s="64" t="s">
        <v>271</v>
      </c>
    </row>
    <row r="1231" spans="3:25" ht="14.25" customHeight="1" x14ac:dyDescent="0.2">
      <c r="C1231" s="509" t="str">
        <f t="shared" si="110"/>
        <v>United States | AKMS | 2021</v>
      </c>
      <c r="D1231" s="510" t="s">
        <v>397</v>
      </c>
      <c r="E1231" s="511">
        <v>2021</v>
      </c>
      <c r="F1231" s="512">
        <v>0</v>
      </c>
      <c r="G1231" s="513">
        <v>0.27100000000000002</v>
      </c>
      <c r="H1231" s="513">
        <v>7.3999999999999996E-2</v>
      </c>
      <c r="I1231" s="514">
        <v>0</v>
      </c>
      <c r="J1231" s="514"/>
      <c r="K1231" s="515">
        <v>0</v>
      </c>
      <c r="L1231" s="516">
        <v>0</v>
      </c>
      <c r="M1231" s="517">
        <v>0.63400000000000001</v>
      </c>
      <c r="N1231" s="517">
        <v>0</v>
      </c>
      <c r="O1231" s="517">
        <v>0</v>
      </c>
      <c r="P1231" s="517"/>
      <c r="Q1231" s="517">
        <v>2.1000000000000001E-2</v>
      </c>
      <c r="R1231" s="518"/>
      <c r="S1231" s="519">
        <f t="shared" si="107"/>
        <v>0.34499999999999997</v>
      </c>
      <c r="T1231" s="520">
        <f t="shared" si="108"/>
        <v>0.65500000000000003</v>
      </c>
      <c r="U1231" s="521">
        <f t="shared" si="109"/>
        <v>0.65500000000000003</v>
      </c>
      <c r="V1231" s="522">
        <v>2020</v>
      </c>
      <c r="W1231" s="523" t="s">
        <v>394</v>
      </c>
      <c r="X1231" s="524" t="s">
        <v>396</v>
      </c>
      <c r="Y1231" s="64" t="s">
        <v>271</v>
      </c>
    </row>
    <row r="1232" spans="3:25" ht="14.25" customHeight="1" x14ac:dyDescent="0.2">
      <c r="C1232" s="509" t="str">
        <f t="shared" si="110"/>
        <v>United States | AKMS | 2022</v>
      </c>
      <c r="D1232" s="510" t="s">
        <v>397</v>
      </c>
      <c r="E1232" s="511">
        <v>2022</v>
      </c>
      <c r="F1232" s="512">
        <v>0</v>
      </c>
      <c r="G1232" s="513">
        <v>0.251</v>
      </c>
      <c r="H1232" s="513">
        <v>6.0999999999999999E-2</v>
      </c>
      <c r="I1232" s="514">
        <v>0</v>
      </c>
      <c r="J1232" s="514"/>
      <c r="K1232" s="515">
        <v>0</v>
      </c>
      <c r="L1232" s="516">
        <v>0</v>
      </c>
      <c r="M1232" s="517">
        <v>0.67100000000000004</v>
      </c>
      <c r="N1232" s="517">
        <v>0</v>
      </c>
      <c r="O1232" s="517">
        <v>0</v>
      </c>
      <c r="P1232" s="517"/>
      <c r="Q1232" s="517">
        <v>1.7999999999999999E-2</v>
      </c>
      <c r="R1232" s="518"/>
      <c r="S1232" s="519">
        <f t="shared" si="107"/>
        <v>0.31099999999999994</v>
      </c>
      <c r="T1232" s="520">
        <f t="shared" si="108"/>
        <v>0.68900000000000006</v>
      </c>
      <c r="U1232" s="521">
        <f t="shared" si="109"/>
        <v>0.68900000000000006</v>
      </c>
      <c r="V1232" s="522">
        <v>2021</v>
      </c>
      <c r="W1232" s="523" t="s">
        <v>789</v>
      </c>
      <c r="X1232" s="524" t="s">
        <v>396</v>
      </c>
      <c r="Y1232" s="64" t="s">
        <v>271</v>
      </c>
    </row>
    <row r="1233" spans="3:25" ht="14.25" customHeight="1" x14ac:dyDescent="0.2">
      <c r="C1233" s="509" t="str">
        <f t="shared" si="110"/>
        <v>United States | AKMS | 2023</v>
      </c>
      <c r="D1233" s="510" t="s">
        <v>397</v>
      </c>
      <c r="E1233" s="511">
        <v>2023</v>
      </c>
      <c r="F1233" s="512"/>
      <c r="G1233" s="513"/>
      <c r="H1233" s="513"/>
      <c r="I1233" s="514"/>
      <c r="J1233" s="514"/>
      <c r="K1233" s="515"/>
      <c r="L1233" s="516"/>
      <c r="M1233" s="517"/>
      <c r="N1233" s="517"/>
      <c r="O1233" s="517"/>
      <c r="P1233" s="517"/>
      <c r="Q1233" s="517"/>
      <c r="R1233" s="518"/>
      <c r="S1233" s="519" t="str">
        <f t="shared" si="107"/>
        <v/>
      </c>
      <c r="T1233" s="520" t="str">
        <f t="shared" si="108"/>
        <v/>
      </c>
      <c r="U1233" s="521" t="str">
        <f t="shared" si="109"/>
        <v/>
      </c>
      <c r="V1233" s="522"/>
      <c r="W1233" s="523"/>
      <c r="X1233" s="524"/>
      <c r="Y1233" s="64" t="s">
        <v>271</v>
      </c>
    </row>
    <row r="1234" spans="3:25" ht="14.25" customHeight="1" x14ac:dyDescent="0.2">
      <c r="C1234" s="509" t="str">
        <f t="shared" si="110"/>
        <v>United States | AKMS | 2024</v>
      </c>
      <c r="D1234" s="510" t="s">
        <v>397</v>
      </c>
      <c r="E1234" s="511">
        <v>2024</v>
      </c>
      <c r="F1234" s="512"/>
      <c r="G1234" s="513"/>
      <c r="H1234" s="513"/>
      <c r="I1234" s="514"/>
      <c r="J1234" s="514"/>
      <c r="K1234" s="515"/>
      <c r="L1234" s="516"/>
      <c r="M1234" s="517"/>
      <c r="N1234" s="517"/>
      <c r="O1234" s="517"/>
      <c r="P1234" s="517"/>
      <c r="Q1234" s="517"/>
      <c r="R1234" s="518"/>
      <c r="S1234" s="519" t="str">
        <f t="shared" si="107"/>
        <v/>
      </c>
      <c r="T1234" s="520" t="str">
        <f t="shared" si="108"/>
        <v/>
      </c>
      <c r="U1234" s="521" t="str">
        <f t="shared" si="109"/>
        <v/>
      </c>
      <c r="V1234" s="522"/>
      <c r="W1234" s="523"/>
      <c r="X1234" s="524"/>
      <c r="Y1234" s="64" t="s">
        <v>271</v>
      </c>
    </row>
    <row r="1235" spans="3:25" ht="14.25" customHeight="1" x14ac:dyDescent="0.2">
      <c r="C1235" s="509" t="str">
        <f t="shared" si="110"/>
        <v>United States | AKMS | 2025</v>
      </c>
      <c r="D1235" s="510" t="s">
        <v>397</v>
      </c>
      <c r="E1235" s="511">
        <v>2025</v>
      </c>
      <c r="F1235" s="512"/>
      <c r="G1235" s="513"/>
      <c r="H1235" s="513"/>
      <c r="I1235" s="514"/>
      <c r="J1235" s="514"/>
      <c r="K1235" s="515"/>
      <c r="L1235" s="516"/>
      <c r="M1235" s="517"/>
      <c r="N1235" s="517"/>
      <c r="O1235" s="517"/>
      <c r="P1235" s="517"/>
      <c r="Q1235" s="517"/>
      <c r="R1235" s="518"/>
      <c r="S1235" s="519" t="str">
        <f t="shared" si="107"/>
        <v/>
      </c>
      <c r="T1235" s="520" t="str">
        <f t="shared" si="108"/>
        <v/>
      </c>
      <c r="U1235" s="521" t="str">
        <f t="shared" si="109"/>
        <v/>
      </c>
      <c r="V1235" s="522"/>
      <c r="W1235" s="523"/>
      <c r="X1235" s="524"/>
      <c r="Y1235" s="64" t="s">
        <v>271</v>
      </c>
    </row>
    <row r="1236" spans="3:25" ht="14.25" customHeight="1" x14ac:dyDescent="0.2">
      <c r="C1236" s="509" t="str">
        <f t="shared" si="110"/>
        <v>United States | AKMS | 2026</v>
      </c>
      <c r="D1236" s="510" t="s">
        <v>397</v>
      </c>
      <c r="E1236" s="511">
        <v>2026</v>
      </c>
      <c r="F1236" s="512"/>
      <c r="G1236" s="513"/>
      <c r="H1236" s="513"/>
      <c r="I1236" s="514"/>
      <c r="J1236" s="514"/>
      <c r="K1236" s="515"/>
      <c r="L1236" s="516"/>
      <c r="M1236" s="517"/>
      <c r="N1236" s="517"/>
      <c r="O1236" s="517"/>
      <c r="P1236" s="517"/>
      <c r="Q1236" s="517"/>
      <c r="R1236" s="518"/>
      <c r="S1236" s="519" t="str">
        <f t="shared" si="107"/>
        <v/>
      </c>
      <c r="T1236" s="520" t="str">
        <f t="shared" si="108"/>
        <v/>
      </c>
      <c r="U1236" s="521" t="str">
        <f t="shared" si="109"/>
        <v/>
      </c>
      <c r="V1236" s="522"/>
      <c r="W1236" s="523"/>
      <c r="X1236" s="524"/>
      <c r="Y1236" s="64" t="s">
        <v>271</v>
      </c>
    </row>
    <row r="1237" spans="3:25" ht="14.25" customHeight="1" x14ac:dyDescent="0.2">
      <c r="C1237" s="509" t="str">
        <f t="shared" si="110"/>
        <v>United States | AKMS | 2027</v>
      </c>
      <c r="D1237" s="510" t="s">
        <v>397</v>
      </c>
      <c r="E1237" s="511">
        <v>2027</v>
      </c>
      <c r="F1237" s="512"/>
      <c r="G1237" s="513"/>
      <c r="H1237" s="513"/>
      <c r="I1237" s="514"/>
      <c r="J1237" s="514"/>
      <c r="K1237" s="515"/>
      <c r="L1237" s="516"/>
      <c r="M1237" s="517"/>
      <c r="N1237" s="517"/>
      <c r="O1237" s="517"/>
      <c r="P1237" s="517"/>
      <c r="Q1237" s="517"/>
      <c r="R1237" s="518"/>
      <c r="S1237" s="519" t="str">
        <f t="shared" ref="S1237:S1300" si="111">IFERROR(1-U1237,"")</f>
        <v/>
      </c>
      <c r="T1237" s="520" t="str">
        <f t="shared" ref="T1237:T1300" si="112">IF(AND(ISBLANK(F1237),ISBLANK(H1237),ISBLANK(Q1237),ISBLANK(M1237)),"",SUM(K1237:R1237))</f>
        <v/>
      </c>
      <c r="U1237" s="521" t="str">
        <f t="shared" ref="U1237:U1300" si="113">IF(AND(ISBLANK(F1237),ISBLANK(H1237),ISBLANK(Q1237),ISBLANK(M1237)),"",SUM(L1237:R1237))</f>
        <v/>
      </c>
      <c r="V1237" s="522"/>
      <c r="W1237" s="523"/>
      <c r="X1237" s="524"/>
      <c r="Y1237" s="64" t="s">
        <v>271</v>
      </c>
    </row>
    <row r="1238" spans="3:25" ht="14.25" customHeight="1" x14ac:dyDescent="0.2">
      <c r="C1238" s="509" t="str">
        <f t="shared" si="110"/>
        <v>United States | AKMS | 2028</v>
      </c>
      <c r="D1238" s="510" t="s">
        <v>397</v>
      </c>
      <c r="E1238" s="511">
        <v>2028</v>
      </c>
      <c r="F1238" s="512"/>
      <c r="G1238" s="513"/>
      <c r="H1238" s="513"/>
      <c r="I1238" s="514"/>
      <c r="J1238" s="514"/>
      <c r="K1238" s="515"/>
      <c r="L1238" s="516"/>
      <c r="M1238" s="517"/>
      <c r="N1238" s="517"/>
      <c r="O1238" s="517"/>
      <c r="P1238" s="517"/>
      <c r="Q1238" s="517"/>
      <c r="R1238" s="518"/>
      <c r="S1238" s="519" t="str">
        <f t="shared" si="111"/>
        <v/>
      </c>
      <c r="T1238" s="520" t="str">
        <f t="shared" si="112"/>
        <v/>
      </c>
      <c r="U1238" s="521" t="str">
        <f t="shared" si="113"/>
        <v/>
      </c>
      <c r="V1238" s="522"/>
      <c r="W1238" s="523"/>
      <c r="X1238" s="524"/>
      <c r="Y1238" s="64" t="s">
        <v>271</v>
      </c>
    </row>
    <row r="1239" spans="3:25" ht="14.25" customHeight="1" x14ac:dyDescent="0.2">
      <c r="C1239" s="509" t="str">
        <f t="shared" si="110"/>
        <v>United States | AKMS | 2029</v>
      </c>
      <c r="D1239" s="510" t="s">
        <v>397</v>
      </c>
      <c r="E1239" s="511">
        <v>2029</v>
      </c>
      <c r="F1239" s="512"/>
      <c r="G1239" s="513"/>
      <c r="H1239" s="513"/>
      <c r="I1239" s="514"/>
      <c r="J1239" s="514"/>
      <c r="K1239" s="515"/>
      <c r="L1239" s="516"/>
      <c r="M1239" s="517"/>
      <c r="N1239" s="517"/>
      <c r="O1239" s="517"/>
      <c r="P1239" s="517"/>
      <c r="Q1239" s="517"/>
      <c r="R1239" s="518"/>
      <c r="S1239" s="519" t="str">
        <f t="shared" si="111"/>
        <v/>
      </c>
      <c r="T1239" s="520" t="str">
        <f t="shared" si="112"/>
        <v/>
      </c>
      <c r="U1239" s="521" t="str">
        <f t="shared" si="113"/>
        <v/>
      </c>
      <c r="V1239" s="522"/>
      <c r="W1239" s="523"/>
      <c r="X1239" s="524"/>
      <c r="Y1239" s="64" t="s">
        <v>271</v>
      </c>
    </row>
    <row r="1240" spans="3:25" ht="14.25" customHeight="1" thickBot="1" x14ac:dyDescent="0.25">
      <c r="C1240" s="525" t="str">
        <f t="shared" si="110"/>
        <v>United States | AKMS | 2030</v>
      </c>
      <c r="D1240" s="526" t="s">
        <v>397</v>
      </c>
      <c r="E1240" s="527">
        <v>2030</v>
      </c>
      <c r="F1240" s="528"/>
      <c r="G1240" s="529"/>
      <c r="H1240" s="529"/>
      <c r="I1240" s="530"/>
      <c r="J1240" s="530"/>
      <c r="K1240" s="531"/>
      <c r="L1240" s="532"/>
      <c r="M1240" s="533"/>
      <c r="N1240" s="533"/>
      <c r="O1240" s="533"/>
      <c r="P1240" s="533"/>
      <c r="Q1240" s="533"/>
      <c r="R1240" s="534"/>
      <c r="S1240" s="535" t="str">
        <f t="shared" si="111"/>
        <v/>
      </c>
      <c r="T1240" s="536" t="str">
        <f t="shared" si="112"/>
        <v/>
      </c>
      <c r="U1240" s="537" t="str">
        <f t="shared" si="113"/>
        <v/>
      </c>
      <c r="V1240" s="538"/>
      <c r="W1240" s="539"/>
      <c r="X1240" s="540"/>
      <c r="Y1240" s="64" t="s">
        <v>271</v>
      </c>
    </row>
    <row r="1241" spans="3:25" ht="14.25" customHeight="1" x14ac:dyDescent="0.2">
      <c r="C1241" s="493" t="str">
        <f t="shared" si="110"/>
        <v>United States | AZNM | 2018</v>
      </c>
      <c r="D1241" s="494" t="s">
        <v>398</v>
      </c>
      <c r="E1241" s="495">
        <v>2018</v>
      </c>
      <c r="F1241" s="496">
        <v>0.26698065411680899</v>
      </c>
      <c r="G1241" s="497">
        <v>4.2829949704403401E-4</v>
      </c>
      <c r="H1241" s="497">
        <v>0.41102676454201598</v>
      </c>
      <c r="I1241" s="498">
        <v>1.35201345886455E-4</v>
      </c>
      <c r="J1241" s="498"/>
      <c r="K1241" s="499">
        <v>0.18806545313024201</v>
      </c>
      <c r="L1241" s="500">
        <v>3.7517123735856298E-3</v>
      </c>
      <c r="M1241" s="501">
        <v>3.3676129760135197E-2</v>
      </c>
      <c r="N1241" s="501">
        <v>3.4438460698333902E-2</v>
      </c>
      <c r="O1241" s="501">
        <v>4.3783529163346602E-2</v>
      </c>
      <c r="P1241" s="501"/>
      <c r="Q1241" s="501">
        <v>1.7713795372601499E-2</v>
      </c>
      <c r="R1241" s="502"/>
      <c r="S1241" s="503">
        <f t="shared" si="111"/>
        <v>0.86663637263199722</v>
      </c>
      <c r="T1241" s="504">
        <f t="shared" si="112"/>
        <v>0.32142908049824481</v>
      </c>
      <c r="U1241" s="505">
        <f t="shared" si="113"/>
        <v>0.13336362736800284</v>
      </c>
      <c r="V1241" s="506">
        <v>2018</v>
      </c>
      <c r="W1241" s="507" t="s">
        <v>392</v>
      </c>
      <c r="X1241" s="508" t="s">
        <v>396</v>
      </c>
      <c r="Y1241" s="64" t="s">
        <v>271</v>
      </c>
    </row>
    <row r="1242" spans="3:25" ht="14.25" customHeight="1" x14ac:dyDescent="0.2">
      <c r="C1242" s="509" t="str">
        <f t="shared" si="110"/>
        <v>United States | AZNM | 2019</v>
      </c>
      <c r="D1242" s="510" t="s">
        <v>398</v>
      </c>
      <c r="E1242" s="511">
        <v>2019</v>
      </c>
      <c r="F1242" s="512">
        <v>0.223</v>
      </c>
      <c r="G1242" s="513">
        <v>1E-3</v>
      </c>
      <c r="H1242" s="513">
        <v>0.44900000000000001</v>
      </c>
      <c r="I1242" s="514">
        <v>0</v>
      </c>
      <c r="J1242" s="514"/>
      <c r="K1242" s="515">
        <v>0.188</v>
      </c>
      <c r="L1242" s="516">
        <v>4.0000000000000001E-3</v>
      </c>
      <c r="M1242" s="517">
        <v>3.1E-2</v>
      </c>
      <c r="N1242" s="517">
        <v>3.5999999999999997E-2</v>
      </c>
      <c r="O1242" s="517">
        <v>4.4999999999999998E-2</v>
      </c>
      <c r="P1242" s="517"/>
      <c r="Q1242" s="517">
        <v>2.1999999999999999E-2</v>
      </c>
      <c r="R1242" s="518"/>
      <c r="S1242" s="519">
        <f t="shared" si="111"/>
        <v>0.86199999999999999</v>
      </c>
      <c r="T1242" s="520">
        <f t="shared" si="112"/>
        <v>0.32600000000000001</v>
      </c>
      <c r="U1242" s="521">
        <f t="shared" si="113"/>
        <v>0.13800000000000001</v>
      </c>
      <c r="V1242" s="522">
        <v>2019</v>
      </c>
      <c r="W1242" s="523" t="s">
        <v>393</v>
      </c>
      <c r="X1242" s="524" t="s">
        <v>396</v>
      </c>
      <c r="Y1242" s="64" t="s">
        <v>271</v>
      </c>
    </row>
    <row r="1243" spans="3:25" ht="14.25" customHeight="1" x14ac:dyDescent="0.2">
      <c r="C1243" s="509" t="str">
        <f t="shared" si="110"/>
        <v>United States | AZNM | 2020</v>
      </c>
      <c r="D1243" s="510" t="s">
        <v>398</v>
      </c>
      <c r="E1243" s="511">
        <v>2020</v>
      </c>
      <c r="F1243" s="512">
        <v>0.223</v>
      </c>
      <c r="G1243" s="513">
        <v>1E-3</v>
      </c>
      <c r="H1243" s="513">
        <v>0.44900000000000001</v>
      </c>
      <c r="I1243" s="514">
        <v>0</v>
      </c>
      <c r="J1243" s="514"/>
      <c r="K1243" s="515">
        <v>0.188</v>
      </c>
      <c r="L1243" s="516">
        <v>4.0000000000000001E-3</v>
      </c>
      <c r="M1243" s="517">
        <v>3.1E-2</v>
      </c>
      <c r="N1243" s="517">
        <v>3.5999999999999997E-2</v>
      </c>
      <c r="O1243" s="517">
        <v>4.4999999999999998E-2</v>
      </c>
      <c r="P1243" s="517"/>
      <c r="Q1243" s="517">
        <v>2.1999999999999999E-2</v>
      </c>
      <c r="R1243" s="518"/>
      <c r="S1243" s="519">
        <f t="shared" si="111"/>
        <v>0.86199999999999999</v>
      </c>
      <c r="T1243" s="520">
        <f t="shared" si="112"/>
        <v>0.32600000000000001</v>
      </c>
      <c r="U1243" s="521">
        <f t="shared" si="113"/>
        <v>0.13800000000000001</v>
      </c>
      <c r="V1243" s="522">
        <v>2019</v>
      </c>
      <c r="W1243" s="523" t="s">
        <v>393</v>
      </c>
      <c r="X1243" s="524" t="s">
        <v>396</v>
      </c>
      <c r="Y1243" s="64" t="s">
        <v>271</v>
      </c>
    </row>
    <row r="1244" spans="3:25" ht="14.25" customHeight="1" x14ac:dyDescent="0.2">
      <c r="C1244" s="509" t="str">
        <f t="shared" si="110"/>
        <v>United States | AZNM | 2021</v>
      </c>
      <c r="D1244" s="510" t="s">
        <v>398</v>
      </c>
      <c r="E1244" s="511">
        <v>2021</v>
      </c>
      <c r="F1244" s="512">
        <v>0.16</v>
      </c>
      <c r="G1244" s="513">
        <v>0</v>
      </c>
      <c r="H1244" s="513">
        <v>0.497</v>
      </c>
      <c r="I1244" s="514">
        <v>0</v>
      </c>
      <c r="J1244" s="514"/>
      <c r="K1244" s="515">
        <v>0.191</v>
      </c>
      <c r="L1244" s="516">
        <v>4.0000000000000001E-3</v>
      </c>
      <c r="M1244" s="517">
        <v>3.4000000000000002E-2</v>
      </c>
      <c r="N1244" s="517">
        <v>3.5999999999999997E-2</v>
      </c>
      <c r="O1244" s="517">
        <v>5.1999999999999998E-2</v>
      </c>
      <c r="P1244" s="517"/>
      <c r="Q1244" s="517">
        <v>2.5999999999999999E-2</v>
      </c>
      <c r="R1244" s="518"/>
      <c r="S1244" s="519">
        <f t="shared" si="111"/>
        <v>0.84799999999999998</v>
      </c>
      <c r="T1244" s="520">
        <f t="shared" si="112"/>
        <v>0.34300000000000003</v>
      </c>
      <c r="U1244" s="521">
        <f t="shared" si="113"/>
        <v>0.152</v>
      </c>
      <c r="V1244" s="522">
        <v>2020</v>
      </c>
      <c r="W1244" s="523" t="s">
        <v>394</v>
      </c>
      <c r="X1244" s="524" t="s">
        <v>396</v>
      </c>
      <c r="Y1244" s="64" t="s">
        <v>271</v>
      </c>
    </row>
    <row r="1245" spans="3:25" ht="14.25" customHeight="1" x14ac:dyDescent="0.2">
      <c r="C1245" s="509" t="str">
        <f t="shared" si="110"/>
        <v>United States | AZNM | 2022</v>
      </c>
      <c r="D1245" s="510" t="s">
        <v>398</v>
      </c>
      <c r="E1245" s="511">
        <v>2022</v>
      </c>
      <c r="F1245" s="512">
        <v>0.16</v>
      </c>
      <c r="G1245" s="513">
        <v>1E-3</v>
      </c>
      <c r="H1245" s="513">
        <v>0.46800000000000003</v>
      </c>
      <c r="I1245" s="514">
        <v>0</v>
      </c>
      <c r="J1245" s="514"/>
      <c r="K1245" s="515">
        <v>0.188</v>
      </c>
      <c r="L1245" s="516">
        <v>4.0000000000000001E-3</v>
      </c>
      <c r="M1245" s="517">
        <v>3.4000000000000002E-2</v>
      </c>
      <c r="N1245" s="517">
        <v>3.4000000000000002E-2</v>
      </c>
      <c r="O1245" s="517">
        <v>0.06</v>
      </c>
      <c r="P1245" s="517"/>
      <c r="Q1245" s="517">
        <v>5.1999999999999998E-2</v>
      </c>
      <c r="R1245" s="518"/>
      <c r="S1245" s="519">
        <f t="shared" si="111"/>
        <v>0.81600000000000006</v>
      </c>
      <c r="T1245" s="520">
        <f t="shared" si="112"/>
        <v>0.372</v>
      </c>
      <c r="U1245" s="521">
        <f t="shared" si="113"/>
        <v>0.184</v>
      </c>
      <c r="V1245" s="522">
        <v>2021</v>
      </c>
      <c r="W1245" s="523" t="s">
        <v>789</v>
      </c>
      <c r="X1245" s="524" t="s">
        <v>396</v>
      </c>
      <c r="Y1245" s="64" t="s">
        <v>271</v>
      </c>
    </row>
    <row r="1246" spans="3:25" ht="14.25" customHeight="1" x14ac:dyDescent="0.2">
      <c r="C1246" s="509" t="str">
        <f t="shared" si="110"/>
        <v>United States | AZNM | 2023</v>
      </c>
      <c r="D1246" s="510" t="s">
        <v>398</v>
      </c>
      <c r="E1246" s="511">
        <v>2023</v>
      </c>
      <c r="F1246" s="512"/>
      <c r="G1246" s="513"/>
      <c r="H1246" s="513"/>
      <c r="I1246" s="514"/>
      <c r="J1246" s="514"/>
      <c r="K1246" s="515"/>
      <c r="L1246" s="516"/>
      <c r="M1246" s="517"/>
      <c r="N1246" s="517"/>
      <c r="O1246" s="517"/>
      <c r="P1246" s="517"/>
      <c r="Q1246" s="517"/>
      <c r="R1246" s="518"/>
      <c r="S1246" s="519" t="str">
        <f t="shared" si="111"/>
        <v/>
      </c>
      <c r="T1246" s="520" t="str">
        <f t="shared" si="112"/>
        <v/>
      </c>
      <c r="U1246" s="521" t="str">
        <f t="shared" si="113"/>
        <v/>
      </c>
      <c r="V1246" s="522"/>
      <c r="W1246" s="523"/>
      <c r="X1246" s="524"/>
      <c r="Y1246" s="64" t="s">
        <v>271</v>
      </c>
    </row>
    <row r="1247" spans="3:25" ht="14.25" customHeight="1" x14ac:dyDescent="0.2">
      <c r="C1247" s="509" t="str">
        <f t="shared" si="110"/>
        <v>United States | AZNM | 2024</v>
      </c>
      <c r="D1247" s="510" t="s">
        <v>398</v>
      </c>
      <c r="E1247" s="511">
        <v>2024</v>
      </c>
      <c r="F1247" s="512"/>
      <c r="G1247" s="513"/>
      <c r="H1247" s="513"/>
      <c r="I1247" s="514"/>
      <c r="J1247" s="514"/>
      <c r="K1247" s="515"/>
      <c r="L1247" s="516"/>
      <c r="M1247" s="517"/>
      <c r="N1247" s="517"/>
      <c r="O1247" s="517"/>
      <c r="P1247" s="517"/>
      <c r="Q1247" s="517"/>
      <c r="R1247" s="518"/>
      <c r="S1247" s="519" t="str">
        <f t="shared" si="111"/>
        <v/>
      </c>
      <c r="T1247" s="520" t="str">
        <f t="shared" si="112"/>
        <v/>
      </c>
      <c r="U1247" s="521" t="str">
        <f t="shared" si="113"/>
        <v/>
      </c>
      <c r="V1247" s="522"/>
      <c r="W1247" s="523"/>
      <c r="X1247" s="524"/>
      <c r="Y1247" s="64" t="s">
        <v>271</v>
      </c>
    </row>
    <row r="1248" spans="3:25" ht="14.25" customHeight="1" x14ac:dyDescent="0.2">
      <c r="C1248" s="509" t="str">
        <f t="shared" si="110"/>
        <v>United States | AZNM | 2025</v>
      </c>
      <c r="D1248" s="510" t="s">
        <v>398</v>
      </c>
      <c r="E1248" s="511">
        <v>2025</v>
      </c>
      <c r="F1248" s="512"/>
      <c r="G1248" s="513"/>
      <c r="H1248" s="513"/>
      <c r="I1248" s="514"/>
      <c r="J1248" s="514"/>
      <c r="K1248" s="515"/>
      <c r="L1248" s="516"/>
      <c r="M1248" s="517"/>
      <c r="N1248" s="517"/>
      <c r="O1248" s="517"/>
      <c r="P1248" s="517"/>
      <c r="Q1248" s="517"/>
      <c r="R1248" s="518"/>
      <c r="S1248" s="519" t="str">
        <f t="shared" si="111"/>
        <v/>
      </c>
      <c r="T1248" s="520" t="str">
        <f t="shared" si="112"/>
        <v/>
      </c>
      <c r="U1248" s="521" t="str">
        <f t="shared" si="113"/>
        <v/>
      </c>
      <c r="V1248" s="522"/>
      <c r="W1248" s="523"/>
      <c r="X1248" s="524"/>
      <c r="Y1248" s="64" t="s">
        <v>271</v>
      </c>
    </row>
    <row r="1249" spans="3:25" ht="14.25" customHeight="1" x14ac:dyDescent="0.2">
      <c r="C1249" s="509" t="str">
        <f t="shared" si="110"/>
        <v>United States | AZNM | 2026</v>
      </c>
      <c r="D1249" s="510" t="s">
        <v>398</v>
      </c>
      <c r="E1249" s="511">
        <v>2026</v>
      </c>
      <c r="F1249" s="512"/>
      <c r="G1249" s="513"/>
      <c r="H1249" s="513"/>
      <c r="I1249" s="514"/>
      <c r="J1249" s="514"/>
      <c r="K1249" s="515"/>
      <c r="L1249" s="516"/>
      <c r="M1249" s="517"/>
      <c r="N1249" s="517"/>
      <c r="O1249" s="517"/>
      <c r="P1249" s="517"/>
      <c r="Q1249" s="517"/>
      <c r="R1249" s="518"/>
      <c r="S1249" s="519" t="str">
        <f t="shared" si="111"/>
        <v/>
      </c>
      <c r="T1249" s="520" t="str">
        <f t="shared" si="112"/>
        <v/>
      </c>
      <c r="U1249" s="521" t="str">
        <f t="shared" si="113"/>
        <v/>
      </c>
      <c r="V1249" s="522"/>
      <c r="W1249" s="523"/>
      <c r="X1249" s="524"/>
      <c r="Y1249" s="64" t="s">
        <v>271</v>
      </c>
    </row>
    <row r="1250" spans="3:25" ht="14.25" customHeight="1" x14ac:dyDescent="0.2">
      <c r="C1250" s="509" t="str">
        <f t="shared" si="110"/>
        <v>United States | AZNM | 2027</v>
      </c>
      <c r="D1250" s="510" t="s">
        <v>398</v>
      </c>
      <c r="E1250" s="511">
        <v>2027</v>
      </c>
      <c r="F1250" s="512"/>
      <c r="G1250" s="513"/>
      <c r="H1250" s="513"/>
      <c r="I1250" s="514"/>
      <c r="J1250" s="514"/>
      <c r="K1250" s="515"/>
      <c r="L1250" s="516"/>
      <c r="M1250" s="517"/>
      <c r="N1250" s="517"/>
      <c r="O1250" s="517"/>
      <c r="P1250" s="517"/>
      <c r="Q1250" s="517"/>
      <c r="R1250" s="518"/>
      <c r="S1250" s="519" t="str">
        <f t="shared" si="111"/>
        <v/>
      </c>
      <c r="T1250" s="520" t="str">
        <f t="shared" si="112"/>
        <v/>
      </c>
      <c r="U1250" s="521" t="str">
        <f t="shared" si="113"/>
        <v/>
      </c>
      <c r="V1250" s="522"/>
      <c r="W1250" s="523"/>
      <c r="X1250" s="524"/>
      <c r="Y1250" s="64" t="s">
        <v>271</v>
      </c>
    </row>
    <row r="1251" spans="3:25" ht="14.25" customHeight="1" x14ac:dyDescent="0.2">
      <c r="C1251" s="509" t="str">
        <f t="shared" si="110"/>
        <v>United States | AZNM | 2028</v>
      </c>
      <c r="D1251" s="510" t="s">
        <v>398</v>
      </c>
      <c r="E1251" s="511">
        <v>2028</v>
      </c>
      <c r="F1251" s="512"/>
      <c r="G1251" s="513"/>
      <c r="H1251" s="513"/>
      <c r="I1251" s="514"/>
      <c r="J1251" s="514"/>
      <c r="K1251" s="515"/>
      <c r="L1251" s="516"/>
      <c r="M1251" s="517"/>
      <c r="N1251" s="517"/>
      <c r="O1251" s="517"/>
      <c r="P1251" s="517"/>
      <c r="Q1251" s="517"/>
      <c r="R1251" s="518"/>
      <c r="S1251" s="519" t="str">
        <f t="shared" si="111"/>
        <v/>
      </c>
      <c r="T1251" s="520" t="str">
        <f t="shared" si="112"/>
        <v/>
      </c>
      <c r="U1251" s="521" t="str">
        <f t="shared" si="113"/>
        <v/>
      </c>
      <c r="V1251" s="522"/>
      <c r="W1251" s="523"/>
      <c r="X1251" s="524"/>
      <c r="Y1251" s="64" t="s">
        <v>271</v>
      </c>
    </row>
    <row r="1252" spans="3:25" ht="14.25" customHeight="1" x14ac:dyDescent="0.2">
      <c r="C1252" s="509" t="str">
        <f t="shared" si="110"/>
        <v>United States | AZNM | 2029</v>
      </c>
      <c r="D1252" s="510" t="s">
        <v>398</v>
      </c>
      <c r="E1252" s="511">
        <v>2029</v>
      </c>
      <c r="F1252" s="512"/>
      <c r="G1252" s="513"/>
      <c r="H1252" s="513"/>
      <c r="I1252" s="514"/>
      <c r="J1252" s="514"/>
      <c r="K1252" s="515"/>
      <c r="L1252" s="516"/>
      <c r="M1252" s="517"/>
      <c r="N1252" s="517"/>
      <c r="O1252" s="517"/>
      <c r="P1252" s="517"/>
      <c r="Q1252" s="517"/>
      <c r="R1252" s="518"/>
      <c r="S1252" s="519" t="str">
        <f t="shared" si="111"/>
        <v/>
      </c>
      <c r="T1252" s="520" t="str">
        <f t="shared" si="112"/>
        <v/>
      </c>
      <c r="U1252" s="521" t="str">
        <f t="shared" si="113"/>
        <v/>
      </c>
      <c r="V1252" s="522"/>
      <c r="W1252" s="523"/>
      <c r="X1252" s="524"/>
      <c r="Y1252" s="64" t="s">
        <v>271</v>
      </c>
    </row>
    <row r="1253" spans="3:25" ht="14.25" customHeight="1" thickBot="1" x14ac:dyDescent="0.25">
      <c r="C1253" s="525" t="str">
        <f t="shared" si="110"/>
        <v>United States | AZNM | 2030</v>
      </c>
      <c r="D1253" s="526" t="s">
        <v>398</v>
      </c>
      <c r="E1253" s="527">
        <v>2030</v>
      </c>
      <c r="F1253" s="528"/>
      <c r="G1253" s="529"/>
      <c r="H1253" s="529"/>
      <c r="I1253" s="530"/>
      <c r="J1253" s="530"/>
      <c r="K1253" s="531"/>
      <c r="L1253" s="532"/>
      <c r="M1253" s="533"/>
      <c r="N1253" s="533"/>
      <c r="O1253" s="533"/>
      <c r="P1253" s="533"/>
      <c r="Q1253" s="533"/>
      <c r="R1253" s="534"/>
      <c r="S1253" s="535" t="str">
        <f t="shared" si="111"/>
        <v/>
      </c>
      <c r="T1253" s="536" t="str">
        <f t="shared" si="112"/>
        <v/>
      </c>
      <c r="U1253" s="537" t="str">
        <f t="shared" si="113"/>
        <v/>
      </c>
      <c r="V1253" s="538"/>
      <c r="W1253" s="539"/>
      <c r="X1253" s="540"/>
      <c r="Y1253" s="64" t="s">
        <v>271</v>
      </c>
    </row>
    <row r="1254" spans="3:25" ht="14.25" customHeight="1" x14ac:dyDescent="0.2">
      <c r="C1254" s="493" t="str">
        <f t="shared" si="110"/>
        <v>United States | CAMX | 2018</v>
      </c>
      <c r="D1254" s="494" t="s">
        <v>399</v>
      </c>
      <c r="E1254" s="495">
        <v>2018</v>
      </c>
      <c r="F1254" s="496">
        <v>4.37937318464851E-2</v>
      </c>
      <c r="G1254" s="497">
        <v>4.2409621184728602E-4</v>
      </c>
      <c r="H1254" s="497">
        <v>0.451764015669402</v>
      </c>
      <c r="I1254" s="498">
        <v>1.0597693089786329E-2</v>
      </c>
      <c r="J1254" s="498"/>
      <c r="K1254" s="499">
        <v>9.1020491174024901E-2</v>
      </c>
      <c r="L1254" s="500">
        <v>2.8277776411464301E-2</v>
      </c>
      <c r="M1254" s="501">
        <v>0.109920842892131</v>
      </c>
      <c r="N1254" s="501">
        <v>4.1934223706693398E-2</v>
      </c>
      <c r="O1254" s="501">
        <v>0.14922784340765999</v>
      </c>
      <c r="P1254" s="501"/>
      <c r="Q1254" s="501">
        <v>7.3039285590505404E-2</v>
      </c>
      <c r="R1254" s="502"/>
      <c r="S1254" s="503">
        <f t="shared" si="111"/>
        <v>0.59760002799154588</v>
      </c>
      <c r="T1254" s="504">
        <f t="shared" si="112"/>
        <v>0.49342046318247901</v>
      </c>
      <c r="U1254" s="505">
        <f t="shared" si="113"/>
        <v>0.40239997200845412</v>
      </c>
      <c r="V1254" s="506">
        <v>2018</v>
      </c>
      <c r="W1254" s="507" t="s">
        <v>392</v>
      </c>
      <c r="X1254" s="508" t="s">
        <v>396</v>
      </c>
      <c r="Y1254" s="64" t="s">
        <v>271</v>
      </c>
    </row>
    <row r="1255" spans="3:25" ht="14.25" customHeight="1" x14ac:dyDescent="0.2">
      <c r="C1255" s="509" t="str">
        <f t="shared" si="110"/>
        <v>United States | CAMX | 2019</v>
      </c>
      <c r="D1255" s="510" t="s">
        <v>399</v>
      </c>
      <c r="E1255" s="511">
        <v>2019</v>
      </c>
      <c r="F1255" s="512">
        <v>3.7999999999999999E-2</v>
      </c>
      <c r="G1255" s="513">
        <v>0</v>
      </c>
      <c r="H1255" s="513">
        <v>0.42299999999999999</v>
      </c>
      <c r="I1255" s="514">
        <v>0.01</v>
      </c>
      <c r="J1255" s="514"/>
      <c r="K1255" s="515">
        <v>7.9000000000000001E-2</v>
      </c>
      <c r="L1255" s="516">
        <v>2.8000000000000001E-2</v>
      </c>
      <c r="M1255" s="517">
        <v>0.161</v>
      </c>
      <c r="N1255" s="517">
        <v>3.7999999999999999E-2</v>
      </c>
      <c r="O1255" s="517">
        <v>0.153</v>
      </c>
      <c r="P1255" s="517"/>
      <c r="Q1255" s="517">
        <v>7.0000000000000007E-2</v>
      </c>
      <c r="R1255" s="518"/>
      <c r="S1255" s="519">
        <f t="shared" si="111"/>
        <v>0.55000000000000004</v>
      </c>
      <c r="T1255" s="520">
        <f t="shared" si="112"/>
        <v>0.52899999999999991</v>
      </c>
      <c r="U1255" s="521">
        <f t="shared" si="113"/>
        <v>0.45</v>
      </c>
      <c r="V1255" s="522">
        <v>2019</v>
      </c>
      <c r="W1255" s="523" t="s">
        <v>393</v>
      </c>
      <c r="X1255" s="524" t="s">
        <v>396</v>
      </c>
      <c r="Y1255" s="64" t="s">
        <v>271</v>
      </c>
    </row>
    <row r="1256" spans="3:25" ht="14.25" customHeight="1" x14ac:dyDescent="0.2">
      <c r="C1256" s="509" t="str">
        <f t="shared" si="110"/>
        <v>United States | CAMX | 2020</v>
      </c>
      <c r="D1256" s="510" t="s">
        <v>399</v>
      </c>
      <c r="E1256" s="511">
        <v>2020</v>
      </c>
      <c r="F1256" s="512">
        <v>3.7999999999999999E-2</v>
      </c>
      <c r="G1256" s="513">
        <v>0</v>
      </c>
      <c r="H1256" s="513">
        <v>0.42299999999999999</v>
      </c>
      <c r="I1256" s="514">
        <v>0.01</v>
      </c>
      <c r="J1256" s="514"/>
      <c r="K1256" s="515">
        <v>7.9000000000000001E-2</v>
      </c>
      <c r="L1256" s="516">
        <v>2.8000000000000001E-2</v>
      </c>
      <c r="M1256" s="517">
        <v>0.161</v>
      </c>
      <c r="N1256" s="517">
        <v>3.7999999999999999E-2</v>
      </c>
      <c r="O1256" s="517">
        <v>0.153</v>
      </c>
      <c r="P1256" s="517"/>
      <c r="Q1256" s="517">
        <v>7.0000000000000007E-2</v>
      </c>
      <c r="R1256" s="518"/>
      <c r="S1256" s="519">
        <f t="shared" si="111"/>
        <v>0.55000000000000004</v>
      </c>
      <c r="T1256" s="520">
        <f t="shared" si="112"/>
        <v>0.52899999999999991</v>
      </c>
      <c r="U1256" s="521">
        <f t="shared" si="113"/>
        <v>0.45</v>
      </c>
      <c r="V1256" s="522">
        <v>2019</v>
      </c>
      <c r="W1256" s="523" t="s">
        <v>393</v>
      </c>
      <c r="X1256" s="524" t="s">
        <v>396</v>
      </c>
      <c r="Y1256" s="64" t="s">
        <v>271</v>
      </c>
    </row>
    <row r="1257" spans="3:25" ht="14.25" customHeight="1" x14ac:dyDescent="0.2">
      <c r="C1257" s="509" t="str">
        <f t="shared" si="110"/>
        <v>United States | CAMX | 2021</v>
      </c>
      <c r="D1257" s="510" t="s">
        <v>399</v>
      </c>
      <c r="E1257" s="511">
        <v>2021</v>
      </c>
      <c r="F1257" s="512">
        <v>3.5999999999999997E-2</v>
      </c>
      <c r="G1257" s="513">
        <v>0</v>
      </c>
      <c r="H1257" s="513">
        <v>0.47099999999999997</v>
      </c>
      <c r="I1257" s="514">
        <v>1.0999999999999999E-2</v>
      </c>
      <c r="J1257" s="514"/>
      <c r="K1257" s="515">
        <v>8.3000000000000004E-2</v>
      </c>
      <c r="L1257" s="516">
        <v>2.8000000000000001E-2</v>
      </c>
      <c r="M1257" s="517">
        <v>8.5000000000000006E-2</v>
      </c>
      <c r="N1257" s="517">
        <v>4.2000000000000003E-2</v>
      </c>
      <c r="O1257" s="517">
        <v>0.17299999999999999</v>
      </c>
      <c r="P1257" s="517"/>
      <c r="Q1257" s="517">
        <v>7.1999999999999995E-2</v>
      </c>
      <c r="R1257" s="518"/>
      <c r="S1257" s="519">
        <f t="shared" si="111"/>
        <v>0.60000000000000009</v>
      </c>
      <c r="T1257" s="520">
        <f t="shared" si="112"/>
        <v>0.48300000000000004</v>
      </c>
      <c r="U1257" s="521">
        <f t="shared" si="113"/>
        <v>0.39999999999999997</v>
      </c>
      <c r="V1257" s="522">
        <v>2020</v>
      </c>
      <c r="W1257" s="523" t="s">
        <v>394</v>
      </c>
      <c r="X1257" s="524" t="s">
        <v>396</v>
      </c>
      <c r="Y1257" s="64" t="s">
        <v>271</v>
      </c>
    </row>
    <row r="1258" spans="3:25" ht="14.25" customHeight="1" x14ac:dyDescent="0.2">
      <c r="C1258" s="509" t="str">
        <f t="shared" si="110"/>
        <v>United States | CAMX | 2022</v>
      </c>
      <c r="D1258" s="510" t="s">
        <v>399</v>
      </c>
      <c r="E1258" s="511">
        <v>2022</v>
      </c>
      <c r="F1258" s="512">
        <v>3.7999999999999999E-2</v>
      </c>
      <c r="G1258" s="513">
        <v>0</v>
      </c>
      <c r="H1258" s="513">
        <v>0.47499999999999998</v>
      </c>
      <c r="I1258" s="514">
        <v>8.0000000000000002E-3</v>
      </c>
      <c r="J1258" s="514"/>
      <c r="K1258" s="515">
        <v>8.1000000000000003E-2</v>
      </c>
      <c r="L1258" s="516">
        <v>2.5000000000000001E-2</v>
      </c>
      <c r="M1258" s="517">
        <v>6.6000000000000003E-2</v>
      </c>
      <c r="N1258" s="517">
        <v>0.04</v>
      </c>
      <c r="O1258" s="517">
        <v>0.189</v>
      </c>
      <c r="P1258" s="517"/>
      <c r="Q1258" s="517">
        <v>7.6999999999999999E-2</v>
      </c>
      <c r="R1258" s="518"/>
      <c r="S1258" s="519">
        <f t="shared" si="111"/>
        <v>0.60299999999999998</v>
      </c>
      <c r="T1258" s="520">
        <f t="shared" si="112"/>
        <v>0.47800000000000004</v>
      </c>
      <c r="U1258" s="521">
        <f t="shared" si="113"/>
        <v>0.39700000000000002</v>
      </c>
      <c r="V1258" s="522">
        <v>2021</v>
      </c>
      <c r="W1258" s="523" t="s">
        <v>789</v>
      </c>
      <c r="X1258" s="524" t="s">
        <v>396</v>
      </c>
      <c r="Y1258" s="64" t="s">
        <v>271</v>
      </c>
    </row>
    <row r="1259" spans="3:25" ht="14.25" customHeight="1" x14ac:dyDescent="0.2">
      <c r="C1259" s="509" t="str">
        <f t="shared" si="110"/>
        <v>United States | CAMX | 2023</v>
      </c>
      <c r="D1259" s="510" t="s">
        <v>399</v>
      </c>
      <c r="E1259" s="511">
        <v>2023</v>
      </c>
      <c r="F1259" s="512"/>
      <c r="G1259" s="513"/>
      <c r="H1259" s="513"/>
      <c r="I1259" s="514"/>
      <c r="J1259" s="514"/>
      <c r="K1259" s="515"/>
      <c r="L1259" s="516"/>
      <c r="M1259" s="517"/>
      <c r="N1259" s="517"/>
      <c r="O1259" s="517"/>
      <c r="P1259" s="517"/>
      <c r="Q1259" s="517"/>
      <c r="R1259" s="518"/>
      <c r="S1259" s="519" t="str">
        <f t="shared" si="111"/>
        <v/>
      </c>
      <c r="T1259" s="520" t="str">
        <f t="shared" si="112"/>
        <v/>
      </c>
      <c r="U1259" s="521" t="str">
        <f t="shared" si="113"/>
        <v/>
      </c>
      <c r="V1259" s="522"/>
      <c r="W1259" s="523"/>
      <c r="X1259" s="524"/>
      <c r="Y1259" s="64" t="s">
        <v>271</v>
      </c>
    </row>
    <row r="1260" spans="3:25" ht="14.25" customHeight="1" x14ac:dyDescent="0.2">
      <c r="C1260" s="509" t="str">
        <f t="shared" si="110"/>
        <v>United States | CAMX | 2024</v>
      </c>
      <c r="D1260" s="510" t="s">
        <v>399</v>
      </c>
      <c r="E1260" s="511">
        <v>2024</v>
      </c>
      <c r="F1260" s="512"/>
      <c r="G1260" s="513"/>
      <c r="H1260" s="513"/>
      <c r="I1260" s="514"/>
      <c r="J1260" s="514"/>
      <c r="K1260" s="515"/>
      <c r="L1260" s="516"/>
      <c r="M1260" s="517"/>
      <c r="N1260" s="517"/>
      <c r="O1260" s="517"/>
      <c r="P1260" s="517"/>
      <c r="Q1260" s="517"/>
      <c r="R1260" s="518"/>
      <c r="S1260" s="519" t="str">
        <f t="shared" si="111"/>
        <v/>
      </c>
      <c r="T1260" s="520" t="str">
        <f t="shared" si="112"/>
        <v/>
      </c>
      <c r="U1260" s="521" t="str">
        <f t="shared" si="113"/>
        <v/>
      </c>
      <c r="V1260" s="522"/>
      <c r="W1260" s="523"/>
      <c r="X1260" s="524"/>
      <c r="Y1260" s="64" t="s">
        <v>271</v>
      </c>
    </row>
    <row r="1261" spans="3:25" ht="14.25" customHeight="1" x14ac:dyDescent="0.2">
      <c r="C1261" s="509" t="str">
        <f t="shared" si="110"/>
        <v>United States | CAMX | 2025</v>
      </c>
      <c r="D1261" s="510" t="s">
        <v>399</v>
      </c>
      <c r="E1261" s="511">
        <v>2025</v>
      </c>
      <c r="F1261" s="512"/>
      <c r="G1261" s="513"/>
      <c r="H1261" s="513"/>
      <c r="I1261" s="514"/>
      <c r="J1261" s="514"/>
      <c r="K1261" s="515"/>
      <c r="L1261" s="516"/>
      <c r="M1261" s="517"/>
      <c r="N1261" s="517"/>
      <c r="O1261" s="517"/>
      <c r="P1261" s="517"/>
      <c r="Q1261" s="517"/>
      <c r="R1261" s="518"/>
      <c r="S1261" s="519" t="str">
        <f t="shared" si="111"/>
        <v/>
      </c>
      <c r="T1261" s="520" t="str">
        <f t="shared" si="112"/>
        <v/>
      </c>
      <c r="U1261" s="521" t="str">
        <f t="shared" si="113"/>
        <v/>
      </c>
      <c r="V1261" s="522"/>
      <c r="W1261" s="523"/>
      <c r="X1261" s="524"/>
      <c r="Y1261" s="64" t="s">
        <v>271</v>
      </c>
    </row>
    <row r="1262" spans="3:25" ht="14.25" customHeight="1" x14ac:dyDescent="0.2">
      <c r="C1262" s="509" t="str">
        <f t="shared" si="110"/>
        <v>United States | CAMX | 2026</v>
      </c>
      <c r="D1262" s="510" t="s">
        <v>399</v>
      </c>
      <c r="E1262" s="511">
        <v>2026</v>
      </c>
      <c r="F1262" s="512"/>
      <c r="G1262" s="513"/>
      <c r="H1262" s="513"/>
      <c r="I1262" s="514"/>
      <c r="J1262" s="514"/>
      <c r="K1262" s="515"/>
      <c r="L1262" s="516"/>
      <c r="M1262" s="517"/>
      <c r="N1262" s="517"/>
      <c r="O1262" s="517"/>
      <c r="P1262" s="517"/>
      <c r="Q1262" s="517"/>
      <c r="R1262" s="518"/>
      <c r="S1262" s="519" t="str">
        <f t="shared" si="111"/>
        <v/>
      </c>
      <c r="T1262" s="520" t="str">
        <f t="shared" si="112"/>
        <v/>
      </c>
      <c r="U1262" s="521" t="str">
        <f t="shared" si="113"/>
        <v/>
      </c>
      <c r="V1262" s="522"/>
      <c r="W1262" s="523"/>
      <c r="X1262" s="524"/>
      <c r="Y1262" s="64" t="s">
        <v>271</v>
      </c>
    </row>
    <row r="1263" spans="3:25" ht="14.25" customHeight="1" x14ac:dyDescent="0.2">
      <c r="C1263" s="509" t="str">
        <f t="shared" si="110"/>
        <v>United States | CAMX | 2027</v>
      </c>
      <c r="D1263" s="510" t="s">
        <v>399</v>
      </c>
      <c r="E1263" s="511">
        <v>2027</v>
      </c>
      <c r="F1263" s="512"/>
      <c r="G1263" s="513"/>
      <c r="H1263" s="513"/>
      <c r="I1263" s="514"/>
      <c r="J1263" s="514"/>
      <c r="K1263" s="515"/>
      <c r="L1263" s="516"/>
      <c r="M1263" s="517"/>
      <c r="N1263" s="517"/>
      <c r="O1263" s="517"/>
      <c r="P1263" s="517"/>
      <c r="Q1263" s="517"/>
      <c r="R1263" s="518"/>
      <c r="S1263" s="519" t="str">
        <f t="shared" si="111"/>
        <v/>
      </c>
      <c r="T1263" s="520" t="str">
        <f t="shared" si="112"/>
        <v/>
      </c>
      <c r="U1263" s="521" t="str">
        <f t="shared" si="113"/>
        <v/>
      </c>
      <c r="V1263" s="522"/>
      <c r="W1263" s="523"/>
      <c r="X1263" s="524"/>
      <c r="Y1263" s="64" t="s">
        <v>271</v>
      </c>
    </row>
    <row r="1264" spans="3:25" ht="14.25" customHeight="1" x14ac:dyDescent="0.2">
      <c r="C1264" s="509" t="str">
        <f t="shared" si="110"/>
        <v>United States | CAMX | 2028</v>
      </c>
      <c r="D1264" s="510" t="s">
        <v>399</v>
      </c>
      <c r="E1264" s="511">
        <v>2028</v>
      </c>
      <c r="F1264" s="512"/>
      <c r="G1264" s="513"/>
      <c r="H1264" s="513"/>
      <c r="I1264" s="514"/>
      <c r="J1264" s="514"/>
      <c r="K1264" s="515"/>
      <c r="L1264" s="516"/>
      <c r="M1264" s="517"/>
      <c r="N1264" s="517"/>
      <c r="O1264" s="517"/>
      <c r="P1264" s="517"/>
      <c r="Q1264" s="517"/>
      <c r="R1264" s="518"/>
      <c r="S1264" s="519" t="str">
        <f t="shared" si="111"/>
        <v/>
      </c>
      <c r="T1264" s="520" t="str">
        <f t="shared" si="112"/>
        <v/>
      </c>
      <c r="U1264" s="521" t="str">
        <f t="shared" si="113"/>
        <v/>
      </c>
      <c r="V1264" s="522"/>
      <c r="W1264" s="523"/>
      <c r="X1264" s="524"/>
      <c r="Y1264" s="64" t="s">
        <v>271</v>
      </c>
    </row>
    <row r="1265" spans="3:25" ht="14.25" customHeight="1" x14ac:dyDescent="0.2">
      <c r="C1265" s="509" t="str">
        <f t="shared" si="110"/>
        <v>United States | CAMX | 2029</v>
      </c>
      <c r="D1265" s="510" t="s">
        <v>399</v>
      </c>
      <c r="E1265" s="511">
        <v>2029</v>
      </c>
      <c r="F1265" s="512"/>
      <c r="G1265" s="513"/>
      <c r="H1265" s="513"/>
      <c r="I1265" s="514"/>
      <c r="J1265" s="514"/>
      <c r="K1265" s="515"/>
      <c r="L1265" s="516"/>
      <c r="M1265" s="517"/>
      <c r="N1265" s="517"/>
      <c r="O1265" s="517"/>
      <c r="P1265" s="517"/>
      <c r="Q1265" s="517"/>
      <c r="R1265" s="518"/>
      <c r="S1265" s="519" t="str">
        <f t="shared" si="111"/>
        <v/>
      </c>
      <c r="T1265" s="520" t="str">
        <f t="shared" si="112"/>
        <v/>
      </c>
      <c r="U1265" s="521" t="str">
        <f t="shared" si="113"/>
        <v/>
      </c>
      <c r="V1265" s="522"/>
      <c r="W1265" s="523"/>
      <c r="X1265" s="524"/>
      <c r="Y1265" s="64" t="s">
        <v>271</v>
      </c>
    </row>
    <row r="1266" spans="3:25" ht="14.25" customHeight="1" thickBot="1" x14ac:dyDescent="0.25">
      <c r="C1266" s="525" t="str">
        <f t="shared" si="110"/>
        <v>United States | CAMX | 2030</v>
      </c>
      <c r="D1266" s="526" t="s">
        <v>399</v>
      </c>
      <c r="E1266" s="527">
        <v>2030</v>
      </c>
      <c r="F1266" s="528"/>
      <c r="G1266" s="529"/>
      <c r="H1266" s="529"/>
      <c r="I1266" s="530"/>
      <c r="J1266" s="530"/>
      <c r="K1266" s="531"/>
      <c r="L1266" s="532"/>
      <c r="M1266" s="533"/>
      <c r="N1266" s="533"/>
      <c r="O1266" s="533"/>
      <c r="P1266" s="533"/>
      <c r="Q1266" s="533"/>
      <c r="R1266" s="534"/>
      <c r="S1266" s="535" t="str">
        <f t="shared" si="111"/>
        <v/>
      </c>
      <c r="T1266" s="536" t="str">
        <f t="shared" si="112"/>
        <v/>
      </c>
      <c r="U1266" s="537" t="str">
        <f t="shared" si="113"/>
        <v/>
      </c>
      <c r="V1266" s="538"/>
      <c r="W1266" s="539"/>
      <c r="X1266" s="540"/>
      <c r="Y1266" s="64" t="s">
        <v>271</v>
      </c>
    </row>
    <row r="1267" spans="3:25" ht="14.25" customHeight="1" x14ac:dyDescent="0.2">
      <c r="C1267" s="493" t="str">
        <f t="shared" si="110"/>
        <v>United States | ERCT | 2018</v>
      </c>
      <c r="D1267" s="494" t="s">
        <v>400</v>
      </c>
      <c r="E1267" s="495">
        <v>2018</v>
      </c>
      <c r="F1267" s="496">
        <v>0.226238303569884</v>
      </c>
      <c r="G1267" s="497">
        <v>2.7794867023076903E-4</v>
      </c>
      <c r="H1267" s="497">
        <v>0.485470927766674</v>
      </c>
      <c r="I1267" s="498">
        <v>5.45640081350348E-3</v>
      </c>
      <c r="J1267" s="498"/>
      <c r="K1267" s="499">
        <v>0.10001765398960499</v>
      </c>
      <c r="L1267" s="500">
        <v>2.39066996506873E-3</v>
      </c>
      <c r="M1267" s="501">
        <v>2.2400176946753801E-3</v>
      </c>
      <c r="N1267" s="501">
        <v>0</v>
      </c>
      <c r="O1267" s="501">
        <v>7.7003930682476201E-3</v>
      </c>
      <c r="P1267" s="501"/>
      <c r="Q1267" s="501">
        <v>0.17020768446210999</v>
      </c>
      <c r="R1267" s="502"/>
      <c r="S1267" s="503">
        <f t="shared" si="111"/>
        <v>0.8174612348098983</v>
      </c>
      <c r="T1267" s="504">
        <f t="shared" si="112"/>
        <v>0.2825564191797067</v>
      </c>
      <c r="U1267" s="505">
        <f t="shared" si="113"/>
        <v>0.1825387651901017</v>
      </c>
      <c r="V1267" s="506">
        <v>2018</v>
      </c>
      <c r="W1267" s="507" t="s">
        <v>392</v>
      </c>
      <c r="X1267" s="508" t="s">
        <v>396</v>
      </c>
      <c r="Y1267" s="64" t="s">
        <v>271</v>
      </c>
    </row>
    <row r="1268" spans="3:25" ht="14.25" customHeight="1" x14ac:dyDescent="0.2">
      <c r="C1268" s="509" t="str">
        <f t="shared" si="110"/>
        <v>United States | ERCT | 2019</v>
      </c>
      <c r="D1268" s="510" t="s">
        <v>400</v>
      </c>
      <c r="E1268" s="511">
        <v>2019</v>
      </c>
      <c r="F1268" s="512">
        <v>0.186</v>
      </c>
      <c r="G1268" s="513">
        <v>0</v>
      </c>
      <c r="H1268" s="513">
        <v>0.51100000000000001</v>
      </c>
      <c r="I1268" s="514">
        <v>6.0000000000000001E-3</v>
      </c>
      <c r="J1268" s="514"/>
      <c r="K1268" s="515">
        <v>9.9000000000000005E-2</v>
      </c>
      <c r="L1268" s="516">
        <v>2E-3</v>
      </c>
      <c r="M1268" s="517">
        <v>3.0000000000000001E-3</v>
      </c>
      <c r="N1268" s="517">
        <v>0</v>
      </c>
      <c r="O1268" s="517">
        <v>0.01</v>
      </c>
      <c r="P1268" s="517"/>
      <c r="Q1268" s="517">
        <v>0.183</v>
      </c>
      <c r="R1268" s="518"/>
      <c r="S1268" s="519">
        <f t="shared" si="111"/>
        <v>0.80200000000000005</v>
      </c>
      <c r="T1268" s="520">
        <f t="shared" si="112"/>
        <v>0.29699999999999999</v>
      </c>
      <c r="U1268" s="521">
        <f t="shared" si="113"/>
        <v>0.19800000000000001</v>
      </c>
      <c r="V1268" s="522">
        <v>2019</v>
      </c>
      <c r="W1268" s="523" t="s">
        <v>393</v>
      </c>
      <c r="X1268" s="524" t="s">
        <v>396</v>
      </c>
      <c r="Y1268" s="64" t="s">
        <v>271</v>
      </c>
    </row>
    <row r="1269" spans="3:25" ht="14.25" customHeight="1" x14ac:dyDescent="0.2">
      <c r="C1269" s="509" t="str">
        <f t="shared" si="110"/>
        <v>United States | ERCT | 2020</v>
      </c>
      <c r="D1269" s="510" t="s">
        <v>400</v>
      </c>
      <c r="E1269" s="511">
        <v>2020</v>
      </c>
      <c r="F1269" s="512">
        <v>0.186</v>
      </c>
      <c r="G1269" s="513">
        <v>0</v>
      </c>
      <c r="H1269" s="513">
        <v>0.51100000000000001</v>
      </c>
      <c r="I1269" s="514">
        <v>6.0000000000000001E-3</v>
      </c>
      <c r="J1269" s="514"/>
      <c r="K1269" s="515">
        <v>9.9000000000000005E-2</v>
      </c>
      <c r="L1269" s="516">
        <v>2E-3</v>
      </c>
      <c r="M1269" s="517">
        <v>3.0000000000000001E-3</v>
      </c>
      <c r="N1269" s="517">
        <v>0</v>
      </c>
      <c r="O1269" s="517">
        <v>0.01</v>
      </c>
      <c r="P1269" s="517"/>
      <c r="Q1269" s="517">
        <v>0.183</v>
      </c>
      <c r="R1269" s="518"/>
      <c r="S1269" s="519">
        <f t="shared" si="111"/>
        <v>0.80200000000000005</v>
      </c>
      <c r="T1269" s="520">
        <f t="shared" si="112"/>
        <v>0.29699999999999999</v>
      </c>
      <c r="U1269" s="521">
        <f t="shared" si="113"/>
        <v>0.19800000000000001</v>
      </c>
      <c r="V1269" s="522">
        <v>2019</v>
      </c>
      <c r="W1269" s="523" t="s">
        <v>393</v>
      </c>
      <c r="X1269" s="524" t="s">
        <v>396</v>
      </c>
      <c r="Y1269" s="64" t="s">
        <v>271</v>
      </c>
    </row>
    <row r="1270" spans="3:25" ht="14.25" customHeight="1" x14ac:dyDescent="0.2">
      <c r="C1270" s="509" t="str">
        <f t="shared" si="110"/>
        <v>United States | ERCT | 2021</v>
      </c>
      <c r="D1270" s="510" t="s">
        <v>400</v>
      </c>
      <c r="E1270" s="511">
        <v>2021</v>
      </c>
      <c r="F1270" s="512">
        <v>0.16500000000000001</v>
      </c>
      <c r="G1270" s="513">
        <v>0</v>
      </c>
      <c r="H1270" s="513">
        <v>0.502</v>
      </c>
      <c r="I1270" s="514">
        <v>6.0000000000000001E-3</v>
      </c>
      <c r="J1270" s="514"/>
      <c r="K1270" s="515">
        <v>0.1</v>
      </c>
      <c r="L1270" s="516">
        <v>2E-3</v>
      </c>
      <c r="M1270" s="517">
        <v>2E-3</v>
      </c>
      <c r="N1270" s="517">
        <v>0</v>
      </c>
      <c r="O1270" s="517">
        <v>0.02</v>
      </c>
      <c r="P1270" s="517"/>
      <c r="Q1270" s="517">
        <v>0.20399999999999999</v>
      </c>
      <c r="R1270" s="518"/>
      <c r="S1270" s="519">
        <f t="shared" si="111"/>
        <v>0.77200000000000002</v>
      </c>
      <c r="T1270" s="520">
        <f t="shared" si="112"/>
        <v>0.32800000000000001</v>
      </c>
      <c r="U1270" s="521">
        <f t="shared" si="113"/>
        <v>0.22799999999999998</v>
      </c>
      <c r="V1270" s="522">
        <v>2020</v>
      </c>
      <c r="W1270" s="523" t="s">
        <v>394</v>
      </c>
      <c r="X1270" s="524" t="s">
        <v>396</v>
      </c>
      <c r="Y1270" s="64" t="s">
        <v>271</v>
      </c>
    </row>
    <row r="1271" spans="3:25" ht="14.25" customHeight="1" x14ac:dyDescent="0.2">
      <c r="C1271" s="509" t="str">
        <f t="shared" si="110"/>
        <v>United States | ERCT | 2022</v>
      </c>
      <c r="D1271" s="510" t="s">
        <v>400</v>
      </c>
      <c r="E1271" s="511">
        <v>2022</v>
      </c>
      <c r="F1271" s="512">
        <v>0.17699999999999999</v>
      </c>
      <c r="G1271" s="513">
        <v>1E-3</v>
      </c>
      <c r="H1271" s="513">
        <v>0.46500000000000002</v>
      </c>
      <c r="I1271" s="514">
        <v>4.0000000000000001E-3</v>
      </c>
      <c r="J1271" s="514"/>
      <c r="K1271" s="515">
        <v>9.5000000000000001E-2</v>
      </c>
      <c r="L1271" s="516">
        <v>2E-3</v>
      </c>
      <c r="M1271" s="517">
        <v>2E-3</v>
      </c>
      <c r="N1271" s="517">
        <v>0</v>
      </c>
      <c r="O1271" s="517">
        <v>3.5000000000000003E-2</v>
      </c>
      <c r="P1271" s="517"/>
      <c r="Q1271" s="517">
        <v>0.218</v>
      </c>
      <c r="R1271" s="518"/>
      <c r="S1271" s="519">
        <f t="shared" si="111"/>
        <v>0.74299999999999999</v>
      </c>
      <c r="T1271" s="520">
        <f t="shared" si="112"/>
        <v>0.35199999999999998</v>
      </c>
      <c r="U1271" s="521">
        <f t="shared" si="113"/>
        <v>0.25700000000000001</v>
      </c>
      <c r="V1271" s="522">
        <v>2021</v>
      </c>
      <c r="W1271" s="523" t="s">
        <v>789</v>
      </c>
      <c r="X1271" s="524" t="s">
        <v>396</v>
      </c>
      <c r="Y1271" s="64" t="s">
        <v>271</v>
      </c>
    </row>
    <row r="1272" spans="3:25" ht="14.25" customHeight="1" x14ac:dyDescent="0.2">
      <c r="C1272" s="509" t="str">
        <f t="shared" si="110"/>
        <v>United States | ERCT | 2023</v>
      </c>
      <c r="D1272" s="510" t="s">
        <v>400</v>
      </c>
      <c r="E1272" s="511">
        <v>2023</v>
      </c>
      <c r="F1272" s="512"/>
      <c r="G1272" s="513"/>
      <c r="H1272" s="513"/>
      <c r="I1272" s="514"/>
      <c r="J1272" s="514"/>
      <c r="K1272" s="515"/>
      <c r="L1272" s="516"/>
      <c r="M1272" s="517"/>
      <c r="N1272" s="517"/>
      <c r="O1272" s="517"/>
      <c r="P1272" s="517"/>
      <c r="Q1272" s="517"/>
      <c r="R1272" s="518"/>
      <c r="S1272" s="519" t="str">
        <f t="shared" si="111"/>
        <v/>
      </c>
      <c r="T1272" s="520" t="str">
        <f t="shared" si="112"/>
        <v/>
      </c>
      <c r="U1272" s="521" t="str">
        <f t="shared" si="113"/>
        <v/>
      </c>
      <c r="V1272" s="522"/>
      <c r="W1272" s="523"/>
      <c r="X1272" s="524"/>
      <c r="Y1272" s="64" t="s">
        <v>271</v>
      </c>
    </row>
    <row r="1273" spans="3:25" ht="14.25" customHeight="1" x14ac:dyDescent="0.2">
      <c r="C1273" s="509" t="str">
        <f t="shared" si="110"/>
        <v>United States | ERCT | 2024</v>
      </c>
      <c r="D1273" s="510" t="s">
        <v>400</v>
      </c>
      <c r="E1273" s="511">
        <v>2024</v>
      </c>
      <c r="F1273" s="512"/>
      <c r="G1273" s="513"/>
      <c r="H1273" s="513"/>
      <c r="I1273" s="514"/>
      <c r="J1273" s="514"/>
      <c r="K1273" s="515"/>
      <c r="L1273" s="516"/>
      <c r="M1273" s="517"/>
      <c r="N1273" s="517"/>
      <c r="O1273" s="517"/>
      <c r="P1273" s="517"/>
      <c r="Q1273" s="517"/>
      <c r="R1273" s="518"/>
      <c r="S1273" s="519" t="str">
        <f t="shared" si="111"/>
        <v/>
      </c>
      <c r="T1273" s="520" t="str">
        <f t="shared" si="112"/>
        <v/>
      </c>
      <c r="U1273" s="521" t="str">
        <f t="shared" si="113"/>
        <v/>
      </c>
      <c r="V1273" s="522"/>
      <c r="W1273" s="523"/>
      <c r="X1273" s="524"/>
      <c r="Y1273" s="64" t="s">
        <v>271</v>
      </c>
    </row>
    <row r="1274" spans="3:25" ht="14.25" customHeight="1" x14ac:dyDescent="0.2">
      <c r="C1274" s="509" t="str">
        <f t="shared" si="110"/>
        <v>United States | ERCT | 2025</v>
      </c>
      <c r="D1274" s="510" t="s">
        <v>400</v>
      </c>
      <c r="E1274" s="511">
        <v>2025</v>
      </c>
      <c r="F1274" s="512"/>
      <c r="G1274" s="513"/>
      <c r="H1274" s="513"/>
      <c r="I1274" s="514"/>
      <c r="J1274" s="514"/>
      <c r="K1274" s="515"/>
      <c r="L1274" s="516"/>
      <c r="M1274" s="517"/>
      <c r="N1274" s="517"/>
      <c r="O1274" s="517"/>
      <c r="P1274" s="517"/>
      <c r="Q1274" s="517"/>
      <c r="R1274" s="518"/>
      <c r="S1274" s="519" t="str">
        <f t="shared" si="111"/>
        <v/>
      </c>
      <c r="T1274" s="520" t="str">
        <f t="shared" si="112"/>
        <v/>
      </c>
      <c r="U1274" s="521" t="str">
        <f t="shared" si="113"/>
        <v/>
      </c>
      <c r="V1274" s="522"/>
      <c r="W1274" s="523"/>
      <c r="X1274" s="524"/>
      <c r="Y1274" s="64" t="s">
        <v>271</v>
      </c>
    </row>
    <row r="1275" spans="3:25" ht="14.25" customHeight="1" x14ac:dyDescent="0.2">
      <c r="C1275" s="509" t="str">
        <f t="shared" si="110"/>
        <v>United States | ERCT | 2026</v>
      </c>
      <c r="D1275" s="510" t="s">
        <v>400</v>
      </c>
      <c r="E1275" s="511">
        <v>2026</v>
      </c>
      <c r="F1275" s="512"/>
      <c r="G1275" s="513"/>
      <c r="H1275" s="513"/>
      <c r="I1275" s="514"/>
      <c r="J1275" s="514"/>
      <c r="K1275" s="515"/>
      <c r="L1275" s="516"/>
      <c r="M1275" s="517"/>
      <c r="N1275" s="517"/>
      <c r="O1275" s="517"/>
      <c r="P1275" s="517"/>
      <c r="Q1275" s="517"/>
      <c r="R1275" s="518"/>
      <c r="S1275" s="519" t="str">
        <f t="shared" si="111"/>
        <v/>
      </c>
      <c r="T1275" s="520" t="str">
        <f t="shared" si="112"/>
        <v/>
      </c>
      <c r="U1275" s="521" t="str">
        <f t="shared" si="113"/>
        <v/>
      </c>
      <c r="V1275" s="522"/>
      <c r="W1275" s="523"/>
      <c r="X1275" s="524"/>
      <c r="Y1275" s="64" t="s">
        <v>271</v>
      </c>
    </row>
    <row r="1276" spans="3:25" ht="14.25" customHeight="1" x14ac:dyDescent="0.2">
      <c r="C1276" s="509" t="str">
        <f t="shared" si="110"/>
        <v>United States | ERCT | 2027</v>
      </c>
      <c r="D1276" s="510" t="s">
        <v>400</v>
      </c>
      <c r="E1276" s="511">
        <v>2027</v>
      </c>
      <c r="F1276" s="512"/>
      <c r="G1276" s="513"/>
      <c r="H1276" s="513"/>
      <c r="I1276" s="514"/>
      <c r="J1276" s="514"/>
      <c r="K1276" s="515"/>
      <c r="L1276" s="516"/>
      <c r="M1276" s="517"/>
      <c r="N1276" s="517"/>
      <c r="O1276" s="517"/>
      <c r="P1276" s="517"/>
      <c r="Q1276" s="517"/>
      <c r="R1276" s="518"/>
      <c r="S1276" s="519" t="str">
        <f t="shared" si="111"/>
        <v/>
      </c>
      <c r="T1276" s="520" t="str">
        <f t="shared" si="112"/>
        <v/>
      </c>
      <c r="U1276" s="521" t="str">
        <f t="shared" si="113"/>
        <v/>
      </c>
      <c r="V1276" s="522"/>
      <c r="W1276" s="523"/>
      <c r="X1276" s="524"/>
      <c r="Y1276" s="64" t="s">
        <v>271</v>
      </c>
    </row>
    <row r="1277" spans="3:25" ht="14.25" customHeight="1" x14ac:dyDescent="0.2">
      <c r="C1277" s="509" t="str">
        <f t="shared" si="110"/>
        <v>United States | ERCT | 2028</v>
      </c>
      <c r="D1277" s="510" t="s">
        <v>400</v>
      </c>
      <c r="E1277" s="511">
        <v>2028</v>
      </c>
      <c r="F1277" s="512"/>
      <c r="G1277" s="513"/>
      <c r="H1277" s="513"/>
      <c r="I1277" s="514"/>
      <c r="J1277" s="514"/>
      <c r="K1277" s="515"/>
      <c r="L1277" s="516"/>
      <c r="M1277" s="517"/>
      <c r="N1277" s="517"/>
      <c r="O1277" s="517"/>
      <c r="P1277" s="517"/>
      <c r="Q1277" s="517"/>
      <c r="R1277" s="518"/>
      <c r="S1277" s="519" t="str">
        <f t="shared" si="111"/>
        <v/>
      </c>
      <c r="T1277" s="520" t="str">
        <f t="shared" si="112"/>
        <v/>
      </c>
      <c r="U1277" s="521" t="str">
        <f t="shared" si="113"/>
        <v/>
      </c>
      <c r="V1277" s="522"/>
      <c r="W1277" s="523"/>
      <c r="X1277" s="524"/>
      <c r="Y1277" s="64" t="s">
        <v>271</v>
      </c>
    </row>
    <row r="1278" spans="3:25" ht="14.25" customHeight="1" x14ac:dyDescent="0.2">
      <c r="C1278" s="509" t="str">
        <f t="shared" si="110"/>
        <v>United States | ERCT | 2029</v>
      </c>
      <c r="D1278" s="510" t="s">
        <v>400</v>
      </c>
      <c r="E1278" s="511">
        <v>2029</v>
      </c>
      <c r="F1278" s="512"/>
      <c r="G1278" s="513"/>
      <c r="H1278" s="513"/>
      <c r="I1278" s="514"/>
      <c r="J1278" s="514"/>
      <c r="K1278" s="515"/>
      <c r="L1278" s="516"/>
      <c r="M1278" s="517"/>
      <c r="N1278" s="517"/>
      <c r="O1278" s="517"/>
      <c r="P1278" s="517"/>
      <c r="Q1278" s="517"/>
      <c r="R1278" s="518"/>
      <c r="S1278" s="519" t="str">
        <f t="shared" si="111"/>
        <v/>
      </c>
      <c r="T1278" s="520" t="str">
        <f t="shared" si="112"/>
        <v/>
      </c>
      <c r="U1278" s="521" t="str">
        <f t="shared" si="113"/>
        <v/>
      </c>
      <c r="V1278" s="522"/>
      <c r="W1278" s="523"/>
      <c r="X1278" s="524"/>
      <c r="Y1278" s="64" t="s">
        <v>271</v>
      </c>
    </row>
    <row r="1279" spans="3:25" ht="14.25" customHeight="1" thickBot="1" x14ac:dyDescent="0.25">
      <c r="C1279" s="525" t="str">
        <f t="shared" si="110"/>
        <v>United States | ERCT | 2030</v>
      </c>
      <c r="D1279" s="526" t="s">
        <v>400</v>
      </c>
      <c r="E1279" s="527">
        <v>2030</v>
      </c>
      <c r="F1279" s="528"/>
      <c r="G1279" s="529"/>
      <c r="H1279" s="529"/>
      <c r="I1279" s="530"/>
      <c r="J1279" s="530"/>
      <c r="K1279" s="531"/>
      <c r="L1279" s="532"/>
      <c r="M1279" s="533"/>
      <c r="N1279" s="533"/>
      <c r="O1279" s="533"/>
      <c r="P1279" s="533"/>
      <c r="Q1279" s="533"/>
      <c r="R1279" s="534"/>
      <c r="S1279" s="535" t="str">
        <f t="shared" si="111"/>
        <v/>
      </c>
      <c r="T1279" s="536" t="str">
        <f t="shared" si="112"/>
        <v/>
      </c>
      <c r="U1279" s="537" t="str">
        <f t="shared" si="113"/>
        <v/>
      </c>
      <c r="V1279" s="538"/>
      <c r="W1279" s="539"/>
      <c r="X1279" s="540"/>
      <c r="Y1279" s="64" t="s">
        <v>271</v>
      </c>
    </row>
    <row r="1280" spans="3:25" ht="14.25" customHeight="1" x14ac:dyDescent="0.2">
      <c r="C1280" s="493" t="str">
        <f t="shared" si="110"/>
        <v>United States | FRCC | 2018</v>
      </c>
      <c r="D1280" s="494" t="s">
        <v>401</v>
      </c>
      <c r="E1280" s="495">
        <v>2018</v>
      </c>
      <c r="F1280" s="496">
        <v>0.116176574386575</v>
      </c>
      <c r="G1280" s="497">
        <v>8.8549833472863805E-3</v>
      </c>
      <c r="H1280" s="497">
        <v>0.70644087907259001</v>
      </c>
      <c r="I1280" s="498">
        <v>6.363977402180883E-3</v>
      </c>
      <c r="J1280" s="498"/>
      <c r="K1280" s="499">
        <v>0.12555113545563101</v>
      </c>
      <c r="L1280" s="500">
        <v>2.6332075606772001E-2</v>
      </c>
      <c r="M1280" s="501">
        <v>9.9616478288580101E-4</v>
      </c>
      <c r="N1280" s="501">
        <v>0</v>
      </c>
      <c r="O1280" s="501">
        <v>9.2842099460796398E-3</v>
      </c>
      <c r="P1280" s="501"/>
      <c r="Q1280" s="501">
        <v>0</v>
      </c>
      <c r="R1280" s="502"/>
      <c r="S1280" s="503">
        <f t="shared" si="111"/>
        <v>0.96338754966426254</v>
      </c>
      <c r="T1280" s="504">
        <f t="shared" si="112"/>
        <v>0.16216358579136847</v>
      </c>
      <c r="U1280" s="505">
        <f t="shared" si="113"/>
        <v>3.6612450335737443E-2</v>
      </c>
      <c r="V1280" s="506">
        <v>2018</v>
      </c>
      <c r="W1280" s="507" t="s">
        <v>392</v>
      </c>
      <c r="X1280" s="508" t="s">
        <v>396</v>
      </c>
      <c r="Y1280" s="64" t="s">
        <v>271</v>
      </c>
    </row>
    <row r="1281" spans="3:25" ht="14.25" customHeight="1" x14ac:dyDescent="0.2">
      <c r="C1281" s="509" t="str">
        <f t="shared" si="110"/>
        <v>United States | FRCC | 2019</v>
      </c>
      <c r="D1281" s="510" t="s">
        <v>401</v>
      </c>
      <c r="E1281" s="511">
        <v>2019</v>
      </c>
      <c r="F1281" s="512">
        <v>7.9000000000000001E-2</v>
      </c>
      <c r="G1281" s="513">
        <v>6.0000000000000001E-3</v>
      </c>
      <c r="H1281" s="513">
        <v>0.745</v>
      </c>
      <c r="I1281" s="514">
        <v>6.0000000000000001E-3</v>
      </c>
      <c r="J1281" s="514"/>
      <c r="K1281" s="515">
        <v>0.124</v>
      </c>
      <c r="L1281" s="516">
        <v>2.3E-2</v>
      </c>
      <c r="M1281" s="517">
        <v>1E-3</v>
      </c>
      <c r="N1281" s="517">
        <v>0</v>
      </c>
      <c r="O1281" s="517">
        <v>1.4999999999999999E-2</v>
      </c>
      <c r="P1281" s="517"/>
      <c r="Q1281" s="517">
        <v>0</v>
      </c>
      <c r="R1281" s="518"/>
      <c r="S1281" s="519">
        <f t="shared" si="111"/>
        <v>0.96099999999999997</v>
      </c>
      <c r="T1281" s="520">
        <f t="shared" si="112"/>
        <v>0.16299999999999998</v>
      </c>
      <c r="U1281" s="521">
        <f t="shared" si="113"/>
        <v>3.9E-2</v>
      </c>
      <c r="V1281" s="522">
        <v>2019</v>
      </c>
      <c r="W1281" s="523" t="s">
        <v>393</v>
      </c>
      <c r="X1281" s="524" t="s">
        <v>396</v>
      </c>
      <c r="Y1281" s="64" t="s">
        <v>271</v>
      </c>
    </row>
    <row r="1282" spans="3:25" ht="14.25" customHeight="1" x14ac:dyDescent="0.2">
      <c r="C1282" s="509" t="str">
        <f t="shared" si="110"/>
        <v>United States | FRCC | 2020</v>
      </c>
      <c r="D1282" s="510" t="s">
        <v>401</v>
      </c>
      <c r="E1282" s="511">
        <v>2020</v>
      </c>
      <c r="F1282" s="512">
        <v>7.9000000000000001E-2</v>
      </c>
      <c r="G1282" s="513">
        <v>6.0000000000000001E-3</v>
      </c>
      <c r="H1282" s="513">
        <v>0.745</v>
      </c>
      <c r="I1282" s="514">
        <v>6.0000000000000001E-3</v>
      </c>
      <c r="J1282" s="514"/>
      <c r="K1282" s="515">
        <v>0.124</v>
      </c>
      <c r="L1282" s="516">
        <v>2.3E-2</v>
      </c>
      <c r="M1282" s="517">
        <v>1E-3</v>
      </c>
      <c r="N1282" s="517">
        <v>0</v>
      </c>
      <c r="O1282" s="517">
        <v>1.4999999999999999E-2</v>
      </c>
      <c r="P1282" s="517"/>
      <c r="Q1282" s="517">
        <v>0</v>
      </c>
      <c r="R1282" s="518"/>
      <c r="S1282" s="519">
        <f t="shared" si="111"/>
        <v>0.96099999999999997</v>
      </c>
      <c r="T1282" s="520">
        <f t="shared" si="112"/>
        <v>0.16299999999999998</v>
      </c>
      <c r="U1282" s="521">
        <f t="shared" si="113"/>
        <v>3.9E-2</v>
      </c>
      <c r="V1282" s="522">
        <v>2019</v>
      </c>
      <c r="W1282" s="523" t="s">
        <v>393</v>
      </c>
      <c r="X1282" s="524" t="s">
        <v>396</v>
      </c>
      <c r="Y1282" s="64" t="s">
        <v>271</v>
      </c>
    </row>
    <row r="1283" spans="3:25" ht="14.25" customHeight="1" x14ac:dyDescent="0.2">
      <c r="C1283" s="509" t="str">
        <f t="shared" si="110"/>
        <v>United States | FRCC | 2021</v>
      </c>
      <c r="D1283" s="510" t="s">
        <v>401</v>
      </c>
      <c r="E1283" s="511">
        <v>2021</v>
      </c>
      <c r="F1283" s="512">
        <v>6.6000000000000003E-2</v>
      </c>
      <c r="G1283" s="513">
        <v>7.0000000000000001E-3</v>
      </c>
      <c r="H1283" s="513">
        <v>0.753</v>
      </c>
      <c r="I1283" s="514">
        <v>4.0000000000000001E-3</v>
      </c>
      <c r="J1283" s="514"/>
      <c r="K1283" s="515">
        <v>0.122</v>
      </c>
      <c r="L1283" s="516">
        <v>2.1000000000000001E-2</v>
      </c>
      <c r="M1283" s="517">
        <v>1E-3</v>
      </c>
      <c r="N1283" s="517">
        <v>0</v>
      </c>
      <c r="O1283" s="517">
        <v>2.5000000000000001E-2</v>
      </c>
      <c r="P1283" s="517"/>
      <c r="Q1283" s="517">
        <v>0</v>
      </c>
      <c r="R1283" s="518"/>
      <c r="S1283" s="519">
        <f t="shared" si="111"/>
        <v>0.95299999999999996</v>
      </c>
      <c r="T1283" s="520">
        <f t="shared" si="112"/>
        <v>0.16899999999999998</v>
      </c>
      <c r="U1283" s="521">
        <f t="shared" si="113"/>
        <v>4.7E-2</v>
      </c>
      <c r="V1283" s="522">
        <v>2020</v>
      </c>
      <c r="W1283" s="523" t="s">
        <v>394</v>
      </c>
      <c r="X1283" s="524" t="s">
        <v>396</v>
      </c>
      <c r="Y1283" s="64" t="s">
        <v>271</v>
      </c>
    </row>
    <row r="1284" spans="3:25" ht="14.25" customHeight="1" x14ac:dyDescent="0.2">
      <c r="C1284" s="509" t="str">
        <f t="shared" si="110"/>
        <v>United States | FRCC | 2022</v>
      </c>
      <c r="D1284" s="510" t="s">
        <v>401</v>
      </c>
      <c r="E1284" s="511">
        <v>2022</v>
      </c>
      <c r="F1284" s="512">
        <v>7.6999999999999999E-2</v>
      </c>
      <c r="G1284" s="513">
        <v>5.0000000000000001E-3</v>
      </c>
      <c r="H1284" s="513">
        <v>0.73499999999999999</v>
      </c>
      <c r="I1284" s="514">
        <v>7.0000000000000001E-3</v>
      </c>
      <c r="J1284" s="514"/>
      <c r="K1284" s="515">
        <v>0.11799999999999999</v>
      </c>
      <c r="L1284" s="516">
        <v>1.4999999999999999E-2</v>
      </c>
      <c r="M1284" s="517">
        <v>1E-3</v>
      </c>
      <c r="N1284" s="517">
        <v>0</v>
      </c>
      <c r="O1284" s="517">
        <v>3.5999999999999997E-2</v>
      </c>
      <c r="P1284" s="517"/>
      <c r="Q1284" s="517">
        <v>0</v>
      </c>
      <c r="R1284" s="518"/>
      <c r="S1284" s="519">
        <f t="shared" si="111"/>
        <v>0.94799999999999995</v>
      </c>
      <c r="T1284" s="520">
        <f t="shared" si="112"/>
        <v>0.17</v>
      </c>
      <c r="U1284" s="521">
        <f t="shared" si="113"/>
        <v>5.1999999999999998E-2</v>
      </c>
      <c r="V1284" s="522">
        <v>2021</v>
      </c>
      <c r="W1284" s="523" t="s">
        <v>789</v>
      </c>
      <c r="X1284" s="524" t="s">
        <v>396</v>
      </c>
      <c r="Y1284" s="64" t="s">
        <v>271</v>
      </c>
    </row>
    <row r="1285" spans="3:25" ht="14.25" customHeight="1" x14ac:dyDescent="0.2">
      <c r="C1285" s="509" t="str">
        <f t="shared" si="110"/>
        <v>United States | FRCC | 2023</v>
      </c>
      <c r="D1285" s="510" t="s">
        <v>401</v>
      </c>
      <c r="E1285" s="511">
        <v>2023</v>
      </c>
      <c r="F1285" s="512"/>
      <c r="G1285" s="513"/>
      <c r="H1285" s="513"/>
      <c r="I1285" s="514"/>
      <c r="J1285" s="514"/>
      <c r="K1285" s="515"/>
      <c r="L1285" s="516"/>
      <c r="M1285" s="517"/>
      <c r="N1285" s="517"/>
      <c r="O1285" s="517"/>
      <c r="P1285" s="517"/>
      <c r="Q1285" s="517"/>
      <c r="R1285" s="518"/>
      <c r="S1285" s="519" t="str">
        <f t="shared" si="111"/>
        <v/>
      </c>
      <c r="T1285" s="520" t="str">
        <f t="shared" si="112"/>
        <v/>
      </c>
      <c r="U1285" s="521" t="str">
        <f t="shared" si="113"/>
        <v/>
      </c>
      <c r="V1285" s="522"/>
      <c r="W1285" s="523"/>
      <c r="X1285" s="524"/>
      <c r="Y1285" s="64" t="s">
        <v>271</v>
      </c>
    </row>
    <row r="1286" spans="3:25" ht="14.25" customHeight="1" x14ac:dyDescent="0.2">
      <c r="C1286" s="509" t="str">
        <f t="shared" si="110"/>
        <v>United States | FRCC | 2024</v>
      </c>
      <c r="D1286" s="510" t="s">
        <v>401</v>
      </c>
      <c r="E1286" s="511">
        <v>2024</v>
      </c>
      <c r="F1286" s="512"/>
      <c r="G1286" s="513"/>
      <c r="H1286" s="513"/>
      <c r="I1286" s="514"/>
      <c r="J1286" s="514"/>
      <c r="K1286" s="515"/>
      <c r="L1286" s="516"/>
      <c r="M1286" s="517"/>
      <c r="N1286" s="517"/>
      <c r="O1286" s="517"/>
      <c r="P1286" s="517"/>
      <c r="Q1286" s="517"/>
      <c r="R1286" s="518"/>
      <c r="S1286" s="519" t="str">
        <f t="shared" si="111"/>
        <v/>
      </c>
      <c r="T1286" s="520" t="str">
        <f t="shared" si="112"/>
        <v/>
      </c>
      <c r="U1286" s="521" t="str">
        <f t="shared" si="113"/>
        <v/>
      </c>
      <c r="V1286" s="522"/>
      <c r="W1286" s="523"/>
      <c r="X1286" s="524"/>
      <c r="Y1286" s="64" t="s">
        <v>271</v>
      </c>
    </row>
    <row r="1287" spans="3:25" ht="14.25" customHeight="1" x14ac:dyDescent="0.2">
      <c r="C1287" s="509" t="str">
        <f t="shared" ref="C1287:C1350" si="114">D1287&amp;" | "&amp;E1287</f>
        <v>United States | FRCC | 2025</v>
      </c>
      <c r="D1287" s="510" t="s">
        <v>401</v>
      </c>
      <c r="E1287" s="511">
        <v>2025</v>
      </c>
      <c r="F1287" s="512"/>
      <c r="G1287" s="513"/>
      <c r="H1287" s="513"/>
      <c r="I1287" s="514"/>
      <c r="J1287" s="514"/>
      <c r="K1287" s="515"/>
      <c r="L1287" s="516"/>
      <c r="M1287" s="517"/>
      <c r="N1287" s="517"/>
      <c r="O1287" s="517"/>
      <c r="P1287" s="517"/>
      <c r="Q1287" s="517"/>
      <c r="R1287" s="518"/>
      <c r="S1287" s="519" t="str">
        <f t="shared" si="111"/>
        <v/>
      </c>
      <c r="T1287" s="520" t="str">
        <f t="shared" si="112"/>
        <v/>
      </c>
      <c r="U1287" s="521" t="str">
        <f t="shared" si="113"/>
        <v/>
      </c>
      <c r="V1287" s="522"/>
      <c r="W1287" s="523"/>
      <c r="X1287" s="524"/>
      <c r="Y1287" s="64" t="s">
        <v>271</v>
      </c>
    </row>
    <row r="1288" spans="3:25" ht="14.25" customHeight="1" x14ac:dyDescent="0.2">
      <c r="C1288" s="509" t="str">
        <f t="shared" si="114"/>
        <v>United States | FRCC | 2026</v>
      </c>
      <c r="D1288" s="510" t="s">
        <v>401</v>
      </c>
      <c r="E1288" s="511">
        <v>2026</v>
      </c>
      <c r="F1288" s="512"/>
      <c r="G1288" s="513"/>
      <c r="H1288" s="513"/>
      <c r="I1288" s="514"/>
      <c r="J1288" s="514"/>
      <c r="K1288" s="515"/>
      <c r="L1288" s="516"/>
      <c r="M1288" s="517"/>
      <c r="N1288" s="517"/>
      <c r="O1288" s="517"/>
      <c r="P1288" s="517"/>
      <c r="Q1288" s="517"/>
      <c r="R1288" s="518"/>
      <c r="S1288" s="519" t="str">
        <f t="shared" si="111"/>
        <v/>
      </c>
      <c r="T1288" s="520" t="str">
        <f t="shared" si="112"/>
        <v/>
      </c>
      <c r="U1288" s="521" t="str">
        <f t="shared" si="113"/>
        <v/>
      </c>
      <c r="V1288" s="522"/>
      <c r="W1288" s="523"/>
      <c r="X1288" s="524"/>
      <c r="Y1288" s="64" t="s">
        <v>271</v>
      </c>
    </row>
    <row r="1289" spans="3:25" ht="14.25" customHeight="1" x14ac:dyDescent="0.2">
      <c r="C1289" s="509" t="str">
        <f t="shared" si="114"/>
        <v>United States | FRCC | 2027</v>
      </c>
      <c r="D1289" s="510" t="s">
        <v>401</v>
      </c>
      <c r="E1289" s="511">
        <v>2027</v>
      </c>
      <c r="F1289" s="512"/>
      <c r="G1289" s="513"/>
      <c r="H1289" s="513"/>
      <c r="I1289" s="514"/>
      <c r="J1289" s="514"/>
      <c r="K1289" s="515"/>
      <c r="L1289" s="516"/>
      <c r="M1289" s="517"/>
      <c r="N1289" s="517"/>
      <c r="O1289" s="517"/>
      <c r="P1289" s="517"/>
      <c r="Q1289" s="517"/>
      <c r="R1289" s="518"/>
      <c r="S1289" s="519" t="str">
        <f t="shared" si="111"/>
        <v/>
      </c>
      <c r="T1289" s="520" t="str">
        <f t="shared" si="112"/>
        <v/>
      </c>
      <c r="U1289" s="521" t="str">
        <f t="shared" si="113"/>
        <v/>
      </c>
      <c r="V1289" s="522"/>
      <c r="W1289" s="523"/>
      <c r="X1289" s="524"/>
      <c r="Y1289" s="64" t="s">
        <v>271</v>
      </c>
    </row>
    <row r="1290" spans="3:25" ht="14.25" customHeight="1" x14ac:dyDescent="0.2">
      <c r="C1290" s="509" t="str">
        <f t="shared" si="114"/>
        <v>United States | FRCC | 2028</v>
      </c>
      <c r="D1290" s="510" t="s">
        <v>401</v>
      </c>
      <c r="E1290" s="511">
        <v>2028</v>
      </c>
      <c r="F1290" s="512"/>
      <c r="G1290" s="513"/>
      <c r="H1290" s="513"/>
      <c r="I1290" s="514"/>
      <c r="J1290" s="514"/>
      <c r="K1290" s="515"/>
      <c r="L1290" s="516"/>
      <c r="M1290" s="517"/>
      <c r="N1290" s="517"/>
      <c r="O1290" s="517"/>
      <c r="P1290" s="517"/>
      <c r="Q1290" s="517"/>
      <c r="R1290" s="518"/>
      <c r="S1290" s="519" t="str">
        <f t="shared" si="111"/>
        <v/>
      </c>
      <c r="T1290" s="520" t="str">
        <f t="shared" si="112"/>
        <v/>
      </c>
      <c r="U1290" s="521" t="str">
        <f t="shared" si="113"/>
        <v/>
      </c>
      <c r="V1290" s="522"/>
      <c r="W1290" s="523"/>
      <c r="X1290" s="524"/>
      <c r="Y1290" s="64" t="s">
        <v>271</v>
      </c>
    </row>
    <row r="1291" spans="3:25" ht="14.25" customHeight="1" x14ac:dyDescent="0.2">
      <c r="C1291" s="509" t="str">
        <f t="shared" si="114"/>
        <v>United States | FRCC | 2029</v>
      </c>
      <c r="D1291" s="510" t="s">
        <v>401</v>
      </c>
      <c r="E1291" s="511">
        <v>2029</v>
      </c>
      <c r="F1291" s="512"/>
      <c r="G1291" s="513"/>
      <c r="H1291" s="513"/>
      <c r="I1291" s="514"/>
      <c r="J1291" s="514"/>
      <c r="K1291" s="515"/>
      <c r="L1291" s="516"/>
      <c r="M1291" s="517"/>
      <c r="N1291" s="517"/>
      <c r="O1291" s="517"/>
      <c r="P1291" s="517"/>
      <c r="Q1291" s="517"/>
      <c r="R1291" s="518"/>
      <c r="S1291" s="519" t="str">
        <f t="shared" si="111"/>
        <v/>
      </c>
      <c r="T1291" s="520" t="str">
        <f t="shared" si="112"/>
        <v/>
      </c>
      <c r="U1291" s="521" t="str">
        <f t="shared" si="113"/>
        <v/>
      </c>
      <c r="V1291" s="522"/>
      <c r="W1291" s="523"/>
      <c r="X1291" s="524"/>
      <c r="Y1291" s="64" t="s">
        <v>271</v>
      </c>
    </row>
    <row r="1292" spans="3:25" ht="14.25" customHeight="1" thickBot="1" x14ac:dyDescent="0.25">
      <c r="C1292" s="525" t="str">
        <f t="shared" si="114"/>
        <v>United States | FRCC | 2030</v>
      </c>
      <c r="D1292" s="526" t="s">
        <v>401</v>
      </c>
      <c r="E1292" s="527">
        <v>2030</v>
      </c>
      <c r="F1292" s="528"/>
      <c r="G1292" s="529"/>
      <c r="H1292" s="529"/>
      <c r="I1292" s="530"/>
      <c r="J1292" s="530"/>
      <c r="K1292" s="531"/>
      <c r="L1292" s="532"/>
      <c r="M1292" s="533"/>
      <c r="N1292" s="533"/>
      <c r="O1292" s="533"/>
      <c r="P1292" s="533"/>
      <c r="Q1292" s="533"/>
      <c r="R1292" s="534"/>
      <c r="S1292" s="535" t="str">
        <f t="shared" si="111"/>
        <v/>
      </c>
      <c r="T1292" s="536" t="str">
        <f t="shared" si="112"/>
        <v/>
      </c>
      <c r="U1292" s="537" t="str">
        <f t="shared" si="113"/>
        <v/>
      </c>
      <c r="V1292" s="538"/>
      <c r="W1292" s="539"/>
      <c r="X1292" s="540"/>
      <c r="Y1292" s="64" t="s">
        <v>271</v>
      </c>
    </row>
    <row r="1293" spans="3:25" ht="14.25" customHeight="1" x14ac:dyDescent="0.2">
      <c r="C1293" s="493" t="str">
        <f t="shared" si="114"/>
        <v>United States | HIMS | 2018</v>
      </c>
      <c r="D1293" s="494" t="s">
        <v>402</v>
      </c>
      <c r="E1293" s="495">
        <v>2018</v>
      </c>
      <c r="F1293" s="496">
        <v>0</v>
      </c>
      <c r="G1293" s="497">
        <v>0.66203161050978698</v>
      </c>
      <c r="H1293" s="497">
        <v>0</v>
      </c>
      <c r="I1293" s="498">
        <v>6.8926465477045396E-2</v>
      </c>
      <c r="J1293" s="498"/>
      <c r="K1293" s="499">
        <v>0</v>
      </c>
      <c r="L1293" s="500">
        <v>1.8580028908426999E-2</v>
      </c>
      <c r="M1293" s="501">
        <v>3.5180170869455699E-2</v>
      </c>
      <c r="N1293" s="501">
        <v>4.0125878893985799E-2</v>
      </c>
      <c r="O1293" s="501">
        <v>2.8891332616434701E-2</v>
      </c>
      <c r="P1293" s="501"/>
      <c r="Q1293" s="501">
        <v>0.14626451272486399</v>
      </c>
      <c r="R1293" s="502"/>
      <c r="S1293" s="503">
        <f t="shared" si="111"/>
        <v>0.73095807598683282</v>
      </c>
      <c r="T1293" s="504">
        <f t="shared" si="112"/>
        <v>0.26904192401316718</v>
      </c>
      <c r="U1293" s="505">
        <f t="shared" si="113"/>
        <v>0.26904192401316718</v>
      </c>
      <c r="V1293" s="506">
        <v>2018</v>
      </c>
      <c r="W1293" s="507" t="s">
        <v>392</v>
      </c>
      <c r="X1293" s="508" t="s">
        <v>396</v>
      </c>
      <c r="Y1293" s="64" t="s">
        <v>271</v>
      </c>
    </row>
    <row r="1294" spans="3:25" ht="14.25" customHeight="1" x14ac:dyDescent="0.2">
      <c r="C1294" s="509" t="str">
        <f t="shared" si="114"/>
        <v>United States | HIMS | 2019</v>
      </c>
      <c r="D1294" s="510" t="s">
        <v>402</v>
      </c>
      <c r="E1294" s="511">
        <v>2019</v>
      </c>
      <c r="F1294" s="512">
        <v>0</v>
      </c>
      <c r="G1294" s="513">
        <v>0.70399999999999996</v>
      </c>
      <c r="H1294" s="513">
        <v>0</v>
      </c>
      <c r="I1294" s="514">
        <v>6.2E-2</v>
      </c>
      <c r="J1294" s="514"/>
      <c r="K1294" s="515">
        <v>0</v>
      </c>
      <c r="L1294" s="516">
        <v>1.9E-2</v>
      </c>
      <c r="M1294" s="517">
        <v>3.4000000000000002E-2</v>
      </c>
      <c r="N1294" s="517">
        <v>0</v>
      </c>
      <c r="O1294" s="517">
        <v>4.2999999999999997E-2</v>
      </c>
      <c r="P1294" s="517"/>
      <c r="Q1294" s="517">
        <v>0.13800000000000001</v>
      </c>
      <c r="R1294" s="518"/>
      <c r="S1294" s="519">
        <f t="shared" si="111"/>
        <v>0.76600000000000001</v>
      </c>
      <c r="T1294" s="520">
        <f t="shared" si="112"/>
        <v>0.23400000000000001</v>
      </c>
      <c r="U1294" s="521">
        <f t="shared" si="113"/>
        <v>0.23400000000000001</v>
      </c>
      <c r="V1294" s="522">
        <v>2019</v>
      </c>
      <c r="W1294" s="523" t="s">
        <v>393</v>
      </c>
      <c r="X1294" s="524" t="s">
        <v>396</v>
      </c>
      <c r="Y1294" s="64" t="s">
        <v>271</v>
      </c>
    </row>
    <row r="1295" spans="3:25" ht="14.25" customHeight="1" x14ac:dyDescent="0.2">
      <c r="C1295" s="509" t="str">
        <f t="shared" si="114"/>
        <v>United States | HIMS | 2020</v>
      </c>
      <c r="D1295" s="510" t="s">
        <v>402</v>
      </c>
      <c r="E1295" s="511">
        <v>2020</v>
      </c>
      <c r="F1295" s="512">
        <v>0</v>
      </c>
      <c r="G1295" s="513">
        <v>0.70399999999999996</v>
      </c>
      <c r="H1295" s="513">
        <v>0</v>
      </c>
      <c r="I1295" s="514">
        <v>6.2E-2</v>
      </c>
      <c r="J1295" s="514"/>
      <c r="K1295" s="515">
        <v>0</v>
      </c>
      <c r="L1295" s="516">
        <v>1.9E-2</v>
      </c>
      <c r="M1295" s="517">
        <v>3.4000000000000002E-2</v>
      </c>
      <c r="N1295" s="517">
        <v>0</v>
      </c>
      <c r="O1295" s="517">
        <v>4.2999999999999997E-2</v>
      </c>
      <c r="P1295" s="517"/>
      <c r="Q1295" s="517">
        <v>0.13800000000000001</v>
      </c>
      <c r="R1295" s="518"/>
      <c r="S1295" s="519">
        <f t="shared" si="111"/>
        <v>0.76600000000000001</v>
      </c>
      <c r="T1295" s="520">
        <f t="shared" si="112"/>
        <v>0.23400000000000001</v>
      </c>
      <c r="U1295" s="521">
        <f t="shared" si="113"/>
        <v>0.23400000000000001</v>
      </c>
      <c r="V1295" s="522">
        <v>2019</v>
      </c>
      <c r="W1295" s="523" t="s">
        <v>393</v>
      </c>
      <c r="X1295" s="524" t="s">
        <v>396</v>
      </c>
      <c r="Y1295" s="64" t="s">
        <v>271</v>
      </c>
    </row>
    <row r="1296" spans="3:25" ht="14.25" customHeight="1" x14ac:dyDescent="0.2">
      <c r="C1296" s="509" t="str">
        <f t="shared" si="114"/>
        <v>United States | HIMS | 2021</v>
      </c>
      <c r="D1296" s="510" t="s">
        <v>402</v>
      </c>
      <c r="E1296" s="511">
        <v>2021</v>
      </c>
      <c r="F1296" s="512">
        <v>0</v>
      </c>
      <c r="G1296" s="513">
        <v>0.66600000000000004</v>
      </c>
      <c r="H1296" s="513">
        <v>0</v>
      </c>
      <c r="I1296" s="514">
        <v>0.05</v>
      </c>
      <c r="J1296" s="514"/>
      <c r="K1296" s="515">
        <v>0</v>
      </c>
      <c r="L1296" s="516">
        <v>2.7E-2</v>
      </c>
      <c r="M1296" s="517">
        <v>0.04</v>
      </c>
      <c r="N1296" s="517">
        <v>4.0000000000000001E-3</v>
      </c>
      <c r="O1296" s="517">
        <v>5.0999999999999997E-2</v>
      </c>
      <c r="P1296" s="517"/>
      <c r="Q1296" s="517">
        <v>0.16200000000000001</v>
      </c>
      <c r="R1296" s="518"/>
      <c r="S1296" s="519">
        <f t="shared" si="111"/>
        <v>0.71599999999999997</v>
      </c>
      <c r="T1296" s="520">
        <f t="shared" si="112"/>
        <v>0.28400000000000003</v>
      </c>
      <c r="U1296" s="521">
        <f t="shared" si="113"/>
        <v>0.28400000000000003</v>
      </c>
      <c r="V1296" s="522">
        <v>2020</v>
      </c>
      <c r="W1296" s="523" t="s">
        <v>394</v>
      </c>
      <c r="X1296" s="524" t="s">
        <v>396</v>
      </c>
      <c r="Y1296" s="64" t="s">
        <v>271</v>
      </c>
    </row>
    <row r="1297" spans="3:25" ht="14.25" customHeight="1" x14ac:dyDescent="0.2">
      <c r="C1297" s="509" t="str">
        <f t="shared" si="114"/>
        <v>United States | HIMS | 2022</v>
      </c>
      <c r="D1297" s="510" t="s">
        <v>402</v>
      </c>
      <c r="E1297" s="511">
        <v>2022</v>
      </c>
      <c r="F1297" s="512">
        <v>0</v>
      </c>
      <c r="G1297" s="513">
        <v>0.64300000000000002</v>
      </c>
      <c r="H1297" s="513">
        <v>0</v>
      </c>
      <c r="I1297" s="514">
        <v>0</v>
      </c>
      <c r="J1297" s="514"/>
      <c r="K1297" s="515">
        <v>0</v>
      </c>
      <c r="L1297" s="516">
        <v>3.6999999999999998E-2</v>
      </c>
      <c r="M1297" s="517">
        <v>4.3999999999999997E-2</v>
      </c>
      <c r="N1297" s="517">
        <v>7.0000000000000007E-2</v>
      </c>
      <c r="O1297" s="517">
        <v>5.8999999999999997E-2</v>
      </c>
      <c r="P1297" s="517"/>
      <c r="Q1297" s="517">
        <v>0.14799999999999999</v>
      </c>
      <c r="R1297" s="518"/>
      <c r="S1297" s="519">
        <f t="shared" si="111"/>
        <v>0.64200000000000002</v>
      </c>
      <c r="T1297" s="520">
        <f t="shared" si="112"/>
        <v>0.35799999999999998</v>
      </c>
      <c r="U1297" s="521">
        <f t="shared" si="113"/>
        <v>0.35799999999999998</v>
      </c>
      <c r="V1297" s="522">
        <v>2021</v>
      </c>
      <c r="W1297" s="523" t="s">
        <v>789</v>
      </c>
      <c r="X1297" s="524" t="s">
        <v>396</v>
      </c>
      <c r="Y1297" s="64" t="s">
        <v>271</v>
      </c>
    </row>
    <row r="1298" spans="3:25" ht="14.25" customHeight="1" x14ac:dyDescent="0.2">
      <c r="C1298" s="509" t="str">
        <f t="shared" si="114"/>
        <v>United States | HIMS | 2023</v>
      </c>
      <c r="D1298" s="510" t="s">
        <v>402</v>
      </c>
      <c r="E1298" s="511">
        <v>2023</v>
      </c>
      <c r="F1298" s="512"/>
      <c r="G1298" s="513"/>
      <c r="H1298" s="513"/>
      <c r="I1298" s="514"/>
      <c r="J1298" s="514"/>
      <c r="K1298" s="515"/>
      <c r="L1298" s="516"/>
      <c r="M1298" s="517"/>
      <c r="N1298" s="517"/>
      <c r="O1298" s="517"/>
      <c r="P1298" s="517"/>
      <c r="Q1298" s="517"/>
      <c r="R1298" s="518"/>
      <c r="S1298" s="519" t="str">
        <f t="shared" si="111"/>
        <v/>
      </c>
      <c r="T1298" s="520" t="str">
        <f t="shared" si="112"/>
        <v/>
      </c>
      <c r="U1298" s="521" t="str">
        <f t="shared" si="113"/>
        <v/>
      </c>
      <c r="V1298" s="522"/>
      <c r="W1298" s="523"/>
      <c r="X1298" s="524"/>
      <c r="Y1298" s="64" t="s">
        <v>271</v>
      </c>
    </row>
    <row r="1299" spans="3:25" ht="14.25" customHeight="1" x14ac:dyDescent="0.2">
      <c r="C1299" s="509" t="str">
        <f t="shared" si="114"/>
        <v>United States | HIMS | 2024</v>
      </c>
      <c r="D1299" s="510" t="s">
        <v>402</v>
      </c>
      <c r="E1299" s="511">
        <v>2024</v>
      </c>
      <c r="F1299" s="512"/>
      <c r="G1299" s="513"/>
      <c r="H1299" s="513"/>
      <c r="I1299" s="514"/>
      <c r="J1299" s="514"/>
      <c r="K1299" s="515"/>
      <c r="L1299" s="516"/>
      <c r="M1299" s="517"/>
      <c r="N1299" s="517"/>
      <c r="O1299" s="517"/>
      <c r="P1299" s="517"/>
      <c r="Q1299" s="517"/>
      <c r="R1299" s="518"/>
      <c r="S1299" s="519" t="str">
        <f t="shared" si="111"/>
        <v/>
      </c>
      <c r="T1299" s="520" t="str">
        <f t="shared" si="112"/>
        <v/>
      </c>
      <c r="U1299" s="521" t="str">
        <f t="shared" si="113"/>
        <v/>
      </c>
      <c r="V1299" s="522"/>
      <c r="W1299" s="523"/>
      <c r="X1299" s="524"/>
      <c r="Y1299" s="64" t="s">
        <v>271</v>
      </c>
    </row>
    <row r="1300" spans="3:25" ht="14.25" customHeight="1" x14ac:dyDescent="0.2">
      <c r="C1300" s="509" t="str">
        <f t="shared" si="114"/>
        <v>United States | HIMS | 2025</v>
      </c>
      <c r="D1300" s="510" t="s">
        <v>402</v>
      </c>
      <c r="E1300" s="511">
        <v>2025</v>
      </c>
      <c r="F1300" s="512"/>
      <c r="G1300" s="513"/>
      <c r="H1300" s="513"/>
      <c r="I1300" s="514"/>
      <c r="J1300" s="514"/>
      <c r="K1300" s="515"/>
      <c r="L1300" s="516"/>
      <c r="M1300" s="517"/>
      <c r="N1300" s="517"/>
      <c r="O1300" s="517"/>
      <c r="P1300" s="517"/>
      <c r="Q1300" s="517"/>
      <c r="R1300" s="518"/>
      <c r="S1300" s="519" t="str">
        <f t="shared" si="111"/>
        <v/>
      </c>
      <c r="T1300" s="520" t="str">
        <f t="shared" si="112"/>
        <v/>
      </c>
      <c r="U1300" s="521" t="str">
        <f t="shared" si="113"/>
        <v/>
      </c>
      <c r="V1300" s="522"/>
      <c r="W1300" s="523"/>
      <c r="X1300" s="524"/>
      <c r="Y1300" s="64" t="s">
        <v>271</v>
      </c>
    </row>
    <row r="1301" spans="3:25" ht="14.25" customHeight="1" x14ac:dyDescent="0.2">
      <c r="C1301" s="509" t="str">
        <f t="shared" si="114"/>
        <v>United States | HIMS | 2026</v>
      </c>
      <c r="D1301" s="510" t="s">
        <v>402</v>
      </c>
      <c r="E1301" s="511">
        <v>2026</v>
      </c>
      <c r="F1301" s="512"/>
      <c r="G1301" s="513"/>
      <c r="H1301" s="513"/>
      <c r="I1301" s="514"/>
      <c r="J1301" s="514"/>
      <c r="K1301" s="515"/>
      <c r="L1301" s="516"/>
      <c r="M1301" s="517"/>
      <c r="N1301" s="517"/>
      <c r="O1301" s="517"/>
      <c r="P1301" s="517"/>
      <c r="Q1301" s="517"/>
      <c r="R1301" s="518"/>
      <c r="S1301" s="519" t="str">
        <f t="shared" ref="S1301:S1364" si="115">IFERROR(1-U1301,"")</f>
        <v/>
      </c>
      <c r="T1301" s="520" t="str">
        <f t="shared" ref="T1301:T1364" si="116">IF(AND(ISBLANK(F1301),ISBLANK(H1301),ISBLANK(Q1301),ISBLANK(M1301)),"",SUM(K1301:R1301))</f>
        <v/>
      </c>
      <c r="U1301" s="521" t="str">
        <f t="shared" ref="U1301:U1364" si="117">IF(AND(ISBLANK(F1301),ISBLANK(H1301),ISBLANK(Q1301),ISBLANK(M1301)),"",SUM(L1301:R1301))</f>
        <v/>
      </c>
      <c r="V1301" s="522"/>
      <c r="W1301" s="523"/>
      <c r="X1301" s="524"/>
      <c r="Y1301" s="64" t="s">
        <v>271</v>
      </c>
    </row>
    <row r="1302" spans="3:25" ht="14.25" customHeight="1" x14ac:dyDescent="0.2">
      <c r="C1302" s="509" t="str">
        <f t="shared" si="114"/>
        <v>United States | HIMS | 2027</v>
      </c>
      <c r="D1302" s="510" t="s">
        <v>402</v>
      </c>
      <c r="E1302" s="511">
        <v>2027</v>
      </c>
      <c r="F1302" s="512"/>
      <c r="G1302" s="513"/>
      <c r="H1302" s="513"/>
      <c r="I1302" s="514"/>
      <c r="J1302" s="514"/>
      <c r="K1302" s="515"/>
      <c r="L1302" s="516"/>
      <c r="M1302" s="517"/>
      <c r="N1302" s="517"/>
      <c r="O1302" s="517"/>
      <c r="P1302" s="517"/>
      <c r="Q1302" s="517"/>
      <c r="R1302" s="518"/>
      <c r="S1302" s="519" t="str">
        <f t="shared" si="115"/>
        <v/>
      </c>
      <c r="T1302" s="520" t="str">
        <f t="shared" si="116"/>
        <v/>
      </c>
      <c r="U1302" s="521" t="str">
        <f t="shared" si="117"/>
        <v/>
      </c>
      <c r="V1302" s="522"/>
      <c r="W1302" s="523"/>
      <c r="X1302" s="524"/>
      <c r="Y1302" s="64" t="s">
        <v>271</v>
      </c>
    </row>
    <row r="1303" spans="3:25" ht="14.25" customHeight="1" x14ac:dyDescent="0.2">
      <c r="C1303" s="509" t="str">
        <f t="shared" si="114"/>
        <v>United States | HIMS | 2028</v>
      </c>
      <c r="D1303" s="510" t="s">
        <v>402</v>
      </c>
      <c r="E1303" s="511">
        <v>2028</v>
      </c>
      <c r="F1303" s="512"/>
      <c r="G1303" s="513"/>
      <c r="H1303" s="513"/>
      <c r="I1303" s="514"/>
      <c r="J1303" s="514"/>
      <c r="K1303" s="515"/>
      <c r="L1303" s="516"/>
      <c r="M1303" s="517"/>
      <c r="N1303" s="517"/>
      <c r="O1303" s="517"/>
      <c r="P1303" s="517"/>
      <c r="Q1303" s="517"/>
      <c r="R1303" s="518"/>
      <c r="S1303" s="519" t="str">
        <f t="shared" si="115"/>
        <v/>
      </c>
      <c r="T1303" s="520" t="str">
        <f t="shared" si="116"/>
        <v/>
      </c>
      <c r="U1303" s="521" t="str">
        <f t="shared" si="117"/>
        <v/>
      </c>
      <c r="V1303" s="522"/>
      <c r="W1303" s="523"/>
      <c r="X1303" s="524"/>
      <c r="Y1303" s="64" t="s">
        <v>271</v>
      </c>
    </row>
    <row r="1304" spans="3:25" ht="14.25" customHeight="1" x14ac:dyDescent="0.2">
      <c r="C1304" s="509" t="str">
        <f t="shared" si="114"/>
        <v>United States | HIMS | 2029</v>
      </c>
      <c r="D1304" s="510" t="s">
        <v>402</v>
      </c>
      <c r="E1304" s="511">
        <v>2029</v>
      </c>
      <c r="F1304" s="512"/>
      <c r="G1304" s="513"/>
      <c r="H1304" s="513"/>
      <c r="I1304" s="514"/>
      <c r="J1304" s="514"/>
      <c r="K1304" s="515"/>
      <c r="L1304" s="516"/>
      <c r="M1304" s="517"/>
      <c r="N1304" s="517"/>
      <c r="O1304" s="517"/>
      <c r="P1304" s="517"/>
      <c r="Q1304" s="517"/>
      <c r="R1304" s="518"/>
      <c r="S1304" s="519" t="str">
        <f t="shared" si="115"/>
        <v/>
      </c>
      <c r="T1304" s="520" t="str">
        <f t="shared" si="116"/>
        <v/>
      </c>
      <c r="U1304" s="521" t="str">
        <f t="shared" si="117"/>
        <v/>
      </c>
      <c r="V1304" s="522"/>
      <c r="W1304" s="523"/>
      <c r="X1304" s="524"/>
      <c r="Y1304" s="64" t="s">
        <v>271</v>
      </c>
    </row>
    <row r="1305" spans="3:25" ht="14.25" customHeight="1" thickBot="1" x14ac:dyDescent="0.25">
      <c r="C1305" s="525" t="str">
        <f t="shared" si="114"/>
        <v>United States | HIMS | 2030</v>
      </c>
      <c r="D1305" s="526" t="s">
        <v>402</v>
      </c>
      <c r="E1305" s="527">
        <v>2030</v>
      </c>
      <c r="F1305" s="528"/>
      <c r="G1305" s="529"/>
      <c r="H1305" s="529"/>
      <c r="I1305" s="530"/>
      <c r="J1305" s="530"/>
      <c r="K1305" s="531"/>
      <c r="L1305" s="532"/>
      <c r="M1305" s="533"/>
      <c r="N1305" s="533"/>
      <c r="O1305" s="533"/>
      <c r="P1305" s="533"/>
      <c r="Q1305" s="533"/>
      <c r="R1305" s="534"/>
      <c r="S1305" s="535" t="str">
        <f t="shared" si="115"/>
        <v/>
      </c>
      <c r="T1305" s="536" t="str">
        <f t="shared" si="116"/>
        <v/>
      </c>
      <c r="U1305" s="537" t="str">
        <f t="shared" si="117"/>
        <v/>
      </c>
      <c r="V1305" s="538"/>
      <c r="W1305" s="539"/>
      <c r="X1305" s="540"/>
      <c r="Y1305" s="64" t="s">
        <v>271</v>
      </c>
    </row>
    <row r="1306" spans="3:25" ht="14.25" customHeight="1" x14ac:dyDescent="0.2">
      <c r="C1306" s="493" t="str">
        <f t="shared" si="114"/>
        <v>United States | HIOA | 2018</v>
      </c>
      <c r="D1306" s="494" t="s">
        <v>403</v>
      </c>
      <c r="E1306" s="495">
        <v>2018</v>
      </c>
      <c r="F1306" s="496">
        <v>0.18590233607986201</v>
      </c>
      <c r="G1306" s="497">
        <v>0.69934438893858597</v>
      </c>
      <c r="H1306" s="497">
        <v>0</v>
      </c>
      <c r="I1306" s="498">
        <v>7.9002110608108606E-3</v>
      </c>
      <c r="J1306" s="498"/>
      <c r="K1306" s="499">
        <v>0</v>
      </c>
      <c r="L1306" s="500">
        <v>6.3502116437605102E-2</v>
      </c>
      <c r="M1306" s="501">
        <v>0</v>
      </c>
      <c r="N1306" s="501">
        <v>0</v>
      </c>
      <c r="O1306" s="501">
        <v>1.4930866784815601E-2</v>
      </c>
      <c r="P1306" s="501"/>
      <c r="Q1306" s="501">
        <v>2.8447302454622101E-2</v>
      </c>
      <c r="R1306" s="502"/>
      <c r="S1306" s="503">
        <f t="shared" si="115"/>
        <v>0.89311971432295723</v>
      </c>
      <c r="T1306" s="504">
        <f t="shared" si="116"/>
        <v>0.1068802856770428</v>
      </c>
      <c r="U1306" s="505">
        <f t="shared" si="117"/>
        <v>0.1068802856770428</v>
      </c>
      <c r="V1306" s="506">
        <v>2018</v>
      </c>
      <c r="W1306" s="507" t="s">
        <v>392</v>
      </c>
      <c r="X1306" s="508" t="s">
        <v>396</v>
      </c>
      <c r="Y1306" s="64" t="s">
        <v>271</v>
      </c>
    </row>
    <row r="1307" spans="3:25" ht="14.25" customHeight="1" x14ac:dyDescent="0.2">
      <c r="C1307" s="509" t="str">
        <f t="shared" si="114"/>
        <v>United States | HIOA | 2019</v>
      </c>
      <c r="D1307" s="510" t="s">
        <v>403</v>
      </c>
      <c r="E1307" s="511">
        <v>2019</v>
      </c>
      <c r="F1307" s="512">
        <v>0.186</v>
      </c>
      <c r="G1307" s="513">
        <v>0.70399999999999996</v>
      </c>
      <c r="H1307" s="513">
        <v>0</v>
      </c>
      <c r="I1307" s="514">
        <v>1E-3</v>
      </c>
      <c r="J1307" s="514"/>
      <c r="K1307" s="515">
        <v>0</v>
      </c>
      <c r="L1307" s="516">
        <v>6.6000000000000003E-2</v>
      </c>
      <c r="M1307" s="517">
        <v>0</v>
      </c>
      <c r="N1307" s="517">
        <v>0</v>
      </c>
      <c r="O1307" s="517">
        <v>2.1999999999999999E-2</v>
      </c>
      <c r="P1307" s="517"/>
      <c r="Q1307" s="517">
        <v>2.1000000000000001E-2</v>
      </c>
      <c r="R1307" s="518"/>
      <c r="S1307" s="519">
        <f t="shared" si="115"/>
        <v>0.89100000000000001</v>
      </c>
      <c r="T1307" s="520">
        <f t="shared" si="116"/>
        <v>0.109</v>
      </c>
      <c r="U1307" s="521">
        <f t="shared" si="117"/>
        <v>0.109</v>
      </c>
      <c r="V1307" s="522">
        <v>2019</v>
      </c>
      <c r="W1307" s="523" t="s">
        <v>393</v>
      </c>
      <c r="X1307" s="524" t="s">
        <v>396</v>
      </c>
      <c r="Y1307" s="64" t="s">
        <v>271</v>
      </c>
    </row>
    <row r="1308" spans="3:25" ht="14.25" customHeight="1" x14ac:dyDescent="0.2">
      <c r="C1308" s="509" t="str">
        <f t="shared" si="114"/>
        <v>United States | HIOA | 2020</v>
      </c>
      <c r="D1308" s="510" t="s">
        <v>403</v>
      </c>
      <c r="E1308" s="511">
        <v>2020</v>
      </c>
      <c r="F1308" s="512">
        <v>0.186</v>
      </c>
      <c r="G1308" s="513">
        <v>0.70399999999999996</v>
      </c>
      <c r="H1308" s="513">
        <v>0</v>
      </c>
      <c r="I1308" s="514">
        <v>1E-3</v>
      </c>
      <c r="J1308" s="514"/>
      <c r="K1308" s="515">
        <v>0</v>
      </c>
      <c r="L1308" s="516">
        <v>6.6000000000000003E-2</v>
      </c>
      <c r="M1308" s="517">
        <v>0</v>
      </c>
      <c r="N1308" s="517">
        <v>0</v>
      </c>
      <c r="O1308" s="517">
        <v>2.1999999999999999E-2</v>
      </c>
      <c r="P1308" s="517"/>
      <c r="Q1308" s="517">
        <v>2.1000000000000001E-2</v>
      </c>
      <c r="R1308" s="518"/>
      <c r="S1308" s="519">
        <f t="shared" si="115"/>
        <v>0.89100000000000001</v>
      </c>
      <c r="T1308" s="520">
        <f t="shared" si="116"/>
        <v>0.109</v>
      </c>
      <c r="U1308" s="521">
        <f t="shared" si="117"/>
        <v>0.109</v>
      </c>
      <c r="V1308" s="522">
        <v>2019</v>
      </c>
      <c r="W1308" s="523" t="s">
        <v>393</v>
      </c>
      <c r="X1308" s="524" t="s">
        <v>396</v>
      </c>
      <c r="Y1308" s="64" t="s">
        <v>271</v>
      </c>
    </row>
    <row r="1309" spans="3:25" ht="14.25" customHeight="1" x14ac:dyDescent="0.2">
      <c r="C1309" s="509" t="str">
        <f t="shared" si="114"/>
        <v>United States | HIOA | 2021</v>
      </c>
      <c r="D1309" s="510" t="s">
        <v>403</v>
      </c>
      <c r="E1309" s="511">
        <v>2021</v>
      </c>
      <c r="F1309" s="512">
        <v>0.17599999999999999</v>
      </c>
      <c r="G1309" s="513">
        <v>0.68200000000000005</v>
      </c>
      <c r="H1309" s="513">
        <v>0</v>
      </c>
      <c r="I1309" s="514">
        <v>0</v>
      </c>
      <c r="J1309" s="514"/>
      <c r="K1309" s="515">
        <v>0</v>
      </c>
      <c r="L1309" s="516">
        <v>5.8999999999999997E-2</v>
      </c>
      <c r="M1309" s="517">
        <v>0</v>
      </c>
      <c r="N1309" s="517">
        <v>0</v>
      </c>
      <c r="O1309" s="517">
        <v>5.3999999999999999E-2</v>
      </c>
      <c r="P1309" s="517"/>
      <c r="Q1309" s="517">
        <v>2.8000000000000001E-2</v>
      </c>
      <c r="R1309" s="518"/>
      <c r="S1309" s="519">
        <f t="shared" si="115"/>
        <v>0.85899999999999999</v>
      </c>
      <c r="T1309" s="520">
        <f t="shared" si="116"/>
        <v>0.14099999999999999</v>
      </c>
      <c r="U1309" s="521">
        <f t="shared" si="117"/>
        <v>0.14099999999999999</v>
      </c>
      <c r="V1309" s="522">
        <v>2020</v>
      </c>
      <c r="W1309" s="523" t="s">
        <v>394</v>
      </c>
      <c r="X1309" s="524" t="s">
        <v>396</v>
      </c>
      <c r="Y1309" s="64" t="s">
        <v>271</v>
      </c>
    </row>
    <row r="1310" spans="3:25" ht="14.25" customHeight="1" x14ac:dyDescent="0.2">
      <c r="C1310" s="509" t="str">
        <f t="shared" si="114"/>
        <v>United States | HIOA | 2022</v>
      </c>
      <c r="D1310" s="510" t="s">
        <v>403</v>
      </c>
      <c r="E1310" s="511">
        <v>2022</v>
      </c>
      <c r="F1310" s="512">
        <v>0.16500000000000001</v>
      </c>
      <c r="G1310" s="513">
        <v>0.68100000000000005</v>
      </c>
      <c r="H1310" s="513">
        <v>0</v>
      </c>
      <c r="I1310" s="514">
        <v>0.03</v>
      </c>
      <c r="J1310" s="514"/>
      <c r="K1310" s="515">
        <v>0</v>
      </c>
      <c r="L1310" s="516">
        <v>2.8000000000000001E-2</v>
      </c>
      <c r="M1310" s="517">
        <v>0</v>
      </c>
      <c r="N1310" s="517">
        <v>0</v>
      </c>
      <c r="O1310" s="517">
        <v>5.3999999999999999E-2</v>
      </c>
      <c r="P1310" s="517"/>
      <c r="Q1310" s="517">
        <v>4.1000000000000002E-2</v>
      </c>
      <c r="R1310" s="518"/>
      <c r="S1310" s="519">
        <f t="shared" si="115"/>
        <v>0.877</v>
      </c>
      <c r="T1310" s="520">
        <f t="shared" si="116"/>
        <v>0.123</v>
      </c>
      <c r="U1310" s="521">
        <f t="shared" si="117"/>
        <v>0.123</v>
      </c>
      <c r="V1310" s="522">
        <v>2021</v>
      </c>
      <c r="W1310" s="523" t="s">
        <v>789</v>
      </c>
      <c r="X1310" s="524" t="s">
        <v>396</v>
      </c>
      <c r="Y1310" s="64" t="s">
        <v>271</v>
      </c>
    </row>
    <row r="1311" spans="3:25" ht="14.25" customHeight="1" x14ac:dyDescent="0.2">
      <c r="C1311" s="509" t="str">
        <f t="shared" si="114"/>
        <v>United States | HIOA | 2023</v>
      </c>
      <c r="D1311" s="510" t="s">
        <v>403</v>
      </c>
      <c r="E1311" s="511">
        <v>2023</v>
      </c>
      <c r="F1311" s="512"/>
      <c r="G1311" s="513"/>
      <c r="H1311" s="513"/>
      <c r="I1311" s="514"/>
      <c r="J1311" s="514"/>
      <c r="K1311" s="515"/>
      <c r="L1311" s="516"/>
      <c r="M1311" s="517"/>
      <c r="N1311" s="517"/>
      <c r="O1311" s="517"/>
      <c r="P1311" s="517"/>
      <c r="Q1311" s="517"/>
      <c r="R1311" s="518"/>
      <c r="S1311" s="519" t="str">
        <f t="shared" si="115"/>
        <v/>
      </c>
      <c r="T1311" s="520" t="str">
        <f t="shared" si="116"/>
        <v/>
      </c>
      <c r="U1311" s="521" t="str">
        <f t="shared" si="117"/>
        <v/>
      </c>
      <c r="V1311" s="522"/>
      <c r="W1311" s="523"/>
      <c r="X1311" s="524"/>
      <c r="Y1311" s="64" t="s">
        <v>271</v>
      </c>
    </row>
    <row r="1312" spans="3:25" ht="14.25" customHeight="1" x14ac:dyDescent="0.2">
      <c r="C1312" s="509" t="str">
        <f t="shared" si="114"/>
        <v>United States | HIOA | 2024</v>
      </c>
      <c r="D1312" s="510" t="s">
        <v>403</v>
      </c>
      <c r="E1312" s="511">
        <v>2024</v>
      </c>
      <c r="F1312" s="512"/>
      <c r="G1312" s="513"/>
      <c r="H1312" s="513"/>
      <c r="I1312" s="514"/>
      <c r="J1312" s="514"/>
      <c r="K1312" s="515"/>
      <c r="L1312" s="516"/>
      <c r="M1312" s="517"/>
      <c r="N1312" s="517"/>
      <c r="O1312" s="517"/>
      <c r="P1312" s="517"/>
      <c r="Q1312" s="517"/>
      <c r="R1312" s="518"/>
      <c r="S1312" s="519" t="str">
        <f t="shared" si="115"/>
        <v/>
      </c>
      <c r="T1312" s="520" t="str">
        <f t="shared" si="116"/>
        <v/>
      </c>
      <c r="U1312" s="521" t="str">
        <f t="shared" si="117"/>
        <v/>
      </c>
      <c r="V1312" s="522"/>
      <c r="W1312" s="523"/>
      <c r="X1312" s="524"/>
      <c r="Y1312" s="64" t="s">
        <v>271</v>
      </c>
    </row>
    <row r="1313" spans="3:25" ht="14.25" customHeight="1" x14ac:dyDescent="0.2">
      <c r="C1313" s="509" t="str">
        <f t="shared" si="114"/>
        <v>United States | HIOA | 2025</v>
      </c>
      <c r="D1313" s="510" t="s">
        <v>403</v>
      </c>
      <c r="E1313" s="511">
        <v>2025</v>
      </c>
      <c r="F1313" s="512"/>
      <c r="G1313" s="513"/>
      <c r="H1313" s="513"/>
      <c r="I1313" s="514"/>
      <c r="J1313" s="514"/>
      <c r="K1313" s="515"/>
      <c r="L1313" s="516"/>
      <c r="M1313" s="517"/>
      <c r="N1313" s="517"/>
      <c r="O1313" s="517"/>
      <c r="P1313" s="517"/>
      <c r="Q1313" s="517"/>
      <c r="R1313" s="518"/>
      <c r="S1313" s="519" t="str">
        <f t="shared" si="115"/>
        <v/>
      </c>
      <c r="T1313" s="520" t="str">
        <f t="shared" si="116"/>
        <v/>
      </c>
      <c r="U1313" s="521" t="str">
        <f t="shared" si="117"/>
        <v/>
      </c>
      <c r="V1313" s="522"/>
      <c r="W1313" s="523"/>
      <c r="X1313" s="524"/>
      <c r="Y1313" s="64" t="s">
        <v>271</v>
      </c>
    </row>
    <row r="1314" spans="3:25" ht="14.25" customHeight="1" x14ac:dyDescent="0.2">
      <c r="C1314" s="509" t="str">
        <f t="shared" si="114"/>
        <v>United States | HIOA | 2026</v>
      </c>
      <c r="D1314" s="510" t="s">
        <v>403</v>
      </c>
      <c r="E1314" s="511">
        <v>2026</v>
      </c>
      <c r="F1314" s="512"/>
      <c r="G1314" s="513"/>
      <c r="H1314" s="513"/>
      <c r="I1314" s="514"/>
      <c r="J1314" s="514"/>
      <c r="K1314" s="515"/>
      <c r="L1314" s="516"/>
      <c r="M1314" s="517"/>
      <c r="N1314" s="517"/>
      <c r="O1314" s="517"/>
      <c r="P1314" s="517"/>
      <c r="Q1314" s="517"/>
      <c r="R1314" s="518"/>
      <c r="S1314" s="519" t="str">
        <f t="shared" si="115"/>
        <v/>
      </c>
      <c r="T1314" s="520" t="str">
        <f t="shared" si="116"/>
        <v/>
      </c>
      <c r="U1314" s="521" t="str">
        <f t="shared" si="117"/>
        <v/>
      </c>
      <c r="V1314" s="522"/>
      <c r="W1314" s="523"/>
      <c r="X1314" s="524"/>
      <c r="Y1314" s="64" t="s">
        <v>271</v>
      </c>
    </row>
    <row r="1315" spans="3:25" ht="14.25" customHeight="1" x14ac:dyDescent="0.2">
      <c r="C1315" s="509" t="str">
        <f t="shared" si="114"/>
        <v>United States | HIOA | 2027</v>
      </c>
      <c r="D1315" s="510" t="s">
        <v>403</v>
      </c>
      <c r="E1315" s="511">
        <v>2027</v>
      </c>
      <c r="F1315" s="512"/>
      <c r="G1315" s="513"/>
      <c r="H1315" s="513"/>
      <c r="I1315" s="514"/>
      <c r="J1315" s="514"/>
      <c r="K1315" s="515"/>
      <c r="L1315" s="516"/>
      <c r="M1315" s="517"/>
      <c r="N1315" s="517"/>
      <c r="O1315" s="517"/>
      <c r="P1315" s="517"/>
      <c r="Q1315" s="517"/>
      <c r="R1315" s="518"/>
      <c r="S1315" s="519" t="str">
        <f t="shared" si="115"/>
        <v/>
      </c>
      <c r="T1315" s="520" t="str">
        <f t="shared" si="116"/>
        <v/>
      </c>
      <c r="U1315" s="521" t="str">
        <f t="shared" si="117"/>
        <v/>
      </c>
      <c r="V1315" s="522"/>
      <c r="W1315" s="523"/>
      <c r="X1315" s="524"/>
      <c r="Y1315" s="64" t="s">
        <v>271</v>
      </c>
    </row>
    <row r="1316" spans="3:25" ht="14.25" customHeight="1" x14ac:dyDescent="0.2">
      <c r="C1316" s="509" t="str">
        <f t="shared" si="114"/>
        <v>United States | HIOA | 2028</v>
      </c>
      <c r="D1316" s="510" t="s">
        <v>403</v>
      </c>
      <c r="E1316" s="511">
        <v>2028</v>
      </c>
      <c r="F1316" s="512"/>
      <c r="G1316" s="513"/>
      <c r="H1316" s="513"/>
      <c r="I1316" s="514"/>
      <c r="J1316" s="514"/>
      <c r="K1316" s="515"/>
      <c r="L1316" s="516"/>
      <c r="M1316" s="517"/>
      <c r="N1316" s="517"/>
      <c r="O1316" s="517"/>
      <c r="P1316" s="517"/>
      <c r="Q1316" s="517"/>
      <c r="R1316" s="518"/>
      <c r="S1316" s="519" t="str">
        <f t="shared" si="115"/>
        <v/>
      </c>
      <c r="T1316" s="520" t="str">
        <f t="shared" si="116"/>
        <v/>
      </c>
      <c r="U1316" s="521" t="str">
        <f t="shared" si="117"/>
        <v/>
      </c>
      <c r="V1316" s="522"/>
      <c r="W1316" s="523"/>
      <c r="X1316" s="524"/>
      <c r="Y1316" s="64" t="s">
        <v>271</v>
      </c>
    </row>
    <row r="1317" spans="3:25" ht="14.25" customHeight="1" x14ac:dyDescent="0.2">
      <c r="C1317" s="509" t="str">
        <f t="shared" si="114"/>
        <v>United States | HIOA | 2029</v>
      </c>
      <c r="D1317" s="510" t="s">
        <v>403</v>
      </c>
      <c r="E1317" s="511">
        <v>2029</v>
      </c>
      <c r="F1317" s="512"/>
      <c r="G1317" s="513"/>
      <c r="H1317" s="513"/>
      <c r="I1317" s="514"/>
      <c r="J1317" s="514"/>
      <c r="K1317" s="515"/>
      <c r="L1317" s="516"/>
      <c r="M1317" s="517"/>
      <c r="N1317" s="517"/>
      <c r="O1317" s="517"/>
      <c r="P1317" s="517"/>
      <c r="Q1317" s="517"/>
      <c r="R1317" s="518"/>
      <c r="S1317" s="519" t="str">
        <f t="shared" si="115"/>
        <v/>
      </c>
      <c r="T1317" s="520" t="str">
        <f t="shared" si="116"/>
        <v/>
      </c>
      <c r="U1317" s="521" t="str">
        <f t="shared" si="117"/>
        <v/>
      </c>
      <c r="V1317" s="522"/>
      <c r="W1317" s="523"/>
      <c r="X1317" s="524"/>
      <c r="Y1317" s="64" t="s">
        <v>271</v>
      </c>
    </row>
    <row r="1318" spans="3:25" ht="14.25" customHeight="1" thickBot="1" x14ac:dyDescent="0.25">
      <c r="C1318" s="525" t="str">
        <f t="shared" si="114"/>
        <v>United States | HIOA | 2030</v>
      </c>
      <c r="D1318" s="526" t="s">
        <v>403</v>
      </c>
      <c r="E1318" s="527">
        <v>2030</v>
      </c>
      <c r="F1318" s="528"/>
      <c r="G1318" s="529"/>
      <c r="H1318" s="529"/>
      <c r="I1318" s="530"/>
      <c r="J1318" s="530"/>
      <c r="K1318" s="531"/>
      <c r="L1318" s="532"/>
      <c r="M1318" s="533"/>
      <c r="N1318" s="533"/>
      <c r="O1318" s="533"/>
      <c r="P1318" s="533"/>
      <c r="Q1318" s="533"/>
      <c r="R1318" s="534"/>
      <c r="S1318" s="535" t="str">
        <f t="shared" si="115"/>
        <v/>
      </c>
      <c r="T1318" s="536" t="str">
        <f t="shared" si="116"/>
        <v/>
      </c>
      <c r="U1318" s="537" t="str">
        <f t="shared" si="117"/>
        <v/>
      </c>
      <c r="V1318" s="538"/>
      <c r="W1318" s="539"/>
      <c r="X1318" s="540"/>
      <c r="Y1318" s="64" t="s">
        <v>271</v>
      </c>
    </row>
    <row r="1319" spans="3:25" ht="14.25" customHeight="1" x14ac:dyDescent="0.2">
      <c r="C1319" s="493" t="str">
        <f t="shared" si="114"/>
        <v>United States | MROE | 2018</v>
      </c>
      <c r="D1319" s="494" t="s">
        <v>404</v>
      </c>
      <c r="E1319" s="495">
        <v>2018</v>
      </c>
      <c r="F1319" s="496">
        <v>0.64103831975881898</v>
      </c>
      <c r="G1319" s="497">
        <v>4.9554690899640402E-3</v>
      </c>
      <c r="H1319" s="497">
        <v>0.22582284952503501</v>
      </c>
      <c r="I1319" s="498">
        <v>1.6656314685709831E-3</v>
      </c>
      <c r="J1319" s="498"/>
      <c r="K1319" s="499">
        <v>0</v>
      </c>
      <c r="L1319" s="500">
        <v>4.2515103433695703E-2</v>
      </c>
      <c r="M1319" s="501">
        <v>5.29659370011532E-2</v>
      </c>
      <c r="N1319" s="501">
        <v>0</v>
      </c>
      <c r="O1319" s="501">
        <v>3.3351437846348199E-4</v>
      </c>
      <c r="P1319" s="501"/>
      <c r="Q1319" s="501">
        <v>3.0703175344297999E-2</v>
      </c>
      <c r="R1319" s="502"/>
      <c r="S1319" s="503">
        <f t="shared" si="115"/>
        <v>0.87348226984238964</v>
      </c>
      <c r="T1319" s="504">
        <f t="shared" si="116"/>
        <v>0.12651773015761036</v>
      </c>
      <c r="U1319" s="505">
        <f t="shared" si="117"/>
        <v>0.12651773015761036</v>
      </c>
      <c r="V1319" s="506">
        <v>2018</v>
      </c>
      <c r="W1319" s="507" t="s">
        <v>392</v>
      </c>
      <c r="X1319" s="508" t="s">
        <v>396</v>
      </c>
      <c r="Y1319" s="64" t="s">
        <v>271</v>
      </c>
    </row>
    <row r="1320" spans="3:25" ht="14.25" customHeight="1" x14ac:dyDescent="0.2">
      <c r="C1320" s="509" t="str">
        <f t="shared" si="114"/>
        <v>United States | MROE | 2019</v>
      </c>
      <c r="D1320" s="510" t="s">
        <v>404</v>
      </c>
      <c r="E1320" s="511">
        <v>2019</v>
      </c>
      <c r="F1320" s="512">
        <v>0.55000000000000004</v>
      </c>
      <c r="G1320" s="513">
        <v>5.0000000000000001E-3</v>
      </c>
      <c r="H1320" s="513">
        <v>0.30099999999999999</v>
      </c>
      <c r="I1320" s="514">
        <v>2E-3</v>
      </c>
      <c r="J1320" s="514"/>
      <c r="K1320" s="515">
        <v>0</v>
      </c>
      <c r="L1320" s="516">
        <v>4.3999999999999997E-2</v>
      </c>
      <c r="M1320" s="517">
        <v>6.0999999999999999E-2</v>
      </c>
      <c r="N1320" s="517">
        <v>0</v>
      </c>
      <c r="O1320" s="517">
        <v>0</v>
      </c>
      <c r="P1320" s="517"/>
      <c r="Q1320" s="517">
        <v>3.7999999999999999E-2</v>
      </c>
      <c r="R1320" s="518"/>
      <c r="S1320" s="519">
        <f t="shared" si="115"/>
        <v>0.85699999999999998</v>
      </c>
      <c r="T1320" s="520">
        <f t="shared" si="116"/>
        <v>0.14299999999999999</v>
      </c>
      <c r="U1320" s="521">
        <f t="shared" si="117"/>
        <v>0.14299999999999999</v>
      </c>
      <c r="V1320" s="522">
        <v>2019</v>
      </c>
      <c r="W1320" s="523" t="s">
        <v>393</v>
      </c>
      <c r="X1320" s="524" t="s">
        <v>396</v>
      </c>
      <c r="Y1320" s="64" t="s">
        <v>271</v>
      </c>
    </row>
    <row r="1321" spans="3:25" ht="14.25" customHeight="1" x14ac:dyDescent="0.2">
      <c r="C1321" s="509" t="str">
        <f t="shared" si="114"/>
        <v>United States | MROE | 2020</v>
      </c>
      <c r="D1321" s="510" t="s">
        <v>404</v>
      </c>
      <c r="E1321" s="511">
        <v>2020</v>
      </c>
      <c r="F1321" s="512">
        <v>0.55000000000000004</v>
      </c>
      <c r="G1321" s="513">
        <v>5.0000000000000001E-3</v>
      </c>
      <c r="H1321" s="513">
        <v>0.30099999999999999</v>
      </c>
      <c r="I1321" s="514">
        <v>2E-3</v>
      </c>
      <c r="J1321" s="514"/>
      <c r="K1321" s="515">
        <v>0</v>
      </c>
      <c r="L1321" s="516">
        <v>4.3999999999999997E-2</v>
      </c>
      <c r="M1321" s="517">
        <v>6.0999999999999999E-2</v>
      </c>
      <c r="N1321" s="517">
        <v>0</v>
      </c>
      <c r="O1321" s="517">
        <v>0</v>
      </c>
      <c r="P1321" s="517"/>
      <c r="Q1321" s="517">
        <v>3.7999999999999999E-2</v>
      </c>
      <c r="R1321" s="518"/>
      <c r="S1321" s="519">
        <f t="shared" si="115"/>
        <v>0.85699999999999998</v>
      </c>
      <c r="T1321" s="520">
        <f t="shared" si="116"/>
        <v>0.14299999999999999</v>
      </c>
      <c r="U1321" s="521">
        <f t="shared" si="117"/>
        <v>0.14299999999999999</v>
      </c>
      <c r="V1321" s="522">
        <v>2019</v>
      </c>
      <c r="W1321" s="523" t="s">
        <v>393</v>
      </c>
      <c r="X1321" s="524" t="s">
        <v>396</v>
      </c>
      <c r="Y1321" s="64" t="s">
        <v>271</v>
      </c>
    </row>
    <row r="1322" spans="3:25" ht="14.25" customHeight="1" x14ac:dyDescent="0.2">
      <c r="C1322" s="509" t="str">
        <f t="shared" si="114"/>
        <v>United States | MROE | 2021</v>
      </c>
      <c r="D1322" s="510" t="s">
        <v>404</v>
      </c>
      <c r="E1322" s="511">
        <v>2021</v>
      </c>
      <c r="F1322" s="512">
        <v>0.51100000000000001</v>
      </c>
      <c r="G1322" s="513">
        <v>5.0000000000000001E-3</v>
      </c>
      <c r="H1322" s="513">
        <v>0.33900000000000002</v>
      </c>
      <c r="I1322" s="514">
        <v>1E-3</v>
      </c>
      <c r="J1322" s="514"/>
      <c r="K1322" s="515">
        <v>0</v>
      </c>
      <c r="L1322" s="516">
        <v>3.5000000000000003E-2</v>
      </c>
      <c r="M1322" s="517">
        <v>6.9000000000000006E-2</v>
      </c>
      <c r="N1322" s="517">
        <v>0</v>
      </c>
      <c r="O1322" s="517">
        <v>1E-3</v>
      </c>
      <c r="P1322" s="517"/>
      <c r="Q1322" s="517">
        <v>3.9E-2</v>
      </c>
      <c r="R1322" s="518"/>
      <c r="S1322" s="519">
        <f t="shared" si="115"/>
        <v>0.85599999999999998</v>
      </c>
      <c r="T1322" s="520">
        <f t="shared" si="116"/>
        <v>0.14400000000000002</v>
      </c>
      <c r="U1322" s="521">
        <f t="shared" si="117"/>
        <v>0.14400000000000002</v>
      </c>
      <c r="V1322" s="522">
        <v>2020</v>
      </c>
      <c r="W1322" s="523" t="s">
        <v>394</v>
      </c>
      <c r="X1322" s="524" t="s">
        <v>396</v>
      </c>
      <c r="Y1322" s="64" t="s">
        <v>271</v>
      </c>
    </row>
    <row r="1323" spans="3:25" ht="14.25" customHeight="1" x14ac:dyDescent="0.2">
      <c r="C1323" s="509" t="str">
        <f t="shared" si="114"/>
        <v>United States | MROE | 2022</v>
      </c>
      <c r="D1323" s="510" t="s">
        <v>404</v>
      </c>
      <c r="E1323" s="511">
        <v>2022</v>
      </c>
      <c r="F1323" s="512">
        <v>0.54400000000000004</v>
      </c>
      <c r="G1323" s="513">
        <v>1.2E-2</v>
      </c>
      <c r="H1323" s="513">
        <v>0.32100000000000001</v>
      </c>
      <c r="I1323" s="514">
        <v>1E-3</v>
      </c>
      <c r="J1323" s="514"/>
      <c r="K1323" s="515">
        <v>0</v>
      </c>
      <c r="L1323" s="516">
        <v>0.03</v>
      </c>
      <c r="M1323" s="517">
        <v>4.9000000000000002E-2</v>
      </c>
      <c r="N1323" s="517">
        <v>0</v>
      </c>
      <c r="O1323" s="517">
        <v>1.2999999999999999E-2</v>
      </c>
      <c r="P1323" s="517"/>
      <c r="Q1323" s="517">
        <v>3.1E-2</v>
      </c>
      <c r="R1323" s="518"/>
      <c r="S1323" s="519">
        <f t="shared" si="115"/>
        <v>0.877</v>
      </c>
      <c r="T1323" s="520">
        <f t="shared" si="116"/>
        <v>0.123</v>
      </c>
      <c r="U1323" s="521">
        <f t="shared" si="117"/>
        <v>0.123</v>
      </c>
      <c r="V1323" s="522">
        <v>2021</v>
      </c>
      <c r="W1323" s="523" t="s">
        <v>789</v>
      </c>
      <c r="X1323" s="524" t="s">
        <v>396</v>
      </c>
      <c r="Y1323" s="64" t="s">
        <v>271</v>
      </c>
    </row>
    <row r="1324" spans="3:25" ht="14.25" customHeight="1" x14ac:dyDescent="0.2">
      <c r="C1324" s="509" t="str">
        <f t="shared" si="114"/>
        <v>United States | MROE | 2023</v>
      </c>
      <c r="D1324" s="510" t="s">
        <v>404</v>
      </c>
      <c r="E1324" s="511">
        <v>2023</v>
      </c>
      <c r="F1324" s="512"/>
      <c r="G1324" s="513"/>
      <c r="H1324" s="513"/>
      <c r="I1324" s="514"/>
      <c r="J1324" s="514"/>
      <c r="K1324" s="515"/>
      <c r="L1324" s="516"/>
      <c r="M1324" s="517"/>
      <c r="N1324" s="517"/>
      <c r="O1324" s="517"/>
      <c r="P1324" s="517"/>
      <c r="Q1324" s="517"/>
      <c r="R1324" s="518"/>
      <c r="S1324" s="519" t="str">
        <f t="shared" si="115"/>
        <v/>
      </c>
      <c r="T1324" s="520" t="str">
        <f t="shared" si="116"/>
        <v/>
      </c>
      <c r="U1324" s="521" t="str">
        <f t="shared" si="117"/>
        <v/>
      </c>
      <c r="V1324" s="522"/>
      <c r="W1324" s="523"/>
      <c r="X1324" s="524"/>
      <c r="Y1324" s="64" t="s">
        <v>271</v>
      </c>
    </row>
    <row r="1325" spans="3:25" ht="14.25" customHeight="1" x14ac:dyDescent="0.2">
      <c r="C1325" s="509" t="str">
        <f t="shared" si="114"/>
        <v>United States | MROE | 2024</v>
      </c>
      <c r="D1325" s="510" t="s">
        <v>404</v>
      </c>
      <c r="E1325" s="511">
        <v>2024</v>
      </c>
      <c r="F1325" s="512"/>
      <c r="G1325" s="513"/>
      <c r="H1325" s="513"/>
      <c r="I1325" s="514"/>
      <c r="J1325" s="514"/>
      <c r="K1325" s="515"/>
      <c r="L1325" s="516"/>
      <c r="M1325" s="517"/>
      <c r="N1325" s="517"/>
      <c r="O1325" s="517"/>
      <c r="P1325" s="517"/>
      <c r="Q1325" s="517"/>
      <c r="R1325" s="518"/>
      <c r="S1325" s="519" t="str">
        <f t="shared" si="115"/>
        <v/>
      </c>
      <c r="T1325" s="520" t="str">
        <f t="shared" si="116"/>
        <v/>
      </c>
      <c r="U1325" s="521" t="str">
        <f t="shared" si="117"/>
        <v/>
      </c>
      <c r="V1325" s="522"/>
      <c r="W1325" s="523"/>
      <c r="X1325" s="524"/>
      <c r="Y1325" s="64" t="s">
        <v>271</v>
      </c>
    </row>
    <row r="1326" spans="3:25" ht="14.25" customHeight="1" x14ac:dyDescent="0.2">
      <c r="C1326" s="509" t="str">
        <f t="shared" si="114"/>
        <v>United States | MROE | 2025</v>
      </c>
      <c r="D1326" s="510" t="s">
        <v>404</v>
      </c>
      <c r="E1326" s="511">
        <v>2025</v>
      </c>
      <c r="F1326" s="512"/>
      <c r="G1326" s="513"/>
      <c r="H1326" s="513"/>
      <c r="I1326" s="514"/>
      <c r="J1326" s="514"/>
      <c r="K1326" s="515"/>
      <c r="L1326" s="516"/>
      <c r="M1326" s="517"/>
      <c r="N1326" s="517"/>
      <c r="O1326" s="517"/>
      <c r="P1326" s="517"/>
      <c r="Q1326" s="517"/>
      <c r="R1326" s="518"/>
      <c r="S1326" s="519" t="str">
        <f t="shared" si="115"/>
        <v/>
      </c>
      <c r="T1326" s="520" t="str">
        <f t="shared" si="116"/>
        <v/>
      </c>
      <c r="U1326" s="521" t="str">
        <f t="shared" si="117"/>
        <v/>
      </c>
      <c r="V1326" s="522"/>
      <c r="W1326" s="523"/>
      <c r="X1326" s="524"/>
      <c r="Y1326" s="64" t="s">
        <v>271</v>
      </c>
    </row>
    <row r="1327" spans="3:25" ht="14.25" customHeight="1" x14ac:dyDescent="0.2">
      <c r="C1327" s="509" t="str">
        <f t="shared" si="114"/>
        <v>United States | MROE | 2026</v>
      </c>
      <c r="D1327" s="510" t="s">
        <v>404</v>
      </c>
      <c r="E1327" s="511">
        <v>2026</v>
      </c>
      <c r="F1327" s="512"/>
      <c r="G1327" s="513"/>
      <c r="H1327" s="513"/>
      <c r="I1327" s="514"/>
      <c r="J1327" s="514"/>
      <c r="K1327" s="515"/>
      <c r="L1327" s="516"/>
      <c r="M1327" s="517"/>
      <c r="N1327" s="517"/>
      <c r="O1327" s="517"/>
      <c r="P1327" s="517"/>
      <c r="Q1327" s="517"/>
      <c r="R1327" s="518"/>
      <c r="S1327" s="519" t="str">
        <f t="shared" si="115"/>
        <v/>
      </c>
      <c r="T1327" s="520" t="str">
        <f t="shared" si="116"/>
        <v/>
      </c>
      <c r="U1327" s="521" t="str">
        <f t="shared" si="117"/>
        <v/>
      </c>
      <c r="V1327" s="522"/>
      <c r="W1327" s="523"/>
      <c r="X1327" s="524"/>
      <c r="Y1327" s="64" t="s">
        <v>271</v>
      </c>
    </row>
    <row r="1328" spans="3:25" ht="14.25" customHeight="1" x14ac:dyDescent="0.2">
      <c r="C1328" s="509" t="str">
        <f t="shared" si="114"/>
        <v>United States | MROE | 2027</v>
      </c>
      <c r="D1328" s="510" t="s">
        <v>404</v>
      </c>
      <c r="E1328" s="511">
        <v>2027</v>
      </c>
      <c r="F1328" s="512"/>
      <c r="G1328" s="513"/>
      <c r="H1328" s="513"/>
      <c r="I1328" s="514"/>
      <c r="J1328" s="514"/>
      <c r="K1328" s="515"/>
      <c r="L1328" s="516"/>
      <c r="M1328" s="517"/>
      <c r="N1328" s="517"/>
      <c r="O1328" s="517"/>
      <c r="P1328" s="517"/>
      <c r="Q1328" s="517"/>
      <c r="R1328" s="518"/>
      <c r="S1328" s="519" t="str">
        <f t="shared" si="115"/>
        <v/>
      </c>
      <c r="T1328" s="520" t="str">
        <f t="shared" si="116"/>
        <v/>
      </c>
      <c r="U1328" s="521" t="str">
        <f t="shared" si="117"/>
        <v/>
      </c>
      <c r="V1328" s="522"/>
      <c r="W1328" s="523"/>
      <c r="X1328" s="524"/>
      <c r="Y1328" s="64" t="s">
        <v>271</v>
      </c>
    </row>
    <row r="1329" spans="3:25" ht="14.25" customHeight="1" x14ac:dyDescent="0.2">
      <c r="C1329" s="509" t="str">
        <f t="shared" si="114"/>
        <v>United States | MROE | 2028</v>
      </c>
      <c r="D1329" s="510" t="s">
        <v>404</v>
      </c>
      <c r="E1329" s="511">
        <v>2028</v>
      </c>
      <c r="F1329" s="512"/>
      <c r="G1329" s="513"/>
      <c r="H1329" s="513"/>
      <c r="I1329" s="514"/>
      <c r="J1329" s="514"/>
      <c r="K1329" s="515"/>
      <c r="L1329" s="516"/>
      <c r="M1329" s="517"/>
      <c r="N1329" s="517"/>
      <c r="O1329" s="517"/>
      <c r="P1329" s="517"/>
      <c r="Q1329" s="517"/>
      <c r="R1329" s="518"/>
      <c r="S1329" s="519" t="str">
        <f t="shared" si="115"/>
        <v/>
      </c>
      <c r="T1329" s="520" t="str">
        <f t="shared" si="116"/>
        <v/>
      </c>
      <c r="U1329" s="521" t="str">
        <f t="shared" si="117"/>
        <v/>
      </c>
      <c r="V1329" s="522"/>
      <c r="W1329" s="523"/>
      <c r="X1329" s="524"/>
      <c r="Y1329" s="64" t="s">
        <v>271</v>
      </c>
    </row>
    <row r="1330" spans="3:25" ht="14.25" customHeight="1" x14ac:dyDescent="0.2">
      <c r="C1330" s="509" t="str">
        <f t="shared" si="114"/>
        <v>United States | MROE | 2029</v>
      </c>
      <c r="D1330" s="510" t="s">
        <v>404</v>
      </c>
      <c r="E1330" s="511">
        <v>2029</v>
      </c>
      <c r="F1330" s="512"/>
      <c r="G1330" s="513"/>
      <c r="H1330" s="513"/>
      <c r="I1330" s="514"/>
      <c r="J1330" s="514"/>
      <c r="K1330" s="515"/>
      <c r="L1330" s="516"/>
      <c r="M1330" s="517"/>
      <c r="N1330" s="517"/>
      <c r="O1330" s="517"/>
      <c r="P1330" s="517"/>
      <c r="Q1330" s="517"/>
      <c r="R1330" s="518"/>
      <c r="S1330" s="519" t="str">
        <f t="shared" si="115"/>
        <v/>
      </c>
      <c r="T1330" s="520" t="str">
        <f t="shared" si="116"/>
        <v/>
      </c>
      <c r="U1330" s="521" t="str">
        <f t="shared" si="117"/>
        <v/>
      </c>
      <c r="V1330" s="522"/>
      <c r="W1330" s="523"/>
      <c r="X1330" s="524"/>
      <c r="Y1330" s="64" t="s">
        <v>271</v>
      </c>
    </row>
    <row r="1331" spans="3:25" ht="14.25" customHeight="1" thickBot="1" x14ac:dyDescent="0.25">
      <c r="C1331" s="525" t="str">
        <f t="shared" si="114"/>
        <v>United States | MROE | 2030</v>
      </c>
      <c r="D1331" s="526" t="s">
        <v>404</v>
      </c>
      <c r="E1331" s="527">
        <v>2030</v>
      </c>
      <c r="F1331" s="528"/>
      <c r="G1331" s="529"/>
      <c r="H1331" s="529"/>
      <c r="I1331" s="530"/>
      <c r="J1331" s="530"/>
      <c r="K1331" s="531"/>
      <c r="L1331" s="532"/>
      <c r="M1331" s="533"/>
      <c r="N1331" s="533"/>
      <c r="O1331" s="533"/>
      <c r="P1331" s="533"/>
      <c r="Q1331" s="533"/>
      <c r="R1331" s="534"/>
      <c r="S1331" s="535" t="str">
        <f t="shared" si="115"/>
        <v/>
      </c>
      <c r="T1331" s="536" t="str">
        <f t="shared" si="116"/>
        <v/>
      </c>
      <c r="U1331" s="537" t="str">
        <f t="shared" si="117"/>
        <v/>
      </c>
      <c r="V1331" s="538"/>
      <c r="W1331" s="539"/>
      <c r="X1331" s="540"/>
      <c r="Y1331" s="64" t="s">
        <v>271</v>
      </c>
    </row>
    <row r="1332" spans="3:25" ht="14.25" customHeight="1" x14ac:dyDescent="0.2">
      <c r="C1332" s="493" t="str">
        <f t="shared" si="114"/>
        <v>United States | MROW | 2018</v>
      </c>
      <c r="D1332" s="494" t="s">
        <v>405</v>
      </c>
      <c r="E1332" s="495">
        <v>2018</v>
      </c>
      <c r="F1332" s="496">
        <v>0.51814532131804503</v>
      </c>
      <c r="G1332" s="497">
        <v>1.0022882060965899E-3</v>
      </c>
      <c r="H1332" s="497">
        <v>8.0345178628358493E-2</v>
      </c>
      <c r="I1332" s="498">
        <v>2.1928014187424637E-3</v>
      </c>
      <c r="J1332" s="498"/>
      <c r="K1332" s="499">
        <v>0.10616153063620599</v>
      </c>
      <c r="L1332" s="500">
        <v>1.0633056700900201E-2</v>
      </c>
      <c r="M1332" s="501">
        <v>6.0039493420020101E-2</v>
      </c>
      <c r="N1332" s="501">
        <v>0</v>
      </c>
      <c r="O1332" s="501">
        <v>4.6868850562474598E-3</v>
      </c>
      <c r="P1332" s="501"/>
      <c r="Q1332" s="501">
        <v>0.216793444615384</v>
      </c>
      <c r="R1332" s="502"/>
      <c r="S1332" s="503">
        <f t="shared" si="115"/>
        <v>0.70784712020744822</v>
      </c>
      <c r="T1332" s="504">
        <f t="shared" si="116"/>
        <v>0.39831441042875776</v>
      </c>
      <c r="U1332" s="505">
        <f t="shared" si="117"/>
        <v>0.29215287979255178</v>
      </c>
      <c r="V1332" s="506">
        <v>2018</v>
      </c>
      <c r="W1332" s="507" t="s">
        <v>392</v>
      </c>
      <c r="X1332" s="508" t="s">
        <v>396</v>
      </c>
      <c r="Y1332" s="64" t="s">
        <v>271</v>
      </c>
    </row>
    <row r="1333" spans="3:25" ht="14.25" customHeight="1" x14ac:dyDescent="0.2">
      <c r="C1333" s="509" t="str">
        <f t="shared" si="114"/>
        <v>United States | MROW | 2019</v>
      </c>
      <c r="D1333" s="510" t="s">
        <v>405</v>
      </c>
      <c r="E1333" s="511">
        <v>2019</v>
      </c>
      <c r="F1333" s="512">
        <v>0.439</v>
      </c>
      <c r="G1333" s="513">
        <v>1E-3</v>
      </c>
      <c r="H1333" s="513">
        <v>0.112</v>
      </c>
      <c r="I1333" s="514">
        <v>2E-3</v>
      </c>
      <c r="J1333" s="514"/>
      <c r="K1333" s="515">
        <v>0.112</v>
      </c>
      <c r="L1333" s="516">
        <v>8.9999999999999993E-3</v>
      </c>
      <c r="M1333" s="517">
        <v>6.9000000000000006E-2</v>
      </c>
      <c r="N1333" s="517">
        <v>0</v>
      </c>
      <c r="O1333" s="517">
        <v>6.0000000000000001E-3</v>
      </c>
      <c r="P1333" s="517"/>
      <c r="Q1333" s="517">
        <v>0.251</v>
      </c>
      <c r="R1333" s="518"/>
      <c r="S1333" s="519">
        <f t="shared" si="115"/>
        <v>0.66500000000000004</v>
      </c>
      <c r="T1333" s="520">
        <f t="shared" si="116"/>
        <v>0.44700000000000001</v>
      </c>
      <c r="U1333" s="521">
        <f t="shared" si="117"/>
        <v>0.33500000000000002</v>
      </c>
      <c r="V1333" s="522">
        <v>2019</v>
      </c>
      <c r="W1333" s="523" t="s">
        <v>393</v>
      </c>
      <c r="X1333" s="524" t="s">
        <v>396</v>
      </c>
      <c r="Y1333" s="64" t="s">
        <v>271</v>
      </c>
    </row>
    <row r="1334" spans="3:25" ht="14.25" customHeight="1" x14ac:dyDescent="0.2">
      <c r="C1334" s="509" t="str">
        <f t="shared" si="114"/>
        <v>United States | MROW | 2020</v>
      </c>
      <c r="D1334" s="510" t="s">
        <v>405</v>
      </c>
      <c r="E1334" s="511">
        <v>2020</v>
      </c>
      <c r="F1334" s="512">
        <v>0.439</v>
      </c>
      <c r="G1334" s="513">
        <v>1E-3</v>
      </c>
      <c r="H1334" s="513">
        <v>0.112</v>
      </c>
      <c r="I1334" s="514">
        <v>2E-3</v>
      </c>
      <c r="J1334" s="514"/>
      <c r="K1334" s="515">
        <v>0.112</v>
      </c>
      <c r="L1334" s="516">
        <v>8.9999999999999993E-3</v>
      </c>
      <c r="M1334" s="517">
        <v>6.9000000000000006E-2</v>
      </c>
      <c r="N1334" s="517">
        <v>0</v>
      </c>
      <c r="O1334" s="517">
        <v>6.0000000000000001E-3</v>
      </c>
      <c r="P1334" s="517"/>
      <c r="Q1334" s="517">
        <v>0.251</v>
      </c>
      <c r="R1334" s="518"/>
      <c r="S1334" s="519">
        <f t="shared" si="115"/>
        <v>0.66500000000000004</v>
      </c>
      <c r="T1334" s="520">
        <f t="shared" si="116"/>
        <v>0.44700000000000001</v>
      </c>
      <c r="U1334" s="521">
        <f t="shared" si="117"/>
        <v>0.33500000000000002</v>
      </c>
      <c r="V1334" s="522">
        <v>2019</v>
      </c>
      <c r="W1334" s="523" t="s">
        <v>393</v>
      </c>
      <c r="X1334" s="524" t="s">
        <v>396</v>
      </c>
      <c r="Y1334" s="64" t="s">
        <v>271</v>
      </c>
    </row>
    <row r="1335" spans="3:25" ht="14.25" customHeight="1" x14ac:dyDescent="0.2">
      <c r="C1335" s="509" t="str">
        <f t="shared" si="114"/>
        <v>United States | MROW | 2021</v>
      </c>
      <c r="D1335" s="510" t="s">
        <v>405</v>
      </c>
      <c r="E1335" s="511">
        <v>2021</v>
      </c>
      <c r="F1335" s="512">
        <v>0.38200000000000001</v>
      </c>
      <c r="G1335" s="513">
        <v>1E-3</v>
      </c>
      <c r="H1335" s="513">
        <v>0.109</v>
      </c>
      <c r="I1335" s="514">
        <v>1E-3</v>
      </c>
      <c r="J1335" s="514"/>
      <c r="K1335" s="515">
        <v>0.105</v>
      </c>
      <c r="L1335" s="516">
        <v>8.9999999999999993E-3</v>
      </c>
      <c r="M1335" s="517">
        <v>5.8000000000000003E-2</v>
      </c>
      <c r="N1335" s="517">
        <v>0</v>
      </c>
      <c r="O1335" s="517">
        <v>8.0000000000000002E-3</v>
      </c>
      <c r="P1335" s="517"/>
      <c r="Q1335" s="517">
        <v>0.32800000000000001</v>
      </c>
      <c r="R1335" s="518"/>
      <c r="S1335" s="519">
        <f t="shared" si="115"/>
        <v>0.59699999999999998</v>
      </c>
      <c r="T1335" s="520">
        <f t="shared" si="116"/>
        <v>0.50800000000000001</v>
      </c>
      <c r="U1335" s="521">
        <f t="shared" si="117"/>
        <v>0.40300000000000002</v>
      </c>
      <c r="V1335" s="522">
        <v>2020</v>
      </c>
      <c r="W1335" s="523" t="s">
        <v>394</v>
      </c>
      <c r="X1335" s="524" t="s">
        <v>396</v>
      </c>
      <c r="Y1335" s="64" t="s">
        <v>271</v>
      </c>
    </row>
    <row r="1336" spans="3:25" ht="14.25" customHeight="1" x14ac:dyDescent="0.2">
      <c r="C1336" s="509" t="str">
        <f t="shared" si="114"/>
        <v>United States | MROW | 2022</v>
      </c>
      <c r="D1336" s="510" t="s">
        <v>405</v>
      </c>
      <c r="E1336" s="511">
        <v>2022</v>
      </c>
      <c r="F1336" s="512">
        <v>0.39600000000000002</v>
      </c>
      <c r="G1336" s="513">
        <v>2E-3</v>
      </c>
      <c r="H1336" s="513">
        <v>0.106</v>
      </c>
      <c r="I1336" s="514">
        <v>1E-3</v>
      </c>
      <c r="J1336" s="514"/>
      <c r="K1336" s="515">
        <v>8.5999999999999993E-2</v>
      </c>
      <c r="L1336" s="516">
        <v>8.0000000000000002E-3</v>
      </c>
      <c r="M1336" s="517">
        <v>4.3999999999999997E-2</v>
      </c>
      <c r="N1336" s="517">
        <v>0</v>
      </c>
      <c r="O1336" s="517">
        <v>8.9999999999999993E-3</v>
      </c>
      <c r="P1336" s="517"/>
      <c r="Q1336" s="517">
        <v>0.34599999999999997</v>
      </c>
      <c r="R1336" s="518"/>
      <c r="S1336" s="519">
        <f t="shared" si="115"/>
        <v>0.59299999999999997</v>
      </c>
      <c r="T1336" s="520">
        <f t="shared" si="116"/>
        <v>0.49299999999999999</v>
      </c>
      <c r="U1336" s="521">
        <f t="shared" si="117"/>
        <v>0.40699999999999997</v>
      </c>
      <c r="V1336" s="522">
        <v>2021</v>
      </c>
      <c r="W1336" s="523" t="s">
        <v>789</v>
      </c>
      <c r="X1336" s="524" t="s">
        <v>396</v>
      </c>
      <c r="Y1336" s="64" t="s">
        <v>271</v>
      </c>
    </row>
    <row r="1337" spans="3:25" ht="14.25" customHeight="1" x14ac:dyDescent="0.2">
      <c r="C1337" s="509" t="str">
        <f t="shared" si="114"/>
        <v>United States | MROW | 2023</v>
      </c>
      <c r="D1337" s="510" t="s">
        <v>405</v>
      </c>
      <c r="E1337" s="511">
        <v>2023</v>
      </c>
      <c r="F1337" s="512"/>
      <c r="G1337" s="513"/>
      <c r="H1337" s="513"/>
      <c r="I1337" s="514"/>
      <c r="J1337" s="514"/>
      <c r="K1337" s="515"/>
      <c r="L1337" s="516"/>
      <c r="M1337" s="517"/>
      <c r="N1337" s="517"/>
      <c r="O1337" s="517"/>
      <c r="P1337" s="517"/>
      <c r="Q1337" s="517"/>
      <c r="R1337" s="518"/>
      <c r="S1337" s="519" t="str">
        <f t="shared" si="115"/>
        <v/>
      </c>
      <c r="T1337" s="520" t="str">
        <f t="shared" si="116"/>
        <v/>
      </c>
      <c r="U1337" s="521" t="str">
        <f t="shared" si="117"/>
        <v/>
      </c>
      <c r="V1337" s="522"/>
      <c r="W1337" s="523"/>
      <c r="X1337" s="524"/>
      <c r="Y1337" s="64" t="s">
        <v>271</v>
      </c>
    </row>
    <row r="1338" spans="3:25" ht="14.25" customHeight="1" x14ac:dyDescent="0.2">
      <c r="C1338" s="509" t="str">
        <f t="shared" si="114"/>
        <v>United States | MROW | 2024</v>
      </c>
      <c r="D1338" s="510" t="s">
        <v>405</v>
      </c>
      <c r="E1338" s="511">
        <v>2024</v>
      </c>
      <c r="F1338" s="512"/>
      <c r="G1338" s="513"/>
      <c r="H1338" s="513"/>
      <c r="I1338" s="514"/>
      <c r="J1338" s="514"/>
      <c r="K1338" s="515"/>
      <c r="L1338" s="516"/>
      <c r="M1338" s="517"/>
      <c r="N1338" s="517"/>
      <c r="O1338" s="517"/>
      <c r="P1338" s="517"/>
      <c r="Q1338" s="517"/>
      <c r="R1338" s="518"/>
      <c r="S1338" s="519" t="str">
        <f t="shared" si="115"/>
        <v/>
      </c>
      <c r="T1338" s="520" t="str">
        <f t="shared" si="116"/>
        <v/>
      </c>
      <c r="U1338" s="521" t="str">
        <f t="shared" si="117"/>
        <v/>
      </c>
      <c r="V1338" s="522"/>
      <c r="W1338" s="523"/>
      <c r="X1338" s="524"/>
      <c r="Y1338" s="64" t="s">
        <v>271</v>
      </c>
    </row>
    <row r="1339" spans="3:25" ht="14.25" customHeight="1" x14ac:dyDescent="0.2">
      <c r="C1339" s="509" t="str">
        <f t="shared" si="114"/>
        <v>United States | MROW | 2025</v>
      </c>
      <c r="D1339" s="510" t="s">
        <v>405</v>
      </c>
      <c r="E1339" s="511">
        <v>2025</v>
      </c>
      <c r="F1339" s="512"/>
      <c r="G1339" s="513"/>
      <c r="H1339" s="513"/>
      <c r="I1339" s="514"/>
      <c r="J1339" s="514"/>
      <c r="K1339" s="515"/>
      <c r="L1339" s="516"/>
      <c r="M1339" s="517"/>
      <c r="N1339" s="517"/>
      <c r="O1339" s="517"/>
      <c r="P1339" s="517"/>
      <c r="Q1339" s="517"/>
      <c r="R1339" s="518"/>
      <c r="S1339" s="519" t="str">
        <f t="shared" si="115"/>
        <v/>
      </c>
      <c r="T1339" s="520" t="str">
        <f t="shared" si="116"/>
        <v/>
      </c>
      <c r="U1339" s="521" t="str">
        <f t="shared" si="117"/>
        <v/>
      </c>
      <c r="V1339" s="522"/>
      <c r="W1339" s="523"/>
      <c r="X1339" s="524"/>
      <c r="Y1339" s="64" t="s">
        <v>271</v>
      </c>
    </row>
    <row r="1340" spans="3:25" ht="14.25" customHeight="1" x14ac:dyDescent="0.2">
      <c r="C1340" s="509" t="str">
        <f t="shared" si="114"/>
        <v>United States | MROW | 2026</v>
      </c>
      <c r="D1340" s="510" t="s">
        <v>405</v>
      </c>
      <c r="E1340" s="511">
        <v>2026</v>
      </c>
      <c r="F1340" s="512"/>
      <c r="G1340" s="513"/>
      <c r="H1340" s="513"/>
      <c r="I1340" s="514"/>
      <c r="J1340" s="514"/>
      <c r="K1340" s="515"/>
      <c r="L1340" s="516"/>
      <c r="M1340" s="517"/>
      <c r="N1340" s="517"/>
      <c r="O1340" s="517"/>
      <c r="P1340" s="517"/>
      <c r="Q1340" s="517"/>
      <c r="R1340" s="518"/>
      <c r="S1340" s="519" t="str">
        <f t="shared" si="115"/>
        <v/>
      </c>
      <c r="T1340" s="520" t="str">
        <f t="shared" si="116"/>
        <v/>
      </c>
      <c r="U1340" s="521" t="str">
        <f t="shared" si="117"/>
        <v/>
      </c>
      <c r="V1340" s="522"/>
      <c r="W1340" s="523"/>
      <c r="X1340" s="524"/>
      <c r="Y1340" s="64" t="s">
        <v>271</v>
      </c>
    </row>
    <row r="1341" spans="3:25" ht="14.25" customHeight="1" x14ac:dyDescent="0.2">
      <c r="C1341" s="509" t="str">
        <f t="shared" si="114"/>
        <v>United States | MROW | 2027</v>
      </c>
      <c r="D1341" s="510" t="s">
        <v>405</v>
      </c>
      <c r="E1341" s="511">
        <v>2027</v>
      </c>
      <c r="F1341" s="512"/>
      <c r="G1341" s="513"/>
      <c r="H1341" s="513"/>
      <c r="I1341" s="514"/>
      <c r="J1341" s="514"/>
      <c r="K1341" s="515"/>
      <c r="L1341" s="516"/>
      <c r="M1341" s="517"/>
      <c r="N1341" s="517"/>
      <c r="O1341" s="517"/>
      <c r="P1341" s="517"/>
      <c r="Q1341" s="517"/>
      <c r="R1341" s="518"/>
      <c r="S1341" s="519" t="str">
        <f t="shared" si="115"/>
        <v/>
      </c>
      <c r="T1341" s="520" t="str">
        <f t="shared" si="116"/>
        <v/>
      </c>
      <c r="U1341" s="521" t="str">
        <f t="shared" si="117"/>
        <v/>
      </c>
      <c r="V1341" s="522"/>
      <c r="W1341" s="523"/>
      <c r="X1341" s="524"/>
      <c r="Y1341" s="64" t="s">
        <v>271</v>
      </c>
    </row>
    <row r="1342" spans="3:25" ht="14.25" customHeight="1" x14ac:dyDescent="0.2">
      <c r="C1342" s="509" t="str">
        <f t="shared" si="114"/>
        <v>United States | MROW | 2028</v>
      </c>
      <c r="D1342" s="510" t="s">
        <v>405</v>
      </c>
      <c r="E1342" s="511">
        <v>2028</v>
      </c>
      <c r="F1342" s="512"/>
      <c r="G1342" s="513"/>
      <c r="H1342" s="513"/>
      <c r="I1342" s="514"/>
      <c r="J1342" s="514"/>
      <c r="K1342" s="515"/>
      <c r="L1342" s="516"/>
      <c r="M1342" s="517"/>
      <c r="N1342" s="517"/>
      <c r="O1342" s="517"/>
      <c r="P1342" s="517"/>
      <c r="Q1342" s="517"/>
      <c r="R1342" s="518"/>
      <c r="S1342" s="519" t="str">
        <f t="shared" si="115"/>
        <v/>
      </c>
      <c r="T1342" s="520" t="str">
        <f t="shared" si="116"/>
        <v/>
      </c>
      <c r="U1342" s="521" t="str">
        <f t="shared" si="117"/>
        <v/>
      </c>
      <c r="V1342" s="522"/>
      <c r="W1342" s="523"/>
      <c r="X1342" s="524"/>
      <c r="Y1342" s="64" t="s">
        <v>271</v>
      </c>
    </row>
    <row r="1343" spans="3:25" ht="14.25" customHeight="1" x14ac:dyDescent="0.2">
      <c r="C1343" s="509" t="str">
        <f t="shared" si="114"/>
        <v>United States | MROW | 2029</v>
      </c>
      <c r="D1343" s="510" t="s">
        <v>405</v>
      </c>
      <c r="E1343" s="511">
        <v>2029</v>
      </c>
      <c r="F1343" s="512"/>
      <c r="G1343" s="513"/>
      <c r="H1343" s="513"/>
      <c r="I1343" s="514"/>
      <c r="J1343" s="514"/>
      <c r="K1343" s="515"/>
      <c r="L1343" s="516"/>
      <c r="M1343" s="517"/>
      <c r="N1343" s="517"/>
      <c r="O1343" s="517"/>
      <c r="P1343" s="517"/>
      <c r="Q1343" s="517"/>
      <c r="R1343" s="518"/>
      <c r="S1343" s="519" t="str">
        <f t="shared" si="115"/>
        <v/>
      </c>
      <c r="T1343" s="520" t="str">
        <f t="shared" si="116"/>
        <v/>
      </c>
      <c r="U1343" s="521" t="str">
        <f t="shared" si="117"/>
        <v/>
      </c>
      <c r="V1343" s="522"/>
      <c r="W1343" s="523"/>
      <c r="X1343" s="524"/>
      <c r="Y1343" s="64" t="s">
        <v>271</v>
      </c>
    </row>
    <row r="1344" spans="3:25" ht="14.25" customHeight="1" thickBot="1" x14ac:dyDescent="0.25">
      <c r="C1344" s="525" t="str">
        <f t="shared" si="114"/>
        <v>United States | MROW | 2030</v>
      </c>
      <c r="D1344" s="526" t="s">
        <v>405</v>
      </c>
      <c r="E1344" s="527">
        <v>2030</v>
      </c>
      <c r="F1344" s="528"/>
      <c r="G1344" s="529"/>
      <c r="H1344" s="529"/>
      <c r="I1344" s="530"/>
      <c r="J1344" s="530"/>
      <c r="K1344" s="531"/>
      <c r="L1344" s="532"/>
      <c r="M1344" s="533"/>
      <c r="N1344" s="533"/>
      <c r="O1344" s="533"/>
      <c r="P1344" s="533"/>
      <c r="Q1344" s="533"/>
      <c r="R1344" s="534"/>
      <c r="S1344" s="535" t="str">
        <f t="shared" si="115"/>
        <v/>
      </c>
      <c r="T1344" s="536" t="str">
        <f t="shared" si="116"/>
        <v/>
      </c>
      <c r="U1344" s="537" t="str">
        <f t="shared" si="117"/>
        <v/>
      </c>
      <c r="V1344" s="538"/>
      <c r="W1344" s="539"/>
      <c r="X1344" s="540"/>
      <c r="Y1344" s="64" t="s">
        <v>271</v>
      </c>
    </row>
    <row r="1345" spans="3:25" ht="14.25" customHeight="1" x14ac:dyDescent="0.2">
      <c r="C1345" s="493" t="str">
        <f t="shared" si="114"/>
        <v>United States | NEWE | 2018</v>
      </c>
      <c r="D1345" s="494" t="s">
        <v>406</v>
      </c>
      <c r="E1345" s="495">
        <v>2018</v>
      </c>
      <c r="F1345" s="496">
        <v>9.8300711513989898E-3</v>
      </c>
      <c r="G1345" s="497">
        <v>1.1809523472892301E-2</v>
      </c>
      <c r="H1345" s="497">
        <v>0.48928525547421098</v>
      </c>
      <c r="I1345" s="498">
        <v>2.5066541999487269E-3</v>
      </c>
      <c r="J1345" s="498"/>
      <c r="K1345" s="499">
        <v>0.29753654285546099</v>
      </c>
      <c r="L1345" s="500">
        <v>7.6551870691381294E-2</v>
      </c>
      <c r="M1345" s="501">
        <v>6.7428294645381595E-2</v>
      </c>
      <c r="N1345" s="501">
        <v>0</v>
      </c>
      <c r="O1345" s="501">
        <v>1.13776660186579E-2</v>
      </c>
      <c r="P1345" s="501"/>
      <c r="Q1345" s="501">
        <v>3.3674121490667501E-2</v>
      </c>
      <c r="R1345" s="502"/>
      <c r="S1345" s="503">
        <f t="shared" si="115"/>
        <v>0.81096804715391169</v>
      </c>
      <c r="T1345" s="504">
        <f t="shared" si="116"/>
        <v>0.48656849570154931</v>
      </c>
      <c r="U1345" s="505">
        <f t="shared" si="117"/>
        <v>0.18903195284608829</v>
      </c>
      <c r="V1345" s="506">
        <v>2018</v>
      </c>
      <c r="W1345" s="507" t="s">
        <v>392</v>
      </c>
      <c r="X1345" s="508" t="s">
        <v>396</v>
      </c>
      <c r="Y1345" s="64" t="s">
        <v>271</v>
      </c>
    </row>
    <row r="1346" spans="3:25" ht="14.25" customHeight="1" x14ac:dyDescent="0.2">
      <c r="C1346" s="509" t="str">
        <f t="shared" si="114"/>
        <v>United States | NEWE | 2019</v>
      </c>
      <c r="D1346" s="510" t="s">
        <v>406</v>
      </c>
      <c r="E1346" s="511">
        <v>2019</v>
      </c>
      <c r="F1346" s="512">
        <v>5.0000000000000001E-3</v>
      </c>
      <c r="G1346" s="513">
        <v>2E-3</v>
      </c>
      <c r="H1346" s="513">
        <v>0.49299999999999999</v>
      </c>
      <c r="I1346" s="514">
        <v>2E-3</v>
      </c>
      <c r="J1346" s="514"/>
      <c r="K1346" s="515">
        <v>0.29799999999999999</v>
      </c>
      <c r="L1346" s="516">
        <v>7.4999999999999997E-2</v>
      </c>
      <c r="M1346" s="517">
        <v>7.2999999999999995E-2</v>
      </c>
      <c r="N1346" s="517">
        <v>0</v>
      </c>
      <c r="O1346" s="517">
        <v>1.4999999999999999E-2</v>
      </c>
      <c r="P1346" s="517"/>
      <c r="Q1346" s="517">
        <v>3.6999999999999998E-2</v>
      </c>
      <c r="R1346" s="518"/>
      <c r="S1346" s="519">
        <f t="shared" si="115"/>
        <v>0.8</v>
      </c>
      <c r="T1346" s="520">
        <f t="shared" si="116"/>
        <v>0.498</v>
      </c>
      <c r="U1346" s="521">
        <f t="shared" si="117"/>
        <v>0.19999999999999998</v>
      </c>
      <c r="V1346" s="522">
        <v>2019</v>
      </c>
      <c r="W1346" s="523" t="s">
        <v>393</v>
      </c>
      <c r="X1346" s="524" t="s">
        <v>396</v>
      </c>
      <c r="Y1346" s="64" t="s">
        <v>271</v>
      </c>
    </row>
    <row r="1347" spans="3:25" ht="14.25" customHeight="1" x14ac:dyDescent="0.2">
      <c r="C1347" s="509" t="str">
        <f t="shared" si="114"/>
        <v>United States | NEWE | 2020</v>
      </c>
      <c r="D1347" s="510" t="s">
        <v>406</v>
      </c>
      <c r="E1347" s="511">
        <v>2020</v>
      </c>
      <c r="F1347" s="512">
        <v>5.0000000000000001E-3</v>
      </c>
      <c r="G1347" s="513">
        <v>2E-3</v>
      </c>
      <c r="H1347" s="513">
        <v>0.49299999999999999</v>
      </c>
      <c r="I1347" s="514">
        <v>2E-3</v>
      </c>
      <c r="J1347" s="514"/>
      <c r="K1347" s="515">
        <v>0.29799999999999999</v>
      </c>
      <c r="L1347" s="516">
        <v>7.4999999999999997E-2</v>
      </c>
      <c r="M1347" s="517">
        <v>7.2999999999999995E-2</v>
      </c>
      <c r="N1347" s="517">
        <v>0</v>
      </c>
      <c r="O1347" s="517">
        <v>1.4999999999999999E-2</v>
      </c>
      <c r="P1347" s="517"/>
      <c r="Q1347" s="517">
        <v>3.6999999999999998E-2</v>
      </c>
      <c r="R1347" s="518"/>
      <c r="S1347" s="519">
        <f t="shared" si="115"/>
        <v>0.8</v>
      </c>
      <c r="T1347" s="520">
        <f t="shared" si="116"/>
        <v>0.498</v>
      </c>
      <c r="U1347" s="521">
        <f t="shared" si="117"/>
        <v>0.19999999999999998</v>
      </c>
      <c r="V1347" s="522">
        <v>2019</v>
      </c>
      <c r="W1347" s="523" t="s">
        <v>393</v>
      </c>
      <c r="X1347" s="524" t="s">
        <v>396</v>
      </c>
      <c r="Y1347" s="64" t="s">
        <v>271</v>
      </c>
    </row>
    <row r="1348" spans="3:25" ht="14.25" customHeight="1" x14ac:dyDescent="0.2">
      <c r="C1348" s="509" t="str">
        <f t="shared" si="114"/>
        <v>United States | NEWE | 2021</v>
      </c>
      <c r="D1348" s="510" t="s">
        <v>406</v>
      </c>
      <c r="E1348" s="511">
        <v>2021</v>
      </c>
      <c r="F1348" s="512">
        <v>2E-3</v>
      </c>
      <c r="G1348" s="513">
        <v>2E-3</v>
      </c>
      <c r="H1348" s="513">
        <v>0.53200000000000003</v>
      </c>
      <c r="I1348" s="514">
        <v>2E-3</v>
      </c>
      <c r="J1348" s="514"/>
      <c r="K1348" s="515">
        <v>0.26400000000000001</v>
      </c>
      <c r="L1348" s="516">
        <v>7.2999999999999995E-2</v>
      </c>
      <c r="M1348" s="517">
        <v>6.5000000000000002E-2</v>
      </c>
      <c r="N1348" s="517">
        <v>0</v>
      </c>
      <c r="O1348" s="517">
        <v>2.1000000000000001E-2</v>
      </c>
      <c r="P1348" s="517"/>
      <c r="Q1348" s="517">
        <v>3.9E-2</v>
      </c>
      <c r="R1348" s="518"/>
      <c r="S1348" s="519">
        <f t="shared" si="115"/>
        <v>0.80200000000000005</v>
      </c>
      <c r="T1348" s="520">
        <f t="shared" si="116"/>
        <v>0.46200000000000002</v>
      </c>
      <c r="U1348" s="521">
        <f t="shared" si="117"/>
        <v>0.19800000000000001</v>
      </c>
      <c r="V1348" s="522">
        <v>2020</v>
      </c>
      <c r="W1348" s="523" t="s">
        <v>394</v>
      </c>
      <c r="X1348" s="524" t="s">
        <v>396</v>
      </c>
      <c r="Y1348" s="64" t="s">
        <v>271</v>
      </c>
    </row>
    <row r="1349" spans="3:25" ht="14.25" customHeight="1" x14ac:dyDescent="0.2">
      <c r="C1349" s="509" t="str">
        <f t="shared" si="114"/>
        <v>United States | NEWE | 2022</v>
      </c>
      <c r="D1349" s="510" t="s">
        <v>406</v>
      </c>
      <c r="E1349" s="511">
        <v>2022</v>
      </c>
      <c r="F1349" s="512">
        <v>6.0000000000000001E-3</v>
      </c>
      <c r="G1349" s="513">
        <v>2E-3</v>
      </c>
      <c r="H1349" s="513">
        <v>0.54300000000000004</v>
      </c>
      <c r="I1349" s="514">
        <v>1.7000000000000001E-2</v>
      </c>
      <c r="J1349" s="514"/>
      <c r="K1349" s="515">
        <v>0.26300000000000001</v>
      </c>
      <c r="L1349" s="516">
        <v>5.1999999999999998E-2</v>
      </c>
      <c r="M1349" s="517">
        <v>5.7000000000000002E-2</v>
      </c>
      <c r="N1349" s="517">
        <v>0</v>
      </c>
      <c r="O1349" s="517">
        <v>2.4E-2</v>
      </c>
      <c r="P1349" s="517"/>
      <c r="Q1349" s="517">
        <v>3.6999999999999998E-2</v>
      </c>
      <c r="R1349" s="518"/>
      <c r="S1349" s="519">
        <f t="shared" si="115"/>
        <v>0.83</v>
      </c>
      <c r="T1349" s="520">
        <f t="shared" si="116"/>
        <v>0.433</v>
      </c>
      <c r="U1349" s="521">
        <f t="shared" si="117"/>
        <v>0.17</v>
      </c>
      <c r="V1349" s="522">
        <v>2021</v>
      </c>
      <c r="W1349" s="523" t="s">
        <v>789</v>
      </c>
      <c r="X1349" s="524" t="s">
        <v>396</v>
      </c>
      <c r="Y1349" s="64" t="s">
        <v>271</v>
      </c>
    </row>
    <row r="1350" spans="3:25" ht="14.25" customHeight="1" x14ac:dyDescent="0.2">
      <c r="C1350" s="509" t="str">
        <f t="shared" si="114"/>
        <v>United States | NEWE | 2023</v>
      </c>
      <c r="D1350" s="510" t="s">
        <v>406</v>
      </c>
      <c r="E1350" s="511">
        <v>2023</v>
      </c>
      <c r="F1350" s="512"/>
      <c r="G1350" s="513"/>
      <c r="H1350" s="513"/>
      <c r="I1350" s="514"/>
      <c r="J1350" s="514"/>
      <c r="K1350" s="515"/>
      <c r="L1350" s="516"/>
      <c r="M1350" s="517"/>
      <c r="N1350" s="517"/>
      <c r="O1350" s="517"/>
      <c r="P1350" s="517"/>
      <c r="Q1350" s="517"/>
      <c r="R1350" s="518"/>
      <c r="S1350" s="519" t="str">
        <f t="shared" si="115"/>
        <v/>
      </c>
      <c r="T1350" s="520" t="str">
        <f t="shared" si="116"/>
        <v/>
      </c>
      <c r="U1350" s="521" t="str">
        <f t="shared" si="117"/>
        <v/>
      </c>
      <c r="V1350" s="522"/>
      <c r="W1350" s="523"/>
      <c r="X1350" s="524"/>
      <c r="Y1350" s="64" t="s">
        <v>271</v>
      </c>
    </row>
    <row r="1351" spans="3:25" ht="14.25" customHeight="1" x14ac:dyDescent="0.2">
      <c r="C1351" s="509" t="str">
        <f t="shared" ref="C1351:C1414" si="118">D1351&amp;" | "&amp;E1351</f>
        <v>United States | NEWE | 2024</v>
      </c>
      <c r="D1351" s="510" t="s">
        <v>406</v>
      </c>
      <c r="E1351" s="511">
        <v>2024</v>
      </c>
      <c r="F1351" s="512"/>
      <c r="G1351" s="513"/>
      <c r="H1351" s="513"/>
      <c r="I1351" s="514"/>
      <c r="J1351" s="514"/>
      <c r="K1351" s="515"/>
      <c r="L1351" s="516"/>
      <c r="M1351" s="517"/>
      <c r="N1351" s="517"/>
      <c r="O1351" s="517"/>
      <c r="P1351" s="517"/>
      <c r="Q1351" s="517"/>
      <c r="R1351" s="518"/>
      <c r="S1351" s="519" t="str">
        <f t="shared" si="115"/>
        <v/>
      </c>
      <c r="T1351" s="520" t="str">
        <f t="shared" si="116"/>
        <v/>
      </c>
      <c r="U1351" s="521" t="str">
        <f t="shared" si="117"/>
        <v/>
      </c>
      <c r="V1351" s="522"/>
      <c r="W1351" s="523"/>
      <c r="X1351" s="524"/>
      <c r="Y1351" s="64" t="s">
        <v>271</v>
      </c>
    </row>
    <row r="1352" spans="3:25" ht="14.25" customHeight="1" x14ac:dyDescent="0.2">
      <c r="C1352" s="509" t="str">
        <f t="shared" si="118"/>
        <v>United States | NEWE | 2025</v>
      </c>
      <c r="D1352" s="510" t="s">
        <v>406</v>
      </c>
      <c r="E1352" s="511">
        <v>2025</v>
      </c>
      <c r="F1352" s="512"/>
      <c r="G1352" s="513"/>
      <c r="H1352" s="513"/>
      <c r="I1352" s="514"/>
      <c r="J1352" s="514"/>
      <c r="K1352" s="515"/>
      <c r="L1352" s="516"/>
      <c r="M1352" s="517"/>
      <c r="N1352" s="517"/>
      <c r="O1352" s="517"/>
      <c r="P1352" s="517"/>
      <c r="Q1352" s="517"/>
      <c r="R1352" s="518"/>
      <c r="S1352" s="519" t="str">
        <f t="shared" si="115"/>
        <v/>
      </c>
      <c r="T1352" s="520" t="str">
        <f t="shared" si="116"/>
        <v/>
      </c>
      <c r="U1352" s="521" t="str">
        <f t="shared" si="117"/>
        <v/>
      </c>
      <c r="V1352" s="522"/>
      <c r="W1352" s="523"/>
      <c r="X1352" s="524"/>
      <c r="Y1352" s="64" t="s">
        <v>271</v>
      </c>
    </row>
    <row r="1353" spans="3:25" ht="14.25" customHeight="1" x14ac:dyDescent="0.2">
      <c r="C1353" s="509" t="str">
        <f t="shared" si="118"/>
        <v>United States | NEWE | 2026</v>
      </c>
      <c r="D1353" s="510" t="s">
        <v>406</v>
      </c>
      <c r="E1353" s="511">
        <v>2026</v>
      </c>
      <c r="F1353" s="512"/>
      <c r="G1353" s="513"/>
      <c r="H1353" s="513"/>
      <c r="I1353" s="514"/>
      <c r="J1353" s="514"/>
      <c r="K1353" s="515"/>
      <c r="L1353" s="516"/>
      <c r="M1353" s="517"/>
      <c r="N1353" s="517"/>
      <c r="O1353" s="517"/>
      <c r="P1353" s="517"/>
      <c r="Q1353" s="517"/>
      <c r="R1353" s="518"/>
      <c r="S1353" s="519" t="str">
        <f t="shared" si="115"/>
        <v/>
      </c>
      <c r="T1353" s="520" t="str">
        <f t="shared" si="116"/>
        <v/>
      </c>
      <c r="U1353" s="521" t="str">
        <f t="shared" si="117"/>
        <v/>
      </c>
      <c r="V1353" s="522"/>
      <c r="W1353" s="523"/>
      <c r="X1353" s="524"/>
      <c r="Y1353" s="64" t="s">
        <v>271</v>
      </c>
    </row>
    <row r="1354" spans="3:25" ht="14.25" customHeight="1" x14ac:dyDescent="0.2">
      <c r="C1354" s="509" t="str">
        <f t="shared" si="118"/>
        <v>United States | NEWE | 2027</v>
      </c>
      <c r="D1354" s="510" t="s">
        <v>406</v>
      </c>
      <c r="E1354" s="511">
        <v>2027</v>
      </c>
      <c r="F1354" s="512"/>
      <c r="G1354" s="513"/>
      <c r="H1354" s="513"/>
      <c r="I1354" s="514"/>
      <c r="J1354" s="514"/>
      <c r="K1354" s="515"/>
      <c r="L1354" s="516"/>
      <c r="M1354" s="517"/>
      <c r="N1354" s="517"/>
      <c r="O1354" s="517"/>
      <c r="P1354" s="517"/>
      <c r="Q1354" s="517"/>
      <c r="R1354" s="518"/>
      <c r="S1354" s="519" t="str">
        <f t="shared" si="115"/>
        <v/>
      </c>
      <c r="T1354" s="520" t="str">
        <f t="shared" si="116"/>
        <v/>
      </c>
      <c r="U1354" s="521" t="str">
        <f t="shared" si="117"/>
        <v/>
      </c>
      <c r="V1354" s="522"/>
      <c r="W1354" s="523"/>
      <c r="X1354" s="524"/>
      <c r="Y1354" s="64" t="s">
        <v>271</v>
      </c>
    </row>
    <row r="1355" spans="3:25" ht="14.25" customHeight="1" x14ac:dyDescent="0.2">
      <c r="C1355" s="509" t="str">
        <f t="shared" si="118"/>
        <v>United States | NEWE | 2028</v>
      </c>
      <c r="D1355" s="510" t="s">
        <v>406</v>
      </c>
      <c r="E1355" s="511">
        <v>2028</v>
      </c>
      <c r="F1355" s="512"/>
      <c r="G1355" s="513"/>
      <c r="H1355" s="513"/>
      <c r="I1355" s="514"/>
      <c r="J1355" s="514"/>
      <c r="K1355" s="515"/>
      <c r="L1355" s="516"/>
      <c r="M1355" s="517"/>
      <c r="N1355" s="517"/>
      <c r="O1355" s="517"/>
      <c r="P1355" s="517"/>
      <c r="Q1355" s="517"/>
      <c r="R1355" s="518"/>
      <c r="S1355" s="519" t="str">
        <f t="shared" si="115"/>
        <v/>
      </c>
      <c r="T1355" s="520" t="str">
        <f t="shared" si="116"/>
        <v/>
      </c>
      <c r="U1355" s="521" t="str">
        <f t="shared" si="117"/>
        <v/>
      </c>
      <c r="V1355" s="522"/>
      <c r="W1355" s="523"/>
      <c r="X1355" s="524"/>
      <c r="Y1355" s="64" t="s">
        <v>271</v>
      </c>
    </row>
    <row r="1356" spans="3:25" ht="14.25" customHeight="1" x14ac:dyDescent="0.2">
      <c r="C1356" s="509" t="str">
        <f t="shared" si="118"/>
        <v>United States | NEWE | 2029</v>
      </c>
      <c r="D1356" s="510" t="s">
        <v>406</v>
      </c>
      <c r="E1356" s="511">
        <v>2029</v>
      </c>
      <c r="F1356" s="512"/>
      <c r="G1356" s="513"/>
      <c r="H1356" s="513"/>
      <c r="I1356" s="514"/>
      <c r="J1356" s="514"/>
      <c r="K1356" s="515"/>
      <c r="L1356" s="516"/>
      <c r="M1356" s="517"/>
      <c r="N1356" s="517"/>
      <c r="O1356" s="517"/>
      <c r="P1356" s="517"/>
      <c r="Q1356" s="517"/>
      <c r="R1356" s="518"/>
      <c r="S1356" s="519" t="str">
        <f t="shared" si="115"/>
        <v/>
      </c>
      <c r="T1356" s="520" t="str">
        <f t="shared" si="116"/>
        <v/>
      </c>
      <c r="U1356" s="521" t="str">
        <f t="shared" si="117"/>
        <v/>
      </c>
      <c r="V1356" s="522"/>
      <c r="W1356" s="523"/>
      <c r="X1356" s="524"/>
      <c r="Y1356" s="64" t="s">
        <v>271</v>
      </c>
    </row>
    <row r="1357" spans="3:25" ht="14.25" customHeight="1" thickBot="1" x14ac:dyDescent="0.25">
      <c r="C1357" s="525" t="str">
        <f t="shared" si="118"/>
        <v>United States | NEWE | 2030</v>
      </c>
      <c r="D1357" s="526" t="s">
        <v>406</v>
      </c>
      <c r="E1357" s="527">
        <v>2030</v>
      </c>
      <c r="F1357" s="528"/>
      <c r="G1357" s="529"/>
      <c r="H1357" s="529"/>
      <c r="I1357" s="530"/>
      <c r="J1357" s="530"/>
      <c r="K1357" s="531"/>
      <c r="L1357" s="532"/>
      <c r="M1357" s="533"/>
      <c r="N1357" s="533"/>
      <c r="O1357" s="533"/>
      <c r="P1357" s="533"/>
      <c r="Q1357" s="533"/>
      <c r="R1357" s="534"/>
      <c r="S1357" s="535" t="str">
        <f t="shared" si="115"/>
        <v/>
      </c>
      <c r="T1357" s="536" t="str">
        <f t="shared" si="116"/>
        <v/>
      </c>
      <c r="U1357" s="537" t="str">
        <f t="shared" si="117"/>
        <v/>
      </c>
      <c r="V1357" s="538"/>
      <c r="W1357" s="539"/>
      <c r="X1357" s="540"/>
      <c r="Y1357" s="64" t="s">
        <v>271</v>
      </c>
    </row>
    <row r="1358" spans="3:25" ht="14.25" customHeight="1" x14ac:dyDescent="0.2">
      <c r="C1358" s="493" t="str">
        <f t="shared" si="118"/>
        <v>United States | NWPP | 2018</v>
      </c>
      <c r="D1358" s="494" t="s">
        <v>407</v>
      </c>
      <c r="E1358" s="495">
        <v>2018</v>
      </c>
      <c r="F1358" s="496">
        <v>0.213236763018151</v>
      </c>
      <c r="G1358" s="497">
        <v>1.7685021348965099E-3</v>
      </c>
      <c r="H1358" s="497">
        <v>0.15707554832302001</v>
      </c>
      <c r="I1358" s="498">
        <v>4.0713036681726805E-3</v>
      </c>
      <c r="J1358" s="498"/>
      <c r="K1358" s="499">
        <v>3.2934303048222098E-2</v>
      </c>
      <c r="L1358" s="500">
        <v>1.2309421877947599E-2</v>
      </c>
      <c r="M1358" s="501">
        <v>0.47657910878016002</v>
      </c>
      <c r="N1358" s="501">
        <v>6.0089956872220697E-3</v>
      </c>
      <c r="O1358" s="501">
        <v>1.32307721850354E-2</v>
      </c>
      <c r="P1358" s="501"/>
      <c r="Q1358" s="501">
        <v>8.2785281277172704E-2</v>
      </c>
      <c r="R1358" s="502"/>
      <c r="S1358" s="503">
        <f t="shared" si="115"/>
        <v>0.40908642019246222</v>
      </c>
      <c r="T1358" s="504">
        <f t="shared" si="116"/>
        <v>0.62384788285575987</v>
      </c>
      <c r="U1358" s="505">
        <f t="shared" si="117"/>
        <v>0.59091357980753778</v>
      </c>
      <c r="V1358" s="506">
        <v>2018</v>
      </c>
      <c r="W1358" s="507" t="s">
        <v>392</v>
      </c>
      <c r="X1358" s="508" t="s">
        <v>396</v>
      </c>
      <c r="Y1358" s="64" t="s">
        <v>271</v>
      </c>
    </row>
    <row r="1359" spans="3:25" ht="14.25" customHeight="1" x14ac:dyDescent="0.2">
      <c r="C1359" s="509" t="str">
        <f t="shared" si="118"/>
        <v>United States | NWPP | 2019</v>
      </c>
      <c r="D1359" s="510" t="s">
        <v>407</v>
      </c>
      <c r="E1359" s="511">
        <v>2019</v>
      </c>
      <c r="F1359" s="512">
        <v>0.23</v>
      </c>
      <c r="G1359" s="513">
        <v>2E-3</v>
      </c>
      <c r="H1359" s="513">
        <v>0.19900000000000001</v>
      </c>
      <c r="I1359" s="514">
        <v>3.0000000000000001E-3</v>
      </c>
      <c r="J1359" s="514"/>
      <c r="K1359" s="515">
        <v>3.1E-2</v>
      </c>
      <c r="L1359" s="516">
        <v>1.2E-2</v>
      </c>
      <c r="M1359" s="517">
        <v>0.42299999999999999</v>
      </c>
      <c r="N1359" s="517">
        <v>6.0000000000000001E-3</v>
      </c>
      <c r="O1359" s="517">
        <v>1.4E-2</v>
      </c>
      <c r="P1359" s="517"/>
      <c r="Q1359" s="517">
        <v>0.08</v>
      </c>
      <c r="R1359" s="518"/>
      <c r="S1359" s="519">
        <f t="shared" si="115"/>
        <v>0.46499999999999997</v>
      </c>
      <c r="T1359" s="520">
        <f t="shared" si="116"/>
        <v>0.56599999999999995</v>
      </c>
      <c r="U1359" s="521">
        <f t="shared" si="117"/>
        <v>0.53500000000000003</v>
      </c>
      <c r="V1359" s="522">
        <v>2019</v>
      </c>
      <c r="W1359" s="523" t="s">
        <v>393</v>
      </c>
      <c r="X1359" s="524" t="s">
        <v>396</v>
      </c>
      <c r="Y1359" s="64" t="s">
        <v>271</v>
      </c>
    </row>
    <row r="1360" spans="3:25" ht="14.25" customHeight="1" x14ac:dyDescent="0.2">
      <c r="C1360" s="509" t="str">
        <f t="shared" si="118"/>
        <v>United States | NWPP | 2020</v>
      </c>
      <c r="D1360" s="510" t="s">
        <v>407</v>
      </c>
      <c r="E1360" s="511">
        <v>2020</v>
      </c>
      <c r="F1360" s="512">
        <v>0.23</v>
      </c>
      <c r="G1360" s="513">
        <v>2E-3</v>
      </c>
      <c r="H1360" s="513">
        <v>0.19900000000000001</v>
      </c>
      <c r="I1360" s="514">
        <v>3.0000000000000001E-3</v>
      </c>
      <c r="J1360" s="514"/>
      <c r="K1360" s="515">
        <v>3.1E-2</v>
      </c>
      <c r="L1360" s="516">
        <v>1.2E-2</v>
      </c>
      <c r="M1360" s="517">
        <v>0.42299999999999999</v>
      </c>
      <c r="N1360" s="517">
        <v>6.0000000000000001E-3</v>
      </c>
      <c r="O1360" s="517">
        <v>1.4E-2</v>
      </c>
      <c r="P1360" s="517"/>
      <c r="Q1360" s="517">
        <v>0.08</v>
      </c>
      <c r="R1360" s="518"/>
      <c r="S1360" s="519">
        <f t="shared" si="115"/>
        <v>0.46499999999999997</v>
      </c>
      <c r="T1360" s="520">
        <f t="shared" si="116"/>
        <v>0.56599999999999995</v>
      </c>
      <c r="U1360" s="521">
        <f t="shared" si="117"/>
        <v>0.53500000000000003</v>
      </c>
      <c r="V1360" s="522">
        <v>2019</v>
      </c>
      <c r="W1360" s="523" t="s">
        <v>393</v>
      </c>
      <c r="X1360" s="524" t="s">
        <v>396</v>
      </c>
      <c r="Y1360" s="64" t="s">
        <v>271</v>
      </c>
    </row>
    <row r="1361" spans="3:25" ht="14.25" customHeight="1" x14ac:dyDescent="0.2">
      <c r="C1361" s="509" t="str">
        <f t="shared" si="118"/>
        <v>United States | NWPP | 2021</v>
      </c>
      <c r="D1361" s="510" t="s">
        <v>407</v>
      </c>
      <c r="E1361" s="511">
        <v>2021</v>
      </c>
      <c r="F1361" s="512">
        <v>0.183</v>
      </c>
      <c r="G1361" s="513">
        <v>2E-3</v>
      </c>
      <c r="H1361" s="513">
        <v>0.185</v>
      </c>
      <c r="I1361" s="514">
        <v>3.0000000000000001E-3</v>
      </c>
      <c r="J1361" s="514"/>
      <c r="K1361" s="515">
        <v>3.3000000000000002E-2</v>
      </c>
      <c r="L1361" s="516">
        <v>1.0999999999999999E-2</v>
      </c>
      <c r="M1361" s="517">
        <v>0.45800000000000002</v>
      </c>
      <c r="N1361" s="517">
        <v>6.0000000000000001E-3</v>
      </c>
      <c r="O1361" s="517">
        <v>1.7000000000000001E-2</v>
      </c>
      <c r="P1361" s="517"/>
      <c r="Q1361" s="517">
        <v>0.10100000000000001</v>
      </c>
      <c r="R1361" s="518"/>
      <c r="S1361" s="519">
        <f t="shared" si="115"/>
        <v>0.40699999999999992</v>
      </c>
      <c r="T1361" s="520">
        <f t="shared" si="116"/>
        <v>0.626</v>
      </c>
      <c r="U1361" s="521">
        <f t="shared" si="117"/>
        <v>0.59300000000000008</v>
      </c>
      <c r="V1361" s="522">
        <v>2020</v>
      </c>
      <c r="W1361" s="523" t="s">
        <v>394</v>
      </c>
      <c r="X1361" s="524" t="s">
        <v>396</v>
      </c>
      <c r="Y1361" s="64" t="s">
        <v>271</v>
      </c>
    </row>
    <row r="1362" spans="3:25" ht="14.25" customHeight="1" x14ac:dyDescent="0.2">
      <c r="C1362" s="509" t="str">
        <f t="shared" si="118"/>
        <v>United States | NWPP | 2022</v>
      </c>
      <c r="D1362" s="510" t="s">
        <v>407</v>
      </c>
      <c r="E1362" s="511">
        <v>2022</v>
      </c>
      <c r="F1362" s="512">
        <v>0.19</v>
      </c>
      <c r="G1362" s="513">
        <v>2E-3</v>
      </c>
      <c r="H1362" s="513">
        <v>0.21099999999999999</v>
      </c>
      <c r="I1362" s="514">
        <v>3.0000000000000001E-3</v>
      </c>
      <c r="J1362" s="514"/>
      <c r="K1362" s="515">
        <v>0.03</v>
      </c>
      <c r="L1362" s="516">
        <v>1.0999999999999999E-2</v>
      </c>
      <c r="M1362" s="517">
        <v>0.40799999999999997</v>
      </c>
      <c r="N1362" s="517">
        <v>7.0000000000000001E-3</v>
      </c>
      <c r="O1362" s="517">
        <v>2.3E-2</v>
      </c>
      <c r="P1362" s="517"/>
      <c r="Q1362" s="517">
        <v>0.115</v>
      </c>
      <c r="R1362" s="518"/>
      <c r="S1362" s="519">
        <f t="shared" si="115"/>
        <v>0.43599999999999994</v>
      </c>
      <c r="T1362" s="520">
        <f t="shared" si="116"/>
        <v>0.59399999999999997</v>
      </c>
      <c r="U1362" s="521">
        <f t="shared" si="117"/>
        <v>0.56400000000000006</v>
      </c>
      <c r="V1362" s="522">
        <v>2021</v>
      </c>
      <c r="W1362" s="523" t="s">
        <v>789</v>
      </c>
      <c r="X1362" s="524" t="s">
        <v>396</v>
      </c>
      <c r="Y1362" s="64" t="s">
        <v>271</v>
      </c>
    </row>
    <row r="1363" spans="3:25" ht="14.25" customHeight="1" x14ac:dyDescent="0.2">
      <c r="C1363" s="509" t="str">
        <f t="shared" si="118"/>
        <v>United States | NWPP | 2023</v>
      </c>
      <c r="D1363" s="510" t="s">
        <v>407</v>
      </c>
      <c r="E1363" s="511">
        <v>2023</v>
      </c>
      <c r="F1363" s="512"/>
      <c r="G1363" s="513"/>
      <c r="H1363" s="513"/>
      <c r="I1363" s="514"/>
      <c r="J1363" s="514"/>
      <c r="K1363" s="515"/>
      <c r="L1363" s="516"/>
      <c r="M1363" s="517"/>
      <c r="N1363" s="517"/>
      <c r="O1363" s="517"/>
      <c r="P1363" s="517"/>
      <c r="Q1363" s="517"/>
      <c r="R1363" s="518"/>
      <c r="S1363" s="519" t="str">
        <f t="shared" si="115"/>
        <v/>
      </c>
      <c r="T1363" s="520" t="str">
        <f t="shared" si="116"/>
        <v/>
      </c>
      <c r="U1363" s="521" t="str">
        <f t="shared" si="117"/>
        <v/>
      </c>
      <c r="V1363" s="522"/>
      <c r="W1363" s="523"/>
      <c r="X1363" s="524"/>
      <c r="Y1363" s="64" t="s">
        <v>271</v>
      </c>
    </row>
    <row r="1364" spans="3:25" ht="14.25" customHeight="1" x14ac:dyDescent="0.2">
      <c r="C1364" s="509" t="str">
        <f t="shared" si="118"/>
        <v>United States | NWPP | 2024</v>
      </c>
      <c r="D1364" s="510" t="s">
        <v>407</v>
      </c>
      <c r="E1364" s="511">
        <v>2024</v>
      </c>
      <c r="F1364" s="512"/>
      <c r="G1364" s="513"/>
      <c r="H1364" s="513"/>
      <c r="I1364" s="514"/>
      <c r="J1364" s="514"/>
      <c r="K1364" s="515"/>
      <c r="L1364" s="516"/>
      <c r="M1364" s="517"/>
      <c r="N1364" s="517"/>
      <c r="O1364" s="517"/>
      <c r="P1364" s="517"/>
      <c r="Q1364" s="517"/>
      <c r="R1364" s="518"/>
      <c r="S1364" s="519" t="str">
        <f t="shared" si="115"/>
        <v/>
      </c>
      <c r="T1364" s="520" t="str">
        <f t="shared" si="116"/>
        <v/>
      </c>
      <c r="U1364" s="521" t="str">
        <f t="shared" si="117"/>
        <v/>
      </c>
      <c r="V1364" s="522"/>
      <c r="W1364" s="523"/>
      <c r="X1364" s="524"/>
      <c r="Y1364" s="64" t="s">
        <v>271</v>
      </c>
    </row>
    <row r="1365" spans="3:25" ht="14.25" customHeight="1" x14ac:dyDescent="0.2">
      <c r="C1365" s="509" t="str">
        <f t="shared" si="118"/>
        <v>United States | NWPP | 2025</v>
      </c>
      <c r="D1365" s="510" t="s">
        <v>407</v>
      </c>
      <c r="E1365" s="511">
        <v>2025</v>
      </c>
      <c r="F1365" s="512"/>
      <c r="G1365" s="513"/>
      <c r="H1365" s="513"/>
      <c r="I1365" s="514"/>
      <c r="J1365" s="514"/>
      <c r="K1365" s="515"/>
      <c r="L1365" s="516"/>
      <c r="M1365" s="517"/>
      <c r="N1365" s="517"/>
      <c r="O1365" s="517"/>
      <c r="P1365" s="517"/>
      <c r="Q1365" s="517"/>
      <c r="R1365" s="518"/>
      <c r="S1365" s="519" t="str">
        <f t="shared" ref="S1365:S1428" si="119">IFERROR(1-U1365,"")</f>
        <v/>
      </c>
      <c r="T1365" s="520" t="str">
        <f t="shared" ref="T1365:T1428" si="120">IF(AND(ISBLANK(F1365),ISBLANK(H1365),ISBLANK(Q1365),ISBLANK(M1365)),"",SUM(K1365:R1365))</f>
        <v/>
      </c>
      <c r="U1365" s="521" t="str">
        <f t="shared" ref="U1365:U1428" si="121">IF(AND(ISBLANK(F1365),ISBLANK(H1365),ISBLANK(Q1365),ISBLANK(M1365)),"",SUM(L1365:R1365))</f>
        <v/>
      </c>
      <c r="V1365" s="522"/>
      <c r="W1365" s="523"/>
      <c r="X1365" s="524"/>
      <c r="Y1365" s="64" t="s">
        <v>271</v>
      </c>
    </row>
    <row r="1366" spans="3:25" ht="14.25" customHeight="1" x14ac:dyDescent="0.2">
      <c r="C1366" s="509" t="str">
        <f t="shared" si="118"/>
        <v>United States | NWPP | 2026</v>
      </c>
      <c r="D1366" s="510" t="s">
        <v>407</v>
      </c>
      <c r="E1366" s="511">
        <v>2026</v>
      </c>
      <c r="F1366" s="512"/>
      <c r="G1366" s="513"/>
      <c r="H1366" s="513"/>
      <c r="I1366" s="514"/>
      <c r="J1366" s="514"/>
      <c r="K1366" s="515"/>
      <c r="L1366" s="516"/>
      <c r="M1366" s="517"/>
      <c r="N1366" s="517"/>
      <c r="O1366" s="517"/>
      <c r="P1366" s="517"/>
      <c r="Q1366" s="517"/>
      <c r="R1366" s="518"/>
      <c r="S1366" s="519" t="str">
        <f t="shared" si="119"/>
        <v/>
      </c>
      <c r="T1366" s="520" t="str">
        <f t="shared" si="120"/>
        <v/>
      </c>
      <c r="U1366" s="521" t="str">
        <f t="shared" si="121"/>
        <v/>
      </c>
      <c r="V1366" s="522"/>
      <c r="W1366" s="523"/>
      <c r="X1366" s="524"/>
      <c r="Y1366" s="64" t="s">
        <v>271</v>
      </c>
    </row>
    <row r="1367" spans="3:25" ht="14.25" customHeight="1" x14ac:dyDescent="0.2">
      <c r="C1367" s="509" t="str">
        <f t="shared" si="118"/>
        <v>United States | NWPP | 2027</v>
      </c>
      <c r="D1367" s="510" t="s">
        <v>407</v>
      </c>
      <c r="E1367" s="511">
        <v>2027</v>
      </c>
      <c r="F1367" s="512"/>
      <c r="G1367" s="513"/>
      <c r="H1367" s="513"/>
      <c r="I1367" s="514"/>
      <c r="J1367" s="514"/>
      <c r="K1367" s="515"/>
      <c r="L1367" s="516"/>
      <c r="M1367" s="517"/>
      <c r="N1367" s="517"/>
      <c r="O1367" s="517"/>
      <c r="P1367" s="517"/>
      <c r="Q1367" s="517"/>
      <c r="R1367" s="518"/>
      <c r="S1367" s="519" t="str">
        <f t="shared" si="119"/>
        <v/>
      </c>
      <c r="T1367" s="520" t="str">
        <f t="shared" si="120"/>
        <v/>
      </c>
      <c r="U1367" s="521" t="str">
        <f t="shared" si="121"/>
        <v/>
      </c>
      <c r="V1367" s="522"/>
      <c r="W1367" s="523"/>
      <c r="X1367" s="524"/>
      <c r="Y1367" s="64" t="s">
        <v>271</v>
      </c>
    </row>
    <row r="1368" spans="3:25" ht="14.25" customHeight="1" x14ac:dyDescent="0.2">
      <c r="C1368" s="509" t="str">
        <f t="shared" si="118"/>
        <v>United States | NWPP | 2028</v>
      </c>
      <c r="D1368" s="510" t="s">
        <v>407</v>
      </c>
      <c r="E1368" s="511">
        <v>2028</v>
      </c>
      <c r="F1368" s="512"/>
      <c r="G1368" s="513"/>
      <c r="H1368" s="513"/>
      <c r="I1368" s="514"/>
      <c r="J1368" s="514"/>
      <c r="K1368" s="515"/>
      <c r="L1368" s="516"/>
      <c r="M1368" s="517"/>
      <c r="N1368" s="517"/>
      <c r="O1368" s="517"/>
      <c r="P1368" s="517"/>
      <c r="Q1368" s="517"/>
      <c r="R1368" s="518"/>
      <c r="S1368" s="519" t="str">
        <f t="shared" si="119"/>
        <v/>
      </c>
      <c r="T1368" s="520" t="str">
        <f t="shared" si="120"/>
        <v/>
      </c>
      <c r="U1368" s="521" t="str">
        <f t="shared" si="121"/>
        <v/>
      </c>
      <c r="V1368" s="522"/>
      <c r="W1368" s="523"/>
      <c r="X1368" s="524"/>
      <c r="Y1368" s="64" t="s">
        <v>271</v>
      </c>
    </row>
    <row r="1369" spans="3:25" ht="14.25" customHeight="1" x14ac:dyDescent="0.2">
      <c r="C1369" s="509" t="str">
        <f t="shared" si="118"/>
        <v>United States | NWPP | 2029</v>
      </c>
      <c r="D1369" s="510" t="s">
        <v>407</v>
      </c>
      <c r="E1369" s="511">
        <v>2029</v>
      </c>
      <c r="F1369" s="512"/>
      <c r="G1369" s="513"/>
      <c r="H1369" s="513"/>
      <c r="I1369" s="514"/>
      <c r="J1369" s="514"/>
      <c r="K1369" s="515"/>
      <c r="L1369" s="516"/>
      <c r="M1369" s="517"/>
      <c r="N1369" s="517"/>
      <c r="O1369" s="517"/>
      <c r="P1369" s="517"/>
      <c r="Q1369" s="517"/>
      <c r="R1369" s="518"/>
      <c r="S1369" s="519" t="str">
        <f t="shared" si="119"/>
        <v/>
      </c>
      <c r="T1369" s="520" t="str">
        <f t="shared" si="120"/>
        <v/>
      </c>
      <c r="U1369" s="521" t="str">
        <f t="shared" si="121"/>
        <v/>
      </c>
      <c r="V1369" s="522"/>
      <c r="W1369" s="523"/>
      <c r="X1369" s="524"/>
      <c r="Y1369" s="64" t="s">
        <v>271</v>
      </c>
    </row>
    <row r="1370" spans="3:25" ht="14.25" customHeight="1" thickBot="1" x14ac:dyDescent="0.25">
      <c r="C1370" s="525" t="str">
        <f t="shared" si="118"/>
        <v>United States | NWPP | 2030</v>
      </c>
      <c r="D1370" s="526" t="s">
        <v>407</v>
      </c>
      <c r="E1370" s="527">
        <v>2030</v>
      </c>
      <c r="F1370" s="528"/>
      <c r="G1370" s="529"/>
      <c r="H1370" s="529"/>
      <c r="I1370" s="530"/>
      <c r="J1370" s="530"/>
      <c r="K1370" s="531"/>
      <c r="L1370" s="532"/>
      <c r="M1370" s="533"/>
      <c r="N1370" s="533"/>
      <c r="O1370" s="533"/>
      <c r="P1370" s="533"/>
      <c r="Q1370" s="533"/>
      <c r="R1370" s="534"/>
      <c r="S1370" s="535" t="str">
        <f t="shared" si="119"/>
        <v/>
      </c>
      <c r="T1370" s="536" t="str">
        <f t="shared" si="120"/>
        <v/>
      </c>
      <c r="U1370" s="537" t="str">
        <f t="shared" si="121"/>
        <v/>
      </c>
      <c r="V1370" s="538"/>
      <c r="W1370" s="539"/>
      <c r="X1370" s="540"/>
      <c r="Y1370" s="64" t="s">
        <v>271</v>
      </c>
    </row>
    <row r="1371" spans="3:25" ht="14.25" customHeight="1" x14ac:dyDescent="0.2">
      <c r="C1371" s="493" t="str">
        <f t="shared" si="118"/>
        <v>United States | NYCW | 2018</v>
      </c>
      <c r="D1371" s="494" t="s">
        <v>408</v>
      </c>
      <c r="E1371" s="495">
        <v>2018</v>
      </c>
      <c r="F1371" s="496">
        <v>0</v>
      </c>
      <c r="G1371" s="497">
        <v>1.4159082861355201E-2</v>
      </c>
      <c r="H1371" s="497">
        <v>0.60106864359818302</v>
      </c>
      <c r="I1371" s="498">
        <v>0</v>
      </c>
      <c r="J1371" s="498"/>
      <c r="K1371" s="499">
        <v>0.37553149297329802</v>
      </c>
      <c r="L1371" s="500">
        <v>9.0890856306191994E-3</v>
      </c>
      <c r="M1371" s="501">
        <v>0</v>
      </c>
      <c r="N1371" s="501">
        <v>0</v>
      </c>
      <c r="O1371" s="501">
        <v>1.51694936544975E-4</v>
      </c>
      <c r="P1371" s="501"/>
      <c r="Q1371" s="501">
        <v>0</v>
      </c>
      <c r="R1371" s="502"/>
      <c r="S1371" s="503">
        <f t="shared" si="119"/>
        <v>0.99075921943283585</v>
      </c>
      <c r="T1371" s="504">
        <f t="shared" si="120"/>
        <v>0.38477227354046223</v>
      </c>
      <c r="U1371" s="505">
        <f t="shared" si="121"/>
        <v>9.2407805671641738E-3</v>
      </c>
      <c r="V1371" s="506">
        <v>2018</v>
      </c>
      <c r="W1371" s="507" t="s">
        <v>392</v>
      </c>
      <c r="X1371" s="508" t="s">
        <v>396</v>
      </c>
      <c r="Y1371" s="64" t="s">
        <v>271</v>
      </c>
    </row>
    <row r="1372" spans="3:25" ht="14.25" customHeight="1" x14ac:dyDescent="0.2">
      <c r="C1372" s="509" t="str">
        <f t="shared" si="118"/>
        <v>United States | NYCW | 2019</v>
      </c>
      <c r="D1372" s="510" t="s">
        <v>408</v>
      </c>
      <c r="E1372" s="511">
        <v>2019</v>
      </c>
      <c r="F1372" s="512">
        <v>0</v>
      </c>
      <c r="G1372" s="513">
        <v>5.0000000000000001E-3</v>
      </c>
      <c r="H1372" s="513">
        <v>0.58299999999999996</v>
      </c>
      <c r="I1372" s="514">
        <v>0</v>
      </c>
      <c r="J1372" s="514"/>
      <c r="K1372" s="515">
        <v>0.40200000000000002</v>
      </c>
      <c r="L1372" s="516">
        <v>8.9999999999999993E-3</v>
      </c>
      <c r="M1372" s="517">
        <v>0</v>
      </c>
      <c r="N1372" s="517">
        <v>0</v>
      </c>
      <c r="O1372" s="517">
        <v>0</v>
      </c>
      <c r="P1372" s="517"/>
      <c r="Q1372" s="517">
        <v>0</v>
      </c>
      <c r="R1372" s="518"/>
      <c r="S1372" s="519">
        <f t="shared" si="119"/>
        <v>0.99099999999999999</v>
      </c>
      <c r="T1372" s="520">
        <f t="shared" si="120"/>
        <v>0.41100000000000003</v>
      </c>
      <c r="U1372" s="521">
        <f t="shared" si="121"/>
        <v>8.9999999999999993E-3</v>
      </c>
      <c r="V1372" s="522">
        <v>2019</v>
      </c>
      <c r="W1372" s="523" t="s">
        <v>393</v>
      </c>
      <c r="X1372" s="524" t="s">
        <v>396</v>
      </c>
      <c r="Y1372" s="64" t="s">
        <v>271</v>
      </c>
    </row>
    <row r="1373" spans="3:25" ht="14.25" customHeight="1" x14ac:dyDescent="0.2">
      <c r="C1373" s="509" t="str">
        <f t="shared" si="118"/>
        <v>United States | NYCW | 2020</v>
      </c>
      <c r="D1373" s="510" t="s">
        <v>408</v>
      </c>
      <c r="E1373" s="511">
        <v>2020</v>
      </c>
      <c r="F1373" s="512">
        <v>0</v>
      </c>
      <c r="G1373" s="513">
        <v>5.0000000000000001E-3</v>
      </c>
      <c r="H1373" s="513">
        <v>0.58299999999999996</v>
      </c>
      <c r="I1373" s="514">
        <v>0</v>
      </c>
      <c r="J1373" s="514"/>
      <c r="K1373" s="515">
        <v>0.40200000000000002</v>
      </c>
      <c r="L1373" s="516">
        <v>8.9999999999999993E-3</v>
      </c>
      <c r="M1373" s="517">
        <v>0</v>
      </c>
      <c r="N1373" s="517">
        <v>0</v>
      </c>
      <c r="O1373" s="517">
        <v>0</v>
      </c>
      <c r="P1373" s="517"/>
      <c r="Q1373" s="517">
        <v>0</v>
      </c>
      <c r="R1373" s="518"/>
      <c r="S1373" s="519">
        <f t="shared" si="119"/>
        <v>0.99099999999999999</v>
      </c>
      <c r="T1373" s="520">
        <f t="shared" si="120"/>
        <v>0.41100000000000003</v>
      </c>
      <c r="U1373" s="521">
        <f t="shared" si="121"/>
        <v>8.9999999999999993E-3</v>
      </c>
      <c r="V1373" s="522">
        <v>2019</v>
      </c>
      <c r="W1373" s="523" t="s">
        <v>393</v>
      </c>
      <c r="X1373" s="524" t="s">
        <v>396</v>
      </c>
      <c r="Y1373" s="64" t="s">
        <v>271</v>
      </c>
    </row>
    <row r="1374" spans="3:25" ht="14.25" customHeight="1" x14ac:dyDescent="0.2">
      <c r="C1374" s="509" t="str">
        <f t="shared" si="118"/>
        <v>United States | NYCW | 2021</v>
      </c>
      <c r="D1374" s="510" t="s">
        <v>408</v>
      </c>
      <c r="E1374" s="511">
        <v>2021</v>
      </c>
      <c r="F1374" s="512">
        <v>0</v>
      </c>
      <c r="G1374" s="513">
        <v>1E-3</v>
      </c>
      <c r="H1374" s="513">
        <v>0.69099999999999995</v>
      </c>
      <c r="I1374" s="514">
        <v>0</v>
      </c>
      <c r="J1374" s="514"/>
      <c r="K1374" s="515">
        <v>0.29899999999999999</v>
      </c>
      <c r="L1374" s="516">
        <v>8.9999999999999993E-3</v>
      </c>
      <c r="M1374" s="517">
        <v>0</v>
      </c>
      <c r="N1374" s="517">
        <v>0</v>
      </c>
      <c r="O1374" s="517">
        <v>0</v>
      </c>
      <c r="P1374" s="517"/>
      <c r="Q1374" s="517">
        <v>0</v>
      </c>
      <c r="R1374" s="518"/>
      <c r="S1374" s="519">
        <f t="shared" si="119"/>
        <v>0.99099999999999999</v>
      </c>
      <c r="T1374" s="520">
        <f t="shared" si="120"/>
        <v>0.308</v>
      </c>
      <c r="U1374" s="521">
        <f t="shared" si="121"/>
        <v>8.9999999999999993E-3</v>
      </c>
      <c r="V1374" s="522">
        <v>2020</v>
      </c>
      <c r="W1374" s="523" t="s">
        <v>394</v>
      </c>
      <c r="X1374" s="524" t="s">
        <v>396</v>
      </c>
      <c r="Y1374" s="64" t="s">
        <v>271</v>
      </c>
    </row>
    <row r="1375" spans="3:25" ht="14.25" customHeight="1" x14ac:dyDescent="0.2">
      <c r="C1375" s="509" t="str">
        <f t="shared" si="118"/>
        <v>United States | NYCW | 2022</v>
      </c>
      <c r="D1375" s="510" t="s">
        <v>408</v>
      </c>
      <c r="E1375" s="511">
        <v>2022</v>
      </c>
      <c r="F1375" s="512">
        <v>0</v>
      </c>
      <c r="G1375" s="513">
        <v>2E-3</v>
      </c>
      <c r="H1375" s="513">
        <v>0.90100000000000002</v>
      </c>
      <c r="I1375" s="514">
        <v>5.0000000000000001E-3</v>
      </c>
      <c r="J1375" s="514"/>
      <c r="K1375" s="515">
        <v>8.6999999999999994E-2</v>
      </c>
      <c r="L1375" s="516">
        <v>4.0000000000000001E-3</v>
      </c>
      <c r="M1375" s="517">
        <v>0</v>
      </c>
      <c r="N1375" s="517">
        <v>0</v>
      </c>
      <c r="O1375" s="517">
        <v>0</v>
      </c>
      <c r="P1375" s="517"/>
      <c r="Q1375" s="517">
        <v>0</v>
      </c>
      <c r="R1375" s="518"/>
      <c r="S1375" s="519">
        <f t="shared" si="119"/>
        <v>0.996</v>
      </c>
      <c r="T1375" s="520">
        <f t="shared" si="120"/>
        <v>9.0999999999999998E-2</v>
      </c>
      <c r="U1375" s="521">
        <f t="shared" si="121"/>
        <v>4.0000000000000001E-3</v>
      </c>
      <c r="V1375" s="522">
        <v>2021</v>
      </c>
      <c r="W1375" s="523" t="s">
        <v>789</v>
      </c>
      <c r="X1375" s="524" t="s">
        <v>396</v>
      </c>
      <c r="Y1375" s="64" t="s">
        <v>271</v>
      </c>
    </row>
    <row r="1376" spans="3:25" ht="14.25" customHeight="1" x14ac:dyDescent="0.2">
      <c r="C1376" s="509" t="str">
        <f t="shared" si="118"/>
        <v>United States | NYCW | 2023</v>
      </c>
      <c r="D1376" s="510" t="s">
        <v>408</v>
      </c>
      <c r="E1376" s="511">
        <v>2023</v>
      </c>
      <c r="F1376" s="512"/>
      <c r="G1376" s="513"/>
      <c r="H1376" s="513"/>
      <c r="I1376" s="514"/>
      <c r="J1376" s="514"/>
      <c r="K1376" s="515"/>
      <c r="L1376" s="516"/>
      <c r="M1376" s="517"/>
      <c r="N1376" s="517"/>
      <c r="O1376" s="517"/>
      <c r="P1376" s="517"/>
      <c r="Q1376" s="517"/>
      <c r="R1376" s="518"/>
      <c r="S1376" s="519" t="str">
        <f t="shared" si="119"/>
        <v/>
      </c>
      <c r="T1376" s="520" t="str">
        <f t="shared" si="120"/>
        <v/>
      </c>
      <c r="U1376" s="521" t="str">
        <f t="shared" si="121"/>
        <v/>
      </c>
      <c r="V1376" s="522"/>
      <c r="W1376" s="523"/>
      <c r="X1376" s="524"/>
      <c r="Y1376" s="64" t="s">
        <v>271</v>
      </c>
    </row>
    <row r="1377" spans="3:25" ht="14.25" customHeight="1" x14ac:dyDescent="0.2">
      <c r="C1377" s="509" t="str">
        <f t="shared" si="118"/>
        <v>United States | NYCW | 2024</v>
      </c>
      <c r="D1377" s="510" t="s">
        <v>408</v>
      </c>
      <c r="E1377" s="511">
        <v>2024</v>
      </c>
      <c r="F1377" s="512"/>
      <c r="G1377" s="513"/>
      <c r="H1377" s="513"/>
      <c r="I1377" s="514"/>
      <c r="J1377" s="514"/>
      <c r="K1377" s="515"/>
      <c r="L1377" s="516"/>
      <c r="M1377" s="517"/>
      <c r="N1377" s="517"/>
      <c r="O1377" s="517"/>
      <c r="P1377" s="517"/>
      <c r="Q1377" s="517"/>
      <c r="R1377" s="518"/>
      <c r="S1377" s="519" t="str">
        <f t="shared" si="119"/>
        <v/>
      </c>
      <c r="T1377" s="520" t="str">
        <f t="shared" si="120"/>
        <v/>
      </c>
      <c r="U1377" s="521" t="str">
        <f t="shared" si="121"/>
        <v/>
      </c>
      <c r="V1377" s="522"/>
      <c r="W1377" s="523"/>
      <c r="X1377" s="524"/>
      <c r="Y1377" s="64" t="s">
        <v>271</v>
      </c>
    </row>
    <row r="1378" spans="3:25" ht="14.25" customHeight="1" x14ac:dyDescent="0.2">
      <c r="C1378" s="509" t="str">
        <f t="shared" si="118"/>
        <v>United States | NYCW | 2025</v>
      </c>
      <c r="D1378" s="510" t="s">
        <v>408</v>
      </c>
      <c r="E1378" s="511">
        <v>2025</v>
      </c>
      <c r="F1378" s="512"/>
      <c r="G1378" s="513"/>
      <c r="H1378" s="513"/>
      <c r="I1378" s="514"/>
      <c r="J1378" s="514"/>
      <c r="K1378" s="515"/>
      <c r="L1378" s="516"/>
      <c r="M1378" s="517"/>
      <c r="N1378" s="517"/>
      <c r="O1378" s="517"/>
      <c r="P1378" s="517"/>
      <c r="Q1378" s="517"/>
      <c r="R1378" s="518"/>
      <c r="S1378" s="519" t="str">
        <f t="shared" si="119"/>
        <v/>
      </c>
      <c r="T1378" s="520" t="str">
        <f t="shared" si="120"/>
        <v/>
      </c>
      <c r="U1378" s="521" t="str">
        <f t="shared" si="121"/>
        <v/>
      </c>
      <c r="V1378" s="522"/>
      <c r="W1378" s="523"/>
      <c r="X1378" s="524"/>
      <c r="Y1378" s="64" t="s">
        <v>271</v>
      </c>
    </row>
    <row r="1379" spans="3:25" ht="14.25" customHeight="1" x14ac:dyDescent="0.2">
      <c r="C1379" s="509" t="str">
        <f t="shared" si="118"/>
        <v>United States | NYCW | 2026</v>
      </c>
      <c r="D1379" s="510" t="s">
        <v>408</v>
      </c>
      <c r="E1379" s="511">
        <v>2026</v>
      </c>
      <c r="F1379" s="512"/>
      <c r="G1379" s="513"/>
      <c r="H1379" s="513"/>
      <c r="I1379" s="514"/>
      <c r="J1379" s="514"/>
      <c r="K1379" s="515"/>
      <c r="L1379" s="516"/>
      <c r="M1379" s="517"/>
      <c r="N1379" s="517"/>
      <c r="O1379" s="517"/>
      <c r="P1379" s="517"/>
      <c r="Q1379" s="517"/>
      <c r="R1379" s="518"/>
      <c r="S1379" s="519" t="str">
        <f t="shared" si="119"/>
        <v/>
      </c>
      <c r="T1379" s="520" t="str">
        <f t="shared" si="120"/>
        <v/>
      </c>
      <c r="U1379" s="521" t="str">
        <f t="shared" si="121"/>
        <v/>
      </c>
      <c r="V1379" s="522"/>
      <c r="W1379" s="523"/>
      <c r="X1379" s="524"/>
      <c r="Y1379" s="64" t="s">
        <v>271</v>
      </c>
    </row>
    <row r="1380" spans="3:25" ht="14.25" customHeight="1" x14ac:dyDescent="0.2">
      <c r="C1380" s="509" t="str">
        <f t="shared" si="118"/>
        <v>United States | NYCW | 2027</v>
      </c>
      <c r="D1380" s="510" t="s">
        <v>408</v>
      </c>
      <c r="E1380" s="511">
        <v>2027</v>
      </c>
      <c r="F1380" s="512"/>
      <c r="G1380" s="513"/>
      <c r="H1380" s="513"/>
      <c r="I1380" s="514"/>
      <c r="J1380" s="514"/>
      <c r="K1380" s="515"/>
      <c r="L1380" s="516"/>
      <c r="M1380" s="517"/>
      <c r="N1380" s="517"/>
      <c r="O1380" s="517"/>
      <c r="P1380" s="517"/>
      <c r="Q1380" s="517"/>
      <c r="R1380" s="518"/>
      <c r="S1380" s="519" t="str">
        <f t="shared" si="119"/>
        <v/>
      </c>
      <c r="T1380" s="520" t="str">
        <f t="shared" si="120"/>
        <v/>
      </c>
      <c r="U1380" s="521" t="str">
        <f t="shared" si="121"/>
        <v/>
      </c>
      <c r="V1380" s="522"/>
      <c r="W1380" s="523"/>
      <c r="X1380" s="524"/>
      <c r="Y1380" s="64" t="s">
        <v>271</v>
      </c>
    </row>
    <row r="1381" spans="3:25" ht="14.25" customHeight="1" x14ac:dyDescent="0.2">
      <c r="C1381" s="509" t="str">
        <f t="shared" si="118"/>
        <v>United States | NYCW | 2028</v>
      </c>
      <c r="D1381" s="510" t="s">
        <v>408</v>
      </c>
      <c r="E1381" s="511">
        <v>2028</v>
      </c>
      <c r="F1381" s="512"/>
      <c r="G1381" s="513"/>
      <c r="H1381" s="513"/>
      <c r="I1381" s="514"/>
      <c r="J1381" s="514"/>
      <c r="K1381" s="515"/>
      <c r="L1381" s="516"/>
      <c r="M1381" s="517"/>
      <c r="N1381" s="517"/>
      <c r="O1381" s="517"/>
      <c r="P1381" s="517"/>
      <c r="Q1381" s="517"/>
      <c r="R1381" s="518"/>
      <c r="S1381" s="519" t="str">
        <f t="shared" si="119"/>
        <v/>
      </c>
      <c r="T1381" s="520" t="str">
        <f t="shared" si="120"/>
        <v/>
      </c>
      <c r="U1381" s="521" t="str">
        <f t="shared" si="121"/>
        <v/>
      </c>
      <c r="V1381" s="522"/>
      <c r="W1381" s="523"/>
      <c r="X1381" s="524"/>
      <c r="Y1381" s="64" t="s">
        <v>271</v>
      </c>
    </row>
    <row r="1382" spans="3:25" ht="14.25" customHeight="1" x14ac:dyDescent="0.2">
      <c r="C1382" s="509" t="str">
        <f t="shared" si="118"/>
        <v>United States | NYCW | 2029</v>
      </c>
      <c r="D1382" s="510" t="s">
        <v>408</v>
      </c>
      <c r="E1382" s="511">
        <v>2029</v>
      </c>
      <c r="F1382" s="512"/>
      <c r="G1382" s="513"/>
      <c r="H1382" s="513"/>
      <c r="I1382" s="514"/>
      <c r="J1382" s="514"/>
      <c r="K1382" s="515"/>
      <c r="L1382" s="516"/>
      <c r="M1382" s="517"/>
      <c r="N1382" s="517"/>
      <c r="O1382" s="517"/>
      <c r="P1382" s="517"/>
      <c r="Q1382" s="517"/>
      <c r="R1382" s="518"/>
      <c r="S1382" s="519" t="str">
        <f t="shared" si="119"/>
        <v/>
      </c>
      <c r="T1382" s="520" t="str">
        <f t="shared" si="120"/>
        <v/>
      </c>
      <c r="U1382" s="521" t="str">
        <f t="shared" si="121"/>
        <v/>
      </c>
      <c r="V1382" s="522"/>
      <c r="W1382" s="523"/>
      <c r="X1382" s="524"/>
      <c r="Y1382" s="64" t="s">
        <v>271</v>
      </c>
    </row>
    <row r="1383" spans="3:25" ht="14.25" customHeight="1" thickBot="1" x14ac:dyDescent="0.25">
      <c r="C1383" s="525" t="str">
        <f t="shared" si="118"/>
        <v>United States | NYCW | 2030</v>
      </c>
      <c r="D1383" s="526" t="s">
        <v>408</v>
      </c>
      <c r="E1383" s="527">
        <v>2030</v>
      </c>
      <c r="F1383" s="528"/>
      <c r="G1383" s="529"/>
      <c r="H1383" s="529"/>
      <c r="I1383" s="530"/>
      <c r="J1383" s="530"/>
      <c r="K1383" s="531"/>
      <c r="L1383" s="532"/>
      <c r="M1383" s="533"/>
      <c r="N1383" s="533"/>
      <c r="O1383" s="533"/>
      <c r="P1383" s="533"/>
      <c r="Q1383" s="533"/>
      <c r="R1383" s="534"/>
      <c r="S1383" s="535" t="str">
        <f t="shared" si="119"/>
        <v/>
      </c>
      <c r="T1383" s="536" t="str">
        <f t="shared" si="120"/>
        <v/>
      </c>
      <c r="U1383" s="537" t="str">
        <f t="shared" si="121"/>
        <v/>
      </c>
      <c r="V1383" s="538"/>
      <c r="W1383" s="539"/>
      <c r="X1383" s="540"/>
      <c r="Y1383" s="64" t="s">
        <v>271</v>
      </c>
    </row>
    <row r="1384" spans="3:25" ht="14.25" customHeight="1" x14ac:dyDescent="0.2">
      <c r="C1384" s="493" t="str">
        <f t="shared" si="118"/>
        <v>United States | NYLI | 2018</v>
      </c>
      <c r="D1384" s="494" t="s">
        <v>409</v>
      </c>
      <c r="E1384" s="495">
        <v>2018</v>
      </c>
      <c r="F1384" s="496">
        <v>0</v>
      </c>
      <c r="G1384" s="497">
        <v>5.4906794638460897E-2</v>
      </c>
      <c r="H1384" s="497">
        <v>0.84252387132237505</v>
      </c>
      <c r="I1384" s="498">
        <v>0</v>
      </c>
      <c r="J1384" s="498"/>
      <c r="K1384" s="499">
        <v>0</v>
      </c>
      <c r="L1384" s="500">
        <v>8.96890246999031E-2</v>
      </c>
      <c r="M1384" s="501">
        <v>0</v>
      </c>
      <c r="N1384" s="501">
        <v>0</v>
      </c>
      <c r="O1384" s="501">
        <v>1.28803093392609E-2</v>
      </c>
      <c r="P1384" s="501"/>
      <c r="Q1384" s="501">
        <v>0</v>
      </c>
      <c r="R1384" s="502"/>
      <c r="S1384" s="503">
        <f t="shared" si="119"/>
        <v>0.89743066596083598</v>
      </c>
      <c r="T1384" s="504">
        <f t="shared" si="120"/>
        <v>0.102569334039164</v>
      </c>
      <c r="U1384" s="505">
        <f t="shared" si="121"/>
        <v>0.102569334039164</v>
      </c>
      <c r="V1384" s="506">
        <v>2018</v>
      </c>
      <c r="W1384" s="507" t="s">
        <v>392</v>
      </c>
      <c r="X1384" s="508" t="s">
        <v>396</v>
      </c>
      <c r="Y1384" s="64" t="s">
        <v>271</v>
      </c>
    </row>
    <row r="1385" spans="3:25" ht="14.25" customHeight="1" x14ac:dyDescent="0.2">
      <c r="C1385" s="509" t="str">
        <f t="shared" si="118"/>
        <v>United States | NYLI | 2019</v>
      </c>
      <c r="D1385" s="510" t="s">
        <v>409</v>
      </c>
      <c r="E1385" s="511">
        <v>2019</v>
      </c>
      <c r="F1385" s="512">
        <v>0</v>
      </c>
      <c r="G1385" s="513">
        <v>2.5000000000000001E-2</v>
      </c>
      <c r="H1385" s="513">
        <v>0.85499999999999998</v>
      </c>
      <c r="I1385" s="514">
        <v>0</v>
      </c>
      <c r="J1385" s="514"/>
      <c r="K1385" s="515">
        <v>0</v>
      </c>
      <c r="L1385" s="516">
        <v>0.1</v>
      </c>
      <c r="M1385" s="517">
        <v>0</v>
      </c>
      <c r="N1385" s="517">
        <v>0</v>
      </c>
      <c r="O1385" s="517">
        <v>2.1000000000000001E-2</v>
      </c>
      <c r="P1385" s="517"/>
      <c r="Q1385" s="517">
        <v>0</v>
      </c>
      <c r="R1385" s="518"/>
      <c r="S1385" s="519">
        <f t="shared" si="119"/>
        <v>0.879</v>
      </c>
      <c r="T1385" s="520">
        <f t="shared" si="120"/>
        <v>0.12100000000000001</v>
      </c>
      <c r="U1385" s="521">
        <f t="shared" si="121"/>
        <v>0.12100000000000001</v>
      </c>
      <c r="V1385" s="522">
        <v>2019</v>
      </c>
      <c r="W1385" s="523" t="s">
        <v>393</v>
      </c>
      <c r="X1385" s="524" t="s">
        <v>396</v>
      </c>
      <c r="Y1385" s="64" t="s">
        <v>271</v>
      </c>
    </row>
    <row r="1386" spans="3:25" ht="14.25" customHeight="1" x14ac:dyDescent="0.2">
      <c r="C1386" s="509" t="str">
        <f t="shared" si="118"/>
        <v>United States | NYLI | 2020</v>
      </c>
      <c r="D1386" s="510" t="s">
        <v>409</v>
      </c>
      <c r="E1386" s="511">
        <v>2020</v>
      </c>
      <c r="F1386" s="512">
        <v>0</v>
      </c>
      <c r="G1386" s="513">
        <v>2.5000000000000001E-2</v>
      </c>
      <c r="H1386" s="513">
        <v>0.85499999999999998</v>
      </c>
      <c r="I1386" s="514">
        <v>0</v>
      </c>
      <c r="J1386" s="514"/>
      <c r="K1386" s="515">
        <v>0</v>
      </c>
      <c r="L1386" s="516">
        <v>0.1</v>
      </c>
      <c r="M1386" s="517">
        <v>0</v>
      </c>
      <c r="N1386" s="517">
        <v>0</v>
      </c>
      <c r="O1386" s="517">
        <v>2.1000000000000001E-2</v>
      </c>
      <c r="P1386" s="517"/>
      <c r="Q1386" s="517">
        <v>0</v>
      </c>
      <c r="R1386" s="518"/>
      <c r="S1386" s="519">
        <f t="shared" si="119"/>
        <v>0.879</v>
      </c>
      <c r="T1386" s="520">
        <f t="shared" si="120"/>
        <v>0.12100000000000001</v>
      </c>
      <c r="U1386" s="521">
        <f t="shared" si="121"/>
        <v>0.12100000000000001</v>
      </c>
      <c r="V1386" s="522">
        <v>2019</v>
      </c>
      <c r="W1386" s="523" t="s">
        <v>393</v>
      </c>
      <c r="X1386" s="524" t="s">
        <v>396</v>
      </c>
      <c r="Y1386" s="64" t="s">
        <v>271</v>
      </c>
    </row>
    <row r="1387" spans="3:25" ht="14.25" customHeight="1" x14ac:dyDescent="0.2">
      <c r="C1387" s="509" t="str">
        <f t="shared" si="118"/>
        <v>United States | NYLI | 2021</v>
      </c>
      <c r="D1387" s="510" t="s">
        <v>409</v>
      </c>
      <c r="E1387" s="511">
        <v>2021</v>
      </c>
      <c r="F1387" s="512">
        <v>0</v>
      </c>
      <c r="G1387" s="513">
        <v>2.7E-2</v>
      </c>
      <c r="H1387" s="513">
        <v>0.86399999999999999</v>
      </c>
      <c r="I1387" s="514">
        <v>0</v>
      </c>
      <c r="J1387" s="514"/>
      <c r="K1387" s="515">
        <v>0</v>
      </c>
      <c r="L1387" s="516">
        <v>9.0999999999999998E-2</v>
      </c>
      <c r="M1387" s="517">
        <v>0</v>
      </c>
      <c r="N1387" s="517">
        <v>0</v>
      </c>
      <c r="O1387" s="517">
        <v>1.9E-2</v>
      </c>
      <c r="P1387" s="517"/>
      <c r="Q1387" s="517">
        <v>0</v>
      </c>
      <c r="R1387" s="518"/>
      <c r="S1387" s="519">
        <f t="shared" si="119"/>
        <v>0.89</v>
      </c>
      <c r="T1387" s="520">
        <f t="shared" si="120"/>
        <v>0.11</v>
      </c>
      <c r="U1387" s="521">
        <f t="shared" si="121"/>
        <v>0.11</v>
      </c>
      <c r="V1387" s="522">
        <v>2020</v>
      </c>
      <c r="W1387" s="523" t="s">
        <v>394</v>
      </c>
      <c r="X1387" s="524" t="s">
        <v>396</v>
      </c>
      <c r="Y1387" s="64" t="s">
        <v>271</v>
      </c>
    </row>
    <row r="1388" spans="3:25" ht="14.25" customHeight="1" x14ac:dyDescent="0.2">
      <c r="C1388" s="509" t="str">
        <f t="shared" si="118"/>
        <v>United States | NYLI | 2022</v>
      </c>
      <c r="D1388" s="510" t="s">
        <v>409</v>
      </c>
      <c r="E1388" s="511">
        <v>2022</v>
      </c>
      <c r="F1388" s="512">
        <v>0</v>
      </c>
      <c r="G1388" s="513">
        <v>5.0999999999999997E-2</v>
      </c>
      <c r="H1388" s="513">
        <v>0.85399999999999998</v>
      </c>
      <c r="I1388" s="514">
        <v>4.2999999999999997E-2</v>
      </c>
      <c r="J1388" s="514"/>
      <c r="K1388" s="515">
        <v>0</v>
      </c>
      <c r="L1388" s="516">
        <v>3.5000000000000003E-2</v>
      </c>
      <c r="M1388" s="517">
        <v>0</v>
      </c>
      <c r="N1388" s="517">
        <v>0</v>
      </c>
      <c r="O1388" s="517">
        <v>1.7999999999999999E-2</v>
      </c>
      <c r="P1388" s="517"/>
      <c r="Q1388" s="517">
        <v>0</v>
      </c>
      <c r="R1388" s="518"/>
      <c r="S1388" s="519">
        <f t="shared" si="119"/>
        <v>0.94699999999999995</v>
      </c>
      <c r="T1388" s="520">
        <f t="shared" si="120"/>
        <v>5.3000000000000005E-2</v>
      </c>
      <c r="U1388" s="521">
        <f t="shared" si="121"/>
        <v>5.3000000000000005E-2</v>
      </c>
      <c r="V1388" s="522">
        <v>2021</v>
      </c>
      <c r="W1388" s="523" t="s">
        <v>789</v>
      </c>
      <c r="X1388" s="524" t="s">
        <v>396</v>
      </c>
      <c r="Y1388" s="64" t="s">
        <v>271</v>
      </c>
    </row>
    <row r="1389" spans="3:25" ht="14.25" customHeight="1" x14ac:dyDescent="0.2">
      <c r="C1389" s="509" t="str">
        <f t="shared" si="118"/>
        <v>United States | NYLI | 2023</v>
      </c>
      <c r="D1389" s="510" t="s">
        <v>409</v>
      </c>
      <c r="E1389" s="511">
        <v>2023</v>
      </c>
      <c r="F1389" s="512"/>
      <c r="G1389" s="513"/>
      <c r="H1389" s="513"/>
      <c r="I1389" s="514"/>
      <c r="J1389" s="514"/>
      <c r="K1389" s="515"/>
      <c r="L1389" s="516"/>
      <c r="M1389" s="517"/>
      <c r="N1389" s="517"/>
      <c r="O1389" s="517"/>
      <c r="P1389" s="517"/>
      <c r="Q1389" s="517"/>
      <c r="R1389" s="518"/>
      <c r="S1389" s="519" t="str">
        <f t="shared" si="119"/>
        <v/>
      </c>
      <c r="T1389" s="520" t="str">
        <f t="shared" si="120"/>
        <v/>
      </c>
      <c r="U1389" s="521" t="str">
        <f t="shared" si="121"/>
        <v/>
      </c>
      <c r="V1389" s="522"/>
      <c r="W1389" s="523"/>
      <c r="X1389" s="524"/>
      <c r="Y1389" s="64" t="s">
        <v>271</v>
      </c>
    </row>
    <row r="1390" spans="3:25" ht="14.25" customHeight="1" x14ac:dyDescent="0.2">
      <c r="C1390" s="509" t="str">
        <f t="shared" si="118"/>
        <v>United States | NYLI | 2024</v>
      </c>
      <c r="D1390" s="510" t="s">
        <v>409</v>
      </c>
      <c r="E1390" s="511">
        <v>2024</v>
      </c>
      <c r="F1390" s="512"/>
      <c r="G1390" s="513"/>
      <c r="H1390" s="513"/>
      <c r="I1390" s="514"/>
      <c r="J1390" s="514"/>
      <c r="K1390" s="515"/>
      <c r="L1390" s="516"/>
      <c r="M1390" s="517"/>
      <c r="N1390" s="517"/>
      <c r="O1390" s="517"/>
      <c r="P1390" s="517"/>
      <c r="Q1390" s="517"/>
      <c r="R1390" s="518"/>
      <c r="S1390" s="519" t="str">
        <f t="shared" si="119"/>
        <v/>
      </c>
      <c r="T1390" s="520" t="str">
        <f t="shared" si="120"/>
        <v/>
      </c>
      <c r="U1390" s="521" t="str">
        <f t="shared" si="121"/>
        <v/>
      </c>
      <c r="V1390" s="522"/>
      <c r="W1390" s="523"/>
      <c r="X1390" s="524"/>
      <c r="Y1390" s="64" t="s">
        <v>271</v>
      </c>
    </row>
    <row r="1391" spans="3:25" ht="14.25" customHeight="1" x14ac:dyDescent="0.2">
      <c r="C1391" s="509" t="str">
        <f t="shared" si="118"/>
        <v>United States | NYLI | 2025</v>
      </c>
      <c r="D1391" s="510" t="s">
        <v>409</v>
      </c>
      <c r="E1391" s="511">
        <v>2025</v>
      </c>
      <c r="F1391" s="512"/>
      <c r="G1391" s="513"/>
      <c r="H1391" s="513"/>
      <c r="I1391" s="514"/>
      <c r="J1391" s="514"/>
      <c r="K1391" s="515"/>
      <c r="L1391" s="516"/>
      <c r="M1391" s="517"/>
      <c r="N1391" s="517"/>
      <c r="O1391" s="517"/>
      <c r="P1391" s="517"/>
      <c r="Q1391" s="517"/>
      <c r="R1391" s="518"/>
      <c r="S1391" s="519" t="str">
        <f t="shared" si="119"/>
        <v/>
      </c>
      <c r="T1391" s="520" t="str">
        <f t="shared" si="120"/>
        <v/>
      </c>
      <c r="U1391" s="521" t="str">
        <f t="shared" si="121"/>
        <v/>
      </c>
      <c r="V1391" s="522"/>
      <c r="W1391" s="523"/>
      <c r="X1391" s="524"/>
      <c r="Y1391" s="64" t="s">
        <v>271</v>
      </c>
    </row>
    <row r="1392" spans="3:25" ht="14.25" customHeight="1" x14ac:dyDescent="0.2">
      <c r="C1392" s="509" t="str">
        <f t="shared" si="118"/>
        <v>United States | NYLI | 2026</v>
      </c>
      <c r="D1392" s="510" t="s">
        <v>409</v>
      </c>
      <c r="E1392" s="511">
        <v>2026</v>
      </c>
      <c r="F1392" s="512"/>
      <c r="G1392" s="513"/>
      <c r="H1392" s="513"/>
      <c r="I1392" s="514"/>
      <c r="J1392" s="514"/>
      <c r="K1392" s="515"/>
      <c r="L1392" s="516"/>
      <c r="M1392" s="517"/>
      <c r="N1392" s="517"/>
      <c r="O1392" s="517"/>
      <c r="P1392" s="517"/>
      <c r="Q1392" s="517"/>
      <c r="R1392" s="518"/>
      <c r="S1392" s="519" t="str">
        <f t="shared" si="119"/>
        <v/>
      </c>
      <c r="T1392" s="520" t="str">
        <f t="shared" si="120"/>
        <v/>
      </c>
      <c r="U1392" s="521" t="str">
        <f t="shared" si="121"/>
        <v/>
      </c>
      <c r="V1392" s="522"/>
      <c r="W1392" s="523"/>
      <c r="X1392" s="524"/>
      <c r="Y1392" s="64" t="s">
        <v>271</v>
      </c>
    </row>
    <row r="1393" spans="3:25" ht="14.25" customHeight="1" x14ac:dyDescent="0.2">
      <c r="C1393" s="509" t="str">
        <f t="shared" si="118"/>
        <v>United States | NYLI | 2027</v>
      </c>
      <c r="D1393" s="510" t="s">
        <v>409</v>
      </c>
      <c r="E1393" s="511">
        <v>2027</v>
      </c>
      <c r="F1393" s="512"/>
      <c r="G1393" s="513"/>
      <c r="H1393" s="513"/>
      <c r="I1393" s="514"/>
      <c r="J1393" s="514"/>
      <c r="K1393" s="515"/>
      <c r="L1393" s="516"/>
      <c r="M1393" s="517"/>
      <c r="N1393" s="517"/>
      <c r="O1393" s="517"/>
      <c r="P1393" s="517"/>
      <c r="Q1393" s="517"/>
      <c r="R1393" s="518"/>
      <c r="S1393" s="519" t="str">
        <f t="shared" si="119"/>
        <v/>
      </c>
      <c r="T1393" s="520" t="str">
        <f t="shared" si="120"/>
        <v/>
      </c>
      <c r="U1393" s="521" t="str">
        <f t="shared" si="121"/>
        <v/>
      </c>
      <c r="V1393" s="522"/>
      <c r="W1393" s="523"/>
      <c r="X1393" s="524"/>
      <c r="Y1393" s="64" t="s">
        <v>271</v>
      </c>
    </row>
    <row r="1394" spans="3:25" ht="14.25" customHeight="1" x14ac:dyDescent="0.2">
      <c r="C1394" s="509" t="str">
        <f t="shared" si="118"/>
        <v>United States | NYLI | 2028</v>
      </c>
      <c r="D1394" s="510" t="s">
        <v>409</v>
      </c>
      <c r="E1394" s="511">
        <v>2028</v>
      </c>
      <c r="F1394" s="512"/>
      <c r="G1394" s="513"/>
      <c r="H1394" s="513"/>
      <c r="I1394" s="514"/>
      <c r="J1394" s="514"/>
      <c r="K1394" s="515"/>
      <c r="L1394" s="516"/>
      <c r="M1394" s="517"/>
      <c r="N1394" s="517"/>
      <c r="O1394" s="517"/>
      <c r="P1394" s="517"/>
      <c r="Q1394" s="517"/>
      <c r="R1394" s="518"/>
      <c r="S1394" s="519" t="str">
        <f t="shared" si="119"/>
        <v/>
      </c>
      <c r="T1394" s="520" t="str">
        <f t="shared" si="120"/>
        <v/>
      </c>
      <c r="U1394" s="521" t="str">
        <f t="shared" si="121"/>
        <v/>
      </c>
      <c r="V1394" s="522"/>
      <c r="W1394" s="523"/>
      <c r="X1394" s="524"/>
      <c r="Y1394" s="64" t="s">
        <v>271</v>
      </c>
    </row>
    <row r="1395" spans="3:25" ht="14.25" customHeight="1" x14ac:dyDescent="0.2">
      <c r="C1395" s="509" t="str">
        <f t="shared" si="118"/>
        <v>United States | NYLI | 2029</v>
      </c>
      <c r="D1395" s="510" t="s">
        <v>409</v>
      </c>
      <c r="E1395" s="511">
        <v>2029</v>
      </c>
      <c r="F1395" s="512"/>
      <c r="G1395" s="513"/>
      <c r="H1395" s="513"/>
      <c r="I1395" s="514"/>
      <c r="J1395" s="514"/>
      <c r="K1395" s="515"/>
      <c r="L1395" s="516"/>
      <c r="M1395" s="517"/>
      <c r="N1395" s="517"/>
      <c r="O1395" s="517"/>
      <c r="P1395" s="517"/>
      <c r="Q1395" s="517"/>
      <c r="R1395" s="518"/>
      <c r="S1395" s="519" t="str">
        <f t="shared" si="119"/>
        <v/>
      </c>
      <c r="T1395" s="520" t="str">
        <f t="shared" si="120"/>
        <v/>
      </c>
      <c r="U1395" s="521" t="str">
        <f t="shared" si="121"/>
        <v/>
      </c>
      <c r="V1395" s="522"/>
      <c r="W1395" s="523"/>
      <c r="X1395" s="524"/>
      <c r="Y1395" s="64" t="s">
        <v>271</v>
      </c>
    </row>
    <row r="1396" spans="3:25" ht="14.25" customHeight="1" thickBot="1" x14ac:dyDescent="0.25">
      <c r="C1396" s="525" t="str">
        <f t="shared" si="118"/>
        <v>United States | NYLI | 2030</v>
      </c>
      <c r="D1396" s="526" t="s">
        <v>409</v>
      </c>
      <c r="E1396" s="527">
        <v>2030</v>
      </c>
      <c r="F1396" s="528"/>
      <c r="G1396" s="529"/>
      <c r="H1396" s="529"/>
      <c r="I1396" s="530"/>
      <c r="J1396" s="530"/>
      <c r="K1396" s="531"/>
      <c r="L1396" s="532"/>
      <c r="M1396" s="533"/>
      <c r="N1396" s="533"/>
      <c r="O1396" s="533"/>
      <c r="P1396" s="533"/>
      <c r="Q1396" s="533"/>
      <c r="R1396" s="534"/>
      <c r="S1396" s="535" t="str">
        <f t="shared" si="119"/>
        <v/>
      </c>
      <c r="T1396" s="536" t="str">
        <f t="shared" si="120"/>
        <v/>
      </c>
      <c r="U1396" s="537" t="str">
        <f t="shared" si="121"/>
        <v/>
      </c>
      <c r="V1396" s="538"/>
      <c r="W1396" s="539"/>
      <c r="X1396" s="540"/>
      <c r="Y1396" s="64" t="s">
        <v>271</v>
      </c>
    </row>
    <row r="1397" spans="3:25" ht="14.25" customHeight="1" x14ac:dyDescent="0.2">
      <c r="C1397" s="493" t="str">
        <f t="shared" si="118"/>
        <v>United States | NYUP | 2018</v>
      </c>
      <c r="D1397" s="494" t="s">
        <v>410</v>
      </c>
      <c r="E1397" s="495">
        <v>2018</v>
      </c>
      <c r="F1397" s="496">
        <v>8.1224510173846798E-3</v>
      </c>
      <c r="G1397" s="497">
        <v>5.6549088222839399E-3</v>
      </c>
      <c r="H1397" s="497">
        <v>0.25901283482484599</v>
      </c>
      <c r="I1397" s="498">
        <v>3.2463420848702598E-6</v>
      </c>
      <c r="J1397" s="498"/>
      <c r="K1397" s="499">
        <v>0.312952071253561</v>
      </c>
      <c r="L1397" s="500">
        <v>1.9814065280249801E-2</v>
      </c>
      <c r="M1397" s="501">
        <v>0.34604817173824398</v>
      </c>
      <c r="N1397" s="501">
        <v>0</v>
      </c>
      <c r="O1397" s="501">
        <v>1.70786794624762E-3</v>
      </c>
      <c r="P1397" s="501"/>
      <c r="Q1397" s="501">
        <v>4.6835305386864298E-2</v>
      </c>
      <c r="R1397" s="502"/>
      <c r="S1397" s="503">
        <f t="shared" si="119"/>
        <v>0.58559458964839428</v>
      </c>
      <c r="T1397" s="504">
        <f t="shared" si="120"/>
        <v>0.72735748160516678</v>
      </c>
      <c r="U1397" s="505">
        <f t="shared" si="121"/>
        <v>0.41440541035160572</v>
      </c>
      <c r="V1397" s="506">
        <v>2018</v>
      </c>
      <c r="W1397" s="507" t="s">
        <v>392</v>
      </c>
      <c r="X1397" s="508" t="s">
        <v>396</v>
      </c>
      <c r="Y1397" s="64" t="s">
        <v>271</v>
      </c>
    </row>
    <row r="1398" spans="3:25" ht="14.25" customHeight="1" x14ac:dyDescent="0.2">
      <c r="C1398" s="509" t="str">
        <f t="shared" si="118"/>
        <v>United States | NYUP | 2019</v>
      </c>
      <c r="D1398" s="510" t="s">
        <v>410</v>
      </c>
      <c r="E1398" s="511">
        <v>2019</v>
      </c>
      <c r="F1398" s="512">
        <v>5.0000000000000001E-3</v>
      </c>
      <c r="G1398" s="513">
        <v>1E-3</v>
      </c>
      <c r="H1398" s="513">
        <v>0.25</v>
      </c>
      <c r="I1398" s="514">
        <v>0</v>
      </c>
      <c r="J1398" s="514"/>
      <c r="K1398" s="515">
        <v>0.32200000000000001</v>
      </c>
      <c r="L1398" s="516">
        <v>1.9E-2</v>
      </c>
      <c r="M1398" s="517">
        <v>0.34899999999999998</v>
      </c>
      <c r="N1398" s="517">
        <v>0</v>
      </c>
      <c r="O1398" s="517">
        <v>4.0000000000000001E-3</v>
      </c>
      <c r="P1398" s="517"/>
      <c r="Q1398" s="517">
        <v>5.0999999999999997E-2</v>
      </c>
      <c r="R1398" s="518"/>
      <c r="S1398" s="519">
        <f t="shared" si="119"/>
        <v>0.57699999999999996</v>
      </c>
      <c r="T1398" s="520">
        <f t="shared" si="120"/>
        <v>0.745</v>
      </c>
      <c r="U1398" s="521">
        <f t="shared" si="121"/>
        <v>0.42299999999999999</v>
      </c>
      <c r="V1398" s="522">
        <v>2019</v>
      </c>
      <c r="W1398" s="523" t="s">
        <v>393</v>
      </c>
      <c r="X1398" s="524" t="s">
        <v>396</v>
      </c>
      <c r="Y1398" s="64" t="s">
        <v>271</v>
      </c>
    </row>
    <row r="1399" spans="3:25" ht="14.25" customHeight="1" x14ac:dyDescent="0.2">
      <c r="C1399" s="509" t="str">
        <f t="shared" si="118"/>
        <v>United States | NYUP | 2020</v>
      </c>
      <c r="D1399" s="510" t="s">
        <v>410</v>
      </c>
      <c r="E1399" s="511">
        <v>2020</v>
      </c>
      <c r="F1399" s="512">
        <v>5.0000000000000001E-3</v>
      </c>
      <c r="G1399" s="513">
        <v>1E-3</v>
      </c>
      <c r="H1399" s="513">
        <v>0.25</v>
      </c>
      <c r="I1399" s="514">
        <v>0</v>
      </c>
      <c r="J1399" s="514"/>
      <c r="K1399" s="515">
        <v>0.32200000000000001</v>
      </c>
      <c r="L1399" s="516">
        <v>1.9E-2</v>
      </c>
      <c r="M1399" s="517">
        <v>0.34899999999999998</v>
      </c>
      <c r="N1399" s="517">
        <v>0</v>
      </c>
      <c r="O1399" s="517">
        <v>4.0000000000000001E-3</v>
      </c>
      <c r="P1399" s="517"/>
      <c r="Q1399" s="517">
        <v>5.0999999999999997E-2</v>
      </c>
      <c r="R1399" s="518"/>
      <c r="S1399" s="519">
        <f t="shared" si="119"/>
        <v>0.57699999999999996</v>
      </c>
      <c r="T1399" s="520">
        <f t="shared" si="120"/>
        <v>0.745</v>
      </c>
      <c r="U1399" s="521">
        <f t="shared" si="121"/>
        <v>0.42299999999999999</v>
      </c>
      <c r="V1399" s="522">
        <v>2019</v>
      </c>
      <c r="W1399" s="523" t="s">
        <v>393</v>
      </c>
      <c r="X1399" s="524" t="s">
        <v>396</v>
      </c>
      <c r="Y1399" s="64" t="s">
        <v>271</v>
      </c>
    </row>
    <row r="1400" spans="3:25" ht="14.25" customHeight="1" x14ac:dyDescent="0.2">
      <c r="C1400" s="509" t="str">
        <f t="shared" si="118"/>
        <v>United States | NYUP | 2021</v>
      </c>
      <c r="D1400" s="510" t="s">
        <v>410</v>
      </c>
      <c r="E1400" s="511">
        <v>2021</v>
      </c>
      <c r="F1400" s="512">
        <v>2E-3</v>
      </c>
      <c r="G1400" s="513">
        <v>0</v>
      </c>
      <c r="H1400" s="513">
        <v>0.25900000000000001</v>
      </c>
      <c r="I1400" s="514">
        <v>0</v>
      </c>
      <c r="J1400" s="514"/>
      <c r="K1400" s="515">
        <v>0.314</v>
      </c>
      <c r="L1400" s="516">
        <v>1.9E-2</v>
      </c>
      <c r="M1400" s="517">
        <v>0.34499999999999997</v>
      </c>
      <c r="N1400" s="517">
        <v>0</v>
      </c>
      <c r="O1400" s="517">
        <v>7.0000000000000001E-3</v>
      </c>
      <c r="P1400" s="517"/>
      <c r="Q1400" s="517">
        <v>5.2999999999999999E-2</v>
      </c>
      <c r="R1400" s="518"/>
      <c r="S1400" s="519">
        <f t="shared" si="119"/>
        <v>0.57600000000000007</v>
      </c>
      <c r="T1400" s="520">
        <f t="shared" si="120"/>
        <v>0.73799999999999999</v>
      </c>
      <c r="U1400" s="521">
        <f t="shared" si="121"/>
        <v>0.42399999999999999</v>
      </c>
      <c r="V1400" s="522">
        <v>2020</v>
      </c>
      <c r="W1400" s="523" t="s">
        <v>394</v>
      </c>
      <c r="X1400" s="524" t="s">
        <v>396</v>
      </c>
      <c r="Y1400" s="64" t="s">
        <v>271</v>
      </c>
    </row>
    <row r="1401" spans="3:25" ht="14.25" customHeight="1" x14ac:dyDescent="0.2">
      <c r="C1401" s="509" t="str">
        <f t="shared" si="118"/>
        <v>United States | NYUP | 2022</v>
      </c>
      <c r="D1401" s="510" t="s">
        <v>410</v>
      </c>
      <c r="E1401" s="511">
        <v>2022</v>
      </c>
      <c r="F1401" s="512">
        <v>0</v>
      </c>
      <c r="G1401" s="513">
        <v>0</v>
      </c>
      <c r="H1401" s="513">
        <v>0.25900000000000001</v>
      </c>
      <c r="I1401" s="514">
        <v>3.0000000000000001E-3</v>
      </c>
      <c r="J1401" s="514"/>
      <c r="K1401" s="515">
        <v>0.33200000000000002</v>
      </c>
      <c r="L1401" s="516">
        <v>1.6E-2</v>
      </c>
      <c r="M1401" s="517">
        <v>0.33200000000000002</v>
      </c>
      <c r="N1401" s="517">
        <v>0</v>
      </c>
      <c r="O1401" s="517">
        <v>8.9999999999999993E-3</v>
      </c>
      <c r="P1401" s="517"/>
      <c r="Q1401" s="517">
        <v>4.9000000000000002E-2</v>
      </c>
      <c r="R1401" s="518"/>
      <c r="S1401" s="519">
        <f t="shared" si="119"/>
        <v>0.59399999999999997</v>
      </c>
      <c r="T1401" s="520">
        <f t="shared" si="120"/>
        <v>0.7380000000000001</v>
      </c>
      <c r="U1401" s="521">
        <f t="shared" si="121"/>
        <v>0.40600000000000003</v>
      </c>
      <c r="V1401" s="522">
        <v>2021</v>
      </c>
      <c r="W1401" s="523" t="s">
        <v>789</v>
      </c>
      <c r="X1401" s="524" t="s">
        <v>396</v>
      </c>
      <c r="Y1401" s="64" t="s">
        <v>271</v>
      </c>
    </row>
    <row r="1402" spans="3:25" ht="14.25" customHeight="1" x14ac:dyDescent="0.2">
      <c r="C1402" s="509" t="str">
        <f t="shared" si="118"/>
        <v>United States | NYUP | 2023</v>
      </c>
      <c r="D1402" s="510" t="s">
        <v>410</v>
      </c>
      <c r="E1402" s="511">
        <v>2023</v>
      </c>
      <c r="F1402" s="512"/>
      <c r="G1402" s="513"/>
      <c r="H1402" s="513"/>
      <c r="I1402" s="514"/>
      <c r="J1402" s="514"/>
      <c r="K1402" s="515"/>
      <c r="L1402" s="516"/>
      <c r="M1402" s="517"/>
      <c r="N1402" s="517"/>
      <c r="O1402" s="517"/>
      <c r="P1402" s="517"/>
      <c r="Q1402" s="517"/>
      <c r="R1402" s="518"/>
      <c r="S1402" s="519" t="str">
        <f t="shared" si="119"/>
        <v/>
      </c>
      <c r="T1402" s="520" t="str">
        <f t="shared" si="120"/>
        <v/>
      </c>
      <c r="U1402" s="521" t="str">
        <f t="shared" si="121"/>
        <v/>
      </c>
      <c r="V1402" s="522"/>
      <c r="W1402" s="523"/>
      <c r="X1402" s="524"/>
      <c r="Y1402" s="64" t="s">
        <v>271</v>
      </c>
    </row>
    <row r="1403" spans="3:25" ht="14.25" customHeight="1" x14ac:dyDescent="0.2">
      <c r="C1403" s="509" t="str">
        <f t="shared" si="118"/>
        <v>United States | NYUP | 2024</v>
      </c>
      <c r="D1403" s="510" t="s">
        <v>410</v>
      </c>
      <c r="E1403" s="511">
        <v>2024</v>
      </c>
      <c r="F1403" s="512"/>
      <c r="G1403" s="513"/>
      <c r="H1403" s="513"/>
      <c r="I1403" s="514"/>
      <c r="J1403" s="514"/>
      <c r="K1403" s="515"/>
      <c r="L1403" s="516"/>
      <c r="M1403" s="517"/>
      <c r="N1403" s="517"/>
      <c r="O1403" s="517"/>
      <c r="P1403" s="517"/>
      <c r="Q1403" s="517"/>
      <c r="R1403" s="518"/>
      <c r="S1403" s="519" t="str">
        <f t="shared" si="119"/>
        <v/>
      </c>
      <c r="T1403" s="520" t="str">
        <f t="shared" si="120"/>
        <v/>
      </c>
      <c r="U1403" s="521" t="str">
        <f t="shared" si="121"/>
        <v/>
      </c>
      <c r="V1403" s="522"/>
      <c r="W1403" s="523"/>
      <c r="X1403" s="524"/>
      <c r="Y1403" s="64" t="s">
        <v>271</v>
      </c>
    </row>
    <row r="1404" spans="3:25" ht="14.25" customHeight="1" x14ac:dyDescent="0.2">
      <c r="C1404" s="509" t="str">
        <f t="shared" si="118"/>
        <v>United States | NYUP | 2025</v>
      </c>
      <c r="D1404" s="510" t="s">
        <v>410</v>
      </c>
      <c r="E1404" s="511">
        <v>2025</v>
      </c>
      <c r="F1404" s="512"/>
      <c r="G1404" s="513"/>
      <c r="H1404" s="513"/>
      <c r="I1404" s="514"/>
      <c r="J1404" s="514"/>
      <c r="K1404" s="515"/>
      <c r="L1404" s="516"/>
      <c r="M1404" s="517"/>
      <c r="N1404" s="517"/>
      <c r="O1404" s="517"/>
      <c r="P1404" s="517"/>
      <c r="Q1404" s="517"/>
      <c r="R1404" s="518"/>
      <c r="S1404" s="519" t="str">
        <f t="shared" si="119"/>
        <v/>
      </c>
      <c r="T1404" s="520" t="str">
        <f t="shared" si="120"/>
        <v/>
      </c>
      <c r="U1404" s="521" t="str">
        <f t="shared" si="121"/>
        <v/>
      </c>
      <c r="V1404" s="522"/>
      <c r="W1404" s="523"/>
      <c r="X1404" s="524"/>
      <c r="Y1404" s="64" t="s">
        <v>271</v>
      </c>
    </row>
    <row r="1405" spans="3:25" ht="14.25" customHeight="1" x14ac:dyDescent="0.2">
      <c r="C1405" s="509" t="str">
        <f t="shared" si="118"/>
        <v>United States | NYUP | 2026</v>
      </c>
      <c r="D1405" s="510" t="s">
        <v>410</v>
      </c>
      <c r="E1405" s="511">
        <v>2026</v>
      </c>
      <c r="F1405" s="512"/>
      <c r="G1405" s="513"/>
      <c r="H1405" s="513"/>
      <c r="I1405" s="514"/>
      <c r="J1405" s="514"/>
      <c r="K1405" s="515"/>
      <c r="L1405" s="516"/>
      <c r="M1405" s="517"/>
      <c r="N1405" s="517"/>
      <c r="O1405" s="517"/>
      <c r="P1405" s="517"/>
      <c r="Q1405" s="517"/>
      <c r="R1405" s="518"/>
      <c r="S1405" s="519" t="str">
        <f t="shared" si="119"/>
        <v/>
      </c>
      <c r="T1405" s="520" t="str">
        <f t="shared" si="120"/>
        <v/>
      </c>
      <c r="U1405" s="521" t="str">
        <f t="shared" si="121"/>
        <v/>
      </c>
      <c r="V1405" s="522"/>
      <c r="W1405" s="523"/>
      <c r="X1405" s="524"/>
      <c r="Y1405" s="64" t="s">
        <v>271</v>
      </c>
    </row>
    <row r="1406" spans="3:25" ht="14.25" customHeight="1" x14ac:dyDescent="0.2">
      <c r="C1406" s="509" t="str">
        <f t="shared" si="118"/>
        <v>United States | NYUP | 2027</v>
      </c>
      <c r="D1406" s="510" t="s">
        <v>410</v>
      </c>
      <c r="E1406" s="511">
        <v>2027</v>
      </c>
      <c r="F1406" s="512"/>
      <c r="G1406" s="513"/>
      <c r="H1406" s="513"/>
      <c r="I1406" s="514"/>
      <c r="J1406" s="514"/>
      <c r="K1406" s="515"/>
      <c r="L1406" s="516"/>
      <c r="M1406" s="517"/>
      <c r="N1406" s="517"/>
      <c r="O1406" s="517"/>
      <c r="P1406" s="517"/>
      <c r="Q1406" s="517"/>
      <c r="R1406" s="518"/>
      <c r="S1406" s="519" t="str">
        <f t="shared" si="119"/>
        <v/>
      </c>
      <c r="T1406" s="520" t="str">
        <f t="shared" si="120"/>
        <v/>
      </c>
      <c r="U1406" s="521" t="str">
        <f t="shared" si="121"/>
        <v/>
      </c>
      <c r="V1406" s="522"/>
      <c r="W1406" s="523"/>
      <c r="X1406" s="524"/>
      <c r="Y1406" s="64" t="s">
        <v>271</v>
      </c>
    </row>
    <row r="1407" spans="3:25" ht="14.25" customHeight="1" x14ac:dyDescent="0.2">
      <c r="C1407" s="509" t="str">
        <f t="shared" si="118"/>
        <v>United States | NYUP | 2028</v>
      </c>
      <c r="D1407" s="510" t="s">
        <v>410</v>
      </c>
      <c r="E1407" s="511">
        <v>2028</v>
      </c>
      <c r="F1407" s="512"/>
      <c r="G1407" s="513"/>
      <c r="H1407" s="513"/>
      <c r="I1407" s="514"/>
      <c r="J1407" s="514"/>
      <c r="K1407" s="515"/>
      <c r="L1407" s="516"/>
      <c r="M1407" s="517"/>
      <c r="N1407" s="517"/>
      <c r="O1407" s="517"/>
      <c r="P1407" s="517"/>
      <c r="Q1407" s="517"/>
      <c r="R1407" s="518"/>
      <c r="S1407" s="519" t="str">
        <f t="shared" si="119"/>
        <v/>
      </c>
      <c r="T1407" s="520" t="str">
        <f t="shared" si="120"/>
        <v/>
      </c>
      <c r="U1407" s="521" t="str">
        <f t="shared" si="121"/>
        <v/>
      </c>
      <c r="V1407" s="522"/>
      <c r="W1407" s="523"/>
      <c r="X1407" s="524"/>
      <c r="Y1407" s="64" t="s">
        <v>271</v>
      </c>
    </row>
    <row r="1408" spans="3:25" ht="14.25" customHeight="1" x14ac:dyDescent="0.2">
      <c r="C1408" s="509" t="str">
        <f t="shared" si="118"/>
        <v>United States | NYUP | 2029</v>
      </c>
      <c r="D1408" s="510" t="s">
        <v>410</v>
      </c>
      <c r="E1408" s="511">
        <v>2029</v>
      </c>
      <c r="F1408" s="512"/>
      <c r="G1408" s="513"/>
      <c r="H1408" s="513"/>
      <c r="I1408" s="514"/>
      <c r="J1408" s="514"/>
      <c r="K1408" s="515"/>
      <c r="L1408" s="516"/>
      <c r="M1408" s="517"/>
      <c r="N1408" s="517"/>
      <c r="O1408" s="517"/>
      <c r="P1408" s="517"/>
      <c r="Q1408" s="517"/>
      <c r="R1408" s="518"/>
      <c r="S1408" s="519" t="str">
        <f t="shared" si="119"/>
        <v/>
      </c>
      <c r="T1408" s="520" t="str">
        <f t="shared" si="120"/>
        <v/>
      </c>
      <c r="U1408" s="521" t="str">
        <f t="shared" si="121"/>
        <v/>
      </c>
      <c r="V1408" s="522"/>
      <c r="W1408" s="523"/>
      <c r="X1408" s="524"/>
      <c r="Y1408" s="64" t="s">
        <v>271</v>
      </c>
    </row>
    <row r="1409" spans="3:25" ht="14.25" customHeight="1" thickBot="1" x14ac:dyDescent="0.25">
      <c r="C1409" s="525" t="str">
        <f t="shared" si="118"/>
        <v>United States | NYUP | 2030</v>
      </c>
      <c r="D1409" s="526" t="s">
        <v>410</v>
      </c>
      <c r="E1409" s="527">
        <v>2030</v>
      </c>
      <c r="F1409" s="528"/>
      <c r="G1409" s="529"/>
      <c r="H1409" s="529"/>
      <c r="I1409" s="530"/>
      <c r="J1409" s="530"/>
      <c r="K1409" s="531"/>
      <c r="L1409" s="532"/>
      <c r="M1409" s="533"/>
      <c r="N1409" s="533"/>
      <c r="O1409" s="533"/>
      <c r="P1409" s="533"/>
      <c r="Q1409" s="533"/>
      <c r="R1409" s="534"/>
      <c r="S1409" s="535" t="str">
        <f t="shared" si="119"/>
        <v/>
      </c>
      <c r="T1409" s="536" t="str">
        <f t="shared" si="120"/>
        <v/>
      </c>
      <c r="U1409" s="537" t="str">
        <f t="shared" si="121"/>
        <v/>
      </c>
      <c r="V1409" s="538"/>
      <c r="W1409" s="539"/>
      <c r="X1409" s="540"/>
      <c r="Y1409" s="64" t="s">
        <v>271</v>
      </c>
    </row>
    <row r="1410" spans="3:25" ht="14.25" customHeight="1" x14ac:dyDescent="0.2">
      <c r="C1410" s="493" t="str">
        <f t="shared" si="118"/>
        <v>United States | PRMS | 2018</v>
      </c>
      <c r="D1410" s="494" t="s">
        <v>411</v>
      </c>
      <c r="E1410" s="495">
        <v>2018</v>
      </c>
      <c r="F1410" s="496">
        <v>0.19400000000000001</v>
      </c>
      <c r="G1410" s="497">
        <v>0.377</v>
      </c>
      <c r="H1410" s="497">
        <v>0.40500000000000003</v>
      </c>
      <c r="I1410" s="498">
        <v>0</v>
      </c>
      <c r="J1410" s="498"/>
      <c r="K1410" s="499">
        <v>0</v>
      </c>
      <c r="L1410" s="500">
        <v>0</v>
      </c>
      <c r="M1410" s="501">
        <v>0</v>
      </c>
      <c r="N1410" s="501">
        <v>0</v>
      </c>
      <c r="O1410" s="501">
        <v>1.4999999999999999E-2</v>
      </c>
      <c r="P1410" s="501"/>
      <c r="Q1410" s="501">
        <v>8.9999999999999993E-3</v>
      </c>
      <c r="R1410" s="502"/>
      <c r="S1410" s="503">
        <f t="shared" si="119"/>
        <v>0.97599999999999998</v>
      </c>
      <c r="T1410" s="504">
        <f t="shared" si="120"/>
        <v>2.4E-2</v>
      </c>
      <c r="U1410" s="505">
        <f t="shared" si="121"/>
        <v>2.4E-2</v>
      </c>
      <c r="V1410" s="506">
        <v>2019</v>
      </c>
      <c r="W1410" s="507" t="s">
        <v>393</v>
      </c>
      <c r="X1410" s="508" t="s">
        <v>396</v>
      </c>
      <c r="Y1410" s="64" t="s">
        <v>271</v>
      </c>
    </row>
    <row r="1411" spans="3:25" ht="14.25" customHeight="1" x14ac:dyDescent="0.2">
      <c r="C1411" s="509" t="str">
        <f t="shared" si="118"/>
        <v>United States | PRMS | 2019</v>
      </c>
      <c r="D1411" s="510" t="s">
        <v>411</v>
      </c>
      <c r="E1411" s="511">
        <v>2019</v>
      </c>
      <c r="F1411" s="512">
        <v>0.19400000000000001</v>
      </c>
      <c r="G1411" s="513">
        <v>0.377</v>
      </c>
      <c r="H1411" s="513">
        <v>0.40500000000000003</v>
      </c>
      <c r="I1411" s="514">
        <v>0</v>
      </c>
      <c r="J1411" s="514"/>
      <c r="K1411" s="515">
        <v>0</v>
      </c>
      <c r="L1411" s="516">
        <v>0</v>
      </c>
      <c r="M1411" s="517">
        <v>0</v>
      </c>
      <c r="N1411" s="517">
        <v>0</v>
      </c>
      <c r="O1411" s="517">
        <v>1.4999999999999999E-2</v>
      </c>
      <c r="P1411" s="517"/>
      <c r="Q1411" s="517">
        <v>8.9999999999999993E-3</v>
      </c>
      <c r="R1411" s="518"/>
      <c r="S1411" s="519">
        <f t="shared" si="119"/>
        <v>0.97599999999999998</v>
      </c>
      <c r="T1411" s="520">
        <f t="shared" si="120"/>
        <v>2.4E-2</v>
      </c>
      <c r="U1411" s="521">
        <f t="shared" si="121"/>
        <v>2.4E-2</v>
      </c>
      <c r="V1411" s="522">
        <v>2019</v>
      </c>
      <c r="W1411" s="523" t="s">
        <v>393</v>
      </c>
      <c r="X1411" s="524" t="s">
        <v>396</v>
      </c>
      <c r="Y1411" s="64" t="s">
        <v>271</v>
      </c>
    </row>
    <row r="1412" spans="3:25" ht="14.25" customHeight="1" x14ac:dyDescent="0.2">
      <c r="C1412" s="509" t="str">
        <f t="shared" si="118"/>
        <v>United States | PRMS | 2020</v>
      </c>
      <c r="D1412" s="510" t="s">
        <v>411</v>
      </c>
      <c r="E1412" s="511">
        <v>2020</v>
      </c>
      <c r="F1412" s="512">
        <v>0.19400000000000001</v>
      </c>
      <c r="G1412" s="513">
        <v>0.377</v>
      </c>
      <c r="H1412" s="513">
        <v>0.40500000000000003</v>
      </c>
      <c r="I1412" s="514">
        <v>0</v>
      </c>
      <c r="J1412" s="514"/>
      <c r="K1412" s="515">
        <v>0</v>
      </c>
      <c r="L1412" s="516">
        <v>0</v>
      </c>
      <c r="M1412" s="517">
        <v>0</v>
      </c>
      <c r="N1412" s="517">
        <v>0</v>
      </c>
      <c r="O1412" s="517">
        <v>1.4999999999999999E-2</v>
      </c>
      <c r="P1412" s="517"/>
      <c r="Q1412" s="517">
        <v>8.9999999999999993E-3</v>
      </c>
      <c r="R1412" s="518"/>
      <c r="S1412" s="519">
        <f t="shared" si="119"/>
        <v>0.97599999999999998</v>
      </c>
      <c r="T1412" s="520">
        <f t="shared" si="120"/>
        <v>2.4E-2</v>
      </c>
      <c r="U1412" s="521">
        <f t="shared" si="121"/>
        <v>2.4E-2</v>
      </c>
      <c r="V1412" s="522">
        <v>2019</v>
      </c>
      <c r="W1412" s="523" t="s">
        <v>393</v>
      </c>
      <c r="X1412" s="524" t="s">
        <v>396</v>
      </c>
      <c r="Y1412" s="64" t="s">
        <v>271</v>
      </c>
    </row>
    <row r="1413" spans="3:25" ht="14.25" customHeight="1" x14ac:dyDescent="0.2">
      <c r="C1413" s="509" t="str">
        <f t="shared" si="118"/>
        <v>United States | PRMS | 2021</v>
      </c>
      <c r="D1413" s="510" t="s">
        <v>411</v>
      </c>
      <c r="E1413" s="511">
        <v>2021</v>
      </c>
      <c r="F1413" s="512">
        <v>0.16800000000000001</v>
      </c>
      <c r="G1413" s="513">
        <v>0.499</v>
      </c>
      <c r="H1413" s="513">
        <v>0.309</v>
      </c>
      <c r="I1413" s="514">
        <v>0</v>
      </c>
      <c r="J1413" s="514"/>
      <c r="K1413" s="515">
        <v>0</v>
      </c>
      <c r="L1413" s="516">
        <v>0</v>
      </c>
      <c r="M1413" s="517">
        <v>0</v>
      </c>
      <c r="N1413" s="517">
        <v>0</v>
      </c>
      <c r="O1413" s="517">
        <v>1.6E-2</v>
      </c>
      <c r="P1413" s="517"/>
      <c r="Q1413" s="517">
        <v>8.0000000000000002E-3</v>
      </c>
      <c r="R1413" s="518"/>
      <c r="S1413" s="519">
        <f t="shared" si="119"/>
        <v>0.97599999999999998</v>
      </c>
      <c r="T1413" s="520">
        <f t="shared" si="120"/>
        <v>2.4E-2</v>
      </c>
      <c r="U1413" s="521">
        <f t="shared" si="121"/>
        <v>2.4E-2</v>
      </c>
      <c r="V1413" s="522">
        <v>2020</v>
      </c>
      <c r="W1413" s="523" t="s">
        <v>394</v>
      </c>
      <c r="X1413" s="524" t="s">
        <v>396</v>
      </c>
      <c r="Y1413" s="64" t="s">
        <v>271</v>
      </c>
    </row>
    <row r="1414" spans="3:25" ht="14.25" customHeight="1" x14ac:dyDescent="0.2">
      <c r="C1414" s="509" t="str">
        <f t="shared" si="118"/>
        <v>United States | PRMS | 2022</v>
      </c>
      <c r="D1414" s="510" t="s">
        <v>411</v>
      </c>
      <c r="E1414" s="511">
        <v>2022</v>
      </c>
      <c r="F1414" s="512">
        <v>0.17499999999999999</v>
      </c>
      <c r="G1414" s="513">
        <v>0.372</v>
      </c>
      <c r="H1414" s="513">
        <v>0.42799999999999999</v>
      </c>
      <c r="I1414" s="514">
        <v>0</v>
      </c>
      <c r="J1414" s="514"/>
      <c r="K1414" s="515">
        <v>0</v>
      </c>
      <c r="L1414" s="516">
        <v>0</v>
      </c>
      <c r="M1414" s="517">
        <v>0</v>
      </c>
      <c r="N1414" s="517">
        <v>0</v>
      </c>
      <c r="O1414" s="517">
        <v>1.6E-2</v>
      </c>
      <c r="P1414" s="517"/>
      <c r="Q1414" s="517">
        <v>8.9999999999999993E-3</v>
      </c>
      <c r="R1414" s="518"/>
      <c r="S1414" s="519">
        <f t="shared" si="119"/>
        <v>0.97499999999999998</v>
      </c>
      <c r="T1414" s="520">
        <f t="shared" si="120"/>
        <v>2.5000000000000001E-2</v>
      </c>
      <c r="U1414" s="521">
        <f t="shared" si="121"/>
        <v>2.5000000000000001E-2</v>
      </c>
      <c r="V1414" s="522">
        <v>2021</v>
      </c>
      <c r="W1414" s="523" t="s">
        <v>789</v>
      </c>
      <c r="X1414" s="524" t="s">
        <v>396</v>
      </c>
      <c r="Y1414" s="64" t="s">
        <v>271</v>
      </c>
    </row>
    <row r="1415" spans="3:25" ht="14.25" customHeight="1" x14ac:dyDescent="0.2">
      <c r="C1415" s="509" t="str">
        <f t="shared" ref="C1415:C1478" si="122">D1415&amp;" | "&amp;E1415</f>
        <v>United States | PRMS | 2023</v>
      </c>
      <c r="D1415" s="510" t="s">
        <v>411</v>
      </c>
      <c r="E1415" s="511">
        <v>2023</v>
      </c>
      <c r="F1415" s="512"/>
      <c r="G1415" s="513"/>
      <c r="H1415" s="513"/>
      <c r="I1415" s="514"/>
      <c r="J1415" s="514"/>
      <c r="K1415" s="515"/>
      <c r="L1415" s="516"/>
      <c r="M1415" s="517"/>
      <c r="N1415" s="517"/>
      <c r="O1415" s="517"/>
      <c r="P1415" s="517"/>
      <c r="Q1415" s="517"/>
      <c r="R1415" s="518"/>
      <c r="S1415" s="519" t="str">
        <f t="shared" si="119"/>
        <v/>
      </c>
      <c r="T1415" s="520" t="str">
        <f t="shared" si="120"/>
        <v/>
      </c>
      <c r="U1415" s="521" t="str">
        <f t="shared" si="121"/>
        <v/>
      </c>
      <c r="V1415" s="522"/>
      <c r="W1415" s="523"/>
      <c r="X1415" s="524"/>
      <c r="Y1415" s="64" t="s">
        <v>271</v>
      </c>
    </row>
    <row r="1416" spans="3:25" ht="14.25" customHeight="1" x14ac:dyDescent="0.2">
      <c r="C1416" s="509" t="str">
        <f t="shared" si="122"/>
        <v>United States | PRMS | 2024</v>
      </c>
      <c r="D1416" s="510" t="s">
        <v>411</v>
      </c>
      <c r="E1416" s="511">
        <v>2024</v>
      </c>
      <c r="F1416" s="512"/>
      <c r="G1416" s="513"/>
      <c r="H1416" s="513"/>
      <c r="I1416" s="514"/>
      <c r="J1416" s="514"/>
      <c r="K1416" s="515"/>
      <c r="L1416" s="516"/>
      <c r="M1416" s="517"/>
      <c r="N1416" s="517"/>
      <c r="O1416" s="517"/>
      <c r="P1416" s="517"/>
      <c r="Q1416" s="517"/>
      <c r="R1416" s="518"/>
      <c r="S1416" s="519" t="str">
        <f t="shared" si="119"/>
        <v/>
      </c>
      <c r="T1416" s="520" t="str">
        <f t="shared" si="120"/>
        <v/>
      </c>
      <c r="U1416" s="521" t="str">
        <f t="shared" si="121"/>
        <v/>
      </c>
      <c r="V1416" s="522"/>
      <c r="W1416" s="523"/>
      <c r="X1416" s="524"/>
      <c r="Y1416" s="64" t="s">
        <v>271</v>
      </c>
    </row>
    <row r="1417" spans="3:25" ht="14.25" customHeight="1" x14ac:dyDescent="0.2">
      <c r="C1417" s="509" t="str">
        <f t="shared" si="122"/>
        <v>United States | PRMS | 2025</v>
      </c>
      <c r="D1417" s="510" t="s">
        <v>411</v>
      </c>
      <c r="E1417" s="511">
        <v>2025</v>
      </c>
      <c r="F1417" s="512"/>
      <c r="G1417" s="513"/>
      <c r="H1417" s="513"/>
      <c r="I1417" s="514"/>
      <c r="J1417" s="514"/>
      <c r="K1417" s="515"/>
      <c r="L1417" s="516"/>
      <c r="M1417" s="517"/>
      <c r="N1417" s="517"/>
      <c r="O1417" s="517"/>
      <c r="P1417" s="517"/>
      <c r="Q1417" s="517"/>
      <c r="R1417" s="518"/>
      <c r="S1417" s="519" t="str">
        <f t="shared" si="119"/>
        <v/>
      </c>
      <c r="T1417" s="520" t="str">
        <f t="shared" si="120"/>
        <v/>
      </c>
      <c r="U1417" s="521" t="str">
        <f t="shared" si="121"/>
        <v/>
      </c>
      <c r="V1417" s="522"/>
      <c r="W1417" s="523"/>
      <c r="X1417" s="524"/>
      <c r="Y1417" s="64" t="s">
        <v>271</v>
      </c>
    </row>
    <row r="1418" spans="3:25" ht="14.25" customHeight="1" x14ac:dyDescent="0.2">
      <c r="C1418" s="509" t="str">
        <f t="shared" si="122"/>
        <v>United States | PRMS | 2026</v>
      </c>
      <c r="D1418" s="510" t="s">
        <v>411</v>
      </c>
      <c r="E1418" s="511">
        <v>2026</v>
      </c>
      <c r="F1418" s="512"/>
      <c r="G1418" s="513"/>
      <c r="H1418" s="513"/>
      <c r="I1418" s="514"/>
      <c r="J1418" s="514"/>
      <c r="K1418" s="515"/>
      <c r="L1418" s="516"/>
      <c r="M1418" s="517"/>
      <c r="N1418" s="517"/>
      <c r="O1418" s="517"/>
      <c r="P1418" s="517"/>
      <c r="Q1418" s="517"/>
      <c r="R1418" s="518"/>
      <c r="S1418" s="519" t="str">
        <f t="shared" si="119"/>
        <v/>
      </c>
      <c r="T1418" s="520" t="str">
        <f t="shared" si="120"/>
        <v/>
      </c>
      <c r="U1418" s="521" t="str">
        <f t="shared" si="121"/>
        <v/>
      </c>
      <c r="V1418" s="522"/>
      <c r="W1418" s="523"/>
      <c r="X1418" s="524"/>
      <c r="Y1418" s="64" t="s">
        <v>271</v>
      </c>
    </row>
    <row r="1419" spans="3:25" ht="14.25" customHeight="1" x14ac:dyDescent="0.2">
      <c r="C1419" s="509" t="str">
        <f t="shared" si="122"/>
        <v>United States | PRMS | 2027</v>
      </c>
      <c r="D1419" s="510" t="s">
        <v>411</v>
      </c>
      <c r="E1419" s="511">
        <v>2027</v>
      </c>
      <c r="F1419" s="512"/>
      <c r="G1419" s="513"/>
      <c r="H1419" s="513"/>
      <c r="I1419" s="514"/>
      <c r="J1419" s="514"/>
      <c r="K1419" s="515"/>
      <c r="L1419" s="516"/>
      <c r="M1419" s="517"/>
      <c r="N1419" s="517"/>
      <c r="O1419" s="517"/>
      <c r="P1419" s="517"/>
      <c r="Q1419" s="517"/>
      <c r="R1419" s="518"/>
      <c r="S1419" s="519" t="str">
        <f t="shared" si="119"/>
        <v/>
      </c>
      <c r="T1419" s="520" t="str">
        <f t="shared" si="120"/>
        <v/>
      </c>
      <c r="U1419" s="521" t="str">
        <f t="shared" si="121"/>
        <v/>
      </c>
      <c r="V1419" s="522"/>
      <c r="W1419" s="523"/>
      <c r="X1419" s="524"/>
      <c r="Y1419" s="64" t="s">
        <v>271</v>
      </c>
    </row>
    <row r="1420" spans="3:25" ht="14.25" customHeight="1" x14ac:dyDescent="0.2">
      <c r="C1420" s="509" t="str">
        <f t="shared" si="122"/>
        <v>United States | PRMS | 2028</v>
      </c>
      <c r="D1420" s="510" t="s">
        <v>411</v>
      </c>
      <c r="E1420" s="511">
        <v>2028</v>
      </c>
      <c r="F1420" s="512"/>
      <c r="G1420" s="513"/>
      <c r="H1420" s="513"/>
      <c r="I1420" s="514"/>
      <c r="J1420" s="514"/>
      <c r="K1420" s="515"/>
      <c r="L1420" s="516"/>
      <c r="M1420" s="517"/>
      <c r="N1420" s="517"/>
      <c r="O1420" s="517"/>
      <c r="P1420" s="517"/>
      <c r="Q1420" s="517"/>
      <c r="R1420" s="518"/>
      <c r="S1420" s="519" t="str">
        <f t="shared" si="119"/>
        <v/>
      </c>
      <c r="T1420" s="520" t="str">
        <f t="shared" si="120"/>
        <v/>
      </c>
      <c r="U1420" s="521" t="str">
        <f t="shared" si="121"/>
        <v/>
      </c>
      <c r="V1420" s="522"/>
      <c r="W1420" s="523"/>
      <c r="X1420" s="524"/>
      <c r="Y1420" s="64" t="s">
        <v>271</v>
      </c>
    </row>
    <row r="1421" spans="3:25" ht="14.25" customHeight="1" x14ac:dyDescent="0.2">
      <c r="C1421" s="509" t="str">
        <f t="shared" si="122"/>
        <v>United States | PRMS | 2029</v>
      </c>
      <c r="D1421" s="510" t="s">
        <v>411</v>
      </c>
      <c r="E1421" s="511">
        <v>2029</v>
      </c>
      <c r="F1421" s="512"/>
      <c r="G1421" s="513"/>
      <c r="H1421" s="513"/>
      <c r="I1421" s="514"/>
      <c r="J1421" s="514"/>
      <c r="K1421" s="515"/>
      <c r="L1421" s="516"/>
      <c r="M1421" s="517"/>
      <c r="N1421" s="517"/>
      <c r="O1421" s="517"/>
      <c r="P1421" s="517"/>
      <c r="Q1421" s="517"/>
      <c r="R1421" s="518"/>
      <c r="S1421" s="519" t="str">
        <f t="shared" si="119"/>
        <v/>
      </c>
      <c r="T1421" s="520" t="str">
        <f t="shared" si="120"/>
        <v/>
      </c>
      <c r="U1421" s="521" t="str">
        <f t="shared" si="121"/>
        <v/>
      </c>
      <c r="V1421" s="522"/>
      <c r="W1421" s="523"/>
      <c r="X1421" s="524"/>
      <c r="Y1421" s="64" t="s">
        <v>271</v>
      </c>
    </row>
    <row r="1422" spans="3:25" ht="14.25" customHeight="1" thickBot="1" x14ac:dyDescent="0.25">
      <c r="C1422" s="525" t="str">
        <f t="shared" si="122"/>
        <v>United States | PRMS | 2030</v>
      </c>
      <c r="D1422" s="526" t="s">
        <v>411</v>
      </c>
      <c r="E1422" s="527">
        <v>2030</v>
      </c>
      <c r="F1422" s="528"/>
      <c r="G1422" s="529"/>
      <c r="H1422" s="529"/>
      <c r="I1422" s="530"/>
      <c r="J1422" s="530"/>
      <c r="K1422" s="531"/>
      <c r="L1422" s="532"/>
      <c r="M1422" s="533"/>
      <c r="N1422" s="533"/>
      <c r="O1422" s="533"/>
      <c r="P1422" s="533"/>
      <c r="Q1422" s="533"/>
      <c r="R1422" s="534"/>
      <c r="S1422" s="535" t="str">
        <f t="shared" si="119"/>
        <v/>
      </c>
      <c r="T1422" s="536" t="str">
        <f t="shared" si="120"/>
        <v/>
      </c>
      <c r="U1422" s="537" t="str">
        <f t="shared" si="121"/>
        <v/>
      </c>
      <c r="V1422" s="538"/>
      <c r="W1422" s="539"/>
      <c r="X1422" s="540"/>
      <c r="Y1422" s="64" t="s">
        <v>271</v>
      </c>
    </row>
    <row r="1423" spans="3:25" ht="14.25" customHeight="1" x14ac:dyDescent="0.2">
      <c r="C1423" s="493" t="str">
        <f t="shared" si="122"/>
        <v>United States | RFCE | 2018</v>
      </c>
      <c r="D1423" s="494" t="s">
        <v>412</v>
      </c>
      <c r="E1423" s="495">
        <v>2018</v>
      </c>
      <c r="F1423" s="496">
        <v>0.15547414855278699</v>
      </c>
      <c r="G1423" s="497">
        <v>4.6690053920610498E-3</v>
      </c>
      <c r="H1423" s="497">
        <v>0.39648743964042299</v>
      </c>
      <c r="I1423" s="498">
        <v>1.9065402412137957E-3</v>
      </c>
      <c r="J1423" s="498"/>
      <c r="K1423" s="499">
        <v>0.389455762954239</v>
      </c>
      <c r="L1423" s="500">
        <v>1.7279522901510799E-2</v>
      </c>
      <c r="M1423" s="501">
        <v>1.9648419110220101E-2</v>
      </c>
      <c r="N1423" s="501">
        <v>0</v>
      </c>
      <c r="O1423" s="501">
        <v>5.1466696460210001E-3</v>
      </c>
      <c r="P1423" s="501"/>
      <c r="Q1423" s="501">
        <v>9.9324915615247294E-3</v>
      </c>
      <c r="R1423" s="502"/>
      <c r="S1423" s="503">
        <f t="shared" si="119"/>
        <v>0.9479928967807234</v>
      </c>
      <c r="T1423" s="504">
        <f t="shared" si="120"/>
        <v>0.4414628661735156</v>
      </c>
      <c r="U1423" s="505">
        <f t="shared" si="121"/>
        <v>5.2007103219276631E-2</v>
      </c>
      <c r="V1423" s="506">
        <v>2018</v>
      </c>
      <c r="W1423" s="507" t="s">
        <v>392</v>
      </c>
      <c r="X1423" s="508" t="s">
        <v>396</v>
      </c>
      <c r="Y1423" s="64" t="s">
        <v>271</v>
      </c>
    </row>
    <row r="1424" spans="3:25" ht="14.25" customHeight="1" x14ac:dyDescent="0.2">
      <c r="C1424" s="509" t="str">
        <f t="shared" si="122"/>
        <v>United States | RFCE | 2019</v>
      </c>
      <c r="D1424" s="510" t="s">
        <v>412</v>
      </c>
      <c r="E1424" s="511">
        <v>2019</v>
      </c>
      <c r="F1424" s="512">
        <v>0.123</v>
      </c>
      <c r="G1424" s="513">
        <v>1E-3</v>
      </c>
      <c r="H1424" s="513">
        <v>0.45700000000000002</v>
      </c>
      <c r="I1424" s="514">
        <v>1E-3</v>
      </c>
      <c r="J1424" s="514"/>
      <c r="K1424" s="515">
        <v>0.36899999999999999</v>
      </c>
      <c r="L1424" s="516">
        <v>1.6E-2</v>
      </c>
      <c r="M1424" s="517">
        <v>1.6E-2</v>
      </c>
      <c r="N1424" s="517">
        <v>0</v>
      </c>
      <c r="O1424" s="517">
        <v>6.0000000000000001E-3</v>
      </c>
      <c r="P1424" s="517"/>
      <c r="Q1424" s="517">
        <v>8.9999999999999993E-3</v>
      </c>
      <c r="R1424" s="518"/>
      <c r="S1424" s="519">
        <f t="shared" si="119"/>
        <v>0.95299999999999996</v>
      </c>
      <c r="T1424" s="520">
        <f t="shared" si="120"/>
        <v>0.41600000000000004</v>
      </c>
      <c r="U1424" s="521">
        <f t="shared" si="121"/>
        <v>4.7E-2</v>
      </c>
      <c r="V1424" s="522">
        <v>2019</v>
      </c>
      <c r="W1424" s="523" t="s">
        <v>393</v>
      </c>
      <c r="X1424" s="524" t="s">
        <v>396</v>
      </c>
      <c r="Y1424" s="64" t="s">
        <v>271</v>
      </c>
    </row>
    <row r="1425" spans="3:25" ht="14.25" customHeight="1" x14ac:dyDescent="0.2">
      <c r="C1425" s="509" t="str">
        <f t="shared" si="122"/>
        <v>United States | RFCE | 2020</v>
      </c>
      <c r="D1425" s="510" t="s">
        <v>412</v>
      </c>
      <c r="E1425" s="511">
        <v>2020</v>
      </c>
      <c r="F1425" s="512">
        <v>0.123</v>
      </c>
      <c r="G1425" s="513">
        <v>1E-3</v>
      </c>
      <c r="H1425" s="513">
        <v>0.45700000000000002</v>
      </c>
      <c r="I1425" s="514">
        <v>1E-3</v>
      </c>
      <c r="J1425" s="514"/>
      <c r="K1425" s="515">
        <v>0.36899999999999999</v>
      </c>
      <c r="L1425" s="516">
        <v>1.6E-2</v>
      </c>
      <c r="M1425" s="517">
        <v>1.6E-2</v>
      </c>
      <c r="N1425" s="517">
        <v>0</v>
      </c>
      <c r="O1425" s="517">
        <v>6.0000000000000001E-3</v>
      </c>
      <c r="P1425" s="517"/>
      <c r="Q1425" s="517">
        <v>8.9999999999999993E-3</v>
      </c>
      <c r="R1425" s="518"/>
      <c r="S1425" s="519">
        <f t="shared" si="119"/>
        <v>0.95299999999999996</v>
      </c>
      <c r="T1425" s="520">
        <f t="shared" si="120"/>
        <v>0.41600000000000004</v>
      </c>
      <c r="U1425" s="521">
        <f t="shared" si="121"/>
        <v>4.7E-2</v>
      </c>
      <c r="V1425" s="522">
        <v>2019</v>
      </c>
      <c r="W1425" s="523" t="s">
        <v>393</v>
      </c>
      <c r="X1425" s="524" t="s">
        <v>396</v>
      </c>
      <c r="Y1425" s="64" t="s">
        <v>271</v>
      </c>
    </row>
    <row r="1426" spans="3:25" ht="14.25" customHeight="1" x14ac:dyDescent="0.2">
      <c r="C1426" s="509" t="str">
        <f t="shared" si="122"/>
        <v>United States | RFCE | 2021</v>
      </c>
      <c r="D1426" s="510" t="s">
        <v>412</v>
      </c>
      <c r="E1426" s="511">
        <v>2021</v>
      </c>
      <c r="F1426" s="512">
        <v>8.5999999999999993E-2</v>
      </c>
      <c r="G1426" s="513">
        <v>1E-3</v>
      </c>
      <c r="H1426" s="513">
        <v>0.503</v>
      </c>
      <c r="I1426" s="514">
        <v>1E-3</v>
      </c>
      <c r="J1426" s="514"/>
      <c r="K1426" s="515">
        <v>0.36299999999999999</v>
      </c>
      <c r="L1426" s="516">
        <v>1.6E-2</v>
      </c>
      <c r="M1426" s="517">
        <v>1.2E-2</v>
      </c>
      <c r="N1426" s="517">
        <v>0</v>
      </c>
      <c r="O1426" s="517">
        <v>7.0000000000000001E-3</v>
      </c>
      <c r="P1426" s="517"/>
      <c r="Q1426" s="517">
        <v>1.0999999999999999E-2</v>
      </c>
      <c r="R1426" s="518"/>
      <c r="S1426" s="519">
        <f t="shared" si="119"/>
        <v>0.95399999999999996</v>
      </c>
      <c r="T1426" s="520">
        <f t="shared" si="120"/>
        <v>0.40900000000000003</v>
      </c>
      <c r="U1426" s="521">
        <f t="shared" si="121"/>
        <v>4.5999999999999999E-2</v>
      </c>
      <c r="V1426" s="522">
        <v>2020</v>
      </c>
      <c r="W1426" s="523" t="s">
        <v>394</v>
      </c>
      <c r="X1426" s="524" t="s">
        <v>396</v>
      </c>
      <c r="Y1426" s="64" t="s">
        <v>271</v>
      </c>
    </row>
    <row r="1427" spans="3:25" ht="14.25" customHeight="1" x14ac:dyDescent="0.2">
      <c r="C1427" s="509" t="str">
        <f t="shared" si="122"/>
        <v>United States | RFCE | 2022</v>
      </c>
      <c r="D1427" s="510" t="s">
        <v>412</v>
      </c>
      <c r="E1427" s="511">
        <v>2022</v>
      </c>
      <c r="F1427" s="512">
        <v>0.10299999999999999</v>
      </c>
      <c r="G1427" s="513">
        <v>1E-3</v>
      </c>
      <c r="H1427" s="513">
        <v>0.48699999999999999</v>
      </c>
      <c r="I1427" s="514">
        <v>7.0000000000000001E-3</v>
      </c>
      <c r="J1427" s="514"/>
      <c r="K1427" s="515">
        <v>0.36</v>
      </c>
      <c r="L1427" s="516">
        <v>0.01</v>
      </c>
      <c r="M1427" s="517">
        <v>1.4E-2</v>
      </c>
      <c r="N1427" s="517">
        <v>0</v>
      </c>
      <c r="O1427" s="517">
        <v>8.0000000000000002E-3</v>
      </c>
      <c r="P1427" s="517"/>
      <c r="Q1427" s="517">
        <v>0.01</v>
      </c>
      <c r="R1427" s="518"/>
      <c r="S1427" s="519">
        <f t="shared" si="119"/>
        <v>0.95799999999999996</v>
      </c>
      <c r="T1427" s="520">
        <f t="shared" si="120"/>
        <v>0.40200000000000002</v>
      </c>
      <c r="U1427" s="521">
        <f t="shared" si="121"/>
        <v>4.2000000000000003E-2</v>
      </c>
      <c r="V1427" s="522">
        <v>2021</v>
      </c>
      <c r="W1427" s="523" t="s">
        <v>789</v>
      </c>
      <c r="X1427" s="524" t="s">
        <v>396</v>
      </c>
      <c r="Y1427" s="64" t="s">
        <v>271</v>
      </c>
    </row>
    <row r="1428" spans="3:25" ht="14.25" customHeight="1" x14ac:dyDescent="0.2">
      <c r="C1428" s="509" t="str">
        <f t="shared" si="122"/>
        <v>United States | RFCE | 2023</v>
      </c>
      <c r="D1428" s="510" t="s">
        <v>412</v>
      </c>
      <c r="E1428" s="511">
        <v>2023</v>
      </c>
      <c r="F1428" s="512"/>
      <c r="G1428" s="513"/>
      <c r="H1428" s="513"/>
      <c r="I1428" s="514"/>
      <c r="J1428" s="514"/>
      <c r="K1428" s="515"/>
      <c r="L1428" s="516"/>
      <c r="M1428" s="517"/>
      <c r="N1428" s="517"/>
      <c r="O1428" s="517"/>
      <c r="P1428" s="517"/>
      <c r="Q1428" s="517"/>
      <c r="R1428" s="518"/>
      <c r="S1428" s="519" t="str">
        <f t="shared" si="119"/>
        <v/>
      </c>
      <c r="T1428" s="520" t="str">
        <f t="shared" si="120"/>
        <v/>
      </c>
      <c r="U1428" s="521" t="str">
        <f t="shared" si="121"/>
        <v/>
      </c>
      <c r="V1428" s="522"/>
      <c r="W1428" s="523"/>
      <c r="X1428" s="524"/>
      <c r="Y1428" s="64" t="s">
        <v>271</v>
      </c>
    </row>
    <row r="1429" spans="3:25" ht="14.25" customHeight="1" x14ac:dyDescent="0.2">
      <c r="C1429" s="509" t="str">
        <f t="shared" si="122"/>
        <v>United States | RFCE | 2024</v>
      </c>
      <c r="D1429" s="510" t="s">
        <v>412</v>
      </c>
      <c r="E1429" s="511">
        <v>2024</v>
      </c>
      <c r="F1429" s="512"/>
      <c r="G1429" s="513"/>
      <c r="H1429" s="513"/>
      <c r="I1429" s="514"/>
      <c r="J1429" s="514"/>
      <c r="K1429" s="515"/>
      <c r="L1429" s="516"/>
      <c r="M1429" s="517"/>
      <c r="N1429" s="517"/>
      <c r="O1429" s="517"/>
      <c r="P1429" s="517"/>
      <c r="Q1429" s="517"/>
      <c r="R1429" s="518"/>
      <c r="S1429" s="519" t="str">
        <f t="shared" ref="S1429:S1492" si="123">IFERROR(1-U1429,"")</f>
        <v/>
      </c>
      <c r="T1429" s="520" t="str">
        <f t="shared" ref="T1429:T1492" si="124">IF(AND(ISBLANK(F1429),ISBLANK(H1429),ISBLANK(Q1429),ISBLANK(M1429)),"",SUM(K1429:R1429))</f>
        <v/>
      </c>
      <c r="U1429" s="521" t="str">
        <f t="shared" ref="U1429:U1492" si="125">IF(AND(ISBLANK(F1429),ISBLANK(H1429),ISBLANK(Q1429),ISBLANK(M1429)),"",SUM(L1429:R1429))</f>
        <v/>
      </c>
      <c r="V1429" s="522"/>
      <c r="W1429" s="523"/>
      <c r="X1429" s="524"/>
      <c r="Y1429" s="64" t="s">
        <v>271</v>
      </c>
    </row>
    <row r="1430" spans="3:25" ht="14.25" customHeight="1" x14ac:dyDescent="0.2">
      <c r="C1430" s="509" t="str">
        <f t="shared" si="122"/>
        <v>United States | RFCE | 2025</v>
      </c>
      <c r="D1430" s="510" t="s">
        <v>412</v>
      </c>
      <c r="E1430" s="511">
        <v>2025</v>
      </c>
      <c r="F1430" s="512"/>
      <c r="G1430" s="513"/>
      <c r="H1430" s="513"/>
      <c r="I1430" s="514"/>
      <c r="J1430" s="514"/>
      <c r="K1430" s="515"/>
      <c r="L1430" s="516"/>
      <c r="M1430" s="517"/>
      <c r="N1430" s="517"/>
      <c r="O1430" s="517"/>
      <c r="P1430" s="517"/>
      <c r="Q1430" s="517"/>
      <c r="R1430" s="518"/>
      <c r="S1430" s="519" t="str">
        <f t="shared" si="123"/>
        <v/>
      </c>
      <c r="T1430" s="520" t="str">
        <f t="shared" si="124"/>
        <v/>
      </c>
      <c r="U1430" s="521" t="str">
        <f t="shared" si="125"/>
        <v/>
      </c>
      <c r="V1430" s="522"/>
      <c r="W1430" s="523"/>
      <c r="X1430" s="524"/>
      <c r="Y1430" s="64" t="s">
        <v>271</v>
      </c>
    </row>
    <row r="1431" spans="3:25" ht="14.25" customHeight="1" x14ac:dyDescent="0.2">
      <c r="C1431" s="509" t="str">
        <f t="shared" si="122"/>
        <v>United States | RFCE | 2026</v>
      </c>
      <c r="D1431" s="510" t="s">
        <v>412</v>
      </c>
      <c r="E1431" s="511">
        <v>2026</v>
      </c>
      <c r="F1431" s="512"/>
      <c r="G1431" s="513"/>
      <c r="H1431" s="513"/>
      <c r="I1431" s="514"/>
      <c r="J1431" s="514"/>
      <c r="K1431" s="515"/>
      <c r="L1431" s="516"/>
      <c r="M1431" s="517"/>
      <c r="N1431" s="517"/>
      <c r="O1431" s="517"/>
      <c r="P1431" s="517"/>
      <c r="Q1431" s="517"/>
      <c r="R1431" s="518"/>
      <c r="S1431" s="519" t="str">
        <f t="shared" si="123"/>
        <v/>
      </c>
      <c r="T1431" s="520" t="str">
        <f t="shared" si="124"/>
        <v/>
      </c>
      <c r="U1431" s="521" t="str">
        <f t="shared" si="125"/>
        <v/>
      </c>
      <c r="V1431" s="522"/>
      <c r="W1431" s="523"/>
      <c r="X1431" s="524"/>
      <c r="Y1431" s="64" t="s">
        <v>271</v>
      </c>
    </row>
    <row r="1432" spans="3:25" ht="14.25" customHeight="1" x14ac:dyDescent="0.2">
      <c r="C1432" s="509" t="str">
        <f t="shared" si="122"/>
        <v>United States | RFCE | 2027</v>
      </c>
      <c r="D1432" s="510" t="s">
        <v>412</v>
      </c>
      <c r="E1432" s="511">
        <v>2027</v>
      </c>
      <c r="F1432" s="512"/>
      <c r="G1432" s="513"/>
      <c r="H1432" s="513"/>
      <c r="I1432" s="514"/>
      <c r="J1432" s="514"/>
      <c r="K1432" s="515"/>
      <c r="L1432" s="516"/>
      <c r="M1432" s="517"/>
      <c r="N1432" s="517"/>
      <c r="O1432" s="517"/>
      <c r="P1432" s="517"/>
      <c r="Q1432" s="517"/>
      <c r="R1432" s="518"/>
      <c r="S1432" s="519" t="str">
        <f t="shared" si="123"/>
        <v/>
      </c>
      <c r="T1432" s="520" t="str">
        <f t="shared" si="124"/>
        <v/>
      </c>
      <c r="U1432" s="521" t="str">
        <f t="shared" si="125"/>
        <v/>
      </c>
      <c r="V1432" s="522"/>
      <c r="W1432" s="523"/>
      <c r="X1432" s="524"/>
      <c r="Y1432" s="64" t="s">
        <v>271</v>
      </c>
    </row>
    <row r="1433" spans="3:25" ht="14.25" customHeight="1" x14ac:dyDescent="0.2">
      <c r="C1433" s="509" t="str">
        <f t="shared" si="122"/>
        <v>United States | RFCE | 2028</v>
      </c>
      <c r="D1433" s="510" t="s">
        <v>412</v>
      </c>
      <c r="E1433" s="511">
        <v>2028</v>
      </c>
      <c r="F1433" s="512"/>
      <c r="G1433" s="513"/>
      <c r="H1433" s="513"/>
      <c r="I1433" s="514"/>
      <c r="J1433" s="514"/>
      <c r="K1433" s="515"/>
      <c r="L1433" s="516"/>
      <c r="M1433" s="517"/>
      <c r="N1433" s="517"/>
      <c r="O1433" s="517"/>
      <c r="P1433" s="517"/>
      <c r="Q1433" s="517"/>
      <c r="R1433" s="518"/>
      <c r="S1433" s="519" t="str">
        <f t="shared" si="123"/>
        <v/>
      </c>
      <c r="T1433" s="520" t="str">
        <f t="shared" si="124"/>
        <v/>
      </c>
      <c r="U1433" s="521" t="str">
        <f t="shared" si="125"/>
        <v/>
      </c>
      <c r="V1433" s="522"/>
      <c r="W1433" s="523"/>
      <c r="X1433" s="524"/>
      <c r="Y1433" s="64" t="s">
        <v>271</v>
      </c>
    </row>
    <row r="1434" spans="3:25" ht="14.25" customHeight="1" x14ac:dyDescent="0.2">
      <c r="C1434" s="509" t="str">
        <f t="shared" si="122"/>
        <v>United States | RFCE | 2029</v>
      </c>
      <c r="D1434" s="510" t="s">
        <v>412</v>
      </c>
      <c r="E1434" s="511">
        <v>2029</v>
      </c>
      <c r="F1434" s="512"/>
      <c r="G1434" s="513"/>
      <c r="H1434" s="513"/>
      <c r="I1434" s="514"/>
      <c r="J1434" s="514"/>
      <c r="K1434" s="515"/>
      <c r="L1434" s="516"/>
      <c r="M1434" s="517"/>
      <c r="N1434" s="517"/>
      <c r="O1434" s="517"/>
      <c r="P1434" s="517"/>
      <c r="Q1434" s="517"/>
      <c r="R1434" s="518"/>
      <c r="S1434" s="519" t="str">
        <f t="shared" si="123"/>
        <v/>
      </c>
      <c r="T1434" s="520" t="str">
        <f t="shared" si="124"/>
        <v/>
      </c>
      <c r="U1434" s="521" t="str">
        <f t="shared" si="125"/>
        <v/>
      </c>
      <c r="V1434" s="522"/>
      <c r="W1434" s="523"/>
      <c r="X1434" s="524"/>
      <c r="Y1434" s="64" t="s">
        <v>271</v>
      </c>
    </row>
    <row r="1435" spans="3:25" ht="14.25" customHeight="1" thickBot="1" x14ac:dyDescent="0.25">
      <c r="C1435" s="525" t="str">
        <f t="shared" si="122"/>
        <v>United States | RFCE | 2030</v>
      </c>
      <c r="D1435" s="526" t="s">
        <v>412</v>
      </c>
      <c r="E1435" s="527">
        <v>2030</v>
      </c>
      <c r="F1435" s="528"/>
      <c r="G1435" s="529"/>
      <c r="H1435" s="529"/>
      <c r="I1435" s="530"/>
      <c r="J1435" s="530"/>
      <c r="K1435" s="531"/>
      <c r="L1435" s="532"/>
      <c r="M1435" s="533"/>
      <c r="N1435" s="533"/>
      <c r="O1435" s="533"/>
      <c r="P1435" s="533"/>
      <c r="Q1435" s="533"/>
      <c r="R1435" s="534"/>
      <c r="S1435" s="535" t="str">
        <f t="shared" si="123"/>
        <v/>
      </c>
      <c r="T1435" s="536" t="str">
        <f t="shared" si="124"/>
        <v/>
      </c>
      <c r="U1435" s="537" t="str">
        <f t="shared" si="125"/>
        <v/>
      </c>
      <c r="V1435" s="538"/>
      <c r="W1435" s="539"/>
      <c r="X1435" s="540"/>
      <c r="Y1435" s="64" t="s">
        <v>271</v>
      </c>
    </row>
    <row r="1436" spans="3:25" ht="14.25" customHeight="1" x14ac:dyDescent="0.2">
      <c r="C1436" s="493" t="str">
        <f t="shared" si="122"/>
        <v>United States | RFCM | 2018</v>
      </c>
      <c r="D1436" s="494" t="s">
        <v>413</v>
      </c>
      <c r="E1436" s="495">
        <v>2018</v>
      </c>
      <c r="F1436" s="496">
        <v>0.430974922838393</v>
      </c>
      <c r="G1436" s="497">
        <v>1.2733398789892001E-2</v>
      </c>
      <c r="H1436" s="497">
        <v>0.32458732952375102</v>
      </c>
      <c r="I1436" s="498">
        <v>1.8007043051729076E-2</v>
      </c>
      <c r="J1436" s="498"/>
      <c r="K1436" s="499">
        <v>0.13604159121033799</v>
      </c>
      <c r="L1436" s="500">
        <v>1.9609857330309299E-2</v>
      </c>
      <c r="M1436" s="501">
        <v>0</v>
      </c>
      <c r="N1436" s="501">
        <v>0</v>
      </c>
      <c r="O1436" s="501">
        <v>1.14827640991178E-3</v>
      </c>
      <c r="P1436" s="501"/>
      <c r="Q1436" s="501">
        <v>5.6897580845676303E-2</v>
      </c>
      <c r="R1436" s="502"/>
      <c r="S1436" s="503">
        <f t="shared" si="123"/>
        <v>0.92234428541410263</v>
      </c>
      <c r="T1436" s="504">
        <f t="shared" si="124"/>
        <v>0.21369730579623536</v>
      </c>
      <c r="U1436" s="505">
        <f t="shared" si="125"/>
        <v>7.7655714585897373E-2</v>
      </c>
      <c r="V1436" s="506">
        <v>2018</v>
      </c>
      <c r="W1436" s="507" t="s">
        <v>392</v>
      </c>
      <c r="X1436" s="508" t="s">
        <v>396</v>
      </c>
      <c r="Y1436" s="64" t="s">
        <v>271</v>
      </c>
    </row>
    <row r="1437" spans="3:25" ht="14.25" customHeight="1" x14ac:dyDescent="0.2">
      <c r="C1437" s="509" t="str">
        <f t="shared" si="122"/>
        <v>United States | RFCM | 2019</v>
      </c>
      <c r="D1437" s="510" t="s">
        <v>413</v>
      </c>
      <c r="E1437" s="511">
        <v>2019</v>
      </c>
      <c r="F1437" s="512">
        <v>0.38</v>
      </c>
      <c r="G1437" s="513">
        <v>8.9999999999999993E-3</v>
      </c>
      <c r="H1437" s="513">
        <v>0.34300000000000003</v>
      </c>
      <c r="I1437" s="514">
        <v>1.7999999999999999E-2</v>
      </c>
      <c r="J1437" s="514"/>
      <c r="K1437" s="515">
        <v>0.17199999999999999</v>
      </c>
      <c r="L1437" s="516">
        <v>1.7000000000000001E-2</v>
      </c>
      <c r="M1437" s="517">
        <v>0</v>
      </c>
      <c r="N1437" s="517">
        <v>0</v>
      </c>
      <c r="O1437" s="517">
        <v>1E-3</v>
      </c>
      <c r="P1437" s="517"/>
      <c r="Q1437" s="517">
        <v>5.8999999999999997E-2</v>
      </c>
      <c r="R1437" s="518"/>
      <c r="S1437" s="519">
        <f t="shared" si="123"/>
        <v>0.92300000000000004</v>
      </c>
      <c r="T1437" s="520">
        <f t="shared" si="124"/>
        <v>0.249</v>
      </c>
      <c r="U1437" s="521">
        <f t="shared" si="125"/>
        <v>7.6999999999999999E-2</v>
      </c>
      <c r="V1437" s="522">
        <v>2019</v>
      </c>
      <c r="W1437" s="523" t="s">
        <v>393</v>
      </c>
      <c r="X1437" s="524" t="s">
        <v>396</v>
      </c>
      <c r="Y1437" s="64" t="s">
        <v>271</v>
      </c>
    </row>
    <row r="1438" spans="3:25" ht="14.25" customHeight="1" x14ac:dyDescent="0.2">
      <c r="C1438" s="509" t="str">
        <f t="shared" si="122"/>
        <v>United States | RFCM | 2020</v>
      </c>
      <c r="D1438" s="510" t="s">
        <v>413</v>
      </c>
      <c r="E1438" s="511">
        <v>2020</v>
      </c>
      <c r="F1438" s="512">
        <v>0.38</v>
      </c>
      <c r="G1438" s="513">
        <v>8.9999999999999993E-3</v>
      </c>
      <c r="H1438" s="513">
        <v>0.34300000000000003</v>
      </c>
      <c r="I1438" s="514">
        <v>1.7999999999999999E-2</v>
      </c>
      <c r="J1438" s="514"/>
      <c r="K1438" s="515">
        <v>0.17199999999999999</v>
      </c>
      <c r="L1438" s="516">
        <v>1.7000000000000001E-2</v>
      </c>
      <c r="M1438" s="517">
        <v>0</v>
      </c>
      <c r="N1438" s="517">
        <v>0</v>
      </c>
      <c r="O1438" s="517">
        <v>1E-3</v>
      </c>
      <c r="P1438" s="517"/>
      <c r="Q1438" s="517">
        <v>5.8999999999999997E-2</v>
      </c>
      <c r="R1438" s="518"/>
      <c r="S1438" s="519">
        <f t="shared" si="123"/>
        <v>0.92300000000000004</v>
      </c>
      <c r="T1438" s="520">
        <f t="shared" si="124"/>
        <v>0.249</v>
      </c>
      <c r="U1438" s="521">
        <f t="shared" si="125"/>
        <v>7.6999999999999999E-2</v>
      </c>
      <c r="V1438" s="522">
        <v>2019</v>
      </c>
      <c r="W1438" s="523" t="s">
        <v>393</v>
      </c>
      <c r="X1438" s="524" t="s">
        <v>396</v>
      </c>
      <c r="Y1438" s="64" t="s">
        <v>271</v>
      </c>
    </row>
    <row r="1439" spans="3:25" ht="14.25" customHeight="1" x14ac:dyDescent="0.2">
      <c r="C1439" s="509" t="str">
        <f t="shared" si="122"/>
        <v>United States | RFCM | 2021</v>
      </c>
      <c r="D1439" s="510" t="s">
        <v>413</v>
      </c>
      <c r="E1439" s="511">
        <v>2021</v>
      </c>
      <c r="F1439" s="512">
        <v>0.32700000000000001</v>
      </c>
      <c r="G1439" s="513">
        <v>1.0999999999999999E-2</v>
      </c>
      <c r="H1439" s="513">
        <v>0.41299999999999998</v>
      </c>
      <c r="I1439" s="514">
        <v>1.2E-2</v>
      </c>
      <c r="J1439" s="514"/>
      <c r="K1439" s="515">
        <v>0.14099999999999999</v>
      </c>
      <c r="L1439" s="516">
        <v>1.7000000000000001E-2</v>
      </c>
      <c r="M1439" s="517">
        <v>0</v>
      </c>
      <c r="N1439" s="517">
        <v>0</v>
      </c>
      <c r="O1439" s="517">
        <v>2E-3</v>
      </c>
      <c r="P1439" s="517"/>
      <c r="Q1439" s="517">
        <v>7.8E-2</v>
      </c>
      <c r="R1439" s="518"/>
      <c r="S1439" s="519">
        <f t="shared" si="123"/>
        <v>0.90300000000000002</v>
      </c>
      <c r="T1439" s="520">
        <f t="shared" si="124"/>
        <v>0.23799999999999999</v>
      </c>
      <c r="U1439" s="521">
        <f t="shared" si="125"/>
        <v>9.7000000000000003E-2</v>
      </c>
      <c r="V1439" s="522">
        <v>2020</v>
      </c>
      <c r="W1439" s="523" t="s">
        <v>394</v>
      </c>
      <c r="X1439" s="524" t="s">
        <v>396</v>
      </c>
      <c r="Y1439" s="64" t="s">
        <v>271</v>
      </c>
    </row>
    <row r="1440" spans="3:25" ht="14.25" customHeight="1" x14ac:dyDescent="0.2">
      <c r="C1440" s="509" t="str">
        <f t="shared" si="122"/>
        <v>United States | RFCM | 2022</v>
      </c>
      <c r="D1440" s="510" t="s">
        <v>413</v>
      </c>
      <c r="E1440" s="511">
        <v>2022</v>
      </c>
      <c r="F1440" s="512">
        <v>0.39100000000000001</v>
      </c>
      <c r="G1440" s="513">
        <v>1.2E-2</v>
      </c>
      <c r="H1440" s="513">
        <v>0.31</v>
      </c>
      <c r="I1440" s="514">
        <v>1.4E-2</v>
      </c>
      <c r="J1440" s="514"/>
      <c r="K1440" s="515">
        <v>0.17299999999999999</v>
      </c>
      <c r="L1440" s="516">
        <v>1.4999999999999999E-2</v>
      </c>
      <c r="M1440" s="517">
        <v>0</v>
      </c>
      <c r="N1440" s="517">
        <v>0</v>
      </c>
      <c r="O1440" s="517">
        <v>4.0000000000000001E-3</v>
      </c>
      <c r="P1440" s="517"/>
      <c r="Q1440" s="517">
        <v>8.1000000000000003E-2</v>
      </c>
      <c r="R1440" s="518"/>
      <c r="S1440" s="519">
        <f t="shared" si="123"/>
        <v>0.9</v>
      </c>
      <c r="T1440" s="520">
        <f t="shared" si="124"/>
        <v>0.27300000000000002</v>
      </c>
      <c r="U1440" s="521">
        <f t="shared" si="125"/>
        <v>0.1</v>
      </c>
      <c r="V1440" s="522">
        <v>2021</v>
      </c>
      <c r="W1440" s="523" t="s">
        <v>789</v>
      </c>
      <c r="X1440" s="524" t="s">
        <v>396</v>
      </c>
      <c r="Y1440" s="64" t="s">
        <v>271</v>
      </c>
    </row>
    <row r="1441" spans="3:25" ht="14.25" customHeight="1" x14ac:dyDescent="0.2">
      <c r="C1441" s="509" t="str">
        <f t="shared" si="122"/>
        <v>United States | RFCM | 2023</v>
      </c>
      <c r="D1441" s="510" t="s">
        <v>413</v>
      </c>
      <c r="E1441" s="511">
        <v>2023</v>
      </c>
      <c r="F1441" s="512"/>
      <c r="G1441" s="513"/>
      <c r="H1441" s="513"/>
      <c r="I1441" s="514"/>
      <c r="J1441" s="514"/>
      <c r="K1441" s="515"/>
      <c r="L1441" s="516"/>
      <c r="M1441" s="517"/>
      <c r="N1441" s="517"/>
      <c r="O1441" s="517"/>
      <c r="P1441" s="517"/>
      <c r="Q1441" s="517"/>
      <c r="R1441" s="518"/>
      <c r="S1441" s="519" t="str">
        <f t="shared" si="123"/>
        <v/>
      </c>
      <c r="T1441" s="520" t="str">
        <f t="shared" si="124"/>
        <v/>
      </c>
      <c r="U1441" s="521" t="str">
        <f t="shared" si="125"/>
        <v/>
      </c>
      <c r="V1441" s="522"/>
      <c r="W1441" s="523"/>
      <c r="X1441" s="524"/>
      <c r="Y1441" s="64" t="s">
        <v>271</v>
      </c>
    </row>
    <row r="1442" spans="3:25" ht="14.25" customHeight="1" x14ac:dyDescent="0.2">
      <c r="C1442" s="509" t="str">
        <f t="shared" si="122"/>
        <v>United States | RFCM | 2024</v>
      </c>
      <c r="D1442" s="510" t="s">
        <v>413</v>
      </c>
      <c r="E1442" s="511">
        <v>2024</v>
      </c>
      <c r="F1442" s="512"/>
      <c r="G1442" s="513"/>
      <c r="H1442" s="513"/>
      <c r="I1442" s="514"/>
      <c r="J1442" s="514"/>
      <c r="K1442" s="515"/>
      <c r="L1442" s="516"/>
      <c r="M1442" s="517"/>
      <c r="N1442" s="517"/>
      <c r="O1442" s="517"/>
      <c r="P1442" s="517"/>
      <c r="Q1442" s="517"/>
      <c r="R1442" s="518"/>
      <c r="S1442" s="519" t="str">
        <f t="shared" si="123"/>
        <v/>
      </c>
      <c r="T1442" s="520" t="str">
        <f t="shared" si="124"/>
        <v/>
      </c>
      <c r="U1442" s="521" t="str">
        <f t="shared" si="125"/>
        <v/>
      </c>
      <c r="V1442" s="522"/>
      <c r="W1442" s="523"/>
      <c r="X1442" s="524"/>
      <c r="Y1442" s="64" t="s">
        <v>271</v>
      </c>
    </row>
    <row r="1443" spans="3:25" ht="14.25" customHeight="1" x14ac:dyDescent="0.2">
      <c r="C1443" s="509" t="str">
        <f t="shared" si="122"/>
        <v>United States | RFCM | 2025</v>
      </c>
      <c r="D1443" s="510" t="s">
        <v>413</v>
      </c>
      <c r="E1443" s="511">
        <v>2025</v>
      </c>
      <c r="F1443" s="512"/>
      <c r="G1443" s="513"/>
      <c r="H1443" s="513"/>
      <c r="I1443" s="514"/>
      <c r="J1443" s="514"/>
      <c r="K1443" s="515"/>
      <c r="L1443" s="516"/>
      <c r="M1443" s="517"/>
      <c r="N1443" s="517"/>
      <c r="O1443" s="517"/>
      <c r="P1443" s="517"/>
      <c r="Q1443" s="517"/>
      <c r="R1443" s="518"/>
      <c r="S1443" s="519" t="str">
        <f t="shared" si="123"/>
        <v/>
      </c>
      <c r="T1443" s="520" t="str">
        <f t="shared" si="124"/>
        <v/>
      </c>
      <c r="U1443" s="521" t="str">
        <f t="shared" si="125"/>
        <v/>
      </c>
      <c r="V1443" s="522"/>
      <c r="W1443" s="523"/>
      <c r="X1443" s="524"/>
      <c r="Y1443" s="64" t="s">
        <v>271</v>
      </c>
    </row>
    <row r="1444" spans="3:25" ht="14.25" customHeight="1" x14ac:dyDescent="0.2">
      <c r="C1444" s="509" t="str">
        <f t="shared" si="122"/>
        <v>United States | RFCM | 2026</v>
      </c>
      <c r="D1444" s="510" t="s">
        <v>413</v>
      </c>
      <c r="E1444" s="511">
        <v>2026</v>
      </c>
      <c r="F1444" s="512"/>
      <c r="G1444" s="513"/>
      <c r="H1444" s="513"/>
      <c r="I1444" s="514"/>
      <c r="J1444" s="514"/>
      <c r="K1444" s="515"/>
      <c r="L1444" s="516"/>
      <c r="M1444" s="517"/>
      <c r="N1444" s="517"/>
      <c r="O1444" s="517"/>
      <c r="P1444" s="517"/>
      <c r="Q1444" s="517"/>
      <c r="R1444" s="518"/>
      <c r="S1444" s="519" t="str">
        <f t="shared" si="123"/>
        <v/>
      </c>
      <c r="T1444" s="520" t="str">
        <f t="shared" si="124"/>
        <v/>
      </c>
      <c r="U1444" s="521" t="str">
        <f t="shared" si="125"/>
        <v/>
      </c>
      <c r="V1444" s="522"/>
      <c r="W1444" s="523"/>
      <c r="X1444" s="524"/>
      <c r="Y1444" s="64" t="s">
        <v>271</v>
      </c>
    </row>
    <row r="1445" spans="3:25" ht="14.25" customHeight="1" x14ac:dyDescent="0.2">
      <c r="C1445" s="509" t="str">
        <f t="shared" si="122"/>
        <v>United States | RFCM | 2027</v>
      </c>
      <c r="D1445" s="510" t="s">
        <v>413</v>
      </c>
      <c r="E1445" s="511">
        <v>2027</v>
      </c>
      <c r="F1445" s="512"/>
      <c r="G1445" s="513"/>
      <c r="H1445" s="513"/>
      <c r="I1445" s="514"/>
      <c r="J1445" s="514"/>
      <c r="K1445" s="515"/>
      <c r="L1445" s="516"/>
      <c r="M1445" s="517"/>
      <c r="N1445" s="517"/>
      <c r="O1445" s="517"/>
      <c r="P1445" s="517"/>
      <c r="Q1445" s="517"/>
      <c r="R1445" s="518"/>
      <c r="S1445" s="519" t="str">
        <f t="shared" si="123"/>
        <v/>
      </c>
      <c r="T1445" s="520" t="str">
        <f t="shared" si="124"/>
        <v/>
      </c>
      <c r="U1445" s="521" t="str">
        <f t="shared" si="125"/>
        <v/>
      </c>
      <c r="V1445" s="522"/>
      <c r="W1445" s="523"/>
      <c r="X1445" s="524"/>
      <c r="Y1445" s="64" t="s">
        <v>271</v>
      </c>
    </row>
    <row r="1446" spans="3:25" ht="14.25" customHeight="1" x14ac:dyDescent="0.2">
      <c r="C1446" s="509" t="str">
        <f t="shared" si="122"/>
        <v>United States | RFCM | 2028</v>
      </c>
      <c r="D1446" s="510" t="s">
        <v>413</v>
      </c>
      <c r="E1446" s="511">
        <v>2028</v>
      </c>
      <c r="F1446" s="512"/>
      <c r="G1446" s="513"/>
      <c r="H1446" s="513"/>
      <c r="I1446" s="514"/>
      <c r="J1446" s="514"/>
      <c r="K1446" s="515"/>
      <c r="L1446" s="516"/>
      <c r="M1446" s="517"/>
      <c r="N1446" s="517"/>
      <c r="O1446" s="517"/>
      <c r="P1446" s="517"/>
      <c r="Q1446" s="517"/>
      <c r="R1446" s="518"/>
      <c r="S1446" s="519" t="str">
        <f t="shared" si="123"/>
        <v/>
      </c>
      <c r="T1446" s="520" t="str">
        <f t="shared" si="124"/>
        <v/>
      </c>
      <c r="U1446" s="521" t="str">
        <f t="shared" si="125"/>
        <v/>
      </c>
      <c r="V1446" s="522"/>
      <c r="W1446" s="523"/>
      <c r="X1446" s="524"/>
      <c r="Y1446" s="64" t="s">
        <v>271</v>
      </c>
    </row>
    <row r="1447" spans="3:25" ht="14.25" customHeight="1" x14ac:dyDescent="0.2">
      <c r="C1447" s="509" t="str">
        <f t="shared" si="122"/>
        <v>United States | RFCM | 2029</v>
      </c>
      <c r="D1447" s="510" t="s">
        <v>413</v>
      </c>
      <c r="E1447" s="511">
        <v>2029</v>
      </c>
      <c r="F1447" s="512"/>
      <c r="G1447" s="513"/>
      <c r="H1447" s="513"/>
      <c r="I1447" s="514"/>
      <c r="J1447" s="514"/>
      <c r="K1447" s="515"/>
      <c r="L1447" s="516"/>
      <c r="M1447" s="517"/>
      <c r="N1447" s="517"/>
      <c r="O1447" s="517"/>
      <c r="P1447" s="517"/>
      <c r="Q1447" s="517"/>
      <c r="R1447" s="518"/>
      <c r="S1447" s="519" t="str">
        <f t="shared" si="123"/>
        <v/>
      </c>
      <c r="T1447" s="520" t="str">
        <f t="shared" si="124"/>
        <v/>
      </c>
      <c r="U1447" s="521" t="str">
        <f t="shared" si="125"/>
        <v/>
      </c>
      <c r="V1447" s="522"/>
      <c r="W1447" s="523"/>
      <c r="X1447" s="524"/>
      <c r="Y1447" s="64" t="s">
        <v>271</v>
      </c>
    </row>
    <row r="1448" spans="3:25" ht="14.25" customHeight="1" thickBot="1" x14ac:dyDescent="0.25">
      <c r="C1448" s="525" t="str">
        <f t="shared" si="122"/>
        <v>United States | RFCM | 2030</v>
      </c>
      <c r="D1448" s="526" t="s">
        <v>413</v>
      </c>
      <c r="E1448" s="527">
        <v>2030</v>
      </c>
      <c r="F1448" s="528"/>
      <c r="G1448" s="529"/>
      <c r="H1448" s="529"/>
      <c r="I1448" s="530"/>
      <c r="J1448" s="530"/>
      <c r="K1448" s="531"/>
      <c r="L1448" s="532"/>
      <c r="M1448" s="533"/>
      <c r="N1448" s="533"/>
      <c r="O1448" s="533"/>
      <c r="P1448" s="533"/>
      <c r="Q1448" s="533"/>
      <c r="R1448" s="534"/>
      <c r="S1448" s="535" t="str">
        <f t="shared" si="123"/>
        <v/>
      </c>
      <c r="T1448" s="536" t="str">
        <f t="shared" si="124"/>
        <v/>
      </c>
      <c r="U1448" s="537" t="str">
        <f t="shared" si="125"/>
        <v/>
      </c>
      <c r="V1448" s="538"/>
      <c r="W1448" s="539"/>
      <c r="X1448" s="540"/>
      <c r="Y1448" s="64" t="s">
        <v>271</v>
      </c>
    </row>
    <row r="1449" spans="3:25" ht="14.25" customHeight="1" x14ac:dyDescent="0.2">
      <c r="C1449" s="493" t="str">
        <f t="shared" si="122"/>
        <v>United States | RFCW | 2018</v>
      </c>
      <c r="D1449" s="494" t="s">
        <v>414</v>
      </c>
      <c r="E1449" s="495">
        <v>2018</v>
      </c>
      <c r="F1449" s="496">
        <v>0.44406495808010799</v>
      </c>
      <c r="G1449" s="497">
        <v>3.2517658167406098E-3</v>
      </c>
      <c r="H1449" s="497">
        <v>0.20978073029406699</v>
      </c>
      <c r="I1449" s="498">
        <v>7.624911694807176E-3</v>
      </c>
      <c r="J1449" s="498"/>
      <c r="K1449" s="499">
        <v>0.28279574122964801</v>
      </c>
      <c r="L1449" s="500">
        <v>6.3798390397521599E-3</v>
      </c>
      <c r="M1449" s="501">
        <v>8.9172885636577999E-3</v>
      </c>
      <c r="N1449" s="501">
        <v>0</v>
      </c>
      <c r="O1449" s="501">
        <v>1.1033486666582101E-3</v>
      </c>
      <c r="P1449" s="501"/>
      <c r="Q1449" s="501">
        <v>3.6081416614560803E-2</v>
      </c>
      <c r="R1449" s="502"/>
      <c r="S1449" s="503">
        <f t="shared" si="123"/>
        <v>0.94751810711537099</v>
      </c>
      <c r="T1449" s="504">
        <f t="shared" si="124"/>
        <v>0.33527763411427702</v>
      </c>
      <c r="U1449" s="505">
        <f t="shared" si="125"/>
        <v>5.248189288462897E-2</v>
      </c>
      <c r="V1449" s="506">
        <v>2018</v>
      </c>
      <c r="W1449" s="507" t="s">
        <v>392</v>
      </c>
      <c r="X1449" s="508" t="s">
        <v>396</v>
      </c>
      <c r="Y1449" s="64" t="s">
        <v>271</v>
      </c>
    </row>
    <row r="1450" spans="3:25" ht="14.25" customHeight="1" x14ac:dyDescent="0.2">
      <c r="C1450" s="509" t="str">
        <f t="shared" si="122"/>
        <v>United States | RFCW | 2019</v>
      </c>
      <c r="D1450" s="510" t="s">
        <v>414</v>
      </c>
      <c r="E1450" s="511">
        <v>2019</v>
      </c>
      <c r="F1450" s="512">
        <v>0.374</v>
      </c>
      <c r="G1450" s="513">
        <v>2E-3</v>
      </c>
      <c r="H1450" s="513">
        <v>0.26500000000000001</v>
      </c>
      <c r="I1450" s="514">
        <v>8.0000000000000002E-3</v>
      </c>
      <c r="J1450" s="514"/>
      <c r="K1450" s="515">
        <v>0.28999999999999998</v>
      </c>
      <c r="L1450" s="516">
        <v>6.0000000000000001E-3</v>
      </c>
      <c r="M1450" s="517">
        <v>0.01</v>
      </c>
      <c r="N1450" s="517">
        <v>0</v>
      </c>
      <c r="O1450" s="517">
        <v>1E-3</v>
      </c>
      <c r="P1450" s="517"/>
      <c r="Q1450" s="517">
        <v>4.3999999999999997E-2</v>
      </c>
      <c r="R1450" s="518"/>
      <c r="S1450" s="519">
        <f t="shared" si="123"/>
        <v>0.93900000000000006</v>
      </c>
      <c r="T1450" s="520">
        <f t="shared" si="124"/>
        <v>0.35099999999999998</v>
      </c>
      <c r="U1450" s="521">
        <f t="shared" si="125"/>
        <v>6.0999999999999999E-2</v>
      </c>
      <c r="V1450" s="522">
        <v>2019</v>
      </c>
      <c r="W1450" s="523" t="s">
        <v>393</v>
      </c>
      <c r="X1450" s="524" t="s">
        <v>396</v>
      </c>
      <c r="Y1450" s="64" t="s">
        <v>271</v>
      </c>
    </row>
    <row r="1451" spans="3:25" ht="14.25" customHeight="1" x14ac:dyDescent="0.2">
      <c r="C1451" s="509" t="str">
        <f t="shared" si="122"/>
        <v>United States | RFCW | 2020</v>
      </c>
      <c r="D1451" s="510" t="s">
        <v>414</v>
      </c>
      <c r="E1451" s="511">
        <v>2020</v>
      </c>
      <c r="F1451" s="512">
        <v>0.374</v>
      </c>
      <c r="G1451" s="513">
        <v>2E-3</v>
      </c>
      <c r="H1451" s="513">
        <v>0.26500000000000001</v>
      </c>
      <c r="I1451" s="514">
        <v>8.0000000000000002E-3</v>
      </c>
      <c r="J1451" s="514"/>
      <c r="K1451" s="515">
        <v>0.28999999999999998</v>
      </c>
      <c r="L1451" s="516">
        <v>6.0000000000000001E-3</v>
      </c>
      <c r="M1451" s="517">
        <v>0.01</v>
      </c>
      <c r="N1451" s="517">
        <v>0</v>
      </c>
      <c r="O1451" s="517">
        <v>1E-3</v>
      </c>
      <c r="P1451" s="517"/>
      <c r="Q1451" s="517">
        <v>4.3999999999999997E-2</v>
      </c>
      <c r="R1451" s="518"/>
      <c r="S1451" s="519">
        <f t="shared" si="123"/>
        <v>0.93900000000000006</v>
      </c>
      <c r="T1451" s="520">
        <f t="shared" si="124"/>
        <v>0.35099999999999998</v>
      </c>
      <c r="U1451" s="521">
        <f t="shared" si="125"/>
        <v>6.0999999999999999E-2</v>
      </c>
      <c r="V1451" s="522">
        <v>2019</v>
      </c>
      <c r="W1451" s="523" t="s">
        <v>393</v>
      </c>
      <c r="X1451" s="524" t="s">
        <v>396</v>
      </c>
      <c r="Y1451" s="64" t="s">
        <v>271</v>
      </c>
    </row>
    <row r="1452" spans="3:25" ht="14.25" customHeight="1" x14ac:dyDescent="0.2">
      <c r="C1452" s="509" t="str">
        <f t="shared" si="122"/>
        <v>United States | RFCW | 2021</v>
      </c>
      <c r="D1452" s="510" t="s">
        <v>414</v>
      </c>
      <c r="E1452" s="511">
        <v>2021</v>
      </c>
      <c r="F1452" s="512">
        <v>0.32100000000000001</v>
      </c>
      <c r="G1452" s="513">
        <v>3.0000000000000001E-3</v>
      </c>
      <c r="H1452" s="513">
        <v>0.29399999999999998</v>
      </c>
      <c r="I1452" s="514">
        <v>9.0000000000000011E-3</v>
      </c>
      <c r="J1452" s="514"/>
      <c r="K1452" s="515">
        <v>0.307</v>
      </c>
      <c r="L1452" s="516">
        <v>6.0000000000000001E-3</v>
      </c>
      <c r="M1452" s="517">
        <v>1.0999999999999999E-2</v>
      </c>
      <c r="N1452" s="517">
        <v>0</v>
      </c>
      <c r="O1452" s="517">
        <v>1E-3</v>
      </c>
      <c r="P1452" s="517"/>
      <c r="Q1452" s="517">
        <v>4.8000000000000001E-2</v>
      </c>
      <c r="R1452" s="518"/>
      <c r="S1452" s="519">
        <f t="shared" si="123"/>
        <v>0.93399999999999994</v>
      </c>
      <c r="T1452" s="520">
        <f t="shared" si="124"/>
        <v>0.373</v>
      </c>
      <c r="U1452" s="521">
        <f t="shared" si="125"/>
        <v>6.6000000000000003E-2</v>
      </c>
      <c r="V1452" s="522">
        <v>2020</v>
      </c>
      <c r="W1452" s="523" t="s">
        <v>394</v>
      </c>
      <c r="X1452" s="524" t="s">
        <v>396</v>
      </c>
      <c r="Y1452" s="64" t="s">
        <v>271</v>
      </c>
    </row>
    <row r="1453" spans="3:25" ht="14.25" customHeight="1" x14ac:dyDescent="0.2">
      <c r="C1453" s="509" t="str">
        <f t="shared" si="122"/>
        <v>United States | RFCW | 2022</v>
      </c>
      <c r="D1453" s="510" t="s">
        <v>414</v>
      </c>
      <c r="E1453" s="511">
        <v>2022</v>
      </c>
      <c r="F1453" s="512">
        <v>0.35599999999999998</v>
      </c>
      <c r="G1453" s="513">
        <v>3.0000000000000001E-3</v>
      </c>
      <c r="H1453" s="513">
        <v>0.27700000000000002</v>
      </c>
      <c r="I1453" s="514">
        <v>7.0000000000000001E-3</v>
      </c>
      <c r="J1453" s="514"/>
      <c r="K1453" s="515">
        <v>0.28499999999999998</v>
      </c>
      <c r="L1453" s="516">
        <v>5.0000000000000001E-3</v>
      </c>
      <c r="M1453" s="517">
        <v>1.0999999999999999E-2</v>
      </c>
      <c r="N1453" s="517">
        <v>0</v>
      </c>
      <c r="O1453" s="517">
        <v>3.0000000000000001E-3</v>
      </c>
      <c r="P1453" s="517"/>
      <c r="Q1453" s="517">
        <v>5.1999999999999998E-2</v>
      </c>
      <c r="R1453" s="518"/>
      <c r="S1453" s="519">
        <f t="shared" si="123"/>
        <v>0.92900000000000005</v>
      </c>
      <c r="T1453" s="520">
        <f t="shared" si="124"/>
        <v>0.35599999999999998</v>
      </c>
      <c r="U1453" s="521">
        <f t="shared" si="125"/>
        <v>7.0999999999999994E-2</v>
      </c>
      <c r="V1453" s="522">
        <v>2021</v>
      </c>
      <c r="W1453" s="523" t="s">
        <v>789</v>
      </c>
      <c r="X1453" s="524" t="s">
        <v>396</v>
      </c>
      <c r="Y1453" s="64" t="s">
        <v>271</v>
      </c>
    </row>
    <row r="1454" spans="3:25" ht="14.25" customHeight="1" x14ac:dyDescent="0.2">
      <c r="C1454" s="509" t="str">
        <f t="shared" si="122"/>
        <v>United States | RFCW | 2023</v>
      </c>
      <c r="D1454" s="510" t="s">
        <v>414</v>
      </c>
      <c r="E1454" s="511">
        <v>2023</v>
      </c>
      <c r="F1454" s="512"/>
      <c r="G1454" s="513"/>
      <c r="H1454" s="513"/>
      <c r="I1454" s="514"/>
      <c r="J1454" s="514"/>
      <c r="K1454" s="515"/>
      <c r="L1454" s="516"/>
      <c r="M1454" s="517"/>
      <c r="N1454" s="517"/>
      <c r="O1454" s="517"/>
      <c r="P1454" s="517"/>
      <c r="Q1454" s="517"/>
      <c r="R1454" s="518"/>
      <c r="S1454" s="519" t="str">
        <f t="shared" si="123"/>
        <v/>
      </c>
      <c r="T1454" s="520" t="str">
        <f t="shared" si="124"/>
        <v/>
      </c>
      <c r="U1454" s="521" t="str">
        <f t="shared" si="125"/>
        <v/>
      </c>
      <c r="V1454" s="522"/>
      <c r="W1454" s="523"/>
      <c r="X1454" s="524"/>
      <c r="Y1454" s="64" t="s">
        <v>271</v>
      </c>
    </row>
    <row r="1455" spans="3:25" ht="14.25" customHeight="1" x14ac:dyDescent="0.2">
      <c r="C1455" s="509" t="str">
        <f t="shared" si="122"/>
        <v>United States | RFCW | 2024</v>
      </c>
      <c r="D1455" s="510" t="s">
        <v>414</v>
      </c>
      <c r="E1455" s="511">
        <v>2024</v>
      </c>
      <c r="F1455" s="512"/>
      <c r="G1455" s="513"/>
      <c r="H1455" s="513"/>
      <c r="I1455" s="514"/>
      <c r="J1455" s="514"/>
      <c r="K1455" s="515"/>
      <c r="L1455" s="516"/>
      <c r="M1455" s="517"/>
      <c r="N1455" s="517"/>
      <c r="O1455" s="517"/>
      <c r="P1455" s="517"/>
      <c r="Q1455" s="517"/>
      <c r="R1455" s="518"/>
      <c r="S1455" s="519" t="str">
        <f t="shared" si="123"/>
        <v/>
      </c>
      <c r="T1455" s="520" t="str">
        <f t="shared" si="124"/>
        <v/>
      </c>
      <c r="U1455" s="521" t="str">
        <f t="shared" si="125"/>
        <v/>
      </c>
      <c r="V1455" s="522"/>
      <c r="W1455" s="523"/>
      <c r="X1455" s="524"/>
      <c r="Y1455" s="64" t="s">
        <v>271</v>
      </c>
    </row>
    <row r="1456" spans="3:25" ht="14.25" customHeight="1" x14ac:dyDescent="0.2">
      <c r="C1456" s="509" t="str">
        <f t="shared" si="122"/>
        <v>United States | RFCW | 2025</v>
      </c>
      <c r="D1456" s="510" t="s">
        <v>414</v>
      </c>
      <c r="E1456" s="511">
        <v>2025</v>
      </c>
      <c r="F1456" s="512"/>
      <c r="G1456" s="513"/>
      <c r="H1456" s="513"/>
      <c r="I1456" s="514"/>
      <c r="J1456" s="514"/>
      <c r="K1456" s="515"/>
      <c r="L1456" s="516"/>
      <c r="M1456" s="517"/>
      <c r="N1456" s="517"/>
      <c r="O1456" s="517"/>
      <c r="P1456" s="517"/>
      <c r="Q1456" s="517"/>
      <c r="R1456" s="518"/>
      <c r="S1456" s="519" t="str">
        <f t="shared" si="123"/>
        <v/>
      </c>
      <c r="T1456" s="520" t="str">
        <f t="shared" si="124"/>
        <v/>
      </c>
      <c r="U1456" s="521" t="str">
        <f t="shared" si="125"/>
        <v/>
      </c>
      <c r="V1456" s="522"/>
      <c r="W1456" s="523"/>
      <c r="X1456" s="524"/>
      <c r="Y1456" s="64" t="s">
        <v>271</v>
      </c>
    </row>
    <row r="1457" spans="3:25" ht="14.25" customHeight="1" x14ac:dyDescent="0.2">
      <c r="C1457" s="509" t="str">
        <f t="shared" si="122"/>
        <v>United States | RFCW | 2026</v>
      </c>
      <c r="D1457" s="510" t="s">
        <v>414</v>
      </c>
      <c r="E1457" s="511">
        <v>2026</v>
      </c>
      <c r="F1457" s="512"/>
      <c r="G1457" s="513"/>
      <c r="H1457" s="513"/>
      <c r="I1457" s="514"/>
      <c r="J1457" s="514"/>
      <c r="K1457" s="515"/>
      <c r="L1457" s="516"/>
      <c r="M1457" s="517"/>
      <c r="N1457" s="517"/>
      <c r="O1457" s="517"/>
      <c r="P1457" s="517"/>
      <c r="Q1457" s="517"/>
      <c r="R1457" s="518"/>
      <c r="S1457" s="519" t="str">
        <f t="shared" si="123"/>
        <v/>
      </c>
      <c r="T1457" s="520" t="str">
        <f t="shared" si="124"/>
        <v/>
      </c>
      <c r="U1457" s="521" t="str">
        <f t="shared" si="125"/>
        <v/>
      </c>
      <c r="V1457" s="522"/>
      <c r="W1457" s="523"/>
      <c r="X1457" s="524"/>
      <c r="Y1457" s="64" t="s">
        <v>271</v>
      </c>
    </row>
    <row r="1458" spans="3:25" ht="14.25" customHeight="1" x14ac:dyDescent="0.2">
      <c r="C1458" s="509" t="str">
        <f t="shared" si="122"/>
        <v>United States | RFCW | 2027</v>
      </c>
      <c r="D1458" s="510" t="s">
        <v>414</v>
      </c>
      <c r="E1458" s="511">
        <v>2027</v>
      </c>
      <c r="F1458" s="512"/>
      <c r="G1458" s="513"/>
      <c r="H1458" s="513"/>
      <c r="I1458" s="514"/>
      <c r="J1458" s="514"/>
      <c r="K1458" s="515"/>
      <c r="L1458" s="516"/>
      <c r="M1458" s="517"/>
      <c r="N1458" s="517"/>
      <c r="O1458" s="517"/>
      <c r="P1458" s="517"/>
      <c r="Q1458" s="517"/>
      <c r="R1458" s="518"/>
      <c r="S1458" s="519" t="str">
        <f t="shared" si="123"/>
        <v/>
      </c>
      <c r="T1458" s="520" t="str">
        <f t="shared" si="124"/>
        <v/>
      </c>
      <c r="U1458" s="521" t="str">
        <f t="shared" si="125"/>
        <v/>
      </c>
      <c r="V1458" s="522"/>
      <c r="W1458" s="523"/>
      <c r="X1458" s="524"/>
      <c r="Y1458" s="64" t="s">
        <v>271</v>
      </c>
    </row>
    <row r="1459" spans="3:25" ht="14.25" customHeight="1" x14ac:dyDescent="0.2">
      <c r="C1459" s="509" t="str">
        <f t="shared" si="122"/>
        <v>United States | RFCW | 2028</v>
      </c>
      <c r="D1459" s="510" t="s">
        <v>414</v>
      </c>
      <c r="E1459" s="511">
        <v>2028</v>
      </c>
      <c r="F1459" s="512"/>
      <c r="G1459" s="513"/>
      <c r="H1459" s="513"/>
      <c r="I1459" s="514"/>
      <c r="J1459" s="514"/>
      <c r="K1459" s="515"/>
      <c r="L1459" s="516"/>
      <c r="M1459" s="517"/>
      <c r="N1459" s="517"/>
      <c r="O1459" s="517"/>
      <c r="P1459" s="517"/>
      <c r="Q1459" s="517"/>
      <c r="R1459" s="518"/>
      <c r="S1459" s="519" t="str">
        <f t="shared" si="123"/>
        <v/>
      </c>
      <c r="T1459" s="520" t="str">
        <f t="shared" si="124"/>
        <v/>
      </c>
      <c r="U1459" s="521" t="str">
        <f t="shared" si="125"/>
        <v/>
      </c>
      <c r="V1459" s="522"/>
      <c r="W1459" s="523"/>
      <c r="X1459" s="524"/>
      <c r="Y1459" s="64" t="s">
        <v>271</v>
      </c>
    </row>
    <row r="1460" spans="3:25" ht="14.25" customHeight="1" x14ac:dyDescent="0.2">
      <c r="C1460" s="509" t="str">
        <f t="shared" si="122"/>
        <v>United States | RFCW | 2029</v>
      </c>
      <c r="D1460" s="510" t="s">
        <v>414</v>
      </c>
      <c r="E1460" s="511">
        <v>2029</v>
      </c>
      <c r="F1460" s="512"/>
      <c r="G1460" s="513"/>
      <c r="H1460" s="513"/>
      <c r="I1460" s="514"/>
      <c r="J1460" s="514"/>
      <c r="K1460" s="515"/>
      <c r="L1460" s="516"/>
      <c r="M1460" s="517"/>
      <c r="N1460" s="517"/>
      <c r="O1460" s="517"/>
      <c r="P1460" s="517"/>
      <c r="Q1460" s="517"/>
      <c r="R1460" s="518"/>
      <c r="S1460" s="519" t="str">
        <f t="shared" si="123"/>
        <v/>
      </c>
      <c r="T1460" s="520" t="str">
        <f t="shared" si="124"/>
        <v/>
      </c>
      <c r="U1460" s="521" t="str">
        <f t="shared" si="125"/>
        <v/>
      </c>
      <c r="V1460" s="522"/>
      <c r="W1460" s="523"/>
      <c r="X1460" s="524"/>
      <c r="Y1460" s="64" t="s">
        <v>271</v>
      </c>
    </row>
    <row r="1461" spans="3:25" ht="14.25" customHeight="1" thickBot="1" x14ac:dyDescent="0.25">
      <c r="C1461" s="525" t="str">
        <f t="shared" si="122"/>
        <v>United States | RFCW | 2030</v>
      </c>
      <c r="D1461" s="526" t="s">
        <v>414</v>
      </c>
      <c r="E1461" s="527">
        <v>2030</v>
      </c>
      <c r="F1461" s="528"/>
      <c r="G1461" s="529"/>
      <c r="H1461" s="529"/>
      <c r="I1461" s="530"/>
      <c r="J1461" s="530"/>
      <c r="K1461" s="531"/>
      <c r="L1461" s="532"/>
      <c r="M1461" s="533"/>
      <c r="N1461" s="533"/>
      <c r="O1461" s="533"/>
      <c r="P1461" s="533"/>
      <c r="Q1461" s="533"/>
      <c r="R1461" s="534"/>
      <c r="S1461" s="535" t="str">
        <f t="shared" si="123"/>
        <v/>
      </c>
      <c r="T1461" s="536" t="str">
        <f t="shared" si="124"/>
        <v/>
      </c>
      <c r="U1461" s="537" t="str">
        <f t="shared" si="125"/>
        <v/>
      </c>
      <c r="V1461" s="538"/>
      <c r="W1461" s="539"/>
      <c r="X1461" s="540"/>
      <c r="Y1461" s="64" t="s">
        <v>271</v>
      </c>
    </row>
    <row r="1462" spans="3:25" ht="14.25" customHeight="1" x14ac:dyDescent="0.2">
      <c r="C1462" s="493" t="str">
        <f t="shared" si="122"/>
        <v>United States | RMPA | 2018</v>
      </c>
      <c r="D1462" s="494" t="s">
        <v>415</v>
      </c>
      <c r="E1462" s="495">
        <v>2018</v>
      </c>
      <c r="F1462" s="496">
        <v>0.44763338067387198</v>
      </c>
      <c r="G1462" s="497">
        <v>1.82712484371382E-4</v>
      </c>
      <c r="H1462" s="497">
        <v>0.25468675556500903</v>
      </c>
      <c r="I1462" s="498">
        <v>9.06416738727653E-4</v>
      </c>
      <c r="J1462" s="498"/>
      <c r="K1462" s="499">
        <v>0</v>
      </c>
      <c r="L1462" s="500">
        <v>2.5136560138643701E-3</v>
      </c>
      <c r="M1462" s="501">
        <v>0.124569929243304</v>
      </c>
      <c r="N1462" s="501">
        <v>0</v>
      </c>
      <c r="O1462" s="501">
        <v>1.6240963761811601E-2</v>
      </c>
      <c r="P1462" s="501"/>
      <c r="Q1462" s="501">
        <v>0.15326618551903901</v>
      </c>
      <c r="R1462" s="502"/>
      <c r="S1462" s="503">
        <f t="shared" si="123"/>
        <v>0.70340926546198101</v>
      </c>
      <c r="T1462" s="504">
        <f t="shared" si="124"/>
        <v>0.29659073453801899</v>
      </c>
      <c r="U1462" s="505">
        <f t="shared" si="125"/>
        <v>0.29659073453801899</v>
      </c>
      <c r="V1462" s="506">
        <v>2018</v>
      </c>
      <c r="W1462" s="507" t="s">
        <v>392</v>
      </c>
      <c r="X1462" s="508" t="s">
        <v>396</v>
      </c>
      <c r="Y1462" s="64" t="s">
        <v>271</v>
      </c>
    </row>
    <row r="1463" spans="3:25" ht="14.25" customHeight="1" x14ac:dyDescent="0.2">
      <c r="C1463" s="509" t="str">
        <f t="shared" si="122"/>
        <v>United States | RMPA | 2019</v>
      </c>
      <c r="D1463" s="510" t="s">
        <v>415</v>
      </c>
      <c r="E1463" s="511">
        <v>2019</v>
      </c>
      <c r="F1463" s="512">
        <v>0.42499999999999999</v>
      </c>
      <c r="G1463" s="513">
        <v>0</v>
      </c>
      <c r="H1463" s="513">
        <v>0.26500000000000001</v>
      </c>
      <c r="I1463" s="514">
        <v>1E-3</v>
      </c>
      <c r="J1463" s="514"/>
      <c r="K1463" s="515">
        <v>0</v>
      </c>
      <c r="L1463" s="516">
        <v>2E-3</v>
      </c>
      <c r="M1463" s="517">
        <v>0.11899999999999999</v>
      </c>
      <c r="N1463" s="517">
        <v>0</v>
      </c>
      <c r="O1463" s="517">
        <v>1.7999999999999999E-2</v>
      </c>
      <c r="P1463" s="517"/>
      <c r="Q1463" s="517">
        <v>0.16900000000000001</v>
      </c>
      <c r="R1463" s="518"/>
      <c r="S1463" s="519">
        <f t="shared" si="123"/>
        <v>0.69199999999999995</v>
      </c>
      <c r="T1463" s="520">
        <f t="shared" si="124"/>
        <v>0.308</v>
      </c>
      <c r="U1463" s="521">
        <f t="shared" si="125"/>
        <v>0.308</v>
      </c>
      <c r="V1463" s="522">
        <v>2019</v>
      </c>
      <c r="W1463" s="523" t="s">
        <v>393</v>
      </c>
      <c r="X1463" s="524" t="s">
        <v>396</v>
      </c>
      <c r="Y1463" s="64" t="s">
        <v>271</v>
      </c>
    </row>
    <row r="1464" spans="3:25" ht="14.25" customHeight="1" x14ac:dyDescent="0.2">
      <c r="C1464" s="509" t="str">
        <f t="shared" si="122"/>
        <v>United States | RMPA | 2020</v>
      </c>
      <c r="D1464" s="510" t="s">
        <v>415</v>
      </c>
      <c r="E1464" s="511">
        <v>2020</v>
      </c>
      <c r="F1464" s="512">
        <v>0.42499999999999999</v>
      </c>
      <c r="G1464" s="513">
        <v>0</v>
      </c>
      <c r="H1464" s="513">
        <v>0.26500000000000001</v>
      </c>
      <c r="I1464" s="514">
        <v>1E-3</v>
      </c>
      <c r="J1464" s="514"/>
      <c r="K1464" s="515">
        <v>0</v>
      </c>
      <c r="L1464" s="516">
        <v>2E-3</v>
      </c>
      <c r="M1464" s="517">
        <v>0.11899999999999999</v>
      </c>
      <c r="N1464" s="517">
        <v>0</v>
      </c>
      <c r="O1464" s="517">
        <v>1.7999999999999999E-2</v>
      </c>
      <c r="P1464" s="517"/>
      <c r="Q1464" s="517">
        <v>0.16900000000000001</v>
      </c>
      <c r="R1464" s="518"/>
      <c r="S1464" s="519">
        <f t="shared" si="123"/>
        <v>0.69199999999999995</v>
      </c>
      <c r="T1464" s="520">
        <f t="shared" si="124"/>
        <v>0.308</v>
      </c>
      <c r="U1464" s="521">
        <f t="shared" si="125"/>
        <v>0.308</v>
      </c>
      <c r="V1464" s="522">
        <v>2019</v>
      </c>
      <c r="W1464" s="523" t="s">
        <v>393</v>
      </c>
      <c r="X1464" s="524" t="s">
        <v>396</v>
      </c>
      <c r="Y1464" s="64" t="s">
        <v>271</v>
      </c>
    </row>
    <row r="1465" spans="3:25" ht="14.25" customHeight="1" x14ac:dyDescent="0.2">
      <c r="C1465" s="509" t="str">
        <f t="shared" si="122"/>
        <v>United States | RMPA | 2021</v>
      </c>
      <c r="D1465" s="510" t="s">
        <v>415</v>
      </c>
      <c r="E1465" s="511">
        <v>2021</v>
      </c>
      <c r="F1465" s="512">
        <v>0.34899999999999998</v>
      </c>
      <c r="G1465" s="513">
        <v>0</v>
      </c>
      <c r="H1465" s="513">
        <v>0.28699999999999998</v>
      </c>
      <c r="I1465" s="514">
        <v>1E-3</v>
      </c>
      <c r="J1465" s="514"/>
      <c r="K1465" s="515">
        <v>0</v>
      </c>
      <c r="L1465" s="516">
        <v>3.0000000000000001E-3</v>
      </c>
      <c r="M1465" s="517">
        <v>0.11600000000000001</v>
      </c>
      <c r="N1465" s="517">
        <v>0</v>
      </c>
      <c r="O1465" s="517">
        <v>2.3E-2</v>
      </c>
      <c r="P1465" s="517"/>
      <c r="Q1465" s="517">
        <v>0.223</v>
      </c>
      <c r="R1465" s="518"/>
      <c r="S1465" s="519">
        <f t="shared" si="123"/>
        <v>0.63500000000000001</v>
      </c>
      <c r="T1465" s="520">
        <f t="shared" si="124"/>
        <v>0.36499999999999999</v>
      </c>
      <c r="U1465" s="521">
        <f t="shared" si="125"/>
        <v>0.36499999999999999</v>
      </c>
      <c r="V1465" s="522">
        <v>2020</v>
      </c>
      <c r="W1465" s="523" t="s">
        <v>394</v>
      </c>
      <c r="X1465" s="524" t="s">
        <v>396</v>
      </c>
      <c r="Y1465" s="64" t="s">
        <v>271</v>
      </c>
    </row>
    <row r="1466" spans="3:25" ht="14.25" customHeight="1" x14ac:dyDescent="0.2">
      <c r="C1466" s="509" t="str">
        <f t="shared" si="122"/>
        <v>United States | RMPA | 2022</v>
      </c>
      <c r="D1466" s="510" t="s">
        <v>415</v>
      </c>
      <c r="E1466" s="511">
        <v>2022</v>
      </c>
      <c r="F1466" s="512">
        <v>0.39700000000000002</v>
      </c>
      <c r="G1466" s="513">
        <v>0</v>
      </c>
      <c r="H1466" s="513">
        <v>0.22900000000000001</v>
      </c>
      <c r="I1466" s="514">
        <v>0</v>
      </c>
      <c r="J1466" s="514"/>
      <c r="K1466" s="515">
        <v>0</v>
      </c>
      <c r="L1466" s="516">
        <v>3.0000000000000001E-3</v>
      </c>
      <c r="M1466" s="517">
        <v>9.4E-2</v>
      </c>
      <c r="N1466" s="517">
        <v>0</v>
      </c>
      <c r="O1466" s="517">
        <v>2.5999999999999999E-2</v>
      </c>
      <c r="P1466" s="517"/>
      <c r="Q1466" s="517">
        <v>0.25</v>
      </c>
      <c r="R1466" s="518"/>
      <c r="S1466" s="519">
        <f t="shared" si="123"/>
        <v>0.627</v>
      </c>
      <c r="T1466" s="520">
        <f t="shared" si="124"/>
        <v>0.373</v>
      </c>
      <c r="U1466" s="521">
        <f t="shared" si="125"/>
        <v>0.373</v>
      </c>
      <c r="V1466" s="522">
        <v>2021</v>
      </c>
      <c r="W1466" s="523" t="s">
        <v>789</v>
      </c>
      <c r="X1466" s="524" t="s">
        <v>396</v>
      </c>
      <c r="Y1466" s="64" t="s">
        <v>271</v>
      </c>
    </row>
    <row r="1467" spans="3:25" ht="14.25" customHeight="1" x14ac:dyDescent="0.2">
      <c r="C1467" s="509" t="str">
        <f t="shared" si="122"/>
        <v>United States | RMPA | 2023</v>
      </c>
      <c r="D1467" s="510" t="s">
        <v>415</v>
      </c>
      <c r="E1467" s="511">
        <v>2023</v>
      </c>
      <c r="F1467" s="512"/>
      <c r="G1467" s="513"/>
      <c r="H1467" s="513"/>
      <c r="I1467" s="514"/>
      <c r="J1467" s="514"/>
      <c r="K1467" s="515"/>
      <c r="L1467" s="516"/>
      <c r="M1467" s="517"/>
      <c r="N1467" s="517"/>
      <c r="O1467" s="517"/>
      <c r="P1467" s="517"/>
      <c r="Q1467" s="517"/>
      <c r="R1467" s="518"/>
      <c r="S1467" s="519" t="str">
        <f t="shared" si="123"/>
        <v/>
      </c>
      <c r="T1467" s="520" t="str">
        <f t="shared" si="124"/>
        <v/>
      </c>
      <c r="U1467" s="521" t="str">
        <f t="shared" si="125"/>
        <v/>
      </c>
      <c r="V1467" s="522"/>
      <c r="W1467" s="523"/>
      <c r="X1467" s="524"/>
      <c r="Y1467" s="64" t="s">
        <v>271</v>
      </c>
    </row>
    <row r="1468" spans="3:25" ht="14.25" customHeight="1" x14ac:dyDescent="0.2">
      <c r="C1468" s="509" t="str">
        <f t="shared" si="122"/>
        <v>United States | RMPA | 2024</v>
      </c>
      <c r="D1468" s="510" t="s">
        <v>415</v>
      </c>
      <c r="E1468" s="511">
        <v>2024</v>
      </c>
      <c r="F1468" s="512"/>
      <c r="G1468" s="513"/>
      <c r="H1468" s="513"/>
      <c r="I1468" s="514"/>
      <c r="J1468" s="514"/>
      <c r="K1468" s="515"/>
      <c r="L1468" s="516"/>
      <c r="M1468" s="517"/>
      <c r="N1468" s="517"/>
      <c r="O1468" s="517"/>
      <c r="P1468" s="517"/>
      <c r="Q1468" s="517"/>
      <c r="R1468" s="518"/>
      <c r="S1468" s="519" t="str">
        <f t="shared" si="123"/>
        <v/>
      </c>
      <c r="T1468" s="520" t="str">
        <f t="shared" si="124"/>
        <v/>
      </c>
      <c r="U1468" s="521" t="str">
        <f t="shared" si="125"/>
        <v/>
      </c>
      <c r="V1468" s="522"/>
      <c r="W1468" s="523"/>
      <c r="X1468" s="524"/>
      <c r="Y1468" s="64" t="s">
        <v>271</v>
      </c>
    </row>
    <row r="1469" spans="3:25" ht="14.25" customHeight="1" x14ac:dyDescent="0.2">
      <c r="C1469" s="509" t="str">
        <f t="shared" si="122"/>
        <v>United States | RMPA | 2025</v>
      </c>
      <c r="D1469" s="510" t="s">
        <v>415</v>
      </c>
      <c r="E1469" s="511">
        <v>2025</v>
      </c>
      <c r="F1469" s="512"/>
      <c r="G1469" s="513"/>
      <c r="H1469" s="513"/>
      <c r="I1469" s="514"/>
      <c r="J1469" s="514"/>
      <c r="K1469" s="515"/>
      <c r="L1469" s="516"/>
      <c r="M1469" s="517"/>
      <c r="N1469" s="517"/>
      <c r="O1469" s="517"/>
      <c r="P1469" s="517"/>
      <c r="Q1469" s="517"/>
      <c r="R1469" s="518"/>
      <c r="S1469" s="519" t="str">
        <f t="shared" si="123"/>
        <v/>
      </c>
      <c r="T1469" s="520" t="str">
        <f t="shared" si="124"/>
        <v/>
      </c>
      <c r="U1469" s="521" t="str">
        <f t="shared" si="125"/>
        <v/>
      </c>
      <c r="V1469" s="522"/>
      <c r="W1469" s="523"/>
      <c r="X1469" s="524"/>
      <c r="Y1469" s="64" t="s">
        <v>271</v>
      </c>
    </row>
    <row r="1470" spans="3:25" ht="14.25" customHeight="1" x14ac:dyDescent="0.2">
      <c r="C1470" s="509" t="str">
        <f t="shared" si="122"/>
        <v>United States | RMPA | 2026</v>
      </c>
      <c r="D1470" s="510" t="s">
        <v>415</v>
      </c>
      <c r="E1470" s="511">
        <v>2026</v>
      </c>
      <c r="F1470" s="512"/>
      <c r="G1470" s="513"/>
      <c r="H1470" s="513"/>
      <c r="I1470" s="514"/>
      <c r="J1470" s="514"/>
      <c r="K1470" s="515"/>
      <c r="L1470" s="516"/>
      <c r="M1470" s="517"/>
      <c r="N1470" s="517"/>
      <c r="O1470" s="517"/>
      <c r="P1470" s="517"/>
      <c r="Q1470" s="517"/>
      <c r="R1470" s="518"/>
      <c r="S1470" s="519" t="str">
        <f t="shared" si="123"/>
        <v/>
      </c>
      <c r="T1470" s="520" t="str">
        <f t="shared" si="124"/>
        <v/>
      </c>
      <c r="U1470" s="521" t="str">
        <f t="shared" si="125"/>
        <v/>
      </c>
      <c r="V1470" s="522"/>
      <c r="W1470" s="523"/>
      <c r="X1470" s="524"/>
      <c r="Y1470" s="64" t="s">
        <v>271</v>
      </c>
    </row>
    <row r="1471" spans="3:25" ht="14.25" customHeight="1" x14ac:dyDescent="0.2">
      <c r="C1471" s="509" t="str">
        <f t="shared" si="122"/>
        <v>United States | RMPA | 2027</v>
      </c>
      <c r="D1471" s="510" t="s">
        <v>415</v>
      </c>
      <c r="E1471" s="511">
        <v>2027</v>
      </c>
      <c r="F1471" s="512"/>
      <c r="G1471" s="513"/>
      <c r="H1471" s="513"/>
      <c r="I1471" s="514"/>
      <c r="J1471" s="514"/>
      <c r="K1471" s="515"/>
      <c r="L1471" s="516"/>
      <c r="M1471" s="517"/>
      <c r="N1471" s="517"/>
      <c r="O1471" s="517"/>
      <c r="P1471" s="517"/>
      <c r="Q1471" s="517"/>
      <c r="R1471" s="518"/>
      <c r="S1471" s="519" t="str">
        <f t="shared" si="123"/>
        <v/>
      </c>
      <c r="T1471" s="520" t="str">
        <f t="shared" si="124"/>
        <v/>
      </c>
      <c r="U1471" s="521" t="str">
        <f t="shared" si="125"/>
        <v/>
      </c>
      <c r="V1471" s="522"/>
      <c r="W1471" s="523"/>
      <c r="X1471" s="524"/>
      <c r="Y1471" s="64" t="s">
        <v>271</v>
      </c>
    </row>
    <row r="1472" spans="3:25" ht="14.25" customHeight="1" x14ac:dyDescent="0.2">
      <c r="C1472" s="509" t="str">
        <f t="shared" si="122"/>
        <v>United States | RMPA | 2028</v>
      </c>
      <c r="D1472" s="510" t="s">
        <v>415</v>
      </c>
      <c r="E1472" s="511">
        <v>2028</v>
      </c>
      <c r="F1472" s="512"/>
      <c r="G1472" s="513"/>
      <c r="H1472" s="513"/>
      <c r="I1472" s="514"/>
      <c r="J1472" s="514"/>
      <c r="K1472" s="515"/>
      <c r="L1472" s="516"/>
      <c r="M1472" s="517"/>
      <c r="N1472" s="517"/>
      <c r="O1472" s="517"/>
      <c r="P1472" s="517"/>
      <c r="Q1472" s="517"/>
      <c r="R1472" s="518"/>
      <c r="S1472" s="519" t="str">
        <f t="shared" si="123"/>
        <v/>
      </c>
      <c r="T1472" s="520" t="str">
        <f t="shared" si="124"/>
        <v/>
      </c>
      <c r="U1472" s="521" t="str">
        <f t="shared" si="125"/>
        <v/>
      </c>
      <c r="V1472" s="522"/>
      <c r="W1472" s="523"/>
      <c r="X1472" s="524"/>
      <c r="Y1472" s="64" t="s">
        <v>271</v>
      </c>
    </row>
    <row r="1473" spans="3:25" ht="14.25" customHeight="1" x14ac:dyDescent="0.2">
      <c r="C1473" s="509" t="str">
        <f t="shared" si="122"/>
        <v>United States | RMPA | 2029</v>
      </c>
      <c r="D1473" s="510" t="s">
        <v>415</v>
      </c>
      <c r="E1473" s="511">
        <v>2029</v>
      </c>
      <c r="F1473" s="512"/>
      <c r="G1473" s="513"/>
      <c r="H1473" s="513"/>
      <c r="I1473" s="514"/>
      <c r="J1473" s="514"/>
      <c r="K1473" s="515"/>
      <c r="L1473" s="516"/>
      <c r="M1473" s="517"/>
      <c r="N1473" s="517"/>
      <c r="O1473" s="517"/>
      <c r="P1473" s="517"/>
      <c r="Q1473" s="517"/>
      <c r="R1473" s="518"/>
      <c r="S1473" s="519" t="str">
        <f t="shared" si="123"/>
        <v/>
      </c>
      <c r="T1473" s="520" t="str">
        <f t="shared" si="124"/>
        <v/>
      </c>
      <c r="U1473" s="521" t="str">
        <f t="shared" si="125"/>
        <v/>
      </c>
      <c r="V1473" s="522"/>
      <c r="W1473" s="523"/>
      <c r="X1473" s="524"/>
      <c r="Y1473" s="64" t="s">
        <v>271</v>
      </c>
    </row>
    <row r="1474" spans="3:25" ht="14.25" customHeight="1" thickBot="1" x14ac:dyDescent="0.25">
      <c r="C1474" s="525" t="str">
        <f t="shared" si="122"/>
        <v>United States | RMPA | 2030</v>
      </c>
      <c r="D1474" s="526" t="s">
        <v>415</v>
      </c>
      <c r="E1474" s="527">
        <v>2030</v>
      </c>
      <c r="F1474" s="528"/>
      <c r="G1474" s="529"/>
      <c r="H1474" s="529"/>
      <c r="I1474" s="530"/>
      <c r="J1474" s="530"/>
      <c r="K1474" s="531"/>
      <c r="L1474" s="532"/>
      <c r="M1474" s="533"/>
      <c r="N1474" s="533"/>
      <c r="O1474" s="533"/>
      <c r="P1474" s="533"/>
      <c r="Q1474" s="533"/>
      <c r="R1474" s="534"/>
      <c r="S1474" s="535" t="str">
        <f t="shared" si="123"/>
        <v/>
      </c>
      <c r="T1474" s="536" t="str">
        <f t="shared" si="124"/>
        <v/>
      </c>
      <c r="U1474" s="537" t="str">
        <f t="shared" si="125"/>
        <v/>
      </c>
      <c r="V1474" s="538"/>
      <c r="W1474" s="539"/>
      <c r="X1474" s="540"/>
      <c r="Y1474" s="64" t="s">
        <v>271</v>
      </c>
    </row>
    <row r="1475" spans="3:25" ht="14.25" customHeight="1" x14ac:dyDescent="0.2">
      <c r="C1475" s="493" t="str">
        <f t="shared" si="122"/>
        <v>United States | SPNO | 2018</v>
      </c>
      <c r="D1475" s="494" t="s">
        <v>416</v>
      </c>
      <c r="E1475" s="495">
        <v>2018</v>
      </c>
      <c r="F1475" s="496">
        <v>0.46945469323717198</v>
      </c>
      <c r="G1475" s="497">
        <v>1.5030560800692999E-3</v>
      </c>
      <c r="H1475" s="497">
        <v>0.11686441790036101</v>
      </c>
      <c r="I1475" s="498">
        <v>8.1546677680972911E-5</v>
      </c>
      <c r="J1475" s="498"/>
      <c r="K1475" s="499">
        <v>0.129482594726092</v>
      </c>
      <c r="L1475" s="500">
        <v>1.08228106445637E-3</v>
      </c>
      <c r="M1475" s="501">
        <v>1.5372607640684599E-3</v>
      </c>
      <c r="N1475" s="501">
        <v>0</v>
      </c>
      <c r="O1475" s="501">
        <v>5.39733893930163E-4</v>
      </c>
      <c r="P1475" s="501"/>
      <c r="Q1475" s="501">
        <v>0.27945441565617002</v>
      </c>
      <c r="R1475" s="502"/>
      <c r="S1475" s="503">
        <f t="shared" si="123"/>
        <v>0.71738630862137498</v>
      </c>
      <c r="T1475" s="504">
        <f t="shared" si="124"/>
        <v>0.41209628610471705</v>
      </c>
      <c r="U1475" s="505">
        <f t="shared" si="125"/>
        <v>0.28261369137862502</v>
      </c>
      <c r="V1475" s="506">
        <v>2018</v>
      </c>
      <c r="W1475" s="507" t="s">
        <v>392</v>
      </c>
      <c r="X1475" s="508" t="s">
        <v>396</v>
      </c>
      <c r="Y1475" s="64" t="s">
        <v>271</v>
      </c>
    </row>
    <row r="1476" spans="3:25" ht="14.25" customHeight="1" x14ac:dyDescent="0.2">
      <c r="C1476" s="509" t="str">
        <f t="shared" si="122"/>
        <v>United States | SPNO | 2019</v>
      </c>
      <c r="D1476" s="510" t="s">
        <v>416</v>
      </c>
      <c r="E1476" s="511">
        <v>2019</v>
      </c>
      <c r="F1476" s="512">
        <v>0.42199999999999999</v>
      </c>
      <c r="G1476" s="513">
        <v>2E-3</v>
      </c>
      <c r="H1476" s="513">
        <v>0.125</v>
      </c>
      <c r="I1476" s="514">
        <v>0</v>
      </c>
      <c r="J1476" s="514"/>
      <c r="K1476" s="515">
        <v>0.13200000000000001</v>
      </c>
      <c r="L1476" s="516">
        <v>1E-3</v>
      </c>
      <c r="M1476" s="517">
        <v>2E-3</v>
      </c>
      <c r="N1476" s="517">
        <v>0</v>
      </c>
      <c r="O1476" s="517">
        <v>1E-3</v>
      </c>
      <c r="P1476" s="517"/>
      <c r="Q1476" s="517">
        <v>0.315</v>
      </c>
      <c r="R1476" s="518"/>
      <c r="S1476" s="519">
        <f t="shared" si="123"/>
        <v>0.68100000000000005</v>
      </c>
      <c r="T1476" s="520">
        <f t="shared" si="124"/>
        <v>0.45100000000000001</v>
      </c>
      <c r="U1476" s="521">
        <f t="shared" si="125"/>
        <v>0.31900000000000001</v>
      </c>
      <c r="V1476" s="522">
        <v>2019</v>
      </c>
      <c r="W1476" s="523" t="s">
        <v>393</v>
      </c>
      <c r="X1476" s="524" t="s">
        <v>396</v>
      </c>
      <c r="Y1476" s="64" t="s">
        <v>271</v>
      </c>
    </row>
    <row r="1477" spans="3:25" ht="14.25" customHeight="1" x14ac:dyDescent="0.2">
      <c r="C1477" s="509" t="str">
        <f t="shared" si="122"/>
        <v>United States | SPNO | 2020</v>
      </c>
      <c r="D1477" s="510" t="s">
        <v>416</v>
      </c>
      <c r="E1477" s="511">
        <v>2020</v>
      </c>
      <c r="F1477" s="512">
        <v>0.42199999999999999</v>
      </c>
      <c r="G1477" s="513">
        <v>2E-3</v>
      </c>
      <c r="H1477" s="513">
        <v>0.125</v>
      </c>
      <c r="I1477" s="514">
        <v>0</v>
      </c>
      <c r="J1477" s="514"/>
      <c r="K1477" s="515">
        <v>0.13200000000000001</v>
      </c>
      <c r="L1477" s="516">
        <v>1E-3</v>
      </c>
      <c r="M1477" s="517">
        <v>2E-3</v>
      </c>
      <c r="N1477" s="517">
        <v>0</v>
      </c>
      <c r="O1477" s="517">
        <v>1E-3</v>
      </c>
      <c r="P1477" s="517"/>
      <c r="Q1477" s="517">
        <v>0.315</v>
      </c>
      <c r="R1477" s="518"/>
      <c r="S1477" s="519">
        <f t="shared" si="123"/>
        <v>0.68100000000000005</v>
      </c>
      <c r="T1477" s="520">
        <f t="shared" si="124"/>
        <v>0.45100000000000001</v>
      </c>
      <c r="U1477" s="521">
        <f t="shared" si="125"/>
        <v>0.31900000000000001</v>
      </c>
      <c r="V1477" s="522">
        <v>2019</v>
      </c>
      <c r="W1477" s="523" t="s">
        <v>393</v>
      </c>
      <c r="X1477" s="524" t="s">
        <v>396</v>
      </c>
      <c r="Y1477" s="64" t="s">
        <v>271</v>
      </c>
    </row>
    <row r="1478" spans="3:25" ht="14.25" customHeight="1" x14ac:dyDescent="0.2">
      <c r="C1478" s="509" t="str">
        <f t="shared" si="122"/>
        <v>United States | SPNO | 2021</v>
      </c>
      <c r="D1478" s="510" t="s">
        <v>416</v>
      </c>
      <c r="E1478" s="511">
        <v>2021</v>
      </c>
      <c r="F1478" s="512">
        <v>0.371</v>
      </c>
      <c r="G1478" s="513">
        <v>2E-3</v>
      </c>
      <c r="H1478" s="513">
        <v>0.11700000000000001</v>
      </c>
      <c r="I1478" s="514">
        <v>0</v>
      </c>
      <c r="J1478" s="514"/>
      <c r="K1478" s="515">
        <v>0.151</v>
      </c>
      <c r="L1478" s="516">
        <v>1E-3</v>
      </c>
      <c r="M1478" s="517">
        <v>3.0000000000000001E-3</v>
      </c>
      <c r="N1478" s="517">
        <v>0</v>
      </c>
      <c r="O1478" s="517">
        <v>1E-3</v>
      </c>
      <c r="P1478" s="517"/>
      <c r="Q1478" s="517">
        <v>0.35399999999999998</v>
      </c>
      <c r="R1478" s="518"/>
      <c r="S1478" s="519">
        <f t="shared" si="123"/>
        <v>0.64100000000000001</v>
      </c>
      <c r="T1478" s="520">
        <f t="shared" si="124"/>
        <v>0.51</v>
      </c>
      <c r="U1478" s="521">
        <f t="shared" si="125"/>
        <v>0.35899999999999999</v>
      </c>
      <c r="V1478" s="522">
        <v>2020</v>
      </c>
      <c r="W1478" s="523" t="s">
        <v>394</v>
      </c>
      <c r="X1478" s="524" t="s">
        <v>396</v>
      </c>
      <c r="Y1478" s="64" t="s">
        <v>271</v>
      </c>
    </row>
    <row r="1479" spans="3:25" ht="14.25" customHeight="1" x14ac:dyDescent="0.2">
      <c r="C1479" s="509" t="str">
        <f t="shared" ref="C1479:C1542" si="126">D1479&amp;" | "&amp;E1479</f>
        <v>United States | SPNO | 2022</v>
      </c>
      <c r="D1479" s="510" t="s">
        <v>416</v>
      </c>
      <c r="E1479" s="511">
        <v>2022</v>
      </c>
      <c r="F1479" s="512">
        <v>0.40600000000000003</v>
      </c>
      <c r="G1479" s="513">
        <v>4.0000000000000001E-3</v>
      </c>
      <c r="H1479" s="513">
        <v>9.5000000000000001E-2</v>
      </c>
      <c r="I1479" s="514">
        <v>0</v>
      </c>
      <c r="J1479" s="514"/>
      <c r="K1479" s="515">
        <v>0.11700000000000001</v>
      </c>
      <c r="L1479" s="516">
        <v>1E-3</v>
      </c>
      <c r="M1479" s="517">
        <v>2E-3</v>
      </c>
      <c r="N1479" s="517">
        <v>0</v>
      </c>
      <c r="O1479" s="517">
        <v>1E-3</v>
      </c>
      <c r="P1479" s="517"/>
      <c r="Q1479" s="517">
        <v>0.373</v>
      </c>
      <c r="R1479" s="518"/>
      <c r="S1479" s="519">
        <f t="shared" si="123"/>
        <v>0.623</v>
      </c>
      <c r="T1479" s="520">
        <f t="shared" si="124"/>
        <v>0.49399999999999999</v>
      </c>
      <c r="U1479" s="521">
        <f t="shared" si="125"/>
        <v>0.377</v>
      </c>
      <c r="V1479" s="522">
        <v>2021</v>
      </c>
      <c r="W1479" s="523" t="s">
        <v>789</v>
      </c>
      <c r="X1479" s="524" t="s">
        <v>396</v>
      </c>
      <c r="Y1479" s="64" t="s">
        <v>271</v>
      </c>
    </row>
    <row r="1480" spans="3:25" ht="14.25" customHeight="1" x14ac:dyDescent="0.2">
      <c r="C1480" s="509" t="str">
        <f t="shared" si="126"/>
        <v>United States | SPNO | 2023</v>
      </c>
      <c r="D1480" s="510" t="s">
        <v>416</v>
      </c>
      <c r="E1480" s="511">
        <v>2023</v>
      </c>
      <c r="F1480" s="512"/>
      <c r="G1480" s="513"/>
      <c r="H1480" s="513"/>
      <c r="I1480" s="514"/>
      <c r="J1480" s="514"/>
      <c r="K1480" s="515"/>
      <c r="L1480" s="516"/>
      <c r="M1480" s="517"/>
      <c r="N1480" s="517"/>
      <c r="O1480" s="517"/>
      <c r="P1480" s="517"/>
      <c r="Q1480" s="517"/>
      <c r="R1480" s="518"/>
      <c r="S1480" s="519" t="str">
        <f t="shared" si="123"/>
        <v/>
      </c>
      <c r="T1480" s="520" t="str">
        <f t="shared" si="124"/>
        <v/>
      </c>
      <c r="U1480" s="521" t="str">
        <f t="shared" si="125"/>
        <v/>
      </c>
      <c r="V1480" s="522"/>
      <c r="W1480" s="523"/>
      <c r="X1480" s="524"/>
      <c r="Y1480" s="64" t="s">
        <v>271</v>
      </c>
    </row>
    <row r="1481" spans="3:25" ht="14.25" customHeight="1" x14ac:dyDescent="0.2">
      <c r="C1481" s="509" t="str">
        <f t="shared" si="126"/>
        <v>United States | SPNO | 2024</v>
      </c>
      <c r="D1481" s="510" t="s">
        <v>416</v>
      </c>
      <c r="E1481" s="511">
        <v>2024</v>
      </c>
      <c r="F1481" s="512"/>
      <c r="G1481" s="513"/>
      <c r="H1481" s="513"/>
      <c r="I1481" s="514"/>
      <c r="J1481" s="514"/>
      <c r="K1481" s="515"/>
      <c r="L1481" s="516"/>
      <c r="M1481" s="517"/>
      <c r="N1481" s="517"/>
      <c r="O1481" s="517"/>
      <c r="P1481" s="517"/>
      <c r="Q1481" s="517"/>
      <c r="R1481" s="518"/>
      <c r="S1481" s="519" t="str">
        <f t="shared" si="123"/>
        <v/>
      </c>
      <c r="T1481" s="520" t="str">
        <f t="shared" si="124"/>
        <v/>
      </c>
      <c r="U1481" s="521" t="str">
        <f t="shared" si="125"/>
        <v/>
      </c>
      <c r="V1481" s="522"/>
      <c r="W1481" s="523"/>
      <c r="X1481" s="524"/>
      <c r="Y1481" s="64" t="s">
        <v>271</v>
      </c>
    </row>
    <row r="1482" spans="3:25" ht="14.25" customHeight="1" x14ac:dyDescent="0.2">
      <c r="C1482" s="509" t="str">
        <f t="shared" si="126"/>
        <v>United States | SPNO | 2025</v>
      </c>
      <c r="D1482" s="510" t="s">
        <v>416</v>
      </c>
      <c r="E1482" s="511">
        <v>2025</v>
      </c>
      <c r="F1482" s="512"/>
      <c r="G1482" s="513"/>
      <c r="H1482" s="513"/>
      <c r="I1482" s="514"/>
      <c r="J1482" s="514"/>
      <c r="K1482" s="515"/>
      <c r="L1482" s="516"/>
      <c r="M1482" s="517"/>
      <c r="N1482" s="517"/>
      <c r="O1482" s="517"/>
      <c r="P1482" s="517"/>
      <c r="Q1482" s="517"/>
      <c r="R1482" s="518"/>
      <c r="S1482" s="519" t="str">
        <f t="shared" si="123"/>
        <v/>
      </c>
      <c r="T1482" s="520" t="str">
        <f t="shared" si="124"/>
        <v/>
      </c>
      <c r="U1482" s="521" t="str">
        <f t="shared" si="125"/>
        <v/>
      </c>
      <c r="V1482" s="522"/>
      <c r="W1482" s="523"/>
      <c r="X1482" s="524"/>
      <c r="Y1482" s="64" t="s">
        <v>271</v>
      </c>
    </row>
    <row r="1483" spans="3:25" ht="14.25" customHeight="1" x14ac:dyDescent="0.2">
      <c r="C1483" s="509" t="str">
        <f t="shared" si="126"/>
        <v>United States | SPNO | 2026</v>
      </c>
      <c r="D1483" s="510" t="s">
        <v>416</v>
      </c>
      <c r="E1483" s="511">
        <v>2026</v>
      </c>
      <c r="F1483" s="512"/>
      <c r="G1483" s="513"/>
      <c r="H1483" s="513"/>
      <c r="I1483" s="514"/>
      <c r="J1483" s="514"/>
      <c r="K1483" s="515"/>
      <c r="L1483" s="516"/>
      <c r="M1483" s="517"/>
      <c r="N1483" s="517"/>
      <c r="O1483" s="517"/>
      <c r="P1483" s="517"/>
      <c r="Q1483" s="517"/>
      <c r="R1483" s="518"/>
      <c r="S1483" s="519" t="str">
        <f t="shared" si="123"/>
        <v/>
      </c>
      <c r="T1483" s="520" t="str">
        <f t="shared" si="124"/>
        <v/>
      </c>
      <c r="U1483" s="521" t="str">
        <f t="shared" si="125"/>
        <v/>
      </c>
      <c r="V1483" s="522"/>
      <c r="W1483" s="523"/>
      <c r="X1483" s="524"/>
      <c r="Y1483" s="64" t="s">
        <v>271</v>
      </c>
    </row>
    <row r="1484" spans="3:25" ht="14.25" customHeight="1" x14ac:dyDescent="0.2">
      <c r="C1484" s="509" t="str">
        <f t="shared" si="126"/>
        <v>United States | SPNO | 2027</v>
      </c>
      <c r="D1484" s="510" t="s">
        <v>416</v>
      </c>
      <c r="E1484" s="511">
        <v>2027</v>
      </c>
      <c r="F1484" s="512"/>
      <c r="G1484" s="513"/>
      <c r="H1484" s="513"/>
      <c r="I1484" s="514"/>
      <c r="J1484" s="514"/>
      <c r="K1484" s="515"/>
      <c r="L1484" s="516"/>
      <c r="M1484" s="517"/>
      <c r="N1484" s="517"/>
      <c r="O1484" s="517"/>
      <c r="P1484" s="517"/>
      <c r="Q1484" s="517"/>
      <c r="R1484" s="518"/>
      <c r="S1484" s="519" t="str">
        <f t="shared" si="123"/>
        <v/>
      </c>
      <c r="T1484" s="520" t="str">
        <f t="shared" si="124"/>
        <v/>
      </c>
      <c r="U1484" s="521" t="str">
        <f t="shared" si="125"/>
        <v/>
      </c>
      <c r="V1484" s="522"/>
      <c r="W1484" s="523"/>
      <c r="X1484" s="524"/>
      <c r="Y1484" s="64" t="s">
        <v>271</v>
      </c>
    </row>
    <row r="1485" spans="3:25" ht="14.25" customHeight="1" x14ac:dyDescent="0.2">
      <c r="C1485" s="509" t="str">
        <f t="shared" si="126"/>
        <v>United States | SPNO | 2028</v>
      </c>
      <c r="D1485" s="510" t="s">
        <v>416</v>
      </c>
      <c r="E1485" s="511">
        <v>2028</v>
      </c>
      <c r="F1485" s="512"/>
      <c r="G1485" s="513"/>
      <c r="H1485" s="513"/>
      <c r="I1485" s="514"/>
      <c r="J1485" s="514"/>
      <c r="K1485" s="515"/>
      <c r="L1485" s="516"/>
      <c r="M1485" s="517"/>
      <c r="N1485" s="517"/>
      <c r="O1485" s="517"/>
      <c r="P1485" s="517"/>
      <c r="Q1485" s="517"/>
      <c r="R1485" s="518"/>
      <c r="S1485" s="519" t="str">
        <f t="shared" si="123"/>
        <v/>
      </c>
      <c r="T1485" s="520" t="str">
        <f t="shared" si="124"/>
        <v/>
      </c>
      <c r="U1485" s="521" t="str">
        <f t="shared" si="125"/>
        <v/>
      </c>
      <c r="V1485" s="522"/>
      <c r="W1485" s="523"/>
      <c r="X1485" s="524"/>
      <c r="Y1485" s="64" t="s">
        <v>271</v>
      </c>
    </row>
    <row r="1486" spans="3:25" ht="14.25" customHeight="1" x14ac:dyDescent="0.2">
      <c r="C1486" s="509" t="str">
        <f t="shared" si="126"/>
        <v>United States | SPNO | 2029</v>
      </c>
      <c r="D1486" s="510" t="s">
        <v>416</v>
      </c>
      <c r="E1486" s="511">
        <v>2029</v>
      </c>
      <c r="F1486" s="512"/>
      <c r="G1486" s="513"/>
      <c r="H1486" s="513"/>
      <c r="I1486" s="514"/>
      <c r="J1486" s="514"/>
      <c r="K1486" s="515"/>
      <c r="L1486" s="516"/>
      <c r="M1486" s="517"/>
      <c r="N1486" s="517"/>
      <c r="O1486" s="517"/>
      <c r="P1486" s="517"/>
      <c r="Q1486" s="517"/>
      <c r="R1486" s="518"/>
      <c r="S1486" s="519" t="str">
        <f t="shared" si="123"/>
        <v/>
      </c>
      <c r="T1486" s="520" t="str">
        <f t="shared" si="124"/>
        <v/>
      </c>
      <c r="U1486" s="521" t="str">
        <f t="shared" si="125"/>
        <v/>
      </c>
      <c r="V1486" s="522"/>
      <c r="W1486" s="523"/>
      <c r="X1486" s="524"/>
      <c r="Y1486" s="64" t="s">
        <v>271</v>
      </c>
    </row>
    <row r="1487" spans="3:25" ht="14.25" customHeight="1" thickBot="1" x14ac:dyDescent="0.25">
      <c r="C1487" s="525" t="str">
        <f t="shared" si="126"/>
        <v>United States | SPNO | 2030</v>
      </c>
      <c r="D1487" s="526" t="s">
        <v>416</v>
      </c>
      <c r="E1487" s="527">
        <v>2030</v>
      </c>
      <c r="F1487" s="528"/>
      <c r="G1487" s="529"/>
      <c r="H1487" s="529"/>
      <c r="I1487" s="530"/>
      <c r="J1487" s="530"/>
      <c r="K1487" s="531"/>
      <c r="L1487" s="532"/>
      <c r="M1487" s="533"/>
      <c r="N1487" s="533"/>
      <c r="O1487" s="533"/>
      <c r="P1487" s="533"/>
      <c r="Q1487" s="533"/>
      <c r="R1487" s="534"/>
      <c r="S1487" s="535" t="str">
        <f t="shared" si="123"/>
        <v/>
      </c>
      <c r="T1487" s="536" t="str">
        <f t="shared" si="124"/>
        <v/>
      </c>
      <c r="U1487" s="537" t="str">
        <f t="shared" si="125"/>
        <v/>
      </c>
      <c r="V1487" s="538"/>
      <c r="W1487" s="539"/>
      <c r="X1487" s="540"/>
      <c r="Y1487" s="64" t="s">
        <v>271</v>
      </c>
    </row>
    <row r="1488" spans="3:25" ht="14.25" customHeight="1" x14ac:dyDescent="0.2">
      <c r="C1488" s="493" t="str">
        <f t="shared" si="126"/>
        <v>United States | SPSO | 2018</v>
      </c>
      <c r="D1488" s="494" t="s">
        <v>417</v>
      </c>
      <c r="E1488" s="495">
        <v>2018</v>
      </c>
      <c r="F1488" s="496">
        <v>0.30940436001434002</v>
      </c>
      <c r="G1488" s="497">
        <v>1.7027956338121E-2</v>
      </c>
      <c r="H1488" s="497">
        <v>0.39987089622222899</v>
      </c>
      <c r="I1488" s="498">
        <v>3.1658717043070088E-3</v>
      </c>
      <c r="J1488" s="498"/>
      <c r="K1488" s="499">
        <v>0</v>
      </c>
      <c r="L1488" s="500">
        <v>1.44041522254367E-2</v>
      </c>
      <c r="M1488" s="501">
        <v>2.8068608197227399E-2</v>
      </c>
      <c r="N1488" s="501">
        <v>0</v>
      </c>
      <c r="O1488" s="501">
        <v>4.0101557851237703E-3</v>
      </c>
      <c r="P1488" s="501"/>
      <c r="Q1488" s="501">
        <v>0.224047999513215</v>
      </c>
      <c r="R1488" s="502"/>
      <c r="S1488" s="503">
        <f t="shared" si="123"/>
        <v>0.72946908427899715</v>
      </c>
      <c r="T1488" s="504">
        <f t="shared" si="124"/>
        <v>0.27053091572100285</v>
      </c>
      <c r="U1488" s="505">
        <f t="shared" si="125"/>
        <v>0.27053091572100285</v>
      </c>
      <c r="V1488" s="506">
        <v>2018</v>
      </c>
      <c r="W1488" s="507" t="s">
        <v>392</v>
      </c>
      <c r="X1488" s="508" t="s">
        <v>396</v>
      </c>
      <c r="Y1488" s="64" t="s">
        <v>271</v>
      </c>
    </row>
    <row r="1489" spans="3:25" ht="14.25" customHeight="1" x14ac:dyDescent="0.2">
      <c r="C1489" s="509" t="str">
        <f t="shared" si="126"/>
        <v>United States | SPSO | 2019</v>
      </c>
      <c r="D1489" s="510" t="s">
        <v>417</v>
      </c>
      <c r="E1489" s="511">
        <v>2019</v>
      </c>
      <c r="F1489" s="512">
        <v>0.223</v>
      </c>
      <c r="G1489" s="513">
        <v>1.0999999999999999E-2</v>
      </c>
      <c r="H1489" s="513">
        <v>0.442</v>
      </c>
      <c r="I1489" s="514">
        <v>3.0000000000000001E-3</v>
      </c>
      <c r="J1489" s="514"/>
      <c r="K1489" s="515">
        <v>0</v>
      </c>
      <c r="L1489" s="516">
        <v>1.4999999999999999E-2</v>
      </c>
      <c r="M1489" s="517">
        <v>0.05</v>
      </c>
      <c r="N1489" s="517">
        <v>0</v>
      </c>
      <c r="O1489" s="517">
        <v>4.0000000000000001E-3</v>
      </c>
      <c r="P1489" s="517"/>
      <c r="Q1489" s="517">
        <v>0.251</v>
      </c>
      <c r="R1489" s="518"/>
      <c r="S1489" s="519">
        <f t="shared" si="123"/>
        <v>0.67999999999999994</v>
      </c>
      <c r="T1489" s="520">
        <f t="shared" si="124"/>
        <v>0.32</v>
      </c>
      <c r="U1489" s="521">
        <f t="shared" si="125"/>
        <v>0.32</v>
      </c>
      <c r="V1489" s="522">
        <v>2019</v>
      </c>
      <c r="W1489" s="523" t="s">
        <v>393</v>
      </c>
      <c r="X1489" s="524" t="s">
        <v>396</v>
      </c>
      <c r="Y1489" s="64" t="s">
        <v>271</v>
      </c>
    </row>
    <row r="1490" spans="3:25" ht="14.25" customHeight="1" x14ac:dyDescent="0.2">
      <c r="C1490" s="509" t="str">
        <f t="shared" si="126"/>
        <v>United States | SPSO | 2020</v>
      </c>
      <c r="D1490" s="510" t="s">
        <v>417</v>
      </c>
      <c r="E1490" s="511">
        <v>2020</v>
      </c>
      <c r="F1490" s="512">
        <v>0.223</v>
      </c>
      <c r="G1490" s="513">
        <v>1.0999999999999999E-2</v>
      </c>
      <c r="H1490" s="513">
        <v>0.442</v>
      </c>
      <c r="I1490" s="514">
        <v>3.0000000000000001E-3</v>
      </c>
      <c r="J1490" s="514"/>
      <c r="K1490" s="515">
        <v>0</v>
      </c>
      <c r="L1490" s="516">
        <v>1.4999999999999999E-2</v>
      </c>
      <c r="M1490" s="517">
        <v>0.05</v>
      </c>
      <c r="N1490" s="517">
        <v>0</v>
      </c>
      <c r="O1490" s="517">
        <v>4.0000000000000001E-3</v>
      </c>
      <c r="P1490" s="517"/>
      <c r="Q1490" s="517">
        <v>0.251</v>
      </c>
      <c r="R1490" s="518"/>
      <c r="S1490" s="519">
        <f t="shared" si="123"/>
        <v>0.67999999999999994</v>
      </c>
      <c r="T1490" s="520">
        <f t="shared" si="124"/>
        <v>0.32</v>
      </c>
      <c r="U1490" s="521">
        <f t="shared" si="125"/>
        <v>0.32</v>
      </c>
      <c r="V1490" s="522">
        <v>2019</v>
      </c>
      <c r="W1490" s="523" t="s">
        <v>393</v>
      </c>
      <c r="X1490" s="524" t="s">
        <v>396</v>
      </c>
      <c r="Y1490" s="64" t="s">
        <v>271</v>
      </c>
    </row>
    <row r="1491" spans="3:25" ht="14.25" customHeight="1" x14ac:dyDescent="0.2">
      <c r="C1491" s="509" t="str">
        <f t="shared" si="126"/>
        <v>United States | SPSO | 2021</v>
      </c>
      <c r="D1491" s="510" t="s">
        <v>417</v>
      </c>
      <c r="E1491" s="511">
        <v>2021</v>
      </c>
      <c r="F1491" s="512">
        <v>0.18099999999999999</v>
      </c>
      <c r="G1491" s="513">
        <v>1.4999999999999999E-2</v>
      </c>
      <c r="H1491" s="513">
        <v>0.46400000000000002</v>
      </c>
      <c r="I1491" s="514">
        <v>4.0000000000000001E-3</v>
      </c>
      <c r="J1491" s="514"/>
      <c r="K1491" s="515">
        <v>0</v>
      </c>
      <c r="L1491" s="516">
        <v>1.4999999999999999E-2</v>
      </c>
      <c r="M1491" s="517">
        <v>4.3999999999999997E-2</v>
      </c>
      <c r="N1491" s="517">
        <v>0</v>
      </c>
      <c r="O1491" s="517">
        <v>4.0000000000000001E-3</v>
      </c>
      <c r="P1491" s="517"/>
      <c r="Q1491" s="517">
        <v>0.27200000000000002</v>
      </c>
      <c r="R1491" s="518"/>
      <c r="S1491" s="519">
        <f t="shared" si="123"/>
        <v>0.66500000000000004</v>
      </c>
      <c r="T1491" s="520">
        <f t="shared" si="124"/>
        <v>0.33500000000000002</v>
      </c>
      <c r="U1491" s="521">
        <f t="shared" si="125"/>
        <v>0.33500000000000002</v>
      </c>
      <c r="V1491" s="522">
        <v>2020</v>
      </c>
      <c r="W1491" s="523" t="s">
        <v>394</v>
      </c>
      <c r="X1491" s="524" t="s">
        <v>396</v>
      </c>
      <c r="Y1491" s="64" t="s">
        <v>271</v>
      </c>
    </row>
    <row r="1492" spans="3:25" ht="14.25" customHeight="1" x14ac:dyDescent="0.2">
      <c r="C1492" s="509" t="str">
        <f t="shared" si="126"/>
        <v>United States | SPSO | 2022</v>
      </c>
      <c r="D1492" s="510" t="s">
        <v>417</v>
      </c>
      <c r="E1492" s="511">
        <v>2022</v>
      </c>
      <c r="F1492" s="512">
        <v>0.26800000000000002</v>
      </c>
      <c r="G1492" s="513">
        <v>1.7000000000000001E-2</v>
      </c>
      <c r="H1492" s="513">
        <v>0.36</v>
      </c>
      <c r="I1492" s="514">
        <v>2E-3</v>
      </c>
      <c r="J1492" s="514"/>
      <c r="K1492" s="515">
        <v>0</v>
      </c>
      <c r="L1492" s="516">
        <v>1.2E-2</v>
      </c>
      <c r="M1492" s="517">
        <v>4.1000000000000002E-2</v>
      </c>
      <c r="N1492" s="517">
        <v>0</v>
      </c>
      <c r="O1492" s="517">
        <v>4.0000000000000001E-3</v>
      </c>
      <c r="P1492" s="517"/>
      <c r="Q1492" s="517">
        <v>0.29399999999999998</v>
      </c>
      <c r="R1492" s="518"/>
      <c r="S1492" s="519">
        <f t="shared" si="123"/>
        <v>0.64900000000000002</v>
      </c>
      <c r="T1492" s="520">
        <f t="shared" si="124"/>
        <v>0.35099999999999998</v>
      </c>
      <c r="U1492" s="521">
        <f t="shared" si="125"/>
        <v>0.35099999999999998</v>
      </c>
      <c r="V1492" s="522">
        <v>2021</v>
      </c>
      <c r="W1492" s="523" t="s">
        <v>789</v>
      </c>
      <c r="X1492" s="524" t="s">
        <v>396</v>
      </c>
      <c r="Y1492" s="64" t="s">
        <v>271</v>
      </c>
    </row>
    <row r="1493" spans="3:25" ht="14.25" customHeight="1" x14ac:dyDescent="0.2">
      <c r="C1493" s="509" t="str">
        <f t="shared" si="126"/>
        <v>United States | SPSO | 2023</v>
      </c>
      <c r="D1493" s="510" t="s">
        <v>417</v>
      </c>
      <c r="E1493" s="511">
        <v>2023</v>
      </c>
      <c r="F1493" s="512"/>
      <c r="G1493" s="513"/>
      <c r="H1493" s="513"/>
      <c r="I1493" s="514"/>
      <c r="J1493" s="514"/>
      <c r="K1493" s="515"/>
      <c r="L1493" s="516"/>
      <c r="M1493" s="517"/>
      <c r="N1493" s="517"/>
      <c r="O1493" s="517"/>
      <c r="P1493" s="517"/>
      <c r="Q1493" s="517"/>
      <c r="R1493" s="518"/>
      <c r="S1493" s="519" t="str">
        <f t="shared" ref="S1493:S1556" si="127">IFERROR(1-U1493,"")</f>
        <v/>
      </c>
      <c r="T1493" s="520" t="str">
        <f t="shared" ref="T1493:T1556" si="128">IF(AND(ISBLANK(F1493),ISBLANK(H1493),ISBLANK(Q1493),ISBLANK(M1493)),"",SUM(K1493:R1493))</f>
        <v/>
      </c>
      <c r="U1493" s="521" t="str">
        <f t="shared" ref="U1493:U1556" si="129">IF(AND(ISBLANK(F1493),ISBLANK(H1493),ISBLANK(Q1493),ISBLANK(M1493)),"",SUM(L1493:R1493))</f>
        <v/>
      </c>
      <c r="V1493" s="522"/>
      <c r="W1493" s="523"/>
      <c r="X1493" s="524"/>
      <c r="Y1493" s="64" t="s">
        <v>271</v>
      </c>
    </row>
    <row r="1494" spans="3:25" ht="14.25" customHeight="1" x14ac:dyDescent="0.2">
      <c r="C1494" s="509" t="str">
        <f t="shared" si="126"/>
        <v>United States | SPSO | 2024</v>
      </c>
      <c r="D1494" s="510" t="s">
        <v>417</v>
      </c>
      <c r="E1494" s="511">
        <v>2024</v>
      </c>
      <c r="F1494" s="512"/>
      <c r="G1494" s="513"/>
      <c r="H1494" s="513"/>
      <c r="I1494" s="514"/>
      <c r="J1494" s="514"/>
      <c r="K1494" s="515"/>
      <c r="L1494" s="516"/>
      <c r="M1494" s="517"/>
      <c r="N1494" s="517"/>
      <c r="O1494" s="517"/>
      <c r="P1494" s="517"/>
      <c r="Q1494" s="517"/>
      <c r="R1494" s="518"/>
      <c r="S1494" s="519" t="str">
        <f t="shared" si="127"/>
        <v/>
      </c>
      <c r="T1494" s="520" t="str">
        <f t="shared" si="128"/>
        <v/>
      </c>
      <c r="U1494" s="521" t="str">
        <f t="shared" si="129"/>
        <v/>
      </c>
      <c r="V1494" s="522"/>
      <c r="W1494" s="523"/>
      <c r="X1494" s="524"/>
      <c r="Y1494" s="64" t="s">
        <v>271</v>
      </c>
    </row>
    <row r="1495" spans="3:25" ht="14.25" customHeight="1" x14ac:dyDescent="0.2">
      <c r="C1495" s="509" t="str">
        <f t="shared" si="126"/>
        <v>United States | SPSO | 2025</v>
      </c>
      <c r="D1495" s="510" t="s">
        <v>417</v>
      </c>
      <c r="E1495" s="511">
        <v>2025</v>
      </c>
      <c r="F1495" s="512"/>
      <c r="G1495" s="513"/>
      <c r="H1495" s="513"/>
      <c r="I1495" s="514"/>
      <c r="J1495" s="514"/>
      <c r="K1495" s="515"/>
      <c r="L1495" s="516"/>
      <c r="M1495" s="517"/>
      <c r="N1495" s="517"/>
      <c r="O1495" s="517"/>
      <c r="P1495" s="517"/>
      <c r="Q1495" s="517"/>
      <c r="R1495" s="518"/>
      <c r="S1495" s="519" t="str">
        <f t="shared" si="127"/>
        <v/>
      </c>
      <c r="T1495" s="520" t="str">
        <f t="shared" si="128"/>
        <v/>
      </c>
      <c r="U1495" s="521" t="str">
        <f t="shared" si="129"/>
        <v/>
      </c>
      <c r="V1495" s="522"/>
      <c r="W1495" s="523"/>
      <c r="X1495" s="524"/>
      <c r="Y1495" s="64" t="s">
        <v>271</v>
      </c>
    </row>
    <row r="1496" spans="3:25" ht="14.25" customHeight="1" x14ac:dyDescent="0.2">
      <c r="C1496" s="509" t="str">
        <f t="shared" si="126"/>
        <v>United States | SPSO | 2026</v>
      </c>
      <c r="D1496" s="510" t="s">
        <v>417</v>
      </c>
      <c r="E1496" s="511">
        <v>2026</v>
      </c>
      <c r="F1496" s="512"/>
      <c r="G1496" s="513"/>
      <c r="H1496" s="513"/>
      <c r="I1496" s="514"/>
      <c r="J1496" s="514"/>
      <c r="K1496" s="515"/>
      <c r="L1496" s="516"/>
      <c r="M1496" s="517"/>
      <c r="N1496" s="517"/>
      <c r="O1496" s="517"/>
      <c r="P1496" s="517"/>
      <c r="Q1496" s="517"/>
      <c r="R1496" s="518"/>
      <c r="S1496" s="519" t="str">
        <f t="shared" si="127"/>
        <v/>
      </c>
      <c r="T1496" s="520" t="str">
        <f t="shared" si="128"/>
        <v/>
      </c>
      <c r="U1496" s="521" t="str">
        <f t="shared" si="129"/>
        <v/>
      </c>
      <c r="V1496" s="522"/>
      <c r="W1496" s="523"/>
      <c r="X1496" s="524"/>
      <c r="Y1496" s="64" t="s">
        <v>271</v>
      </c>
    </row>
    <row r="1497" spans="3:25" ht="14.25" customHeight="1" x14ac:dyDescent="0.2">
      <c r="C1497" s="509" t="str">
        <f t="shared" si="126"/>
        <v>United States | SPSO | 2027</v>
      </c>
      <c r="D1497" s="510" t="s">
        <v>417</v>
      </c>
      <c r="E1497" s="511">
        <v>2027</v>
      </c>
      <c r="F1497" s="512"/>
      <c r="G1497" s="513"/>
      <c r="H1497" s="513"/>
      <c r="I1497" s="514"/>
      <c r="J1497" s="514"/>
      <c r="K1497" s="515"/>
      <c r="L1497" s="516"/>
      <c r="M1497" s="517"/>
      <c r="N1497" s="517"/>
      <c r="O1497" s="517"/>
      <c r="P1497" s="517"/>
      <c r="Q1497" s="517"/>
      <c r="R1497" s="518"/>
      <c r="S1497" s="519" t="str">
        <f t="shared" si="127"/>
        <v/>
      </c>
      <c r="T1497" s="520" t="str">
        <f t="shared" si="128"/>
        <v/>
      </c>
      <c r="U1497" s="521" t="str">
        <f t="shared" si="129"/>
        <v/>
      </c>
      <c r="V1497" s="522"/>
      <c r="W1497" s="523"/>
      <c r="X1497" s="524"/>
      <c r="Y1497" s="64" t="s">
        <v>271</v>
      </c>
    </row>
    <row r="1498" spans="3:25" ht="14.25" customHeight="1" x14ac:dyDescent="0.2">
      <c r="C1498" s="509" t="str">
        <f t="shared" si="126"/>
        <v>United States | SPSO | 2028</v>
      </c>
      <c r="D1498" s="510" t="s">
        <v>417</v>
      </c>
      <c r="E1498" s="511">
        <v>2028</v>
      </c>
      <c r="F1498" s="512"/>
      <c r="G1498" s="513"/>
      <c r="H1498" s="513"/>
      <c r="I1498" s="514"/>
      <c r="J1498" s="514"/>
      <c r="K1498" s="515"/>
      <c r="L1498" s="516"/>
      <c r="M1498" s="517"/>
      <c r="N1498" s="517"/>
      <c r="O1498" s="517"/>
      <c r="P1498" s="517"/>
      <c r="Q1498" s="517"/>
      <c r="R1498" s="518"/>
      <c r="S1498" s="519" t="str">
        <f t="shared" si="127"/>
        <v/>
      </c>
      <c r="T1498" s="520" t="str">
        <f t="shared" si="128"/>
        <v/>
      </c>
      <c r="U1498" s="521" t="str">
        <f t="shared" si="129"/>
        <v/>
      </c>
      <c r="V1498" s="522"/>
      <c r="W1498" s="523"/>
      <c r="X1498" s="524"/>
      <c r="Y1498" s="64" t="s">
        <v>271</v>
      </c>
    </row>
    <row r="1499" spans="3:25" ht="14.25" customHeight="1" x14ac:dyDescent="0.2">
      <c r="C1499" s="509" t="str">
        <f t="shared" si="126"/>
        <v>United States | SPSO | 2029</v>
      </c>
      <c r="D1499" s="510" t="s">
        <v>417</v>
      </c>
      <c r="E1499" s="511">
        <v>2029</v>
      </c>
      <c r="F1499" s="512"/>
      <c r="G1499" s="513"/>
      <c r="H1499" s="513"/>
      <c r="I1499" s="514"/>
      <c r="J1499" s="514"/>
      <c r="K1499" s="515"/>
      <c r="L1499" s="516"/>
      <c r="M1499" s="517"/>
      <c r="N1499" s="517"/>
      <c r="O1499" s="517"/>
      <c r="P1499" s="517"/>
      <c r="Q1499" s="517"/>
      <c r="R1499" s="518"/>
      <c r="S1499" s="519" t="str">
        <f t="shared" si="127"/>
        <v/>
      </c>
      <c r="T1499" s="520" t="str">
        <f t="shared" si="128"/>
        <v/>
      </c>
      <c r="U1499" s="521" t="str">
        <f t="shared" si="129"/>
        <v/>
      </c>
      <c r="V1499" s="522"/>
      <c r="W1499" s="523"/>
      <c r="X1499" s="524"/>
      <c r="Y1499" s="64" t="s">
        <v>271</v>
      </c>
    </row>
    <row r="1500" spans="3:25" ht="14.25" customHeight="1" thickBot="1" x14ac:dyDescent="0.25">
      <c r="C1500" s="525" t="str">
        <f t="shared" si="126"/>
        <v>United States | SPSO | 2030</v>
      </c>
      <c r="D1500" s="526" t="s">
        <v>417</v>
      </c>
      <c r="E1500" s="527">
        <v>2030</v>
      </c>
      <c r="F1500" s="528"/>
      <c r="G1500" s="529"/>
      <c r="H1500" s="529"/>
      <c r="I1500" s="530"/>
      <c r="J1500" s="530"/>
      <c r="K1500" s="531"/>
      <c r="L1500" s="532"/>
      <c r="M1500" s="533"/>
      <c r="N1500" s="533"/>
      <c r="O1500" s="533"/>
      <c r="P1500" s="533"/>
      <c r="Q1500" s="533"/>
      <c r="R1500" s="534"/>
      <c r="S1500" s="535" t="str">
        <f t="shared" si="127"/>
        <v/>
      </c>
      <c r="T1500" s="536" t="str">
        <f t="shared" si="128"/>
        <v/>
      </c>
      <c r="U1500" s="537" t="str">
        <f t="shared" si="129"/>
        <v/>
      </c>
      <c r="V1500" s="538"/>
      <c r="W1500" s="539"/>
      <c r="X1500" s="540"/>
      <c r="Y1500" s="64" t="s">
        <v>271</v>
      </c>
    </row>
    <row r="1501" spans="3:25" ht="14.25" customHeight="1" x14ac:dyDescent="0.2">
      <c r="C1501" s="493" t="str">
        <f t="shared" si="126"/>
        <v>United States | SRMV | 2018</v>
      </c>
      <c r="D1501" s="494" t="s">
        <v>418</v>
      </c>
      <c r="E1501" s="495">
        <v>2018</v>
      </c>
      <c r="F1501" s="496">
        <v>0.16779510178180601</v>
      </c>
      <c r="G1501" s="497">
        <v>9.6939929513413393E-3</v>
      </c>
      <c r="H1501" s="497">
        <v>0.56541847090546904</v>
      </c>
      <c r="I1501" s="498">
        <v>1.9803194295719591E-2</v>
      </c>
      <c r="J1501" s="498"/>
      <c r="K1501" s="499">
        <v>0.20684342177995901</v>
      </c>
      <c r="L1501" s="500">
        <v>1.6159292295690301E-2</v>
      </c>
      <c r="M1501" s="501">
        <v>1.32019898091557E-2</v>
      </c>
      <c r="N1501" s="501">
        <v>0</v>
      </c>
      <c r="O1501" s="501">
        <v>1.0845361808600601E-3</v>
      </c>
      <c r="P1501" s="501"/>
      <c r="Q1501" s="501">
        <v>0</v>
      </c>
      <c r="R1501" s="502"/>
      <c r="S1501" s="503">
        <f t="shared" si="127"/>
        <v>0.96955418171429397</v>
      </c>
      <c r="T1501" s="504">
        <f t="shared" si="128"/>
        <v>0.2372892400656651</v>
      </c>
      <c r="U1501" s="505">
        <f t="shared" si="129"/>
        <v>3.0445818285706062E-2</v>
      </c>
      <c r="V1501" s="506">
        <v>2018</v>
      </c>
      <c r="W1501" s="507" t="s">
        <v>392</v>
      </c>
      <c r="X1501" s="508" t="s">
        <v>396</v>
      </c>
      <c r="Y1501" s="64" t="s">
        <v>271</v>
      </c>
    </row>
    <row r="1502" spans="3:25" ht="14.25" customHeight="1" x14ac:dyDescent="0.2">
      <c r="C1502" s="509" t="str">
        <f t="shared" si="126"/>
        <v>United States | SRMV | 2019</v>
      </c>
      <c r="D1502" s="510" t="s">
        <v>418</v>
      </c>
      <c r="E1502" s="511">
        <v>2019</v>
      </c>
      <c r="F1502" s="512">
        <v>0.114</v>
      </c>
      <c r="G1502" s="513">
        <v>8.9999999999999993E-3</v>
      </c>
      <c r="H1502" s="513">
        <v>0.60899999999999999</v>
      </c>
      <c r="I1502" s="514">
        <v>1.4999999999999999E-2</v>
      </c>
      <c r="J1502" s="514"/>
      <c r="K1502" s="515">
        <v>0.222</v>
      </c>
      <c r="L1502" s="516">
        <v>1.2999999999999999E-2</v>
      </c>
      <c r="M1502" s="517">
        <v>1.6E-2</v>
      </c>
      <c r="N1502" s="517">
        <v>0</v>
      </c>
      <c r="O1502" s="517">
        <v>1E-3</v>
      </c>
      <c r="P1502" s="517"/>
      <c r="Q1502" s="517">
        <v>0</v>
      </c>
      <c r="R1502" s="518"/>
      <c r="S1502" s="519">
        <f t="shared" si="127"/>
        <v>0.97</v>
      </c>
      <c r="T1502" s="520">
        <f t="shared" si="128"/>
        <v>0.252</v>
      </c>
      <c r="U1502" s="521">
        <f t="shared" si="129"/>
        <v>0.03</v>
      </c>
      <c r="V1502" s="522">
        <v>2019</v>
      </c>
      <c r="W1502" s="523" t="s">
        <v>393</v>
      </c>
      <c r="X1502" s="524" t="s">
        <v>396</v>
      </c>
      <c r="Y1502" s="64" t="s">
        <v>271</v>
      </c>
    </row>
    <row r="1503" spans="3:25" ht="14.25" customHeight="1" x14ac:dyDescent="0.2">
      <c r="C1503" s="509" t="str">
        <f t="shared" si="126"/>
        <v>United States | SRMV | 2020</v>
      </c>
      <c r="D1503" s="510" t="s">
        <v>418</v>
      </c>
      <c r="E1503" s="511">
        <v>2020</v>
      </c>
      <c r="F1503" s="512">
        <v>0.114</v>
      </c>
      <c r="G1503" s="513">
        <v>8.9999999999999993E-3</v>
      </c>
      <c r="H1503" s="513">
        <v>0.60899999999999999</v>
      </c>
      <c r="I1503" s="514">
        <v>1.4999999999999999E-2</v>
      </c>
      <c r="J1503" s="514"/>
      <c r="K1503" s="515">
        <v>0.222</v>
      </c>
      <c r="L1503" s="516">
        <v>1.2999999999999999E-2</v>
      </c>
      <c r="M1503" s="517">
        <v>1.6E-2</v>
      </c>
      <c r="N1503" s="517">
        <v>0</v>
      </c>
      <c r="O1503" s="517">
        <v>1E-3</v>
      </c>
      <c r="P1503" s="517"/>
      <c r="Q1503" s="517">
        <v>0</v>
      </c>
      <c r="R1503" s="518"/>
      <c r="S1503" s="519">
        <f t="shared" si="127"/>
        <v>0.97</v>
      </c>
      <c r="T1503" s="520">
        <f t="shared" si="128"/>
        <v>0.252</v>
      </c>
      <c r="U1503" s="521">
        <f t="shared" si="129"/>
        <v>0.03</v>
      </c>
      <c r="V1503" s="522">
        <v>2019</v>
      </c>
      <c r="W1503" s="523" t="s">
        <v>393</v>
      </c>
      <c r="X1503" s="524" t="s">
        <v>396</v>
      </c>
      <c r="Y1503" s="64" t="s">
        <v>271</v>
      </c>
    </row>
    <row r="1504" spans="3:25" ht="14.25" customHeight="1" x14ac:dyDescent="0.2">
      <c r="C1504" s="509" t="str">
        <f t="shared" si="126"/>
        <v>United States | SRMV | 2021</v>
      </c>
      <c r="D1504" s="510" t="s">
        <v>418</v>
      </c>
      <c r="E1504" s="511">
        <v>2021</v>
      </c>
      <c r="F1504" s="512">
        <v>7.0000000000000007E-2</v>
      </c>
      <c r="G1504" s="513">
        <v>8.0000000000000002E-3</v>
      </c>
      <c r="H1504" s="513">
        <v>0.63600000000000001</v>
      </c>
      <c r="I1504" s="514">
        <v>1.4E-2</v>
      </c>
      <c r="J1504" s="514"/>
      <c r="K1504" s="515">
        <v>0.24099999999999999</v>
      </c>
      <c r="L1504" s="516">
        <v>1.2E-2</v>
      </c>
      <c r="M1504" s="517">
        <v>1.7999999999999999E-2</v>
      </c>
      <c r="N1504" s="517">
        <v>0</v>
      </c>
      <c r="O1504" s="517">
        <v>2E-3</v>
      </c>
      <c r="P1504" s="517"/>
      <c r="Q1504" s="517">
        <v>0</v>
      </c>
      <c r="R1504" s="518"/>
      <c r="S1504" s="519">
        <f t="shared" si="127"/>
        <v>0.96799999999999997</v>
      </c>
      <c r="T1504" s="520">
        <f t="shared" si="128"/>
        <v>0.27300000000000002</v>
      </c>
      <c r="U1504" s="521">
        <f t="shared" si="129"/>
        <v>3.2000000000000001E-2</v>
      </c>
      <c r="V1504" s="522">
        <v>2020</v>
      </c>
      <c r="W1504" s="523" t="s">
        <v>394</v>
      </c>
      <c r="X1504" s="524" t="s">
        <v>396</v>
      </c>
      <c r="Y1504" s="64" t="s">
        <v>271</v>
      </c>
    </row>
    <row r="1505" spans="3:25" ht="14.25" customHeight="1" x14ac:dyDescent="0.2">
      <c r="C1505" s="509" t="str">
        <f t="shared" si="126"/>
        <v>United States | SRMV | 2022</v>
      </c>
      <c r="D1505" s="510" t="s">
        <v>418</v>
      </c>
      <c r="E1505" s="511">
        <v>2022</v>
      </c>
      <c r="F1505" s="512">
        <v>0.111</v>
      </c>
      <c r="G1505" s="513">
        <v>8.9999999999999993E-3</v>
      </c>
      <c r="H1505" s="513">
        <v>0.58899999999999997</v>
      </c>
      <c r="I1505" s="514">
        <v>1.2E-2</v>
      </c>
      <c r="J1505" s="514"/>
      <c r="K1505" s="515">
        <v>0.249</v>
      </c>
      <c r="L1505" s="516">
        <v>0.01</v>
      </c>
      <c r="M1505" s="517">
        <v>1.6E-2</v>
      </c>
      <c r="N1505" s="517">
        <v>0</v>
      </c>
      <c r="O1505" s="517">
        <v>3.0000000000000001E-3</v>
      </c>
      <c r="P1505" s="517"/>
      <c r="Q1505" s="517">
        <v>0</v>
      </c>
      <c r="R1505" s="518"/>
      <c r="S1505" s="519">
        <f t="shared" si="127"/>
        <v>0.97099999999999997</v>
      </c>
      <c r="T1505" s="520">
        <f t="shared" si="128"/>
        <v>0.27800000000000002</v>
      </c>
      <c r="U1505" s="521">
        <f t="shared" si="129"/>
        <v>2.9000000000000001E-2</v>
      </c>
      <c r="V1505" s="522">
        <v>2021</v>
      </c>
      <c r="W1505" s="523" t="s">
        <v>789</v>
      </c>
      <c r="X1505" s="524" t="s">
        <v>396</v>
      </c>
      <c r="Y1505" s="64" t="s">
        <v>271</v>
      </c>
    </row>
    <row r="1506" spans="3:25" ht="14.25" customHeight="1" x14ac:dyDescent="0.2">
      <c r="C1506" s="509" t="str">
        <f t="shared" si="126"/>
        <v>United States | SRMV | 2023</v>
      </c>
      <c r="D1506" s="510" t="s">
        <v>418</v>
      </c>
      <c r="E1506" s="511">
        <v>2023</v>
      </c>
      <c r="F1506" s="512"/>
      <c r="G1506" s="513"/>
      <c r="H1506" s="513"/>
      <c r="I1506" s="514"/>
      <c r="J1506" s="514"/>
      <c r="K1506" s="515"/>
      <c r="L1506" s="516"/>
      <c r="M1506" s="517"/>
      <c r="N1506" s="517"/>
      <c r="O1506" s="517"/>
      <c r="P1506" s="517"/>
      <c r="Q1506" s="517"/>
      <c r="R1506" s="518"/>
      <c r="S1506" s="519" t="str">
        <f t="shared" si="127"/>
        <v/>
      </c>
      <c r="T1506" s="520" t="str">
        <f t="shared" si="128"/>
        <v/>
      </c>
      <c r="U1506" s="521" t="str">
        <f t="shared" si="129"/>
        <v/>
      </c>
      <c r="V1506" s="522"/>
      <c r="W1506" s="523"/>
      <c r="X1506" s="524"/>
      <c r="Y1506" s="64" t="s">
        <v>271</v>
      </c>
    </row>
    <row r="1507" spans="3:25" ht="14.25" customHeight="1" x14ac:dyDescent="0.2">
      <c r="C1507" s="509" t="str">
        <f t="shared" si="126"/>
        <v>United States | SRMV | 2024</v>
      </c>
      <c r="D1507" s="510" t="s">
        <v>418</v>
      </c>
      <c r="E1507" s="511">
        <v>2024</v>
      </c>
      <c r="F1507" s="512"/>
      <c r="G1507" s="513"/>
      <c r="H1507" s="513"/>
      <c r="I1507" s="514"/>
      <c r="J1507" s="514"/>
      <c r="K1507" s="515"/>
      <c r="L1507" s="516"/>
      <c r="M1507" s="517"/>
      <c r="N1507" s="517"/>
      <c r="O1507" s="517"/>
      <c r="P1507" s="517"/>
      <c r="Q1507" s="517"/>
      <c r="R1507" s="518"/>
      <c r="S1507" s="519" t="str">
        <f t="shared" si="127"/>
        <v/>
      </c>
      <c r="T1507" s="520" t="str">
        <f t="shared" si="128"/>
        <v/>
      </c>
      <c r="U1507" s="521" t="str">
        <f t="shared" si="129"/>
        <v/>
      </c>
      <c r="V1507" s="522"/>
      <c r="W1507" s="523"/>
      <c r="X1507" s="524"/>
      <c r="Y1507" s="64" t="s">
        <v>271</v>
      </c>
    </row>
    <row r="1508" spans="3:25" ht="14.25" customHeight="1" x14ac:dyDescent="0.2">
      <c r="C1508" s="509" t="str">
        <f t="shared" si="126"/>
        <v>United States | SRMV | 2025</v>
      </c>
      <c r="D1508" s="510" t="s">
        <v>418</v>
      </c>
      <c r="E1508" s="511">
        <v>2025</v>
      </c>
      <c r="F1508" s="512"/>
      <c r="G1508" s="513"/>
      <c r="H1508" s="513"/>
      <c r="I1508" s="514"/>
      <c r="J1508" s="514"/>
      <c r="K1508" s="515"/>
      <c r="L1508" s="516"/>
      <c r="M1508" s="517"/>
      <c r="N1508" s="517"/>
      <c r="O1508" s="517"/>
      <c r="P1508" s="517"/>
      <c r="Q1508" s="517"/>
      <c r="R1508" s="518"/>
      <c r="S1508" s="519" t="str">
        <f t="shared" si="127"/>
        <v/>
      </c>
      <c r="T1508" s="520" t="str">
        <f t="shared" si="128"/>
        <v/>
      </c>
      <c r="U1508" s="521" t="str">
        <f t="shared" si="129"/>
        <v/>
      </c>
      <c r="V1508" s="522"/>
      <c r="W1508" s="523"/>
      <c r="X1508" s="524"/>
      <c r="Y1508" s="64" t="s">
        <v>271</v>
      </c>
    </row>
    <row r="1509" spans="3:25" ht="14.25" customHeight="1" x14ac:dyDescent="0.2">
      <c r="C1509" s="509" t="str">
        <f t="shared" si="126"/>
        <v>United States | SRMV | 2026</v>
      </c>
      <c r="D1509" s="510" t="s">
        <v>418</v>
      </c>
      <c r="E1509" s="511">
        <v>2026</v>
      </c>
      <c r="F1509" s="512"/>
      <c r="G1509" s="513"/>
      <c r="H1509" s="513"/>
      <c r="I1509" s="514"/>
      <c r="J1509" s="514"/>
      <c r="K1509" s="515"/>
      <c r="L1509" s="516"/>
      <c r="M1509" s="517"/>
      <c r="N1509" s="517"/>
      <c r="O1509" s="517"/>
      <c r="P1509" s="517"/>
      <c r="Q1509" s="517"/>
      <c r="R1509" s="518"/>
      <c r="S1509" s="519" t="str">
        <f t="shared" si="127"/>
        <v/>
      </c>
      <c r="T1509" s="520" t="str">
        <f t="shared" si="128"/>
        <v/>
      </c>
      <c r="U1509" s="521" t="str">
        <f t="shared" si="129"/>
        <v/>
      </c>
      <c r="V1509" s="522"/>
      <c r="W1509" s="523"/>
      <c r="X1509" s="524"/>
      <c r="Y1509" s="64" t="s">
        <v>271</v>
      </c>
    </row>
    <row r="1510" spans="3:25" ht="14.25" customHeight="1" x14ac:dyDescent="0.2">
      <c r="C1510" s="509" t="str">
        <f t="shared" si="126"/>
        <v>United States | SRMV | 2027</v>
      </c>
      <c r="D1510" s="510" t="s">
        <v>418</v>
      </c>
      <c r="E1510" s="511">
        <v>2027</v>
      </c>
      <c r="F1510" s="512"/>
      <c r="G1510" s="513"/>
      <c r="H1510" s="513"/>
      <c r="I1510" s="514"/>
      <c r="J1510" s="514"/>
      <c r="K1510" s="515"/>
      <c r="L1510" s="516"/>
      <c r="M1510" s="517"/>
      <c r="N1510" s="517"/>
      <c r="O1510" s="517"/>
      <c r="P1510" s="517"/>
      <c r="Q1510" s="517"/>
      <c r="R1510" s="518"/>
      <c r="S1510" s="519" t="str">
        <f t="shared" si="127"/>
        <v/>
      </c>
      <c r="T1510" s="520" t="str">
        <f t="shared" si="128"/>
        <v/>
      </c>
      <c r="U1510" s="521" t="str">
        <f t="shared" si="129"/>
        <v/>
      </c>
      <c r="V1510" s="522"/>
      <c r="W1510" s="523"/>
      <c r="X1510" s="524"/>
      <c r="Y1510" s="64" t="s">
        <v>271</v>
      </c>
    </row>
    <row r="1511" spans="3:25" ht="14.25" customHeight="1" x14ac:dyDescent="0.2">
      <c r="C1511" s="509" t="str">
        <f t="shared" si="126"/>
        <v>United States | SRMV | 2028</v>
      </c>
      <c r="D1511" s="510" t="s">
        <v>418</v>
      </c>
      <c r="E1511" s="511">
        <v>2028</v>
      </c>
      <c r="F1511" s="512"/>
      <c r="G1511" s="513"/>
      <c r="H1511" s="513"/>
      <c r="I1511" s="514"/>
      <c r="J1511" s="514"/>
      <c r="K1511" s="515"/>
      <c r="L1511" s="516"/>
      <c r="M1511" s="517"/>
      <c r="N1511" s="517"/>
      <c r="O1511" s="517"/>
      <c r="P1511" s="517"/>
      <c r="Q1511" s="517"/>
      <c r="R1511" s="518"/>
      <c r="S1511" s="519" t="str">
        <f t="shared" si="127"/>
        <v/>
      </c>
      <c r="T1511" s="520" t="str">
        <f t="shared" si="128"/>
        <v/>
      </c>
      <c r="U1511" s="521" t="str">
        <f t="shared" si="129"/>
        <v/>
      </c>
      <c r="V1511" s="522"/>
      <c r="W1511" s="523"/>
      <c r="X1511" s="524"/>
      <c r="Y1511" s="64" t="s">
        <v>271</v>
      </c>
    </row>
    <row r="1512" spans="3:25" ht="14.25" customHeight="1" x14ac:dyDescent="0.2">
      <c r="C1512" s="509" t="str">
        <f t="shared" si="126"/>
        <v>United States | SRMV | 2029</v>
      </c>
      <c r="D1512" s="510" t="s">
        <v>418</v>
      </c>
      <c r="E1512" s="511">
        <v>2029</v>
      </c>
      <c r="F1512" s="512"/>
      <c r="G1512" s="513"/>
      <c r="H1512" s="513"/>
      <c r="I1512" s="514"/>
      <c r="J1512" s="514"/>
      <c r="K1512" s="515"/>
      <c r="L1512" s="516"/>
      <c r="M1512" s="517"/>
      <c r="N1512" s="517"/>
      <c r="O1512" s="517"/>
      <c r="P1512" s="517"/>
      <c r="Q1512" s="517"/>
      <c r="R1512" s="518"/>
      <c r="S1512" s="519" t="str">
        <f t="shared" si="127"/>
        <v/>
      </c>
      <c r="T1512" s="520" t="str">
        <f t="shared" si="128"/>
        <v/>
      </c>
      <c r="U1512" s="521" t="str">
        <f t="shared" si="129"/>
        <v/>
      </c>
      <c r="V1512" s="522"/>
      <c r="W1512" s="523"/>
      <c r="X1512" s="524"/>
      <c r="Y1512" s="64" t="s">
        <v>271</v>
      </c>
    </row>
    <row r="1513" spans="3:25" ht="14.25" customHeight="1" thickBot="1" x14ac:dyDescent="0.25">
      <c r="C1513" s="591" t="str">
        <f t="shared" si="126"/>
        <v>United States | SRMV | 2030</v>
      </c>
      <c r="D1513" s="592" t="s">
        <v>418</v>
      </c>
      <c r="E1513" s="593">
        <v>2030</v>
      </c>
      <c r="F1513" s="594"/>
      <c r="G1513" s="595"/>
      <c r="H1513" s="595"/>
      <c r="I1513" s="596"/>
      <c r="J1513" s="596"/>
      <c r="K1513" s="597"/>
      <c r="L1513" s="598"/>
      <c r="M1513" s="599"/>
      <c r="N1513" s="599"/>
      <c r="O1513" s="599"/>
      <c r="P1513" s="599"/>
      <c r="Q1513" s="599"/>
      <c r="R1513" s="600"/>
      <c r="S1513" s="601" t="str">
        <f t="shared" si="127"/>
        <v/>
      </c>
      <c r="T1513" s="602" t="str">
        <f t="shared" si="128"/>
        <v/>
      </c>
      <c r="U1513" s="603" t="str">
        <f t="shared" si="129"/>
        <v/>
      </c>
      <c r="V1513" s="604"/>
      <c r="W1513" s="605"/>
      <c r="X1513" s="606"/>
      <c r="Y1513" s="64" t="s">
        <v>271</v>
      </c>
    </row>
    <row r="1514" spans="3:25" ht="14.25" customHeight="1" x14ac:dyDescent="0.2">
      <c r="C1514" s="493" t="str">
        <f t="shared" si="126"/>
        <v>United States | SRMW | 2018</v>
      </c>
      <c r="D1514" s="494" t="s">
        <v>419</v>
      </c>
      <c r="E1514" s="495">
        <v>2018</v>
      </c>
      <c r="F1514" s="496">
        <v>0.70213176171796399</v>
      </c>
      <c r="G1514" s="497">
        <v>5.3800529098874095E-4</v>
      </c>
      <c r="H1514" s="497">
        <v>9.4120157534103896E-2</v>
      </c>
      <c r="I1514" s="498">
        <v>2.138595528022575E-3</v>
      </c>
      <c r="J1514" s="498"/>
      <c r="K1514" s="499">
        <v>0.14800357376402701</v>
      </c>
      <c r="L1514" s="500">
        <v>1.32338742916238E-3</v>
      </c>
      <c r="M1514" s="501">
        <v>9.7108344124430205E-3</v>
      </c>
      <c r="N1514" s="501">
        <v>0</v>
      </c>
      <c r="O1514" s="501">
        <v>4.0919535170530502E-4</v>
      </c>
      <c r="P1514" s="501"/>
      <c r="Q1514" s="501">
        <v>4.1624488971584002E-2</v>
      </c>
      <c r="R1514" s="502"/>
      <c r="S1514" s="503">
        <f t="shared" si="127"/>
        <v>0.94693209383510535</v>
      </c>
      <c r="T1514" s="504">
        <f t="shared" si="128"/>
        <v>0.20107147992892171</v>
      </c>
      <c r="U1514" s="505">
        <f t="shared" si="129"/>
        <v>5.3067906164894707E-2</v>
      </c>
      <c r="V1514" s="506">
        <v>2018</v>
      </c>
      <c r="W1514" s="507" t="s">
        <v>392</v>
      </c>
      <c r="X1514" s="508" t="s">
        <v>396</v>
      </c>
      <c r="Y1514" s="64"/>
    </row>
    <row r="1515" spans="3:25" ht="14.25" customHeight="1" x14ac:dyDescent="0.2">
      <c r="C1515" s="509" t="str">
        <f t="shared" si="126"/>
        <v>United States | SRMW | 2019</v>
      </c>
      <c r="D1515" s="510" t="s">
        <v>419</v>
      </c>
      <c r="E1515" s="511">
        <v>2019</v>
      </c>
      <c r="F1515" s="512">
        <v>0.66500000000000004</v>
      </c>
      <c r="G1515" s="513">
        <v>1E-3</v>
      </c>
      <c r="H1515" s="513">
        <v>0.126</v>
      </c>
      <c r="I1515" s="514">
        <v>3.0000000000000001E-3</v>
      </c>
      <c r="J1515" s="514"/>
      <c r="K1515" s="515">
        <v>0.14599999999999999</v>
      </c>
      <c r="L1515" s="516">
        <v>1E-3</v>
      </c>
      <c r="M1515" s="517">
        <v>1.7999999999999999E-2</v>
      </c>
      <c r="N1515" s="517">
        <v>0</v>
      </c>
      <c r="O1515" s="517">
        <v>1E-3</v>
      </c>
      <c r="P1515" s="517"/>
      <c r="Q1515" s="517">
        <v>0.04</v>
      </c>
      <c r="R1515" s="518"/>
      <c r="S1515" s="519">
        <f t="shared" si="127"/>
        <v>0.94</v>
      </c>
      <c r="T1515" s="520">
        <f t="shared" si="128"/>
        <v>0.20599999999999999</v>
      </c>
      <c r="U1515" s="521">
        <f t="shared" si="129"/>
        <v>0.06</v>
      </c>
      <c r="V1515" s="522">
        <v>2019</v>
      </c>
      <c r="W1515" s="523" t="s">
        <v>393</v>
      </c>
      <c r="X1515" s="524" t="s">
        <v>396</v>
      </c>
      <c r="Y1515" s="64"/>
    </row>
    <row r="1516" spans="3:25" ht="14.25" customHeight="1" x14ac:dyDescent="0.2">
      <c r="C1516" s="509" t="str">
        <f t="shared" si="126"/>
        <v>United States | SRMW | 2020</v>
      </c>
      <c r="D1516" s="510" t="s">
        <v>419</v>
      </c>
      <c r="E1516" s="511">
        <v>2020</v>
      </c>
      <c r="F1516" s="512">
        <v>0.66500000000000004</v>
      </c>
      <c r="G1516" s="513">
        <v>1E-3</v>
      </c>
      <c r="H1516" s="513">
        <v>0.126</v>
      </c>
      <c r="I1516" s="514">
        <v>3.0000000000000001E-3</v>
      </c>
      <c r="J1516" s="514"/>
      <c r="K1516" s="515">
        <v>0.14599999999999999</v>
      </c>
      <c r="L1516" s="516">
        <v>1E-3</v>
      </c>
      <c r="M1516" s="517">
        <v>1.7999999999999999E-2</v>
      </c>
      <c r="N1516" s="517">
        <v>0</v>
      </c>
      <c r="O1516" s="517">
        <v>1E-3</v>
      </c>
      <c r="P1516" s="517"/>
      <c r="Q1516" s="517">
        <v>0.04</v>
      </c>
      <c r="R1516" s="518"/>
      <c r="S1516" s="519">
        <f t="shared" si="127"/>
        <v>0.94</v>
      </c>
      <c r="T1516" s="520">
        <f t="shared" si="128"/>
        <v>0.20599999999999999</v>
      </c>
      <c r="U1516" s="521">
        <f t="shared" si="129"/>
        <v>0.06</v>
      </c>
      <c r="V1516" s="522">
        <v>2019</v>
      </c>
      <c r="W1516" s="523" t="s">
        <v>393</v>
      </c>
      <c r="X1516" s="524" t="s">
        <v>396</v>
      </c>
      <c r="Y1516" s="64"/>
    </row>
    <row r="1517" spans="3:25" ht="14.25" customHeight="1" x14ac:dyDescent="0.2">
      <c r="C1517" s="509" t="str">
        <f t="shared" si="126"/>
        <v>United States | SRMW | 2021</v>
      </c>
      <c r="D1517" s="510" t="s">
        <v>419</v>
      </c>
      <c r="E1517" s="511">
        <v>2021</v>
      </c>
      <c r="F1517" s="512">
        <v>0.61499999999999999</v>
      </c>
      <c r="G1517" s="513">
        <v>0</v>
      </c>
      <c r="H1517" s="513">
        <v>0.14899999999999999</v>
      </c>
      <c r="I1517" s="514">
        <v>3.0000000000000001E-3</v>
      </c>
      <c r="J1517" s="514"/>
      <c r="K1517" s="515">
        <v>0.158</v>
      </c>
      <c r="L1517" s="516">
        <v>2E-3</v>
      </c>
      <c r="M1517" s="517">
        <v>1.7999999999999999E-2</v>
      </c>
      <c r="N1517" s="517">
        <v>0</v>
      </c>
      <c r="O1517" s="517">
        <v>1E-3</v>
      </c>
      <c r="P1517" s="517"/>
      <c r="Q1517" s="517">
        <v>5.3999999999999999E-2</v>
      </c>
      <c r="R1517" s="518"/>
      <c r="S1517" s="519">
        <f t="shared" si="127"/>
        <v>0.92500000000000004</v>
      </c>
      <c r="T1517" s="520">
        <f t="shared" si="128"/>
        <v>0.23299999999999998</v>
      </c>
      <c r="U1517" s="521">
        <f t="shared" si="129"/>
        <v>7.4999999999999997E-2</v>
      </c>
      <c r="V1517" s="522">
        <v>2020</v>
      </c>
      <c r="W1517" s="523" t="s">
        <v>394</v>
      </c>
      <c r="X1517" s="524" t="s">
        <v>396</v>
      </c>
      <c r="Y1517" s="64"/>
    </row>
    <row r="1518" spans="3:25" ht="14.25" customHeight="1" x14ac:dyDescent="0.2">
      <c r="C1518" s="509" t="str">
        <f t="shared" si="126"/>
        <v>United States | SRMW | 2022</v>
      </c>
      <c r="D1518" s="510" t="s">
        <v>419</v>
      </c>
      <c r="E1518" s="511">
        <v>2022</v>
      </c>
      <c r="F1518" s="512">
        <v>0.67400000000000004</v>
      </c>
      <c r="G1518" s="513">
        <v>1E-3</v>
      </c>
      <c r="H1518" s="513">
        <v>0.11</v>
      </c>
      <c r="I1518" s="514">
        <v>1E-3</v>
      </c>
      <c r="J1518" s="514"/>
      <c r="K1518" s="515">
        <v>0.111</v>
      </c>
      <c r="L1518" s="516">
        <v>1E-3</v>
      </c>
      <c r="M1518" s="517">
        <v>1.7000000000000001E-2</v>
      </c>
      <c r="N1518" s="517">
        <v>0</v>
      </c>
      <c r="O1518" s="517">
        <v>4.0000000000000001E-3</v>
      </c>
      <c r="P1518" s="517"/>
      <c r="Q1518" s="517">
        <v>7.9000000000000001E-2</v>
      </c>
      <c r="R1518" s="518"/>
      <c r="S1518" s="519">
        <f t="shared" si="127"/>
        <v>0.89900000000000002</v>
      </c>
      <c r="T1518" s="520">
        <f t="shared" si="128"/>
        <v>0.21200000000000002</v>
      </c>
      <c r="U1518" s="521">
        <f t="shared" si="129"/>
        <v>0.10100000000000001</v>
      </c>
      <c r="V1518" s="522">
        <v>2021</v>
      </c>
      <c r="W1518" s="523" t="s">
        <v>789</v>
      </c>
      <c r="X1518" s="524" t="s">
        <v>396</v>
      </c>
      <c r="Y1518" s="64"/>
    </row>
    <row r="1519" spans="3:25" ht="14.25" customHeight="1" x14ac:dyDescent="0.2">
      <c r="C1519" s="509" t="str">
        <f t="shared" si="126"/>
        <v>United States | SRMW | 2023</v>
      </c>
      <c r="D1519" s="510" t="s">
        <v>419</v>
      </c>
      <c r="E1519" s="511">
        <v>2023</v>
      </c>
      <c r="F1519" s="512"/>
      <c r="G1519" s="513"/>
      <c r="H1519" s="513"/>
      <c r="I1519" s="514"/>
      <c r="J1519" s="514"/>
      <c r="K1519" s="515"/>
      <c r="L1519" s="516"/>
      <c r="M1519" s="517"/>
      <c r="N1519" s="517"/>
      <c r="O1519" s="517"/>
      <c r="P1519" s="517"/>
      <c r="Q1519" s="517"/>
      <c r="R1519" s="518"/>
      <c r="S1519" s="519" t="str">
        <f t="shared" si="127"/>
        <v/>
      </c>
      <c r="T1519" s="520" t="str">
        <f t="shared" si="128"/>
        <v/>
      </c>
      <c r="U1519" s="521" t="str">
        <f t="shared" si="129"/>
        <v/>
      </c>
      <c r="V1519" s="522"/>
      <c r="W1519" s="523"/>
      <c r="X1519" s="524"/>
      <c r="Y1519" s="64"/>
    </row>
    <row r="1520" spans="3:25" ht="14.25" customHeight="1" x14ac:dyDescent="0.2">
      <c r="C1520" s="509" t="str">
        <f t="shared" si="126"/>
        <v>United States | SRMW | 2024</v>
      </c>
      <c r="D1520" s="510" t="s">
        <v>419</v>
      </c>
      <c r="E1520" s="511">
        <v>2024</v>
      </c>
      <c r="F1520" s="512"/>
      <c r="G1520" s="513"/>
      <c r="H1520" s="513"/>
      <c r="I1520" s="514"/>
      <c r="J1520" s="514"/>
      <c r="K1520" s="515"/>
      <c r="L1520" s="516"/>
      <c r="M1520" s="517"/>
      <c r="N1520" s="517"/>
      <c r="O1520" s="517"/>
      <c r="P1520" s="517"/>
      <c r="Q1520" s="517"/>
      <c r="R1520" s="518"/>
      <c r="S1520" s="519" t="str">
        <f t="shared" si="127"/>
        <v/>
      </c>
      <c r="T1520" s="520" t="str">
        <f t="shared" si="128"/>
        <v/>
      </c>
      <c r="U1520" s="521" t="str">
        <f t="shared" si="129"/>
        <v/>
      </c>
      <c r="V1520" s="522"/>
      <c r="W1520" s="523"/>
      <c r="X1520" s="524"/>
      <c r="Y1520" s="64"/>
    </row>
    <row r="1521" spans="3:25" ht="14.25" customHeight="1" x14ac:dyDescent="0.2">
      <c r="C1521" s="509" t="str">
        <f t="shared" si="126"/>
        <v>United States | SRMW | 2025</v>
      </c>
      <c r="D1521" s="510" t="s">
        <v>419</v>
      </c>
      <c r="E1521" s="511">
        <v>2025</v>
      </c>
      <c r="F1521" s="512"/>
      <c r="G1521" s="513"/>
      <c r="H1521" s="513"/>
      <c r="I1521" s="514"/>
      <c r="J1521" s="514"/>
      <c r="K1521" s="515"/>
      <c r="L1521" s="516"/>
      <c r="M1521" s="517"/>
      <c r="N1521" s="517"/>
      <c r="O1521" s="517"/>
      <c r="P1521" s="517"/>
      <c r="Q1521" s="517"/>
      <c r="R1521" s="518"/>
      <c r="S1521" s="519" t="str">
        <f t="shared" si="127"/>
        <v/>
      </c>
      <c r="T1521" s="520" t="str">
        <f t="shared" si="128"/>
        <v/>
      </c>
      <c r="U1521" s="521" t="str">
        <f t="shared" si="129"/>
        <v/>
      </c>
      <c r="V1521" s="522"/>
      <c r="W1521" s="523"/>
      <c r="X1521" s="524"/>
      <c r="Y1521" s="64"/>
    </row>
    <row r="1522" spans="3:25" ht="14.25" customHeight="1" x14ac:dyDescent="0.2">
      <c r="C1522" s="509" t="str">
        <f t="shared" si="126"/>
        <v>United States | SRMW | 2026</v>
      </c>
      <c r="D1522" s="510" t="s">
        <v>419</v>
      </c>
      <c r="E1522" s="511">
        <v>2026</v>
      </c>
      <c r="F1522" s="512"/>
      <c r="G1522" s="513"/>
      <c r="H1522" s="513"/>
      <c r="I1522" s="514"/>
      <c r="J1522" s="514"/>
      <c r="K1522" s="515"/>
      <c r="L1522" s="516"/>
      <c r="M1522" s="517"/>
      <c r="N1522" s="517"/>
      <c r="O1522" s="517"/>
      <c r="P1522" s="517"/>
      <c r="Q1522" s="517"/>
      <c r="R1522" s="518"/>
      <c r="S1522" s="519" t="str">
        <f t="shared" si="127"/>
        <v/>
      </c>
      <c r="T1522" s="520" t="str">
        <f t="shared" si="128"/>
        <v/>
      </c>
      <c r="U1522" s="521" t="str">
        <f t="shared" si="129"/>
        <v/>
      </c>
      <c r="V1522" s="522"/>
      <c r="W1522" s="523"/>
      <c r="X1522" s="524"/>
      <c r="Y1522" s="64"/>
    </row>
    <row r="1523" spans="3:25" ht="14.25" customHeight="1" x14ac:dyDescent="0.2">
      <c r="C1523" s="509" t="str">
        <f t="shared" si="126"/>
        <v>United States | SRMW | 2027</v>
      </c>
      <c r="D1523" s="510" t="s">
        <v>419</v>
      </c>
      <c r="E1523" s="511">
        <v>2027</v>
      </c>
      <c r="F1523" s="512"/>
      <c r="G1523" s="513"/>
      <c r="H1523" s="513"/>
      <c r="I1523" s="514"/>
      <c r="J1523" s="514"/>
      <c r="K1523" s="515"/>
      <c r="L1523" s="516"/>
      <c r="M1523" s="517"/>
      <c r="N1523" s="517"/>
      <c r="O1523" s="517"/>
      <c r="P1523" s="517"/>
      <c r="Q1523" s="517"/>
      <c r="R1523" s="518"/>
      <c r="S1523" s="519" t="str">
        <f t="shared" si="127"/>
        <v/>
      </c>
      <c r="T1523" s="520" t="str">
        <f t="shared" si="128"/>
        <v/>
      </c>
      <c r="U1523" s="521" t="str">
        <f t="shared" si="129"/>
        <v/>
      </c>
      <c r="V1523" s="522"/>
      <c r="W1523" s="523"/>
      <c r="X1523" s="524"/>
      <c r="Y1523" s="64"/>
    </row>
    <row r="1524" spans="3:25" ht="14.25" customHeight="1" x14ac:dyDescent="0.2">
      <c r="C1524" s="509" t="str">
        <f t="shared" si="126"/>
        <v>United States | SRMW | 2028</v>
      </c>
      <c r="D1524" s="510" t="s">
        <v>419</v>
      </c>
      <c r="E1524" s="511">
        <v>2028</v>
      </c>
      <c r="F1524" s="512"/>
      <c r="G1524" s="513"/>
      <c r="H1524" s="513"/>
      <c r="I1524" s="514"/>
      <c r="J1524" s="514"/>
      <c r="K1524" s="515"/>
      <c r="L1524" s="516"/>
      <c r="M1524" s="517"/>
      <c r="N1524" s="517"/>
      <c r="O1524" s="517"/>
      <c r="P1524" s="517"/>
      <c r="Q1524" s="517"/>
      <c r="R1524" s="518"/>
      <c r="S1524" s="519" t="str">
        <f t="shared" si="127"/>
        <v/>
      </c>
      <c r="T1524" s="520" t="str">
        <f t="shared" si="128"/>
        <v/>
      </c>
      <c r="U1524" s="521" t="str">
        <f t="shared" si="129"/>
        <v/>
      </c>
      <c r="V1524" s="522"/>
      <c r="W1524" s="523"/>
      <c r="X1524" s="524"/>
      <c r="Y1524" s="64"/>
    </row>
    <row r="1525" spans="3:25" ht="14.25" customHeight="1" x14ac:dyDescent="0.2">
      <c r="C1525" s="509" t="str">
        <f t="shared" si="126"/>
        <v>United States | SRMW | 2029</v>
      </c>
      <c r="D1525" s="510" t="s">
        <v>419</v>
      </c>
      <c r="E1525" s="511">
        <v>2029</v>
      </c>
      <c r="F1525" s="512"/>
      <c r="G1525" s="513"/>
      <c r="H1525" s="513"/>
      <c r="I1525" s="514"/>
      <c r="J1525" s="514"/>
      <c r="K1525" s="515"/>
      <c r="L1525" s="516"/>
      <c r="M1525" s="517"/>
      <c r="N1525" s="517"/>
      <c r="O1525" s="517"/>
      <c r="P1525" s="517"/>
      <c r="Q1525" s="517"/>
      <c r="R1525" s="518"/>
      <c r="S1525" s="519" t="str">
        <f t="shared" si="127"/>
        <v/>
      </c>
      <c r="T1525" s="520" t="str">
        <f t="shared" si="128"/>
        <v/>
      </c>
      <c r="U1525" s="521" t="str">
        <f t="shared" si="129"/>
        <v/>
      </c>
      <c r="V1525" s="522"/>
      <c r="W1525" s="523"/>
      <c r="X1525" s="524"/>
      <c r="Y1525" s="64"/>
    </row>
    <row r="1526" spans="3:25" ht="14.25" customHeight="1" thickBot="1" x14ac:dyDescent="0.25">
      <c r="C1526" s="591" t="str">
        <f t="shared" si="126"/>
        <v>United States | SRMW | 2030</v>
      </c>
      <c r="D1526" s="592" t="s">
        <v>419</v>
      </c>
      <c r="E1526" s="593">
        <v>2030</v>
      </c>
      <c r="F1526" s="594"/>
      <c r="G1526" s="595"/>
      <c r="H1526" s="595"/>
      <c r="I1526" s="596"/>
      <c r="J1526" s="596"/>
      <c r="K1526" s="597"/>
      <c r="L1526" s="598"/>
      <c r="M1526" s="599"/>
      <c r="N1526" s="599"/>
      <c r="O1526" s="599"/>
      <c r="P1526" s="599"/>
      <c r="Q1526" s="599"/>
      <c r="R1526" s="600"/>
      <c r="S1526" s="601" t="str">
        <f t="shared" si="127"/>
        <v/>
      </c>
      <c r="T1526" s="602" t="str">
        <f t="shared" si="128"/>
        <v/>
      </c>
      <c r="U1526" s="603" t="str">
        <f t="shared" si="129"/>
        <v/>
      </c>
      <c r="V1526" s="604"/>
      <c r="W1526" s="605"/>
      <c r="X1526" s="606"/>
      <c r="Y1526" s="64"/>
    </row>
    <row r="1527" spans="3:25" ht="14.25" customHeight="1" x14ac:dyDescent="0.2">
      <c r="C1527" s="493" t="str">
        <f t="shared" si="126"/>
        <v>United States | SRSO | 2018</v>
      </c>
      <c r="D1527" s="494" t="s">
        <v>420</v>
      </c>
      <c r="E1527" s="495">
        <v>2018</v>
      </c>
      <c r="F1527" s="496">
        <v>0.26330526051838099</v>
      </c>
      <c r="G1527" s="497">
        <v>2.0132606298902899E-3</v>
      </c>
      <c r="H1527" s="497">
        <v>0.47252816669147402</v>
      </c>
      <c r="I1527" s="498">
        <v>3.6652894882470633E-4</v>
      </c>
      <c r="J1527" s="498"/>
      <c r="K1527" s="499">
        <v>0.18474325099915401</v>
      </c>
      <c r="L1527" s="500">
        <v>3.6473642491207499E-2</v>
      </c>
      <c r="M1527" s="501">
        <v>3.0303999141127799E-2</v>
      </c>
      <c r="N1527" s="501">
        <v>0</v>
      </c>
      <c r="O1527" s="501">
        <v>1.0265890579940399E-2</v>
      </c>
      <c r="P1527" s="501"/>
      <c r="Q1527" s="501">
        <v>0</v>
      </c>
      <c r="R1527" s="502"/>
      <c r="S1527" s="503">
        <f t="shared" si="127"/>
        <v>0.92295646778772433</v>
      </c>
      <c r="T1527" s="504">
        <f t="shared" si="128"/>
        <v>0.26178678321142967</v>
      </c>
      <c r="U1527" s="505">
        <f t="shared" si="129"/>
        <v>7.7043532212275695E-2</v>
      </c>
      <c r="V1527" s="506">
        <v>2018</v>
      </c>
      <c r="W1527" s="507" t="s">
        <v>392</v>
      </c>
      <c r="X1527" s="508" t="s">
        <v>396</v>
      </c>
      <c r="Y1527" s="64"/>
    </row>
    <row r="1528" spans="3:25" ht="14.25" customHeight="1" x14ac:dyDescent="0.2">
      <c r="C1528" s="509" t="str">
        <f t="shared" si="126"/>
        <v>United States | SRSO | 2019</v>
      </c>
      <c r="D1528" s="510" t="s">
        <v>420</v>
      </c>
      <c r="E1528" s="511">
        <v>2019</v>
      </c>
      <c r="F1528" s="512">
        <v>0.217</v>
      </c>
      <c r="G1528" s="513">
        <v>1E-3</v>
      </c>
      <c r="H1528" s="513">
        <v>0.51800000000000002</v>
      </c>
      <c r="I1528" s="514">
        <v>0</v>
      </c>
      <c r="J1528" s="514"/>
      <c r="K1528" s="515">
        <v>0.183</v>
      </c>
      <c r="L1528" s="516">
        <v>3.7999999999999999E-2</v>
      </c>
      <c r="M1528" s="517">
        <v>3.1E-2</v>
      </c>
      <c r="N1528" s="517">
        <v>0</v>
      </c>
      <c r="O1528" s="517">
        <v>1.0999999999999999E-2</v>
      </c>
      <c r="P1528" s="517"/>
      <c r="Q1528" s="517">
        <v>0</v>
      </c>
      <c r="R1528" s="518"/>
      <c r="S1528" s="519">
        <f t="shared" si="127"/>
        <v>0.92</v>
      </c>
      <c r="T1528" s="520">
        <f t="shared" si="128"/>
        <v>0.26300000000000001</v>
      </c>
      <c r="U1528" s="521">
        <f t="shared" si="129"/>
        <v>0.08</v>
      </c>
      <c r="V1528" s="522">
        <v>2019</v>
      </c>
      <c r="W1528" s="523" t="s">
        <v>393</v>
      </c>
      <c r="X1528" s="524" t="s">
        <v>396</v>
      </c>
      <c r="Y1528" s="64"/>
    </row>
    <row r="1529" spans="3:25" ht="14.25" customHeight="1" x14ac:dyDescent="0.2">
      <c r="C1529" s="509" t="str">
        <f t="shared" si="126"/>
        <v>United States | SRSO | 2020</v>
      </c>
      <c r="D1529" s="510" t="s">
        <v>420</v>
      </c>
      <c r="E1529" s="511">
        <v>2020</v>
      </c>
      <c r="F1529" s="512">
        <v>0.217</v>
      </c>
      <c r="G1529" s="513">
        <v>1E-3</v>
      </c>
      <c r="H1529" s="513">
        <v>0.51800000000000002</v>
      </c>
      <c r="I1529" s="514">
        <v>0</v>
      </c>
      <c r="J1529" s="514"/>
      <c r="K1529" s="515">
        <v>0.183</v>
      </c>
      <c r="L1529" s="516">
        <v>3.7999999999999999E-2</v>
      </c>
      <c r="M1529" s="517">
        <v>3.1E-2</v>
      </c>
      <c r="N1529" s="517">
        <v>0</v>
      </c>
      <c r="O1529" s="517">
        <v>1.0999999999999999E-2</v>
      </c>
      <c r="P1529" s="517"/>
      <c r="Q1529" s="517">
        <v>0</v>
      </c>
      <c r="R1529" s="518"/>
      <c r="S1529" s="519">
        <f t="shared" si="127"/>
        <v>0.92</v>
      </c>
      <c r="T1529" s="520">
        <f t="shared" si="128"/>
        <v>0.26300000000000001</v>
      </c>
      <c r="U1529" s="521">
        <f t="shared" si="129"/>
        <v>0.08</v>
      </c>
      <c r="V1529" s="522">
        <v>2019</v>
      </c>
      <c r="W1529" s="523" t="s">
        <v>393</v>
      </c>
      <c r="X1529" s="524" t="s">
        <v>396</v>
      </c>
      <c r="Y1529" s="64"/>
    </row>
    <row r="1530" spans="3:25" ht="14.25" customHeight="1" x14ac:dyDescent="0.2">
      <c r="C1530" s="509" t="str">
        <f t="shared" si="126"/>
        <v>United States | SRSO | 2021</v>
      </c>
      <c r="D1530" s="510" t="s">
        <v>420</v>
      </c>
      <c r="E1530" s="511">
        <v>2021</v>
      </c>
      <c r="F1530" s="512">
        <v>0.156</v>
      </c>
      <c r="G1530" s="513">
        <v>1E-3</v>
      </c>
      <c r="H1530" s="513">
        <v>0.54800000000000004</v>
      </c>
      <c r="I1530" s="514">
        <v>0</v>
      </c>
      <c r="J1530" s="514"/>
      <c r="K1530" s="515">
        <v>0.193</v>
      </c>
      <c r="L1530" s="516">
        <v>4.2999999999999997E-2</v>
      </c>
      <c r="M1530" s="517">
        <v>3.9E-2</v>
      </c>
      <c r="N1530" s="517">
        <v>0</v>
      </c>
      <c r="O1530" s="517">
        <v>1.9E-2</v>
      </c>
      <c r="P1530" s="517"/>
      <c r="Q1530" s="517">
        <v>0</v>
      </c>
      <c r="R1530" s="518"/>
      <c r="S1530" s="519">
        <f t="shared" si="127"/>
        <v>0.89900000000000002</v>
      </c>
      <c r="T1530" s="520">
        <f t="shared" si="128"/>
        <v>0.29399999999999998</v>
      </c>
      <c r="U1530" s="521">
        <f t="shared" si="129"/>
        <v>0.10099999999999999</v>
      </c>
      <c r="V1530" s="522">
        <v>2020</v>
      </c>
      <c r="W1530" s="523" t="s">
        <v>394</v>
      </c>
      <c r="X1530" s="524" t="s">
        <v>396</v>
      </c>
      <c r="Y1530" s="64"/>
    </row>
    <row r="1531" spans="3:25" ht="14.25" customHeight="1" x14ac:dyDescent="0.2">
      <c r="C1531" s="509" t="str">
        <f t="shared" si="126"/>
        <v>United States | SRSO | 2022</v>
      </c>
      <c r="D1531" s="510" t="s">
        <v>420</v>
      </c>
      <c r="E1531" s="511">
        <v>2022</v>
      </c>
      <c r="F1531" s="512">
        <v>0.192</v>
      </c>
      <c r="G1531" s="513">
        <v>1E-3</v>
      </c>
      <c r="H1531" s="513">
        <v>0.51500000000000001</v>
      </c>
      <c r="I1531" s="514">
        <v>0</v>
      </c>
      <c r="J1531" s="514"/>
      <c r="K1531" s="515">
        <v>0.193</v>
      </c>
      <c r="L1531" s="516">
        <v>4.1000000000000002E-2</v>
      </c>
      <c r="M1531" s="517">
        <v>3.4000000000000002E-2</v>
      </c>
      <c r="N1531" s="517">
        <v>0</v>
      </c>
      <c r="O1531" s="517">
        <v>2.3E-2</v>
      </c>
      <c r="P1531" s="517"/>
      <c r="Q1531" s="517">
        <v>0</v>
      </c>
      <c r="R1531" s="518"/>
      <c r="S1531" s="519">
        <f t="shared" si="127"/>
        <v>0.90200000000000002</v>
      </c>
      <c r="T1531" s="520">
        <f t="shared" si="128"/>
        <v>0.29100000000000004</v>
      </c>
      <c r="U1531" s="521">
        <f t="shared" si="129"/>
        <v>9.8000000000000004E-2</v>
      </c>
      <c r="V1531" s="522">
        <v>2021</v>
      </c>
      <c r="W1531" s="523" t="s">
        <v>789</v>
      </c>
      <c r="X1531" s="524" t="s">
        <v>396</v>
      </c>
      <c r="Y1531" s="64"/>
    </row>
    <row r="1532" spans="3:25" ht="14.25" customHeight="1" x14ac:dyDescent="0.2">
      <c r="C1532" s="509" t="str">
        <f t="shared" si="126"/>
        <v>United States | SRSO | 2023</v>
      </c>
      <c r="D1532" s="510" t="s">
        <v>420</v>
      </c>
      <c r="E1532" s="511">
        <v>2023</v>
      </c>
      <c r="F1532" s="512"/>
      <c r="G1532" s="513"/>
      <c r="H1532" s="513"/>
      <c r="I1532" s="514"/>
      <c r="J1532" s="514"/>
      <c r="K1532" s="515"/>
      <c r="L1532" s="516"/>
      <c r="M1532" s="517"/>
      <c r="N1532" s="517"/>
      <c r="O1532" s="517"/>
      <c r="P1532" s="517"/>
      <c r="Q1532" s="517"/>
      <c r="R1532" s="518"/>
      <c r="S1532" s="519" t="str">
        <f t="shared" si="127"/>
        <v/>
      </c>
      <c r="T1532" s="520" t="str">
        <f t="shared" si="128"/>
        <v/>
      </c>
      <c r="U1532" s="521" t="str">
        <f t="shared" si="129"/>
        <v/>
      </c>
      <c r="V1532" s="522"/>
      <c r="W1532" s="523"/>
      <c r="X1532" s="524"/>
      <c r="Y1532" s="64"/>
    </row>
    <row r="1533" spans="3:25" ht="14.25" customHeight="1" x14ac:dyDescent="0.2">
      <c r="C1533" s="509" t="str">
        <f t="shared" si="126"/>
        <v>United States | SRSO | 2024</v>
      </c>
      <c r="D1533" s="510" t="s">
        <v>420</v>
      </c>
      <c r="E1533" s="511">
        <v>2024</v>
      </c>
      <c r="F1533" s="512"/>
      <c r="G1533" s="513"/>
      <c r="H1533" s="513"/>
      <c r="I1533" s="514"/>
      <c r="J1533" s="514"/>
      <c r="K1533" s="515"/>
      <c r="L1533" s="516"/>
      <c r="M1533" s="517"/>
      <c r="N1533" s="517"/>
      <c r="O1533" s="517"/>
      <c r="P1533" s="517"/>
      <c r="Q1533" s="517"/>
      <c r="R1533" s="518"/>
      <c r="S1533" s="519" t="str">
        <f t="shared" si="127"/>
        <v/>
      </c>
      <c r="T1533" s="520" t="str">
        <f t="shared" si="128"/>
        <v/>
      </c>
      <c r="U1533" s="521" t="str">
        <f t="shared" si="129"/>
        <v/>
      </c>
      <c r="V1533" s="522"/>
      <c r="W1533" s="523"/>
      <c r="X1533" s="524"/>
      <c r="Y1533" s="64"/>
    </row>
    <row r="1534" spans="3:25" ht="14.25" customHeight="1" x14ac:dyDescent="0.2">
      <c r="C1534" s="509" t="str">
        <f t="shared" si="126"/>
        <v>United States | SRSO | 2025</v>
      </c>
      <c r="D1534" s="510" t="s">
        <v>420</v>
      </c>
      <c r="E1534" s="511">
        <v>2025</v>
      </c>
      <c r="F1534" s="512"/>
      <c r="G1534" s="513"/>
      <c r="H1534" s="513"/>
      <c r="I1534" s="514"/>
      <c r="J1534" s="514"/>
      <c r="K1534" s="515"/>
      <c r="L1534" s="516"/>
      <c r="M1534" s="517"/>
      <c r="N1534" s="517"/>
      <c r="O1534" s="517"/>
      <c r="P1534" s="517"/>
      <c r="Q1534" s="517"/>
      <c r="R1534" s="518"/>
      <c r="S1534" s="519" t="str">
        <f t="shared" si="127"/>
        <v/>
      </c>
      <c r="T1534" s="520" t="str">
        <f t="shared" si="128"/>
        <v/>
      </c>
      <c r="U1534" s="521" t="str">
        <f t="shared" si="129"/>
        <v/>
      </c>
      <c r="V1534" s="522"/>
      <c r="W1534" s="523"/>
      <c r="X1534" s="524"/>
      <c r="Y1534" s="64"/>
    </row>
    <row r="1535" spans="3:25" ht="14.25" customHeight="1" x14ac:dyDescent="0.2">
      <c r="C1535" s="509" t="str">
        <f t="shared" si="126"/>
        <v>United States | SRSO | 2026</v>
      </c>
      <c r="D1535" s="510" t="s">
        <v>420</v>
      </c>
      <c r="E1535" s="511">
        <v>2026</v>
      </c>
      <c r="F1535" s="512"/>
      <c r="G1535" s="513"/>
      <c r="H1535" s="513"/>
      <c r="I1535" s="514"/>
      <c r="J1535" s="514"/>
      <c r="K1535" s="515"/>
      <c r="L1535" s="516"/>
      <c r="M1535" s="517"/>
      <c r="N1535" s="517"/>
      <c r="O1535" s="517"/>
      <c r="P1535" s="517"/>
      <c r="Q1535" s="517"/>
      <c r="R1535" s="518"/>
      <c r="S1535" s="519" t="str">
        <f t="shared" si="127"/>
        <v/>
      </c>
      <c r="T1535" s="520" t="str">
        <f t="shared" si="128"/>
        <v/>
      </c>
      <c r="U1535" s="521" t="str">
        <f t="shared" si="129"/>
        <v/>
      </c>
      <c r="V1535" s="522"/>
      <c r="W1535" s="523"/>
      <c r="X1535" s="524"/>
      <c r="Y1535" s="64"/>
    </row>
    <row r="1536" spans="3:25" ht="14.25" customHeight="1" x14ac:dyDescent="0.2">
      <c r="C1536" s="509" t="str">
        <f t="shared" si="126"/>
        <v>United States | SRSO | 2027</v>
      </c>
      <c r="D1536" s="510" t="s">
        <v>420</v>
      </c>
      <c r="E1536" s="511">
        <v>2027</v>
      </c>
      <c r="F1536" s="512"/>
      <c r="G1536" s="513"/>
      <c r="H1536" s="513"/>
      <c r="I1536" s="514"/>
      <c r="J1536" s="514"/>
      <c r="K1536" s="515"/>
      <c r="L1536" s="516"/>
      <c r="M1536" s="517"/>
      <c r="N1536" s="517"/>
      <c r="O1536" s="517"/>
      <c r="P1536" s="517"/>
      <c r="Q1536" s="517"/>
      <c r="R1536" s="518"/>
      <c r="S1536" s="519" t="str">
        <f t="shared" si="127"/>
        <v/>
      </c>
      <c r="T1536" s="520" t="str">
        <f t="shared" si="128"/>
        <v/>
      </c>
      <c r="U1536" s="521" t="str">
        <f t="shared" si="129"/>
        <v/>
      </c>
      <c r="V1536" s="522"/>
      <c r="W1536" s="523"/>
      <c r="X1536" s="524"/>
      <c r="Y1536" s="64"/>
    </row>
    <row r="1537" spans="3:25" ht="14.25" customHeight="1" x14ac:dyDescent="0.2">
      <c r="C1537" s="509" t="str">
        <f t="shared" si="126"/>
        <v>United States | SRSO | 2028</v>
      </c>
      <c r="D1537" s="510" t="s">
        <v>420</v>
      </c>
      <c r="E1537" s="511">
        <v>2028</v>
      </c>
      <c r="F1537" s="512"/>
      <c r="G1537" s="513"/>
      <c r="H1537" s="513"/>
      <c r="I1537" s="514"/>
      <c r="J1537" s="514"/>
      <c r="K1537" s="515"/>
      <c r="L1537" s="516"/>
      <c r="M1537" s="517"/>
      <c r="N1537" s="517"/>
      <c r="O1537" s="517"/>
      <c r="P1537" s="517"/>
      <c r="Q1537" s="517"/>
      <c r="R1537" s="518"/>
      <c r="S1537" s="519" t="str">
        <f t="shared" si="127"/>
        <v/>
      </c>
      <c r="T1537" s="520" t="str">
        <f t="shared" si="128"/>
        <v/>
      </c>
      <c r="U1537" s="521" t="str">
        <f t="shared" si="129"/>
        <v/>
      </c>
      <c r="V1537" s="522"/>
      <c r="W1537" s="523"/>
      <c r="X1537" s="524"/>
      <c r="Y1537" s="64"/>
    </row>
    <row r="1538" spans="3:25" ht="14.25" customHeight="1" x14ac:dyDescent="0.2">
      <c r="C1538" s="509" t="str">
        <f t="shared" si="126"/>
        <v>United States | SRSO | 2029</v>
      </c>
      <c r="D1538" s="510" t="s">
        <v>420</v>
      </c>
      <c r="E1538" s="511">
        <v>2029</v>
      </c>
      <c r="F1538" s="512"/>
      <c r="G1538" s="513"/>
      <c r="H1538" s="513"/>
      <c r="I1538" s="514"/>
      <c r="J1538" s="514"/>
      <c r="K1538" s="515"/>
      <c r="L1538" s="516"/>
      <c r="M1538" s="517"/>
      <c r="N1538" s="517"/>
      <c r="O1538" s="517"/>
      <c r="P1538" s="517"/>
      <c r="Q1538" s="517"/>
      <c r="R1538" s="518"/>
      <c r="S1538" s="519" t="str">
        <f t="shared" si="127"/>
        <v/>
      </c>
      <c r="T1538" s="520" t="str">
        <f t="shared" si="128"/>
        <v/>
      </c>
      <c r="U1538" s="521" t="str">
        <f t="shared" si="129"/>
        <v/>
      </c>
      <c r="V1538" s="522"/>
      <c r="W1538" s="523"/>
      <c r="X1538" s="524"/>
      <c r="Y1538" s="64"/>
    </row>
    <row r="1539" spans="3:25" ht="14.25" customHeight="1" thickBot="1" x14ac:dyDescent="0.25">
      <c r="C1539" s="591" t="str">
        <f t="shared" si="126"/>
        <v>United States | SRSO | 2030</v>
      </c>
      <c r="D1539" s="592" t="s">
        <v>420</v>
      </c>
      <c r="E1539" s="593">
        <v>2030</v>
      </c>
      <c r="F1539" s="594"/>
      <c r="G1539" s="595"/>
      <c r="H1539" s="595"/>
      <c r="I1539" s="596"/>
      <c r="J1539" s="596"/>
      <c r="K1539" s="597"/>
      <c r="L1539" s="598"/>
      <c r="M1539" s="599"/>
      <c r="N1539" s="599"/>
      <c r="O1539" s="599"/>
      <c r="P1539" s="599"/>
      <c r="Q1539" s="599"/>
      <c r="R1539" s="600"/>
      <c r="S1539" s="601" t="str">
        <f t="shared" si="127"/>
        <v/>
      </c>
      <c r="T1539" s="602" t="str">
        <f t="shared" si="128"/>
        <v/>
      </c>
      <c r="U1539" s="603" t="str">
        <f t="shared" si="129"/>
        <v/>
      </c>
      <c r="V1539" s="604"/>
      <c r="W1539" s="605"/>
      <c r="X1539" s="606"/>
      <c r="Y1539" s="64"/>
    </row>
    <row r="1540" spans="3:25" ht="14.25" customHeight="1" x14ac:dyDescent="0.2">
      <c r="C1540" s="493" t="str">
        <f t="shared" si="126"/>
        <v>United States | SRTV | 2018</v>
      </c>
      <c r="D1540" s="494" t="s">
        <v>421</v>
      </c>
      <c r="E1540" s="495">
        <v>2018</v>
      </c>
      <c r="F1540" s="496">
        <v>0.35467033682041199</v>
      </c>
      <c r="G1540" s="497">
        <v>8.1415788026409602E-4</v>
      </c>
      <c r="H1540" s="497">
        <v>0.26498975903785998</v>
      </c>
      <c r="I1540" s="498">
        <v>3.1991616536563298E-4</v>
      </c>
      <c r="J1540" s="498"/>
      <c r="K1540" s="499">
        <v>0.27456618651718401</v>
      </c>
      <c r="L1540" s="500">
        <v>7.5104779513963599E-3</v>
      </c>
      <c r="M1540" s="501">
        <v>9.5270959356624801E-2</v>
      </c>
      <c r="N1540" s="501">
        <v>0</v>
      </c>
      <c r="O1540" s="501">
        <v>1.67556097858583E-3</v>
      </c>
      <c r="P1540" s="501"/>
      <c r="Q1540" s="501">
        <v>1.82863788873317E-4</v>
      </c>
      <c r="R1540" s="502"/>
      <c r="S1540" s="503">
        <f t="shared" si="127"/>
        <v>0.89536013792451974</v>
      </c>
      <c r="T1540" s="504">
        <f t="shared" si="128"/>
        <v>0.37920604859266432</v>
      </c>
      <c r="U1540" s="505">
        <f t="shared" si="129"/>
        <v>0.10463986207548032</v>
      </c>
      <c r="V1540" s="506">
        <v>2018</v>
      </c>
      <c r="W1540" s="507" t="s">
        <v>392</v>
      </c>
      <c r="X1540" s="508" t="s">
        <v>396</v>
      </c>
      <c r="Y1540" s="64"/>
    </row>
    <row r="1541" spans="3:25" ht="14.25" customHeight="1" x14ac:dyDescent="0.2">
      <c r="C1541" s="509" t="str">
        <f t="shared" si="126"/>
        <v>United States | SRTV | 2019</v>
      </c>
      <c r="D1541" s="510" t="s">
        <v>421</v>
      </c>
      <c r="E1541" s="511">
        <v>2019</v>
      </c>
      <c r="F1541" s="512">
        <v>0.32</v>
      </c>
      <c r="G1541" s="513">
        <v>1E-3</v>
      </c>
      <c r="H1541" s="513">
        <v>0.27100000000000002</v>
      </c>
      <c r="I1541" s="514">
        <v>0</v>
      </c>
      <c r="J1541" s="514"/>
      <c r="K1541" s="515">
        <v>0.30199999999999999</v>
      </c>
      <c r="L1541" s="516">
        <v>7.0000000000000001E-3</v>
      </c>
      <c r="M1541" s="517">
        <v>9.6000000000000002E-2</v>
      </c>
      <c r="N1541" s="517">
        <v>0</v>
      </c>
      <c r="O1541" s="517">
        <v>3.0000000000000001E-3</v>
      </c>
      <c r="P1541" s="517"/>
      <c r="Q1541" s="517">
        <v>0</v>
      </c>
      <c r="R1541" s="518"/>
      <c r="S1541" s="519">
        <f t="shared" si="127"/>
        <v>0.89400000000000002</v>
      </c>
      <c r="T1541" s="520">
        <f t="shared" si="128"/>
        <v>0.40800000000000003</v>
      </c>
      <c r="U1541" s="521">
        <f t="shared" si="129"/>
        <v>0.10600000000000001</v>
      </c>
      <c r="V1541" s="522">
        <v>2019</v>
      </c>
      <c r="W1541" s="523" t="s">
        <v>393</v>
      </c>
      <c r="X1541" s="524" t="s">
        <v>396</v>
      </c>
      <c r="Y1541" s="64"/>
    </row>
    <row r="1542" spans="3:25" ht="14.25" customHeight="1" x14ac:dyDescent="0.2">
      <c r="C1542" s="509" t="str">
        <f t="shared" si="126"/>
        <v>United States | SRTV | 2020</v>
      </c>
      <c r="D1542" s="510" t="s">
        <v>421</v>
      </c>
      <c r="E1542" s="511">
        <v>2020</v>
      </c>
      <c r="F1542" s="512">
        <v>0.32</v>
      </c>
      <c r="G1542" s="513">
        <v>1E-3</v>
      </c>
      <c r="H1542" s="513">
        <v>0.27100000000000002</v>
      </c>
      <c r="I1542" s="514">
        <v>0</v>
      </c>
      <c r="J1542" s="514"/>
      <c r="K1542" s="515">
        <v>0.30199999999999999</v>
      </c>
      <c r="L1542" s="516">
        <v>7.0000000000000001E-3</v>
      </c>
      <c r="M1542" s="517">
        <v>9.6000000000000002E-2</v>
      </c>
      <c r="N1542" s="517">
        <v>0</v>
      </c>
      <c r="O1542" s="517">
        <v>3.0000000000000001E-3</v>
      </c>
      <c r="P1542" s="517"/>
      <c r="Q1542" s="517">
        <v>0</v>
      </c>
      <c r="R1542" s="518"/>
      <c r="S1542" s="519">
        <f t="shared" si="127"/>
        <v>0.89400000000000002</v>
      </c>
      <c r="T1542" s="520">
        <f t="shared" si="128"/>
        <v>0.40800000000000003</v>
      </c>
      <c r="U1542" s="521">
        <f t="shared" si="129"/>
        <v>0.10600000000000001</v>
      </c>
      <c r="V1542" s="522">
        <v>2019</v>
      </c>
      <c r="W1542" s="523" t="s">
        <v>393</v>
      </c>
      <c r="X1542" s="524" t="s">
        <v>396</v>
      </c>
      <c r="Y1542" s="64"/>
    </row>
    <row r="1543" spans="3:25" ht="14.25" customHeight="1" x14ac:dyDescent="0.2">
      <c r="C1543" s="509" t="str">
        <f t="shared" ref="C1543:C1591" si="130">D1543&amp;" | "&amp;E1543</f>
        <v>United States | SRTV | 2021</v>
      </c>
      <c r="D1543" s="510" t="s">
        <v>421</v>
      </c>
      <c r="E1543" s="511">
        <v>2021</v>
      </c>
      <c r="F1543" s="512">
        <v>0.27200000000000002</v>
      </c>
      <c r="G1543" s="513">
        <v>1E-3</v>
      </c>
      <c r="H1543" s="513">
        <v>0.28100000000000003</v>
      </c>
      <c r="I1543" s="514">
        <v>0</v>
      </c>
      <c r="J1543" s="514"/>
      <c r="K1543" s="515">
        <v>0.309</v>
      </c>
      <c r="L1543" s="516">
        <v>7.0000000000000001E-3</v>
      </c>
      <c r="M1543" s="517">
        <v>0.126</v>
      </c>
      <c r="N1543" s="517">
        <v>0</v>
      </c>
      <c r="O1543" s="517">
        <v>3.0000000000000001E-3</v>
      </c>
      <c r="P1543" s="517"/>
      <c r="Q1543" s="517">
        <v>0</v>
      </c>
      <c r="R1543" s="518"/>
      <c r="S1543" s="519">
        <f t="shared" si="127"/>
        <v>0.86399999999999999</v>
      </c>
      <c r="T1543" s="520">
        <f t="shared" si="128"/>
        <v>0.44500000000000001</v>
      </c>
      <c r="U1543" s="521">
        <f t="shared" si="129"/>
        <v>0.13600000000000001</v>
      </c>
      <c r="V1543" s="522">
        <v>2020</v>
      </c>
      <c r="W1543" s="523" t="s">
        <v>394</v>
      </c>
      <c r="X1543" s="524" t="s">
        <v>396</v>
      </c>
      <c r="Y1543" s="64"/>
    </row>
    <row r="1544" spans="3:25" ht="14.25" customHeight="1" x14ac:dyDescent="0.2">
      <c r="C1544" s="509" t="str">
        <f t="shared" si="130"/>
        <v>United States | SRTV | 2022</v>
      </c>
      <c r="D1544" s="510" t="s">
        <v>421</v>
      </c>
      <c r="E1544" s="511">
        <v>2022</v>
      </c>
      <c r="F1544" s="512">
        <v>0.316</v>
      </c>
      <c r="G1544" s="513">
        <v>1E-3</v>
      </c>
      <c r="H1544" s="513">
        <v>0.26200000000000001</v>
      </c>
      <c r="I1544" s="514">
        <v>0</v>
      </c>
      <c r="J1544" s="514"/>
      <c r="K1544" s="515">
        <v>0.309</v>
      </c>
      <c r="L1544" s="516">
        <v>8.0000000000000002E-3</v>
      </c>
      <c r="M1544" s="517">
        <v>0.10100000000000001</v>
      </c>
      <c r="N1544" s="517">
        <v>0</v>
      </c>
      <c r="O1544" s="517">
        <v>3.0000000000000001E-3</v>
      </c>
      <c r="P1544" s="517"/>
      <c r="Q1544" s="517">
        <v>0</v>
      </c>
      <c r="R1544" s="518"/>
      <c r="S1544" s="519">
        <f t="shared" si="127"/>
        <v>0.88800000000000001</v>
      </c>
      <c r="T1544" s="520">
        <f t="shared" si="128"/>
        <v>0.42100000000000004</v>
      </c>
      <c r="U1544" s="521">
        <f t="shared" si="129"/>
        <v>0.11200000000000002</v>
      </c>
      <c r="V1544" s="522">
        <v>2021</v>
      </c>
      <c r="W1544" s="523" t="s">
        <v>789</v>
      </c>
      <c r="X1544" s="524" t="s">
        <v>396</v>
      </c>
      <c r="Y1544" s="64"/>
    </row>
    <row r="1545" spans="3:25" ht="14.25" customHeight="1" x14ac:dyDescent="0.2">
      <c r="C1545" s="509" t="str">
        <f t="shared" si="130"/>
        <v>United States | SRTV | 2023</v>
      </c>
      <c r="D1545" s="510" t="s">
        <v>421</v>
      </c>
      <c r="E1545" s="511">
        <v>2023</v>
      </c>
      <c r="F1545" s="512"/>
      <c r="G1545" s="513"/>
      <c r="H1545" s="513"/>
      <c r="I1545" s="514"/>
      <c r="J1545" s="514"/>
      <c r="K1545" s="515"/>
      <c r="L1545" s="516"/>
      <c r="M1545" s="517"/>
      <c r="N1545" s="517"/>
      <c r="O1545" s="517"/>
      <c r="P1545" s="517"/>
      <c r="Q1545" s="517"/>
      <c r="R1545" s="518"/>
      <c r="S1545" s="519" t="str">
        <f t="shared" si="127"/>
        <v/>
      </c>
      <c r="T1545" s="520" t="str">
        <f t="shared" si="128"/>
        <v/>
      </c>
      <c r="U1545" s="521" t="str">
        <f t="shared" si="129"/>
        <v/>
      </c>
      <c r="V1545" s="522"/>
      <c r="W1545" s="523"/>
      <c r="X1545" s="524"/>
      <c r="Y1545" s="64"/>
    </row>
    <row r="1546" spans="3:25" ht="14.25" customHeight="1" x14ac:dyDescent="0.2">
      <c r="C1546" s="509" t="str">
        <f t="shared" si="130"/>
        <v>United States | SRTV | 2024</v>
      </c>
      <c r="D1546" s="510" t="s">
        <v>421</v>
      </c>
      <c r="E1546" s="511">
        <v>2024</v>
      </c>
      <c r="F1546" s="512"/>
      <c r="G1546" s="513"/>
      <c r="H1546" s="513"/>
      <c r="I1546" s="514"/>
      <c r="J1546" s="514"/>
      <c r="K1546" s="515"/>
      <c r="L1546" s="516"/>
      <c r="M1546" s="517"/>
      <c r="N1546" s="517"/>
      <c r="O1546" s="517"/>
      <c r="P1546" s="517"/>
      <c r="Q1546" s="517"/>
      <c r="R1546" s="518"/>
      <c r="S1546" s="519" t="str">
        <f t="shared" si="127"/>
        <v/>
      </c>
      <c r="T1546" s="520" t="str">
        <f t="shared" si="128"/>
        <v/>
      </c>
      <c r="U1546" s="521" t="str">
        <f t="shared" si="129"/>
        <v/>
      </c>
      <c r="V1546" s="522"/>
      <c r="W1546" s="523"/>
      <c r="X1546" s="524"/>
      <c r="Y1546" s="64"/>
    </row>
    <row r="1547" spans="3:25" ht="14.25" customHeight="1" x14ac:dyDescent="0.2">
      <c r="C1547" s="509" t="str">
        <f t="shared" si="130"/>
        <v>United States | SRTV | 2025</v>
      </c>
      <c r="D1547" s="510" t="s">
        <v>421</v>
      </c>
      <c r="E1547" s="511">
        <v>2025</v>
      </c>
      <c r="F1547" s="512"/>
      <c r="G1547" s="513"/>
      <c r="H1547" s="513"/>
      <c r="I1547" s="514"/>
      <c r="J1547" s="514"/>
      <c r="K1547" s="515"/>
      <c r="L1547" s="516"/>
      <c r="M1547" s="517"/>
      <c r="N1547" s="517"/>
      <c r="O1547" s="517"/>
      <c r="P1547" s="517"/>
      <c r="Q1547" s="517"/>
      <c r="R1547" s="518"/>
      <c r="S1547" s="519" t="str">
        <f t="shared" si="127"/>
        <v/>
      </c>
      <c r="T1547" s="520" t="str">
        <f t="shared" si="128"/>
        <v/>
      </c>
      <c r="U1547" s="521" t="str">
        <f t="shared" si="129"/>
        <v/>
      </c>
      <c r="V1547" s="522"/>
      <c r="W1547" s="523"/>
      <c r="X1547" s="524"/>
      <c r="Y1547" s="64"/>
    </row>
    <row r="1548" spans="3:25" ht="14.25" customHeight="1" x14ac:dyDescent="0.2">
      <c r="C1548" s="509" t="str">
        <f t="shared" si="130"/>
        <v>United States | SRTV | 2026</v>
      </c>
      <c r="D1548" s="510" t="s">
        <v>421</v>
      </c>
      <c r="E1548" s="511">
        <v>2026</v>
      </c>
      <c r="F1548" s="512"/>
      <c r="G1548" s="513"/>
      <c r="H1548" s="513"/>
      <c r="I1548" s="514"/>
      <c r="J1548" s="514"/>
      <c r="K1548" s="515"/>
      <c r="L1548" s="516"/>
      <c r="M1548" s="517"/>
      <c r="N1548" s="517"/>
      <c r="O1548" s="517"/>
      <c r="P1548" s="517"/>
      <c r="Q1548" s="517"/>
      <c r="R1548" s="518"/>
      <c r="S1548" s="519" t="str">
        <f t="shared" si="127"/>
        <v/>
      </c>
      <c r="T1548" s="520" t="str">
        <f t="shared" si="128"/>
        <v/>
      </c>
      <c r="U1548" s="521" t="str">
        <f t="shared" si="129"/>
        <v/>
      </c>
      <c r="V1548" s="522"/>
      <c r="W1548" s="523"/>
      <c r="X1548" s="524"/>
      <c r="Y1548" s="64"/>
    </row>
    <row r="1549" spans="3:25" ht="14.25" customHeight="1" x14ac:dyDescent="0.2">
      <c r="C1549" s="509" t="str">
        <f t="shared" si="130"/>
        <v>United States | SRTV | 2027</v>
      </c>
      <c r="D1549" s="510" t="s">
        <v>421</v>
      </c>
      <c r="E1549" s="511">
        <v>2027</v>
      </c>
      <c r="F1549" s="512"/>
      <c r="G1549" s="513"/>
      <c r="H1549" s="513"/>
      <c r="I1549" s="514"/>
      <c r="J1549" s="514"/>
      <c r="K1549" s="515"/>
      <c r="L1549" s="516"/>
      <c r="M1549" s="517"/>
      <c r="N1549" s="517"/>
      <c r="O1549" s="517"/>
      <c r="P1549" s="517"/>
      <c r="Q1549" s="517"/>
      <c r="R1549" s="518"/>
      <c r="S1549" s="519" t="str">
        <f t="shared" si="127"/>
        <v/>
      </c>
      <c r="T1549" s="520" t="str">
        <f t="shared" si="128"/>
        <v/>
      </c>
      <c r="U1549" s="521" t="str">
        <f t="shared" si="129"/>
        <v/>
      </c>
      <c r="V1549" s="522"/>
      <c r="W1549" s="523"/>
      <c r="X1549" s="524"/>
      <c r="Y1549" s="64"/>
    </row>
    <row r="1550" spans="3:25" ht="14.25" customHeight="1" x14ac:dyDescent="0.2">
      <c r="C1550" s="509" t="str">
        <f t="shared" si="130"/>
        <v>United States | SRTV | 2028</v>
      </c>
      <c r="D1550" s="510" t="s">
        <v>421</v>
      </c>
      <c r="E1550" s="511">
        <v>2028</v>
      </c>
      <c r="F1550" s="512"/>
      <c r="G1550" s="513"/>
      <c r="H1550" s="513"/>
      <c r="I1550" s="514"/>
      <c r="J1550" s="514"/>
      <c r="K1550" s="515"/>
      <c r="L1550" s="516"/>
      <c r="M1550" s="517"/>
      <c r="N1550" s="517"/>
      <c r="O1550" s="517"/>
      <c r="P1550" s="517"/>
      <c r="Q1550" s="517"/>
      <c r="R1550" s="518"/>
      <c r="S1550" s="519" t="str">
        <f t="shared" si="127"/>
        <v/>
      </c>
      <c r="T1550" s="520" t="str">
        <f t="shared" si="128"/>
        <v/>
      </c>
      <c r="U1550" s="521" t="str">
        <f t="shared" si="129"/>
        <v/>
      </c>
      <c r="V1550" s="522"/>
      <c r="W1550" s="523"/>
      <c r="X1550" s="524"/>
      <c r="Y1550" s="64"/>
    </row>
    <row r="1551" spans="3:25" ht="14.25" customHeight="1" x14ac:dyDescent="0.2">
      <c r="C1551" s="509" t="str">
        <f t="shared" si="130"/>
        <v>United States | SRTV | 2029</v>
      </c>
      <c r="D1551" s="510" t="s">
        <v>421</v>
      </c>
      <c r="E1551" s="511">
        <v>2029</v>
      </c>
      <c r="F1551" s="512"/>
      <c r="G1551" s="513"/>
      <c r="H1551" s="513"/>
      <c r="I1551" s="514"/>
      <c r="J1551" s="514"/>
      <c r="K1551" s="515"/>
      <c r="L1551" s="516"/>
      <c r="M1551" s="517"/>
      <c r="N1551" s="517"/>
      <c r="O1551" s="517"/>
      <c r="P1551" s="517"/>
      <c r="Q1551" s="517"/>
      <c r="R1551" s="518"/>
      <c r="S1551" s="519" t="str">
        <f t="shared" si="127"/>
        <v/>
      </c>
      <c r="T1551" s="520" t="str">
        <f t="shared" si="128"/>
        <v/>
      </c>
      <c r="U1551" s="521" t="str">
        <f t="shared" si="129"/>
        <v/>
      </c>
      <c r="V1551" s="522"/>
      <c r="W1551" s="523"/>
      <c r="X1551" s="524"/>
      <c r="Y1551" s="64"/>
    </row>
    <row r="1552" spans="3:25" ht="14.25" customHeight="1" thickBot="1" x14ac:dyDescent="0.25">
      <c r="C1552" s="591" t="str">
        <f t="shared" si="130"/>
        <v>United States | SRTV | 2030</v>
      </c>
      <c r="D1552" s="592" t="s">
        <v>421</v>
      </c>
      <c r="E1552" s="593">
        <v>2030</v>
      </c>
      <c r="F1552" s="594"/>
      <c r="G1552" s="595"/>
      <c r="H1552" s="595"/>
      <c r="I1552" s="596"/>
      <c r="J1552" s="596"/>
      <c r="K1552" s="597"/>
      <c r="L1552" s="598"/>
      <c r="M1552" s="599"/>
      <c r="N1552" s="599"/>
      <c r="O1552" s="599"/>
      <c r="P1552" s="599"/>
      <c r="Q1552" s="599"/>
      <c r="R1552" s="600"/>
      <c r="S1552" s="601" t="str">
        <f t="shared" si="127"/>
        <v/>
      </c>
      <c r="T1552" s="602" t="str">
        <f t="shared" si="128"/>
        <v/>
      </c>
      <c r="U1552" s="603" t="str">
        <f t="shared" si="129"/>
        <v/>
      </c>
      <c r="V1552" s="604"/>
      <c r="W1552" s="605"/>
      <c r="X1552" s="606"/>
      <c r="Y1552" s="64"/>
    </row>
    <row r="1553" spans="3:25" ht="14.25" customHeight="1" x14ac:dyDescent="0.2">
      <c r="C1553" s="493" t="str">
        <f t="shared" si="130"/>
        <v>United States | SRVC | 2018</v>
      </c>
      <c r="D1553" s="494" t="s">
        <v>422</v>
      </c>
      <c r="E1553" s="495">
        <v>2018</v>
      </c>
      <c r="F1553" s="496">
        <v>0.19099343914556999</v>
      </c>
      <c r="G1553" s="497">
        <v>5.5362212032168097E-3</v>
      </c>
      <c r="H1553" s="497">
        <v>0.34631793761478802</v>
      </c>
      <c r="I1553" s="498">
        <v>1.7574397914559251E-3</v>
      </c>
      <c r="J1553" s="498"/>
      <c r="K1553" s="499">
        <v>0.37801135850920398</v>
      </c>
      <c r="L1553" s="500">
        <v>2.8169865285657701E-2</v>
      </c>
      <c r="M1553" s="501">
        <v>2.29167943509015E-2</v>
      </c>
      <c r="N1553" s="501">
        <v>0</v>
      </c>
      <c r="O1553" s="501">
        <v>2.1815368019330199E-2</v>
      </c>
      <c r="P1553" s="501"/>
      <c r="Q1553" s="501">
        <v>4.4815760798771198E-3</v>
      </c>
      <c r="R1553" s="502"/>
      <c r="S1553" s="503">
        <f t="shared" si="127"/>
        <v>0.92261639626423353</v>
      </c>
      <c r="T1553" s="504">
        <f t="shared" si="128"/>
        <v>0.45539496224497045</v>
      </c>
      <c r="U1553" s="505">
        <f t="shared" si="129"/>
        <v>7.7383603735766526E-2</v>
      </c>
      <c r="V1553" s="506">
        <v>2018</v>
      </c>
      <c r="W1553" s="507" t="s">
        <v>392</v>
      </c>
      <c r="X1553" s="508" t="s">
        <v>396</v>
      </c>
      <c r="Y1553" s="64"/>
    </row>
    <row r="1554" spans="3:25" ht="14.25" customHeight="1" x14ac:dyDescent="0.2">
      <c r="C1554" s="509" t="str">
        <f t="shared" si="130"/>
        <v>United States | SRVC | 2019</v>
      </c>
      <c r="D1554" s="510" t="s">
        <v>422</v>
      </c>
      <c r="E1554" s="511">
        <v>2019</v>
      </c>
      <c r="F1554" s="512">
        <v>0.159</v>
      </c>
      <c r="G1554" s="513">
        <v>2E-3</v>
      </c>
      <c r="H1554" s="513">
        <v>0.371</v>
      </c>
      <c r="I1554" s="514">
        <v>2E-3</v>
      </c>
      <c r="J1554" s="514"/>
      <c r="K1554" s="515">
        <v>0.38800000000000001</v>
      </c>
      <c r="L1554" s="516">
        <v>2.7E-2</v>
      </c>
      <c r="M1554" s="517">
        <v>2.1000000000000001E-2</v>
      </c>
      <c r="N1554" s="517">
        <v>0</v>
      </c>
      <c r="O1554" s="517">
        <v>2.8000000000000001E-2</v>
      </c>
      <c r="P1554" s="517"/>
      <c r="Q1554" s="517">
        <v>4.0000000000000001E-3</v>
      </c>
      <c r="R1554" s="518"/>
      <c r="S1554" s="519">
        <f t="shared" si="127"/>
        <v>0.92</v>
      </c>
      <c r="T1554" s="520">
        <f t="shared" si="128"/>
        <v>0.46800000000000008</v>
      </c>
      <c r="U1554" s="521">
        <f t="shared" si="129"/>
        <v>0.08</v>
      </c>
      <c r="V1554" s="522">
        <v>2019</v>
      </c>
      <c r="W1554" s="523" t="s">
        <v>393</v>
      </c>
      <c r="X1554" s="524" t="s">
        <v>396</v>
      </c>
      <c r="Y1554" s="64"/>
    </row>
    <row r="1555" spans="3:25" ht="14.25" customHeight="1" x14ac:dyDescent="0.2">
      <c r="C1555" s="509" t="str">
        <f t="shared" si="130"/>
        <v>United States | SRVC | 2020</v>
      </c>
      <c r="D1555" s="510" t="s">
        <v>422</v>
      </c>
      <c r="E1555" s="511">
        <v>2020</v>
      </c>
      <c r="F1555" s="512">
        <v>0.159</v>
      </c>
      <c r="G1555" s="513">
        <v>2E-3</v>
      </c>
      <c r="H1555" s="513">
        <v>0.371</v>
      </c>
      <c r="I1555" s="514">
        <v>2E-3</v>
      </c>
      <c r="J1555" s="514"/>
      <c r="K1555" s="515">
        <v>0.38800000000000001</v>
      </c>
      <c r="L1555" s="516">
        <v>2.7E-2</v>
      </c>
      <c r="M1555" s="517">
        <v>2.1000000000000001E-2</v>
      </c>
      <c r="N1555" s="517">
        <v>0</v>
      </c>
      <c r="O1555" s="517">
        <v>2.8000000000000001E-2</v>
      </c>
      <c r="P1555" s="517"/>
      <c r="Q1555" s="517">
        <v>4.0000000000000001E-3</v>
      </c>
      <c r="R1555" s="518"/>
      <c r="S1555" s="519">
        <f t="shared" si="127"/>
        <v>0.92</v>
      </c>
      <c r="T1555" s="520">
        <f t="shared" si="128"/>
        <v>0.46800000000000008</v>
      </c>
      <c r="U1555" s="521">
        <f t="shared" si="129"/>
        <v>0.08</v>
      </c>
      <c r="V1555" s="522">
        <v>2019</v>
      </c>
      <c r="W1555" s="523" t="s">
        <v>393</v>
      </c>
      <c r="X1555" s="524" t="s">
        <v>396</v>
      </c>
      <c r="Y1555" s="64"/>
    </row>
    <row r="1556" spans="3:25" ht="14.25" customHeight="1" x14ac:dyDescent="0.2">
      <c r="C1556" s="509" t="str">
        <f t="shared" si="130"/>
        <v>United States | SRVC | 2021</v>
      </c>
      <c r="D1556" s="510" t="s">
        <v>422</v>
      </c>
      <c r="E1556" s="511">
        <v>2021</v>
      </c>
      <c r="F1556" s="512">
        <v>0.126</v>
      </c>
      <c r="G1556" s="513">
        <v>1E-3</v>
      </c>
      <c r="H1556" s="513">
        <v>0.38900000000000001</v>
      </c>
      <c r="I1556" s="514">
        <v>2E-3</v>
      </c>
      <c r="J1556" s="514"/>
      <c r="K1556" s="515">
        <v>0.39</v>
      </c>
      <c r="L1556" s="516">
        <v>2.5000000000000001E-2</v>
      </c>
      <c r="M1556" s="517">
        <v>2.9000000000000001E-2</v>
      </c>
      <c r="N1556" s="517">
        <v>0</v>
      </c>
      <c r="O1556" s="517">
        <v>3.4000000000000002E-2</v>
      </c>
      <c r="P1556" s="517"/>
      <c r="Q1556" s="517">
        <v>5.0000000000000001E-3</v>
      </c>
      <c r="R1556" s="518"/>
      <c r="S1556" s="519">
        <f t="shared" si="127"/>
        <v>0.90700000000000003</v>
      </c>
      <c r="T1556" s="520">
        <f t="shared" si="128"/>
        <v>0.4830000000000001</v>
      </c>
      <c r="U1556" s="521">
        <f t="shared" si="129"/>
        <v>9.3000000000000013E-2</v>
      </c>
      <c r="V1556" s="522">
        <v>2020</v>
      </c>
      <c r="W1556" s="523" t="s">
        <v>394</v>
      </c>
      <c r="X1556" s="524" t="s">
        <v>396</v>
      </c>
      <c r="Y1556" s="64"/>
    </row>
    <row r="1557" spans="3:25" ht="14.25" customHeight="1" x14ac:dyDescent="0.2">
      <c r="C1557" s="509" t="str">
        <f t="shared" si="130"/>
        <v>United States | SRVC | 2022</v>
      </c>
      <c r="D1557" s="510" t="s">
        <v>422</v>
      </c>
      <c r="E1557" s="511">
        <v>2022</v>
      </c>
      <c r="F1557" s="512">
        <v>0.13400000000000001</v>
      </c>
      <c r="G1557" s="513">
        <v>2E-3</v>
      </c>
      <c r="H1557" s="513">
        <v>0.38100000000000001</v>
      </c>
      <c r="I1557" s="514">
        <v>2E-3</v>
      </c>
      <c r="J1557" s="514"/>
      <c r="K1557" s="515">
        <v>0.38800000000000001</v>
      </c>
      <c r="L1557" s="516">
        <v>2.3E-2</v>
      </c>
      <c r="M1557" s="517">
        <v>1.9E-2</v>
      </c>
      <c r="N1557" s="517">
        <v>0</v>
      </c>
      <c r="O1557" s="517">
        <v>4.7E-2</v>
      </c>
      <c r="P1557" s="517"/>
      <c r="Q1557" s="517">
        <v>4.0000000000000001E-3</v>
      </c>
      <c r="R1557" s="518"/>
      <c r="S1557" s="519">
        <f t="shared" ref="S1557:S1591" si="131">IFERROR(1-U1557,"")</f>
        <v>0.90700000000000003</v>
      </c>
      <c r="T1557" s="520">
        <f t="shared" ref="T1557:T1591" si="132">IF(AND(ISBLANK(F1557),ISBLANK(H1557),ISBLANK(Q1557),ISBLANK(M1557)),"",SUM(K1557:R1557))</f>
        <v>0.48100000000000004</v>
      </c>
      <c r="U1557" s="521">
        <f t="shared" ref="U1557:U1591" si="133">IF(AND(ISBLANK(F1557),ISBLANK(H1557),ISBLANK(Q1557),ISBLANK(M1557)),"",SUM(L1557:R1557))</f>
        <v>9.2999999999999999E-2</v>
      </c>
      <c r="V1557" s="522">
        <v>2021</v>
      </c>
      <c r="W1557" s="523" t="s">
        <v>789</v>
      </c>
      <c r="X1557" s="524" t="s">
        <v>396</v>
      </c>
      <c r="Y1557" s="64"/>
    </row>
    <row r="1558" spans="3:25" ht="14.25" customHeight="1" x14ac:dyDescent="0.2">
      <c r="C1558" s="509" t="str">
        <f t="shared" si="130"/>
        <v>United States | SRVC | 2023</v>
      </c>
      <c r="D1558" s="510" t="s">
        <v>422</v>
      </c>
      <c r="E1558" s="511">
        <v>2023</v>
      </c>
      <c r="F1558" s="512"/>
      <c r="G1558" s="513"/>
      <c r="H1558" s="513"/>
      <c r="I1558" s="514"/>
      <c r="J1558" s="514"/>
      <c r="K1558" s="515"/>
      <c r="L1558" s="516"/>
      <c r="M1558" s="517"/>
      <c r="N1558" s="517"/>
      <c r="O1558" s="517"/>
      <c r="P1558" s="517"/>
      <c r="Q1558" s="517"/>
      <c r="R1558" s="518"/>
      <c r="S1558" s="519" t="str">
        <f t="shared" si="131"/>
        <v/>
      </c>
      <c r="T1558" s="520" t="str">
        <f t="shared" si="132"/>
        <v/>
      </c>
      <c r="U1558" s="521" t="str">
        <f t="shared" si="133"/>
        <v/>
      </c>
      <c r="V1558" s="522"/>
      <c r="W1558" s="523"/>
      <c r="X1558" s="524"/>
      <c r="Y1558" s="64"/>
    </row>
    <row r="1559" spans="3:25" ht="14.25" customHeight="1" x14ac:dyDescent="0.2">
      <c r="C1559" s="509" t="str">
        <f t="shared" si="130"/>
        <v>United States | SRVC | 2024</v>
      </c>
      <c r="D1559" s="510" t="s">
        <v>422</v>
      </c>
      <c r="E1559" s="511">
        <v>2024</v>
      </c>
      <c r="F1559" s="512"/>
      <c r="G1559" s="513"/>
      <c r="H1559" s="513"/>
      <c r="I1559" s="514"/>
      <c r="J1559" s="514"/>
      <c r="K1559" s="515"/>
      <c r="L1559" s="516"/>
      <c r="M1559" s="517"/>
      <c r="N1559" s="517"/>
      <c r="O1559" s="517"/>
      <c r="P1559" s="517"/>
      <c r="Q1559" s="517"/>
      <c r="R1559" s="518"/>
      <c r="S1559" s="519" t="str">
        <f t="shared" si="131"/>
        <v/>
      </c>
      <c r="T1559" s="520" t="str">
        <f t="shared" si="132"/>
        <v/>
      </c>
      <c r="U1559" s="521" t="str">
        <f t="shared" si="133"/>
        <v/>
      </c>
      <c r="V1559" s="522"/>
      <c r="W1559" s="523"/>
      <c r="X1559" s="524"/>
      <c r="Y1559" s="64"/>
    </row>
    <row r="1560" spans="3:25" ht="14.25" customHeight="1" x14ac:dyDescent="0.2">
      <c r="C1560" s="509" t="str">
        <f t="shared" si="130"/>
        <v>United States | SRVC | 2025</v>
      </c>
      <c r="D1560" s="510" t="s">
        <v>422</v>
      </c>
      <c r="E1560" s="511">
        <v>2025</v>
      </c>
      <c r="F1560" s="512"/>
      <c r="G1560" s="513"/>
      <c r="H1560" s="513"/>
      <c r="I1560" s="514"/>
      <c r="J1560" s="514"/>
      <c r="K1560" s="515"/>
      <c r="L1560" s="516"/>
      <c r="M1560" s="517"/>
      <c r="N1560" s="517"/>
      <c r="O1560" s="517"/>
      <c r="P1560" s="517"/>
      <c r="Q1560" s="517"/>
      <c r="R1560" s="518"/>
      <c r="S1560" s="519" t="str">
        <f t="shared" si="131"/>
        <v/>
      </c>
      <c r="T1560" s="520" t="str">
        <f t="shared" si="132"/>
        <v/>
      </c>
      <c r="U1560" s="521" t="str">
        <f t="shared" si="133"/>
        <v/>
      </c>
      <c r="V1560" s="522"/>
      <c r="W1560" s="523"/>
      <c r="X1560" s="524"/>
      <c r="Y1560" s="64"/>
    </row>
    <row r="1561" spans="3:25" ht="14.25" customHeight="1" x14ac:dyDescent="0.2">
      <c r="C1561" s="509" t="str">
        <f t="shared" si="130"/>
        <v>United States | SRVC | 2026</v>
      </c>
      <c r="D1561" s="510" t="s">
        <v>422</v>
      </c>
      <c r="E1561" s="511">
        <v>2026</v>
      </c>
      <c r="F1561" s="512"/>
      <c r="G1561" s="513"/>
      <c r="H1561" s="513"/>
      <c r="I1561" s="514"/>
      <c r="J1561" s="514"/>
      <c r="K1561" s="515"/>
      <c r="L1561" s="516"/>
      <c r="M1561" s="517"/>
      <c r="N1561" s="517"/>
      <c r="O1561" s="517"/>
      <c r="P1561" s="517"/>
      <c r="Q1561" s="517"/>
      <c r="R1561" s="518"/>
      <c r="S1561" s="519" t="str">
        <f t="shared" si="131"/>
        <v/>
      </c>
      <c r="T1561" s="520" t="str">
        <f t="shared" si="132"/>
        <v/>
      </c>
      <c r="U1561" s="521" t="str">
        <f t="shared" si="133"/>
        <v/>
      </c>
      <c r="V1561" s="522"/>
      <c r="W1561" s="523"/>
      <c r="X1561" s="524"/>
      <c r="Y1561" s="64"/>
    </row>
    <row r="1562" spans="3:25" ht="14.25" customHeight="1" x14ac:dyDescent="0.2">
      <c r="C1562" s="509" t="str">
        <f t="shared" si="130"/>
        <v>United States | SRVC | 2027</v>
      </c>
      <c r="D1562" s="510" t="s">
        <v>422</v>
      </c>
      <c r="E1562" s="511">
        <v>2027</v>
      </c>
      <c r="F1562" s="512"/>
      <c r="G1562" s="513"/>
      <c r="H1562" s="513"/>
      <c r="I1562" s="514"/>
      <c r="J1562" s="514"/>
      <c r="K1562" s="515"/>
      <c r="L1562" s="516"/>
      <c r="M1562" s="517"/>
      <c r="N1562" s="517"/>
      <c r="O1562" s="517"/>
      <c r="P1562" s="517"/>
      <c r="Q1562" s="517"/>
      <c r="R1562" s="518"/>
      <c r="S1562" s="519" t="str">
        <f t="shared" si="131"/>
        <v/>
      </c>
      <c r="T1562" s="520" t="str">
        <f t="shared" si="132"/>
        <v/>
      </c>
      <c r="U1562" s="521" t="str">
        <f t="shared" si="133"/>
        <v/>
      </c>
      <c r="V1562" s="522"/>
      <c r="W1562" s="523"/>
      <c r="X1562" s="524"/>
      <c r="Y1562" s="64"/>
    </row>
    <row r="1563" spans="3:25" ht="14.25" customHeight="1" x14ac:dyDescent="0.2">
      <c r="C1563" s="509" t="str">
        <f t="shared" si="130"/>
        <v>United States | SRVC | 2028</v>
      </c>
      <c r="D1563" s="510" t="s">
        <v>422</v>
      </c>
      <c r="E1563" s="511">
        <v>2028</v>
      </c>
      <c r="F1563" s="512"/>
      <c r="G1563" s="513"/>
      <c r="H1563" s="513"/>
      <c r="I1563" s="514"/>
      <c r="J1563" s="514"/>
      <c r="K1563" s="515"/>
      <c r="L1563" s="516"/>
      <c r="M1563" s="517"/>
      <c r="N1563" s="517"/>
      <c r="O1563" s="517"/>
      <c r="P1563" s="517"/>
      <c r="Q1563" s="517"/>
      <c r="R1563" s="518"/>
      <c r="S1563" s="519" t="str">
        <f t="shared" si="131"/>
        <v/>
      </c>
      <c r="T1563" s="520" t="str">
        <f t="shared" si="132"/>
        <v/>
      </c>
      <c r="U1563" s="521" t="str">
        <f t="shared" si="133"/>
        <v/>
      </c>
      <c r="V1563" s="522"/>
      <c r="W1563" s="523"/>
      <c r="X1563" s="524"/>
      <c r="Y1563" s="64"/>
    </row>
    <row r="1564" spans="3:25" ht="14.25" customHeight="1" x14ac:dyDescent="0.2">
      <c r="C1564" s="509" t="str">
        <f t="shared" si="130"/>
        <v>United States | SRVC | 2029</v>
      </c>
      <c r="D1564" s="510" t="s">
        <v>422</v>
      </c>
      <c r="E1564" s="511">
        <v>2029</v>
      </c>
      <c r="F1564" s="512"/>
      <c r="G1564" s="513"/>
      <c r="H1564" s="513"/>
      <c r="I1564" s="514"/>
      <c r="J1564" s="514"/>
      <c r="K1564" s="515"/>
      <c r="L1564" s="516"/>
      <c r="M1564" s="517"/>
      <c r="N1564" s="517"/>
      <c r="O1564" s="517"/>
      <c r="P1564" s="517"/>
      <c r="Q1564" s="517"/>
      <c r="R1564" s="518"/>
      <c r="S1564" s="519" t="str">
        <f t="shared" si="131"/>
        <v/>
      </c>
      <c r="T1564" s="520" t="str">
        <f t="shared" si="132"/>
        <v/>
      </c>
      <c r="U1564" s="521" t="str">
        <f t="shared" si="133"/>
        <v/>
      </c>
      <c r="V1564" s="522"/>
      <c r="W1564" s="523"/>
      <c r="X1564" s="524"/>
      <c r="Y1564" s="64"/>
    </row>
    <row r="1565" spans="3:25" ht="14.25" customHeight="1" thickBot="1" x14ac:dyDescent="0.25">
      <c r="C1565" s="591" t="str">
        <f t="shared" si="130"/>
        <v>United States | SRVC | 2030</v>
      </c>
      <c r="D1565" s="592" t="s">
        <v>422</v>
      </c>
      <c r="E1565" s="593">
        <v>2030</v>
      </c>
      <c r="F1565" s="594"/>
      <c r="G1565" s="595"/>
      <c r="H1565" s="595"/>
      <c r="I1565" s="596"/>
      <c r="J1565" s="596"/>
      <c r="K1565" s="597"/>
      <c r="L1565" s="598"/>
      <c r="M1565" s="599"/>
      <c r="N1565" s="599"/>
      <c r="O1565" s="599"/>
      <c r="P1565" s="599"/>
      <c r="Q1565" s="599"/>
      <c r="R1565" s="600"/>
      <c r="S1565" s="601" t="str">
        <f t="shared" si="131"/>
        <v/>
      </c>
      <c r="T1565" s="602" t="str">
        <f t="shared" si="132"/>
        <v/>
      </c>
      <c r="U1565" s="603" t="str">
        <f t="shared" si="133"/>
        <v/>
      </c>
      <c r="V1565" s="604"/>
      <c r="W1565" s="605"/>
      <c r="X1565" s="606"/>
      <c r="Y1565" s="64"/>
    </row>
    <row r="1566" spans="3:25" ht="14.25" customHeight="1" x14ac:dyDescent="0.2">
      <c r="C1566" s="493" t="str">
        <f t="shared" si="130"/>
        <v>Vietnam | 2018</v>
      </c>
      <c r="D1566" s="494" t="s">
        <v>305</v>
      </c>
      <c r="E1566" s="495">
        <v>2018</v>
      </c>
      <c r="F1566" s="496">
        <v>0.43676582723235868</v>
      </c>
      <c r="G1566" s="497">
        <v>8.7365624890979859E-3</v>
      </c>
      <c r="H1566" s="497">
        <v>0.22589969648793179</v>
      </c>
      <c r="I1566" s="498"/>
      <c r="J1566" s="498"/>
      <c r="K1566" s="499"/>
      <c r="L1566" s="500">
        <v>7.2563804815326113E-3</v>
      </c>
      <c r="M1566" s="501">
        <v>0.30722747457027377</v>
      </c>
      <c r="N1566" s="501"/>
      <c r="O1566" s="501">
        <v>1.2005920728030261E-2</v>
      </c>
      <c r="P1566" s="501"/>
      <c r="Q1566" s="501">
        <v>2.1081380107749277E-3</v>
      </c>
      <c r="R1566" s="502"/>
      <c r="S1566" s="503">
        <f t="shared" si="131"/>
        <v>0.67140208620938846</v>
      </c>
      <c r="T1566" s="504">
        <f t="shared" si="132"/>
        <v>0.32859791379061154</v>
      </c>
      <c r="U1566" s="505">
        <f t="shared" si="133"/>
        <v>0.32859791379061154</v>
      </c>
      <c r="V1566" s="506">
        <v>2017</v>
      </c>
      <c r="W1566" s="507" t="s">
        <v>354</v>
      </c>
      <c r="X1566" s="607" t="s">
        <v>355</v>
      </c>
      <c r="Y1566" s="64"/>
    </row>
    <row r="1567" spans="3:25" ht="14.25" customHeight="1" x14ac:dyDescent="0.2">
      <c r="C1567" s="509" t="str">
        <f t="shared" si="130"/>
        <v>Vietnam | 2019</v>
      </c>
      <c r="D1567" s="510" t="s">
        <v>305</v>
      </c>
      <c r="E1567" s="511">
        <v>2019</v>
      </c>
      <c r="F1567" s="512">
        <v>0.47060586856814596</v>
      </c>
      <c r="G1567" s="513">
        <v>9.040841076329683E-3</v>
      </c>
      <c r="H1567" s="513">
        <v>0.20022522317154345</v>
      </c>
      <c r="I1567" s="514"/>
      <c r="J1567" s="514"/>
      <c r="K1567" s="515"/>
      <c r="L1567" s="516">
        <v>9.7976638794919253E-3</v>
      </c>
      <c r="M1567" s="517">
        <v>0.29124570297896396</v>
      </c>
      <c r="N1567" s="517"/>
      <c r="O1567" s="517">
        <v>1.6474573489317856E-2</v>
      </c>
      <c r="P1567" s="517"/>
      <c r="Q1567" s="517">
        <v>2.6101268362071326E-3</v>
      </c>
      <c r="R1567" s="518"/>
      <c r="S1567" s="519">
        <f t="shared" si="131"/>
        <v>0.6798719328160191</v>
      </c>
      <c r="T1567" s="520">
        <f t="shared" si="132"/>
        <v>0.3201280671839809</v>
      </c>
      <c r="U1567" s="521">
        <f t="shared" si="133"/>
        <v>0.3201280671839809</v>
      </c>
      <c r="V1567" s="522">
        <v>2018</v>
      </c>
      <c r="W1567" s="523" t="s">
        <v>354</v>
      </c>
      <c r="X1567" s="608" t="s">
        <v>355</v>
      </c>
      <c r="Y1567" s="64"/>
    </row>
    <row r="1568" spans="3:25" ht="14.25" customHeight="1" x14ac:dyDescent="0.2">
      <c r="C1568" s="509" t="str">
        <f t="shared" si="130"/>
        <v>Vietnam | 2020</v>
      </c>
      <c r="D1568" s="510" t="s">
        <v>305</v>
      </c>
      <c r="E1568" s="511">
        <v>2020</v>
      </c>
      <c r="F1568" s="512">
        <v>0.49913244407100094</v>
      </c>
      <c r="G1568" s="513">
        <v>9.2973427161012496E-3</v>
      </c>
      <c r="H1568" s="513">
        <v>0.17858208171410567</v>
      </c>
      <c r="I1568" s="514"/>
      <c r="J1568" s="514"/>
      <c r="K1568" s="515"/>
      <c r="L1568" s="516">
        <v>1.1939922277071736E-2</v>
      </c>
      <c r="M1568" s="517">
        <v>0.2777733431362252</v>
      </c>
      <c r="N1568" s="517"/>
      <c r="O1568" s="517">
        <v>2.0241571263522738E-2</v>
      </c>
      <c r="P1568" s="517"/>
      <c r="Q1568" s="517">
        <v>3.033294821972482E-3</v>
      </c>
      <c r="R1568" s="518"/>
      <c r="S1568" s="519">
        <f t="shared" si="131"/>
        <v>0.68701186850120788</v>
      </c>
      <c r="T1568" s="520">
        <f t="shared" si="132"/>
        <v>0.31298813149879212</v>
      </c>
      <c r="U1568" s="521">
        <f t="shared" si="133"/>
        <v>0.31298813149879212</v>
      </c>
      <c r="V1568" s="522">
        <v>2019</v>
      </c>
      <c r="W1568" s="523" t="s">
        <v>354</v>
      </c>
      <c r="X1568" s="608" t="s">
        <v>355</v>
      </c>
      <c r="Y1568" s="64"/>
    </row>
    <row r="1569" spans="3:25" ht="14.25" customHeight="1" x14ac:dyDescent="0.2">
      <c r="C1569" s="509" t="str">
        <f t="shared" si="130"/>
        <v>Vietnam | 2021</v>
      </c>
      <c r="D1569" s="510" t="s">
        <v>305</v>
      </c>
      <c r="E1569" s="511">
        <v>2021</v>
      </c>
      <c r="F1569" s="512">
        <v>0.49913244407100094</v>
      </c>
      <c r="G1569" s="513">
        <v>9.2973427161012496E-3</v>
      </c>
      <c r="H1569" s="513">
        <v>0.17858208171410567</v>
      </c>
      <c r="I1569" s="514"/>
      <c r="J1569" s="514"/>
      <c r="K1569" s="515"/>
      <c r="L1569" s="516">
        <v>1.1939922277071736E-2</v>
      </c>
      <c r="M1569" s="517">
        <v>0.2777733431362252</v>
      </c>
      <c r="N1569" s="517"/>
      <c r="O1569" s="517">
        <v>2.0241571263522738E-2</v>
      </c>
      <c r="P1569" s="517"/>
      <c r="Q1569" s="517">
        <v>3.033294821972482E-3</v>
      </c>
      <c r="R1569" s="518"/>
      <c r="S1569" s="519">
        <f t="shared" si="131"/>
        <v>0.68701186850120788</v>
      </c>
      <c r="T1569" s="520">
        <f t="shared" si="132"/>
        <v>0.31298813149879212</v>
      </c>
      <c r="U1569" s="521">
        <f t="shared" si="133"/>
        <v>0.31298813149879212</v>
      </c>
      <c r="V1569" s="522">
        <v>2019</v>
      </c>
      <c r="W1569" s="523" t="s">
        <v>354</v>
      </c>
      <c r="X1569" s="608" t="s">
        <v>355</v>
      </c>
      <c r="Y1569" s="64"/>
    </row>
    <row r="1570" spans="3:25" ht="14.25" customHeight="1" x14ac:dyDescent="0.2">
      <c r="C1570" s="509" t="str">
        <f t="shared" si="130"/>
        <v>Vietnam | 2022</v>
      </c>
      <c r="D1570" s="510" t="s">
        <v>305</v>
      </c>
      <c r="E1570" s="511">
        <v>2022</v>
      </c>
      <c r="F1570" s="512">
        <v>0.49619566801737458</v>
      </c>
      <c r="G1570" s="513">
        <v>4.4269347537283284E-3</v>
      </c>
      <c r="H1570" s="513">
        <v>0.14493526180550639</v>
      </c>
      <c r="I1570" s="514"/>
      <c r="J1570" s="514"/>
      <c r="K1570" s="515"/>
      <c r="L1570" s="516">
        <v>6.913181271109149E-3</v>
      </c>
      <c r="M1570" s="517">
        <v>0.30356362000824583</v>
      </c>
      <c r="N1570" s="517"/>
      <c r="O1570" s="517">
        <v>3.9875729319801267E-2</v>
      </c>
      <c r="P1570" s="517"/>
      <c r="Q1570" s="517">
        <v>4.0896048242344482E-3</v>
      </c>
      <c r="R1570" s="518"/>
      <c r="S1570" s="519">
        <f t="shared" si="131"/>
        <v>0.64555786457660935</v>
      </c>
      <c r="T1570" s="520">
        <f t="shared" si="132"/>
        <v>0.35444213542339065</v>
      </c>
      <c r="U1570" s="521">
        <f t="shared" si="133"/>
        <v>0.35444213542339065</v>
      </c>
      <c r="V1570" s="522">
        <v>2021</v>
      </c>
      <c r="W1570" s="523" t="s">
        <v>356</v>
      </c>
      <c r="X1570" s="609" t="s">
        <v>357</v>
      </c>
      <c r="Y1570" s="64"/>
    </row>
    <row r="1571" spans="3:25" ht="14.25" customHeight="1" x14ac:dyDescent="0.2">
      <c r="C1571" s="509" t="str">
        <f t="shared" si="130"/>
        <v>Vietnam | 2023</v>
      </c>
      <c r="D1571" s="510" t="s">
        <v>305</v>
      </c>
      <c r="E1571" s="511">
        <v>2023</v>
      </c>
      <c r="F1571" s="512"/>
      <c r="G1571" s="513"/>
      <c r="H1571" s="513"/>
      <c r="I1571" s="514"/>
      <c r="J1571" s="514"/>
      <c r="K1571" s="515"/>
      <c r="L1571" s="516"/>
      <c r="M1571" s="517"/>
      <c r="N1571" s="517"/>
      <c r="O1571" s="517"/>
      <c r="P1571" s="517"/>
      <c r="Q1571" s="517"/>
      <c r="R1571" s="518"/>
      <c r="S1571" s="519" t="str">
        <f t="shared" si="131"/>
        <v/>
      </c>
      <c r="T1571" s="520" t="str">
        <f t="shared" si="132"/>
        <v/>
      </c>
      <c r="U1571" s="521" t="str">
        <f t="shared" si="133"/>
        <v/>
      </c>
      <c r="V1571" s="522"/>
      <c r="W1571" s="523"/>
      <c r="X1571" s="609"/>
      <c r="Y1571" s="64"/>
    </row>
    <row r="1572" spans="3:25" ht="14.25" customHeight="1" x14ac:dyDescent="0.2">
      <c r="C1572" s="509" t="str">
        <f t="shared" si="130"/>
        <v>Vietnam | 2024</v>
      </c>
      <c r="D1572" s="510" t="s">
        <v>305</v>
      </c>
      <c r="E1572" s="511">
        <v>2024</v>
      </c>
      <c r="F1572" s="512"/>
      <c r="G1572" s="513"/>
      <c r="H1572" s="513"/>
      <c r="I1572" s="514"/>
      <c r="J1572" s="514"/>
      <c r="K1572" s="515"/>
      <c r="L1572" s="516"/>
      <c r="M1572" s="517"/>
      <c r="N1572" s="517"/>
      <c r="O1572" s="517"/>
      <c r="P1572" s="517"/>
      <c r="Q1572" s="517"/>
      <c r="R1572" s="518"/>
      <c r="S1572" s="519" t="str">
        <f t="shared" si="131"/>
        <v/>
      </c>
      <c r="T1572" s="520" t="str">
        <f t="shared" si="132"/>
        <v/>
      </c>
      <c r="U1572" s="521" t="str">
        <f t="shared" si="133"/>
        <v/>
      </c>
      <c r="V1572" s="522"/>
      <c r="W1572" s="523"/>
      <c r="X1572" s="524"/>
      <c r="Y1572" s="64"/>
    </row>
    <row r="1573" spans="3:25" ht="14.25" customHeight="1" x14ac:dyDescent="0.2">
      <c r="C1573" s="509" t="str">
        <f t="shared" si="130"/>
        <v>Vietnam | 2025</v>
      </c>
      <c r="D1573" s="510" t="s">
        <v>305</v>
      </c>
      <c r="E1573" s="511">
        <v>2025</v>
      </c>
      <c r="F1573" s="512"/>
      <c r="G1573" s="513"/>
      <c r="H1573" s="513"/>
      <c r="I1573" s="514"/>
      <c r="J1573" s="514"/>
      <c r="K1573" s="515"/>
      <c r="L1573" s="516"/>
      <c r="M1573" s="517"/>
      <c r="N1573" s="517"/>
      <c r="O1573" s="517"/>
      <c r="P1573" s="517"/>
      <c r="Q1573" s="517"/>
      <c r="R1573" s="518"/>
      <c r="S1573" s="519" t="str">
        <f t="shared" si="131"/>
        <v/>
      </c>
      <c r="T1573" s="520" t="str">
        <f t="shared" si="132"/>
        <v/>
      </c>
      <c r="U1573" s="521" t="str">
        <f t="shared" si="133"/>
        <v/>
      </c>
      <c r="V1573" s="522"/>
      <c r="W1573" s="523"/>
      <c r="X1573" s="524"/>
      <c r="Y1573" s="64"/>
    </row>
    <row r="1574" spans="3:25" ht="14.25" customHeight="1" x14ac:dyDescent="0.2">
      <c r="C1574" s="509" t="str">
        <f t="shared" si="130"/>
        <v>Vietnam | 2026</v>
      </c>
      <c r="D1574" s="510" t="s">
        <v>305</v>
      </c>
      <c r="E1574" s="511">
        <v>2026</v>
      </c>
      <c r="F1574" s="512"/>
      <c r="G1574" s="513"/>
      <c r="H1574" s="513"/>
      <c r="I1574" s="514"/>
      <c r="J1574" s="514"/>
      <c r="K1574" s="515"/>
      <c r="L1574" s="516"/>
      <c r="M1574" s="517"/>
      <c r="N1574" s="517"/>
      <c r="O1574" s="517"/>
      <c r="P1574" s="517"/>
      <c r="Q1574" s="517"/>
      <c r="R1574" s="518"/>
      <c r="S1574" s="519" t="str">
        <f t="shared" si="131"/>
        <v/>
      </c>
      <c r="T1574" s="520" t="str">
        <f t="shared" si="132"/>
        <v/>
      </c>
      <c r="U1574" s="521" t="str">
        <f t="shared" si="133"/>
        <v/>
      </c>
      <c r="V1574" s="522"/>
      <c r="W1574" s="523"/>
      <c r="X1574" s="524"/>
      <c r="Y1574" s="64"/>
    </row>
    <row r="1575" spans="3:25" ht="14.25" customHeight="1" x14ac:dyDescent="0.2">
      <c r="C1575" s="509" t="str">
        <f t="shared" si="130"/>
        <v>Vietnam | 2027</v>
      </c>
      <c r="D1575" s="510" t="s">
        <v>305</v>
      </c>
      <c r="E1575" s="511">
        <v>2027</v>
      </c>
      <c r="F1575" s="512"/>
      <c r="G1575" s="513"/>
      <c r="H1575" s="513"/>
      <c r="I1575" s="514"/>
      <c r="J1575" s="514"/>
      <c r="K1575" s="515"/>
      <c r="L1575" s="516"/>
      <c r="M1575" s="517"/>
      <c r="N1575" s="517"/>
      <c r="O1575" s="517"/>
      <c r="P1575" s="517"/>
      <c r="Q1575" s="517"/>
      <c r="R1575" s="518"/>
      <c r="S1575" s="519" t="str">
        <f t="shared" si="131"/>
        <v/>
      </c>
      <c r="T1575" s="520" t="str">
        <f t="shared" si="132"/>
        <v/>
      </c>
      <c r="U1575" s="521" t="str">
        <f t="shared" si="133"/>
        <v/>
      </c>
      <c r="V1575" s="522"/>
      <c r="W1575" s="523"/>
      <c r="X1575" s="524"/>
      <c r="Y1575" s="64"/>
    </row>
    <row r="1576" spans="3:25" ht="14.25" customHeight="1" x14ac:dyDescent="0.2">
      <c r="C1576" s="509" t="str">
        <f t="shared" si="130"/>
        <v>Vietnam | 2028</v>
      </c>
      <c r="D1576" s="510" t="s">
        <v>305</v>
      </c>
      <c r="E1576" s="511">
        <v>2028</v>
      </c>
      <c r="F1576" s="512"/>
      <c r="G1576" s="513"/>
      <c r="H1576" s="513"/>
      <c r="I1576" s="514"/>
      <c r="J1576" s="514"/>
      <c r="K1576" s="515"/>
      <c r="L1576" s="516"/>
      <c r="M1576" s="517"/>
      <c r="N1576" s="517"/>
      <c r="O1576" s="517"/>
      <c r="P1576" s="517"/>
      <c r="Q1576" s="517"/>
      <c r="R1576" s="518"/>
      <c r="S1576" s="519" t="str">
        <f t="shared" si="131"/>
        <v/>
      </c>
      <c r="T1576" s="520" t="str">
        <f t="shared" si="132"/>
        <v/>
      </c>
      <c r="U1576" s="521" t="str">
        <f t="shared" si="133"/>
        <v/>
      </c>
      <c r="V1576" s="522"/>
      <c r="W1576" s="523"/>
      <c r="X1576" s="524"/>
      <c r="Y1576" s="64"/>
    </row>
    <row r="1577" spans="3:25" ht="14.25" customHeight="1" x14ac:dyDescent="0.2">
      <c r="C1577" s="509" t="str">
        <f t="shared" si="130"/>
        <v>Vietnam | 2029</v>
      </c>
      <c r="D1577" s="510" t="s">
        <v>305</v>
      </c>
      <c r="E1577" s="511">
        <v>2029</v>
      </c>
      <c r="F1577" s="512"/>
      <c r="G1577" s="513"/>
      <c r="H1577" s="513"/>
      <c r="I1577" s="514"/>
      <c r="J1577" s="514"/>
      <c r="K1577" s="515"/>
      <c r="L1577" s="516"/>
      <c r="M1577" s="517"/>
      <c r="N1577" s="517"/>
      <c r="O1577" s="517"/>
      <c r="P1577" s="517"/>
      <c r="Q1577" s="517"/>
      <c r="R1577" s="518"/>
      <c r="S1577" s="519" t="str">
        <f t="shared" si="131"/>
        <v/>
      </c>
      <c r="T1577" s="520" t="str">
        <f t="shared" si="132"/>
        <v/>
      </c>
      <c r="U1577" s="521" t="str">
        <f t="shared" si="133"/>
        <v/>
      </c>
      <c r="V1577" s="522"/>
      <c r="W1577" s="523"/>
      <c r="X1577" s="524"/>
      <c r="Y1577" s="64"/>
    </row>
    <row r="1578" spans="3:25" ht="14.25" customHeight="1" thickBot="1" x14ac:dyDescent="0.25">
      <c r="C1578" s="591" t="str">
        <f t="shared" si="130"/>
        <v>Vietnam | 2030</v>
      </c>
      <c r="D1578" s="592" t="s">
        <v>305</v>
      </c>
      <c r="E1578" s="593">
        <v>2030</v>
      </c>
      <c r="F1578" s="594"/>
      <c r="G1578" s="595"/>
      <c r="H1578" s="595"/>
      <c r="I1578" s="596"/>
      <c r="J1578" s="596"/>
      <c r="K1578" s="597"/>
      <c r="L1578" s="598"/>
      <c r="M1578" s="599"/>
      <c r="N1578" s="599"/>
      <c r="O1578" s="599"/>
      <c r="P1578" s="599"/>
      <c r="Q1578" s="599"/>
      <c r="R1578" s="600"/>
      <c r="S1578" s="601" t="str">
        <f t="shared" si="131"/>
        <v/>
      </c>
      <c r="T1578" s="602" t="str">
        <f t="shared" si="132"/>
        <v/>
      </c>
      <c r="U1578" s="603" t="str">
        <f t="shared" si="133"/>
        <v/>
      </c>
      <c r="V1578" s="604"/>
      <c r="W1578" s="605"/>
      <c r="X1578" s="606"/>
      <c r="Y1578" s="64"/>
    </row>
    <row r="1579" spans="3:25" ht="14.25" customHeight="1" x14ac:dyDescent="0.2">
      <c r="C1579" s="493" t="str">
        <f t="shared" si="130"/>
        <v>Virgin Islands | 2018</v>
      </c>
      <c r="D1579" s="494" t="s">
        <v>423</v>
      </c>
      <c r="E1579" s="495">
        <v>2018</v>
      </c>
      <c r="F1579" s="496">
        <v>0.19400000000000001</v>
      </c>
      <c r="G1579" s="497">
        <v>0.377</v>
      </c>
      <c r="H1579" s="497">
        <v>0.40500000000000003</v>
      </c>
      <c r="I1579" s="498">
        <v>0</v>
      </c>
      <c r="J1579" s="498"/>
      <c r="K1579" s="499">
        <v>0</v>
      </c>
      <c r="L1579" s="500">
        <v>0</v>
      </c>
      <c r="M1579" s="501">
        <v>0</v>
      </c>
      <c r="N1579" s="501">
        <v>0</v>
      </c>
      <c r="O1579" s="501">
        <v>1.4999999999999999E-2</v>
      </c>
      <c r="P1579" s="501"/>
      <c r="Q1579" s="501">
        <v>8.9999999999999993E-3</v>
      </c>
      <c r="R1579" s="502"/>
      <c r="S1579" s="503">
        <f t="shared" si="131"/>
        <v>0.97599999999999998</v>
      </c>
      <c r="T1579" s="504">
        <f t="shared" si="132"/>
        <v>2.4E-2</v>
      </c>
      <c r="U1579" s="505">
        <f t="shared" si="133"/>
        <v>2.4E-2</v>
      </c>
      <c r="V1579" s="506">
        <v>2019</v>
      </c>
      <c r="W1579" s="507" t="s">
        <v>393</v>
      </c>
      <c r="X1579" s="65" t="s">
        <v>396</v>
      </c>
      <c r="Y1579" s="64"/>
    </row>
    <row r="1580" spans="3:25" ht="14.25" customHeight="1" x14ac:dyDescent="0.2">
      <c r="C1580" s="509" t="str">
        <f t="shared" si="130"/>
        <v>Virgin Islands | 2019</v>
      </c>
      <c r="D1580" s="510" t="s">
        <v>423</v>
      </c>
      <c r="E1580" s="511">
        <v>2019</v>
      </c>
      <c r="F1580" s="512">
        <v>0.19400000000000001</v>
      </c>
      <c r="G1580" s="513">
        <v>0.377</v>
      </c>
      <c r="H1580" s="513">
        <v>0.40500000000000003</v>
      </c>
      <c r="I1580" s="514">
        <v>0</v>
      </c>
      <c r="J1580" s="514"/>
      <c r="K1580" s="515">
        <v>0</v>
      </c>
      <c r="L1580" s="516">
        <v>0</v>
      </c>
      <c r="M1580" s="517">
        <v>0</v>
      </c>
      <c r="N1580" s="517">
        <v>0</v>
      </c>
      <c r="O1580" s="517">
        <v>1.4999999999999999E-2</v>
      </c>
      <c r="P1580" s="517"/>
      <c r="Q1580" s="517">
        <v>8.9999999999999993E-3</v>
      </c>
      <c r="R1580" s="518"/>
      <c r="S1580" s="519">
        <f t="shared" si="131"/>
        <v>0.97599999999999998</v>
      </c>
      <c r="T1580" s="520">
        <f t="shared" si="132"/>
        <v>2.4E-2</v>
      </c>
      <c r="U1580" s="521">
        <f t="shared" si="133"/>
        <v>2.4E-2</v>
      </c>
      <c r="V1580" s="522">
        <v>2019</v>
      </c>
      <c r="W1580" s="523" t="s">
        <v>393</v>
      </c>
      <c r="X1580" s="66" t="s">
        <v>396</v>
      </c>
      <c r="Y1580" s="64"/>
    </row>
    <row r="1581" spans="3:25" ht="14.25" customHeight="1" x14ac:dyDescent="0.2">
      <c r="C1581" s="509" t="str">
        <f t="shared" si="130"/>
        <v>Virgin Islands | 2020</v>
      </c>
      <c r="D1581" s="510" t="s">
        <v>423</v>
      </c>
      <c r="E1581" s="511">
        <v>2020</v>
      </c>
      <c r="F1581" s="512">
        <v>0.19400000000000001</v>
      </c>
      <c r="G1581" s="513">
        <v>0.377</v>
      </c>
      <c r="H1581" s="513">
        <v>0.40500000000000003</v>
      </c>
      <c r="I1581" s="514">
        <v>0</v>
      </c>
      <c r="J1581" s="514"/>
      <c r="K1581" s="515">
        <v>0</v>
      </c>
      <c r="L1581" s="516">
        <v>0</v>
      </c>
      <c r="M1581" s="517">
        <v>0</v>
      </c>
      <c r="N1581" s="517">
        <v>0</v>
      </c>
      <c r="O1581" s="517">
        <v>1.4999999999999999E-2</v>
      </c>
      <c r="P1581" s="517"/>
      <c r="Q1581" s="517">
        <v>8.9999999999999993E-3</v>
      </c>
      <c r="R1581" s="518"/>
      <c r="S1581" s="519">
        <f t="shared" si="131"/>
        <v>0.97599999999999998</v>
      </c>
      <c r="T1581" s="520">
        <f t="shared" si="132"/>
        <v>2.4E-2</v>
      </c>
      <c r="U1581" s="521">
        <f t="shared" si="133"/>
        <v>2.4E-2</v>
      </c>
      <c r="V1581" s="522">
        <v>2019</v>
      </c>
      <c r="W1581" s="523" t="s">
        <v>393</v>
      </c>
      <c r="X1581" s="66" t="s">
        <v>396</v>
      </c>
      <c r="Y1581" s="64"/>
    </row>
    <row r="1582" spans="3:25" ht="14.25" customHeight="1" x14ac:dyDescent="0.2">
      <c r="C1582" s="509" t="str">
        <f t="shared" si="130"/>
        <v>Virgin Islands | 2021</v>
      </c>
      <c r="D1582" s="510" t="s">
        <v>423</v>
      </c>
      <c r="E1582" s="511">
        <v>2021</v>
      </c>
      <c r="F1582" s="512">
        <v>0.16800000000000001</v>
      </c>
      <c r="G1582" s="513">
        <v>0.499</v>
      </c>
      <c r="H1582" s="513">
        <v>0.309</v>
      </c>
      <c r="I1582" s="514">
        <v>0</v>
      </c>
      <c r="J1582" s="514"/>
      <c r="K1582" s="515">
        <v>0</v>
      </c>
      <c r="L1582" s="516">
        <v>0</v>
      </c>
      <c r="M1582" s="517">
        <v>0</v>
      </c>
      <c r="N1582" s="517">
        <v>0</v>
      </c>
      <c r="O1582" s="517">
        <v>1.6E-2</v>
      </c>
      <c r="P1582" s="517"/>
      <c r="Q1582" s="517">
        <v>8.0000000000000002E-3</v>
      </c>
      <c r="R1582" s="518"/>
      <c r="S1582" s="519">
        <f t="shared" si="131"/>
        <v>0.97599999999999998</v>
      </c>
      <c r="T1582" s="520">
        <f t="shared" si="132"/>
        <v>2.4E-2</v>
      </c>
      <c r="U1582" s="521">
        <f t="shared" si="133"/>
        <v>2.4E-2</v>
      </c>
      <c r="V1582" s="522">
        <v>2020</v>
      </c>
      <c r="W1582" s="523" t="s">
        <v>394</v>
      </c>
      <c r="X1582" s="66" t="s">
        <v>396</v>
      </c>
      <c r="Y1582" s="64"/>
    </row>
    <row r="1583" spans="3:25" ht="14.25" customHeight="1" x14ac:dyDescent="0.2">
      <c r="C1583" s="509" t="str">
        <f t="shared" si="130"/>
        <v>Virgin Islands | 2022</v>
      </c>
      <c r="D1583" s="510" t="s">
        <v>423</v>
      </c>
      <c r="E1583" s="511">
        <v>2022</v>
      </c>
      <c r="F1583" s="512"/>
      <c r="G1583" s="513"/>
      <c r="H1583" s="513"/>
      <c r="I1583" s="514"/>
      <c r="J1583" s="514"/>
      <c r="K1583" s="515"/>
      <c r="L1583" s="516"/>
      <c r="M1583" s="517"/>
      <c r="N1583" s="517"/>
      <c r="O1583" s="517"/>
      <c r="P1583" s="517"/>
      <c r="Q1583" s="517"/>
      <c r="R1583" s="518"/>
      <c r="S1583" s="519" t="str">
        <f t="shared" si="131"/>
        <v/>
      </c>
      <c r="T1583" s="520" t="str">
        <f t="shared" si="132"/>
        <v/>
      </c>
      <c r="U1583" s="521" t="str">
        <f t="shared" si="133"/>
        <v/>
      </c>
      <c r="V1583" s="522"/>
      <c r="W1583" s="523"/>
      <c r="X1583" s="524"/>
      <c r="Y1583" s="64"/>
    </row>
    <row r="1584" spans="3:25" ht="14.25" customHeight="1" x14ac:dyDescent="0.2">
      <c r="C1584" s="509" t="str">
        <f t="shared" si="130"/>
        <v>Virgin Islands | 2023</v>
      </c>
      <c r="D1584" s="510" t="s">
        <v>423</v>
      </c>
      <c r="E1584" s="511">
        <v>2023</v>
      </c>
      <c r="F1584" s="512"/>
      <c r="G1584" s="513"/>
      <c r="H1584" s="513"/>
      <c r="I1584" s="514"/>
      <c r="J1584" s="514"/>
      <c r="K1584" s="515"/>
      <c r="L1584" s="516"/>
      <c r="M1584" s="517"/>
      <c r="N1584" s="517"/>
      <c r="O1584" s="517"/>
      <c r="P1584" s="517"/>
      <c r="Q1584" s="517"/>
      <c r="R1584" s="518"/>
      <c r="S1584" s="519" t="str">
        <f t="shared" si="131"/>
        <v/>
      </c>
      <c r="T1584" s="520" t="str">
        <f t="shared" si="132"/>
        <v/>
      </c>
      <c r="U1584" s="521" t="str">
        <f t="shared" si="133"/>
        <v/>
      </c>
      <c r="V1584" s="522"/>
      <c r="W1584" s="523"/>
      <c r="X1584" s="524"/>
      <c r="Y1584" s="64"/>
    </row>
    <row r="1585" spans="3:25" ht="14.25" customHeight="1" x14ac:dyDescent="0.2">
      <c r="C1585" s="509" t="str">
        <f t="shared" si="130"/>
        <v>Virgin Islands | 2024</v>
      </c>
      <c r="D1585" s="510" t="s">
        <v>423</v>
      </c>
      <c r="E1585" s="511">
        <v>2024</v>
      </c>
      <c r="F1585" s="512"/>
      <c r="G1585" s="513"/>
      <c r="H1585" s="513"/>
      <c r="I1585" s="514"/>
      <c r="J1585" s="514"/>
      <c r="K1585" s="515"/>
      <c r="L1585" s="516"/>
      <c r="M1585" s="517"/>
      <c r="N1585" s="517"/>
      <c r="O1585" s="517"/>
      <c r="P1585" s="517"/>
      <c r="Q1585" s="517"/>
      <c r="R1585" s="518"/>
      <c r="S1585" s="519" t="str">
        <f t="shared" si="131"/>
        <v/>
      </c>
      <c r="T1585" s="520" t="str">
        <f t="shared" si="132"/>
        <v/>
      </c>
      <c r="U1585" s="521" t="str">
        <f t="shared" si="133"/>
        <v/>
      </c>
      <c r="V1585" s="522"/>
      <c r="W1585" s="523"/>
      <c r="X1585" s="524"/>
      <c r="Y1585" s="64"/>
    </row>
    <row r="1586" spans="3:25" ht="14.25" customHeight="1" x14ac:dyDescent="0.2">
      <c r="C1586" s="509" t="str">
        <f t="shared" si="130"/>
        <v>Virgin Islands | 2025</v>
      </c>
      <c r="D1586" s="510" t="s">
        <v>423</v>
      </c>
      <c r="E1586" s="511">
        <v>2025</v>
      </c>
      <c r="F1586" s="512"/>
      <c r="G1586" s="513"/>
      <c r="H1586" s="513"/>
      <c r="I1586" s="514"/>
      <c r="J1586" s="514"/>
      <c r="K1586" s="515"/>
      <c r="L1586" s="516"/>
      <c r="M1586" s="517"/>
      <c r="N1586" s="517"/>
      <c r="O1586" s="517"/>
      <c r="P1586" s="517"/>
      <c r="Q1586" s="517"/>
      <c r="R1586" s="518"/>
      <c r="S1586" s="519" t="str">
        <f t="shared" si="131"/>
        <v/>
      </c>
      <c r="T1586" s="520" t="str">
        <f t="shared" si="132"/>
        <v/>
      </c>
      <c r="U1586" s="521" t="str">
        <f t="shared" si="133"/>
        <v/>
      </c>
      <c r="V1586" s="522"/>
      <c r="W1586" s="523"/>
      <c r="X1586" s="524"/>
      <c r="Y1586" s="64"/>
    </row>
    <row r="1587" spans="3:25" ht="14.25" customHeight="1" x14ac:dyDescent="0.2">
      <c r="C1587" s="509" t="str">
        <f t="shared" si="130"/>
        <v>Virgin Islands | 2026</v>
      </c>
      <c r="D1587" s="510" t="s">
        <v>423</v>
      </c>
      <c r="E1587" s="511">
        <v>2026</v>
      </c>
      <c r="F1587" s="512"/>
      <c r="G1587" s="513"/>
      <c r="H1587" s="513"/>
      <c r="I1587" s="514"/>
      <c r="J1587" s="514"/>
      <c r="K1587" s="515"/>
      <c r="L1587" s="516"/>
      <c r="M1587" s="517"/>
      <c r="N1587" s="517"/>
      <c r="O1587" s="517"/>
      <c r="P1587" s="517"/>
      <c r="Q1587" s="517"/>
      <c r="R1587" s="518"/>
      <c r="S1587" s="519" t="str">
        <f t="shared" si="131"/>
        <v/>
      </c>
      <c r="T1587" s="520" t="str">
        <f t="shared" si="132"/>
        <v/>
      </c>
      <c r="U1587" s="521" t="str">
        <f t="shared" si="133"/>
        <v/>
      </c>
      <c r="V1587" s="522"/>
      <c r="W1587" s="523"/>
      <c r="X1587" s="524"/>
      <c r="Y1587" s="64"/>
    </row>
    <row r="1588" spans="3:25" ht="14.25" customHeight="1" x14ac:dyDescent="0.2">
      <c r="C1588" s="509" t="str">
        <f t="shared" si="130"/>
        <v>Virgin Islands | 2027</v>
      </c>
      <c r="D1588" s="510" t="s">
        <v>423</v>
      </c>
      <c r="E1588" s="511">
        <v>2027</v>
      </c>
      <c r="F1588" s="512"/>
      <c r="G1588" s="513"/>
      <c r="H1588" s="513"/>
      <c r="I1588" s="514"/>
      <c r="J1588" s="514"/>
      <c r="K1588" s="515"/>
      <c r="L1588" s="516"/>
      <c r="M1588" s="517"/>
      <c r="N1588" s="517"/>
      <c r="O1588" s="517"/>
      <c r="P1588" s="517"/>
      <c r="Q1588" s="517"/>
      <c r="R1588" s="518"/>
      <c r="S1588" s="519" t="str">
        <f t="shared" si="131"/>
        <v/>
      </c>
      <c r="T1588" s="520" t="str">
        <f t="shared" si="132"/>
        <v/>
      </c>
      <c r="U1588" s="521" t="str">
        <f t="shared" si="133"/>
        <v/>
      </c>
      <c r="V1588" s="522"/>
      <c r="W1588" s="523"/>
      <c r="X1588" s="524"/>
      <c r="Y1588" s="64"/>
    </row>
    <row r="1589" spans="3:25" ht="14.25" customHeight="1" x14ac:dyDescent="0.2">
      <c r="C1589" s="509" t="str">
        <f t="shared" si="130"/>
        <v>Virgin Islands | 2028</v>
      </c>
      <c r="D1589" s="510" t="s">
        <v>423</v>
      </c>
      <c r="E1589" s="511">
        <v>2028</v>
      </c>
      <c r="F1589" s="512"/>
      <c r="G1589" s="513"/>
      <c r="H1589" s="513"/>
      <c r="I1589" s="514"/>
      <c r="J1589" s="514"/>
      <c r="K1589" s="515"/>
      <c r="L1589" s="516"/>
      <c r="M1589" s="517"/>
      <c r="N1589" s="517"/>
      <c r="O1589" s="517"/>
      <c r="P1589" s="517"/>
      <c r="Q1589" s="517"/>
      <c r="R1589" s="518"/>
      <c r="S1589" s="519" t="str">
        <f t="shared" si="131"/>
        <v/>
      </c>
      <c r="T1589" s="520" t="str">
        <f t="shared" si="132"/>
        <v/>
      </c>
      <c r="U1589" s="521" t="str">
        <f t="shared" si="133"/>
        <v/>
      </c>
      <c r="V1589" s="522"/>
      <c r="W1589" s="523"/>
      <c r="X1589" s="524"/>
      <c r="Y1589" s="64"/>
    </row>
    <row r="1590" spans="3:25" ht="14.25" customHeight="1" x14ac:dyDescent="0.2">
      <c r="C1590" s="509" t="str">
        <f t="shared" si="130"/>
        <v>Virgin Islands | 2029</v>
      </c>
      <c r="D1590" s="510" t="s">
        <v>423</v>
      </c>
      <c r="E1590" s="511">
        <v>2029</v>
      </c>
      <c r="F1590" s="512"/>
      <c r="G1590" s="513"/>
      <c r="H1590" s="513"/>
      <c r="I1590" s="514"/>
      <c r="J1590" s="514"/>
      <c r="K1590" s="515"/>
      <c r="L1590" s="516"/>
      <c r="M1590" s="517"/>
      <c r="N1590" s="517"/>
      <c r="O1590" s="517"/>
      <c r="P1590" s="517"/>
      <c r="Q1590" s="517"/>
      <c r="R1590" s="518"/>
      <c r="S1590" s="519" t="str">
        <f t="shared" si="131"/>
        <v/>
      </c>
      <c r="T1590" s="520" t="str">
        <f t="shared" si="132"/>
        <v/>
      </c>
      <c r="U1590" s="521" t="str">
        <f t="shared" si="133"/>
        <v/>
      </c>
      <c r="V1590" s="522"/>
      <c r="W1590" s="523"/>
      <c r="X1590" s="524"/>
      <c r="Y1590" s="64"/>
    </row>
    <row r="1591" spans="3:25" ht="14.25" customHeight="1" thickBot="1" x14ac:dyDescent="0.25">
      <c r="C1591" s="591" t="str">
        <f t="shared" si="130"/>
        <v>Virgin Islands | 2030</v>
      </c>
      <c r="D1591" s="592" t="s">
        <v>423</v>
      </c>
      <c r="E1591" s="593">
        <v>2030</v>
      </c>
      <c r="F1591" s="594"/>
      <c r="G1591" s="595"/>
      <c r="H1591" s="595"/>
      <c r="I1591" s="596"/>
      <c r="J1591" s="596"/>
      <c r="K1591" s="597"/>
      <c r="L1591" s="598"/>
      <c r="M1591" s="599"/>
      <c r="N1591" s="599"/>
      <c r="O1591" s="599"/>
      <c r="P1591" s="599"/>
      <c r="Q1591" s="599"/>
      <c r="R1591" s="600"/>
      <c r="S1591" s="601" t="str">
        <f t="shared" si="131"/>
        <v/>
      </c>
      <c r="T1591" s="602" t="str">
        <f t="shared" si="132"/>
        <v/>
      </c>
      <c r="U1591" s="603" t="str">
        <f t="shared" si="133"/>
        <v/>
      </c>
      <c r="V1591" s="604"/>
      <c r="W1591" s="605"/>
      <c r="X1591" s="606"/>
      <c r="Y1591" s="64"/>
    </row>
  </sheetData>
  <sheetProtection formatColumns="0" formatRows="0" sort="0" autoFilter="0"/>
  <mergeCells count="3">
    <mergeCell ref="F4:R4"/>
    <mergeCell ref="S4:U4"/>
    <mergeCell ref="V4:X4"/>
  </mergeCells>
  <hyperlinks>
    <hyperlink ref="X229:X230" r:id="rId1" display="https://www.iea.org/data-and-statistics/data-browser?country=ARGENTINA&amp;fuel=Electricity%20and%20heat&amp;indicator=ElecGenByFuel" xr:uid="{3C38CA17-C5DD-410E-95D2-0B78F61A8EA7}"/>
    <hyperlink ref="X318" r:id="rId2" display="https://www.iea.org/data-and-statistics/data-browser?country=COLOMBIA&amp;fuel=Electricity%20and%20heat&amp;indicator=ElecGenByFuel" xr:uid="{7BDE2DE0-9B27-4E72-AB33-233F97844BCE}"/>
    <hyperlink ref="X319" r:id="rId3" display="https://www.iea.org/data-and-statistics/data-browser?country=COLOMBIA&amp;fuel=Electricity%20and%20heat&amp;indicator=ElecGenByFuel" xr:uid="{C64BCEA0-5DC5-45A4-A010-20CEEAF4C107}"/>
    <hyperlink ref="X320" r:id="rId4" display="https://www.iea.org/data-and-statistics/data-browser?country=COLOMBIA&amp;fuel=Electricity%20and%20heat&amp;indicator=ElecGenByFuel" xr:uid="{FA38D19A-2EE5-40A2-8B42-9233CD64DCD9}"/>
    <hyperlink ref="X321" r:id="rId5" display="https://www.iea.org/data-and-statistics/data-browser?country=COLOMBIA&amp;fuel=Electricity%20and%20heat&amp;indicator=ElecGenByFuel" xr:uid="{8FA61231-7AAF-4425-9148-E77EA0F9E9FA}"/>
    <hyperlink ref="X331" r:id="rId6" display="https://www.iea.org/data-and-statistics/data-browser?country=COSTARICA&amp;fuel=Electricity%20and%20heat&amp;indicator=ElecGenByFuel" xr:uid="{A9A09B97-69A5-4BE4-BFAA-0031E4066D95}"/>
    <hyperlink ref="X332" r:id="rId7" display="https://www.iea.org/data-and-statistics/data-browser?country=COSTARICA&amp;fuel=Electricity%20and%20heat&amp;indicator=ElecGenByFuel" xr:uid="{B871120C-DB9E-4047-8D44-C9AFAA52DCA0}"/>
    <hyperlink ref="X359:X360" r:id="rId8" display="https://www.iea.org/data-and-statistics/data-browser?country=COSTARICA&amp;fuel=Electricity%20and%20heat&amp;indicator=ElecGenByFuel" xr:uid="{77CC5EA2-6472-4EB7-B2C9-3270C821F251}"/>
    <hyperlink ref="X344" r:id="rId9" display="https://www.iea.org/data-and-statistics/data-browser?country=COTEIVOIRE&amp;fuel=Electricity%20and%20heat&amp;indicator=ElecGenByFuel" xr:uid="{7AC950BB-55A2-4748-9973-0838CCF597F1}"/>
    <hyperlink ref="X345" r:id="rId10" display="https://www.iea.org/data-and-statistics/data-browser?country=COTEIVOIRE&amp;fuel=Electricity%20and%20heat&amp;indicator=ElecGenByFuel" xr:uid="{4C5396D7-3D8B-42BA-9D88-C996E6CD0B69}"/>
    <hyperlink ref="X370" r:id="rId11" display="https://www.iea.org/data-and-statistics/data-browser?country=CZECH&amp;fuel=Electricity%20and%20heat&amp;indicator=ElecGenByFuel" xr:uid="{C2004EB7-2475-46DE-84B3-9A6F609DE061}"/>
    <hyperlink ref="X371" r:id="rId12" display="https://www.iea.org/data-and-statistics/data-browser?country=CZECH&amp;fuel=Electricity%20and%20heat&amp;indicator=ElecGenByFuel" xr:uid="{3B31C829-A9D8-4D67-8F88-7C3945786367}"/>
    <hyperlink ref="X385:X386" r:id="rId13" display="https://www.iea.org/data-and-statistics/data-browser?country=CZECH&amp;fuel=Electricity%20and%20heat&amp;indicator=ElecGenByFuel" xr:uid="{F3C6463C-0D53-4BBE-AF41-DB152E46CC4E}"/>
    <hyperlink ref="X383" r:id="rId14" display="https://www.iea.org/data-and-statistics/data-browser?country=DENMARK&amp;fuel=Electricity%20and%20heat&amp;indicator=ElecGenByFuel" xr:uid="{B747EBCC-DBDB-4586-893E-44B401138180}"/>
    <hyperlink ref="X384" r:id="rId15" display="https://www.iea.org/data-and-statistics/data-browser?country=DENMARK&amp;fuel=Electricity%20and%20heat&amp;indicator=ElecGenByFuel" xr:uid="{79BC5998-7A79-4144-9BE9-07FD3E2210AF}"/>
    <hyperlink ref="X398:X399" r:id="rId16" display="https://www.iea.org/data-and-statistics/data-browser?country=DENMARK&amp;fuel=Electricity%20and%20heat&amp;indicator=ElecGenByFuel" xr:uid="{C210D51B-F7F5-4F87-A2C6-B5D1777109D7}"/>
    <hyperlink ref="X396" r:id="rId17" display="https://www.iea.org/data-and-statistics/data-browser?country=DOMINICANR&amp;fuel=Electricity%20and%20heat&amp;indicator=ElecGenByFuel" xr:uid="{55254092-9DCA-4C88-B41B-7C8C0B049B22}"/>
    <hyperlink ref="X397" r:id="rId18" display="https://www.iea.org/data-and-statistics/data-browser?country=DOMINICANR&amp;fuel=Electricity%20and%20heat&amp;indicator=ElecGenByFuel" xr:uid="{770BA5B2-90D8-4964-9531-C4D2E5F171FA}"/>
    <hyperlink ref="X411:X412" r:id="rId19" display="https://www.iea.org/data-and-statistics/data-browser?country=DOMINICANR&amp;fuel=Electricity%20and%20heat&amp;indicator=ElecGenByFuel" xr:uid="{1F4106F1-5CCF-46FC-B596-ECDD348252CE}"/>
    <hyperlink ref="X448" r:id="rId20" display="https://www.iea.org/data-and-statistics/data-browser?country=ESTONIA&amp;fuel=Electricity%20and%20heat&amp;indicator=ElecGenByFuel" xr:uid="{A981A31E-F3AE-4214-BAA1-8F8EDF4A0BD7}"/>
    <hyperlink ref="X449" r:id="rId21" display="https://www.iea.org/data-and-statistics/data-browser?country=ESTONIA&amp;fuel=Electricity%20and%20heat&amp;indicator=ElecGenByFuel" xr:uid="{4B4B1A57-590F-4081-AD61-C1894171FBA1}"/>
    <hyperlink ref="X424:X425" r:id="rId22" display="https://www.iea.org/data-and-statistics/data-browser?country=ESTONIA&amp;fuel=Electricity%20and%20heat&amp;indicator=ElecGenByFuel" xr:uid="{E936F35B-A073-44EA-A9CB-1026BD14210B}"/>
    <hyperlink ref="X461" r:id="rId23" display="https://www.iea.org/data-and-statistics/data-browser?country=FINLAND&amp;fuel=Electricity%20and%20heat&amp;indicator=ElecGenByFuel" xr:uid="{49FE128A-2452-41EB-BF60-DA3F59A45B6A}"/>
    <hyperlink ref="X462" r:id="rId24" display="https://www.iea.org/data-and-statistics/data-browser?country=FINLAND&amp;fuel=Electricity%20and%20heat&amp;indicator=ElecGenByFuel" xr:uid="{F9C74550-8648-4F6B-BC4B-15A811FF8E02}"/>
    <hyperlink ref="X437:X438" r:id="rId25" display="https://www.iea.org/data-and-statistics/data-browser?country=FINLAND&amp;fuel=Electricity%20and%20heat&amp;indicator=ElecGenByFuel" xr:uid="{C264EBFC-CEFC-4CC6-95FC-344B15BB3DB9}"/>
    <hyperlink ref="X474" r:id="rId26" display="https://www.iea.org/data-and-statistics/data-browser?country=FRANCE&amp;fuel=Electricity%20and%20heat&amp;indicator=ElecGenByFuel" xr:uid="{2714191F-F34A-47C1-A9E3-03678833703A}"/>
    <hyperlink ref="X475" r:id="rId27" display="https://www.iea.org/data-and-statistics/data-browser?country=FRANCE&amp;fuel=Electricity%20and%20heat&amp;indicator=ElecGenByFuel" xr:uid="{524E611B-EAD7-4066-A8A9-93884523E5ED}"/>
    <hyperlink ref="X450:X451" r:id="rId28" display="https://www.iea.org/data-and-statistics/data-browser?country=FRANCE&amp;fuel=Electricity%20and%20heat&amp;indicator=ElecGenByFuel" xr:uid="{BA86D1B9-0E35-404E-A390-E62919AE2B30}"/>
    <hyperlink ref="X487" r:id="rId29" display="https://www.iea.org/data-and-statistics/data-browser?country=GERMANY&amp;fuel=Electricity%20and%20heat&amp;indicator=ElecGenByFuel" xr:uid="{EB7ED4B6-6A92-409A-A669-1722F63EA476}"/>
    <hyperlink ref="X488" r:id="rId30" display="https://www.iea.org/data-and-statistics/data-browser?country=GERMANY&amp;fuel=Electricity%20and%20heat&amp;indicator=ElecGenByFuel" xr:uid="{566C9A80-D1BD-4CDE-BB43-8162A56B4EAB}"/>
    <hyperlink ref="X463:X464" r:id="rId31" display="https://www.iea.org/data-and-statistics/data-browser?country=GERMANY&amp;fuel=Electricity%20and%20heat&amp;indicator=ElecGenByFuel" xr:uid="{EBD6AE08-31BF-4602-BAEB-EA6E7F2D6967}"/>
    <hyperlink ref="X500" r:id="rId32" display="https://www.iea.org/data-and-statistics/data-browser?country=GREECE&amp;fuel=Electricity%20and%20heat&amp;indicator=ElecGenByFuel" xr:uid="{A0722BD9-06E8-4F79-83BC-A4252D78CCB0}"/>
    <hyperlink ref="X501" r:id="rId33" display="https://www.iea.org/data-and-statistics/data-browser?country=GREECE&amp;fuel=Electricity%20and%20heat&amp;indicator=ElecGenByFuel" xr:uid="{7EA9C06B-7F4D-4631-872C-7F44B3FE285E}"/>
    <hyperlink ref="X476:X477" r:id="rId34" display="https://www.iea.org/data-and-statistics/data-browser?country=GREECE&amp;fuel=Electricity%20and%20heat&amp;indicator=ElecGenByFuel" xr:uid="{959E2AF0-934C-4379-9E40-B0C4E752E1B2}"/>
    <hyperlink ref="X513" r:id="rId35" display="https://www.iea.org/data-and-statistics/data-browser?country=GUATEMALA&amp;fuel=Electricity%20and%20heat&amp;indicator=ElecGenByFuel" xr:uid="{E3C5EBB3-C103-4E52-8181-5AF8CEE47F11}"/>
    <hyperlink ref="X514" r:id="rId36" display="https://www.iea.org/data-and-statistics/data-browser?country=GUATEMALA&amp;fuel=Electricity%20and%20heat&amp;indicator=ElecGenByFuel" xr:uid="{D8BFF6B5-B1CB-4238-88F7-C0A50A931A7C}"/>
    <hyperlink ref="X489:X490" r:id="rId37" display="https://www.iea.org/data-and-statistics/data-browser?country=GUATEMALA&amp;fuel=Electricity%20and%20heat&amp;indicator=ElecGenByFuel" xr:uid="{7F350634-9990-41FA-9A7A-0C3CE2FAC545}"/>
    <hyperlink ref="X526" r:id="rId38" display="https://www.iea.org/data-and-statistics/data-browser?country=HONGKONG&amp;fuel=Electricity%20and%20heat&amp;indicator=ElecGenByFuel" xr:uid="{67253951-44BE-4017-BE19-29386AC0CD19}"/>
    <hyperlink ref="X527" r:id="rId39" display="https://www.iea.org/data-and-statistics/data-browser?country=HONGKONG&amp;fuel=Electricity%20and%20heat&amp;indicator=ElecGenByFuel" xr:uid="{3660DCEE-808D-486B-97A1-CD26DDE908D4}"/>
    <hyperlink ref="X502:X503" r:id="rId40" display="https://www.iea.org/data-and-statistics/data-browser?country=HONGKONG&amp;fuel=Electricity%20and%20heat&amp;indicator=ElecGenByFuel" xr:uid="{D78173FE-3D5C-4379-AEEC-A5B2C07B5E57}"/>
    <hyperlink ref="X539" r:id="rId41" display="https://www.iea.org/data-and-statistics/data-browser?country=HUNGARY&amp;fuel=Electricity%20and%20heat&amp;indicator=ElecGenByFuel" xr:uid="{0899F72B-47E6-4B3F-BBE5-92FCEB4D5C1D}"/>
    <hyperlink ref="X540" r:id="rId42" display="https://www.iea.org/data-and-statistics/data-browser?country=HUNGARY&amp;fuel=Electricity%20and%20heat&amp;indicator=ElecGenByFuel" xr:uid="{36572516-AF44-4CFD-BEEA-E0003FE237E6}"/>
    <hyperlink ref="X515:X516" r:id="rId43" display="https://www.iea.org/data-and-statistics/data-browser?country=HUNGARY&amp;fuel=Electricity%20and%20heat&amp;indicator=ElecGenByFuel" xr:uid="{99596EB4-359B-43B0-A645-142E1E685549}"/>
    <hyperlink ref="X552" r:id="rId44" display="https://www.iea.org/data-and-statistics/data-browser?country=INDIA&amp;fuel=Electricity%20and%20heat&amp;indicator=ElecGenByFuel" xr:uid="{2F8E2449-F2C3-4877-AD3C-ACD5A0FFEEF7}"/>
    <hyperlink ref="X553" r:id="rId45" display="https://www.iea.org/data-and-statistics/data-browser?country=INDIA&amp;fuel=Electricity%20and%20heat&amp;indicator=ElecGenByFuel" xr:uid="{B735A5F1-C754-49F9-84C9-9F4590BA5001}"/>
    <hyperlink ref="X528:X529" r:id="rId46" display="https://www.iea.org/data-and-statistics/data-browser?country=INDIA&amp;fuel=Electricity%20and%20heat&amp;indicator=ElecGenByFuel" xr:uid="{E565E22A-E0C4-4F69-BA22-A58961146BF9}"/>
    <hyperlink ref="X19" r:id="rId47" xr:uid="{D4BDD991-A203-4369-843C-1DAD3FF115EE}"/>
    <hyperlink ref="X20" r:id="rId48" display="https://www.iea.org/data-and-statistics/data-browser?country=ARGENTINA&amp;fuel=Electricity%20and%20heat&amp;indicator=ElecGenByFuel" xr:uid="{E242533A-0DF3-4F92-8325-EB26E1851539}"/>
    <hyperlink ref="X49" r:id="rId49" xr:uid="{3C54E01A-830D-4795-AD69-8469DD6378ED}"/>
  </hyperlinks>
  <pageMargins left="0.7" right="0.7" top="0.75" bottom="0.75" header="0" footer="0"/>
  <pageSetup orientation="portrait" r:id="rId5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p l M D V z i y G d 2 k A A A A 9 g A A A B I A H A B D b 2 5 m a W c v U G F j a 2 F n Z S 5 4 b W w g o h g A K K A U A A A A A A A A A A A A A A A A A A A A A A A A A A A A h Y 9 N D o I w G E S v Q r q n P 0 i M I a U s 3 E p i Q j R u m 1 K h E T 4 M L Z a 7 u f B I X k G M o u 5 c z p u 3 m L l f b z w b 2 y a 4 6 N 6 a D l L E M E W B B t W V B q o U D e 4 Y r l A m + F a q k 6 x 0 M M l g k 9 G W K a q d O y e E e O + x X + C u r 0 h E K S O H f F O o W r c S f W T z X w 4 N W C d B a S T 4 / j V G R J i x J Y 5 p j C k n M + S 5 g a 8 Q T X u f 7 Q / k 6 6 F x Q 6 + F h n B X c D J H T t 4 f x A N Q S w M E F A A C A A g A p l M D V 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K Z T A 1 c o i k e 4 D g A A A B E A A A A T A B w A R m 9 y b X V s Y X M v U 2 V j d G l v b j E u b S C i G A A o o B Q A A A A A A A A A A A A A A A A A A A A A A A A A A A A r T k 0 u y c z P U w i G 0 I b W A F B L A Q I t A B Q A A g A I A K Z T A 1 c 4 s h n d p A A A A P Y A A A A S A A A A A A A A A A A A A A A A A A A A A A B D b 2 5 m a W c v U G F j a 2 F n Z S 5 4 b W x Q S w E C L Q A U A A I A C A C m U w N X D 8 r p q 6 Q A A A D p A A A A E w A A A A A A A A A A A A A A A A D w A A A A W 0 N v b n R l b n R f V H l w Z X N d L n h t b F B L A Q I t A B Q A A g A I A K Z T A 1 c 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w m 5 c L A q 7 X R L W N 4 3 A e 7 X L n A A A A A A I A A A A A A A N m A A D A A A A A E A A A A M Q P L 0 m D M P s D o b V d K X W o K J g A A A A A B I A A A K A A A A A Q A A A A D y y B K D q C 0 D 4 S 9 q i v w y 7 F 4 F A A A A A + y 2 y z v r f H z Y + e u X e + B D v N E w B 6 9 T f J x 9 3 + j + S R P r I y j J S i / a Z A 6 d B q 4 M K z Y g z L L T / E t s 2 v + B 3 2 x u r E t m s g O g r v Z g 4 x r S G n f L 1 I g 2 X U z q I B R R Q A A A A 9 + w x N 3 v Y 6 u r 7 z g 2 + Q m o p s 3 K H 4 I Q = = < / D a t a M a s h u p > 
</file>

<file path=customXml/itemProps1.xml><?xml version="1.0" encoding="utf-8"?>
<ds:datastoreItem xmlns:ds="http://schemas.openxmlformats.org/officeDocument/2006/customXml" ds:itemID="{78E54720-12A0-4E23-AA1C-751FB12D6C8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Introduction</vt:lpstr>
      <vt:lpstr>Scope 1 - Combustion</vt:lpstr>
      <vt:lpstr>Scope 2 - Electricity</vt:lpstr>
      <vt:lpstr>Results Summary</vt:lpstr>
      <vt:lpstr>Emissions Factors</vt:lpstr>
      <vt:lpstr>Category Index</vt:lpstr>
      <vt:lpstr>Tables</vt:lpstr>
      <vt:lpstr>Unit Conversion Table</vt:lpstr>
      <vt:lpstr>Grid Renewables Table</vt:lpstr>
      <vt:lpstr>GWP Values</vt:lpstr>
      <vt:lpstr>EFs - EPA eGRID</vt:lpstr>
      <vt:lpstr>EFs - US EPA Title 40</vt:lpstr>
      <vt:lpstr>Drop Downs - Lists</vt:lpstr>
      <vt:lpstr>'Emissions Factors'!Print_Area</vt:lpstr>
      <vt:lpstr>Introduction!Print_Area</vt:lpstr>
      <vt:lpstr>'Results Summary'!Print_Area</vt:lpstr>
      <vt:lpstr>'Scope 1 - Combustion'!Print_Area</vt:lpstr>
      <vt:lpstr>'Scope 2 - Electricity'!Print_Area</vt:lpstr>
    </vt:vector>
  </TitlesOfParts>
  <Company>GZA GeoEnvironmental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Ashley Ontiveros</dc:creator>
  <cp:lastModifiedBy>Rachel Libriani</cp:lastModifiedBy>
  <cp:lastPrinted>2023-08-03T17:34:08Z</cp:lastPrinted>
  <dcterms:created xsi:type="dcterms:W3CDTF">2022-12-15T19:13:32Z</dcterms:created>
  <dcterms:modified xsi:type="dcterms:W3CDTF">2023-08-28T20:09:18Z</dcterms:modified>
</cp:coreProperties>
</file>